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9803CCBD-8687-4030-97D0-05CD30D251D4}" xr6:coauthVersionLast="47" xr6:coauthVersionMax="47" xr10:uidLastSave="{00000000-0000-0000-0000-000000000000}"/>
  <bookViews>
    <workbookView xWindow="28680" yWindow="-120" windowWidth="29040" windowHeight="15840" tabRatio="857" firstSheet="15" activeTab="17" xr2:uid="{EAE16046-CBDD-FF47-BD5A-93D2786FDCCF}"/>
  </bookViews>
  <sheets>
    <sheet name="Inicio" sheetId="24" state="hidden" r:id="rId1"/>
    <sheet name="Criação de Portfólio" sheetId="57" r:id="rId2"/>
    <sheet name="Portfólio Final MFO" sheetId="65" r:id="rId3"/>
    <sheet name="Portfólio Final AAI" sheetId="69" r:id="rId4"/>
    <sheet name="Asset Allocation Estrutural" sheetId="60" r:id="rId5"/>
    <sheet name="Asset Allocation Tatico" sheetId="44" r:id="rId6"/>
    <sheet name="Produtos Selecionados" sheetId="55" r:id="rId7"/>
    <sheet name="Portfólios Modelo MFO" sheetId="45" r:id="rId8"/>
    <sheet name="Portfólios Modelo AAI" sheetId="62" r:id="rId9"/>
    <sheet name="Fund Guide" sheetId="72" r:id="rId10"/>
    <sheet name="Fund Guide DB" sheetId="52" r:id="rId11"/>
    <sheet name="RF &amp; RV Guide" sheetId="59" r:id="rId12"/>
    <sheet name="Taxas Diárias" sheetId="70" r:id="rId13"/>
    <sheet name="Classificação" sheetId="54" r:id="rId14"/>
    <sheet name="Port_vs_Bench 6" sheetId="97" r:id="rId15"/>
    <sheet name="Port_vs_Bench 5" sheetId="91" r:id="rId16"/>
    <sheet name="Port_vs_Bench 4" sheetId="90" r:id="rId17"/>
    <sheet name="Port_vs_Bench 3" sheetId="89" r:id="rId18"/>
    <sheet name="Port_vs_Bench 2" sheetId="88" r:id="rId19"/>
    <sheet name="Port_vs_Bench 1" sheetId="87" r:id="rId20"/>
    <sheet name="Volatility" sheetId="86" r:id="rId21"/>
    <sheet name="Drawdown" sheetId="92" r:id="rId22"/>
    <sheet name="Portfolio AccReturns" sheetId="81" r:id="rId23"/>
    <sheet name="Portfolio Returns" sheetId="80" r:id="rId24"/>
    <sheet name="Assets Returns" sheetId="79" r:id="rId25"/>
    <sheet name="Fund Returns" sheetId="77" r:id="rId26"/>
    <sheet name="Fund Prices" sheetId="78" r:id="rId27"/>
    <sheet name="Class AccReturns" sheetId="96" r:id="rId28"/>
    <sheet name="Class Returns" sheetId="95" r:id="rId29"/>
    <sheet name="Strategy AccReturns" sheetId="94" r:id="rId30"/>
    <sheet name="Strategy Returns" sheetId="93" r:id="rId31"/>
    <sheet name="Bench Returns" sheetId="76" r:id="rId32"/>
    <sheet name="Bench Prices" sheetId="75" r:id="rId33"/>
    <sheet name="Disclaimer" sheetId="68" r:id="rId34"/>
  </sheets>
  <functionGroups builtInGroupCount="19"/>
  <externalReferences>
    <externalReference r:id="rId35"/>
    <externalReference r:id="rId36"/>
  </externalReferences>
  <definedNames>
    <definedName name="_xlnm._FilterDatabase" localSheetId="9" hidden="1">'Fund Guide'!$B$4:$AT$1170</definedName>
    <definedName name="_xlnm._FilterDatabase" localSheetId="10" hidden="1">'Fund Guide DB'!$C$4:$AN$1170</definedName>
    <definedName name="Add_Linha_em">"RF Pós,RF Pré,RF Inflação - Debêntures/Infra/Tesouro,RF Inflação - CP,MM Low Vol,MM High Vol,MM Long &amp; Short,Ações Long Bias,Ações Long Only,Ações Internacionais,Imobiliário,Cambial,Outros"</definedName>
    <definedName name="Alternativos">OFFSET(Classificação!$AA$27,1,,COUNTA(Classificação!$AA:$AA)-COUNTA(Classificação!$AA$1:$AA$27))</definedName>
    <definedName name="aprovado">OFFSET([1]Classificações!$J$2,1,,COUNTA([1]Classificações!$J:$J)-COUNTA([1]Classificações!$J$1:$J$2))</definedName>
    <definedName name="Arbitragem">OFFSET(Classificação!$X$27,1,,COUNTA(Classificação!$X:$X)-COUNTA(Classificação!$X$1:$X$27))</definedName>
    <definedName name="China" localSheetId="9">OFFSET(Classificação!$AB$27,1,,COUNTA(Classificação!$AB:$AB)-COUNTA(Classificação!$AB$1:$AB$27))</definedName>
    <definedName name="China">OFFSET(Classificação!$AB$27,1,,COUNTA(Classificação!$AB:$AB)-COUNTA(Classificação!$AB$1:$AB$27))</definedName>
    <definedName name="classe">OFFSET([1]Classificações!$B$2,1,,COUNTA([1]Classificações!$B:$B)-COUNTA([1]Classificações!$B$1:$B$2))</definedName>
    <definedName name="credito">OFFSET([1]Classificações!$G$2,1,,COUNTA([1]Classificações!$G:$G)-COUNTA([1]Classificações!$G$1:$G$2))</definedName>
    <definedName name="duration">OFFSET([1]Classificações!$E$2,1,,COUNTA([1]Classificações!$E:$E)-COUNTA([1]Classificações!$E$1:$E$2))</definedName>
    <definedName name="EM" localSheetId="9">OFFSET(Classificação!$AF$27,1,,COUNTA(Classificação!$AF:$AF)-COUNTA(Classificação!$AF$1:$AF$27))</definedName>
    <definedName name="EM">OFFSET(Classificação!$AF$27,1,,COUNTA(Classificação!$AF:$AF)-COUNTA(Classificação!$AF$1:$AF$27))</definedName>
    <definedName name="estilo">OFFSET([1]Classificações!$D$2,1,,COUNTA([1]Classificações!$D:$D)-COUNTA([1]Classificações!$D$1:$D$2))</definedName>
    <definedName name="estrategia">OFFSET([1]Classificações!$C$2,1,,COUNTA([1]Classificações!$C:$C)-COUNTA([1]Classificações!$C$1:$C$2))</definedName>
    <definedName name="EUA" localSheetId="9">OFFSET(Classificação!$AC$27,1,,COUNTA(Classificação!$AC:$AC)-COUNTA(Classificação!$AC$1:$AC$27))</definedName>
    <definedName name="EUA">OFFSET(Classificação!$AC$27,1,,COUNTA(Classificação!$AC:$AC)-COUNTA(Classificação!$AC$1:$AC$27))</definedName>
    <definedName name="Europa" localSheetId="9">OFFSET(Classificação!$AD$27,1,,COUNTA(Classificação!$AD:$AD)-COUNTA(Classificação!$AD$1:$AD$27))</definedName>
    <definedName name="Europa">OFFSET(Classificação!$AD$27,1,,COUNTA(Classificação!$AD:$AD)-COUNTA(Classificação!$AD$1:$AD$27))</definedName>
    <definedName name="ExternalData_1" localSheetId="10" hidden="1">'Fund Guide DB'!$B$4:$AT$1402</definedName>
    <definedName name="geografia">OFFSET([1]Classificações!$H$2,1,,COUNTA([1]Classificações!$H:$H)-COUNTA([1]Classificações!$H$1:$H$2))</definedName>
    <definedName name="Global" localSheetId="9">OFFSET(Classificação!$AE$27,1,,COUNTA(Classificação!$AE:$AE)-COUNTA(Classificação!$AE$1:$AE$27))</definedName>
    <definedName name="Global">OFFSET(Classificação!$AE$27,1,,COUNTA(Classificação!$AE:$AE)-COUNTA(Classificação!$AE$1:$AE$27))</definedName>
    <definedName name="Inflação_Curta" localSheetId="9">OFFSET(Classificação!$N$27,1,,COUNTA(Classificação!$N:$N)-COUNTA(Classificação!$N$1:$N$27))</definedName>
    <definedName name="Inflação_Curta">OFFSET(Classificação!$N$27,1,,COUNTA(Classificação!$N:$N)-COUNTA(Classificação!$N$1:$N$27))</definedName>
    <definedName name="Inflação_Longa" localSheetId="9">OFFSET(Classificação!$P$27,1,,COUNTA(Classificação!$P:$P)-COUNTA(Classificação!$P$1:$P$27))</definedName>
    <definedName name="Inflação_Longa">OFFSET(Classificação!$P$27,1,,COUNTA(Classificação!$P:$P)-COUNTA(Classificação!$P$1:$P$27))</definedName>
    <definedName name="Inflação_Média" localSheetId="9">OFFSET(Classificação!$O$27,1,,COUNTA(Classificação!$O:$O)-COUNTA(Classificação!$O$1:$O$27))</definedName>
    <definedName name="Inflação_Média">OFFSET(Classificação!$O$27,1,,COUNTA(Classificação!$O:$O)-COUNTA(Classificação!$O$1:$O$27))</definedName>
    <definedName name="Long_Bias" localSheetId="9">OFFSET(Classificação!$Z$27,1,,COUNTA(Classificação!$Z:$Z)-COUNTA(Classificação!$Z$1:$Z$27))</definedName>
    <definedName name="Long_Bias">OFFSET(Classificação!$Z$27,1,,COUNTA(Classificação!$Z:$Z)-COUNTA(Classificação!$Z$1:$Z$27))</definedName>
    <definedName name="Long_Only" localSheetId="9">OFFSET(Classificação!$Y$27,1,,COUNTA(Classificação!$Y:$Y)-COUNTA(Classificação!$Y$1:$Y$27))</definedName>
    <definedName name="Long_Only">OFFSET(Classificação!$Y$27,1,,COUNTA(Classificação!$Y:$Y)-COUNTA(Classificação!$Y$1:$Y$27))</definedName>
    <definedName name="Long_Short" localSheetId="9">OFFSET(Classificação!$V$27,1,,COUNTA(Classificação!$V:$V)-COUNTA(Classificação!$V$1:$V$27))</definedName>
    <definedName name="Long_Short">OFFSET(Classificação!$V$27,1,,COUNTA(Classificação!$V:$V)-COUNTA(Classificação!$V$1:$V$27))</definedName>
    <definedName name="Macro" localSheetId="9">OFFSET(Classificação!$T$27,1,,COUNTA(Classificação!$T:$T)-COUNTA(Classificação!$T$1:$T$27))</definedName>
    <definedName name="Macro">OFFSET(Classificação!$T$27,1,,COUNTA(Classificação!$T:$T)-COUNTA(Classificação!$T$1:$T$27))</definedName>
    <definedName name="moeda">OFFSET([1]Classificações!$I$2,1,,COUNTA([1]Classificações!$I:$I)-COUNTA([1]Classificações!$I$1:$I$2))</definedName>
    <definedName name="Multiestratégia" localSheetId="9">OFFSET(Classificação!$W$27,1,,COUNTA(Classificação!$W:$W)-COUNTA(Classificação!$W$1:$W$27))</definedName>
    <definedName name="Multiestratégia">OFFSET(Classificação!$W$27,1,,COUNTA(Classificação!$W:$W)-COUNTA(Classificação!$W$1:$W$27))</definedName>
    <definedName name="Pós_fixado" localSheetId="9">OFFSET(Classificação!$M$27,1,,COUNTA(Classificação!$M:$M)-COUNTA(Classificação!$M$1:$M$27))</definedName>
    <definedName name="Pós_fixado">OFFSET(Classificação!$M$27,1,,COUNTA(Classificação!$M:$M)-COUNTA(Classificação!$M$1:$M$27))</definedName>
    <definedName name="Pré_Curta" localSheetId="9">OFFSET(Classificação!$Q$27,1,,COUNTA(Classificação!$Q:$Q)-COUNTA(Classificação!$Q$1:$Q$27))</definedName>
    <definedName name="Pré_Curta">OFFSET(Classificação!$Q$27,1,,COUNTA(Classificação!$Q:$Q)-COUNTA(Classificação!$Q$1:$Q$27))</definedName>
    <definedName name="Pré_Longa" localSheetId="9">OFFSET(Classificação!$S$27,1,,COUNTA(Classificação!$S:$S)-COUNTA(Classificação!$S$1:$S$27))</definedName>
    <definedName name="Pré_Longa">OFFSET(Classificação!$S$27,1,,COUNTA(Classificação!$S:$S)-COUNTA(Classificação!$S$1:$S$27))</definedName>
    <definedName name="Pré_Média" localSheetId="9">OFFSET(Classificação!$R$27,1,,COUNTA(Classificação!$R:$R)-COUNTA(Classificação!$R$1:$R$27))</definedName>
    <definedName name="Pré_Média">OFFSET(Classificação!$R$27,1,,COUNTA(Classificação!$R:$R)-COUNTA(Classificação!$R$1:$R$27))</definedName>
    <definedName name="Quant" localSheetId="9">OFFSET(Classificação!$U$27,1,,COUNTA(Classificação!$U:$U)-COUNTA(Classificação!$U$1:$U$27))</definedName>
    <definedName name="Quant" localSheetId="12">OFFSET(Classificação!$U$27,1,,COUNTA(Classificação!$U:$U)-COUNTA(Classificação!$U$1:$U$27))</definedName>
    <definedName name="Quant">OFFSET(Classificação!$U$27,1,,COUNTA(Classificação!$U:$U)-COUNTA(Classificação!$U$1:$U$27))</definedName>
    <definedName name="status">OFFSET([1]Classificações!$J$2,1,,COUNTA([1]Classificações!$J:$J)-COUNTA([1]Classificações!$J$1:$J$2))</definedName>
    <definedName name="strategies" localSheetId="9">OFFSET(Classificação!$L$28,,,COUNTA(Classificação!$L:$L)-COUNTA(Classificação!$L$1:$L$27))</definedName>
    <definedName name="strategies">OFFSET(Classificação!$L$28,,,COUNTA(Classificação!$L:$L)-COUNTA(Classificação!$L$1:$L$27))</definedName>
    <definedName name="volatilidade">OFFSET([1]Classificações!$F$2,1,,COUNTA([1]Classificações!$F:$F)-COUNTA([1]Classificações!$F$1:$F$2))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Z74" i="57" l="1"/>
  <c r="Y74" i="57"/>
  <c r="X74" i="57"/>
  <c r="W74" i="57"/>
  <c r="V74" i="57"/>
  <c r="U74" i="57"/>
  <c r="T74" i="57"/>
  <c r="S74" i="57"/>
  <c r="R74" i="57"/>
  <c r="Q74" i="57"/>
  <c r="O74" i="57"/>
  <c r="M74" i="57"/>
  <c r="K74" i="57"/>
  <c r="J74" i="57"/>
  <c r="I74" i="57"/>
  <c r="H74" i="57"/>
  <c r="G74" i="57"/>
  <c r="F74" i="57"/>
  <c r="Z65" i="57"/>
  <c r="Y65" i="57"/>
  <c r="X65" i="57"/>
  <c r="W65" i="57"/>
  <c r="V65" i="57"/>
  <c r="U65" i="57"/>
  <c r="T65" i="57"/>
  <c r="S65" i="57"/>
  <c r="R65" i="57"/>
  <c r="Q65" i="57"/>
  <c r="O65" i="57"/>
  <c r="M65" i="57"/>
  <c r="K65" i="57"/>
  <c r="J65" i="57"/>
  <c r="I65" i="57"/>
  <c r="H65" i="57"/>
  <c r="G65" i="57"/>
  <c r="F65" i="57"/>
  <c r="Z64" i="57"/>
  <c r="Y64" i="57"/>
  <c r="X64" i="57"/>
  <c r="W64" i="57"/>
  <c r="V64" i="57"/>
  <c r="U64" i="57"/>
  <c r="T64" i="57"/>
  <c r="S64" i="57"/>
  <c r="R64" i="57"/>
  <c r="Q64" i="57"/>
  <c r="O64" i="57"/>
  <c r="M64" i="57"/>
  <c r="K64" i="57"/>
  <c r="J64" i="57"/>
  <c r="I64" i="57"/>
  <c r="H64" i="57"/>
  <c r="G64" i="57"/>
  <c r="F64" i="57"/>
  <c r="Z63" i="57"/>
  <c r="Y63" i="57"/>
  <c r="X63" i="57"/>
  <c r="W63" i="57"/>
  <c r="V63" i="57"/>
  <c r="U63" i="57"/>
  <c r="T63" i="57"/>
  <c r="S63" i="57"/>
  <c r="R63" i="57"/>
  <c r="Q63" i="57"/>
  <c r="O63" i="57"/>
  <c r="M63" i="57"/>
  <c r="K63" i="57"/>
  <c r="J63" i="57"/>
  <c r="I63" i="57"/>
  <c r="H63" i="57"/>
  <c r="G63" i="57"/>
  <c r="F63" i="57"/>
  <c r="Z54" i="57"/>
  <c r="Y54" i="57"/>
  <c r="X54" i="57"/>
  <c r="W54" i="57"/>
  <c r="V54" i="57"/>
  <c r="U54" i="57"/>
  <c r="T54" i="57"/>
  <c r="S54" i="57"/>
  <c r="R54" i="57"/>
  <c r="Q54" i="57"/>
  <c r="O54" i="57"/>
  <c r="M54" i="57"/>
  <c r="H54" i="57"/>
  <c r="G54" i="57"/>
  <c r="F54" i="57"/>
  <c r="Z50" i="57"/>
  <c r="Y50" i="57"/>
  <c r="X50" i="57"/>
  <c r="W50" i="57"/>
  <c r="V50" i="57"/>
  <c r="U50" i="57"/>
  <c r="T50" i="57"/>
  <c r="S50" i="57"/>
  <c r="R50" i="57"/>
  <c r="Q50" i="57"/>
  <c r="O50" i="57"/>
  <c r="M50" i="57"/>
  <c r="H50" i="57"/>
  <c r="G50" i="57"/>
  <c r="F50" i="57"/>
  <c r="Z44" i="57"/>
  <c r="Y44" i="57"/>
  <c r="X44" i="57"/>
  <c r="W44" i="57"/>
  <c r="V44" i="57"/>
  <c r="U44" i="57"/>
  <c r="T44" i="57"/>
  <c r="S44" i="57"/>
  <c r="R44" i="57"/>
  <c r="Q44" i="57"/>
  <c r="O44" i="57"/>
  <c r="M44" i="57"/>
  <c r="H44" i="57"/>
  <c r="G44" i="57"/>
  <c r="F44" i="57"/>
  <c r="Z40" i="57"/>
  <c r="Y40" i="57"/>
  <c r="X40" i="57"/>
  <c r="W40" i="57"/>
  <c r="V40" i="57"/>
  <c r="U40" i="57"/>
  <c r="T40" i="57"/>
  <c r="S40" i="57"/>
  <c r="R40" i="57"/>
  <c r="Q40" i="57"/>
  <c r="O40" i="57"/>
  <c r="M40" i="57"/>
  <c r="H40" i="57"/>
  <c r="F40" i="57"/>
  <c r="Z39" i="57"/>
  <c r="Y39" i="57"/>
  <c r="X39" i="57"/>
  <c r="W39" i="57"/>
  <c r="V39" i="57"/>
  <c r="U39" i="57"/>
  <c r="T39" i="57"/>
  <c r="S39" i="57"/>
  <c r="R39" i="57"/>
  <c r="Q39" i="57"/>
  <c r="O39" i="57"/>
  <c r="M39" i="57"/>
  <c r="H39" i="57"/>
  <c r="G39" i="57"/>
  <c r="F39" i="57"/>
  <c r="Z38" i="57"/>
  <c r="Y38" i="57"/>
  <c r="X38" i="57"/>
  <c r="W38" i="57"/>
  <c r="V38" i="57"/>
  <c r="U38" i="57"/>
  <c r="T38" i="57"/>
  <c r="S38" i="57"/>
  <c r="R38" i="57"/>
  <c r="Q38" i="57"/>
  <c r="O38" i="57"/>
  <c r="M38" i="57"/>
  <c r="H38" i="57"/>
  <c r="G38" i="57"/>
  <c r="F38" i="57"/>
  <c r="Z37" i="57"/>
  <c r="Y37" i="57"/>
  <c r="X37" i="57"/>
  <c r="W37" i="57"/>
  <c r="V37" i="57"/>
  <c r="U37" i="57"/>
  <c r="T37" i="57"/>
  <c r="S37" i="57"/>
  <c r="R37" i="57"/>
  <c r="Q37" i="57"/>
  <c r="O37" i="57"/>
  <c r="M37" i="57"/>
  <c r="H37" i="57"/>
  <c r="G37" i="57"/>
  <c r="F37" i="57"/>
  <c r="Z28" i="57"/>
  <c r="Y28" i="57"/>
  <c r="X28" i="57"/>
  <c r="W28" i="57"/>
  <c r="V28" i="57"/>
  <c r="U28" i="57"/>
  <c r="T28" i="57"/>
  <c r="S28" i="57"/>
  <c r="R28" i="57"/>
  <c r="Q28" i="57"/>
  <c r="O28" i="57"/>
  <c r="M28" i="57"/>
  <c r="K28" i="57"/>
  <c r="J28" i="57"/>
  <c r="I28" i="57"/>
  <c r="H28" i="57"/>
  <c r="G28" i="57"/>
  <c r="F28" i="57"/>
  <c r="Z27" i="57"/>
  <c r="Y27" i="57"/>
  <c r="X27" i="57"/>
  <c r="W27" i="57"/>
  <c r="V27" i="57"/>
  <c r="U27" i="57"/>
  <c r="T27" i="57"/>
  <c r="S27" i="57"/>
  <c r="R27" i="57"/>
  <c r="Q27" i="57"/>
  <c r="O27" i="57"/>
  <c r="M27" i="57"/>
  <c r="H27" i="57"/>
  <c r="F27" i="57"/>
  <c r="Z26" i="57"/>
  <c r="Y26" i="57"/>
  <c r="X26" i="57"/>
  <c r="W26" i="57"/>
  <c r="V26" i="57"/>
  <c r="U26" i="57"/>
  <c r="T26" i="57"/>
  <c r="S26" i="57"/>
  <c r="R26" i="57"/>
  <c r="Q26" i="57"/>
  <c r="O26" i="57"/>
  <c r="M26" i="57"/>
  <c r="K26" i="57"/>
  <c r="J26" i="57"/>
  <c r="I26" i="57"/>
  <c r="H26" i="57"/>
  <c r="G26" i="57"/>
  <c r="F26" i="57"/>
  <c r="Z25" i="57"/>
  <c r="Y25" i="57"/>
  <c r="X25" i="57"/>
  <c r="W25" i="57"/>
  <c r="V25" i="57"/>
  <c r="U25" i="57"/>
  <c r="T25" i="57"/>
  <c r="S25" i="57"/>
  <c r="R25" i="57"/>
  <c r="Q25" i="57"/>
  <c r="O25" i="57"/>
  <c r="M25" i="57"/>
  <c r="K25" i="57"/>
  <c r="J25" i="57"/>
  <c r="I25" i="57"/>
  <c r="H25" i="57"/>
  <c r="G25" i="57"/>
  <c r="F25" i="57"/>
  <c r="Z24" i="57"/>
  <c r="Y24" i="57"/>
  <c r="X24" i="57"/>
  <c r="W24" i="57"/>
  <c r="V24" i="57"/>
  <c r="U24" i="57"/>
  <c r="T24" i="57"/>
  <c r="S24" i="57"/>
  <c r="R24" i="57"/>
  <c r="Q24" i="57"/>
  <c r="O24" i="57"/>
  <c r="M24" i="57"/>
  <c r="K24" i="57"/>
  <c r="J24" i="57"/>
  <c r="I24" i="57"/>
  <c r="H24" i="57"/>
  <c r="G24" i="57"/>
  <c r="F24" i="57"/>
  <c r="Z23" i="57"/>
  <c r="Y23" i="57"/>
  <c r="X23" i="57"/>
  <c r="W23" i="57"/>
  <c r="V23" i="57"/>
  <c r="U23" i="57"/>
  <c r="T23" i="57"/>
  <c r="S23" i="57"/>
  <c r="R23" i="57"/>
  <c r="Q23" i="57"/>
  <c r="O23" i="57"/>
  <c r="M23" i="57"/>
  <c r="K23" i="57"/>
  <c r="J23" i="57"/>
  <c r="I23" i="57"/>
  <c r="H23" i="57"/>
  <c r="G23" i="57"/>
  <c r="F23" i="57"/>
  <c r="Z22" i="57"/>
  <c r="Y22" i="57"/>
  <c r="X22" i="57"/>
  <c r="W22" i="57"/>
  <c r="V22" i="57"/>
  <c r="U22" i="57"/>
  <c r="T22" i="57"/>
  <c r="S22" i="57"/>
  <c r="R22" i="57"/>
  <c r="Q22" i="57"/>
  <c r="O22" i="57"/>
  <c r="M22" i="57"/>
  <c r="K22" i="57"/>
  <c r="J22" i="57"/>
  <c r="I22" i="57"/>
  <c r="H22" i="57"/>
  <c r="G22" i="57"/>
  <c r="F22" i="57"/>
  <c r="Z21" i="57"/>
  <c r="Y21" i="57"/>
  <c r="X21" i="57"/>
  <c r="W21" i="57"/>
  <c r="V21" i="57"/>
  <c r="U21" i="57"/>
  <c r="T21" i="57"/>
  <c r="S21" i="57"/>
  <c r="R21" i="57"/>
  <c r="Q21" i="57"/>
  <c r="O21" i="57"/>
  <c r="M21" i="57"/>
  <c r="K21" i="57"/>
  <c r="J21" i="57"/>
  <c r="I21" i="57"/>
  <c r="H21" i="57"/>
  <c r="G21" i="57"/>
  <c r="F21" i="57"/>
  <c r="Z20" i="57"/>
  <c r="Y20" i="57"/>
  <c r="X20" i="57"/>
  <c r="W20" i="57"/>
  <c r="V20" i="57"/>
  <c r="U20" i="57"/>
  <c r="T20" i="57"/>
  <c r="S20" i="57"/>
  <c r="R20" i="57"/>
  <c r="Q20" i="57"/>
  <c r="O20" i="57"/>
  <c r="M20" i="57"/>
  <c r="K20" i="57"/>
  <c r="J20" i="57"/>
  <c r="I20" i="57"/>
  <c r="H20" i="57"/>
  <c r="G20" i="57"/>
  <c r="F20" i="57"/>
  <c r="Z19" i="57"/>
  <c r="Y19" i="57"/>
  <c r="X19" i="57"/>
  <c r="W19" i="57"/>
  <c r="V19" i="57"/>
  <c r="U19" i="57"/>
  <c r="T19" i="57"/>
  <c r="S19" i="57"/>
  <c r="R19" i="57"/>
  <c r="Q19" i="57"/>
  <c r="O19" i="57"/>
  <c r="M19" i="57"/>
  <c r="K19" i="57"/>
  <c r="J19" i="57"/>
  <c r="I19" i="57"/>
  <c r="H19" i="57"/>
  <c r="G19" i="57"/>
  <c r="F19" i="57"/>
  <c r="Z18" i="57"/>
  <c r="Y18" i="57"/>
  <c r="X18" i="57"/>
  <c r="W18" i="57"/>
  <c r="V18" i="57"/>
  <c r="U18" i="57"/>
  <c r="T18" i="57"/>
  <c r="S18" i="57"/>
  <c r="R18" i="57"/>
  <c r="Q18" i="57"/>
  <c r="O18" i="57"/>
  <c r="M18" i="57"/>
  <c r="K18" i="57"/>
  <c r="J18" i="57"/>
  <c r="I18" i="57"/>
  <c r="H18" i="57"/>
  <c r="G18" i="57"/>
  <c r="F18" i="57"/>
  <c r="Z17" i="57"/>
  <c r="Y17" i="57"/>
  <c r="X17" i="57"/>
  <c r="W17" i="57"/>
  <c r="V17" i="57"/>
  <c r="U17" i="57"/>
  <c r="T17" i="57"/>
  <c r="S17" i="57"/>
  <c r="R17" i="57"/>
  <c r="Q17" i="57"/>
  <c r="O17" i="57"/>
  <c r="M17" i="57"/>
  <c r="H17" i="57"/>
  <c r="G17" i="57"/>
  <c r="F17" i="57"/>
  <c r="Z16" i="57"/>
  <c r="Y16" i="57"/>
  <c r="X16" i="57"/>
  <c r="W16" i="57"/>
  <c r="V16" i="57"/>
  <c r="U16" i="57"/>
  <c r="T16" i="57"/>
  <c r="S16" i="57"/>
  <c r="R16" i="57"/>
  <c r="Q16" i="57"/>
  <c r="O16" i="57"/>
  <c r="M16" i="57"/>
  <c r="H16" i="57"/>
  <c r="G16" i="57"/>
  <c r="F16" i="57"/>
  <c r="Z15" i="57"/>
  <c r="Y15" i="57"/>
  <c r="X15" i="57"/>
  <c r="W15" i="57"/>
  <c r="V15" i="57"/>
  <c r="U15" i="57"/>
  <c r="T15" i="57"/>
  <c r="S15" i="57"/>
  <c r="R15" i="57"/>
  <c r="Q15" i="57"/>
  <c r="O15" i="57"/>
  <c r="M15" i="57"/>
  <c r="H15" i="57"/>
  <c r="G15" i="57"/>
  <c r="F15" i="57"/>
  <c r="Z14" i="57"/>
  <c r="Y14" i="57"/>
  <c r="X14" i="57"/>
  <c r="W14" i="57"/>
  <c r="V14" i="57"/>
  <c r="U14" i="57"/>
  <c r="T14" i="57"/>
  <c r="S14" i="57"/>
  <c r="R14" i="57"/>
  <c r="Q14" i="57"/>
  <c r="O14" i="57"/>
  <c r="M14" i="57"/>
  <c r="H14" i="57"/>
  <c r="G14" i="57"/>
  <c r="F14" i="57"/>
  <c r="Z110" i="57" l="1"/>
  <c r="Y110" i="57"/>
  <c r="X110" i="57"/>
  <c r="W110" i="57"/>
  <c r="V110" i="57"/>
  <c r="U110" i="57"/>
  <c r="T110" i="57"/>
  <c r="S110" i="57"/>
  <c r="R110" i="57"/>
  <c r="Q110" i="57"/>
  <c r="K110" i="57"/>
  <c r="J110" i="57"/>
  <c r="I110" i="57"/>
  <c r="H110" i="57"/>
  <c r="G110" i="57"/>
  <c r="F110" i="57"/>
  <c r="Z107" i="57"/>
  <c r="Y107" i="57"/>
  <c r="X107" i="57"/>
  <c r="W107" i="57"/>
  <c r="V107" i="57"/>
  <c r="U107" i="57"/>
  <c r="T107" i="57"/>
  <c r="S107" i="57"/>
  <c r="R107" i="57"/>
  <c r="Q107" i="57"/>
  <c r="K107" i="57"/>
  <c r="J107" i="57"/>
  <c r="I107" i="57"/>
  <c r="H107" i="57"/>
  <c r="G107" i="57"/>
  <c r="F107" i="57"/>
  <c r="Z104" i="57"/>
  <c r="Y104" i="57"/>
  <c r="X104" i="57"/>
  <c r="W104" i="57"/>
  <c r="V104" i="57"/>
  <c r="U104" i="57"/>
  <c r="T104" i="57"/>
  <c r="S104" i="57"/>
  <c r="R104" i="57"/>
  <c r="Q104" i="57"/>
  <c r="K104" i="57"/>
  <c r="J104" i="57"/>
  <c r="I104" i="57"/>
  <c r="H104" i="57"/>
  <c r="G104" i="57"/>
  <c r="F104" i="57"/>
  <c r="Z101" i="57"/>
  <c r="Y101" i="57"/>
  <c r="X101" i="57"/>
  <c r="W101" i="57"/>
  <c r="V101" i="57"/>
  <c r="U101" i="57"/>
  <c r="T101" i="57"/>
  <c r="S101" i="57"/>
  <c r="R101" i="57"/>
  <c r="Q101" i="57"/>
  <c r="K101" i="57"/>
  <c r="J101" i="57"/>
  <c r="I101" i="57"/>
  <c r="H101" i="57"/>
  <c r="G101" i="57"/>
  <c r="F101" i="57"/>
  <c r="Z98" i="57"/>
  <c r="Y98" i="57"/>
  <c r="X98" i="57"/>
  <c r="W98" i="57"/>
  <c r="V98" i="57"/>
  <c r="U98" i="57"/>
  <c r="T98" i="57"/>
  <c r="S98" i="57"/>
  <c r="R98" i="57"/>
  <c r="Q98" i="57"/>
  <c r="K98" i="57"/>
  <c r="J98" i="57"/>
  <c r="I98" i="57"/>
  <c r="H98" i="57"/>
  <c r="G98" i="57"/>
  <c r="F98" i="57"/>
  <c r="Z93" i="57"/>
  <c r="Y93" i="57"/>
  <c r="X93" i="57"/>
  <c r="W93" i="57"/>
  <c r="V93" i="57"/>
  <c r="U93" i="57"/>
  <c r="T93" i="57"/>
  <c r="S93" i="57"/>
  <c r="R93" i="57"/>
  <c r="Q93" i="57"/>
  <c r="K93" i="57"/>
  <c r="J93" i="57"/>
  <c r="I93" i="57"/>
  <c r="H93" i="57"/>
  <c r="G93" i="57"/>
  <c r="F93" i="57"/>
  <c r="Z90" i="57"/>
  <c r="Y90" i="57"/>
  <c r="X90" i="57"/>
  <c r="W90" i="57"/>
  <c r="V90" i="57"/>
  <c r="U90" i="57"/>
  <c r="T90" i="57"/>
  <c r="S90" i="57"/>
  <c r="R90" i="57"/>
  <c r="Q90" i="57"/>
  <c r="K90" i="57"/>
  <c r="J90" i="57"/>
  <c r="I90" i="57"/>
  <c r="H90" i="57"/>
  <c r="G90" i="57"/>
  <c r="F90" i="57"/>
  <c r="Z87" i="57"/>
  <c r="Y87" i="57"/>
  <c r="X87" i="57"/>
  <c r="W87" i="57"/>
  <c r="V87" i="57"/>
  <c r="U87" i="57"/>
  <c r="T87" i="57"/>
  <c r="S87" i="57"/>
  <c r="R87" i="57"/>
  <c r="Q87" i="57"/>
  <c r="K87" i="57"/>
  <c r="J87" i="57"/>
  <c r="I87" i="57"/>
  <c r="H87" i="57"/>
  <c r="G87" i="57"/>
  <c r="F87" i="57"/>
  <c r="Z80" i="57"/>
  <c r="Y80" i="57"/>
  <c r="X80" i="57"/>
  <c r="W80" i="57"/>
  <c r="V80" i="57"/>
  <c r="U80" i="57"/>
  <c r="T80" i="57"/>
  <c r="S80" i="57"/>
  <c r="R80" i="57"/>
  <c r="Q80" i="57"/>
  <c r="K80" i="57"/>
  <c r="J80" i="57"/>
  <c r="I80" i="57"/>
  <c r="H80" i="57"/>
  <c r="G80" i="57"/>
  <c r="F80" i="57"/>
  <c r="Z77" i="57"/>
  <c r="Y77" i="57"/>
  <c r="X77" i="57"/>
  <c r="W77" i="57"/>
  <c r="V77" i="57"/>
  <c r="U77" i="57"/>
  <c r="T77" i="57"/>
  <c r="S77" i="57"/>
  <c r="R77" i="57"/>
  <c r="Q77" i="57"/>
  <c r="K77" i="57"/>
  <c r="J77" i="57"/>
  <c r="I77" i="57"/>
  <c r="H77" i="57"/>
  <c r="G77" i="57"/>
  <c r="F77" i="57"/>
  <c r="Z73" i="57"/>
  <c r="Y73" i="57"/>
  <c r="X73" i="57"/>
  <c r="W73" i="57"/>
  <c r="V73" i="57"/>
  <c r="U73" i="57"/>
  <c r="T73" i="57"/>
  <c r="S73" i="57"/>
  <c r="R73" i="57"/>
  <c r="Q73" i="57"/>
  <c r="K73" i="57"/>
  <c r="J73" i="57"/>
  <c r="I73" i="57"/>
  <c r="H73" i="57"/>
  <c r="G73" i="57"/>
  <c r="F73" i="57"/>
  <c r="Z70" i="57"/>
  <c r="Y70" i="57"/>
  <c r="X70" i="57"/>
  <c r="W70" i="57"/>
  <c r="V70" i="57"/>
  <c r="U70" i="57"/>
  <c r="T70" i="57"/>
  <c r="S70" i="57"/>
  <c r="R70" i="57"/>
  <c r="Q70" i="57"/>
  <c r="K70" i="57"/>
  <c r="J70" i="57"/>
  <c r="I70" i="57"/>
  <c r="H70" i="57"/>
  <c r="G70" i="57"/>
  <c r="F70" i="57"/>
  <c r="Z62" i="57"/>
  <c r="Y62" i="57"/>
  <c r="X62" i="57"/>
  <c r="W62" i="57"/>
  <c r="V62" i="57"/>
  <c r="U62" i="57"/>
  <c r="T62" i="57"/>
  <c r="S62" i="57"/>
  <c r="R62" i="57"/>
  <c r="Q62" i="57"/>
  <c r="K62" i="57"/>
  <c r="J62" i="57"/>
  <c r="I62" i="57"/>
  <c r="H62" i="57"/>
  <c r="G62" i="57"/>
  <c r="F62" i="57"/>
  <c r="Z57" i="57"/>
  <c r="Y57" i="57"/>
  <c r="X57" i="57"/>
  <c r="W57" i="57"/>
  <c r="V57" i="57"/>
  <c r="U57" i="57"/>
  <c r="T57" i="57"/>
  <c r="S57" i="57"/>
  <c r="R57" i="57"/>
  <c r="Q57" i="57"/>
  <c r="K57" i="57"/>
  <c r="J57" i="57"/>
  <c r="I57" i="57"/>
  <c r="H57" i="57"/>
  <c r="G57" i="57"/>
  <c r="F57" i="57"/>
  <c r="Z53" i="57"/>
  <c r="Y53" i="57"/>
  <c r="X53" i="57"/>
  <c r="W53" i="57"/>
  <c r="V53" i="57"/>
  <c r="U53" i="57"/>
  <c r="T53" i="57"/>
  <c r="S53" i="57"/>
  <c r="R53" i="57"/>
  <c r="Q53" i="57"/>
  <c r="H53" i="57"/>
  <c r="G53" i="57"/>
  <c r="F53" i="57"/>
  <c r="Z49" i="57"/>
  <c r="Y49" i="57"/>
  <c r="X49" i="57"/>
  <c r="W49" i="57"/>
  <c r="V49" i="57"/>
  <c r="U49" i="57"/>
  <c r="T49" i="57"/>
  <c r="S49" i="57"/>
  <c r="R49" i="57"/>
  <c r="Q49" i="57"/>
  <c r="H49" i="57"/>
  <c r="G49" i="57"/>
  <c r="F49" i="57"/>
  <c r="Z43" i="57"/>
  <c r="Y43" i="57"/>
  <c r="X43" i="57"/>
  <c r="W43" i="57"/>
  <c r="V43" i="57"/>
  <c r="U43" i="57"/>
  <c r="T43" i="57"/>
  <c r="S43" i="57"/>
  <c r="R43" i="57"/>
  <c r="Q43" i="57"/>
  <c r="H43" i="57"/>
  <c r="G43" i="57"/>
  <c r="F43" i="57"/>
  <c r="Z36" i="57"/>
  <c r="Y36" i="57"/>
  <c r="X36" i="57"/>
  <c r="W36" i="57"/>
  <c r="V36" i="57"/>
  <c r="U36" i="57"/>
  <c r="T36" i="57"/>
  <c r="S36" i="57"/>
  <c r="R36" i="57"/>
  <c r="Q36" i="57"/>
  <c r="H36" i="57"/>
  <c r="G36" i="57"/>
  <c r="F36" i="57"/>
  <c r="Z33" i="57"/>
  <c r="Y33" i="57"/>
  <c r="X33" i="57"/>
  <c r="W33" i="57"/>
  <c r="V33" i="57"/>
  <c r="U33" i="57"/>
  <c r="T33" i="57"/>
  <c r="S33" i="57"/>
  <c r="R33" i="57"/>
  <c r="Q33" i="57"/>
  <c r="K33" i="57"/>
  <c r="J33" i="57"/>
  <c r="I33" i="57"/>
  <c r="H33" i="57"/>
  <c r="G33" i="57"/>
  <c r="F33" i="57"/>
  <c r="Z13" i="57"/>
  <c r="Y13" i="57"/>
  <c r="X13" i="57"/>
  <c r="W13" i="57"/>
  <c r="V13" i="57"/>
  <c r="U13" i="57"/>
  <c r="T13" i="57"/>
  <c r="S13" i="57"/>
  <c r="R13" i="57"/>
  <c r="Q13" i="57"/>
  <c r="H13" i="57"/>
  <c r="G13" i="57"/>
  <c r="F13" i="57"/>
  <c r="AX2" i="72" l="1"/>
  <c r="BK2" i="72" l="1"/>
  <c r="BG2" i="72"/>
  <c r="BW2" i="72"/>
  <c r="BV2" i="72"/>
  <c r="BU2" i="72"/>
  <c r="BT2" i="72"/>
  <c r="BS2" i="72"/>
  <c r="BR2" i="72"/>
  <c r="BQ2" i="72"/>
  <c r="BP2" i="72"/>
  <c r="BO2" i="72"/>
  <c r="BN2" i="72"/>
  <c r="BM2" i="72"/>
  <c r="BL2" i="72"/>
  <c r="BJ2" i="72"/>
  <c r="BI2" i="72"/>
  <c r="BH2" i="72"/>
  <c r="BF2" i="72"/>
  <c r="BE2" i="72"/>
  <c r="BD2" i="72"/>
  <c r="BC2" i="72"/>
  <c r="BA2" i="72"/>
  <c r="AZ2" i="72"/>
  <c r="AY2" i="72"/>
  <c r="AW2" i="72"/>
  <c r="Y2" i="72"/>
  <c r="I49" i="70" l="1"/>
  <c r="I48" i="70"/>
  <c r="I47" i="70"/>
  <c r="I42" i="70"/>
  <c r="I41" i="70"/>
  <c r="I40" i="70"/>
  <c r="I24" i="70"/>
  <c r="I23" i="70"/>
  <c r="I22" i="70"/>
  <c r="I14" i="70"/>
  <c r="I13" i="70"/>
  <c r="I12" i="70"/>
  <c r="I11" i="70"/>
  <c r="I29" i="70"/>
  <c r="I30" i="70"/>
  <c r="I28" i="70"/>
  <c r="CD2" i="52"/>
  <c r="O77" i="57" l="1"/>
  <c r="O111" i="57"/>
  <c r="O110" i="57"/>
  <c r="M53" i="57"/>
  <c r="O34" i="57"/>
  <c r="O33" i="57"/>
  <c r="E11" i="59" l="1"/>
  <c r="J28" i="59" a="1"/>
  <c r="H25" i="59" a="1"/>
  <c r="H36" i="59" a="1"/>
  <c r="H55" i="59" a="1"/>
  <c r="H13" i="59" a="1"/>
  <c r="J26" i="59" a="1"/>
  <c r="J27" i="59" a="1"/>
  <c r="H62" i="59" a="1"/>
  <c r="H20" i="59" a="1"/>
  <c r="H40" i="59" a="1"/>
  <c r="H26" i="59" a="1"/>
  <c r="J62" i="59" a="1"/>
  <c r="H27" i="59" a="1"/>
  <c r="J55" i="59" a="1"/>
  <c r="H41" i="59" a="1"/>
  <c r="H47" i="59" a="1"/>
  <c r="H49" i="59" a="1"/>
  <c r="J25" i="59" a="1"/>
  <c r="H54" i="59" a="1"/>
  <c r="J36" i="59" a="1"/>
  <c r="H18" i="59" a="1"/>
  <c r="H34" i="59" a="1"/>
  <c r="J61" i="59" a="1"/>
  <c r="H35" i="59" a="1"/>
  <c r="J45" i="59" a="1"/>
  <c r="J63" i="59" a="1"/>
  <c r="J46" i="59" a="1"/>
  <c r="J54" i="59" a="1"/>
  <c r="H28" i="59" a="1"/>
  <c r="H61" i="59" a="1"/>
  <c r="J35" i="59" a="1"/>
  <c r="J34" i="59" a="1"/>
  <c r="H63" i="59" a="1"/>
  <c r="H19" i="59" a="1"/>
  <c r="H12" i="59" a="1"/>
  <c r="H48" i="59" a="1"/>
  <c r="H45" i="59" a="1"/>
  <c r="H46" i="59" a="1"/>
  <c r="H46" i="59" l="1"/>
  <c r="E46" i="59" s="1"/>
  <c r="H28" i="59"/>
  <c r="E28" i="59" s="1"/>
  <c r="H34" i="59"/>
  <c r="E34" i="59" s="1"/>
  <c r="H45" i="59"/>
  <c r="E45" i="59" s="1"/>
  <c r="H49" i="59"/>
  <c r="E49" i="59" s="1"/>
  <c r="H63" i="59"/>
  <c r="E63" i="59" s="1"/>
  <c r="H36" i="59"/>
  <c r="E36" i="59" s="1"/>
  <c r="H40" i="59"/>
  <c r="E40" i="59" s="1"/>
  <c r="H47" i="59"/>
  <c r="E47" i="59" s="1"/>
  <c r="H55" i="59"/>
  <c r="E55" i="59" s="1"/>
  <c r="H61" i="59"/>
  <c r="E61" i="59" s="1"/>
  <c r="H54" i="59"/>
  <c r="E54" i="59" s="1"/>
  <c r="H27" i="59"/>
  <c r="E27" i="59" s="1"/>
  <c r="H41" i="59"/>
  <c r="E41" i="59" s="1"/>
  <c r="H48" i="59"/>
  <c r="E48" i="59" s="1"/>
  <c r="H62" i="59"/>
  <c r="E62" i="59" s="1"/>
  <c r="H35" i="59"/>
  <c r="E35" i="59" s="1"/>
  <c r="H18" i="59"/>
  <c r="E18" i="59" s="1"/>
  <c r="H19" i="59"/>
  <c r="E19" i="59" s="1"/>
  <c r="H13" i="59"/>
  <c r="E13" i="59" s="1"/>
  <c r="H20" i="59"/>
  <c r="E20" i="59" s="1"/>
  <c r="H12" i="59"/>
  <c r="E12" i="59" s="1"/>
  <c r="H25" i="59"/>
  <c r="E25" i="59" s="1"/>
  <c r="H26" i="59"/>
  <c r="E26" i="59" s="1"/>
  <c r="J63" i="59"/>
  <c r="J61" i="59"/>
  <c r="J62" i="59"/>
  <c r="J54" i="59"/>
  <c r="J55" i="59"/>
  <c r="J34" i="59"/>
  <c r="J35" i="59"/>
  <c r="J36" i="59"/>
  <c r="J45" i="59"/>
  <c r="J46" i="59"/>
  <c r="J26" i="59"/>
  <c r="J28" i="59"/>
  <c r="J27" i="59"/>
  <c r="J25" i="59"/>
  <c r="M13" i="57" l="1"/>
  <c r="M110" i="57"/>
  <c r="M109" i="57"/>
  <c r="M107" i="57"/>
  <c r="M106" i="57"/>
  <c r="M104" i="57"/>
  <c r="M103" i="57"/>
  <c r="M101" i="57"/>
  <c r="M100" i="57"/>
  <c r="M98" i="57"/>
  <c r="M97" i="57"/>
  <c r="M95" i="57"/>
  <c r="M93" i="57"/>
  <c r="M92" i="57"/>
  <c r="M90" i="57"/>
  <c r="M89" i="57"/>
  <c r="M87" i="57"/>
  <c r="M86" i="57"/>
  <c r="M84" i="57"/>
  <c r="M80" i="57"/>
  <c r="M79" i="57"/>
  <c r="M77" i="57"/>
  <c r="M76" i="57"/>
  <c r="M73" i="57"/>
  <c r="M72" i="57"/>
  <c r="M70" i="57"/>
  <c r="M69" i="57"/>
  <c r="M67" i="57"/>
  <c r="M62" i="57"/>
  <c r="M61" i="57"/>
  <c r="M57" i="57"/>
  <c r="M56" i="57"/>
  <c r="M52" i="57"/>
  <c r="M49" i="57"/>
  <c r="M48" i="57"/>
  <c r="M46" i="57"/>
  <c r="M43" i="57"/>
  <c r="M42" i="57"/>
  <c r="M36" i="57"/>
  <c r="M35" i="57"/>
  <c r="M33" i="57"/>
  <c r="M32" i="57"/>
  <c r="M30" i="57"/>
  <c r="M12" i="57"/>
  <c r="F119" i="45" l="1"/>
  <c r="G119" i="45"/>
  <c r="V128" i="62" l="1"/>
  <c r="V127" i="62"/>
  <c r="V126" i="62"/>
  <c r="V125" i="62"/>
  <c r="V124" i="62"/>
  <c r="V123" i="62"/>
  <c r="V122" i="62"/>
  <c r="V121" i="62"/>
  <c r="V117" i="62"/>
  <c r="T117" i="62"/>
  <c r="R117" i="62"/>
  <c r="P117" i="62"/>
  <c r="N117" i="62"/>
  <c r="L117" i="62"/>
  <c r="J117" i="62"/>
  <c r="I117" i="62"/>
  <c r="H117" i="62"/>
  <c r="G117" i="62"/>
  <c r="F117" i="62"/>
  <c r="V114" i="62"/>
  <c r="T114" i="62"/>
  <c r="R114" i="62"/>
  <c r="P114" i="62"/>
  <c r="N114" i="62"/>
  <c r="L114" i="62"/>
  <c r="J114" i="62"/>
  <c r="I114" i="62"/>
  <c r="H114" i="62"/>
  <c r="G114" i="62"/>
  <c r="F114" i="62"/>
  <c r="V113" i="62"/>
  <c r="T113" i="62"/>
  <c r="R113" i="62"/>
  <c r="P113" i="62"/>
  <c r="N113" i="62"/>
  <c r="L113" i="62"/>
  <c r="J113" i="62"/>
  <c r="I113" i="62"/>
  <c r="H113" i="62"/>
  <c r="G113" i="62"/>
  <c r="F113" i="62"/>
  <c r="V116" i="62"/>
  <c r="T116" i="62"/>
  <c r="R116" i="62"/>
  <c r="P116" i="62"/>
  <c r="N116" i="62"/>
  <c r="L116" i="62"/>
  <c r="J116" i="62"/>
  <c r="I116" i="62"/>
  <c r="H116" i="62"/>
  <c r="G116" i="62"/>
  <c r="F116" i="62"/>
  <c r="V111" i="62"/>
  <c r="T111" i="62"/>
  <c r="R111" i="62"/>
  <c r="P111" i="62"/>
  <c r="N111" i="62"/>
  <c r="L111" i="62"/>
  <c r="J111" i="62"/>
  <c r="I111" i="62"/>
  <c r="H111" i="62"/>
  <c r="G111" i="62"/>
  <c r="F111" i="62"/>
  <c r="V112" i="62"/>
  <c r="T112" i="62"/>
  <c r="R112" i="62"/>
  <c r="P112" i="62"/>
  <c r="N112" i="62"/>
  <c r="L112" i="62"/>
  <c r="J112" i="62"/>
  <c r="I112" i="62"/>
  <c r="H112" i="62"/>
  <c r="G112" i="62"/>
  <c r="F112" i="62"/>
  <c r="V115" i="62"/>
  <c r="T115" i="62"/>
  <c r="R115" i="62"/>
  <c r="P115" i="62"/>
  <c r="N115" i="62"/>
  <c r="L115" i="62"/>
  <c r="J115" i="62"/>
  <c r="I115" i="62"/>
  <c r="H115" i="62"/>
  <c r="G115" i="62"/>
  <c r="F115" i="62"/>
  <c r="V118" i="62"/>
  <c r="T118" i="62"/>
  <c r="R118" i="62"/>
  <c r="P118" i="62"/>
  <c r="N118" i="62"/>
  <c r="L118" i="62"/>
  <c r="J118" i="62"/>
  <c r="I118" i="62"/>
  <c r="H118" i="62"/>
  <c r="G118" i="62"/>
  <c r="F118" i="62"/>
  <c r="V22" i="62" l="1"/>
  <c r="T22" i="62"/>
  <c r="R22" i="62"/>
  <c r="P22" i="62"/>
  <c r="N22" i="62"/>
  <c r="L22" i="62"/>
  <c r="J22" i="62"/>
  <c r="I22" i="62"/>
  <c r="H22" i="62"/>
  <c r="G22" i="62"/>
  <c r="F22" i="62"/>
  <c r="G135" i="45"/>
  <c r="G134" i="45"/>
  <c r="G131" i="45"/>
  <c r="G130" i="45"/>
  <c r="G127" i="45"/>
  <c r="G126" i="45"/>
  <c r="G123" i="45"/>
  <c r="G122" i="45"/>
  <c r="G118" i="45"/>
  <c r="G113" i="45"/>
  <c r="G112" i="45"/>
  <c r="G109" i="45"/>
  <c r="G108" i="45"/>
  <c r="G107" i="45"/>
  <c r="G106" i="45"/>
  <c r="G103" i="45"/>
  <c r="G102" i="45"/>
  <c r="G101" i="45"/>
  <c r="G94" i="45"/>
  <c r="G93" i="45"/>
  <c r="G90" i="45"/>
  <c r="G89" i="45"/>
  <c r="G86" i="45"/>
  <c r="G85" i="45"/>
  <c r="G82" i="45"/>
  <c r="G81" i="45"/>
  <c r="G76" i="45"/>
  <c r="G75" i="45"/>
  <c r="G74" i="45"/>
  <c r="G73" i="45"/>
  <c r="G72" i="45"/>
  <c r="G71" i="45"/>
  <c r="G70" i="45"/>
  <c r="G69" i="45"/>
  <c r="G68" i="45"/>
  <c r="G67" i="45"/>
  <c r="G66" i="45"/>
  <c r="G65" i="45"/>
  <c r="G60" i="45"/>
  <c r="G59" i="45"/>
  <c r="G36" i="45"/>
  <c r="G35" i="45"/>
  <c r="G30" i="45"/>
  <c r="G29" i="45"/>
  <c r="G28" i="45"/>
  <c r="G27" i="45"/>
  <c r="G26" i="45"/>
  <c r="G25" i="45"/>
  <c r="G24" i="45"/>
  <c r="G23" i="45"/>
  <c r="G22" i="45"/>
  <c r="G21" i="45"/>
  <c r="G20" i="45"/>
  <c r="G19" i="45"/>
  <c r="G18" i="45"/>
  <c r="G12" i="45"/>
  <c r="F135" i="45"/>
  <c r="F134" i="45"/>
  <c r="F131" i="45"/>
  <c r="F130" i="45"/>
  <c r="F127" i="45"/>
  <c r="F126" i="45"/>
  <c r="F123" i="45"/>
  <c r="F122" i="45"/>
  <c r="F118" i="45"/>
  <c r="F113" i="45"/>
  <c r="F112" i="45"/>
  <c r="F109" i="45"/>
  <c r="F108" i="45"/>
  <c r="F107" i="45"/>
  <c r="F106" i="45"/>
  <c r="F103" i="45"/>
  <c r="F102" i="45"/>
  <c r="F101" i="45"/>
  <c r="F94" i="45"/>
  <c r="F93" i="45"/>
  <c r="F90" i="45"/>
  <c r="F89" i="45"/>
  <c r="F86" i="45"/>
  <c r="F85" i="45"/>
  <c r="F82" i="45"/>
  <c r="F81" i="45"/>
  <c r="F76" i="45"/>
  <c r="F75" i="45"/>
  <c r="F74" i="45"/>
  <c r="F73" i="45"/>
  <c r="F72" i="45"/>
  <c r="F71" i="45"/>
  <c r="F70" i="45"/>
  <c r="F69" i="45"/>
  <c r="F68" i="45"/>
  <c r="F67" i="45"/>
  <c r="F66" i="45"/>
  <c r="F65" i="45"/>
  <c r="F60" i="45"/>
  <c r="F59" i="45"/>
  <c r="F36" i="45"/>
  <c r="F35" i="45"/>
  <c r="F30" i="45"/>
  <c r="F29" i="45"/>
  <c r="F28" i="45"/>
  <c r="F27" i="45"/>
  <c r="F26" i="45"/>
  <c r="F25" i="45"/>
  <c r="F24" i="45"/>
  <c r="F23" i="45"/>
  <c r="F22" i="45"/>
  <c r="F21" i="45"/>
  <c r="F20" i="45"/>
  <c r="F19" i="45"/>
  <c r="F18" i="45"/>
  <c r="F12" i="45"/>
  <c r="G128" i="45"/>
  <c r="F128" i="45"/>
  <c r="G124" i="45"/>
  <c r="F124" i="45"/>
  <c r="G120" i="45"/>
  <c r="F120" i="45"/>
  <c r="G110" i="45"/>
  <c r="F110" i="45"/>
  <c r="G104" i="45"/>
  <c r="F104" i="45"/>
  <c r="G91" i="45"/>
  <c r="F91" i="45"/>
  <c r="G87" i="45"/>
  <c r="F87" i="45"/>
  <c r="G83" i="45"/>
  <c r="F83" i="45"/>
  <c r="G57" i="45"/>
  <c r="F57" i="45"/>
  <c r="G53" i="45"/>
  <c r="F53" i="45"/>
  <c r="DB2" i="52"/>
  <c r="DA2" i="52"/>
  <c r="CZ2" i="52"/>
  <c r="CX2" i="52"/>
  <c r="CW2" i="52"/>
  <c r="CV2" i="52"/>
  <c r="CU2" i="52"/>
  <c r="CT2" i="52"/>
  <c r="CS2" i="52"/>
  <c r="CY2" i="52"/>
  <c r="G154" i="62"/>
  <c r="G153" i="62"/>
  <c r="G150" i="62"/>
  <c r="G149" i="62"/>
  <c r="G146" i="62"/>
  <c r="G145" i="62"/>
  <c r="G142" i="62"/>
  <c r="G141" i="62"/>
  <c r="G138" i="62"/>
  <c r="G137" i="62"/>
  <c r="G132" i="62"/>
  <c r="G131" i="62"/>
  <c r="G128" i="62"/>
  <c r="G127" i="62"/>
  <c r="G126" i="62"/>
  <c r="G125" i="62"/>
  <c r="G124" i="62"/>
  <c r="G123" i="62"/>
  <c r="G122" i="62"/>
  <c r="G121" i="62"/>
  <c r="G110" i="62"/>
  <c r="G109" i="62"/>
  <c r="G108" i="62"/>
  <c r="G101" i="62"/>
  <c r="G100" i="62"/>
  <c r="G97" i="62"/>
  <c r="G96" i="62"/>
  <c r="G93" i="62"/>
  <c r="G92" i="62"/>
  <c r="G91" i="62"/>
  <c r="G90" i="62"/>
  <c r="G87" i="62"/>
  <c r="G86" i="62"/>
  <c r="G85" i="62"/>
  <c r="G80" i="62"/>
  <c r="G79" i="62"/>
  <c r="G78" i="62"/>
  <c r="G77" i="62"/>
  <c r="G76" i="62"/>
  <c r="G75" i="62"/>
  <c r="G74" i="62"/>
  <c r="G73" i="62"/>
  <c r="G72" i="62"/>
  <c r="G67" i="62"/>
  <c r="G66" i="62"/>
  <c r="G48" i="62"/>
  <c r="G47" i="62"/>
  <c r="G46" i="62"/>
  <c r="G43" i="62"/>
  <c r="G40" i="62"/>
  <c r="G39" i="62"/>
  <c r="G38" i="62"/>
  <c r="G37" i="62"/>
  <c r="G32" i="62"/>
  <c r="G31" i="62"/>
  <c r="G30" i="62"/>
  <c r="G29" i="62"/>
  <c r="G28" i="62"/>
  <c r="G27" i="62"/>
  <c r="G26" i="62"/>
  <c r="G25" i="62"/>
  <c r="G24" i="62"/>
  <c r="G23" i="62"/>
  <c r="G20" i="62"/>
  <c r="G21" i="62"/>
  <c r="G19" i="62"/>
  <c r="G18" i="62"/>
  <c r="G17" i="62"/>
  <c r="G12" i="62"/>
  <c r="F154" i="62"/>
  <c r="F153" i="62"/>
  <c r="F150" i="62"/>
  <c r="F149" i="62"/>
  <c r="F146" i="62"/>
  <c r="F145" i="62"/>
  <c r="F142" i="62"/>
  <c r="F141" i="62"/>
  <c r="F138" i="62"/>
  <c r="F137" i="62"/>
  <c r="F132" i="62"/>
  <c r="F131" i="62"/>
  <c r="F128" i="62"/>
  <c r="F127" i="62"/>
  <c r="F126" i="62"/>
  <c r="F125" i="62"/>
  <c r="F124" i="62"/>
  <c r="F123" i="62"/>
  <c r="F122" i="62"/>
  <c r="F121" i="62"/>
  <c r="F110" i="62"/>
  <c r="F109" i="62"/>
  <c r="F108" i="62"/>
  <c r="F101" i="62"/>
  <c r="F100" i="62"/>
  <c r="F97" i="62"/>
  <c r="F96" i="62"/>
  <c r="F93" i="62"/>
  <c r="F92" i="62"/>
  <c r="F91" i="62"/>
  <c r="F90" i="62"/>
  <c r="F87" i="62"/>
  <c r="F86" i="62"/>
  <c r="F85" i="62"/>
  <c r="F80" i="62"/>
  <c r="F79" i="62"/>
  <c r="F78" i="62"/>
  <c r="F77" i="62"/>
  <c r="F76" i="62"/>
  <c r="F75" i="62"/>
  <c r="F74" i="62"/>
  <c r="F73" i="62"/>
  <c r="F72" i="62"/>
  <c r="F67" i="62"/>
  <c r="F66" i="62"/>
  <c r="F48" i="62"/>
  <c r="F47" i="62"/>
  <c r="F46" i="62"/>
  <c r="F43" i="62"/>
  <c r="F40" i="62"/>
  <c r="F39" i="62"/>
  <c r="F38" i="62"/>
  <c r="F37" i="62"/>
  <c r="F32" i="62"/>
  <c r="F31" i="62"/>
  <c r="F30" i="62"/>
  <c r="F29" i="62"/>
  <c r="F28" i="62"/>
  <c r="F27" i="62"/>
  <c r="F26" i="62"/>
  <c r="F25" i="62"/>
  <c r="F24" i="62"/>
  <c r="F23" i="62"/>
  <c r="F20" i="62"/>
  <c r="F21" i="62"/>
  <c r="F19" i="62"/>
  <c r="F18" i="62"/>
  <c r="F17" i="62"/>
  <c r="F12" i="62"/>
  <c r="F147" i="62"/>
  <c r="F143" i="62"/>
  <c r="F139" i="62"/>
  <c r="F129" i="62"/>
  <c r="F119" i="62"/>
  <c r="F98" i="62"/>
  <c r="F94" i="62"/>
  <c r="F88" i="62"/>
  <c r="F64" i="62"/>
  <c r="F60" i="62"/>
  <c r="G147" i="62"/>
  <c r="G143" i="62"/>
  <c r="G139" i="62"/>
  <c r="G129" i="62"/>
  <c r="G119" i="62"/>
  <c r="G98" i="62"/>
  <c r="G94" i="62"/>
  <c r="G88" i="62"/>
  <c r="G64" i="62"/>
  <c r="G60" i="62"/>
  <c r="N91" i="62" l="1"/>
  <c r="P91" i="62"/>
  <c r="R91" i="62"/>
  <c r="T91" i="62"/>
  <c r="V91" i="62"/>
  <c r="L91" i="62"/>
  <c r="J91" i="62"/>
  <c r="I91" i="62"/>
  <c r="H91" i="62"/>
  <c r="V92" i="62"/>
  <c r="T92" i="62"/>
  <c r="R92" i="62"/>
  <c r="P92" i="62"/>
  <c r="N92" i="62"/>
  <c r="L92" i="62"/>
  <c r="J92" i="62"/>
  <c r="I92" i="62"/>
  <c r="H92" i="62"/>
  <c r="V80" i="62" l="1"/>
  <c r="T80" i="62"/>
  <c r="R80" i="62"/>
  <c r="P80" i="62"/>
  <c r="N80" i="62"/>
  <c r="L80" i="62"/>
  <c r="J80" i="62"/>
  <c r="I80" i="62"/>
  <c r="H80" i="62"/>
  <c r="V27" i="62" l="1"/>
  <c r="T27" i="62"/>
  <c r="R27" i="62"/>
  <c r="J27" i="62"/>
  <c r="I27" i="62"/>
  <c r="H27" i="62"/>
  <c r="L109" i="62" l="1"/>
  <c r="N109" i="62"/>
  <c r="P109" i="62"/>
  <c r="R109" i="62"/>
  <c r="T109" i="62"/>
  <c r="V86" i="62"/>
  <c r="T86" i="62"/>
  <c r="R86" i="62"/>
  <c r="P86" i="62"/>
  <c r="N86" i="62"/>
  <c r="L86" i="62"/>
  <c r="J86" i="62"/>
  <c r="I86" i="62"/>
  <c r="H86" i="62"/>
  <c r="T123" i="62"/>
  <c r="R123" i="62"/>
  <c r="P123" i="62"/>
  <c r="N123" i="62"/>
  <c r="L123" i="62"/>
  <c r="J123" i="62"/>
  <c r="I123" i="62"/>
  <c r="H123" i="62"/>
  <c r="T127" i="62"/>
  <c r="R127" i="62"/>
  <c r="P127" i="62"/>
  <c r="N127" i="62"/>
  <c r="L127" i="62"/>
  <c r="J127" i="62"/>
  <c r="I127" i="62"/>
  <c r="H127" i="62"/>
  <c r="T128" i="62"/>
  <c r="R128" i="62"/>
  <c r="P128" i="62"/>
  <c r="N128" i="62"/>
  <c r="L128" i="62"/>
  <c r="J128" i="62"/>
  <c r="I128" i="62"/>
  <c r="H128" i="62"/>
  <c r="T124" i="62"/>
  <c r="R124" i="62"/>
  <c r="P124" i="62"/>
  <c r="N124" i="62"/>
  <c r="L124" i="62"/>
  <c r="J124" i="62"/>
  <c r="I124" i="62"/>
  <c r="H124" i="62"/>
  <c r="V48" i="62" l="1"/>
  <c r="J48" i="62"/>
  <c r="I48" i="62"/>
  <c r="H48" i="62"/>
  <c r="V47" i="62"/>
  <c r="J47" i="62"/>
  <c r="I47" i="62"/>
  <c r="H47" i="62"/>
  <c r="V46" i="62"/>
  <c r="V39" i="62"/>
  <c r="T39" i="62"/>
  <c r="R39" i="62"/>
  <c r="P39" i="62"/>
  <c r="N39" i="62"/>
  <c r="L39" i="62"/>
  <c r="J39" i="62"/>
  <c r="I39" i="62"/>
  <c r="H39" i="62"/>
  <c r="V40" i="62"/>
  <c r="T40" i="62"/>
  <c r="R40" i="62"/>
  <c r="P40" i="62"/>
  <c r="N40" i="62"/>
  <c r="L40" i="62"/>
  <c r="J40" i="62"/>
  <c r="I40" i="62"/>
  <c r="H40" i="62"/>
  <c r="V43" i="62"/>
  <c r="V20" i="62"/>
  <c r="T20" i="62"/>
  <c r="J20" i="62"/>
  <c r="I20" i="62"/>
  <c r="H20" i="62"/>
  <c r="V21" i="62"/>
  <c r="T21" i="62"/>
  <c r="J21" i="62"/>
  <c r="I21" i="62"/>
  <c r="H21" i="62"/>
  <c r="V24" i="62"/>
  <c r="J24" i="62"/>
  <c r="I24" i="62"/>
  <c r="H24" i="62"/>
  <c r="H28" i="62"/>
  <c r="I28" i="62"/>
  <c r="J28" i="62"/>
  <c r="V28" i="62"/>
  <c r="V25" i="62"/>
  <c r="J25" i="62"/>
  <c r="I25" i="62"/>
  <c r="H25" i="62"/>
  <c r="V19" i="62"/>
  <c r="J19" i="62"/>
  <c r="I19" i="62"/>
  <c r="H19" i="62"/>
  <c r="V18" i="62"/>
  <c r="J18" i="62"/>
  <c r="I18" i="62"/>
  <c r="H18" i="62"/>
  <c r="J21" i="45"/>
  <c r="I21" i="45"/>
  <c r="H21" i="45"/>
  <c r="J20" i="45"/>
  <c r="I20" i="45"/>
  <c r="H20" i="45"/>
  <c r="J19" i="45"/>
  <c r="I19" i="45"/>
  <c r="H19" i="45"/>
  <c r="I46" i="62" l="1"/>
  <c r="J46" i="62"/>
  <c r="H46" i="62"/>
  <c r="I43" i="62"/>
  <c r="J43" i="62"/>
  <c r="H43" i="62"/>
  <c r="BE2" i="52" l="1"/>
  <c r="D77" i="59" l="1"/>
  <c r="CC2" i="52"/>
  <c r="N10" i="57" l="1"/>
  <c r="V154" i="62" l="1"/>
  <c r="V153" i="62"/>
  <c r="V150" i="62"/>
  <c r="V149" i="62"/>
  <c r="V146" i="62"/>
  <c r="V145" i="62"/>
  <c r="V142" i="62"/>
  <c r="V141" i="62"/>
  <c r="V138" i="62"/>
  <c r="V137" i="62"/>
  <c r="V132" i="62"/>
  <c r="V131" i="62"/>
  <c r="V110" i="62"/>
  <c r="V109" i="62"/>
  <c r="V108" i="62"/>
  <c r="V101" i="62"/>
  <c r="V100" i="62"/>
  <c r="V97" i="62"/>
  <c r="V96" i="62"/>
  <c r="V93" i="62"/>
  <c r="V90" i="62"/>
  <c r="V85" i="62"/>
  <c r="V87" i="62"/>
  <c r="V79" i="62"/>
  <c r="V78" i="62"/>
  <c r="V77" i="62"/>
  <c r="V76" i="62"/>
  <c r="V75" i="62"/>
  <c r="V74" i="62"/>
  <c r="V73" i="62"/>
  <c r="V72" i="62"/>
  <c r="V67" i="62"/>
  <c r="V66" i="62"/>
  <c r="V38" i="62"/>
  <c r="V37" i="62"/>
  <c r="V32" i="62"/>
  <c r="V31" i="62"/>
  <c r="V30" i="62"/>
  <c r="V29" i="62"/>
  <c r="V26" i="62"/>
  <c r="V23" i="62"/>
  <c r="V17" i="62"/>
  <c r="V12" i="62"/>
  <c r="CP2" i="52"/>
  <c r="CH2" i="52"/>
  <c r="CO2" i="52"/>
  <c r="CM2" i="52"/>
  <c r="S207" i="62" l="1"/>
  <c r="Q207" i="62"/>
  <c r="O207" i="62"/>
  <c r="M207" i="62"/>
  <c r="K207" i="62"/>
  <c r="S205" i="62"/>
  <c r="Q205" i="62"/>
  <c r="O205" i="62"/>
  <c r="M205" i="62"/>
  <c r="K205" i="62"/>
  <c r="S203" i="62"/>
  <c r="Q203" i="62"/>
  <c r="O203" i="62"/>
  <c r="M203" i="62"/>
  <c r="K203" i="62"/>
  <c r="S201" i="62"/>
  <c r="Q201" i="62"/>
  <c r="O201" i="62"/>
  <c r="M201" i="62"/>
  <c r="K201" i="62"/>
  <c r="S199" i="62"/>
  <c r="Q199" i="62"/>
  <c r="O199" i="62"/>
  <c r="M199" i="62"/>
  <c r="K199" i="62"/>
  <c r="S197" i="62"/>
  <c r="Q197" i="62"/>
  <c r="O197" i="62"/>
  <c r="M197" i="62"/>
  <c r="K197" i="62"/>
  <c r="S195" i="62"/>
  <c r="Q195" i="62"/>
  <c r="O195" i="62"/>
  <c r="M195" i="62"/>
  <c r="K195" i="62"/>
  <c r="S193" i="62"/>
  <c r="Q193" i="62"/>
  <c r="O193" i="62"/>
  <c r="M193" i="62"/>
  <c r="K193" i="62"/>
  <c r="S191" i="62"/>
  <c r="Q191" i="62"/>
  <c r="O191" i="62"/>
  <c r="M191" i="62"/>
  <c r="K191" i="62"/>
  <c r="S189" i="62"/>
  <c r="Q189" i="62"/>
  <c r="O189" i="62"/>
  <c r="M189" i="62"/>
  <c r="K189" i="62"/>
  <c r="S187" i="62"/>
  <c r="Q187" i="62"/>
  <c r="O187" i="62"/>
  <c r="M187" i="62"/>
  <c r="K187" i="62"/>
  <c r="S185" i="62"/>
  <c r="Q185" i="62"/>
  <c r="O185" i="62"/>
  <c r="M185" i="62"/>
  <c r="K185" i="62"/>
  <c r="S183" i="62"/>
  <c r="Q183" i="62"/>
  <c r="O183" i="62"/>
  <c r="M183" i="62"/>
  <c r="K183" i="62"/>
  <c r="S181" i="62"/>
  <c r="Q181" i="62"/>
  <c r="O181" i="62"/>
  <c r="M181" i="62"/>
  <c r="K181" i="62"/>
  <c r="S179" i="62"/>
  <c r="Q179" i="62"/>
  <c r="O179" i="62"/>
  <c r="M179" i="62"/>
  <c r="K179" i="62"/>
  <c r="S177" i="62"/>
  <c r="Q177" i="62"/>
  <c r="O177" i="62"/>
  <c r="M177" i="62"/>
  <c r="K177" i="62"/>
  <c r="S175" i="62"/>
  <c r="Q175" i="62"/>
  <c r="O175" i="62"/>
  <c r="M175" i="62"/>
  <c r="K175" i="62"/>
  <c r="S173" i="62"/>
  <c r="Q173" i="62"/>
  <c r="O173" i="62"/>
  <c r="M173" i="62"/>
  <c r="K173" i="62"/>
  <c r="S171" i="62"/>
  <c r="Q171" i="62"/>
  <c r="O171" i="62"/>
  <c r="M171" i="62"/>
  <c r="K171" i="62"/>
  <c r="S169" i="62"/>
  <c r="Q169" i="62"/>
  <c r="O169" i="62"/>
  <c r="M169" i="62"/>
  <c r="K169" i="62"/>
  <c r="S167" i="62"/>
  <c r="Q167" i="62"/>
  <c r="O167" i="62"/>
  <c r="M167" i="62"/>
  <c r="K167" i="62"/>
  <c r="S165" i="62"/>
  <c r="Q165" i="62"/>
  <c r="O165" i="62"/>
  <c r="M165" i="62"/>
  <c r="K165" i="62"/>
  <c r="T155" i="62"/>
  <c r="R155" i="62"/>
  <c r="P155" i="62"/>
  <c r="N155" i="62"/>
  <c r="L155" i="62"/>
  <c r="T154" i="62"/>
  <c r="R154" i="62"/>
  <c r="P154" i="62"/>
  <c r="N154" i="62"/>
  <c r="L154" i="62"/>
  <c r="J154" i="62"/>
  <c r="I154" i="62"/>
  <c r="H154" i="62"/>
  <c r="T153" i="62"/>
  <c r="R153" i="62"/>
  <c r="P153" i="62"/>
  <c r="N153" i="62"/>
  <c r="L153" i="62"/>
  <c r="J153" i="62"/>
  <c r="I153" i="62"/>
  <c r="H153" i="62"/>
  <c r="T151" i="62"/>
  <c r="R151" i="62"/>
  <c r="P151" i="62"/>
  <c r="N151" i="62"/>
  <c r="L151" i="62"/>
  <c r="T150" i="62"/>
  <c r="R150" i="62"/>
  <c r="P150" i="62"/>
  <c r="N150" i="62"/>
  <c r="L150" i="62"/>
  <c r="J150" i="62"/>
  <c r="I150" i="62"/>
  <c r="H150" i="62"/>
  <c r="T149" i="62"/>
  <c r="R149" i="62"/>
  <c r="P149" i="62"/>
  <c r="N149" i="62"/>
  <c r="L149" i="62"/>
  <c r="J149" i="62"/>
  <c r="I149" i="62"/>
  <c r="H149" i="62"/>
  <c r="T147" i="62"/>
  <c r="R147" i="62"/>
  <c r="P147" i="62"/>
  <c r="N147" i="62"/>
  <c r="L147" i="62"/>
  <c r="J147" i="62"/>
  <c r="I147" i="62"/>
  <c r="H147" i="62"/>
  <c r="T146" i="62"/>
  <c r="R146" i="62"/>
  <c r="P146" i="62"/>
  <c r="N146" i="62"/>
  <c r="L146" i="62"/>
  <c r="J146" i="62"/>
  <c r="I146" i="62"/>
  <c r="H146" i="62"/>
  <c r="T145" i="62"/>
  <c r="R145" i="62"/>
  <c r="R144" i="62" s="1"/>
  <c r="P145" i="62"/>
  <c r="P144" i="62" s="1"/>
  <c r="N145" i="62"/>
  <c r="L145" i="62"/>
  <c r="L144" i="62" s="1"/>
  <c r="J145" i="62"/>
  <c r="I145" i="62"/>
  <c r="H145" i="62"/>
  <c r="T143" i="62"/>
  <c r="R143" i="62"/>
  <c r="P143" i="62"/>
  <c r="N143" i="62"/>
  <c r="L143" i="62"/>
  <c r="J143" i="62"/>
  <c r="I143" i="62"/>
  <c r="H143" i="62"/>
  <c r="T142" i="62"/>
  <c r="R142" i="62"/>
  <c r="P142" i="62"/>
  <c r="N142" i="62"/>
  <c r="L142" i="62"/>
  <c r="J142" i="62"/>
  <c r="I142" i="62"/>
  <c r="H142" i="62"/>
  <c r="T141" i="62"/>
  <c r="R141" i="62"/>
  <c r="R140" i="62" s="1"/>
  <c r="P141" i="62"/>
  <c r="P140" i="62" s="1"/>
  <c r="N141" i="62"/>
  <c r="N140" i="62" s="1"/>
  <c r="L141" i="62"/>
  <c r="J141" i="62"/>
  <c r="I141" i="62"/>
  <c r="H141" i="62"/>
  <c r="T139" i="62"/>
  <c r="R139" i="62"/>
  <c r="P139" i="62"/>
  <c r="N139" i="62"/>
  <c r="L139" i="62"/>
  <c r="J139" i="62"/>
  <c r="I139" i="62"/>
  <c r="H139" i="62"/>
  <c r="T138" i="62"/>
  <c r="R138" i="62"/>
  <c r="P138" i="62"/>
  <c r="N138" i="62"/>
  <c r="L138" i="62"/>
  <c r="J138" i="62"/>
  <c r="I138" i="62"/>
  <c r="H138" i="62"/>
  <c r="L137" i="62"/>
  <c r="J137" i="62"/>
  <c r="I137" i="62"/>
  <c r="H137" i="62"/>
  <c r="T133" i="62"/>
  <c r="R133" i="62"/>
  <c r="P133" i="62"/>
  <c r="N133" i="62"/>
  <c r="L133" i="62"/>
  <c r="T132" i="62"/>
  <c r="R132" i="62"/>
  <c r="P132" i="62"/>
  <c r="N132" i="62"/>
  <c r="L132" i="62"/>
  <c r="J132" i="62"/>
  <c r="I132" i="62"/>
  <c r="H132" i="62"/>
  <c r="T131" i="62"/>
  <c r="R131" i="62"/>
  <c r="P131" i="62"/>
  <c r="N131" i="62"/>
  <c r="L131" i="62"/>
  <c r="J131" i="62"/>
  <c r="I131" i="62"/>
  <c r="H131" i="62"/>
  <c r="T129" i="62"/>
  <c r="R129" i="62"/>
  <c r="P129" i="62"/>
  <c r="N129" i="62"/>
  <c r="L129" i="62"/>
  <c r="J129" i="62"/>
  <c r="I129" i="62"/>
  <c r="H129" i="62"/>
  <c r="T126" i="62"/>
  <c r="R126" i="62"/>
  <c r="P126" i="62"/>
  <c r="N126" i="62"/>
  <c r="L126" i="62"/>
  <c r="J126" i="62"/>
  <c r="I126" i="62"/>
  <c r="H126" i="62"/>
  <c r="T125" i="62"/>
  <c r="R125" i="62"/>
  <c r="P125" i="62"/>
  <c r="N125" i="62"/>
  <c r="L125" i="62"/>
  <c r="J125" i="62"/>
  <c r="I125" i="62"/>
  <c r="H125" i="62"/>
  <c r="T122" i="62"/>
  <c r="R122" i="62"/>
  <c r="P122" i="62"/>
  <c r="N122" i="62"/>
  <c r="L122" i="62"/>
  <c r="J122" i="62"/>
  <c r="I122" i="62"/>
  <c r="H122" i="62"/>
  <c r="T121" i="62"/>
  <c r="T120" i="62" s="1"/>
  <c r="R121" i="62"/>
  <c r="P121" i="62"/>
  <c r="N121" i="62"/>
  <c r="N120" i="62" s="1"/>
  <c r="L121" i="62"/>
  <c r="J121" i="62"/>
  <c r="I121" i="62"/>
  <c r="H121" i="62"/>
  <c r="T119" i="62"/>
  <c r="R119" i="62"/>
  <c r="P119" i="62"/>
  <c r="N119" i="62"/>
  <c r="L119" i="62"/>
  <c r="J119" i="62"/>
  <c r="I119" i="62"/>
  <c r="H119" i="62"/>
  <c r="T110" i="62"/>
  <c r="R110" i="62"/>
  <c r="P110" i="62"/>
  <c r="N110" i="62"/>
  <c r="L110" i="62"/>
  <c r="J110" i="62"/>
  <c r="I110" i="62"/>
  <c r="H110" i="62"/>
  <c r="J109" i="62"/>
  <c r="I109" i="62"/>
  <c r="H109" i="62"/>
  <c r="T108" i="62"/>
  <c r="R108" i="62"/>
  <c r="P108" i="62"/>
  <c r="N108" i="62"/>
  <c r="L108" i="62"/>
  <c r="J108" i="62"/>
  <c r="I108" i="62"/>
  <c r="H108" i="62"/>
  <c r="T102" i="62"/>
  <c r="R102" i="62"/>
  <c r="P102" i="62"/>
  <c r="N102" i="62"/>
  <c r="L102" i="62"/>
  <c r="T101" i="62"/>
  <c r="R101" i="62"/>
  <c r="P101" i="62"/>
  <c r="N101" i="62"/>
  <c r="L101" i="62"/>
  <c r="J101" i="62"/>
  <c r="I101" i="62"/>
  <c r="H101" i="62"/>
  <c r="T100" i="62"/>
  <c r="R100" i="62"/>
  <c r="P100" i="62"/>
  <c r="N100" i="62"/>
  <c r="L100" i="62"/>
  <c r="J100" i="62"/>
  <c r="I100" i="62"/>
  <c r="H100" i="62"/>
  <c r="T98" i="62"/>
  <c r="R98" i="62"/>
  <c r="P98" i="62"/>
  <c r="N98" i="62"/>
  <c r="L98" i="62"/>
  <c r="J98" i="62"/>
  <c r="I98" i="62"/>
  <c r="H98" i="62"/>
  <c r="T97" i="62"/>
  <c r="R97" i="62"/>
  <c r="P97" i="62"/>
  <c r="N97" i="62"/>
  <c r="L97" i="62"/>
  <c r="J97" i="62"/>
  <c r="I97" i="62"/>
  <c r="H97" i="62"/>
  <c r="T96" i="62"/>
  <c r="R96" i="62"/>
  <c r="R95" i="62" s="1"/>
  <c r="P96" i="62"/>
  <c r="N96" i="62"/>
  <c r="L96" i="62"/>
  <c r="J96" i="62"/>
  <c r="I96" i="62"/>
  <c r="H96" i="62"/>
  <c r="T94" i="62"/>
  <c r="R94" i="62"/>
  <c r="P94" i="62"/>
  <c r="N94" i="62"/>
  <c r="L94" i="62"/>
  <c r="J94" i="62"/>
  <c r="I94" i="62"/>
  <c r="H94" i="62"/>
  <c r="T93" i="62"/>
  <c r="R93" i="62"/>
  <c r="P93" i="62"/>
  <c r="N93" i="62"/>
  <c r="L93" i="62"/>
  <c r="J93" i="62"/>
  <c r="I93" i="62"/>
  <c r="H93" i="62"/>
  <c r="T90" i="62"/>
  <c r="R90" i="62"/>
  <c r="P90" i="62"/>
  <c r="N90" i="62"/>
  <c r="L90" i="62"/>
  <c r="J90" i="62"/>
  <c r="I90" i="62"/>
  <c r="H90" i="62"/>
  <c r="T88" i="62"/>
  <c r="R88" i="62"/>
  <c r="P88" i="62"/>
  <c r="N88" i="62"/>
  <c r="L88" i="62"/>
  <c r="J88" i="62"/>
  <c r="I88" i="62"/>
  <c r="H88" i="62"/>
  <c r="T85" i="62"/>
  <c r="R85" i="62"/>
  <c r="P85" i="62"/>
  <c r="N85" i="62"/>
  <c r="L85" i="62"/>
  <c r="J85" i="62"/>
  <c r="I85" i="62"/>
  <c r="H85" i="62"/>
  <c r="T87" i="62"/>
  <c r="T84" i="62" s="1"/>
  <c r="R87" i="62"/>
  <c r="R84" i="62" s="1"/>
  <c r="P87" i="62"/>
  <c r="N87" i="62"/>
  <c r="L87" i="62"/>
  <c r="J87" i="62"/>
  <c r="I87" i="62"/>
  <c r="H87" i="62"/>
  <c r="S82" i="62"/>
  <c r="Q82" i="62"/>
  <c r="O82" i="62"/>
  <c r="M82" i="62"/>
  <c r="K82" i="62"/>
  <c r="T81" i="62"/>
  <c r="R81" i="62"/>
  <c r="P81" i="62"/>
  <c r="N81" i="62"/>
  <c r="L81" i="62"/>
  <c r="T79" i="62"/>
  <c r="R79" i="62"/>
  <c r="P79" i="62"/>
  <c r="N79" i="62"/>
  <c r="L79" i="62"/>
  <c r="J79" i="62"/>
  <c r="I79" i="62"/>
  <c r="H79" i="62"/>
  <c r="T78" i="62"/>
  <c r="R78" i="62"/>
  <c r="P78" i="62"/>
  <c r="N78" i="62"/>
  <c r="L78" i="62"/>
  <c r="J78" i="62"/>
  <c r="I78" i="62"/>
  <c r="H78" i="62"/>
  <c r="T77" i="62"/>
  <c r="R77" i="62"/>
  <c r="P77" i="62"/>
  <c r="N77" i="62"/>
  <c r="L77" i="62"/>
  <c r="J77" i="62"/>
  <c r="I77" i="62"/>
  <c r="H77" i="62"/>
  <c r="T76" i="62"/>
  <c r="R76" i="62"/>
  <c r="P76" i="62"/>
  <c r="N76" i="62"/>
  <c r="L76" i="62"/>
  <c r="J76" i="62"/>
  <c r="I76" i="62"/>
  <c r="H76" i="62"/>
  <c r="T75" i="62"/>
  <c r="R75" i="62"/>
  <c r="P75" i="62"/>
  <c r="N75" i="62"/>
  <c r="L75" i="62"/>
  <c r="J75" i="62"/>
  <c r="I75" i="62"/>
  <c r="H75" i="62"/>
  <c r="T74" i="62"/>
  <c r="R74" i="62"/>
  <c r="P74" i="62"/>
  <c r="N74" i="62"/>
  <c r="L74" i="62"/>
  <c r="J74" i="62"/>
  <c r="I74" i="62"/>
  <c r="H74" i="62"/>
  <c r="T73" i="62"/>
  <c r="R73" i="62"/>
  <c r="P73" i="62"/>
  <c r="N73" i="62"/>
  <c r="L73" i="62"/>
  <c r="J73" i="62"/>
  <c r="I73" i="62"/>
  <c r="H73" i="62"/>
  <c r="T72" i="62"/>
  <c r="R72" i="62"/>
  <c r="P72" i="62"/>
  <c r="N72" i="62"/>
  <c r="L72" i="62"/>
  <c r="J72" i="62"/>
  <c r="I72" i="62"/>
  <c r="H72" i="62"/>
  <c r="T68" i="62"/>
  <c r="R68" i="62"/>
  <c r="P68" i="62"/>
  <c r="N68" i="62"/>
  <c r="L68" i="62"/>
  <c r="T67" i="62"/>
  <c r="R67" i="62"/>
  <c r="P67" i="62"/>
  <c r="N67" i="62"/>
  <c r="L67" i="62"/>
  <c r="J67" i="62"/>
  <c r="I67" i="62"/>
  <c r="H67" i="62"/>
  <c r="T66" i="62"/>
  <c r="R66" i="62"/>
  <c r="P66" i="62"/>
  <c r="N66" i="62"/>
  <c r="L66" i="62"/>
  <c r="J66" i="62"/>
  <c r="I66" i="62"/>
  <c r="H66" i="62"/>
  <c r="T64" i="62"/>
  <c r="R64" i="62"/>
  <c r="P64" i="62"/>
  <c r="N64" i="62"/>
  <c r="L64" i="62"/>
  <c r="J64" i="62"/>
  <c r="I64" i="62"/>
  <c r="H64" i="62"/>
  <c r="T60" i="62"/>
  <c r="R60" i="62"/>
  <c r="P60" i="62"/>
  <c r="N60" i="62"/>
  <c r="L60" i="62"/>
  <c r="J60" i="62"/>
  <c r="I60" i="62"/>
  <c r="H60" i="62"/>
  <c r="T54" i="62"/>
  <c r="R54" i="62"/>
  <c r="P54" i="62"/>
  <c r="N54" i="62"/>
  <c r="L54" i="62"/>
  <c r="T50" i="62"/>
  <c r="R50" i="62"/>
  <c r="P50" i="62"/>
  <c r="N50" i="62"/>
  <c r="L50" i="62"/>
  <c r="T41" i="62"/>
  <c r="R41" i="62"/>
  <c r="P41" i="62"/>
  <c r="N41" i="62"/>
  <c r="L41" i="62"/>
  <c r="T38" i="62"/>
  <c r="R38" i="62"/>
  <c r="P38" i="62"/>
  <c r="N38" i="62"/>
  <c r="L38" i="62"/>
  <c r="J38" i="62"/>
  <c r="I38" i="62"/>
  <c r="H38" i="62"/>
  <c r="T37" i="62"/>
  <c r="R37" i="62"/>
  <c r="P37" i="62"/>
  <c r="N37" i="62"/>
  <c r="L37" i="62"/>
  <c r="J37" i="62"/>
  <c r="I37" i="62"/>
  <c r="H37" i="62"/>
  <c r="T33" i="62"/>
  <c r="R33" i="62"/>
  <c r="P33" i="62"/>
  <c r="N33" i="62"/>
  <c r="L33" i="62"/>
  <c r="T32" i="62"/>
  <c r="R32" i="62"/>
  <c r="P32" i="62"/>
  <c r="N32" i="62"/>
  <c r="J32" i="62"/>
  <c r="I32" i="62"/>
  <c r="H32" i="62"/>
  <c r="J31" i="62"/>
  <c r="I31" i="62"/>
  <c r="H31" i="62"/>
  <c r="T30" i="62"/>
  <c r="J30" i="62"/>
  <c r="I30" i="62"/>
  <c r="H30" i="62"/>
  <c r="J29" i="62"/>
  <c r="I29" i="62"/>
  <c r="H29" i="62"/>
  <c r="J26" i="62"/>
  <c r="I26" i="62"/>
  <c r="H26" i="62"/>
  <c r="T23" i="62"/>
  <c r="R23" i="62"/>
  <c r="J23" i="62"/>
  <c r="I23" i="62"/>
  <c r="H23" i="62"/>
  <c r="J17" i="62"/>
  <c r="I17" i="62"/>
  <c r="H17" i="62"/>
  <c r="T14" i="62"/>
  <c r="R14" i="62"/>
  <c r="T13" i="62"/>
  <c r="R13" i="62"/>
  <c r="L140" i="62" l="1"/>
  <c r="N95" i="62"/>
  <c r="P95" i="62"/>
  <c r="L84" i="62"/>
  <c r="N107" i="62"/>
  <c r="P120" i="62"/>
  <c r="R120" i="62"/>
  <c r="R107" i="62"/>
  <c r="T95" i="62"/>
  <c r="P89" i="62"/>
  <c r="L95" i="62"/>
  <c r="L107" i="62"/>
  <c r="T89" i="62"/>
  <c r="L120" i="62"/>
  <c r="T140" i="62"/>
  <c r="T107" i="62"/>
  <c r="L152" i="62"/>
  <c r="T144" i="62"/>
  <c r="R89" i="62"/>
  <c r="L89" i="62"/>
  <c r="T130" i="62"/>
  <c r="N152" i="62"/>
  <c r="N84" i="62"/>
  <c r="N148" i="62"/>
  <c r="R130" i="62"/>
  <c r="T152" i="62"/>
  <c r="T71" i="62"/>
  <c r="N89" i="62"/>
  <c r="P99" i="62"/>
  <c r="P84" i="62"/>
  <c r="R99" i="62"/>
  <c r="P107" i="62"/>
  <c r="T99" i="62"/>
  <c r="L71" i="62"/>
  <c r="L65" i="62"/>
  <c r="R71" i="62"/>
  <c r="N36" i="62"/>
  <c r="T36" i="62"/>
  <c r="P71" i="62"/>
  <c r="N99" i="62"/>
  <c r="L36" i="62"/>
  <c r="R36" i="62"/>
  <c r="T65" i="62"/>
  <c r="P148" i="62"/>
  <c r="L130" i="62"/>
  <c r="L136" i="62"/>
  <c r="N130" i="62"/>
  <c r="T148" i="62"/>
  <c r="P130" i="62"/>
  <c r="N71" i="62"/>
  <c r="L99" i="62"/>
  <c r="R65" i="62"/>
  <c r="P36" i="62"/>
  <c r="P152" i="62"/>
  <c r="N65" i="62"/>
  <c r="R152" i="62"/>
  <c r="N144" i="62"/>
  <c r="P65" i="62"/>
  <c r="R148" i="62"/>
  <c r="L148" i="62"/>
  <c r="CR2" i="52"/>
  <c r="CQ2" i="52"/>
  <c r="CN2" i="52"/>
  <c r="CL2" i="52"/>
  <c r="CK2" i="52"/>
  <c r="CJ2" i="52"/>
  <c r="CI2" i="52"/>
  <c r="CG2" i="52"/>
  <c r="CF2" i="52"/>
  <c r="CE2" i="52"/>
  <c r="DC2" i="52"/>
  <c r="N105" i="62" l="1"/>
  <c r="R105" i="62"/>
  <c r="T82" i="62"/>
  <c r="T69" i="62" s="1"/>
  <c r="L105" i="62"/>
  <c r="T105" i="62"/>
  <c r="R82" i="62"/>
  <c r="R69" i="62" s="1"/>
  <c r="L82" i="62"/>
  <c r="L69" i="62" s="1"/>
  <c r="N82" i="62"/>
  <c r="N69" i="62" s="1"/>
  <c r="P105" i="62"/>
  <c r="P82" i="62"/>
  <c r="P69" i="62" s="1"/>
  <c r="L134" i="62"/>
  <c r="H71" i="45"/>
  <c r="AB3" i="57"/>
  <c r="L103" i="62" l="1"/>
  <c r="D255" i="55"/>
  <c r="D247" i="55"/>
  <c r="D244" i="55"/>
  <c r="D239" i="55"/>
  <c r="D235" i="55"/>
  <c r="D230" i="55"/>
  <c r="D211" i="55"/>
  <c r="D187" i="55"/>
  <c r="D178" i="55"/>
  <c r="D174" i="55"/>
  <c r="D165" i="55"/>
  <c r="D159" i="55"/>
  <c r="D120" i="55"/>
  <c r="D115" i="55"/>
  <c r="D107" i="55"/>
  <c r="D97" i="55"/>
  <c r="D86" i="55"/>
  <c r="D74" i="55"/>
  <c r="D60" i="55"/>
  <c r="D10" i="55"/>
  <c r="H112" i="57" l="1"/>
  <c r="J135" i="45" l="1"/>
  <c r="I135" i="45"/>
  <c r="H135" i="45"/>
  <c r="J134" i="45"/>
  <c r="I134" i="45"/>
  <c r="H134" i="45"/>
  <c r="J131" i="45"/>
  <c r="I131" i="45"/>
  <c r="H131" i="45"/>
  <c r="J130" i="45"/>
  <c r="I130" i="45"/>
  <c r="H130" i="45"/>
  <c r="J127" i="45"/>
  <c r="I127" i="45"/>
  <c r="H127" i="45"/>
  <c r="J126" i="45"/>
  <c r="I126" i="45"/>
  <c r="H126" i="45"/>
  <c r="J123" i="45"/>
  <c r="I123" i="45"/>
  <c r="H123" i="45"/>
  <c r="J122" i="45"/>
  <c r="I122" i="45"/>
  <c r="H122" i="45"/>
  <c r="J119" i="45"/>
  <c r="I119" i="45"/>
  <c r="H119" i="45"/>
  <c r="J118" i="45"/>
  <c r="I118" i="45"/>
  <c r="H118" i="45"/>
  <c r="J113" i="45"/>
  <c r="I113" i="45"/>
  <c r="H113" i="45"/>
  <c r="J112" i="45"/>
  <c r="I112" i="45"/>
  <c r="H112" i="45"/>
  <c r="J109" i="45"/>
  <c r="I109" i="45"/>
  <c r="H109" i="45"/>
  <c r="J108" i="45"/>
  <c r="I108" i="45"/>
  <c r="H108" i="45"/>
  <c r="J107" i="45"/>
  <c r="I107" i="45"/>
  <c r="H107" i="45"/>
  <c r="J106" i="45"/>
  <c r="I106" i="45"/>
  <c r="H106" i="45"/>
  <c r="J103" i="45"/>
  <c r="I103" i="45"/>
  <c r="H103" i="45"/>
  <c r="J102" i="45"/>
  <c r="I102" i="45"/>
  <c r="H102" i="45"/>
  <c r="J101" i="45"/>
  <c r="I101" i="45"/>
  <c r="H101" i="45"/>
  <c r="J94" i="45"/>
  <c r="I94" i="45"/>
  <c r="H94" i="45"/>
  <c r="J93" i="45"/>
  <c r="I93" i="45"/>
  <c r="H93" i="45"/>
  <c r="J90" i="45"/>
  <c r="I90" i="45"/>
  <c r="H90" i="45"/>
  <c r="J89" i="45"/>
  <c r="I89" i="45"/>
  <c r="H89" i="45"/>
  <c r="J86" i="45"/>
  <c r="I86" i="45"/>
  <c r="H86" i="45"/>
  <c r="J85" i="45"/>
  <c r="I85" i="45"/>
  <c r="H85" i="45"/>
  <c r="J82" i="45"/>
  <c r="I82" i="45"/>
  <c r="H82" i="45"/>
  <c r="J81" i="45"/>
  <c r="I81" i="45"/>
  <c r="H81" i="45"/>
  <c r="J76" i="45"/>
  <c r="I76" i="45"/>
  <c r="H76" i="45"/>
  <c r="J75" i="45"/>
  <c r="I75" i="45"/>
  <c r="H75" i="45"/>
  <c r="J74" i="45"/>
  <c r="I74" i="45"/>
  <c r="H74" i="45"/>
  <c r="J73" i="45"/>
  <c r="I73" i="45"/>
  <c r="H73" i="45"/>
  <c r="J72" i="45"/>
  <c r="I72" i="45"/>
  <c r="H72" i="45"/>
  <c r="J71" i="45"/>
  <c r="I71" i="45"/>
  <c r="J70" i="45"/>
  <c r="I70" i="45"/>
  <c r="H70" i="45"/>
  <c r="J69" i="45"/>
  <c r="I69" i="45"/>
  <c r="H69" i="45"/>
  <c r="J68" i="45"/>
  <c r="I68" i="45"/>
  <c r="H68" i="45"/>
  <c r="J67" i="45"/>
  <c r="I67" i="45"/>
  <c r="H67" i="45"/>
  <c r="J66" i="45"/>
  <c r="I66" i="45"/>
  <c r="H66" i="45"/>
  <c r="J65" i="45"/>
  <c r="I65" i="45"/>
  <c r="H65" i="45"/>
  <c r="J60" i="45"/>
  <c r="I60" i="45"/>
  <c r="H60" i="45"/>
  <c r="J59" i="45"/>
  <c r="I59" i="45"/>
  <c r="H59" i="45"/>
  <c r="J36" i="45"/>
  <c r="I36" i="45"/>
  <c r="H36" i="45"/>
  <c r="J35" i="45"/>
  <c r="I35" i="45"/>
  <c r="H35" i="45"/>
  <c r="J30" i="45"/>
  <c r="I30" i="45"/>
  <c r="H30" i="45"/>
  <c r="J29" i="45"/>
  <c r="I29" i="45"/>
  <c r="H29" i="45"/>
  <c r="J28" i="45"/>
  <c r="I28" i="45"/>
  <c r="H28" i="45"/>
  <c r="J27" i="45"/>
  <c r="I27" i="45"/>
  <c r="H27" i="45"/>
  <c r="J25" i="45"/>
  <c r="I25" i="45"/>
  <c r="H25" i="45"/>
  <c r="J23" i="45"/>
  <c r="I23" i="45"/>
  <c r="H23" i="45"/>
  <c r="J22" i="45"/>
  <c r="I22" i="45"/>
  <c r="H22" i="45"/>
  <c r="J26" i="45"/>
  <c r="I26" i="45"/>
  <c r="H26" i="45"/>
  <c r="J18" i="45"/>
  <c r="I18" i="45"/>
  <c r="H18" i="45"/>
  <c r="J12" i="45"/>
  <c r="I12" i="45"/>
  <c r="H12" i="45"/>
  <c r="H24" i="45"/>
  <c r="I24" i="45"/>
  <c r="J24" i="45"/>
  <c r="H128" i="45"/>
  <c r="H124" i="45"/>
  <c r="H120" i="45"/>
  <c r="H110" i="45"/>
  <c r="H104" i="45"/>
  <c r="H91" i="45"/>
  <c r="H87" i="45"/>
  <c r="H83" i="45"/>
  <c r="H57" i="45"/>
  <c r="H53" i="45"/>
  <c r="I128" i="45"/>
  <c r="I124" i="45"/>
  <c r="I120" i="45"/>
  <c r="I110" i="45"/>
  <c r="I104" i="45"/>
  <c r="I91" i="45"/>
  <c r="I87" i="45"/>
  <c r="I83" i="45"/>
  <c r="I57" i="45"/>
  <c r="I53" i="45"/>
  <c r="I37" i="59" l="1"/>
  <c r="H37" i="59" a="1"/>
  <c r="H37" i="59" l="1"/>
  <c r="E37" i="59" s="1"/>
  <c r="J53" i="45"/>
  <c r="J57" i="45"/>
  <c r="J83" i="45"/>
  <c r="J87" i="45"/>
  <c r="J91" i="45"/>
  <c r="J104" i="45"/>
  <c r="J110" i="45"/>
  <c r="J120" i="45"/>
  <c r="J124" i="45"/>
  <c r="J128" i="45"/>
  <c r="T70" i="45" l="1"/>
  <c r="R70" i="45"/>
  <c r="P70" i="45"/>
  <c r="N70" i="45"/>
  <c r="L70" i="45"/>
  <c r="T103" i="45"/>
  <c r="R103" i="45"/>
  <c r="P103" i="45"/>
  <c r="N103" i="45"/>
  <c r="L103" i="45"/>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3" i="57" l="1"/>
  <c r="O12" i="57" s="1"/>
  <c r="T107" i="45"/>
  <c r="R107" i="45"/>
  <c r="P107" i="45"/>
  <c r="N107" i="45"/>
  <c r="L107" i="45"/>
  <c r="R102" i="45"/>
  <c r="P102" i="45"/>
  <c r="N102" i="45"/>
  <c r="L102" i="45"/>
  <c r="T72" i="45"/>
  <c r="R72" i="45"/>
  <c r="P72" i="45"/>
  <c r="N72" i="45"/>
  <c r="L72" i="45"/>
  <c r="T68" i="45" l="1"/>
  <c r="R68" i="45"/>
  <c r="P68" i="45"/>
  <c r="N68" i="45"/>
  <c r="L68" i="45"/>
  <c r="T76" i="45"/>
  <c r="R76" i="45"/>
  <c r="P76" i="45"/>
  <c r="N76" i="45"/>
  <c r="L76" i="45"/>
  <c r="L47" i="54"/>
  <c r="O109" i="57" l="1"/>
  <c r="O106" i="57"/>
  <c r="E26" i="44"/>
  <c r="K148" i="62" s="1"/>
  <c r="G26" i="44"/>
  <c r="M148" i="62" s="1"/>
  <c r="I26" i="44"/>
  <c r="O148" i="62" s="1"/>
  <c r="K26" i="44"/>
  <c r="Q148" i="62" s="1"/>
  <c r="M26" i="44"/>
  <c r="S148" i="62" s="1"/>
  <c r="E27" i="44"/>
  <c r="K152" i="62" s="1"/>
  <c r="G27" i="44"/>
  <c r="M152" i="62" s="1"/>
  <c r="I27" i="44"/>
  <c r="O152" i="62" s="1"/>
  <c r="K27" i="44"/>
  <c r="Q152" i="62" s="1"/>
  <c r="M27" i="44"/>
  <c r="S152" i="62" s="1"/>
  <c r="T136" i="45" l="1"/>
  <c r="R136" i="45"/>
  <c r="P136" i="45"/>
  <c r="N136" i="45"/>
  <c r="L136" i="45"/>
  <c r="T135" i="45"/>
  <c r="R135" i="45"/>
  <c r="P135" i="45"/>
  <c r="N135" i="45"/>
  <c r="L135" i="45"/>
  <c r="T134" i="45"/>
  <c r="R134" i="45"/>
  <c r="P134" i="45"/>
  <c r="N134" i="45"/>
  <c r="L134" i="45"/>
  <c r="S133" i="45"/>
  <c r="Q133" i="45"/>
  <c r="O133" i="45"/>
  <c r="M133" i="45"/>
  <c r="K133" i="45"/>
  <c r="D92" i="59"/>
  <c r="L133" i="45" l="1"/>
  <c r="R133" i="45"/>
  <c r="T133" i="45"/>
  <c r="N133" i="45"/>
  <c r="P133" i="45"/>
  <c r="D89" i="59" l="1"/>
  <c r="D86" i="59"/>
  <c r="D83" i="59"/>
  <c r="D80" i="59"/>
  <c r="D73" i="59"/>
  <c r="O107" i="57" l="1"/>
  <c r="O104" i="57"/>
  <c r="O101" i="57"/>
  <c r="O100" i="57" s="1"/>
  <c r="O98" i="57"/>
  <c r="O97" i="57" s="1"/>
  <c r="O93" i="57"/>
  <c r="O90" i="57"/>
  <c r="O89" i="57" s="1"/>
  <c r="O87" i="57"/>
  <c r="O86" i="57" s="1"/>
  <c r="O80" i="57"/>
  <c r="O73" i="57"/>
  <c r="O72" i="57" s="1"/>
  <c r="O70" i="57"/>
  <c r="O69" i="57" s="1"/>
  <c r="O62" i="57"/>
  <c r="O61" i="57" s="1"/>
  <c r="O57" i="57"/>
  <c r="O53" i="57"/>
  <c r="O49" i="57"/>
  <c r="O43" i="57"/>
  <c r="O36" i="57"/>
  <c r="O103" i="57"/>
  <c r="O92" i="57"/>
  <c r="O79" i="57"/>
  <c r="O76" i="57"/>
  <c r="O56" i="57"/>
  <c r="O32" i="57"/>
  <c r="N59" i="57"/>
  <c r="O95" i="57" l="1"/>
  <c r="O84" i="57"/>
  <c r="O67" i="57"/>
  <c r="O42" i="57"/>
  <c r="O52" i="57"/>
  <c r="O48" i="57"/>
  <c r="O35" i="57"/>
  <c r="L44" i="54"/>
  <c r="L40" i="54"/>
  <c r="L36" i="54"/>
  <c r="L32" i="54"/>
  <c r="L29" i="54"/>
  <c r="T75" i="45"/>
  <c r="R75" i="45"/>
  <c r="P75" i="45"/>
  <c r="N75" i="45"/>
  <c r="L75" i="45"/>
  <c r="T74" i="45"/>
  <c r="R74" i="45"/>
  <c r="P74" i="45"/>
  <c r="N74" i="45"/>
  <c r="L74" i="45"/>
  <c r="T73" i="45"/>
  <c r="R73" i="45"/>
  <c r="P73" i="45"/>
  <c r="N73" i="45"/>
  <c r="L73" i="45"/>
  <c r="T69" i="45"/>
  <c r="R69" i="45"/>
  <c r="P69" i="45"/>
  <c r="N69" i="45"/>
  <c r="L69" i="45"/>
  <c r="T67" i="45"/>
  <c r="R67" i="45"/>
  <c r="P67" i="45"/>
  <c r="N67" i="45"/>
  <c r="L67" i="45"/>
  <c r="T71" i="45"/>
  <c r="R71" i="45"/>
  <c r="P71" i="45"/>
  <c r="N71" i="45"/>
  <c r="L71" i="45"/>
  <c r="T66" i="45"/>
  <c r="R66" i="45"/>
  <c r="P66" i="45"/>
  <c r="N66" i="45"/>
  <c r="L66" i="45"/>
  <c r="T65" i="45"/>
  <c r="R65" i="45"/>
  <c r="P65" i="45"/>
  <c r="N65" i="45"/>
  <c r="L65" i="45"/>
  <c r="O30" i="57" l="1"/>
  <c r="O46" i="57"/>
  <c r="L28" i="54"/>
  <c r="L30" i="54"/>
  <c r="L31" i="54"/>
  <c r="L33" i="54"/>
  <c r="L34" i="54"/>
  <c r="L35" i="54"/>
  <c r="L37" i="54"/>
  <c r="L38" i="54"/>
  <c r="L39" i="54"/>
  <c r="L41" i="54"/>
  <c r="L42" i="54"/>
  <c r="L43" i="54"/>
  <c r="L45" i="54"/>
  <c r="L46" i="54"/>
  <c r="M27" i="54" l="1" a="1"/>
  <c r="AE28" i="54" l="1" a="1"/>
  <c r="AE28" i="54" s="1"/>
  <c r="AZ27" i="54" s="1" a="1"/>
  <c r="AZ27" i="54" s="1"/>
  <c r="S28" i="54" a="1"/>
  <c r="S28" i="54" s="1"/>
  <c r="AN27" i="54" s="1" a="1"/>
  <c r="AN27" i="54" s="1"/>
  <c r="X28" i="54" a="1"/>
  <c r="X28" i="54" s="1"/>
  <c r="AS27" i="54" s="1" a="1"/>
  <c r="AS27" i="54" s="1"/>
  <c r="M27" i="54"/>
  <c r="M28" i="54" s="1" a="1"/>
  <c r="M28" i="54" s="1"/>
  <c r="AF28" i="54" a="1"/>
  <c r="AF28" i="54" s="1"/>
  <c r="BA27" i="54" s="1" a="1"/>
  <c r="BA27" i="54" s="1"/>
  <c r="Y28" i="54" a="1"/>
  <c r="Y28" i="54" s="1"/>
  <c r="AT27" i="54" s="1" a="1"/>
  <c r="AT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P28" i="54" a="1"/>
  <c r="P28" i="54" s="1"/>
  <c r="AK27" i="54" s="1" a="1"/>
  <c r="AK27" i="54" s="1"/>
  <c r="AH27" i="54" l="1" a="1"/>
  <c r="AH27" i="54" s="1"/>
  <c r="M59" i="57"/>
  <c r="M82" i="57"/>
  <c r="M10" i="57"/>
  <c r="M112" i="57" l="1"/>
  <c r="T114" i="45"/>
  <c r="R114" i="45"/>
  <c r="P114" i="45"/>
  <c r="N114" i="45"/>
  <c r="L114" i="45"/>
  <c r="T77" i="45"/>
  <c r="R77" i="45"/>
  <c r="P77" i="45"/>
  <c r="N77" i="45"/>
  <c r="L77" i="45"/>
  <c r="T95" i="45"/>
  <c r="R95" i="45"/>
  <c r="P95" i="45"/>
  <c r="N95" i="45"/>
  <c r="L95" i="45"/>
  <c r="T61" i="45"/>
  <c r="R61" i="45"/>
  <c r="P61" i="45"/>
  <c r="N61" i="45"/>
  <c r="L61" i="45"/>
  <c r="T47" i="45"/>
  <c r="R47" i="45"/>
  <c r="P47" i="45"/>
  <c r="N47" i="45"/>
  <c r="L47" i="45"/>
  <c r="T43" i="45"/>
  <c r="R43" i="45"/>
  <c r="P43" i="45"/>
  <c r="N43" i="45"/>
  <c r="L43" i="45"/>
  <c r="T37" i="45"/>
  <c r="R37" i="45"/>
  <c r="P37" i="45"/>
  <c r="N37" i="45"/>
  <c r="L37" i="45"/>
  <c r="J12" i="62" l="1"/>
  <c r="H12" i="62"/>
  <c r="I12" i="62"/>
  <c r="E13" i="45"/>
  <c r="T13" i="59"/>
  <c r="T12" i="59"/>
  <c r="O82" i="57"/>
  <c r="O10" i="57"/>
  <c r="G13" i="45" l="1"/>
  <c r="F13" i="45"/>
  <c r="J13" i="45"/>
  <c r="H13" i="45"/>
  <c r="I13" i="45"/>
  <c r="D10" i="59"/>
  <c r="D24" i="59"/>
  <c r="D33" i="59"/>
  <c r="D44" i="59"/>
  <c r="D53" i="59"/>
  <c r="D60" i="59"/>
  <c r="D68" i="59"/>
  <c r="I66" i="59" l="1"/>
  <c r="I65" i="59"/>
  <c r="I64" i="59"/>
  <c r="I56" i="59"/>
  <c r="I57" i="59"/>
  <c r="I58" i="59"/>
  <c r="I38" i="59"/>
  <c r="I39" i="59"/>
  <c r="I31" i="59"/>
  <c r="I30" i="59"/>
  <c r="I29" i="59"/>
  <c r="I17" i="59"/>
  <c r="I16" i="59"/>
  <c r="I15" i="59"/>
  <c r="I14" i="59"/>
  <c r="H58" i="59" a="1"/>
  <c r="H31" i="59" a="1"/>
  <c r="H17" i="59" a="1"/>
  <c r="H56" i="59" a="1"/>
  <c r="H57" i="59" a="1"/>
  <c r="H16" i="59" a="1"/>
  <c r="H66" i="59" a="1"/>
  <c r="H64" i="59" a="1"/>
  <c r="H30" i="59" a="1"/>
  <c r="H65" i="59" a="1"/>
  <c r="H39" i="59" a="1"/>
  <c r="H29" i="59" a="1"/>
  <c r="H15" i="59" a="1"/>
  <c r="H14" i="59" a="1"/>
  <c r="H38" i="59" a="1"/>
  <c r="H15" i="59" l="1"/>
  <c r="E15" i="59" s="1"/>
  <c r="H29" i="59"/>
  <c r="E29" i="59" s="1"/>
  <c r="H38" i="59"/>
  <c r="E38" i="59" s="1"/>
  <c r="H58" i="59"/>
  <c r="E58" i="59" s="1"/>
  <c r="H57" i="59"/>
  <c r="E57" i="59" s="1"/>
  <c r="H64" i="59"/>
  <c r="E64" i="59" s="1"/>
  <c r="H56" i="59"/>
  <c r="E56" i="59" s="1"/>
  <c r="H30" i="59"/>
  <c r="E30" i="59" s="1"/>
  <c r="H65" i="59"/>
  <c r="E65" i="59" s="1"/>
  <c r="H39" i="59"/>
  <c r="E39" i="59" s="1"/>
  <c r="H31" i="59"/>
  <c r="E31" i="59" s="1"/>
  <c r="H66" i="59"/>
  <c r="E66" i="59" s="1"/>
  <c r="H14" i="59"/>
  <c r="E14" i="59" s="1"/>
  <c r="H16" i="59"/>
  <c r="E16" i="59" s="1"/>
  <c r="H17" i="59"/>
  <c r="E17" i="59" s="1"/>
  <c r="I50" i="57" l="1"/>
  <c r="K44" i="57"/>
  <c r="I38" i="57"/>
  <c r="K37" i="57"/>
  <c r="G27" i="57"/>
  <c r="K17" i="57"/>
  <c r="I14" i="57"/>
  <c r="J44" i="57"/>
  <c r="J37" i="57"/>
  <c r="J17" i="57"/>
  <c r="J38" i="57"/>
  <c r="K40" i="57"/>
  <c r="I37" i="57"/>
  <c r="K16" i="57"/>
  <c r="J14" i="57"/>
  <c r="J40" i="57"/>
  <c r="J16" i="57"/>
  <c r="K14" i="57"/>
  <c r="K54" i="57"/>
  <c r="I40" i="57"/>
  <c r="K39" i="57"/>
  <c r="K27" i="57"/>
  <c r="K15" i="57"/>
  <c r="J54" i="57"/>
  <c r="J39" i="57"/>
  <c r="J27" i="57"/>
  <c r="J15" i="57"/>
  <c r="I54" i="57"/>
  <c r="K50" i="57"/>
  <c r="G40" i="57"/>
  <c r="I39" i="57"/>
  <c r="K38" i="57"/>
  <c r="I27" i="57"/>
  <c r="I15" i="57"/>
  <c r="J50" i="57"/>
  <c r="K53" i="57"/>
  <c r="K49" i="57"/>
  <c r="K43" i="57"/>
  <c r="K36" i="57"/>
  <c r="K13" i="57"/>
  <c r="J53" i="57"/>
  <c r="J49" i="57"/>
  <c r="J43" i="57"/>
  <c r="J36" i="57"/>
  <c r="J13" i="57"/>
  <c r="I13" i="57"/>
  <c r="I53" i="57"/>
  <c r="I36" i="57"/>
  <c r="O59" i="57"/>
  <c r="AE3" i="57" l="1" a="1"/>
  <c r="AE3" i="57" s="1"/>
  <c r="N82" i="57"/>
  <c r="N112" i="57" s="1"/>
  <c r="AE2" i="57" s="1"/>
  <c r="E17" i="44"/>
  <c r="K61" i="62" s="1"/>
  <c r="L62" i="62" l="1"/>
  <c r="L63" i="62"/>
  <c r="L61" i="62" l="1"/>
  <c r="T87" i="45"/>
  <c r="T86" i="45"/>
  <c r="T85" i="45"/>
  <c r="R87" i="45"/>
  <c r="R86" i="45"/>
  <c r="R85" i="45"/>
  <c r="L87" i="45"/>
  <c r="L86" i="45"/>
  <c r="L85" i="45"/>
  <c r="N87" i="45"/>
  <c r="N86" i="45"/>
  <c r="N85" i="45"/>
  <c r="P87" i="45"/>
  <c r="P86" i="45"/>
  <c r="P85" i="45"/>
  <c r="S78" i="45"/>
  <c r="Q78" i="45"/>
  <c r="O78" i="45"/>
  <c r="M78" i="45"/>
  <c r="K78" i="45"/>
  <c r="T84" i="45" l="1"/>
  <c r="R84" i="45"/>
  <c r="N84" i="45"/>
  <c r="L84" i="45"/>
  <c r="P84" i="45"/>
  <c r="T102" i="45" l="1"/>
  <c r="T119" i="45"/>
  <c r="R119" i="45"/>
  <c r="P119" i="45"/>
  <c r="L119" i="45"/>
  <c r="T109" i="45"/>
  <c r="R109" i="45"/>
  <c r="P109" i="45"/>
  <c r="N109" i="45"/>
  <c r="L109" i="45"/>
  <c r="T108" i="45"/>
  <c r="R108" i="45"/>
  <c r="P108" i="45"/>
  <c r="N108" i="45"/>
  <c r="L108" i="45"/>
  <c r="L94" i="45"/>
  <c r="N94" i="45"/>
  <c r="P94" i="45"/>
  <c r="R94" i="45"/>
  <c r="T94" i="45"/>
  <c r="S129" i="45"/>
  <c r="Q129" i="45"/>
  <c r="O129" i="45"/>
  <c r="M25" i="44"/>
  <c r="K25" i="44"/>
  <c r="I25" i="44"/>
  <c r="G25" i="44"/>
  <c r="E25" i="44"/>
  <c r="M24" i="44"/>
  <c r="K24" i="44"/>
  <c r="I24" i="44"/>
  <c r="G24" i="44"/>
  <c r="E24" i="44"/>
  <c r="M23" i="44"/>
  <c r="K23" i="44"/>
  <c r="I23" i="44"/>
  <c r="G23" i="44"/>
  <c r="E23" i="44"/>
  <c r="M129" i="45"/>
  <c r="K129" i="45"/>
  <c r="K125" i="45" l="1"/>
  <c r="K144" i="62"/>
  <c r="M121" i="45"/>
  <c r="M140" i="62"/>
  <c r="S125" i="45"/>
  <c r="S144" i="62"/>
  <c r="Q121" i="45"/>
  <c r="Q140" i="62"/>
  <c r="O117" i="45"/>
  <c r="P118" i="45" s="1"/>
  <c r="O136" i="62"/>
  <c r="P137" i="62" s="1"/>
  <c r="P136" i="62" s="1"/>
  <c r="P134" i="62" s="1"/>
  <c r="P103" i="62" s="1"/>
  <c r="Q117" i="45"/>
  <c r="R118" i="45" s="1"/>
  <c r="Q136" i="62"/>
  <c r="R137" i="62" s="1"/>
  <c r="R136" i="62" s="1"/>
  <c r="R134" i="62" s="1"/>
  <c r="R103" i="62" s="1"/>
  <c r="M125" i="45"/>
  <c r="M144" i="62"/>
  <c r="O121" i="45"/>
  <c r="O140" i="62"/>
  <c r="K117" i="45"/>
  <c r="K136" i="62"/>
  <c r="M117" i="45"/>
  <c r="N119" i="45" s="1"/>
  <c r="M136" i="62"/>
  <c r="N137" i="62" s="1"/>
  <c r="N136" i="62" s="1"/>
  <c r="N134" i="62" s="1"/>
  <c r="N103" i="62" s="1"/>
  <c r="S117" i="45"/>
  <c r="T118" i="45" s="1"/>
  <c r="S136" i="62"/>
  <c r="T137" i="62" s="1"/>
  <c r="T136" i="62" s="1"/>
  <c r="T134" i="62" s="1"/>
  <c r="T103" i="62" s="1"/>
  <c r="O125" i="45"/>
  <c r="O144" i="62"/>
  <c r="S121" i="45"/>
  <c r="S140" i="62"/>
  <c r="K121" i="45"/>
  <c r="K140" i="62"/>
  <c r="Q125" i="45"/>
  <c r="Q144" i="62"/>
  <c r="M35" i="44"/>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L22" i="44"/>
  <c r="K22" i="44"/>
  <c r="J22" i="44"/>
  <c r="I22" i="44"/>
  <c r="H22" i="44"/>
  <c r="G22" i="44"/>
  <c r="F22" i="44"/>
  <c r="E22" i="44"/>
  <c r="K134" i="62" s="1"/>
  <c r="D22" i="44"/>
  <c r="M21" i="44"/>
  <c r="L21" i="44"/>
  <c r="K21" i="44"/>
  <c r="J21" i="44"/>
  <c r="I21" i="44"/>
  <c r="H21" i="44"/>
  <c r="G21" i="44"/>
  <c r="F21" i="44"/>
  <c r="E21" i="44"/>
  <c r="K105" i="62" s="1"/>
  <c r="D21" i="44"/>
  <c r="M20" i="44"/>
  <c r="L20" i="44"/>
  <c r="K20" i="44"/>
  <c r="J20" i="44"/>
  <c r="I20" i="44"/>
  <c r="H20" i="44"/>
  <c r="G20" i="44"/>
  <c r="F20" i="44"/>
  <c r="E20" i="44"/>
  <c r="K103" i="62" s="1"/>
  <c r="D20" i="44"/>
  <c r="M19" i="44"/>
  <c r="L19" i="44"/>
  <c r="K19" i="44"/>
  <c r="J19" i="44"/>
  <c r="I19" i="44"/>
  <c r="H19" i="44"/>
  <c r="G19" i="44"/>
  <c r="F19" i="44"/>
  <c r="E19" i="44"/>
  <c r="K69" i="62" s="1"/>
  <c r="D19" i="44"/>
  <c r="M18" i="44"/>
  <c r="L18" i="44"/>
  <c r="K18" i="44"/>
  <c r="J18" i="44"/>
  <c r="I18" i="44"/>
  <c r="H18" i="44"/>
  <c r="G18" i="44"/>
  <c r="F18" i="44"/>
  <c r="E18" i="44"/>
  <c r="D18" i="44"/>
  <c r="M17" i="44"/>
  <c r="L17" i="44"/>
  <c r="K17" i="44"/>
  <c r="J17" i="44"/>
  <c r="I17" i="44"/>
  <c r="H17" i="44"/>
  <c r="G17" i="44"/>
  <c r="F17" i="44"/>
  <c r="K54" i="45"/>
  <c r="D17" i="44"/>
  <c r="M16" i="44"/>
  <c r="L16" i="44"/>
  <c r="K16" i="44"/>
  <c r="J16" i="44"/>
  <c r="I16" i="44"/>
  <c r="H16" i="44"/>
  <c r="G16" i="44"/>
  <c r="F16" i="44"/>
  <c r="E16" i="44"/>
  <c r="D16" i="44"/>
  <c r="M15" i="44"/>
  <c r="L15" i="44"/>
  <c r="K15" i="44"/>
  <c r="J15" i="44"/>
  <c r="I15" i="44"/>
  <c r="H15" i="44"/>
  <c r="G15" i="44"/>
  <c r="F15" i="44"/>
  <c r="E15" i="44"/>
  <c r="D15" i="44"/>
  <c r="M14" i="44"/>
  <c r="L14" i="44"/>
  <c r="K14" i="44"/>
  <c r="J14" i="44"/>
  <c r="I14" i="44"/>
  <c r="H14" i="44"/>
  <c r="G14" i="44"/>
  <c r="F14" i="44"/>
  <c r="E14" i="44"/>
  <c r="D14" i="44"/>
  <c r="M13" i="44"/>
  <c r="L13" i="44"/>
  <c r="K13" i="44"/>
  <c r="J13" i="44"/>
  <c r="I13" i="44"/>
  <c r="H13" i="44"/>
  <c r="G13" i="44"/>
  <c r="F13" i="44"/>
  <c r="E13" i="44"/>
  <c r="D13" i="44"/>
  <c r="M12" i="44"/>
  <c r="L12" i="44"/>
  <c r="K12" i="44"/>
  <c r="J12" i="44"/>
  <c r="I12" i="44"/>
  <c r="H12" i="44"/>
  <c r="G12" i="44"/>
  <c r="F12" i="44"/>
  <c r="E12" i="44"/>
  <c r="D12" i="44"/>
  <c r="M11" i="44"/>
  <c r="L11" i="44"/>
  <c r="K11" i="44"/>
  <c r="J11" i="44"/>
  <c r="I11" i="44"/>
  <c r="H11" i="44"/>
  <c r="G11" i="44"/>
  <c r="F11" i="44"/>
  <c r="E11" i="44"/>
  <c r="K34" i="62" s="1"/>
  <c r="D11" i="44"/>
  <c r="M10" i="44"/>
  <c r="L10" i="44"/>
  <c r="K10" i="44"/>
  <c r="J10" i="44"/>
  <c r="I10" i="44"/>
  <c r="H10" i="44"/>
  <c r="G10" i="44"/>
  <c r="F10" i="44"/>
  <c r="E10" i="44"/>
  <c r="D10" i="44"/>
  <c r="M9" i="44"/>
  <c r="L9" i="44"/>
  <c r="K9" i="44"/>
  <c r="J9" i="44"/>
  <c r="I9" i="44"/>
  <c r="H9" i="44"/>
  <c r="G9" i="44"/>
  <c r="F9" i="44"/>
  <c r="E9" i="44"/>
  <c r="K9" i="62" s="1"/>
  <c r="D9" i="44"/>
  <c r="K157" i="62" l="1"/>
  <c r="K34" i="45"/>
  <c r="K36" i="62"/>
  <c r="Q9" i="45"/>
  <c r="Q9" i="62"/>
  <c r="O44" i="45"/>
  <c r="P46" i="45" s="1"/>
  <c r="O51" i="62"/>
  <c r="Q11" i="45"/>
  <c r="Q11" i="62"/>
  <c r="R20" i="62" s="1"/>
  <c r="M34" i="45"/>
  <c r="M36" i="62"/>
  <c r="S38" i="45"/>
  <c r="T40" i="45" s="1"/>
  <c r="S42" i="62"/>
  <c r="Q44" i="45"/>
  <c r="R46" i="45" s="1"/>
  <c r="Q51" i="62"/>
  <c r="M50" i="45"/>
  <c r="N52" i="45" s="1"/>
  <c r="M57" i="62"/>
  <c r="Q58" i="45"/>
  <c r="Q65" i="62"/>
  <c r="M96" i="45"/>
  <c r="M103" i="62"/>
  <c r="Q115" i="45"/>
  <c r="Q134" i="62"/>
  <c r="Q32" i="45"/>
  <c r="Q34" i="62"/>
  <c r="K44" i="45"/>
  <c r="L46" i="45" s="1"/>
  <c r="K51" i="62"/>
  <c r="O50" i="45"/>
  <c r="P52" i="45" s="1"/>
  <c r="O57" i="62"/>
  <c r="K58" i="45"/>
  <c r="K65" i="62"/>
  <c r="S58" i="45"/>
  <c r="S65" i="62"/>
  <c r="O96" i="45"/>
  <c r="O103" i="62"/>
  <c r="M98" i="45"/>
  <c r="M105" i="62"/>
  <c r="S115" i="45"/>
  <c r="S134" i="62"/>
  <c r="S34" i="45"/>
  <c r="S36" i="62"/>
  <c r="K50" i="45"/>
  <c r="L52" i="45" s="1"/>
  <c r="K57" i="62"/>
  <c r="Q54" i="45"/>
  <c r="R56" i="45" s="1"/>
  <c r="Q61" i="62"/>
  <c r="S96" i="45"/>
  <c r="S103" i="62"/>
  <c r="M9" i="45"/>
  <c r="M9" i="62"/>
  <c r="S11" i="45"/>
  <c r="S11" i="62"/>
  <c r="M38" i="45"/>
  <c r="N40" i="45" s="1"/>
  <c r="M42" i="62"/>
  <c r="S44" i="45"/>
  <c r="T46" i="45" s="1"/>
  <c r="S51" i="62"/>
  <c r="M54" i="45"/>
  <c r="N56" i="45" s="1"/>
  <c r="M61" i="62"/>
  <c r="Q62" i="45"/>
  <c r="Q69" i="62"/>
  <c r="O11" i="45"/>
  <c r="O11" i="62"/>
  <c r="P27" i="62" s="1"/>
  <c r="M48" i="45"/>
  <c r="M55" i="62"/>
  <c r="M62" i="45"/>
  <c r="M69" i="62"/>
  <c r="S54" i="45"/>
  <c r="T56" i="45" s="1"/>
  <c r="S61" i="62"/>
  <c r="O62" i="45"/>
  <c r="O69" i="62"/>
  <c r="S98" i="45"/>
  <c r="S105" i="62"/>
  <c r="S32" i="45"/>
  <c r="S34" i="62"/>
  <c r="O38" i="45"/>
  <c r="P40" i="45" s="1"/>
  <c r="O42" i="62"/>
  <c r="M44" i="45"/>
  <c r="N46" i="45" s="1"/>
  <c r="M51" i="62"/>
  <c r="K48" i="45"/>
  <c r="K55" i="62"/>
  <c r="S48" i="45"/>
  <c r="S55" i="62"/>
  <c r="Q50" i="45"/>
  <c r="R52" i="45" s="1"/>
  <c r="Q57" i="62"/>
  <c r="O54" i="45"/>
  <c r="P56" i="45" s="1"/>
  <c r="O61" i="62"/>
  <c r="M58" i="45"/>
  <c r="M65" i="62"/>
  <c r="S62" i="45"/>
  <c r="S69" i="62"/>
  <c r="Q96" i="45"/>
  <c r="Q103" i="62"/>
  <c r="O98" i="45"/>
  <c r="O105" i="62"/>
  <c r="M115" i="45"/>
  <c r="M134" i="62"/>
  <c r="M32" i="45"/>
  <c r="M34" i="62"/>
  <c r="Q38" i="45"/>
  <c r="R40" i="45" s="1"/>
  <c r="Q42" i="62"/>
  <c r="S50" i="45"/>
  <c r="T52" i="45" s="1"/>
  <c r="S57" i="62"/>
  <c r="O58" i="45"/>
  <c r="O65" i="62"/>
  <c r="Q98" i="45"/>
  <c r="Q105" i="62"/>
  <c r="O115" i="45"/>
  <c r="O134" i="62"/>
  <c r="S9" i="45"/>
  <c r="S9" i="62"/>
  <c r="O32" i="45"/>
  <c r="O34" i="62"/>
  <c r="K38" i="45"/>
  <c r="L40" i="45" s="1"/>
  <c r="K42" i="62"/>
  <c r="O48" i="45"/>
  <c r="O55" i="62"/>
  <c r="K11" i="45"/>
  <c r="K11" i="62"/>
  <c r="L27" i="62" s="1"/>
  <c r="O34" i="45"/>
  <c r="O36" i="62"/>
  <c r="Q48" i="45"/>
  <c r="Q55" i="62"/>
  <c r="O9" i="45"/>
  <c r="O9" i="62"/>
  <c r="M11" i="45"/>
  <c r="M11" i="62"/>
  <c r="N27" i="62" s="1"/>
  <c r="Q34" i="45"/>
  <c r="Q36" i="62"/>
  <c r="T28" i="45"/>
  <c r="R28" i="45"/>
  <c r="T15" i="45"/>
  <c r="T16" i="45"/>
  <c r="R15" i="45"/>
  <c r="R16" i="45"/>
  <c r="N30" i="45"/>
  <c r="P30" i="45"/>
  <c r="R23" i="45"/>
  <c r="R30" i="45"/>
  <c r="R22" i="45"/>
  <c r="T23" i="45"/>
  <c r="T29" i="45"/>
  <c r="T30" i="45"/>
  <c r="T22" i="45"/>
  <c r="K9" i="45"/>
  <c r="K98" i="45"/>
  <c r="K115" i="45"/>
  <c r="K32" i="45"/>
  <c r="K62" i="45"/>
  <c r="K96" i="45"/>
  <c r="T132" i="45"/>
  <c r="T131" i="45"/>
  <c r="T130" i="45"/>
  <c r="R132" i="45"/>
  <c r="R131" i="45"/>
  <c r="R130" i="45"/>
  <c r="P132" i="45"/>
  <c r="P131" i="45"/>
  <c r="P130" i="45"/>
  <c r="N132" i="45"/>
  <c r="N131" i="45"/>
  <c r="N130" i="45"/>
  <c r="L132" i="45"/>
  <c r="L131" i="45"/>
  <c r="L130" i="45"/>
  <c r="L128" i="45"/>
  <c r="L127" i="45"/>
  <c r="L126" i="45"/>
  <c r="N128" i="45"/>
  <c r="N127" i="45"/>
  <c r="N126" i="45"/>
  <c r="P128" i="45"/>
  <c r="P127" i="45"/>
  <c r="P126" i="45"/>
  <c r="R128" i="45"/>
  <c r="R127" i="45"/>
  <c r="R126" i="45"/>
  <c r="T128" i="45"/>
  <c r="T127" i="45"/>
  <c r="T126" i="45"/>
  <c r="T124" i="45"/>
  <c r="T123" i="45"/>
  <c r="R124" i="45"/>
  <c r="R123" i="45"/>
  <c r="P124" i="45"/>
  <c r="P123" i="45"/>
  <c r="N124" i="45"/>
  <c r="N123" i="45"/>
  <c r="N122" i="45"/>
  <c r="L124" i="45"/>
  <c r="L123" i="45"/>
  <c r="L122" i="45"/>
  <c r="L120" i="45"/>
  <c r="L118" i="45"/>
  <c r="N120" i="45"/>
  <c r="N118" i="45"/>
  <c r="P120" i="45"/>
  <c r="R120" i="45"/>
  <c r="T120" i="45"/>
  <c r="T113" i="45"/>
  <c r="T112" i="45"/>
  <c r="R113" i="45"/>
  <c r="R112" i="45"/>
  <c r="P113" i="45"/>
  <c r="P112" i="45"/>
  <c r="N113" i="45"/>
  <c r="N112" i="45"/>
  <c r="L113" i="45"/>
  <c r="L112" i="45"/>
  <c r="L110" i="45"/>
  <c r="L106" i="45"/>
  <c r="N110" i="45"/>
  <c r="N106" i="45"/>
  <c r="P110" i="45"/>
  <c r="P106" i="45"/>
  <c r="R110" i="45"/>
  <c r="R106" i="45"/>
  <c r="T110" i="45"/>
  <c r="T106" i="45"/>
  <c r="T104" i="45"/>
  <c r="T101" i="45"/>
  <c r="R104" i="45"/>
  <c r="R101" i="45"/>
  <c r="P104" i="45"/>
  <c r="P101" i="45"/>
  <c r="N104" i="45"/>
  <c r="N101" i="45"/>
  <c r="L104" i="45"/>
  <c r="L101" i="45"/>
  <c r="T93" i="45"/>
  <c r="R93" i="45"/>
  <c r="P93" i="45"/>
  <c r="N93" i="45"/>
  <c r="L93" i="45"/>
  <c r="T91" i="45"/>
  <c r="T90" i="45"/>
  <c r="T89" i="45"/>
  <c r="R91" i="45"/>
  <c r="R90" i="45"/>
  <c r="R89" i="45"/>
  <c r="P91" i="45"/>
  <c r="P90" i="45"/>
  <c r="P89" i="45"/>
  <c r="N91" i="45"/>
  <c r="N90" i="45"/>
  <c r="N89" i="45"/>
  <c r="L91" i="45"/>
  <c r="L90" i="45"/>
  <c r="L89" i="45"/>
  <c r="T83" i="45"/>
  <c r="T82" i="45"/>
  <c r="T81" i="45"/>
  <c r="R83" i="45"/>
  <c r="R82" i="45"/>
  <c r="R81" i="45"/>
  <c r="P83" i="45"/>
  <c r="P82" i="45"/>
  <c r="P81" i="45"/>
  <c r="N83" i="45"/>
  <c r="N82" i="45"/>
  <c r="N81" i="45"/>
  <c r="L83" i="45"/>
  <c r="L82" i="45"/>
  <c r="L81" i="45"/>
  <c r="T60" i="45"/>
  <c r="R60" i="45"/>
  <c r="P60" i="45"/>
  <c r="N60" i="45"/>
  <c r="L60" i="45"/>
  <c r="T57" i="45"/>
  <c r="R57" i="45"/>
  <c r="P57" i="45"/>
  <c r="N57" i="45"/>
  <c r="L57" i="45"/>
  <c r="L56" i="45"/>
  <c r="T53" i="45"/>
  <c r="R53" i="45"/>
  <c r="P53" i="45"/>
  <c r="N53" i="45"/>
  <c r="L53" i="45"/>
  <c r="T36" i="45"/>
  <c r="R36" i="45"/>
  <c r="P36" i="45"/>
  <c r="N36" i="45"/>
  <c r="T31" i="45"/>
  <c r="R31" i="45"/>
  <c r="P31" i="45"/>
  <c r="N31" i="45"/>
  <c r="L36" i="45"/>
  <c r="N47" i="62" l="1"/>
  <c r="N48" i="62"/>
  <c r="T47" i="62"/>
  <c r="T48" i="62"/>
  <c r="R47" i="62"/>
  <c r="R48" i="62"/>
  <c r="P47" i="62"/>
  <c r="P48" i="62"/>
  <c r="L47" i="62"/>
  <c r="L48" i="62"/>
  <c r="N43" i="62"/>
  <c r="N46" i="62"/>
  <c r="T43" i="62"/>
  <c r="T46" i="62"/>
  <c r="R43" i="62"/>
  <c r="R46" i="62"/>
  <c r="P43" i="62"/>
  <c r="P46" i="62"/>
  <c r="L43" i="62"/>
  <c r="L46" i="62"/>
  <c r="N21" i="62"/>
  <c r="N20" i="62"/>
  <c r="L21" i="62"/>
  <c r="L20" i="62"/>
  <c r="P21" i="62"/>
  <c r="P20" i="62"/>
  <c r="R24" i="62"/>
  <c r="R21" i="62"/>
  <c r="L28" i="62"/>
  <c r="L24" i="62"/>
  <c r="N28" i="62"/>
  <c r="N24" i="62"/>
  <c r="P28" i="62"/>
  <c r="P24" i="62"/>
  <c r="T28" i="62"/>
  <c r="T24" i="62"/>
  <c r="R30" i="62"/>
  <c r="R28" i="62"/>
  <c r="T31" i="62"/>
  <c r="T16" i="62"/>
  <c r="T15" i="62"/>
  <c r="R15" i="62"/>
  <c r="R16" i="62"/>
  <c r="N25" i="62"/>
  <c r="L25" i="62"/>
  <c r="P25" i="62"/>
  <c r="T25" i="62"/>
  <c r="R25" i="62"/>
  <c r="N18" i="62"/>
  <c r="N19" i="62"/>
  <c r="L18" i="62"/>
  <c r="L19" i="62"/>
  <c r="P18" i="62"/>
  <c r="P19" i="62"/>
  <c r="T18" i="62"/>
  <c r="T19" i="62"/>
  <c r="R18" i="62"/>
  <c r="R19" i="62"/>
  <c r="R20" i="45"/>
  <c r="R21" i="45"/>
  <c r="N20" i="45"/>
  <c r="N21" i="45"/>
  <c r="L20" i="45"/>
  <c r="L21" i="45"/>
  <c r="P20" i="45"/>
  <c r="P21" i="45"/>
  <c r="T20" i="45"/>
  <c r="T21" i="45"/>
  <c r="R13" i="45"/>
  <c r="R19" i="45"/>
  <c r="N13" i="45"/>
  <c r="N19" i="45"/>
  <c r="L28" i="45"/>
  <c r="L19" i="45"/>
  <c r="P25" i="45"/>
  <c r="P19" i="45"/>
  <c r="T13" i="45"/>
  <c r="T19" i="45"/>
  <c r="T27" i="45"/>
  <c r="T26" i="45"/>
  <c r="P28" i="45"/>
  <c r="P26" i="45"/>
  <c r="P23" i="45"/>
  <c r="P27" i="45"/>
  <c r="P16" i="45"/>
  <c r="P29" i="45"/>
  <c r="P13" i="45"/>
  <c r="M138" i="45"/>
  <c r="P22" i="45"/>
  <c r="P18" i="45"/>
  <c r="P24" i="45"/>
  <c r="P15" i="45"/>
  <c r="O138" i="45"/>
  <c r="Q138" i="45"/>
  <c r="L18" i="45"/>
  <c r="N23" i="45"/>
  <c r="L16" i="45"/>
  <c r="L27" i="45"/>
  <c r="N15" i="45"/>
  <c r="T25" i="45"/>
  <c r="T24" i="45"/>
  <c r="T18" i="45"/>
  <c r="Q157" i="62"/>
  <c r="L13" i="45"/>
  <c r="N29" i="45"/>
  <c r="L15" i="45"/>
  <c r="N24" i="45"/>
  <c r="N27" i="45"/>
  <c r="R25" i="45"/>
  <c r="R29" i="45"/>
  <c r="R27" i="45"/>
  <c r="N22" i="45"/>
  <c r="S138" i="45"/>
  <c r="R24" i="45"/>
  <c r="R18" i="45"/>
  <c r="R26" i="45"/>
  <c r="N59" i="62"/>
  <c r="N58" i="62"/>
  <c r="R26" i="62"/>
  <c r="R29" i="62"/>
  <c r="R31" i="62"/>
  <c r="R12" i="62"/>
  <c r="R17" i="62"/>
  <c r="S157" i="62"/>
  <c r="P52" i="62"/>
  <c r="P53" i="62"/>
  <c r="R53" i="62"/>
  <c r="R52" i="62"/>
  <c r="N26" i="45"/>
  <c r="N16" i="45"/>
  <c r="N28" i="45"/>
  <c r="N14" i="62"/>
  <c r="N12" i="62"/>
  <c r="N23" i="62"/>
  <c r="N29" i="62"/>
  <c r="N26" i="62"/>
  <c r="N13" i="62"/>
  <c r="N31" i="62"/>
  <c r="N15" i="62"/>
  <c r="N16" i="62"/>
  <c r="N30" i="62"/>
  <c r="N17" i="62"/>
  <c r="L26" i="62"/>
  <c r="L31" i="62"/>
  <c r="L16" i="62"/>
  <c r="L23" i="62"/>
  <c r="L15" i="62"/>
  <c r="L17" i="62"/>
  <c r="L32" i="62"/>
  <c r="L30" i="62"/>
  <c r="L14" i="62"/>
  <c r="L12" i="62"/>
  <c r="L13" i="62"/>
  <c r="L29" i="62"/>
  <c r="T58" i="62"/>
  <c r="T59" i="62"/>
  <c r="P62" i="62"/>
  <c r="P63" i="62"/>
  <c r="N52" i="62"/>
  <c r="N53" i="62"/>
  <c r="P31" i="62"/>
  <c r="P23" i="62"/>
  <c r="P29" i="62"/>
  <c r="P17" i="62"/>
  <c r="P26" i="62"/>
  <c r="P13" i="62"/>
  <c r="P14" i="62"/>
  <c r="P12" i="62"/>
  <c r="P15" i="62"/>
  <c r="P16" i="62"/>
  <c r="P30" i="62"/>
  <c r="N44" i="62"/>
  <c r="N49" i="62"/>
  <c r="N45" i="62"/>
  <c r="R62" i="62"/>
  <c r="R63" i="62"/>
  <c r="P59" i="62"/>
  <c r="P58" i="62"/>
  <c r="M157" i="62"/>
  <c r="T44" i="62"/>
  <c r="T49" i="62"/>
  <c r="T45" i="62"/>
  <c r="L45" i="62"/>
  <c r="L44" i="62"/>
  <c r="L49" i="62"/>
  <c r="N62" i="62"/>
  <c r="N63" i="62"/>
  <c r="N18" i="45"/>
  <c r="R49" i="62"/>
  <c r="R45" i="62"/>
  <c r="R44" i="62"/>
  <c r="R59" i="62"/>
  <c r="R58" i="62"/>
  <c r="P49" i="62"/>
  <c r="P44" i="62"/>
  <c r="P45" i="62"/>
  <c r="T62" i="62"/>
  <c r="T63" i="62"/>
  <c r="T26" i="62"/>
  <c r="T29" i="62"/>
  <c r="T12" i="62"/>
  <c r="T17" i="62"/>
  <c r="L58" i="62"/>
  <c r="L59" i="62"/>
  <c r="O157" i="62"/>
  <c r="L52" i="62"/>
  <c r="L53" i="62"/>
  <c r="T53" i="62"/>
  <c r="T52" i="62"/>
  <c r="N25" i="45"/>
  <c r="K138" i="45"/>
  <c r="P64" i="45"/>
  <c r="R64" i="45"/>
  <c r="L64" i="45"/>
  <c r="T64" i="45"/>
  <c r="N64" i="45"/>
  <c r="N12" i="45"/>
  <c r="P59" i="45"/>
  <c r="N59" i="45"/>
  <c r="T55" i="45"/>
  <c r="R55" i="45"/>
  <c r="P55" i="45"/>
  <c r="N55" i="45"/>
  <c r="T51" i="45"/>
  <c r="R51" i="45"/>
  <c r="P51" i="45"/>
  <c r="P100" i="45"/>
  <c r="R100" i="45"/>
  <c r="T122" i="45"/>
  <c r="R122" i="45"/>
  <c r="P122" i="45"/>
  <c r="L125" i="45"/>
  <c r="L121" i="45"/>
  <c r="L105" i="45"/>
  <c r="L51" i="62" l="1"/>
  <c r="N57" i="62"/>
  <c r="R57" i="62"/>
  <c r="P61" i="62"/>
  <c r="P51" i="62"/>
  <c r="T51" i="62"/>
  <c r="R61" i="62"/>
  <c r="N42" i="62"/>
  <c r="T61" i="62"/>
  <c r="R42" i="62"/>
  <c r="L42" i="62"/>
  <c r="P57" i="62"/>
  <c r="L57" i="62"/>
  <c r="L55" i="62" s="1"/>
  <c r="T11" i="62"/>
  <c r="N51" i="62"/>
  <c r="R51" i="62"/>
  <c r="R11" i="62"/>
  <c r="P11" i="62"/>
  <c r="N11" i="62"/>
  <c r="T57" i="62"/>
  <c r="T42" i="62"/>
  <c r="L11" i="62"/>
  <c r="P42" i="62"/>
  <c r="N61" i="62"/>
  <c r="L24" i="45"/>
  <c r="L22" i="45"/>
  <c r="L26" i="45"/>
  <c r="L23" i="45"/>
  <c r="L29" i="45"/>
  <c r="L30" i="45"/>
  <c r="L25" i="45"/>
  <c r="L31" i="45"/>
  <c r="R117" i="45"/>
  <c r="N117" i="45"/>
  <c r="T80" i="45"/>
  <c r="P105" i="45"/>
  <c r="R125" i="45"/>
  <c r="T125" i="45"/>
  <c r="P117" i="45"/>
  <c r="P121" i="45"/>
  <c r="N51" i="45"/>
  <c r="N50" i="45" s="1"/>
  <c r="T42" i="45"/>
  <c r="T41" i="45"/>
  <c r="R42" i="45"/>
  <c r="R41" i="45"/>
  <c r="P42" i="45"/>
  <c r="P41" i="45"/>
  <c r="N42" i="45"/>
  <c r="N41" i="45"/>
  <c r="L42" i="45"/>
  <c r="L41" i="45"/>
  <c r="T17" i="45"/>
  <c r="T14" i="45"/>
  <c r="T12" i="45"/>
  <c r="R17" i="45"/>
  <c r="R14" i="45"/>
  <c r="R12" i="45"/>
  <c r="P17" i="45"/>
  <c r="P14" i="45"/>
  <c r="P12" i="45"/>
  <c r="N17" i="45"/>
  <c r="N14" i="45"/>
  <c r="L12" i="45"/>
  <c r="L17" i="45"/>
  <c r="L14" i="45"/>
  <c r="N80" i="45"/>
  <c r="P88" i="45"/>
  <c r="N121" i="45"/>
  <c r="N58" i="45"/>
  <c r="P92" i="45"/>
  <c r="N54" i="45"/>
  <c r="T129" i="45"/>
  <c r="P129" i="45"/>
  <c r="L111" i="45"/>
  <c r="L88" i="45"/>
  <c r="N92" i="45"/>
  <c r="N125" i="45"/>
  <c r="L80" i="45"/>
  <c r="R80" i="45"/>
  <c r="N88" i="45"/>
  <c r="T88" i="45"/>
  <c r="R111" i="45"/>
  <c r="P58" i="45"/>
  <c r="T121" i="45"/>
  <c r="N129" i="45"/>
  <c r="R129" i="45"/>
  <c r="P80" i="45"/>
  <c r="R88" i="45"/>
  <c r="P54" i="45"/>
  <c r="P50" i="45"/>
  <c r="R54" i="45"/>
  <c r="P125" i="45"/>
  <c r="N111" i="45"/>
  <c r="T92" i="45"/>
  <c r="R50" i="45"/>
  <c r="T54" i="45"/>
  <c r="L129" i="45"/>
  <c r="T111" i="45"/>
  <c r="L92" i="45"/>
  <c r="R92" i="45"/>
  <c r="P111" i="45"/>
  <c r="T50" i="45"/>
  <c r="T105" i="45"/>
  <c r="T100" i="45"/>
  <c r="R105" i="45"/>
  <c r="R121" i="45"/>
  <c r="L117" i="45"/>
  <c r="N105" i="45"/>
  <c r="N100" i="45"/>
  <c r="L100" i="45"/>
  <c r="P55" i="62" l="1"/>
  <c r="R55" i="62"/>
  <c r="N55" i="62"/>
  <c r="P34" i="62"/>
  <c r="L34" i="62"/>
  <c r="L9" i="62" s="1"/>
  <c r="L157" i="62" s="1"/>
  <c r="T34" i="62"/>
  <c r="N34" i="62"/>
  <c r="R34" i="62"/>
  <c r="T55" i="62"/>
  <c r="N78" i="45"/>
  <c r="N62" i="45" s="1"/>
  <c r="R78" i="45"/>
  <c r="R62" i="45" s="1"/>
  <c r="T78" i="45"/>
  <c r="T62" i="45" s="1"/>
  <c r="L78" i="45"/>
  <c r="L62" i="45" s="1"/>
  <c r="P78" i="45"/>
  <c r="P62" i="45" s="1"/>
  <c r="T117" i="45"/>
  <c r="P98" i="45"/>
  <c r="R98" i="45"/>
  <c r="P11" i="45"/>
  <c r="N11" i="45"/>
  <c r="L98" i="45"/>
  <c r="T11" i="45"/>
  <c r="R11" i="45"/>
  <c r="T98" i="45"/>
  <c r="N98" i="45"/>
  <c r="R9" i="62" l="1"/>
  <c r="R157" i="62" s="1"/>
  <c r="P9" i="62"/>
  <c r="P157" i="62" s="1"/>
  <c r="N9" i="62"/>
  <c r="N157" i="62" s="1"/>
  <c r="T9" i="62"/>
  <c r="T157" i="62" s="1"/>
  <c r="L11" i="45"/>
  <c r="D31" i="44" l="1"/>
  <c r="L31" i="44"/>
  <c r="I31" i="44"/>
  <c r="P45" i="45"/>
  <c r="P44" i="45" s="1"/>
  <c r="P39" i="45"/>
  <c r="P38" i="45" s="1"/>
  <c r="P35" i="45"/>
  <c r="P34" i="45" s="1"/>
  <c r="N45" i="45"/>
  <c r="N44" i="45" s="1"/>
  <c r="N39" i="45"/>
  <c r="N38" i="45" s="1"/>
  <c r="N35" i="45"/>
  <c r="N34" i="45" s="1"/>
  <c r="L39" i="45"/>
  <c r="L38" i="45" s="1"/>
  <c r="T35" i="45" l="1"/>
  <c r="T34" i="45" s="1"/>
  <c r="R35" i="45"/>
  <c r="R34" i="45" s="1"/>
  <c r="L45" i="45"/>
  <c r="L44" i="45" s="1"/>
  <c r="T39" i="45"/>
  <c r="T38" i="45" s="1"/>
  <c r="R39" i="45"/>
  <c r="R38" i="45" s="1"/>
  <c r="T45" i="45"/>
  <c r="T44" i="45" s="1"/>
  <c r="R45" i="45"/>
  <c r="R44" i="45" s="1"/>
  <c r="T59" i="45"/>
  <c r="T58" i="45" s="1"/>
  <c r="R59" i="45"/>
  <c r="R58" i="45" s="1"/>
  <c r="R48" i="45" s="1"/>
  <c r="H31" i="44"/>
  <c r="K31" i="44"/>
  <c r="L35" i="45"/>
  <c r="L34" i="45" s="1"/>
  <c r="R115" i="45"/>
  <c r="R96" i="45" s="1"/>
  <c r="L115" i="45"/>
  <c r="L96" i="45" s="1"/>
  <c r="N115" i="45"/>
  <c r="N96" i="45" s="1"/>
  <c r="P115" i="45"/>
  <c r="P96" i="45" s="1"/>
  <c r="T115" i="45"/>
  <c r="T96" i="45" s="1"/>
  <c r="F31" i="44"/>
  <c r="J31" i="44"/>
  <c r="S188" i="45"/>
  <c r="Q188" i="45"/>
  <c r="O188" i="45"/>
  <c r="M188" i="45"/>
  <c r="K188" i="45"/>
  <c r="S186" i="45"/>
  <c r="Q186" i="45"/>
  <c r="O186" i="45"/>
  <c r="M186" i="45"/>
  <c r="K186" i="45"/>
  <c r="S184" i="45"/>
  <c r="Q184" i="45"/>
  <c r="O184" i="45"/>
  <c r="M184" i="45"/>
  <c r="K184" i="45"/>
  <c r="S182" i="45"/>
  <c r="Q182" i="45"/>
  <c r="O182" i="45"/>
  <c r="M182" i="45"/>
  <c r="K182" i="45"/>
  <c r="S180" i="45"/>
  <c r="Q180" i="45"/>
  <c r="O180" i="45"/>
  <c r="M180" i="45"/>
  <c r="K180" i="45"/>
  <c r="S178" i="45"/>
  <c r="Q178" i="45"/>
  <c r="O178" i="45"/>
  <c r="M178" i="45"/>
  <c r="K178" i="45"/>
  <c r="S176" i="45"/>
  <c r="Q176" i="45"/>
  <c r="O176" i="45"/>
  <c r="M176" i="45"/>
  <c r="K176" i="45"/>
  <c r="S174" i="45"/>
  <c r="Q174" i="45"/>
  <c r="O174" i="45"/>
  <c r="M174" i="45"/>
  <c r="K174" i="45"/>
  <c r="S172" i="45"/>
  <c r="Q172" i="45"/>
  <c r="O172" i="45"/>
  <c r="M172" i="45"/>
  <c r="K172" i="45"/>
  <c r="S170" i="45"/>
  <c r="Q170" i="45"/>
  <c r="O170" i="45"/>
  <c r="M170" i="45"/>
  <c r="K170" i="45"/>
  <c r="S168" i="45"/>
  <c r="Q168" i="45"/>
  <c r="O168" i="45"/>
  <c r="M168" i="45"/>
  <c r="K168" i="45"/>
  <c r="S166" i="45"/>
  <c r="Q166" i="45"/>
  <c r="O166" i="45"/>
  <c r="M166" i="45"/>
  <c r="K166" i="45"/>
  <c r="S164" i="45"/>
  <c r="Q164" i="45"/>
  <c r="O164" i="45"/>
  <c r="M164" i="45"/>
  <c r="K164" i="45"/>
  <c r="S162" i="45"/>
  <c r="Q162" i="45"/>
  <c r="O162" i="45"/>
  <c r="M162" i="45"/>
  <c r="K162" i="45"/>
  <c r="S160" i="45"/>
  <c r="Q160" i="45"/>
  <c r="O160" i="45"/>
  <c r="M160" i="45"/>
  <c r="K160" i="45"/>
  <c r="S158" i="45"/>
  <c r="Q158" i="45"/>
  <c r="O158" i="45"/>
  <c r="M158" i="45"/>
  <c r="K158" i="45"/>
  <c r="S156" i="45"/>
  <c r="Q156" i="45"/>
  <c r="O156" i="45"/>
  <c r="M156" i="45"/>
  <c r="K156" i="45"/>
  <c r="S154" i="45"/>
  <c r="Q154" i="45"/>
  <c r="O154" i="45"/>
  <c r="M154" i="45"/>
  <c r="K154" i="45"/>
  <c r="S152" i="45"/>
  <c r="Q152" i="45"/>
  <c r="O152" i="45"/>
  <c r="M152" i="45"/>
  <c r="K152" i="45"/>
  <c r="S150" i="45"/>
  <c r="Q150" i="45"/>
  <c r="O150" i="45"/>
  <c r="M150" i="45"/>
  <c r="K150" i="45"/>
  <c r="S148" i="45"/>
  <c r="Q148" i="45"/>
  <c r="O148" i="45"/>
  <c r="M148" i="45"/>
  <c r="K148" i="45"/>
  <c r="S146" i="45"/>
  <c r="Q146" i="45"/>
  <c r="O146" i="45"/>
  <c r="M146" i="45"/>
  <c r="K146" i="45"/>
  <c r="R32" i="45" l="1"/>
  <c r="L32" i="45"/>
  <c r="M31" i="44"/>
  <c r="N32" i="45" l="1"/>
  <c r="P32" i="45"/>
  <c r="T32" i="45" l="1"/>
  <c r="R9" i="45" l="1"/>
  <c r="R138" i="45" s="1"/>
  <c r="L59" i="45" l="1"/>
  <c r="L58" i="45" s="1"/>
  <c r="L51" i="45"/>
  <c r="L50" i="45" s="1"/>
  <c r="L55" i="45"/>
  <c r="L54" i="45" s="1"/>
  <c r="T48" i="45" l="1"/>
  <c r="T9" i="45" l="1"/>
  <c r="T138" i="45" s="1"/>
  <c r="L48" i="45"/>
  <c r="P48" i="45" l="1"/>
  <c r="N48" i="45"/>
  <c r="P9" i="45" l="1"/>
  <c r="P138" i="45" s="1"/>
  <c r="E31" i="44" l="1"/>
  <c r="L9" i="45" l="1"/>
  <c r="L138" i="45" s="1"/>
  <c r="G31" i="44" l="1"/>
  <c r="N9" i="45"/>
  <c r="N138" i="45" s="1"/>
  <c r="M8" i="44" l="1"/>
  <c r="K8" i="44"/>
  <c r="I8" i="44"/>
  <c r="G8" i="44"/>
  <c r="E8" i="44"/>
  <c r="AE4" i="57" l="1" a="1"/>
  <c r="AE4" i="57" s="1"/>
  <c r="R34" i="59"/>
  <c r="T34" i="59"/>
  <c r="R62" i="59"/>
  <c r="T62" i="59"/>
  <c r="R55" i="59"/>
  <c r="T55" i="59"/>
  <c r="T36" i="59"/>
  <c r="E44" i="62"/>
  <c r="R36" i="59"/>
  <c r="E40" i="45"/>
  <c r="T26" i="59"/>
  <c r="R26" i="59"/>
  <c r="T28" i="59"/>
  <c r="R28" i="59"/>
  <c r="T46" i="59"/>
  <c r="R46" i="59"/>
  <c r="T61" i="59"/>
  <c r="R61" i="59"/>
  <c r="R63" i="59"/>
  <c r="T63" i="59"/>
  <c r="H42" i="59"/>
  <c r="E49" i="62" s="1"/>
  <c r="R27" i="59"/>
  <c r="T27" i="59"/>
  <c r="R54" i="59"/>
  <c r="T54" i="59"/>
  <c r="T25" i="59"/>
  <c r="R25" i="59"/>
  <c r="R45" i="59"/>
  <c r="T45" i="59"/>
  <c r="F49" i="62" l="1"/>
  <c r="I49" i="62"/>
  <c r="G49" i="62"/>
  <c r="V49" i="62"/>
  <c r="J49" i="62"/>
  <c r="H49" i="62"/>
  <c r="J44" i="62"/>
  <c r="G44" i="62"/>
  <c r="F44" i="62"/>
  <c r="H44" i="62"/>
  <c r="V44" i="62"/>
  <c r="I44" i="62"/>
  <c r="E39" i="45"/>
  <c r="R35" i="59"/>
  <c r="T35" i="59"/>
  <c r="J40" i="45"/>
  <c r="H40" i="45"/>
  <c r="I40" i="45"/>
  <c r="F40" i="45"/>
  <c r="G40" i="45"/>
  <c r="I39" i="45" l="1"/>
  <c r="F39" i="45"/>
  <c r="H39" i="45"/>
  <c r="J39" i="45"/>
  <c r="G39" i="45"/>
  <c r="R57" i="59" l="1"/>
  <c r="T30" i="59" l="1"/>
  <c r="R56" i="59"/>
  <c r="T57" i="59"/>
  <c r="I49" i="57" s="1"/>
  <c r="R17" i="59"/>
  <c r="E51" i="45"/>
  <c r="F51" i="45" s="1"/>
  <c r="R14" i="59"/>
  <c r="E52" i="45"/>
  <c r="H52" i="45" s="1"/>
  <c r="E16" i="45"/>
  <c r="E15" i="62"/>
  <c r="R18" i="59"/>
  <c r="T18" i="59"/>
  <c r="I16" i="57" s="1"/>
  <c r="G51" i="45" l="1"/>
  <c r="R58" i="59"/>
  <c r="T58" i="59"/>
  <c r="R30" i="59"/>
  <c r="F59" i="62"/>
  <c r="I59" i="62"/>
  <c r="H59" i="62"/>
  <c r="J59" i="62"/>
  <c r="G59" i="62"/>
  <c r="V59" i="62"/>
  <c r="T17" i="59"/>
  <c r="T14" i="59"/>
  <c r="J58" i="62"/>
  <c r="V58" i="62"/>
  <c r="H58" i="62"/>
  <c r="G58" i="62"/>
  <c r="R31" i="59"/>
  <c r="T56" i="59"/>
  <c r="R29" i="59"/>
  <c r="T16" i="59"/>
  <c r="F58" i="62"/>
  <c r="T15" i="59"/>
  <c r="I58" i="62"/>
  <c r="I51" i="45"/>
  <c r="J51" i="45"/>
  <c r="H51" i="45"/>
  <c r="I52" i="45"/>
  <c r="R16" i="59"/>
  <c r="F14" i="62"/>
  <c r="G52" i="45"/>
  <c r="F52" i="45"/>
  <c r="J52" i="45"/>
  <c r="T29" i="59"/>
  <c r="E16" i="62"/>
  <c r="E17" i="45"/>
  <c r="R19" i="59"/>
  <c r="T19" i="59"/>
  <c r="I17" i="57" s="1"/>
  <c r="V15" i="62"/>
  <c r="I15" i="62"/>
  <c r="F15" i="62"/>
  <c r="G15" i="62"/>
  <c r="H15" i="62"/>
  <c r="J15" i="62"/>
  <c r="I16" i="45"/>
  <c r="F16" i="45"/>
  <c r="J16" i="45"/>
  <c r="H16" i="45"/>
  <c r="G16" i="45"/>
  <c r="H13" i="62" l="1"/>
  <c r="T31" i="59"/>
  <c r="R64" i="59"/>
  <c r="R15" i="59"/>
  <c r="E14" i="45"/>
  <c r="E15" i="45"/>
  <c r="F15" i="45" s="1"/>
  <c r="J14" i="62"/>
  <c r="G14" i="62"/>
  <c r="V14" i="62"/>
  <c r="H14" i="62"/>
  <c r="I14" i="62"/>
  <c r="G17" i="45"/>
  <c r="J17" i="45"/>
  <c r="I17" i="45"/>
  <c r="H17" i="45"/>
  <c r="F17" i="45"/>
  <c r="H16" i="62"/>
  <c r="J16" i="62"/>
  <c r="F16" i="62"/>
  <c r="G16" i="62"/>
  <c r="V16" i="62"/>
  <c r="I16" i="62"/>
  <c r="F13" i="62" l="1"/>
  <c r="G13" i="62"/>
  <c r="I15" i="45"/>
  <c r="V13" i="62"/>
  <c r="J13" i="62"/>
  <c r="I13" i="62"/>
  <c r="R37" i="59"/>
  <c r="T64" i="59"/>
  <c r="J15" i="45"/>
  <c r="E55" i="45"/>
  <c r="I55" i="45" s="1"/>
  <c r="H15" i="45"/>
  <c r="G15" i="45"/>
  <c r="I14" i="45"/>
  <c r="H14" i="45"/>
  <c r="F14" i="45"/>
  <c r="J14" i="45"/>
  <c r="G14" i="45"/>
  <c r="H62" i="62"/>
  <c r="T37" i="59"/>
  <c r="T39" i="59"/>
  <c r="R39" i="59"/>
  <c r="T20" i="59"/>
  <c r="R20" i="59"/>
  <c r="F55" i="45" l="1"/>
  <c r="G55" i="45"/>
  <c r="I62" i="62"/>
  <c r="J62" i="62"/>
  <c r="F62" i="62"/>
  <c r="G62" i="62"/>
  <c r="R65" i="59"/>
  <c r="V62" i="62"/>
  <c r="J55" i="45"/>
  <c r="H55" i="45"/>
  <c r="T65" i="59" l="1"/>
  <c r="R40" i="59"/>
  <c r="R38" i="59"/>
  <c r="V63" i="62"/>
  <c r="E56" i="45"/>
  <c r="H56" i="45" s="1"/>
  <c r="F63" i="62" l="1"/>
  <c r="G63" i="62"/>
  <c r="H63" i="62"/>
  <c r="I63" i="62"/>
  <c r="J63" i="62"/>
  <c r="G56" i="45"/>
  <c r="F56" i="45"/>
  <c r="I56" i="45"/>
  <c r="J56" i="45"/>
  <c r="T40" i="59"/>
  <c r="F45" i="62"/>
  <c r="E41" i="45"/>
  <c r="T66" i="59"/>
  <c r="T38" i="59"/>
  <c r="H45" i="62" l="1"/>
  <c r="G45" i="62"/>
  <c r="I45" i="62"/>
  <c r="V45" i="62"/>
  <c r="R66" i="59"/>
  <c r="J45" i="62"/>
  <c r="F41" i="45"/>
  <c r="J41" i="45"/>
  <c r="G41" i="45"/>
  <c r="I41" i="45"/>
  <c r="H41" i="45"/>
  <c r="E42" i="45"/>
  <c r="R41" i="59"/>
  <c r="T41" i="59"/>
  <c r="F42" i="45" l="1"/>
  <c r="G42" i="45"/>
  <c r="J42" i="45"/>
  <c r="I42" i="45"/>
  <c r="H42" i="45"/>
  <c r="T47" i="59" l="1"/>
  <c r="I43" i="57" s="1"/>
  <c r="E52" i="62"/>
  <c r="R47" i="59"/>
  <c r="E45" i="45"/>
  <c r="G45" i="45" l="1"/>
  <c r="H45" i="45"/>
  <c r="I45" i="45"/>
  <c r="F45" i="45"/>
  <c r="J45" i="45"/>
  <c r="J52" i="62"/>
  <c r="H52" i="62"/>
  <c r="I52" i="62"/>
  <c r="G52" i="62"/>
  <c r="F52" i="62"/>
  <c r="V52" i="62"/>
  <c r="E53" i="62" l="1"/>
  <c r="T48" i="59"/>
  <c r="I44" i="57" s="1"/>
  <c r="E46" i="45"/>
  <c r="R48" i="59"/>
  <c r="I112" i="57" l="1"/>
  <c r="J46" i="45"/>
  <c r="F46" i="45"/>
  <c r="H46" i="45"/>
  <c r="I46" i="45"/>
  <c r="G46" i="45"/>
  <c r="H53" i="62"/>
  <c r="I53" i="62"/>
  <c r="F53" i="62"/>
  <c r="V53" i="62"/>
  <c r="G53" i="62"/>
  <c r="J53" i="62"/>
  <c r="P161" i="62" l="1" a="1"/>
  <c r="P161" i="62" s="1"/>
  <c r="L161" i="62" a="1"/>
  <c r="L161" i="62" s="1"/>
  <c r="R161" i="62" a="1"/>
  <c r="R161" i="62" s="1"/>
  <c r="N161" i="62" a="1"/>
  <c r="N161" i="62" s="1"/>
  <c r="T161" i="62" a="1"/>
  <c r="T161" i="62" s="1"/>
  <c r="T159" i="62"/>
  <c r="N159" i="62"/>
  <c r="R159" i="62"/>
  <c r="L159" i="62"/>
  <c r="P159" i="62"/>
  <c r="T49" i="59"/>
  <c r="R49" i="59"/>
  <c r="T142" i="45" a="1"/>
  <c r="T142" i="45" s="1"/>
  <c r="P142" i="45" a="1"/>
  <c r="P142" i="45" s="1"/>
  <c r="R142" i="45" a="1"/>
  <c r="R142" i="45" s="1"/>
  <c r="N142" i="45" a="1"/>
  <c r="N142" i="45" s="1"/>
  <c r="L142" i="45" a="1"/>
  <c r="L142" i="45" s="1"/>
  <c r="P140" i="45"/>
  <c r="N140" i="45"/>
  <c r="R140" i="45"/>
  <c r="T140" i="45"/>
  <c r="L140" i="4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2"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 id="3" xr16:uid="{A5020E8D-E5F1-4A46-8024-BABD164C594B}" keepAlive="1" name="Query - View_FundGuide (2)" description="Connection to the 'View_FundGuide (2)' query in the workbook." type="5" refreshedVersion="8" background="1" saveData="1">
    <dbPr connection="Provider=Microsoft.Mashup.OleDb.1;Data Source=$Workbook$;Location=&quot;View_FundGuide (2)&quot;;Extended Properties=&quot;&quot;" command="SELECT * FROM [View_FundGuide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<sst xmlns="http://schemas.openxmlformats.org/spreadsheetml/2006/main" count="60845" uniqueCount="2710">
  <si>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</si>
  <si>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</si>
  <si>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</si>
  <si>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</si>
  <si>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</si>
  <si>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</si>
  <si>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</si>
  <si>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</si>
  <si>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</si>
  <si>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</si>
  <si>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</si>
  <si>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</si>
  <si>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</si>
  <si>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</si>
  <si>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</si>
  <si>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</si>
  <si>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</si>
  <si>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</si>
  <si>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</si>
  <si>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</si>
  <si>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</si>
  <si>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</si>
  <si>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</si>
  <si>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</si>
  <si>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</si>
  <si>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</si>
  <si>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</si>
  <si>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</si>
  <si>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</si>
  <si>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</si>
  <si>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</si>
  <si>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</si>
  <si>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</si>
  <si>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</si>
  <si>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</si>
  <si>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</si>
  <si>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</si>
  <si>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</si>
  <si>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</si>
  <si>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</si>
  <si>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</si>
  <si>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</si>
  <si>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</si>
  <si>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</si>
  <si>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</si>
  <si>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</si>
  <si>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</si>
  <si>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</si>
  <si>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</si>
  <si>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</si>
  <si>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</si>
  <si>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</si>
  <si>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</si>
  <si>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</si>
  <si>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</si>
  <si>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</si>
  <si>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</si>
  <si>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</si>
  <si>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</si>
  <si>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</si>
  <si>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</si>
  <si>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</si>
  <si>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</si>
  <si>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</si>
  <si>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</si>
  <si>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</si>
  <si>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</si>
  <si>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</si>
  <si>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</si>
  <si>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</si>
  <si>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</si>
  <si>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</si>
  <si>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</si>
  <si>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</si>
  <si>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</si>
  <si>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</si>
  <si>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</si>
  <si>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</si>
  <si>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</si>
  <si>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</si>
  <si>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</si>
  <si>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</si>
  <si>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</si>
  <si>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</si>
  <si>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</si>
  <si>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</si>
  <si>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</si>
  <si>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</si>
  <si>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</si>
  <si>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</si>
  <si>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</si>
  <si>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</si>
  <si>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</si>
  <si>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</si>
  <si>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</si>
  <si>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</si>
  <si>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</si>
  <si>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</si>
  <si>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</si>
  <si>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</si>
  <si>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</si>
  <si>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</si>
  <si>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</si>
  <si>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</si>
  <si>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</si>
  <si>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</si>
  <si>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</si>
  <si>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</si>
  <si>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</si>
  <si>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</si>
  <si>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</si>
  <si>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</si>
  <si>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</si>
  <si>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</si>
  <si>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</si>
  <si>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</si>
  <si>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</si>
  <si>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</si>
  <si>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</si>
  <si>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</si>
  <si>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</si>
  <si>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</si>
  <si>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</si>
  <si>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</si>
  <si>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</si>
  <si>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</si>
  <si>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</si>
  <si>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</si>
  <si>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</si>
  <si>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</si>
  <si>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</si>
  <si>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</si>
  <si>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</si>
  <si>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</si>
  <si>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</si>
  <si>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</si>
  <si>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</si>
  <si>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</si>
  <si>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</si>
  <si>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</si>
  <si>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</si>
  <si>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</si>
  <si>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</si>
  <si>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</si>
  <si>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</si>
  <si>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</si>
  <si>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</si>
  <si>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</si>
  <si>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</si>
  <si>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</si>
  <si>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</si>
  <si>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</si>
  <si>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</si>
  <si>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</si>
  <si>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</si>
  <si>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</si>
  <si>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</si>
  <si>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</si>
  <si>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</si>
  <si>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</si>
  <si>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</si>
  <si>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</si>
  <si>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</si>
  <si>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</si>
  <si>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</si>
  <si>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</si>
  <si>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</si>
  <si>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</si>
  <si>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</si>
  <si>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</si>
  <si>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</si>
  <si>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</si>
  <si>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</si>
  <si>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</si>
  <si>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</si>
  <si>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</si>
  <si>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</si>
  <si>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</si>
  <si>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</si>
  <si>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</si>
  <si>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</si>
  <si>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</si>
  <si>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</si>
  <si>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</si>
  <si>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</si>
  <si>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</si>
  <si>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</si>
  <si>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</si>
  <si>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</si>
  <si>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</si>
  <si>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</si>
  <si>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</si>
  <si>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</si>
  <si>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</si>
  <si>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</si>
  <si>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</si>
  <si>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</si>
  <si>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</si>
  <si>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</si>
  <si>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</si>
  <si>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</si>
  <si>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</si>
  <si>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</si>
  <si>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</si>
  <si>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</si>
  <si>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</si>
  <si>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</si>
  <si>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</si>
  <si>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</si>
  <si>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</si>
  <si>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</si>
  <si>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</si>
  <si>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</si>
  <si>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</si>
  <si>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</si>
  <si>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</si>
  <si>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</si>
  <si>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</si>
  <si>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</si>
  <si>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</si>
  <si>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</si>
  <si>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</si>
  <si>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</si>
  <si>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</si>
  <si>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</si>
  <si>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</si>
  <si>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</si>
  <si>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</si>
  <si>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</si>
  <si>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</si>
  <si>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</si>
  <si>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</si>
  <si>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</si>
  <si>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</si>
  <si>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</si>
  <si>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</si>
  <si>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</si>
  <si>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</si>
  <si>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</si>
  <si>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</si>
  <si>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</si>
  <si>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</si>
  <si>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</si>
  <si>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</si>
  <si>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</si>
  <si>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</si>
  <si>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</si>
  <si>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</si>
  <si>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</si>
  <si>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</si>
  <si>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</si>
  <si>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</si>
  <si>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</si>
  <si>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</si>
  <si>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</si>
  <si>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</si>
  <si>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</si>
  <si>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</si>
  <si>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</si>
  <si>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</si>
  <si>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</si>
  <si>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</si>
  <si>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</si>
  <si>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</si>
  <si>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</si>
  <si>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</si>
  <si>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</si>
  <si>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</si>
  <si>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</si>
  <si>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</si>
  <si>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</si>
  <si>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</si>
  <si>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</si>
  <si>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</si>
  <si>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</si>
  <si>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</si>
  <si>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</si>
  <si>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</si>
  <si>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</si>
  <si>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</si>
  <si>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</si>
  <si>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</si>
  <si>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</si>
  <si>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</si>
  <si>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</si>
  <si>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</si>
  <si>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</si>
  <si>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</si>
  <si>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</si>
  <si>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</si>
  <si>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</si>
  <si>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</si>
  <si>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</si>
  <si>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</si>
  <si>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</si>
  <si>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</si>
  <si>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</si>
  <si>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</si>
  <si>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</si>
  <si>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</si>
  <si>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</si>
  <si>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</si>
  <si>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</si>
  <si>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</si>
  <si>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</si>
  <si>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</si>
  <si>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</si>
  <si>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</si>
  <si>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</si>
  <si>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</si>
  <si>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</si>
  <si>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</si>
  <si>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</si>
  <si>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</si>
  <si>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</si>
  <si>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</si>
  <si>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</si>
  <si>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</si>
  <si>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</si>
  <si>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</si>
  <si>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</si>
  <si>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</si>
  <si>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</si>
  <si>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</si>
  <si>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</si>
  <si>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</si>
  <si>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</si>
  <si>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</si>
  <si>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</si>
  <si>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</si>
  <si>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</si>
  <si>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</si>
  <si>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</si>
  <si>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</si>
  <si>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</si>
  <si>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</si>
  <si>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</si>
  <si>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</si>
  <si>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</si>
  <si>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</si>
  <si>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</si>
  <si>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</si>
  <si>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</si>
  <si>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</si>
  <si>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</si>
  <si>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</si>
  <si>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</si>
  <si>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</si>
  <si>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</si>
  <si>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</si>
  <si>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</si>
  <si>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</si>
  <si>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</si>
  <si>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</si>
  <si>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</si>
  <si>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</si>
  <si>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</si>
  <si>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</si>
  <si>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</si>
  <si>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</si>
  <si>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</si>
  <si>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</si>
  <si>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</si>
  <si>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</si>
  <si>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</si>
  <si>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</si>
  <si>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</si>
  <si>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</si>
  <si>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</si>
  <si>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</si>
  <si>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</si>
  <si>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</si>
  <si>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</si>
  <si>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</si>
  <si>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</si>
  <si>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</si>
  <si>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</si>
  <si>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</si>
  <si>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</si>
  <si>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</si>
  <si>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</si>
  <si>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</si>
  <si>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</si>
  <si>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</si>
  <si>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</si>
  <si>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</si>
  <si>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</si>
  <si>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</si>
  <si>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</si>
  <si>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</si>
  <si>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</si>
  <si>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</si>
  <si>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</si>
  <si>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</si>
  <si>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</si>
  <si>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</si>
  <si>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</si>
  <si>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</si>
  <si>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</si>
  <si>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</si>
  <si>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</si>
  <si>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</si>
  <si>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</si>
  <si>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</si>
  <si>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</si>
  <si>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</si>
  <si>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</si>
  <si>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</si>
  <si>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</si>
  <si>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</si>
  <si>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</si>
  <si>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</si>
  <si>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</si>
  <si>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</si>
  <si>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</si>
  <si>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</si>
  <si>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</si>
  <si>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</si>
  <si>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</si>
  <si>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</si>
  <si>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</si>
  <si>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</si>
  <si>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</si>
  <si>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</si>
  <si>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</si>
  <si>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</si>
  <si>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</si>
  <si>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</si>
  <si>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</si>
  <si>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</si>
  <si>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</si>
  <si>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</si>
  <si>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</si>
  <si>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</si>
  <si>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</si>
  <si>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</si>
  <si>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</si>
  <si>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</si>
  <si>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</si>
  <si>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</si>
  <si>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</si>
  <si>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</si>
  <si>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</si>
  <si>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</si>
  <si>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</si>
  <si>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</si>
  <si>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</si>
  <si>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</si>
  <si>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</si>
  <si>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</si>
  <si>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</si>
  <si>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</si>
  <si>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</si>
  <si>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</si>
  <si>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</si>
  <si>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</si>
  <si>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</si>
  <si>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</si>
  <si>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</si>
  <si>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</si>
  <si>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</si>
  <si>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</si>
  <si>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</si>
  <si>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</si>
  <si>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</si>
  <si>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</si>
  <si>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</si>
  <si>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</si>
  <si>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</si>
  <si>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</si>
  <si>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</si>
  <si>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</si>
  <si>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</si>
  <si>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</si>
  <si>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</si>
  <si>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</si>
  <si>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</si>
  <si>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</si>
  <si>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</si>
  <si>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</si>
  <si>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</si>
  <si>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</si>
  <si>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</si>
  <si>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</si>
  <si>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</si>
  <si>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</si>
  <si>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</si>
  <si>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</si>
  <si>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</si>
  <si>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</si>
  <si>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</si>
  <si>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</si>
  <si>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</si>
  <si>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</si>
  <si>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</si>
  <si>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</si>
  <si>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</si>
  <si>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</si>
  <si>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</si>
  <si>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</si>
  <si>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</si>
  <si>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</si>
  <si>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</si>
  <si>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</si>
  <si>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</si>
  <si>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</si>
  <si>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</si>
  <si>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</si>
  <si>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</si>
  <si>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</si>
  <si>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</si>
  <si>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</si>
  <si>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</si>
  <si>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</si>
  <si>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</si>
  <si>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</si>
  <si>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</si>
  <si>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</si>
  <si>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</si>
  <si>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</si>
  <si>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</si>
  <si>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</si>
  <si>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</si>
  <si>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</si>
  <si>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</si>
  <si>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</si>
  <si>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</si>
  <si>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</si>
  <si>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</si>
  <si>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</si>
  <si>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</si>
  <si>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</si>
  <si>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</si>
  <si>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</si>
  <si>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</si>
  <si>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</si>
  <si>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</si>
  <si>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</si>
  <si>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</si>
  <si>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</si>
  <si>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</si>
  <si>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</si>
  <si>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</si>
  <si>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</si>
  <si>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</si>
  <si>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</si>
  <si>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</si>
  <si>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</si>
  <si>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</si>
  <si>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</si>
  <si>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</si>
  <si>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</si>
  <si>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</si>
  <si>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</si>
  <si>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</si>
  <si>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</si>
  <si>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</si>
  <si>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</si>
  <si>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</si>
  <si>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</si>
  <si>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</si>
  <si>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</si>
  <si>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</si>
  <si>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</si>
  <si>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</si>
  <si>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</si>
  <si>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</si>
  <si>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</si>
  <si>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</si>
  <si>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</si>
  <si>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</si>
  <si>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</si>
  <si>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</si>
  <si>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</si>
  <si>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</si>
  <si>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</si>
  <si>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</si>
  <si>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</si>
  <si>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</si>
  <si>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</si>
  <si>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</si>
  <si>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</si>
  <si>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</si>
  <si>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</si>
  <si>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</si>
  <si>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</si>
  <si>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</si>
  <si>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</si>
  <si>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</si>
  <si>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</si>
  <si>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</si>
  <si>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</si>
  <si>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</si>
  <si>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</si>
  <si>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</si>
  <si>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</si>
  <si>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</si>
  <si>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</si>
  <si>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</si>
  <si>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</si>
  <si>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</si>
  <si>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</si>
  <si>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</si>
  <si>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</si>
  <si>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</si>
  <si>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</si>
  <si>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</si>
  <si>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</si>
  <si>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</si>
  <si>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</si>
  <si>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</si>
  <si>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</si>
  <si>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</si>
  <si>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</si>
  <si>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</si>
  <si>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</si>
  <si>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</si>
  <si>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</si>
  <si>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</si>
  <si>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</si>
  <si>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</si>
  <si>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</si>
  <si>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</si>
  <si>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</si>
  <si>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</si>
  <si>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</si>
  <si>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</si>
  <si>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</si>
  <si>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</si>
  <si>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</si>
  <si>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</si>
  <si>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</si>
  <si>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</si>
  <si>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</si>
  <si>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</si>
  <si>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</si>
  <si>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</si>
  <si>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</si>
  <si>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</si>
  <si>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</si>
  <si>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</si>
  <si>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</si>
  <si>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</si>
  <si>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</si>
  <si>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</si>
  <si>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</si>
  <si>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</si>
  <si>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</si>
  <si>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</si>
  <si>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</si>
  <si>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</si>
  <si>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SPX NIMITZ FIC FIM ACCESS D</t>
  </si>
  <si>
    <t>VINLAND MACRO ACCESS FIC MM</t>
  </si>
  <si>
    <t>BOVA11</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</si>
  <si>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</si>
  <si>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</si>
  <si>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</si>
  <si>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</si>
  <si>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</si>
  <si>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</si>
  <si>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</si>
  <si>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</si>
  <si>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</si>
  <si>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</si>
  <si>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</si>
  <si>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</si>
  <si>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</si>
  <si>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</si>
  <si>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</si>
  <si>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</si>
  <si>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</si>
  <si>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</si>
  <si>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</si>
  <si>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</si>
  <si>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</si>
  <si>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</si>
  <si>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</si>
  <si>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</si>
  <si>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</si>
  <si>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</si>
  <si>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</si>
  <si>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</si>
  <si>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</si>
  <si>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</si>
  <si>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</si>
  <si>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</si>
  <si>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</si>
  <si>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</si>
  <si>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</si>
  <si>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</si>
  <si>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</si>
  <si>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</si>
  <si>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</si>
  <si>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</si>
  <si>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</si>
  <si>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</si>
  <si>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</si>
  <si>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</si>
  <si>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</si>
  <si>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</si>
  <si>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</si>
  <si>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</si>
  <si>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</si>
  <si>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</si>
  <si>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</si>
  <si>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</si>
  <si>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</si>
  <si>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</si>
  <si>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</si>
  <si>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</si>
  <si>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</si>
  <si>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</si>
  <si>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</si>
  <si>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</si>
  <si>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</si>
  <si>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</si>
  <si>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</si>
  <si>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</si>
  <si>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</si>
  <si>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</si>
  <si>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</si>
  <si>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</si>
  <si>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</si>
  <si>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</si>
  <si>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</si>
  <si>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</si>
  <si>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</si>
  <si>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</si>
  <si>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</si>
  <si>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</si>
  <si>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</si>
  <si>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</si>
  <si>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</si>
  <si>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</si>
  <si>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</si>
  <si>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</si>
  <si>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</si>
  <si>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</si>
  <si>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</si>
  <si>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</si>
  <si>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</si>
  <si>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</si>
  <si>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</si>
  <si>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</si>
  <si>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</si>
  <si>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</si>
  <si>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</si>
  <si>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</si>
  <si>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</si>
  <si>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</si>
  <si>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</si>
  <si>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</si>
  <si>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</si>
  <si>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</si>
  <si>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</si>
  <si>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</si>
  <si>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</si>
  <si>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</si>
  <si>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</si>
  <si>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</si>
  <si>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</si>
  <si>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</si>
  <si>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</si>
  <si>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</si>
  <si>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</si>
  <si>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</si>
  <si>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</si>
  <si>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</si>
  <si>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</si>
  <si>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</si>
  <si>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</si>
  <si>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</si>
  <si>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</si>
  <si>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</si>
  <si>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</si>
  <si>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</si>
  <si>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</si>
  <si>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</si>
  <si>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</si>
  <si>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</si>
  <si>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</si>
  <si>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</si>
  <si>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</si>
  <si>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</si>
  <si>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</si>
  <si>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</si>
  <si>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</si>
  <si>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</si>
  <si>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</si>
  <si>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</si>
  <si>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</si>
  <si>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</si>
  <si>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</si>
  <si>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</si>
  <si>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</si>
  <si>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</si>
  <si>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</si>
  <si>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</si>
  <si>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</si>
  <si>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</si>
  <si>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</si>
  <si>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</si>
  <si>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</si>
  <si>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</si>
  <si>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</si>
  <si>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</si>
  <si>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</si>
  <si>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</si>
  <si>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</si>
  <si>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</si>
  <si>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</si>
  <si>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</si>
  <si>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</si>
  <si>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</si>
  <si>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</si>
  <si>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</si>
  <si>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</si>
  <si>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</si>
  <si>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</si>
  <si>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</si>
  <si>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</si>
  <si>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</si>
  <si>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</si>
  <si>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</si>
  <si>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</si>
  <si>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</si>
  <si>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</si>
  <si>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</si>
  <si>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</si>
  <si>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</si>
  <si>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</si>
  <si>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</si>
  <si>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</si>
  <si>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</si>
  <si>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</si>
  <si>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</si>
  <si>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</si>
  <si>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</si>
  <si>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</si>
  <si>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</si>
  <si>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</si>
  <si>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</si>
  <si>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</si>
  <si>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</si>
  <si>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</si>
  <si>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</si>
  <si>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</si>
  <si>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</si>
  <si>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</si>
  <si>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</si>
  <si>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</si>
  <si>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</si>
  <si>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</si>
  <si>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</si>
  <si>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</si>
  <si>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</si>
  <si>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</si>
  <si>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</si>
  <si>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</si>
  <si>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</si>
  <si>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</si>
  <si>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</si>
  <si>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</si>
  <si>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</si>
  <si>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</si>
  <si>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</si>
  <si>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</si>
  <si>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</si>
  <si>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</si>
  <si>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</si>
  <si>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</si>
  <si>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</si>
  <si>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</si>
  <si>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</si>
  <si>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</si>
  <si>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</si>
  <si>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</si>
  <si>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</si>
  <si>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</si>
  <si>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</si>
  <si>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</si>
  <si>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</si>
  <si>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</si>
  <si>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</si>
  <si>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</si>
  <si>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</si>
  <si>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</si>
  <si>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</si>
  <si>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</si>
  <si>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</si>
  <si>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</si>
  <si>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</si>
  <si>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</si>
  <si>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</si>
  <si>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</si>
  <si>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</si>
  <si>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</si>
  <si>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</si>
  <si>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</si>
  <si>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</si>
  <si>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</si>
  <si>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</si>
  <si>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</si>
  <si>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</si>
  <si>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</si>
  <si>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</si>
  <si>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</si>
  <si>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</si>
  <si>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</si>
  <si>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</si>
  <si>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</si>
  <si>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</si>
  <si>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</si>
  <si>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</si>
  <si>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</si>
  <si>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</si>
  <si>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</si>
  <si>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</si>
  <si>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</si>
  <si>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</si>
  <si>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</si>
  <si>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</si>
  <si>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</si>
  <si>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</si>
  <si>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</si>
  <si>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</si>
  <si>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</si>
  <si>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</si>
  <si>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</si>
  <si>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</si>
  <si>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</si>
  <si>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</si>
  <si>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</si>
  <si>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</si>
  <si>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</si>
  <si>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</si>
  <si>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</si>
  <si>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</si>
  <si>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</si>
  <si>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</si>
  <si>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</si>
  <si>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</si>
  <si>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</si>
  <si>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</si>
  <si>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</si>
  <si>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</si>
  <si>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</si>
  <si>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</si>
  <si>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</si>
  <si>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</si>
  <si>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</si>
  <si>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</si>
  <si>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</si>
  <si>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</si>
  <si>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</si>
  <si>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</si>
  <si>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</si>
  <si>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</si>
  <si>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</si>
  <si>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</si>
  <si>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</si>
  <si>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</si>
  <si>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</si>
  <si>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</si>
  <si>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</si>
  <si>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</si>
  <si>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</si>
  <si>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</si>
  <si>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</si>
  <si>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</si>
  <si>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</si>
  <si>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</si>
  <si>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</si>
  <si>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</si>
  <si>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</si>
  <si>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</si>
  <si>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</si>
  <si>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</si>
  <si>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</si>
  <si>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</si>
  <si>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</si>
  <si>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</si>
  <si>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</si>
  <si>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</si>
  <si>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</si>
  <si>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</si>
  <si>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</si>
  <si>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</si>
  <si>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</si>
  <si>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</si>
  <si>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</si>
  <si>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</si>
  <si>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</si>
  <si>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</si>
  <si>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</si>
  <si>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</si>
  <si>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</si>
  <si>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</si>
  <si>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</si>
  <si>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</si>
  <si>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</si>
  <si>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</si>
  <si>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</si>
  <si>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</si>
  <si>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</si>
  <si>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</si>
  <si>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</si>
  <si>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</si>
  <si>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</si>
  <si>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</si>
  <si>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</si>
  <si>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</si>
  <si>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</si>
  <si>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</si>
  <si>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</si>
  <si>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</si>
  <si>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</si>
  <si>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</si>
  <si>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</si>
  <si>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</si>
  <si>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</si>
  <si>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</si>
  <si>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</si>
  <si>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</si>
  <si>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</si>
  <si>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</si>
  <si>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</si>
  <si>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</si>
  <si>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</si>
  <si>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</si>
  <si>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</si>
  <si>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</si>
  <si>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</si>
  <si>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</si>
  <si>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</si>
  <si>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</si>
  <si>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</si>
  <si>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</si>
  <si>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</si>
  <si>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</si>
  <si>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</si>
  <si>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</si>
  <si>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</si>
  <si>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</si>
  <si>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</si>
  <si>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</si>
  <si>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</si>
  <si>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</si>
  <si>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</si>
  <si>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</si>
  <si>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</si>
  <si>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</si>
  <si>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</si>
  <si>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</si>
  <si>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</si>
  <si>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</si>
  <si>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</si>
  <si>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</si>
  <si>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</si>
  <si>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</si>
  <si>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</si>
  <si>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</si>
  <si>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</si>
  <si>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</si>
  <si>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</si>
  <si>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</si>
  <si>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</si>
  <si>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</si>
  <si>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</si>
  <si>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</si>
  <si>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</si>
  <si>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</si>
  <si>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</si>
  <si>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</si>
  <si>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</si>
  <si>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</si>
  <si>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</si>
  <si>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</si>
  <si>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</si>
  <si>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</si>
  <si>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</si>
  <si>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</si>
  <si>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</si>
  <si>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</si>
  <si>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</si>
  <si>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</si>
  <si>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</si>
  <si>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</si>
  <si>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</si>
  <si>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</si>
  <si>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</si>
  <si>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</si>
  <si>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</si>
  <si>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</si>
  <si>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</si>
  <si>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</si>
  <si>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</si>
  <si>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</si>
  <si>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</si>
  <si>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</si>
  <si>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</si>
  <si>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</si>
  <si>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</si>
  <si>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</si>
  <si>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</si>
  <si>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</si>
  <si>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</si>
  <si>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</si>
  <si>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</si>
  <si>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</si>
  <si>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</si>
  <si>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</si>
  <si>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</si>
  <si>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</si>
  <si>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</si>
  <si>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</si>
  <si>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</si>
  <si>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</si>
  <si>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</si>
  <si>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</si>
  <si>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</si>
  <si>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</si>
  <si>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</si>
  <si>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</si>
  <si>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</si>
  <si>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</si>
  <si>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</si>
  <si>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</si>
  <si>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</si>
  <si>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</si>
  <si>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</si>
  <si>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</si>
  <si>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</si>
  <si>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</si>
  <si>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</si>
  <si>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</si>
  <si>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</si>
  <si>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</si>
  <si>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</si>
  <si>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</si>
  <si>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</si>
  <si>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</si>
  <si>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</si>
  <si>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</si>
  <si>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</si>
  <si>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</si>
  <si>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</si>
  <si>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</si>
  <si>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</si>
  <si>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</si>
  <si>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</si>
  <si>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</si>
  <si>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</si>
  <si>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</si>
  <si>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</si>
  <si>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</si>
  <si>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</si>
  <si>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</si>
  <si>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</si>
  <si>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</si>
  <si>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</si>
  <si>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</si>
  <si>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</si>
  <si>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</si>
  <si>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</si>
  <si>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</si>
  <si>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</si>
  <si>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</si>
  <si>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</si>
  <si>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</si>
  <si>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</si>
  <si>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</si>
  <si>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</si>
  <si>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</si>
  <si>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</si>
  <si>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</si>
  <si>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</si>
  <si>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</si>
  <si>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</si>
  <si>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</si>
  <si>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</si>
  <si>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</si>
  <si>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</si>
  <si>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</si>
  <si>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</si>
  <si>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</si>
  <si>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</si>
  <si>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</si>
  <si>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</si>
  <si>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</si>
  <si>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</si>
  <si>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</si>
  <si>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</si>
  <si>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</si>
  <si>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</si>
  <si>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</si>
  <si>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</si>
  <si>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</si>
  <si>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</si>
  <si>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</si>
  <si>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</si>
  <si>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</si>
  <si>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</si>
  <si>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</si>
  <si>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</si>
  <si>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</si>
  <si>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</si>
  <si>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</si>
  <si>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</si>
  <si>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</si>
  <si>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</si>
  <si>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</si>
  <si>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</si>
  <si>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</si>
  <si>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</si>
  <si>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</si>
  <si>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</si>
  <si>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</si>
  <si>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</si>
  <si>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</si>
  <si>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</si>
  <si>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</si>
  <si>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</si>
  <si>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</si>
  <si>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</si>
  <si>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</si>
  <si>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</si>
  <si>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</si>
  <si>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</si>
  <si>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</si>
  <si>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</si>
  <si>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</si>
  <si>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</si>
  <si>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</si>
  <si>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</si>
  <si>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</si>
  <si>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</si>
  <si>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</si>
  <si>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</si>
  <si>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</si>
  <si>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</si>
  <si>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</si>
  <si>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</si>
  <si>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</si>
  <si>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</si>
  <si>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</si>
  <si>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</si>
  <si>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</si>
  <si>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</si>
  <si>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</si>
  <si>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</si>
  <si>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</si>
  <si>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</si>
  <si>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</si>
  <si>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</si>
  <si>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</si>
  <si>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</si>
  <si>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</si>
  <si>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</si>
  <si>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</si>
  <si>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</si>
  <si>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</si>
  <si>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</si>
  <si>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</si>
  <si>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</si>
  <si>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</si>
  <si>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</si>
  <si>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</si>
  <si>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</si>
  <si>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</si>
  <si>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</si>
  <si>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</si>
  <si>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</si>
  <si>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</si>
  <si>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</si>
  <si>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</si>
  <si>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</si>
  <si>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</si>
  <si>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</si>
  <si>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</si>
  <si>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</si>
  <si>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</si>
  <si>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</si>
  <si>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</si>
  <si>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</si>
  <si>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</si>
  <si>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</si>
  <si>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</si>
  <si>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</si>
  <si>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</si>
  <si>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</si>
  <si>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</si>
  <si>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</si>
  <si>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</si>
  <si>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</si>
  <si>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</si>
  <si>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</si>
  <si>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</si>
  <si>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</si>
  <si>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</si>
  <si>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</si>
  <si>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</si>
  <si>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</si>
  <si>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</si>
  <si>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</si>
  <si>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</si>
  <si>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</si>
  <si>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</si>
  <si>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</si>
  <si>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</si>
  <si>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</si>
  <si>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</si>
  <si>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</si>
  <si>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</si>
  <si>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</si>
  <si>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</si>
  <si>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</si>
  <si>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</si>
  <si>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</si>
  <si>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</si>
  <si>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</si>
  <si>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</si>
  <si>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</si>
  <si>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</si>
  <si>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</si>
  <si>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</si>
  <si>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</si>
  <si>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</si>
  <si>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</si>
  <si>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</si>
  <si>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</si>
  <si>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</si>
  <si>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</si>
  <si>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</si>
  <si>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</si>
  <si>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</si>
  <si>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</si>
  <si>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</si>
  <si>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</si>
  <si>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</si>
  <si>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</si>
  <si>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</si>
  <si>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</si>
  <si>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</si>
  <si>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</si>
  <si>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</si>
  <si>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</si>
  <si>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</si>
  <si>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</si>
  <si>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</si>
  <si>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</si>
  <si>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</si>
  <si>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</si>
  <si>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</si>
  <si>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</si>
  <si>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</si>
  <si>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</si>
  <si>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</si>
  <si>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</si>
  <si>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</si>
  <si>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</si>
  <si>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</si>
  <si>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</si>
  <si>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</si>
  <si>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Liquidez Diária</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</si>
  <si>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</si>
  <si>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</si>
  <si>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</si>
  <si>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</si>
  <si>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</si>
  <si>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</si>
  <si>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</si>
  <si>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</si>
  <si>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</si>
  <si>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</si>
  <si>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</si>
  <si>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</si>
  <si>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</si>
  <si>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</si>
  <si>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</si>
  <si>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</si>
  <si>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</si>
  <si>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</si>
  <si>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</si>
  <si>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</si>
  <si>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</si>
  <si>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</si>
  <si>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</si>
  <si>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</si>
  <si>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</si>
  <si>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</si>
  <si>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</si>
  <si>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</si>
  <si>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</si>
  <si>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</si>
  <si>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</si>
  <si>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</si>
  <si>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</si>
  <si>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</si>
  <si>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</si>
  <si>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</si>
  <si>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</si>
  <si>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</si>
  <si>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</si>
  <si>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</si>
  <si>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</si>
  <si>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</si>
  <si>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</si>
  <si>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</si>
  <si>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</si>
  <si>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FIQ FIDC VIA MULTICREDITO - SENIOR</t>
  </si>
  <si>
    <t>ACS TB FIC FIA BDR NIVEL I</t>
  </si>
  <si>
    <t>ITAU PRECISION CP DISTRIBUIDORES FIC FIM</t>
  </si>
  <si>
    <t>TOTAL</t>
  </si>
  <si>
    <t>Repasse Adm.</t>
  </si>
  <si>
    <t>Liquidez</t>
  </si>
  <si>
    <t>Repasse Adm</t>
  </si>
  <si>
    <t>Exposição USD</t>
  </si>
  <si>
    <t>Início:</t>
  </si>
  <si>
    <t>Fim:</t>
  </si>
  <si>
    <t>Foco</t>
  </si>
  <si>
    <t>MFO</t>
  </si>
  <si>
    <t>Captação</t>
  </si>
  <si>
    <t>AAI</t>
  </si>
  <si>
    <t/>
  </si>
  <si>
    <t>Aplicação Mín.</t>
  </si>
  <si>
    <t>Data Ref.:</t>
  </si>
  <si>
    <t>Tipo de Investidor</t>
  </si>
  <si>
    <t>IG</t>
  </si>
  <si>
    <t>IQ</t>
  </si>
  <si>
    <t xml:space="preserve">Cliente: </t>
  </si>
  <si>
    <t>Perfil:</t>
  </si>
  <si>
    <t xml:space="preserve">em:  </t>
  </si>
  <si>
    <t>Portfólio Sugerido</t>
  </si>
  <si>
    <t>Nome Sobrenome Cliente</t>
  </si>
  <si>
    <t>Total</t>
  </si>
  <si>
    <t>Não informado</t>
  </si>
  <si>
    <t>Índice de preços</t>
  </si>
  <si>
    <t>Modal DTVM</t>
  </si>
  <si>
    <t>SPX RAPTOR FEEDER IE FIC FIM CP</t>
  </si>
  <si>
    <t>Títulos Bancários - 1 ano (118.0% CDI)</t>
  </si>
  <si>
    <t>Títulos Bancários - 2 anos (119.0% CDI)</t>
  </si>
  <si>
    <t>Títulos Corporativos - 2 anos (CDI+1.85%)</t>
  </si>
  <si>
    <t>Títulos Corporativos - 3 anos (CDI+1.90%)</t>
  </si>
  <si>
    <t>NTN-B 2026 (IPCA+5.65%)</t>
  </si>
  <si>
    <t>NTN-B 2028 (IPCA+5.60%)</t>
  </si>
  <si>
    <t>NTN-B 2030 (IPCA+5.55%)</t>
  </si>
  <si>
    <t>Títulos Bancários - 5 anos (IPCA+8.05%)</t>
  </si>
  <si>
    <t>Títulos Bancários - 2 anos (13.70%)</t>
  </si>
  <si>
    <t>Títulos Bancários - 3 anos (13.65%)</t>
  </si>
  <si>
    <t>Títulos Corporativos - 7 anos (IPCA+8.50%)</t>
  </si>
  <si>
    <t>Títulos Corporativos - 8 anos (IPCA+8.60%)</t>
  </si>
  <si>
    <t>Títulos Corporativos - 9 anos (IPCA+8.70%)</t>
  </si>
  <si>
    <t>Fulano da Silva</t>
  </si>
  <si>
    <t>Carteira de Ações B.Side</t>
  </si>
  <si>
    <t>Carteira de FII B.Side</t>
  </si>
  <si>
    <t>Ativo e Neutro</t>
  </si>
  <si>
    <t>BDIF11 (IMA-B+2.20%)</t>
  </si>
  <si>
    <t>Banco BTG Pactual</t>
  </si>
  <si>
    <t>BNY Mellon Banco</t>
  </si>
  <si>
    <t>Banco B3</t>
  </si>
  <si>
    <t>Banco do Brasil</t>
  </si>
  <si>
    <t>Banco Safra</t>
  </si>
  <si>
    <t>NTN-B 2024 (IPCA+6.50%)</t>
  </si>
  <si>
    <t>Títulos Corporativos - 4 anos (IPCA+8.25%)</t>
  </si>
  <si>
    <t>Títulos Corporativos - 5 anos (IPCA+8.35%)</t>
  </si>
  <si>
    <t>Títulos Corporativos - 6 anos (IPCA+8.45%)</t>
  </si>
  <si>
    <t>Aberto?</t>
  </si>
  <si>
    <t>Aberto p/ Captação?</t>
  </si>
  <si>
    <t>Títulos Bancários - 2 anos (12.95%)</t>
  </si>
  <si>
    <t>Títulos Bancários - 3 anos (12.95%)</t>
  </si>
  <si>
    <t>Títulos Bancários - 4 anos (13.25%)</t>
  </si>
  <si>
    <t>Títulos Bancários - 5 anos (13.60%)</t>
  </si>
  <si>
    <t>Títulos Corporativos - 4 anos (IPCA+7.75%)</t>
  </si>
  <si>
    <r>
      <rPr>
        <b/>
        <sz val="11"/>
        <color theme="1" tint="0.499984740745262"/>
        <rFont val="Calibri"/>
        <family val="2"/>
        <scheme val="minor"/>
      </rPr>
      <t xml:space="preserve">Disclaimer: </t>
    </r>
    <r>
      <rPr>
        <sz val="11"/>
        <color theme="1" tint="0.499984740745262"/>
        <rFont val="Calibri"/>
        <family val="2"/>
        <scheme val="minor"/>
      </rPr>
      <t xml:space="preserve">a liquidez de ativos de renda fixa não especificados acima (D+"-") não refletem a real liquidez dos eventuais ativos que virem a compor o portfolio do cliente, sendo apenas uma </t>
    </r>
    <r>
      <rPr>
        <i/>
        <sz val="11"/>
        <color theme="1" tint="0.499984740745262"/>
        <rFont val="Calibri"/>
        <family val="2"/>
        <scheme val="minor"/>
      </rPr>
      <t xml:space="preserve">proxy </t>
    </r>
    <r>
      <rPr>
        <sz val="11"/>
        <color theme="1" tint="0.499984740745262"/>
        <rFont val="Calibri"/>
        <family val="2"/>
        <scheme val="minor"/>
      </rPr>
      <t>do prazo até o vencimento do ativo. As taxas dos ativos de renda fixa descritos acima são meramente ilustrativos, referentes às taxas brutas de imposto de renda ou com "</t>
    </r>
    <r>
      <rPr>
        <i/>
        <sz val="11"/>
        <color theme="1" tint="0.499984740745262"/>
        <rFont val="Calibri"/>
        <family val="2"/>
        <scheme val="minor"/>
      </rPr>
      <t xml:space="preserve">gross up" </t>
    </r>
    <r>
      <rPr>
        <sz val="11"/>
        <color theme="1" tint="0.499984740745262"/>
        <rFont val="Calibri"/>
        <family val="2"/>
        <scheme val="minor"/>
      </rPr>
      <t>e não representam nenhuma garantia de alocação em taxa igual ou superior. O portfolio acima, não represanta qualquer recomendação de investimento por parte da B.Side Investimentos ("B.Side") ou do BTG Pactual (“BTG”). O portfolio acima é uma mera simulação de alocação, não configurando a abertura ou compromisso de início de relacionamento com o BTG ou com a B.Side e tampouco oferta de qualquer produto e/ou serviço. Além disso, os dados de performance histórica não representam garantia de performance futura.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 Esse material não deve ser reproduzido ou ter suas cópias circuladas sem sua prévia autorização. Apesar do presente material refletir as condições econômicas da época em que foi elaborada, não há segurança de que uma transação possa, de fato, ser contratada nos níveis aqui especificados, estando sujeitas às condições de fechamento da data de aplicação.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t>
    </r>
  </si>
  <si>
    <t>Taxas Diárias de RF</t>
  </si>
  <si>
    <t>Taxa Considerada</t>
  </si>
  <si>
    <t>Bancário</t>
  </si>
  <si>
    <t>PRE</t>
  </si>
  <si>
    <t>LFT 2025 - Liquidez Diária (Selic+)</t>
  </si>
  <si>
    <t>Títulos Bancários - Liquidez Diária (%CDI)</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</si>
  <si>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</si>
  <si>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</si>
  <si>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</si>
  <si>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</si>
  <si>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</si>
  <si>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</si>
  <si>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</si>
  <si>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</si>
  <si>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</si>
  <si>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</si>
  <si>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</si>
  <si>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</si>
  <si>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</si>
  <si>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</si>
  <si>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</si>
  <si>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</si>
  <si>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</si>
  <si>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</si>
  <si>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</si>
  <si>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</si>
  <si>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</si>
  <si>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</si>
  <si>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</si>
  <si>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</si>
  <si>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</si>
  <si>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</si>
  <si>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</si>
  <si>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</si>
  <si>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</si>
  <si>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</si>
  <si>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</si>
  <si>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</si>
  <si>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</si>
  <si>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</si>
  <si>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</si>
  <si>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</si>
  <si>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</si>
  <si>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</si>
  <si>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</si>
  <si>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</si>
  <si>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</si>
  <si>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Títulos Corporativos - 8 anos (IPCA+8.30%)</t>
  </si>
  <si>
    <t>Títulos Corporativos - 9 anos (IPCA+8.35%)</t>
  </si>
  <si>
    <t>FIQ FIDC Via Multicrédito - Senior (CDI+2.50%)</t>
  </si>
  <si>
    <t>Títulos Corporativos - 2 anos (CDI+1.60%)</t>
  </si>
  <si>
    <t>Títulos Corporativos - 3 anos (CDI+1.65%)</t>
  </si>
  <si>
    <t>Títulos Corporativos - 8 anos (IPCA+8.35%)</t>
  </si>
  <si>
    <t>Títulos Corporativos - 9 anos (IPCA+8.40%)</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</si>
  <si>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</si>
  <si>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</si>
  <si>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</si>
  <si>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</si>
  <si>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</si>
  <si>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</si>
  <si>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</si>
  <si>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</si>
  <si>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</si>
  <si>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</si>
  <si>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</si>
  <si>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</si>
  <si>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</si>
  <si>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</si>
  <si>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</si>
  <si>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</si>
  <si>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</si>
  <si>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</si>
  <si>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</si>
  <si>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</si>
  <si>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</si>
  <si>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</si>
  <si>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</si>
  <si>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</si>
  <si>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</si>
  <si>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</si>
  <si>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</si>
  <si>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</si>
  <si>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</si>
  <si>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</si>
  <si>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</si>
  <si>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</si>
  <si>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</si>
  <si>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</si>
  <si>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</si>
  <si>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</si>
  <si>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</si>
  <si>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</si>
  <si>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</si>
  <si>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</si>
  <si>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</si>
  <si>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</si>
  <si>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</si>
  <si>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</si>
  <si>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</si>
  <si>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</si>
  <si>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</si>
  <si>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</si>
  <si>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</si>
  <si>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</si>
  <si>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</si>
  <si>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</si>
  <si>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</si>
  <si>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</si>
  <si>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</si>
  <si>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</si>
  <si>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</si>
  <si>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</si>
  <si>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</si>
  <si>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</si>
  <si>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</si>
  <si>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</si>
  <si>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</si>
  <si>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</si>
  <si>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</si>
  <si>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</si>
  <si>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</si>
  <si>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</si>
  <si>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</si>
  <si>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</si>
  <si>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</si>
  <si>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</si>
  <si>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</si>
  <si>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</si>
  <si>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</si>
  <si>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</si>
  <si>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</si>
  <si>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</si>
  <si>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</si>
  <si>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</si>
  <si>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</si>
  <si>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</si>
  <si>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</si>
  <si>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</si>
  <si>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</si>
  <si>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</si>
  <si>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</si>
  <si>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</si>
  <si>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</si>
  <si>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</si>
  <si>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</si>
  <si>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</si>
  <si>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</si>
  <si>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</si>
  <si>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</si>
  <si>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</si>
  <si>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</si>
  <si>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</si>
  <si>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</si>
  <si>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</si>
  <si>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</si>
  <si>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</si>
  <si>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</si>
  <si>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</si>
  <si>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</si>
  <si>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</si>
  <si>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</si>
  <si>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</si>
  <si>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</si>
  <si>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</si>
  <si>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</si>
  <si>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</si>
  <si>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</si>
  <si>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</si>
  <si>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</si>
  <si>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</si>
  <si>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</si>
  <si>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</si>
  <si>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</si>
  <si>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</si>
  <si>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</si>
  <si>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</si>
  <si>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</si>
  <si>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</si>
  <si>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</si>
  <si>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</si>
  <si>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</si>
  <si>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</si>
  <si>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</si>
  <si>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</si>
  <si>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</si>
  <si>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</si>
  <si>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</si>
  <si>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</si>
  <si>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</si>
  <si>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</si>
  <si>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</si>
  <si>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</si>
  <si>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</si>
  <si>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</si>
  <si>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</si>
  <si>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</si>
  <si>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</si>
  <si>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</si>
  <si>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</si>
  <si>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</si>
  <si>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</si>
  <si>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</si>
  <si>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</si>
  <si>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</si>
  <si>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</si>
  <si>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</si>
  <si>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</si>
  <si>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</si>
  <si>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</si>
  <si>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</si>
  <si>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</si>
  <si>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</si>
  <si>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</si>
  <si>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</si>
  <si>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</si>
  <si>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</si>
  <si>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</si>
  <si>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</si>
  <si>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</si>
  <si>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</si>
  <si>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</si>
  <si>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</si>
  <si>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</si>
  <si>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</si>
  <si>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</si>
  <si>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</si>
  <si>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</si>
  <si>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</si>
  <si>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</si>
  <si>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</si>
  <si>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</si>
  <si>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</si>
  <si>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</si>
  <si>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</si>
  <si>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</si>
  <si>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</si>
  <si>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</si>
  <si>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</si>
  <si>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</si>
  <si>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</si>
  <si>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</si>
  <si>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</si>
  <si>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</si>
  <si>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</si>
  <si>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</si>
  <si>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</si>
  <si>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</si>
  <si>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</si>
  <si>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</si>
  <si>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</si>
  <si>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</si>
  <si>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</si>
  <si>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</si>
  <si>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</si>
  <si>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</si>
  <si>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</si>
  <si>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</si>
  <si>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</si>
  <si>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</si>
  <si>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</si>
  <si>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</si>
  <si>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</si>
  <si>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</si>
  <si>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</si>
  <si>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</si>
  <si>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</si>
  <si>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</si>
  <si>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</si>
  <si>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</si>
  <si>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</si>
  <si>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</si>
  <si>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</si>
  <si>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</si>
  <si>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</si>
  <si>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</si>
  <si>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</si>
  <si>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</si>
  <si>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</si>
  <si>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</si>
  <si>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</si>
  <si>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</si>
  <si>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</si>
  <si>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</si>
  <si>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</si>
  <si>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</si>
  <si>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</si>
  <si>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</si>
  <si>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</si>
  <si>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Western Asset Us Index 500 FIM</t>
  </si>
  <si>
    <t>Vinci Valorem FIM</t>
  </si>
  <si>
    <t>Quantitas Galapagos FIM</t>
  </si>
  <si>
    <t>Daemon Nous Global FIC FIM</t>
  </si>
  <si>
    <t>Gávea Macro FIC FIM</t>
  </si>
  <si>
    <t>Genoa Capital Radar FIC FIM</t>
  </si>
  <si>
    <t>Ibiuna Hedge Sth FIC FIM</t>
  </si>
  <si>
    <t>Kapitalo Alpha Global FIC FIM</t>
  </si>
  <si>
    <t>Kapitalo K10 FIC FIM</t>
  </si>
  <si>
    <t>Legacy Capital FIC FIM Access</t>
  </si>
  <si>
    <t>Manager Genoa Capital Radar FIC Multimercado</t>
  </si>
  <si>
    <t>Clave Total Return FIC FIM Access</t>
  </si>
  <si>
    <t>Norte Long Bias FIC FIM</t>
  </si>
  <si>
    <t>Genoa Capital Arpa FIC FIM</t>
  </si>
  <si>
    <t>Giant Zarathustra FIC FIM</t>
  </si>
  <si>
    <t>Vinland Long Bias FIC FIM</t>
  </si>
  <si>
    <t>Vinland Macro Plus FIC FIM</t>
  </si>
  <si>
    <t>Capstone Macro FIC FIM</t>
  </si>
  <si>
    <t>Sf2 Tropico Cash FIM</t>
  </si>
  <si>
    <t>Vitreo Carbono FIM</t>
  </si>
  <si>
    <t>Vitreo Uranio FIM</t>
  </si>
  <si>
    <t>Giant Sigma FIC FIM</t>
  </si>
  <si>
    <t>Occam Equity Hedge FIC FIM Access</t>
  </si>
  <si>
    <t>Quantitas FIC FIM Mallorca</t>
  </si>
  <si>
    <t>Sharp Long Short FIM</t>
  </si>
  <si>
    <t>Claritas Quant FIC FIM</t>
  </si>
  <si>
    <t>Absolute Alpha Marb FIC FIM</t>
  </si>
  <si>
    <t>Absolute Alpha Global FIC FIM</t>
  </si>
  <si>
    <t>Itaú Distribuidores Global Dinâmico Plus FIC FIM</t>
  </si>
  <si>
    <t>Itaú Distribuidores Hunter Total Return FIC FIM</t>
  </si>
  <si>
    <t>Gauss FIC FIM</t>
  </si>
  <si>
    <t>Gavea Macro Dolar FIC FIM</t>
  </si>
  <si>
    <t>Tenax Macro FIC FIM</t>
  </si>
  <si>
    <t>Tenax Total Return FIC FIM</t>
  </si>
  <si>
    <t>Nw3 Event Driven Plus FIC FIM</t>
  </si>
  <si>
    <t>Ace Capital FIC FIM</t>
  </si>
  <si>
    <t>Clave Alpha Macro FIC FIM Access</t>
  </si>
  <si>
    <t>Mar Absoluto FIC FIM</t>
  </si>
  <si>
    <t>Dahlia Total Return FIC FIM</t>
  </si>
  <si>
    <t>Dahlia Global Allocation FIC FIM</t>
  </si>
  <si>
    <t>Occam Retorno Absoluto  FIC FIM</t>
  </si>
  <si>
    <t>Dao Multifactor FIM</t>
  </si>
  <si>
    <t>Helius Lux Long Biased FIC FIM</t>
  </si>
  <si>
    <t>Moat Capital Long Bias FIC FIM</t>
  </si>
  <si>
    <t>Vrb FIM</t>
  </si>
  <si>
    <t>Kapitalo Zeta FIC FIM</t>
  </si>
  <si>
    <t>Solana Equity Hedge FIC FIM</t>
  </si>
  <si>
    <t>Sharp Long Short 2X FIM</t>
  </si>
  <si>
    <t>INVESTIDOR PROFISSIONAL GESTÃO DE RECURSOS LTDA</t>
  </si>
  <si>
    <t>BNY MELLON SERVICOS FINANCEIROS DTVM S.A.</t>
  </si>
  <si>
    <t>Qualificado</t>
  </si>
  <si>
    <t>Índice de Preços ao Consumidor Amplo (IPCA/IBGE)</t>
  </si>
  <si>
    <t>0.00</t>
  </si>
  <si>
    <t>Fundo de Ações</t>
  </si>
  <si>
    <t>CREDIT SUISSE HEDGING-GRIFFO WEALTH MANAGEMENT S.A.</t>
  </si>
  <si>
    <t>CREDIT SUISSE HEDGING-GRIFFO CORRETORA DE VALORES S.A.</t>
  </si>
  <si>
    <t>Público Geral</t>
  </si>
  <si>
    <t>DI de um dia</t>
  </si>
  <si>
    <t>Fundo de Renda Fixa</t>
  </si>
  <si>
    <t>BRAM - BRADESCO ASSET MANAGEMENT S.A. DISTRIBUIDORA DE TITULOS E VALORES MOBILIARIOS</t>
  </si>
  <si>
    <t>BANCO BRADESCO S.A.</t>
  </si>
  <si>
    <t>OUTROS</t>
  </si>
  <si>
    <t>WESTERN ASSET MANAGEMENT COMPANY DTVM LIMITADA</t>
  </si>
  <si>
    <t>BANCO BNP PARIBAS BRASIL S/A</t>
  </si>
  <si>
    <t>Dólar comercial</t>
  </si>
  <si>
    <t>Fundo Cambial</t>
  </si>
  <si>
    <t>DAYCOVAL ASSET MANAGEMENT ADMINISTRACAO DE RECURSOS LTDA</t>
  </si>
  <si>
    <t>BANCO DAYCOVAL S.A.</t>
  </si>
  <si>
    <t>N</t>
  </si>
  <si>
    <t>FAR FATOR ADMINISTRAÇÃO DE RECURSOS LTDA</t>
  </si>
  <si>
    <t>BTG PACTUAL SERVIÇOS FINANCEIROS S/A DTVM</t>
  </si>
  <si>
    <t>Não se aplica</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</si>
  <si>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</si>
  <si>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</si>
  <si>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</si>
  <si>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</si>
  <si>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</si>
  <si>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</si>
  <si>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</si>
  <si>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</si>
  <si>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</si>
  <si>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</si>
  <si>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</si>
  <si>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</si>
  <si>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</si>
  <si>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</si>
  <si>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</si>
  <si>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</si>
  <si>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</si>
  <si>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</si>
  <si>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</si>
  <si>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</si>
  <si>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</si>
  <si>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</si>
  <si>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</si>
  <si>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</si>
  <si>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</si>
  <si>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</si>
  <si>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</si>
  <si>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</si>
  <si>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Índice Geral de Preços-Mercado (IGP-M)</t>
  </si>
  <si>
    <t>SHARP CAPITAL GESTORA DE RECURSOS LTDA</t>
  </si>
  <si>
    <t>ICATU VANGUARDA GESTÃO DE RECURSOS LTDA</t>
  </si>
  <si>
    <t>Índice de Mercado Andima NTN-B mais de 5 anos</t>
  </si>
  <si>
    <t>MAPFRE INVESTIMENTOS LTDA.</t>
  </si>
  <si>
    <t>META ASSET MANAGEMENT LTDA.</t>
  </si>
  <si>
    <t>IBrX</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</si>
  <si>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</si>
  <si>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</si>
  <si>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</si>
  <si>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</si>
  <si>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</si>
  <si>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</si>
  <si>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</si>
  <si>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</si>
  <si>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</si>
  <si>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</si>
  <si>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</si>
  <si>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</si>
  <si>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</si>
  <si>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</si>
  <si>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</si>
  <si>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</si>
  <si>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</si>
  <si>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</si>
  <si>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</si>
  <si>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</si>
  <si>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</si>
  <si>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Índice de Mercado Andima todas NTN-B</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</si>
  <si>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</si>
  <si>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</si>
  <si>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</si>
  <si>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</si>
  <si>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</si>
  <si>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</si>
  <si>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</si>
  <si>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</si>
  <si>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</si>
  <si>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</si>
  <si>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</si>
  <si>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</si>
  <si>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</si>
  <si>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</si>
  <si>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</si>
  <si>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</si>
  <si>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</si>
  <si>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</si>
  <si>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</si>
  <si>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</si>
  <si>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</si>
  <si>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</si>
  <si>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</si>
  <si>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</si>
  <si>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</si>
  <si>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</si>
  <si>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</si>
  <si>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</si>
  <si>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</si>
  <si>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</si>
  <si>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</si>
  <si>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</si>
  <si>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</si>
  <si>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</si>
  <si>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</si>
  <si>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</si>
  <si>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Índice de Mercado Andima NTN-B até 5 anos</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</si>
  <si>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</si>
  <si>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</si>
  <si>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</si>
  <si>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</si>
  <si>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</si>
  <si>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</si>
  <si>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</si>
  <si>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</si>
  <si>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</si>
  <si>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</si>
  <si>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</si>
  <si>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</si>
  <si>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</si>
  <si>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</si>
  <si>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</si>
  <si>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</si>
  <si>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</si>
  <si>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</si>
  <si>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</si>
  <si>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</si>
  <si>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</si>
  <si>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Multimercados</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</si>
  <si>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</si>
  <si>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</si>
  <si>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</si>
  <si>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</si>
  <si>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</si>
  <si>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</si>
  <si>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</si>
  <si>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</si>
  <si>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</si>
  <si>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</si>
  <si>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Ouro 250 gramas</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</si>
  <si>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</si>
  <si>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</si>
  <si>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</si>
  <si>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</si>
  <si>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</si>
  <si>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</si>
  <si>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</si>
  <si>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</si>
  <si>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</si>
  <si>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</si>
  <si>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</si>
  <si>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</si>
  <si>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</si>
  <si>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</si>
  <si>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</si>
  <si>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</si>
  <si>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</si>
  <si>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</si>
  <si>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</si>
  <si>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</si>
  <si>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</si>
  <si>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</si>
  <si>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</si>
  <si>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</si>
  <si>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</si>
  <si>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</si>
  <si>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</si>
  <si>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</si>
  <si>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</si>
  <si>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</si>
  <si>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</si>
  <si>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</si>
  <si>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</si>
  <si>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</si>
  <si>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</si>
  <si>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</si>
  <si>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</si>
  <si>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</si>
  <si>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</si>
  <si>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</si>
  <si>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</si>
  <si>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</si>
  <si>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</si>
  <si>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</si>
  <si>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</si>
  <si>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Índice de Mercado Andima Geral</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</si>
  <si>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</si>
  <si>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</si>
  <si>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</si>
  <si>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</si>
  <si>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</si>
  <si>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</si>
  <si>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</si>
  <si>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</si>
  <si>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</si>
  <si>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</si>
  <si>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</si>
  <si>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</si>
  <si>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</si>
  <si>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</si>
  <si>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</si>
  <si>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</si>
  <si>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</si>
  <si>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</si>
  <si>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</si>
  <si>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</si>
  <si>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</si>
  <si>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</si>
  <si>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</si>
  <si>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</si>
  <si>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</si>
  <si>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</si>
  <si>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</si>
  <si>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</si>
  <si>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</si>
  <si>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</si>
  <si>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</si>
  <si>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</si>
  <si>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</si>
  <si>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</si>
  <si>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</si>
  <si>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</si>
  <si>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</si>
  <si>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</si>
  <si>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</si>
  <si>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</si>
  <si>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</si>
  <si>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</si>
  <si>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</si>
  <si>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</si>
  <si>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</si>
  <si>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</si>
  <si>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</si>
  <si>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</si>
  <si>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</si>
  <si>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</si>
  <si>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</si>
  <si>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</si>
  <si>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</si>
  <si>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</si>
  <si>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</si>
  <si>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</si>
  <si>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</si>
  <si>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</si>
  <si>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</si>
  <si>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</si>
  <si>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</si>
  <si>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</si>
  <si>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</si>
  <si>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</si>
  <si>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</si>
  <si>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</si>
  <si>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</si>
  <si>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</si>
  <si>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</si>
  <si>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</si>
  <si>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</si>
  <si>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</si>
  <si>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</si>
  <si>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</si>
  <si>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</si>
  <si>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</si>
  <si>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</si>
  <si>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</si>
  <si>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</si>
  <si>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</si>
  <si>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</si>
  <si>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</si>
  <si>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</si>
  <si>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</si>
  <si>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</si>
  <si>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</si>
  <si>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</si>
  <si>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</si>
  <si>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</si>
  <si>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</si>
  <si>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</si>
  <si>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</si>
  <si>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</si>
  <si>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</si>
  <si>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</si>
  <si>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</si>
  <si>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</si>
  <si>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</si>
  <si>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</si>
  <si>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</si>
  <si>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</si>
  <si>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</si>
  <si>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</si>
  <si>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</si>
  <si>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</si>
  <si>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</si>
  <si>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</si>
  <si>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</si>
  <si>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</si>
  <si>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</si>
  <si>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</si>
  <si>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</si>
  <si>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</si>
  <si>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</si>
  <si>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</si>
  <si>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</si>
  <si>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</si>
  <si>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</si>
  <si>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</si>
  <si>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</si>
  <si>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</si>
  <si>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</si>
  <si>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</si>
  <si>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</si>
  <si>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</si>
  <si>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</si>
  <si>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</si>
  <si>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</si>
  <si>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</si>
  <si>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</si>
  <si>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</si>
  <si>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RMB</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</si>
  <si>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</si>
  <si>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</si>
  <si>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</si>
  <si>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</si>
  <si>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</si>
  <si>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</si>
  <si>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</si>
  <si>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</si>
  <si>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</si>
  <si>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</si>
  <si>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</si>
  <si>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</si>
  <si>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</si>
  <si>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</si>
  <si>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</si>
  <si>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</si>
  <si>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</si>
  <si>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</si>
  <si>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</si>
  <si>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</si>
  <si>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</si>
  <si>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</si>
  <si>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</si>
  <si>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</si>
  <si>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</si>
  <si>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</si>
  <si>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</si>
  <si>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</si>
  <si>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</si>
  <si>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</si>
  <si>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</si>
  <si>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Itaú Optimus FIC RF LP</t>
  </si>
  <si>
    <t>Somma Torino RF CP</t>
  </si>
  <si>
    <t>Augme 180 FIC FIM CP</t>
  </si>
  <si>
    <t>Everest High Yield FIC FIM - CP E1</t>
  </si>
  <si>
    <t>Genoa Capital Radar FIC FI Mult Acs</t>
  </si>
  <si>
    <t>Spx Nimitz Feeder FIC de FIM</t>
  </si>
  <si>
    <t>Vinland Macro Access FIC MM</t>
  </si>
  <si>
    <t>Trigono Flagship Small Caps FIC FIA</t>
  </si>
  <si>
    <t>Trigono Delphos Income FIC FIA</t>
  </si>
  <si>
    <t>Truxt I Valor FIC FIA</t>
  </si>
  <si>
    <t>Neo Argo Long And Short FIC de FIM</t>
  </si>
  <si>
    <t>Sul America Excellence FIRF CP</t>
  </si>
  <si>
    <t>Porto Seguro FI REF DI Crédito Privado</t>
  </si>
  <si>
    <t>Capitania Premium FIC de FIRF CP LP</t>
  </si>
  <si>
    <t>Capitania Top CP FIC RF</t>
  </si>
  <si>
    <t>Ibiuna Credit FIC FIM CP</t>
  </si>
  <si>
    <t>Ibiuna Total Credit FIC FIM CP</t>
  </si>
  <si>
    <t>Porto Seguro Ipe FIC RF CP LP</t>
  </si>
  <si>
    <t>Sparta Top FIC RF CP LP</t>
  </si>
  <si>
    <t>Spx Seahawk Access FIC RF CP LP</t>
  </si>
  <si>
    <t>Spx Seahawk Global FIC FIM CP</t>
  </si>
  <si>
    <t>Absolute Hedge FIC de FIM</t>
  </si>
  <si>
    <t>Arcah FIC FIM CP</t>
  </si>
  <si>
    <t>Kapitalo Kappa Access FIC MM</t>
  </si>
  <si>
    <t>Tesouro Ipca Curto RF</t>
  </si>
  <si>
    <t>Bogari Value FIC FIA</t>
  </si>
  <si>
    <t>Fama FIC FIA</t>
  </si>
  <si>
    <t>Ip Participacoes FIC FIA BDR Nivel I</t>
  </si>
  <si>
    <t>Spx Falcon Access FIC FIA</t>
  </si>
  <si>
    <t>Tarpon Gt FIC FIA</t>
  </si>
  <si>
    <t>Trigono Verbier FIC de FIA</t>
  </si>
  <si>
    <t>Vrb FIC FIA</t>
  </si>
  <si>
    <t>Truxt Long Short Access FIC MM</t>
  </si>
  <si>
    <t>Forpus Ações FIC FIA</t>
  </si>
  <si>
    <t>Vinland Long Only FIC FIA</t>
  </si>
  <si>
    <t>Anga Portfolio FIM CP</t>
  </si>
  <si>
    <t>Quasar Tropos FIA</t>
  </si>
  <si>
    <t>Riza Lotus FI RF DI</t>
  </si>
  <si>
    <t>ARX Denali FIRF CP</t>
  </si>
  <si>
    <t>ARX Everest FIC FIRF CP</t>
  </si>
  <si>
    <t>ARX Vinson FIC FI RF CP</t>
  </si>
  <si>
    <t>BTG Pactual Cred Corp Plus FI RF CP</t>
  </si>
  <si>
    <t>Itau Optimus RF Longo Prazo Distribuidores FIC FI</t>
  </si>
  <si>
    <t>Leste Credit Access IE FIC MM CP</t>
  </si>
  <si>
    <t>ARX Elbrus FIC FI Infraestrutura RF</t>
  </si>
  <si>
    <t>Absolute Vertex II FIC FIM</t>
  </si>
  <si>
    <t>ARX Macro FIC FIM</t>
  </si>
  <si>
    <t>BTGp Access Gavea Macro FIQ FI MM</t>
  </si>
  <si>
    <t>Gávea Macro II FIC FIM</t>
  </si>
  <si>
    <t>Gavea Macro Plus II FIC FIM</t>
  </si>
  <si>
    <t>Itaú Distribuidores  Hedge Plus II FICfim</t>
  </si>
  <si>
    <t>Vinland RF Ativo LP FIC FI</t>
  </si>
  <si>
    <t>Access China Advantage Ag21 FIA IE</t>
  </si>
  <si>
    <t>ARX Income FIC FIA</t>
  </si>
  <si>
    <t>Newton Global Tech Fund FIA IE</t>
  </si>
  <si>
    <t>Access Atmos II FIC FI Acoes</t>
  </si>
  <si>
    <t>Solana LS FIC FIM</t>
  </si>
  <si>
    <t>ARX Denali P FIRF CP</t>
  </si>
  <si>
    <t>JGP Corporate FIC FI RF CP LP</t>
  </si>
  <si>
    <t>JGP Corporate Plus FIC FIM CP</t>
  </si>
  <si>
    <t>JGP Select FIC FIM CP</t>
  </si>
  <si>
    <t>JGP Select Premium FIM CP IE</t>
  </si>
  <si>
    <t>Leste CP Brasil FIC FIM CP IE</t>
  </si>
  <si>
    <t>Leste Credit Abs I FIC FIM CP IE</t>
  </si>
  <si>
    <t>BTG Pactual Debêntures Incentivadas Inflação Infra FIC Renda Fixa</t>
  </si>
  <si>
    <t>JGP Debêntures Incentivadas FIC FI RF CP</t>
  </si>
  <si>
    <t>JGP Debentures Incentivadas Juros Reais FIC FIM CP</t>
  </si>
  <si>
    <t>JGP Strategy Access FIC MM</t>
  </si>
  <si>
    <t>JGP Strategy FIC FIM</t>
  </si>
  <si>
    <t>BTG Pactual Tesouro Ipca Geral FI RF REF</t>
  </si>
  <si>
    <t>BTG Pactual Tesouro Ipca Longo FI RF REF</t>
  </si>
  <si>
    <t>Absoluto Partners II Access FIC FIA</t>
  </si>
  <si>
    <t>Oaktree Credit Access IE FIC MM</t>
  </si>
  <si>
    <t>BTGp Mobius Emerging Markets FIM IE</t>
  </si>
  <si>
    <t>Invesco Greater China Equity Dolar FIC FIA IE</t>
  </si>
  <si>
    <t>Ip Atlas Usd FIC FIA IE</t>
  </si>
  <si>
    <t>Blackrock Global Event Driven FIC FIM IE</t>
  </si>
  <si>
    <t>Pimco Income Dolar FIC FIM IE</t>
  </si>
  <si>
    <t>Pimco Income FIC FIM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</si>
  <si>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</si>
  <si>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</si>
  <si>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</si>
  <si>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</si>
  <si>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</si>
  <si>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</si>
  <si>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</si>
  <si>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</si>
  <si>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</si>
  <si>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</si>
  <si>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</si>
  <si>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</si>
  <si>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</si>
  <si>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</si>
  <si>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</si>
  <si>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Títulos Bancários - 6 meses (112.5% CDI)</t>
  </si>
  <si>
    <t>Títulos Bancários - 1 ano (115.0% CDI)</t>
  </si>
  <si>
    <t>Títulos Bancários - 2 anos (117.0% CDI)</t>
  </si>
  <si>
    <t>Títulos Bancários - 3 anos (116.0% CDI)</t>
  </si>
  <si>
    <t>Títulos Bancários - 1 ano (IPCA+8.50%)</t>
  </si>
  <si>
    <t>Títulos Bancários - 2 anos (IPCA+7.55%)</t>
  </si>
  <si>
    <t>Títulos Bancários - 3 anos (IPCA+6.95%)</t>
  </si>
  <si>
    <t>Títulos Bancários - 4 anos (IPCA+6.75%)</t>
  </si>
  <si>
    <t>Títulos Bancários - 5 anos (IPCA+6.80%)</t>
  </si>
  <si>
    <t>Títulos Corporativos - 4 anos (IPCA+7.70%)</t>
  </si>
  <si>
    <t>Títulos Bancários - 1 ano (14.35%)</t>
  </si>
  <si>
    <t>Títulos Bancários - 3 anos (12.85%)</t>
  </si>
  <si>
    <t>Títulos Bancários - 4 anos (12.95%)</t>
  </si>
  <si>
    <t>Títulos Bancários - 5 anos (13.05%)</t>
  </si>
  <si>
    <t>Títulos Bancários - 6 anos (12.85%)</t>
  </si>
  <si>
    <t>VIA FICFIDC MULTICRÉDITO SUBORDINADA MEZANINO 1</t>
  </si>
  <si>
    <t>Real Investor FIC FIA BDR Nível I</t>
  </si>
  <si>
    <t>Rps Long Bias Access FIC FIA</t>
  </si>
  <si>
    <t>Icatu Vanguarda CP FI RF LP</t>
  </si>
  <si>
    <t>BTG Pactual Debêntures Incentivadas FIC Infra Renda Fixa</t>
  </si>
  <si>
    <t>JGP Long Only FIC FIA</t>
  </si>
  <si>
    <t>Kinea Gama FIC FIA</t>
  </si>
  <si>
    <t>Sharp Long Biased Feeder FIC FIA</t>
  </si>
  <si>
    <t>Spx Patriot FIC FIA</t>
  </si>
  <si>
    <t>Truxt I Long Bias FIC FIM</t>
  </si>
  <si>
    <t>Truxt Long Bias FIC FIA Access</t>
  </si>
  <si>
    <t>Velt FIC FIA</t>
  </si>
  <si>
    <t>Constellation FIC FIA Access</t>
  </si>
  <si>
    <t>LFT 2025 - Liquidez Diária (Selic+0.09%)</t>
  </si>
  <si>
    <t>Títulos Corporativos - 4 anos (CDI+1.90%)</t>
  </si>
  <si>
    <t>NTN-B 2023 (IPCA+7.25%)</t>
  </si>
  <si>
    <t>NTN-B 2024 (IPCA+6.05%)</t>
  </si>
  <si>
    <t>NTN-B 2025 (IPCA+5.45%)</t>
  </si>
  <si>
    <t>NTN-B 2026 (IPCA+5.30%)</t>
  </si>
  <si>
    <t>NTN-B 2027 (IPCA+5.35%)</t>
  </si>
  <si>
    <t>NTN-B 2028 (IPCA+5.35%)</t>
  </si>
  <si>
    <t>NTN-B 2030 (IPCA+5.30%)</t>
  </si>
  <si>
    <t>Títulos Corporativos - 5 anos (IPCA+8.05%)</t>
  </si>
  <si>
    <t>Títulos Corporativos - 6 anos (IPCA+8.10%)</t>
  </si>
  <si>
    <t>NTN-B 2032 (IPCA+5.65%)</t>
  </si>
  <si>
    <t>NTN-B 2035 (IPCA+5.65%)</t>
  </si>
  <si>
    <t>Títulos Corporativos - 10 anos (IPCA+8.45%)</t>
  </si>
  <si>
    <t>NTN-F 2023 (13.50%)</t>
  </si>
  <si>
    <t>NTN-F 2025 (11.50%)</t>
  </si>
  <si>
    <t>NTN-F 2027 (11.35%)</t>
  </si>
  <si>
    <t>NTN-F 2029 (11.50%)</t>
  </si>
  <si>
    <t>NTN-F 2031 (11.55%)</t>
  </si>
  <si>
    <t>ARX ELBrus FIC FI Infraestrutura RF</t>
  </si>
  <si>
    <t>ARX ELBrus Pro FI Infraestrutura RF</t>
  </si>
  <si>
    <t>Garin Cíclico LB FIM</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</si>
  <si>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</si>
  <si>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</si>
  <si>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</si>
  <si>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</si>
  <si>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</si>
  <si>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</si>
  <si>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</si>
  <si>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</si>
  <si>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</si>
  <si>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</si>
  <si>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</si>
  <si>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</si>
  <si>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</si>
  <si>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</si>
  <si>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</si>
  <si>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</si>
  <si>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</si>
  <si>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</si>
  <si>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</si>
  <si>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</si>
  <si>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</si>
  <si>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</si>
  <si>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</si>
  <si>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</si>
  <si>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</si>
  <si>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</si>
  <si>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</si>
  <si>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</si>
  <si>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</si>
  <si>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</si>
  <si>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</si>
  <si>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</si>
  <si>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</si>
  <si>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</si>
  <si>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</si>
  <si>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</si>
  <si>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</si>
  <si>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</si>
  <si>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</si>
  <si>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</si>
  <si>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</si>
  <si>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</si>
  <si>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</si>
  <si>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</si>
  <si>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</si>
  <si>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</si>
  <si>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</si>
  <si>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</si>
  <si>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</si>
  <si>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</si>
  <si>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</si>
  <si>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</si>
  <si>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</si>
  <si>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</si>
  <si>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</si>
  <si>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</si>
  <si>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</si>
  <si>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</si>
  <si>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</si>
  <si>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</si>
  <si>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</si>
  <si>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</si>
  <si>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</si>
  <si>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</si>
  <si>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</si>
  <si>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</si>
  <si>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</si>
  <si>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</si>
  <si>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</si>
  <si>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</si>
  <si>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</si>
  <si>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</si>
  <si>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</si>
  <si>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</si>
  <si>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</si>
  <si>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</si>
  <si>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</si>
  <si>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</si>
  <si>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</si>
  <si>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</si>
  <si>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</si>
  <si>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</si>
  <si>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</si>
  <si>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</si>
  <si>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</si>
  <si>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</si>
  <si>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</si>
  <si>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</si>
  <si>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</si>
  <si>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</si>
  <si>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</si>
  <si>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</si>
  <si>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</si>
  <si>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</si>
  <si>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</si>
  <si>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</si>
  <si>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</si>
  <si>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</si>
  <si>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</si>
  <si>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</si>
  <si>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</si>
  <si>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</si>
  <si>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</si>
  <si>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</si>
  <si>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</si>
  <si>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</si>
  <si>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</si>
  <si>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</si>
  <si>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</si>
  <si>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</si>
  <si>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</si>
  <si>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</si>
  <si>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</si>
  <si>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</si>
  <si>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</si>
  <si>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</si>
  <si>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</si>
  <si>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</si>
  <si>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</si>
  <si>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</si>
  <si>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</si>
  <si>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</si>
  <si>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</si>
  <si>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</si>
  <si>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</si>
  <si>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</si>
  <si>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</si>
  <si>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</si>
  <si>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</si>
  <si>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</si>
  <si>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</si>
  <si>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</si>
  <si>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</si>
  <si>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</si>
  <si>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</si>
  <si>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</si>
  <si>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</si>
  <si>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</si>
  <si>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</si>
  <si>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</si>
  <si>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</si>
  <si>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</si>
  <si>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</si>
  <si>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</si>
  <si>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</si>
  <si>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</si>
  <si>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</si>
  <si>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</si>
  <si>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</si>
  <si>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</si>
  <si>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</si>
  <si>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</si>
  <si>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</si>
  <si>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</si>
  <si>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</si>
  <si>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</si>
  <si>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</si>
  <si>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</si>
  <si>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</si>
  <si>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</si>
  <si>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</si>
  <si>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</si>
  <si>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</si>
  <si>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</si>
  <si>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</si>
  <si>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</si>
  <si>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</si>
  <si>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</si>
  <si>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</si>
  <si>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</si>
  <si>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</si>
  <si>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</si>
  <si>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</si>
  <si>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</si>
  <si>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</si>
  <si>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</si>
  <si>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</si>
  <si>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</si>
  <si>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</si>
  <si>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</si>
  <si>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</si>
  <si>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</si>
  <si>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</si>
  <si>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</si>
  <si>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</si>
  <si>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</si>
  <si>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</si>
  <si>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</si>
  <si>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</si>
  <si>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</si>
  <si>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</si>
  <si>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</si>
  <si>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</si>
  <si>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</si>
  <si>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</si>
  <si>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</si>
  <si>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</si>
  <si>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</si>
  <si>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</si>
  <si>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</si>
  <si>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</si>
  <si>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</si>
  <si>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</si>
  <si>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</si>
  <si>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</si>
  <si>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</si>
  <si>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</si>
  <si>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</si>
  <si>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</si>
  <si>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</si>
  <si>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</si>
  <si>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</si>
  <si>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</si>
  <si>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</si>
  <si>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</si>
  <si>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</si>
  <si>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</si>
  <si>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</si>
  <si>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</si>
  <si>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</si>
  <si>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</si>
  <si>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</si>
  <si>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</si>
  <si>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</si>
  <si>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</si>
  <si>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</si>
  <si>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</si>
  <si>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</si>
  <si>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</si>
  <si>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</si>
  <si>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</si>
  <si>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</si>
  <si>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</si>
  <si>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</si>
  <si>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</si>
  <si>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</si>
  <si>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</si>
  <si>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</si>
  <si>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</si>
  <si>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</si>
  <si>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</si>
  <si>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</si>
  <si>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</si>
  <si>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</si>
  <si>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</si>
  <si>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</si>
  <si>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</si>
  <si>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</si>
  <si>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</si>
  <si>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</si>
  <si>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</si>
  <si>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</si>
  <si>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</si>
  <si>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</si>
  <si>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</si>
  <si>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</si>
  <si>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</si>
  <si>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</si>
  <si>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</si>
  <si>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</si>
  <si>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</si>
  <si>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</si>
  <si>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</si>
  <si>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</si>
  <si>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</si>
  <si>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</si>
  <si>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</si>
  <si>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</si>
  <si>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</si>
  <si>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</si>
  <si>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</si>
  <si>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</si>
  <si>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</si>
  <si>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</si>
  <si>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</si>
  <si>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</si>
  <si>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</si>
  <si>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</si>
  <si>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</si>
  <si>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</si>
  <si>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</si>
  <si>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</si>
  <si>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</si>
  <si>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</si>
  <si>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</si>
  <si>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</si>
  <si>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</si>
  <si>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</si>
  <si>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</si>
  <si>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</si>
  <si>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</si>
  <si>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</si>
  <si>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</si>
  <si>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</si>
  <si>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</si>
  <si>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</si>
  <si>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</si>
  <si>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</si>
  <si>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</si>
  <si>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</si>
  <si>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</si>
  <si>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</si>
  <si>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</si>
  <si>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</si>
  <si>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</si>
  <si>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</si>
  <si>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</si>
  <si>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</si>
  <si>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</si>
  <si>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</si>
  <si>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</si>
  <si>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</si>
  <si>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</si>
  <si>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</si>
  <si>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</si>
  <si>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</si>
  <si>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</si>
  <si>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</si>
  <si>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</si>
  <si>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</si>
  <si>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</si>
  <si>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</si>
  <si>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</si>
  <si>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</si>
  <si>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</si>
  <si>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</si>
  <si>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</si>
  <si>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</si>
  <si>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</si>
  <si>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</si>
  <si>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</si>
  <si>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</si>
  <si>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</si>
  <si>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</si>
  <si>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</si>
  <si>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</si>
  <si>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</si>
  <si>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PTAX</t>
  </si>
  <si>
    <t>SELIC</t>
  </si>
  <si>
    <t>SP500</t>
  </si>
  <si>
    <t>DtRef</t>
  </si>
  <si>
    <t>Portfolio Cliente</t>
  </si>
  <si>
    <t>Rentabilidade Anualizada</t>
  </si>
  <si>
    <t>Volatilidade Anualizada</t>
  </si>
  <si>
    <t>Sharpe</t>
  </si>
  <si>
    <t>Mes</t>
  </si>
  <si>
    <t>Ano</t>
  </si>
  <si>
    <t>6 meses</t>
  </si>
  <si>
    <t>12 meses</t>
  </si>
  <si>
    <t>2 anos</t>
  </si>
  <si>
    <t>Saldo Inicial (01/01/2020)</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</si>
  <si>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</si>
  <si>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</si>
  <si>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</si>
  <si>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</si>
  <si>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</si>
  <si>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</si>
  <si>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</si>
  <si>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</si>
  <si>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</si>
  <si>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</si>
  <si>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</si>
  <si>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</si>
  <si>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</si>
  <si>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</si>
  <si>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</si>
  <si>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</si>
  <si>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</si>
  <si>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</si>
  <si>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</si>
  <si>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</si>
  <si>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</si>
  <si>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</si>
  <si>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</si>
  <si>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2021-12</t>
  </si>
  <si>
    <t>2022-01</t>
  </si>
  <si>
    <t>2022-02</t>
  </si>
  <si>
    <t>2022-03</t>
  </si>
  <si>
    <t>2022-04</t>
  </si>
  <si>
    <t>2022-05</t>
  </si>
  <si>
    <t>2022-06</t>
  </si>
  <si>
    <t>2022-07</t>
  </si>
  <si>
    <t>2022-08</t>
  </si>
  <si>
    <t>2022-09</t>
  </si>
  <si>
    <t>2022-10</t>
  </si>
  <si>
    <t>Meses Positivos</t>
  </si>
  <si>
    <t>Meses Negativos</t>
  </si>
  <si>
    <t>Maior Retorno</t>
  </si>
  <si>
    <t>Menor Retorno</t>
  </si>
  <si>
    <t>Acima do CDI (meses)</t>
  </si>
  <si>
    <t>Abaixo do CDI (meses)</t>
  </si>
  <si>
    <t>Drawdown Máximo</t>
  </si>
  <si>
    <t>Prévia IPCA</t>
  </si>
  <si>
    <t>DU</t>
  </si>
  <si>
    <t>Saldo Final (17/10/2022)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</si>
</sst>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0.000%"/>
    <numFmt numFmtId="178" formatCode="0.0000%"/>
    <numFmt numFmtId="179" formatCode="0.00000%"/>
    <numFmt numFmtId="182" formatCode="0.0000000%"/>
    <numFmt numFmtId="190" formatCode="_(* #,##0.00000000_);_(* \(#,##0.00000000\);_(* &quot;-&quot;??_);_(@_)"/>
  </numFmts>
  <fonts count="138">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b/>
      <sz val="9"/>
      <color rgb="FF343A50"/>
      <name val="Calibri"/>
      <family val="2"/>
      <scheme val="minor"/>
    </font>
    <font>
      <sz val="8"/>
      <color theme="0"/>
      <name val="Calibri"/>
      <family val="2"/>
      <scheme val="minor"/>
    </font>
    <font>
      <b/>
      <sz val="9"/>
      <color rgb="FFFFFFFF"/>
      <name val="Calibri"/>
      <family val="2"/>
      <scheme val="minor"/>
    </font>
    <font>
      <sz val="14"/>
      <color rgb="FF000000"/>
      <name val="Calibri"/>
      <family val="2"/>
    </font>
    <font>
      <b/>
      <sz val="14"/>
      <color rgb="FF000000"/>
      <name val="Calibri"/>
      <family val="2"/>
    </font>
    <font>
      <sz val="11"/>
      <color theme="1" tint="0.499984740745262"/>
      <name val="Calibri"/>
      <family val="2"/>
      <scheme val="minor"/>
    </font>
    <font>
      <b/>
      <sz val="11"/>
      <color theme="1" tint="0.499984740745262"/>
      <name val="Calibri"/>
      <family val="2"/>
      <scheme val="minor"/>
    </font>
    <font>
      <sz val="10"/>
      <color rgb="FF000000"/>
      <name val="Calibri"/>
      <family val="2"/>
    </font>
    <font>
      <i/>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b/>
      <sz val="11"/>
      <name val="Calibri"/>
      <family val="2"/>
      <scheme val="minor"/>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s>
  <fills count="53">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89">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s>
  <cellStyleXfs count="55">
    <xf numFmtId="0" fontId="0" fillId="0" borderId="0"/>
    <xf numFmtId="43" fontId="21" fillId="0" borderId="0" applyFont="0" applyFill="0" applyBorder="0" applyAlignment="0" applyProtection="0"/>
    <xf numFmtId="9" fontId="21" fillId="0" borderId="0" applyFont="0" applyFill="0" applyBorder="0" applyAlignment="0" applyProtection="0"/>
    <xf numFmtId="0" fontId="98" fillId="5" borderId="0">
      <alignment vertical="center"/>
      <protection locked="0"/>
    </xf>
    <xf numFmtId="9" fontId="99" fillId="0" borderId="11">
      <alignment horizontal="center" vertical="center"/>
      <protection locked="0"/>
    </xf>
    <xf numFmtId="164" fontId="99" fillId="0" borderId="11">
      <alignment horizontal="center" vertical="center"/>
      <protection locked="0"/>
    </xf>
    <xf numFmtId="39" fontId="99" fillId="0" borderId="11">
      <alignment horizontal="center" vertical="center"/>
      <protection locked="0"/>
    </xf>
    <xf numFmtId="176" fontId="99" fillId="0" borderId="11">
      <alignment horizontal="center" vertical="center"/>
      <protection locked="0"/>
    </xf>
    <xf numFmtId="0" fontId="99" fillId="0" borderId="11">
      <alignment horizontal="left" vertical="center"/>
      <protection locked="0"/>
    </xf>
    <xf numFmtId="0" fontId="98" fillId="3" borderId="0">
      <alignment horizontal="left" vertical="center"/>
      <protection locked="0"/>
    </xf>
    <xf numFmtId="0" fontId="97" fillId="17" borderId="0">
      <alignment vertical="center"/>
      <protection locked="0"/>
    </xf>
    <xf numFmtId="0" fontId="122" fillId="0" borderId="0" applyNumberFormat="0" applyFill="0" applyBorder="0" applyAlignment="0" applyProtection="0"/>
    <xf numFmtId="0" fontId="123" fillId="0" borderId="78" applyNumberFormat="0" applyFill="0" applyAlignment="0" applyProtection="0"/>
    <xf numFmtId="0" fontId="124" fillId="0" borderId="79" applyNumberFormat="0" applyFill="0" applyAlignment="0" applyProtection="0"/>
    <xf numFmtId="0" fontId="76" fillId="0" borderId="80" applyNumberFormat="0" applyFill="0" applyAlignment="0" applyProtection="0"/>
    <xf numFmtId="0" fontId="76" fillId="0" borderId="0" applyNumberFormat="0" applyFill="0" applyBorder="0" applyAlignment="0" applyProtection="0"/>
    <xf numFmtId="0" fontId="125" fillId="21" borderId="0" applyNumberFormat="0" applyBorder="0" applyAlignment="0" applyProtection="0"/>
    <xf numFmtId="0" fontId="126" fillId="22" borderId="0" applyNumberFormat="0" applyBorder="0" applyAlignment="0" applyProtection="0"/>
    <xf numFmtId="0" fontId="127" fillId="23" borderId="0" applyNumberFormat="0" applyBorder="0" applyAlignment="0" applyProtection="0"/>
    <xf numFmtId="0" fontId="128" fillId="24" borderId="81" applyNumberFormat="0" applyAlignment="0" applyProtection="0"/>
    <xf numFmtId="0" fontId="129" fillId="25" borderId="82" applyNumberFormat="0" applyAlignment="0" applyProtection="0"/>
    <xf numFmtId="0" fontId="130" fillId="25" borderId="81" applyNumberFormat="0" applyAlignment="0" applyProtection="0"/>
    <xf numFmtId="0" fontId="131" fillId="0" borderId="83" applyNumberFormat="0" applyFill="0" applyAlignment="0" applyProtection="0"/>
    <xf numFmtId="0" fontId="77" fillId="26" borderId="84" applyNumberFormat="0" applyAlignment="0" applyProtection="0"/>
    <xf numFmtId="0" fontId="132" fillId="0" borderId="0" applyNumberFormat="0" applyFill="0" applyBorder="0" applyAlignment="0" applyProtection="0"/>
    <xf numFmtId="0" fontId="133" fillId="0" borderId="0" applyNumberFormat="0" applyFill="0" applyBorder="0" applyAlignment="0" applyProtection="0"/>
    <xf numFmtId="0" fontId="33" fillId="0" borderId="86" applyNumberFormat="0" applyFill="0" applyAlignment="0" applyProtection="0"/>
    <xf numFmtId="0" fontId="32"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2"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3" fillId="35" borderId="0" applyNumberFormat="0" applyBorder="0" applyAlignment="0" applyProtection="0"/>
    <xf numFmtId="0" fontId="32"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3" fillId="39" borderId="0" applyNumberFormat="0" applyBorder="0" applyAlignment="0" applyProtection="0"/>
    <xf numFmtId="0" fontId="32" fillId="40" borderId="0" applyNumberFormat="0" applyBorder="0" applyAlignment="0" applyProtection="0"/>
    <xf numFmtId="0" fontId="3" fillId="41" borderId="0" applyNumberFormat="0" applyBorder="0" applyAlignment="0" applyProtection="0"/>
    <xf numFmtId="0" fontId="3" fillId="42" borderId="0" applyNumberFormat="0" applyBorder="0" applyAlignment="0" applyProtection="0"/>
    <xf numFmtId="0" fontId="3" fillId="43" borderId="0" applyNumberFormat="0" applyBorder="0" applyAlignment="0" applyProtection="0"/>
    <xf numFmtId="0" fontId="32" fillId="44" borderId="0" applyNumberFormat="0" applyBorder="0" applyAlignment="0" applyProtection="0"/>
    <xf numFmtId="0" fontId="3" fillId="45" borderId="0" applyNumberFormat="0" applyBorder="0" applyAlignment="0" applyProtection="0"/>
    <xf numFmtId="0" fontId="3" fillId="46" borderId="0" applyNumberFormat="0" applyBorder="0" applyAlignment="0" applyProtection="0"/>
    <xf numFmtId="0" fontId="3" fillId="47" borderId="0" applyNumberFormat="0" applyBorder="0" applyAlignment="0" applyProtection="0"/>
    <xf numFmtId="0" fontId="32" fillId="48" borderId="0" applyNumberFormat="0" applyBorder="0" applyAlignment="0" applyProtection="0"/>
    <xf numFmtId="0" fontId="3" fillId="49" borderId="0" applyNumberFormat="0" applyBorder="0" applyAlignment="0" applyProtection="0"/>
    <xf numFmtId="0" fontId="3" fillId="50" borderId="0" applyNumberFormat="0" applyBorder="0" applyAlignment="0" applyProtection="0"/>
    <xf numFmtId="0" fontId="3" fillId="51" borderId="0" applyNumberFormat="0" applyBorder="0" applyAlignment="0" applyProtection="0"/>
    <xf numFmtId="0" fontId="134" fillId="0" borderId="0"/>
    <xf numFmtId="0" fontId="3" fillId="0" borderId="0"/>
    <xf numFmtId="0" fontId="3" fillId="27" borderId="85" applyNumberFormat="0" applyFont="0" applyAlignment="0" applyProtection="0"/>
    <xf numFmtId="0" fontId="3" fillId="0" borderId="0"/>
  </cellStyleXfs>
  <cellXfs count="803">
    <xf numFmtId="0" fontId="0" fillId="0" borderId="0" xfId="0"/>
    <xf numFmtId="0" fontId="0" fillId="0" borderId="0" xfId="0" applyAlignment="1">
      <alignment horizontal="center"/>
    </xf>
    <xf numFmtId="0" fontId="23" fillId="0" borderId="0" xfId="0" applyFont="1"/>
    <xf numFmtId="0" fontId="26"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27" fillId="0" borderId="0" xfId="0" applyFont="1" applyAlignment="1">
      <alignment horizontal="center" vertical="center"/>
    </xf>
    <xf numFmtId="0" fontId="30" fillId="0" borderId="0" xfId="0" applyFont="1"/>
    <xf numFmtId="0" fontId="45" fillId="3" borderId="3" xfId="0" applyFont="1" applyFill="1" applyBorder="1" applyAlignment="1">
      <alignment horizontal="center"/>
    </xf>
    <xf numFmtId="0" fontId="48" fillId="0" borderId="0" xfId="0" applyFont="1" applyAlignment="1">
      <alignment horizontal="center"/>
    </xf>
    <xf numFmtId="0" fontId="23" fillId="0" borderId="0" xfId="0" applyFont="1" applyProtection="1">
      <protection locked="0"/>
    </xf>
    <xf numFmtId="0" fontId="24" fillId="0" borderId="0" xfId="0" applyFont="1" applyProtection="1">
      <protection locked="0"/>
    </xf>
    <xf numFmtId="1" fontId="30" fillId="0" borderId="0" xfId="1" applyNumberFormat="1" applyFont="1" applyProtection="1">
      <protection locked="0"/>
    </xf>
    <xf numFmtId="0" fontId="29" fillId="0" borderId="0" xfId="0" applyFont="1" applyProtection="1">
      <protection locked="0"/>
    </xf>
    <xf numFmtId="0" fontId="30" fillId="0" borderId="0" xfId="0" applyFont="1" applyProtection="1">
      <protection locked="0"/>
    </xf>
    <xf numFmtId="0" fontId="36" fillId="0" borderId="0" xfId="0" applyFont="1" applyAlignment="1" applyProtection="1">
      <alignment horizontal="center"/>
      <protection locked="0"/>
    </xf>
    <xf numFmtId="0" fontId="37" fillId="0" borderId="0" xfId="0" applyFont="1" applyAlignment="1" applyProtection="1">
      <alignment horizontal="center"/>
      <protection locked="0"/>
    </xf>
    <xf numFmtId="164" fontId="22" fillId="4" borderId="29" xfId="2" applyNumberFormat="1" applyFont="1" applyFill="1" applyBorder="1" applyAlignment="1" applyProtection="1">
      <alignment horizontal="center" vertical="center"/>
    </xf>
    <xf numFmtId="164" fontId="34" fillId="5" borderId="29" xfId="2" applyNumberFormat="1" applyFont="1" applyFill="1" applyBorder="1" applyAlignment="1" applyProtection="1">
      <alignment horizontal="center" vertical="center"/>
    </xf>
    <xf numFmtId="164" fontId="21" fillId="3" borderId="21" xfId="2" applyNumberFormat="1" applyFont="1" applyFill="1" applyBorder="1" applyAlignment="1" applyProtection="1">
      <alignment horizontal="center" vertical="center"/>
    </xf>
    <xf numFmtId="164" fontId="21" fillId="3" borderId="23" xfId="2" applyNumberFormat="1" applyFont="1" applyFill="1" applyBorder="1" applyAlignment="1" applyProtection="1">
      <alignment horizontal="center" vertical="center"/>
    </xf>
    <xf numFmtId="164" fontId="21" fillId="3" borderId="25" xfId="2" applyNumberFormat="1" applyFont="1" applyFill="1" applyBorder="1" applyAlignment="1" applyProtection="1">
      <alignment horizontal="center" vertical="center"/>
    </xf>
    <xf numFmtId="164" fontId="21" fillId="3" borderId="36" xfId="2" applyNumberFormat="1" applyFont="1" applyFill="1" applyBorder="1" applyAlignment="1" applyProtection="1">
      <alignment horizontal="center" vertical="center"/>
    </xf>
    <xf numFmtId="164" fontId="34" fillId="3" borderId="28" xfId="2" applyNumberFormat="1" applyFont="1" applyFill="1" applyBorder="1" applyAlignment="1" applyProtection="1">
      <alignment horizontal="center" vertical="center"/>
    </xf>
    <xf numFmtId="164" fontId="34" fillId="3" borderId="29" xfId="2" applyNumberFormat="1" applyFont="1" applyFill="1" applyBorder="1" applyAlignment="1" applyProtection="1">
      <alignment horizontal="center" vertical="center"/>
    </xf>
    <xf numFmtId="0" fontId="34" fillId="0" borderId="15" xfId="0" applyFont="1" applyBorder="1" applyAlignment="1">
      <alignment horizontal="center" vertical="center"/>
    </xf>
    <xf numFmtId="0" fontId="34" fillId="0" borderId="0" xfId="0" applyFont="1" applyAlignment="1">
      <alignment horizontal="center" vertical="center"/>
    </xf>
    <xf numFmtId="0" fontId="22" fillId="0" borderId="15" xfId="0" applyFont="1" applyBorder="1" applyAlignment="1">
      <alignment horizontal="center" vertical="center"/>
    </xf>
    <xf numFmtId="0" fontId="23" fillId="0" borderId="0" xfId="0" applyFont="1" applyAlignment="1" applyProtection="1">
      <alignment horizontal="center"/>
      <protection locked="0"/>
    </xf>
    <xf numFmtId="0" fontId="35" fillId="0" borderId="0" xfId="0" applyFont="1" applyAlignment="1" applyProtection="1">
      <alignment vertical="center"/>
      <protection locked="0"/>
    </xf>
    <xf numFmtId="0" fontId="34" fillId="0" borderId="0" xfId="0" applyFont="1" applyAlignment="1" applyProtection="1">
      <alignment horizontal="center" vertical="center"/>
      <protection locked="0"/>
    </xf>
    <xf numFmtId="164" fontId="22" fillId="4" borderId="28" xfId="2" applyNumberFormat="1" applyFont="1" applyFill="1" applyBorder="1" applyAlignment="1" applyProtection="1">
      <alignment horizontal="center" vertical="center"/>
    </xf>
    <xf numFmtId="164" fontId="34" fillId="5" borderId="28" xfId="2" applyNumberFormat="1" applyFont="1" applyFill="1" applyBorder="1" applyAlignment="1" applyProtection="1">
      <alignment horizontal="center" vertical="center"/>
    </xf>
    <xf numFmtId="164" fontId="21" fillId="3" borderId="1" xfId="2" applyNumberFormat="1" applyFont="1" applyFill="1" applyBorder="1" applyAlignment="1" applyProtection="1">
      <alignment horizontal="center" vertical="center"/>
    </xf>
    <xf numFmtId="1" fontId="23" fillId="0" borderId="0" xfId="1" applyNumberFormat="1" applyFont="1" applyProtection="1"/>
    <xf numFmtId="0" fontId="24" fillId="0" borderId="0" xfId="0" applyFont="1"/>
    <xf numFmtId="0" fontId="21" fillId="0" borderId="0" xfId="0" applyFont="1"/>
    <xf numFmtId="1" fontId="30" fillId="0" borderId="0" xfId="1" applyNumberFormat="1" applyFont="1" applyProtection="1"/>
    <xf numFmtId="0" fontId="53" fillId="0" borderId="0" xfId="0" applyFont="1"/>
    <xf numFmtId="0" fontId="46" fillId="0" borderId="0" xfId="0" applyFont="1"/>
    <xf numFmtId="0" fontId="29" fillId="0" borderId="0" xfId="0" applyFont="1"/>
    <xf numFmtId="0" fontId="36" fillId="0" borderId="0" xfId="0" applyFont="1" applyAlignment="1">
      <alignment horizontal="center"/>
    </xf>
    <xf numFmtId="0" fontId="37" fillId="0" borderId="0" xfId="0" applyFont="1" applyAlignment="1">
      <alignment horizontal="center"/>
    </xf>
    <xf numFmtId="1" fontId="30" fillId="0" borderId="0" xfId="1" applyNumberFormat="1" applyFont="1" applyAlignment="1" applyProtection="1">
      <alignment vertical="center"/>
    </xf>
    <xf numFmtId="0" fontId="30" fillId="0" borderId="0" xfId="0" applyFont="1" applyAlignment="1">
      <alignment vertical="center"/>
    </xf>
    <xf numFmtId="0" fontId="21" fillId="0" borderId="0" xfId="0" applyFont="1" applyAlignment="1">
      <alignment vertical="center"/>
    </xf>
    <xf numFmtId="1" fontId="0" fillId="0" borderId="0" xfId="1" applyNumberFormat="1" applyFont="1" applyAlignment="1" applyProtection="1">
      <alignment vertical="center"/>
    </xf>
    <xf numFmtId="0" fontId="38" fillId="0" borderId="15" xfId="0" applyFont="1" applyBorder="1" applyAlignment="1">
      <alignment horizontal="center" vertical="center"/>
    </xf>
    <xf numFmtId="0" fontId="35" fillId="0" borderId="16" xfId="0" applyFont="1" applyBorder="1" applyAlignment="1">
      <alignment horizontal="center" vertical="center"/>
    </xf>
    <xf numFmtId="0" fontId="38" fillId="0" borderId="0" xfId="0" applyFont="1" applyAlignment="1">
      <alignment horizontal="center" vertical="center"/>
    </xf>
    <xf numFmtId="0" fontId="35" fillId="0" borderId="0" xfId="0" applyFont="1" applyAlignment="1">
      <alignment horizontal="center" vertical="center"/>
    </xf>
    <xf numFmtId="1" fontId="39" fillId="0" borderId="0" xfId="1" applyNumberFormat="1" applyFont="1" applyFill="1" applyAlignment="1" applyProtection="1">
      <alignment horizontal="center" vertical="center"/>
    </xf>
    <xf numFmtId="164" fontId="22" fillId="2" borderId="14" xfId="2" applyNumberFormat="1" applyFont="1" applyFill="1" applyBorder="1" applyAlignment="1" applyProtection="1">
      <alignment horizontal="center" vertical="center" wrapText="1"/>
    </xf>
    <xf numFmtId="164" fontId="22" fillId="2" borderId="17" xfId="2" applyNumberFormat="1" applyFont="1" applyFill="1" applyBorder="1" applyAlignment="1" applyProtection="1">
      <alignment horizontal="center" vertical="center" wrapText="1"/>
    </xf>
    <xf numFmtId="164" fontId="22" fillId="2" borderId="18" xfId="2" applyNumberFormat="1" applyFont="1" applyFill="1" applyBorder="1" applyAlignment="1" applyProtection="1">
      <alignment horizontal="center" vertical="center" wrapText="1"/>
    </xf>
    <xf numFmtId="0" fontId="21" fillId="0" borderId="0" xfId="0" applyFont="1" applyAlignment="1">
      <alignment horizontal="center" vertical="center"/>
    </xf>
    <xf numFmtId="43" fontId="38" fillId="0" borderId="20" xfId="1" applyFont="1" applyFill="1" applyBorder="1" applyAlignment="1" applyProtection="1">
      <alignment horizontal="center" vertical="center" wrapText="1"/>
    </xf>
    <xf numFmtId="43" fontId="38" fillId="0" borderId="19" xfId="1" applyFont="1" applyFill="1" applyBorder="1" applyAlignment="1" applyProtection="1">
      <alignment horizontal="center" vertical="center" wrapText="1"/>
    </xf>
    <xf numFmtId="43" fontId="38" fillId="0" borderId="33" xfId="1" applyFont="1" applyFill="1" applyBorder="1" applyAlignment="1" applyProtection="1">
      <alignment horizontal="center" vertical="center" wrapText="1"/>
    </xf>
    <xf numFmtId="1" fontId="34" fillId="0" borderId="0" xfId="1" applyNumberFormat="1" applyFont="1" applyAlignment="1" applyProtection="1">
      <alignment vertical="center"/>
    </xf>
    <xf numFmtId="0" fontId="39" fillId="2" borderId="28" xfId="0" applyFont="1" applyFill="1" applyBorder="1" applyAlignment="1">
      <alignment vertical="center"/>
    </xf>
    <xf numFmtId="0" fontId="34" fillId="0" borderId="0" xfId="0" applyFont="1" applyAlignment="1">
      <alignment vertical="center"/>
    </xf>
    <xf numFmtId="1" fontId="40" fillId="0" borderId="0" xfId="1" applyNumberFormat="1" applyFont="1" applyAlignment="1" applyProtection="1">
      <alignment horizontal="center" vertical="center"/>
    </xf>
    <xf numFmtId="0" fontId="34" fillId="5" borderId="28" xfId="0" applyFont="1" applyFill="1" applyBorder="1" applyAlignment="1">
      <alignment vertical="center"/>
    </xf>
    <xf numFmtId="0" fontId="43" fillId="5" borderId="28" xfId="0" applyFont="1" applyFill="1" applyBorder="1" applyAlignment="1">
      <alignment horizontal="center" vertical="center"/>
    </xf>
    <xf numFmtId="1" fontId="50" fillId="0" borderId="0" xfId="1" applyNumberFormat="1" applyFont="1" applyAlignment="1" applyProtection="1">
      <alignment horizontal="center" vertical="center"/>
    </xf>
    <xf numFmtId="0" fontId="34" fillId="3" borderId="1" xfId="0" applyFont="1" applyFill="1" applyBorder="1" applyAlignment="1">
      <alignment horizontal="left" vertical="center" indent="1"/>
    </xf>
    <xf numFmtId="0" fontId="43" fillId="3" borderId="1" xfId="0" applyFont="1" applyFill="1" applyBorder="1" applyAlignment="1">
      <alignment horizontal="center" vertical="center"/>
    </xf>
    <xf numFmtId="0" fontId="34" fillId="3" borderId="22" xfId="0" applyFont="1" applyFill="1" applyBorder="1" applyAlignment="1">
      <alignment horizontal="left" vertical="center" indent="1"/>
    </xf>
    <xf numFmtId="0" fontId="43" fillId="3" borderId="22" xfId="0" applyFont="1" applyFill="1" applyBorder="1" applyAlignment="1">
      <alignment horizontal="center" vertical="center"/>
    </xf>
    <xf numFmtId="0" fontId="34" fillId="3" borderId="24" xfId="0" applyFont="1" applyFill="1" applyBorder="1" applyAlignment="1">
      <alignment horizontal="left" vertical="center" indent="1"/>
    </xf>
    <xf numFmtId="0" fontId="43" fillId="3" borderId="24" xfId="0" applyFont="1" applyFill="1" applyBorder="1" applyAlignment="1">
      <alignment horizontal="center" vertical="center"/>
    </xf>
    <xf numFmtId="0" fontId="51" fillId="2" borderId="28" xfId="0" applyFont="1" applyFill="1" applyBorder="1" applyAlignment="1">
      <alignment horizontal="center" vertical="center"/>
    </xf>
    <xf numFmtId="0" fontId="34" fillId="3" borderId="28" xfId="0" applyFont="1" applyFill="1" applyBorder="1" applyAlignment="1">
      <alignment vertical="center"/>
    </xf>
    <xf numFmtId="0" fontId="0" fillId="0" borderId="0" xfId="0" applyAlignment="1">
      <alignment vertical="center"/>
    </xf>
    <xf numFmtId="164" fontId="34" fillId="0" borderId="15" xfId="2" applyNumberFormat="1" applyFont="1" applyBorder="1" applyAlignment="1" applyProtection="1">
      <alignment vertical="center"/>
    </xf>
    <xf numFmtId="164" fontId="0" fillId="0" borderId="16" xfId="2" applyNumberFormat="1" applyFont="1" applyBorder="1" applyAlignment="1" applyProtection="1">
      <alignment vertical="center"/>
    </xf>
    <xf numFmtId="164" fontId="34" fillId="0" borderId="0" xfId="2" applyNumberFormat="1" applyFont="1" applyAlignment="1" applyProtection="1">
      <alignment vertical="center"/>
    </xf>
    <xf numFmtId="164" fontId="0" fillId="0" borderId="0" xfId="2" applyNumberFormat="1" applyFont="1" applyAlignment="1" applyProtection="1">
      <alignment vertical="center"/>
    </xf>
    <xf numFmtId="0" fontId="34" fillId="0" borderId="15" xfId="0" applyFont="1" applyBorder="1" applyAlignment="1">
      <alignment vertical="center"/>
    </xf>
    <xf numFmtId="0" fontId="34" fillId="0" borderId="16"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22" fillId="9" borderId="26" xfId="0" applyFont="1" applyFill="1" applyBorder="1" applyAlignment="1">
      <alignment vertical="center"/>
    </xf>
    <xf numFmtId="0" fontId="22" fillId="9" borderId="34" xfId="0" applyFont="1" applyFill="1" applyBorder="1" applyAlignment="1">
      <alignment vertical="center"/>
    </xf>
    <xf numFmtId="0" fontId="22" fillId="9" borderId="28" xfId="0" applyFont="1" applyFill="1" applyBorder="1" applyAlignment="1">
      <alignment vertical="center"/>
    </xf>
    <xf numFmtId="0" fontId="22" fillId="9" borderId="32" xfId="0" applyFont="1" applyFill="1" applyBorder="1" applyAlignment="1">
      <alignment vertical="center"/>
    </xf>
    <xf numFmtId="0" fontId="22" fillId="9" borderId="30" xfId="0" applyFont="1" applyFill="1" applyBorder="1" applyAlignment="1">
      <alignment vertical="center"/>
    </xf>
    <xf numFmtId="0" fontId="22" fillId="9" borderId="35" xfId="0" applyFont="1" applyFill="1" applyBorder="1" applyAlignment="1">
      <alignment vertical="center"/>
    </xf>
    <xf numFmtId="1" fontId="21" fillId="0" borderId="0" xfId="1" applyNumberFormat="1" applyFont="1" applyProtection="1"/>
    <xf numFmtId="0" fontId="34" fillId="0" borderId="0" xfId="0" applyFont="1" applyAlignment="1">
      <alignment horizontal="center"/>
    </xf>
    <xf numFmtId="0" fontId="41" fillId="0" borderId="0" xfId="0" applyFont="1" applyAlignment="1">
      <alignment horizontal="center"/>
    </xf>
    <xf numFmtId="0" fontId="21" fillId="0" borderId="0" xfId="0" applyFont="1" applyAlignment="1">
      <alignment horizontal="center"/>
    </xf>
    <xf numFmtId="0" fontId="34" fillId="0" borderId="0" xfId="0" applyFont="1"/>
    <xf numFmtId="2" fontId="41" fillId="0" borderId="0" xfId="0" applyNumberFormat="1" applyFont="1" applyAlignment="1">
      <alignment horizontal="center"/>
    </xf>
    <xf numFmtId="0" fontId="42" fillId="10" borderId="0" xfId="0" applyFont="1" applyFill="1" applyAlignment="1">
      <alignment horizontal="center" vertical="center" wrapText="1"/>
    </xf>
    <xf numFmtId="0" fontId="31" fillId="0" borderId="0" xfId="0" applyFont="1" applyAlignment="1">
      <alignment horizontal="center" vertical="center" wrapText="1"/>
    </xf>
    <xf numFmtId="166" fontId="48"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48" fillId="0" borderId="0" xfId="0" applyFont="1" applyAlignment="1">
      <alignment horizontal="left"/>
    </xf>
    <xf numFmtId="165" fontId="48" fillId="0" borderId="0" xfId="0" applyNumberFormat="1" applyFont="1" applyAlignment="1">
      <alignment horizontal="left"/>
    </xf>
    <xf numFmtId="10" fontId="48" fillId="0" borderId="0" xfId="2" applyNumberFormat="1" applyFont="1" applyBorder="1" applyAlignment="1">
      <alignment horizontal="center"/>
    </xf>
    <xf numFmtId="171" fontId="55" fillId="0" borderId="0" xfId="0" applyNumberFormat="1" applyFont="1" applyAlignment="1">
      <alignment horizontal="center"/>
    </xf>
    <xf numFmtId="170" fontId="44" fillId="0" borderId="0" xfId="0" applyNumberFormat="1" applyFont="1" applyAlignment="1">
      <alignment horizontal="center"/>
    </xf>
    <xf numFmtId="0" fontId="56" fillId="0" borderId="37" xfId="0" applyFont="1" applyBorder="1"/>
    <xf numFmtId="0" fontId="56" fillId="0" borderId="38" xfId="0" applyFont="1" applyBorder="1"/>
    <xf numFmtId="0" fontId="56" fillId="0" borderId="38" xfId="0" applyFont="1" applyBorder="1" applyAlignment="1">
      <alignment horizontal="center"/>
    </xf>
    <xf numFmtId="0" fontId="56" fillId="0" borderId="39" xfId="0" applyFont="1" applyBorder="1"/>
    <xf numFmtId="0" fontId="56" fillId="0" borderId="7" xfId="0" applyFont="1" applyBorder="1"/>
    <xf numFmtId="0" fontId="56" fillId="0" borderId="7" xfId="0" applyFont="1" applyBorder="1" applyAlignment="1">
      <alignment horizontal="center"/>
    </xf>
    <xf numFmtId="0" fontId="31" fillId="0" borderId="40" xfId="0" applyFont="1" applyBorder="1"/>
    <xf numFmtId="0" fontId="31" fillId="0" borderId="0" xfId="0" applyFont="1"/>
    <xf numFmtId="0" fontId="56" fillId="0" borderId="0" xfId="0" applyFont="1" applyAlignment="1" applyProtection="1">
      <alignment vertical="center"/>
      <protection locked="0"/>
    </xf>
    <xf numFmtId="0" fontId="31" fillId="0" borderId="0" xfId="0" applyFont="1" applyProtection="1">
      <protection locked="0"/>
    </xf>
    <xf numFmtId="0" fontId="34" fillId="3" borderId="1" xfId="0" applyFont="1" applyFill="1" applyBorder="1" applyAlignment="1" applyProtection="1">
      <alignment horizontal="left" vertical="center" indent="1"/>
      <protection locked="0"/>
    </xf>
    <xf numFmtId="0" fontId="34" fillId="3" borderId="22" xfId="0" applyFont="1" applyFill="1" applyBorder="1" applyAlignment="1" applyProtection="1">
      <alignment horizontal="left" vertical="center" indent="1"/>
      <protection locked="0"/>
    </xf>
    <xf numFmtId="0" fontId="34" fillId="3" borderId="24" xfId="0" applyFont="1" applyFill="1" applyBorder="1" applyAlignment="1" applyProtection="1">
      <alignment horizontal="left" vertical="center" indent="1"/>
      <protection locked="0"/>
    </xf>
    <xf numFmtId="0" fontId="34" fillId="5" borderId="28" xfId="0" applyFont="1" applyFill="1" applyBorder="1" applyAlignment="1" applyProtection="1">
      <alignment vertical="center"/>
      <protection locked="0"/>
    </xf>
    <xf numFmtId="0" fontId="42"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2" fillId="11" borderId="0" xfId="0" applyFont="1" applyFill="1" applyAlignment="1">
      <alignment horizontal="center" vertical="center" wrapText="1"/>
    </xf>
    <xf numFmtId="0" fontId="31" fillId="0" borderId="41" xfId="0" applyFont="1" applyBorder="1"/>
    <xf numFmtId="0" fontId="58" fillId="0" borderId="42" xfId="0" applyFont="1" applyBorder="1"/>
    <xf numFmtId="0" fontId="56" fillId="0" borderId="43" xfId="0" applyFont="1" applyBorder="1"/>
    <xf numFmtId="0" fontId="31" fillId="0" borderId="43" xfId="0" applyFont="1" applyBorder="1"/>
    <xf numFmtId="0" fontId="58" fillId="0" borderId="43" xfId="0" applyFont="1" applyBorder="1"/>
    <xf numFmtId="0" fontId="31" fillId="0" borderId="44" xfId="0" applyFont="1" applyBorder="1"/>
    <xf numFmtId="0" fontId="58" fillId="0" borderId="5" xfId="0" applyFont="1" applyBorder="1"/>
    <xf numFmtId="0" fontId="56" fillId="0" borderId="0" xfId="0" applyFont="1"/>
    <xf numFmtId="0" fontId="58" fillId="0" borderId="0" xfId="0" applyFont="1"/>
    <xf numFmtId="0" fontId="31" fillId="0" borderId="45" xfId="0" applyFont="1" applyBorder="1"/>
    <xf numFmtId="0" fontId="59" fillId="0" borderId="5" xfId="0" applyFont="1" applyBorder="1"/>
    <xf numFmtId="0" fontId="60" fillId="0" borderId="0" xfId="0" applyFont="1"/>
    <xf numFmtId="0" fontId="59" fillId="0" borderId="0" xfId="0" applyFont="1"/>
    <xf numFmtId="0" fontId="59" fillId="0" borderId="6" xfId="0" applyFont="1" applyBorder="1"/>
    <xf numFmtId="0" fontId="31" fillId="0" borderId="7" xfId="0" applyFont="1" applyBorder="1"/>
    <xf numFmtId="0" fontId="60" fillId="0" borderId="7" xfId="0" applyFont="1" applyBorder="1"/>
    <xf numFmtId="0" fontId="59" fillId="0" borderId="7" xfId="0" applyFont="1" applyBorder="1"/>
    <xf numFmtId="0" fontId="31" fillId="0" borderId="46" xfId="0" applyFont="1" applyBorder="1"/>
    <xf numFmtId="0" fontId="61" fillId="0" borderId="43" xfId="0" applyFont="1" applyBorder="1"/>
    <xf numFmtId="0" fontId="61" fillId="0" borderId="0" xfId="0" applyFont="1"/>
    <xf numFmtId="0" fontId="58" fillId="0" borderId="6" xfId="0" applyFont="1" applyBorder="1"/>
    <xf numFmtId="0" fontId="58" fillId="0" borderId="7" xfId="0" applyFont="1" applyBorder="1"/>
    <xf numFmtId="0" fontId="61" fillId="0" borderId="7" xfId="0" applyFont="1" applyBorder="1"/>
    <xf numFmtId="0" fontId="60" fillId="0" borderId="43" xfId="0" applyFont="1" applyBorder="1"/>
    <xf numFmtId="0" fontId="31" fillId="0" borderId="47" xfId="0" applyFont="1" applyBorder="1"/>
    <xf numFmtId="0" fontId="31" fillId="0" borderId="3" xfId="0" applyFont="1" applyBorder="1"/>
    <xf numFmtId="0" fontId="31" fillId="0" borderId="48" xfId="0" applyFont="1" applyBorder="1"/>
    <xf numFmtId="0" fontId="31" fillId="0" borderId="6" xfId="0" applyFont="1" applyBorder="1"/>
    <xf numFmtId="0" fontId="0" fillId="0" borderId="0" xfId="0" applyAlignment="1" applyProtection="1">
      <alignment vertical="center"/>
      <protection locked="0"/>
    </xf>
    <xf numFmtId="0" fontId="33" fillId="0" borderId="0" xfId="0" applyFont="1" applyAlignment="1" applyProtection="1">
      <alignment horizontal="left" vertical="center" indent="1"/>
      <protection locked="0"/>
    </xf>
    <xf numFmtId="0" fontId="33" fillId="0" borderId="0" xfId="0" applyFont="1" applyAlignment="1" applyProtection="1">
      <alignment vertical="center"/>
      <protection locked="0"/>
    </xf>
    <xf numFmtId="1" fontId="33" fillId="0" borderId="0" xfId="1" applyNumberFormat="1" applyFont="1" applyAlignment="1" applyProtection="1">
      <alignment horizontal="center" vertical="center"/>
      <protection locked="0"/>
    </xf>
    <xf numFmtId="0" fontId="33" fillId="5" borderId="0" xfId="0" applyFont="1" applyFill="1" applyAlignment="1" applyProtection="1">
      <alignment vertical="center"/>
      <protection locked="0"/>
    </xf>
    <xf numFmtId="0" fontId="33" fillId="5" borderId="0" xfId="0" applyFont="1" applyFill="1" applyAlignment="1" applyProtection="1">
      <alignment horizontal="center" vertical="center"/>
      <protection locked="0"/>
    </xf>
    <xf numFmtId="1" fontId="62" fillId="0" borderId="0" xfId="1" applyNumberFormat="1" applyFont="1" applyAlignment="1" applyProtection="1">
      <alignment horizontal="center" vertical="center"/>
      <protection locked="0"/>
    </xf>
    <xf numFmtId="0" fontId="33" fillId="3" borderId="0" xfId="0" applyFont="1" applyFill="1" applyAlignment="1" applyProtection="1">
      <alignment horizontal="left" vertical="center" indent="1"/>
      <protection locked="0"/>
    </xf>
    <xf numFmtId="0" fontId="33" fillId="3" borderId="0" xfId="0" applyFont="1" applyFill="1" applyAlignment="1" applyProtection="1">
      <alignment horizontal="center" vertical="center"/>
      <protection locked="0"/>
    </xf>
    <xf numFmtId="0" fontId="20" fillId="0" borderId="12" xfId="0" applyFont="1" applyBorder="1" applyAlignment="1" applyProtection="1">
      <alignment horizontal="left" indent="2"/>
      <protection locked="0"/>
    </xf>
    <xf numFmtId="0" fontId="20" fillId="0" borderId="12" xfId="0" applyFont="1" applyBorder="1" applyAlignment="1">
      <alignment horizontal="center"/>
    </xf>
    <xf numFmtId="167" fontId="20" fillId="0" borderId="12" xfId="0" applyNumberFormat="1" applyFont="1" applyBorder="1" applyAlignment="1">
      <alignment horizontal="center"/>
    </xf>
    <xf numFmtId="10" fontId="20" fillId="0" borderId="12" xfId="2" applyNumberFormat="1" applyFont="1" applyBorder="1" applyAlignment="1">
      <alignment horizontal="center"/>
    </xf>
    <xf numFmtId="0" fontId="20" fillId="0" borderId="0" xfId="0" applyFont="1" applyProtection="1">
      <protection locked="0"/>
    </xf>
    <xf numFmtId="0" fontId="63" fillId="0" borderId="13" xfId="0" applyFont="1" applyBorder="1" applyProtection="1">
      <protection locked="0"/>
    </xf>
    <xf numFmtId="0" fontId="20" fillId="0" borderId="0" xfId="0" applyFont="1" applyAlignment="1" applyProtection="1">
      <alignment horizontal="center"/>
      <protection locked="0"/>
    </xf>
    <xf numFmtId="0" fontId="20" fillId="0" borderId="0" xfId="0" applyFont="1" applyAlignment="1" applyProtection="1">
      <alignment vertical="center"/>
      <protection locked="0"/>
    </xf>
    <xf numFmtId="0" fontId="33" fillId="0" borderId="10" xfId="0" applyFont="1" applyBorder="1" applyProtection="1">
      <protection locked="0"/>
    </xf>
    <xf numFmtId="0" fontId="32" fillId="8" borderId="5" xfId="0" applyFont="1" applyFill="1" applyBorder="1" applyProtection="1">
      <protection locked="0"/>
    </xf>
    <xf numFmtId="0" fontId="32" fillId="6" borderId="5" xfId="0" applyFont="1" applyFill="1" applyBorder="1" applyProtection="1">
      <protection locked="0"/>
    </xf>
    <xf numFmtId="0" fontId="32" fillId="6" borderId="9" xfId="0" applyFont="1" applyFill="1" applyBorder="1" applyProtection="1">
      <protection locked="0"/>
    </xf>
    <xf numFmtId="0" fontId="32" fillId="7" borderId="5" xfId="0" applyFont="1" applyFill="1" applyBorder="1" applyProtection="1">
      <protection locked="0"/>
    </xf>
    <xf numFmtId="0" fontId="32" fillId="7" borderId="6" xfId="0" applyFont="1" applyFill="1" applyBorder="1" applyProtection="1">
      <protection locked="0"/>
    </xf>
    <xf numFmtId="0" fontId="33" fillId="0" borderId="0" xfId="0" applyFont="1" applyProtection="1">
      <protection locked="0"/>
    </xf>
    <xf numFmtId="0" fontId="32" fillId="8" borderId="9" xfId="0" applyFont="1" applyFill="1" applyBorder="1" applyProtection="1">
      <protection locked="0"/>
    </xf>
    <xf numFmtId="0" fontId="64" fillId="0" borderId="0" xfId="0" applyFont="1" applyAlignment="1" applyProtection="1">
      <alignment horizontal="left" vertical="center" indent="1"/>
      <protection locked="0"/>
    </xf>
    <xf numFmtId="173" fontId="33" fillId="5" borderId="0" xfId="0" applyNumberFormat="1" applyFont="1" applyFill="1" applyAlignment="1" applyProtection="1">
      <alignment vertical="center"/>
      <protection locked="0"/>
    </xf>
    <xf numFmtId="173" fontId="33"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65" fillId="0" borderId="0" xfId="0" applyFont="1" applyAlignment="1" applyProtection="1">
      <alignment vertical="center"/>
      <protection locked="0"/>
    </xf>
    <xf numFmtId="0" fontId="66" fillId="6" borderId="0" xfId="0" applyFont="1" applyFill="1" applyAlignment="1" applyProtection="1">
      <alignment vertical="center"/>
      <protection locked="0"/>
    </xf>
    <xf numFmtId="0" fontId="66" fillId="6" borderId="0" xfId="0" applyFont="1" applyFill="1" applyAlignment="1" applyProtection="1">
      <alignment horizontal="center" vertical="center"/>
      <protection locked="0"/>
    </xf>
    <xf numFmtId="0" fontId="20" fillId="0" borderId="0" xfId="0" applyFont="1" applyAlignment="1">
      <alignment horizontal="center"/>
    </xf>
    <xf numFmtId="167" fontId="20" fillId="0" borderId="0" xfId="0" applyNumberFormat="1" applyFont="1" applyAlignment="1">
      <alignment horizontal="center"/>
    </xf>
    <xf numFmtId="10" fontId="20" fillId="0" borderId="0" xfId="2" applyNumberFormat="1" applyFont="1" applyBorder="1" applyAlignment="1">
      <alignment horizontal="center"/>
    </xf>
    <xf numFmtId="166" fontId="20" fillId="0" borderId="0" xfId="2" applyNumberFormat="1" applyFont="1" applyBorder="1" applyAlignment="1">
      <alignment horizontal="center"/>
    </xf>
    <xf numFmtId="4" fontId="20" fillId="0" borderId="0" xfId="2" applyNumberFormat="1" applyFont="1" applyBorder="1" applyAlignment="1">
      <alignment horizontal="center"/>
    </xf>
    <xf numFmtId="39" fontId="20" fillId="0" borderId="0" xfId="2" applyNumberFormat="1" applyFont="1" applyBorder="1" applyAlignment="1">
      <alignment horizontal="center"/>
    </xf>
    <xf numFmtId="0" fontId="33" fillId="0" borderId="0" xfId="0" applyFont="1" applyAlignment="1" applyProtection="1">
      <alignment horizontal="center" vertical="center"/>
      <protection locked="0"/>
    </xf>
    <xf numFmtId="0" fontId="42" fillId="12" borderId="0" xfId="0" applyFont="1" applyFill="1" applyAlignment="1" applyProtection="1">
      <alignment horizontal="center" vertical="center"/>
      <protection locked="0"/>
    </xf>
    <xf numFmtId="0" fontId="33" fillId="0" borderId="0" xfId="0" applyFont="1" applyAlignment="1" applyProtection="1">
      <alignment horizontal="center"/>
      <protection locked="0"/>
    </xf>
    <xf numFmtId="0" fontId="34" fillId="0" borderId="0" xfId="0" applyFont="1" applyAlignment="1" applyProtection="1">
      <alignment horizontal="center"/>
      <protection locked="0"/>
    </xf>
    <xf numFmtId="0" fontId="56" fillId="0" borderId="0" xfId="0" applyFont="1" applyAlignment="1" applyProtection="1">
      <alignment horizontal="center"/>
      <protection locked="0"/>
    </xf>
    <xf numFmtId="0" fontId="67" fillId="0" borderId="0" xfId="0" applyFont="1" applyAlignment="1" applyProtection="1">
      <alignment horizontal="center" vertical="center"/>
      <protection locked="0"/>
    </xf>
    <xf numFmtId="0" fontId="42" fillId="13" borderId="0" xfId="0" applyFont="1" applyFill="1" applyAlignment="1" applyProtection="1">
      <alignment horizontal="center" vertical="center"/>
      <protection locked="0"/>
    </xf>
    <xf numFmtId="0" fontId="42" fillId="13" borderId="0" xfId="0" applyFont="1" applyFill="1" applyAlignment="1">
      <alignment horizontal="center" vertical="center" wrapText="1"/>
    </xf>
    <xf numFmtId="0" fontId="20" fillId="0" borderId="0" xfId="0" applyFont="1" applyAlignment="1" applyProtection="1">
      <alignment horizontal="left"/>
      <protection locked="0"/>
    </xf>
    <xf numFmtId="173" fontId="20" fillId="0" borderId="0" xfId="2" applyNumberFormat="1" applyFont="1" applyBorder="1" applyAlignment="1">
      <alignment horizontal="center"/>
    </xf>
    <xf numFmtId="0" fontId="68" fillId="0" borderId="0" xfId="0" applyFont="1" applyAlignment="1" applyProtection="1">
      <alignment horizontal="center" vertical="center"/>
      <protection locked="0"/>
    </xf>
    <xf numFmtId="172" fontId="33" fillId="5" borderId="0" xfId="0" applyNumberFormat="1" applyFont="1" applyFill="1" applyAlignment="1" applyProtection="1">
      <alignment vertical="center"/>
      <protection locked="0"/>
    </xf>
    <xf numFmtId="172" fontId="33" fillId="3" borderId="0" xfId="0" applyNumberFormat="1" applyFont="1" applyFill="1" applyAlignment="1" applyProtection="1">
      <alignment horizontal="left" vertical="center" indent="1"/>
      <protection locked="0"/>
    </xf>
    <xf numFmtId="0" fontId="19" fillId="0" borderId="12" xfId="0" applyFont="1" applyBorder="1" applyAlignment="1">
      <alignment horizontal="center"/>
    </xf>
    <xf numFmtId="0" fontId="19" fillId="0" borderId="12" xfId="0" applyFont="1" applyBorder="1" applyAlignment="1" applyProtection="1">
      <alignment horizontal="left" indent="2"/>
      <protection locked="0"/>
    </xf>
    <xf numFmtId="10" fontId="19" fillId="0" borderId="12" xfId="2" applyNumberFormat="1" applyFont="1" applyBorder="1" applyAlignment="1">
      <alignment horizontal="center"/>
    </xf>
    <xf numFmtId="10" fontId="20" fillId="0" borderId="0" xfId="2" applyNumberFormat="1" applyFont="1" applyAlignment="1" applyProtection="1">
      <alignment horizontal="center"/>
      <protection locked="0"/>
    </xf>
    <xf numFmtId="10" fontId="33" fillId="3" borderId="0" xfId="2" applyNumberFormat="1" applyFont="1" applyFill="1" applyBorder="1" applyAlignment="1" applyProtection="1">
      <alignment horizontal="center" vertical="center"/>
      <protection locked="0"/>
    </xf>
    <xf numFmtId="10" fontId="33" fillId="0" borderId="0" xfId="2" applyNumberFormat="1" applyFont="1" applyAlignment="1" applyProtection="1">
      <alignment horizontal="center" vertical="center"/>
      <protection locked="0"/>
    </xf>
    <xf numFmtId="10" fontId="33" fillId="5" borderId="0" xfId="2" applyNumberFormat="1" applyFont="1" applyFill="1" applyAlignment="1" applyProtection="1">
      <alignment horizontal="center" vertical="center"/>
      <protection locked="0"/>
    </xf>
    <xf numFmtId="10" fontId="62" fillId="0" borderId="0" xfId="2" applyNumberFormat="1" applyFont="1" applyAlignment="1" applyProtection="1">
      <alignment horizontal="center" vertical="center"/>
      <protection locked="0"/>
    </xf>
    <xf numFmtId="1" fontId="20" fillId="0" borderId="0" xfId="0" applyNumberFormat="1" applyFont="1" applyAlignment="1" applyProtection="1">
      <alignment horizontal="center"/>
      <protection locked="0"/>
    </xf>
    <xf numFmtId="1" fontId="33" fillId="3" borderId="0" xfId="0" applyNumberFormat="1" applyFont="1" applyFill="1" applyAlignment="1" applyProtection="1">
      <alignment horizontal="center" vertical="center"/>
      <protection locked="0"/>
    </xf>
    <xf numFmtId="1" fontId="33" fillId="5" borderId="0" xfId="0" applyNumberFormat="1" applyFont="1" applyFill="1" applyAlignment="1" applyProtection="1">
      <alignment horizontal="center" vertical="center"/>
      <protection locked="0"/>
    </xf>
    <xf numFmtId="0" fontId="18" fillId="0" borderId="12" xfId="0" applyFont="1" applyBorder="1" applyAlignment="1">
      <alignment horizontal="center"/>
    </xf>
    <xf numFmtId="175" fontId="20" fillId="0" borderId="12" xfId="0" applyNumberFormat="1" applyFont="1" applyBorder="1" applyAlignment="1">
      <alignment horizontal="center"/>
    </xf>
    <xf numFmtId="175" fontId="18" fillId="0" borderId="12" xfId="0" applyNumberFormat="1" applyFont="1" applyBorder="1" applyAlignment="1">
      <alignment horizontal="center"/>
    </xf>
    <xf numFmtId="10" fontId="18" fillId="0" borderId="12" xfId="2" applyNumberFormat="1" applyFont="1" applyBorder="1" applyAlignment="1">
      <alignment horizontal="center"/>
    </xf>
    <xf numFmtId="172" fontId="48" fillId="0" borderId="0" xfId="0" applyNumberFormat="1" applyFont="1" applyAlignment="1">
      <alignment horizontal="center"/>
    </xf>
    <xf numFmtId="0" fontId="17" fillId="0" borderId="12" xfId="0" applyFont="1" applyBorder="1" applyAlignment="1">
      <alignment horizontal="center"/>
    </xf>
    <xf numFmtId="0" fontId="31" fillId="0" borderId="0" xfId="0" applyFont="1" applyAlignment="1" applyProtection="1">
      <alignment vertical="center"/>
      <protection locked="0"/>
    </xf>
    <xf numFmtId="0" fontId="70" fillId="0" borderId="0" xfId="0" applyFont="1" applyAlignment="1" applyProtection="1">
      <alignment horizontal="center" vertical="center"/>
      <protection locked="0"/>
    </xf>
    <xf numFmtId="1" fontId="31" fillId="0" borderId="0" xfId="1" applyNumberFormat="1" applyFont="1" applyAlignment="1" applyProtection="1">
      <alignment vertical="center"/>
      <protection locked="0"/>
    </xf>
    <xf numFmtId="0" fontId="73" fillId="0" borderId="0" xfId="0" applyFont="1" applyAlignment="1" applyProtection="1">
      <alignment horizontal="center" vertical="center"/>
      <protection locked="0"/>
    </xf>
    <xf numFmtId="0" fontId="31" fillId="0" borderId="15" xfId="0" applyFont="1" applyBorder="1" applyAlignment="1" applyProtection="1">
      <alignment vertical="center"/>
      <protection locked="0"/>
    </xf>
    <xf numFmtId="0" fontId="31" fillId="0" borderId="16" xfId="0" applyFont="1" applyBorder="1" applyAlignment="1" applyProtection="1">
      <alignment vertical="center"/>
      <protection locked="0"/>
    </xf>
    <xf numFmtId="0" fontId="70" fillId="0" borderId="0" xfId="0" applyFont="1" applyAlignment="1" applyProtection="1">
      <alignment vertical="center"/>
      <protection locked="0"/>
    </xf>
    <xf numFmtId="0" fontId="79" fillId="0" borderId="0" xfId="0" applyFont="1" applyProtection="1">
      <protection locked="0"/>
    </xf>
    <xf numFmtId="0" fontId="80" fillId="0" borderId="0" xfId="0" applyFont="1" applyProtection="1">
      <protection locked="0"/>
    </xf>
    <xf numFmtId="0" fontId="84" fillId="0" borderId="0" xfId="0" applyFont="1" applyAlignment="1" applyProtection="1">
      <alignment vertical="center"/>
      <protection locked="0"/>
    </xf>
    <xf numFmtId="0" fontId="87" fillId="0" borderId="0" xfId="0" applyFont="1" applyProtection="1">
      <protection locked="0"/>
    </xf>
    <xf numFmtId="10" fontId="63" fillId="0" borderId="11" xfId="2" applyNumberFormat="1" applyFont="1" applyBorder="1" applyAlignment="1" applyProtection="1">
      <alignment horizontal="center"/>
      <protection locked="0"/>
    </xf>
    <xf numFmtId="9" fontId="63" fillId="0" borderId="11" xfId="2" applyFont="1" applyBorder="1" applyAlignment="1" applyProtection="1">
      <alignment horizontal="center"/>
      <protection locked="0"/>
    </xf>
    <xf numFmtId="0" fontId="89" fillId="0" borderId="0" xfId="0" applyFont="1" applyAlignment="1" applyProtection="1">
      <alignment vertical="center"/>
      <protection locked="0"/>
    </xf>
    <xf numFmtId="164" fontId="33" fillId="3" borderId="15" xfId="2" applyNumberFormat="1" applyFont="1" applyFill="1" applyBorder="1" applyAlignment="1" applyProtection="1">
      <alignment horizontal="center" vertical="center"/>
      <protection locked="0"/>
    </xf>
    <xf numFmtId="164" fontId="33" fillId="5" borderId="15" xfId="2" applyNumberFormat="1" applyFont="1" applyFill="1" applyBorder="1" applyAlignment="1" applyProtection="1">
      <alignment horizontal="center" vertical="center"/>
      <protection locked="0"/>
    </xf>
    <xf numFmtId="0" fontId="63" fillId="0" borderId="11" xfId="0" applyFont="1" applyBorder="1" applyAlignment="1" applyProtection="1">
      <alignment horizontal="left" indent="2"/>
      <protection locked="0"/>
    </xf>
    <xf numFmtId="164" fontId="64" fillId="3" borderId="15" xfId="2" applyNumberFormat="1" applyFont="1" applyFill="1" applyBorder="1" applyAlignment="1" applyProtection="1">
      <alignment horizontal="center" vertical="center"/>
      <protection locked="0"/>
    </xf>
    <xf numFmtId="0" fontId="87" fillId="0" borderId="0" xfId="0" applyFont="1" applyAlignment="1" applyProtection="1">
      <alignment vertical="center"/>
      <protection locked="0"/>
    </xf>
    <xf numFmtId="0" fontId="86" fillId="0" borderId="0" xfId="0" applyFont="1" applyAlignment="1">
      <alignment horizontal="center" vertical="center" wrapText="1"/>
    </xf>
    <xf numFmtId="0" fontId="56" fillId="0" borderId="0" xfId="0" applyFont="1" applyAlignment="1">
      <alignment horizontal="center" vertical="center" wrapText="1"/>
    </xf>
    <xf numFmtId="164" fontId="77" fillId="0" borderId="15" xfId="2" applyNumberFormat="1" applyFont="1" applyBorder="1" applyAlignment="1" applyProtection="1">
      <alignment horizontal="center" vertical="center"/>
      <protection locked="0"/>
    </xf>
    <xf numFmtId="10" fontId="77" fillId="0" borderId="0" xfId="2" applyNumberFormat="1" applyFont="1" applyBorder="1" applyAlignment="1" applyProtection="1">
      <alignment horizontal="center" vertical="center"/>
      <protection locked="0"/>
    </xf>
    <xf numFmtId="1" fontId="33" fillId="0" borderId="0" xfId="1" applyNumberFormat="1" applyFont="1" applyAlignment="1" applyProtection="1">
      <alignment vertical="center"/>
      <protection locked="0"/>
    </xf>
    <xf numFmtId="10" fontId="33" fillId="5" borderId="16" xfId="2" applyNumberFormat="1" applyFont="1" applyFill="1" applyBorder="1" applyAlignment="1" applyProtection="1">
      <alignment horizontal="center" vertical="center"/>
      <protection locked="0"/>
    </xf>
    <xf numFmtId="10" fontId="33" fillId="5" borderId="0" xfId="2" applyNumberFormat="1" applyFont="1" applyFill="1" applyBorder="1" applyAlignment="1" applyProtection="1">
      <alignment horizontal="center" vertical="center"/>
      <protection locked="0"/>
    </xf>
    <xf numFmtId="10" fontId="15" fillId="0" borderId="11" xfId="2" applyNumberFormat="1" applyFont="1" applyBorder="1" applyAlignment="1" applyProtection="1">
      <alignment horizontal="center"/>
      <protection locked="0"/>
    </xf>
    <xf numFmtId="0" fontId="15" fillId="0" borderId="0" xfId="0" applyFont="1" applyProtection="1">
      <protection locked="0"/>
    </xf>
    <xf numFmtId="9" fontId="15" fillId="0" borderId="13" xfId="2" applyFont="1" applyBorder="1" applyAlignment="1" applyProtection="1">
      <alignment horizontal="center"/>
      <protection locked="0"/>
    </xf>
    <xf numFmtId="10" fontId="15" fillId="0" borderId="13" xfId="2" applyNumberFormat="1" applyFont="1" applyBorder="1" applyAlignment="1" applyProtection="1">
      <alignment horizontal="center"/>
      <protection locked="0"/>
    </xf>
    <xf numFmtId="0" fontId="15" fillId="0" borderId="0" xfId="0" applyFont="1" applyAlignment="1" applyProtection="1">
      <alignment vertical="center"/>
      <protection locked="0"/>
    </xf>
    <xf numFmtId="164" fontId="33" fillId="0" borderId="15" xfId="2" applyNumberFormat="1" applyFont="1" applyBorder="1" applyAlignment="1" applyProtection="1">
      <alignment vertical="center"/>
      <protection locked="0"/>
    </xf>
    <xf numFmtId="164" fontId="15" fillId="0" borderId="16" xfId="2" applyNumberFormat="1" applyFont="1" applyBorder="1" applyAlignment="1" applyProtection="1">
      <alignment vertical="center"/>
      <protection locked="0"/>
    </xf>
    <xf numFmtId="164" fontId="33" fillId="0" borderId="0" xfId="2" applyNumberFormat="1" applyFont="1" applyAlignment="1" applyProtection="1">
      <alignment vertical="center"/>
      <protection locked="0"/>
    </xf>
    <xf numFmtId="164" fontId="15" fillId="0" borderId="0" xfId="2" applyNumberFormat="1" applyFont="1" applyAlignment="1" applyProtection="1">
      <alignment vertical="center"/>
      <protection locked="0"/>
    </xf>
    <xf numFmtId="0" fontId="33" fillId="0" borderId="15" xfId="0" applyFont="1" applyBorder="1" applyAlignment="1" applyProtection="1">
      <alignment vertical="center"/>
      <protection locked="0"/>
    </xf>
    <xf numFmtId="1" fontId="15" fillId="0" borderId="0" xfId="1" applyNumberFormat="1" applyFont="1" applyAlignment="1" applyProtection="1">
      <alignment vertical="center"/>
      <protection locked="0"/>
    </xf>
    <xf numFmtId="0" fontId="15" fillId="0" borderId="16" xfId="0" applyFont="1" applyBorder="1" applyAlignment="1" applyProtection="1">
      <alignment vertical="center"/>
      <protection locked="0"/>
    </xf>
    <xf numFmtId="0" fontId="77" fillId="0" borderId="15" xfId="0" applyFont="1" applyBorder="1" applyAlignment="1" applyProtection="1">
      <alignment horizontal="center" vertical="center"/>
      <protection locked="0"/>
    </xf>
    <xf numFmtId="0" fontId="77" fillId="0" borderId="16" xfId="0" applyFont="1" applyBorder="1" applyAlignment="1" applyProtection="1">
      <alignment horizontal="center" vertical="center"/>
      <protection locked="0"/>
    </xf>
    <xf numFmtId="0" fontId="77" fillId="0" borderId="0" xfId="0" applyFont="1" applyAlignment="1" applyProtection="1">
      <alignment horizontal="center" vertical="center"/>
      <protection locked="0"/>
    </xf>
    <xf numFmtId="1" fontId="15" fillId="0" borderId="0" xfId="1" applyNumberFormat="1" applyFont="1" applyProtection="1">
      <protection locked="0"/>
    </xf>
    <xf numFmtId="10" fontId="90" fillId="6" borderId="15" xfId="2" applyNumberFormat="1" applyFont="1" applyFill="1" applyBorder="1" applyAlignment="1" applyProtection="1">
      <alignment horizontal="center" vertical="center"/>
      <protection locked="0"/>
    </xf>
    <xf numFmtId="10" fontId="90" fillId="6" borderId="16" xfId="2" applyNumberFormat="1" applyFont="1" applyFill="1" applyBorder="1" applyAlignment="1" applyProtection="1">
      <alignment horizontal="center" vertical="center"/>
      <protection locked="0"/>
    </xf>
    <xf numFmtId="10" fontId="90" fillId="6" borderId="0" xfId="2" applyNumberFormat="1" applyFont="1" applyFill="1" applyBorder="1" applyAlignment="1" applyProtection="1">
      <alignment horizontal="center" vertical="center"/>
      <protection locked="0"/>
    </xf>
    <xf numFmtId="0" fontId="15" fillId="0" borderId="8" xfId="0" applyFont="1" applyBorder="1" applyProtection="1">
      <protection locked="0"/>
    </xf>
    <xf numFmtId="0" fontId="15" fillId="0" borderId="5" xfId="0" applyFont="1" applyBorder="1" applyProtection="1">
      <protection locked="0"/>
    </xf>
    <xf numFmtId="0" fontId="15" fillId="0" borderId="9" xfId="0" applyFont="1" applyBorder="1" applyProtection="1">
      <protection locked="0"/>
    </xf>
    <xf numFmtId="0" fontId="91" fillId="0" borderId="0" xfId="0" applyFont="1" applyProtection="1">
      <protection locked="0"/>
    </xf>
    <xf numFmtId="0" fontId="92" fillId="0" borderId="0" xfId="0" applyFont="1" applyProtection="1">
      <protection locked="0"/>
    </xf>
    <xf numFmtId="0" fontId="93" fillId="0" borderId="0" xfId="0" applyFont="1" applyProtection="1">
      <protection locked="0"/>
    </xf>
    <xf numFmtId="0" fontId="92" fillId="0" borderId="0" xfId="0" applyFont="1" applyAlignment="1" applyProtection="1">
      <alignment horizontal="center"/>
      <protection locked="0"/>
    </xf>
    <xf numFmtId="164" fontId="77" fillId="0" borderId="15" xfId="2" applyNumberFormat="1" applyFont="1" applyFill="1" applyBorder="1" applyAlignment="1" applyProtection="1">
      <alignment horizontal="center" vertical="center"/>
      <protection locked="0"/>
    </xf>
    <xf numFmtId="10" fontId="77" fillId="0" borderId="0" xfId="2" applyNumberFormat="1" applyFont="1" applyFill="1" applyBorder="1" applyAlignment="1" applyProtection="1">
      <alignment horizontal="center" vertical="center"/>
      <protection locked="0"/>
    </xf>
    <xf numFmtId="1" fontId="62" fillId="0" borderId="0" xfId="1" applyNumberFormat="1" applyFont="1" applyFill="1" applyAlignment="1" applyProtection="1">
      <alignment horizontal="center" vertical="center"/>
      <protection locked="0"/>
    </xf>
    <xf numFmtId="164" fontId="64" fillId="5" borderId="15" xfId="2" applyNumberFormat="1" applyFont="1" applyFill="1" applyBorder="1" applyAlignment="1" applyProtection="1">
      <alignment horizontal="center" vertical="center"/>
      <protection locked="0"/>
    </xf>
    <xf numFmtId="9" fontId="77" fillId="0" borderId="15" xfId="2" applyFont="1" applyBorder="1" applyAlignment="1" applyProtection="1">
      <alignment horizontal="center" vertical="center"/>
      <protection locked="0"/>
    </xf>
    <xf numFmtId="10" fontId="15" fillId="0" borderId="11" xfId="2" applyNumberFormat="1" applyFont="1" applyBorder="1" applyAlignment="1" applyProtection="1">
      <alignment horizontal="center"/>
    </xf>
    <xf numFmtId="0" fontId="73" fillId="0" borderId="15" xfId="0" applyFont="1" applyBorder="1" applyAlignment="1" applyProtection="1">
      <alignment horizontal="center" vertical="center"/>
      <protection locked="0"/>
    </xf>
    <xf numFmtId="0" fontId="70" fillId="0" borderId="16" xfId="0" applyFont="1" applyBorder="1" applyAlignment="1" applyProtection="1">
      <alignment horizontal="center" vertical="center"/>
      <protection locked="0"/>
    </xf>
    <xf numFmtId="0" fontId="84" fillId="0" borderId="0" xfId="0" applyFont="1" applyAlignment="1" applyProtection="1">
      <alignment horizontal="center" vertical="center"/>
      <protection locked="0"/>
    </xf>
    <xf numFmtId="164" fontId="72" fillId="2" borderId="15" xfId="2" applyNumberFormat="1" applyFont="1" applyFill="1" applyBorder="1" applyAlignment="1" applyProtection="1">
      <alignment horizontal="center" vertical="center"/>
      <protection locked="0"/>
    </xf>
    <xf numFmtId="164" fontId="72" fillId="2" borderId="16" xfId="2" applyNumberFormat="1" applyFont="1" applyFill="1" applyBorder="1" applyAlignment="1" applyProtection="1">
      <alignment horizontal="center" vertical="center" wrapText="1"/>
      <protection locked="0"/>
    </xf>
    <xf numFmtId="164" fontId="72" fillId="2" borderId="0" xfId="2" applyNumberFormat="1" applyFont="1" applyFill="1" applyBorder="1" applyAlignment="1" applyProtection="1">
      <alignment horizontal="center" vertical="center" wrapText="1"/>
      <protection locked="0"/>
    </xf>
    <xf numFmtId="0" fontId="42" fillId="0" borderId="0" xfId="0" applyFont="1" applyAlignment="1" applyProtection="1">
      <alignment horizontal="center" vertical="center"/>
      <protection locked="0"/>
    </xf>
    <xf numFmtId="1" fontId="42" fillId="0" borderId="0" xfId="1" applyNumberFormat="1" applyFont="1" applyFill="1" applyAlignment="1" applyProtection="1">
      <alignment horizontal="center" vertical="center"/>
      <protection locked="0"/>
    </xf>
    <xf numFmtId="0" fontId="94" fillId="0" borderId="0" xfId="0" applyFont="1" applyAlignment="1" applyProtection="1">
      <alignment vertical="center"/>
      <protection locked="0"/>
    </xf>
    <xf numFmtId="10" fontId="72" fillId="2" borderId="0" xfId="2" applyNumberFormat="1" applyFont="1" applyFill="1" applyBorder="1" applyAlignment="1" applyProtection="1">
      <alignment horizontal="center" vertical="center"/>
      <protection locked="0"/>
    </xf>
    <xf numFmtId="1" fontId="56" fillId="0" borderId="0" xfId="1" applyNumberFormat="1" applyFont="1" applyAlignment="1" applyProtection="1">
      <alignment vertical="center"/>
      <protection locked="0"/>
    </xf>
    <xf numFmtId="0" fontId="64" fillId="0" borderId="13" xfId="0" applyFont="1" applyBorder="1" applyAlignment="1" applyProtection="1">
      <alignment horizontal="left" vertical="center" indent="1"/>
      <protection locked="0"/>
    </xf>
    <xf numFmtId="9" fontId="63" fillId="0" borderId="13" xfId="2" applyFont="1" applyBorder="1" applyAlignment="1" applyProtection="1">
      <alignment horizontal="center"/>
      <protection locked="0"/>
    </xf>
    <xf numFmtId="9" fontId="63" fillId="0" borderId="0" xfId="2" applyFont="1" applyBorder="1" applyAlignment="1" applyProtection="1">
      <alignment horizontal="center"/>
      <protection locked="0"/>
    </xf>
    <xf numFmtId="0" fontId="14" fillId="0" borderId="12" xfId="0" applyFont="1" applyBorder="1" applyAlignment="1" applyProtection="1">
      <alignment horizontal="left" indent="2"/>
      <protection locked="0"/>
    </xf>
    <xf numFmtId="0" fontId="14" fillId="0" borderId="12" xfId="0" applyFont="1" applyBorder="1" applyAlignment="1">
      <alignment horizontal="center"/>
    </xf>
    <xf numFmtId="10" fontId="14" fillId="0" borderId="12" xfId="2" applyNumberFormat="1" applyFont="1" applyBorder="1" applyAlignment="1">
      <alignment horizontal="center"/>
    </xf>
    <xf numFmtId="173" fontId="14" fillId="0" borderId="12" xfId="2" applyNumberFormat="1" applyFont="1" applyBorder="1" applyAlignment="1">
      <alignment horizontal="center"/>
    </xf>
    <xf numFmtId="172" fontId="14" fillId="0" borderId="12" xfId="0" applyNumberFormat="1" applyFont="1" applyBorder="1" applyAlignment="1">
      <alignment horizontal="center"/>
    </xf>
    <xf numFmtId="0" fontId="14" fillId="0" borderId="0" xfId="0" applyFont="1" applyProtection="1">
      <protection locked="0"/>
    </xf>
    <xf numFmtId="1" fontId="23" fillId="0" borderId="0" xfId="1" applyNumberFormat="1" applyFont="1"/>
    <xf numFmtId="1" fontId="30" fillId="0" borderId="0" xfId="1" applyNumberFormat="1" applyFont="1"/>
    <xf numFmtId="1" fontId="30" fillId="0" borderId="0" xfId="1" applyNumberFormat="1" applyFont="1" applyAlignment="1">
      <alignment vertical="center"/>
    </xf>
    <xf numFmtId="1" fontId="0" fillId="0" borderId="0" xfId="1" applyNumberFormat="1" applyFont="1" applyAlignment="1">
      <alignment vertical="center"/>
    </xf>
    <xf numFmtId="1" fontId="39" fillId="0" borderId="0" xfId="1" applyNumberFormat="1" applyFont="1" applyFill="1" applyAlignment="1">
      <alignment horizontal="center" vertical="center"/>
    </xf>
    <xf numFmtId="164" fontId="22" fillId="2" borderId="15" xfId="2" quotePrefix="1" applyNumberFormat="1" applyFont="1" applyFill="1" applyBorder="1" applyAlignment="1">
      <alignment horizontal="center" vertical="center"/>
    </xf>
    <xf numFmtId="164" fontId="22" fillId="2" borderId="0" xfId="2" applyNumberFormat="1" applyFont="1" applyFill="1" applyBorder="1" applyAlignment="1">
      <alignment horizontal="center" vertical="center"/>
    </xf>
    <xf numFmtId="164" fontId="22" fillId="2" borderId="57" xfId="2" applyNumberFormat="1" applyFont="1" applyFill="1" applyBorder="1" applyAlignment="1">
      <alignment horizontal="center" vertical="center" wrapText="1"/>
    </xf>
    <xf numFmtId="164" fontId="22" fillId="2" borderId="58" xfId="2" quotePrefix="1" applyNumberFormat="1" applyFont="1" applyFill="1" applyBorder="1" applyAlignment="1">
      <alignment horizontal="center" vertical="center" wrapText="1"/>
    </xf>
    <xf numFmtId="164" fontId="22" fillId="2" borderId="57" xfId="2" quotePrefix="1" applyNumberFormat="1" applyFont="1" applyFill="1" applyBorder="1" applyAlignment="1">
      <alignment horizontal="center" vertical="center" wrapText="1"/>
    </xf>
    <xf numFmtId="0" fontId="39" fillId="0" borderId="0" xfId="0" applyFont="1" applyAlignment="1">
      <alignment horizontal="center" vertical="center"/>
    </xf>
    <xf numFmtId="1" fontId="34" fillId="0" borderId="0" xfId="1" applyNumberFormat="1" applyFont="1" applyAlignment="1">
      <alignment vertical="center"/>
    </xf>
    <xf numFmtId="164" fontId="22" fillId="4" borderId="29" xfId="2" applyNumberFormat="1" applyFont="1" applyFill="1" applyBorder="1" applyAlignment="1">
      <alignment horizontal="center" vertical="center"/>
    </xf>
    <xf numFmtId="164" fontId="22" fillId="4" borderId="28" xfId="2" applyNumberFormat="1" applyFont="1" applyFill="1" applyBorder="1" applyAlignment="1">
      <alignment horizontal="center" vertical="center"/>
    </xf>
    <xf numFmtId="164" fontId="22" fillId="2" borderId="28" xfId="2" applyNumberFormat="1" applyFont="1" applyFill="1" applyBorder="1" applyAlignment="1">
      <alignment horizontal="center" vertical="center"/>
    </xf>
    <xf numFmtId="1" fontId="40" fillId="0" borderId="0" xfId="1" applyNumberFormat="1" applyFont="1" applyAlignment="1">
      <alignment horizontal="center" vertical="center"/>
    </xf>
    <xf numFmtId="164" fontId="34" fillId="5" borderId="29" xfId="2" applyNumberFormat="1" applyFont="1" applyFill="1" applyBorder="1" applyAlignment="1">
      <alignment horizontal="center" vertical="center"/>
    </xf>
    <xf numFmtId="164" fontId="34" fillId="5" borderId="28" xfId="2" applyNumberFormat="1" applyFont="1" applyFill="1" applyBorder="1" applyAlignment="1">
      <alignment horizontal="center" vertical="center"/>
    </xf>
    <xf numFmtId="164" fontId="34" fillId="13" borderId="28" xfId="2" applyNumberFormat="1" applyFont="1" applyFill="1" applyBorder="1" applyAlignment="1">
      <alignment horizontal="center" vertical="center"/>
    </xf>
    <xf numFmtId="164" fontId="34" fillId="5" borderId="32" xfId="2" applyNumberFormat="1" applyFont="1" applyFill="1" applyBorder="1" applyAlignment="1">
      <alignment horizontal="center" vertical="center"/>
    </xf>
    <xf numFmtId="0" fontId="22" fillId="0" borderId="0" xfId="0" applyFont="1" applyAlignment="1">
      <alignment horizontal="center" vertical="center"/>
    </xf>
    <xf numFmtId="164" fontId="34" fillId="3" borderId="29" xfId="2" applyNumberFormat="1" applyFont="1" applyFill="1" applyBorder="1" applyAlignment="1">
      <alignment horizontal="center" vertical="center"/>
    </xf>
    <xf numFmtId="164" fontId="34" fillId="3" borderId="28" xfId="2" applyNumberFormat="1" applyFont="1" applyFill="1" applyBorder="1" applyAlignment="1">
      <alignment horizontal="center" vertical="center"/>
    </xf>
    <xf numFmtId="164" fontId="34" fillId="0" borderId="15" xfId="2" applyNumberFormat="1" applyFont="1" applyBorder="1" applyAlignment="1">
      <alignment vertical="center"/>
    </xf>
    <xf numFmtId="164" fontId="34"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6" xfId="2" applyNumberFormat="1" applyFont="1" applyBorder="1" applyAlignment="1">
      <alignment vertical="center"/>
    </xf>
    <xf numFmtId="164" fontId="34"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95" fillId="0" borderId="59" xfId="0" applyFont="1" applyBorder="1"/>
    <xf numFmtId="0" fontId="22" fillId="0" borderId="16" xfId="0" applyFont="1" applyBorder="1" applyAlignment="1">
      <alignment horizontal="center" vertical="center"/>
    </xf>
    <xf numFmtId="0" fontId="39" fillId="8" borderId="5" xfId="0" applyFont="1" applyFill="1" applyBorder="1"/>
    <xf numFmtId="10" fontId="38" fillId="6" borderId="15" xfId="2" applyNumberFormat="1" applyFont="1" applyFill="1" applyBorder="1" applyAlignment="1">
      <alignment horizontal="center" vertical="center"/>
    </xf>
    <xf numFmtId="10" fontId="38" fillId="6" borderId="0" xfId="2" applyNumberFormat="1" applyFont="1" applyFill="1" applyBorder="1" applyAlignment="1">
      <alignment horizontal="center" vertical="center"/>
    </xf>
    <xf numFmtId="10" fontId="38" fillId="6" borderId="16" xfId="2" applyNumberFormat="1" applyFont="1" applyFill="1" applyBorder="1" applyAlignment="1">
      <alignment horizontal="center" vertical="center"/>
    </xf>
    <xf numFmtId="0" fontId="0" fillId="0" borderId="8" xfId="0" applyBorder="1"/>
    <xf numFmtId="0" fontId="0" fillId="0" borderId="5" xfId="0" applyBorder="1"/>
    <xf numFmtId="0" fontId="0" fillId="0" borderId="9" xfId="0" applyBorder="1"/>
    <xf numFmtId="0" fontId="39" fillId="6" borderId="5" xfId="0" applyFont="1" applyFill="1" applyBorder="1"/>
    <xf numFmtId="0" fontId="39" fillId="6" borderId="9" xfId="0" applyFont="1" applyFill="1" applyBorder="1"/>
    <xf numFmtId="0" fontId="39" fillId="7" borderId="5" xfId="0" applyFont="1" applyFill="1" applyBorder="1"/>
    <xf numFmtId="0" fontId="39" fillId="7" borderId="6" xfId="0" applyFont="1" applyFill="1" applyBorder="1"/>
    <xf numFmtId="0" fontId="95" fillId="0" borderId="10" xfId="0" applyFont="1" applyBorder="1"/>
    <xf numFmtId="0" fontId="39" fillId="8" borderId="9" xfId="0" applyFont="1" applyFill="1" applyBorder="1"/>
    <xf numFmtId="1" fontId="21" fillId="0" borderId="0" xfId="1" applyNumberFormat="1" applyFont="1"/>
    <xf numFmtId="2" fontId="34" fillId="0" borderId="0" xfId="0" applyNumberFormat="1" applyFont="1" applyAlignment="1">
      <alignment horizontal="center"/>
    </xf>
    <xf numFmtId="0" fontId="13" fillId="0" borderId="12" xfId="0" applyFont="1" applyBorder="1" applyAlignment="1">
      <alignment horizontal="center"/>
    </xf>
    <xf numFmtId="10" fontId="13" fillId="0" borderId="12" xfId="2" applyNumberFormat="1" applyFont="1" applyBorder="1" applyAlignment="1">
      <alignment horizontal="center"/>
    </xf>
    <xf numFmtId="1" fontId="13" fillId="0" borderId="12" xfId="0" applyNumberFormat="1" applyFont="1" applyBorder="1" applyAlignment="1">
      <alignment horizontal="center"/>
    </xf>
    <xf numFmtId="174" fontId="13" fillId="0" borderId="12" xfId="0" applyNumberFormat="1" applyFont="1" applyBorder="1" applyAlignment="1">
      <alignment horizontal="center"/>
    </xf>
    <xf numFmtId="164" fontId="72" fillId="2" borderId="16" xfId="2" applyNumberFormat="1" applyFont="1" applyFill="1" applyBorder="1" applyAlignment="1" applyProtection="1">
      <alignment horizontal="center" vertical="center"/>
      <protection locked="0"/>
    </xf>
    <xf numFmtId="0" fontId="46" fillId="0" borderId="0" xfId="0" applyFont="1" applyProtection="1">
      <protection locked="0"/>
    </xf>
    <xf numFmtId="0" fontId="73" fillId="6" borderId="0" xfId="0" applyFont="1" applyFill="1" applyAlignment="1" applyProtection="1">
      <alignment vertical="center"/>
      <protection locked="0"/>
    </xf>
    <xf numFmtId="0" fontId="42" fillId="2" borderId="0" xfId="0" applyFont="1" applyFill="1" applyAlignment="1" applyProtection="1">
      <alignment vertical="center"/>
      <protection locked="0"/>
    </xf>
    <xf numFmtId="0" fontId="30" fillId="0" borderId="0" xfId="0" applyFont="1" applyAlignment="1" applyProtection="1">
      <alignment horizontal="center"/>
      <protection locked="0"/>
    </xf>
    <xf numFmtId="0" fontId="31" fillId="0" borderId="0" xfId="0" applyFont="1" applyAlignment="1" applyProtection="1">
      <alignment horizontal="center" vertical="center"/>
      <protection locked="0"/>
    </xf>
    <xf numFmtId="164" fontId="72" fillId="12" borderId="15" xfId="2" applyNumberFormat="1" applyFont="1" applyFill="1" applyBorder="1" applyAlignment="1" applyProtection="1">
      <alignment horizontal="center" vertical="center"/>
      <protection locked="0"/>
    </xf>
    <xf numFmtId="10" fontId="72" fillId="12" borderId="0" xfId="2" applyNumberFormat="1" applyFont="1" applyFill="1" applyBorder="1" applyAlignment="1" applyProtection="1">
      <alignment horizontal="center" vertical="center"/>
      <protection locked="0"/>
    </xf>
    <xf numFmtId="0" fontId="72" fillId="12" borderId="0" xfId="0" applyFont="1" applyFill="1" applyAlignment="1" applyProtection="1">
      <alignment vertical="center"/>
      <protection locked="0"/>
    </xf>
    <xf numFmtId="164" fontId="72" fillId="2" borderId="0" xfId="2" applyNumberFormat="1" applyFont="1" applyFill="1" applyBorder="1" applyAlignment="1" applyProtection="1">
      <alignment horizontal="center" vertical="center"/>
      <protection locked="0"/>
    </xf>
    <xf numFmtId="0" fontId="11" fillId="0" borderId="12" xfId="0" applyFont="1" applyBorder="1" applyAlignment="1">
      <alignment horizontal="center"/>
    </xf>
    <xf numFmtId="0" fontId="42" fillId="14" borderId="0" xfId="0" applyFont="1" applyFill="1" applyAlignment="1">
      <alignment horizontal="center" vertical="center" wrapText="1"/>
    </xf>
    <xf numFmtId="0" fontId="42" fillId="14" borderId="60" xfId="0" applyFont="1" applyFill="1" applyBorder="1" applyAlignment="1">
      <alignment horizontal="center" vertical="center" wrapText="1"/>
    </xf>
    <xf numFmtId="0" fontId="42" fillId="15" borderId="0" xfId="0" applyFont="1" applyFill="1" applyAlignment="1">
      <alignment horizontal="center" vertical="center" wrapText="1"/>
    </xf>
    <xf numFmtId="0" fontId="48" fillId="0" borderId="61" xfId="0" applyFont="1" applyBorder="1"/>
    <xf numFmtId="167" fontId="48" fillId="0" borderId="62" xfId="0" applyNumberFormat="1" applyFont="1" applyBorder="1" applyAlignment="1">
      <alignment horizontal="center"/>
    </xf>
    <xf numFmtId="0" fontId="48" fillId="0" borderId="62" xfId="0" applyFont="1" applyBorder="1"/>
    <xf numFmtId="0" fontId="48" fillId="0" borderId="62" xfId="0" applyFont="1" applyBorder="1" applyAlignment="1">
      <alignment horizontal="center"/>
    </xf>
    <xf numFmtId="0" fontId="48" fillId="0" borderId="61" xfId="0" applyFont="1" applyBorder="1" applyAlignment="1">
      <alignment horizontal="center"/>
    </xf>
    <xf numFmtId="168" fontId="48" fillId="16" borderId="61" xfId="0" applyNumberFormat="1" applyFont="1" applyFill="1" applyBorder="1" applyAlignment="1">
      <alignment horizontal="center"/>
    </xf>
    <xf numFmtId="10" fontId="48" fillId="0" borderId="61" xfId="2" applyNumberFormat="1" applyFont="1" applyBorder="1" applyAlignment="1">
      <alignment horizontal="center"/>
    </xf>
    <xf numFmtId="0" fontId="48" fillId="0" borderId="61" xfId="0" applyFont="1" applyBorder="1" applyAlignment="1">
      <alignment horizontal="left"/>
    </xf>
    <xf numFmtId="168" fontId="48" fillId="0" borderId="61" xfId="0" applyNumberFormat="1" applyFont="1" applyBorder="1" applyAlignment="1">
      <alignment horizontal="center"/>
    </xf>
    <xf numFmtId="166" fontId="48" fillId="0" borderId="61" xfId="2" applyNumberFormat="1" applyFont="1" applyBorder="1" applyAlignment="1">
      <alignment horizontal="center"/>
    </xf>
    <xf numFmtId="4" fontId="48" fillId="0" borderId="61" xfId="2" applyNumberFormat="1" applyFont="1" applyBorder="1" applyAlignment="1">
      <alignment horizontal="center"/>
    </xf>
    <xf numFmtId="165" fontId="48" fillId="0" borderId="61" xfId="0" applyNumberFormat="1" applyFont="1" applyBorder="1" applyAlignment="1">
      <alignment horizontal="left"/>
    </xf>
    <xf numFmtId="0" fontId="42" fillId="15" borderId="63" xfId="0" applyFont="1" applyFill="1" applyBorder="1" applyAlignment="1">
      <alignment horizontal="center" vertical="center" wrapText="1"/>
    </xf>
    <xf numFmtId="10" fontId="48" fillId="0" borderId="61" xfId="2" applyNumberFormat="1" applyFont="1" applyBorder="1" applyAlignment="1">
      <alignment horizontal="left"/>
    </xf>
    <xf numFmtId="173" fontId="10" fillId="0" borderId="12" xfId="2" applyNumberFormat="1" applyFont="1" applyBorder="1" applyAlignment="1">
      <alignment horizontal="center"/>
    </xf>
    <xf numFmtId="0" fontId="25" fillId="0" borderId="0" xfId="0" applyFont="1" applyProtection="1">
      <protection locked="0"/>
    </xf>
    <xf numFmtId="0" fontId="37" fillId="0" borderId="0" xfId="0" applyFont="1" applyProtection="1">
      <protection locked="0"/>
    </xf>
    <xf numFmtId="0" fontId="42" fillId="0" borderId="0" xfId="0" applyFont="1" applyAlignment="1" applyProtection="1">
      <alignment vertical="center"/>
      <protection locked="0"/>
    </xf>
    <xf numFmtId="0" fontId="72" fillId="0" borderId="0" xfId="0" applyFont="1" applyAlignment="1" applyProtection="1">
      <alignment vertical="center"/>
      <protection locked="0"/>
    </xf>
    <xf numFmtId="0" fontId="77" fillId="0" borderId="0" xfId="0" applyFont="1" applyAlignment="1" applyProtection="1">
      <alignment vertical="center"/>
      <protection locked="0"/>
    </xf>
    <xf numFmtId="0" fontId="32" fillId="0" borderId="0" xfId="0" applyFont="1" applyAlignment="1" applyProtection="1">
      <alignment horizontal="center"/>
      <protection locked="0"/>
    </xf>
    <xf numFmtId="0" fontId="32" fillId="0" borderId="0" xfId="0" applyFont="1" applyProtection="1">
      <protection locked="0"/>
    </xf>
    <xf numFmtId="0" fontId="32" fillId="0" borderId="0" xfId="0" applyFont="1" applyAlignment="1" applyProtection="1">
      <alignment vertical="center"/>
      <protection locked="0"/>
    </xf>
    <xf numFmtId="0" fontId="96" fillId="0" borderId="0" xfId="0" applyFont="1" applyProtection="1">
      <protection locked="0"/>
    </xf>
    <xf numFmtId="0" fontId="49" fillId="0" borderId="0" xfId="0" applyFont="1" applyAlignment="1" applyProtection="1">
      <alignment horizontal="center" vertical="center" wrapText="1"/>
      <protection locked="0"/>
    </xf>
    <xf numFmtId="0" fontId="99" fillId="0" borderId="0" xfId="0" applyFont="1" applyAlignment="1" applyProtection="1">
      <alignment vertical="center"/>
      <protection locked="0"/>
    </xf>
    <xf numFmtId="0" fontId="101" fillId="0" borderId="0" xfId="0" applyFont="1" applyAlignment="1" applyProtection="1">
      <alignment horizontal="center" vertical="center"/>
      <protection locked="0"/>
    </xf>
    <xf numFmtId="0" fontId="63" fillId="0" borderId="11" xfId="0" applyFont="1" applyBorder="1" applyAlignment="1" applyProtection="1">
      <alignment horizontal="left" indent="1"/>
      <protection locked="0"/>
    </xf>
    <xf numFmtId="0" fontId="99" fillId="0" borderId="0" xfId="0" applyFont="1" applyAlignment="1" applyProtection="1">
      <alignment horizontal="center" vertical="center"/>
      <protection locked="0"/>
    </xf>
    <xf numFmtId="0" fontId="100" fillId="0" borderId="0" xfId="0" applyFont="1" applyAlignment="1" applyProtection="1">
      <alignment horizontal="center" vertical="center"/>
      <protection locked="0"/>
    </xf>
    <xf numFmtId="0" fontId="64" fillId="3" borderId="65" xfId="0" applyFont="1" applyFill="1" applyBorder="1" applyAlignment="1" applyProtection="1">
      <alignment horizontal="center" vertical="center"/>
      <protection locked="0"/>
    </xf>
    <xf numFmtId="166" fontId="64" fillId="3" borderId="66" xfId="0" applyNumberFormat="1" applyFont="1" applyFill="1" applyBorder="1" applyAlignment="1" applyProtection="1">
      <alignment horizontal="center" vertical="center"/>
      <protection locked="0"/>
    </xf>
    <xf numFmtId="0" fontId="64" fillId="3" borderId="67" xfId="0" applyFont="1" applyFill="1" applyBorder="1" applyAlignment="1" applyProtection="1">
      <alignment horizontal="center" vertical="center"/>
      <protection locked="0"/>
    </xf>
    <xf numFmtId="172" fontId="104" fillId="3" borderId="69" xfId="1" applyNumberFormat="1" applyFont="1" applyFill="1" applyBorder="1" applyAlignment="1" applyProtection="1">
      <alignment horizontal="center" vertical="center"/>
      <protection locked="0"/>
    </xf>
    <xf numFmtId="172" fontId="104" fillId="3" borderId="71" xfId="1" applyNumberFormat="1" applyFont="1" applyFill="1" applyBorder="1" applyAlignment="1" applyProtection="1">
      <alignment horizontal="center" vertical="center"/>
      <protection locked="0"/>
    </xf>
    <xf numFmtId="0" fontId="105" fillId="0" borderId="0" xfId="0" applyFont="1" applyAlignment="1" applyProtection="1">
      <alignment horizontal="left" indent="1"/>
      <protection locked="0"/>
    </xf>
    <xf numFmtId="0" fontId="107" fillId="6" borderId="0" xfId="0" applyFont="1" applyFill="1" applyAlignment="1" applyProtection="1">
      <alignment vertical="center"/>
      <protection locked="0"/>
    </xf>
    <xf numFmtId="10" fontId="107" fillId="6" borderId="0" xfId="0" applyNumberFormat="1" applyFont="1" applyFill="1" applyAlignment="1" applyProtection="1">
      <alignment horizontal="center" vertical="center"/>
      <protection locked="0"/>
    </xf>
    <xf numFmtId="0" fontId="107" fillId="6" borderId="0" xfId="0" applyFont="1" applyFill="1" applyAlignment="1" applyProtection="1">
      <alignment horizontal="center" vertical="center"/>
      <protection locked="0"/>
    </xf>
    <xf numFmtId="0" fontId="107" fillId="6" borderId="74" xfId="0" applyFont="1" applyFill="1" applyBorder="1" applyAlignment="1" applyProtection="1">
      <alignment horizontal="center" vertical="center"/>
      <protection locked="0"/>
    </xf>
    <xf numFmtId="0" fontId="98" fillId="19" borderId="0" xfId="0" applyFont="1" applyFill="1" applyAlignment="1" applyProtection="1">
      <alignment vertical="center"/>
      <protection locked="0"/>
    </xf>
    <xf numFmtId="10" fontId="98" fillId="19" borderId="0" xfId="0" applyNumberFormat="1" applyFont="1" applyFill="1" applyAlignment="1" applyProtection="1">
      <alignment horizontal="center" vertical="center"/>
      <protection locked="0"/>
    </xf>
    <xf numFmtId="0" fontId="98" fillId="19" borderId="0" xfId="0" applyFont="1" applyFill="1" applyAlignment="1" applyProtection="1">
      <alignment horizontal="center" vertical="center"/>
      <protection locked="0"/>
    </xf>
    <xf numFmtId="0" fontId="98" fillId="19" borderId="74" xfId="0" applyFont="1" applyFill="1" applyBorder="1" applyAlignment="1" applyProtection="1">
      <alignment horizontal="center" vertical="center"/>
      <protection locked="0"/>
    </xf>
    <xf numFmtId="0" fontId="99" fillId="0" borderId="76" xfId="0" applyFont="1" applyBorder="1" applyAlignment="1" applyProtection="1">
      <alignment vertical="center"/>
      <protection locked="0"/>
    </xf>
    <xf numFmtId="173" fontId="99" fillId="0" borderId="76" xfId="0" applyNumberFormat="1" applyFont="1" applyBorder="1" applyAlignment="1" applyProtection="1">
      <alignment vertical="center"/>
      <protection locked="0"/>
    </xf>
    <xf numFmtId="10" fontId="99" fillId="0" borderId="76" xfId="0" applyNumberFormat="1" applyFont="1" applyBorder="1" applyAlignment="1" applyProtection="1">
      <alignment horizontal="center" vertical="center"/>
      <protection locked="0"/>
    </xf>
    <xf numFmtId="9" fontId="99" fillId="0" borderId="76" xfId="0" applyNumberFormat="1" applyFont="1" applyBorder="1" applyAlignment="1" applyProtection="1">
      <alignment horizontal="center" vertical="center"/>
      <protection locked="0"/>
    </xf>
    <xf numFmtId="164" fontId="99" fillId="0" borderId="76" xfId="0" applyNumberFormat="1" applyFont="1" applyBorder="1" applyAlignment="1" applyProtection="1">
      <alignment horizontal="center" vertical="center"/>
      <protection locked="0"/>
    </xf>
    <xf numFmtId="2" fontId="99" fillId="0" borderId="76" xfId="0" applyNumberFormat="1" applyFont="1" applyBorder="1" applyAlignment="1" applyProtection="1">
      <alignment horizontal="center" vertical="center"/>
      <protection locked="0"/>
    </xf>
    <xf numFmtId="176" fontId="99" fillId="0" borderId="76" xfId="0" applyNumberFormat="1" applyFont="1" applyBorder="1" applyAlignment="1" applyProtection="1">
      <alignment horizontal="center" vertical="center"/>
      <protection locked="0"/>
    </xf>
    <xf numFmtId="0" fontId="99" fillId="0" borderId="75" xfId="0" applyFont="1" applyBorder="1" applyAlignment="1" applyProtection="1">
      <alignment vertical="center"/>
      <protection locked="0"/>
    </xf>
    <xf numFmtId="173" fontId="99" fillId="0" borderId="75" xfId="0" applyNumberFormat="1" applyFont="1" applyBorder="1" applyAlignment="1" applyProtection="1">
      <alignment vertical="center"/>
      <protection locked="0"/>
    </xf>
    <xf numFmtId="10" fontId="99" fillId="0" borderId="75" xfId="0" applyNumberFormat="1" applyFont="1" applyBorder="1" applyAlignment="1" applyProtection="1">
      <alignment horizontal="center" vertical="center"/>
      <protection locked="0"/>
    </xf>
    <xf numFmtId="9" fontId="99" fillId="0" borderId="75" xfId="0" applyNumberFormat="1" applyFont="1" applyBorder="1" applyAlignment="1" applyProtection="1">
      <alignment horizontal="center" vertical="center"/>
      <protection locked="0"/>
    </xf>
    <xf numFmtId="164" fontId="99" fillId="0" borderId="75" xfId="0" applyNumberFormat="1" applyFont="1" applyBorder="1" applyAlignment="1" applyProtection="1">
      <alignment horizontal="center" vertical="center"/>
      <protection locked="0"/>
    </xf>
    <xf numFmtId="2" fontId="99" fillId="0" borderId="75" xfId="0" applyNumberFormat="1" applyFont="1" applyBorder="1" applyAlignment="1" applyProtection="1">
      <alignment horizontal="center" vertical="center"/>
      <protection locked="0"/>
    </xf>
    <xf numFmtId="176" fontId="99" fillId="0" borderId="75" xfId="0" applyNumberFormat="1" applyFont="1" applyBorder="1" applyAlignment="1" applyProtection="1">
      <alignment horizontal="center" vertical="center"/>
      <protection locked="0"/>
    </xf>
    <xf numFmtId="173" fontId="107" fillId="6" borderId="0" xfId="0" applyNumberFormat="1" applyFont="1" applyFill="1" applyAlignment="1" applyProtection="1">
      <alignment vertical="center"/>
      <protection locked="0"/>
    </xf>
    <xf numFmtId="173" fontId="98" fillId="19" borderId="0" xfId="0" applyNumberFormat="1" applyFont="1" applyFill="1" applyAlignment="1" applyProtection="1">
      <alignment vertical="center"/>
      <protection locked="0"/>
    </xf>
    <xf numFmtId="0" fontId="99" fillId="0" borderId="77" xfId="0" applyFont="1" applyBorder="1" applyAlignment="1" applyProtection="1">
      <alignment vertical="center"/>
      <protection locked="0"/>
    </xf>
    <xf numFmtId="173" fontId="99" fillId="0" borderId="77" xfId="0" applyNumberFormat="1" applyFont="1" applyBorder="1" applyAlignment="1" applyProtection="1">
      <alignment vertical="center"/>
      <protection locked="0"/>
    </xf>
    <xf numFmtId="10" fontId="99" fillId="0" borderId="77" xfId="0" applyNumberFormat="1" applyFont="1" applyBorder="1" applyAlignment="1" applyProtection="1">
      <alignment horizontal="center" vertical="center"/>
      <protection locked="0"/>
    </xf>
    <xf numFmtId="9" fontId="99" fillId="0" borderId="77" xfId="0" applyNumberFormat="1" applyFont="1" applyBorder="1" applyAlignment="1" applyProtection="1">
      <alignment horizontal="center" vertical="center"/>
      <protection locked="0"/>
    </xf>
    <xf numFmtId="164" fontId="99" fillId="0" borderId="77" xfId="0" applyNumberFormat="1" applyFont="1" applyBorder="1" applyAlignment="1" applyProtection="1">
      <alignment horizontal="center" vertical="center"/>
      <protection locked="0"/>
    </xf>
    <xf numFmtId="2" fontId="99" fillId="0" borderId="77" xfId="0" applyNumberFormat="1" applyFont="1" applyBorder="1" applyAlignment="1" applyProtection="1">
      <alignment horizontal="center" vertical="center"/>
      <protection locked="0"/>
    </xf>
    <xf numFmtId="176" fontId="99" fillId="0" borderId="77" xfId="0" applyNumberFormat="1" applyFont="1" applyBorder="1" applyAlignment="1" applyProtection="1">
      <alignment horizontal="center" vertical="center"/>
      <protection locked="0"/>
    </xf>
    <xf numFmtId="0" fontId="98" fillId="20" borderId="0" xfId="0" applyFont="1" applyFill="1" applyAlignment="1" applyProtection="1">
      <alignment vertical="center"/>
      <protection locked="0"/>
    </xf>
    <xf numFmtId="0" fontId="98" fillId="20" borderId="0" xfId="0" applyFont="1" applyFill="1" applyAlignment="1" applyProtection="1">
      <alignment horizontal="center" vertical="center"/>
      <protection locked="0"/>
    </xf>
    <xf numFmtId="0" fontId="98" fillId="20" borderId="74" xfId="0" applyFont="1" applyFill="1" applyBorder="1" applyAlignment="1" applyProtection="1">
      <alignment horizontal="center" vertical="center"/>
      <protection locked="0"/>
    </xf>
    <xf numFmtId="173" fontId="98" fillId="20" borderId="0" xfId="0" applyNumberFormat="1" applyFont="1" applyFill="1" applyAlignment="1" applyProtection="1">
      <alignment vertical="center"/>
      <protection locked="0"/>
    </xf>
    <xf numFmtId="10" fontId="98" fillId="20" borderId="0" xfId="0" applyNumberFormat="1" applyFont="1" applyFill="1" applyAlignment="1" applyProtection="1">
      <alignment horizontal="center" vertical="center"/>
      <protection locked="0"/>
    </xf>
    <xf numFmtId="0" fontId="109" fillId="2" borderId="0" xfId="0" applyFont="1" applyFill="1" applyAlignment="1" applyProtection="1">
      <alignment vertical="center"/>
      <protection locked="0"/>
    </xf>
    <xf numFmtId="173" fontId="109" fillId="2" borderId="0" xfId="0" applyNumberFormat="1" applyFont="1" applyFill="1" applyAlignment="1" applyProtection="1">
      <alignment vertical="center"/>
      <protection locked="0"/>
    </xf>
    <xf numFmtId="10" fontId="109" fillId="2" borderId="0" xfId="0" applyNumberFormat="1" applyFont="1" applyFill="1" applyAlignment="1" applyProtection="1">
      <alignment horizontal="center" vertical="center"/>
      <protection locked="0"/>
    </xf>
    <xf numFmtId="0" fontId="109" fillId="2" borderId="0" xfId="0" applyFont="1" applyFill="1" applyAlignment="1" applyProtection="1">
      <alignment horizontal="center" vertical="center"/>
      <protection locked="0"/>
    </xf>
    <xf numFmtId="0" fontId="109" fillId="2" borderId="74" xfId="0" applyFont="1" applyFill="1" applyBorder="1" applyAlignment="1" applyProtection="1">
      <alignment horizontal="center" vertical="center"/>
      <protection locked="0"/>
    </xf>
    <xf numFmtId="0" fontId="103" fillId="0" borderId="0" xfId="0" applyFont="1" applyProtection="1">
      <protection locked="0"/>
    </xf>
    <xf numFmtId="173" fontId="99" fillId="0" borderId="0" xfId="0" applyNumberFormat="1" applyFont="1" applyAlignment="1" applyProtection="1">
      <alignment vertical="center"/>
      <protection locked="0"/>
    </xf>
    <xf numFmtId="10" fontId="99" fillId="0" borderId="0" xfId="0" applyNumberFormat="1" applyFont="1" applyAlignment="1" applyProtection="1">
      <alignment horizontal="center" vertical="center"/>
      <protection locked="0"/>
    </xf>
    <xf numFmtId="9" fontId="99" fillId="0" borderId="0" xfId="0" applyNumberFormat="1" applyFont="1" applyAlignment="1" applyProtection="1">
      <alignment horizontal="center" vertical="center"/>
      <protection locked="0"/>
    </xf>
    <xf numFmtId="164" fontId="99" fillId="0" borderId="0" xfId="0" applyNumberFormat="1" applyFont="1" applyAlignment="1" applyProtection="1">
      <alignment horizontal="center" vertical="center"/>
      <protection locked="0"/>
    </xf>
    <xf numFmtId="2" fontId="99" fillId="0" borderId="0" xfId="0" applyNumberFormat="1" applyFont="1" applyAlignment="1" applyProtection="1">
      <alignment horizontal="center" vertical="center"/>
      <protection locked="0"/>
    </xf>
    <xf numFmtId="176" fontId="99" fillId="0" borderId="0" xfId="0" applyNumberFormat="1" applyFont="1" applyAlignment="1" applyProtection="1">
      <alignment horizontal="center" vertical="center"/>
      <protection locked="0"/>
    </xf>
    <xf numFmtId="0" fontId="100" fillId="0" borderId="0" xfId="0" applyFont="1" applyAlignment="1" applyProtection="1">
      <alignment vertical="center"/>
      <protection locked="0"/>
    </xf>
    <xf numFmtId="0" fontId="107" fillId="0" borderId="0" xfId="0" applyFont="1" applyAlignment="1" applyProtection="1">
      <alignment vertical="center"/>
      <protection locked="0"/>
    </xf>
    <xf numFmtId="0" fontId="98" fillId="0" borderId="0" xfId="0" applyFont="1" applyAlignment="1" applyProtection="1">
      <alignment vertical="center"/>
      <protection locked="0"/>
    </xf>
    <xf numFmtId="0" fontId="109" fillId="0" borderId="0" xfId="0" applyFont="1" applyAlignment="1" applyProtection="1">
      <alignment vertical="center"/>
      <protection locked="0"/>
    </xf>
    <xf numFmtId="10" fontId="99" fillId="0" borderId="0" xfId="0" applyNumberFormat="1" applyFont="1" applyAlignment="1" applyProtection="1">
      <alignment vertical="center"/>
      <protection locked="0"/>
    </xf>
    <xf numFmtId="10" fontId="99" fillId="0" borderId="76" xfId="0" applyNumberFormat="1" applyFont="1" applyBorder="1" applyAlignment="1" applyProtection="1">
      <alignment vertical="center"/>
      <protection locked="0"/>
    </xf>
    <xf numFmtId="10" fontId="99" fillId="0" borderId="75" xfId="0" applyNumberFormat="1" applyFont="1" applyBorder="1" applyAlignment="1" applyProtection="1">
      <alignment vertical="center"/>
      <protection locked="0"/>
    </xf>
    <xf numFmtId="10" fontId="99" fillId="0" borderId="77" xfId="0" applyNumberFormat="1" applyFont="1" applyBorder="1" applyAlignment="1" applyProtection="1">
      <alignment vertical="center"/>
      <protection locked="0"/>
    </xf>
    <xf numFmtId="0" fontId="107" fillId="0" borderId="0" xfId="0" applyFont="1" applyAlignment="1" applyProtection="1">
      <alignment horizontal="center" vertical="center"/>
      <protection locked="0"/>
    </xf>
    <xf numFmtId="0" fontId="98" fillId="0" borderId="0" xfId="0" applyFont="1" applyAlignment="1" applyProtection="1">
      <alignment horizontal="center" vertical="center"/>
      <protection locked="0"/>
    </xf>
    <xf numFmtId="0" fontId="99" fillId="0" borderId="76" xfId="0" applyFont="1" applyBorder="1" applyAlignment="1" applyProtection="1">
      <alignment horizontal="center" vertical="center"/>
      <protection locked="0"/>
    </xf>
    <xf numFmtId="0" fontId="99" fillId="0" borderId="75" xfId="0" applyFont="1" applyBorder="1" applyAlignment="1" applyProtection="1">
      <alignment horizontal="center" vertical="center"/>
      <protection locked="0"/>
    </xf>
    <xf numFmtId="0" fontId="99" fillId="0" borderId="77" xfId="0" applyFont="1" applyBorder="1" applyAlignment="1" applyProtection="1">
      <alignment horizontal="center" vertical="center"/>
      <protection locked="0"/>
    </xf>
    <xf numFmtId="0" fontId="109" fillId="0" borderId="0" xfId="0" applyFont="1" applyAlignment="1" applyProtection="1">
      <alignment horizontal="center" vertical="center"/>
      <protection locked="0"/>
    </xf>
    <xf numFmtId="0" fontId="112" fillId="0" borderId="0" xfId="0" applyFont="1" applyAlignment="1">
      <alignment vertical="top" wrapText="1"/>
    </xf>
    <xf numFmtId="0" fontId="8" fillId="0" borderId="12" xfId="0" applyFont="1" applyBorder="1" applyAlignment="1" applyProtection="1">
      <alignment horizontal="left" indent="2"/>
      <protection locked="0"/>
    </xf>
    <xf numFmtId="0" fontId="8" fillId="0" borderId="12" xfId="0" applyFont="1" applyBorder="1" applyAlignment="1">
      <alignment horizontal="center"/>
    </xf>
    <xf numFmtId="172" fontId="8" fillId="0" borderId="12" xfId="0" applyNumberFormat="1" applyFont="1" applyBorder="1" applyAlignment="1">
      <alignment horizontal="center"/>
    </xf>
    <xf numFmtId="173" fontId="8" fillId="0" borderId="12" xfId="2" applyNumberFormat="1" applyFont="1" applyBorder="1" applyAlignment="1">
      <alignment horizontal="center"/>
    </xf>
    <xf numFmtId="10" fontId="8" fillId="0" borderId="12" xfId="2" applyNumberFormat="1" applyFont="1" applyBorder="1" applyAlignment="1">
      <alignment horizontal="center"/>
    </xf>
    <xf numFmtId="10" fontId="88" fillId="0" borderId="12" xfId="2" applyNumberFormat="1" applyFont="1" applyBorder="1" applyAlignment="1">
      <alignment horizontal="center"/>
    </xf>
    <xf numFmtId="10" fontId="7" fillId="0" borderId="12" xfId="2" applyNumberFormat="1" applyFont="1" applyBorder="1" applyAlignment="1">
      <alignment horizontal="center"/>
    </xf>
    <xf numFmtId="164" fontId="21" fillId="0" borderId="0" xfId="2" applyNumberFormat="1" applyFont="1" applyAlignment="1">
      <alignment vertical="center"/>
    </xf>
    <xf numFmtId="164" fontId="34" fillId="0" borderId="0" xfId="0" applyNumberFormat="1" applyFont="1" applyAlignment="1">
      <alignment vertical="center"/>
    </xf>
    <xf numFmtId="10" fontId="21" fillId="0" borderId="0" xfId="2" applyNumberFormat="1" applyFont="1" applyAlignment="1">
      <alignment vertical="center"/>
    </xf>
    <xf numFmtId="10" fontId="34" fillId="0" borderId="0" xfId="0" applyNumberFormat="1" applyFont="1" applyAlignment="1">
      <alignment vertical="center"/>
    </xf>
    <xf numFmtId="0" fontId="85" fillId="0" borderId="0" xfId="0" applyFont="1"/>
    <xf numFmtId="0" fontId="69" fillId="0" borderId="16" xfId="0" applyFont="1" applyBorder="1"/>
    <xf numFmtId="0" fontId="69" fillId="0" borderId="54" xfId="0" applyFont="1" applyBorder="1"/>
    <xf numFmtId="0" fontId="69" fillId="0" borderId="0" xfId="0" applyFont="1"/>
    <xf numFmtId="0" fontId="78" fillId="0" borderId="0" xfId="0" applyFont="1"/>
    <xf numFmtId="0" fontId="84" fillId="0" borderId="0" xfId="0" applyFont="1"/>
    <xf numFmtId="0" fontId="71" fillId="0" borderId="54" xfId="0" applyFont="1" applyBorder="1" applyAlignment="1">
      <alignment horizontal="left" vertical="center"/>
    </xf>
    <xf numFmtId="0" fontId="76" fillId="18" borderId="0" xfId="0" applyFont="1" applyFill="1" applyAlignment="1">
      <alignment horizontal="center" vertical="top"/>
    </xf>
    <xf numFmtId="0" fontId="76" fillId="0" borderId="0" xfId="0" applyFont="1" applyAlignment="1">
      <alignment horizontal="center" vertical="top"/>
    </xf>
    <xf numFmtId="0" fontId="31" fillId="0" borderId="68" xfId="0" applyFont="1" applyBorder="1" applyAlignment="1">
      <alignment horizontal="center" vertical="center"/>
    </xf>
    <xf numFmtId="0" fontId="31" fillId="0" borderId="72" xfId="0" applyFont="1" applyBorder="1"/>
    <xf numFmtId="0" fontId="31" fillId="0" borderId="15" xfId="0" applyFont="1" applyBorder="1"/>
    <xf numFmtId="166" fontId="64" fillId="3" borderId="65" xfId="0" applyNumberFormat="1" applyFont="1" applyFill="1" applyBorder="1" applyAlignment="1">
      <alignment horizontal="center" vertical="center"/>
    </xf>
    <xf numFmtId="166" fontId="64" fillId="0" borderId="0" xfId="0" applyNumberFormat="1" applyFont="1" applyAlignment="1">
      <alignment vertical="center"/>
    </xf>
    <xf numFmtId="0" fontId="31" fillId="0" borderId="0" xfId="0" applyFont="1" applyAlignment="1">
      <alignment horizontal="right" vertical="center"/>
    </xf>
    <xf numFmtId="0" fontId="31" fillId="0" borderId="73" xfId="0" applyFont="1" applyBorder="1"/>
    <xf numFmtId="0" fontId="72" fillId="0" borderId="0" xfId="0" applyFont="1" applyAlignment="1">
      <alignment horizontal="center" vertical="center"/>
    </xf>
    <xf numFmtId="1" fontId="31" fillId="0" borderId="0" xfId="1" applyNumberFormat="1" applyFont="1" applyFill="1" applyBorder="1" applyProtection="1"/>
    <xf numFmtId="1" fontId="31" fillId="0" borderId="0" xfId="1" applyNumberFormat="1" applyFont="1" applyProtection="1"/>
    <xf numFmtId="0" fontId="81" fillId="0" borderId="0" xfId="0" applyFont="1" applyAlignment="1">
      <alignment horizontal="center" vertical="center" wrapText="1"/>
    </xf>
    <xf numFmtId="0" fontId="38" fillId="6" borderId="0" xfId="0" applyFont="1" applyFill="1" applyAlignment="1">
      <alignment horizontal="center" vertical="center" wrapText="1"/>
    </xf>
    <xf numFmtId="0" fontId="0" fillId="0" borderId="0" xfId="0" applyAlignment="1">
      <alignment horizontal="center" vertical="center" wrapText="1"/>
    </xf>
    <xf numFmtId="0" fontId="84" fillId="0" borderId="0" xfId="0" applyFont="1" applyAlignment="1">
      <alignment vertical="center"/>
    </xf>
    <xf numFmtId="0" fontId="70" fillId="0" borderId="0" xfId="0" applyFont="1" applyAlignment="1">
      <alignment vertical="center"/>
    </xf>
    <xf numFmtId="0" fontId="31" fillId="0" borderId="0" xfId="0" applyFont="1" applyAlignment="1">
      <alignment vertical="center"/>
    </xf>
    <xf numFmtId="0" fontId="73" fillId="0" borderId="0" xfId="0" applyFont="1" applyAlignment="1">
      <alignment horizontal="center" vertical="center"/>
    </xf>
    <xf numFmtId="0" fontId="70" fillId="0" borderId="0" xfId="0" applyFont="1" applyAlignment="1">
      <alignment horizontal="center" vertical="center"/>
    </xf>
    <xf numFmtId="1" fontId="31" fillId="0" borderId="0" xfId="1" applyNumberFormat="1" applyFont="1" applyAlignment="1" applyProtection="1">
      <alignment vertical="center"/>
    </xf>
    <xf numFmtId="0" fontId="84" fillId="0" borderId="0" xfId="0" applyFont="1" applyAlignment="1">
      <alignment horizontal="center" vertical="center" wrapText="1"/>
    </xf>
    <xf numFmtId="164" fontId="42" fillId="2" borderId="16" xfId="2" applyNumberFormat="1" applyFont="1" applyFill="1" applyBorder="1" applyAlignment="1" applyProtection="1">
      <alignment horizontal="center" vertical="center" wrapText="1"/>
    </xf>
    <xf numFmtId="164" fontId="42" fillId="2" borderId="15" xfId="2" applyNumberFormat="1" applyFont="1" applyFill="1" applyBorder="1" applyAlignment="1" applyProtection="1">
      <alignment horizontal="center" vertical="center" wrapText="1"/>
    </xf>
    <xf numFmtId="0" fontId="42" fillId="0" borderId="0" xfId="0" applyFont="1" applyAlignment="1">
      <alignment horizontal="center" vertical="center" wrapText="1"/>
    </xf>
    <xf numFmtId="164" fontId="42" fillId="2" borderId="0" xfId="2" applyNumberFormat="1" applyFont="1" applyFill="1" applyBorder="1" applyAlignment="1" applyProtection="1">
      <alignment horizontal="center" vertical="center" wrapText="1"/>
    </xf>
    <xf numFmtId="0" fontId="31" fillId="0" borderId="16" xfId="0" applyFont="1" applyBorder="1" applyAlignment="1">
      <alignment vertical="center"/>
    </xf>
    <xf numFmtId="0" fontId="31" fillId="0" borderId="54" xfId="0" applyFont="1" applyBorder="1" applyAlignment="1">
      <alignment vertical="center"/>
    </xf>
    <xf numFmtId="0" fontId="31" fillId="0" borderId="15" xfId="0" applyFont="1" applyBorder="1" applyAlignment="1">
      <alignment vertical="center"/>
    </xf>
    <xf numFmtId="0" fontId="89" fillId="0" borderId="0" xfId="0" applyFont="1" applyAlignment="1">
      <alignment vertical="center"/>
    </xf>
    <xf numFmtId="0" fontId="32" fillId="2" borderId="16" xfId="0" applyFont="1" applyFill="1" applyBorder="1" applyAlignment="1">
      <alignment vertical="center"/>
    </xf>
    <xf numFmtId="164" fontId="77" fillId="2" borderId="54" xfId="2" applyNumberFormat="1" applyFont="1" applyFill="1" applyBorder="1" applyAlignment="1" applyProtection="1">
      <alignment horizontal="center" vertical="center"/>
    </xf>
    <xf numFmtId="164" fontId="77" fillId="2" borderId="15" xfId="2" applyNumberFormat="1" applyFont="1" applyFill="1" applyBorder="1" applyAlignment="1" applyProtection="1">
      <alignment horizontal="center" vertical="center"/>
    </xf>
    <xf numFmtId="0" fontId="33" fillId="0" borderId="0" xfId="0" applyFont="1" applyAlignment="1">
      <alignment vertical="center"/>
    </xf>
    <xf numFmtId="173" fontId="77" fillId="2" borderId="15" xfId="2" applyNumberFormat="1" applyFont="1" applyFill="1" applyBorder="1" applyAlignment="1" applyProtection="1">
      <alignment horizontal="center" vertical="center"/>
    </xf>
    <xf numFmtId="10" fontId="77" fillId="2" borderId="0" xfId="2" applyNumberFormat="1" applyFont="1" applyFill="1" applyBorder="1" applyAlignment="1" applyProtection="1">
      <alignment horizontal="center" vertical="center"/>
    </xf>
    <xf numFmtId="164" fontId="77" fillId="2" borderId="0" xfId="2" applyNumberFormat="1" applyFont="1" applyFill="1" applyBorder="1" applyAlignment="1" applyProtection="1">
      <alignment horizontal="center" vertical="center"/>
    </xf>
    <xf numFmtId="173" fontId="31" fillId="0" borderId="15" xfId="0" applyNumberFormat="1" applyFont="1" applyBorder="1" applyAlignment="1">
      <alignment vertical="center"/>
    </xf>
    <xf numFmtId="0" fontId="33" fillId="5" borderId="16" xfId="0" applyFont="1" applyFill="1" applyBorder="1" applyAlignment="1">
      <alignment vertical="center"/>
    </xf>
    <xf numFmtId="164" fontId="33" fillId="5" borderId="54" xfId="2" applyNumberFormat="1" applyFont="1" applyFill="1" applyBorder="1" applyAlignment="1" applyProtection="1">
      <alignment horizontal="center" vertical="center"/>
    </xf>
    <xf numFmtId="164" fontId="33" fillId="5" borderId="15" xfId="2" applyNumberFormat="1" applyFont="1" applyFill="1" applyBorder="1" applyAlignment="1" applyProtection="1">
      <alignment horizontal="center" vertical="center"/>
    </xf>
    <xf numFmtId="173" fontId="33" fillId="5" borderId="15" xfId="2" applyNumberFormat="1" applyFont="1" applyFill="1" applyBorder="1" applyAlignment="1" applyProtection="1">
      <alignment horizontal="center" vertical="center"/>
    </xf>
    <xf numFmtId="164" fontId="33" fillId="5" borderId="0" xfId="2" applyNumberFormat="1" applyFont="1" applyFill="1" applyBorder="1" applyAlignment="1" applyProtection="1">
      <alignment horizontal="center" vertical="center"/>
    </xf>
    <xf numFmtId="0" fontId="87" fillId="0" borderId="0" xfId="0" applyFont="1"/>
    <xf numFmtId="167" fontId="16" fillId="0" borderId="55" xfId="2" applyNumberFormat="1" applyFont="1" applyBorder="1" applyAlignment="1" applyProtection="1">
      <alignment horizontal="center"/>
    </xf>
    <xf numFmtId="176" fontId="16" fillId="0" borderId="55" xfId="2" applyNumberFormat="1" applyFont="1" applyBorder="1" applyAlignment="1" applyProtection="1">
      <alignment horizontal="center"/>
    </xf>
    <xf numFmtId="10" fontId="16" fillId="0" borderId="55" xfId="2" applyNumberFormat="1" applyFont="1" applyBorder="1" applyAlignment="1" applyProtection="1">
      <alignment horizontal="center"/>
    </xf>
    <xf numFmtId="10" fontId="16" fillId="0" borderId="56" xfId="2" applyNumberFormat="1" applyFont="1" applyBorder="1" applyAlignment="1" applyProtection="1">
      <alignment horizontal="center"/>
    </xf>
    <xf numFmtId="172" fontId="9" fillId="0" borderId="11" xfId="2" applyNumberFormat="1" applyFont="1" applyBorder="1" applyAlignment="1" applyProtection="1">
      <alignment horizontal="center"/>
    </xf>
    <xf numFmtId="0" fontId="16" fillId="0" borderId="0" xfId="0" applyFont="1"/>
    <xf numFmtId="173" fontId="16" fillId="0" borderId="11" xfId="2" applyNumberFormat="1" applyFont="1" applyBorder="1" applyAlignment="1" applyProtection="1">
      <alignment horizontal="center"/>
    </xf>
    <xf numFmtId="164" fontId="88" fillId="0" borderId="11" xfId="2" applyNumberFormat="1" applyFont="1" applyBorder="1" applyAlignment="1" applyProtection="1">
      <alignment horizontal="center"/>
    </xf>
    <xf numFmtId="10" fontId="16" fillId="0" borderId="11" xfId="2" applyNumberFormat="1" applyFont="1" applyBorder="1" applyAlignment="1" applyProtection="1">
      <alignment horizontal="center"/>
    </xf>
    <xf numFmtId="9" fontId="16" fillId="0" borderId="11" xfId="2" applyFont="1" applyBorder="1" applyAlignment="1" applyProtection="1">
      <alignment horizontal="center"/>
    </xf>
    <xf numFmtId="164" fontId="16" fillId="0" borderId="11" xfId="2" applyNumberFormat="1" applyFont="1" applyBorder="1" applyAlignment="1" applyProtection="1">
      <alignment horizontal="center"/>
    </xf>
    <xf numFmtId="39" fontId="16" fillId="0" borderId="11" xfId="2" applyNumberFormat="1" applyFont="1" applyBorder="1" applyAlignment="1" applyProtection="1">
      <alignment horizontal="center"/>
    </xf>
    <xf numFmtId="0" fontId="31" fillId="0" borderId="16" xfId="0" applyFont="1" applyBorder="1" applyAlignment="1">
      <alignment horizontal="left" vertical="center"/>
    </xf>
    <xf numFmtId="167" fontId="31" fillId="0" borderId="54" xfId="0" applyNumberFormat="1" applyFont="1" applyBorder="1" applyAlignment="1">
      <alignment vertical="center"/>
    </xf>
    <xf numFmtId="0" fontId="87" fillId="0" borderId="0" xfId="0" applyFont="1" applyAlignment="1">
      <alignment vertical="center"/>
    </xf>
    <xf numFmtId="0" fontId="16" fillId="0" borderId="16" xfId="0" applyFont="1" applyBorder="1" applyAlignment="1">
      <alignment vertical="center"/>
    </xf>
    <xf numFmtId="0" fontId="16" fillId="0" borderId="54" xfId="0" applyFont="1" applyBorder="1" applyAlignment="1">
      <alignment vertical="center"/>
    </xf>
    <xf numFmtId="0" fontId="16" fillId="0" borderId="15" xfId="0" applyFont="1" applyBorder="1" applyAlignment="1">
      <alignment vertical="center"/>
    </xf>
    <xf numFmtId="0" fontId="16" fillId="0" borderId="0" xfId="0" applyFont="1" applyAlignment="1">
      <alignment vertical="center"/>
    </xf>
    <xf numFmtId="173" fontId="16" fillId="0" borderId="15" xfId="0" applyNumberFormat="1" applyFont="1" applyBorder="1" applyAlignment="1">
      <alignment vertical="center"/>
    </xf>
    <xf numFmtId="0" fontId="63" fillId="0" borderId="0" xfId="0" applyFont="1" applyAlignment="1">
      <alignment vertical="center"/>
    </xf>
    <xf numFmtId="0" fontId="33" fillId="3" borderId="16" xfId="0" applyFont="1" applyFill="1" applyBorder="1" applyAlignment="1">
      <alignment horizontal="left" vertical="center" indent="1"/>
    </xf>
    <xf numFmtId="164" fontId="33" fillId="3" borderId="54" xfId="2" applyNumberFormat="1" applyFont="1" applyFill="1" applyBorder="1" applyAlignment="1" applyProtection="1">
      <alignment horizontal="center" vertical="center"/>
    </xf>
    <xf numFmtId="164" fontId="33" fillId="3" borderId="15" xfId="2" applyNumberFormat="1" applyFont="1" applyFill="1" applyBorder="1" applyAlignment="1" applyProtection="1">
      <alignment horizontal="center" vertical="center"/>
    </xf>
    <xf numFmtId="173" fontId="33" fillId="3" borderId="15" xfId="2" applyNumberFormat="1" applyFont="1" applyFill="1" applyBorder="1" applyAlignment="1" applyProtection="1">
      <alignment horizontal="center" vertical="center"/>
    </xf>
    <xf numFmtId="164" fontId="33" fillId="3" borderId="0" xfId="2" applyNumberFormat="1" applyFont="1" applyFill="1" applyBorder="1" applyAlignment="1" applyProtection="1">
      <alignment horizontal="center" vertical="center"/>
    </xf>
    <xf numFmtId="9" fontId="88" fillId="0" borderId="11" xfId="2" applyFont="1" applyBorder="1" applyAlignment="1" applyProtection="1">
      <alignment horizontal="center"/>
    </xf>
    <xf numFmtId="167" fontId="16" fillId="0" borderId="54" xfId="0" applyNumberFormat="1" applyFont="1" applyBorder="1" applyAlignment="1">
      <alignment vertical="center"/>
    </xf>
    <xf numFmtId="0" fontId="12" fillId="0" borderId="0" xfId="0" applyFont="1"/>
    <xf numFmtId="0" fontId="57" fillId="0" borderId="0" xfId="0" applyFont="1" applyAlignment="1">
      <alignment vertical="center"/>
    </xf>
    <xf numFmtId="164" fontId="64" fillId="3" borderId="54" xfId="2" applyNumberFormat="1" applyFont="1" applyFill="1" applyBorder="1" applyAlignment="1" applyProtection="1">
      <alignment horizontal="center" vertical="center"/>
    </xf>
    <xf numFmtId="164" fontId="64" fillId="3" borderId="15" xfId="2" applyNumberFormat="1" applyFont="1" applyFill="1" applyBorder="1" applyAlignment="1" applyProtection="1">
      <alignment horizontal="center" vertical="center"/>
    </xf>
    <xf numFmtId="164" fontId="64" fillId="3" borderId="0" xfId="2" applyNumberFormat="1" applyFont="1" applyFill="1" applyBorder="1" applyAlignment="1" applyProtection="1">
      <alignment horizontal="center" vertical="center"/>
    </xf>
    <xf numFmtId="167" fontId="31" fillId="0" borderId="0" xfId="0" applyNumberFormat="1" applyFont="1" applyAlignment="1">
      <alignment vertical="center"/>
    </xf>
    <xf numFmtId="0" fontId="77" fillId="2" borderId="0" xfId="0" applyFont="1" applyFill="1" applyAlignment="1">
      <alignment horizontal="left" vertical="center"/>
    </xf>
    <xf numFmtId="173" fontId="77" fillId="2" borderId="0" xfId="2" applyNumberFormat="1" applyFont="1" applyFill="1" applyBorder="1" applyAlignment="1" applyProtection="1">
      <alignment horizontal="center" vertical="center"/>
    </xf>
    <xf numFmtId="0" fontId="81" fillId="0" borderId="0" xfId="0" applyFont="1" applyAlignment="1">
      <alignment vertical="center"/>
    </xf>
    <xf numFmtId="0" fontId="82" fillId="0" borderId="0" xfId="0" applyFont="1" applyAlignment="1">
      <alignment vertical="center"/>
    </xf>
    <xf numFmtId="164" fontId="34"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56" fillId="0" borderId="15" xfId="0" applyFont="1" applyBorder="1" applyAlignment="1">
      <alignment vertical="center"/>
    </xf>
    <xf numFmtId="10" fontId="56" fillId="0" borderId="0" xfId="0" applyNumberFormat="1" applyFont="1" applyAlignment="1">
      <alignment horizontal="center" vertical="center"/>
    </xf>
    <xf numFmtId="0" fontId="83" fillId="0" borderId="0" xfId="0" applyFont="1"/>
    <xf numFmtId="0" fontId="74" fillId="0" borderId="16" xfId="0" applyFont="1" applyBorder="1"/>
    <xf numFmtId="0" fontId="74" fillId="0" borderId="54" xfId="0" applyFont="1" applyBorder="1"/>
    <xf numFmtId="0" fontId="74" fillId="0" borderId="15" xfId="0" applyFont="1" applyBorder="1"/>
    <xf numFmtId="0" fontId="74" fillId="0" borderId="0" xfId="0" applyFont="1"/>
    <xf numFmtId="0" fontId="75" fillId="0" borderId="0" xfId="0" applyFont="1"/>
    <xf numFmtId="0" fontId="74" fillId="0" borderId="0" xfId="0" applyFont="1" applyAlignment="1">
      <alignment horizontal="center"/>
    </xf>
    <xf numFmtId="0" fontId="6" fillId="0" borderId="0" xfId="0" applyFont="1"/>
    <xf numFmtId="169" fontId="54" fillId="0" borderId="49" xfId="2" applyNumberFormat="1" applyFont="1" applyBorder="1" applyAlignment="1"/>
    <xf numFmtId="167" fontId="48" fillId="0" borderId="61" xfId="0" applyNumberFormat="1" applyFont="1" applyBorder="1" applyAlignment="1">
      <alignment horizontal="left"/>
    </xf>
    <xf numFmtId="10" fontId="48" fillId="0" borderId="0" xfId="2" applyNumberFormat="1" applyFont="1" applyFill="1" applyBorder="1" applyAlignment="1">
      <alignment horizontal="center"/>
    </xf>
    <xf numFmtId="0" fontId="49" fillId="0" borderId="0" xfId="0" applyFont="1" applyAlignment="1">
      <alignment horizontal="center" vertical="center" wrapText="1"/>
    </xf>
    <xf numFmtId="0" fontId="103" fillId="0" borderId="0" xfId="0" applyFont="1"/>
    <xf numFmtId="0" fontId="100" fillId="0" borderId="0" xfId="0" applyFont="1" applyAlignment="1">
      <alignment vertical="center"/>
    </xf>
    <xf numFmtId="0" fontId="99" fillId="0" borderId="0" xfId="0" applyFont="1" applyAlignment="1">
      <alignment vertical="center"/>
    </xf>
    <xf numFmtId="0" fontId="100" fillId="0" borderId="0" xfId="0" applyFont="1" applyAlignment="1">
      <alignment horizontal="center" vertical="center"/>
    </xf>
    <xf numFmtId="0" fontId="99" fillId="0" borderId="0" xfId="0" applyFont="1" applyAlignment="1">
      <alignment horizontal="center" vertical="center"/>
    </xf>
    <xf numFmtId="0" fontId="101" fillId="0" borderId="0" xfId="0" applyFont="1" applyAlignment="1">
      <alignment horizontal="center" vertical="center"/>
    </xf>
    <xf numFmtId="0" fontId="105" fillId="0" borderId="0" xfId="0" applyFont="1" applyAlignment="1">
      <alignment horizontal="left" indent="1"/>
    </xf>
    <xf numFmtId="0" fontId="103" fillId="0" borderId="0" xfId="0" applyFont="1" applyAlignment="1">
      <alignment vertical="center"/>
    </xf>
    <xf numFmtId="0" fontId="102" fillId="0" borderId="0" xfId="0" applyFont="1" applyAlignment="1">
      <alignment vertical="center"/>
    </xf>
    <xf numFmtId="0" fontId="102" fillId="0" borderId="0" xfId="0" applyFont="1" applyAlignment="1">
      <alignment horizontal="center" vertical="center"/>
    </xf>
    <xf numFmtId="0" fontId="108" fillId="0" borderId="0" xfId="0" applyFont="1" applyAlignment="1">
      <alignment horizontal="center" vertical="center" wrapText="1"/>
    </xf>
    <xf numFmtId="0" fontId="106" fillId="0" borderId="0" xfId="0" applyFont="1" applyAlignment="1">
      <alignment vertical="center"/>
    </xf>
    <xf numFmtId="0" fontId="106" fillId="0" borderId="0" xfId="0" applyFont="1" applyAlignment="1">
      <alignment horizontal="center" vertical="center"/>
    </xf>
    <xf numFmtId="164" fontId="49" fillId="2" borderId="0" xfId="2" applyNumberFormat="1" applyFont="1" applyFill="1" applyBorder="1" applyAlignment="1" applyProtection="1">
      <alignment horizontal="center" vertical="center" wrapText="1"/>
    </xf>
    <xf numFmtId="164" fontId="49" fillId="2" borderId="15" xfId="2" applyNumberFormat="1" applyFont="1" applyFill="1" applyBorder="1" applyAlignment="1" applyProtection="1">
      <alignment horizontal="center" vertical="center" wrapText="1"/>
    </xf>
    <xf numFmtId="0" fontId="20" fillId="0" borderId="0" xfId="0" applyFont="1"/>
    <xf numFmtId="0" fontId="33" fillId="0" borderId="0" xfId="0" applyFont="1" applyAlignment="1">
      <alignment horizontal="center"/>
    </xf>
    <xf numFmtId="0" fontId="56" fillId="0" borderId="0" xfId="0" applyFont="1" applyAlignment="1">
      <alignment horizontal="center"/>
    </xf>
    <xf numFmtId="0" fontId="31" fillId="0" borderId="50" xfId="0" applyFont="1" applyBorder="1" applyAlignment="1">
      <alignment horizontal="center" vertical="center"/>
    </xf>
    <xf numFmtId="14" fontId="31" fillId="0" borderId="0" xfId="0" applyNumberFormat="1" applyFont="1"/>
    <xf numFmtId="14" fontId="55" fillId="0" borderId="0" xfId="0" quotePrefix="1" applyNumberFormat="1" applyFont="1" applyAlignment="1">
      <alignment horizontal="right"/>
    </xf>
    <xf numFmtId="172" fontId="55" fillId="0" borderId="0" xfId="0" applyNumberFormat="1" applyFont="1" applyAlignment="1">
      <alignment horizontal="center"/>
    </xf>
    <xf numFmtId="1" fontId="0" fillId="0" borderId="0" xfId="1" applyNumberFormat="1" applyFont="1" applyAlignment="1" applyProtection="1">
      <alignment horizontal="center"/>
    </xf>
    <xf numFmtId="0" fontId="65" fillId="0" borderId="0" xfId="0" applyFont="1" applyAlignment="1">
      <alignment vertical="center"/>
    </xf>
    <xf numFmtId="0" fontId="67" fillId="0" borderId="0" xfId="0" applyFont="1" applyAlignment="1">
      <alignment horizontal="center" vertical="center"/>
    </xf>
    <xf numFmtId="0" fontId="66" fillId="6" borderId="0" xfId="0" applyFont="1" applyFill="1" applyAlignment="1">
      <alignment vertical="center"/>
    </xf>
    <xf numFmtId="0" fontId="66" fillId="6" borderId="0" xfId="0" applyFont="1" applyFill="1" applyAlignment="1">
      <alignment horizontal="center" vertical="center"/>
    </xf>
    <xf numFmtId="0" fontId="35" fillId="0" borderId="0" xfId="0" applyFont="1" applyAlignment="1">
      <alignment vertical="center"/>
    </xf>
    <xf numFmtId="0" fontId="56" fillId="0" borderId="0" xfId="0" applyFont="1" applyAlignment="1">
      <alignment vertical="center"/>
    </xf>
    <xf numFmtId="0" fontId="42" fillId="12" borderId="0" xfId="0" applyFont="1" applyFill="1" applyAlignment="1">
      <alignment horizontal="center" vertical="center"/>
    </xf>
    <xf numFmtId="0" fontId="42" fillId="2" borderId="0" xfId="0" applyFont="1" applyFill="1" applyAlignment="1">
      <alignment horizontal="center" vertical="center"/>
    </xf>
    <xf numFmtId="0" fontId="33" fillId="0" borderId="0" xfId="0" applyFont="1" applyAlignment="1">
      <alignment horizontal="center" vertical="center"/>
    </xf>
    <xf numFmtId="0" fontId="33" fillId="0" borderId="0" xfId="0" applyFont="1" applyAlignment="1">
      <alignment horizontal="left" vertical="center" indent="1"/>
    </xf>
    <xf numFmtId="1" fontId="33" fillId="0" borderId="0" xfId="1" applyNumberFormat="1" applyFont="1" applyAlignment="1" applyProtection="1">
      <alignment horizontal="center" vertical="center"/>
    </xf>
    <xf numFmtId="173" fontId="33" fillId="0" borderId="0" xfId="0" applyNumberFormat="1" applyFont="1" applyAlignment="1">
      <alignment vertical="center"/>
    </xf>
    <xf numFmtId="0" fontId="20" fillId="0" borderId="0" xfId="0" applyFont="1" applyAlignment="1">
      <alignment vertical="center"/>
    </xf>
    <xf numFmtId="0" fontId="33" fillId="5" borderId="0" xfId="0" applyFont="1" applyFill="1" applyAlignment="1">
      <alignment vertical="center"/>
    </xf>
    <xf numFmtId="0" fontId="33" fillId="5" borderId="0" xfId="0" applyFont="1" applyFill="1" applyAlignment="1">
      <alignment horizontal="center" vertical="center"/>
    </xf>
    <xf numFmtId="173" fontId="33" fillId="5" borderId="0" xfId="0" applyNumberFormat="1" applyFont="1" applyFill="1" applyAlignment="1">
      <alignment vertical="center"/>
    </xf>
    <xf numFmtId="172" fontId="33" fillId="5" borderId="0" xfId="0" applyNumberFormat="1" applyFont="1" applyFill="1" applyAlignment="1">
      <alignment vertical="center"/>
    </xf>
    <xf numFmtId="39" fontId="33" fillId="5" borderId="0" xfId="0" applyNumberFormat="1" applyFont="1" applyFill="1" applyAlignment="1">
      <alignment vertical="center"/>
    </xf>
    <xf numFmtId="0" fontId="20" fillId="0" borderId="12" xfId="0" applyFont="1" applyBorder="1" applyAlignment="1">
      <alignment horizontal="left" indent="2"/>
    </xf>
    <xf numFmtId="10" fontId="20" fillId="0" borderId="12" xfId="2" applyNumberFormat="1" applyFont="1" applyBorder="1" applyAlignment="1" applyProtection="1">
      <alignment horizontal="center"/>
    </xf>
    <xf numFmtId="173" fontId="20" fillId="0" borderId="12" xfId="2" applyNumberFormat="1" applyFont="1" applyBorder="1" applyAlignment="1" applyProtection="1">
      <alignment horizontal="center"/>
    </xf>
    <xf numFmtId="172" fontId="20" fillId="0" borderId="12" xfId="0" applyNumberFormat="1" applyFont="1" applyBorder="1" applyAlignment="1">
      <alignment horizontal="center"/>
    </xf>
    <xf numFmtId="10" fontId="48" fillId="0" borderId="12" xfId="2" applyNumberFormat="1" applyFont="1" applyBorder="1" applyAlignment="1" applyProtection="1">
      <alignment horizontal="center"/>
    </xf>
    <xf numFmtId="9" fontId="48" fillId="0" borderId="12" xfId="2" applyFont="1" applyBorder="1" applyAlignment="1" applyProtection="1">
      <alignment horizontal="center"/>
    </xf>
    <xf numFmtId="4" fontId="48" fillId="0" borderId="12" xfId="2" applyNumberFormat="1" applyFont="1" applyBorder="1" applyAlignment="1" applyProtection="1">
      <alignment horizontal="center"/>
    </xf>
    <xf numFmtId="0" fontId="63" fillId="0" borderId="13" xfId="0" applyFont="1" applyBorder="1"/>
    <xf numFmtId="172" fontId="33" fillId="0" borderId="0" xfId="0" applyNumberFormat="1" applyFont="1" applyAlignment="1">
      <alignment vertical="center"/>
    </xf>
    <xf numFmtId="0" fontId="68" fillId="0" borderId="0" xfId="0" applyFont="1" applyAlignment="1">
      <alignment horizontal="center" vertical="center"/>
    </xf>
    <xf numFmtId="1" fontId="62" fillId="0" borderId="0" xfId="1" applyNumberFormat="1" applyFont="1" applyAlignment="1" applyProtection="1">
      <alignment horizontal="center" vertical="center"/>
    </xf>
    <xf numFmtId="39" fontId="33" fillId="0" borderId="0" xfId="0" applyNumberFormat="1" applyFont="1" applyAlignment="1">
      <alignment vertical="center"/>
    </xf>
    <xf numFmtId="0" fontId="33" fillId="3" borderId="0" xfId="0" applyFont="1" applyFill="1" applyAlignment="1">
      <alignment horizontal="left" vertical="center" indent="1"/>
    </xf>
    <xf numFmtId="0" fontId="33" fillId="3" borderId="0" xfId="0" applyFont="1" applyFill="1" applyAlignment="1">
      <alignment horizontal="center" vertical="center"/>
    </xf>
    <xf numFmtId="173" fontId="33" fillId="3" borderId="0" xfId="0" applyNumberFormat="1" applyFont="1" applyFill="1" applyAlignment="1">
      <alignment horizontal="left" vertical="center" indent="1"/>
    </xf>
    <xf numFmtId="172" fontId="33" fillId="3" borderId="0" xfId="0" applyNumberFormat="1" applyFont="1" applyFill="1" applyAlignment="1">
      <alignment horizontal="left" vertical="center" indent="1"/>
    </xf>
    <xf numFmtId="39" fontId="33" fillId="3" borderId="0" xfId="0" applyNumberFormat="1" applyFont="1" applyFill="1" applyAlignment="1">
      <alignment horizontal="left" vertical="center" indent="1"/>
    </xf>
    <xf numFmtId="173" fontId="20" fillId="0" borderId="0" xfId="0" applyNumberFormat="1" applyFont="1"/>
    <xf numFmtId="172" fontId="20" fillId="0" borderId="0" xfId="0" applyNumberFormat="1" applyFont="1"/>
    <xf numFmtId="39" fontId="20" fillId="0" borderId="0" xfId="0" applyNumberFormat="1" applyFont="1"/>
    <xf numFmtId="173" fontId="66" fillId="6" borderId="0" xfId="0" applyNumberFormat="1" applyFont="1" applyFill="1" applyAlignment="1">
      <alignment vertical="center"/>
    </xf>
    <xf numFmtId="172" fontId="66" fillId="6" borderId="0" xfId="0" applyNumberFormat="1" applyFont="1" applyFill="1" applyAlignment="1">
      <alignment vertical="center"/>
    </xf>
    <xf numFmtId="1" fontId="40" fillId="0" borderId="0" xfId="1" applyNumberFormat="1" applyFont="1" applyFill="1" applyAlignment="1" applyProtection="1">
      <alignment horizontal="center" vertical="center"/>
    </xf>
    <xf numFmtId="173" fontId="34" fillId="0" borderId="0" xfId="0" applyNumberFormat="1" applyFont="1" applyAlignment="1">
      <alignment vertical="center"/>
    </xf>
    <xf numFmtId="0" fontId="19" fillId="0" borderId="0" xfId="0" applyFont="1" applyAlignment="1">
      <alignment vertical="center"/>
    </xf>
    <xf numFmtId="1" fontId="34" fillId="0" borderId="0" xfId="1" applyNumberFormat="1" applyFont="1" applyAlignment="1" applyProtection="1">
      <alignment horizontal="center" vertical="center"/>
    </xf>
    <xf numFmtId="1" fontId="20" fillId="0" borderId="0" xfId="1" applyNumberFormat="1" applyFont="1" applyAlignment="1" applyProtection="1">
      <alignment horizontal="center" vertical="center"/>
    </xf>
    <xf numFmtId="173" fontId="20" fillId="0" borderId="0" xfId="0" applyNumberFormat="1" applyFont="1" applyAlignment="1">
      <alignment vertical="center"/>
    </xf>
    <xf numFmtId="172" fontId="20" fillId="0" borderId="0" xfId="0" applyNumberFormat="1" applyFont="1" applyAlignment="1">
      <alignment vertical="center"/>
    </xf>
    <xf numFmtId="39" fontId="20" fillId="0" borderId="0" xfId="0" applyNumberFormat="1" applyFont="1" applyAlignment="1">
      <alignment vertical="center"/>
    </xf>
    <xf numFmtId="0" fontId="33" fillId="0" borderId="10" xfId="0" applyFont="1" applyBorder="1"/>
    <xf numFmtId="1" fontId="20" fillId="0" borderId="0" xfId="1" applyNumberFormat="1" applyFont="1" applyAlignment="1" applyProtection="1">
      <alignment horizontal="center"/>
    </xf>
    <xf numFmtId="0" fontId="32" fillId="8" borderId="5" xfId="0" applyFont="1" applyFill="1" applyBorder="1"/>
    <xf numFmtId="0" fontId="20" fillId="0" borderId="8" xfId="0" applyFont="1" applyBorder="1"/>
    <xf numFmtId="0" fontId="20" fillId="0" borderId="5" xfId="0" applyFont="1" applyBorder="1"/>
    <xf numFmtId="0" fontId="20" fillId="0" borderId="9" xfId="0" applyFont="1" applyBorder="1"/>
    <xf numFmtId="0" fontId="32" fillId="6" borderId="5" xfId="0" applyFont="1" applyFill="1" applyBorder="1"/>
    <xf numFmtId="0" fontId="32" fillId="6" borderId="9" xfId="0" applyFont="1" applyFill="1" applyBorder="1"/>
    <xf numFmtId="0" fontId="32" fillId="7" borderId="5" xfId="0" applyFont="1" applyFill="1" applyBorder="1"/>
    <xf numFmtId="0" fontId="32" fillId="7" borderId="6" xfId="0" applyFont="1" applyFill="1" applyBorder="1"/>
    <xf numFmtId="0" fontId="32" fillId="8" borderId="9" xfId="0" applyFont="1" applyFill="1" applyBorder="1"/>
    <xf numFmtId="0" fontId="31" fillId="2" borderId="0" xfId="0" applyFont="1" applyFill="1" applyAlignment="1" applyProtection="1">
      <alignment horizontal="center" vertical="center"/>
      <protection locked="0"/>
    </xf>
    <xf numFmtId="10" fontId="6" fillId="0" borderId="11" xfId="2" applyNumberFormat="1" applyFont="1" applyBorder="1" applyAlignment="1" applyProtection="1">
      <alignment horizontal="center"/>
      <protection locked="0"/>
    </xf>
    <xf numFmtId="0" fontId="6" fillId="0" borderId="11" xfId="0" applyFont="1" applyBorder="1" applyAlignment="1" applyProtection="1">
      <alignment horizontal="center"/>
      <protection locked="0"/>
    </xf>
    <xf numFmtId="0" fontId="6" fillId="0" borderId="13" xfId="0" applyFont="1" applyBorder="1" applyAlignment="1" applyProtection="1">
      <alignment horizontal="center"/>
      <protection locked="0"/>
    </xf>
    <xf numFmtId="0" fontId="33" fillId="0" borderId="13" xfId="0" applyFont="1" applyBorder="1" applyAlignment="1" applyProtection="1">
      <alignment horizontal="center" vertical="center"/>
      <protection locked="0"/>
    </xf>
    <xf numFmtId="0" fontId="6" fillId="0" borderId="0" xfId="0" applyFont="1" applyAlignment="1" applyProtection="1">
      <alignment horizontal="center" vertical="center"/>
      <protection locked="0"/>
    </xf>
    <xf numFmtId="0" fontId="31" fillId="12" borderId="0" xfId="0" applyFont="1" applyFill="1" applyAlignment="1" applyProtection="1">
      <alignment horizontal="center" vertical="center"/>
      <protection locked="0"/>
    </xf>
    <xf numFmtId="0" fontId="6" fillId="8" borderId="0" xfId="0" applyFont="1" applyFill="1" applyAlignment="1" applyProtection="1">
      <alignment horizontal="center"/>
      <protection locked="0"/>
    </xf>
    <xf numFmtId="0" fontId="6" fillId="0" borderId="0" xfId="0" applyFont="1" applyAlignment="1" applyProtection="1">
      <alignment horizontal="center"/>
      <protection locked="0"/>
    </xf>
    <xf numFmtId="0" fontId="6" fillId="6" borderId="0" xfId="0" applyFont="1" applyFill="1" applyAlignment="1" applyProtection="1">
      <alignment horizontal="center"/>
      <protection locked="0"/>
    </xf>
    <xf numFmtId="0" fontId="6" fillId="7" borderId="0" xfId="0" applyFont="1" applyFill="1" applyAlignment="1" applyProtection="1">
      <alignment horizontal="center"/>
      <protection locked="0"/>
    </xf>
    <xf numFmtId="0" fontId="116" fillId="0" borderId="0" xfId="0" applyFont="1" applyAlignment="1" applyProtection="1">
      <alignment horizontal="center"/>
      <protection locked="0"/>
    </xf>
    <xf numFmtId="0" fontId="56" fillId="6" borderId="0" xfId="0" applyFont="1" applyFill="1" applyAlignment="1" applyProtection="1">
      <alignment horizontal="center" vertical="center"/>
      <protection locked="0"/>
    </xf>
    <xf numFmtId="164" fontId="42" fillId="2" borderId="15" xfId="2" applyNumberFormat="1" applyFont="1" applyFill="1" applyBorder="1" applyAlignment="1" applyProtection="1">
      <alignment horizontal="center" wrapText="1"/>
    </xf>
    <xf numFmtId="10" fontId="5" fillId="0" borderId="11" xfId="2" applyNumberFormat="1" applyFont="1" applyBorder="1" applyAlignment="1" applyProtection="1">
      <alignment horizontal="center"/>
      <protection locked="0"/>
    </xf>
    <xf numFmtId="0" fontId="5" fillId="0" borderId="11" xfId="0" applyFont="1" applyBorder="1" applyAlignment="1" applyProtection="1">
      <alignment horizontal="center"/>
      <protection locked="0"/>
    </xf>
    <xf numFmtId="0" fontId="5" fillId="0" borderId="13" xfId="0" applyFont="1" applyBorder="1" applyAlignment="1" applyProtection="1">
      <alignment horizontal="center"/>
      <protection locked="0"/>
    </xf>
    <xf numFmtId="0" fontId="5" fillId="0" borderId="0" xfId="0" applyFont="1" applyAlignment="1" applyProtection="1">
      <alignment horizontal="center" vertical="center"/>
      <protection locked="0"/>
    </xf>
    <xf numFmtId="0" fontId="5" fillId="8" borderId="0" xfId="0" applyFont="1" applyFill="1" applyAlignment="1" applyProtection="1">
      <alignment horizontal="center"/>
      <protection locked="0"/>
    </xf>
    <xf numFmtId="0" fontId="5" fillId="0" borderId="0" xfId="0" applyFont="1" applyAlignment="1" applyProtection="1">
      <alignment horizontal="center"/>
      <protection locked="0"/>
    </xf>
    <xf numFmtId="0" fontId="5" fillId="6" borderId="0" xfId="0" applyFont="1" applyFill="1" applyAlignment="1" applyProtection="1">
      <alignment horizontal="center"/>
      <protection locked="0"/>
    </xf>
    <xf numFmtId="0" fontId="5" fillId="7" borderId="0" xfId="0" applyFont="1" applyFill="1" applyAlignment="1" applyProtection="1">
      <alignment horizontal="center"/>
      <protection locked="0"/>
    </xf>
    <xf numFmtId="0" fontId="5" fillId="0" borderId="12" xfId="0" applyFont="1" applyBorder="1" applyAlignment="1">
      <alignment horizontal="center"/>
    </xf>
    <xf numFmtId="10" fontId="64" fillId="5" borderId="0" xfId="2" applyNumberFormat="1" applyFont="1" applyFill="1" applyBorder="1" applyAlignment="1" applyProtection="1">
      <alignment horizontal="center" vertical="center"/>
      <protection locked="0"/>
    </xf>
    <xf numFmtId="10" fontId="64" fillId="3" borderId="0" xfId="2" applyNumberFormat="1" applyFont="1" applyFill="1" applyBorder="1" applyAlignment="1" applyProtection="1">
      <alignment horizontal="center" vertical="center"/>
      <protection locked="0"/>
    </xf>
    <xf numFmtId="0" fontId="4" fillId="0" borderId="0" xfId="0" applyFont="1" applyProtection="1">
      <protection locked="0"/>
    </xf>
    <xf numFmtId="0" fontId="88" fillId="0" borderId="0" xfId="0" applyFont="1" applyProtection="1">
      <protection locked="0"/>
    </xf>
    <xf numFmtId="0" fontId="88" fillId="0" borderId="0" xfId="0" applyFont="1" applyAlignment="1" applyProtection="1">
      <alignment horizontal="center"/>
      <protection locked="0"/>
    </xf>
    <xf numFmtId="0" fontId="117" fillId="0" borderId="0" xfId="0" applyFont="1" applyAlignment="1" applyProtection="1">
      <alignment horizontal="center"/>
      <protection locked="0"/>
    </xf>
    <xf numFmtId="0" fontId="117" fillId="0" borderId="0" xfId="0" applyFont="1" applyProtection="1">
      <protection locked="0"/>
    </xf>
    <xf numFmtId="0" fontId="117" fillId="0" borderId="0" xfId="0" applyFont="1" applyAlignment="1" applyProtection="1">
      <alignment vertical="center"/>
      <protection locked="0"/>
    </xf>
    <xf numFmtId="1" fontId="117" fillId="0" borderId="0" xfId="1" applyNumberFormat="1" applyFont="1" applyAlignment="1" applyProtection="1">
      <alignment horizontal="center" vertical="center"/>
      <protection locked="0"/>
    </xf>
    <xf numFmtId="0" fontId="118" fillId="6" borderId="0" xfId="0" applyFont="1" applyFill="1" applyAlignment="1" applyProtection="1">
      <alignment vertical="center"/>
      <protection locked="0"/>
    </xf>
    <xf numFmtId="0" fontId="118" fillId="6" borderId="0" xfId="0" applyFont="1" applyFill="1" applyAlignment="1" applyProtection="1">
      <alignment horizontal="center" vertical="center"/>
      <protection locked="0"/>
    </xf>
    <xf numFmtId="0" fontId="119" fillId="0" borderId="0" xfId="0" applyFont="1" applyAlignment="1" applyProtection="1">
      <alignment vertical="center"/>
      <protection locked="0"/>
    </xf>
    <xf numFmtId="0" fontId="4" fillId="0" borderId="12" xfId="0" applyFont="1" applyBorder="1" applyAlignment="1" applyProtection="1">
      <alignment horizontal="left" indent="2"/>
      <protection locked="0"/>
    </xf>
    <xf numFmtId="1" fontId="119" fillId="0" borderId="0" xfId="1" applyNumberFormat="1" applyFont="1" applyAlignment="1" applyProtection="1">
      <alignment horizontal="center" vertical="center"/>
      <protection locked="0"/>
    </xf>
    <xf numFmtId="174" fontId="88" fillId="0" borderId="12" xfId="0" applyNumberFormat="1" applyFont="1" applyBorder="1" applyAlignment="1">
      <alignment horizontal="center"/>
    </xf>
    <xf numFmtId="0" fontId="4" fillId="0" borderId="12" xfId="0" applyFont="1" applyBorder="1" applyAlignment="1">
      <alignment horizontal="center"/>
    </xf>
    <xf numFmtId="10" fontId="88" fillId="0" borderId="12" xfId="2" quotePrefix="1" applyNumberFormat="1" applyFont="1" applyBorder="1" applyAlignment="1">
      <alignment horizontal="center"/>
    </xf>
    <xf numFmtId="172" fontId="88" fillId="0" borderId="12" xfId="2" applyNumberFormat="1" applyFont="1" applyBorder="1" applyAlignment="1">
      <alignment horizontal="center"/>
    </xf>
    <xf numFmtId="1" fontId="121" fillId="0" borderId="12" xfId="0" applyNumberFormat="1" applyFont="1" applyBorder="1" applyAlignment="1">
      <alignment horizontal="center"/>
    </xf>
    <xf numFmtId="0" fontId="121" fillId="0" borderId="12" xfId="0" applyFont="1" applyBorder="1" applyAlignment="1">
      <alignment horizontal="center"/>
    </xf>
    <xf numFmtId="10" fontId="121" fillId="0" borderId="12" xfId="2" applyNumberFormat="1" applyFont="1" applyBorder="1" applyAlignment="1">
      <alignment horizontal="center"/>
    </xf>
    <xf numFmtId="174" fontId="3" fillId="0" borderId="12" xfId="0" applyNumberFormat="1" applyFont="1" applyBorder="1" applyAlignment="1">
      <alignment horizontal="center"/>
    </xf>
    <xf numFmtId="175" fontId="3" fillId="0" borderId="12" xfId="0" applyNumberFormat="1" applyFont="1" applyBorder="1" applyAlignment="1">
      <alignment horizontal="center"/>
    </xf>
    <xf numFmtId="164" fontId="3" fillId="0" borderId="12" xfId="2" applyNumberFormat="1" applyFont="1" applyBorder="1" applyAlignment="1">
      <alignment horizontal="center"/>
    </xf>
    <xf numFmtId="1" fontId="3" fillId="0" borderId="12" xfId="0" applyNumberFormat="1" applyFont="1" applyBorder="1" applyAlignment="1">
      <alignment horizontal="center"/>
    </xf>
    <xf numFmtId="0" fontId="3" fillId="0" borderId="12" xfId="0" applyFont="1" applyBorder="1" applyAlignment="1">
      <alignment horizontal="center"/>
    </xf>
    <xf numFmtId="10" fontId="3" fillId="0" borderId="12" xfId="2" applyNumberFormat="1" applyFont="1" applyBorder="1" applyAlignment="1">
      <alignment horizontal="center"/>
    </xf>
    <xf numFmtId="0" fontId="3" fillId="0" borderId="12" xfId="0" applyFont="1" applyBorder="1" applyAlignment="1" applyProtection="1">
      <alignment horizontal="left" indent="2"/>
      <protection locked="0"/>
    </xf>
    <xf numFmtId="0" fontId="2" fillId="0" borderId="0" xfId="0" applyFont="1" applyAlignment="1" applyProtection="1">
      <alignment horizontal="left"/>
      <protection locked="0"/>
    </xf>
    <xf numFmtId="0" fontId="2" fillId="0" borderId="0" xfId="0" applyFont="1" applyAlignment="1">
      <alignment horizontal="center"/>
    </xf>
    <xf numFmtId="10" fontId="2" fillId="0" borderId="0" xfId="2" applyNumberFormat="1" applyFont="1" applyBorder="1" applyAlignment="1">
      <alignment horizontal="center"/>
    </xf>
    <xf numFmtId="173" fontId="2" fillId="0" borderId="0" xfId="2" applyNumberFormat="1" applyFont="1" applyBorder="1" applyAlignment="1">
      <alignment horizontal="center"/>
    </xf>
    <xf numFmtId="39" fontId="2" fillId="0" borderId="0" xfId="2" applyNumberFormat="1" applyFont="1" applyBorder="1" applyAlignment="1">
      <alignment horizontal="center"/>
    </xf>
    <xf numFmtId="166" fontId="2" fillId="0" borderId="0" xfId="2" applyNumberFormat="1" applyFont="1" applyBorder="1" applyAlignment="1">
      <alignment horizontal="center"/>
    </xf>
    <xf numFmtId="4" fontId="2" fillId="0" borderId="0" xfId="2" applyNumberFormat="1" applyFont="1" applyBorder="1" applyAlignment="1">
      <alignment horizontal="center"/>
    </xf>
    <xf numFmtId="167" fontId="2" fillId="0" borderId="0" xfId="0" applyNumberFormat="1" applyFont="1" applyAlignment="1">
      <alignment horizontal="center"/>
    </xf>
    <xf numFmtId="0" fontId="135" fillId="0" borderId="0" xfId="0" applyFont="1" applyAlignment="1">
      <alignment horizontal="center"/>
    </xf>
    <xf numFmtId="10" fontId="135" fillId="0" borderId="0" xfId="2" applyNumberFormat="1" applyFont="1" applyAlignment="1">
      <alignment horizontal="center"/>
    </xf>
    <xf numFmtId="2" fontId="135" fillId="0" borderId="0" xfId="0" applyNumberFormat="1" applyFont="1" applyAlignment="1">
      <alignment horizontal="center"/>
    </xf>
    <xf numFmtId="2" fontId="48" fillId="0" borderId="61" xfId="2" applyNumberFormat="1" applyFont="1" applyBorder="1" applyAlignment="1">
      <alignment horizontal="center"/>
    </xf>
    <xf numFmtId="0" fontId="1" fillId="52" borderId="0" xfId="0" applyFont="1" applyFill="1" applyAlignment="1">
      <alignment horizontal="center"/>
    </xf>
    <xf numFmtId="10" fontId="2" fillId="52" borderId="0" xfId="2" applyNumberFormat="1" applyFont="1" applyFill="1" applyBorder="1" applyAlignment="1">
      <alignment horizontal="center"/>
    </xf>
    <xf numFmtId="0" fontId="48" fillId="0" borderId="61" xfId="2" applyNumberFormat="1" applyFont="1" applyBorder="1"/>
    <xf numFmtId="167" fontId="48" fillId="0" borderId="0" xfId="0" applyNumberFormat="1" applyFont="1" applyAlignment="1">
      <alignment horizontal="center"/>
    </xf>
    <xf numFmtId="0" fontId="48" fillId="0" borderId="0" xfId="2" applyNumberFormat="1" applyFont="1" applyBorder="1"/>
    <xf numFmtId="0" fontId="48" fillId="0" borderId="0" xfId="0" applyFont="1"/>
    <xf numFmtId="0" fontId="48" fillId="0" borderId="0" xfId="2" applyNumberFormat="1" applyFont="1" applyBorder="1" applyAlignment="1">
      <alignment horizontal="center"/>
    </xf>
    <xf numFmtId="168" fontId="48" fillId="16" borderId="61" xfId="2" applyNumberFormat="1" applyFont="1" applyFill="1" applyBorder="1" applyAlignment="1">
      <alignment horizontal="center"/>
    </xf>
    <xf numFmtId="9" fontId="48" fillId="0" borderId="61" xfId="2" applyFont="1" applyBorder="1" applyAlignment="1">
      <alignment horizontal="center"/>
    </xf>
    <xf numFmtId="0" fontId="48" fillId="0" borderId="61" xfId="2" applyNumberFormat="1" applyFont="1" applyBorder="1" applyAlignment="1">
      <alignment horizontal="center"/>
    </xf>
    <xf numFmtId="168" fontId="48" fillId="0" borderId="61" xfId="2" applyNumberFormat="1" applyFont="1" applyBorder="1" applyAlignment="1">
      <alignment horizontal="center"/>
    </xf>
    <xf numFmtId="10" fontId="137" fillId="0" borderId="61" xfId="2" applyNumberFormat="1" applyFont="1" applyBorder="1" applyAlignment="1">
      <alignment horizontal="center"/>
    </xf>
    <xf numFmtId="167" fontId="48" fillId="0" borderId="61" xfId="2" applyNumberFormat="1" applyFont="1" applyBorder="1" applyAlignment="1">
      <alignment horizontal="left"/>
    </xf>
    <xf numFmtId="0" fontId="48" fillId="0" borderId="61" xfId="2" applyNumberFormat="1" applyFont="1" applyBorder="1" applyAlignment="1">
      <alignment horizontal="left"/>
    </xf>
    <xf numFmtId="10" fontId="137" fillId="0" borderId="61" xfId="2" applyNumberFormat="1" applyFont="1" applyBorder="1" applyAlignment="1">
      <alignment horizontal="left"/>
    </xf>
    <xf numFmtId="165" fontId="48" fillId="0" borderId="61" xfId="2" applyNumberFormat="1" applyFont="1" applyBorder="1" applyAlignment="1">
      <alignment horizontal="left"/>
    </xf>
    <xf numFmtId="0" fontId="31" fillId="0" borderId="87" xfId="0" applyFont="1" applyBorder="1" applyAlignment="1">
      <alignment horizontal="center" vertical="center"/>
    </xf>
    <xf numFmtId="172" fontId="104" fillId="3" borderId="88" xfId="1" applyNumberFormat="1" applyFont="1" applyFill="1" applyBorder="1" applyAlignment="1" applyProtection="1">
      <alignment horizontal="center" vertical="center"/>
      <protection locked="0"/>
    </xf>
    <xf numFmtId="0" fontId="31" fillId="0" borderId="70" xfId="0" applyFont="1" applyBorder="1" applyAlignment="1">
      <alignment horizontal="left" vertical="center"/>
    </xf>
    <xf numFmtId="0" fontId="47" fillId="0" borderId="0" xfId="0" applyFont="1" applyAlignment="1">
      <alignment horizontal="left" vertical="center"/>
    </xf>
    <xf numFmtId="0" fontId="76" fillId="0" borderId="0" xfId="0" applyFont="1" applyAlignment="1">
      <alignment horizontal="center" vertical="top"/>
    </xf>
    <xf numFmtId="0" fontId="38" fillId="6" borderId="15" xfId="0" applyFont="1" applyFill="1" applyBorder="1" applyAlignment="1">
      <alignment horizontal="center" vertical="center" wrapText="1"/>
    </xf>
    <xf numFmtId="0" fontId="38" fillId="6" borderId="0" xfId="0" applyFont="1" applyFill="1" applyAlignment="1">
      <alignment horizontal="center" vertical="center" wrapText="1"/>
    </xf>
    <xf numFmtId="1" fontId="57" fillId="3" borderId="64" xfId="1" applyNumberFormat="1" applyFont="1" applyFill="1" applyBorder="1" applyAlignment="1" applyProtection="1">
      <alignment horizontal="left" vertical="center"/>
      <protection locked="0"/>
    </xf>
    <xf numFmtId="1" fontId="57" fillId="3" borderId="66" xfId="1" applyNumberFormat="1" applyFont="1" applyFill="1" applyBorder="1" applyAlignment="1" applyProtection="1">
      <alignment horizontal="left" vertical="center"/>
      <protection locked="0"/>
    </xf>
    <xf numFmtId="0" fontId="46" fillId="0" borderId="0" xfId="0" applyFont="1" applyAlignment="1">
      <alignment horizontal="center" vertical="center"/>
    </xf>
    <xf numFmtId="0" fontId="38" fillId="6" borderId="53" xfId="0" applyFont="1" applyFill="1" applyBorder="1" applyAlignment="1">
      <alignment horizontal="center" vertical="center" wrapText="1"/>
    </xf>
    <xf numFmtId="173" fontId="105" fillId="0" borderId="0" xfId="0" applyNumberFormat="1" applyFont="1" applyAlignment="1" applyProtection="1">
      <alignment horizontal="center"/>
      <protection locked="0"/>
    </xf>
    <xf numFmtId="164" fontId="22" fillId="9" borderId="29" xfId="2" applyNumberFormat="1" applyFont="1" applyFill="1" applyBorder="1" applyAlignment="1">
      <alignment horizontal="center" vertical="center"/>
    </xf>
    <xf numFmtId="164" fontId="22" fillId="9" borderId="28" xfId="2" applyNumberFormat="1" applyFont="1" applyFill="1" applyBorder="1" applyAlignment="1">
      <alignment horizontal="center" vertical="center"/>
    </xf>
    <xf numFmtId="164" fontId="22" fillId="9" borderId="32" xfId="2" applyNumberFormat="1" applyFont="1" applyFill="1" applyBorder="1" applyAlignment="1">
      <alignment horizontal="center" vertical="center"/>
    </xf>
    <xf numFmtId="164" fontId="22" fillId="9" borderId="31" xfId="2" applyNumberFormat="1" applyFont="1" applyFill="1" applyBorder="1" applyAlignment="1">
      <alignment horizontal="center" vertical="center"/>
    </xf>
    <xf numFmtId="164" fontId="22" fillId="9" borderId="30" xfId="2" applyNumberFormat="1" applyFont="1" applyFill="1" applyBorder="1" applyAlignment="1">
      <alignment horizontal="center" vertical="center"/>
    </xf>
    <xf numFmtId="164" fontId="22" fillId="9" borderId="35" xfId="2" applyNumberFormat="1" applyFont="1" applyFill="1" applyBorder="1" applyAlignment="1">
      <alignment horizontal="center" vertical="center"/>
    </xf>
    <xf numFmtId="164" fontId="22" fillId="9" borderId="27" xfId="2" applyNumberFormat="1" applyFont="1" applyFill="1" applyBorder="1" applyAlignment="1">
      <alignment horizontal="center" vertical="center"/>
    </xf>
    <xf numFmtId="164" fontId="22" fillId="9" borderId="26" xfId="2" applyNumberFormat="1" applyFont="1" applyFill="1" applyBorder="1" applyAlignment="1">
      <alignment horizontal="center" vertical="center"/>
    </xf>
    <xf numFmtId="164" fontId="22" fillId="9" borderId="34" xfId="2" applyNumberFormat="1" applyFont="1" applyFill="1" applyBorder="1" applyAlignment="1">
      <alignment horizontal="center" vertical="center"/>
    </xf>
    <xf numFmtId="0" fontId="28" fillId="6" borderId="15" xfId="0" applyFont="1" applyFill="1" applyBorder="1" applyAlignment="1">
      <alignment horizontal="center" vertical="center"/>
    </xf>
    <xf numFmtId="0" fontId="28" fillId="6" borderId="0" xfId="0" applyFont="1" applyFill="1" applyAlignment="1">
      <alignment horizontal="center" vertical="center"/>
    </xf>
    <xf numFmtId="0" fontId="52" fillId="6" borderId="0" xfId="0" applyFont="1" applyFill="1" applyAlignment="1">
      <alignment horizontal="center" vertical="center"/>
    </xf>
    <xf numFmtId="0" fontId="28" fillId="6" borderId="16" xfId="0" applyFont="1" applyFill="1" applyBorder="1" applyAlignment="1">
      <alignment horizontal="center" vertical="center"/>
    </xf>
    <xf numFmtId="164" fontId="22" fillId="9" borderId="27" xfId="2" applyNumberFormat="1" applyFont="1" applyFill="1" applyBorder="1" applyAlignment="1" applyProtection="1">
      <alignment horizontal="center" vertical="center"/>
    </xf>
    <xf numFmtId="164" fontId="22" fillId="9" borderId="34" xfId="2" applyNumberFormat="1" applyFont="1" applyFill="1" applyBorder="1" applyAlignment="1" applyProtection="1">
      <alignment horizontal="center" vertical="center"/>
    </xf>
    <xf numFmtId="164" fontId="22" fillId="2" borderId="15" xfId="2" applyNumberFormat="1" applyFont="1" applyFill="1" applyBorder="1" applyAlignment="1" applyProtection="1">
      <alignment horizontal="center" vertical="center"/>
    </xf>
    <xf numFmtId="164" fontId="22" fillId="2" borderId="27" xfId="2" applyNumberFormat="1" applyFont="1" applyFill="1" applyBorder="1" applyAlignment="1" applyProtection="1">
      <alignment horizontal="center" vertical="center"/>
    </xf>
    <xf numFmtId="164" fontId="22" fillId="9" borderId="29" xfId="2" applyNumberFormat="1" applyFont="1" applyFill="1" applyBorder="1" applyAlignment="1" applyProtection="1">
      <alignment horizontal="center" vertical="center"/>
    </xf>
    <xf numFmtId="164" fontId="22" fillId="9" borderId="32" xfId="2" applyNumberFormat="1" applyFont="1" applyFill="1" applyBorder="1" applyAlignment="1" applyProtection="1">
      <alignment horizontal="center" vertical="center"/>
    </xf>
    <xf numFmtId="164" fontId="22" fillId="9" borderId="31" xfId="2" applyNumberFormat="1" applyFont="1" applyFill="1" applyBorder="1" applyAlignment="1" applyProtection="1">
      <alignment horizontal="center" vertical="center"/>
    </xf>
    <xf numFmtId="164" fontId="22" fillId="9" borderId="35" xfId="2" applyNumberFormat="1" applyFont="1" applyFill="1" applyBorder="1" applyAlignment="1" applyProtection="1">
      <alignment horizontal="center" vertical="center"/>
    </xf>
    <xf numFmtId="164" fontId="22" fillId="9" borderId="30" xfId="2" applyNumberFormat="1" applyFont="1" applyFill="1" applyBorder="1" applyAlignment="1" applyProtection="1">
      <alignment horizontal="center" vertical="center"/>
    </xf>
    <xf numFmtId="164" fontId="22" fillId="9" borderId="28" xfId="2" applyNumberFormat="1" applyFont="1" applyFill="1" applyBorder="1" applyAlignment="1" applyProtection="1">
      <alignment horizontal="center" vertical="center"/>
    </xf>
    <xf numFmtId="0" fontId="52" fillId="6" borderId="16" xfId="0" applyFont="1" applyFill="1" applyBorder="1" applyAlignment="1">
      <alignment horizontal="center" vertical="center"/>
    </xf>
    <xf numFmtId="0" fontId="52" fillId="6" borderId="26" xfId="0" applyFont="1" applyFill="1" applyBorder="1" applyAlignment="1">
      <alignment horizontal="center" vertical="center"/>
    </xf>
    <xf numFmtId="0" fontId="52" fillId="6" borderId="34" xfId="0" applyFont="1" applyFill="1" applyBorder="1" applyAlignment="1">
      <alignment horizontal="center" vertical="center"/>
    </xf>
    <xf numFmtId="164" fontId="22" fillId="9" borderId="26" xfId="2" applyNumberFormat="1" applyFont="1" applyFill="1" applyBorder="1" applyAlignment="1" applyProtection="1">
      <alignment horizontal="center" vertical="center"/>
    </xf>
    <xf numFmtId="0" fontId="46" fillId="0" borderId="0" xfId="0" applyFont="1" applyAlignment="1">
      <alignment horizontal="left"/>
    </xf>
    <xf numFmtId="1" fontId="57" fillId="5" borderId="51" xfId="1" applyNumberFormat="1" applyFont="1" applyFill="1" applyBorder="1" applyAlignment="1" applyProtection="1">
      <alignment horizontal="center" vertical="center"/>
      <protection locked="0"/>
    </xf>
    <xf numFmtId="1" fontId="57" fillId="5" borderId="52" xfId="1" applyNumberFormat="1" applyFont="1" applyFill="1" applyBorder="1" applyAlignment="1" applyProtection="1">
      <alignment horizontal="center" vertical="center"/>
      <protection locked="0"/>
    </xf>
    <xf numFmtId="0" fontId="38" fillId="6" borderId="15" xfId="0" applyFont="1" applyFill="1" applyBorder="1" applyAlignment="1" applyProtection="1">
      <alignment horizontal="center" vertical="center"/>
      <protection locked="0"/>
    </xf>
    <xf numFmtId="0" fontId="38" fillId="6" borderId="16" xfId="0" applyFont="1" applyFill="1" applyBorder="1" applyAlignment="1" applyProtection="1">
      <alignment horizontal="center" vertical="center"/>
      <protection locked="0"/>
    </xf>
    <xf numFmtId="0" fontId="38" fillId="6" borderId="0" xfId="0" applyFont="1" applyFill="1" applyAlignment="1" applyProtection="1">
      <alignment horizontal="center" vertical="center"/>
      <protection locked="0"/>
    </xf>
    <xf numFmtId="171" fontId="55" fillId="0" borderId="0" xfId="0" applyNumberFormat="1" applyFont="1" applyAlignment="1">
      <alignment horizontal="center"/>
    </xf>
    <xf numFmtId="0" fontId="46" fillId="0" borderId="0" xfId="0" applyFont="1" applyAlignment="1" applyProtection="1">
      <alignment horizontal="left"/>
      <protection locked="0"/>
    </xf>
    <xf numFmtId="0" fontId="120" fillId="0" borderId="0" xfId="0" applyFont="1" applyAlignment="1" applyProtection="1">
      <alignment horizontal="left"/>
      <protection locked="0"/>
    </xf>
    <xf numFmtId="0" fontId="112" fillId="0" borderId="0" xfId="0" applyFont="1" applyAlignment="1">
      <alignment horizontal="center" vertical="top" wrapText="1"/>
    </xf>
    <xf numFmtId="14" fontId="0" fillId="0" borderId="0" xfId="0" applyNumberFormat="1"/>
    <xf numFmtId="9" fontId="0" fillId="0" borderId="0" xfId="0" applyNumberFormat="1"/>
    <xf numFmtId="10" fontId="0" fillId="0" borderId="0" xfId="2" applyNumberFormat="1" applyFont="1"/>
    <xf numFmtId="177" fontId="0" fillId="0" borderId="0" xfId="2" applyNumberFormat="1" applyFont="1"/>
    <xf numFmtId="178" fontId="0" fillId="0" borderId="0" xfId="2" applyNumberFormat="1" applyFont="1"/>
    <xf numFmtId="0" fontId="0" fillId="0" borderId="0" xfId="0" applyAlignment="1">
      <alignment horizontal="right"/>
    </xf>
    <xf numFmtId="177" fontId="0" fillId="0" borderId="0" xfId="0" applyNumberFormat="1"/>
    <xf numFmtId="178" fontId="0" fillId="0" borderId="0" xfId="0" applyNumberFormat="1"/>
    <xf numFmtId="178" fontId="34" fillId="0" borderId="0" xfId="2" applyNumberFormat="1" applyFont="1"/>
    <xf numFmtId="178" fontId="0" fillId="0" borderId="0" xfId="0" applyNumberFormat="1" applyAlignment="1">
      <alignment horizontal="center"/>
    </xf>
    <xf numFmtId="179" fontId="0" fillId="0" borderId="0" xfId="2" applyNumberFormat="1" applyFont="1"/>
    <xf numFmtId="182" fontId="0" fillId="0" borderId="0" xfId="2" applyNumberFormat="1" applyFont="1"/>
    <xf numFmtId="177" fontId="34" fillId="0" borderId="0" xfId="0" applyNumberFormat="1" applyFont="1"/>
    <xf numFmtId="190" fontId="0" fillId="0" borderId="0" xfId="1" applyNumberFormat="1" applyFont="1"/>
    <xf numFmtId="190" fontId="34" fillId="0" borderId="0" xfId="1" applyNumberFormat="1" applyFont="1"/>
  </cellXfs>
  <cellStyles count="55">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065">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b/>
        <i val="0"/>
        <color rgb="FFC00000"/>
      </font>
      <fill>
        <patternFill>
          <bgColor rgb="FFFFFF00"/>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sz val="10"/>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style="thin">
          <color theme="0" tint="-0.34998626667073579"/>
        </top>
        <bottom style="thin">
          <color theme="0" tint="-0.34998626667073579"/>
        </bottom>
        <vertical/>
        <horizontal/>
      </border>
    </dxf>
  </dxfs>
  <tableStyles count="0" defaultTableStyle="TableStyleMedium2" defaultPivotStyle="PivotStyleLight16"/>
  <colors>
    <mruColors>
      <color rgb="FFFAFFB9"/>
      <color rgb="FF000076"/>
      <color rgb="FF0000C0"/>
      <color rgb="FFFFC35C"/>
      <color rgb="FF343A51"/>
      <color rgb="FFFFFFCD"/>
      <color rgb="FFFAB47A"/>
      <color rgb="FF4E607B"/>
      <color rgb="FFFDD5D5"/>
      <color rgb="FFED5A6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ustomXml" Target="../customXml/item4.xml"/><Relationship Id="rId20" Type="http://schemas.openxmlformats.org/officeDocument/2006/relationships/worksheet" Target="worksheets/sheet20.xml"/><Relationship Id="rId41"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180975</xdr:rowOff>
        </xdr:from>
        <xdr:to>
          <xdr:col>21</xdr:col>
          <xdr:colOff>200025</xdr:colOff>
          <xdr:row>1</xdr:row>
          <xdr:rowOff>228600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104775</xdr:colOff>
          <xdr:row>2</xdr:row>
          <xdr:rowOff>57150</xdr:rowOff>
        </xdr:from>
        <xdr:to>
          <xdr:col>21</xdr:col>
          <xdr:colOff>200025</xdr:colOff>
          <xdr:row>3</xdr:row>
          <xdr:rowOff>95250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1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Remover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1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200025</xdr:colOff>
          <xdr:row>0</xdr:row>
          <xdr:rowOff>123825</xdr:rowOff>
        </xdr:from>
        <xdr:to>
          <xdr:col>29</xdr:col>
          <xdr:colOff>752475</xdr:colOff>
          <xdr:row>1</xdr:row>
          <xdr:rowOff>200025</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100-00000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Simular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1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xdr:twoCellAnchor editAs="oneCell">
    <xdr:from>
      <xdr:col>5</xdr:col>
      <xdr:colOff>226218</xdr:colOff>
      <xdr:row>0</xdr:row>
      <xdr:rowOff>166686</xdr:rowOff>
    </xdr:from>
    <xdr:to>
      <xdr:col>7</xdr:col>
      <xdr:colOff>133949</xdr:colOff>
      <xdr:row>3</xdr:row>
      <xdr:rowOff>157426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stretch>
          <a:fillRect/>
        </a:stretch>
      </xdr:blipFill>
      <xdr:spPr>
        <a:xfrm>
          <a:off x="3976687" y="166686"/>
          <a:ext cx="1836543" cy="705115"/>
        </a:xfrm>
        <a:prstGeom prst="rect">
          <a:avLst/>
        </a:prstGeom>
      </xdr:spPr>
    </xdr:pic>
    <xdr:clientData/>
  </xdr:twoCellAnchor>
  <mc:AlternateContent xmlns:mc="http://schemas.openxmlformats.org/markup-compatibility/2006">
    <mc:Choice xmlns:a14="http://schemas.microsoft.com/office/drawing/2010/main" Requires="a14">
      <xdr:twoCellAnchor>
        <xdr:from>
          <xdr:col>28</xdr:col>
          <xdr:colOff>200025</xdr:colOff>
          <xdr:row>2</xdr:row>
          <xdr:rowOff>38100</xdr:rowOff>
        </xdr:from>
        <xdr:to>
          <xdr:col>29</xdr:col>
          <xdr:colOff>752475</xdr:colOff>
          <xdr:row>3</xdr:row>
          <xdr:rowOff>114300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1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11</xdr:col>
      <xdr:colOff>265823</xdr:colOff>
      <xdr:row>0</xdr:row>
      <xdr:rowOff>38100</xdr:rowOff>
    </xdr:from>
    <xdr:to>
      <xdr:col>17</xdr:col>
      <xdr:colOff>447675</xdr:colOff>
      <xdr:row>1</xdr:row>
      <xdr:rowOff>84876</xdr:rowOff>
    </xdr:to>
    <xdr:pic>
      <xdr:nvPicPr>
        <xdr:cNvPr id="2" name="Gráfico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761873" y="38100"/>
          <a:ext cx="2982202" cy="475401"/>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28575</xdr:colOff>
          <xdr:row>0</xdr:row>
          <xdr:rowOff>104775</xdr:rowOff>
        </xdr:from>
        <xdr:to>
          <xdr:col>9</xdr:col>
          <xdr:colOff>466725</xdr:colOff>
          <xdr:row>0</xdr:row>
          <xdr:rowOff>390525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2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11</xdr:col>
      <xdr:colOff>466725</xdr:colOff>
      <xdr:row>0</xdr:row>
      <xdr:rowOff>19050</xdr:rowOff>
    </xdr:from>
    <xdr:to>
      <xdr:col>17</xdr:col>
      <xdr:colOff>409575</xdr:colOff>
      <xdr:row>1</xdr:row>
      <xdr:rowOff>133351</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9695" b="11353"/>
        <a:stretch/>
      </xdr:blipFill>
      <xdr:spPr>
        <a:xfrm>
          <a:off x="6962775" y="19050"/>
          <a:ext cx="2743200" cy="542926"/>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66675</xdr:colOff>
          <xdr:row>0</xdr:row>
          <xdr:rowOff>133350</xdr:rowOff>
        </xdr:from>
        <xdr:to>
          <xdr:col>9</xdr:col>
          <xdr:colOff>504825</xdr:colOff>
          <xdr:row>0</xdr:row>
          <xdr:rowOff>419100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24</xdr:col>
      <xdr:colOff>370680</xdr:colOff>
      <xdr:row>1</xdr:row>
      <xdr:rowOff>27782</xdr:rowOff>
    </xdr:from>
    <xdr:to>
      <xdr:col>27</xdr:col>
      <xdr:colOff>4569</xdr:colOff>
      <xdr:row>2</xdr:row>
      <xdr:rowOff>339990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8506280" y="84932"/>
          <a:ext cx="1862739" cy="70273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420687</xdr:colOff>
      <xdr:row>1</xdr:row>
      <xdr:rowOff>15876</xdr:rowOff>
    </xdr:from>
    <xdr:to>
      <xdr:col>12</xdr:col>
      <xdr:colOff>554637</xdr:colOff>
      <xdr:row>2</xdr:row>
      <xdr:rowOff>328084</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8707437" y="75407"/>
          <a:ext cx="1848449" cy="70511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6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726281</xdr:colOff>
      <xdr:row>1</xdr:row>
      <xdr:rowOff>71438</xdr:rowOff>
    </xdr:from>
    <xdr:to>
      <xdr:col>19</xdr:col>
      <xdr:colOff>630114</xdr:colOff>
      <xdr:row>2</xdr:row>
      <xdr:rowOff>285749</xdr:rowOff>
    </xdr:to>
    <xdr:pic>
      <xdr:nvPicPr>
        <xdr:cNvPr id="3" name="Gráfico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751469" y="130969"/>
          <a:ext cx="3809083" cy="60721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17</xdr:col>
      <xdr:colOff>384967</xdr:colOff>
      <xdr:row>0</xdr:row>
      <xdr:rowOff>27782</xdr:rowOff>
    </xdr:from>
    <xdr:to>
      <xdr:col>19</xdr:col>
      <xdr:colOff>685603</xdr:colOff>
      <xdr:row>2</xdr:row>
      <xdr:rowOff>280459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767592" y="27782"/>
          <a:ext cx="1834161" cy="7003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74084</xdr:rowOff>
    </xdr:from>
    <xdr:to>
      <xdr:col>1</xdr:col>
      <xdr:colOff>2614083</xdr:colOff>
      <xdr:row>2</xdr:row>
      <xdr:rowOff>84668</xdr:rowOff>
    </xdr:to>
    <xdr:sp macro="[0]!copy_fund_guide_old" textlink="">
      <xdr:nvSpPr>
        <xdr:cNvPr id="2" name="Rectangle: Rounded Corners 1">
          <a:extLst>
            <a:ext uri="{FF2B5EF4-FFF2-40B4-BE49-F238E27FC236}">
              <a16:creationId xmlns:a16="http://schemas.microsoft.com/office/drawing/2014/main" id="{00000000-0008-0000-0900-000002000000}"/>
            </a:ext>
          </a:extLst>
        </xdr:cNvPr>
        <xdr:cNvSpPr/>
      </xdr:nvSpPr>
      <xdr:spPr>
        <a:xfrm>
          <a:off x="295275" y="74084"/>
          <a:ext cx="2614083" cy="353484"/>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0</xdr:row>
      <xdr:rowOff>74084</xdr:rowOff>
    </xdr:from>
    <xdr:to>
      <xdr:col>1</xdr:col>
      <xdr:colOff>2614083</xdr:colOff>
      <xdr:row>2</xdr:row>
      <xdr:rowOff>84668</xdr:rowOff>
    </xdr:to>
    <xdr:sp macro="[0]!FunGuideUpdate" textlink="">
      <xdr:nvSpPr>
        <xdr:cNvPr id="2" name="Rectangle: Rounded Corners 1">
          <a:extLst>
            <a:ext uri="{FF2B5EF4-FFF2-40B4-BE49-F238E27FC236}">
              <a16:creationId xmlns:a16="http://schemas.microsoft.com/office/drawing/2014/main" id="{00000000-0008-0000-0A00-000002000000}"/>
            </a:ext>
          </a:extLst>
        </xdr:cNvPr>
        <xdr:cNvSpPr/>
      </xdr:nvSpPr>
      <xdr:spPr>
        <a:xfrm>
          <a:off x="296333" y="74084"/>
          <a:ext cx="2614083" cy="359834"/>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xdr:from>
      <xdr:col>1</xdr:col>
      <xdr:colOff>2726532</xdr:colOff>
      <xdr:row>0</xdr:row>
      <xdr:rowOff>71438</xdr:rowOff>
    </xdr:from>
    <xdr:to>
      <xdr:col>1</xdr:col>
      <xdr:colOff>4429126</xdr:colOff>
      <xdr:row>2</xdr:row>
      <xdr:rowOff>82022</xdr:rowOff>
    </xdr:to>
    <xdr:sp macro="[0]!CleanColumn" textlink="">
      <xdr:nvSpPr>
        <xdr:cNvPr id="3" name="Rectangle: Rounded Corners 2">
          <a:extLst>
            <a:ext uri="{FF2B5EF4-FFF2-40B4-BE49-F238E27FC236}">
              <a16:creationId xmlns:a16="http://schemas.microsoft.com/office/drawing/2014/main" id="{00000000-0008-0000-0A00-000003000000}"/>
            </a:ext>
          </a:extLst>
        </xdr:cNvPr>
        <xdr:cNvSpPr/>
      </xdr:nvSpPr>
      <xdr:spPr>
        <a:xfrm>
          <a:off x="3024188" y="71438"/>
          <a:ext cx="1702594" cy="355865"/>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Clean Coluna</a:t>
          </a:r>
          <a:r>
            <a:rPr lang="pt-BR" sz="1100" baseline="0">
              <a:solidFill>
                <a:srgbClr val="343A51"/>
              </a:solidFill>
              <a:latin typeface="Archia Medium" panose="02000503000000020004" pitchFamily="50" charset="0"/>
            </a:rPr>
            <a:t> Status</a:t>
          </a:r>
          <a:endParaRPr lang="pt-BR" sz="1100">
            <a:solidFill>
              <a:srgbClr val="343A51"/>
            </a:solidFill>
            <a:latin typeface="Archia Medium" panose="02000503000000020004" pitchFamily="50"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22</xdr:col>
      <xdr:colOff>224367</xdr:colOff>
      <xdr:row>0</xdr:row>
      <xdr:rowOff>0</xdr:rowOff>
    </xdr:from>
    <xdr:to>
      <xdr:col>23</xdr:col>
      <xdr:colOff>746992</xdr:colOff>
      <xdr:row>3</xdr:row>
      <xdr:rowOff>24077</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6353367" y="0"/>
          <a:ext cx="1813792" cy="70141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8</xdr:col>
      <xdr:colOff>44824</xdr:colOff>
      <xdr:row>0</xdr:row>
      <xdr:rowOff>0</xdr:rowOff>
    </xdr:from>
    <xdr:to>
      <xdr:col>9</xdr:col>
      <xdr:colOff>988292</xdr:colOff>
      <xdr:row>3</xdr:row>
      <xdr:rowOff>24077</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5546912" y="0"/>
          <a:ext cx="1817527" cy="70763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11</xdr:col>
      <xdr:colOff>476250</xdr:colOff>
      <xdr:row>0</xdr:row>
      <xdr:rowOff>9525</xdr:rowOff>
    </xdr:from>
    <xdr:to>
      <xdr:col>17</xdr:col>
      <xdr:colOff>419100</xdr:colOff>
      <xdr:row>1</xdr:row>
      <xdr:rowOff>11397</xdr:rowOff>
    </xdr:to>
    <xdr:pic>
      <xdr:nvPicPr>
        <xdr:cNvPr id="6" name="Picture 5">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72300" y="9525"/>
          <a:ext cx="2743200" cy="68767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5)%20Produtos/5.2)%20Fundos%20Abertos/5.2.2)%20Fund%20Guide/Fund_Guide_BSW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O USAR O ARQUIVO"/>
      <sheetName val="BTG"/>
      <sheetName val="Repasse AAI - 01.09.22"/>
      <sheetName val="Template Apresentação"/>
      <sheetName val="Fund Guide"/>
      <sheetName val="Input Manual"/>
      <sheetName val="Repasse Gestor - 01.09.22"/>
      <sheetName val="Database"/>
      <sheetName val="Classificaçõ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B2" t="str">
            <v>Classe</v>
          </cell>
          <cell r="C2" t="str">
            <v>Estratégia</v>
          </cell>
          <cell r="D2" t="str">
            <v>Estilo</v>
          </cell>
          <cell r="E2" t="str">
            <v>Duration</v>
          </cell>
          <cell r="F2" t="str">
            <v>Volatilidade</v>
          </cell>
          <cell r="G2" t="str">
            <v>Crédito</v>
          </cell>
          <cell r="H2" t="str">
            <v>Geografia</v>
          </cell>
          <cell r="I2" t="str">
            <v>Moeda</v>
          </cell>
          <cell r="J2" t="str">
            <v>Status</v>
          </cell>
        </row>
        <row r="3">
          <cell r="B3" t="str">
            <v>Renda Variável</v>
          </cell>
          <cell r="C3" t="str">
            <v>Long Only</v>
          </cell>
          <cell r="D3" t="str">
            <v>Bottom Up</v>
          </cell>
          <cell r="E3" t="str">
            <v>Curta</v>
          </cell>
          <cell r="F3" t="str">
            <v>Alta</v>
          </cell>
          <cell r="G3" t="str">
            <v>High Yield</v>
          </cell>
          <cell r="H3" t="str">
            <v>Brasil</v>
          </cell>
          <cell r="I3" t="str">
            <v>BRL</v>
          </cell>
          <cell r="J3" t="str">
            <v>Ativo</v>
          </cell>
        </row>
        <row r="4">
          <cell r="B4" t="str">
            <v>Multimercado</v>
          </cell>
          <cell r="C4" t="str">
            <v>Long Bias</v>
          </cell>
          <cell r="D4" t="str">
            <v>Top-Down</v>
          </cell>
          <cell r="E4" t="str">
            <v>Média</v>
          </cell>
          <cell r="F4" t="str">
            <v>Média</v>
          </cell>
          <cell r="G4" t="str">
            <v>High Grade</v>
          </cell>
          <cell r="H4" t="str">
            <v>USA</v>
          </cell>
          <cell r="I4" t="str">
            <v>USD</v>
          </cell>
          <cell r="J4" t="str">
            <v>Neutro</v>
          </cell>
        </row>
        <row r="5">
          <cell r="B5" t="str">
            <v>Renda Fixa</v>
          </cell>
          <cell r="C5" t="str">
            <v>Alternativos</v>
          </cell>
          <cell r="D5" t="str">
            <v>Small Caps</v>
          </cell>
          <cell r="E5" t="str">
            <v>Longa</v>
          </cell>
          <cell r="F5" t="str">
            <v>Baixa</v>
          </cell>
          <cell r="G5" t="str">
            <v>-</v>
          </cell>
          <cell r="H5" t="str">
            <v>Global</v>
          </cell>
          <cell r="I5" t="str">
            <v>EUR</v>
          </cell>
          <cell r="J5" t="str">
            <v>Reativo</v>
          </cell>
        </row>
        <row r="6">
          <cell r="C6" t="str">
            <v>Macro</v>
          </cell>
          <cell r="D6" t="str">
            <v>Temáticos</v>
          </cell>
          <cell r="E6" t="str">
            <v>-</v>
          </cell>
          <cell r="F6" t="str">
            <v>-</v>
          </cell>
          <cell r="H6" t="str">
            <v>China</v>
          </cell>
          <cell r="I6" t="str">
            <v>CNH</v>
          </cell>
        </row>
        <row r="7">
          <cell r="C7" t="str">
            <v>Descorrelacionados</v>
          </cell>
          <cell r="D7" t="str">
            <v>Quant</v>
          </cell>
          <cell r="H7" t="str">
            <v>Europa</v>
          </cell>
          <cell r="I7" t="str">
            <v>-</v>
          </cell>
        </row>
        <row r="8">
          <cell r="C8" t="str">
            <v>Pós-fixado</v>
          </cell>
          <cell r="D8" t="str">
            <v>Private Equity</v>
          </cell>
          <cell r="H8" t="str">
            <v>LatAm</v>
          </cell>
        </row>
        <row r="9">
          <cell r="C9" t="str">
            <v>Pré-fixado</v>
          </cell>
          <cell r="D9" t="str">
            <v>Imobiliário</v>
          </cell>
          <cell r="H9" t="str">
            <v>EM</v>
          </cell>
        </row>
        <row r="10">
          <cell r="C10" t="str">
            <v>Inflação</v>
          </cell>
          <cell r="D10" t="str">
            <v>Cambial</v>
          </cell>
          <cell r="H10" t="str">
            <v>Asia</v>
          </cell>
        </row>
        <row r="11">
          <cell r="D11" t="str">
            <v>Commodities</v>
          </cell>
        </row>
        <row r="12">
          <cell r="D12" t="str">
            <v>Private Equity</v>
          </cell>
        </row>
        <row r="13">
          <cell r="D13" t="str">
            <v>Special Situations</v>
          </cell>
        </row>
        <row r="14">
          <cell r="D14" t="str">
            <v>Criptomoedas</v>
          </cell>
        </row>
        <row r="15">
          <cell r="D15" t="str">
            <v>Multiestratégia</v>
          </cell>
        </row>
        <row r="16">
          <cell r="D16" t="str">
            <v>Long &amp; Short</v>
          </cell>
        </row>
        <row r="17">
          <cell r="D17" t="str">
            <v>Arbitragem</v>
          </cell>
        </row>
        <row r="18">
          <cell r="D18" t="str">
            <v>Quant</v>
          </cell>
        </row>
        <row r="19">
          <cell r="D19" t="str">
            <v>Referenciado</v>
          </cell>
        </row>
        <row r="20">
          <cell r="D20" t="str">
            <v>Estruturados</v>
          </cell>
        </row>
        <row r="21">
          <cell r="D21" t="str">
            <v>Incentivado</v>
          </cell>
        </row>
        <row r="22">
          <cell r="D22" t="str">
            <v>CP Não Incentivado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 Input"/>
      <sheetName val="Asset Allocation Estrutural"/>
      <sheetName val="Asset Allocation Tático"/>
      <sheetName val="Notches"/>
      <sheetName val="Classificação"/>
      <sheetName val="Sheet3"/>
      <sheetName val="Template"/>
      <sheetName val="Base Fundos BTG (todos)"/>
      <sheetName val="Menu de Produtos"/>
      <sheetName val="Ranges NT"/>
      <sheetName val="Carteira Recomendada"/>
      <sheetName val="Documento PDF"/>
      <sheetName val="Processo de Atualização"/>
    </sheetNames>
    <sheetDataSet>
      <sheetData sheetId="0"/>
      <sheetData sheetId="1"/>
      <sheetData sheetId="2"/>
      <sheetData sheetId="3"/>
      <sheetData sheetId="4"/>
      <sheetData sheetId="5">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6.5000000000000002E-2</v>
          </cell>
          <cell r="J12">
            <v>0.1</v>
          </cell>
          <cell r="K12">
            <v>0.13500000000000001</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0</v>
          </cell>
          <cell r="L17">
            <v>1.3000000000000001E-2</v>
          </cell>
          <cell r="M17">
            <v>0</v>
          </cell>
          <cell r="O17">
            <v>8.0000000000000071E-3</v>
          </cell>
          <cell r="Q17">
            <v>2.4E-2</v>
          </cell>
          <cell r="R17">
            <v>0</v>
          </cell>
          <cell r="T17">
            <v>1.8285714285714301E-2</v>
          </cell>
          <cell r="V17">
            <v>4.6000000000000006E-2</v>
          </cell>
          <cell r="W17">
            <v>0</v>
          </cell>
          <cell r="Y17">
            <v>3.0857142857142882E-2</v>
          </cell>
          <cell r="AA17">
            <v>7.3999999999999996E-2</v>
          </cell>
        </row>
      </sheetData>
      <sheetData sheetId="6">
        <row r="8">
          <cell r="G8" t="str">
            <v>setembro</v>
          </cell>
          <cell r="K8" t="str">
            <v>outubro</v>
          </cell>
          <cell r="O8" t="str">
            <v>outubro</v>
          </cell>
          <cell r="S8" t="str">
            <v>outubro</v>
          </cell>
          <cell r="W8" t="str">
            <v>outubro</v>
          </cell>
        </row>
        <row r="9">
          <cell r="D9">
            <v>1</v>
          </cell>
          <cell r="G9">
            <v>1</v>
          </cell>
          <cell r="H9">
            <v>0.85</v>
          </cell>
          <cell r="K9">
            <v>0.84000000000000008</v>
          </cell>
          <cell r="L9">
            <v>0.7</v>
          </cell>
          <cell r="O9">
            <v>0.67999999999999994</v>
          </cell>
          <cell r="P9">
            <v>0.5</v>
          </cell>
          <cell r="S9">
            <v>0.47</v>
          </cell>
          <cell r="T9">
            <v>0.3</v>
          </cell>
          <cell r="W9">
            <v>0.31</v>
          </cell>
        </row>
        <row r="10">
          <cell r="D10">
            <v>0.85</v>
          </cell>
          <cell r="G10">
            <v>0.82</v>
          </cell>
          <cell r="H10">
            <v>0.7</v>
          </cell>
          <cell r="K10">
            <v>0.64</v>
          </cell>
          <cell r="L10">
            <v>0.6</v>
          </cell>
          <cell r="O10">
            <v>0.52</v>
          </cell>
          <cell r="P10">
            <v>0.30000000000000004</v>
          </cell>
          <cell r="S10">
            <v>0.2</v>
          </cell>
          <cell r="T10">
            <v>0.15</v>
          </cell>
          <cell r="W10">
            <v>0.08</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0.12</v>
          </cell>
          <cell r="L19">
            <v>0.2</v>
          </cell>
          <cell r="O19">
            <v>0.23499999999999999</v>
          </cell>
          <cell r="P19">
            <v>0.3</v>
          </cell>
          <cell r="S19">
            <v>0.35</v>
          </cell>
          <cell r="T19">
            <v>0.35</v>
          </cell>
          <cell r="W19">
            <v>0.375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4.3750000000000013E-3</v>
          </cell>
          <cell r="O29">
            <v>8.7500000000000026E-3</v>
          </cell>
          <cell r="S29">
            <v>2.0000000000000004E-2</v>
          </cell>
          <cell r="W29">
            <v>3.3750000000000009E-2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831EDF1D-F8D0-47C4-8B32-DACCC56A16FE}" autoFormatId="16" applyNumberFormats="0" applyBorderFormats="0" applyFontFormats="0" applyPatternFormats="0" applyAlignmentFormats="0" applyWidthHeightFormats="0">
  <queryTableRefresh nextId="104">
    <queryTableFields count="45">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4:AT1402" tableType="queryTable" totalsRowShown="0">
  <autoFilter ref="B4:AT1402" xr:uid="{F8AEC690-9BC0-4473-BAFA-C468BCD593A8}"/>
  <tableColumns count="45">
    <tableColumn id="1" xr3:uid="{5BC8A88F-6F25-4118-80E3-F5353484D180}" uniqueName="1" name="Fundo" queryTableFieldId="46" dataDxfId="1064" dataCellStyle="Per cent"/>
    <tableColumn id="2" xr3:uid="{0C863822-EC45-4B6B-9F86-31973C8C8721}" uniqueName="2" name="CNPJ" queryTableFieldId="2" dataDxfId="1063"/>
    <tableColumn id="3" xr3:uid="{32D33DA1-F851-4545-8E65-C2A909F5DDD6}" uniqueName="3" name="Classe" queryTableFieldId="47" dataDxfId="1062" dataCellStyle="Per cent"/>
    <tableColumn id="4" xr3:uid="{33814ADE-6651-4A72-8CA2-3D652F5D9FC2}" uniqueName="4" name="Estratégia" queryTableFieldId="48" dataDxfId="1061" dataCellStyle="Per cent"/>
    <tableColumn id="5" xr3:uid="{E9C6756E-BCEB-487D-8C1C-FFD3EBC9EF3A}" uniqueName="5" name="Estilo" queryTableFieldId="5" dataDxfId="1060"/>
    <tableColumn id="6" xr3:uid="{E89A6076-01A3-4B44-A597-DDCDE524478F}" uniqueName="6" name="Duration" queryTableFieldId="6" dataDxfId="1059"/>
    <tableColumn id="7" xr3:uid="{8B250115-9CB6-49A4-8A95-9600975E59AC}" uniqueName="7" name="Volatilidade" queryTableFieldId="7" dataDxfId="1058"/>
    <tableColumn id="8" xr3:uid="{C80B4524-DB40-41D8-BBBA-3E2ADD654E7D}" uniqueName="8" name="Crédito" queryTableFieldId="49" dataDxfId="1057" dataCellStyle="Per cent"/>
    <tableColumn id="9" xr3:uid="{EFA584DB-B6E1-41B1-8D35-0FD5ABE780DB}" uniqueName="9" name="Geografia" queryTableFieldId="9" dataDxfId="1056"/>
    <tableColumn id="10" xr3:uid="{F5751591-3794-4B06-BCD5-802D07180A5A}" uniqueName="10" name="Moeda" queryTableFieldId="10" dataDxfId="1055"/>
    <tableColumn id="11" xr3:uid="{9A10E762-70E7-43DE-A215-FBDBF4B04DA9}" uniqueName="11" name="Status" queryTableFieldId="50" dataDxfId="1054" dataCellStyle="Per cent"/>
    <tableColumn id="12" xr3:uid="{89E6C5AC-C2EE-482E-ABC8-F8C88ABD67F0}" uniqueName="12" name="Foco" queryTableFieldId="12" dataDxfId="1053"/>
    <tableColumn id="13" xr3:uid="{A7AAB14B-D06A-41A3-BD39-6C6837B4A91B}" uniqueName="13" name="Código Anbima" queryTableFieldId="51" dataDxfId="1052" dataCellStyle="Per cent"/>
    <tableColumn id="14" xr3:uid="{6F434FDB-C9B0-43B5-A9B9-B8D2B1CACFBC}" uniqueName="14" name="Aberto p/ Captação?" queryTableFieldId="52" dataDxfId="1051" dataCellStyle="Per cent"/>
    <tableColumn id="15" xr3:uid="{315E0FCA-59D7-47CB-B6D0-073DBB04648E}" uniqueName="15" name="Início do Fundo" queryTableFieldId="53" dataDxfId="1050" dataCellStyle="Per cent"/>
    <tableColumn id="16" xr3:uid="{DD6AEBB3-10F7-459D-B21B-D5FEC31D883C}" uniqueName="16" name="PL" queryTableFieldId="54" dataDxfId="1049" dataCellStyle="Per cent"/>
    <tableColumn id="17" xr3:uid="{89AB58A8-DCCA-402F-9991-E1F027A87CC4}" uniqueName="17" name="PL Média 12M" queryTableFieldId="55" dataDxfId="1048" dataCellStyle="Per cent"/>
    <tableColumn id="18" xr3:uid="{43FC1087-1EA7-4EFD-B007-CB5898C24F47}" uniqueName="18" name="Liquidez (D+)" queryTableFieldId="56" dataDxfId="1047" dataCellStyle="Per cent"/>
    <tableColumn id="19" xr3:uid="{B8BFCB73-1284-4448-9573-5D69AED98B8A}" uniqueName="19" name="Retorno YTD" queryTableFieldId="57" dataDxfId="1046" dataCellStyle="Per cent"/>
    <tableColumn id="20" xr3:uid="{1AC8FC8C-851D-4FA6-BA03-ACFCBAE12B32}" uniqueName="20" name="Retorno %CDI YTD" queryTableFieldId="20" dataDxfId="1045" dataCellStyle="Per cent"/>
    <tableColumn id="21" xr3:uid="{C8CDA50D-23DE-4781-A595-50F5750CD810}" uniqueName="21" name="Retorno 12M" queryTableFieldId="58" dataDxfId="1044" dataCellStyle="Per cent"/>
    <tableColumn id="22" xr3:uid="{0B1F8C57-555F-4B00-A3EB-44A3F932135A}" uniqueName="22" name="Retorno %CDI 12M" queryTableFieldId="22" dataDxfId="1043" dataCellStyle="Per cent"/>
    <tableColumn id="23" xr3:uid="{03143559-2F01-4091-8E14-B7259A02619F}" uniqueName="23" name="Retorno 24M" queryTableFieldId="59" dataDxfId="1042" dataCellStyle="Per cent"/>
    <tableColumn id="24" xr3:uid="{693BE3A4-7818-484D-BAA7-AF9174713F51}" uniqueName="24" name="Retorno %CDI 24M" queryTableFieldId="24" dataDxfId="1041" dataCellStyle="Per cent"/>
    <tableColumn id="25" xr3:uid="{86B00059-3AF8-413A-A1F7-DFD0186C464F}" uniqueName="25" name="Retorno 36M" queryTableFieldId="60" dataDxfId="1040" dataCellStyle="Per cent"/>
    <tableColumn id="26" xr3:uid="{2DDCB451-062B-4A2B-BFAC-7F018BBCD190}" uniqueName="26" name="Retorno %CDI 36M" queryTableFieldId="26" dataDxfId="1039" dataCellStyle="Per cent"/>
    <tableColumn id="27" xr3:uid="{C21B423A-5BCB-4465-B5D2-6A91DA0FB68F}" uniqueName="27" name="Volatilidade 12M" queryTableFieldId="61" dataDxfId="1038" dataCellStyle="Per cent"/>
    <tableColumn id="28" xr3:uid="{17C9F3D3-EDAC-4EB6-AC41-D0AD38912460}" uniqueName="28" name="Sharpe 12M" queryTableFieldId="62" dataDxfId="1037" dataCellStyle="Per cent"/>
    <tableColumn id="29" xr3:uid="{DA11E708-38C0-431F-A560-308EBF9C3080}" uniqueName="29" name="Fundo Master" queryTableFieldId="63" dataDxfId="1036" dataCellStyle="Per cent"/>
    <tableColumn id="30" xr3:uid="{8587916B-D811-4335-A23D-9BC066A6C056}" uniqueName="30" name="Gestão" queryTableFieldId="64" dataDxfId="1035" dataCellStyle="Per cent"/>
    <tableColumn id="31" xr3:uid="{BD943EF5-D228-4235-A4E3-DC98B811EAF9}" uniqueName="31" name="Administrador" queryTableFieldId="31" dataDxfId="1034" dataCellStyle="Per cent"/>
    <tableColumn id="32" xr3:uid="{5C810BE7-4B69-4CA0-8FF6-1EE403FBE3D4}" uniqueName="32" name="Custodiante" queryTableFieldId="65" dataDxfId="1033" dataCellStyle="Per cent"/>
    <tableColumn id="33" xr3:uid="{3B6112D4-05F2-4576-8377-3AEFA466834D}" uniqueName="33" name="Público Alvo" queryTableFieldId="66" dataDxfId="1032" dataCellStyle="Per cent"/>
    <tableColumn id="34" xr3:uid="{2C4DCDC2-8315-4A89-B6C8-767E35D0D43B}" uniqueName="34" name="Aplicação Mínima" queryTableFieldId="67" dataDxfId="1031" dataCellStyle="Per cent"/>
    <tableColumn id="35" xr3:uid="{FF054144-7062-4EF4-BA2A-6FCC47D31E8E}" uniqueName="35" name="Movimentação Mínima" queryTableFieldId="68" dataDxfId="1030" dataCellStyle="Per cent"/>
    <tableColumn id="36" xr3:uid="{4A79F08C-A8FC-4691-8432-979774FD36D9}" uniqueName="36" name="Saldo Mínimo" queryTableFieldId="69" dataDxfId="1029" dataCellStyle="Per cent"/>
    <tableColumn id="37" xr3:uid="{4FDD3CE0-B44C-45C3-98A9-09E105DFB1C2}" uniqueName="37" name="Taxa de Adm." queryTableFieldId="70" dataDxfId="1028" dataCellStyle="Per cent"/>
    <tableColumn id="38" xr3:uid="{2C299457-205D-422B-960B-AA409FD5E640}" uniqueName="38" name="Taxa de Performance" queryTableFieldId="71" dataDxfId="1027" dataCellStyle="Per cent"/>
    <tableColumn id="39" xr3:uid="{A4AC947D-32B4-4642-9E7C-B8367A8BEA5F}" uniqueName="39" name="Benchmark" queryTableFieldId="39" dataDxfId="1026" dataCellStyle="Per cent"/>
    <tableColumn id="40" xr3:uid="{2547F12A-7336-4FEE-A93C-7B62E632C692}" uniqueName="40" name="Prev?" queryTableFieldId="72" dataDxfId="1025" dataCellStyle="Per cent"/>
    <tableColumn id="41" xr3:uid="{E3694973-3244-488B-97B1-1872679A5319}" uniqueName="41" name="Classificação CVM" queryTableFieldId="73" dataDxfId="1024" dataCellStyle="Per cent"/>
    <tableColumn id="42" xr3:uid="{5D65350F-839D-40F2-ADB1-3B102B0CFE82}" uniqueName="42" name="Classificação Anbima" queryTableFieldId="74" dataDxfId="1023" dataCellStyle="Per cent"/>
    <tableColumn id="43" xr3:uid="{A3A60361-42E6-4D92-9288-D53F8C0800AE}" uniqueName="43" name="Repasse Taxa Adm. AAI" queryTableFieldId="75" dataDxfId="1022" dataCellStyle="Per cent"/>
    <tableColumn id="44" xr3:uid="{C557B01A-9965-4336-A74A-A36FCAF4C06B}" uniqueName="44" name="Repasse Taxa Adm. Gestor" queryTableFieldId="76" dataDxfId="1021" dataCellStyle="Per cent"/>
    <tableColumn id="45" xr3:uid="{449EF8A3-BBAF-4A0E-AFA7-50BA08C46751}" uniqueName="45" name="Comentário" queryTableFieldId="77" dataDxfId="1020"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B.Side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5280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742" t="s">
        <v>0</v>
      </c>
    </row>
    <row r="3" spans="2:9" ht="25.5" customHeight="1" thickBot="1">
      <c r="B3" s="742"/>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5"/>
  </sheetPr>
  <dimension ref="B1:AG114"/>
  <sheetViews>
    <sheetView showGridLines="0" zoomScale="80" zoomScaleNormal="80" workbookViewId="0">
      <pane ySplit="8" topLeftCell="A49" activePane="bottomLeft" state="frozen"/>
      <selection pane="bottomLeft" activeCell="N49" sqref="N49"/>
    </sheetView>
  </sheetViews>
  <sheetFormatPr defaultColWidth="10.69921875" defaultRowHeight="27"/>
  <cols>
    <col min="1" max="1" width="1.19921875" style="570" customWidth="1"/>
    <col min="2" max="4" width="2.09765625" style="566" customWidth="1"/>
    <col min="5" max="5" width="33.69921875" style="567" customWidth="1"/>
    <col min="6" max="6" width="13.796875" style="568" customWidth="1"/>
    <col min="7" max="7" width="6.5" style="568" customWidth="1"/>
    <col min="8" max="8" width="5.8984375" style="568" customWidth="1"/>
    <col min="9" max="9" width="7.69921875" style="569" customWidth="1"/>
    <col min="10" max="10" width="7.8984375" style="570" customWidth="1"/>
    <col min="11" max="11" width="8.09765625" style="570" customWidth="1"/>
    <col min="12" max="12" width="1.3984375" style="570" customWidth="1"/>
    <col min="13" max="13" width="13.5" style="571" customWidth="1"/>
    <col min="14" max="14" width="6.19921875" style="570" customWidth="1"/>
    <col min="15" max="15" width="7.8984375" style="571" customWidth="1"/>
    <col min="16" max="16" width="1.3984375" style="570" customWidth="1"/>
    <col min="17" max="17" width="6.296875" style="572" customWidth="1"/>
    <col min="18" max="18" width="7.3984375" style="570" customWidth="1"/>
    <col min="19" max="19" width="6.296875" style="572" customWidth="1"/>
    <col min="20" max="20" width="7.59765625" style="570" customWidth="1"/>
    <col min="21" max="21" width="6.296875" style="572" customWidth="1"/>
    <col min="22" max="22" width="7.59765625" style="570" customWidth="1"/>
    <col min="23" max="23" width="6.296875" style="572" customWidth="1"/>
    <col min="24" max="24" width="8.8984375" style="570" customWidth="1"/>
    <col min="25" max="25" width="9.296875" style="572" customWidth="1"/>
    <col min="26" max="26" width="5.5" style="570" customWidth="1"/>
    <col min="27" max="27" width="1.3984375" style="570" customWidth="1"/>
    <col min="28" max="28" width="9.19921875" style="570" customWidth="1"/>
    <col min="29" max="29" width="10" style="570" customWidth="1"/>
    <col min="30" max="30" width="9.59765625" style="570" customWidth="1"/>
    <col min="31" max="31" width="21.19921875" style="570" customWidth="1"/>
    <col min="32" max="32" width="10.5" style="570" customWidth="1"/>
    <col min="33" max="16384" width="10.69921875" style="570"/>
  </cols>
  <sheetData>
    <row r="1" spans="2:32" s="476" customFormat="1" ht="18.95" customHeight="1" thickBot="1">
      <c r="B1" s="473"/>
      <c r="C1" s="473"/>
      <c r="D1" s="473"/>
      <c r="E1" s="474"/>
      <c r="F1" s="475"/>
      <c r="Y1" s="477"/>
    </row>
    <row r="2" spans="2:32" s="113" customFormat="1" ht="18.95" customHeight="1" thickBot="1">
      <c r="B2" s="478"/>
      <c r="C2" s="478"/>
      <c r="D2" s="478"/>
      <c r="E2" s="748" t="s">
        <v>1433</v>
      </c>
      <c r="F2" s="479"/>
      <c r="J2" s="480" t="s">
        <v>1430</v>
      </c>
      <c r="K2" s="481" t="s">
        <v>1431</v>
      </c>
      <c r="L2" s="743" t="s">
        <v>1371</v>
      </c>
      <c r="M2" s="743"/>
      <c r="N2" s="476"/>
      <c r="Z2" s="482" t="s">
        <v>1418</v>
      </c>
      <c r="AA2" s="483"/>
      <c r="AB2" s="396">
        <v>43831</v>
      </c>
      <c r="AE2" s="113" t="str">
        <f>IF(ROUND(N112,2)&lt;&gt;1, "O portfólio não totaliza 100%", "")</f>
        <v/>
      </c>
      <c r="AF2" s="476"/>
    </row>
    <row r="3" spans="2:32" s="113" customFormat="1" ht="18.95" customHeight="1" thickBot="1">
      <c r="B3" s="478"/>
      <c r="C3" s="478"/>
      <c r="D3" s="478"/>
      <c r="E3" s="748"/>
      <c r="F3" s="479"/>
      <c r="G3" s="479"/>
      <c r="H3" s="484"/>
      <c r="J3" s="395" t="s">
        <v>1423</v>
      </c>
      <c r="K3" s="393" t="s">
        <v>643</v>
      </c>
      <c r="L3" s="485"/>
      <c r="M3" s="394">
        <v>10000000</v>
      </c>
      <c r="O3" s="486"/>
      <c r="V3" s="487" t="s">
        <v>1432</v>
      </c>
      <c r="W3" s="746" t="s">
        <v>1372</v>
      </c>
      <c r="X3" s="747"/>
      <c r="Z3" s="739" t="s">
        <v>1419</v>
      </c>
      <c r="AB3" s="740">
        <f ca="1">TODAY()</f>
        <v>44851</v>
      </c>
      <c r="AE3" s="113" t="str" cm="1">
        <f t="array" aca="1" ref="AE3" ca="1">IF(SUM(IF($K:$K="Não", 1, 0))&gt;0, "Aviso - há fundos fechados na carteira", "")</f>
        <v/>
      </c>
      <c r="AF3" s="476"/>
    </row>
    <row r="4" spans="2:32" s="113" customFormat="1" ht="18.75" customHeight="1" thickBot="1">
      <c r="B4" s="478"/>
      <c r="C4" s="478"/>
      <c r="D4" s="478"/>
      <c r="E4" s="748"/>
      <c r="M4" s="489"/>
      <c r="N4" s="489"/>
      <c r="O4" s="489"/>
      <c r="Q4" s="490"/>
      <c r="S4" s="491"/>
      <c r="U4" s="491"/>
      <c r="W4" s="491"/>
      <c r="Y4" s="491"/>
      <c r="Z4" s="741" t="s">
        <v>2651</v>
      </c>
      <c r="AA4" s="488"/>
      <c r="AB4" s="397" t="s">
        <v>64</v>
      </c>
      <c r="AE4" s="113" t="str" cm="1">
        <f t="array" aca="1" ref="AE4" ca="1">IF(COUNT(IF(IF(IF(LEN($J$12:$J$112)&gt;1, $J$12:$J$112,0)&gt;$AB$2, 1,0) - (IF(IF($J$12:$J$112&gt;$AB$2, $AB$12:$AB$112,0)&lt;&gt;0, 1,0) + IF(IF($J$12:$J$112&gt;$AB$2, $AC$12:$AC$112,0)&lt;&gt;0, 1,0) + IF(IF($J$12:$J$112&gt;$AB$2, $AD$12:$AD$112,0)&lt;&gt;0, 1,0))&gt;0, 1))&gt;0, "Aviso - há fundos com histórico inferior ao período de simulação. Adicione uma Proxy de Performance.", "")</f>
        <v/>
      </c>
      <c r="AF4" s="476"/>
    </row>
    <row r="5" spans="2:32" s="497" customFormat="1" ht="5.25" customHeight="1">
      <c r="B5" s="495"/>
      <c r="C5" s="495"/>
      <c r="D5" s="495"/>
    </row>
    <row r="6" spans="2:32" s="494" customFormat="1" ht="24" customHeight="1">
      <c r="B6" s="492"/>
      <c r="C6" s="492"/>
      <c r="D6" s="492"/>
      <c r="E6" s="493"/>
      <c r="F6" s="744" t="s">
        <v>1370</v>
      </c>
      <c r="G6" s="745"/>
      <c r="H6" s="745"/>
      <c r="I6" s="745"/>
      <c r="J6" s="745"/>
      <c r="K6" s="493"/>
      <c r="M6" s="744" t="s">
        <v>1351</v>
      </c>
      <c r="N6" s="745"/>
      <c r="O6" s="745"/>
      <c r="Q6" s="749" t="s">
        <v>1352</v>
      </c>
      <c r="R6" s="745"/>
      <c r="S6" s="745"/>
      <c r="T6" s="745"/>
      <c r="U6" s="745"/>
      <c r="V6" s="745"/>
      <c r="W6" s="745"/>
      <c r="X6" s="745"/>
      <c r="Y6" s="745"/>
      <c r="Z6" s="745"/>
      <c r="AB6" s="744" t="s">
        <v>1353</v>
      </c>
      <c r="AC6" s="745"/>
      <c r="AD6" s="745"/>
    </row>
    <row r="7" spans="2:32" s="497" customFormat="1" ht="5.25" customHeight="1">
      <c r="B7" s="495"/>
      <c r="C7" s="495"/>
      <c r="D7" s="495"/>
      <c r="E7" s="496"/>
      <c r="M7" s="498"/>
      <c r="N7" s="499"/>
      <c r="O7" s="498"/>
      <c r="Q7" s="500"/>
      <c r="S7" s="500"/>
      <c r="U7" s="500"/>
      <c r="W7" s="500"/>
      <c r="Y7" s="500"/>
    </row>
    <row r="8" spans="2:32" s="504" customFormat="1" ht="31.5">
      <c r="B8" s="501"/>
      <c r="C8" s="501"/>
      <c r="D8" s="501"/>
      <c r="E8" s="502" t="s">
        <v>717</v>
      </c>
      <c r="F8" s="503" t="s">
        <v>31</v>
      </c>
      <c r="G8" s="503" t="s">
        <v>33</v>
      </c>
      <c r="H8" s="503" t="s">
        <v>8</v>
      </c>
      <c r="I8" s="503" t="s">
        <v>1414</v>
      </c>
      <c r="J8" s="503" t="s">
        <v>708</v>
      </c>
      <c r="K8" s="673" t="s">
        <v>1468</v>
      </c>
      <c r="M8" s="503" t="s">
        <v>10</v>
      </c>
      <c r="N8" s="505" t="s">
        <v>1349</v>
      </c>
      <c r="O8" s="505" t="s">
        <v>1350</v>
      </c>
      <c r="Q8" s="503" t="s">
        <v>710</v>
      </c>
      <c r="R8" s="505" t="s">
        <v>711</v>
      </c>
      <c r="S8" s="503" t="s">
        <v>712</v>
      </c>
      <c r="T8" s="505" t="s">
        <v>713</v>
      </c>
      <c r="U8" s="503" t="s">
        <v>714</v>
      </c>
      <c r="V8" s="505" t="s">
        <v>1331</v>
      </c>
      <c r="W8" s="503" t="s">
        <v>1332</v>
      </c>
      <c r="X8" s="505" t="s">
        <v>715</v>
      </c>
      <c r="Y8" s="503" t="s">
        <v>716</v>
      </c>
      <c r="Z8" s="505" t="s">
        <v>605</v>
      </c>
      <c r="AB8" s="503" t="s">
        <v>656</v>
      </c>
      <c r="AC8" s="505" t="s">
        <v>1354</v>
      </c>
      <c r="AD8" s="505" t="s">
        <v>1355</v>
      </c>
    </row>
    <row r="9" spans="2:32" s="497" customFormat="1" ht="5.25" customHeight="1">
      <c r="B9" s="495"/>
      <c r="C9" s="495"/>
      <c r="D9" s="495"/>
      <c r="E9" s="506"/>
      <c r="F9" s="507"/>
      <c r="G9" s="507"/>
      <c r="H9" s="507"/>
      <c r="I9" s="508"/>
      <c r="J9" s="508"/>
      <c r="K9" s="508"/>
      <c r="M9" s="508"/>
      <c r="Q9" s="508"/>
      <c r="S9" s="508"/>
      <c r="U9" s="508"/>
      <c r="W9" s="508"/>
      <c r="Y9" s="508"/>
      <c r="AB9" s="508"/>
    </row>
    <row r="10" spans="2:32" s="513" customFormat="1" ht="14.25" customHeight="1">
      <c r="B10" s="509"/>
      <c r="C10" s="509"/>
      <c r="D10" s="509" t="s">
        <v>1397</v>
      </c>
      <c r="E10" s="510" t="s">
        <v>11</v>
      </c>
      <c r="F10" s="511"/>
      <c r="G10" s="511"/>
      <c r="H10" s="511"/>
      <c r="I10" s="512"/>
      <c r="J10" s="512"/>
      <c r="K10" s="512"/>
      <c r="M10" s="514">
        <f>IFERROR(IF(M12+M30+M46=0, 0,M12+M30+M46),"")</f>
        <v>8400000</v>
      </c>
      <c r="N10" s="515">
        <f>N12+N30+N46</f>
        <v>0.84000000000000008</v>
      </c>
      <c r="O10" s="516">
        <f>O12+O30+O46</f>
        <v>0.84000000000000008</v>
      </c>
      <c r="Q10" s="512"/>
      <c r="R10" s="516"/>
      <c r="S10" s="512"/>
      <c r="T10" s="516"/>
      <c r="U10" s="512"/>
      <c r="V10" s="516"/>
      <c r="W10" s="512"/>
      <c r="X10" s="516"/>
      <c r="Y10" s="512"/>
      <c r="Z10" s="516"/>
      <c r="AB10" s="512"/>
      <c r="AC10" s="516"/>
      <c r="AD10" s="516"/>
    </row>
    <row r="11" spans="2:32" s="497" customFormat="1" ht="5.25" customHeight="1">
      <c r="B11" s="495"/>
      <c r="C11" s="495"/>
      <c r="D11" s="495"/>
      <c r="E11" s="506"/>
      <c r="F11" s="507"/>
      <c r="G11" s="507"/>
      <c r="H11" s="507"/>
      <c r="I11" s="508"/>
      <c r="J11" s="508"/>
      <c r="K11" s="508"/>
      <c r="M11" s="517"/>
      <c r="Q11" s="508"/>
      <c r="S11" s="508"/>
      <c r="U11" s="508"/>
      <c r="W11" s="508"/>
      <c r="Y11" s="508"/>
      <c r="AB11" s="508"/>
    </row>
    <row r="12" spans="2:32" s="513" customFormat="1" ht="14.25" customHeight="1">
      <c r="B12" s="509"/>
      <c r="C12" s="509" t="s">
        <v>12</v>
      </c>
      <c r="D12" s="509" t="s">
        <v>12</v>
      </c>
      <c r="E12" s="518" t="s">
        <v>620</v>
      </c>
      <c r="F12" s="519"/>
      <c r="G12" s="519"/>
      <c r="H12" s="519"/>
      <c r="I12" s="520"/>
      <c r="J12" s="520"/>
      <c r="K12" s="520"/>
      <c r="M12" s="521">
        <f>IFERROR(IF(N12=0, 0, N12*$M$3),0)</f>
        <v>6400000</v>
      </c>
      <c r="N12" s="683">
        <v>0.64</v>
      </c>
      <c r="O12" s="522">
        <f>IF(N12=0,0,ROUND(SUM(O13:O29)*N12,3))</f>
        <v>0.64</v>
      </c>
      <c r="Q12" s="520"/>
      <c r="R12" s="522"/>
      <c r="S12" s="520"/>
      <c r="T12" s="522"/>
      <c r="U12" s="520"/>
      <c r="V12" s="522"/>
      <c r="W12" s="520"/>
      <c r="X12" s="522"/>
      <c r="Y12" s="520"/>
      <c r="Z12" s="522"/>
      <c r="AB12" s="520"/>
      <c r="AC12" s="522"/>
      <c r="AD12" s="522"/>
    </row>
    <row r="13" spans="2:32" s="529" customFormat="1" ht="14.25" customHeight="1">
      <c r="B13" s="523"/>
      <c r="C13" s="523"/>
      <c r="D13" s="523"/>
      <c r="E13" s="390" t="s">
        <v>1365</v>
      </c>
      <c r="F13" s="524" t="str">
        <f ca="1">IF($E13="", "", IFERROR(INDEX(OFFSET('Fund Guide'!$B$4,1,MATCH(F$8,OFFSET('Fund Guide'!$B$4,,,,COUNTA('Fund Guide'!5:5)),0)-1,COUNTA('Fund Guide'!$B:$B)-COUNTA('Fund Guide'!$B$1:$B$4)),MATCH($E13,OFFSET('Fund Guide'!$B$4,1,,COUNTA('Fund Guide'!$B:$B)-COUNTA('Fund Guide'!$B$1:$B$4)),0)),"-"))</f>
        <v>-</v>
      </c>
      <c r="G13" s="525">
        <f ca="1">IF($E13="", "", IFERROR(INDEX(OFFSET('Fund Guide'!$B$4,1,MATCH(G$8,OFFSET('Fund Guide'!$B$4,,,,COUNTA('Fund Guide'!$4:$4)),0)-1,COUNTA('Fund Guide'!$B:$B)-COUNTA('Fund Guide'!$B$1:$B$4)),MATCH($E13,OFFSET('Fund Guide'!$B$4,1,,COUNTA('Fund Guide'!$B:$B)-COUNTA('Fund Guide'!$B$1:$B$4)),0)),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0</v>
      </c>
      <c r="H13" s="526" t="str">
        <f ca="1">IF($E13="", "", IFERROR(INDEX(OFFSET('Fund Guide'!$B$4,1,MATCH(H$8,OFFSET('Fund Guide'!$B$4,,,,COUNTA('Fund Guide'!5:5)),0)-1,COUNTA('Fund Guide'!$B:$B)-COUNTA('Fund Guide'!$B$1:$B$4)),MATCH($E13,OFFSET('Fund Guide'!$B$4,1,,COUNTA('Fund Guide'!$B:$B)-COUNTA('Fund Guide'!$B$1:$B$4)),0)),"BRL"))</f>
        <v>BRL</v>
      </c>
      <c r="I13" s="527">
        <f ca="1">IF($E13="", "", IFERROR(INDEX(OFFSET('Fund Guide'!$B$4,1,MATCH(IF($J$3="MFO", "Repasse Taxa Adm. Gestor", "Repasse Taxa Adm. AAI"),OFFSET('Fund Guide'!$B$4,,,,COUNTA('Fund Guide'!$4:$4)),0)-1,COUNTA('Fund Guide'!$B:$B)-COUNTA('Fund Guide'!$B$1:$B$4)),MATCH($E13,OFFSET('Fund Guide'!$B$4,1,,COUNTA('Fund Guide'!$B:$B)-COUNTA('Fund Guide'!$B$1:$B$4)),0)),
IFERROR(OFFSET('RF &amp; RV Guide'!$E$8,2+MATCH($E13, OFFSET('RF &amp; RV Guide'!$E$8,3,,COUNTA('RF &amp; RV Guide'!$E:$E)-COUNTA('RF &amp; RV Guide'!$E$1:$E$8)), 0),-1+MATCH(I$8, OFFSET('RF &amp; RV Guide'!$E$8,,,,COUNTA('RF &amp; RV Guide'!$8:$8)-COUNTA('RF &amp; RV Guide'!$A$8:$E$8)),0)),IFERROR(IF(FIND("tulo",$E13), 0.25%), "-"))))</f>
        <v>2.9999999999999997E-4</v>
      </c>
      <c r="J13" s="528" t="str">
        <f ca="1">IF($E13="", "", IFERROR(INDEX(OFFSET('Fund Guide'!$B$4,1,MATCH(J$8,OFFSET('Fund Guide'!$B$4,,,,COUNTA('Fund Guide'!$4:$4)),0)-1,COUNTA('Fund Guide'!$B:$B)-COUNTA('Fund Guide'!$B$1:$B$4)),MATCH($E13,OFFSET('Fund Guide'!$B$4,1,,COUNTA('Fund Guide'!$B:$B)-COUNTA('Fund Guide'!$B$1:$B$4)),0)),
IFERROR(OFFSET('RF &amp; RV Guide'!$E$8,2+MATCH($E13, OFFSET('RF &amp; RV Guide'!$E$8,3,,COUNTA('RF &amp; RV Guide'!$E:$E)-COUNTA('RF &amp; RV Guide'!$E$1:$E$8)), 0),-1+MATCH(J$8, OFFSET('RF &amp; RV Guide'!$E$8,,,,COUNTA('RF &amp; RV Guide'!$8:$8)-COUNTA('RF &amp; RV Guide'!$A$8:$E$8)),0)), "-")))</f>
        <v>-</v>
      </c>
      <c r="K13" s="528" t="str">
        <f ca="1">IF($E13="", "", IFERROR(INDEX(OFFSET('Fund Guide'!$B$4,1,MATCH(K$8,OFFSET('Fund Guide'!$B$4,,,,COUNTA('Fund Guide'!$4:$4)),0)-1,COUNTA('Fund Guide'!$B:$B)-COUNTA('Fund Guide'!$B$1:$B$4)),MATCH($E13,OFFSET('Fund Guide'!$B$4,1,,COUNTA('Fund Guide'!$B:$B)-COUNTA('Fund Guide'!$B$1:$B$4)),0)),
IFERROR(OFFSET('RF &amp; RV Guide'!$E$8,2+MATCH($E13, OFFSET('RF &amp; RV Guide'!$E$8,3,,COUNTA('RF &amp; RV Guide'!$E:$E)-COUNTA('RF &amp; RV Guide'!$E$1:$E$8)), 0),-1+MATCH("Captação", OFFSET('RF &amp; RV Guide'!$E$8,,,,COUNTA('RF &amp; RV Guide'!$8:$8)-COUNTA('RF &amp; RV Guide'!$A$8:$E$8)),0)), "-")))</f>
        <v>-</v>
      </c>
      <c r="M13" s="530">
        <f t="shared" ref="M13" si="0">IFERROR(IF(N13=0, "", N13*$M$3),0)</f>
        <v>576000</v>
      </c>
      <c r="N13" s="231">
        <v>5.7599999999999998E-2</v>
      </c>
      <c r="O13" s="531">
        <f t="shared" ref="O13" si="1">IFERROR(IF(N13=0, "", N13/N$12),0)</f>
        <v>0.09</v>
      </c>
      <c r="Q13" s="532" t="str">
        <f ca="1">IF($E13="", "", IFERROR(INDEX(OFFSET('Fund Guide'!$B$4,1,MATCH(Q$8,OFFSET('Fund Guide'!$B$4,,,,COUNTA('Fund Guide'!5:5)),0)-1,COUNTA('Fund Guide'!$B:$B)-COUNTA('Fund Guide'!$B$1:$B$4)),MATCH($E13,OFFSET('Fund Guide'!$B$4,1,,COUNTA('Fund Guide'!$B:$B)-COUNTA('Fund Guide'!$B$1:$B$4)),0)),"-"))</f>
        <v>-</v>
      </c>
      <c r="R13" s="533" t="str">
        <f ca="1">IF($E13="", "", IFERROR(INDEX(OFFSET('Fund Guide'!$B$4,1,MATCH(R$8,OFFSET('Fund Guide'!$B$4,,,,COUNTA('Fund Guide'!5:5)),0)-1,COUNTA('Fund Guide'!$B:$B)-COUNTA('Fund Guide'!$B$1:$B$4)),MATCH($E13,OFFSET('Fund Guide'!$B$4,1,,COUNTA('Fund Guide'!$B:$B)-COUNTA('Fund Guide'!$B$1:$B$4)),0)),"-"))</f>
        <v>-</v>
      </c>
      <c r="S13" s="532" t="str">
        <f ca="1">IF($E13="", "", IFERROR(INDEX(OFFSET('Fund Guide'!$B$4,1,MATCH(S$8,OFFSET('Fund Guide'!$B$4,,,,COUNTA('Fund Guide'!5:5)),0)-1,COUNTA('Fund Guide'!$B:$B)-COUNTA('Fund Guide'!$B$1:$B$4)),MATCH($E13,OFFSET('Fund Guide'!$B$4,1,,COUNTA('Fund Guide'!$B:$B)-COUNTA('Fund Guide'!$B$1:$B$4)),0)),"-"))</f>
        <v>-</v>
      </c>
      <c r="T13" s="533" t="str">
        <f ca="1">IF($E13="", "", IFERROR(INDEX(OFFSET('Fund Guide'!$B$4,1,MATCH(T$8,OFFSET('Fund Guide'!$B$4,,,,COUNTA('Fund Guide'!5:5)),0)-1,COUNTA('Fund Guide'!$B:$B)-COUNTA('Fund Guide'!$B$1:$B$4)),MATCH($E13,OFFSET('Fund Guide'!$B$4,1,,COUNTA('Fund Guide'!$B:$B)-COUNTA('Fund Guide'!$B$1:$B$4)),0)),"-"))</f>
        <v>-</v>
      </c>
      <c r="U13" s="532" t="str">
        <f ca="1">IF($E13="", "", IFERROR(INDEX(OFFSET('Fund Guide'!$B$4,1,MATCH(U$8,OFFSET('Fund Guide'!$B$4,,,,COUNTA('Fund Guide'!5:5)),0)-1,COUNTA('Fund Guide'!$B:$B)-COUNTA('Fund Guide'!$B$1:$B$4)),MATCH($E13,OFFSET('Fund Guide'!$B$4,1,,COUNTA('Fund Guide'!$B:$B)-COUNTA('Fund Guide'!$B$1:$B$4)),0)),"-"))</f>
        <v>-</v>
      </c>
      <c r="V13" s="533" t="str">
        <f ca="1">IF($E13="", "", IFERROR(INDEX(OFFSET('Fund Guide'!$B$4,1,MATCH(V$8,OFFSET('Fund Guide'!$B$4,,,,COUNTA('Fund Guide'!5:5)),0)-1,COUNTA('Fund Guide'!$B:$B)-COUNTA('Fund Guide'!$B$1:$B$4)),MATCH($E13,OFFSET('Fund Guide'!$B$4,1,,COUNTA('Fund Guide'!$B:$B)-COUNTA('Fund Guide'!$B$1:$B$4)),0)),"-"))</f>
        <v>-</v>
      </c>
      <c r="W13" s="532" t="str">
        <f ca="1">IF($E13="", "", IFERROR(INDEX(OFFSET('Fund Guide'!$B$4,1,MATCH(W$8,OFFSET('Fund Guide'!$B$4,,,,COUNTA('Fund Guide'!5:5)),0)-1,COUNTA('Fund Guide'!$B:$B)-COUNTA('Fund Guide'!$B$1:$B$4)),MATCH($E13,OFFSET('Fund Guide'!$B$4,1,,COUNTA('Fund Guide'!$B:$B)-COUNTA('Fund Guide'!$B$1:$B$4)),0)),"-"))</f>
        <v>-</v>
      </c>
      <c r="X13" s="533" t="str">
        <f ca="1">IF($E13="", "", IFERROR(INDEX(OFFSET('Fund Guide'!$B$4,1,MATCH(X$8,OFFSET('Fund Guide'!$B$4,,,,COUNTA('Fund Guide'!5:5)),0)-1,COUNTA('Fund Guide'!$B:$B)-COUNTA('Fund Guide'!$B$1:$B$4)),MATCH($E13,OFFSET('Fund Guide'!$B$4,1,,COUNTA('Fund Guide'!$B:$B)-COUNTA('Fund Guide'!$B$1:$B$4)),0)),"-"))</f>
        <v>-</v>
      </c>
      <c r="Y13" s="534" t="str">
        <f ca="1">IF($E13="", "", IFERROR(INDEX(OFFSET('Fund Guide'!$B$4,1,MATCH(Y$8,OFFSET('Fund Guide'!$B$4,,,,COUNTA('Fund Guide'!5:5)),0)-1,COUNTA('Fund Guide'!$B:$B)-COUNTA('Fund Guide'!$B$1:$B$4)),MATCH($E13,OFFSET('Fund Guide'!$B$4,1,,COUNTA('Fund Guide'!$B:$B)-COUNTA('Fund Guide'!$B$1:$B$4)),0)),"-"))</f>
        <v>-</v>
      </c>
      <c r="Z13" s="535" t="str">
        <f ca="1">IF($E13="", "", IFERROR(INDEX(OFFSET('Fund Guide'!$B$4,1,MATCH(Z$8,OFFSET('Fund Guide'!$B$4,,,,COUNTA('Fund Guide'!5:5)),0)-1,COUNTA('Fund Guide'!$B:$B)-COUNTA('Fund Guide'!$B$1:$B$4)),MATCH($E13,OFFSET('Fund Guide'!$B$4,1,,COUNTA('Fund Guide'!$B:$B)-COUNTA('Fund Guide'!$B$1:$B$4)),0)),"-"))</f>
        <v>-</v>
      </c>
      <c r="AB13" s="232"/>
      <c r="AC13" s="232"/>
      <c r="AD13" s="231"/>
    </row>
    <row r="14" spans="2:32" s="529" customFormat="1" ht="14.25" customHeight="1">
      <c r="B14" s="523"/>
      <c r="C14" s="523"/>
      <c r="D14" s="523"/>
      <c r="E14" s="390" t="s">
        <v>1440</v>
      </c>
      <c r="F14" s="524" t="str">
        <f ca="1">IF($E14="", "", IFERROR(INDEX(OFFSET('Fund Guide'!$B$4,1,MATCH(F$8,OFFSET('Fund Guide'!$B$4,,,,COUNTA('Fund Guide'!6:6)),0)-1,COUNTA('Fund Guide'!$B:$B)-COUNTA('Fund Guide'!$B$1:$B$4)),MATCH($E14,OFFSET('Fund Guide'!$B$4,1,,COUNTA('Fund Guide'!$B:$B)-COUNTA('Fund Guide'!$B$1:$B$4)),0)),"-"))</f>
        <v>-</v>
      </c>
      <c r="G14" s="525">
        <f ca="1">IF($E14="", "", IFERROR(INDEX(OFFSET('Fund Guide'!$B$4,1,MATCH(G$8,OFFSET('Fund Guide'!$B$4,,,,COUNTA('Fund Guide'!$4:$4)),0)-1,COUNTA('Fund Guide'!$B:$B)-COUNTA('Fund Guide'!$B$1:$B$4)),MATCH($E14,OFFSET('Fund Guide'!$B$4,1,,COUNTA('Fund Guide'!$B:$B)-COUNTA('Fund Guide'!$B$1:$B$4)),0)),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0),-1+MATCH(G$8, OFFSET('RF &amp; RV Guide'!$E$8,,,,COUNTA('RF &amp; RV Guide'!$8:$8)-COUNTA('RF &amp; RV Guide'!$A$8:$E$8)),0)),"-"))))))))</f>
        <v>365</v>
      </c>
      <c r="H14" s="526" t="str">
        <f ca="1">IF($E14="", "", IFERROR(INDEX(OFFSET('Fund Guide'!$B$4,1,MATCH(H$8,OFFSET('Fund Guide'!$B$4,,,,COUNTA('Fund Guide'!6:6)),0)-1,COUNTA('Fund Guide'!$B:$B)-COUNTA('Fund Guide'!$B$1:$B$4)),MATCH($E14,OFFSET('Fund Guide'!$B$4,1,,COUNTA('Fund Guide'!$B:$B)-COUNTA('Fund Guide'!$B$1:$B$4)),0)),"BRL"))</f>
        <v>BRL</v>
      </c>
      <c r="I14" s="527">
        <f ca="1">IF($E14="", "", IFERROR(INDEX(OFFSET('Fund Guide'!$B$4,1,MATCH(IF($J$3="MFO", "Repasse Taxa Adm. Gestor", "Repasse Taxa Adm. AAI"),OFFSET('Fund Guide'!$B$4,,,,COUNTA('Fund Guide'!$4:$4)),0)-1,COUNTA('Fund Guide'!$B:$B)-COUNTA('Fund Guide'!$B$1:$B$4)),MATCH($E14,OFFSET('Fund Guide'!$B$4,1,,COUNTA('Fund Guide'!$B:$B)-COUNTA('Fund Guide'!$B$1:$B$4)),0)),
IFERROR(OFFSET('RF &amp; RV Guide'!$E$8,2+MATCH($E14, OFFSET('RF &amp; RV Guide'!$E$8,3,,COUNTA('RF &amp; RV Guide'!$E:$E)-COUNTA('RF &amp; RV Guide'!$E$1:$E$8)), 0),-1+MATCH(I$8, OFFSET('RF &amp; RV Guide'!$E$8,,,,COUNTA('RF &amp; RV Guide'!$8:$8)-COUNTA('RF &amp; RV Guide'!$A$8:$E$8)),0)),IFERROR(IF(FIND("tulo",$E14), 0.25%), "-"))))</f>
        <v>2.5000000000000001E-3</v>
      </c>
      <c r="J14" s="528" t="str">
        <f ca="1">IF($E14="", "", IFERROR(INDEX(OFFSET('Fund Guide'!$B$4,1,MATCH(J$8,OFFSET('Fund Guide'!$B$4,,,,COUNTA('Fund Guide'!$4:$4)),0)-1,COUNTA('Fund Guide'!$B:$B)-COUNTA('Fund Guide'!$B$1:$B$4)),MATCH($E14,OFFSET('Fund Guide'!$B$4,1,,COUNTA('Fund Guide'!$B:$B)-COUNTA('Fund Guide'!$B$1:$B$4)),0)),
IFERROR(OFFSET('RF &amp; RV Guide'!$E$8,2+MATCH($E14, OFFSET('RF &amp; RV Guide'!$E$8,3,,COUNTA('RF &amp; RV Guide'!$E:$E)-COUNTA('RF &amp; RV Guide'!$E$1:$E$8)), 0),-1+MATCH(J$8, OFFSET('RF &amp; RV Guide'!$E$8,,,,COUNTA('RF &amp; RV Guide'!$8:$8)-COUNTA('RF &amp; RV Guide'!$A$8:$E$8)),0)), "-")))</f>
        <v>-</v>
      </c>
      <c r="K14" s="528" t="str">
        <f ca="1">IF($E14="", "", IFERROR(INDEX(OFFSET('Fund Guide'!$B$4,1,MATCH(K$8,OFFSET('Fund Guide'!$B$4,,,,COUNTA('Fund Guide'!$4:$4)),0)-1,COUNTA('Fund Guide'!$B:$B)-COUNTA('Fund Guide'!$B$1:$B$4)),MATCH($E14,OFFSET('Fund Guide'!$B$4,1,,COUNTA('Fund Guide'!$B:$B)-COUNTA('Fund Guide'!$B$1:$B$4)),0)),
IFERROR(OFFSET('RF &amp; RV Guide'!$E$8,2+MATCH($E14, OFFSET('RF &amp; RV Guide'!$E$8,3,,COUNTA('RF &amp; RV Guide'!$E:$E)-COUNTA('RF &amp; RV Guide'!$E$1:$E$8)), 0),-1+MATCH("Captação", OFFSET('RF &amp; RV Guide'!$E$8,,,,COUNTA('RF &amp; RV Guide'!$8:$8)-COUNTA('RF &amp; RV Guide'!$A$8:$E$8)),0)), "-")))</f>
        <v>-</v>
      </c>
      <c r="M14" s="530">
        <f t="shared" ref="M14" si="2">IFERROR(IF(N14=0, "", N14*$M$3),0)</f>
        <v>512000</v>
      </c>
      <c r="N14" s="231">
        <v>5.1200000000000002E-2</v>
      </c>
      <c r="O14" s="531">
        <f t="shared" ref="O14" si="3">IFERROR(IF(N14=0, "", N14/N$12),0)</f>
        <v>0.08</v>
      </c>
      <c r="Q14" s="532" t="str">
        <f ca="1">IF($E14="", "", IFERROR(INDEX(OFFSET('Fund Guide'!$B$4,1,MATCH(Q$8,OFFSET('Fund Guide'!$B$4,,,,COUNTA('Fund Guide'!6:6)),0)-1,COUNTA('Fund Guide'!$B:$B)-COUNTA('Fund Guide'!$B$1:$B$4)),MATCH($E14,OFFSET('Fund Guide'!$B$4,1,,COUNTA('Fund Guide'!$B:$B)-COUNTA('Fund Guide'!$B$1:$B$4)),0)),"-"))</f>
        <v>-</v>
      </c>
      <c r="R14" s="533" t="str">
        <f ca="1">IF($E14="", "", IFERROR(INDEX(OFFSET('Fund Guide'!$B$4,1,MATCH(R$8,OFFSET('Fund Guide'!$B$4,,,,COUNTA('Fund Guide'!6:6)),0)-1,COUNTA('Fund Guide'!$B:$B)-COUNTA('Fund Guide'!$B$1:$B$4)),MATCH($E14,OFFSET('Fund Guide'!$B$4,1,,COUNTA('Fund Guide'!$B:$B)-COUNTA('Fund Guide'!$B$1:$B$4)),0)),"-"))</f>
        <v>-</v>
      </c>
      <c r="S14" s="532" t="str">
        <f ca="1">IF($E14="", "", IFERROR(INDEX(OFFSET('Fund Guide'!$B$4,1,MATCH(S$8,OFFSET('Fund Guide'!$B$4,,,,COUNTA('Fund Guide'!6:6)),0)-1,COUNTA('Fund Guide'!$B:$B)-COUNTA('Fund Guide'!$B$1:$B$4)),MATCH($E14,OFFSET('Fund Guide'!$B$4,1,,COUNTA('Fund Guide'!$B:$B)-COUNTA('Fund Guide'!$B$1:$B$4)),0)),"-"))</f>
        <v>-</v>
      </c>
      <c r="T14" s="533" t="str">
        <f ca="1">IF($E14="", "", IFERROR(INDEX(OFFSET('Fund Guide'!$B$4,1,MATCH(T$8,OFFSET('Fund Guide'!$B$4,,,,COUNTA('Fund Guide'!6:6)),0)-1,COUNTA('Fund Guide'!$B:$B)-COUNTA('Fund Guide'!$B$1:$B$4)),MATCH($E14,OFFSET('Fund Guide'!$B$4,1,,COUNTA('Fund Guide'!$B:$B)-COUNTA('Fund Guide'!$B$1:$B$4)),0)),"-"))</f>
        <v>-</v>
      </c>
      <c r="U14" s="532" t="str">
        <f ca="1">IF($E14="", "", IFERROR(INDEX(OFFSET('Fund Guide'!$B$4,1,MATCH(U$8,OFFSET('Fund Guide'!$B$4,,,,COUNTA('Fund Guide'!6:6)),0)-1,COUNTA('Fund Guide'!$B:$B)-COUNTA('Fund Guide'!$B$1:$B$4)),MATCH($E14,OFFSET('Fund Guide'!$B$4,1,,COUNTA('Fund Guide'!$B:$B)-COUNTA('Fund Guide'!$B$1:$B$4)),0)),"-"))</f>
        <v>-</v>
      </c>
      <c r="V14" s="533" t="str">
        <f ca="1">IF($E14="", "", IFERROR(INDEX(OFFSET('Fund Guide'!$B$4,1,MATCH(V$8,OFFSET('Fund Guide'!$B$4,,,,COUNTA('Fund Guide'!6:6)),0)-1,COUNTA('Fund Guide'!$B:$B)-COUNTA('Fund Guide'!$B$1:$B$4)),MATCH($E14,OFFSET('Fund Guide'!$B$4,1,,COUNTA('Fund Guide'!$B:$B)-COUNTA('Fund Guide'!$B$1:$B$4)),0)),"-"))</f>
        <v>-</v>
      </c>
      <c r="W14" s="532" t="str">
        <f ca="1">IF($E14="", "", IFERROR(INDEX(OFFSET('Fund Guide'!$B$4,1,MATCH(W$8,OFFSET('Fund Guide'!$B$4,,,,COUNTA('Fund Guide'!6:6)),0)-1,COUNTA('Fund Guide'!$B:$B)-COUNTA('Fund Guide'!$B$1:$B$4)),MATCH($E14,OFFSET('Fund Guide'!$B$4,1,,COUNTA('Fund Guide'!$B:$B)-COUNTA('Fund Guide'!$B$1:$B$4)),0)),"-"))</f>
        <v>-</v>
      </c>
      <c r="X14" s="533" t="str">
        <f ca="1">IF($E14="", "", IFERROR(INDEX(OFFSET('Fund Guide'!$B$4,1,MATCH(X$8,OFFSET('Fund Guide'!$B$4,,,,COUNTA('Fund Guide'!6:6)),0)-1,COUNTA('Fund Guide'!$B:$B)-COUNTA('Fund Guide'!$B$1:$B$4)),MATCH($E14,OFFSET('Fund Guide'!$B$4,1,,COUNTA('Fund Guide'!$B:$B)-COUNTA('Fund Guide'!$B$1:$B$4)),0)),"-"))</f>
        <v>-</v>
      </c>
      <c r="Y14" s="534" t="str">
        <f ca="1">IF($E14="", "", IFERROR(INDEX(OFFSET('Fund Guide'!$B$4,1,MATCH(Y$8,OFFSET('Fund Guide'!$B$4,,,,COUNTA('Fund Guide'!6:6)),0)-1,COUNTA('Fund Guide'!$B:$B)-COUNTA('Fund Guide'!$B$1:$B$4)),MATCH($E14,OFFSET('Fund Guide'!$B$4,1,,COUNTA('Fund Guide'!$B:$B)-COUNTA('Fund Guide'!$B$1:$B$4)),0)),"-"))</f>
        <v>-</v>
      </c>
      <c r="Z14" s="535" t="str">
        <f ca="1">IF($E14="", "", IFERROR(INDEX(OFFSET('Fund Guide'!$B$4,1,MATCH(Z$8,OFFSET('Fund Guide'!$B$4,,,,COUNTA('Fund Guide'!6:6)),0)-1,COUNTA('Fund Guide'!$B:$B)-COUNTA('Fund Guide'!$B$1:$B$4)),MATCH($E14,OFFSET('Fund Guide'!$B$4,1,,COUNTA('Fund Guide'!$B:$B)-COUNTA('Fund Guide'!$B$1:$B$4)),0)),"-"))</f>
        <v>-</v>
      </c>
      <c r="AB14" s="232"/>
      <c r="AC14" s="232"/>
      <c r="AD14" s="231"/>
    </row>
    <row r="15" spans="2:32" s="529" customFormat="1" ht="14.25" customHeight="1">
      <c r="B15" s="523"/>
      <c r="C15" s="523"/>
      <c r="D15" s="523"/>
      <c r="E15" s="390" t="s">
        <v>1441</v>
      </c>
      <c r="F15" s="524" t="str">
        <f ca="1">IF($E15="", "", IFERROR(INDEX(OFFSET('Fund Guide'!$B$4,1,MATCH(F$8,OFFSET('Fund Guide'!$B$4,,,,COUNTA('Fund Guide'!7:7)),0)-1,COUNTA('Fund Guide'!$B:$B)-COUNTA('Fund Guide'!$B$1:$B$4)),MATCH($E15,OFFSET('Fund Guide'!$B$4,1,,COUNTA('Fund Guide'!$B:$B)-COUNTA('Fund Guide'!$B$1:$B$4)),0)),"-"))</f>
        <v>-</v>
      </c>
      <c r="G15" s="525">
        <f ca="1">IF($E15="", "", IFERROR(INDEX(OFFSET('Fund Guide'!$B$4,1,MATCH(G$8,OFFSET('Fund Guide'!$B$4,,,,COUNTA('Fund Guide'!$4:$4)),0)-1,COUNTA('Fund Guide'!$B:$B)-COUNTA('Fund Guide'!$B$1:$B$4)),MATCH($E15,OFFSET('Fund Guide'!$B$4,1,,COUNTA('Fund Guide'!$B:$B)-COUNTA('Fund Guide'!$B$1:$B$4)),0)),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0),-1+MATCH(G$8, OFFSET('RF &amp; RV Guide'!$E$8,,,,COUNTA('RF &amp; RV Guide'!$8:$8)-COUNTA('RF &amp; RV Guide'!$A$8:$E$8)),0)),"-"))))))))</f>
        <v>730</v>
      </c>
      <c r="H15" s="526" t="str">
        <f ca="1">IF($E15="", "", IFERROR(INDEX(OFFSET('Fund Guide'!$B$4,1,MATCH(H$8,OFFSET('Fund Guide'!$B$4,,,,COUNTA('Fund Guide'!7:7)),0)-1,COUNTA('Fund Guide'!$B:$B)-COUNTA('Fund Guide'!$B$1:$B$4)),MATCH($E15,OFFSET('Fund Guide'!$B$4,1,,COUNTA('Fund Guide'!$B:$B)-COUNTA('Fund Guide'!$B$1:$B$4)),0)),"BRL"))</f>
        <v>BRL</v>
      </c>
      <c r="I15" s="527">
        <f ca="1">IF($E15="", "", IFERROR(INDEX(OFFSET('Fund Guide'!$B$4,1,MATCH(IF($J$3="MFO", "Repasse Taxa Adm. Gestor", "Repasse Taxa Adm. AAI"),OFFSET('Fund Guide'!$B$4,,,,COUNTA('Fund Guide'!$4:$4)),0)-1,COUNTA('Fund Guide'!$B:$B)-COUNTA('Fund Guide'!$B$1:$B$4)),MATCH($E15,OFFSET('Fund Guide'!$B$4,1,,COUNTA('Fund Guide'!$B:$B)-COUNTA('Fund Guide'!$B$1:$B$4)),0)),
IFERROR(OFFSET('RF &amp; RV Guide'!$E$8,2+MATCH($E15, OFFSET('RF &amp; RV Guide'!$E$8,3,,COUNTA('RF &amp; RV Guide'!$E:$E)-COUNTA('RF &amp; RV Guide'!$E$1:$E$8)), 0),-1+MATCH(I$8, OFFSET('RF &amp; RV Guide'!$E$8,,,,COUNTA('RF &amp; RV Guide'!$8:$8)-COUNTA('RF &amp; RV Guide'!$A$8:$E$8)),0)),IFERROR(IF(FIND("tulo",$E15), 0.25%), "-"))))</f>
        <v>2.5000000000000001E-3</v>
      </c>
      <c r="J15" s="528" t="str">
        <f ca="1">IF($E15="", "", IFERROR(INDEX(OFFSET('Fund Guide'!$B$4,1,MATCH(J$8,OFFSET('Fund Guide'!$B$4,,,,COUNTA('Fund Guide'!$4:$4)),0)-1,COUNTA('Fund Guide'!$B:$B)-COUNTA('Fund Guide'!$B$1:$B$4)),MATCH($E15,OFFSET('Fund Guide'!$B$4,1,,COUNTA('Fund Guide'!$B:$B)-COUNTA('Fund Guide'!$B$1:$B$4)),0)),
IFERROR(OFFSET('RF &amp; RV Guide'!$E$8,2+MATCH($E15, OFFSET('RF &amp; RV Guide'!$E$8,3,,COUNTA('RF &amp; RV Guide'!$E:$E)-COUNTA('RF &amp; RV Guide'!$E$1:$E$8)), 0),-1+MATCH(J$8, OFFSET('RF &amp; RV Guide'!$E$8,,,,COUNTA('RF &amp; RV Guide'!$8:$8)-COUNTA('RF &amp; RV Guide'!$A$8:$E$8)),0)), "-")))</f>
        <v>-</v>
      </c>
      <c r="K15" s="528" t="str">
        <f ca="1">IF($E15="", "", IFERROR(INDEX(OFFSET('Fund Guide'!$B$4,1,MATCH(K$8,OFFSET('Fund Guide'!$B$4,,,,COUNTA('Fund Guide'!$4:$4)),0)-1,COUNTA('Fund Guide'!$B:$B)-COUNTA('Fund Guide'!$B$1:$B$4)),MATCH($E15,OFFSET('Fund Guide'!$B$4,1,,COUNTA('Fund Guide'!$B:$B)-COUNTA('Fund Guide'!$B$1:$B$4)),0)),
IFERROR(OFFSET('RF &amp; RV Guide'!$E$8,2+MATCH($E15, OFFSET('RF &amp; RV Guide'!$E$8,3,,COUNTA('RF &amp; RV Guide'!$E:$E)-COUNTA('RF &amp; RV Guide'!$E$1:$E$8)), 0),-1+MATCH("Captação", OFFSET('RF &amp; RV Guide'!$E$8,,,,COUNTA('RF &amp; RV Guide'!$8:$8)-COUNTA('RF &amp; RV Guide'!$A$8:$E$8)),0)), "-")))</f>
        <v>-</v>
      </c>
      <c r="M15" s="530">
        <f t="shared" ref="M15" si="4">IFERROR(IF(N15=0, "", N15*$M$3),0)</f>
        <v>512000</v>
      </c>
      <c r="N15" s="231">
        <v>5.1200000000000002E-2</v>
      </c>
      <c r="O15" s="531">
        <f t="shared" ref="O15" si="5">IFERROR(IF(N15=0, "", N15/N$12),0)</f>
        <v>0.08</v>
      </c>
      <c r="Q15" s="532" t="str">
        <f ca="1">IF($E15="", "", IFERROR(INDEX(OFFSET('Fund Guide'!$B$4,1,MATCH(Q$8,OFFSET('Fund Guide'!$B$4,,,,COUNTA('Fund Guide'!7:7)),0)-1,COUNTA('Fund Guide'!$B:$B)-COUNTA('Fund Guide'!$B$1:$B$4)),MATCH($E15,OFFSET('Fund Guide'!$B$4,1,,COUNTA('Fund Guide'!$B:$B)-COUNTA('Fund Guide'!$B$1:$B$4)),0)),"-"))</f>
        <v>-</v>
      </c>
      <c r="R15" s="533" t="str">
        <f ca="1">IF($E15="", "", IFERROR(INDEX(OFFSET('Fund Guide'!$B$4,1,MATCH(R$8,OFFSET('Fund Guide'!$B$4,,,,COUNTA('Fund Guide'!7:7)),0)-1,COUNTA('Fund Guide'!$B:$B)-COUNTA('Fund Guide'!$B$1:$B$4)),MATCH($E15,OFFSET('Fund Guide'!$B$4,1,,COUNTA('Fund Guide'!$B:$B)-COUNTA('Fund Guide'!$B$1:$B$4)),0)),"-"))</f>
        <v>-</v>
      </c>
      <c r="S15" s="532" t="str">
        <f ca="1">IF($E15="", "", IFERROR(INDEX(OFFSET('Fund Guide'!$B$4,1,MATCH(S$8,OFFSET('Fund Guide'!$B$4,,,,COUNTA('Fund Guide'!7:7)),0)-1,COUNTA('Fund Guide'!$B:$B)-COUNTA('Fund Guide'!$B$1:$B$4)),MATCH($E15,OFFSET('Fund Guide'!$B$4,1,,COUNTA('Fund Guide'!$B:$B)-COUNTA('Fund Guide'!$B$1:$B$4)),0)),"-"))</f>
        <v>-</v>
      </c>
      <c r="T15" s="533" t="str">
        <f ca="1">IF($E15="", "", IFERROR(INDEX(OFFSET('Fund Guide'!$B$4,1,MATCH(T$8,OFFSET('Fund Guide'!$B$4,,,,COUNTA('Fund Guide'!7:7)),0)-1,COUNTA('Fund Guide'!$B:$B)-COUNTA('Fund Guide'!$B$1:$B$4)),MATCH($E15,OFFSET('Fund Guide'!$B$4,1,,COUNTA('Fund Guide'!$B:$B)-COUNTA('Fund Guide'!$B$1:$B$4)),0)),"-"))</f>
        <v>-</v>
      </c>
      <c r="U15" s="532" t="str">
        <f ca="1">IF($E15="", "", IFERROR(INDEX(OFFSET('Fund Guide'!$B$4,1,MATCH(U$8,OFFSET('Fund Guide'!$B$4,,,,COUNTA('Fund Guide'!7:7)),0)-1,COUNTA('Fund Guide'!$B:$B)-COUNTA('Fund Guide'!$B$1:$B$4)),MATCH($E15,OFFSET('Fund Guide'!$B$4,1,,COUNTA('Fund Guide'!$B:$B)-COUNTA('Fund Guide'!$B$1:$B$4)),0)),"-"))</f>
        <v>-</v>
      </c>
      <c r="V15" s="533" t="str">
        <f ca="1">IF($E15="", "", IFERROR(INDEX(OFFSET('Fund Guide'!$B$4,1,MATCH(V$8,OFFSET('Fund Guide'!$B$4,,,,COUNTA('Fund Guide'!7:7)),0)-1,COUNTA('Fund Guide'!$B:$B)-COUNTA('Fund Guide'!$B$1:$B$4)),MATCH($E15,OFFSET('Fund Guide'!$B$4,1,,COUNTA('Fund Guide'!$B:$B)-COUNTA('Fund Guide'!$B$1:$B$4)),0)),"-"))</f>
        <v>-</v>
      </c>
      <c r="W15" s="532" t="str">
        <f ca="1">IF($E15="", "", IFERROR(INDEX(OFFSET('Fund Guide'!$B$4,1,MATCH(W$8,OFFSET('Fund Guide'!$B$4,,,,COUNTA('Fund Guide'!7:7)),0)-1,COUNTA('Fund Guide'!$B:$B)-COUNTA('Fund Guide'!$B$1:$B$4)),MATCH($E15,OFFSET('Fund Guide'!$B$4,1,,COUNTA('Fund Guide'!$B:$B)-COUNTA('Fund Guide'!$B$1:$B$4)),0)),"-"))</f>
        <v>-</v>
      </c>
      <c r="X15" s="533" t="str">
        <f ca="1">IF($E15="", "", IFERROR(INDEX(OFFSET('Fund Guide'!$B$4,1,MATCH(X$8,OFFSET('Fund Guide'!$B$4,,,,COUNTA('Fund Guide'!7:7)),0)-1,COUNTA('Fund Guide'!$B:$B)-COUNTA('Fund Guide'!$B$1:$B$4)),MATCH($E15,OFFSET('Fund Guide'!$B$4,1,,COUNTA('Fund Guide'!$B:$B)-COUNTA('Fund Guide'!$B$1:$B$4)),0)),"-"))</f>
        <v>-</v>
      </c>
      <c r="Y15" s="534" t="str">
        <f ca="1">IF($E15="", "", IFERROR(INDEX(OFFSET('Fund Guide'!$B$4,1,MATCH(Y$8,OFFSET('Fund Guide'!$B$4,,,,COUNTA('Fund Guide'!7:7)),0)-1,COUNTA('Fund Guide'!$B:$B)-COUNTA('Fund Guide'!$B$1:$B$4)),MATCH($E15,OFFSET('Fund Guide'!$B$4,1,,COUNTA('Fund Guide'!$B:$B)-COUNTA('Fund Guide'!$B$1:$B$4)),0)),"-"))</f>
        <v>-</v>
      </c>
      <c r="Z15" s="535" t="str">
        <f ca="1">IF($E15="", "", IFERROR(INDEX(OFFSET('Fund Guide'!$B$4,1,MATCH(Z$8,OFFSET('Fund Guide'!$B$4,,,,COUNTA('Fund Guide'!7:7)),0)-1,COUNTA('Fund Guide'!$B:$B)-COUNTA('Fund Guide'!$B$1:$B$4)),MATCH($E15,OFFSET('Fund Guide'!$B$4,1,,COUNTA('Fund Guide'!$B:$B)-COUNTA('Fund Guide'!$B$1:$B$4)),0)),"-"))</f>
        <v>-</v>
      </c>
      <c r="AB15" s="232"/>
      <c r="AC15" s="232"/>
      <c r="AD15" s="231"/>
    </row>
    <row r="16" spans="2:32" s="529" customFormat="1" ht="14.25" customHeight="1">
      <c r="B16" s="523"/>
      <c r="C16" s="523"/>
      <c r="D16" s="523"/>
      <c r="E16" s="390" t="s">
        <v>1525</v>
      </c>
      <c r="F16" s="524" t="str">
        <f ca="1">IF($E16="", "", IFERROR(INDEX(OFFSET('Fund Guide'!$B$4,1,MATCH(F$8,OFFSET('Fund Guide'!$B$4,,,,COUNTA('Fund Guide'!8:8)),0)-1,COUNTA('Fund Guide'!$B:$B)-COUNTA('Fund Guide'!$B$1:$B$4)),MATCH($E16,OFFSET('Fund Guide'!$B$4,1,,COUNTA('Fund Guide'!$B:$B)-COUNTA('Fund Guide'!$B$1:$B$4)),0)),"-"))</f>
        <v>-</v>
      </c>
      <c r="G16" s="525">
        <f ca="1">IF($E16="", "", IFERROR(INDEX(OFFSET('Fund Guide'!$B$4,1,MATCH(G$8,OFFSET('Fund Guide'!$B$4,,,,COUNTA('Fund Guide'!$4:$4)),0)-1,COUNTA('Fund Guide'!$B:$B)-COUNTA('Fund Guide'!$B$1:$B$4)),MATCH($E16,OFFSET('Fund Guide'!$B$4,1,,COUNTA('Fund Guide'!$B:$B)-COUNTA('Fund Guide'!$B$1:$B$4)),0)),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0),-1+MATCH(G$8, OFFSET('RF &amp; RV Guide'!$E$8,,,,COUNTA('RF &amp; RV Guide'!$8:$8)-COUNTA('RF &amp; RV Guide'!$A$8:$E$8)),0)),"-"))))))))</f>
        <v>730</v>
      </c>
      <c r="H16" s="526" t="str">
        <f ca="1">IF($E16="", "", IFERROR(INDEX(OFFSET('Fund Guide'!$B$4,1,MATCH(H$8,OFFSET('Fund Guide'!$B$4,,,,COUNTA('Fund Guide'!8:8)),0)-1,COUNTA('Fund Guide'!$B:$B)-COUNTA('Fund Guide'!$B$1:$B$4)),MATCH($E16,OFFSET('Fund Guide'!$B$4,1,,COUNTA('Fund Guide'!$B:$B)-COUNTA('Fund Guide'!$B$1:$B$4)),0)),"BRL"))</f>
        <v>BRL</v>
      </c>
      <c r="I16" s="527">
        <f ca="1">IF($E16="", "", IFERROR(INDEX(OFFSET('Fund Guide'!$B$4,1,MATCH(IF($J$3="MFO", "Repasse Taxa Adm. Gestor", "Repasse Taxa Adm. AAI"),OFFSET('Fund Guide'!$B$4,,,,COUNTA('Fund Guide'!$4:$4)),0)-1,COUNTA('Fund Guide'!$B:$B)-COUNTA('Fund Guide'!$B$1:$B$4)),MATCH($E16,OFFSET('Fund Guide'!$B$4,1,,COUNTA('Fund Guide'!$B:$B)-COUNTA('Fund Guide'!$B$1:$B$4)),0)),
IFERROR(OFFSET('RF &amp; RV Guide'!$E$8,2+MATCH($E16, OFFSET('RF &amp; RV Guide'!$E$8,3,,COUNTA('RF &amp; RV Guide'!$E:$E)-COUNTA('RF &amp; RV Guide'!$E$1:$E$8)), 0),-1+MATCH(I$8, OFFSET('RF &amp; RV Guide'!$E$8,,,,COUNTA('RF &amp; RV Guide'!$8:$8)-COUNTA('RF &amp; RV Guide'!$A$8:$E$8)),0)),IFERROR(IF(FIND("tulo",$E16), 0.25%), "-"))))</f>
        <v>2.5000000000000001E-3</v>
      </c>
      <c r="J16" s="528" t="str">
        <f ca="1">IF($E16="", "", IFERROR(INDEX(OFFSET('Fund Guide'!$B$4,1,MATCH(J$8,OFFSET('Fund Guide'!$B$4,,,,COUNTA('Fund Guide'!$4:$4)),0)-1,COUNTA('Fund Guide'!$B:$B)-COUNTA('Fund Guide'!$B$1:$B$4)),MATCH($E16,OFFSET('Fund Guide'!$B$4,1,,COUNTA('Fund Guide'!$B:$B)-COUNTA('Fund Guide'!$B$1:$B$4)),0)),
IFERROR(OFFSET('RF &amp; RV Guide'!$E$8,2+MATCH($E16, OFFSET('RF &amp; RV Guide'!$E$8,3,,COUNTA('RF &amp; RV Guide'!$E:$E)-COUNTA('RF &amp; RV Guide'!$E$1:$E$8)), 0),-1+MATCH(J$8, OFFSET('RF &amp; RV Guide'!$E$8,,,,COUNTA('RF &amp; RV Guide'!$8:$8)-COUNTA('RF &amp; RV Guide'!$A$8:$E$8)),0)), "-")))</f>
        <v>-</v>
      </c>
      <c r="K16" s="528" t="str">
        <f ca="1">IF($E16="", "", IFERROR(INDEX(OFFSET('Fund Guide'!$B$4,1,MATCH(K$8,OFFSET('Fund Guide'!$B$4,,,,COUNTA('Fund Guide'!$4:$4)),0)-1,COUNTA('Fund Guide'!$B:$B)-COUNTA('Fund Guide'!$B$1:$B$4)),MATCH($E16,OFFSET('Fund Guide'!$B$4,1,,COUNTA('Fund Guide'!$B:$B)-COUNTA('Fund Guide'!$B$1:$B$4)),0)),
IFERROR(OFFSET('RF &amp; RV Guide'!$E$8,2+MATCH($E16, OFFSET('RF &amp; RV Guide'!$E$8,3,,COUNTA('RF &amp; RV Guide'!$E:$E)-COUNTA('RF &amp; RV Guide'!$E$1:$E$8)), 0),-1+MATCH("Captação", OFFSET('RF &amp; RV Guide'!$E$8,,,,COUNTA('RF &amp; RV Guide'!$8:$8)-COUNTA('RF &amp; RV Guide'!$A$8:$E$8)),0)), "-")))</f>
        <v>-</v>
      </c>
      <c r="M16" s="530">
        <f t="shared" ref="M16" si="6">IFERROR(IF(N16=0, "", N16*$M$3),0)</f>
        <v>383999.99999999994</v>
      </c>
      <c r="N16" s="231">
        <v>3.8399999999999997E-2</v>
      </c>
      <c r="O16" s="531">
        <f t="shared" ref="O16" si="7">IFERROR(IF(N16=0, "", N16/N$12),0)</f>
        <v>5.9999999999999991E-2</v>
      </c>
      <c r="Q16" s="532" t="str">
        <f ca="1">IF($E16="", "", IFERROR(INDEX(OFFSET('Fund Guide'!$B$4,1,MATCH(Q$8,OFFSET('Fund Guide'!$B$4,,,,COUNTA('Fund Guide'!8:8)),0)-1,COUNTA('Fund Guide'!$B:$B)-COUNTA('Fund Guide'!$B$1:$B$4)),MATCH($E16,OFFSET('Fund Guide'!$B$4,1,,COUNTA('Fund Guide'!$B:$B)-COUNTA('Fund Guide'!$B$1:$B$4)),0)),"-"))</f>
        <v>-</v>
      </c>
      <c r="R16" s="533" t="str">
        <f ca="1">IF($E16="", "", IFERROR(INDEX(OFFSET('Fund Guide'!$B$4,1,MATCH(R$8,OFFSET('Fund Guide'!$B$4,,,,COUNTA('Fund Guide'!8:8)),0)-1,COUNTA('Fund Guide'!$B:$B)-COUNTA('Fund Guide'!$B$1:$B$4)),MATCH($E16,OFFSET('Fund Guide'!$B$4,1,,COUNTA('Fund Guide'!$B:$B)-COUNTA('Fund Guide'!$B$1:$B$4)),0)),"-"))</f>
        <v>-</v>
      </c>
      <c r="S16" s="532" t="str">
        <f ca="1">IF($E16="", "", IFERROR(INDEX(OFFSET('Fund Guide'!$B$4,1,MATCH(S$8,OFFSET('Fund Guide'!$B$4,,,,COUNTA('Fund Guide'!8:8)),0)-1,COUNTA('Fund Guide'!$B:$B)-COUNTA('Fund Guide'!$B$1:$B$4)),MATCH($E16,OFFSET('Fund Guide'!$B$4,1,,COUNTA('Fund Guide'!$B:$B)-COUNTA('Fund Guide'!$B$1:$B$4)),0)),"-"))</f>
        <v>-</v>
      </c>
      <c r="T16" s="533" t="str">
        <f ca="1">IF($E16="", "", IFERROR(INDEX(OFFSET('Fund Guide'!$B$4,1,MATCH(T$8,OFFSET('Fund Guide'!$B$4,,,,COUNTA('Fund Guide'!8:8)),0)-1,COUNTA('Fund Guide'!$B:$B)-COUNTA('Fund Guide'!$B$1:$B$4)),MATCH($E16,OFFSET('Fund Guide'!$B$4,1,,COUNTA('Fund Guide'!$B:$B)-COUNTA('Fund Guide'!$B$1:$B$4)),0)),"-"))</f>
        <v>-</v>
      </c>
      <c r="U16" s="532" t="str">
        <f ca="1">IF($E16="", "", IFERROR(INDEX(OFFSET('Fund Guide'!$B$4,1,MATCH(U$8,OFFSET('Fund Guide'!$B$4,,,,COUNTA('Fund Guide'!8:8)),0)-1,COUNTA('Fund Guide'!$B:$B)-COUNTA('Fund Guide'!$B$1:$B$4)),MATCH($E16,OFFSET('Fund Guide'!$B$4,1,,COUNTA('Fund Guide'!$B:$B)-COUNTA('Fund Guide'!$B$1:$B$4)),0)),"-"))</f>
        <v>-</v>
      </c>
      <c r="V16" s="533" t="str">
        <f ca="1">IF($E16="", "", IFERROR(INDEX(OFFSET('Fund Guide'!$B$4,1,MATCH(V$8,OFFSET('Fund Guide'!$B$4,,,,COUNTA('Fund Guide'!8:8)),0)-1,COUNTA('Fund Guide'!$B:$B)-COUNTA('Fund Guide'!$B$1:$B$4)),MATCH($E16,OFFSET('Fund Guide'!$B$4,1,,COUNTA('Fund Guide'!$B:$B)-COUNTA('Fund Guide'!$B$1:$B$4)),0)),"-"))</f>
        <v>-</v>
      </c>
      <c r="W16" s="532" t="str">
        <f ca="1">IF($E16="", "", IFERROR(INDEX(OFFSET('Fund Guide'!$B$4,1,MATCH(W$8,OFFSET('Fund Guide'!$B$4,,,,COUNTA('Fund Guide'!8:8)),0)-1,COUNTA('Fund Guide'!$B:$B)-COUNTA('Fund Guide'!$B$1:$B$4)),MATCH($E16,OFFSET('Fund Guide'!$B$4,1,,COUNTA('Fund Guide'!$B:$B)-COUNTA('Fund Guide'!$B$1:$B$4)),0)),"-"))</f>
        <v>-</v>
      </c>
      <c r="X16" s="533" t="str">
        <f ca="1">IF($E16="", "", IFERROR(INDEX(OFFSET('Fund Guide'!$B$4,1,MATCH(X$8,OFFSET('Fund Guide'!$B$4,,,,COUNTA('Fund Guide'!8:8)),0)-1,COUNTA('Fund Guide'!$B:$B)-COUNTA('Fund Guide'!$B$1:$B$4)),MATCH($E16,OFFSET('Fund Guide'!$B$4,1,,COUNTA('Fund Guide'!$B:$B)-COUNTA('Fund Guide'!$B$1:$B$4)),0)),"-"))</f>
        <v>-</v>
      </c>
      <c r="Y16" s="534" t="str">
        <f ca="1">IF($E16="", "", IFERROR(INDEX(OFFSET('Fund Guide'!$B$4,1,MATCH(Y$8,OFFSET('Fund Guide'!$B$4,,,,COUNTA('Fund Guide'!8:8)),0)-1,COUNTA('Fund Guide'!$B:$B)-COUNTA('Fund Guide'!$B$1:$B$4)),MATCH($E16,OFFSET('Fund Guide'!$B$4,1,,COUNTA('Fund Guide'!$B:$B)-COUNTA('Fund Guide'!$B$1:$B$4)),0)),"-"))</f>
        <v>-</v>
      </c>
      <c r="Z16" s="535" t="str">
        <f ca="1">IF($E16="", "", IFERROR(INDEX(OFFSET('Fund Guide'!$B$4,1,MATCH(Z$8,OFFSET('Fund Guide'!$B$4,,,,COUNTA('Fund Guide'!8:8)),0)-1,COUNTA('Fund Guide'!$B:$B)-COUNTA('Fund Guide'!$B$1:$B$4)),MATCH($E16,OFFSET('Fund Guide'!$B$4,1,,COUNTA('Fund Guide'!$B:$B)-COUNTA('Fund Guide'!$B$1:$B$4)),0)),"-"))</f>
        <v>-</v>
      </c>
      <c r="AB16" s="232"/>
      <c r="AC16" s="232"/>
      <c r="AD16" s="231"/>
    </row>
    <row r="17" spans="2:30" s="529" customFormat="1" ht="14.25" customHeight="1">
      <c r="B17" s="523"/>
      <c r="C17" s="523"/>
      <c r="D17" s="523"/>
      <c r="E17" s="390" t="s">
        <v>1526</v>
      </c>
      <c r="F17" s="524" t="str">
        <f ca="1">IF($E17="", "", IFERROR(INDEX(OFFSET('Fund Guide'!$B$4,1,MATCH(F$8,OFFSET('Fund Guide'!$B$4,,,,COUNTA('Fund Guide'!9:9)),0)-1,COUNTA('Fund Guide'!$B:$B)-COUNTA('Fund Guide'!$B$1:$B$4)),MATCH($E17,OFFSET('Fund Guide'!$B$4,1,,COUNTA('Fund Guide'!$B:$B)-COUNTA('Fund Guide'!$B$1:$B$4)),0)),"-"))</f>
        <v>-</v>
      </c>
      <c r="G17" s="525">
        <f ca="1">IF($E17="", "", IFERROR(INDEX(OFFSET('Fund Guide'!$B$4,1,MATCH(G$8,OFFSET('Fund Guide'!$B$4,,,,COUNTA('Fund Guide'!$4:$4)),0)-1,COUNTA('Fund Guide'!$B:$B)-COUNTA('Fund Guide'!$B$1:$B$4)),MATCH($E17,OFFSET('Fund Guide'!$B$4,1,,COUNTA('Fund Guide'!$B:$B)-COUNTA('Fund Guide'!$B$1:$B$4)),0)),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0),-1+MATCH(G$8, OFFSET('RF &amp; RV Guide'!$E$8,,,,COUNTA('RF &amp; RV Guide'!$8:$8)-COUNTA('RF &amp; RV Guide'!$A$8:$E$8)),0)),"-"))))))))</f>
        <v>1095</v>
      </c>
      <c r="H17" s="526" t="str">
        <f ca="1">IF($E17="", "", IFERROR(INDEX(OFFSET('Fund Guide'!$B$4,1,MATCH(H$8,OFFSET('Fund Guide'!$B$4,,,,COUNTA('Fund Guide'!9:9)),0)-1,COUNTA('Fund Guide'!$B:$B)-COUNTA('Fund Guide'!$B$1:$B$4)),MATCH($E17,OFFSET('Fund Guide'!$B$4,1,,COUNTA('Fund Guide'!$B:$B)-COUNTA('Fund Guide'!$B$1:$B$4)),0)),"BRL"))</f>
        <v>BRL</v>
      </c>
      <c r="I17" s="527">
        <f ca="1">IF($E17="", "", IFERROR(INDEX(OFFSET('Fund Guide'!$B$4,1,MATCH(IF($J$3="MFO", "Repasse Taxa Adm. Gestor", "Repasse Taxa Adm. AAI"),OFFSET('Fund Guide'!$B$4,,,,COUNTA('Fund Guide'!$4:$4)),0)-1,COUNTA('Fund Guide'!$B:$B)-COUNTA('Fund Guide'!$B$1:$B$4)),MATCH($E17,OFFSET('Fund Guide'!$B$4,1,,COUNTA('Fund Guide'!$B:$B)-COUNTA('Fund Guide'!$B$1:$B$4)),0)),
IFERROR(OFFSET('RF &amp; RV Guide'!$E$8,2+MATCH($E17, OFFSET('RF &amp; RV Guide'!$E$8,3,,COUNTA('RF &amp; RV Guide'!$E:$E)-COUNTA('RF &amp; RV Guide'!$E$1:$E$8)), 0),-1+MATCH(I$8, OFFSET('RF &amp; RV Guide'!$E$8,,,,COUNTA('RF &amp; RV Guide'!$8:$8)-COUNTA('RF &amp; RV Guide'!$A$8:$E$8)),0)),IFERROR(IF(FIND("tulo",$E17), 0.25%), "-"))))</f>
        <v>2.5000000000000001E-3</v>
      </c>
      <c r="J17" s="528" t="str">
        <f ca="1">IF($E17="", "", IFERROR(INDEX(OFFSET('Fund Guide'!$B$4,1,MATCH(J$8,OFFSET('Fund Guide'!$B$4,,,,COUNTA('Fund Guide'!$4:$4)),0)-1,COUNTA('Fund Guide'!$B:$B)-COUNTA('Fund Guide'!$B$1:$B$4)),MATCH($E17,OFFSET('Fund Guide'!$B$4,1,,COUNTA('Fund Guide'!$B:$B)-COUNTA('Fund Guide'!$B$1:$B$4)),0)),
IFERROR(OFFSET('RF &amp; RV Guide'!$E$8,2+MATCH($E17, OFFSET('RF &amp; RV Guide'!$E$8,3,,COUNTA('RF &amp; RV Guide'!$E:$E)-COUNTA('RF &amp; RV Guide'!$E$1:$E$8)), 0),-1+MATCH(J$8, OFFSET('RF &amp; RV Guide'!$E$8,,,,COUNTA('RF &amp; RV Guide'!$8:$8)-COUNTA('RF &amp; RV Guide'!$A$8:$E$8)),0)), "-")))</f>
        <v>-</v>
      </c>
      <c r="K17" s="528" t="str">
        <f ca="1">IF($E17="", "", IFERROR(INDEX(OFFSET('Fund Guide'!$B$4,1,MATCH(K$8,OFFSET('Fund Guide'!$B$4,,,,COUNTA('Fund Guide'!$4:$4)),0)-1,COUNTA('Fund Guide'!$B:$B)-COUNTA('Fund Guide'!$B$1:$B$4)),MATCH($E17,OFFSET('Fund Guide'!$B$4,1,,COUNTA('Fund Guide'!$B:$B)-COUNTA('Fund Guide'!$B$1:$B$4)),0)),
IFERROR(OFFSET('RF &amp; RV Guide'!$E$8,2+MATCH($E17, OFFSET('RF &amp; RV Guide'!$E$8,3,,COUNTA('RF &amp; RV Guide'!$E:$E)-COUNTA('RF &amp; RV Guide'!$E$1:$E$8)), 0),-1+MATCH("Captação", OFFSET('RF &amp; RV Guide'!$E$8,,,,COUNTA('RF &amp; RV Guide'!$8:$8)-COUNTA('RF &amp; RV Guide'!$A$8:$E$8)),0)), "-")))</f>
        <v>-</v>
      </c>
      <c r="M17" s="530">
        <f t="shared" ref="M17" si="8">IFERROR(IF(N17=0, "", N17*$M$3),0)</f>
        <v>383999.99999999994</v>
      </c>
      <c r="N17" s="231">
        <v>3.8399999999999997E-2</v>
      </c>
      <c r="O17" s="531">
        <f t="shared" ref="O17" si="9">IFERROR(IF(N17=0, "", N17/N$12),0)</f>
        <v>5.9999999999999991E-2</v>
      </c>
      <c r="Q17" s="532" t="str">
        <f ca="1">IF($E17="", "", IFERROR(INDEX(OFFSET('Fund Guide'!$B$4,1,MATCH(Q$8,OFFSET('Fund Guide'!$B$4,,,,COUNTA('Fund Guide'!9:9)),0)-1,COUNTA('Fund Guide'!$B:$B)-COUNTA('Fund Guide'!$B$1:$B$4)),MATCH($E17,OFFSET('Fund Guide'!$B$4,1,,COUNTA('Fund Guide'!$B:$B)-COUNTA('Fund Guide'!$B$1:$B$4)),0)),"-"))</f>
        <v>-</v>
      </c>
      <c r="R17" s="533" t="str">
        <f ca="1">IF($E17="", "", IFERROR(INDEX(OFFSET('Fund Guide'!$B$4,1,MATCH(R$8,OFFSET('Fund Guide'!$B$4,,,,COUNTA('Fund Guide'!9:9)),0)-1,COUNTA('Fund Guide'!$B:$B)-COUNTA('Fund Guide'!$B$1:$B$4)),MATCH($E17,OFFSET('Fund Guide'!$B$4,1,,COUNTA('Fund Guide'!$B:$B)-COUNTA('Fund Guide'!$B$1:$B$4)),0)),"-"))</f>
        <v>-</v>
      </c>
      <c r="S17" s="532" t="str">
        <f ca="1">IF($E17="", "", IFERROR(INDEX(OFFSET('Fund Guide'!$B$4,1,MATCH(S$8,OFFSET('Fund Guide'!$B$4,,,,COUNTA('Fund Guide'!9:9)),0)-1,COUNTA('Fund Guide'!$B:$B)-COUNTA('Fund Guide'!$B$1:$B$4)),MATCH($E17,OFFSET('Fund Guide'!$B$4,1,,COUNTA('Fund Guide'!$B:$B)-COUNTA('Fund Guide'!$B$1:$B$4)),0)),"-"))</f>
        <v>-</v>
      </c>
      <c r="T17" s="533" t="str">
        <f ca="1">IF($E17="", "", IFERROR(INDEX(OFFSET('Fund Guide'!$B$4,1,MATCH(T$8,OFFSET('Fund Guide'!$B$4,,,,COUNTA('Fund Guide'!9:9)),0)-1,COUNTA('Fund Guide'!$B:$B)-COUNTA('Fund Guide'!$B$1:$B$4)),MATCH($E17,OFFSET('Fund Guide'!$B$4,1,,COUNTA('Fund Guide'!$B:$B)-COUNTA('Fund Guide'!$B$1:$B$4)),0)),"-"))</f>
        <v>-</v>
      </c>
      <c r="U17" s="532" t="str">
        <f ca="1">IF($E17="", "", IFERROR(INDEX(OFFSET('Fund Guide'!$B$4,1,MATCH(U$8,OFFSET('Fund Guide'!$B$4,,,,COUNTA('Fund Guide'!9:9)),0)-1,COUNTA('Fund Guide'!$B:$B)-COUNTA('Fund Guide'!$B$1:$B$4)),MATCH($E17,OFFSET('Fund Guide'!$B$4,1,,COUNTA('Fund Guide'!$B:$B)-COUNTA('Fund Guide'!$B$1:$B$4)),0)),"-"))</f>
        <v>-</v>
      </c>
      <c r="V17" s="533" t="str">
        <f ca="1">IF($E17="", "", IFERROR(INDEX(OFFSET('Fund Guide'!$B$4,1,MATCH(V$8,OFFSET('Fund Guide'!$B$4,,,,COUNTA('Fund Guide'!9:9)),0)-1,COUNTA('Fund Guide'!$B:$B)-COUNTA('Fund Guide'!$B$1:$B$4)),MATCH($E17,OFFSET('Fund Guide'!$B$4,1,,COUNTA('Fund Guide'!$B:$B)-COUNTA('Fund Guide'!$B$1:$B$4)),0)),"-"))</f>
        <v>-</v>
      </c>
      <c r="W17" s="532" t="str">
        <f ca="1">IF($E17="", "", IFERROR(INDEX(OFFSET('Fund Guide'!$B$4,1,MATCH(W$8,OFFSET('Fund Guide'!$B$4,,,,COUNTA('Fund Guide'!9:9)),0)-1,COUNTA('Fund Guide'!$B:$B)-COUNTA('Fund Guide'!$B$1:$B$4)),MATCH($E17,OFFSET('Fund Guide'!$B$4,1,,COUNTA('Fund Guide'!$B:$B)-COUNTA('Fund Guide'!$B$1:$B$4)),0)),"-"))</f>
        <v>-</v>
      </c>
      <c r="X17" s="533" t="str">
        <f ca="1">IF($E17="", "", IFERROR(INDEX(OFFSET('Fund Guide'!$B$4,1,MATCH(X$8,OFFSET('Fund Guide'!$B$4,,,,COUNTA('Fund Guide'!9:9)),0)-1,COUNTA('Fund Guide'!$B:$B)-COUNTA('Fund Guide'!$B$1:$B$4)),MATCH($E17,OFFSET('Fund Guide'!$B$4,1,,COUNTA('Fund Guide'!$B:$B)-COUNTA('Fund Guide'!$B$1:$B$4)),0)),"-"))</f>
        <v>-</v>
      </c>
      <c r="Y17" s="534" t="str">
        <f ca="1">IF($E17="", "", IFERROR(INDEX(OFFSET('Fund Guide'!$B$4,1,MATCH(Y$8,OFFSET('Fund Guide'!$B$4,,,,COUNTA('Fund Guide'!9:9)),0)-1,COUNTA('Fund Guide'!$B:$B)-COUNTA('Fund Guide'!$B$1:$B$4)),MATCH($E17,OFFSET('Fund Guide'!$B$4,1,,COUNTA('Fund Guide'!$B:$B)-COUNTA('Fund Guide'!$B$1:$B$4)),0)),"-"))</f>
        <v>-</v>
      </c>
      <c r="Z17" s="535" t="str">
        <f ca="1">IF($E17="", "", IFERROR(INDEX(OFFSET('Fund Guide'!$B$4,1,MATCH(Z$8,OFFSET('Fund Guide'!$B$4,,,,COUNTA('Fund Guide'!9:9)),0)-1,COUNTA('Fund Guide'!$B:$B)-COUNTA('Fund Guide'!$B$1:$B$4)),MATCH($E17,OFFSET('Fund Guide'!$B$4,1,,COUNTA('Fund Guide'!$B:$B)-COUNTA('Fund Guide'!$B$1:$B$4)),0)),"-"))</f>
        <v>-</v>
      </c>
      <c r="AB17" s="232"/>
      <c r="AC17" s="232"/>
      <c r="AD17" s="231"/>
    </row>
    <row r="18" spans="2:30" s="529" customFormat="1" ht="14.25" customHeight="1">
      <c r="B18" s="523"/>
      <c r="C18" s="523"/>
      <c r="D18" s="523"/>
      <c r="E18" s="390" t="s">
        <v>2208</v>
      </c>
      <c r="F18" s="524">
        <f ca="1">IF($E18="", "", IFERROR(INDEX(OFFSET('Fund Guide'!$B$4,1,MATCH(F$8,OFFSET('Fund Guide'!$B$4,,,,COUNTA('Fund Guide'!10:10)),0)-1,COUNTA('Fund Guide'!$B:$B)-COUNTA('Fund Guide'!$B$1:$B$4)),MATCH($E18,OFFSET('Fund Guide'!$B$4,1,,COUNTA('Fund Guide'!$B:$B)-COUNTA('Fund Guide'!$B$1:$B$4)),0)),"-"))</f>
        <v>36498670000127</v>
      </c>
      <c r="G18" s="525">
        <f ca="1">IF($E18="", "", IFERROR(INDEX(OFFSET('Fund Guide'!$B$4,1,MATCH(G$8,OFFSET('Fund Guide'!$B$4,,,,COUNTA('Fund Guide'!$4:$4)),0)-1,COUNTA('Fund Guide'!$B:$B)-COUNTA('Fund Guide'!$B$1:$B$4)),MATCH($E18,OFFSET('Fund Guide'!$B$4,1,,COUNTA('Fund Guide'!$B:$B)-COUNTA('Fund Guide'!$B$1:$B$4)),0)),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0</v>
      </c>
      <c r="H18" s="526" t="str">
        <f ca="1">IF($E18="", "", IFERROR(INDEX(OFFSET('Fund Guide'!$B$4,1,MATCH(H$8,OFFSET('Fund Guide'!$B$4,,,,COUNTA('Fund Guide'!10:10)),0)-1,COUNTA('Fund Guide'!$B:$B)-COUNTA('Fund Guide'!$B$1:$B$4)),MATCH($E18,OFFSET('Fund Guide'!$B$4,1,,COUNTA('Fund Guide'!$B:$B)-COUNTA('Fund Guide'!$B$1:$B$4)),0)),"BRL"))</f>
        <v>BRL</v>
      </c>
      <c r="I18" s="527">
        <f ca="1">IF($E18="", "", IFERROR(INDEX(OFFSET('Fund Guide'!$B$4,1,MATCH(IF($J$3="MFO", "Repasse Taxa Adm. Gestor", "Repasse Taxa Adm. AAI"),OFFSET('Fund Guide'!$B$4,,,,COUNTA('Fund Guide'!$4:$4)),0)-1,COUNTA('Fund Guide'!$B:$B)-COUNTA('Fund Guide'!$B$1:$B$4)),MATCH($E18,OFFSET('Fund Guide'!$B$4,1,,COUNTA('Fund Guide'!$B:$B)-COUNTA('Fund Guide'!$B$1:$B$4)),0)),
IFERROR(OFFSET('RF &amp; RV Guide'!$E$8,2+MATCH($E18, OFFSET('RF &amp; RV Guide'!$E$8,3,,COUNTA('RF &amp; RV Guide'!$E:$E)-COUNTA('RF &amp; RV Guide'!$E$1:$E$8)), 0),-1+MATCH(I$8, OFFSET('RF &amp; RV Guide'!$E$8,,,,COUNTA('RF &amp; RV Guide'!$8:$8)-COUNTA('RF &amp; RV Guide'!$A$8:$E$8)),0)),IFERROR(IF(FIND("tulo",$E18), 0.25%), "-"))))</f>
        <v>6.9999999999999999E-4</v>
      </c>
      <c r="J18" s="528">
        <f ca="1">IF($E18="", "", IFERROR(INDEX(OFFSET('Fund Guide'!$B$4,1,MATCH(J$8,OFFSET('Fund Guide'!$B$4,,,,COUNTA('Fund Guide'!$4:$4)),0)-1,COUNTA('Fund Guide'!$B:$B)-COUNTA('Fund Guide'!$B$1:$B$4)),MATCH($E18,OFFSET('Fund Guide'!$B$4,1,,COUNTA('Fund Guide'!$B:$B)-COUNTA('Fund Guide'!$B$1:$B$4)),0)),
IFERROR(OFFSET('RF &amp; RV Guide'!$E$8,2+MATCH($E18, OFFSET('RF &amp; RV Guide'!$E$8,3,,COUNTA('RF &amp; RV Guide'!$E:$E)-COUNTA('RF &amp; RV Guide'!$E$1:$E$8)), 0),-1+MATCH(J$8, OFFSET('RF &amp; RV Guide'!$E$8,,,,COUNTA('RF &amp; RV Guide'!$8:$8)-COUNTA('RF &amp; RV Guide'!$A$8:$E$8)),0)), "-")))</f>
        <v>43907</v>
      </c>
      <c r="K18" s="528" t="str">
        <f ca="1">IF($E18="", "", IFERROR(INDEX(OFFSET('Fund Guide'!$B$4,1,MATCH(K$8,OFFSET('Fund Guide'!$B$4,,,,COUNTA('Fund Guide'!$4:$4)),0)-1,COUNTA('Fund Guide'!$B:$B)-COUNTA('Fund Guide'!$B$1:$B$4)),MATCH($E18,OFFSET('Fund Guide'!$B$4,1,,COUNTA('Fund Guide'!$B:$B)-COUNTA('Fund Guide'!$B$1:$B$4)),0)),
IFERROR(OFFSET('RF &amp; RV Guide'!$E$8,2+MATCH($E18, OFFSET('RF &amp; RV Guide'!$E$8,3,,COUNTA('RF &amp; RV Guide'!$E:$E)-COUNTA('RF &amp; RV Guide'!$E$1:$E$8)), 0),-1+MATCH("Captação", OFFSET('RF &amp; RV Guide'!$E$8,,,,COUNTA('RF &amp; RV Guide'!$8:$8)-COUNTA('RF &amp; RV Guide'!$A$8:$E$8)),0)), "-")))</f>
        <v>Sim</v>
      </c>
      <c r="M18" s="530">
        <f t="shared" ref="M18" si="10">IFERROR(IF(N18=0, "", N18*$M$3),0)</f>
        <v>640000</v>
      </c>
      <c r="N18" s="231">
        <v>6.4000000000000001E-2</v>
      </c>
      <c r="O18" s="531">
        <f t="shared" ref="O18" si="11">IFERROR(IF(N18=0, "", N18/N$12),0)</f>
        <v>0.1</v>
      </c>
      <c r="Q18" s="532">
        <f ca="1">IF($E18="", "", IFERROR(INDEX(OFFSET('Fund Guide'!$B$4,1,MATCH(Q$8,OFFSET('Fund Guide'!$B$4,,,,COUNTA('Fund Guide'!10:10)),0)-1,COUNTA('Fund Guide'!$B:$B)-COUNTA('Fund Guide'!$B$1:$B$4)),MATCH($E18,OFFSET('Fund Guide'!$B$4,1,,COUNTA('Fund Guide'!$B:$B)-COUNTA('Fund Guide'!$B$1:$B$4)),0)),"-"))</f>
        <v>8.7979298050510746E-2</v>
      </c>
      <c r="R18" s="533">
        <f ca="1">IF($E18="", "", IFERROR(INDEX(OFFSET('Fund Guide'!$B$4,1,MATCH(R$8,OFFSET('Fund Guide'!$B$4,,,,COUNTA('Fund Guide'!10:10)),0)-1,COUNTA('Fund Guide'!$B:$B)-COUNTA('Fund Guide'!$B$1:$B$4)),MATCH($E18,OFFSET('Fund Guide'!$B$4,1,,COUNTA('Fund Guide'!$B:$B)-COUNTA('Fund Guide'!$B$1:$B$4)),0)),"-"))</f>
        <v>1.1373255578187031</v>
      </c>
      <c r="S18" s="532">
        <f ca="1">IF($E18="", "", IFERROR(INDEX(OFFSET('Fund Guide'!$B$4,1,MATCH(S$8,OFFSET('Fund Guide'!$B$4,,,,COUNTA('Fund Guide'!10:10)),0)-1,COUNTA('Fund Guide'!$B:$B)-COUNTA('Fund Guide'!$B$1:$B$4)),MATCH($E18,OFFSET('Fund Guide'!$B$4,1,,COUNTA('Fund Guide'!$B:$B)-COUNTA('Fund Guide'!$B$1:$B$4)),0)),"-"))</f>
        <v>0.11759287150743969</v>
      </c>
      <c r="T18" s="533">
        <f ca="1">IF($E18="", "", IFERROR(INDEX(OFFSET('Fund Guide'!$B$4,1,MATCH(T$8,OFFSET('Fund Guide'!$B$4,,,,COUNTA('Fund Guide'!10:10)),0)-1,COUNTA('Fund Guide'!$B:$B)-COUNTA('Fund Guide'!$B$1:$B$4)),MATCH($E18,OFFSET('Fund Guide'!$B$4,1,,COUNTA('Fund Guide'!$B:$B)-COUNTA('Fund Guide'!$B$1:$B$4)),0)),"-"))</f>
        <v>1.1528033402075784</v>
      </c>
      <c r="U18" s="532">
        <f ca="1">IF($E18="", "", IFERROR(INDEX(OFFSET('Fund Guide'!$B$4,1,MATCH(U$8,OFFSET('Fund Guide'!$B$4,,,,COUNTA('Fund Guide'!10:10)),0)-1,COUNTA('Fund Guide'!$B:$B)-COUNTA('Fund Guide'!$B$1:$B$4)),MATCH($E18,OFFSET('Fund Guide'!$B$4,1,,COUNTA('Fund Guide'!$B:$B)-COUNTA('Fund Guide'!$B$1:$B$4)),0)),"-"))</f>
        <v>0.16955046761246106</v>
      </c>
      <c r="V18" s="533">
        <f ca="1">IF($E18="", "", IFERROR(INDEX(OFFSET('Fund Guide'!$B$4,1,MATCH(V$8,OFFSET('Fund Guide'!$B$4,,,,COUNTA('Fund Guide'!10:10)),0)-1,COUNTA('Fund Guide'!$B:$B)-COUNTA('Fund Guide'!$B$1:$B$4)),MATCH($E18,OFFSET('Fund Guide'!$B$4,1,,COUNTA('Fund Guide'!$B:$B)-COUNTA('Fund Guide'!$B$1:$B$4)),0)),"-"))</f>
        <v>1.2857319965364744</v>
      </c>
      <c r="W18" s="532" t="str">
        <f ca="1">IF($E18="", "", IFERROR(INDEX(OFFSET('Fund Guide'!$B$4,1,MATCH(W$8,OFFSET('Fund Guide'!$B$4,,,,COUNTA('Fund Guide'!10:10)),0)-1,COUNTA('Fund Guide'!$B:$B)-COUNTA('Fund Guide'!$B$1:$B$4)),MATCH($E18,OFFSET('Fund Guide'!$B$4,1,,COUNTA('Fund Guide'!$B:$B)-COUNTA('Fund Guide'!$B$1:$B$4)),0)),"-"))</f>
        <v/>
      </c>
      <c r="X18" s="533" t="str">
        <f ca="1">IF($E18="", "", IFERROR(INDEX(OFFSET('Fund Guide'!$B$4,1,MATCH(X$8,OFFSET('Fund Guide'!$B$4,,,,COUNTA('Fund Guide'!10:10)),0)-1,COUNTA('Fund Guide'!$B:$B)-COUNTA('Fund Guide'!$B$1:$B$4)),MATCH($E18,OFFSET('Fund Guide'!$B$4,1,,COUNTA('Fund Guide'!$B:$B)-COUNTA('Fund Guide'!$B$1:$B$4)),0)),"-"))</f>
        <v/>
      </c>
      <c r="Y18" s="534">
        <f ca="1">IF($E18="", "", IFERROR(INDEX(OFFSET('Fund Guide'!$B$4,1,MATCH(Y$8,OFFSET('Fund Guide'!$B$4,,,,COUNTA('Fund Guide'!10:10)),0)-1,COUNTA('Fund Guide'!$B:$B)-COUNTA('Fund Guide'!$B$1:$B$4)),MATCH($E18,OFFSET('Fund Guide'!$B$4,1,,COUNTA('Fund Guide'!$B:$B)-COUNTA('Fund Guide'!$B$1:$B$4)),0)),"-"))</f>
        <v>2.1216366482162208E-3</v>
      </c>
      <c r="Z18" s="535">
        <f ca="1">IF($E18="", "", IFERROR(INDEX(OFFSET('Fund Guide'!$B$4,1,MATCH(Z$8,OFFSET('Fund Guide'!$B$4,,,,COUNTA('Fund Guide'!10:10)),0)-1,COUNTA('Fund Guide'!$B:$B)-COUNTA('Fund Guide'!$B$1:$B$4)),MATCH($E18,OFFSET('Fund Guide'!$B$4,1,,COUNTA('Fund Guide'!$B:$B)-COUNTA('Fund Guide'!$B$1:$B$4)),0)),"-"))</f>
        <v>6.6231165394701339</v>
      </c>
      <c r="AB18" s="232" t="s">
        <v>64</v>
      </c>
      <c r="AC18" s="232">
        <v>1.1000000000000001</v>
      </c>
      <c r="AD18" s="231"/>
    </row>
    <row r="19" spans="2:30" s="529" customFormat="1" ht="14.25" customHeight="1">
      <c r="B19" s="523"/>
      <c r="C19" s="523"/>
      <c r="D19" s="523"/>
      <c r="E19" s="390" t="s">
        <v>2172</v>
      </c>
      <c r="F19" s="524">
        <f ca="1">IF($E19="", "", IFERROR(INDEX(OFFSET('Fund Guide'!$B$4,1,MATCH(F$8,OFFSET('Fund Guide'!$B$4,,,,COUNTA('Fund Guide'!11:11)),0)-1,COUNTA('Fund Guide'!$B:$B)-COUNTA('Fund Guide'!$B$1:$B$4)),MATCH($E19,OFFSET('Fund Guide'!$B$4,1,,COUNTA('Fund Guide'!$B:$B)-COUNTA('Fund Guide'!$B$1:$B$4)),0)),"-"))</f>
        <v>28206220000195</v>
      </c>
      <c r="G19" s="525">
        <f ca="1">IF($E19="", "", IFERROR(INDEX(OFFSET('Fund Guide'!$B$4,1,MATCH(G$8,OFFSET('Fund Guide'!$B$4,,,,COUNTA('Fund Guide'!$4:$4)),0)-1,COUNTA('Fund Guide'!$B:$B)-COUNTA('Fund Guide'!$B$1:$B$4)),MATCH($E19,OFFSET('Fund Guide'!$B$4,1,,COUNTA('Fund Guide'!$B:$B)-COUNTA('Fund Guide'!$B$1:$B$4)),0)),
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
IFERROR(OFFSET('RF &amp; RV Guide'!$E$8,2+MATCH($E19, OFFSET('RF &amp; RV Guide'!$E$8,3,,COUNTA('RF &amp; RV Guide'!$E:$E)-COUNTA('RF &amp; RV Guide'!$E$1:$E$8)), 0),-1+MATCH(G$8, OFFSET('RF &amp; RV Guide'!$E$8,,,,COUNTA('RF &amp; RV Guide'!$8:$8)-COUNTA('RF &amp; RV Guide'!$A$8:$E$8)),0)),"-"))))))))</f>
        <v>1</v>
      </c>
      <c r="H19" s="526" t="str">
        <f ca="1">IF($E19="", "", IFERROR(INDEX(OFFSET('Fund Guide'!$B$4,1,MATCH(H$8,OFFSET('Fund Guide'!$B$4,,,,COUNTA('Fund Guide'!11:11)),0)-1,COUNTA('Fund Guide'!$B:$B)-COUNTA('Fund Guide'!$B$1:$B$4)),MATCH($E19,OFFSET('Fund Guide'!$B$4,1,,COUNTA('Fund Guide'!$B:$B)-COUNTA('Fund Guide'!$B$1:$B$4)),0)),"BRL"))</f>
        <v>BRL</v>
      </c>
      <c r="I19" s="527">
        <f ca="1">IF($E19="", "", IFERROR(INDEX(OFFSET('Fund Guide'!$B$4,1,MATCH(IF($J$3="MFO", "Repasse Taxa Adm. Gestor", "Repasse Taxa Adm. AAI"),OFFSET('Fund Guide'!$B$4,,,,COUNTA('Fund Guide'!$4:$4)),0)-1,COUNTA('Fund Guide'!$B:$B)-COUNTA('Fund Guide'!$B$1:$B$4)),MATCH($E19,OFFSET('Fund Guide'!$B$4,1,,COUNTA('Fund Guide'!$B:$B)-COUNTA('Fund Guide'!$B$1:$B$4)),0)),
IFERROR(OFFSET('RF &amp; RV Guide'!$E$8,2+MATCH($E19, OFFSET('RF &amp; RV Guide'!$E$8,3,,COUNTA('RF &amp; RV Guide'!$E:$E)-COUNTA('RF &amp; RV Guide'!$E$1:$E$8)), 0),-1+MATCH(I$8, OFFSET('RF &amp; RV Guide'!$E$8,,,,COUNTA('RF &amp; RV Guide'!$8:$8)-COUNTA('RF &amp; RV Guide'!$A$8:$E$8)),0)),IFERROR(IF(FIND("tulo",$E19), 0.25%), "-"))))</f>
        <v>1.3333333333333333E-3</v>
      </c>
      <c r="J19" s="528">
        <f ca="1">IF($E19="", "", IFERROR(INDEX(OFFSET('Fund Guide'!$B$4,1,MATCH(J$8,OFFSET('Fund Guide'!$B$4,,,,COUNTA('Fund Guide'!$4:$4)),0)-1,COUNTA('Fund Guide'!$B:$B)-COUNTA('Fund Guide'!$B$1:$B$4)),MATCH($E19,OFFSET('Fund Guide'!$B$4,1,,COUNTA('Fund Guide'!$B:$B)-COUNTA('Fund Guide'!$B$1:$B$4)),0)),
IFERROR(OFFSET('RF &amp; RV Guide'!$E$8,2+MATCH($E19, OFFSET('RF &amp; RV Guide'!$E$8,3,,COUNTA('RF &amp; RV Guide'!$E:$E)-COUNTA('RF &amp; RV Guide'!$E$1:$E$8)), 0),-1+MATCH(J$8, OFFSET('RF &amp; RV Guide'!$E$8,,,,COUNTA('RF &amp; RV Guide'!$8:$8)-COUNTA('RF &amp; RV Guide'!$A$8:$E$8)),0)), "-")))</f>
        <v>43388</v>
      </c>
      <c r="K19" s="528" t="str">
        <f ca="1">IF($E19="", "", IFERROR(INDEX(OFFSET('Fund Guide'!$B$4,1,MATCH(K$8,OFFSET('Fund Guide'!$B$4,,,,COUNTA('Fund Guide'!$4:$4)),0)-1,COUNTA('Fund Guide'!$B:$B)-COUNTA('Fund Guide'!$B$1:$B$4)),MATCH($E19,OFFSET('Fund Guide'!$B$4,1,,COUNTA('Fund Guide'!$B:$B)-COUNTA('Fund Guide'!$B$1:$B$4)),0)),
IFERROR(OFFSET('RF &amp; RV Guide'!$E$8,2+MATCH($E19, OFFSET('RF &amp; RV Guide'!$E$8,3,,COUNTA('RF &amp; RV Guide'!$E:$E)-COUNTA('RF &amp; RV Guide'!$E$1:$E$8)), 0),-1+MATCH("Captação", OFFSET('RF &amp; RV Guide'!$E$8,,,,COUNTA('RF &amp; RV Guide'!$8:$8)-COUNTA('RF &amp; RV Guide'!$A$8:$E$8)),0)), "-")))</f>
        <v>Sim</v>
      </c>
      <c r="M19" s="530">
        <f t="shared" ref="M19" si="12">IFERROR(IF(N19=0, "", N19*$M$3),0)</f>
        <v>576000</v>
      </c>
      <c r="N19" s="231">
        <v>5.7599999999999998E-2</v>
      </c>
      <c r="O19" s="531">
        <f t="shared" ref="O19" si="13">IFERROR(IF(N19=0, "", N19/N$12),0)</f>
        <v>0.09</v>
      </c>
      <c r="Q19" s="532">
        <f ca="1">IF($E19="", "", IFERROR(INDEX(OFFSET('Fund Guide'!$B$4,1,MATCH(Q$8,OFFSET('Fund Guide'!$B$4,,,,COUNTA('Fund Guide'!11:11)),0)-1,COUNTA('Fund Guide'!$B:$B)-COUNTA('Fund Guide'!$B$1:$B$4)),MATCH($E19,OFFSET('Fund Guide'!$B$4,1,,COUNTA('Fund Guide'!$B:$B)-COUNTA('Fund Guide'!$B$1:$B$4)),0)),"-"))</f>
        <v>8.512216587379573E-2</v>
      </c>
      <c r="R19" s="533">
        <f ca="1">IF($E19="", "", IFERROR(INDEX(OFFSET('Fund Guide'!$B$4,1,MATCH(R$8,OFFSET('Fund Guide'!$B$4,,,,COUNTA('Fund Guide'!11:11)),0)-1,COUNTA('Fund Guide'!$B:$B)-COUNTA('Fund Guide'!$B$1:$B$4)),MATCH($E19,OFFSET('Fund Guide'!$B$4,1,,COUNTA('Fund Guide'!$B:$B)-COUNTA('Fund Guide'!$B$1:$B$4)),0)),"-"))</f>
        <v>1.1003908525113413</v>
      </c>
      <c r="S19" s="532">
        <f ca="1">IF($E19="", "", IFERROR(INDEX(OFFSET('Fund Guide'!$B$4,1,MATCH(S$8,OFFSET('Fund Guide'!$B$4,,,,COUNTA('Fund Guide'!11:11)),0)-1,COUNTA('Fund Guide'!$B:$B)-COUNTA('Fund Guide'!$B$1:$B$4)),MATCH($E19,OFFSET('Fund Guide'!$B$4,1,,COUNTA('Fund Guide'!$B:$B)-COUNTA('Fund Guide'!$B$1:$B$4)),0)),"-"))</f>
        <v>0.1148217267458993</v>
      </c>
      <c r="T19" s="533">
        <f ca="1">IF($E19="", "", IFERROR(INDEX(OFFSET('Fund Guide'!$B$4,1,MATCH(T$8,OFFSET('Fund Guide'!$B$4,,,,COUNTA('Fund Guide'!11:11)),0)-1,COUNTA('Fund Guide'!$B:$B)-COUNTA('Fund Guide'!$B$1:$B$4)),MATCH($E19,OFFSET('Fund Guide'!$B$4,1,,COUNTA('Fund Guide'!$B:$B)-COUNTA('Fund Guide'!$B$1:$B$4)),0)),"-"))</f>
        <v>1.1256368555699414</v>
      </c>
      <c r="U19" s="532">
        <f ca="1">IF($E19="", "", IFERROR(INDEX(OFFSET('Fund Guide'!$B$4,1,MATCH(U$8,OFFSET('Fund Guide'!$B$4,,,,COUNTA('Fund Guide'!11:11)),0)-1,COUNTA('Fund Guide'!$B:$B)-COUNTA('Fund Guide'!$B$1:$B$4)),MATCH($E19,OFFSET('Fund Guide'!$B$4,1,,COUNTA('Fund Guide'!$B:$B)-COUNTA('Fund Guide'!$B$1:$B$4)),0)),"-"))</f>
        <v>0.17349807109485571</v>
      </c>
      <c r="V19" s="533">
        <f ca="1">IF($E19="", "", IFERROR(INDEX(OFFSET('Fund Guide'!$B$4,1,MATCH(V$8,OFFSET('Fund Guide'!$B$4,,,,COUNTA('Fund Guide'!11:11)),0)-1,COUNTA('Fund Guide'!$B:$B)-COUNTA('Fund Guide'!$B$1:$B$4)),MATCH($E19,OFFSET('Fund Guide'!$B$4,1,,COUNTA('Fund Guide'!$B:$B)-COUNTA('Fund Guide'!$B$1:$B$4)),0)),"-"))</f>
        <v>1.3156673908672925</v>
      </c>
      <c r="W19" s="532">
        <f ca="1">IF($E19="", "", IFERROR(INDEX(OFFSET('Fund Guide'!$B$4,1,MATCH(W$8,OFFSET('Fund Guide'!$B$4,,,,COUNTA('Fund Guide'!11:11)),0)-1,COUNTA('Fund Guide'!$B:$B)-COUNTA('Fund Guide'!$B$1:$B$4)),MATCH($E19,OFFSET('Fund Guide'!$B$4,1,,COUNTA('Fund Guide'!$B:$B)-COUNTA('Fund Guide'!$B$1:$B$4)),0)),"-"))</f>
        <v>0.1993403250823651</v>
      </c>
      <c r="X19" s="533">
        <f ca="1">IF($E19="", "", IFERROR(INDEX(OFFSET('Fund Guide'!$B$4,1,MATCH(X$8,OFFSET('Fund Guide'!$B$4,,,,COUNTA('Fund Guide'!11:11)),0)-1,COUNTA('Fund Guide'!$B:$B)-COUNTA('Fund Guide'!$B$1:$B$4)),MATCH($E19,OFFSET('Fund Guide'!$B$4,1,,COUNTA('Fund Guide'!$B:$B)-COUNTA('Fund Guide'!$B$1:$B$4)),0)),"-"))</f>
        <v>1.1331150315617828</v>
      </c>
      <c r="Y19" s="534">
        <f ca="1">IF($E19="", "", IFERROR(INDEX(OFFSET('Fund Guide'!$B$4,1,MATCH(Y$8,OFFSET('Fund Guide'!$B$4,,,,COUNTA('Fund Guide'!11:11)),0)-1,COUNTA('Fund Guide'!$B:$B)-COUNTA('Fund Guide'!$B$1:$B$4)),MATCH($E19,OFFSET('Fund Guide'!$B$4,1,,COUNTA('Fund Guide'!$B:$B)-COUNTA('Fund Guide'!$B$1:$B$4)),0)),"-"))</f>
        <v>1.972851274573893E-3</v>
      </c>
      <c r="Z19" s="535">
        <f ca="1">IF($E19="", "", IFERROR(INDEX(OFFSET('Fund Guide'!$B$4,1,MATCH(Z$8,OFFSET('Fund Guide'!$B$4,,,,COUNTA('Fund Guide'!11:11)),0)-1,COUNTA('Fund Guide'!$B:$B)-COUNTA('Fund Guide'!$B$1:$B$4)),MATCH($E19,OFFSET('Fund Guide'!$B$4,1,,COUNTA('Fund Guide'!$B:$B)-COUNTA('Fund Guide'!$B$1:$B$4)),0)),"-"))</f>
        <v>5.8635014634831348</v>
      </c>
      <c r="AB19" s="232"/>
      <c r="AC19" s="232"/>
      <c r="AD19" s="231"/>
    </row>
    <row r="20" spans="2:30" s="529" customFormat="1" ht="14.25" customHeight="1">
      <c r="B20" s="523"/>
      <c r="C20" s="523"/>
      <c r="D20" s="523"/>
      <c r="E20" s="390" t="s">
        <v>2182</v>
      </c>
      <c r="F20" s="524">
        <f ca="1">IF($E20="", "", IFERROR(INDEX(OFFSET('Fund Guide'!$B$4,1,MATCH(F$8,OFFSET('Fund Guide'!$B$4,,,,COUNTA('Fund Guide'!12:12)),0)-1,COUNTA('Fund Guide'!$B:$B)-COUNTA('Fund Guide'!$B$1:$B$4)),MATCH($E20,OFFSET('Fund Guide'!$B$4,1,,COUNTA('Fund Guide'!$B:$B)-COUNTA('Fund Guide'!$B$1:$B$4)),0)),"-"))</f>
        <v>4899128000190</v>
      </c>
      <c r="G20" s="525">
        <f ca="1">IF($E20="", "", IFERROR(INDEX(OFFSET('Fund Guide'!$B$4,1,MATCH(G$8,OFFSET('Fund Guide'!$B$4,,,,COUNTA('Fund Guide'!$4:$4)),0)-1,COUNTA('Fund Guide'!$B:$B)-COUNTA('Fund Guide'!$B$1:$B$4)),MATCH($E20,OFFSET('Fund Guide'!$B$4,1,,COUNTA('Fund Guide'!$B:$B)-COUNTA('Fund Guide'!$B$1:$B$4)),0)),
IF(OR(LEFT($E20,3)="NTN",LEFT($E20,3)="LFT"),DATE(_xlfn.NUMBERVALUE(RIGHT(LEFT($E20, FIND(" (", $E20)-1), 4)),8,15)-TODAY(),IFERROR(IF(FIND("ano",$E20)&gt;1,FLOOR(_xlfn.NUMBERVALUE(RIGHT(LEFT($E20,FIND(" ano",$E20)-1),FIND(" ano",$E20)-1-(FIND(" - ",$E20)+2)))*365,1)),IFERROR(IF(FIND("meses",$E20)&gt;1,FLOOR(_xlfn.NUMBERVALUE(RIGHT(LEFT($E20,FIND(" meses",$E20)-1),FIND(" meses",$E20)-1-(FIND(" - ",$E20)+2))),1)*(365/12)),IFERROR(IF(FIND("mês",$E20)&gt;1,FLOOR(_xlfn.NUMBERVALUE(RIGHT(LEFT($E20,FIND(" mês",$E20)-1),FIND(" mês",$E20)-1-(FIND(" - ",$E20)+2))),1)*(365/12)),IFERROR(IF(FIND("Diária", $E20)&gt;0, 0),
IFERROR(OFFSET('RF &amp; RV Guide'!$E$8,2+MATCH($E20, OFFSET('RF &amp; RV Guide'!$E$8,3,,COUNTA('RF &amp; RV Guide'!$E:$E)-COUNTA('RF &amp; RV Guide'!$E$1:$E$8)), 0),-1+MATCH(G$8, OFFSET('RF &amp; RV Guide'!$E$8,,,,COUNTA('RF &amp; RV Guide'!$8:$8)-COUNTA('RF &amp; RV Guide'!$A$8:$E$8)),0)),"-"))))))))</f>
        <v>1</v>
      </c>
      <c r="H20" s="526" t="str">
        <f ca="1">IF($E20="", "", IFERROR(INDEX(OFFSET('Fund Guide'!$B$4,1,MATCH(H$8,OFFSET('Fund Guide'!$B$4,,,,COUNTA('Fund Guide'!12:12)),0)-1,COUNTA('Fund Guide'!$B:$B)-COUNTA('Fund Guide'!$B$1:$B$4)),MATCH($E20,OFFSET('Fund Guide'!$B$4,1,,COUNTA('Fund Guide'!$B:$B)-COUNTA('Fund Guide'!$B$1:$B$4)),0)),"BRL"))</f>
        <v>BRL</v>
      </c>
      <c r="I20" s="527">
        <f ca="1">IF($E20="", "", IFERROR(INDEX(OFFSET('Fund Guide'!$B$4,1,MATCH(IF($J$3="MFO", "Repasse Taxa Adm. Gestor", "Repasse Taxa Adm. AAI"),OFFSET('Fund Guide'!$B$4,,,,COUNTA('Fund Guide'!$4:$4)),0)-1,COUNTA('Fund Guide'!$B:$B)-COUNTA('Fund Guide'!$B$1:$B$4)),MATCH($E20,OFFSET('Fund Guide'!$B$4,1,,COUNTA('Fund Guide'!$B:$B)-COUNTA('Fund Guide'!$B$1:$B$4)),0)),
IFERROR(OFFSET('RF &amp; RV Guide'!$E$8,2+MATCH($E20, OFFSET('RF &amp; RV Guide'!$E$8,3,,COUNTA('RF &amp; RV Guide'!$E:$E)-COUNTA('RF &amp; RV Guide'!$E$1:$E$8)), 0),-1+MATCH(I$8, OFFSET('RF &amp; RV Guide'!$E$8,,,,COUNTA('RF &amp; RV Guide'!$8:$8)-COUNTA('RF &amp; RV Guide'!$A$8:$E$8)),0)),IFERROR(IF(FIND("tulo",$E20), 0.25%), "-"))))</f>
        <v>1E-3</v>
      </c>
      <c r="J20" s="528">
        <f ca="1">IF($E20="", "", IFERROR(INDEX(OFFSET('Fund Guide'!$B$4,1,MATCH(J$8,OFFSET('Fund Guide'!$B$4,,,,COUNTA('Fund Guide'!$4:$4)),0)-1,COUNTA('Fund Guide'!$B:$B)-COUNTA('Fund Guide'!$B$1:$B$4)),MATCH($E20,OFFSET('Fund Guide'!$B$4,1,,COUNTA('Fund Guide'!$B:$B)-COUNTA('Fund Guide'!$B$1:$B$4)),0)),
IFERROR(OFFSET('RF &amp; RV Guide'!$E$8,2+MATCH($E20, OFFSET('RF &amp; RV Guide'!$E$8,3,,COUNTA('RF &amp; RV Guide'!$E:$E)-COUNTA('RF &amp; RV Guide'!$E$1:$E$8)), 0),-1+MATCH(J$8, OFFSET('RF &amp; RV Guide'!$E$8,,,,COUNTA('RF &amp; RV Guide'!$8:$8)-COUNTA('RF &amp; RV Guide'!$A$8:$E$8)),0)), "-")))</f>
        <v>37428</v>
      </c>
      <c r="K20" s="528" t="str">
        <f ca="1">IF($E20="", "", IFERROR(INDEX(OFFSET('Fund Guide'!$B$4,1,MATCH(K$8,OFFSET('Fund Guide'!$B$4,,,,COUNTA('Fund Guide'!$4:$4)),0)-1,COUNTA('Fund Guide'!$B:$B)-COUNTA('Fund Guide'!$B$1:$B$4)),MATCH($E20,OFFSET('Fund Guide'!$B$4,1,,COUNTA('Fund Guide'!$B:$B)-COUNTA('Fund Guide'!$B$1:$B$4)),0)),
IFERROR(OFFSET('RF &amp; RV Guide'!$E$8,2+MATCH($E20, OFFSET('RF &amp; RV Guide'!$E$8,3,,COUNTA('RF &amp; RV Guide'!$E:$E)-COUNTA('RF &amp; RV Guide'!$E$1:$E$8)), 0),-1+MATCH("Captação", OFFSET('RF &amp; RV Guide'!$E$8,,,,COUNTA('RF &amp; RV Guide'!$8:$8)-COUNTA('RF &amp; RV Guide'!$A$8:$E$8)),0)), "-")))</f>
        <v>Sim</v>
      </c>
      <c r="M20" s="530">
        <f t="shared" ref="M20" si="14">IFERROR(IF(N20=0, "", N20*$M$3),0)</f>
        <v>576000</v>
      </c>
      <c r="N20" s="231">
        <v>5.7599999999999998E-2</v>
      </c>
      <c r="O20" s="531">
        <f t="shared" ref="O20" si="15">IFERROR(IF(N20=0, "", N20/N$12),0)</f>
        <v>0.09</v>
      </c>
      <c r="Q20" s="532">
        <f ca="1">IF($E20="", "", IFERROR(INDEX(OFFSET('Fund Guide'!$B$4,1,MATCH(Q$8,OFFSET('Fund Guide'!$B$4,,,,COUNTA('Fund Guide'!12:12)),0)-1,COUNTA('Fund Guide'!$B:$B)-COUNTA('Fund Guide'!$B$1:$B$4)),MATCH($E20,OFFSET('Fund Guide'!$B$4,1,,COUNTA('Fund Guide'!$B:$B)-COUNTA('Fund Guide'!$B$1:$B$4)),0)),"-"))</f>
        <v>8.5703242640660093E-2</v>
      </c>
      <c r="R20" s="533">
        <f ca="1">IF($E20="", "", IFERROR(INDEX(OFFSET('Fund Guide'!$B$4,1,MATCH(R$8,OFFSET('Fund Guide'!$B$4,,,,COUNTA('Fund Guide'!12:12)),0)-1,COUNTA('Fund Guide'!$B:$B)-COUNTA('Fund Guide'!$B$1:$B$4)),MATCH($E20,OFFSET('Fund Guide'!$B$4,1,,COUNTA('Fund Guide'!$B:$B)-COUNTA('Fund Guide'!$B$1:$B$4)),0)),"-"))</f>
        <v>1.1079025452919553</v>
      </c>
      <c r="S20" s="532">
        <f ca="1">IF($E20="", "", IFERROR(INDEX(OFFSET('Fund Guide'!$B$4,1,MATCH(S$8,OFFSET('Fund Guide'!$B$4,,,,COUNTA('Fund Guide'!12:12)),0)-1,COUNTA('Fund Guide'!$B:$B)-COUNTA('Fund Guide'!$B$1:$B$4)),MATCH($E20,OFFSET('Fund Guide'!$B$4,1,,COUNTA('Fund Guide'!$B:$B)-COUNTA('Fund Guide'!$B$1:$B$4)),0)),"-"))</f>
        <v>0.12042089039048776</v>
      </c>
      <c r="T20" s="533">
        <f ca="1">IF($E20="", "", IFERROR(INDEX(OFFSET('Fund Guide'!$B$4,1,MATCH(T$8,OFFSET('Fund Guide'!$B$4,,,,COUNTA('Fund Guide'!12:12)),0)-1,COUNTA('Fund Guide'!$B:$B)-COUNTA('Fund Guide'!$B$1:$B$4)),MATCH($E20,OFFSET('Fund Guide'!$B$4,1,,COUNTA('Fund Guide'!$B:$B)-COUNTA('Fund Guide'!$B$1:$B$4)),0)),"-"))</f>
        <v>1.1805273814079982</v>
      </c>
      <c r="U20" s="532">
        <f ca="1">IF($E20="", "", IFERROR(INDEX(OFFSET('Fund Guide'!$B$4,1,MATCH(U$8,OFFSET('Fund Guide'!$B$4,,,,COUNTA('Fund Guide'!12:12)),0)-1,COUNTA('Fund Guide'!$B:$B)-COUNTA('Fund Guide'!$B$1:$B$4)),MATCH($E20,OFFSET('Fund Guide'!$B$4,1,,COUNTA('Fund Guide'!$B:$B)-COUNTA('Fund Guide'!$B$1:$B$4)),0)),"-"))</f>
        <v>0.18232039581137105</v>
      </c>
      <c r="V20" s="533">
        <f ca="1">IF($E20="", "", IFERROR(INDEX(OFFSET('Fund Guide'!$B$4,1,MATCH(V$8,OFFSET('Fund Guide'!$B$4,,,,COUNTA('Fund Guide'!12:12)),0)-1,COUNTA('Fund Guide'!$B:$B)-COUNTA('Fund Guide'!$B$1:$B$4)),MATCH($E20,OFFSET('Fund Guide'!$B$4,1,,COUNTA('Fund Guide'!$B:$B)-COUNTA('Fund Guide'!$B$1:$B$4)),0)),"-"))</f>
        <v>1.3825686818609877</v>
      </c>
      <c r="W20" s="532">
        <f ca="1">IF($E20="", "", IFERROR(INDEX(OFFSET('Fund Guide'!$B$4,1,MATCH(W$8,OFFSET('Fund Guide'!$B$4,,,,COUNTA('Fund Guide'!12:12)),0)-1,COUNTA('Fund Guide'!$B:$B)-COUNTA('Fund Guide'!$B$1:$B$4)),MATCH($E20,OFFSET('Fund Guide'!$B$4,1,,COUNTA('Fund Guide'!$B:$B)-COUNTA('Fund Guide'!$B$1:$B$4)),0)),"-"))</f>
        <v>0.16809371745635571</v>
      </c>
      <c r="X20" s="533">
        <f ca="1">IF($E20="", "", IFERROR(INDEX(OFFSET('Fund Guide'!$B$4,1,MATCH(X$8,OFFSET('Fund Guide'!$B$4,,,,COUNTA('Fund Guide'!12:12)),0)-1,COUNTA('Fund Guide'!$B:$B)-COUNTA('Fund Guide'!$B$1:$B$4)),MATCH($E20,OFFSET('Fund Guide'!$B$4,1,,COUNTA('Fund Guide'!$B:$B)-COUNTA('Fund Guide'!$B$1:$B$4)),0)),"-"))</f>
        <v>0.95549918403211254</v>
      </c>
      <c r="Y20" s="534">
        <f ca="1">IF($E20="", "", IFERROR(INDEX(OFFSET('Fund Guide'!$B$4,1,MATCH(Y$8,OFFSET('Fund Guide'!$B$4,,,,COUNTA('Fund Guide'!12:12)),0)-1,COUNTA('Fund Guide'!$B:$B)-COUNTA('Fund Guide'!$B$1:$B$4)),MATCH($E20,OFFSET('Fund Guide'!$B$4,1,,COUNTA('Fund Guide'!$B:$B)-COUNTA('Fund Guide'!$B$1:$B$4)),0)),"-"))</f>
        <v>3.7050483216722854E-3</v>
      </c>
      <c r="Z20" s="535">
        <f ca="1">IF($E20="", "", IFERROR(INDEX(OFFSET('Fund Guide'!$B$4,1,MATCH(Z$8,OFFSET('Fund Guide'!$B$4,,,,COUNTA('Fund Guide'!12:12)),0)-1,COUNTA('Fund Guide'!$B:$B)-COUNTA('Fund Guide'!$B$1:$B$4)),MATCH($E20,OFFSET('Fund Guide'!$B$4,1,,COUNTA('Fund Guide'!$B:$B)-COUNTA('Fund Guide'!$B$1:$B$4)),0)),"-"))</f>
        <v>4.4762749372878279</v>
      </c>
      <c r="AB20" s="232"/>
      <c r="AC20" s="232"/>
      <c r="AD20" s="231"/>
    </row>
    <row r="21" spans="2:30" s="529" customFormat="1" ht="14.25" customHeight="1">
      <c r="B21" s="523"/>
      <c r="C21" s="523"/>
      <c r="D21" s="523"/>
      <c r="E21" s="390" t="s">
        <v>2186</v>
      </c>
      <c r="F21" s="524">
        <f ca="1">IF($E21="", "", IFERROR(INDEX(OFFSET('Fund Guide'!$B$4,1,MATCH(F$8,OFFSET('Fund Guide'!$B$4,,,,COUNTA('Fund Guide'!13:13)),0)-1,COUNTA('Fund Guide'!$B:$B)-COUNTA('Fund Guide'!$B$1:$B$4)),MATCH($E21,OFFSET('Fund Guide'!$B$4,1,,COUNTA('Fund Guide'!$B:$B)-COUNTA('Fund Guide'!$B$1:$B$4)),0)),"-"))</f>
        <v>37310657000165</v>
      </c>
      <c r="G21" s="525">
        <f ca="1">IF($E21="", "", IFERROR(INDEX(OFFSET('Fund Guide'!$B$4,1,MATCH(G$8,OFFSET('Fund Guide'!$B$4,,,,COUNTA('Fund Guide'!$4:$4)),0)-1,COUNTA('Fund Guide'!$B:$B)-COUNTA('Fund Guide'!$B$1:$B$4)),MATCH($E21,OFFSET('Fund Guide'!$B$4,1,,COUNTA('Fund Guide'!$B:$B)-COUNTA('Fund Guide'!$B$1:$B$4)),0)),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31</v>
      </c>
      <c r="H21" s="526" t="str">
        <f ca="1">IF($E21="", "", IFERROR(INDEX(OFFSET('Fund Guide'!$B$4,1,MATCH(H$8,OFFSET('Fund Guide'!$B$4,,,,COUNTA('Fund Guide'!13:13)),0)-1,COUNTA('Fund Guide'!$B:$B)-COUNTA('Fund Guide'!$B$1:$B$4)),MATCH($E21,OFFSET('Fund Guide'!$B$4,1,,COUNTA('Fund Guide'!$B:$B)-COUNTA('Fund Guide'!$B$1:$B$4)),0)),"BRL"))</f>
        <v>BRL</v>
      </c>
      <c r="I21" s="527">
        <f ca="1">IF($E21="", "", IFERROR(INDEX(OFFSET('Fund Guide'!$B$4,1,MATCH(IF($J$3="MFO", "Repasse Taxa Adm. Gestor", "Repasse Taxa Adm. AAI"),OFFSET('Fund Guide'!$B$4,,,,COUNTA('Fund Guide'!$4:$4)),0)-1,COUNTA('Fund Guide'!$B:$B)-COUNTA('Fund Guide'!$B$1:$B$4)),MATCH($E21,OFFSET('Fund Guide'!$B$4,1,,COUNTA('Fund Guide'!$B:$B)-COUNTA('Fund Guide'!$B$1:$B$4)),0)),
IFERROR(OFFSET('RF &amp; RV Guide'!$E$8,2+MATCH($E21, OFFSET('RF &amp; RV Guide'!$E$8,3,,COUNTA('RF &amp; RV Guide'!$E:$E)-COUNTA('RF &amp; RV Guide'!$E$1:$E$8)), 0),-1+MATCH(I$8, OFFSET('RF &amp; RV Guide'!$E$8,,,,COUNTA('RF &amp; RV Guide'!$8:$8)-COUNTA('RF &amp; RV Guide'!$A$8:$E$8)),0)),IFERROR(IF(FIND("tulo",$E21), 0.25%), "-"))))</f>
        <v>1.5529333333333332E-3</v>
      </c>
      <c r="J21" s="528">
        <f ca="1">IF($E21="", "", IFERROR(INDEX(OFFSET('Fund Guide'!$B$4,1,MATCH(J$8,OFFSET('Fund Guide'!$B$4,,,,COUNTA('Fund Guide'!$4:$4)),0)-1,COUNTA('Fund Guide'!$B:$B)-COUNTA('Fund Guide'!$B$1:$B$4)),MATCH($E21,OFFSET('Fund Guide'!$B$4,1,,COUNTA('Fund Guide'!$B:$B)-COUNTA('Fund Guide'!$B$1:$B$4)),0)),
IFERROR(OFFSET('RF &amp; RV Guide'!$E$8,2+MATCH($E21, OFFSET('RF &amp; RV Guide'!$E$8,3,,COUNTA('RF &amp; RV Guide'!$E:$E)-COUNTA('RF &amp; RV Guide'!$E$1:$E$8)), 0),-1+MATCH(J$8, OFFSET('RF &amp; RV Guide'!$E$8,,,,COUNTA('RF &amp; RV Guide'!$8:$8)-COUNTA('RF &amp; RV Guide'!$A$8:$E$8)),0)), "-")))</f>
        <v>44043</v>
      </c>
      <c r="K21" s="528" t="str">
        <f ca="1">IF($E21="", "", IFERROR(INDEX(OFFSET('Fund Guide'!$B$4,1,MATCH(K$8,OFFSET('Fund Guide'!$B$4,,,,COUNTA('Fund Guide'!$4:$4)),0)-1,COUNTA('Fund Guide'!$B:$B)-COUNTA('Fund Guide'!$B$1:$B$4)),MATCH($E21,OFFSET('Fund Guide'!$B$4,1,,COUNTA('Fund Guide'!$B:$B)-COUNTA('Fund Guide'!$B$1:$B$4)),0)),
IFERROR(OFFSET('RF &amp; RV Guide'!$E$8,2+MATCH($E21, OFFSET('RF &amp; RV Guide'!$E$8,3,,COUNTA('RF &amp; RV Guide'!$E:$E)-COUNTA('RF &amp; RV Guide'!$E$1:$E$8)), 0),-1+MATCH("Captação", OFFSET('RF &amp; RV Guide'!$E$8,,,,COUNTA('RF &amp; RV Guide'!$8:$8)-COUNTA('RF &amp; RV Guide'!$A$8:$E$8)),0)), "-")))</f>
        <v>Sim</v>
      </c>
      <c r="M21" s="530">
        <f t="shared" ref="M21" si="16">IFERROR(IF(N21=0, "", N21*$M$3),0)</f>
        <v>256000</v>
      </c>
      <c r="N21" s="231">
        <v>2.5600000000000001E-2</v>
      </c>
      <c r="O21" s="531">
        <f t="shared" ref="O21" si="17">IFERROR(IF(N21=0, "", N21/N$12),0)</f>
        <v>0.04</v>
      </c>
      <c r="Q21" s="532">
        <f ca="1">IF($E21="", "", IFERROR(INDEX(OFFSET('Fund Guide'!$B$4,1,MATCH(Q$8,OFFSET('Fund Guide'!$B$4,,,,COUNTA('Fund Guide'!13:13)),0)-1,COUNTA('Fund Guide'!$B:$B)-COUNTA('Fund Guide'!$B$1:$B$4)),MATCH($E21,OFFSET('Fund Guide'!$B$4,1,,COUNTA('Fund Guide'!$B:$B)-COUNTA('Fund Guide'!$B$1:$B$4)),0)),"-"))</f>
        <v>8.418814540306796E-2</v>
      </c>
      <c r="R21" s="533">
        <f ca="1">IF($E21="", "", IFERROR(INDEX(OFFSET('Fund Guide'!$B$4,1,MATCH(R$8,OFFSET('Fund Guide'!$B$4,,,,COUNTA('Fund Guide'!13:13)),0)-1,COUNTA('Fund Guide'!$B:$B)-COUNTA('Fund Guide'!$B$1:$B$4)),MATCH($E21,OFFSET('Fund Guide'!$B$4,1,,COUNTA('Fund Guide'!$B:$B)-COUNTA('Fund Guide'!$B$1:$B$4)),0)),"-"))</f>
        <v>1.0883165875828502</v>
      </c>
      <c r="S21" s="532">
        <f ca="1">IF($E21="", "", IFERROR(INDEX(OFFSET('Fund Guide'!$B$4,1,MATCH(S$8,OFFSET('Fund Guide'!$B$4,,,,COUNTA('Fund Guide'!13:13)),0)-1,COUNTA('Fund Guide'!$B:$B)-COUNTA('Fund Guide'!$B$1:$B$4)),MATCH($E21,OFFSET('Fund Guide'!$B$4,1,,COUNTA('Fund Guide'!$B:$B)-COUNTA('Fund Guide'!$B$1:$B$4)),0)),"-"))</f>
        <v>0.11618289351949596</v>
      </c>
      <c r="T21" s="533">
        <f ca="1">IF($E21="", "", IFERROR(INDEX(OFFSET('Fund Guide'!$B$4,1,MATCH(T$8,OFFSET('Fund Guide'!$B$4,,,,COUNTA('Fund Guide'!13:13)),0)-1,COUNTA('Fund Guide'!$B:$B)-COUNTA('Fund Guide'!$B$1:$B$4)),MATCH($E21,OFFSET('Fund Guide'!$B$4,1,,COUNTA('Fund Guide'!$B:$B)-COUNTA('Fund Guide'!$B$1:$B$4)),0)),"-"))</f>
        <v>1.138980841332569</v>
      </c>
      <c r="U21" s="532">
        <f ca="1">IF($E21="", "", IFERROR(INDEX(OFFSET('Fund Guide'!$B$4,1,MATCH(U$8,OFFSET('Fund Guide'!$B$4,,,,COUNTA('Fund Guide'!13:13)),0)-1,COUNTA('Fund Guide'!$B:$B)-COUNTA('Fund Guide'!$B$1:$B$4)),MATCH($E21,OFFSET('Fund Guide'!$B$4,1,,COUNTA('Fund Guide'!$B:$B)-COUNTA('Fund Guide'!$B$1:$B$4)),0)),"-"))</f>
        <v>0.20154067573080225</v>
      </c>
      <c r="V21" s="533">
        <f ca="1">IF($E21="", "", IFERROR(INDEX(OFFSET('Fund Guide'!$B$4,1,MATCH(V$8,OFFSET('Fund Guide'!$B$4,,,,COUNTA('Fund Guide'!13:13)),0)-1,COUNTA('Fund Guide'!$B:$B)-COUNTA('Fund Guide'!$B$1:$B$4)),MATCH($E21,OFFSET('Fund Guide'!$B$4,1,,COUNTA('Fund Guide'!$B:$B)-COUNTA('Fund Guide'!$B$1:$B$4)),0)),"-"))</f>
        <v>1.5283195560566538</v>
      </c>
      <c r="W21" s="532" t="str">
        <f ca="1">IF($E21="", "", IFERROR(INDEX(OFFSET('Fund Guide'!$B$4,1,MATCH(W$8,OFFSET('Fund Guide'!$B$4,,,,COUNTA('Fund Guide'!13:13)),0)-1,COUNTA('Fund Guide'!$B:$B)-COUNTA('Fund Guide'!$B$1:$B$4)),MATCH($E21,OFFSET('Fund Guide'!$B$4,1,,COUNTA('Fund Guide'!$B:$B)-COUNTA('Fund Guide'!$B$1:$B$4)),0)),"-"))</f>
        <v/>
      </c>
      <c r="X21" s="533" t="str">
        <f ca="1">IF($E21="", "", IFERROR(INDEX(OFFSET('Fund Guide'!$B$4,1,MATCH(X$8,OFFSET('Fund Guide'!$B$4,,,,COUNTA('Fund Guide'!13:13)),0)-1,COUNTA('Fund Guide'!$B:$B)-COUNTA('Fund Guide'!$B$1:$B$4)),MATCH($E21,OFFSET('Fund Guide'!$B$4,1,,COUNTA('Fund Guide'!$B:$B)-COUNTA('Fund Guide'!$B$1:$B$4)),0)),"-"))</f>
        <v/>
      </c>
      <c r="Y21" s="534">
        <f ca="1">IF($E21="", "", IFERROR(INDEX(OFFSET('Fund Guide'!$B$4,1,MATCH(Y$8,OFFSET('Fund Guide'!$B$4,,,,COUNTA('Fund Guide'!13:13)),0)-1,COUNTA('Fund Guide'!$B:$B)-COUNTA('Fund Guide'!$B$1:$B$4)),MATCH($E21,OFFSET('Fund Guide'!$B$4,1,,COUNTA('Fund Guide'!$B:$B)-COUNTA('Fund Guide'!$B$1:$B$4)),0)),"-"))</f>
        <v>4.9303520050811653E-3</v>
      </c>
      <c r="Z21" s="535">
        <f ca="1">IF($E21="", "", IFERROR(INDEX(OFFSET('Fund Guide'!$B$4,1,MATCH(Z$8,OFFSET('Fund Guide'!$B$4,,,,COUNTA('Fund Guide'!13:13)),0)-1,COUNTA('Fund Guide'!$B:$B)-COUNTA('Fund Guide'!$B$1:$B$4)),MATCH($E21,OFFSET('Fund Guide'!$B$4,1,,COUNTA('Fund Guide'!$B:$B)-COUNTA('Fund Guide'!$B$1:$B$4)),0)),"-"))</f>
        <v>2.595906998936198</v>
      </c>
      <c r="AB21" s="232" t="s">
        <v>64</v>
      </c>
      <c r="AC21" s="232"/>
      <c r="AD21" s="231">
        <v>0.01</v>
      </c>
    </row>
    <row r="22" spans="2:30" s="529" customFormat="1" ht="14.25" customHeight="1">
      <c r="B22" s="523"/>
      <c r="C22" s="523"/>
      <c r="D22" s="523"/>
      <c r="E22" s="390" t="s">
        <v>2189</v>
      </c>
      <c r="F22" s="524">
        <f ca="1">IF($E22="", "", IFERROR(INDEX(OFFSET('Fund Guide'!$B$4,1,MATCH(F$8,OFFSET('Fund Guide'!$B$4,,,,COUNTA('Fund Guide'!14:14)),0)-1,COUNTA('Fund Guide'!$B:$B)-COUNTA('Fund Guide'!$B$1:$B$4)),MATCH($E22,OFFSET('Fund Guide'!$B$4,1,,COUNTA('Fund Guide'!$B:$B)-COUNTA('Fund Guide'!$B$1:$B$4)),0)),"-"))</f>
        <v>14188162000100</v>
      </c>
      <c r="G22" s="525">
        <f ca="1">IF($E22="", "", IFERROR(INDEX(OFFSET('Fund Guide'!$B$4,1,MATCH(G$8,OFFSET('Fund Guide'!$B$4,,,,COUNTA('Fund Guide'!$4:$4)),0)-1,COUNTA('Fund Guide'!$B:$B)-COUNTA('Fund Guide'!$B$1:$B$4)),MATCH($E22,OFFSET('Fund Guide'!$B$4,1,,COUNTA('Fund Guide'!$B:$B)-COUNTA('Fund Guide'!$B$1:$B$4)),0)),
IF(OR(LEFT($E22,3)="NTN",LEFT($E22,3)="LFT"),DATE(_xlfn.NUMBERVALUE(RIGHT(LEFT($E22, FIND(" (", $E22)-1), 4)),8,15)-TODAY(),IFERROR(IF(FIND("ano",$E22)&gt;1,FLOOR(_xlfn.NUMBERVALUE(RIGHT(LEFT($E22,FIND(" ano",$E22)-1),FIND(" ano",$E22)-1-(FIND(" - ",$E22)+2)))*365,1)),IFERROR(IF(FIND("meses",$E22)&gt;1,FLOOR(_xlfn.NUMBERVALUE(RIGHT(LEFT($E22,FIND(" meses",$E22)-1),FIND(" meses",$E22)-1-(FIND(" - ",$E22)+2))),1)*(365/12)),IFERROR(IF(FIND("mês",$E22)&gt;1,FLOOR(_xlfn.NUMBERVALUE(RIGHT(LEFT($E22,FIND(" mês",$E22)-1),FIND(" mês",$E22)-1-(FIND(" - ",$E22)+2))),1)*(365/12)),IFERROR(IF(FIND("Diária", $E22)&gt;0, 0),
IFERROR(OFFSET('RF &amp; RV Guide'!$E$8,2+MATCH($E22, OFFSET('RF &amp; RV Guide'!$E$8,3,,COUNTA('RF &amp; RV Guide'!$E:$E)-COUNTA('RF &amp; RV Guide'!$E$1:$E$8)), 0),-1+MATCH(G$8, OFFSET('RF &amp; RV Guide'!$E$8,,,,COUNTA('RF &amp; RV Guide'!$8:$8)-COUNTA('RF &amp; RV Guide'!$A$8:$E$8)),0)),"-"))))))))</f>
        <v>31</v>
      </c>
      <c r="H22" s="526" t="str">
        <f ca="1">IF($E22="", "", IFERROR(INDEX(OFFSET('Fund Guide'!$B$4,1,MATCH(H$8,OFFSET('Fund Guide'!$B$4,,,,COUNTA('Fund Guide'!14:14)),0)-1,COUNTA('Fund Guide'!$B:$B)-COUNTA('Fund Guide'!$B$1:$B$4)),MATCH($E22,OFFSET('Fund Guide'!$B$4,1,,COUNTA('Fund Guide'!$B:$B)-COUNTA('Fund Guide'!$B$1:$B$4)),0)),"BRL"))</f>
        <v>BRL</v>
      </c>
      <c r="I22" s="527">
        <f ca="1">IF($E22="", "", IFERROR(INDEX(OFFSET('Fund Guide'!$B$4,1,MATCH(IF($J$3="MFO", "Repasse Taxa Adm. Gestor", "Repasse Taxa Adm. AAI"),OFFSET('Fund Guide'!$B$4,,,,COUNTA('Fund Guide'!$4:$4)),0)-1,COUNTA('Fund Guide'!$B:$B)-COUNTA('Fund Guide'!$B$1:$B$4)),MATCH($E22,OFFSET('Fund Guide'!$B$4,1,,COUNTA('Fund Guide'!$B:$B)-COUNTA('Fund Guide'!$B$1:$B$4)),0)),
IFERROR(OFFSET('RF &amp; RV Guide'!$E$8,2+MATCH($E22, OFFSET('RF &amp; RV Guide'!$E$8,3,,COUNTA('RF &amp; RV Guide'!$E:$E)-COUNTA('RF &amp; RV Guide'!$E$1:$E$8)), 0),-1+MATCH(I$8, OFFSET('RF &amp; RV Guide'!$E$8,,,,COUNTA('RF &amp; RV Guide'!$8:$8)-COUNTA('RF &amp; RV Guide'!$A$8:$E$8)),0)),IFERROR(IF(FIND("tulo",$E22), 0.25%), "-"))))</f>
        <v>1.4E-3</v>
      </c>
      <c r="J22" s="528">
        <f ca="1">IF($E22="", "", IFERROR(INDEX(OFFSET('Fund Guide'!$B$4,1,MATCH(J$8,OFFSET('Fund Guide'!$B$4,,,,COUNTA('Fund Guide'!$4:$4)),0)-1,COUNTA('Fund Guide'!$B:$B)-COUNTA('Fund Guide'!$B$1:$B$4)),MATCH($E22,OFFSET('Fund Guide'!$B$4,1,,COUNTA('Fund Guide'!$B:$B)-COUNTA('Fund Guide'!$B$1:$B$4)),0)),
IFERROR(OFFSET('RF &amp; RV Guide'!$E$8,2+MATCH($E22, OFFSET('RF &amp; RV Guide'!$E$8,3,,COUNTA('RF &amp; RV Guide'!$E:$E)-COUNTA('RF &amp; RV Guide'!$E$1:$E$8)), 0),-1+MATCH(J$8, OFFSET('RF &amp; RV Guide'!$E$8,,,,COUNTA('RF &amp; RV Guide'!$8:$8)-COUNTA('RF &amp; RV Guide'!$A$8:$E$8)),0)), "-")))</f>
        <v>40946</v>
      </c>
      <c r="K22" s="528" t="str">
        <f ca="1">IF($E22="", "", IFERROR(INDEX(OFFSET('Fund Guide'!$B$4,1,MATCH(K$8,OFFSET('Fund Guide'!$B$4,,,,COUNTA('Fund Guide'!$4:$4)),0)-1,COUNTA('Fund Guide'!$B:$B)-COUNTA('Fund Guide'!$B$1:$B$4)),MATCH($E22,OFFSET('Fund Guide'!$B$4,1,,COUNTA('Fund Guide'!$B:$B)-COUNTA('Fund Guide'!$B$1:$B$4)),0)),
IFERROR(OFFSET('RF &amp; RV Guide'!$E$8,2+MATCH($E22, OFFSET('RF &amp; RV Guide'!$E$8,3,,COUNTA('RF &amp; RV Guide'!$E:$E)-COUNTA('RF &amp; RV Guide'!$E$1:$E$8)), 0),-1+MATCH("Captação", OFFSET('RF &amp; RV Guide'!$E$8,,,,COUNTA('RF &amp; RV Guide'!$8:$8)-COUNTA('RF &amp; RV Guide'!$A$8:$E$8)),0)), "-")))</f>
        <v>Sim</v>
      </c>
      <c r="M22" s="530">
        <f t="shared" ref="M22" si="18">IFERROR(IF(N22=0, "", N22*$M$3),0)</f>
        <v>256000</v>
      </c>
      <c r="N22" s="231">
        <v>2.5600000000000001E-2</v>
      </c>
      <c r="O22" s="531">
        <f t="shared" ref="O22" si="19">IFERROR(IF(N22=0, "", N22/N$12),0)</f>
        <v>0.04</v>
      </c>
      <c r="Q22" s="532">
        <f ca="1">IF($E22="", "", IFERROR(INDEX(OFFSET('Fund Guide'!$B$4,1,MATCH(Q$8,OFFSET('Fund Guide'!$B$4,,,,COUNTA('Fund Guide'!14:14)),0)-1,COUNTA('Fund Guide'!$B:$B)-COUNTA('Fund Guide'!$B$1:$B$4)),MATCH($E22,OFFSET('Fund Guide'!$B$4,1,,COUNTA('Fund Guide'!$B:$B)-COUNTA('Fund Guide'!$B$1:$B$4)),0)),"-"))</f>
        <v>8.8382998778722355E-2</v>
      </c>
      <c r="R22" s="533">
        <f ca="1">IF($E22="", "", IFERROR(INDEX(OFFSET('Fund Guide'!$B$4,1,MATCH(R$8,OFFSET('Fund Guide'!$B$4,,,,COUNTA('Fund Guide'!14:14)),0)-1,COUNTA('Fund Guide'!$B:$B)-COUNTA('Fund Guide'!$B$1:$B$4)),MATCH($E22,OFFSET('Fund Guide'!$B$4,1,,COUNTA('Fund Guide'!$B:$B)-COUNTA('Fund Guide'!$B$1:$B$4)),0)),"-"))</f>
        <v>1.1425442759271551</v>
      </c>
      <c r="S22" s="532">
        <f ca="1">IF($E22="", "", IFERROR(INDEX(OFFSET('Fund Guide'!$B$4,1,MATCH(S$8,OFFSET('Fund Guide'!$B$4,,,,COUNTA('Fund Guide'!14:14)),0)-1,COUNTA('Fund Guide'!$B:$B)-COUNTA('Fund Guide'!$B$1:$B$4)),MATCH($E22,OFFSET('Fund Guide'!$B$4,1,,COUNTA('Fund Guide'!$B:$B)-COUNTA('Fund Guide'!$B$1:$B$4)),0)),"-"))</f>
        <v>0.11991681146387312</v>
      </c>
      <c r="T22" s="533">
        <f ca="1">IF($E22="", "", IFERROR(INDEX(OFFSET('Fund Guide'!$B$4,1,MATCH(T$8,OFFSET('Fund Guide'!$B$4,,,,COUNTA('Fund Guide'!14:14)),0)-1,COUNTA('Fund Guide'!$B:$B)-COUNTA('Fund Guide'!$B$1:$B$4)),MATCH($E22,OFFSET('Fund Guide'!$B$4,1,,COUNTA('Fund Guide'!$B:$B)-COUNTA('Fund Guide'!$B$1:$B$4)),0)),"-"))</f>
        <v>1.1755857224206774</v>
      </c>
      <c r="U22" s="532">
        <f ca="1">IF($E22="", "", IFERROR(INDEX(OFFSET('Fund Guide'!$B$4,1,MATCH(U$8,OFFSET('Fund Guide'!$B$4,,,,COUNTA('Fund Guide'!14:14)),0)-1,COUNTA('Fund Guide'!$B:$B)-COUNTA('Fund Guide'!$B$1:$B$4)),MATCH($E22,OFFSET('Fund Guide'!$B$4,1,,COUNTA('Fund Guide'!$B:$B)-COUNTA('Fund Guide'!$B$1:$B$4)),0)),"-"))</f>
        <v>0.18813529101480819</v>
      </c>
      <c r="V22" s="533">
        <f ca="1">IF($E22="", "", IFERROR(INDEX(OFFSET('Fund Guide'!$B$4,1,MATCH(V$8,OFFSET('Fund Guide'!$B$4,,,,COUNTA('Fund Guide'!14:14)),0)-1,COUNTA('Fund Guide'!$B:$B)-COUNTA('Fund Guide'!$B$1:$B$4)),MATCH($E22,OFFSET('Fund Guide'!$B$4,1,,COUNTA('Fund Guide'!$B:$B)-COUNTA('Fund Guide'!$B$1:$B$4)),0)),"-"))</f>
        <v>1.4266640885257118</v>
      </c>
      <c r="W22" s="532">
        <f ca="1">IF($E22="", "", IFERROR(INDEX(OFFSET('Fund Guide'!$B$4,1,MATCH(W$8,OFFSET('Fund Guide'!$B$4,,,,COUNTA('Fund Guide'!14:14)),0)-1,COUNTA('Fund Guide'!$B:$B)-COUNTA('Fund Guide'!$B$1:$B$4)),MATCH($E22,OFFSET('Fund Guide'!$B$4,1,,COUNTA('Fund Guide'!$B:$B)-COUNTA('Fund Guide'!$B$1:$B$4)),0)),"-"))</f>
        <v>0.20483902159303802</v>
      </c>
      <c r="X22" s="533">
        <f ca="1">IF($E22="", "", IFERROR(INDEX(OFFSET('Fund Guide'!$B$4,1,MATCH(X$8,OFFSET('Fund Guide'!$B$4,,,,COUNTA('Fund Guide'!14:14)),0)-1,COUNTA('Fund Guide'!$B:$B)-COUNTA('Fund Guide'!$B$1:$B$4)),MATCH($E22,OFFSET('Fund Guide'!$B$4,1,,COUNTA('Fund Guide'!$B:$B)-COUNTA('Fund Guide'!$B$1:$B$4)),0)),"-"))</f>
        <v>1.1643714051413152</v>
      </c>
      <c r="Y22" s="534">
        <f ca="1">IF($E22="", "", IFERROR(INDEX(OFFSET('Fund Guide'!$B$4,1,MATCH(Y$8,OFFSET('Fund Guide'!$B$4,,,,COUNTA('Fund Guide'!14:14)),0)-1,COUNTA('Fund Guide'!$B:$B)-COUNTA('Fund Guide'!$B$1:$B$4)),MATCH($E22,OFFSET('Fund Guide'!$B$4,1,,COUNTA('Fund Guide'!$B:$B)-COUNTA('Fund Guide'!$B$1:$B$4)),0)),"-"))</f>
        <v>1.8697067738675803E-3</v>
      </c>
      <c r="Z22" s="535">
        <f ca="1">IF($E22="", "", IFERROR(INDEX(OFFSET('Fund Guide'!$B$4,1,MATCH(Z$8,OFFSET('Fund Guide'!$B$4,,,,COUNTA('Fund Guide'!14:14)),0)-1,COUNTA('Fund Guide'!$B:$B)-COUNTA('Fund Guide'!$B$1:$B$4)),MATCH($E22,OFFSET('Fund Guide'!$B$4,1,,COUNTA('Fund Guide'!$B:$B)-COUNTA('Fund Guide'!$B$1:$B$4)),0)),"-"))</f>
        <v>8.6267691688853656</v>
      </c>
      <c r="AB22" s="232"/>
      <c r="AC22" s="232"/>
      <c r="AD22" s="231"/>
    </row>
    <row r="23" spans="2:30" s="529" customFormat="1" ht="14.25" customHeight="1">
      <c r="B23" s="523"/>
      <c r="C23" s="523"/>
      <c r="D23" s="523"/>
      <c r="E23" s="390" t="s">
        <v>2284</v>
      </c>
      <c r="F23" s="524">
        <f ca="1">IF($E23="", "", IFERROR(INDEX(OFFSET('Fund Guide'!$B$4,1,MATCH(F$8,OFFSET('Fund Guide'!$B$4,,,,COUNTA('Fund Guide'!15:15)),0)-1,COUNTA('Fund Guide'!$B:$B)-COUNTA('Fund Guide'!$B$1:$B$4)),MATCH($E23,OFFSET('Fund Guide'!$B$4,1,,COUNTA('Fund Guide'!$B:$B)-COUNTA('Fund Guide'!$B$1:$B$4)),0)),"-"))</f>
        <v>30934757000113</v>
      </c>
      <c r="G23" s="525">
        <f ca="1">IF($E23="", "", IFERROR(INDEX(OFFSET('Fund Guide'!$B$4,1,MATCH(G$8,OFFSET('Fund Guide'!$B$4,,,,COUNTA('Fund Guide'!$4:$4)),0)-1,COUNTA('Fund Guide'!$B:$B)-COUNTA('Fund Guide'!$B$1:$B$4)),MATCH($E23,OFFSET('Fund Guide'!$B$4,1,,COUNTA('Fund Guide'!$B:$B)-COUNTA('Fund Guide'!$B$1:$B$4)),0)),
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
IFERROR(OFFSET('RF &amp; RV Guide'!$E$8,2+MATCH($E23, OFFSET('RF &amp; RV Guide'!$E$8,3,,COUNTA('RF &amp; RV Guide'!$E:$E)-COUNTA('RF &amp; RV Guide'!$E$1:$E$8)), 0),-1+MATCH(G$8, OFFSET('RF &amp; RV Guide'!$E$8,,,,COUNTA('RF &amp; RV Guide'!$8:$8)-COUNTA('RF &amp; RV Guide'!$A$8:$E$8)),0)),"-"))))))))</f>
        <v>31</v>
      </c>
      <c r="H23" s="526" t="str">
        <f ca="1">IF($E23="", "", IFERROR(INDEX(OFFSET('Fund Guide'!$B$4,1,MATCH(H$8,OFFSET('Fund Guide'!$B$4,,,,COUNTA('Fund Guide'!15:15)),0)-1,COUNTA('Fund Guide'!$B:$B)-COUNTA('Fund Guide'!$B$1:$B$4)),MATCH($E23,OFFSET('Fund Guide'!$B$4,1,,COUNTA('Fund Guide'!$B:$B)-COUNTA('Fund Guide'!$B$1:$B$4)),0)),"BRL"))</f>
        <v>BRL</v>
      </c>
      <c r="I23" s="527">
        <f ca="1">IF($E23="", "", IFERROR(INDEX(OFFSET('Fund Guide'!$B$4,1,MATCH(IF($J$3="MFO", "Repasse Taxa Adm. Gestor", "Repasse Taxa Adm. AAI"),OFFSET('Fund Guide'!$B$4,,,,COUNTA('Fund Guide'!$4:$4)),0)-1,COUNTA('Fund Guide'!$B:$B)-COUNTA('Fund Guide'!$B$1:$B$4)),MATCH($E23,OFFSET('Fund Guide'!$B$4,1,,COUNTA('Fund Guide'!$B:$B)-COUNTA('Fund Guide'!$B$1:$B$4)),0)),
IFERROR(OFFSET('RF &amp; RV Guide'!$E$8,2+MATCH($E23, OFFSET('RF &amp; RV Guide'!$E$8,3,,COUNTA('RF &amp; RV Guide'!$E:$E)-COUNTA('RF &amp; RV Guide'!$E$1:$E$8)), 0),-1+MATCH(I$8, OFFSET('RF &amp; RV Guide'!$E$8,,,,COUNTA('RF &amp; RV Guide'!$8:$8)-COUNTA('RF &amp; RV Guide'!$A$8:$E$8)),0)),IFERROR(IF(FIND("tulo",$E23), 0.25%), "-"))))</f>
        <v>2.8E-3</v>
      </c>
      <c r="J23" s="528">
        <f ca="1">IF($E23="", "", IFERROR(INDEX(OFFSET('Fund Guide'!$B$4,1,MATCH(J$8,OFFSET('Fund Guide'!$B$4,,,,COUNTA('Fund Guide'!$4:$4)),0)-1,COUNTA('Fund Guide'!$B:$B)-COUNTA('Fund Guide'!$B$1:$B$4)),MATCH($E23,OFFSET('Fund Guide'!$B$4,1,,COUNTA('Fund Guide'!$B:$B)-COUNTA('Fund Guide'!$B$1:$B$4)),0)),
IFERROR(OFFSET('RF &amp; RV Guide'!$E$8,2+MATCH($E23, OFFSET('RF &amp; RV Guide'!$E$8,3,,COUNTA('RF &amp; RV Guide'!$E:$E)-COUNTA('RF &amp; RV Guide'!$E$1:$E$8)), 0),-1+MATCH(J$8, OFFSET('RF &amp; RV Guide'!$E$8,,,,COUNTA('RF &amp; RV Guide'!$8:$8)-COUNTA('RF &amp; RV Guide'!$A$8:$E$8)),0)), "-")))</f>
        <v>43437</v>
      </c>
      <c r="K23" s="528" t="str">
        <f ca="1">IF($E23="", "", IFERROR(INDEX(OFFSET('Fund Guide'!$B$4,1,MATCH(K$8,OFFSET('Fund Guide'!$B$4,,,,COUNTA('Fund Guide'!$4:$4)),0)-1,COUNTA('Fund Guide'!$B:$B)-COUNTA('Fund Guide'!$B$1:$B$4)),MATCH($E23,OFFSET('Fund Guide'!$B$4,1,,COUNTA('Fund Guide'!$B:$B)-COUNTA('Fund Guide'!$B$1:$B$4)),0)),
IFERROR(OFFSET('RF &amp; RV Guide'!$E$8,2+MATCH($E23, OFFSET('RF &amp; RV Guide'!$E$8,3,,COUNTA('RF &amp; RV Guide'!$E:$E)-COUNTA('RF &amp; RV Guide'!$E$1:$E$8)), 0),-1+MATCH("Captação", OFFSET('RF &amp; RV Guide'!$E$8,,,,COUNTA('RF &amp; RV Guide'!$8:$8)-COUNTA('RF &amp; RV Guide'!$A$8:$E$8)),0)), "-")))</f>
        <v>Sim</v>
      </c>
      <c r="M23" s="530">
        <f t="shared" ref="M23" si="20">IFERROR(IF(N23=0, "", N23*$M$3),0)</f>
        <v>256000</v>
      </c>
      <c r="N23" s="231">
        <v>2.5600000000000001E-2</v>
      </c>
      <c r="O23" s="531">
        <f t="shared" ref="O23" si="21">IFERROR(IF(N23=0, "", N23/N$12),0)</f>
        <v>0.04</v>
      </c>
      <c r="Q23" s="532">
        <f ca="1">IF($E23="", "", IFERROR(INDEX(OFFSET('Fund Guide'!$B$4,1,MATCH(Q$8,OFFSET('Fund Guide'!$B$4,,,,COUNTA('Fund Guide'!15:15)),0)-1,COUNTA('Fund Guide'!$B:$B)-COUNTA('Fund Guide'!$B$1:$B$4)),MATCH($E23,OFFSET('Fund Guide'!$B$4,1,,COUNTA('Fund Guide'!$B:$B)-COUNTA('Fund Guide'!$B$1:$B$4)),0)),"-"))</f>
        <v>8.8221821405476186E-2</v>
      </c>
      <c r="R23" s="533">
        <f ca="1">IF($E23="", "", IFERROR(INDEX(OFFSET('Fund Guide'!$B$4,1,MATCH(R$8,OFFSET('Fund Guide'!$B$4,,,,COUNTA('Fund Guide'!15:15)),0)-1,COUNTA('Fund Guide'!$B:$B)-COUNTA('Fund Guide'!$B$1:$B$4)),MATCH($E23,OFFSET('Fund Guide'!$B$4,1,,COUNTA('Fund Guide'!$B:$B)-COUNTA('Fund Guide'!$B$1:$B$4)),0)),"-"))</f>
        <v>1.1404607045643818</v>
      </c>
      <c r="S23" s="532">
        <f ca="1">IF($E23="", "", IFERROR(INDEX(OFFSET('Fund Guide'!$B$4,1,MATCH(S$8,OFFSET('Fund Guide'!$B$4,,,,COUNTA('Fund Guide'!15:15)),0)-1,COUNTA('Fund Guide'!$B:$B)-COUNTA('Fund Guide'!$B$1:$B$4)),MATCH($E23,OFFSET('Fund Guide'!$B$4,1,,COUNTA('Fund Guide'!$B:$B)-COUNTA('Fund Guide'!$B$1:$B$4)),0)),"-"))</f>
        <v>0.12148376632693458</v>
      </c>
      <c r="T23" s="533">
        <f ca="1">IF($E23="", "", IFERROR(INDEX(OFFSET('Fund Guide'!$B$4,1,MATCH(T$8,OFFSET('Fund Guide'!$B$4,,,,COUNTA('Fund Guide'!15:15)),0)-1,COUNTA('Fund Guide'!$B:$B)-COUNTA('Fund Guide'!$B$1:$B$4)),MATCH($E23,OFFSET('Fund Guide'!$B$4,1,,COUNTA('Fund Guide'!$B:$B)-COUNTA('Fund Guide'!$B$1:$B$4)),0)),"-"))</f>
        <v>1.1909471195609578</v>
      </c>
      <c r="U23" s="532">
        <f ca="1">IF($E23="", "", IFERROR(INDEX(OFFSET('Fund Guide'!$B$4,1,MATCH(U$8,OFFSET('Fund Guide'!$B$4,,,,COUNTA('Fund Guide'!15:15)),0)-1,COUNTA('Fund Guide'!$B:$B)-COUNTA('Fund Guide'!$B$1:$B$4)),MATCH($E23,OFFSET('Fund Guide'!$B$4,1,,COUNTA('Fund Guide'!$B:$B)-COUNTA('Fund Guide'!$B$1:$B$4)),0)),"-"))</f>
        <v>0.22907325882411378</v>
      </c>
      <c r="V23" s="533">
        <f ca="1">IF($E23="", "", IFERROR(INDEX(OFFSET('Fund Guide'!$B$4,1,MATCH(V$8,OFFSET('Fund Guide'!$B$4,,,,COUNTA('Fund Guide'!15:15)),0)-1,COUNTA('Fund Guide'!$B:$B)-COUNTA('Fund Guide'!$B$1:$B$4)),MATCH($E23,OFFSET('Fund Guide'!$B$4,1,,COUNTA('Fund Guide'!$B:$B)-COUNTA('Fund Guide'!$B$1:$B$4)),0)),"-"))</f>
        <v>1.7371041352374199</v>
      </c>
      <c r="W23" s="532">
        <f ca="1">IF($E23="", "", IFERROR(INDEX(OFFSET('Fund Guide'!$B$4,1,MATCH(W$8,OFFSET('Fund Guide'!$B$4,,,,COUNTA('Fund Guide'!15:15)),0)-1,COUNTA('Fund Guide'!$B:$B)-COUNTA('Fund Guide'!$B$1:$B$4)),MATCH($E23,OFFSET('Fund Guide'!$B$4,1,,COUNTA('Fund Guide'!$B:$B)-COUNTA('Fund Guide'!$B$1:$B$4)),0)),"-"))</f>
        <v>0.21080751951568599</v>
      </c>
      <c r="X23" s="533">
        <f ca="1">IF($E23="", "", IFERROR(INDEX(OFFSET('Fund Guide'!$B$4,1,MATCH(X$8,OFFSET('Fund Guide'!$B$4,,,,COUNTA('Fund Guide'!15:15)),0)-1,COUNTA('Fund Guide'!$B:$B)-COUNTA('Fund Guide'!$B$1:$B$4)),MATCH($E23,OFFSET('Fund Guide'!$B$4,1,,COUNTA('Fund Guide'!$B:$B)-COUNTA('Fund Guide'!$B$1:$B$4)),0)),"-"))</f>
        <v>1.1982982822506172</v>
      </c>
      <c r="Y23" s="534">
        <f ca="1">IF($E23="", "", IFERROR(INDEX(OFFSET('Fund Guide'!$B$4,1,MATCH(Y$8,OFFSET('Fund Guide'!$B$4,,,,COUNTA('Fund Guide'!15:15)),0)-1,COUNTA('Fund Guide'!$B:$B)-COUNTA('Fund Guide'!$B$1:$B$4)),MATCH($E23,OFFSET('Fund Guide'!$B$4,1,,COUNTA('Fund Guide'!$B:$B)-COUNTA('Fund Guide'!$B$1:$B$4)),0)),"-"))</f>
        <v>4.9637686692548377E-3</v>
      </c>
      <c r="Z23" s="535">
        <f ca="1">IF($E23="", "", IFERROR(INDEX(OFFSET('Fund Guide'!$B$4,1,MATCH(Z$8,OFFSET('Fund Guide'!$B$4,,,,COUNTA('Fund Guide'!15:15)),0)-1,COUNTA('Fund Guide'!$B:$B)-COUNTA('Fund Guide'!$B$1:$B$4)),MATCH($E23,OFFSET('Fund Guide'!$B$4,1,,COUNTA('Fund Guide'!$B:$B)-COUNTA('Fund Guide'!$B$1:$B$4)),0)),"-"))</f>
        <v>3.5333791346232402</v>
      </c>
      <c r="AB23" s="232"/>
      <c r="AC23" s="232"/>
      <c r="AD23" s="231"/>
    </row>
    <row r="24" spans="2:30" s="529" customFormat="1" ht="14.25" customHeight="1">
      <c r="B24" s="523"/>
      <c r="C24" s="523"/>
      <c r="D24" s="523"/>
      <c r="E24" s="390" t="s">
        <v>2184</v>
      </c>
      <c r="F24" s="524">
        <f ca="1">IF($E24="", "", IFERROR(INDEX(OFFSET('Fund Guide'!$B$4,1,MATCH(F$8,OFFSET('Fund Guide'!$B$4,,,,COUNTA('Fund Guide'!16:16)),0)-1,COUNTA('Fund Guide'!$B:$B)-COUNTA('Fund Guide'!$B$1:$B$4)),MATCH($E24,OFFSET('Fund Guide'!$B$4,1,,COUNTA('Fund Guide'!$B:$B)-COUNTA('Fund Guide'!$B$1:$B$4)),0)),"-"))</f>
        <v>20146294000171</v>
      </c>
      <c r="G24" s="525">
        <f ca="1">IF($E24="", "", IFERROR(INDEX(OFFSET('Fund Guide'!$B$4,1,MATCH(G$8,OFFSET('Fund Guide'!$B$4,,,,COUNTA('Fund Guide'!$4:$4)),0)-1,COUNTA('Fund Guide'!$B:$B)-COUNTA('Fund Guide'!$B$1:$B$4)),MATCH($E24,OFFSET('Fund Guide'!$B$4,1,,COUNTA('Fund Guide'!$B:$B)-COUNTA('Fund Guide'!$B$1:$B$4)),0)),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45</v>
      </c>
      <c r="H24" s="526" t="str">
        <f ca="1">IF($E24="", "", IFERROR(INDEX(OFFSET('Fund Guide'!$B$4,1,MATCH(H$8,OFFSET('Fund Guide'!$B$4,,,,COUNTA('Fund Guide'!16:16)),0)-1,COUNTA('Fund Guide'!$B:$B)-COUNTA('Fund Guide'!$B$1:$B$4)),MATCH($E24,OFFSET('Fund Guide'!$B$4,1,,COUNTA('Fund Guide'!$B:$B)-COUNTA('Fund Guide'!$B$1:$B$4)),0)),"BRL"))</f>
        <v>BRL</v>
      </c>
      <c r="I24" s="527">
        <f ca="1">IF($E24="", "", IFERROR(INDEX(OFFSET('Fund Guide'!$B$4,1,MATCH(IF($J$3="MFO", "Repasse Taxa Adm. Gestor", "Repasse Taxa Adm. AAI"),OFFSET('Fund Guide'!$B$4,,,,COUNTA('Fund Guide'!$4:$4)),0)-1,COUNTA('Fund Guide'!$B:$B)-COUNTA('Fund Guide'!$B$1:$B$4)),MATCH($E24,OFFSET('Fund Guide'!$B$4,1,,COUNTA('Fund Guide'!$B:$B)-COUNTA('Fund Guide'!$B$1:$B$4)),0)),
IFERROR(OFFSET('RF &amp; RV Guide'!$E$8,2+MATCH($E24, OFFSET('RF &amp; RV Guide'!$E$8,3,,COUNTA('RF &amp; RV Guide'!$E:$E)-COUNTA('RF &amp; RV Guide'!$E$1:$E$8)), 0),-1+MATCH(I$8, OFFSET('RF &amp; RV Guide'!$E$8,,,,COUNTA('RF &amp; RV Guide'!$8:$8)-COUNTA('RF &amp; RV Guide'!$A$8:$E$8)),0)),IFERROR(IF(FIND("tulo",$E24), 0.25%), "-"))))</f>
        <v>1.6499999999999998E-3</v>
      </c>
      <c r="J24" s="528">
        <f ca="1">IF($E24="", "", IFERROR(INDEX(OFFSET('Fund Guide'!$B$4,1,MATCH(J$8,OFFSET('Fund Guide'!$B$4,,,,COUNTA('Fund Guide'!$4:$4)),0)-1,COUNTA('Fund Guide'!$B:$B)-COUNTA('Fund Guide'!$B$1:$B$4)),MATCH($E24,OFFSET('Fund Guide'!$B$4,1,,COUNTA('Fund Guide'!$B:$B)-COUNTA('Fund Guide'!$B$1:$B$4)),0)),
IFERROR(OFFSET('RF &amp; RV Guide'!$E$8,2+MATCH($E24, OFFSET('RF &amp; RV Guide'!$E$8,3,,COUNTA('RF &amp; RV Guide'!$E:$E)-COUNTA('RF &amp; RV Guide'!$E$1:$E$8)), 0),-1+MATCH(J$8, OFFSET('RF &amp; RV Guide'!$E$8,,,,COUNTA('RF &amp; RV Guide'!$8:$8)-COUNTA('RF &amp; RV Guide'!$A$8:$E$8)),0)), "-")))</f>
        <v>41949</v>
      </c>
      <c r="K24" s="528" t="str">
        <f ca="1">IF($E24="", "", IFERROR(INDEX(OFFSET('Fund Guide'!$B$4,1,MATCH(K$8,OFFSET('Fund Guide'!$B$4,,,,COUNTA('Fund Guide'!$4:$4)),0)-1,COUNTA('Fund Guide'!$B:$B)-COUNTA('Fund Guide'!$B$1:$B$4)),MATCH($E24,OFFSET('Fund Guide'!$B$4,1,,COUNTA('Fund Guide'!$B:$B)-COUNTA('Fund Guide'!$B$1:$B$4)),0)),
IFERROR(OFFSET('RF &amp; RV Guide'!$E$8,2+MATCH($E24, OFFSET('RF &amp; RV Guide'!$E$8,3,,COUNTA('RF &amp; RV Guide'!$E:$E)-COUNTA('RF &amp; RV Guide'!$E$1:$E$8)), 0),-1+MATCH("Captação", OFFSET('RF &amp; RV Guide'!$E$8,,,,COUNTA('RF &amp; RV Guide'!$8:$8)-COUNTA('RF &amp; RV Guide'!$A$8:$E$8)),0)), "-")))</f>
        <v>Sim</v>
      </c>
      <c r="M24" s="530">
        <f t="shared" ref="M24" si="22">IFERROR(IF(N24=0, "", N24*$M$3),0)</f>
        <v>256000</v>
      </c>
      <c r="N24" s="231">
        <v>2.5600000000000001E-2</v>
      </c>
      <c r="O24" s="531">
        <f t="shared" ref="O24" si="23">IFERROR(IF(N24=0, "", N24/N$12),0)</f>
        <v>0.04</v>
      </c>
      <c r="Q24" s="532">
        <f ca="1">IF($E24="", "", IFERROR(INDEX(OFFSET('Fund Guide'!$B$4,1,MATCH(Q$8,OFFSET('Fund Guide'!$B$4,,,,COUNTA('Fund Guide'!16:16)),0)-1,COUNTA('Fund Guide'!$B:$B)-COUNTA('Fund Guide'!$B$1:$B$4)),MATCH($E24,OFFSET('Fund Guide'!$B$4,1,,COUNTA('Fund Guide'!$B:$B)-COUNTA('Fund Guide'!$B$1:$B$4)),0)),"-"))</f>
        <v>9.1821324721498954E-2</v>
      </c>
      <c r="R24" s="533">
        <f ca="1">IF($E24="", "", IFERROR(INDEX(OFFSET('Fund Guide'!$B$4,1,MATCH(R$8,OFFSET('Fund Guide'!$B$4,,,,COUNTA('Fund Guide'!16:16)),0)-1,COUNTA('Fund Guide'!$B:$B)-COUNTA('Fund Guide'!$B$1:$B$4)),MATCH($E24,OFFSET('Fund Guide'!$B$4,1,,COUNTA('Fund Guide'!$B:$B)-COUNTA('Fund Guide'!$B$1:$B$4)),0)),"-"))</f>
        <v>1.1869921864865893</v>
      </c>
      <c r="S24" s="532">
        <f ca="1">IF($E24="", "", IFERROR(INDEX(OFFSET('Fund Guide'!$B$4,1,MATCH(S$8,OFFSET('Fund Guide'!$B$4,,,,COUNTA('Fund Guide'!16:16)),0)-1,COUNTA('Fund Guide'!$B:$B)-COUNTA('Fund Guide'!$B$1:$B$4)),MATCH($E24,OFFSET('Fund Guide'!$B$4,1,,COUNTA('Fund Guide'!$B:$B)-COUNTA('Fund Guide'!$B$1:$B$4)),0)),"-"))</f>
        <v>0.12198386307616826</v>
      </c>
      <c r="T24" s="533">
        <f ca="1">IF($E24="", "", IFERROR(INDEX(OFFSET('Fund Guide'!$B$4,1,MATCH(T$8,OFFSET('Fund Guide'!$B$4,,,,COUNTA('Fund Guide'!16:16)),0)-1,COUNTA('Fund Guide'!$B:$B)-COUNTA('Fund Guide'!$B$1:$B$4)),MATCH($E24,OFFSET('Fund Guide'!$B$4,1,,COUNTA('Fund Guide'!$B:$B)-COUNTA('Fund Guide'!$B$1:$B$4)),0)),"-"))</f>
        <v>1.1958497398945982</v>
      </c>
      <c r="U24" s="532">
        <f ca="1">IF($E24="", "", IFERROR(INDEX(OFFSET('Fund Guide'!$B$4,1,MATCH(U$8,OFFSET('Fund Guide'!$B$4,,,,COUNTA('Fund Guide'!16:16)),0)-1,COUNTA('Fund Guide'!$B:$B)-COUNTA('Fund Guide'!$B$1:$B$4)),MATCH($E24,OFFSET('Fund Guide'!$B$4,1,,COUNTA('Fund Guide'!$B:$B)-COUNTA('Fund Guide'!$B$1:$B$4)),0)),"-"))</f>
        <v>0.20738254328053496</v>
      </c>
      <c r="V24" s="533">
        <f ca="1">IF($E24="", "", IFERROR(INDEX(OFFSET('Fund Guide'!$B$4,1,MATCH(V$8,OFFSET('Fund Guide'!$B$4,,,,COUNTA('Fund Guide'!16:16)),0)-1,COUNTA('Fund Guide'!$B:$B)-COUNTA('Fund Guide'!$B$1:$B$4)),MATCH($E24,OFFSET('Fund Guide'!$B$4,1,,COUNTA('Fund Guide'!$B:$B)-COUNTA('Fund Guide'!$B$1:$B$4)),0)),"-"))</f>
        <v>1.5726194989231486</v>
      </c>
      <c r="W24" s="532">
        <f ca="1">IF($E24="", "", IFERROR(INDEX(OFFSET('Fund Guide'!$B$4,1,MATCH(W$8,OFFSET('Fund Guide'!$B$4,,,,COUNTA('Fund Guide'!16:16)),0)-1,COUNTA('Fund Guide'!$B:$B)-COUNTA('Fund Guide'!$B$1:$B$4)),MATCH($E24,OFFSET('Fund Guide'!$B$4,1,,COUNTA('Fund Guide'!$B:$B)-COUNTA('Fund Guide'!$B$1:$B$4)),0)),"-"))</f>
        <v>0.25090202378730875</v>
      </c>
      <c r="X24" s="533">
        <f ca="1">IF($E24="", "", IFERROR(INDEX(OFFSET('Fund Guide'!$B$4,1,MATCH(X$8,OFFSET('Fund Guide'!$B$4,,,,COUNTA('Fund Guide'!16:16)),0)-1,COUNTA('Fund Guide'!$B:$B)-COUNTA('Fund Guide'!$B$1:$B$4)),MATCH($E24,OFFSET('Fund Guide'!$B$4,1,,COUNTA('Fund Guide'!$B:$B)-COUNTA('Fund Guide'!$B$1:$B$4)),0)),"-"))</f>
        <v>1.4262084426981934</v>
      </c>
      <c r="Y24" s="534">
        <f ca="1">IF($E24="", "", IFERROR(INDEX(OFFSET('Fund Guide'!$B$4,1,MATCH(Y$8,OFFSET('Fund Guide'!$B$4,,,,COUNTA('Fund Guide'!16:16)),0)-1,COUNTA('Fund Guide'!$B:$B)-COUNTA('Fund Guide'!$B$1:$B$4)),MATCH($E24,OFFSET('Fund Guide'!$B$4,1,,COUNTA('Fund Guide'!$B:$B)-COUNTA('Fund Guide'!$B$1:$B$4)),0)),"-"))</f>
        <v>5.7699651418286037E-3</v>
      </c>
      <c r="Z24" s="535">
        <f ca="1">IF($E24="", "", IFERROR(INDEX(OFFSET('Fund Guide'!$B$4,1,MATCH(Z$8,OFFSET('Fund Guide'!$B$4,,,,COUNTA('Fund Guide'!16:16)),0)-1,COUNTA('Fund Guide'!$B:$B)-COUNTA('Fund Guide'!$B$1:$B$4)),MATCH($E24,OFFSET('Fund Guide'!$B$4,1,,COUNTA('Fund Guide'!$B:$B)-COUNTA('Fund Guide'!$B$1:$B$4)),0)),"-"))</f>
        <v>3.1177340564059275</v>
      </c>
      <c r="AB24" s="232"/>
      <c r="AC24" s="232"/>
      <c r="AD24" s="231"/>
    </row>
    <row r="25" spans="2:30" s="529" customFormat="1" ht="14.25" customHeight="1">
      <c r="B25" s="523"/>
      <c r="C25" s="523"/>
      <c r="D25" s="523"/>
      <c r="E25" s="390" t="s">
        <v>2190</v>
      </c>
      <c r="F25" s="524">
        <f ca="1">IF($E25="", "", IFERROR(INDEX(OFFSET('Fund Guide'!$B$4,1,MATCH(F$8,OFFSET('Fund Guide'!$B$4,,,,COUNTA('Fund Guide'!17:17)),0)-1,COUNTA('Fund Guide'!$B:$B)-COUNTA('Fund Guide'!$B$1:$B$4)),MATCH($E25,OFFSET('Fund Guide'!$B$4,1,,COUNTA('Fund Guide'!$B:$B)-COUNTA('Fund Guide'!$B$1:$B$4)),0)),"-"))</f>
        <v>35343590000130</v>
      </c>
      <c r="G25" s="525">
        <f ca="1">IF($E25="", "", IFERROR(INDEX(OFFSET('Fund Guide'!$B$4,1,MATCH(G$8,OFFSET('Fund Guide'!$B$4,,,,COUNTA('Fund Guide'!$4:$4)),0)-1,COUNTA('Fund Guide'!$B:$B)-COUNTA('Fund Guide'!$B$1:$B$4)),MATCH($E25,OFFSET('Fund Guide'!$B$4,1,,COUNTA('Fund Guide'!$B:$B)-COUNTA('Fund Guide'!$B$1:$B$4)),0)),
IF(OR(LEFT($E25,3)="NTN",LEFT($E25,3)="LFT"),DATE(_xlfn.NUMBERVALUE(RIGHT(LEFT($E25, FIND(" (", $E25)-1), 4)),8,15)-TODAY(),IFERROR(IF(FIND("ano",$E25)&gt;1,FLOOR(_xlfn.NUMBERVALUE(RIGHT(LEFT($E25,FIND(" ano",$E25)-1),FIND(" ano",$E25)-1-(FIND(" - ",$E25)+2)))*365,1)),IFERROR(IF(FIND("meses",$E25)&gt;1,FLOOR(_xlfn.NUMBERVALUE(RIGHT(LEFT($E25,FIND(" meses",$E25)-1),FIND(" meses",$E25)-1-(FIND(" - ",$E25)+2))),1)*(365/12)),IFERROR(IF(FIND("mês",$E25)&gt;1,FLOOR(_xlfn.NUMBERVALUE(RIGHT(LEFT($E25,FIND(" mês",$E25)-1),FIND(" mês",$E25)-1-(FIND(" - ",$E25)+2))),1)*(365/12)),IFERROR(IF(FIND("Diária", $E25)&gt;0, 0),
IFERROR(OFFSET('RF &amp; RV Guide'!$E$8,2+MATCH($E25, OFFSET('RF &amp; RV Guide'!$E$8,3,,COUNTA('RF &amp; RV Guide'!$E:$E)-COUNTA('RF &amp; RV Guide'!$E$1:$E$8)), 0),-1+MATCH(G$8, OFFSET('RF &amp; RV Guide'!$E$8,,,,COUNTA('RF &amp; RV Guide'!$8:$8)-COUNTA('RF &amp; RV Guide'!$A$8:$E$8)),0)),"-"))))))))</f>
        <v>46</v>
      </c>
      <c r="H25" s="526" t="str">
        <f ca="1">IF($E25="", "", IFERROR(INDEX(OFFSET('Fund Guide'!$B$4,1,MATCH(H$8,OFFSET('Fund Guide'!$B$4,,,,COUNTA('Fund Guide'!17:17)),0)-1,COUNTA('Fund Guide'!$B:$B)-COUNTA('Fund Guide'!$B$1:$B$4)),MATCH($E25,OFFSET('Fund Guide'!$B$4,1,,COUNTA('Fund Guide'!$B:$B)-COUNTA('Fund Guide'!$B$1:$B$4)),0)),"BRL"))</f>
        <v>BRL</v>
      </c>
      <c r="I25" s="527">
        <f ca="1">IF($E25="", "", IFERROR(INDEX(OFFSET('Fund Guide'!$B$4,1,MATCH(IF($J$3="MFO", "Repasse Taxa Adm. Gestor", "Repasse Taxa Adm. AAI"),OFFSET('Fund Guide'!$B$4,,,,COUNTA('Fund Guide'!$4:$4)),0)-1,COUNTA('Fund Guide'!$B:$B)-COUNTA('Fund Guide'!$B$1:$B$4)),MATCH($E25,OFFSET('Fund Guide'!$B$4,1,,COUNTA('Fund Guide'!$B:$B)-COUNTA('Fund Guide'!$B$1:$B$4)),0)),
IFERROR(OFFSET('RF &amp; RV Guide'!$E$8,2+MATCH($E25, OFFSET('RF &amp; RV Guide'!$E$8,3,,COUNTA('RF &amp; RV Guide'!$E:$E)-COUNTA('RF &amp; RV Guide'!$E$1:$E$8)), 0),-1+MATCH(I$8, OFFSET('RF &amp; RV Guide'!$E$8,,,,COUNTA('RF &amp; RV Guide'!$8:$8)-COUNTA('RF &amp; RV Guide'!$A$8:$E$8)),0)),IFERROR(IF(FIND("tulo",$E25), 0.25%), "-"))))</f>
        <v>1.3998000000000001E-3</v>
      </c>
      <c r="J25" s="528">
        <f ca="1">IF($E25="", "", IFERROR(INDEX(OFFSET('Fund Guide'!$B$4,1,MATCH(J$8,OFFSET('Fund Guide'!$B$4,,,,COUNTA('Fund Guide'!$4:$4)),0)-1,COUNTA('Fund Guide'!$B:$B)-COUNTA('Fund Guide'!$B$1:$B$4)),MATCH($E25,OFFSET('Fund Guide'!$B$4,1,,COUNTA('Fund Guide'!$B:$B)-COUNTA('Fund Guide'!$B$1:$B$4)),0)),
IFERROR(OFFSET('RF &amp; RV Guide'!$E$8,2+MATCH($E25, OFFSET('RF &amp; RV Guide'!$E$8,3,,COUNTA('RF &amp; RV Guide'!$E:$E)-COUNTA('RF &amp; RV Guide'!$E$1:$E$8)), 0),-1+MATCH(J$8, OFFSET('RF &amp; RV Guide'!$E$8,,,,COUNTA('RF &amp; RV Guide'!$8:$8)-COUNTA('RF &amp; RV Guide'!$A$8:$E$8)),0)), "-")))</f>
        <v>43819</v>
      </c>
      <c r="K25" s="528" t="str">
        <f ca="1">IF($E25="", "", IFERROR(INDEX(OFFSET('Fund Guide'!$B$4,1,MATCH(K$8,OFFSET('Fund Guide'!$B$4,,,,COUNTA('Fund Guide'!$4:$4)),0)-1,COUNTA('Fund Guide'!$B:$B)-COUNTA('Fund Guide'!$B$1:$B$4)),MATCH($E25,OFFSET('Fund Guide'!$B$4,1,,COUNTA('Fund Guide'!$B:$B)-COUNTA('Fund Guide'!$B$1:$B$4)),0)),
IFERROR(OFFSET('RF &amp; RV Guide'!$E$8,2+MATCH($E25, OFFSET('RF &amp; RV Guide'!$E$8,3,,COUNTA('RF &amp; RV Guide'!$E:$E)-COUNTA('RF &amp; RV Guide'!$E$1:$E$8)), 0),-1+MATCH("Captação", OFFSET('RF &amp; RV Guide'!$E$8,,,,COUNTA('RF &amp; RV Guide'!$8:$8)-COUNTA('RF &amp; RV Guide'!$A$8:$E$8)),0)), "-")))</f>
        <v>Sim</v>
      </c>
      <c r="M25" s="530">
        <f t="shared" ref="M25" si="24">IFERROR(IF(N25=0, "", N25*$M$3),0)</f>
        <v>256000</v>
      </c>
      <c r="N25" s="231">
        <v>2.5600000000000001E-2</v>
      </c>
      <c r="O25" s="531">
        <f t="shared" ref="O25" si="25">IFERROR(IF(N25=0, "", N25/N$12),0)</f>
        <v>0.04</v>
      </c>
      <c r="Q25" s="532">
        <f ca="1">IF($E25="", "", IFERROR(INDEX(OFFSET('Fund Guide'!$B$4,1,MATCH(Q$8,OFFSET('Fund Guide'!$B$4,,,,COUNTA('Fund Guide'!17:17)),0)-1,COUNTA('Fund Guide'!$B:$B)-COUNTA('Fund Guide'!$B$1:$B$4)),MATCH($E25,OFFSET('Fund Guide'!$B$4,1,,COUNTA('Fund Guide'!$B:$B)-COUNTA('Fund Guide'!$B$1:$B$4)),0)),"-"))</f>
        <v>8.7590871946483295E-2</v>
      </c>
      <c r="R25" s="533">
        <f ca="1">IF($E25="", "", IFERROR(INDEX(OFFSET('Fund Guide'!$B$4,1,MATCH(R$8,OFFSET('Fund Guide'!$B$4,,,,COUNTA('Fund Guide'!17:17)),0)-1,COUNTA('Fund Guide'!$B:$B)-COUNTA('Fund Guide'!$B$1:$B$4)),MATCH($E25,OFFSET('Fund Guide'!$B$4,1,,COUNTA('Fund Guide'!$B:$B)-COUNTA('Fund Guide'!$B$1:$B$4)),0)),"-"))</f>
        <v>1.1323042977584019</v>
      </c>
      <c r="S25" s="532">
        <f ca="1">IF($E25="", "", IFERROR(INDEX(OFFSET('Fund Guide'!$B$4,1,MATCH(S$8,OFFSET('Fund Guide'!$B$4,,,,COUNTA('Fund Guide'!17:17)),0)-1,COUNTA('Fund Guide'!$B:$B)-COUNTA('Fund Guide'!$B$1:$B$4)),MATCH($E25,OFFSET('Fund Guide'!$B$4,1,,COUNTA('Fund Guide'!$B:$B)-COUNTA('Fund Guide'!$B$1:$B$4)),0)),"-"))</f>
        <v>0.11726759377364049</v>
      </c>
      <c r="T25" s="533">
        <f ca="1">IF($E25="", "", IFERROR(INDEX(OFFSET('Fund Guide'!$B$4,1,MATCH(T$8,OFFSET('Fund Guide'!$B$4,,,,COUNTA('Fund Guide'!17:17)),0)-1,COUNTA('Fund Guide'!$B:$B)-COUNTA('Fund Guide'!$B$1:$B$4)),MATCH($E25,OFFSET('Fund Guide'!$B$4,1,,COUNTA('Fund Guide'!$B:$B)-COUNTA('Fund Guide'!$B$1:$B$4)),0)),"-"))</f>
        <v>1.1496145307737078</v>
      </c>
      <c r="U25" s="532">
        <f ca="1">IF($E25="", "", IFERROR(INDEX(OFFSET('Fund Guide'!$B$4,1,MATCH(U$8,OFFSET('Fund Guide'!$B$4,,,,COUNTA('Fund Guide'!17:17)),0)-1,COUNTA('Fund Guide'!$B:$B)-COUNTA('Fund Guide'!$B$1:$B$4)),MATCH($E25,OFFSET('Fund Guide'!$B$4,1,,COUNTA('Fund Guide'!$B:$B)-COUNTA('Fund Guide'!$B$1:$B$4)),0)),"-"))</f>
        <v>0.18845601082839525</v>
      </c>
      <c r="V25" s="533">
        <f ca="1">IF($E25="", "", IFERROR(INDEX(OFFSET('Fund Guide'!$B$4,1,MATCH(V$8,OFFSET('Fund Guide'!$B$4,,,,COUNTA('Fund Guide'!17:17)),0)-1,COUNTA('Fund Guide'!$B:$B)-COUNTA('Fund Guide'!$B$1:$B$4)),MATCH($E25,OFFSET('Fund Guide'!$B$4,1,,COUNTA('Fund Guide'!$B:$B)-COUNTA('Fund Guide'!$B$1:$B$4)),0)),"-"))</f>
        <v>1.4290961651342802</v>
      </c>
      <c r="W25" s="532" t="str">
        <f ca="1">IF($E25="", "", IFERROR(INDEX(OFFSET('Fund Guide'!$B$4,1,MATCH(W$8,OFFSET('Fund Guide'!$B$4,,,,COUNTA('Fund Guide'!17:17)),0)-1,COUNTA('Fund Guide'!$B:$B)-COUNTA('Fund Guide'!$B$1:$B$4)),MATCH($E25,OFFSET('Fund Guide'!$B$4,1,,COUNTA('Fund Guide'!$B:$B)-COUNTA('Fund Guide'!$B$1:$B$4)),0)),"-"))</f>
        <v/>
      </c>
      <c r="X25" s="533" t="str">
        <f ca="1">IF($E25="", "", IFERROR(INDEX(OFFSET('Fund Guide'!$B$4,1,MATCH(X$8,OFFSET('Fund Guide'!$B$4,,,,COUNTA('Fund Guide'!17:17)),0)-1,COUNTA('Fund Guide'!$B:$B)-COUNTA('Fund Guide'!$B$1:$B$4)),MATCH($E25,OFFSET('Fund Guide'!$B$4,1,,COUNTA('Fund Guide'!$B:$B)-COUNTA('Fund Guide'!$B$1:$B$4)),0)),"-"))</f>
        <v/>
      </c>
      <c r="Y25" s="534">
        <f ca="1">IF($E25="", "", IFERROR(INDEX(OFFSET('Fund Guide'!$B$4,1,MATCH(Y$8,OFFSET('Fund Guide'!$B$4,,,,COUNTA('Fund Guide'!17:17)),0)-1,COUNTA('Fund Guide'!$B:$B)-COUNTA('Fund Guide'!$B$1:$B$4)),MATCH($E25,OFFSET('Fund Guide'!$B$4,1,,COUNTA('Fund Guide'!$B:$B)-COUNTA('Fund Guide'!$B$1:$B$4)),0)),"-"))</f>
        <v>2.2269542501345972E-3</v>
      </c>
      <c r="Z25" s="535">
        <f ca="1">IF($E25="", "", IFERROR(INDEX(OFFSET('Fund Guide'!$B$4,1,MATCH(Z$8,OFFSET('Fund Guide'!$B$4,,,,COUNTA('Fund Guide'!17:17)),0)-1,COUNTA('Fund Guide'!$B:$B)-COUNTA('Fund Guide'!$B$1:$B$4)),MATCH($E25,OFFSET('Fund Guide'!$B$4,1,,COUNTA('Fund Guide'!$B:$B)-COUNTA('Fund Guide'!$B$1:$B$4)),0)),"-"))</f>
        <v>6.1792257396061698</v>
      </c>
      <c r="AB25" s="232" t="s">
        <v>64</v>
      </c>
      <c r="AC25" s="232"/>
      <c r="AD25" s="231">
        <v>0.01</v>
      </c>
    </row>
    <row r="26" spans="2:30" s="529" customFormat="1" ht="14.25" customHeight="1">
      <c r="B26" s="523"/>
      <c r="C26" s="523"/>
      <c r="D26" s="523"/>
      <c r="E26" s="390" t="s">
        <v>2174</v>
      </c>
      <c r="F26" s="524">
        <f ca="1">IF($E26="", "", IFERROR(INDEX(OFFSET('Fund Guide'!$B$4,1,MATCH(F$8,OFFSET('Fund Guide'!$B$4,,,,COUNTA('Fund Guide'!18:18)),0)-1,COUNTA('Fund Guide'!$B:$B)-COUNTA('Fund Guide'!$B$1:$B$4)),MATCH($E26,OFFSET('Fund Guide'!$B$4,1,,COUNTA('Fund Guide'!$B:$B)-COUNTA('Fund Guide'!$B$1:$B$4)),0)),"-"))</f>
        <v>37806055000101</v>
      </c>
      <c r="G26" s="525">
        <f ca="1">IF($E26="", "", IFERROR(INDEX(OFFSET('Fund Guide'!$B$4,1,MATCH(G$8,OFFSET('Fund Guide'!$B$4,,,,COUNTA('Fund Guide'!$4:$4)),0)-1,COUNTA('Fund Guide'!$B:$B)-COUNTA('Fund Guide'!$B$1:$B$4)),MATCH($E26,OFFSET('Fund Guide'!$B$4,1,,COUNTA('Fund Guide'!$B:$B)-COUNTA('Fund Guide'!$B$1:$B$4)),0)),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
IFERROR(OFFSET('RF &amp; RV Guide'!$E$8,2+MATCH($E26, OFFSET('RF &amp; RV Guide'!$E$8,3,,COUNTA('RF &amp; RV Guide'!$E:$E)-COUNTA('RF &amp; RV Guide'!$E$1:$E$8)), 0),-1+MATCH(G$8, OFFSET('RF &amp; RV Guide'!$E$8,,,,COUNTA('RF &amp; RV Guide'!$8:$8)-COUNTA('RF &amp; RV Guide'!$A$8:$E$8)),0)),"-"))))))))</f>
        <v>91</v>
      </c>
      <c r="H26" s="526" t="str">
        <f ca="1">IF($E26="", "", IFERROR(INDEX(OFFSET('Fund Guide'!$B$4,1,MATCH(H$8,OFFSET('Fund Guide'!$B$4,,,,COUNTA('Fund Guide'!18:18)),0)-1,COUNTA('Fund Guide'!$B:$B)-COUNTA('Fund Guide'!$B$1:$B$4)),MATCH($E26,OFFSET('Fund Guide'!$B$4,1,,COUNTA('Fund Guide'!$B:$B)-COUNTA('Fund Guide'!$B$1:$B$4)),0)),"BRL"))</f>
        <v>BRL</v>
      </c>
      <c r="I26" s="527">
        <f ca="1">IF($E26="", "", IFERROR(INDEX(OFFSET('Fund Guide'!$B$4,1,MATCH(IF($J$3="MFO", "Repasse Taxa Adm. Gestor", "Repasse Taxa Adm. AAI"),OFFSET('Fund Guide'!$B$4,,,,COUNTA('Fund Guide'!$4:$4)),0)-1,COUNTA('Fund Guide'!$B:$B)-COUNTA('Fund Guide'!$B$1:$B$4)),MATCH($E26,OFFSET('Fund Guide'!$B$4,1,,COUNTA('Fund Guide'!$B:$B)-COUNTA('Fund Guide'!$B$1:$B$4)),0)),
IFERROR(OFFSET('RF &amp; RV Guide'!$E$8,2+MATCH($E26, OFFSET('RF &amp; RV Guide'!$E$8,3,,COUNTA('RF &amp; RV Guide'!$E:$E)-COUNTA('RF &amp; RV Guide'!$E$1:$E$8)), 0),-1+MATCH(I$8, OFFSET('RF &amp; RV Guide'!$E$8,,,,COUNTA('RF &amp; RV Guide'!$8:$8)-COUNTA('RF &amp; RV Guide'!$A$8:$E$8)),0)),IFERROR(IF(FIND("tulo",$E26), 0.25%), "-"))))</f>
        <v>1.0500000000000001E-2</v>
      </c>
      <c r="J26" s="528">
        <f ca="1">IF($E26="", "", IFERROR(INDEX(OFFSET('Fund Guide'!$B$4,1,MATCH(J$8,OFFSET('Fund Guide'!$B$4,,,,COUNTA('Fund Guide'!$4:$4)),0)-1,COUNTA('Fund Guide'!$B:$B)-COUNTA('Fund Guide'!$B$1:$B$4)),MATCH($E26,OFFSET('Fund Guide'!$B$4,1,,COUNTA('Fund Guide'!$B:$B)-COUNTA('Fund Guide'!$B$1:$B$4)),0)),
IFERROR(OFFSET('RF &amp; RV Guide'!$E$8,2+MATCH($E26, OFFSET('RF &amp; RV Guide'!$E$8,3,,COUNTA('RF &amp; RV Guide'!$E:$E)-COUNTA('RF &amp; RV Guide'!$E$1:$E$8)), 0),-1+MATCH(J$8, OFFSET('RF &amp; RV Guide'!$E$8,,,,COUNTA('RF &amp; RV Guide'!$8:$8)-COUNTA('RF &amp; RV Guide'!$A$8:$E$8)),0)), "-")))</f>
        <v>44069</v>
      </c>
      <c r="K26" s="528" t="str">
        <f ca="1">IF($E26="", "", IFERROR(INDEX(OFFSET('Fund Guide'!$B$4,1,MATCH(K$8,OFFSET('Fund Guide'!$B$4,,,,COUNTA('Fund Guide'!$4:$4)),0)-1,COUNTA('Fund Guide'!$B:$B)-COUNTA('Fund Guide'!$B$1:$B$4)),MATCH($E26,OFFSET('Fund Guide'!$B$4,1,,COUNTA('Fund Guide'!$B:$B)-COUNTA('Fund Guide'!$B$1:$B$4)),0)),
IFERROR(OFFSET('RF &amp; RV Guide'!$E$8,2+MATCH($E26, OFFSET('RF &amp; RV Guide'!$E$8,3,,COUNTA('RF &amp; RV Guide'!$E:$E)-COUNTA('RF &amp; RV Guide'!$E$1:$E$8)), 0),-1+MATCH("Captação", OFFSET('RF &amp; RV Guide'!$E$8,,,,COUNTA('RF &amp; RV Guide'!$8:$8)-COUNTA('RF &amp; RV Guide'!$A$8:$E$8)),0)), "-")))</f>
        <v>Sim</v>
      </c>
      <c r="M26" s="530">
        <f t="shared" ref="M26" si="26">IFERROR(IF(N26=0, "", N26*$M$3),0)</f>
        <v>320000</v>
      </c>
      <c r="N26" s="231">
        <v>3.2000000000000001E-2</v>
      </c>
      <c r="O26" s="531">
        <f t="shared" ref="O26" si="27">IFERROR(IF(N26=0, "", N26/N$12),0)</f>
        <v>0.05</v>
      </c>
      <c r="Q26" s="532">
        <f ca="1">IF($E26="", "", IFERROR(INDEX(OFFSET('Fund Guide'!$B$4,1,MATCH(Q$8,OFFSET('Fund Guide'!$B$4,,,,COUNTA('Fund Guide'!18:18)),0)-1,COUNTA('Fund Guide'!$B:$B)-COUNTA('Fund Guide'!$B$1:$B$4)),MATCH($E26,OFFSET('Fund Guide'!$B$4,1,,COUNTA('Fund Guide'!$B:$B)-COUNTA('Fund Guide'!$B$1:$B$4)),0)),"-"))</f>
        <v>9.9779881428285089E-2</v>
      </c>
      <c r="R26" s="533">
        <f ca="1">IF($E26="", "", IFERROR(INDEX(OFFSET('Fund Guide'!$B$4,1,MATCH(R$8,OFFSET('Fund Guide'!$B$4,,,,COUNTA('Fund Guide'!18:18)),0)-1,COUNTA('Fund Guide'!$B:$B)-COUNTA('Fund Guide'!$B$1:$B$4)),MATCH($E26,OFFSET('Fund Guide'!$B$4,1,,COUNTA('Fund Guide'!$B:$B)-COUNTA('Fund Guide'!$B$1:$B$4)),0)),"-"))</f>
        <v>1.2898740023971993</v>
      </c>
      <c r="S26" s="532">
        <f ca="1">IF($E26="", "", IFERROR(INDEX(OFFSET('Fund Guide'!$B$4,1,MATCH(S$8,OFFSET('Fund Guide'!$B$4,,,,COUNTA('Fund Guide'!18:18)),0)-1,COUNTA('Fund Guide'!$B:$B)-COUNTA('Fund Guide'!$B$1:$B$4)),MATCH($E26,OFFSET('Fund Guide'!$B$4,1,,COUNTA('Fund Guide'!$B:$B)-COUNTA('Fund Guide'!$B$1:$B$4)),0)),"-"))</f>
        <v>0.13875957348128964</v>
      </c>
      <c r="T26" s="533">
        <f ca="1">IF($E26="", "", IFERROR(INDEX(OFFSET('Fund Guide'!$B$4,1,MATCH(T$8,OFFSET('Fund Guide'!$B$4,,,,COUNTA('Fund Guide'!18:18)),0)-1,COUNTA('Fund Guide'!$B:$B)-COUNTA('Fund Guide'!$B$1:$B$4)),MATCH($E26,OFFSET('Fund Guide'!$B$4,1,,COUNTA('Fund Guide'!$B:$B)-COUNTA('Fund Guide'!$B$1:$B$4)),0)),"-"))</f>
        <v>1.3603077953997353</v>
      </c>
      <c r="U26" s="532">
        <f ca="1">IF($E26="", "", IFERROR(INDEX(OFFSET('Fund Guide'!$B$4,1,MATCH(U$8,OFFSET('Fund Guide'!$B$4,,,,COUNTA('Fund Guide'!18:18)),0)-1,COUNTA('Fund Guide'!$B:$B)-COUNTA('Fund Guide'!$B$1:$B$4)),MATCH($E26,OFFSET('Fund Guide'!$B$4,1,,COUNTA('Fund Guide'!$B:$B)-COUNTA('Fund Guide'!$B$1:$B$4)),0)),"-"))</f>
        <v>0.19455520917035862</v>
      </c>
      <c r="V26" s="533">
        <f ca="1">IF($E26="", "", IFERROR(INDEX(OFFSET('Fund Guide'!$B$4,1,MATCH(V$8,OFFSET('Fund Guide'!$B$4,,,,COUNTA('Fund Guide'!18:18)),0)-1,COUNTA('Fund Guide'!$B:$B)-COUNTA('Fund Guide'!$B$1:$B$4)),MATCH($E26,OFFSET('Fund Guide'!$B$4,1,,COUNTA('Fund Guide'!$B:$B)-COUNTA('Fund Guide'!$B$1:$B$4)),0)),"-"))</f>
        <v>1.475347494145113</v>
      </c>
      <c r="W26" s="532" t="str">
        <f ca="1">IF($E26="", "", IFERROR(INDEX(OFFSET('Fund Guide'!$B$4,1,MATCH(W$8,OFFSET('Fund Guide'!$B$4,,,,COUNTA('Fund Guide'!18:18)),0)-1,COUNTA('Fund Guide'!$B:$B)-COUNTA('Fund Guide'!$B$1:$B$4)),MATCH($E26,OFFSET('Fund Guide'!$B$4,1,,COUNTA('Fund Guide'!$B:$B)-COUNTA('Fund Guide'!$B$1:$B$4)),0)),"-"))</f>
        <v/>
      </c>
      <c r="X26" s="533" t="str">
        <f ca="1">IF($E26="", "", IFERROR(INDEX(OFFSET('Fund Guide'!$B$4,1,MATCH(X$8,OFFSET('Fund Guide'!$B$4,,,,COUNTA('Fund Guide'!18:18)),0)-1,COUNTA('Fund Guide'!$B:$B)-COUNTA('Fund Guide'!$B$1:$B$4)),MATCH($E26,OFFSET('Fund Guide'!$B$4,1,,COUNTA('Fund Guide'!$B:$B)-COUNTA('Fund Guide'!$B$1:$B$4)),0)),"-"))</f>
        <v/>
      </c>
      <c r="Y26" s="534">
        <f ca="1">IF($E26="", "", IFERROR(INDEX(OFFSET('Fund Guide'!$B$4,1,MATCH(Y$8,OFFSET('Fund Guide'!$B$4,,,,COUNTA('Fund Guide'!18:18)),0)-1,COUNTA('Fund Guide'!$B:$B)-COUNTA('Fund Guide'!$B$1:$B$4)),MATCH($E26,OFFSET('Fund Guide'!$B$4,1,,COUNTA('Fund Guide'!$B:$B)-COUNTA('Fund Guide'!$B$1:$B$4)),0)),"-"))</f>
        <v>1.402393455777768E-3</v>
      </c>
      <c r="Z26" s="535">
        <f ca="1">IF($E26="", "", IFERROR(INDEX(OFFSET('Fund Guide'!$B$4,1,MATCH(Z$8,OFFSET('Fund Guide'!$B$4,,,,COUNTA('Fund Guide'!18:18)),0)-1,COUNTA('Fund Guide'!$B:$B)-COUNTA('Fund Guide'!$B$1:$B$4)),MATCH($E26,OFFSET('Fund Guide'!$B$4,1,,COUNTA('Fund Guide'!$B:$B)-COUNTA('Fund Guide'!$B$1:$B$4)),0)),"-"))</f>
        <v>23.404266386728597</v>
      </c>
      <c r="AB26" s="232" t="s">
        <v>64</v>
      </c>
      <c r="AC26" s="232"/>
      <c r="AD26" s="231">
        <v>0.03</v>
      </c>
    </row>
    <row r="27" spans="2:30" s="529" customFormat="1" ht="14.25" customHeight="1">
      <c r="B27" s="523"/>
      <c r="C27" s="523"/>
      <c r="D27" s="523"/>
      <c r="E27" s="390" t="s">
        <v>1524</v>
      </c>
      <c r="F27" s="524" t="str">
        <f ca="1">IF($E27="", "", IFERROR(INDEX(OFFSET('Fund Guide'!$B$4,1,MATCH(F$8,OFFSET('Fund Guide'!$B$4,,,,COUNTA('Fund Guide'!19:19)),0)-1,COUNTA('Fund Guide'!$B:$B)-COUNTA('Fund Guide'!$B$1:$B$4)),MATCH($E27,OFFSET('Fund Guide'!$B$4,1,,COUNTA('Fund Guide'!$B:$B)-COUNTA('Fund Guide'!$B$1:$B$4)),0)),"-"))</f>
        <v>-</v>
      </c>
      <c r="G27" s="525">
        <f ca="1">IF($E27="", "", IFERROR(INDEX(OFFSET('Fund Guide'!$B$4,1,MATCH(G$8,OFFSET('Fund Guide'!$B$4,,,,COUNTA('Fund Guide'!$4:$4)),0)-1,COUNTA('Fund Guide'!$B:$B)-COUNTA('Fund Guide'!$B$1:$B$4)),MATCH($E27,OFFSET('Fund Guide'!$B$4,1,,COUNTA('Fund Guide'!$B:$B)-COUNTA('Fund Guide'!$B$1:$B$4)),0)),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0),-1+MATCH(G$8, OFFSET('RF &amp; RV Guide'!$E$8,,,,COUNTA('RF &amp; RV Guide'!$8:$8)-COUNTA('RF &amp; RV Guide'!$A$8:$E$8)),0)),"-"))))))))</f>
        <v>91</v>
      </c>
      <c r="H27" s="526" t="str">
        <f ca="1">IF($E27="", "", IFERROR(INDEX(OFFSET('Fund Guide'!$B$4,1,MATCH(H$8,OFFSET('Fund Guide'!$B$4,,,,COUNTA('Fund Guide'!19:19)),0)-1,COUNTA('Fund Guide'!$B:$B)-COUNTA('Fund Guide'!$B$1:$B$4)),MATCH($E27,OFFSET('Fund Guide'!$B$4,1,,COUNTA('Fund Guide'!$B:$B)-COUNTA('Fund Guide'!$B$1:$B$4)),0)),"BRL"))</f>
        <v>BRL</v>
      </c>
      <c r="I27" s="527">
        <f ca="1">IF($E27="", "", IFERROR(INDEX(OFFSET('Fund Guide'!$B$4,1,MATCH(IF($J$3="MFO", "Repasse Taxa Adm. Gestor", "Repasse Taxa Adm. AAI"),OFFSET('Fund Guide'!$B$4,,,,COUNTA('Fund Guide'!$4:$4)),0)-1,COUNTA('Fund Guide'!$B:$B)-COUNTA('Fund Guide'!$B$1:$B$4)),MATCH($E27,OFFSET('Fund Guide'!$B$4,1,,COUNTA('Fund Guide'!$B:$B)-COUNTA('Fund Guide'!$B$1:$B$4)),0)),
IFERROR(OFFSET('RF &amp; RV Guide'!$E$8,2+MATCH($E27, OFFSET('RF &amp; RV Guide'!$E$8,3,,COUNTA('RF &amp; RV Guide'!$E:$E)-COUNTA('RF &amp; RV Guide'!$E$1:$E$8)), 0),-1+MATCH(I$8, OFFSET('RF &amp; RV Guide'!$E$8,,,,COUNTA('RF &amp; RV Guide'!$8:$8)-COUNTA('RF &amp; RV Guide'!$A$8:$E$8)),0)),IFERROR(IF(FIND("tulo",$E27), 0.25%), "-"))))</f>
        <v>7.0000000000000001E-3</v>
      </c>
      <c r="J27" s="528" t="str">
        <f ca="1">IF($E27="", "", IFERROR(INDEX(OFFSET('Fund Guide'!$B$4,1,MATCH(J$8,OFFSET('Fund Guide'!$B$4,,,,COUNTA('Fund Guide'!$4:$4)),0)-1,COUNTA('Fund Guide'!$B:$B)-COUNTA('Fund Guide'!$B$1:$B$4)),MATCH($E27,OFFSET('Fund Guide'!$B$4,1,,COUNTA('Fund Guide'!$B:$B)-COUNTA('Fund Guide'!$B$1:$B$4)),0)),
IFERROR(OFFSET('RF &amp; RV Guide'!$E$8,2+MATCH($E27, OFFSET('RF &amp; RV Guide'!$E$8,3,,COUNTA('RF &amp; RV Guide'!$E:$E)-COUNTA('RF &amp; RV Guide'!$E$1:$E$8)), 0),-1+MATCH(J$8, OFFSET('RF &amp; RV Guide'!$E$8,,,,COUNTA('RF &amp; RV Guide'!$8:$8)-COUNTA('RF &amp; RV Guide'!$A$8:$E$8)),0)), "-")))</f>
        <v>-</v>
      </c>
      <c r="K27" s="528" t="str">
        <f ca="1">IF($E27="", "", IFERROR(INDEX(OFFSET('Fund Guide'!$B$4,1,MATCH(K$8,OFFSET('Fund Guide'!$B$4,,,,COUNTA('Fund Guide'!$4:$4)),0)-1,COUNTA('Fund Guide'!$B:$B)-COUNTA('Fund Guide'!$B$1:$B$4)),MATCH($E27,OFFSET('Fund Guide'!$B$4,1,,COUNTA('Fund Guide'!$B:$B)-COUNTA('Fund Guide'!$B$1:$B$4)),0)),
IFERROR(OFFSET('RF &amp; RV Guide'!$E$8,2+MATCH($E27, OFFSET('RF &amp; RV Guide'!$E$8,3,,COUNTA('RF &amp; RV Guide'!$E:$E)-COUNTA('RF &amp; RV Guide'!$E$1:$E$8)), 0),-1+MATCH("Captação", OFFSET('RF &amp; RV Guide'!$E$8,,,,COUNTA('RF &amp; RV Guide'!$8:$8)-COUNTA('RF &amp; RV Guide'!$A$8:$E$8)),0)), "-")))</f>
        <v>Sim</v>
      </c>
      <c r="M27" s="530">
        <f t="shared" ref="M27" si="28">IFERROR(IF(N27=0, "", N27*$M$3),0)</f>
        <v>320000</v>
      </c>
      <c r="N27" s="231">
        <v>3.2000000000000001E-2</v>
      </c>
      <c r="O27" s="531">
        <f t="shared" ref="O27" si="29">IFERROR(IF(N27=0, "", N27/N$12),0)</f>
        <v>0.05</v>
      </c>
      <c r="Q27" s="532" t="str">
        <f ca="1">IF($E27="", "", IFERROR(INDEX(OFFSET('Fund Guide'!$B$4,1,MATCH(Q$8,OFFSET('Fund Guide'!$B$4,,,,COUNTA('Fund Guide'!19:19)),0)-1,COUNTA('Fund Guide'!$B:$B)-COUNTA('Fund Guide'!$B$1:$B$4)),MATCH($E27,OFFSET('Fund Guide'!$B$4,1,,COUNTA('Fund Guide'!$B:$B)-COUNTA('Fund Guide'!$B$1:$B$4)),0)),"-"))</f>
        <v>-</v>
      </c>
      <c r="R27" s="533" t="str">
        <f ca="1">IF($E27="", "", IFERROR(INDEX(OFFSET('Fund Guide'!$B$4,1,MATCH(R$8,OFFSET('Fund Guide'!$B$4,,,,COUNTA('Fund Guide'!19:19)),0)-1,COUNTA('Fund Guide'!$B:$B)-COUNTA('Fund Guide'!$B$1:$B$4)),MATCH($E27,OFFSET('Fund Guide'!$B$4,1,,COUNTA('Fund Guide'!$B:$B)-COUNTA('Fund Guide'!$B$1:$B$4)),0)),"-"))</f>
        <v>-</v>
      </c>
      <c r="S27" s="532" t="str">
        <f ca="1">IF($E27="", "", IFERROR(INDEX(OFFSET('Fund Guide'!$B$4,1,MATCH(S$8,OFFSET('Fund Guide'!$B$4,,,,COUNTA('Fund Guide'!19:19)),0)-1,COUNTA('Fund Guide'!$B:$B)-COUNTA('Fund Guide'!$B$1:$B$4)),MATCH($E27,OFFSET('Fund Guide'!$B$4,1,,COUNTA('Fund Guide'!$B:$B)-COUNTA('Fund Guide'!$B$1:$B$4)),0)),"-"))</f>
        <v>-</v>
      </c>
      <c r="T27" s="533" t="str">
        <f ca="1">IF($E27="", "", IFERROR(INDEX(OFFSET('Fund Guide'!$B$4,1,MATCH(T$8,OFFSET('Fund Guide'!$B$4,,,,COUNTA('Fund Guide'!19:19)),0)-1,COUNTA('Fund Guide'!$B:$B)-COUNTA('Fund Guide'!$B$1:$B$4)),MATCH($E27,OFFSET('Fund Guide'!$B$4,1,,COUNTA('Fund Guide'!$B:$B)-COUNTA('Fund Guide'!$B$1:$B$4)),0)),"-"))</f>
        <v>-</v>
      </c>
      <c r="U27" s="532" t="str">
        <f ca="1">IF($E27="", "", IFERROR(INDEX(OFFSET('Fund Guide'!$B$4,1,MATCH(U$8,OFFSET('Fund Guide'!$B$4,,,,COUNTA('Fund Guide'!19:19)),0)-1,COUNTA('Fund Guide'!$B:$B)-COUNTA('Fund Guide'!$B$1:$B$4)),MATCH($E27,OFFSET('Fund Guide'!$B$4,1,,COUNTA('Fund Guide'!$B:$B)-COUNTA('Fund Guide'!$B$1:$B$4)),0)),"-"))</f>
        <v>-</v>
      </c>
      <c r="V27" s="533" t="str">
        <f ca="1">IF($E27="", "", IFERROR(INDEX(OFFSET('Fund Guide'!$B$4,1,MATCH(V$8,OFFSET('Fund Guide'!$B$4,,,,COUNTA('Fund Guide'!19:19)),0)-1,COUNTA('Fund Guide'!$B:$B)-COUNTA('Fund Guide'!$B$1:$B$4)),MATCH($E27,OFFSET('Fund Guide'!$B$4,1,,COUNTA('Fund Guide'!$B:$B)-COUNTA('Fund Guide'!$B$1:$B$4)),0)),"-"))</f>
        <v>-</v>
      </c>
      <c r="W27" s="532" t="str">
        <f ca="1">IF($E27="", "", IFERROR(INDEX(OFFSET('Fund Guide'!$B$4,1,MATCH(W$8,OFFSET('Fund Guide'!$B$4,,,,COUNTA('Fund Guide'!19:19)),0)-1,COUNTA('Fund Guide'!$B:$B)-COUNTA('Fund Guide'!$B$1:$B$4)),MATCH($E27,OFFSET('Fund Guide'!$B$4,1,,COUNTA('Fund Guide'!$B:$B)-COUNTA('Fund Guide'!$B$1:$B$4)),0)),"-"))</f>
        <v>-</v>
      </c>
      <c r="X27" s="533" t="str">
        <f ca="1">IF($E27="", "", IFERROR(INDEX(OFFSET('Fund Guide'!$B$4,1,MATCH(X$8,OFFSET('Fund Guide'!$B$4,,,,COUNTA('Fund Guide'!19:19)),0)-1,COUNTA('Fund Guide'!$B:$B)-COUNTA('Fund Guide'!$B$1:$B$4)),MATCH($E27,OFFSET('Fund Guide'!$B$4,1,,COUNTA('Fund Guide'!$B:$B)-COUNTA('Fund Guide'!$B$1:$B$4)),0)),"-"))</f>
        <v>-</v>
      </c>
      <c r="Y27" s="534" t="str">
        <f ca="1">IF($E27="", "", IFERROR(INDEX(OFFSET('Fund Guide'!$B$4,1,MATCH(Y$8,OFFSET('Fund Guide'!$B$4,,,,COUNTA('Fund Guide'!19:19)),0)-1,COUNTA('Fund Guide'!$B:$B)-COUNTA('Fund Guide'!$B$1:$B$4)),MATCH($E27,OFFSET('Fund Guide'!$B$4,1,,COUNTA('Fund Guide'!$B:$B)-COUNTA('Fund Guide'!$B$1:$B$4)),0)),"-"))</f>
        <v>-</v>
      </c>
      <c r="Z27" s="535" t="str">
        <f ca="1">IF($E27="", "", IFERROR(INDEX(OFFSET('Fund Guide'!$B$4,1,MATCH(Z$8,OFFSET('Fund Guide'!$B$4,,,,COUNTA('Fund Guide'!19:19)),0)-1,COUNTA('Fund Guide'!$B:$B)-COUNTA('Fund Guide'!$B$1:$B$4)),MATCH($E27,OFFSET('Fund Guide'!$B$4,1,,COUNTA('Fund Guide'!$B:$B)-COUNTA('Fund Guide'!$B$1:$B$4)),0)),"-"))</f>
        <v>-</v>
      </c>
      <c r="AB27" s="232"/>
      <c r="AC27" s="232"/>
      <c r="AD27" s="231"/>
    </row>
    <row r="28" spans="2:30" s="529" customFormat="1" ht="14.25" customHeight="1">
      <c r="B28" s="523"/>
      <c r="C28" s="523"/>
      <c r="D28" s="523"/>
      <c r="E28" s="390" t="s">
        <v>2214</v>
      </c>
      <c r="F28" s="524">
        <f ca="1">IF($E28="", "", IFERROR(INDEX(OFFSET('Fund Guide'!$B$4,1,MATCH(F$8,OFFSET('Fund Guide'!$B$4,,,,COUNTA('Fund Guide'!20:20)),0)-1,COUNTA('Fund Guide'!$B:$B)-COUNTA('Fund Guide'!$B$1:$B$4)),MATCH($E28,OFFSET('Fund Guide'!$B$4,1,,COUNTA('Fund Guide'!$B:$B)-COUNTA('Fund Guide'!$B$1:$B$4)),0)),"-"))</f>
        <v>30877877000126</v>
      </c>
      <c r="G28" s="525">
        <f ca="1">IF($E28="", "", IFERROR(INDEX(OFFSET('Fund Guide'!$B$4,1,MATCH(G$8,OFFSET('Fund Guide'!$B$4,,,,COUNTA('Fund Guide'!$4:$4)),0)-1,COUNTA('Fund Guide'!$B:$B)-COUNTA('Fund Guide'!$B$1:$B$4)),MATCH($E28,OFFSET('Fund Guide'!$B$4,1,,COUNTA('Fund Guide'!$B:$B)-COUNTA('Fund Guide'!$B$1:$B$4)),0)),
IF(OR(LEFT($E28,3)="NTN",LEFT($E28,3)="LFT"),DATE(_xlfn.NUMBERVALUE(RIGHT(LEFT($E28, FIND(" (", $E28)-1), 4)),8,15)-TODAY(),IFERROR(IF(FIND("ano",$E28)&gt;1,FLOOR(_xlfn.NUMBERVALUE(RIGHT(LEFT($E28,FIND(" ano",$E28)-1),FIND(" ano",$E28)-1-(FIND(" - ",$E28)+2)))*365,1)),IFERROR(IF(FIND("meses",$E28)&gt;1,FLOOR(_xlfn.NUMBERVALUE(RIGHT(LEFT($E28,FIND(" meses",$E28)-1),FIND(" meses",$E28)-1-(FIND(" - ",$E28)+2))),1)*(365/12)),IFERROR(IF(FIND("mês",$E28)&gt;1,FLOOR(_xlfn.NUMBERVALUE(RIGHT(LEFT($E28,FIND(" mês",$E28)-1),FIND(" mês",$E28)-1-(FIND(" - ",$E28)+2))),1)*(365/12)),IFERROR(IF(FIND("Diária", $E28)&gt;0, 0),
IFERROR(OFFSET('RF &amp; RV Guide'!$E$8,2+MATCH($E28, OFFSET('RF &amp; RV Guide'!$E$8,3,,COUNTA('RF &amp; RV Guide'!$E:$E)-COUNTA('RF &amp; RV Guide'!$E$1:$E$8)), 0),-1+MATCH(G$8, OFFSET('RF &amp; RV Guide'!$E$8,,,,COUNTA('RF &amp; RV Guide'!$8:$8)-COUNTA('RF &amp; RV Guide'!$A$8:$E$8)),0)),"-"))))))))</f>
        <v>271</v>
      </c>
      <c r="H28" s="526" t="str">
        <f ca="1">IF($E28="", "", IFERROR(INDEX(OFFSET('Fund Guide'!$B$4,1,MATCH(H$8,OFFSET('Fund Guide'!$B$4,,,,COUNTA('Fund Guide'!20:20)),0)-1,COUNTA('Fund Guide'!$B:$B)-COUNTA('Fund Guide'!$B$1:$B$4)),MATCH($E28,OFFSET('Fund Guide'!$B$4,1,,COUNTA('Fund Guide'!$B:$B)-COUNTA('Fund Guide'!$B$1:$B$4)),0)),"BRL"))</f>
        <v>BRL</v>
      </c>
      <c r="I28" s="527">
        <f ca="1">IF($E28="", "", IFERROR(INDEX(OFFSET('Fund Guide'!$B$4,1,MATCH(IF($J$3="MFO", "Repasse Taxa Adm. Gestor", "Repasse Taxa Adm. AAI"),OFFSET('Fund Guide'!$B$4,,,,COUNTA('Fund Guide'!$4:$4)),0)-1,COUNTA('Fund Guide'!$B:$B)-COUNTA('Fund Guide'!$B$1:$B$4)),MATCH($E28,OFFSET('Fund Guide'!$B$4,1,,COUNTA('Fund Guide'!$B:$B)-COUNTA('Fund Guide'!$B$1:$B$4)),0)),
IFERROR(OFFSET('RF &amp; RV Guide'!$E$8,2+MATCH($E28, OFFSET('RF &amp; RV Guide'!$E$8,3,,COUNTA('RF &amp; RV Guide'!$E:$E)-COUNTA('RF &amp; RV Guide'!$E$1:$E$8)), 0),-1+MATCH(I$8, OFFSET('RF &amp; RV Guide'!$E$8,,,,COUNTA('RF &amp; RV Guide'!$8:$8)-COUNTA('RF &amp; RV Guide'!$A$8:$E$8)),0)),IFERROR(IF(FIND("tulo",$E28), 0.25%), "-"))))</f>
        <v>6.6666666666666662E-3</v>
      </c>
      <c r="J28" s="528">
        <f ca="1">IF($E28="", "", IFERROR(INDEX(OFFSET('Fund Guide'!$B$4,1,MATCH(J$8,OFFSET('Fund Guide'!$B$4,,,,COUNTA('Fund Guide'!$4:$4)),0)-1,COUNTA('Fund Guide'!$B:$B)-COUNTA('Fund Guide'!$B$1:$B$4)),MATCH($E28,OFFSET('Fund Guide'!$B$4,1,,COUNTA('Fund Guide'!$B:$B)-COUNTA('Fund Guide'!$B$1:$B$4)),0)),
IFERROR(OFFSET('RF &amp; RV Guide'!$E$8,2+MATCH($E28, OFFSET('RF &amp; RV Guide'!$E$8,3,,COUNTA('RF &amp; RV Guide'!$E:$E)-COUNTA('RF &amp; RV Guide'!$E$1:$E$8)), 0),-1+MATCH(J$8, OFFSET('RF &amp; RV Guide'!$E$8,,,,COUNTA('RF &amp; RV Guide'!$8:$8)-COUNTA('RF &amp; RV Guide'!$A$8:$E$8)),0)), "-")))</f>
        <v>43311</v>
      </c>
      <c r="K28" s="528" t="str">
        <f ca="1">IF($E28="", "", IFERROR(INDEX(OFFSET('Fund Guide'!$B$4,1,MATCH(K$8,OFFSET('Fund Guide'!$B$4,,,,COUNTA('Fund Guide'!$4:$4)),0)-1,COUNTA('Fund Guide'!$B:$B)-COUNTA('Fund Guide'!$B$1:$B$4)),MATCH($E28,OFFSET('Fund Guide'!$B$4,1,,COUNTA('Fund Guide'!$B:$B)-COUNTA('Fund Guide'!$B$1:$B$4)),0)),
IFERROR(OFFSET('RF &amp; RV Guide'!$E$8,2+MATCH($E28, OFFSET('RF &amp; RV Guide'!$E$8,3,,COUNTA('RF &amp; RV Guide'!$E:$E)-COUNTA('RF &amp; RV Guide'!$E$1:$E$8)), 0),-1+MATCH("Captação", OFFSET('RF &amp; RV Guide'!$E$8,,,,COUNTA('RF &amp; RV Guide'!$8:$8)-COUNTA('RF &amp; RV Guide'!$A$8:$E$8)),0)), "-")))</f>
        <v>Sim</v>
      </c>
      <c r="M28" s="530">
        <f t="shared" ref="M28" si="30">IFERROR(IF(N28=0, "", N28*$M$3),0)</f>
        <v>320000</v>
      </c>
      <c r="N28" s="231">
        <v>3.2000000000000001E-2</v>
      </c>
      <c r="O28" s="531">
        <f t="shared" ref="O28" si="31">IFERROR(IF(N28=0, "", N28/N$12),0)</f>
        <v>0.05</v>
      </c>
      <c r="Q28" s="532">
        <f ca="1">IF($E28="", "", IFERROR(INDEX(OFFSET('Fund Guide'!$B$4,1,MATCH(Q$8,OFFSET('Fund Guide'!$B$4,,,,COUNTA('Fund Guide'!20:20)),0)-1,COUNTA('Fund Guide'!$B:$B)-COUNTA('Fund Guide'!$B$1:$B$4)),MATCH($E28,OFFSET('Fund Guide'!$B$4,1,,COUNTA('Fund Guide'!$B:$B)-COUNTA('Fund Guide'!$B$1:$B$4)),0)),"-"))</f>
        <v>9.4116528873928962E-2</v>
      </c>
      <c r="R28" s="533">
        <f ca="1">IF($E28="", "", IFERROR(INDEX(OFFSET('Fund Guide'!$B$4,1,MATCH(R$8,OFFSET('Fund Guide'!$B$4,,,,COUNTA('Fund Guide'!20:20)),0)-1,COUNTA('Fund Guide'!$B:$B)-COUNTA('Fund Guide'!$B$1:$B$4)),MATCH($E28,OFFSET('Fund Guide'!$B$4,1,,COUNTA('Fund Guide'!$B:$B)-COUNTA('Fund Guide'!$B$1:$B$4)),0)),"-"))</f>
        <v>1.2166627385461384</v>
      </c>
      <c r="S28" s="532">
        <f ca="1">IF($E28="", "", IFERROR(INDEX(OFFSET('Fund Guide'!$B$4,1,MATCH(S$8,OFFSET('Fund Guide'!$B$4,,,,COUNTA('Fund Guide'!20:20)),0)-1,COUNTA('Fund Guide'!$B:$B)-COUNTA('Fund Guide'!$B$1:$B$4)),MATCH($E28,OFFSET('Fund Guide'!$B$4,1,,COUNTA('Fund Guide'!$B:$B)-COUNTA('Fund Guide'!$B$1:$B$4)),0)),"-"))</f>
        <v>0.14697581971801466</v>
      </c>
      <c r="T28" s="533">
        <f ca="1">IF($E28="", "", IFERROR(INDEX(OFFSET('Fund Guide'!$B$4,1,MATCH(T$8,OFFSET('Fund Guide'!$B$4,,,,COUNTA('Fund Guide'!20:20)),0)-1,COUNTA('Fund Guide'!$B:$B)-COUNTA('Fund Guide'!$B$1:$B$4)),MATCH($E28,OFFSET('Fund Guide'!$B$4,1,,COUNTA('Fund Guide'!$B:$B)-COUNTA('Fund Guide'!$B$1:$B$4)),0)),"-"))</f>
        <v>1.4408544814721584</v>
      </c>
      <c r="U28" s="532">
        <f ca="1">IF($E28="", "", IFERROR(INDEX(OFFSET('Fund Guide'!$B$4,1,MATCH(U$8,OFFSET('Fund Guide'!$B$4,,,,COUNTA('Fund Guide'!20:20)),0)-1,COUNTA('Fund Guide'!$B:$B)-COUNTA('Fund Guide'!$B$1:$B$4)),MATCH($E28,OFFSET('Fund Guide'!$B$4,1,,COUNTA('Fund Guide'!$B:$B)-COUNTA('Fund Guide'!$B$1:$B$4)),0)),"-"))</f>
        <v>0.23379409328674017</v>
      </c>
      <c r="V28" s="533">
        <f ca="1">IF($E28="", "", IFERROR(INDEX(OFFSET('Fund Guide'!$B$4,1,MATCH(V$8,OFFSET('Fund Guide'!$B$4,,,,COUNTA('Fund Guide'!20:20)),0)-1,COUNTA('Fund Guide'!$B:$B)-COUNTA('Fund Guide'!$B$1:$B$4)),MATCH($E28,OFFSET('Fund Guide'!$B$4,1,,COUNTA('Fund Guide'!$B:$B)-COUNTA('Fund Guide'!$B$1:$B$4)),0)),"-"))</f>
        <v>1.7729030805569004</v>
      </c>
      <c r="W28" s="532">
        <f ca="1">IF($E28="", "", IFERROR(INDEX(OFFSET('Fund Guide'!$B$4,1,MATCH(W$8,OFFSET('Fund Guide'!$B$4,,,,COUNTA('Fund Guide'!20:20)),0)-1,COUNTA('Fund Guide'!$B:$B)-COUNTA('Fund Guide'!$B$1:$B$4)),MATCH($E28,OFFSET('Fund Guide'!$B$4,1,,COUNTA('Fund Guide'!$B:$B)-COUNTA('Fund Guide'!$B$1:$B$4)),0)),"-"))</f>
        <v>0.30961810397509959</v>
      </c>
      <c r="X28" s="533">
        <f ca="1">IF($E28="", "", IFERROR(INDEX(OFFSET('Fund Guide'!$B$4,1,MATCH(X$8,OFFSET('Fund Guide'!$B$4,,,,COUNTA('Fund Guide'!20:20)),0)-1,COUNTA('Fund Guide'!$B:$B)-COUNTA('Fund Guide'!$B$1:$B$4)),MATCH($E28,OFFSET('Fund Guide'!$B$4,1,,COUNTA('Fund Guide'!$B:$B)-COUNTA('Fund Guide'!$B$1:$B$4)),0)),"-"))</f>
        <v>1.759969677549609</v>
      </c>
      <c r="Y28" s="534">
        <f ca="1">IF($E28="", "", IFERROR(INDEX(OFFSET('Fund Guide'!$B$4,1,MATCH(Y$8,OFFSET('Fund Guide'!$B$4,,,,COUNTA('Fund Guide'!20:20)),0)-1,COUNTA('Fund Guide'!$B:$B)-COUNTA('Fund Guide'!$B$1:$B$4)),MATCH($E28,OFFSET('Fund Guide'!$B$4,1,,COUNTA('Fund Guide'!$B:$B)-COUNTA('Fund Guide'!$B$1:$B$4)),0)),"-"))</f>
        <v>7.7530159421063741E-3</v>
      </c>
      <c r="Z28" s="535">
        <f ca="1">IF($E28="", "", IFERROR(INDEX(OFFSET('Fund Guide'!$B$4,1,MATCH(Z$8,OFFSET('Fund Guide'!$B$4,,,,COUNTA('Fund Guide'!20:20)),0)-1,COUNTA('Fund Guide'!$B:$B)-COUNTA('Fund Guide'!$B$1:$B$4)),MATCH($E28,OFFSET('Fund Guide'!$B$4,1,,COUNTA('Fund Guide'!$B:$B)-COUNTA('Fund Guide'!$B$1:$B$4)),0)),"-"))</f>
        <v>5.1649348942836273</v>
      </c>
      <c r="AB28" s="232"/>
      <c r="AC28" s="232"/>
      <c r="AD28" s="231"/>
    </row>
    <row r="29" spans="2:30" s="497" customFormat="1" ht="5.25" customHeight="1">
      <c r="B29" s="495"/>
      <c r="C29" s="495"/>
      <c r="D29" s="495"/>
      <c r="E29" s="536"/>
      <c r="F29" s="537"/>
      <c r="G29" s="507"/>
      <c r="H29" s="507"/>
      <c r="I29" s="508"/>
      <c r="J29" s="508"/>
      <c r="K29" s="508"/>
      <c r="M29" s="517"/>
      <c r="Q29" s="508"/>
      <c r="S29" s="508"/>
      <c r="U29" s="508"/>
      <c r="W29" s="508"/>
      <c r="Y29" s="508"/>
      <c r="AB29" s="508"/>
    </row>
    <row r="30" spans="2:30" s="513" customFormat="1" ht="14.25" customHeight="1">
      <c r="B30" s="509"/>
      <c r="C30" s="509" t="s">
        <v>12</v>
      </c>
      <c r="D30" s="509" t="s">
        <v>12</v>
      </c>
      <c r="E30" s="518" t="s">
        <v>621</v>
      </c>
      <c r="F30" s="519"/>
      <c r="G30" s="519"/>
      <c r="H30" s="519"/>
      <c r="I30" s="520"/>
      <c r="J30" s="520"/>
      <c r="K30" s="520"/>
      <c r="M30" s="521">
        <f>IFERROR(IF(N30=0, 0, N30*$M$3),0)</f>
        <v>1500000.0000000002</v>
      </c>
      <c r="N30" s="683">
        <v>0.15000000000000002</v>
      </c>
      <c r="O30" s="522">
        <f>ROUND(O32+O35+O42,3)</f>
        <v>0.15</v>
      </c>
      <c r="Q30" s="520"/>
      <c r="R30" s="522"/>
      <c r="S30" s="520"/>
      <c r="T30" s="522"/>
      <c r="U30" s="520"/>
      <c r="V30" s="522"/>
      <c r="W30" s="520"/>
      <c r="X30" s="522"/>
      <c r="Y30" s="520"/>
      <c r="Z30" s="522"/>
      <c r="AB30" s="520"/>
      <c r="AC30" s="522"/>
      <c r="AD30" s="522"/>
    </row>
    <row r="31" spans="2:30" s="542" customFormat="1" ht="3" customHeight="1">
      <c r="B31" s="538"/>
      <c r="C31" s="538"/>
      <c r="D31" s="538"/>
      <c r="E31" s="539"/>
      <c r="F31" s="540"/>
      <c r="G31" s="540"/>
      <c r="H31" s="540"/>
      <c r="I31" s="541"/>
      <c r="J31" s="541"/>
      <c r="K31" s="541"/>
      <c r="M31" s="543"/>
      <c r="N31" s="544"/>
      <c r="Q31" s="541"/>
      <c r="S31" s="541"/>
      <c r="U31" s="541"/>
      <c r="W31" s="541"/>
      <c r="Y31" s="541"/>
      <c r="AB31" s="541"/>
    </row>
    <row r="32" spans="2:30" s="513" customFormat="1" ht="14.25" customHeight="1">
      <c r="B32" s="509"/>
      <c r="C32" s="509"/>
      <c r="D32" s="509" t="s">
        <v>12</v>
      </c>
      <c r="E32" s="545" t="s">
        <v>1374</v>
      </c>
      <c r="F32" s="546"/>
      <c r="G32" s="546"/>
      <c r="H32" s="546"/>
      <c r="I32" s="547"/>
      <c r="J32" s="547"/>
      <c r="K32" s="547"/>
      <c r="M32" s="548">
        <f>IFERROR(IF(N32=0, 0, N32*$M$3),0)</f>
        <v>0</v>
      </c>
      <c r="N32" s="684">
        <v>0</v>
      </c>
      <c r="O32" s="549">
        <f>IF(N32=0, 0, SUM(O33:O34)*N32)</f>
        <v>0</v>
      </c>
      <c r="Q32" s="547"/>
      <c r="R32" s="549"/>
      <c r="S32" s="547"/>
      <c r="T32" s="549"/>
      <c r="U32" s="547"/>
      <c r="V32" s="549"/>
      <c r="W32" s="547"/>
      <c r="X32" s="549"/>
      <c r="Y32" s="547"/>
      <c r="Z32" s="549"/>
      <c r="AB32" s="547"/>
      <c r="AC32" s="549"/>
      <c r="AD32" s="549"/>
    </row>
    <row r="33" spans="2:33" s="529" customFormat="1" ht="14.25" customHeight="1">
      <c r="B33" s="523"/>
      <c r="C33" s="523"/>
      <c r="D33" s="523"/>
      <c r="E33" s="390"/>
      <c r="F33" s="524" t="str">
        <f ca="1">IF($E33="", "", IFERROR(INDEX(OFFSET('Fund Guide'!$B$4,1,MATCH(F$8,OFFSET('Fund Guide'!$B$4,,,,COUNTA('Fund Guide'!10:10)),0)-1,COUNTA('Fund Guide'!$B:$B)-COUNTA('Fund Guide'!$B$1:$B$4)),MATCH($E33,OFFSET('Fund Guide'!$B$4,1,,COUNTA('Fund Guide'!$B:$B)-COUNTA('Fund Guide'!$B$1:$B$4)),0)),"-"))</f>
        <v/>
      </c>
      <c r="G33" s="525" t="str">
        <f ca="1">IF($E33="", "", IFERROR(INDEX(OFFSET('Fund Guide'!$B$4,1,MATCH(G$8,OFFSET('Fund Guide'!$B$4,,,,COUNTA('Fund Guide'!$4:$4)),0)-1,COUNTA('Fund Guide'!$B:$B)-COUNTA('Fund Guide'!$B$1:$B$4)),MATCH($E33,OFFSET('Fund Guide'!$B$4,1,,COUNTA('Fund Guide'!$B:$B)-COUNTA('Fund Guide'!$B$1:$B$4)),0)),
IF(OR(LEFT($E33,3)="NTN",LEFT($E33,3)="LFT"),DATE(_xlfn.NUMBERVALUE(RIGHT(LEFT($E33, FIND(" (", $E33)-1), 4)),8,15)-TODAY(),IFERROR(IF(FIND("ano",$E33)&gt;1,FLOOR(_xlfn.NUMBERVALUE(RIGHT(LEFT($E33,FIND(" ano",$E33)-1),FIND(" ano",$E33)-1-(FIND(" - ",$E33)+2)))*365,1)),IFERROR(IF(FIND("meses",$E33)&gt;1,FLOOR(_xlfn.NUMBERVALUE(RIGHT(LEFT($E33,FIND(" meses",$E33)-1),FIND(" meses",$E33)-1-(FIND(" - ",$E33)+2))),1)*(365/12)),IFERROR(IF(FIND("mês",$E33)&gt;1,FLOOR(_xlfn.NUMBERVALUE(RIGHT(LEFT($E33,FIND(" mês",$E33)-1),FIND(" mês",$E33)-1-(FIND(" - ",$E33)+2))),1)*(365/12)),IFERROR(IF(FIND("Diária", $E33)&gt;0, 0),
IFERROR(OFFSET('RF &amp; RV Guide'!$E$8,2+MATCH($E33, OFFSET('RF &amp; RV Guide'!$E$8,3,,COUNTA('RF &amp; RV Guide'!$E:$E)-COUNTA('RF &amp; RV Guide'!$E$1:$E$8)), 0),-1+MATCH(G$8, OFFSET('RF &amp; RV Guide'!$E$8,,,,COUNTA('RF &amp; RV Guide'!$8:$8)-COUNTA('RF &amp; RV Guide'!$A$8:$E$8)),0)),"-"))))))))</f>
        <v/>
      </c>
      <c r="H33" s="526" t="str">
        <f ca="1">IF($E33="", "", IFERROR(INDEX(OFFSET('Fund Guide'!$B$4,1,MATCH(H$8,OFFSET('Fund Guide'!$B$4,,,,COUNTA('Fund Guide'!24:24)),0)-1,COUNTA('Fund Guide'!$B:$B)-COUNTA('Fund Guide'!$B$1:$B$4)),MATCH($E33,OFFSET('Fund Guide'!$B$4,1,,COUNTA('Fund Guide'!$B:$B)-COUNTA('Fund Guide'!$B$1:$B$4)),0)),"BRL"))</f>
        <v/>
      </c>
      <c r="I33" s="527" t="str">
        <f ca="1">IF($E33="", "", IFERROR(INDEX(OFFSET('Fund Guide'!$B$4,1,MATCH(IF($J$3="MFO", "Repasse Taxa Adm. Gestor", "Repasse Taxa Adm. AAI"),OFFSET('Fund Guide'!$B$4,,,,COUNTA('Fund Guide'!$4:$4)),0)-1,COUNTA('Fund Guide'!$B:$B)-COUNTA('Fund Guide'!$B$1:$B$4)),MATCH($E33,OFFSET('Fund Guide'!$B$4,1,,COUNTA('Fund Guide'!$B:$B)-COUNTA('Fund Guide'!$B$1:$B$4)),0)),
IFERROR(OFFSET('RF &amp; RV Guide'!$E$8,2+MATCH($E33, OFFSET('RF &amp; RV Guide'!$E$8,3,,COUNTA('RF &amp; RV Guide'!$E:$E)-COUNTA('RF &amp; RV Guide'!$E$1:$E$8)), 0),-1+MATCH(I$8, OFFSET('RF &amp; RV Guide'!$E$8,,,,COUNTA('RF &amp; RV Guide'!$8:$8)-COUNTA('RF &amp; RV Guide'!$A$8:$E$8)),0)),IFERROR(IF(FIND("tulo",$E33), 0.25%), "-"))))</f>
        <v/>
      </c>
      <c r="J33" s="528" t="str">
        <f ca="1">IF($E33="", "", IFERROR(INDEX(OFFSET('Fund Guide'!$B$4,1,MATCH(J$8,OFFSET('Fund Guide'!$B$4,,,,COUNTA('Fund Guide'!$4:$4)),0)-1,COUNTA('Fund Guide'!$B:$B)-COUNTA('Fund Guide'!$B$1:$B$4)),MATCH($E33,OFFSET('Fund Guide'!$B$4,1,,COUNTA('Fund Guide'!$B:$B)-COUNTA('Fund Guide'!$B$1:$B$4)),0)),
IFERROR(OFFSET('RF &amp; RV Guide'!$E$8,2+MATCH($E33, OFFSET('RF &amp; RV Guide'!$E$8,3,,COUNTA('RF &amp; RV Guide'!$E:$E)-COUNTA('RF &amp; RV Guide'!$E$1:$E$8)), 0),-1+MATCH(J$8, OFFSET('RF &amp; RV Guide'!$E$8,,,,COUNTA('RF &amp; RV Guide'!$8:$8)-COUNTA('RF &amp; RV Guide'!$A$8:$E$8)),0)), "-")))</f>
        <v/>
      </c>
      <c r="K33" s="528" t="str">
        <f ca="1">IF($E33="", "", IFERROR(INDEX(OFFSET('Fund Guide'!$B$4,1,MATCH(K$8,OFFSET('Fund Guide'!$B$4,,,,COUNTA('Fund Guide'!$4:$4)),0)-1,COUNTA('Fund Guide'!$B:$B)-COUNTA('Fund Guide'!$B$1:$B$4)),MATCH($E33,OFFSET('Fund Guide'!$B$4,1,,COUNTA('Fund Guide'!$B:$B)-COUNTA('Fund Guide'!$B$1:$B$4)),0)),
IFERROR(OFFSET('RF &amp; RV Guide'!$E$8,2+MATCH($E33, OFFSET('RF &amp; RV Guide'!$E$8,3,,COUNTA('RF &amp; RV Guide'!$E:$E)-COUNTA('RF &amp; RV Guide'!$E$1:$E$8)), 0),-1+MATCH("Captação", OFFSET('RF &amp; RV Guide'!$E$8,,,,COUNTA('RF &amp; RV Guide'!$8:$8)-COUNTA('RF &amp; RV Guide'!$A$8:$E$8)),0)), "-")))</f>
        <v/>
      </c>
      <c r="M33" s="530" t="str">
        <f>IFERROR(IF(N33=0, "", N33*$M$3),0)</f>
        <v/>
      </c>
      <c r="N33" s="231"/>
      <c r="O33" s="550" t="str">
        <f>IFERROR(IF(N33=0, "", N33/N$32),0)</f>
        <v/>
      </c>
      <c r="Q33" s="532" t="str">
        <f ca="1">IF($E33="", "", IFERROR(INDEX(OFFSET('Fund Guide'!$B$4,1,MATCH(Q$8,OFFSET('Fund Guide'!$B$4,,,,COUNTA('Fund Guide'!10:10)),0)-1,COUNTA('Fund Guide'!$B:$B)-COUNTA('Fund Guide'!$B$1:$B$4)),MATCH($E33,OFFSET('Fund Guide'!$B$4,1,,COUNTA('Fund Guide'!$B:$B)-COUNTA('Fund Guide'!$B$1:$B$4)),0)),"-"))</f>
        <v/>
      </c>
      <c r="R33" s="533" t="str">
        <f ca="1">IF($E33="", "", IFERROR(INDEX(OFFSET('Fund Guide'!$B$4,1,MATCH(R$8,OFFSET('Fund Guide'!$B$4,,,,COUNTA('Fund Guide'!10:10)),0)-1,COUNTA('Fund Guide'!$B:$B)-COUNTA('Fund Guide'!$B$1:$B$4)),MATCH($E33,OFFSET('Fund Guide'!$B$4,1,,COUNTA('Fund Guide'!$B:$B)-COUNTA('Fund Guide'!$B$1:$B$4)),0)),"-"))</f>
        <v/>
      </c>
      <c r="S33" s="532" t="str">
        <f ca="1">IF($E33="", "", IFERROR(INDEX(OFFSET('Fund Guide'!$B$4,1,MATCH(S$8,OFFSET('Fund Guide'!$B$4,,,,COUNTA('Fund Guide'!10:10)),0)-1,COUNTA('Fund Guide'!$B:$B)-COUNTA('Fund Guide'!$B$1:$B$4)),MATCH($E33,OFFSET('Fund Guide'!$B$4,1,,COUNTA('Fund Guide'!$B:$B)-COUNTA('Fund Guide'!$B$1:$B$4)),0)),"-"))</f>
        <v/>
      </c>
      <c r="T33" s="533" t="str">
        <f ca="1">IF($E33="", "", IFERROR(INDEX(OFFSET('Fund Guide'!$B$4,1,MATCH(T$8,OFFSET('Fund Guide'!$B$4,,,,COUNTA('Fund Guide'!10:10)),0)-1,COUNTA('Fund Guide'!$B:$B)-COUNTA('Fund Guide'!$B$1:$B$4)),MATCH($E33,OFFSET('Fund Guide'!$B$4,1,,COUNTA('Fund Guide'!$B:$B)-COUNTA('Fund Guide'!$B$1:$B$4)),0)),"-"))</f>
        <v/>
      </c>
      <c r="U33" s="532" t="str">
        <f ca="1">IF($E33="", "", IFERROR(INDEX(OFFSET('Fund Guide'!$B$4,1,MATCH(U$8,OFFSET('Fund Guide'!$B$4,,,,COUNTA('Fund Guide'!10:10)),0)-1,COUNTA('Fund Guide'!$B:$B)-COUNTA('Fund Guide'!$B$1:$B$4)),MATCH($E33,OFFSET('Fund Guide'!$B$4,1,,COUNTA('Fund Guide'!$B:$B)-COUNTA('Fund Guide'!$B$1:$B$4)),0)),"-"))</f>
        <v/>
      </c>
      <c r="V33" s="533" t="str">
        <f ca="1">IF($E33="", "", IFERROR(INDEX(OFFSET('Fund Guide'!$B$4,1,MATCH(V$8,OFFSET('Fund Guide'!$B$4,,,,COUNTA('Fund Guide'!10:10)),0)-1,COUNTA('Fund Guide'!$B:$B)-COUNTA('Fund Guide'!$B$1:$B$4)),MATCH($E33,OFFSET('Fund Guide'!$B$4,1,,COUNTA('Fund Guide'!$B:$B)-COUNTA('Fund Guide'!$B$1:$B$4)),0)),"-"))</f>
        <v/>
      </c>
      <c r="W33" s="532" t="str">
        <f ca="1">IF($E33="", "", IFERROR(INDEX(OFFSET('Fund Guide'!$B$4,1,MATCH(W$8,OFFSET('Fund Guide'!$B$4,,,,COUNTA('Fund Guide'!10:10)),0)-1,COUNTA('Fund Guide'!$B:$B)-COUNTA('Fund Guide'!$B$1:$B$4)),MATCH($E33,OFFSET('Fund Guide'!$B$4,1,,COUNTA('Fund Guide'!$B:$B)-COUNTA('Fund Guide'!$B$1:$B$4)),0)),"-"))</f>
        <v/>
      </c>
      <c r="X33" s="533" t="str">
        <f ca="1">IF($E33="", "", IFERROR(INDEX(OFFSET('Fund Guide'!$B$4,1,MATCH(X$8,OFFSET('Fund Guide'!$B$4,,,,COUNTA('Fund Guide'!10:10)),0)-1,COUNTA('Fund Guide'!$B:$B)-COUNTA('Fund Guide'!$B$1:$B$4)),MATCH($E33,OFFSET('Fund Guide'!$B$4,1,,COUNTA('Fund Guide'!$B:$B)-COUNTA('Fund Guide'!$B$1:$B$4)),0)),"-"))</f>
        <v/>
      </c>
      <c r="Y33" s="534" t="str">
        <f ca="1">IF($E33="", "", IFERROR(INDEX(OFFSET('Fund Guide'!$B$4,1,MATCH(Y$8,OFFSET('Fund Guide'!$B$4,,,,COUNTA('Fund Guide'!10:10)),0)-1,COUNTA('Fund Guide'!$B:$B)-COUNTA('Fund Guide'!$B$1:$B$4)),MATCH($E33,OFFSET('Fund Guide'!$B$4,1,,COUNTA('Fund Guide'!$B:$B)-COUNTA('Fund Guide'!$B$1:$B$4)),0)),"-"))</f>
        <v/>
      </c>
      <c r="Z33" s="535" t="str">
        <f ca="1">IF($E33="", "", IFERROR(INDEX(OFFSET('Fund Guide'!$B$4,1,MATCH(Z$8,OFFSET('Fund Guide'!$B$4,,,,COUNTA('Fund Guide'!10:10)),0)-1,COUNTA('Fund Guide'!$B:$B)-COUNTA('Fund Guide'!$B$1:$B$4)),MATCH($E33,OFFSET('Fund Guide'!$B$4,1,,COUNTA('Fund Guide'!$B:$B)-COUNTA('Fund Guide'!$B$1:$B$4)),0)),"-"))</f>
        <v/>
      </c>
      <c r="AB33" s="232"/>
      <c r="AC33" s="232"/>
      <c r="AD33" s="231"/>
      <c r="AE33" s="573"/>
    </row>
    <row r="34" spans="2:33" s="542" customFormat="1" ht="4.5" customHeight="1">
      <c r="B34" s="538"/>
      <c r="C34" s="538"/>
      <c r="D34" s="538"/>
      <c r="E34" s="539"/>
      <c r="F34" s="551"/>
      <c r="G34" s="540"/>
      <c r="H34" s="540"/>
      <c r="I34" s="541"/>
      <c r="J34" s="541"/>
      <c r="K34" s="541"/>
      <c r="M34" s="543"/>
      <c r="O34" s="542" t="str">
        <f>IFERROR(IF(N34=0, "", N34/N$32),0)</f>
        <v/>
      </c>
      <c r="Q34" s="541"/>
      <c r="S34" s="541"/>
      <c r="U34" s="541"/>
      <c r="W34" s="541"/>
      <c r="Y34" s="541"/>
      <c r="AB34" s="541"/>
    </row>
    <row r="35" spans="2:33" s="513" customFormat="1" ht="14.25" customHeight="1">
      <c r="B35" s="509"/>
      <c r="C35" s="509"/>
      <c r="D35" s="509" t="s">
        <v>12</v>
      </c>
      <c r="E35" s="545" t="s">
        <v>1378</v>
      </c>
      <c r="F35" s="546"/>
      <c r="G35" s="546"/>
      <c r="H35" s="546"/>
      <c r="I35" s="547"/>
      <c r="J35" s="547"/>
      <c r="K35" s="547"/>
      <c r="M35" s="548">
        <f>IFERROR(IF(N35=0, 0, N35*$M$3),0)</f>
        <v>1100000.0000000002</v>
      </c>
      <c r="N35" s="684">
        <v>0.11000000000000001</v>
      </c>
      <c r="O35" s="549">
        <f>IF(N35=0, 0, SUM(O36:O41)*N35)</f>
        <v>0.11</v>
      </c>
      <c r="Q35" s="547"/>
      <c r="R35" s="549"/>
      <c r="S35" s="547"/>
      <c r="T35" s="549"/>
      <c r="U35" s="547"/>
      <c r="V35" s="549"/>
      <c r="W35" s="547"/>
      <c r="X35" s="549"/>
      <c r="Y35" s="547"/>
      <c r="Z35" s="549"/>
      <c r="AB35" s="547"/>
      <c r="AC35" s="549"/>
      <c r="AD35" s="549"/>
    </row>
    <row r="36" spans="2:33" s="529" customFormat="1" ht="15" customHeight="1">
      <c r="B36" s="523"/>
      <c r="C36" s="523"/>
      <c r="D36" s="523"/>
      <c r="E36" s="390" t="s">
        <v>1473</v>
      </c>
      <c r="F36" s="524" t="str">
        <f ca="1">IF($E36="", "", IFERROR(INDEX(OFFSET('Fund Guide'!$B$4,1,MATCH(F$8,OFFSET('Fund Guide'!$B$4,,,,COUNTA('Fund Guide'!12:12)),0)-1,COUNTA('Fund Guide'!$B:$B)-COUNTA('Fund Guide'!$B$1:$B$4)),MATCH($E36,OFFSET('Fund Guide'!$B$4,1,,COUNTA('Fund Guide'!$B:$B)-COUNTA('Fund Guide'!$B$1:$B$4)),0)),"-"))</f>
        <v>-</v>
      </c>
      <c r="G36" s="525">
        <f ca="1">IF($E36="", "", IFERROR(INDEX(OFFSET('Fund Guide'!$B$4,1,MATCH(G$8,OFFSET('Fund Guide'!$B$4,,,,COUNTA('Fund Guide'!$4:$4)),0)-1,COUNTA('Fund Guide'!$B:$B)-COUNTA('Fund Guide'!$B$1:$B$4)),MATCH($E36,OFFSET('Fund Guide'!$B$4,1,,COUNTA('Fund Guide'!$B:$B)-COUNTA('Fund Guide'!$B$1:$B$4)),0)),
IF(OR(LEFT($E36,3)="NTN",LEFT($E36,3)="LFT"),DATE(_xlfn.NUMBERVALUE(RIGHT(LEFT($E36, FIND(" (", $E36)-1), 4)),8,15)-TODAY(),IFERROR(IF(FIND("ano",$E36)&gt;1,FLOOR(_xlfn.NUMBERVALUE(RIGHT(LEFT($E36,FIND(" ano",$E36)-1),FIND(" ano",$E36)-1-(FIND(" - ",$E36)+2)))*365,1)),IFERROR(IF(FIND("meses",$E36)&gt;1,FLOOR(_xlfn.NUMBERVALUE(RIGHT(LEFT($E36,FIND(" meses",$E36)-1),FIND(" meses",$E36)-1-(FIND(" - ",$E36)+2))),1)*(365/12)),IFERROR(IF(FIND("mês",$E36)&gt;1,FLOOR(_xlfn.NUMBERVALUE(RIGHT(LEFT($E36,FIND(" mês",$E36)-1),FIND(" mês",$E36)-1-(FIND(" - ",$E36)+2))),1)*(365/12)),IFERROR(IF(FIND("Diária", $E36)&gt;0, 0),
IFERROR(OFFSET('RF &amp; RV Guide'!$E$8,2+MATCH($E36, OFFSET('RF &amp; RV Guide'!$E$8,3,,COUNTA('RF &amp; RV Guide'!$E:$E)-COUNTA('RF &amp; RV Guide'!$E$1:$E$8)), 0),-1+MATCH(G$8, OFFSET('RF &amp; RV Guide'!$E$8,,,,COUNTA('RF &amp; RV Guide'!$8:$8)-COUNTA('RF &amp; RV Guide'!$A$8:$E$8)),0)),"-"))))))))</f>
        <v>1460</v>
      </c>
      <c r="H36" s="526" t="str">
        <f ca="1">IF($E36="", "", IFERROR(INDEX(OFFSET('Fund Guide'!$B$4,1,MATCH(H$8,OFFSET('Fund Guide'!$B$4,,,,COUNTA('Fund Guide'!27:27)),0)-1,COUNTA('Fund Guide'!$B:$B)-COUNTA('Fund Guide'!$B$1:$B$4)),MATCH($E36,OFFSET('Fund Guide'!$B$4,1,,COUNTA('Fund Guide'!$B:$B)-COUNTA('Fund Guide'!$B$1:$B$4)),0)),"BRL"))</f>
        <v>BRL</v>
      </c>
      <c r="I36" s="527">
        <f ca="1">IF($E36="", "", IFERROR(INDEX(OFFSET('Fund Guide'!$B$4,1,MATCH(IF($J$3="MFO", "Repasse Taxa Adm. Gestor", "Repasse Taxa Adm. AAI"),OFFSET('Fund Guide'!$B$4,,,,COUNTA('Fund Guide'!$4:$4)),0)-1,COUNTA('Fund Guide'!$B:$B)-COUNTA('Fund Guide'!$B$1:$B$4)),MATCH($E36,OFFSET('Fund Guide'!$B$4,1,,COUNTA('Fund Guide'!$B:$B)-COUNTA('Fund Guide'!$B$1:$B$4)),0)),
IFERROR(OFFSET('RF &amp; RV Guide'!$E$8,2+MATCH($E36, OFFSET('RF &amp; RV Guide'!$E$8,3,,COUNTA('RF &amp; RV Guide'!$E:$E)-COUNTA('RF &amp; RV Guide'!$E$1:$E$8)), 0),-1+MATCH(I$8, OFFSET('RF &amp; RV Guide'!$E$8,,,,COUNTA('RF &amp; RV Guide'!$8:$8)-COUNTA('RF &amp; RV Guide'!$A$8:$E$8)),0)),IFERROR(IF(FIND("tulo",$E36), 0.25%), "-"))))</f>
        <v>2.5000000000000001E-3</v>
      </c>
      <c r="J36" s="528" t="str">
        <f ca="1">IF($E36="", "", IFERROR(INDEX(OFFSET('Fund Guide'!$B$4,1,MATCH(J$8,OFFSET('Fund Guide'!$B$4,,,,COUNTA('Fund Guide'!$4:$4)),0)-1,COUNTA('Fund Guide'!$B:$B)-COUNTA('Fund Guide'!$B$1:$B$4)),MATCH($E36,OFFSET('Fund Guide'!$B$4,1,,COUNTA('Fund Guide'!$B:$B)-COUNTA('Fund Guide'!$B$1:$B$4)),0)),
IFERROR(OFFSET('RF &amp; RV Guide'!$E$8,2+MATCH($E36, OFFSET('RF &amp; RV Guide'!$E$8,3,,COUNTA('RF &amp; RV Guide'!$E:$E)-COUNTA('RF &amp; RV Guide'!$E$1:$E$8)), 0),-1+MATCH(J$8, OFFSET('RF &amp; RV Guide'!$E$8,,,,COUNTA('RF &amp; RV Guide'!$8:$8)-COUNTA('RF &amp; RV Guide'!$A$8:$E$8)),0)), "-")))</f>
        <v>-</v>
      </c>
      <c r="K36" s="528" t="str">
        <f ca="1">IF($E36="", "", IFERROR(INDEX(OFFSET('Fund Guide'!$B$4,1,MATCH(K$8,OFFSET('Fund Guide'!$B$4,,,,COUNTA('Fund Guide'!$4:$4)),0)-1,COUNTA('Fund Guide'!$B:$B)-COUNTA('Fund Guide'!$B$1:$B$4)),MATCH($E36,OFFSET('Fund Guide'!$B$4,1,,COUNTA('Fund Guide'!$B:$B)-COUNTA('Fund Guide'!$B$1:$B$4)),0)),
IFERROR(OFFSET('RF &amp; RV Guide'!$E$8,2+MATCH($E36, OFFSET('RF &amp; RV Guide'!$E$8,3,,COUNTA('RF &amp; RV Guide'!$E:$E)-COUNTA('RF &amp; RV Guide'!$E$1:$E$8)), 0),-1+MATCH("Captação", OFFSET('RF &amp; RV Guide'!$E$8,,,,COUNTA('RF &amp; RV Guide'!$8:$8)-COUNTA('RF &amp; RV Guide'!$A$8:$E$8)),0)), "-")))</f>
        <v>-</v>
      </c>
      <c r="M36" s="530">
        <f t="shared" ref="M36" si="32">IFERROR(IF(N36=0, "", N36*$M$3),0)</f>
        <v>220000.00000000003</v>
      </c>
      <c r="N36" s="231">
        <v>2.2000000000000002E-2</v>
      </c>
      <c r="O36" s="550">
        <f t="shared" ref="O36" si="33">IFERROR(IF(N36=0, "", N36/N$35),0)</f>
        <v>0.19999999999999998</v>
      </c>
      <c r="Q36" s="532" t="str">
        <f ca="1">IF($E36="", "", IFERROR(INDEX(OFFSET('Fund Guide'!$B$4,1,MATCH(Q$8,OFFSET('Fund Guide'!$B$4,,,,COUNTA('Fund Guide'!12:12)),0)-1,COUNTA('Fund Guide'!$B:$B)-COUNTA('Fund Guide'!$B$1:$B$4)),MATCH($E36,OFFSET('Fund Guide'!$B$4,1,,COUNTA('Fund Guide'!$B:$B)-COUNTA('Fund Guide'!$B$1:$B$4)),0)),"-"))</f>
        <v>-</v>
      </c>
      <c r="R36" s="533" t="str">
        <f ca="1">IF($E36="", "", IFERROR(INDEX(OFFSET('Fund Guide'!$B$4,1,MATCH(R$8,OFFSET('Fund Guide'!$B$4,,,,COUNTA('Fund Guide'!12:12)),0)-1,COUNTA('Fund Guide'!$B:$B)-COUNTA('Fund Guide'!$B$1:$B$4)),MATCH($E36,OFFSET('Fund Guide'!$B$4,1,,COUNTA('Fund Guide'!$B:$B)-COUNTA('Fund Guide'!$B$1:$B$4)),0)),"-"))</f>
        <v>-</v>
      </c>
      <c r="S36" s="532" t="str">
        <f ca="1">IF($E36="", "", IFERROR(INDEX(OFFSET('Fund Guide'!$B$4,1,MATCH(S$8,OFFSET('Fund Guide'!$B$4,,,,COUNTA('Fund Guide'!12:12)),0)-1,COUNTA('Fund Guide'!$B:$B)-COUNTA('Fund Guide'!$B$1:$B$4)),MATCH($E36,OFFSET('Fund Guide'!$B$4,1,,COUNTA('Fund Guide'!$B:$B)-COUNTA('Fund Guide'!$B$1:$B$4)),0)),"-"))</f>
        <v>-</v>
      </c>
      <c r="T36" s="533" t="str">
        <f ca="1">IF($E36="", "", IFERROR(INDEX(OFFSET('Fund Guide'!$B$4,1,MATCH(T$8,OFFSET('Fund Guide'!$B$4,,,,COUNTA('Fund Guide'!12:12)),0)-1,COUNTA('Fund Guide'!$B:$B)-COUNTA('Fund Guide'!$B$1:$B$4)),MATCH($E36,OFFSET('Fund Guide'!$B$4,1,,COUNTA('Fund Guide'!$B:$B)-COUNTA('Fund Guide'!$B$1:$B$4)),0)),"-"))</f>
        <v>-</v>
      </c>
      <c r="U36" s="532" t="str">
        <f ca="1">IF($E36="", "", IFERROR(INDEX(OFFSET('Fund Guide'!$B$4,1,MATCH(U$8,OFFSET('Fund Guide'!$B$4,,,,COUNTA('Fund Guide'!12:12)),0)-1,COUNTA('Fund Guide'!$B:$B)-COUNTA('Fund Guide'!$B$1:$B$4)),MATCH($E36,OFFSET('Fund Guide'!$B$4,1,,COUNTA('Fund Guide'!$B:$B)-COUNTA('Fund Guide'!$B$1:$B$4)),0)),"-"))</f>
        <v>-</v>
      </c>
      <c r="V36" s="533" t="str">
        <f ca="1">IF($E36="", "", IFERROR(INDEX(OFFSET('Fund Guide'!$B$4,1,MATCH(V$8,OFFSET('Fund Guide'!$B$4,,,,COUNTA('Fund Guide'!12:12)),0)-1,COUNTA('Fund Guide'!$B:$B)-COUNTA('Fund Guide'!$B$1:$B$4)),MATCH($E36,OFFSET('Fund Guide'!$B$4,1,,COUNTA('Fund Guide'!$B:$B)-COUNTA('Fund Guide'!$B$1:$B$4)),0)),"-"))</f>
        <v>-</v>
      </c>
      <c r="W36" s="532" t="str">
        <f ca="1">IF($E36="", "", IFERROR(INDEX(OFFSET('Fund Guide'!$B$4,1,MATCH(W$8,OFFSET('Fund Guide'!$B$4,,,,COUNTA('Fund Guide'!12:12)),0)-1,COUNTA('Fund Guide'!$B:$B)-COUNTA('Fund Guide'!$B$1:$B$4)),MATCH($E36,OFFSET('Fund Guide'!$B$4,1,,COUNTA('Fund Guide'!$B:$B)-COUNTA('Fund Guide'!$B$1:$B$4)),0)),"-"))</f>
        <v>-</v>
      </c>
      <c r="X36" s="533" t="str">
        <f ca="1">IF($E36="", "", IFERROR(INDEX(OFFSET('Fund Guide'!$B$4,1,MATCH(X$8,OFFSET('Fund Guide'!$B$4,,,,COUNTA('Fund Guide'!12:12)),0)-1,COUNTA('Fund Guide'!$B:$B)-COUNTA('Fund Guide'!$B$1:$B$4)),MATCH($E36,OFFSET('Fund Guide'!$B$4,1,,COUNTA('Fund Guide'!$B:$B)-COUNTA('Fund Guide'!$B$1:$B$4)),0)),"-"))</f>
        <v>-</v>
      </c>
      <c r="Y36" s="534" t="str">
        <f ca="1">IF($E36="", "", IFERROR(INDEX(OFFSET('Fund Guide'!$B$4,1,MATCH(Y$8,OFFSET('Fund Guide'!$B$4,,,,COUNTA('Fund Guide'!12:12)),0)-1,COUNTA('Fund Guide'!$B:$B)-COUNTA('Fund Guide'!$B$1:$B$4)),MATCH($E36,OFFSET('Fund Guide'!$B$4,1,,COUNTA('Fund Guide'!$B:$B)-COUNTA('Fund Guide'!$B$1:$B$4)),0)),"-"))</f>
        <v>-</v>
      </c>
      <c r="Z36" s="535" t="str">
        <f ca="1">IF($E36="", "", IFERROR(INDEX(OFFSET('Fund Guide'!$B$4,1,MATCH(Z$8,OFFSET('Fund Guide'!$B$4,,,,COUNTA('Fund Guide'!12:12)),0)-1,COUNTA('Fund Guide'!$B:$B)-COUNTA('Fund Guide'!$B$1:$B$4)),MATCH($E36,OFFSET('Fund Guide'!$B$4,1,,COUNTA('Fund Guide'!$B:$B)-COUNTA('Fund Guide'!$B$1:$B$4)),0)),"-"))</f>
        <v>-</v>
      </c>
      <c r="AB36" s="232"/>
      <c r="AC36" s="232"/>
      <c r="AD36" s="231"/>
      <c r="AG36" s="552"/>
    </row>
    <row r="37" spans="2:33" s="529" customFormat="1" ht="15" customHeight="1">
      <c r="B37" s="523"/>
      <c r="C37" s="523"/>
      <c r="D37" s="523"/>
      <c r="E37" s="390" t="s">
        <v>1464</v>
      </c>
      <c r="F37" s="524" t="str">
        <f ca="1">IF($E37="", "", IFERROR(INDEX(OFFSET('Fund Guide'!$B$4,1,MATCH(F$8,OFFSET('Fund Guide'!$B$4,,,,COUNTA('Fund Guide'!13:13)),0)-1,COUNTA('Fund Guide'!$B:$B)-COUNTA('Fund Guide'!$B$1:$B$4)),MATCH($E37,OFFSET('Fund Guide'!$B$4,1,,COUNTA('Fund Guide'!$B:$B)-COUNTA('Fund Guide'!$B$1:$B$4)),0)),"-"))</f>
        <v>-</v>
      </c>
      <c r="G37" s="525">
        <f ca="1">IF($E37="", "", IFERROR(INDEX(OFFSET('Fund Guide'!$B$4,1,MATCH(G$8,OFFSET('Fund Guide'!$B$4,,,,COUNTA('Fund Guide'!$4:$4)),0)-1,COUNTA('Fund Guide'!$B:$B)-COUNTA('Fund Guide'!$B$1:$B$4)),MATCH($E37,OFFSET('Fund Guide'!$B$4,1,,COUNTA('Fund Guide'!$B:$B)-COUNTA('Fund Guide'!$B$1:$B$4)),0)),
IF(OR(LEFT($E37,3)="NTN",LEFT($E37,3)="LFT"),DATE(_xlfn.NUMBERVALUE(RIGHT(LEFT($E37, FIND(" (", $E37)-1), 4)),8,15)-TODAY(),IFERROR(IF(FIND("ano",$E37)&gt;1,FLOOR(_xlfn.NUMBERVALUE(RIGHT(LEFT($E37,FIND(" ano",$E37)-1),FIND(" ano",$E37)-1-(FIND(" - ",$E37)+2)))*365,1)),IFERROR(IF(FIND("meses",$E37)&gt;1,FLOOR(_xlfn.NUMBERVALUE(RIGHT(LEFT($E37,FIND(" meses",$E37)-1),FIND(" meses",$E37)-1-(FIND(" - ",$E37)+2))),1)*(365/12)),IFERROR(IF(FIND("mês",$E37)&gt;1,FLOOR(_xlfn.NUMBERVALUE(RIGHT(LEFT($E37,FIND(" mês",$E37)-1),FIND(" mês",$E37)-1-(FIND(" - ",$E37)+2))),1)*(365/12)),IFERROR(IF(FIND("Diária", $E37)&gt;0, 0),
IFERROR(OFFSET('RF &amp; RV Guide'!$E$8,2+MATCH($E37, OFFSET('RF &amp; RV Guide'!$E$8,3,,COUNTA('RF &amp; RV Guide'!$E:$E)-COUNTA('RF &amp; RV Guide'!$E$1:$E$8)), 0),-1+MATCH(G$8, OFFSET('RF &amp; RV Guide'!$E$8,,,,COUNTA('RF &amp; RV Guide'!$8:$8)-COUNTA('RF &amp; RV Guide'!$A$8:$E$8)),0)),"-"))))))))</f>
        <v>1460</v>
      </c>
      <c r="H37" s="526" t="str">
        <f ca="1">IF($E37="", "", IFERROR(INDEX(OFFSET('Fund Guide'!$B$4,1,MATCH(H$8,OFFSET('Fund Guide'!$B$4,,,,COUNTA('Fund Guide'!28:28)),0)-1,COUNTA('Fund Guide'!$B:$B)-COUNTA('Fund Guide'!$B$1:$B$4)),MATCH($E37,OFFSET('Fund Guide'!$B$4,1,,COUNTA('Fund Guide'!$B:$B)-COUNTA('Fund Guide'!$B$1:$B$4)),0)),"BRL"))</f>
        <v>BRL</v>
      </c>
      <c r="I37" s="527">
        <f ca="1">IF($E37="", "", IFERROR(INDEX(OFFSET('Fund Guide'!$B$4,1,MATCH(IF($J$3="MFO", "Repasse Taxa Adm. Gestor", "Repasse Taxa Adm. AAI"),OFFSET('Fund Guide'!$B$4,,,,COUNTA('Fund Guide'!$4:$4)),0)-1,COUNTA('Fund Guide'!$B:$B)-COUNTA('Fund Guide'!$B$1:$B$4)),MATCH($E37,OFFSET('Fund Guide'!$B$4,1,,COUNTA('Fund Guide'!$B:$B)-COUNTA('Fund Guide'!$B$1:$B$4)),0)),
IFERROR(OFFSET('RF &amp; RV Guide'!$E$8,2+MATCH($E37, OFFSET('RF &amp; RV Guide'!$E$8,3,,COUNTA('RF &amp; RV Guide'!$E:$E)-COUNTA('RF &amp; RV Guide'!$E$1:$E$8)), 0),-1+MATCH(I$8, OFFSET('RF &amp; RV Guide'!$E$8,,,,COUNTA('RF &amp; RV Guide'!$8:$8)-COUNTA('RF &amp; RV Guide'!$A$8:$E$8)),0)),IFERROR(IF(FIND("tulo",$E37), 0.25%), "-"))))</f>
        <v>2.5000000000000001E-3</v>
      </c>
      <c r="J37" s="528" t="str">
        <f ca="1">IF($E37="", "", IFERROR(INDEX(OFFSET('Fund Guide'!$B$4,1,MATCH(J$8,OFFSET('Fund Guide'!$B$4,,,,COUNTA('Fund Guide'!$4:$4)),0)-1,COUNTA('Fund Guide'!$B:$B)-COUNTA('Fund Guide'!$B$1:$B$4)),MATCH($E37,OFFSET('Fund Guide'!$B$4,1,,COUNTA('Fund Guide'!$B:$B)-COUNTA('Fund Guide'!$B$1:$B$4)),0)),
IFERROR(OFFSET('RF &amp; RV Guide'!$E$8,2+MATCH($E37, OFFSET('RF &amp; RV Guide'!$E$8,3,,COUNTA('RF &amp; RV Guide'!$E:$E)-COUNTA('RF &amp; RV Guide'!$E$1:$E$8)), 0),-1+MATCH(J$8, OFFSET('RF &amp; RV Guide'!$E$8,,,,COUNTA('RF &amp; RV Guide'!$8:$8)-COUNTA('RF &amp; RV Guide'!$A$8:$E$8)),0)), "-")))</f>
        <v>-</v>
      </c>
      <c r="K37" s="528" t="str">
        <f ca="1">IF($E37="", "", IFERROR(INDEX(OFFSET('Fund Guide'!$B$4,1,MATCH(K$8,OFFSET('Fund Guide'!$B$4,,,,COUNTA('Fund Guide'!$4:$4)),0)-1,COUNTA('Fund Guide'!$B:$B)-COUNTA('Fund Guide'!$B$1:$B$4)),MATCH($E37,OFFSET('Fund Guide'!$B$4,1,,COUNTA('Fund Guide'!$B:$B)-COUNTA('Fund Guide'!$B$1:$B$4)),0)),
IFERROR(OFFSET('RF &amp; RV Guide'!$E$8,2+MATCH($E37, OFFSET('RF &amp; RV Guide'!$E$8,3,,COUNTA('RF &amp; RV Guide'!$E:$E)-COUNTA('RF &amp; RV Guide'!$E$1:$E$8)), 0),-1+MATCH("Captação", OFFSET('RF &amp; RV Guide'!$E$8,,,,COUNTA('RF &amp; RV Guide'!$8:$8)-COUNTA('RF &amp; RV Guide'!$A$8:$E$8)),0)), "-")))</f>
        <v>-</v>
      </c>
      <c r="M37" s="530">
        <f t="shared" ref="M37" si="34">IFERROR(IF(N37=0, "", N37*$M$3),0)</f>
        <v>220000.00000000003</v>
      </c>
      <c r="N37" s="231">
        <v>2.2000000000000002E-2</v>
      </c>
      <c r="O37" s="550">
        <f t="shared" ref="O37" si="35">IFERROR(IF(N37=0, "", N37/N$35),0)</f>
        <v>0.19999999999999998</v>
      </c>
      <c r="Q37" s="532" t="str">
        <f ca="1">IF($E37="", "", IFERROR(INDEX(OFFSET('Fund Guide'!$B$4,1,MATCH(Q$8,OFFSET('Fund Guide'!$B$4,,,,COUNTA('Fund Guide'!13:13)),0)-1,COUNTA('Fund Guide'!$B:$B)-COUNTA('Fund Guide'!$B$1:$B$4)),MATCH($E37,OFFSET('Fund Guide'!$B$4,1,,COUNTA('Fund Guide'!$B:$B)-COUNTA('Fund Guide'!$B$1:$B$4)),0)),"-"))</f>
        <v>-</v>
      </c>
      <c r="R37" s="533" t="str">
        <f ca="1">IF($E37="", "", IFERROR(INDEX(OFFSET('Fund Guide'!$B$4,1,MATCH(R$8,OFFSET('Fund Guide'!$B$4,,,,COUNTA('Fund Guide'!13:13)),0)-1,COUNTA('Fund Guide'!$B:$B)-COUNTA('Fund Guide'!$B$1:$B$4)),MATCH($E37,OFFSET('Fund Guide'!$B$4,1,,COUNTA('Fund Guide'!$B:$B)-COUNTA('Fund Guide'!$B$1:$B$4)),0)),"-"))</f>
        <v>-</v>
      </c>
      <c r="S37" s="532" t="str">
        <f ca="1">IF($E37="", "", IFERROR(INDEX(OFFSET('Fund Guide'!$B$4,1,MATCH(S$8,OFFSET('Fund Guide'!$B$4,,,,COUNTA('Fund Guide'!13:13)),0)-1,COUNTA('Fund Guide'!$B:$B)-COUNTA('Fund Guide'!$B$1:$B$4)),MATCH($E37,OFFSET('Fund Guide'!$B$4,1,,COUNTA('Fund Guide'!$B:$B)-COUNTA('Fund Guide'!$B$1:$B$4)),0)),"-"))</f>
        <v>-</v>
      </c>
      <c r="T37" s="533" t="str">
        <f ca="1">IF($E37="", "", IFERROR(INDEX(OFFSET('Fund Guide'!$B$4,1,MATCH(T$8,OFFSET('Fund Guide'!$B$4,,,,COUNTA('Fund Guide'!13:13)),0)-1,COUNTA('Fund Guide'!$B:$B)-COUNTA('Fund Guide'!$B$1:$B$4)),MATCH($E37,OFFSET('Fund Guide'!$B$4,1,,COUNTA('Fund Guide'!$B:$B)-COUNTA('Fund Guide'!$B$1:$B$4)),0)),"-"))</f>
        <v>-</v>
      </c>
      <c r="U37" s="532" t="str">
        <f ca="1">IF($E37="", "", IFERROR(INDEX(OFFSET('Fund Guide'!$B$4,1,MATCH(U$8,OFFSET('Fund Guide'!$B$4,,,,COUNTA('Fund Guide'!13:13)),0)-1,COUNTA('Fund Guide'!$B:$B)-COUNTA('Fund Guide'!$B$1:$B$4)),MATCH($E37,OFFSET('Fund Guide'!$B$4,1,,COUNTA('Fund Guide'!$B:$B)-COUNTA('Fund Guide'!$B$1:$B$4)),0)),"-"))</f>
        <v>-</v>
      </c>
      <c r="V37" s="533" t="str">
        <f ca="1">IF($E37="", "", IFERROR(INDEX(OFFSET('Fund Guide'!$B$4,1,MATCH(V$8,OFFSET('Fund Guide'!$B$4,,,,COUNTA('Fund Guide'!13:13)),0)-1,COUNTA('Fund Guide'!$B:$B)-COUNTA('Fund Guide'!$B$1:$B$4)),MATCH($E37,OFFSET('Fund Guide'!$B$4,1,,COUNTA('Fund Guide'!$B:$B)-COUNTA('Fund Guide'!$B$1:$B$4)),0)),"-"))</f>
        <v>-</v>
      </c>
      <c r="W37" s="532" t="str">
        <f ca="1">IF($E37="", "", IFERROR(INDEX(OFFSET('Fund Guide'!$B$4,1,MATCH(W$8,OFFSET('Fund Guide'!$B$4,,,,COUNTA('Fund Guide'!13:13)),0)-1,COUNTA('Fund Guide'!$B:$B)-COUNTA('Fund Guide'!$B$1:$B$4)),MATCH($E37,OFFSET('Fund Guide'!$B$4,1,,COUNTA('Fund Guide'!$B:$B)-COUNTA('Fund Guide'!$B$1:$B$4)),0)),"-"))</f>
        <v>-</v>
      </c>
      <c r="X37" s="533" t="str">
        <f ca="1">IF($E37="", "", IFERROR(INDEX(OFFSET('Fund Guide'!$B$4,1,MATCH(X$8,OFFSET('Fund Guide'!$B$4,,,,COUNTA('Fund Guide'!13:13)),0)-1,COUNTA('Fund Guide'!$B:$B)-COUNTA('Fund Guide'!$B$1:$B$4)),MATCH($E37,OFFSET('Fund Guide'!$B$4,1,,COUNTA('Fund Guide'!$B:$B)-COUNTA('Fund Guide'!$B$1:$B$4)),0)),"-"))</f>
        <v>-</v>
      </c>
      <c r="Y37" s="534" t="str">
        <f ca="1">IF($E37="", "", IFERROR(INDEX(OFFSET('Fund Guide'!$B$4,1,MATCH(Y$8,OFFSET('Fund Guide'!$B$4,,,,COUNTA('Fund Guide'!13:13)),0)-1,COUNTA('Fund Guide'!$B:$B)-COUNTA('Fund Guide'!$B$1:$B$4)),MATCH($E37,OFFSET('Fund Guide'!$B$4,1,,COUNTA('Fund Guide'!$B:$B)-COUNTA('Fund Guide'!$B$1:$B$4)),0)),"-"))</f>
        <v>-</v>
      </c>
      <c r="Z37" s="535" t="str">
        <f ca="1">IF($E37="", "", IFERROR(INDEX(OFFSET('Fund Guide'!$B$4,1,MATCH(Z$8,OFFSET('Fund Guide'!$B$4,,,,COUNTA('Fund Guide'!13:13)),0)-1,COUNTA('Fund Guide'!$B:$B)-COUNTA('Fund Guide'!$B$1:$B$4)),MATCH($E37,OFFSET('Fund Guide'!$B$4,1,,COUNTA('Fund Guide'!$B:$B)-COUNTA('Fund Guide'!$B$1:$B$4)),0)),"-"))</f>
        <v>-</v>
      </c>
      <c r="AB37" s="232"/>
      <c r="AC37" s="232"/>
      <c r="AD37" s="231"/>
      <c r="AG37" s="552"/>
    </row>
    <row r="38" spans="2:33" s="529" customFormat="1" ht="15" customHeight="1">
      <c r="B38" s="523"/>
      <c r="C38" s="523"/>
      <c r="D38" s="523"/>
      <c r="E38" s="390" t="s">
        <v>1465</v>
      </c>
      <c r="F38" s="524" t="str">
        <f ca="1">IF($E38="", "", IFERROR(INDEX(OFFSET('Fund Guide'!$B$4,1,MATCH(F$8,OFFSET('Fund Guide'!$B$4,,,,COUNTA('Fund Guide'!14:14)),0)-1,COUNTA('Fund Guide'!$B:$B)-COUNTA('Fund Guide'!$B$1:$B$4)),MATCH($E38,OFFSET('Fund Guide'!$B$4,1,,COUNTA('Fund Guide'!$B:$B)-COUNTA('Fund Guide'!$B$1:$B$4)),0)),"-"))</f>
        <v>-</v>
      </c>
      <c r="G38" s="525">
        <f ca="1">IF($E38="", "", IFERROR(INDEX(OFFSET('Fund Guide'!$B$4,1,MATCH(G$8,OFFSET('Fund Guide'!$B$4,,,,COUNTA('Fund Guide'!$4:$4)),0)-1,COUNTA('Fund Guide'!$B:$B)-COUNTA('Fund Guide'!$B$1:$B$4)),MATCH($E38,OFFSET('Fund Guide'!$B$4,1,,COUNTA('Fund Guide'!$B:$B)-COUNTA('Fund Guide'!$B$1:$B$4)),0)),
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1825</v>
      </c>
      <c r="H38" s="526" t="str">
        <f ca="1">IF($E38="", "", IFERROR(INDEX(OFFSET('Fund Guide'!$B$4,1,MATCH(H$8,OFFSET('Fund Guide'!$B$4,,,,COUNTA('Fund Guide'!29:29)),0)-1,COUNTA('Fund Guide'!$B:$B)-COUNTA('Fund Guide'!$B$1:$B$4)),MATCH($E38,OFFSET('Fund Guide'!$B$4,1,,COUNTA('Fund Guide'!$B:$B)-COUNTA('Fund Guide'!$B$1:$B$4)),0)),"BRL"))</f>
        <v>BRL</v>
      </c>
      <c r="I38" s="527">
        <f ca="1">IF($E38="", "", IFERROR(INDEX(OFFSET('Fund Guide'!$B$4,1,MATCH(IF($J$3="MFO", "Repasse Taxa Adm. Gestor", "Repasse Taxa Adm. AAI"),OFFSET('Fund Guide'!$B$4,,,,COUNTA('Fund Guide'!$4:$4)),0)-1,COUNTA('Fund Guide'!$B:$B)-COUNTA('Fund Guide'!$B$1:$B$4)),MATCH($E38,OFFSET('Fund Guide'!$B$4,1,,COUNTA('Fund Guide'!$B:$B)-COUNTA('Fund Guide'!$B$1:$B$4)),0)),
IFERROR(OFFSET('RF &amp; RV Guide'!$E$8,2+MATCH($E38, OFFSET('RF &amp; RV Guide'!$E$8,3,,COUNTA('RF &amp; RV Guide'!$E:$E)-COUNTA('RF &amp; RV Guide'!$E$1:$E$8)), 0),-1+MATCH(I$8, OFFSET('RF &amp; RV Guide'!$E$8,,,,COUNTA('RF &amp; RV Guide'!$8:$8)-COUNTA('RF &amp; RV Guide'!$A$8:$E$8)),0)),IFERROR(IF(FIND("tulo",$E38), 0.25%), "-"))))</f>
        <v>2.5000000000000001E-3</v>
      </c>
      <c r="J38" s="528" t="str">
        <f ca="1">IF($E38="", "", IFERROR(INDEX(OFFSET('Fund Guide'!$B$4,1,MATCH(J$8,OFFSET('Fund Guide'!$B$4,,,,COUNTA('Fund Guide'!$4:$4)),0)-1,COUNTA('Fund Guide'!$B:$B)-COUNTA('Fund Guide'!$B$1:$B$4)),MATCH($E38,OFFSET('Fund Guide'!$B$4,1,,COUNTA('Fund Guide'!$B:$B)-COUNTA('Fund Guide'!$B$1:$B$4)),0)),
IFERROR(OFFSET('RF &amp; RV Guide'!$E$8,2+MATCH($E38, OFFSET('RF &amp; RV Guide'!$E$8,3,,COUNTA('RF &amp; RV Guide'!$E:$E)-COUNTA('RF &amp; RV Guide'!$E$1:$E$8)), 0),-1+MATCH(J$8, OFFSET('RF &amp; RV Guide'!$E$8,,,,COUNTA('RF &amp; RV Guide'!$8:$8)-COUNTA('RF &amp; RV Guide'!$A$8:$E$8)),0)), "-")))</f>
        <v>-</v>
      </c>
      <c r="K38" s="528" t="str">
        <f ca="1">IF($E38="", "", IFERROR(INDEX(OFFSET('Fund Guide'!$B$4,1,MATCH(K$8,OFFSET('Fund Guide'!$B$4,,,,COUNTA('Fund Guide'!$4:$4)),0)-1,COUNTA('Fund Guide'!$B:$B)-COUNTA('Fund Guide'!$B$1:$B$4)),MATCH($E38,OFFSET('Fund Guide'!$B$4,1,,COUNTA('Fund Guide'!$B:$B)-COUNTA('Fund Guide'!$B$1:$B$4)),0)),
IFERROR(OFFSET('RF &amp; RV Guide'!$E$8,2+MATCH($E38, OFFSET('RF &amp; RV Guide'!$E$8,3,,COUNTA('RF &amp; RV Guide'!$E:$E)-COUNTA('RF &amp; RV Guide'!$E$1:$E$8)), 0),-1+MATCH("Captação", OFFSET('RF &amp; RV Guide'!$E$8,,,,COUNTA('RF &amp; RV Guide'!$8:$8)-COUNTA('RF &amp; RV Guide'!$A$8:$E$8)),0)), "-")))</f>
        <v>-</v>
      </c>
      <c r="M38" s="530">
        <f t="shared" ref="M38" si="36">IFERROR(IF(N38=0, "", N38*$M$3),0)</f>
        <v>220000.00000000003</v>
      </c>
      <c r="N38" s="231">
        <v>2.2000000000000002E-2</v>
      </c>
      <c r="O38" s="550">
        <f t="shared" ref="O38" si="37">IFERROR(IF(N38=0, "", N38/N$35),0)</f>
        <v>0.19999999999999998</v>
      </c>
      <c r="Q38" s="532" t="str">
        <f ca="1">IF($E38="", "", IFERROR(INDEX(OFFSET('Fund Guide'!$B$4,1,MATCH(Q$8,OFFSET('Fund Guide'!$B$4,,,,COUNTA('Fund Guide'!14:14)),0)-1,COUNTA('Fund Guide'!$B:$B)-COUNTA('Fund Guide'!$B$1:$B$4)),MATCH($E38,OFFSET('Fund Guide'!$B$4,1,,COUNTA('Fund Guide'!$B:$B)-COUNTA('Fund Guide'!$B$1:$B$4)),0)),"-"))</f>
        <v>-</v>
      </c>
      <c r="R38" s="533" t="str">
        <f ca="1">IF($E38="", "", IFERROR(INDEX(OFFSET('Fund Guide'!$B$4,1,MATCH(R$8,OFFSET('Fund Guide'!$B$4,,,,COUNTA('Fund Guide'!14:14)),0)-1,COUNTA('Fund Guide'!$B:$B)-COUNTA('Fund Guide'!$B$1:$B$4)),MATCH($E38,OFFSET('Fund Guide'!$B$4,1,,COUNTA('Fund Guide'!$B:$B)-COUNTA('Fund Guide'!$B$1:$B$4)),0)),"-"))</f>
        <v>-</v>
      </c>
      <c r="S38" s="532" t="str">
        <f ca="1">IF($E38="", "", IFERROR(INDEX(OFFSET('Fund Guide'!$B$4,1,MATCH(S$8,OFFSET('Fund Guide'!$B$4,,,,COUNTA('Fund Guide'!14:14)),0)-1,COUNTA('Fund Guide'!$B:$B)-COUNTA('Fund Guide'!$B$1:$B$4)),MATCH($E38,OFFSET('Fund Guide'!$B$4,1,,COUNTA('Fund Guide'!$B:$B)-COUNTA('Fund Guide'!$B$1:$B$4)),0)),"-"))</f>
        <v>-</v>
      </c>
      <c r="T38" s="533" t="str">
        <f ca="1">IF($E38="", "", IFERROR(INDEX(OFFSET('Fund Guide'!$B$4,1,MATCH(T$8,OFFSET('Fund Guide'!$B$4,,,,COUNTA('Fund Guide'!14:14)),0)-1,COUNTA('Fund Guide'!$B:$B)-COUNTA('Fund Guide'!$B$1:$B$4)),MATCH($E38,OFFSET('Fund Guide'!$B$4,1,,COUNTA('Fund Guide'!$B:$B)-COUNTA('Fund Guide'!$B$1:$B$4)),0)),"-"))</f>
        <v>-</v>
      </c>
      <c r="U38" s="532" t="str">
        <f ca="1">IF($E38="", "", IFERROR(INDEX(OFFSET('Fund Guide'!$B$4,1,MATCH(U$8,OFFSET('Fund Guide'!$B$4,,,,COUNTA('Fund Guide'!14:14)),0)-1,COUNTA('Fund Guide'!$B:$B)-COUNTA('Fund Guide'!$B$1:$B$4)),MATCH($E38,OFFSET('Fund Guide'!$B$4,1,,COUNTA('Fund Guide'!$B:$B)-COUNTA('Fund Guide'!$B$1:$B$4)),0)),"-"))</f>
        <v>-</v>
      </c>
      <c r="V38" s="533" t="str">
        <f ca="1">IF($E38="", "", IFERROR(INDEX(OFFSET('Fund Guide'!$B$4,1,MATCH(V$8,OFFSET('Fund Guide'!$B$4,,,,COUNTA('Fund Guide'!14:14)),0)-1,COUNTA('Fund Guide'!$B:$B)-COUNTA('Fund Guide'!$B$1:$B$4)),MATCH($E38,OFFSET('Fund Guide'!$B$4,1,,COUNTA('Fund Guide'!$B:$B)-COUNTA('Fund Guide'!$B$1:$B$4)),0)),"-"))</f>
        <v>-</v>
      </c>
      <c r="W38" s="532" t="str">
        <f ca="1">IF($E38="", "", IFERROR(INDEX(OFFSET('Fund Guide'!$B$4,1,MATCH(W$8,OFFSET('Fund Guide'!$B$4,,,,COUNTA('Fund Guide'!14:14)),0)-1,COUNTA('Fund Guide'!$B:$B)-COUNTA('Fund Guide'!$B$1:$B$4)),MATCH($E38,OFFSET('Fund Guide'!$B$4,1,,COUNTA('Fund Guide'!$B:$B)-COUNTA('Fund Guide'!$B$1:$B$4)),0)),"-"))</f>
        <v>-</v>
      </c>
      <c r="X38" s="533" t="str">
        <f ca="1">IF($E38="", "", IFERROR(INDEX(OFFSET('Fund Guide'!$B$4,1,MATCH(X$8,OFFSET('Fund Guide'!$B$4,,,,COUNTA('Fund Guide'!14:14)),0)-1,COUNTA('Fund Guide'!$B:$B)-COUNTA('Fund Guide'!$B$1:$B$4)),MATCH($E38,OFFSET('Fund Guide'!$B$4,1,,COUNTA('Fund Guide'!$B:$B)-COUNTA('Fund Guide'!$B$1:$B$4)),0)),"-"))</f>
        <v>-</v>
      </c>
      <c r="Y38" s="534" t="str">
        <f ca="1">IF($E38="", "", IFERROR(INDEX(OFFSET('Fund Guide'!$B$4,1,MATCH(Y$8,OFFSET('Fund Guide'!$B$4,,,,COUNTA('Fund Guide'!14:14)),0)-1,COUNTA('Fund Guide'!$B:$B)-COUNTA('Fund Guide'!$B$1:$B$4)),MATCH($E38,OFFSET('Fund Guide'!$B$4,1,,COUNTA('Fund Guide'!$B:$B)-COUNTA('Fund Guide'!$B$1:$B$4)),0)),"-"))</f>
        <v>-</v>
      </c>
      <c r="Z38" s="535" t="str">
        <f ca="1">IF($E38="", "", IFERROR(INDEX(OFFSET('Fund Guide'!$B$4,1,MATCH(Z$8,OFFSET('Fund Guide'!$B$4,,,,COUNTA('Fund Guide'!14:14)),0)-1,COUNTA('Fund Guide'!$B:$B)-COUNTA('Fund Guide'!$B$1:$B$4)),MATCH($E38,OFFSET('Fund Guide'!$B$4,1,,COUNTA('Fund Guide'!$B:$B)-COUNTA('Fund Guide'!$B$1:$B$4)),0)),"-"))</f>
        <v>-</v>
      </c>
      <c r="AB38" s="232"/>
      <c r="AC38" s="232"/>
      <c r="AD38" s="231"/>
      <c r="AG38" s="552"/>
    </row>
    <row r="39" spans="2:33" s="529" customFormat="1" ht="15" customHeight="1">
      <c r="B39" s="523"/>
      <c r="C39" s="523"/>
      <c r="D39" s="523"/>
      <c r="E39" s="390" t="s">
        <v>1466</v>
      </c>
      <c r="F39" s="524" t="str">
        <f ca="1">IF($E39="", "", IFERROR(INDEX(OFFSET('Fund Guide'!$B$4,1,MATCH(F$8,OFFSET('Fund Guide'!$B$4,,,,COUNTA('Fund Guide'!15:15)),0)-1,COUNTA('Fund Guide'!$B:$B)-COUNTA('Fund Guide'!$B$1:$B$4)),MATCH($E39,OFFSET('Fund Guide'!$B$4,1,,COUNTA('Fund Guide'!$B:$B)-COUNTA('Fund Guide'!$B$1:$B$4)),0)),"-"))</f>
        <v>-</v>
      </c>
      <c r="G39" s="525">
        <f ca="1">IF($E39="", "", IFERROR(INDEX(OFFSET('Fund Guide'!$B$4,1,MATCH(G$8,OFFSET('Fund Guide'!$B$4,,,,COUNTA('Fund Guide'!$4:$4)),0)-1,COUNTA('Fund Guide'!$B:$B)-COUNTA('Fund Guide'!$B$1:$B$4)),MATCH($E39,OFFSET('Fund Guide'!$B$4,1,,COUNTA('Fund Guide'!$B:$B)-COUNTA('Fund Guide'!$B$1:$B$4)),0)),
IF(OR(LEFT($E39,3)="NTN",LEFT($E39,3)="LFT"),DATE(_xlfn.NUMBERVALUE(RIGHT(LEFT($E39, FIND(" (", $E39)-1), 4)),8,15)-TODAY(),IFERROR(IF(FIND("ano",$E39)&gt;1,FLOOR(_xlfn.NUMBERVALUE(RIGHT(LEFT($E39,FIND(" ano",$E39)-1),FIND(" ano",$E39)-1-(FIND(" - ",$E39)+2)))*365,1)),IFERROR(IF(FIND("meses",$E39)&gt;1,FLOOR(_xlfn.NUMBERVALUE(RIGHT(LEFT($E39,FIND(" meses",$E39)-1),FIND(" meses",$E39)-1-(FIND(" - ",$E39)+2))),1)*(365/12)),IFERROR(IF(FIND("mês",$E39)&gt;1,FLOOR(_xlfn.NUMBERVALUE(RIGHT(LEFT($E39,FIND(" mês",$E39)-1),FIND(" mês",$E39)-1-(FIND(" - ",$E39)+2))),1)*(365/12)),IFERROR(IF(FIND("Diária", $E39)&gt;0, 0),
IFERROR(OFFSET('RF &amp; RV Guide'!$E$8,2+MATCH($E39, OFFSET('RF &amp; RV Guide'!$E$8,3,,COUNTA('RF &amp; RV Guide'!$E:$E)-COUNTA('RF &amp; RV Guide'!$E$1:$E$8)), 0),-1+MATCH(G$8, OFFSET('RF &amp; RV Guide'!$E$8,,,,COUNTA('RF &amp; RV Guide'!$8:$8)-COUNTA('RF &amp; RV Guide'!$A$8:$E$8)),0)),"-"))))))))</f>
        <v>2190</v>
      </c>
      <c r="H39" s="526" t="str">
        <f ca="1">IF($E39="", "", IFERROR(INDEX(OFFSET('Fund Guide'!$B$4,1,MATCH(H$8,OFFSET('Fund Guide'!$B$4,,,,COUNTA('Fund Guide'!30:30)),0)-1,COUNTA('Fund Guide'!$B:$B)-COUNTA('Fund Guide'!$B$1:$B$4)),MATCH($E39,OFFSET('Fund Guide'!$B$4,1,,COUNTA('Fund Guide'!$B:$B)-COUNTA('Fund Guide'!$B$1:$B$4)),0)),"BRL"))</f>
        <v>BRL</v>
      </c>
      <c r="I39" s="527">
        <f ca="1">IF($E39="", "", IFERROR(INDEX(OFFSET('Fund Guide'!$B$4,1,MATCH(IF($J$3="MFO", "Repasse Taxa Adm. Gestor", "Repasse Taxa Adm. AAI"),OFFSET('Fund Guide'!$B$4,,,,COUNTA('Fund Guide'!$4:$4)),0)-1,COUNTA('Fund Guide'!$B:$B)-COUNTA('Fund Guide'!$B$1:$B$4)),MATCH($E39,OFFSET('Fund Guide'!$B$4,1,,COUNTA('Fund Guide'!$B:$B)-COUNTA('Fund Guide'!$B$1:$B$4)),0)),
IFERROR(OFFSET('RF &amp; RV Guide'!$E$8,2+MATCH($E39, OFFSET('RF &amp; RV Guide'!$E$8,3,,COUNTA('RF &amp; RV Guide'!$E:$E)-COUNTA('RF &amp; RV Guide'!$E$1:$E$8)), 0),-1+MATCH(I$8, OFFSET('RF &amp; RV Guide'!$E$8,,,,COUNTA('RF &amp; RV Guide'!$8:$8)-COUNTA('RF &amp; RV Guide'!$A$8:$E$8)),0)),IFERROR(IF(FIND("tulo",$E39), 0.25%), "-"))))</f>
        <v>2.5000000000000001E-3</v>
      </c>
      <c r="J39" s="528" t="str">
        <f ca="1">IF($E39="", "", IFERROR(INDEX(OFFSET('Fund Guide'!$B$4,1,MATCH(J$8,OFFSET('Fund Guide'!$B$4,,,,COUNTA('Fund Guide'!$4:$4)),0)-1,COUNTA('Fund Guide'!$B:$B)-COUNTA('Fund Guide'!$B$1:$B$4)),MATCH($E39,OFFSET('Fund Guide'!$B$4,1,,COUNTA('Fund Guide'!$B:$B)-COUNTA('Fund Guide'!$B$1:$B$4)),0)),
IFERROR(OFFSET('RF &amp; RV Guide'!$E$8,2+MATCH($E39, OFFSET('RF &amp; RV Guide'!$E$8,3,,COUNTA('RF &amp; RV Guide'!$E:$E)-COUNTA('RF &amp; RV Guide'!$E$1:$E$8)), 0),-1+MATCH(J$8, OFFSET('RF &amp; RV Guide'!$E$8,,,,COUNTA('RF &amp; RV Guide'!$8:$8)-COUNTA('RF &amp; RV Guide'!$A$8:$E$8)),0)), "-")))</f>
        <v>-</v>
      </c>
      <c r="K39" s="528" t="str">
        <f ca="1">IF($E39="", "", IFERROR(INDEX(OFFSET('Fund Guide'!$B$4,1,MATCH(K$8,OFFSET('Fund Guide'!$B$4,,,,COUNTA('Fund Guide'!$4:$4)),0)-1,COUNTA('Fund Guide'!$B:$B)-COUNTA('Fund Guide'!$B$1:$B$4)),MATCH($E39,OFFSET('Fund Guide'!$B$4,1,,COUNTA('Fund Guide'!$B:$B)-COUNTA('Fund Guide'!$B$1:$B$4)),0)),
IFERROR(OFFSET('RF &amp; RV Guide'!$E$8,2+MATCH($E39, OFFSET('RF &amp; RV Guide'!$E$8,3,,COUNTA('RF &amp; RV Guide'!$E:$E)-COUNTA('RF &amp; RV Guide'!$E$1:$E$8)), 0),-1+MATCH("Captação", OFFSET('RF &amp; RV Guide'!$E$8,,,,COUNTA('RF &amp; RV Guide'!$8:$8)-COUNTA('RF &amp; RV Guide'!$A$8:$E$8)),0)), "-")))</f>
        <v>-</v>
      </c>
      <c r="M39" s="530">
        <f t="shared" ref="M39" si="38">IFERROR(IF(N39=0, "", N39*$M$3),0)</f>
        <v>220000.00000000003</v>
      </c>
      <c r="N39" s="231">
        <v>2.2000000000000002E-2</v>
      </c>
      <c r="O39" s="550">
        <f t="shared" ref="O39" si="39">IFERROR(IF(N39=0, "", N39/N$35),0)</f>
        <v>0.19999999999999998</v>
      </c>
      <c r="Q39" s="532" t="str">
        <f ca="1">IF($E39="", "", IFERROR(INDEX(OFFSET('Fund Guide'!$B$4,1,MATCH(Q$8,OFFSET('Fund Guide'!$B$4,,,,COUNTA('Fund Guide'!15:15)),0)-1,COUNTA('Fund Guide'!$B:$B)-COUNTA('Fund Guide'!$B$1:$B$4)),MATCH($E39,OFFSET('Fund Guide'!$B$4,1,,COUNTA('Fund Guide'!$B:$B)-COUNTA('Fund Guide'!$B$1:$B$4)),0)),"-"))</f>
        <v>-</v>
      </c>
      <c r="R39" s="533" t="str">
        <f ca="1">IF($E39="", "", IFERROR(INDEX(OFFSET('Fund Guide'!$B$4,1,MATCH(R$8,OFFSET('Fund Guide'!$B$4,,,,COUNTA('Fund Guide'!15:15)),0)-1,COUNTA('Fund Guide'!$B:$B)-COUNTA('Fund Guide'!$B$1:$B$4)),MATCH($E39,OFFSET('Fund Guide'!$B$4,1,,COUNTA('Fund Guide'!$B:$B)-COUNTA('Fund Guide'!$B$1:$B$4)),0)),"-"))</f>
        <v>-</v>
      </c>
      <c r="S39" s="532" t="str">
        <f ca="1">IF($E39="", "", IFERROR(INDEX(OFFSET('Fund Guide'!$B$4,1,MATCH(S$8,OFFSET('Fund Guide'!$B$4,,,,COUNTA('Fund Guide'!15:15)),0)-1,COUNTA('Fund Guide'!$B:$B)-COUNTA('Fund Guide'!$B$1:$B$4)),MATCH($E39,OFFSET('Fund Guide'!$B$4,1,,COUNTA('Fund Guide'!$B:$B)-COUNTA('Fund Guide'!$B$1:$B$4)),0)),"-"))</f>
        <v>-</v>
      </c>
      <c r="T39" s="533" t="str">
        <f ca="1">IF($E39="", "", IFERROR(INDEX(OFFSET('Fund Guide'!$B$4,1,MATCH(T$8,OFFSET('Fund Guide'!$B$4,,,,COUNTA('Fund Guide'!15:15)),0)-1,COUNTA('Fund Guide'!$B:$B)-COUNTA('Fund Guide'!$B$1:$B$4)),MATCH($E39,OFFSET('Fund Guide'!$B$4,1,,COUNTA('Fund Guide'!$B:$B)-COUNTA('Fund Guide'!$B$1:$B$4)),0)),"-"))</f>
        <v>-</v>
      </c>
      <c r="U39" s="532" t="str">
        <f ca="1">IF($E39="", "", IFERROR(INDEX(OFFSET('Fund Guide'!$B$4,1,MATCH(U$8,OFFSET('Fund Guide'!$B$4,,,,COUNTA('Fund Guide'!15:15)),0)-1,COUNTA('Fund Guide'!$B:$B)-COUNTA('Fund Guide'!$B$1:$B$4)),MATCH($E39,OFFSET('Fund Guide'!$B$4,1,,COUNTA('Fund Guide'!$B:$B)-COUNTA('Fund Guide'!$B$1:$B$4)),0)),"-"))</f>
        <v>-</v>
      </c>
      <c r="V39" s="533" t="str">
        <f ca="1">IF($E39="", "", IFERROR(INDEX(OFFSET('Fund Guide'!$B$4,1,MATCH(V$8,OFFSET('Fund Guide'!$B$4,,,,COUNTA('Fund Guide'!15:15)),0)-1,COUNTA('Fund Guide'!$B:$B)-COUNTA('Fund Guide'!$B$1:$B$4)),MATCH($E39,OFFSET('Fund Guide'!$B$4,1,,COUNTA('Fund Guide'!$B:$B)-COUNTA('Fund Guide'!$B$1:$B$4)),0)),"-"))</f>
        <v>-</v>
      </c>
      <c r="W39" s="532" t="str">
        <f ca="1">IF($E39="", "", IFERROR(INDEX(OFFSET('Fund Guide'!$B$4,1,MATCH(W$8,OFFSET('Fund Guide'!$B$4,,,,COUNTA('Fund Guide'!15:15)),0)-1,COUNTA('Fund Guide'!$B:$B)-COUNTA('Fund Guide'!$B$1:$B$4)),MATCH($E39,OFFSET('Fund Guide'!$B$4,1,,COUNTA('Fund Guide'!$B:$B)-COUNTA('Fund Guide'!$B$1:$B$4)),0)),"-"))</f>
        <v>-</v>
      </c>
      <c r="X39" s="533" t="str">
        <f ca="1">IF($E39="", "", IFERROR(INDEX(OFFSET('Fund Guide'!$B$4,1,MATCH(X$8,OFFSET('Fund Guide'!$B$4,,,,COUNTA('Fund Guide'!15:15)),0)-1,COUNTA('Fund Guide'!$B:$B)-COUNTA('Fund Guide'!$B$1:$B$4)),MATCH($E39,OFFSET('Fund Guide'!$B$4,1,,COUNTA('Fund Guide'!$B:$B)-COUNTA('Fund Guide'!$B$1:$B$4)),0)),"-"))</f>
        <v>-</v>
      </c>
      <c r="Y39" s="534" t="str">
        <f ca="1">IF($E39="", "", IFERROR(INDEX(OFFSET('Fund Guide'!$B$4,1,MATCH(Y$8,OFFSET('Fund Guide'!$B$4,,,,COUNTA('Fund Guide'!15:15)),0)-1,COUNTA('Fund Guide'!$B:$B)-COUNTA('Fund Guide'!$B$1:$B$4)),MATCH($E39,OFFSET('Fund Guide'!$B$4,1,,COUNTA('Fund Guide'!$B:$B)-COUNTA('Fund Guide'!$B$1:$B$4)),0)),"-"))</f>
        <v>-</v>
      </c>
      <c r="Z39" s="535" t="str">
        <f ca="1">IF($E39="", "", IFERROR(INDEX(OFFSET('Fund Guide'!$B$4,1,MATCH(Z$8,OFFSET('Fund Guide'!$B$4,,,,COUNTA('Fund Guide'!15:15)),0)-1,COUNTA('Fund Guide'!$B:$B)-COUNTA('Fund Guide'!$B$1:$B$4)),MATCH($E39,OFFSET('Fund Guide'!$B$4,1,,COUNTA('Fund Guide'!$B:$B)-COUNTA('Fund Guide'!$B$1:$B$4)),0)),"-"))</f>
        <v>-</v>
      </c>
      <c r="AB39" s="232"/>
      <c r="AC39" s="232"/>
      <c r="AD39" s="231"/>
      <c r="AG39" s="552"/>
    </row>
    <row r="40" spans="2:33" s="529" customFormat="1" ht="15" customHeight="1">
      <c r="B40" s="523"/>
      <c r="C40" s="523"/>
      <c r="D40" s="523"/>
      <c r="E40" s="390" t="s">
        <v>1457</v>
      </c>
      <c r="F40" s="524" t="str">
        <f ca="1">IF($E40="", "", IFERROR(INDEX(OFFSET('Fund Guide'!$B$4,1,MATCH(F$8,OFFSET('Fund Guide'!$B$4,,,,COUNTA('Fund Guide'!16:16)),0)-1,COUNTA('Fund Guide'!$B:$B)-COUNTA('Fund Guide'!$B$1:$B$4)),MATCH($E40,OFFSET('Fund Guide'!$B$4,1,,COUNTA('Fund Guide'!$B:$B)-COUNTA('Fund Guide'!$B$1:$B$4)),0)),"-"))</f>
        <v>-</v>
      </c>
      <c r="G40" s="525">
        <f ca="1">IF($E40="", "", IFERROR(INDEX(OFFSET('Fund Guide'!$B$4,1,MATCH(G$8,OFFSET('Fund Guide'!$B$4,,,,COUNTA('Fund Guide'!$4:$4)),0)-1,COUNTA('Fund Guide'!$B:$B)-COUNTA('Fund Guide'!$B$1:$B$4)),MATCH($E40,OFFSET('Fund Guide'!$B$4,1,,COUNTA('Fund Guide'!$B:$B)-COUNTA('Fund Guide'!$B$1:$B$4)),0)),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IFERROR(OFFSET('RF &amp; RV Guide'!$E$8,2+MATCH($E40, OFFSET('RF &amp; RV Guide'!$E$8,3,,COUNTA('RF &amp; RV Guide'!$E:$E)-COUNTA('RF &amp; RV Guide'!$E$1:$E$8)), 0),-1+MATCH(G$8, OFFSET('RF &amp; RV Guide'!$E$8,,,,COUNTA('RF &amp; RV Guide'!$8:$8)-COUNTA('RF &amp; RV Guide'!$A$8:$E$8)),0)),"-"))))))))</f>
        <v>2</v>
      </c>
      <c r="H40" s="526" t="str">
        <f ca="1">IF($E40="", "", IFERROR(INDEX(OFFSET('Fund Guide'!$B$4,1,MATCH(H$8,OFFSET('Fund Guide'!$B$4,,,,COUNTA('Fund Guide'!31:31)),0)-1,COUNTA('Fund Guide'!$B:$B)-COUNTA('Fund Guide'!$B$1:$B$4)),MATCH($E40,OFFSET('Fund Guide'!$B$4,1,,COUNTA('Fund Guide'!$B:$B)-COUNTA('Fund Guide'!$B$1:$B$4)),0)),"BRL"))</f>
        <v>BRL</v>
      </c>
      <c r="I40" s="527" t="str">
        <f ca="1">IF($E40="", "", IFERROR(INDEX(OFFSET('Fund Guide'!$B$4,1,MATCH(IF($J$3="MFO", "Repasse Taxa Adm. Gestor", "Repasse Taxa Adm. AAI"),OFFSET('Fund Guide'!$B$4,,,,COUNTA('Fund Guide'!$4:$4)),0)-1,COUNTA('Fund Guide'!$B:$B)-COUNTA('Fund Guide'!$B$1:$B$4)),MATCH($E40,OFFSET('Fund Guide'!$B$4,1,,COUNTA('Fund Guide'!$B:$B)-COUNTA('Fund Guide'!$B$1:$B$4)),0)),
IFERROR(OFFSET('RF &amp; RV Guide'!$E$8,2+MATCH($E40, OFFSET('RF &amp; RV Guide'!$E$8,3,,COUNTA('RF &amp; RV Guide'!$E:$E)-COUNTA('RF &amp; RV Guide'!$E$1:$E$8)), 0),-1+MATCH(I$8, OFFSET('RF &amp; RV Guide'!$E$8,,,,COUNTA('RF &amp; RV Guide'!$8:$8)-COUNTA('RF &amp; RV Guide'!$A$8:$E$8)),0)),IFERROR(IF(FIND("tulo",$E40), 0.25%), "-"))))</f>
        <v>-</v>
      </c>
      <c r="J40" s="528" t="str">
        <f ca="1">IF($E40="", "", IFERROR(INDEX(OFFSET('Fund Guide'!$B$4,1,MATCH(J$8,OFFSET('Fund Guide'!$B$4,,,,COUNTA('Fund Guide'!$4:$4)),0)-1,COUNTA('Fund Guide'!$B:$B)-COUNTA('Fund Guide'!$B$1:$B$4)),MATCH($E40,OFFSET('Fund Guide'!$B$4,1,,COUNTA('Fund Guide'!$B:$B)-COUNTA('Fund Guide'!$B$1:$B$4)),0)),
IFERROR(OFFSET('RF &amp; RV Guide'!$E$8,2+MATCH($E40, OFFSET('RF &amp; RV Guide'!$E$8,3,,COUNTA('RF &amp; RV Guide'!$E:$E)-COUNTA('RF &amp; RV Guide'!$E$1:$E$8)), 0),-1+MATCH(J$8, OFFSET('RF &amp; RV Guide'!$E$8,,,,COUNTA('RF &amp; RV Guide'!$8:$8)-COUNTA('RF &amp; RV Guide'!$A$8:$E$8)),0)), "-")))</f>
        <v>-</v>
      </c>
      <c r="K40" s="528" t="str">
        <f ca="1">IF($E40="", "", IFERROR(INDEX(OFFSET('Fund Guide'!$B$4,1,MATCH(K$8,OFFSET('Fund Guide'!$B$4,,,,COUNTA('Fund Guide'!$4:$4)),0)-1,COUNTA('Fund Guide'!$B:$B)-COUNTA('Fund Guide'!$B$1:$B$4)),MATCH($E40,OFFSET('Fund Guide'!$B$4,1,,COUNTA('Fund Guide'!$B:$B)-COUNTA('Fund Guide'!$B$1:$B$4)),0)),
IFERROR(OFFSET('RF &amp; RV Guide'!$E$8,2+MATCH($E40, OFFSET('RF &amp; RV Guide'!$E$8,3,,COUNTA('RF &amp; RV Guide'!$E:$E)-COUNTA('RF &amp; RV Guide'!$E$1:$E$8)), 0),-1+MATCH("Captação", OFFSET('RF &amp; RV Guide'!$E$8,,,,COUNTA('RF &amp; RV Guide'!$8:$8)-COUNTA('RF &amp; RV Guide'!$A$8:$E$8)),0)), "-")))</f>
        <v>Sim</v>
      </c>
      <c r="M40" s="530">
        <f t="shared" ref="M40" si="40">IFERROR(IF(N40=0, "", N40*$M$3),0)</f>
        <v>220000.00000000003</v>
      </c>
      <c r="N40" s="231">
        <v>2.2000000000000002E-2</v>
      </c>
      <c r="O40" s="550">
        <f t="shared" ref="O40" si="41">IFERROR(IF(N40=0, "", N40/N$35),0)</f>
        <v>0.19999999999999998</v>
      </c>
      <c r="Q40" s="532" t="str">
        <f ca="1">IF($E40="", "", IFERROR(INDEX(OFFSET('Fund Guide'!$B$4,1,MATCH(Q$8,OFFSET('Fund Guide'!$B$4,,,,COUNTA('Fund Guide'!16:16)),0)-1,COUNTA('Fund Guide'!$B:$B)-COUNTA('Fund Guide'!$B$1:$B$4)),MATCH($E40,OFFSET('Fund Guide'!$B$4,1,,COUNTA('Fund Guide'!$B:$B)-COUNTA('Fund Guide'!$B$1:$B$4)),0)),"-"))</f>
        <v>-</v>
      </c>
      <c r="R40" s="533" t="str">
        <f ca="1">IF($E40="", "", IFERROR(INDEX(OFFSET('Fund Guide'!$B$4,1,MATCH(R$8,OFFSET('Fund Guide'!$B$4,,,,COUNTA('Fund Guide'!16:16)),0)-1,COUNTA('Fund Guide'!$B:$B)-COUNTA('Fund Guide'!$B$1:$B$4)),MATCH($E40,OFFSET('Fund Guide'!$B$4,1,,COUNTA('Fund Guide'!$B:$B)-COUNTA('Fund Guide'!$B$1:$B$4)),0)),"-"))</f>
        <v>-</v>
      </c>
      <c r="S40" s="532" t="str">
        <f ca="1">IF($E40="", "", IFERROR(INDEX(OFFSET('Fund Guide'!$B$4,1,MATCH(S$8,OFFSET('Fund Guide'!$B$4,,,,COUNTA('Fund Guide'!16:16)),0)-1,COUNTA('Fund Guide'!$B:$B)-COUNTA('Fund Guide'!$B$1:$B$4)),MATCH($E40,OFFSET('Fund Guide'!$B$4,1,,COUNTA('Fund Guide'!$B:$B)-COUNTA('Fund Guide'!$B$1:$B$4)),0)),"-"))</f>
        <v>-</v>
      </c>
      <c r="T40" s="533" t="str">
        <f ca="1">IF($E40="", "", IFERROR(INDEX(OFFSET('Fund Guide'!$B$4,1,MATCH(T$8,OFFSET('Fund Guide'!$B$4,,,,COUNTA('Fund Guide'!16:16)),0)-1,COUNTA('Fund Guide'!$B:$B)-COUNTA('Fund Guide'!$B$1:$B$4)),MATCH($E40,OFFSET('Fund Guide'!$B$4,1,,COUNTA('Fund Guide'!$B:$B)-COUNTA('Fund Guide'!$B$1:$B$4)),0)),"-"))</f>
        <v>-</v>
      </c>
      <c r="U40" s="532" t="str">
        <f ca="1">IF($E40="", "", IFERROR(INDEX(OFFSET('Fund Guide'!$B$4,1,MATCH(U$8,OFFSET('Fund Guide'!$B$4,,,,COUNTA('Fund Guide'!16:16)),0)-1,COUNTA('Fund Guide'!$B:$B)-COUNTA('Fund Guide'!$B$1:$B$4)),MATCH($E40,OFFSET('Fund Guide'!$B$4,1,,COUNTA('Fund Guide'!$B:$B)-COUNTA('Fund Guide'!$B$1:$B$4)),0)),"-"))</f>
        <v>-</v>
      </c>
      <c r="V40" s="533" t="str">
        <f ca="1">IF($E40="", "", IFERROR(INDEX(OFFSET('Fund Guide'!$B$4,1,MATCH(V$8,OFFSET('Fund Guide'!$B$4,,,,COUNTA('Fund Guide'!16:16)),0)-1,COUNTA('Fund Guide'!$B:$B)-COUNTA('Fund Guide'!$B$1:$B$4)),MATCH($E40,OFFSET('Fund Guide'!$B$4,1,,COUNTA('Fund Guide'!$B:$B)-COUNTA('Fund Guide'!$B$1:$B$4)),0)),"-"))</f>
        <v>-</v>
      </c>
      <c r="W40" s="532" t="str">
        <f ca="1">IF($E40="", "", IFERROR(INDEX(OFFSET('Fund Guide'!$B$4,1,MATCH(W$8,OFFSET('Fund Guide'!$B$4,,,,COUNTA('Fund Guide'!16:16)),0)-1,COUNTA('Fund Guide'!$B:$B)-COUNTA('Fund Guide'!$B$1:$B$4)),MATCH($E40,OFFSET('Fund Guide'!$B$4,1,,COUNTA('Fund Guide'!$B:$B)-COUNTA('Fund Guide'!$B$1:$B$4)),0)),"-"))</f>
        <v>-</v>
      </c>
      <c r="X40" s="533" t="str">
        <f ca="1">IF($E40="", "", IFERROR(INDEX(OFFSET('Fund Guide'!$B$4,1,MATCH(X$8,OFFSET('Fund Guide'!$B$4,,,,COUNTA('Fund Guide'!16:16)),0)-1,COUNTA('Fund Guide'!$B:$B)-COUNTA('Fund Guide'!$B$1:$B$4)),MATCH($E40,OFFSET('Fund Guide'!$B$4,1,,COUNTA('Fund Guide'!$B:$B)-COUNTA('Fund Guide'!$B$1:$B$4)),0)),"-"))</f>
        <v>-</v>
      </c>
      <c r="Y40" s="534" t="str">
        <f ca="1">IF($E40="", "", IFERROR(INDEX(OFFSET('Fund Guide'!$B$4,1,MATCH(Y$8,OFFSET('Fund Guide'!$B$4,,,,COUNTA('Fund Guide'!16:16)),0)-1,COUNTA('Fund Guide'!$B:$B)-COUNTA('Fund Guide'!$B$1:$B$4)),MATCH($E40,OFFSET('Fund Guide'!$B$4,1,,COUNTA('Fund Guide'!$B:$B)-COUNTA('Fund Guide'!$B$1:$B$4)),0)),"-"))</f>
        <v>-</v>
      </c>
      <c r="Z40" s="535" t="str">
        <f ca="1">IF($E40="", "", IFERROR(INDEX(OFFSET('Fund Guide'!$B$4,1,MATCH(Z$8,OFFSET('Fund Guide'!$B$4,,,,COUNTA('Fund Guide'!16:16)),0)-1,COUNTA('Fund Guide'!$B:$B)-COUNTA('Fund Guide'!$B$1:$B$4)),MATCH($E40,OFFSET('Fund Guide'!$B$4,1,,COUNTA('Fund Guide'!$B:$B)-COUNTA('Fund Guide'!$B$1:$B$4)),0)),"-"))</f>
        <v>-</v>
      </c>
      <c r="AB40" s="232"/>
      <c r="AC40" s="232"/>
      <c r="AD40" s="231"/>
      <c r="AG40" s="552"/>
    </row>
    <row r="41" spans="2:33" s="542" customFormat="1" ht="4.5" customHeight="1">
      <c r="B41" s="538"/>
      <c r="C41" s="538"/>
      <c r="D41" s="538"/>
      <c r="E41" s="539"/>
      <c r="F41" s="551"/>
      <c r="G41" s="540"/>
      <c r="H41" s="540"/>
      <c r="I41" s="541"/>
      <c r="J41" s="541"/>
      <c r="K41" s="541"/>
      <c r="M41" s="543"/>
      <c r="Q41" s="541"/>
      <c r="S41" s="541"/>
      <c r="U41" s="541"/>
      <c r="W41" s="541"/>
      <c r="Y41" s="541"/>
      <c r="AB41" s="541"/>
      <c r="AG41" s="552"/>
    </row>
    <row r="42" spans="2:33" s="513" customFormat="1" ht="14.25" customHeight="1">
      <c r="B42" s="509"/>
      <c r="C42" s="509"/>
      <c r="D42" s="509" t="s">
        <v>12</v>
      </c>
      <c r="E42" s="545" t="s">
        <v>1372</v>
      </c>
      <c r="F42" s="546"/>
      <c r="G42" s="546"/>
      <c r="H42" s="546"/>
      <c r="I42" s="547"/>
      <c r="J42" s="547"/>
      <c r="K42" s="547"/>
      <c r="M42" s="548">
        <f>IFERROR(IF(N42=0, 0, N42*$M$3),0)</f>
        <v>400000</v>
      </c>
      <c r="N42" s="684">
        <v>0.04</v>
      </c>
      <c r="O42" s="549">
        <f>IF(N42=0, 0, SUM(O43:O45)*N42)</f>
        <v>0.04</v>
      </c>
      <c r="Q42" s="547"/>
      <c r="R42" s="549"/>
      <c r="S42" s="547"/>
      <c r="T42" s="549"/>
      <c r="U42" s="547"/>
      <c r="V42" s="549"/>
      <c r="W42" s="547"/>
      <c r="X42" s="549"/>
      <c r="Y42" s="547"/>
      <c r="Z42" s="549"/>
      <c r="AB42" s="547"/>
      <c r="AC42" s="549"/>
      <c r="AD42" s="549"/>
    </row>
    <row r="43" spans="2:33" s="529" customFormat="1" ht="15" customHeight="1">
      <c r="B43" s="523"/>
      <c r="C43" s="523"/>
      <c r="D43" s="523"/>
      <c r="E43" s="390" t="s">
        <v>1527</v>
      </c>
      <c r="F43" s="524" t="str">
        <f ca="1">IF($E43="", "", IFERROR(INDEX(OFFSET('Fund Guide'!$B$4,1,MATCH(F$8,OFFSET('Fund Guide'!$B$4,,,,COUNTA('Fund Guide'!15:15)),0)-1,COUNTA('Fund Guide'!$B:$B)-COUNTA('Fund Guide'!$B$1:$B$4)),MATCH($E43,OFFSET('Fund Guide'!$B$4,1,,COUNTA('Fund Guide'!$B:$B)-COUNTA('Fund Guide'!$B$1:$B$4)),0)),"-"))</f>
        <v>-</v>
      </c>
      <c r="G43" s="525">
        <f ca="1">IF($E43="", "", IFERROR(INDEX(OFFSET('Fund Guide'!$B$4,1,MATCH(G$8,OFFSET('Fund Guide'!$B$4,,,,COUNTA('Fund Guide'!$4:$4)),0)-1,COUNTA('Fund Guide'!$B:$B)-COUNTA('Fund Guide'!$B$1:$B$4)),MATCH($E43,OFFSET('Fund Guide'!$B$4,1,,COUNTA('Fund Guide'!$B:$B)-COUNTA('Fund Guide'!$B$1:$B$4)),0)),
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2920</v>
      </c>
      <c r="H43" s="526" t="str">
        <f ca="1">IF($E43="", "", IFERROR(INDEX(OFFSET('Fund Guide'!$B$4,1,MATCH(H$8,OFFSET('Fund Guide'!$B$4,,,,COUNTA('Fund Guide'!33:33)),0)-1,COUNTA('Fund Guide'!$B:$B)-COUNTA('Fund Guide'!$B$1:$B$4)),MATCH($E43,OFFSET('Fund Guide'!$B$4,1,,COUNTA('Fund Guide'!$B:$B)-COUNTA('Fund Guide'!$B$1:$B$4)),0)),"BRL"))</f>
        <v>BRL</v>
      </c>
      <c r="I43" s="527">
        <f ca="1">IF($E43="", "", IFERROR(INDEX(OFFSET('Fund Guide'!$B$4,1,MATCH(IF($J$3="MFO", "Repasse Taxa Adm. Gestor", "Repasse Taxa Adm. AAI"),OFFSET('Fund Guide'!$B$4,,,,COUNTA('Fund Guide'!$4:$4)),0)-1,COUNTA('Fund Guide'!$B:$B)-COUNTA('Fund Guide'!$B$1:$B$4)),MATCH($E43,OFFSET('Fund Guide'!$B$4,1,,COUNTA('Fund Guide'!$B:$B)-COUNTA('Fund Guide'!$B$1:$B$4)),0)),
IFERROR(OFFSET('RF &amp; RV Guide'!$E$8,2+MATCH($E43, OFFSET('RF &amp; RV Guide'!$E$8,3,,COUNTA('RF &amp; RV Guide'!$E:$E)-COUNTA('RF &amp; RV Guide'!$E$1:$E$8)), 0),-1+MATCH(I$8, OFFSET('RF &amp; RV Guide'!$E$8,,,,COUNTA('RF &amp; RV Guide'!$8:$8)-COUNTA('RF &amp; RV Guide'!$A$8:$E$8)),0)),IFERROR(IF(FIND("tulo",$E43), 0.25%), "-"))))</f>
        <v>2.5000000000000001E-3</v>
      </c>
      <c r="J43" s="528" t="str">
        <f ca="1">IF($E43="", "", IFERROR(INDEX(OFFSET('Fund Guide'!$B$4,1,MATCH(J$8,OFFSET('Fund Guide'!$B$4,,,,COUNTA('Fund Guide'!$4:$4)),0)-1,COUNTA('Fund Guide'!$B:$B)-COUNTA('Fund Guide'!$B$1:$B$4)),MATCH($E43,OFFSET('Fund Guide'!$B$4,1,,COUNTA('Fund Guide'!$B:$B)-COUNTA('Fund Guide'!$B$1:$B$4)),0)),
IFERROR(OFFSET('RF &amp; RV Guide'!$E$8,2+MATCH($E43, OFFSET('RF &amp; RV Guide'!$E$8,3,,COUNTA('RF &amp; RV Guide'!$E:$E)-COUNTA('RF &amp; RV Guide'!$E$1:$E$8)), 0),-1+MATCH(J$8, OFFSET('RF &amp; RV Guide'!$E$8,,,,COUNTA('RF &amp; RV Guide'!$8:$8)-COUNTA('RF &amp; RV Guide'!$A$8:$E$8)),0)), "-")))</f>
        <v>-</v>
      </c>
      <c r="K43" s="528" t="str">
        <f ca="1">IF($E43="", "", IFERROR(INDEX(OFFSET('Fund Guide'!$B$4,1,MATCH(K$8,OFFSET('Fund Guide'!$B$4,,,,COUNTA('Fund Guide'!$4:$4)),0)-1,COUNTA('Fund Guide'!$B:$B)-COUNTA('Fund Guide'!$B$1:$B$4)),MATCH($E43,OFFSET('Fund Guide'!$B$4,1,,COUNTA('Fund Guide'!$B:$B)-COUNTA('Fund Guide'!$B$1:$B$4)),0)),
IFERROR(OFFSET('RF &amp; RV Guide'!$E$8,2+MATCH($E43, OFFSET('RF &amp; RV Guide'!$E$8,3,,COUNTA('RF &amp; RV Guide'!$E:$E)-COUNTA('RF &amp; RV Guide'!$E$1:$E$8)), 0),-1+MATCH("Captação", OFFSET('RF &amp; RV Guide'!$E$8,,,,COUNTA('RF &amp; RV Guide'!$8:$8)-COUNTA('RF &amp; RV Guide'!$A$8:$E$8)),0)), "-")))</f>
        <v>-</v>
      </c>
      <c r="M43" s="530">
        <f>IFERROR(IF(N43=0, "", N43*$M$3),0)</f>
        <v>200000</v>
      </c>
      <c r="N43" s="231">
        <v>0.02</v>
      </c>
      <c r="O43" s="550">
        <f>IFERROR(IF(N43=0, "", N43/N$42),0)</f>
        <v>0.5</v>
      </c>
      <c r="Q43" s="532" t="str">
        <f ca="1">IF($E43="", "", IFERROR(INDEX(OFFSET('Fund Guide'!$B$4,1,MATCH(Q$8,OFFSET('Fund Guide'!$B$4,,,,COUNTA('Fund Guide'!15:15)),0)-1,COUNTA('Fund Guide'!$B:$B)-COUNTA('Fund Guide'!$B$1:$B$4)),MATCH($E43,OFFSET('Fund Guide'!$B$4,1,,COUNTA('Fund Guide'!$B:$B)-COUNTA('Fund Guide'!$B$1:$B$4)),0)),"-"))</f>
        <v>-</v>
      </c>
      <c r="R43" s="533" t="str">
        <f ca="1">IF($E43="", "", IFERROR(INDEX(OFFSET('Fund Guide'!$B$4,1,MATCH(R$8,OFFSET('Fund Guide'!$B$4,,,,COUNTA('Fund Guide'!15:15)),0)-1,COUNTA('Fund Guide'!$B:$B)-COUNTA('Fund Guide'!$B$1:$B$4)),MATCH($E43,OFFSET('Fund Guide'!$B$4,1,,COUNTA('Fund Guide'!$B:$B)-COUNTA('Fund Guide'!$B$1:$B$4)),0)),"-"))</f>
        <v>-</v>
      </c>
      <c r="S43" s="532" t="str">
        <f ca="1">IF($E43="", "", IFERROR(INDEX(OFFSET('Fund Guide'!$B$4,1,MATCH(S$8,OFFSET('Fund Guide'!$B$4,,,,COUNTA('Fund Guide'!15:15)),0)-1,COUNTA('Fund Guide'!$B:$B)-COUNTA('Fund Guide'!$B$1:$B$4)),MATCH($E43,OFFSET('Fund Guide'!$B$4,1,,COUNTA('Fund Guide'!$B:$B)-COUNTA('Fund Guide'!$B$1:$B$4)),0)),"-"))</f>
        <v>-</v>
      </c>
      <c r="T43" s="533" t="str">
        <f ca="1">IF($E43="", "", IFERROR(INDEX(OFFSET('Fund Guide'!$B$4,1,MATCH(T$8,OFFSET('Fund Guide'!$B$4,,,,COUNTA('Fund Guide'!15:15)),0)-1,COUNTA('Fund Guide'!$B:$B)-COUNTA('Fund Guide'!$B$1:$B$4)),MATCH($E43,OFFSET('Fund Guide'!$B$4,1,,COUNTA('Fund Guide'!$B:$B)-COUNTA('Fund Guide'!$B$1:$B$4)),0)),"-"))</f>
        <v>-</v>
      </c>
      <c r="U43" s="532" t="str">
        <f ca="1">IF($E43="", "", IFERROR(INDEX(OFFSET('Fund Guide'!$B$4,1,MATCH(U$8,OFFSET('Fund Guide'!$B$4,,,,COUNTA('Fund Guide'!15:15)),0)-1,COUNTA('Fund Guide'!$B:$B)-COUNTA('Fund Guide'!$B$1:$B$4)),MATCH($E43,OFFSET('Fund Guide'!$B$4,1,,COUNTA('Fund Guide'!$B:$B)-COUNTA('Fund Guide'!$B$1:$B$4)),0)),"-"))</f>
        <v>-</v>
      </c>
      <c r="V43" s="533" t="str">
        <f ca="1">IF($E43="", "", IFERROR(INDEX(OFFSET('Fund Guide'!$B$4,1,MATCH(V$8,OFFSET('Fund Guide'!$B$4,,,,COUNTA('Fund Guide'!15:15)),0)-1,COUNTA('Fund Guide'!$B:$B)-COUNTA('Fund Guide'!$B$1:$B$4)),MATCH($E43,OFFSET('Fund Guide'!$B$4,1,,COUNTA('Fund Guide'!$B:$B)-COUNTA('Fund Guide'!$B$1:$B$4)),0)),"-"))</f>
        <v>-</v>
      </c>
      <c r="W43" s="532" t="str">
        <f ca="1">IF($E43="", "", IFERROR(INDEX(OFFSET('Fund Guide'!$B$4,1,MATCH(W$8,OFFSET('Fund Guide'!$B$4,,,,COUNTA('Fund Guide'!15:15)),0)-1,COUNTA('Fund Guide'!$B:$B)-COUNTA('Fund Guide'!$B$1:$B$4)),MATCH($E43,OFFSET('Fund Guide'!$B$4,1,,COUNTA('Fund Guide'!$B:$B)-COUNTA('Fund Guide'!$B$1:$B$4)),0)),"-"))</f>
        <v>-</v>
      </c>
      <c r="X43" s="533" t="str">
        <f ca="1">IF($E43="", "", IFERROR(INDEX(OFFSET('Fund Guide'!$B$4,1,MATCH(X$8,OFFSET('Fund Guide'!$B$4,,,,COUNTA('Fund Guide'!15:15)),0)-1,COUNTA('Fund Guide'!$B:$B)-COUNTA('Fund Guide'!$B$1:$B$4)),MATCH($E43,OFFSET('Fund Guide'!$B$4,1,,COUNTA('Fund Guide'!$B:$B)-COUNTA('Fund Guide'!$B$1:$B$4)),0)),"-"))</f>
        <v>-</v>
      </c>
      <c r="Y43" s="534" t="str">
        <f ca="1">IF($E43="", "", IFERROR(INDEX(OFFSET('Fund Guide'!$B$4,1,MATCH(Y$8,OFFSET('Fund Guide'!$B$4,,,,COUNTA('Fund Guide'!15:15)),0)-1,COUNTA('Fund Guide'!$B:$B)-COUNTA('Fund Guide'!$B$1:$B$4)),MATCH($E43,OFFSET('Fund Guide'!$B$4,1,,COUNTA('Fund Guide'!$B:$B)-COUNTA('Fund Guide'!$B$1:$B$4)),0)),"-"))</f>
        <v>-</v>
      </c>
      <c r="Z43" s="535" t="str">
        <f ca="1">IF($E43="", "", IFERROR(INDEX(OFFSET('Fund Guide'!$B$4,1,MATCH(Z$8,OFFSET('Fund Guide'!$B$4,,,,COUNTA('Fund Guide'!15:15)),0)-1,COUNTA('Fund Guide'!$B:$B)-COUNTA('Fund Guide'!$B$1:$B$4)),MATCH($E43,OFFSET('Fund Guide'!$B$4,1,,COUNTA('Fund Guide'!$B:$B)-COUNTA('Fund Guide'!$B$1:$B$4)),0)),"-"))</f>
        <v>-</v>
      </c>
      <c r="AB43" s="232"/>
      <c r="AC43" s="232"/>
      <c r="AD43" s="231"/>
      <c r="AG43" s="552"/>
    </row>
    <row r="44" spans="2:33" s="529" customFormat="1" ht="15" customHeight="1">
      <c r="B44" s="523"/>
      <c r="C44" s="523"/>
      <c r="D44" s="523"/>
      <c r="E44" s="390" t="s">
        <v>1528</v>
      </c>
      <c r="F44" s="524" t="str">
        <f ca="1">IF($E44="", "", IFERROR(INDEX(OFFSET('Fund Guide'!$B$4,1,MATCH(F$8,OFFSET('Fund Guide'!$B$4,,,,COUNTA('Fund Guide'!16:16)),0)-1,COUNTA('Fund Guide'!$B:$B)-COUNTA('Fund Guide'!$B$1:$B$4)),MATCH($E44,OFFSET('Fund Guide'!$B$4,1,,COUNTA('Fund Guide'!$B:$B)-COUNTA('Fund Guide'!$B$1:$B$4)),0)),"-"))</f>
        <v>-</v>
      </c>
      <c r="G44" s="525">
        <f ca="1">IF($E44="", "", IFERROR(INDEX(OFFSET('Fund Guide'!$B$4,1,MATCH(G$8,OFFSET('Fund Guide'!$B$4,,,,COUNTA('Fund Guide'!$4:$4)),0)-1,COUNTA('Fund Guide'!$B:$B)-COUNTA('Fund Guide'!$B$1:$B$4)),MATCH($E44,OFFSET('Fund Guide'!$B$4,1,,COUNTA('Fund Guide'!$B:$B)-COUNTA('Fund Guide'!$B$1:$B$4)),0)),
IF(OR(LEFT($E44,3)="NTN",LEFT($E44,3)="LFT"),DATE(_xlfn.NUMBERVALUE(RIGHT(LEFT($E44, FIND(" (", $E44)-1), 4)),8,15)-TODAY(),IFERROR(IF(FIND("ano",$E44)&gt;1,FLOOR(_xlfn.NUMBERVALUE(RIGHT(LEFT($E44,FIND(" ano",$E44)-1),FIND(" ano",$E44)-1-(FIND(" - ",$E44)+2)))*365,1)),IFERROR(IF(FIND("meses",$E44)&gt;1,FLOOR(_xlfn.NUMBERVALUE(RIGHT(LEFT($E44,FIND(" meses",$E44)-1),FIND(" meses",$E44)-1-(FIND(" - ",$E44)+2))),1)*(365/12)),IFERROR(IF(FIND("mês",$E44)&gt;1,FLOOR(_xlfn.NUMBERVALUE(RIGHT(LEFT($E44,FIND(" mês",$E44)-1),FIND(" mês",$E44)-1-(FIND(" - ",$E44)+2))),1)*(365/12)),IFERROR(IF(FIND("Diária", $E44)&gt;0, 0),
IFERROR(OFFSET('RF &amp; RV Guide'!$E$8,2+MATCH($E44, OFFSET('RF &amp; RV Guide'!$E$8,3,,COUNTA('RF &amp; RV Guide'!$E:$E)-COUNTA('RF &amp; RV Guide'!$E$1:$E$8)), 0),-1+MATCH(G$8, OFFSET('RF &amp; RV Guide'!$E$8,,,,COUNTA('RF &amp; RV Guide'!$8:$8)-COUNTA('RF &amp; RV Guide'!$A$8:$E$8)),0)),"-"))))))))</f>
        <v>3285</v>
      </c>
      <c r="H44" s="526" t="str">
        <f ca="1">IF($E44="", "", IFERROR(INDEX(OFFSET('Fund Guide'!$B$4,1,MATCH(H$8,OFFSET('Fund Guide'!$B$4,,,,COUNTA('Fund Guide'!34:34)),0)-1,COUNTA('Fund Guide'!$B:$B)-COUNTA('Fund Guide'!$B$1:$B$4)),MATCH($E44,OFFSET('Fund Guide'!$B$4,1,,COUNTA('Fund Guide'!$B:$B)-COUNTA('Fund Guide'!$B$1:$B$4)),0)),"BRL"))</f>
        <v>BRL</v>
      </c>
      <c r="I44" s="527">
        <f ca="1">IF($E44="", "", IFERROR(INDEX(OFFSET('Fund Guide'!$B$4,1,MATCH(IF($J$3="MFO", "Repasse Taxa Adm. Gestor", "Repasse Taxa Adm. AAI"),OFFSET('Fund Guide'!$B$4,,,,COUNTA('Fund Guide'!$4:$4)),0)-1,COUNTA('Fund Guide'!$B:$B)-COUNTA('Fund Guide'!$B$1:$B$4)),MATCH($E44,OFFSET('Fund Guide'!$B$4,1,,COUNTA('Fund Guide'!$B:$B)-COUNTA('Fund Guide'!$B$1:$B$4)),0)),
IFERROR(OFFSET('RF &amp; RV Guide'!$E$8,2+MATCH($E44, OFFSET('RF &amp; RV Guide'!$E$8,3,,COUNTA('RF &amp; RV Guide'!$E:$E)-COUNTA('RF &amp; RV Guide'!$E$1:$E$8)), 0),-1+MATCH(I$8, OFFSET('RF &amp; RV Guide'!$E$8,,,,COUNTA('RF &amp; RV Guide'!$8:$8)-COUNTA('RF &amp; RV Guide'!$A$8:$E$8)),0)),IFERROR(IF(FIND("tulo",$E44), 0.25%), "-"))))</f>
        <v>2.5000000000000001E-3</v>
      </c>
      <c r="J44" s="528" t="str">
        <f ca="1">IF($E44="", "", IFERROR(INDEX(OFFSET('Fund Guide'!$B$4,1,MATCH(J$8,OFFSET('Fund Guide'!$B$4,,,,COUNTA('Fund Guide'!$4:$4)),0)-1,COUNTA('Fund Guide'!$B:$B)-COUNTA('Fund Guide'!$B$1:$B$4)),MATCH($E44,OFFSET('Fund Guide'!$B$4,1,,COUNTA('Fund Guide'!$B:$B)-COUNTA('Fund Guide'!$B$1:$B$4)),0)),
IFERROR(OFFSET('RF &amp; RV Guide'!$E$8,2+MATCH($E44, OFFSET('RF &amp; RV Guide'!$E$8,3,,COUNTA('RF &amp; RV Guide'!$E:$E)-COUNTA('RF &amp; RV Guide'!$E$1:$E$8)), 0),-1+MATCH(J$8, OFFSET('RF &amp; RV Guide'!$E$8,,,,COUNTA('RF &amp; RV Guide'!$8:$8)-COUNTA('RF &amp; RV Guide'!$A$8:$E$8)),0)), "-")))</f>
        <v>-</v>
      </c>
      <c r="K44" s="528" t="str">
        <f ca="1">IF($E44="", "", IFERROR(INDEX(OFFSET('Fund Guide'!$B$4,1,MATCH(K$8,OFFSET('Fund Guide'!$B$4,,,,COUNTA('Fund Guide'!$4:$4)),0)-1,COUNTA('Fund Guide'!$B:$B)-COUNTA('Fund Guide'!$B$1:$B$4)),MATCH($E44,OFFSET('Fund Guide'!$B$4,1,,COUNTA('Fund Guide'!$B:$B)-COUNTA('Fund Guide'!$B$1:$B$4)),0)),
IFERROR(OFFSET('RF &amp; RV Guide'!$E$8,2+MATCH($E44, OFFSET('RF &amp; RV Guide'!$E$8,3,,COUNTA('RF &amp; RV Guide'!$E:$E)-COUNTA('RF &amp; RV Guide'!$E$1:$E$8)), 0),-1+MATCH("Captação", OFFSET('RF &amp; RV Guide'!$E$8,,,,COUNTA('RF &amp; RV Guide'!$8:$8)-COUNTA('RF &amp; RV Guide'!$A$8:$E$8)),0)), "-")))</f>
        <v>-</v>
      </c>
      <c r="M44" s="530">
        <f>IFERROR(IF(N44=0, "", N44*$M$3),0)</f>
        <v>200000</v>
      </c>
      <c r="N44" s="231">
        <v>0.02</v>
      </c>
      <c r="O44" s="550">
        <f>IFERROR(IF(N44=0, "", N44/N$42),0)</f>
        <v>0.5</v>
      </c>
      <c r="Q44" s="532" t="str">
        <f ca="1">IF($E44="", "", IFERROR(INDEX(OFFSET('Fund Guide'!$B$4,1,MATCH(Q$8,OFFSET('Fund Guide'!$B$4,,,,COUNTA('Fund Guide'!16:16)),0)-1,COUNTA('Fund Guide'!$B:$B)-COUNTA('Fund Guide'!$B$1:$B$4)),MATCH($E44,OFFSET('Fund Guide'!$B$4,1,,COUNTA('Fund Guide'!$B:$B)-COUNTA('Fund Guide'!$B$1:$B$4)),0)),"-"))</f>
        <v>-</v>
      </c>
      <c r="R44" s="533" t="str">
        <f ca="1">IF($E44="", "", IFERROR(INDEX(OFFSET('Fund Guide'!$B$4,1,MATCH(R$8,OFFSET('Fund Guide'!$B$4,,,,COUNTA('Fund Guide'!16:16)),0)-1,COUNTA('Fund Guide'!$B:$B)-COUNTA('Fund Guide'!$B$1:$B$4)),MATCH($E44,OFFSET('Fund Guide'!$B$4,1,,COUNTA('Fund Guide'!$B:$B)-COUNTA('Fund Guide'!$B$1:$B$4)),0)),"-"))</f>
        <v>-</v>
      </c>
      <c r="S44" s="532" t="str">
        <f ca="1">IF($E44="", "", IFERROR(INDEX(OFFSET('Fund Guide'!$B$4,1,MATCH(S$8,OFFSET('Fund Guide'!$B$4,,,,COUNTA('Fund Guide'!16:16)),0)-1,COUNTA('Fund Guide'!$B:$B)-COUNTA('Fund Guide'!$B$1:$B$4)),MATCH($E44,OFFSET('Fund Guide'!$B$4,1,,COUNTA('Fund Guide'!$B:$B)-COUNTA('Fund Guide'!$B$1:$B$4)),0)),"-"))</f>
        <v>-</v>
      </c>
      <c r="T44" s="533" t="str">
        <f ca="1">IF($E44="", "", IFERROR(INDEX(OFFSET('Fund Guide'!$B$4,1,MATCH(T$8,OFFSET('Fund Guide'!$B$4,,,,COUNTA('Fund Guide'!16:16)),0)-1,COUNTA('Fund Guide'!$B:$B)-COUNTA('Fund Guide'!$B$1:$B$4)),MATCH($E44,OFFSET('Fund Guide'!$B$4,1,,COUNTA('Fund Guide'!$B:$B)-COUNTA('Fund Guide'!$B$1:$B$4)),0)),"-"))</f>
        <v>-</v>
      </c>
      <c r="U44" s="532" t="str">
        <f ca="1">IF($E44="", "", IFERROR(INDEX(OFFSET('Fund Guide'!$B$4,1,MATCH(U$8,OFFSET('Fund Guide'!$B$4,,,,COUNTA('Fund Guide'!16:16)),0)-1,COUNTA('Fund Guide'!$B:$B)-COUNTA('Fund Guide'!$B$1:$B$4)),MATCH($E44,OFFSET('Fund Guide'!$B$4,1,,COUNTA('Fund Guide'!$B:$B)-COUNTA('Fund Guide'!$B$1:$B$4)),0)),"-"))</f>
        <v>-</v>
      </c>
      <c r="V44" s="533" t="str">
        <f ca="1">IF($E44="", "", IFERROR(INDEX(OFFSET('Fund Guide'!$B$4,1,MATCH(V$8,OFFSET('Fund Guide'!$B$4,,,,COUNTA('Fund Guide'!16:16)),0)-1,COUNTA('Fund Guide'!$B:$B)-COUNTA('Fund Guide'!$B$1:$B$4)),MATCH($E44,OFFSET('Fund Guide'!$B$4,1,,COUNTA('Fund Guide'!$B:$B)-COUNTA('Fund Guide'!$B$1:$B$4)),0)),"-"))</f>
        <v>-</v>
      </c>
      <c r="W44" s="532" t="str">
        <f ca="1">IF($E44="", "", IFERROR(INDEX(OFFSET('Fund Guide'!$B$4,1,MATCH(W$8,OFFSET('Fund Guide'!$B$4,,,,COUNTA('Fund Guide'!16:16)),0)-1,COUNTA('Fund Guide'!$B:$B)-COUNTA('Fund Guide'!$B$1:$B$4)),MATCH($E44,OFFSET('Fund Guide'!$B$4,1,,COUNTA('Fund Guide'!$B:$B)-COUNTA('Fund Guide'!$B$1:$B$4)),0)),"-"))</f>
        <v>-</v>
      </c>
      <c r="X44" s="533" t="str">
        <f ca="1">IF($E44="", "", IFERROR(INDEX(OFFSET('Fund Guide'!$B$4,1,MATCH(X$8,OFFSET('Fund Guide'!$B$4,,,,COUNTA('Fund Guide'!16:16)),0)-1,COUNTA('Fund Guide'!$B:$B)-COUNTA('Fund Guide'!$B$1:$B$4)),MATCH($E44,OFFSET('Fund Guide'!$B$4,1,,COUNTA('Fund Guide'!$B:$B)-COUNTA('Fund Guide'!$B$1:$B$4)),0)),"-"))</f>
        <v>-</v>
      </c>
      <c r="Y44" s="534" t="str">
        <f ca="1">IF($E44="", "", IFERROR(INDEX(OFFSET('Fund Guide'!$B$4,1,MATCH(Y$8,OFFSET('Fund Guide'!$B$4,,,,COUNTA('Fund Guide'!16:16)),0)-1,COUNTA('Fund Guide'!$B:$B)-COUNTA('Fund Guide'!$B$1:$B$4)),MATCH($E44,OFFSET('Fund Guide'!$B$4,1,,COUNTA('Fund Guide'!$B:$B)-COUNTA('Fund Guide'!$B$1:$B$4)),0)),"-"))</f>
        <v>-</v>
      </c>
      <c r="Z44" s="535" t="str">
        <f ca="1">IF($E44="", "", IFERROR(INDEX(OFFSET('Fund Guide'!$B$4,1,MATCH(Z$8,OFFSET('Fund Guide'!$B$4,,,,COUNTA('Fund Guide'!16:16)),0)-1,COUNTA('Fund Guide'!$B:$B)-COUNTA('Fund Guide'!$B$1:$B$4)),MATCH($E44,OFFSET('Fund Guide'!$B$4,1,,COUNTA('Fund Guide'!$B:$B)-COUNTA('Fund Guide'!$B$1:$B$4)),0)),"-"))</f>
        <v>-</v>
      </c>
      <c r="AB44" s="232"/>
      <c r="AC44" s="232"/>
      <c r="AD44" s="231"/>
      <c r="AG44" s="552"/>
    </row>
    <row r="45" spans="2:33" s="542" customFormat="1" ht="5.25" customHeight="1">
      <c r="B45" s="538"/>
      <c r="C45" s="538"/>
      <c r="D45" s="538"/>
      <c r="E45" s="539"/>
      <c r="F45" s="551"/>
      <c r="G45" s="540"/>
      <c r="H45" s="540"/>
      <c r="I45" s="541"/>
      <c r="J45" s="541"/>
      <c r="K45" s="541"/>
      <c r="M45" s="543"/>
      <c r="Q45" s="541"/>
      <c r="S45" s="541"/>
      <c r="U45" s="541"/>
      <c r="W45" s="541"/>
      <c r="Y45" s="541"/>
      <c r="AB45" s="541"/>
    </row>
    <row r="46" spans="2:33" s="513" customFormat="1" ht="14.25" customHeight="1">
      <c r="B46" s="509"/>
      <c r="C46" s="509" t="s">
        <v>12</v>
      </c>
      <c r="D46" s="509" t="s">
        <v>12</v>
      </c>
      <c r="E46" s="518" t="s">
        <v>663</v>
      </c>
      <c r="F46" s="519"/>
      <c r="G46" s="519"/>
      <c r="H46" s="519"/>
      <c r="I46" s="520"/>
      <c r="J46" s="520"/>
      <c r="K46" s="520"/>
      <c r="M46" s="521">
        <f>IFERROR(IF(N46=0, 0, N46*$M$3),0)</f>
        <v>500000</v>
      </c>
      <c r="N46" s="683">
        <v>0.05</v>
      </c>
      <c r="O46" s="522">
        <f>ROUND(O48+O52+O56,3)</f>
        <v>0.05</v>
      </c>
      <c r="Q46" s="520"/>
      <c r="R46" s="522"/>
      <c r="S46" s="520"/>
      <c r="T46" s="522"/>
      <c r="U46" s="520"/>
      <c r="V46" s="522"/>
      <c r="W46" s="520"/>
      <c r="X46" s="522"/>
      <c r="Y46" s="520"/>
      <c r="Z46" s="522"/>
      <c r="AB46" s="520"/>
      <c r="AC46" s="522"/>
      <c r="AD46" s="522"/>
    </row>
    <row r="47" spans="2:33" s="542" customFormat="1" ht="3" customHeight="1">
      <c r="B47" s="538"/>
      <c r="C47" s="538"/>
      <c r="D47" s="538"/>
      <c r="E47" s="539"/>
      <c r="F47" s="540"/>
      <c r="G47" s="540"/>
      <c r="H47" s="540"/>
      <c r="I47" s="541"/>
      <c r="J47" s="541"/>
      <c r="K47" s="541"/>
      <c r="M47" s="543"/>
      <c r="N47" s="544"/>
      <c r="Q47" s="541"/>
      <c r="S47" s="541"/>
      <c r="U47" s="541"/>
      <c r="W47" s="541"/>
      <c r="Y47" s="541"/>
      <c r="AB47" s="541"/>
    </row>
    <row r="48" spans="2:33" s="513" customFormat="1" ht="14.25" customHeight="1">
      <c r="B48" s="509"/>
      <c r="C48" s="509"/>
      <c r="D48" s="509" t="s">
        <v>12</v>
      </c>
      <c r="E48" s="545" t="s">
        <v>1375</v>
      </c>
      <c r="F48" s="546"/>
      <c r="G48" s="546"/>
      <c r="H48" s="546"/>
      <c r="I48" s="547"/>
      <c r="J48" s="547"/>
      <c r="K48" s="547"/>
      <c r="M48" s="548">
        <f>IFERROR(IF(N48=0, 0, N48*$M$3),0)</f>
        <v>350000.00000000006</v>
      </c>
      <c r="N48" s="684">
        <v>3.5000000000000003E-2</v>
      </c>
      <c r="O48" s="549">
        <f>IF(N48=0, 0, SUM(O49:O51)*N48)</f>
        <v>3.5000000000000003E-2</v>
      </c>
      <c r="Q48" s="547"/>
      <c r="R48" s="549"/>
      <c r="S48" s="547"/>
      <c r="T48" s="549"/>
      <c r="U48" s="547"/>
      <c r="V48" s="549"/>
      <c r="W48" s="547"/>
      <c r="X48" s="549"/>
      <c r="Y48" s="547"/>
      <c r="Z48" s="549"/>
      <c r="AB48" s="547"/>
      <c r="AC48" s="549"/>
      <c r="AD48" s="549"/>
    </row>
    <row r="49" spans="2:33" s="529" customFormat="1" ht="14.25" customHeight="1">
      <c r="B49" s="523"/>
      <c r="C49" s="523"/>
      <c r="D49" s="523"/>
      <c r="E49" s="390" t="s">
        <v>1469</v>
      </c>
      <c r="F49" s="524" t="str">
        <f ca="1">IF($E49="", "", IFERROR(INDEX(OFFSET('Fund Guide'!$B$4,1,MATCH(F$8,OFFSET('Fund Guide'!$B$4,,,,COUNTA('Fund Guide'!19:19)),0)-1,COUNTA('Fund Guide'!$B:$B)-COUNTA('Fund Guide'!$B$1:$B$4)),MATCH($E49,OFFSET('Fund Guide'!$B$4,1,,COUNTA('Fund Guide'!$B:$B)-COUNTA('Fund Guide'!$B$1:$B$4)),0)),"-"))</f>
        <v>-</v>
      </c>
      <c r="G49" s="525">
        <f ca="1">IF($E49="", "", IFERROR(INDEX(OFFSET('Fund Guide'!$B$4,1,MATCH(G$8,OFFSET('Fund Guide'!$B$4,,,,COUNTA('Fund Guide'!$4:$4)),0)-1,COUNTA('Fund Guide'!$B:$B)-COUNTA('Fund Guide'!$B$1:$B$4)),MATCH($E49,OFFSET('Fund Guide'!$B$4,1,,COUNTA('Fund Guide'!$B:$B)-COUNTA('Fund Guide'!$B$1:$B$4)),0)),
IF(OR(LEFT($E49,3)="NTN",LEFT($E49,3)="LFT"),DATE(_xlfn.NUMBERVALUE(RIGHT(LEFT($E49, FIND(" (", $E49)-1), 4)),8,15)-TODAY(),IFERROR(IF(FIND("ano",$E49)&gt;1,FLOOR(_xlfn.NUMBERVALUE(RIGHT(LEFT($E49,FIND(" ano",$E49)-1),FIND(" ano",$E49)-1-(FIND(" - ",$E49)+2)))*365,1)),IFERROR(IF(FIND("meses",$E49)&gt;1,FLOOR(_xlfn.NUMBERVALUE(RIGHT(LEFT($E49,FIND(" meses",$E49)-1),FIND(" meses",$E49)-1-(FIND(" - ",$E49)+2))),1)*(365/12)),IFERROR(IF(FIND("mês",$E49)&gt;1,FLOOR(_xlfn.NUMBERVALUE(RIGHT(LEFT($E49,FIND(" mês",$E49)-1),FIND(" mês",$E49)-1-(FIND(" - ",$E49)+2))),1)*(365/12)),IFERROR(IF(FIND("Diária", $E49)&gt;0, 0),
IFERROR(OFFSET('RF &amp; RV Guide'!$E$8,2+MATCH($E49, OFFSET('RF &amp; RV Guide'!$E$8,3,,COUNTA('RF &amp; RV Guide'!$E:$E)-COUNTA('RF &amp; RV Guide'!$E$1:$E$8)), 0),-1+MATCH(G$8, OFFSET('RF &amp; RV Guide'!$E$8,,,,COUNTA('RF &amp; RV Guide'!$8:$8)-COUNTA('RF &amp; RV Guide'!$A$8:$E$8)),0)),"-"))))))))</f>
        <v>730</v>
      </c>
      <c r="H49" s="526" t="str">
        <f ca="1">IF($E49="", "", IFERROR(INDEX(OFFSET('Fund Guide'!$B$4,1,MATCH(H$8,OFFSET('Fund Guide'!$B$4,,,,COUNTA('Fund Guide'!39:39)),0)-1,COUNTA('Fund Guide'!$B:$B)-COUNTA('Fund Guide'!$B$1:$B$4)),MATCH($E49,OFFSET('Fund Guide'!$B$4,1,,COUNTA('Fund Guide'!$B:$B)-COUNTA('Fund Guide'!$B$1:$B$4)),0)),"BRL"))</f>
        <v>BRL</v>
      </c>
      <c r="I49" s="527">
        <f ca="1">IF($E49="", "", IFERROR(INDEX(OFFSET('Fund Guide'!$B$4,1,MATCH(IF($J$3="MFO", "Repasse Taxa Adm. Gestor", "Repasse Taxa Adm. AAI"),OFFSET('Fund Guide'!$B$4,,,,COUNTA('Fund Guide'!$4:$4)),0)-1,COUNTA('Fund Guide'!$B:$B)-COUNTA('Fund Guide'!$B$1:$B$4)),MATCH($E49,OFFSET('Fund Guide'!$B$4,1,,COUNTA('Fund Guide'!$B:$B)-COUNTA('Fund Guide'!$B$1:$B$4)),0)),
IFERROR(OFFSET('RF &amp; RV Guide'!$E$8,2+MATCH($E49, OFFSET('RF &amp; RV Guide'!$E$8,3,,COUNTA('RF &amp; RV Guide'!$E:$E)-COUNTA('RF &amp; RV Guide'!$E$1:$E$8)), 0),-1+MATCH(I$8, OFFSET('RF &amp; RV Guide'!$E$8,,,,COUNTA('RF &amp; RV Guide'!$8:$8)-COUNTA('RF &amp; RV Guide'!$A$8:$E$8)),0)),IFERROR(IF(FIND("tulo",$E49), 0.25%), "-"))))</f>
        <v>2.5000000000000001E-3</v>
      </c>
      <c r="J49" s="528" t="str">
        <f ca="1">IF($E49="", "", IFERROR(INDEX(OFFSET('Fund Guide'!$B$4,1,MATCH(J$8,OFFSET('Fund Guide'!$B$4,,,,COUNTA('Fund Guide'!$4:$4)),0)-1,COUNTA('Fund Guide'!$B:$B)-COUNTA('Fund Guide'!$B$1:$B$4)),MATCH($E49,OFFSET('Fund Guide'!$B$4,1,,COUNTA('Fund Guide'!$B:$B)-COUNTA('Fund Guide'!$B$1:$B$4)),0)),
IFERROR(OFFSET('RF &amp; RV Guide'!$E$8,2+MATCH($E49, OFFSET('RF &amp; RV Guide'!$E$8,3,,COUNTA('RF &amp; RV Guide'!$E:$E)-COUNTA('RF &amp; RV Guide'!$E$1:$E$8)), 0),-1+MATCH(J$8, OFFSET('RF &amp; RV Guide'!$E$8,,,,COUNTA('RF &amp; RV Guide'!$8:$8)-COUNTA('RF &amp; RV Guide'!$A$8:$E$8)),0)), "-")))</f>
        <v>-</v>
      </c>
      <c r="K49" s="528" t="str">
        <f ca="1">IF($E49="", "", IFERROR(INDEX(OFFSET('Fund Guide'!$B$4,1,MATCH(K$8,OFFSET('Fund Guide'!$B$4,,,,COUNTA('Fund Guide'!$4:$4)),0)-1,COUNTA('Fund Guide'!$B:$B)-COUNTA('Fund Guide'!$B$1:$B$4)),MATCH($E49,OFFSET('Fund Guide'!$B$4,1,,COUNTA('Fund Guide'!$B:$B)-COUNTA('Fund Guide'!$B$1:$B$4)),0)),
IFERROR(OFFSET('RF &amp; RV Guide'!$E$8,2+MATCH($E49, OFFSET('RF &amp; RV Guide'!$E$8,3,,COUNTA('RF &amp; RV Guide'!$E:$E)-COUNTA('RF &amp; RV Guide'!$E$1:$E$8)), 0),-1+MATCH("Captação", OFFSET('RF &amp; RV Guide'!$E$8,,,,COUNTA('RF &amp; RV Guide'!$8:$8)-COUNTA('RF &amp; RV Guide'!$A$8:$E$8)),0)), "-")))</f>
        <v>-</v>
      </c>
      <c r="M49" s="530">
        <f>IFERROR(IF(N49=0, "", N49*$M$3),0)</f>
        <v>175000.00000000003</v>
      </c>
      <c r="N49" s="231">
        <v>1.7500000000000002E-2</v>
      </c>
      <c r="O49" s="550">
        <f>IFERROR(IF(N49=0, "", N49/N$48),0)</f>
        <v>0.5</v>
      </c>
      <c r="Q49" s="532" t="str">
        <f ca="1">IF($E49="", "", IFERROR(INDEX(OFFSET('Fund Guide'!$B$4,1,MATCH(Q$8,OFFSET('Fund Guide'!$B$4,,,,COUNTA('Fund Guide'!19:19)),0)-1,COUNTA('Fund Guide'!$B:$B)-COUNTA('Fund Guide'!$B$1:$B$4)),MATCH($E49,OFFSET('Fund Guide'!$B$4,1,,COUNTA('Fund Guide'!$B:$B)-COUNTA('Fund Guide'!$B$1:$B$4)),0)),"-"))</f>
        <v>-</v>
      </c>
      <c r="R49" s="533" t="str">
        <f ca="1">IF($E49="", "", IFERROR(INDEX(OFFSET('Fund Guide'!$B$4,1,MATCH(R$8,OFFSET('Fund Guide'!$B$4,,,,COUNTA('Fund Guide'!19:19)),0)-1,COUNTA('Fund Guide'!$B:$B)-COUNTA('Fund Guide'!$B$1:$B$4)),MATCH($E49,OFFSET('Fund Guide'!$B$4,1,,COUNTA('Fund Guide'!$B:$B)-COUNTA('Fund Guide'!$B$1:$B$4)),0)),"-"))</f>
        <v>-</v>
      </c>
      <c r="S49" s="532" t="str">
        <f ca="1">IF($E49="", "", IFERROR(INDEX(OFFSET('Fund Guide'!$B$4,1,MATCH(S$8,OFFSET('Fund Guide'!$B$4,,,,COUNTA('Fund Guide'!19:19)),0)-1,COUNTA('Fund Guide'!$B:$B)-COUNTA('Fund Guide'!$B$1:$B$4)),MATCH($E49,OFFSET('Fund Guide'!$B$4,1,,COUNTA('Fund Guide'!$B:$B)-COUNTA('Fund Guide'!$B$1:$B$4)),0)),"-"))</f>
        <v>-</v>
      </c>
      <c r="T49" s="533" t="str">
        <f ca="1">IF($E49="", "", IFERROR(INDEX(OFFSET('Fund Guide'!$B$4,1,MATCH(T$8,OFFSET('Fund Guide'!$B$4,,,,COUNTA('Fund Guide'!19:19)),0)-1,COUNTA('Fund Guide'!$B:$B)-COUNTA('Fund Guide'!$B$1:$B$4)),MATCH($E49,OFFSET('Fund Guide'!$B$4,1,,COUNTA('Fund Guide'!$B:$B)-COUNTA('Fund Guide'!$B$1:$B$4)),0)),"-"))</f>
        <v>-</v>
      </c>
      <c r="U49" s="532" t="str">
        <f ca="1">IF($E49="", "", IFERROR(INDEX(OFFSET('Fund Guide'!$B$4,1,MATCH(U$8,OFFSET('Fund Guide'!$B$4,,,,COUNTA('Fund Guide'!19:19)),0)-1,COUNTA('Fund Guide'!$B:$B)-COUNTA('Fund Guide'!$B$1:$B$4)),MATCH($E49,OFFSET('Fund Guide'!$B$4,1,,COUNTA('Fund Guide'!$B:$B)-COUNTA('Fund Guide'!$B$1:$B$4)),0)),"-"))</f>
        <v>-</v>
      </c>
      <c r="V49" s="533" t="str">
        <f ca="1">IF($E49="", "", IFERROR(INDEX(OFFSET('Fund Guide'!$B$4,1,MATCH(V$8,OFFSET('Fund Guide'!$B$4,,,,COUNTA('Fund Guide'!19:19)),0)-1,COUNTA('Fund Guide'!$B:$B)-COUNTA('Fund Guide'!$B$1:$B$4)),MATCH($E49,OFFSET('Fund Guide'!$B$4,1,,COUNTA('Fund Guide'!$B:$B)-COUNTA('Fund Guide'!$B$1:$B$4)),0)),"-"))</f>
        <v>-</v>
      </c>
      <c r="W49" s="532" t="str">
        <f ca="1">IF($E49="", "", IFERROR(INDEX(OFFSET('Fund Guide'!$B$4,1,MATCH(W$8,OFFSET('Fund Guide'!$B$4,,,,COUNTA('Fund Guide'!19:19)),0)-1,COUNTA('Fund Guide'!$B:$B)-COUNTA('Fund Guide'!$B$1:$B$4)),MATCH($E49,OFFSET('Fund Guide'!$B$4,1,,COUNTA('Fund Guide'!$B:$B)-COUNTA('Fund Guide'!$B$1:$B$4)),0)),"-"))</f>
        <v>-</v>
      </c>
      <c r="X49" s="533" t="str">
        <f ca="1">IF($E49="", "", IFERROR(INDEX(OFFSET('Fund Guide'!$B$4,1,MATCH(X$8,OFFSET('Fund Guide'!$B$4,,,,COUNTA('Fund Guide'!19:19)),0)-1,COUNTA('Fund Guide'!$B:$B)-COUNTA('Fund Guide'!$B$1:$B$4)),MATCH($E49,OFFSET('Fund Guide'!$B$4,1,,COUNTA('Fund Guide'!$B:$B)-COUNTA('Fund Guide'!$B$1:$B$4)),0)),"-"))</f>
        <v>-</v>
      </c>
      <c r="Y49" s="534" t="str">
        <f ca="1">IF($E49="", "", IFERROR(INDEX(OFFSET('Fund Guide'!$B$4,1,MATCH(Y$8,OFFSET('Fund Guide'!$B$4,,,,COUNTA('Fund Guide'!19:19)),0)-1,COUNTA('Fund Guide'!$B:$B)-COUNTA('Fund Guide'!$B$1:$B$4)),MATCH($E49,OFFSET('Fund Guide'!$B$4,1,,COUNTA('Fund Guide'!$B:$B)-COUNTA('Fund Guide'!$B$1:$B$4)),0)),"-"))</f>
        <v>-</v>
      </c>
      <c r="Z49" s="535" t="str">
        <f ca="1">IF($E49="", "", IFERROR(INDEX(OFFSET('Fund Guide'!$B$4,1,MATCH(Z$8,OFFSET('Fund Guide'!$B$4,,,,COUNTA('Fund Guide'!19:19)),0)-1,COUNTA('Fund Guide'!$B:$B)-COUNTA('Fund Guide'!$B$1:$B$4)),MATCH($E49,OFFSET('Fund Guide'!$B$4,1,,COUNTA('Fund Guide'!$B:$B)-COUNTA('Fund Guide'!$B$1:$B$4)),0)),"-"))</f>
        <v>-</v>
      </c>
      <c r="AB49" s="232"/>
      <c r="AC49" s="232"/>
      <c r="AD49" s="231"/>
      <c r="AG49" s="552"/>
    </row>
    <row r="50" spans="2:33" s="529" customFormat="1" ht="14.25" customHeight="1">
      <c r="B50" s="523"/>
      <c r="C50" s="523"/>
      <c r="D50" s="523"/>
      <c r="E50" s="390" t="s">
        <v>1470</v>
      </c>
      <c r="F50" s="524" t="str">
        <f ca="1">IF($E50="", "", IFERROR(INDEX(OFFSET('Fund Guide'!$B$4,1,MATCH(F$8,OFFSET('Fund Guide'!$B$4,,,,COUNTA('Fund Guide'!20:20)),0)-1,COUNTA('Fund Guide'!$B:$B)-COUNTA('Fund Guide'!$B$1:$B$4)),MATCH($E50,OFFSET('Fund Guide'!$B$4,1,,COUNTA('Fund Guide'!$B:$B)-COUNTA('Fund Guide'!$B$1:$B$4)),0)),"-"))</f>
        <v>-</v>
      </c>
      <c r="G50" s="525">
        <f ca="1">IF($E50="", "", IFERROR(INDEX(OFFSET('Fund Guide'!$B$4,1,MATCH(G$8,OFFSET('Fund Guide'!$B$4,,,,COUNTA('Fund Guide'!$4:$4)),0)-1,COUNTA('Fund Guide'!$B:$B)-COUNTA('Fund Guide'!$B$1:$B$4)),MATCH($E50,OFFSET('Fund Guide'!$B$4,1,,COUNTA('Fund Guide'!$B:$B)-COUNTA('Fund Guide'!$B$1:$B$4)),0)),
IF(OR(LEFT($E50,3)="NTN",LEFT($E50,3)="LFT"),DATE(_xlfn.NUMBERVALUE(RIGHT(LEFT($E50, FIND(" (", $E50)-1), 4)),8,15)-TODAY(),IFERROR(IF(FIND("ano",$E50)&gt;1,FLOOR(_xlfn.NUMBERVALUE(RIGHT(LEFT($E50,FIND(" ano",$E50)-1),FIND(" ano",$E50)-1-(FIND(" - ",$E50)+2)))*365,1)),IFERROR(IF(FIND("meses",$E50)&gt;1,FLOOR(_xlfn.NUMBERVALUE(RIGHT(LEFT($E50,FIND(" meses",$E50)-1),FIND(" meses",$E50)-1-(FIND(" - ",$E50)+2))),1)*(365/12)),IFERROR(IF(FIND("mês",$E50)&gt;1,FLOOR(_xlfn.NUMBERVALUE(RIGHT(LEFT($E50,FIND(" mês",$E50)-1),FIND(" mês",$E50)-1-(FIND(" - ",$E50)+2))),1)*(365/12)),IFERROR(IF(FIND("Diária", $E50)&gt;0, 0),
IFERROR(OFFSET('RF &amp; RV Guide'!$E$8,2+MATCH($E50, OFFSET('RF &amp; RV Guide'!$E$8,3,,COUNTA('RF &amp; RV Guide'!$E:$E)-COUNTA('RF &amp; RV Guide'!$E$1:$E$8)), 0),-1+MATCH(G$8, OFFSET('RF &amp; RV Guide'!$E$8,,,,COUNTA('RF &amp; RV Guide'!$8:$8)-COUNTA('RF &amp; RV Guide'!$A$8:$E$8)),0)),"-"))))))))</f>
        <v>1095</v>
      </c>
      <c r="H50" s="526" t="str">
        <f ca="1">IF($E50="", "", IFERROR(INDEX(OFFSET('Fund Guide'!$B$4,1,MATCH(H$8,OFFSET('Fund Guide'!$B$4,,,,COUNTA('Fund Guide'!40:40)),0)-1,COUNTA('Fund Guide'!$B:$B)-COUNTA('Fund Guide'!$B$1:$B$4)),MATCH($E50,OFFSET('Fund Guide'!$B$4,1,,COUNTA('Fund Guide'!$B:$B)-COUNTA('Fund Guide'!$B$1:$B$4)),0)),"BRL"))</f>
        <v>BRL</v>
      </c>
      <c r="I50" s="527">
        <f ca="1">IF($E50="", "", IFERROR(INDEX(OFFSET('Fund Guide'!$B$4,1,MATCH(IF($J$3="MFO", "Repasse Taxa Adm. Gestor", "Repasse Taxa Adm. AAI"),OFFSET('Fund Guide'!$B$4,,,,COUNTA('Fund Guide'!$4:$4)),0)-1,COUNTA('Fund Guide'!$B:$B)-COUNTA('Fund Guide'!$B$1:$B$4)),MATCH($E50,OFFSET('Fund Guide'!$B$4,1,,COUNTA('Fund Guide'!$B:$B)-COUNTA('Fund Guide'!$B$1:$B$4)),0)),
IFERROR(OFFSET('RF &amp; RV Guide'!$E$8,2+MATCH($E50, OFFSET('RF &amp; RV Guide'!$E$8,3,,COUNTA('RF &amp; RV Guide'!$E:$E)-COUNTA('RF &amp; RV Guide'!$E$1:$E$8)), 0),-1+MATCH(I$8, OFFSET('RF &amp; RV Guide'!$E$8,,,,COUNTA('RF &amp; RV Guide'!$8:$8)-COUNTA('RF &amp; RV Guide'!$A$8:$E$8)),0)),IFERROR(IF(FIND("tulo",$E50), 0.25%), "-"))))</f>
        <v>2.5000000000000001E-3</v>
      </c>
      <c r="J50" s="528" t="str">
        <f ca="1">IF($E50="", "", IFERROR(INDEX(OFFSET('Fund Guide'!$B$4,1,MATCH(J$8,OFFSET('Fund Guide'!$B$4,,,,COUNTA('Fund Guide'!$4:$4)),0)-1,COUNTA('Fund Guide'!$B:$B)-COUNTA('Fund Guide'!$B$1:$B$4)),MATCH($E50,OFFSET('Fund Guide'!$B$4,1,,COUNTA('Fund Guide'!$B:$B)-COUNTA('Fund Guide'!$B$1:$B$4)),0)),
IFERROR(OFFSET('RF &amp; RV Guide'!$E$8,2+MATCH($E50, OFFSET('RF &amp; RV Guide'!$E$8,3,,COUNTA('RF &amp; RV Guide'!$E:$E)-COUNTA('RF &amp; RV Guide'!$E$1:$E$8)), 0),-1+MATCH(J$8, OFFSET('RF &amp; RV Guide'!$E$8,,,,COUNTA('RF &amp; RV Guide'!$8:$8)-COUNTA('RF &amp; RV Guide'!$A$8:$E$8)),0)), "-")))</f>
        <v>-</v>
      </c>
      <c r="K50" s="528" t="str">
        <f ca="1">IF($E50="", "", IFERROR(INDEX(OFFSET('Fund Guide'!$B$4,1,MATCH(K$8,OFFSET('Fund Guide'!$B$4,,,,COUNTA('Fund Guide'!$4:$4)),0)-1,COUNTA('Fund Guide'!$B:$B)-COUNTA('Fund Guide'!$B$1:$B$4)),MATCH($E50,OFFSET('Fund Guide'!$B$4,1,,COUNTA('Fund Guide'!$B:$B)-COUNTA('Fund Guide'!$B$1:$B$4)),0)),
IFERROR(OFFSET('RF &amp; RV Guide'!$E$8,2+MATCH($E50, OFFSET('RF &amp; RV Guide'!$E$8,3,,COUNTA('RF &amp; RV Guide'!$E:$E)-COUNTA('RF &amp; RV Guide'!$E$1:$E$8)), 0),-1+MATCH("Captação", OFFSET('RF &amp; RV Guide'!$E$8,,,,COUNTA('RF &amp; RV Guide'!$8:$8)-COUNTA('RF &amp; RV Guide'!$A$8:$E$8)),0)), "-")))</f>
        <v>-</v>
      </c>
      <c r="M50" s="530">
        <f>IFERROR(IF(N50=0, "", N50*$M$3),0)</f>
        <v>175000.00000000003</v>
      </c>
      <c r="N50" s="231">
        <v>1.7500000000000002E-2</v>
      </c>
      <c r="O50" s="550">
        <f>IFERROR(IF(N50=0, "", N50/N$48),0)</f>
        <v>0.5</v>
      </c>
      <c r="Q50" s="532" t="str">
        <f ca="1">IF($E50="", "", IFERROR(INDEX(OFFSET('Fund Guide'!$B$4,1,MATCH(Q$8,OFFSET('Fund Guide'!$B$4,,,,COUNTA('Fund Guide'!20:20)),0)-1,COUNTA('Fund Guide'!$B:$B)-COUNTA('Fund Guide'!$B$1:$B$4)),MATCH($E50,OFFSET('Fund Guide'!$B$4,1,,COUNTA('Fund Guide'!$B:$B)-COUNTA('Fund Guide'!$B$1:$B$4)),0)),"-"))</f>
        <v>-</v>
      </c>
      <c r="R50" s="533" t="str">
        <f ca="1">IF($E50="", "", IFERROR(INDEX(OFFSET('Fund Guide'!$B$4,1,MATCH(R$8,OFFSET('Fund Guide'!$B$4,,,,COUNTA('Fund Guide'!20:20)),0)-1,COUNTA('Fund Guide'!$B:$B)-COUNTA('Fund Guide'!$B$1:$B$4)),MATCH($E50,OFFSET('Fund Guide'!$B$4,1,,COUNTA('Fund Guide'!$B:$B)-COUNTA('Fund Guide'!$B$1:$B$4)),0)),"-"))</f>
        <v>-</v>
      </c>
      <c r="S50" s="532" t="str">
        <f ca="1">IF($E50="", "", IFERROR(INDEX(OFFSET('Fund Guide'!$B$4,1,MATCH(S$8,OFFSET('Fund Guide'!$B$4,,,,COUNTA('Fund Guide'!20:20)),0)-1,COUNTA('Fund Guide'!$B:$B)-COUNTA('Fund Guide'!$B$1:$B$4)),MATCH($E50,OFFSET('Fund Guide'!$B$4,1,,COUNTA('Fund Guide'!$B:$B)-COUNTA('Fund Guide'!$B$1:$B$4)),0)),"-"))</f>
        <v>-</v>
      </c>
      <c r="T50" s="533" t="str">
        <f ca="1">IF($E50="", "", IFERROR(INDEX(OFFSET('Fund Guide'!$B$4,1,MATCH(T$8,OFFSET('Fund Guide'!$B$4,,,,COUNTA('Fund Guide'!20:20)),0)-1,COUNTA('Fund Guide'!$B:$B)-COUNTA('Fund Guide'!$B$1:$B$4)),MATCH($E50,OFFSET('Fund Guide'!$B$4,1,,COUNTA('Fund Guide'!$B:$B)-COUNTA('Fund Guide'!$B$1:$B$4)),0)),"-"))</f>
        <v>-</v>
      </c>
      <c r="U50" s="532" t="str">
        <f ca="1">IF($E50="", "", IFERROR(INDEX(OFFSET('Fund Guide'!$B$4,1,MATCH(U$8,OFFSET('Fund Guide'!$B$4,,,,COUNTA('Fund Guide'!20:20)),0)-1,COUNTA('Fund Guide'!$B:$B)-COUNTA('Fund Guide'!$B$1:$B$4)),MATCH($E50,OFFSET('Fund Guide'!$B$4,1,,COUNTA('Fund Guide'!$B:$B)-COUNTA('Fund Guide'!$B$1:$B$4)),0)),"-"))</f>
        <v>-</v>
      </c>
      <c r="V50" s="533" t="str">
        <f ca="1">IF($E50="", "", IFERROR(INDEX(OFFSET('Fund Guide'!$B$4,1,MATCH(V$8,OFFSET('Fund Guide'!$B$4,,,,COUNTA('Fund Guide'!20:20)),0)-1,COUNTA('Fund Guide'!$B:$B)-COUNTA('Fund Guide'!$B$1:$B$4)),MATCH($E50,OFFSET('Fund Guide'!$B$4,1,,COUNTA('Fund Guide'!$B:$B)-COUNTA('Fund Guide'!$B$1:$B$4)),0)),"-"))</f>
        <v>-</v>
      </c>
      <c r="W50" s="532" t="str">
        <f ca="1">IF($E50="", "", IFERROR(INDEX(OFFSET('Fund Guide'!$B$4,1,MATCH(W$8,OFFSET('Fund Guide'!$B$4,,,,COUNTA('Fund Guide'!20:20)),0)-1,COUNTA('Fund Guide'!$B:$B)-COUNTA('Fund Guide'!$B$1:$B$4)),MATCH($E50,OFFSET('Fund Guide'!$B$4,1,,COUNTA('Fund Guide'!$B:$B)-COUNTA('Fund Guide'!$B$1:$B$4)),0)),"-"))</f>
        <v>-</v>
      </c>
      <c r="X50" s="533" t="str">
        <f ca="1">IF($E50="", "", IFERROR(INDEX(OFFSET('Fund Guide'!$B$4,1,MATCH(X$8,OFFSET('Fund Guide'!$B$4,,,,COUNTA('Fund Guide'!20:20)),0)-1,COUNTA('Fund Guide'!$B:$B)-COUNTA('Fund Guide'!$B$1:$B$4)),MATCH($E50,OFFSET('Fund Guide'!$B$4,1,,COUNTA('Fund Guide'!$B:$B)-COUNTA('Fund Guide'!$B$1:$B$4)),0)),"-"))</f>
        <v>-</v>
      </c>
      <c r="Y50" s="534" t="str">
        <f ca="1">IF($E50="", "", IFERROR(INDEX(OFFSET('Fund Guide'!$B$4,1,MATCH(Y$8,OFFSET('Fund Guide'!$B$4,,,,COUNTA('Fund Guide'!20:20)),0)-1,COUNTA('Fund Guide'!$B:$B)-COUNTA('Fund Guide'!$B$1:$B$4)),MATCH($E50,OFFSET('Fund Guide'!$B$4,1,,COUNTA('Fund Guide'!$B:$B)-COUNTA('Fund Guide'!$B$1:$B$4)),0)),"-"))</f>
        <v>-</v>
      </c>
      <c r="Z50" s="535" t="str">
        <f ca="1">IF($E50="", "", IFERROR(INDEX(OFFSET('Fund Guide'!$B$4,1,MATCH(Z$8,OFFSET('Fund Guide'!$B$4,,,,COUNTA('Fund Guide'!20:20)),0)-1,COUNTA('Fund Guide'!$B:$B)-COUNTA('Fund Guide'!$B$1:$B$4)),MATCH($E50,OFFSET('Fund Guide'!$B$4,1,,COUNTA('Fund Guide'!$B:$B)-COUNTA('Fund Guide'!$B$1:$B$4)),0)),"-"))</f>
        <v>-</v>
      </c>
      <c r="AB50" s="232"/>
      <c r="AC50" s="232"/>
      <c r="AD50" s="231"/>
      <c r="AG50" s="552"/>
    </row>
    <row r="51" spans="2:33" s="497" customFormat="1" ht="4.5" customHeight="1">
      <c r="B51" s="495"/>
      <c r="C51" s="495"/>
      <c r="D51" s="495"/>
      <c r="E51" s="506"/>
      <c r="F51" s="537"/>
      <c r="G51" s="507"/>
      <c r="H51" s="507"/>
      <c r="I51" s="508"/>
      <c r="J51" s="508"/>
      <c r="K51" s="508"/>
      <c r="M51" s="517"/>
      <c r="Q51" s="508"/>
      <c r="S51" s="508"/>
      <c r="U51" s="508"/>
      <c r="W51" s="508"/>
      <c r="Y51" s="508"/>
      <c r="AB51" s="508"/>
    </row>
    <row r="52" spans="2:33" s="513" customFormat="1" ht="14.25" customHeight="1">
      <c r="B52" s="509"/>
      <c r="C52" s="509"/>
      <c r="D52" s="509" t="s">
        <v>12</v>
      </c>
      <c r="E52" s="545" t="s">
        <v>1379</v>
      </c>
      <c r="F52" s="546"/>
      <c r="G52" s="546"/>
      <c r="H52" s="546"/>
      <c r="I52" s="547"/>
      <c r="J52" s="547"/>
      <c r="K52" s="547"/>
      <c r="M52" s="548">
        <f>IFERROR(IF(N52=0, 0, N52*$M$3),0)</f>
        <v>150000</v>
      </c>
      <c r="N52" s="684">
        <v>1.4999999999999999E-2</v>
      </c>
      <c r="O52" s="549">
        <f>IF(N52=0, 0, SUM(O53:O55)*N52)</f>
        <v>1.4999999999999999E-2</v>
      </c>
      <c r="Q52" s="547"/>
      <c r="R52" s="549"/>
      <c r="S52" s="547"/>
      <c r="T52" s="549"/>
      <c r="U52" s="547"/>
      <c r="V52" s="549"/>
      <c r="W52" s="547"/>
      <c r="X52" s="549"/>
      <c r="Y52" s="547"/>
      <c r="Z52" s="549"/>
      <c r="AB52" s="547"/>
      <c r="AC52" s="549"/>
      <c r="AD52" s="549"/>
    </row>
    <row r="53" spans="2:33" s="529" customFormat="1" ht="14.25" customHeight="1">
      <c r="B53" s="523"/>
      <c r="C53" s="523"/>
      <c r="D53" s="523"/>
      <c r="E53" s="390" t="s">
        <v>1471</v>
      </c>
      <c r="F53" s="524" t="str">
        <f ca="1">IF($E53="", "", IFERROR(INDEX(OFFSET('Fund Guide'!$B$4,1,MATCH(F$8,OFFSET('Fund Guide'!$B$4,,,,COUNTA('Fund Guide'!23:23)),0)-1,COUNTA('Fund Guide'!$B:$B)-COUNTA('Fund Guide'!$B$1:$B$4)),MATCH($E53,OFFSET('Fund Guide'!$B$4,1,,COUNTA('Fund Guide'!$B:$B)-COUNTA('Fund Guide'!$B$1:$B$4)),0)),"-"))</f>
        <v>-</v>
      </c>
      <c r="G53" s="525">
        <f ca="1">IF($E53="", "", IFERROR(INDEX(OFFSET('Fund Guide'!$B$4,1,MATCH(G$8,OFFSET('Fund Guide'!$B$4,,,,COUNTA('Fund Guide'!$4:$4)),0)-1,COUNTA('Fund Guide'!$B:$B)-COUNTA('Fund Guide'!$B$1:$B$4)),MATCH($E53,OFFSET('Fund Guide'!$B$4,1,,COUNTA('Fund Guide'!$B:$B)-COUNTA('Fund Guide'!$B$1:$B$4)),0)),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IFERROR(OFFSET('RF &amp; RV Guide'!$E$8,2+MATCH($E53, OFFSET('RF &amp; RV Guide'!$E$8,3,,COUNTA('RF &amp; RV Guide'!$E:$E)-COUNTA('RF &amp; RV Guide'!$E$1:$E$8)), 0),-1+MATCH(G$8, OFFSET('RF &amp; RV Guide'!$E$8,,,,COUNTA('RF &amp; RV Guide'!$8:$8)-COUNTA('RF &amp; RV Guide'!$A$8:$E$8)),0)),"-"))))))))</f>
        <v>1460</v>
      </c>
      <c r="H53" s="526" t="str">
        <f ca="1">IF($E53="", "", IFERROR(INDEX(OFFSET('Fund Guide'!$B$4,1,MATCH(H$8,OFFSET('Fund Guide'!$B$4,,,,COUNTA('Fund Guide'!43:43)),0)-1,COUNTA('Fund Guide'!$B:$B)-COUNTA('Fund Guide'!$B$1:$B$4)),MATCH($E53,OFFSET('Fund Guide'!$B$4,1,,COUNTA('Fund Guide'!$B:$B)-COUNTA('Fund Guide'!$B$1:$B$4)),0)),"BRL"))</f>
        <v>BRL</v>
      </c>
      <c r="I53" s="527">
        <f ca="1">IF($E53="", "", IFERROR(INDEX(OFFSET('Fund Guide'!$B$4,1,MATCH(IF($J$3="MFO", "Repasse Taxa Adm. Gestor", "Repasse Taxa Adm. AAI"),OFFSET('Fund Guide'!$B$4,,,,COUNTA('Fund Guide'!$4:$4)),0)-1,COUNTA('Fund Guide'!$B:$B)-COUNTA('Fund Guide'!$B$1:$B$4)),MATCH($E53,OFFSET('Fund Guide'!$B$4,1,,COUNTA('Fund Guide'!$B:$B)-COUNTA('Fund Guide'!$B$1:$B$4)),0)),
IFERROR(OFFSET('RF &amp; RV Guide'!$E$8,2+MATCH($E53, OFFSET('RF &amp; RV Guide'!$E$8,3,,COUNTA('RF &amp; RV Guide'!$E:$E)-COUNTA('RF &amp; RV Guide'!$E$1:$E$8)), 0),-1+MATCH(I$8, OFFSET('RF &amp; RV Guide'!$E$8,,,,COUNTA('RF &amp; RV Guide'!$8:$8)-COUNTA('RF &amp; RV Guide'!$A$8:$E$8)),0)),IFERROR(IF(FIND("tulo",$E53), 0.25%), "-"))))</f>
        <v>2.5000000000000001E-3</v>
      </c>
      <c r="J53" s="528" t="str">
        <f ca="1">IF($E53="", "", IFERROR(INDEX(OFFSET('Fund Guide'!$B$4,1,MATCH(J$8,OFFSET('Fund Guide'!$B$4,,,,COUNTA('Fund Guide'!$4:$4)),0)-1,COUNTA('Fund Guide'!$B:$B)-COUNTA('Fund Guide'!$B$1:$B$4)),MATCH($E53,OFFSET('Fund Guide'!$B$4,1,,COUNTA('Fund Guide'!$B:$B)-COUNTA('Fund Guide'!$B$1:$B$4)),0)),
IFERROR(OFFSET('RF &amp; RV Guide'!$E$8,2+MATCH($E53, OFFSET('RF &amp; RV Guide'!$E$8,3,,COUNTA('RF &amp; RV Guide'!$E:$E)-COUNTA('RF &amp; RV Guide'!$E$1:$E$8)), 0),-1+MATCH(J$8, OFFSET('RF &amp; RV Guide'!$E$8,,,,COUNTA('RF &amp; RV Guide'!$8:$8)-COUNTA('RF &amp; RV Guide'!$A$8:$E$8)),0)), "-")))</f>
        <v>-</v>
      </c>
      <c r="K53" s="528" t="str">
        <f ca="1">IF($E53="", "", IFERROR(INDEX(OFFSET('Fund Guide'!$B$4,1,MATCH(K$8,OFFSET('Fund Guide'!$B$4,,,,COUNTA('Fund Guide'!$4:$4)),0)-1,COUNTA('Fund Guide'!$B:$B)-COUNTA('Fund Guide'!$B$1:$B$4)),MATCH($E53,OFFSET('Fund Guide'!$B$4,1,,COUNTA('Fund Guide'!$B:$B)-COUNTA('Fund Guide'!$B$1:$B$4)),0)),
IFERROR(OFFSET('RF &amp; RV Guide'!$E$8,2+MATCH($E53, OFFSET('RF &amp; RV Guide'!$E$8,3,,COUNTA('RF &amp; RV Guide'!$E:$E)-COUNTA('RF &amp; RV Guide'!$E$1:$E$8)), 0),-1+MATCH("Captação", OFFSET('RF &amp; RV Guide'!$E$8,,,,COUNTA('RF &amp; RV Guide'!$8:$8)-COUNTA('RF &amp; RV Guide'!$A$8:$E$8)),0)), "-")))</f>
        <v>-</v>
      </c>
      <c r="M53" s="530">
        <f>IFERROR(IF(N53=0, "", N53*$M$3),0)</f>
        <v>75000</v>
      </c>
      <c r="N53" s="231">
        <v>7.4999999999999997E-3</v>
      </c>
      <c r="O53" s="550">
        <f>IFERROR(IF(N53=0, "", N53/N$52),0)</f>
        <v>0.5</v>
      </c>
      <c r="Q53" s="532" t="str">
        <f ca="1">IF($E53="", "", IFERROR(INDEX(OFFSET('Fund Guide'!$B$4,1,MATCH(Q$8,OFFSET('Fund Guide'!$B$4,,,,COUNTA('Fund Guide'!23:23)),0)-1,COUNTA('Fund Guide'!$B:$B)-COUNTA('Fund Guide'!$B$1:$B$4)),MATCH($E53,OFFSET('Fund Guide'!$B$4,1,,COUNTA('Fund Guide'!$B:$B)-COUNTA('Fund Guide'!$B$1:$B$4)),0)),"-"))</f>
        <v>-</v>
      </c>
      <c r="R53" s="533" t="str">
        <f ca="1">IF($E53="", "", IFERROR(INDEX(OFFSET('Fund Guide'!$B$4,1,MATCH(R$8,OFFSET('Fund Guide'!$B$4,,,,COUNTA('Fund Guide'!23:23)),0)-1,COUNTA('Fund Guide'!$B:$B)-COUNTA('Fund Guide'!$B$1:$B$4)),MATCH($E53,OFFSET('Fund Guide'!$B$4,1,,COUNTA('Fund Guide'!$B:$B)-COUNTA('Fund Guide'!$B$1:$B$4)),0)),"-"))</f>
        <v>-</v>
      </c>
      <c r="S53" s="532" t="str">
        <f ca="1">IF($E53="", "", IFERROR(INDEX(OFFSET('Fund Guide'!$B$4,1,MATCH(S$8,OFFSET('Fund Guide'!$B$4,,,,COUNTA('Fund Guide'!23:23)),0)-1,COUNTA('Fund Guide'!$B:$B)-COUNTA('Fund Guide'!$B$1:$B$4)),MATCH($E53,OFFSET('Fund Guide'!$B$4,1,,COUNTA('Fund Guide'!$B:$B)-COUNTA('Fund Guide'!$B$1:$B$4)),0)),"-"))</f>
        <v>-</v>
      </c>
      <c r="T53" s="533" t="str">
        <f ca="1">IF($E53="", "", IFERROR(INDEX(OFFSET('Fund Guide'!$B$4,1,MATCH(T$8,OFFSET('Fund Guide'!$B$4,,,,COUNTA('Fund Guide'!23:23)),0)-1,COUNTA('Fund Guide'!$B:$B)-COUNTA('Fund Guide'!$B$1:$B$4)),MATCH($E53,OFFSET('Fund Guide'!$B$4,1,,COUNTA('Fund Guide'!$B:$B)-COUNTA('Fund Guide'!$B$1:$B$4)),0)),"-"))</f>
        <v>-</v>
      </c>
      <c r="U53" s="532" t="str">
        <f ca="1">IF($E53="", "", IFERROR(INDEX(OFFSET('Fund Guide'!$B$4,1,MATCH(U$8,OFFSET('Fund Guide'!$B$4,,,,COUNTA('Fund Guide'!23:23)),0)-1,COUNTA('Fund Guide'!$B:$B)-COUNTA('Fund Guide'!$B$1:$B$4)),MATCH($E53,OFFSET('Fund Guide'!$B$4,1,,COUNTA('Fund Guide'!$B:$B)-COUNTA('Fund Guide'!$B$1:$B$4)),0)),"-"))</f>
        <v>-</v>
      </c>
      <c r="V53" s="533" t="str">
        <f ca="1">IF($E53="", "", IFERROR(INDEX(OFFSET('Fund Guide'!$B$4,1,MATCH(V$8,OFFSET('Fund Guide'!$B$4,,,,COUNTA('Fund Guide'!23:23)),0)-1,COUNTA('Fund Guide'!$B:$B)-COUNTA('Fund Guide'!$B$1:$B$4)),MATCH($E53,OFFSET('Fund Guide'!$B$4,1,,COUNTA('Fund Guide'!$B:$B)-COUNTA('Fund Guide'!$B$1:$B$4)),0)),"-"))</f>
        <v>-</v>
      </c>
      <c r="W53" s="532" t="str">
        <f ca="1">IF($E53="", "", IFERROR(INDEX(OFFSET('Fund Guide'!$B$4,1,MATCH(W$8,OFFSET('Fund Guide'!$B$4,,,,COUNTA('Fund Guide'!23:23)),0)-1,COUNTA('Fund Guide'!$B:$B)-COUNTA('Fund Guide'!$B$1:$B$4)),MATCH($E53,OFFSET('Fund Guide'!$B$4,1,,COUNTA('Fund Guide'!$B:$B)-COUNTA('Fund Guide'!$B$1:$B$4)),0)),"-"))</f>
        <v>-</v>
      </c>
      <c r="X53" s="533" t="str">
        <f ca="1">IF($E53="", "", IFERROR(INDEX(OFFSET('Fund Guide'!$B$4,1,MATCH(X$8,OFFSET('Fund Guide'!$B$4,,,,COUNTA('Fund Guide'!23:23)),0)-1,COUNTA('Fund Guide'!$B:$B)-COUNTA('Fund Guide'!$B$1:$B$4)),MATCH($E53,OFFSET('Fund Guide'!$B$4,1,,COUNTA('Fund Guide'!$B:$B)-COUNTA('Fund Guide'!$B$1:$B$4)),0)),"-"))</f>
        <v>-</v>
      </c>
      <c r="Y53" s="534" t="str">
        <f ca="1">IF($E53="", "", IFERROR(INDEX(OFFSET('Fund Guide'!$B$4,1,MATCH(Y$8,OFFSET('Fund Guide'!$B$4,,,,COUNTA('Fund Guide'!23:23)),0)-1,COUNTA('Fund Guide'!$B:$B)-COUNTA('Fund Guide'!$B$1:$B$4)),MATCH($E53,OFFSET('Fund Guide'!$B$4,1,,COUNTA('Fund Guide'!$B:$B)-COUNTA('Fund Guide'!$B$1:$B$4)),0)),"-"))</f>
        <v>-</v>
      </c>
      <c r="Z53" s="535" t="str">
        <f ca="1">IF($E53="", "", IFERROR(INDEX(OFFSET('Fund Guide'!$B$4,1,MATCH(Z$8,OFFSET('Fund Guide'!$B$4,,,,COUNTA('Fund Guide'!23:23)),0)-1,COUNTA('Fund Guide'!$B:$B)-COUNTA('Fund Guide'!$B$1:$B$4)),MATCH($E53,OFFSET('Fund Guide'!$B$4,1,,COUNTA('Fund Guide'!$B:$B)-COUNTA('Fund Guide'!$B$1:$B$4)),0)),"-"))</f>
        <v>-</v>
      </c>
      <c r="AB53" s="232"/>
      <c r="AC53" s="232"/>
      <c r="AD53" s="231"/>
    </row>
    <row r="54" spans="2:33" s="529" customFormat="1" ht="14.25" customHeight="1">
      <c r="B54" s="523"/>
      <c r="C54" s="523"/>
      <c r="D54" s="523"/>
      <c r="E54" s="390" t="s">
        <v>1472</v>
      </c>
      <c r="F54" s="524" t="str">
        <f ca="1">IF($E54="", "", IFERROR(INDEX(OFFSET('Fund Guide'!$B$4,1,MATCH(F$8,OFFSET('Fund Guide'!$B$4,,,,COUNTA('Fund Guide'!24:24)),0)-1,COUNTA('Fund Guide'!$B:$B)-COUNTA('Fund Guide'!$B$1:$B$4)),MATCH($E54,OFFSET('Fund Guide'!$B$4,1,,COUNTA('Fund Guide'!$B:$B)-COUNTA('Fund Guide'!$B$1:$B$4)),0)),"-"))</f>
        <v>-</v>
      </c>
      <c r="G54" s="525">
        <f ca="1">IF($E54="", "", IFERROR(INDEX(OFFSET('Fund Guide'!$B$4,1,MATCH(G$8,OFFSET('Fund Guide'!$B$4,,,,COUNTA('Fund Guide'!$4:$4)),0)-1,COUNTA('Fund Guide'!$B:$B)-COUNTA('Fund Guide'!$B$1:$B$4)),MATCH($E54,OFFSET('Fund Guide'!$B$4,1,,COUNTA('Fund Guide'!$B:$B)-COUNTA('Fund Guide'!$B$1:$B$4)),0)),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1825</v>
      </c>
      <c r="H54" s="526" t="str">
        <f ca="1">IF($E54="", "", IFERROR(INDEX(OFFSET('Fund Guide'!$B$4,1,MATCH(H$8,OFFSET('Fund Guide'!$B$4,,,,COUNTA('Fund Guide'!44:44)),0)-1,COUNTA('Fund Guide'!$B:$B)-COUNTA('Fund Guide'!$B$1:$B$4)),MATCH($E54,OFFSET('Fund Guide'!$B$4,1,,COUNTA('Fund Guide'!$B:$B)-COUNTA('Fund Guide'!$B$1:$B$4)),0)),"BRL"))</f>
        <v>BRL</v>
      </c>
      <c r="I54" s="527">
        <f ca="1">IF($E54="", "", IFERROR(INDEX(OFFSET('Fund Guide'!$B$4,1,MATCH(IF($J$3="MFO", "Repasse Taxa Adm. Gestor", "Repasse Taxa Adm. AAI"),OFFSET('Fund Guide'!$B$4,,,,COUNTA('Fund Guide'!$4:$4)),0)-1,COUNTA('Fund Guide'!$B:$B)-COUNTA('Fund Guide'!$B$1:$B$4)),MATCH($E54,OFFSET('Fund Guide'!$B$4,1,,COUNTA('Fund Guide'!$B:$B)-COUNTA('Fund Guide'!$B$1:$B$4)),0)),
IFERROR(OFFSET('RF &amp; RV Guide'!$E$8,2+MATCH($E54, OFFSET('RF &amp; RV Guide'!$E$8,3,,COUNTA('RF &amp; RV Guide'!$E:$E)-COUNTA('RF &amp; RV Guide'!$E$1:$E$8)), 0),-1+MATCH(I$8, OFFSET('RF &amp; RV Guide'!$E$8,,,,COUNTA('RF &amp; RV Guide'!$8:$8)-COUNTA('RF &amp; RV Guide'!$A$8:$E$8)),0)),IFERROR(IF(FIND("tulo",$E54), 0.25%), "-"))))</f>
        <v>2.5000000000000001E-3</v>
      </c>
      <c r="J54" s="528" t="str">
        <f ca="1">IF($E54="", "", IFERROR(INDEX(OFFSET('Fund Guide'!$B$4,1,MATCH(J$8,OFFSET('Fund Guide'!$B$4,,,,COUNTA('Fund Guide'!$4:$4)),0)-1,COUNTA('Fund Guide'!$B:$B)-COUNTA('Fund Guide'!$B$1:$B$4)),MATCH($E54,OFFSET('Fund Guide'!$B$4,1,,COUNTA('Fund Guide'!$B:$B)-COUNTA('Fund Guide'!$B$1:$B$4)),0)),
IFERROR(OFFSET('RF &amp; RV Guide'!$E$8,2+MATCH($E54, OFFSET('RF &amp; RV Guide'!$E$8,3,,COUNTA('RF &amp; RV Guide'!$E:$E)-COUNTA('RF &amp; RV Guide'!$E$1:$E$8)), 0),-1+MATCH(J$8, OFFSET('RF &amp; RV Guide'!$E$8,,,,COUNTA('RF &amp; RV Guide'!$8:$8)-COUNTA('RF &amp; RV Guide'!$A$8:$E$8)),0)), "-")))</f>
        <v>-</v>
      </c>
      <c r="K54" s="528" t="str">
        <f ca="1">IF($E54="", "", IFERROR(INDEX(OFFSET('Fund Guide'!$B$4,1,MATCH(K$8,OFFSET('Fund Guide'!$B$4,,,,COUNTA('Fund Guide'!$4:$4)),0)-1,COUNTA('Fund Guide'!$B:$B)-COUNTA('Fund Guide'!$B$1:$B$4)),MATCH($E54,OFFSET('Fund Guide'!$B$4,1,,COUNTA('Fund Guide'!$B:$B)-COUNTA('Fund Guide'!$B$1:$B$4)),0)),
IFERROR(OFFSET('RF &amp; RV Guide'!$E$8,2+MATCH($E54, OFFSET('RF &amp; RV Guide'!$E$8,3,,COUNTA('RF &amp; RV Guide'!$E:$E)-COUNTA('RF &amp; RV Guide'!$E$1:$E$8)), 0),-1+MATCH("Captação", OFFSET('RF &amp; RV Guide'!$E$8,,,,COUNTA('RF &amp; RV Guide'!$8:$8)-COUNTA('RF &amp; RV Guide'!$A$8:$E$8)),0)), "-")))</f>
        <v>-</v>
      </c>
      <c r="M54" s="530">
        <f>IFERROR(IF(N54=0, "", N54*$M$3),0)</f>
        <v>75000</v>
      </c>
      <c r="N54" s="231">
        <v>7.4999999999999997E-3</v>
      </c>
      <c r="O54" s="550">
        <f>IFERROR(IF(N54=0, "", N54/N$52),0)</f>
        <v>0.5</v>
      </c>
      <c r="Q54" s="532" t="str">
        <f ca="1">IF($E54="", "", IFERROR(INDEX(OFFSET('Fund Guide'!$B$4,1,MATCH(Q$8,OFFSET('Fund Guide'!$B$4,,,,COUNTA('Fund Guide'!24:24)),0)-1,COUNTA('Fund Guide'!$B:$B)-COUNTA('Fund Guide'!$B$1:$B$4)),MATCH($E54,OFFSET('Fund Guide'!$B$4,1,,COUNTA('Fund Guide'!$B:$B)-COUNTA('Fund Guide'!$B$1:$B$4)),0)),"-"))</f>
        <v>-</v>
      </c>
      <c r="R54" s="533" t="str">
        <f ca="1">IF($E54="", "", IFERROR(INDEX(OFFSET('Fund Guide'!$B$4,1,MATCH(R$8,OFFSET('Fund Guide'!$B$4,,,,COUNTA('Fund Guide'!24:24)),0)-1,COUNTA('Fund Guide'!$B:$B)-COUNTA('Fund Guide'!$B$1:$B$4)),MATCH($E54,OFFSET('Fund Guide'!$B$4,1,,COUNTA('Fund Guide'!$B:$B)-COUNTA('Fund Guide'!$B$1:$B$4)),0)),"-"))</f>
        <v>-</v>
      </c>
      <c r="S54" s="532" t="str">
        <f ca="1">IF($E54="", "", IFERROR(INDEX(OFFSET('Fund Guide'!$B$4,1,MATCH(S$8,OFFSET('Fund Guide'!$B$4,,,,COUNTA('Fund Guide'!24:24)),0)-1,COUNTA('Fund Guide'!$B:$B)-COUNTA('Fund Guide'!$B$1:$B$4)),MATCH($E54,OFFSET('Fund Guide'!$B$4,1,,COUNTA('Fund Guide'!$B:$B)-COUNTA('Fund Guide'!$B$1:$B$4)),0)),"-"))</f>
        <v>-</v>
      </c>
      <c r="T54" s="533" t="str">
        <f ca="1">IF($E54="", "", IFERROR(INDEX(OFFSET('Fund Guide'!$B$4,1,MATCH(T$8,OFFSET('Fund Guide'!$B$4,,,,COUNTA('Fund Guide'!24:24)),0)-1,COUNTA('Fund Guide'!$B:$B)-COUNTA('Fund Guide'!$B$1:$B$4)),MATCH($E54,OFFSET('Fund Guide'!$B$4,1,,COUNTA('Fund Guide'!$B:$B)-COUNTA('Fund Guide'!$B$1:$B$4)),0)),"-"))</f>
        <v>-</v>
      </c>
      <c r="U54" s="532" t="str">
        <f ca="1">IF($E54="", "", IFERROR(INDEX(OFFSET('Fund Guide'!$B$4,1,MATCH(U$8,OFFSET('Fund Guide'!$B$4,,,,COUNTA('Fund Guide'!24:24)),0)-1,COUNTA('Fund Guide'!$B:$B)-COUNTA('Fund Guide'!$B$1:$B$4)),MATCH($E54,OFFSET('Fund Guide'!$B$4,1,,COUNTA('Fund Guide'!$B:$B)-COUNTA('Fund Guide'!$B$1:$B$4)),0)),"-"))</f>
        <v>-</v>
      </c>
      <c r="V54" s="533" t="str">
        <f ca="1">IF($E54="", "", IFERROR(INDEX(OFFSET('Fund Guide'!$B$4,1,MATCH(V$8,OFFSET('Fund Guide'!$B$4,,,,COUNTA('Fund Guide'!24:24)),0)-1,COUNTA('Fund Guide'!$B:$B)-COUNTA('Fund Guide'!$B$1:$B$4)),MATCH($E54,OFFSET('Fund Guide'!$B$4,1,,COUNTA('Fund Guide'!$B:$B)-COUNTA('Fund Guide'!$B$1:$B$4)),0)),"-"))</f>
        <v>-</v>
      </c>
      <c r="W54" s="532" t="str">
        <f ca="1">IF($E54="", "", IFERROR(INDEX(OFFSET('Fund Guide'!$B$4,1,MATCH(W$8,OFFSET('Fund Guide'!$B$4,,,,COUNTA('Fund Guide'!24:24)),0)-1,COUNTA('Fund Guide'!$B:$B)-COUNTA('Fund Guide'!$B$1:$B$4)),MATCH($E54,OFFSET('Fund Guide'!$B$4,1,,COUNTA('Fund Guide'!$B:$B)-COUNTA('Fund Guide'!$B$1:$B$4)),0)),"-"))</f>
        <v>-</v>
      </c>
      <c r="X54" s="533" t="str">
        <f ca="1">IF($E54="", "", IFERROR(INDEX(OFFSET('Fund Guide'!$B$4,1,MATCH(X$8,OFFSET('Fund Guide'!$B$4,,,,COUNTA('Fund Guide'!24:24)),0)-1,COUNTA('Fund Guide'!$B:$B)-COUNTA('Fund Guide'!$B$1:$B$4)),MATCH($E54,OFFSET('Fund Guide'!$B$4,1,,COUNTA('Fund Guide'!$B:$B)-COUNTA('Fund Guide'!$B$1:$B$4)),0)),"-"))</f>
        <v>-</v>
      </c>
      <c r="Y54" s="534" t="str">
        <f ca="1">IF($E54="", "", IFERROR(INDEX(OFFSET('Fund Guide'!$B$4,1,MATCH(Y$8,OFFSET('Fund Guide'!$B$4,,,,COUNTA('Fund Guide'!24:24)),0)-1,COUNTA('Fund Guide'!$B:$B)-COUNTA('Fund Guide'!$B$1:$B$4)),MATCH($E54,OFFSET('Fund Guide'!$B$4,1,,COUNTA('Fund Guide'!$B:$B)-COUNTA('Fund Guide'!$B$1:$B$4)),0)),"-"))</f>
        <v>-</v>
      </c>
      <c r="Z54" s="535" t="str">
        <f ca="1">IF($E54="", "", IFERROR(INDEX(OFFSET('Fund Guide'!$B$4,1,MATCH(Z$8,OFFSET('Fund Guide'!$B$4,,,,COUNTA('Fund Guide'!24:24)),0)-1,COUNTA('Fund Guide'!$B:$B)-COUNTA('Fund Guide'!$B$1:$B$4)),MATCH($E54,OFFSET('Fund Guide'!$B$4,1,,COUNTA('Fund Guide'!$B:$B)-COUNTA('Fund Guide'!$B$1:$B$4)),0)),"-"))</f>
        <v>-</v>
      </c>
      <c r="AB54" s="232"/>
      <c r="AC54" s="232"/>
      <c r="AD54" s="231"/>
    </row>
    <row r="55" spans="2:33" s="497" customFormat="1" ht="4.5" customHeight="1">
      <c r="B55" s="495"/>
      <c r="C55" s="495"/>
      <c r="D55" s="495"/>
      <c r="E55" s="506"/>
      <c r="F55" s="537"/>
      <c r="G55" s="507"/>
      <c r="H55" s="507"/>
      <c r="I55" s="508"/>
      <c r="J55" s="508"/>
      <c r="K55" s="508"/>
      <c r="M55" s="517"/>
      <c r="Q55" s="508"/>
      <c r="S55" s="508"/>
      <c r="U55" s="508"/>
      <c r="W55" s="508"/>
      <c r="Y55" s="508"/>
      <c r="AB55" s="508"/>
    </row>
    <row r="56" spans="2:33" s="513" customFormat="1" ht="14.25" customHeight="1">
      <c r="B56" s="509"/>
      <c r="C56" s="509"/>
      <c r="D56" s="509" t="s">
        <v>12</v>
      </c>
      <c r="E56" s="545" t="s">
        <v>1373</v>
      </c>
      <c r="F56" s="546"/>
      <c r="G56" s="546"/>
      <c r="H56" s="546"/>
      <c r="I56" s="547"/>
      <c r="J56" s="547"/>
      <c r="K56" s="547"/>
      <c r="M56" s="548">
        <f>IFERROR(IF(N56=0, 0, N56*$M$3),0)</f>
        <v>0</v>
      </c>
      <c r="N56" s="684">
        <v>0</v>
      </c>
      <c r="O56" s="549">
        <f>IF(N56=0, 0, SUM(O57:O58)*N56)</f>
        <v>0</v>
      </c>
      <c r="Q56" s="547"/>
      <c r="R56" s="549"/>
      <c r="S56" s="547"/>
      <c r="T56" s="549"/>
      <c r="U56" s="547"/>
      <c r="V56" s="549"/>
      <c r="W56" s="547"/>
      <c r="X56" s="549"/>
      <c r="Y56" s="547"/>
      <c r="Z56" s="549"/>
      <c r="AB56" s="547"/>
      <c r="AC56" s="549"/>
      <c r="AD56" s="549"/>
    </row>
    <row r="57" spans="2:33" s="529" customFormat="1" ht="14.25" customHeight="1">
      <c r="B57" s="523"/>
      <c r="C57" s="523"/>
      <c r="D57" s="523"/>
      <c r="E57" s="390"/>
      <c r="F57" s="524" t="str">
        <f ca="1">IF($E57="", "", IFERROR(INDEX(OFFSET('Fund Guide'!$B$4,1,MATCH(F$8,OFFSET('Fund Guide'!$B$4,,,,COUNTA('Fund Guide'!26:26)),0)-1,COUNTA('Fund Guide'!$B:$B)-COUNTA('Fund Guide'!$B$1:$B$4)),MATCH($E57,OFFSET('Fund Guide'!$B$4,1,,COUNTA('Fund Guide'!$B:$B)-COUNTA('Fund Guide'!$B$1:$B$4)),0)),"-"))</f>
        <v/>
      </c>
      <c r="G57" s="525" t="str">
        <f ca="1">IF($E57="", "", IFERROR(INDEX(OFFSET('Fund Guide'!$B$4,1,MATCH(G$8,OFFSET('Fund Guide'!$B$4,,,,COUNTA('Fund Guide'!$4:$4)),0)-1,COUNTA('Fund Guide'!$B:$B)-COUNTA('Fund Guide'!$B$1:$B$4)),MATCH($E57,OFFSET('Fund Guide'!$B$4,1,,COUNTA('Fund Guide'!$B:$B)-COUNTA('Fund Guide'!$B$1:$B$4)),0)),
IF(OR(LEFT($E57,3)="NTN",LEFT($E57,3)="LFT"),DATE(_xlfn.NUMBERVALUE(RIGHT(LEFT($E57, FIND(" (", $E57)-1), 4)),8,15)-TODAY(),IFERROR(IF(FIND("ano",$E57)&gt;1,FLOOR(_xlfn.NUMBERVALUE(RIGHT(LEFT($E57,FIND(" ano",$E57)-1),FIND(" ano",$E57)-1-(FIND(" - ",$E57)+2)))*365,1)),IFERROR(IF(FIND("meses",$E57)&gt;1,FLOOR(_xlfn.NUMBERVALUE(RIGHT(LEFT($E57,FIND(" meses",$E57)-1),FIND(" meses",$E57)-1-(FIND(" - ",$E57)+2))),1)*(365/12)),IFERROR(IF(FIND("mês",$E57)&gt;1,FLOOR(_xlfn.NUMBERVALUE(RIGHT(LEFT($E57,FIND(" mês",$E57)-1),FIND(" mês",$E57)-1-(FIND(" - ",$E57)+2))),1)*(365/12)),IFERROR(IF(FIND("Diária", $E57)&gt;0, 0),
IFERROR(OFFSET('RF &amp; RV Guide'!$E$8,2+MATCH($E57, OFFSET('RF &amp; RV Guide'!$E$8,3,,COUNTA('RF &amp; RV Guide'!$E:$E)-COUNTA('RF &amp; RV Guide'!$E$1:$E$8)), 0),-1+MATCH(G$8, OFFSET('RF &amp; RV Guide'!$E$8,,,,COUNTA('RF &amp; RV Guide'!$8:$8)-COUNTA('RF &amp; RV Guide'!$A$8:$E$8)),0)),"-"))))))))</f>
        <v/>
      </c>
      <c r="H57" s="526" t="str">
        <f ca="1">IF($E57="", "", IFERROR(INDEX(OFFSET('Fund Guide'!$B$4,1,MATCH(H$8,OFFSET('Fund Guide'!$B$4,,,,COUNTA('Fund Guide'!47:47)),0)-1,COUNTA('Fund Guide'!$B:$B)-COUNTA('Fund Guide'!$B$1:$B$4)),MATCH($E57,OFFSET('Fund Guide'!$B$4,1,,COUNTA('Fund Guide'!$B:$B)-COUNTA('Fund Guide'!$B$1:$B$4)),0)),"BRL"))</f>
        <v/>
      </c>
      <c r="I57" s="527" t="str">
        <f ca="1">IF($E57="", "", IFERROR(INDEX(OFFSET('Fund Guide'!$B$4,1,MATCH(IF($J$3="MFO", "Repasse Taxa Adm. Gestor", "Repasse Taxa Adm. AAI"),OFFSET('Fund Guide'!$B$4,,,,COUNTA('Fund Guide'!$4:$4)),0)-1,COUNTA('Fund Guide'!$B:$B)-COUNTA('Fund Guide'!$B$1:$B$4)),MATCH($E57,OFFSET('Fund Guide'!$B$4,1,,COUNTA('Fund Guide'!$B:$B)-COUNTA('Fund Guide'!$B$1:$B$4)),0)),
IFERROR(OFFSET('RF &amp; RV Guide'!$E$8,2+MATCH($E57, OFFSET('RF &amp; RV Guide'!$E$8,3,,COUNTA('RF &amp; RV Guide'!$E:$E)-COUNTA('RF &amp; RV Guide'!$E$1:$E$8)), 0),-1+MATCH(I$8, OFFSET('RF &amp; RV Guide'!$E$8,,,,COUNTA('RF &amp; RV Guide'!$8:$8)-COUNTA('RF &amp; RV Guide'!$A$8:$E$8)),0)),IFERROR(IF(FIND("tulo",$E57), 0.25%), "-"))))</f>
        <v/>
      </c>
      <c r="J57" s="528" t="str">
        <f ca="1">IF($E57="", "", IFERROR(INDEX(OFFSET('Fund Guide'!$B$4,1,MATCH(J$8,OFFSET('Fund Guide'!$B$4,,,,COUNTA('Fund Guide'!$4:$4)),0)-1,COUNTA('Fund Guide'!$B:$B)-COUNTA('Fund Guide'!$B$1:$B$4)),MATCH($E57,OFFSET('Fund Guide'!$B$4,1,,COUNTA('Fund Guide'!$B:$B)-COUNTA('Fund Guide'!$B$1:$B$4)),0)),
IFERROR(OFFSET('RF &amp; RV Guide'!$E$8,2+MATCH($E57, OFFSET('RF &amp; RV Guide'!$E$8,3,,COUNTA('RF &amp; RV Guide'!$E:$E)-COUNTA('RF &amp; RV Guide'!$E$1:$E$8)), 0),-1+MATCH(J$8, OFFSET('RF &amp; RV Guide'!$E$8,,,,COUNTA('RF &amp; RV Guide'!$8:$8)-COUNTA('RF &amp; RV Guide'!$A$8:$E$8)),0)), "-")))</f>
        <v/>
      </c>
      <c r="K57" s="528" t="str">
        <f ca="1">IF($E57="", "", IFERROR(INDEX(OFFSET('Fund Guide'!$B$4,1,MATCH(K$8,OFFSET('Fund Guide'!$B$4,,,,COUNTA('Fund Guide'!$4:$4)),0)-1,COUNTA('Fund Guide'!$B:$B)-COUNTA('Fund Guide'!$B$1:$B$4)),MATCH($E57,OFFSET('Fund Guide'!$B$4,1,,COUNTA('Fund Guide'!$B:$B)-COUNTA('Fund Guide'!$B$1:$B$4)),0)),
IFERROR(OFFSET('RF &amp; RV Guide'!$E$8,2+MATCH($E57, OFFSET('RF &amp; RV Guide'!$E$8,3,,COUNTA('RF &amp; RV Guide'!$E:$E)-COUNTA('RF &amp; RV Guide'!$E$1:$E$8)), 0),-1+MATCH("Captação", OFFSET('RF &amp; RV Guide'!$E$8,,,,COUNTA('RF &amp; RV Guide'!$8:$8)-COUNTA('RF &amp; RV Guide'!$A$8:$E$8)),0)), "-")))</f>
        <v/>
      </c>
      <c r="M57" s="530" t="str">
        <f>IF(OR($M$3=0, N57=0), "", N57*$M$3)</f>
        <v/>
      </c>
      <c r="N57" s="231"/>
      <c r="O57" s="550" t="str">
        <f>IFERROR(IF(N57=0, "", N57/N$56),0)</f>
        <v/>
      </c>
      <c r="Q57" s="532" t="str">
        <f ca="1">IF($E57="", "", IFERROR(INDEX(OFFSET('Fund Guide'!$B$4,1,MATCH(Q$8,OFFSET('Fund Guide'!$B$4,,,,COUNTA('Fund Guide'!26:26)),0)-1,COUNTA('Fund Guide'!$B:$B)-COUNTA('Fund Guide'!$B$1:$B$4)),MATCH($E57,OFFSET('Fund Guide'!$B$4,1,,COUNTA('Fund Guide'!$B:$B)-COUNTA('Fund Guide'!$B$1:$B$4)),0)),"-"))</f>
        <v/>
      </c>
      <c r="R57" s="533" t="str">
        <f ca="1">IF($E57="", "", IFERROR(INDEX(OFFSET('Fund Guide'!$B$4,1,MATCH(R$8,OFFSET('Fund Guide'!$B$4,,,,COUNTA('Fund Guide'!26:26)),0)-1,COUNTA('Fund Guide'!$B:$B)-COUNTA('Fund Guide'!$B$1:$B$4)),MATCH($E57,OFFSET('Fund Guide'!$B$4,1,,COUNTA('Fund Guide'!$B:$B)-COUNTA('Fund Guide'!$B$1:$B$4)),0)),"-"))</f>
        <v/>
      </c>
      <c r="S57" s="532" t="str">
        <f ca="1">IF($E57="", "", IFERROR(INDEX(OFFSET('Fund Guide'!$B$4,1,MATCH(S$8,OFFSET('Fund Guide'!$B$4,,,,COUNTA('Fund Guide'!26:26)),0)-1,COUNTA('Fund Guide'!$B:$B)-COUNTA('Fund Guide'!$B$1:$B$4)),MATCH($E57,OFFSET('Fund Guide'!$B$4,1,,COUNTA('Fund Guide'!$B:$B)-COUNTA('Fund Guide'!$B$1:$B$4)),0)),"-"))</f>
        <v/>
      </c>
      <c r="T57" s="533" t="str">
        <f ca="1">IF($E57="", "", IFERROR(INDEX(OFFSET('Fund Guide'!$B$4,1,MATCH(T$8,OFFSET('Fund Guide'!$B$4,,,,COUNTA('Fund Guide'!26:26)),0)-1,COUNTA('Fund Guide'!$B:$B)-COUNTA('Fund Guide'!$B$1:$B$4)),MATCH($E57,OFFSET('Fund Guide'!$B$4,1,,COUNTA('Fund Guide'!$B:$B)-COUNTA('Fund Guide'!$B$1:$B$4)),0)),"-"))</f>
        <v/>
      </c>
      <c r="U57" s="532" t="str">
        <f ca="1">IF($E57="", "", IFERROR(INDEX(OFFSET('Fund Guide'!$B$4,1,MATCH(U$8,OFFSET('Fund Guide'!$B$4,,,,COUNTA('Fund Guide'!26:26)),0)-1,COUNTA('Fund Guide'!$B:$B)-COUNTA('Fund Guide'!$B$1:$B$4)),MATCH($E57,OFFSET('Fund Guide'!$B$4,1,,COUNTA('Fund Guide'!$B:$B)-COUNTA('Fund Guide'!$B$1:$B$4)),0)),"-"))</f>
        <v/>
      </c>
      <c r="V57" s="533" t="str">
        <f ca="1">IF($E57="", "", IFERROR(INDEX(OFFSET('Fund Guide'!$B$4,1,MATCH(V$8,OFFSET('Fund Guide'!$B$4,,,,COUNTA('Fund Guide'!26:26)),0)-1,COUNTA('Fund Guide'!$B:$B)-COUNTA('Fund Guide'!$B$1:$B$4)),MATCH($E57,OFFSET('Fund Guide'!$B$4,1,,COUNTA('Fund Guide'!$B:$B)-COUNTA('Fund Guide'!$B$1:$B$4)),0)),"-"))</f>
        <v/>
      </c>
      <c r="W57" s="532" t="str">
        <f ca="1">IF($E57="", "", IFERROR(INDEX(OFFSET('Fund Guide'!$B$4,1,MATCH(W$8,OFFSET('Fund Guide'!$B$4,,,,COUNTA('Fund Guide'!26:26)),0)-1,COUNTA('Fund Guide'!$B:$B)-COUNTA('Fund Guide'!$B$1:$B$4)),MATCH($E57,OFFSET('Fund Guide'!$B$4,1,,COUNTA('Fund Guide'!$B:$B)-COUNTA('Fund Guide'!$B$1:$B$4)),0)),"-"))</f>
        <v/>
      </c>
      <c r="X57" s="533" t="str">
        <f ca="1">IF($E57="", "", IFERROR(INDEX(OFFSET('Fund Guide'!$B$4,1,MATCH(X$8,OFFSET('Fund Guide'!$B$4,,,,COUNTA('Fund Guide'!26:26)),0)-1,COUNTA('Fund Guide'!$B:$B)-COUNTA('Fund Guide'!$B$1:$B$4)),MATCH($E57,OFFSET('Fund Guide'!$B$4,1,,COUNTA('Fund Guide'!$B:$B)-COUNTA('Fund Guide'!$B$1:$B$4)),0)),"-"))</f>
        <v/>
      </c>
      <c r="Y57" s="534" t="str">
        <f ca="1">IF($E57="", "", IFERROR(INDEX(OFFSET('Fund Guide'!$B$4,1,MATCH(Y$8,OFFSET('Fund Guide'!$B$4,,,,COUNTA('Fund Guide'!26:26)),0)-1,COUNTA('Fund Guide'!$B:$B)-COUNTA('Fund Guide'!$B$1:$B$4)),MATCH($E57,OFFSET('Fund Guide'!$B$4,1,,COUNTA('Fund Guide'!$B:$B)-COUNTA('Fund Guide'!$B$1:$B$4)),0)),"-"))</f>
        <v/>
      </c>
      <c r="Z57" s="535" t="str">
        <f ca="1">IF($E57="", "", IFERROR(INDEX(OFFSET('Fund Guide'!$B$4,1,MATCH(Z$8,OFFSET('Fund Guide'!$B$4,,,,COUNTA('Fund Guide'!26:26)),0)-1,COUNTA('Fund Guide'!$B:$B)-COUNTA('Fund Guide'!$B$1:$B$4)),MATCH($E57,OFFSET('Fund Guide'!$B$4,1,,COUNTA('Fund Guide'!$B:$B)-COUNTA('Fund Guide'!$B$1:$B$4)),0)),"-"))</f>
        <v/>
      </c>
      <c r="AB57" s="232"/>
      <c r="AC57" s="232"/>
      <c r="AD57" s="231"/>
    </row>
    <row r="58" spans="2:33" s="497" customFormat="1" ht="7.5" customHeight="1">
      <c r="B58" s="495"/>
      <c r="C58" s="495"/>
      <c r="D58" s="495"/>
      <c r="E58" s="506"/>
      <c r="F58" s="537"/>
      <c r="G58" s="507"/>
      <c r="H58" s="507"/>
      <c r="I58" s="508"/>
      <c r="J58" s="508"/>
      <c r="K58" s="508"/>
      <c r="M58" s="517"/>
      <c r="N58" s="553"/>
      <c r="Q58" s="508"/>
      <c r="S58" s="508"/>
      <c r="U58" s="508"/>
      <c r="W58" s="508"/>
      <c r="Y58" s="508"/>
      <c r="AB58" s="508"/>
    </row>
    <row r="59" spans="2:33" s="513" customFormat="1" ht="14.25" customHeight="1">
      <c r="B59" s="509"/>
      <c r="C59" s="509"/>
      <c r="D59" s="509" t="s">
        <v>1397</v>
      </c>
      <c r="E59" s="510" t="s">
        <v>13</v>
      </c>
      <c r="F59" s="511"/>
      <c r="G59" s="511"/>
      <c r="H59" s="511"/>
      <c r="I59" s="512"/>
      <c r="J59" s="512"/>
      <c r="K59" s="512"/>
      <c r="M59" s="514">
        <f>IFERROR(IF(M61+M67=0, 0,M61+M67),"")</f>
        <v>1200000</v>
      </c>
      <c r="N59" s="515">
        <f>N61+N67</f>
        <v>0.12000000000000001</v>
      </c>
      <c r="O59" s="516">
        <f>O61+O67</f>
        <v>0.12000000000000001</v>
      </c>
      <c r="Q59" s="512"/>
      <c r="R59" s="516"/>
      <c r="S59" s="512"/>
      <c r="T59" s="516"/>
      <c r="U59" s="512"/>
      <c r="V59" s="516"/>
      <c r="W59" s="512"/>
      <c r="X59" s="516"/>
      <c r="Y59" s="512"/>
      <c r="Z59" s="516"/>
      <c r="AB59" s="512"/>
      <c r="AC59" s="516"/>
      <c r="AD59" s="516"/>
    </row>
    <row r="60" spans="2:33" s="497" customFormat="1" ht="4.5" customHeight="1">
      <c r="B60" s="495"/>
      <c r="C60" s="495"/>
      <c r="D60" s="495"/>
      <c r="E60" s="506"/>
      <c r="F60" s="507"/>
      <c r="G60" s="507"/>
      <c r="H60" s="507"/>
      <c r="I60" s="508"/>
      <c r="J60" s="508"/>
      <c r="K60" s="508"/>
      <c r="M60" s="517"/>
      <c r="Q60" s="508"/>
      <c r="S60" s="508"/>
      <c r="U60" s="508"/>
      <c r="W60" s="508"/>
      <c r="Y60" s="508"/>
      <c r="AB60" s="508"/>
    </row>
    <row r="61" spans="2:33" s="513" customFormat="1" ht="14.25" customHeight="1">
      <c r="B61" s="509"/>
      <c r="C61" s="509" t="s">
        <v>12</v>
      </c>
      <c r="D61" s="509" t="s">
        <v>12</v>
      </c>
      <c r="E61" s="518" t="s">
        <v>615</v>
      </c>
      <c r="F61" s="519"/>
      <c r="G61" s="519"/>
      <c r="H61" s="519"/>
      <c r="I61" s="520"/>
      <c r="J61" s="520"/>
      <c r="K61" s="520"/>
      <c r="M61" s="521">
        <f>IFERROR(IF(N61=0, 0, N61*$M$3),0)</f>
        <v>1000000</v>
      </c>
      <c r="N61" s="683">
        <v>0.1</v>
      </c>
      <c r="O61" s="522">
        <f>IF(N61=0, 0, ROUND(SUM(O62:O66)*N61,3))</f>
        <v>0.1</v>
      </c>
      <c r="Q61" s="520"/>
      <c r="R61" s="522"/>
      <c r="S61" s="520"/>
      <c r="T61" s="522"/>
      <c r="U61" s="520"/>
      <c r="V61" s="522"/>
      <c r="W61" s="520"/>
      <c r="X61" s="522"/>
      <c r="Y61" s="520"/>
      <c r="Z61" s="522"/>
      <c r="AB61" s="520"/>
      <c r="AC61" s="522"/>
      <c r="AD61" s="522"/>
    </row>
    <row r="62" spans="2:33" s="529" customFormat="1" ht="14.25" customHeight="1">
      <c r="B62" s="523"/>
      <c r="C62" s="523"/>
      <c r="D62" s="523"/>
      <c r="E62" s="390" t="s">
        <v>1771</v>
      </c>
      <c r="F62" s="524">
        <f ca="1">IF($E62="", "", IFERROR(INDEX(OFFSET('Fund Guide'!$B$4,1,MATCH(F$8,OFFSET('Fund Guide'!$B$4,,,,COUNTA('Fund Guide'!35:35)),0)-1,COUNTA('Fund Guide'!$B:$B)-COUNTA('Fund Guide'!$B$1:$B$4)),MATCH($E62,OFFSET('Fund Guide'!$B$4,1,,COUNTA('Fund Guide'!$B:$B)-COUNTA('Fund Guide'!$B$1:$B$4)),0)),"-"))</f>
        <v>29726133000121</v>
      </c>
      <c r="G62" s="525">
        <f ca="1">IF($E62="", "", IFERROR(INDEX(OFFSET('Fund Guide'!$B$4,1,MATCH(G$8,OFFSET('Fund Guide'!$B$4,,,,COUNTA('Fund Guide'!$4:$4)),0)-1,COUNTA('Fund Guide'!$B:$B)-COUNTA('Fund Guide'!$B$1:$B$4)),MATCH($E62,OFFSET('Fund Guide'!$B$4,1,,COUNTA('Fund Guide'!$B:$B)-COUNTA('Fund Guide'!$B$1:$B$4)),0)),
IF(OR(LEFT($E62,3)="NTN",LEFT($E62,3)="LFT"),DATE(_xlfn.NUMBERVALUE(RIGHT(LEFT($E62, FIND(" (", $E62)-1), 4)),8,15)-TODAY(),IFERROR(IF(FIND("ano",$E62)&gt;1,FLOOR(_xlfn.NUMBERVALUE(RIGHT(LEFT($E62,FIND(" ano",$E62)-1),FIND(" ano",$E62)-1-(FIND(" - ",$E62)+2)))*365,1)),IFERROR(IF(FIND("meses",$E62)&gt;1,FLOOR(_xlfn.NUMBERVALUE(RIGHT(LEFT($E62,FIND(" meses",$E62)-1),FIND(" meses",$E62)-1-(FIND(" - ",$E62)+2))),1)*(365/12)),IFERROR(IF(FIND("mês",$E62)&gt;1,FLOOR(_xlfn.NUMBERVALUE(RIGHT(LEFT($E62,FIND(" mês",$E62)-1),FIND(" mês",$E62)-1-(FIND(" - ",$E62)+2))),1)*(365/12)),IFERROR(IF(FIND("Diária", $E62)&gt;0, 0),
IFERROR(OFFSET('RF &amp; RV Guide'!$E$8,2+MATCH($E62, OFFSET('RF &amp; RV Guide'!$E$8,3,,COUNTA('RF &amp; RV Guide'!$E:$E)-COUNTA('RF &amp; RV Guide'!$E$1:$E$8)), 0),-1+MATCH(G$8, OFFSET('RF &amp; RV Guide'!$E$8,,,,COUNTA('RF &amp; RV Guide'!$8:$8)-COUNTA('RF &amp; RV Guide'!$A$8:$E$8)),0)),"-"))))))))</f>
        <v>31</v>
      </c>
      <c r="H62" s="526" t="str">
        <f ca="1">IF($E62="", "", IFERROR(INDEX(OFFSET('Fund Guide'!$B$4,1,MATCH(H$8,OFFSET('Fund Guide'!$B$4,,,,COUNTA('Fund Guide'!52:52)),0)-1,COUNTA('Fund Guide'!$B:$B)-COUNTA('Fund Guide'!$B$1:$B$4)),MATCH($E62,OFFSET('Fund Guide'!$B$4,1,,COUNTA('Fund Guide'!$B:$B)-COUNTA('Fund Guide'!$B$1:$B$4)),0)),"BRL"))</f>
        <v>BRL</v>
      </c>
      <c r="I62" s="527">
        <f ca="1">IF($E62="", "", IFERROR(INDEX(OFFSET('Fund Guide'!$B$4,1,MATCH(IF($J$3="MFO", "Repasse Taxa Adm. Gestor", "Repasse Taxa Adm. AAI"),OFFSET('Fund Guide'!$B$4,,,,COUNTA('Fund Guide'!$4:$4)),0)-1,COUNTA('Fund Guide'!$B:$B)-COUNTA('Fund Guide'!$B$1:$B$4)),MATCH($E62,OFFSET('Fund Guide'!$B$4,1,,COUNTA('Fund Guide'!$B:$B)-COUNTA('Fund Guide'!$B$1:$B$4)),0)),
IFERROR(OFFSET('RF &amp; RV Guide'!$E$8,2+MATCH($E62, OFFSET('RF &amp; RV Guide'!$E$8,3,,COUNTA('RF &amp; RV Guide'!$E:$E)-COUNTA('RF &amp; RV Guide'!$E$1:$E$8)), 0),-1+MATCH(I$8, OFFSET('RF &amp; RV Guide'!$E$8,,,,COUNTA('RF &amp; RV Guide'!$8:$8)-COUNTA('RF &amp; RV Guide'!$A$8:$E$8)),0)),IFERROR(IF(FIND("tulo",$E62), 0.25%), "-"))))</f>
        <v>4.0000000000000001E-3</v>
      </c>
      <c r="J62" s="528">
        <f ca="1">IF($E62="", "", IFERROR(INDEX(OFFSET('Fund Guide'!$B$4,1,MATCH(J$8,OFFSET('Fund Guide'!$B$4,,,,COUNTA('Fund Guide'!$4:$4)),0)-1,COUNTA('Fund Guide'!$B:$B)-COUNTA('Fund Guide'!$B$1:$B$4)),MATCH($E62,OFFSET('Fund Guide'!$B$4,1,,COUNTA('Fund Guide'!$B:$B)-COUNTA('Fund Guide'!$B$1:$B$4)),0)),
IFERROR(OFFSET('RF &amp; RV Guide'!$E$8,2+MATCH($E62, OFFSET('RF &amp; RV Guide'!$E$8,3,,COUNTA('RF &amp; RV Guide'!$E:$E)-COUNTA('RF &amp; RV Guide'!$E$1:$E$8)), 0),-1+MATCH(J$8, OFFSET('RF &amp; RV Guide'!$E$8,,,,COUNTA('RF &amp; RV Guide'!$8:$8)-COUNTA('RF &amp; RV Guide'!$A$8:$E$8)),0)), "-")))</f>
        <v>43236</v>
      </c>
      <c r="K62" s="528" t="str">
        <f ca="1">IF($E62="", "", IFERROR(INDEX(OFFSET('Fund Guide'!$B$4,1,MATCH(K$8,OFFSET('Fund Guide'!$B$4,,,,COUNTA('Fund Guide'!$4:$4)),0)-1,COUNTA('Fund Guide'!$B:$B)-COUNTA('Fund Guide'!$B$1:$B$4)),MATCH($E62,OFFSET('Fund Guide'!$B$4,1,,COUNTA('Fund Guide'!$B:$B)-COUNTA('Fund Guide'!$B$1:$B$4)),0)),
IFERROR(OFFSET('RF &amp; RV Guide'!$E$8,2+MATCH($E62, OFFSET('RF &amp; RV Guide'!$E$8,3,,COUNTA('RF &amp; RV Guide'!$E:$E)-COUNTA('RF &amp; RV Guide'!$E$1:$E$8)), 0),-1+MATCH("Captação", OFFSET('RF &amp; RV Guide'!$E$8,,,,COUNTA('RF &amp; RV Guide'!$8:$8)-COUNTA('RF &amp; RV Guide'!$A$8:$E$8)),0)), "-")))</f>
        <v>Sim</v>
      </c>
      <c r="M62" s="530">
        <f>IFERROR(IF(N62=0, "", N62*$M$3),0)</f>
        <v>250000</v>
      </c>
      <c r="N62" s="231">
        <v>2.5000000000000001E-2</v>
      </c>
      <c r="O62" s="550">
        <f>IFERROR(IF(N62=0, "", N62/N$61),0)</f>
        <v>0.25</v>
      </c>
      <c r="Q62" s="532">
        <f ca="1">IF($E62="", "", IFERROR(INDEX(OFFSET('Fund Guide'!$B$4,1,MATCH(Q$8,OFFSET('Fund Guide'!$B$4,,,,COUNTA('Fund Guide'!35:35)),0)-1,COUNTA('Fund Guide'!$B:$B)-COUNTA('Fund Guide'!$B$1:$B$4)),MATCH($E62,OFFSET('Fund Guide'!$B$4,1,,COUNTA('Fund Guide'!$B:$B)-COUNTA('Fund Guide'!$B$1:$B$4)),0)),"-"))</f>
        <v>0.16028525173603114</v>
      </c>
      <c r="R62" s="533">
        <f ca="1">IF($E62="", "", IFERROR(INDEX(OFFSET('Fund Guide'!$B$4,1,MATCH(R$8,OFFSET('Fund Guide'!$B$4,,,,COUNTA('Fund Guide'!35:35)),0)-1,COUNTA('Fund Guide'!$B:$B)-COUNTA('Fund Guide'!$B$1:$B$4)),MATCH($E62,OFFSET('Fund Guide'!$B$4,1,,COUNTA('Fund Guide'!$B:$B)-COUNTA('Fund Guide'!$B$1:$B$4)),0)),"-"))</f>
        <v>2.0720387338863815</v>
      </c>
      <c r="S62" s="532">
        <f ca="1">IF($E62="", "", IFERROR(INDEX(OFFSET('Fund Guide'!$B$4,1,MATCH(S$8,OFFSET('Fund Guide'!$B$4,,,,COUNTA('Fund Guide'!35:35)),0)-1,COUNTA('Fund Guide'!$B:$B)-COUNTA('Fund Guide'!$B$1:$B$4)),MATCH($E62,OFFSET('Fund Guide'!$B$4,1,,COUNTA('Fund Guide'!$B:$B)-COUNTA('Fund Guide'!$B$1:$B$4)),0)),"-"))</f>
        <v>0.23442702828583206</v>
      </c>
      <c r="T62" s="533">
        <f ca="1">IF($E62="", "", IFERROR(INDEX(OFFSET('Fund Guide'!$B$4,1,MATCH(T$8,OFFSET('Fund Guide'!$B$4,,,,COUNTA('Fund Guide'!35:35)),0)-1,COUNTA('Fund Guide'!$B:$B)-COUNTA('Fund Guide'!$B$1:$B$4)),MATCH($E62,OFFSET('Fund Guide'!$B$4,1,,COUNTA('Fund Guide'!$B:$B)-COUNTA('Fund Guide'!$B$1:$B$4)),0)),"-"))</f>
        <v>2.2981687391292764</v>
      </c>
      <c r="U62" s="532">
        <f ca="1">IF($E62="", "", IFERROR(INDEX(OFFSET('Fund Guide'!$B$4,1,MATCH(U$8,OFFSET('Fund Guide'!$B$4,,,,COUNTA('Fund Guide'!35:35)),0)-1,COUNTA('Fund Guide'!$B:$B)-COUNTA('Fund Guide'!$B$1:$B$4)),MATCH($E62,OFFSET('Fund Guide'!$B$4,1,,COUNTA('Fund Guide'!$B:$B)-COUNTA('Fund Guide'!$B$1:$B$4)),0)),"-"))</f>
        <v>0.40957397410747709</v>
      </c>
      <c r="V62" s="533">
        <f ca="1">IF($E62="", "", IFERROR(INDEX(OFFSET('Fund Guide'!$B$4,1,MATCH(V$8,OFFSET('Fund Guide'!$B$4,,,,COUNTA('Fund Guide'!35:35)),0)-1,COUNTA('Fund Guide'!$B:$B)-COUNTA('Fund Guide'!$B$1:$B$4)),MATCH($E62,OFFSET('Fund Guide'!$B$4,1,,COUNTA('Fund Guide'!$B:$B)-COUNTA('Fund Guide'!$B$1:$B$4)),0)),"-"))</f>
        <v>3.1058738490903597</v>
      </c>
      <c r="W62" s="532">
        <f ca="1">IF($E62="", "", IFERROR(INDEX(OFFSET('Fund Guide'!$B$4,1,MATCH(W$8,OFFSET('Fund Guide'!$B$4,,,,COUNTA('Fund Guide'!35:35)),0)-1,COUNTA('Fund Guide'!$B:$B)-COUNTA('Fund Guide'!$B$1:$B$4)),MATCH($E62,OFFSET('Fund Guide'!$B$4,1,,COUNTA('Fund Guide'!$B:$B)-COUNTA('Fund Guide'!$B$1:$B$4)),0)),"-"))</f>
        <v>0.60226310000038152</v>
      </c>
      <c r="X62" s="533">
        <f ca="1">IF($E62="", "", IFERROR(INDEX(OFFSET('Fund Guide'!$B$4,1,MATCH(X$8,OFFSET('Fund Guide'!$B$4,,,,COUNTA('Fund Guide'!35:35)),0)-1,COUNTA('Fund Guide'!$B:$B)-COUNTA('Fund Guide'!$B$1:$B$4)),MATCH($E62,OFFSET('Fund Guide'!$B$4,1,,COUNTA('Fund Guide'!$B:$B)-COUNTA('Fund Guide'!$B$1:$B$4)),0)),"-"))</f>
        <v>3.4234587070300804</v>
      </c>
      <c r="Y62" s="534">
        <f ca="1">IF($E62="", "", IFERROR(INDEX(OFFSET('Fund Guide'!$B$4,1,MATCH(Y$8,OFFSET('Fund Guide'!$B$4,,,,COUNTA('Fund Guide'!35:35)),0)-1,COUNTA('Fund Guide'!$B:$B)-COUNTA('Fund Guide'!$B$1:$B$4)),MATCH($E62,OFFSET('Fund Guide'!$B$4,1,,COUNTA('Fund Guide'!$B:$B)-COUNTA('Fund Guide'!$B$1:$B$4)),0)),"-"))</f>
        <v>5.2054524826844618E-2</v>
      </c>
      <c r="Z62" s="535">
        <f ca="1">IF($E62="", "", IFERROR(INDEX(OFFSET('Fund Guide'!$B$4,1,MATCH(Z$8,OFFSET('Fund Guide'!$B$4,,,,COUNTA('Fund Guide'!35:35)),0)-1,COUNTA('Fund Guide'!$B:$B)-COUNTA('Fund Guide'!$B$1:$B$4)),MATCH($E62,OFFSET('Fund Guide'!$B$4,1,,COUNTA('Fund Guide'!$B:$B)-COUNTA('Fund Guide'!$B$1:$B$4)),0)),"-"))</f>
        <v>2.2071467056216321</v>
      </c>
      <c r="AB62" s="232"/>
      <c r="AC62" s="232"/>
      <c r="AD62" s="231"/>
    </row>
    <row r="63" spans="2:33" s="529" customFormat="1" ht="14.25" customHeight="1">
      <c r="B63" s="523"/>
      <c r="C63" s="523"/>
      <c r="D63" s="523"/>
      <c r="E63" s="390" t="s">
        <v>2176</v>
      </c>
      <c r="F63" s="524">
        <f ca="1">IF($E63="", "", IFERROR(INDEX(OFFSET('Fund Guide'!$B$4,1,MATCH(F$8,OFFSET('Fund Guide'!$B$4,,,,COUNTA('Fund Guide'!36:36)),0)-1,COUNTA('Fund Guide'!$B:$B)-COUNTA('Fund Guide'!$B$1:$B$4)),MATCH($E63,OFFSET('Fund Guide'!$B$4,1,,COUNTA('Fund Guide'!$B:$B)-COUNTA('Fund Guide'!$B$1:$B$4)),0)),"-"))</f>
        <v>12831360000114</v>
      </c>
      <c r="G63" s="525">
        <f ca="1">IF($E63="", "", IFERROR(INDEX(OFFSET('Fund Guide'!$B$4,1,MATCH(G$8,OFFSET('Fund Guide'!$B$4,,,,COUNTA('Fund Guide'!$4:$4)),0)-1,COUNTA('Fund Guide'!$B:$B)-COUNTA('Fund Guide'!$B$1:$B$4)),MATCH($E63,OFFSET('Fund Guide'!$B$4,1,,COUNTA('Fund Guide'!$B:$B)-COUNTA('Fund Guide'!$B$1:$B$4)),0)),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IFERROR(OFFSET('RF &amp; RV Guide'!$E$8,2+MATCH($E63, OFFSET('RF &amp; RV Guide'!$E$8,3,,COUNTA('RF &amp; RV Guide'!$E:$E)-COUNTA('RF &amp; RV Guide'!$E$1:$E$8)), 0),-1+MATCH(G$8, OFFSET('RF &amp; RV Guide'!$E$8,,,,COUNTA('RF &amp; RV Guide'!$8:$8)-COUNTA('RF &amp; RV Guide'!$A$8:$E$8)),0)),"-"))))))))</f>
        <v>61</v>
      </c>
      <c r="H63" s="526" t="str">
        <f ca="1">IF($E63="", "", IFERROR(INDEX(OFFSET('Fund Guide'!$B$4,1,MATCH(H$8,OFFSET('Fund Guide'!$B$4,,,,COUNTA('Fund Guide'!53:53)),0)-1,COUNTA('Fund Guide'!$B:$B)-COUNTA('Fund Guide'!$B$1:$B$4)),MATCH($E63,OFFSET('Fund Guide'!$B$4,1,,COUNTA('Fund Guide'!$B:$B)-COUNTA('Fund Guide'!$B$1:$B$4)),0)),"BRL"))</f>
        <v>BRL</v>
      </c>
      <c r="I63" s="527">
        <f ca="1">IF($E63="", "", IFERROR(INDEX(OFFSET('Fund Guide'!$B$4,1,MATCH(IF($J$3="MFO", "Repasse Taxa Adm. Gestor", "Repasse Taxa Adm. AAI"),OFFSET('Fund Guide'!$B$4,,,,COUNTA('Fund Guide'!$4:$4)),0)-1,COUNTA('Fund Guide'!$B:$B)-COUNTA('Fund Guide'!$B$1:$B$4)),MATCH($E63,OFFSET('Fund Guide'!$B$4,1,,COUNTA('Fund Guide'!$B:$B)-COUNTA('Fund Guide'!$B$1:$B$4)),0)),
IFERROR(OFFSET('RF &amp; RV Guide'!$E$8,2+MATCH($E63, OFFSET('RF &amp; RV Guide'!$E$8,3,,COUNTA('RF &amp; RV Guide'!$E:$E)-COUNTA('RF &amp; RV Guide'!$E$1:$E$8)), 0),-1+MATCH(I$8, OFFSET('RF &amp; RV Guide'!$E$8,,,,COUNTA('RF &amp; RV Guide'!$8:$8)-COUNTA('RF &amp; RV Guide'!$A$8:$E$8)),0)),IFERROR(IF(FIND("tulo",$E63), 0.25%), "-"))))</f>
        <v>3.16666E-3</v>
      </c>
      <c r="J63" s="528">
        <f ca="1">IF($E63="", "", IFERROR(INDEX(OFFSET('Fund Guide'!$B$4,1,MATCH(J$8,OFFSET('Fund Guide'!$B$4,,,,COUNTA('Fund Guide'!$4:$4)),0)-1,COUNTA('Fund Guide'!$B:$B)-COUNTA('Fund Guide'!$B$1:$B$4)),MATCH($E63,OFFSET('Fund Guide'!$B$4,1,,COUNTA('Fund Guide'!$B:$B)-COUNTA('Fund Guide'!$B$1:$B$4)),0)),
IFERROR(OFFSET('RF &amp; RV Guide'!$E$8,2+MATCH($E63, OFFSET('RF &amp; RV Guide'!$E$8,3,,COUNTA('RF &amp; RV Guide'!$E:$E)-COUNTA('RF &amp; RV Guide'!$E$1:$E$8)), 0),-1+MATCH(J$8, OFFSET('RF &amp; RV Guide'!$E$8,,,,COUNTA('RF &amp; RV Guide'!$8:$8)-COUNTA('RF &amp; RV Guide'!$A$8:$E$8)),0)), "-")))</f>
        <v>40513</v>
      </c>
      <c r="K63" s="528" t="str">
        <f ca="1">IF($E63="", "", IFERROR(INDEX(OFFSET('Fund Guide'!$B$4,1,MATCH(K$8,OFFSET('Fund Guide'!$B$4,,,,COUNTA('Fund Guide'!$4:$4)),0)-1,COUNTA('Fund Guide'!$B:$B)-COUNTA('Fund Guide'!$B$1:$B$4)),MATCH($E63,OFFSET('Fund Guide'!$B$4,1,,COUNTA('Fund Guide'!$B:$B)-COUNTA('Fund Guide'!$B$1:$B$4)),0)),
IFERROR(OFFSET('RF &amp; RV Guide'!$E$8,2+MATCH($E63, OFFSET('RF &amp; RV Guide'!$E$8,3,,COUNTA('RF &amp; RV Guide'!$E:$E)-COUNTA('RF &amp; RV Guide'!$E$1:$E$8)), 0),-1+MATCH("Captação", OFFSET('RF &amp; RV Guide'!$E$8,,,,COUNTA('RF &amp; RV Guide'!$8:$8)-COUNTA('RF &amp; RV Guide'!$A$8:$E$8)),0)), "-")))</f>
        <v>Sim</v>
      </c>
      <c r="M63" s="530">
        <f>IFERROR(IF(N63=0, "", N63*$M$3),0)</f>
        <v>250000</v>
      </c>
      <c r="N63" s="231">
        <v>2.5000000000000001E-2</v>
      </c>
      <c r="O63" s="550">
        <f>IFERROR(IF(N63=0, "", N63/N$61),0)</f>
        <v>0.25</v>
      </c>
      <c r="Q63" s="532">
        <f ca="1">IF($E63="", "", IFERROR(INDEX(OFFSET('Fund Guide'!$B$4,1,MATCH(Q$8,OFFSET('Fund Guide'!$B$4,,,,COUNTA('Fund Guide'!36:36)),0)-1,COUNTA('Fund Guide'!$B:$B)-COUNTA('Fund Guide'!$B$1:$B$4)),MATCH($E63,OFFSET('Fund Guide'!$B$4,1,,COUNTA('Fund Guide'!$B:$B)-COUNTA('Fund Guide'!$B$1:$B$4)),0)),"-"))</f>
        <v>0.227172807317084</v>
      </c>
      <c r="R63" s="533">
        <f ca="1">IF($E63="", "", IFERROR(INDEX(OFFSET('Fund Guide'!$B$4,1,MATCH(R$8,OFFSET('Fund Guide'!$B$4,,,,COUNTA('Fund Guide'!36:36)),0)-1,COUNTA('Fund Guide'!$B:$B)-COUNTA('Fund Guide'!$B$1:$B$4)),MATCH($E63,OFFSET('Fund Guide'!$B$4,1,,COUNTA('Fund Guide'!$B:$B)-COUNTA('Fund Guide'!$B$1:$B$4)),0)),"-"))</f>
        <v>2.9367072200872535</v>
      </c>
      <c r="S63" s="532">
        <f ca="1">IF($E63="", "", IFERROR(INDEX(OFFSET('Fund Guide'!$B$4,1,MATCH(S$8,OFFSET('Fund Guide'!$B$4,,,,COUNTA('Fund Guide'!36:36)),0)-1,COUNTA('Fund Guide'!$B:$B)-COUNTA('Fund Guide'!$B$1:$B$4)),MATCH($E63,OFFSET('Fund Guide'!$B$4,1,,COUNTA('Fund Guide'!$B:$B)-COUNTA('Fund Guide'!$B$1:$B$4)),0)),"-"))</f>
        <v>0.31489973188842435</v>
      </c>
      <c r="T63" s="533">
        <f ca="1">IF($E63="", "", IFERROR(INDEX(OFFSET('Fund Guide'!$B$4,1,MATCH(T$8,OFFSET('Fund Guide'!$B$4,,,,COUNTA('Fund Guide'!36:36)),0)-1,COUNTA('Fund Guide'!$B:$B)-COUNTA('Fund Guide'!$B$1:$B$4)),MATCH($E63,OFFSET('Fund Guide'!$B$4,1,,COUNTA('Fund Guide'!$B:$B)-COUNTA('Fund Guide'!$B$1:$B$4)),0)),"-"))</f>
        <v>3.0870703138538431</v>
      </c>
      <c r="U63" s="532">
        <f ca="1">IF($E63="", "", IFERROR(INDEX(OFFSET('Fund Guide'!$B$4,1,MATCH(U$8,OFFSET('Fund Guide'!$B$4,,,,COUNTA('Fund Guide'!36:36)),0)-1,COUNTA('Fund Guide'!$B:$B)-COUNTA('Fund Guide'!$B$1:$B$4)),MATCH($E63,OFFSET('Fund Guide'!$B$4,1,,COUNTA('Fund Guide'!$B:$B)-COUNTA('Fund Guide'!$B$1:$B$4)),0)),"-"))</f>
        <v>0.40001814506254951</v>
      </c>
      <c r="V63" s="533">
        <f ca="1">IF($E63="", "", IFERROR(INDEX(OFFSET('Fund Guide'!$B$4,1,MATCH(V$8,OFFSET('Fund Guide'!$B$4,,,,COUNTA('Fund Guide'!36:36)),0)-1,COUNTA('Fund Guide'!$B:$B)-COUNTA('Fund Guide'!$B$1:$B$4)),MATCH($E63,OFFSET('Fund Guide'!$B$4,1,,COUNTA('Fund Guide'!$B:$B)-COUNTA('Fund Guide'!$B$1:$B$4)),0)),"-"))</f>
        <v>3.0334102615255145</v>
      </c>
      <c r="W63" s="532">
        <f ca="1">IF($E63="", "", IFERROR(INDEX(OFFSET('Fund Guide'!$B$4,1,MATCH(W$8,OFFSET('Fund Guide'!$B$4,,,,COUNTA('Fund Guide'!36:36)),0)-1,COUNTA('Fund Guide'!$B:$B)-COUNTA('Fund Guide'!$B$1:$B$4)),MATCH($E63,OFFSET('Fund Guide'!$B$4,1,,COUNTA('Fund Guide'!$B:$B)-COUNTA('Fund Guide'!$B$1:$B$4)),0)),"-"))</f>
        <v>0.48918222850964632</v>
      </c>
      <c r="X63" s="533">
        <f ca="1">IF($E63="", "", IFERROR(INDEX(OFFSET('Fund Guide'!$B$4,1,MATCH(X$8,OFFSET('Fund Guide'!$B$4,,,,COUNTA('Fund Guide'!36:36)),0)-1,COUNTA('Fund Guide'!$B:$B)-COUNTA('Fund Guide'!$B$1:$B$4)),MATCH($E63,OFFSET('Fund Guide'!$B$4,1,,COUNTA('Fund Guide'!$B:$B)-COUNTA('Fund Guide'!$B$1:$B$4)),0)),"-"))</f>
        <v>2.7806703739854997</v>
      </c>
      <c r="Y63" s="534">
        <f ca="1">IF($E63="", "", IFERROR(INDEX(OFFSET('Fund Guide'!$B$4,1,MATCH(Y$8,OFFSET('Fund Guide'!$B$4,,,,COUNTA('Fund Guide'!36:36)),0)-1,COUNTA('Fund Guide'!$B:$B)-COUNTA('Fund Guide'!$B$1:$B$4)),MATCH($E63,OFFSET('Fund Guide'!$B$4,1,,COUNTA('Fund Guide'!$B:$B)-COUNTA('Fund Guide'!$B$1:$B$4)),0)),"-"))</f>
        <v>7.524015039199819E-2</v>
      </c>
      <c r="Z63" s="535">
        <f ca="1">IF($E63="", "", IFERROR(INDEX(OFFSET('Fund Guide'!$B$4,1,MATCH(Z$8,OFFSET('Fund Guide'!$B$4,,,,COUNTA('Fund Guide'!36:36)),0)-1,COUNTA('Fund Guide'!$B:$B)-COUNTA('Fund Guide'!$B$1:$B$4)),MATCH($E63,OFFSET('Fund Guide'!$B$4,1,,COUNTA('Fund Guide'!$B:$B)-COUNTA('Fund Guide'!$B$1:$B$4)),0)),"-"))</f>
        <v>2.3866578580963016</v>
      </c>
      <c r="AB63" s="232"/>
      <c r="AC63" s="232"/>
      <c r="AD63" s="231"/>
    </row>
    <row r="64" spans="2:33" s="529" customFormat="1" ht="14.25" customHeight="1">
      <c r="B64" s="523"/>
      <c r="C64" s="523"/>
      <c r="D64" s="523"/>
      <c r="E64" s="390" t="s">
        <v>2177</v>
      </c>
      <c r="F64" s="524">
        <f ca="1">IF($E64="", "", IFERROR(INDEX(OFFSET('Fund Guide'!$B$4,1,MATCH(F$8,OFFSET('Fund Guide'!$B$4,,,,COUNTA('Fund Guide'!37:37)),0)-1,COUNTA('Fund Guide'!$B:$B)-COUNTA('Fund Guide'!$B$1:$B$4)),MATCH($E64,OFFSET('Fund Guide'!$B$4,1,,COUNTA('Fund Guide'!$B:$B)-COUNTA('Fund Guide'!$B$1:$B$4)),0)),"-"))</f>
        <v>29148660000104</v>
      </c>
      <c r="G64" s="525">
        <f ca="1">IF($E64="", "", IFERROR(INDEX(OFFSET('Fund Guide'!$B$4,1,MATCH(G$8,OFFSET('Fund Guide'!$B$4,,,,COUNTA('Fund Guide'!$4:$4)),0)-1,COUNTA('Fund Guide'!$B:$B)-COUNTA('Fund Guide'!$B$1:$B$4)),MATCH($E64,OFFSET('Fund Guide'!$B$4,1,,COUNTA('Fund Guide'!$B:$B)-COUNTA('Fund Guide'!$B$1:$B$4)),0)),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31</v>
      </c>
      <c r="H64" s="526" t="str">
        <f ca="1">IF($E64="", "", IFERROR(INDEX(OFFSET('Fund Guide'!$B$4,1,MATCH(H$8,OFFSET('Fund Guide'!$B$4,,,,COUNTA('Fund Guide'!54:54)),0)-1,COUNTA('Fund Guide'!$B:$B)-COUNTA('Fund Guide'!$B$1:$B$4)),MATCH($E64,OFFSET('Fund Guide'!$B$4,1,,COUNTA('Fund Guide'!$B:$B)-COUNTA('Fund Guide'!$B$1:$B$4)),0)),"BRL"))</f>
        <v>BRL</v>
      </c>
      <c r="I64" s="527">
        <f ca="1">IF($E64="", "", IFERROR(INDEX(OFFSET('Fund Guide'!$B$4,1,MATCH(IF($J$3="MFO", "Repasse Taxa Adm. Gestor", "Repasse Taxa Adm. AAI"),OFFSET('Fund Guide'!$B$4,,,,COUNTA('Fund Guide'!$4:$4)),0)-1,COUNTA('Fund Guide'!$B:$B)-COUNTA('Fund Guide'!$B$1:$B$4)),MATCH($E64,OFFSET('Fund Guide'!$B$4,1,,COUNTA('Fund Guide'!$B:$B)-COUNTA('Fund Guide'!$B$1:$B$4)),0)),
IFERROR(OFFSET('RF &amp; RV Guide'!$E$8,2+MATCH($E64, OFFSET('RF &amp; RV Guide'!$E$8,3,,COUNTA('RF &amp; RV Guide'!$E:$E)-COUNTA('RF &amp; RV Guide'!$E$1:$E$8)), 0),-1+MATCH(I$8, OFFSET('RF &amp; RV Guide'!$E$8,,,,COUNTA('RF &amp; RV Guide'!$8:$8)-COUNTA('RF &amp; RV Guide'!$A$8:$E$8)),0)),IFERROR(IF(FIND("tulo",$E64), 0.25%), "-"))))</f>
        <v>4.7499999999999999E-3</v>
      </c>
      <c r="J64" s="528">
        <f ca="1">IF($E64="", "", IFERROR(INDEX(OFFSET('Fund Guide'!$B$4,1,MATCH(J$8,OFFSET('Fund Guide'!$B$4,,,,COUNTA('Fund Guide'!$4:$4)),0)-1,COUNTA('Fund Guide'!$B:$B)-COUNTA('Fund Guide'!$B$1:$B$4)),MATCH($E64,OFFSET('Fund Guide'!$B$4,1,,COUNTA('Fund Guide'!$B:$B)-COUNTA('Fund Guide'!$B$1:$B$4)),0)),
IFERROR(OFFSET('RF &amp; RV Guide'!$E$8,2+MATCH($E64, OFFSET('RF &amp; RV Guide'!$E$8,3,,COUNTA('RF &amp; RV Guide'!$E:$E)-COUNTA('RF &amp; RV Guide'!$E$1:$E$8)), 0),-1+MATCH(J$8, OFFSET('RF &amp; RV Guide'!$E$8,,,,COUNTA('RF &amp; RV Guide'!$8:$8)-COUNTA('RF &amp; RV Guide'!$A$8:$E$8)),0)), "-")))</f>
        <v>43188</v>
      </c>
      <c r="K64" s="528" t="str">
        <f ca="1">IF($E64="", "", IFERROR(INDEX(OFFSET('Fund Guide'!$B$4,1,MATCH(K$8,OFFSET('Fund Guide'!$B$4,,,,COUNTA('Fund Guide'!$4:$4)),0)-1,COUNTA('Fund Guide'!$B:$B)-COUNTA('Fund Guide'!$B$1:$B$4)),MATCH($E64,OFFSET('Fund Guide'!$B$4,1,,COUNTA('Fund Guide'!$B:$B)-COUNTA('Fund Guide'!$B$1:$B$4)),0)),
IFERROR(OFFSET('RF &amp; RV Guide'!$E$8,2+MATCH($E64, OFFSET('RF &amp; RV Guide'!$E$8,3,,COUNTA('RF &amp; RV Guide'!$E:$E)-COUNTA('RF &amp; RV Guide'!$E$1:$E$8)), 0),-1+MATCH("Captação", OFFSET('RF &amp; RV Guide'!$E$8,,,,COUNTA('RF &amp; RV Guide'!$8:$8)-COUNTA('RF &amp; RV Guide'!$A$8:$E$8)),0)), "-")))</f>
        <v>Sim</v>
      </c>
      <c r="M64" s="530">
        <f>IFERROR(IF(N64=0, "", N64*$M$3),0)</f>
        <v>250000</v>
      </c>
      <c r="N64" s="231">
        <v>2.5000000000000001E-2</v>
      </c>
      <c r="O64" s="550">
        <f>IFERROR(IF(N64=0, "", N64/N$61),0)</f>
        <v>0.25</v>
      </c>
      <c r="Q64" s="532">
        <f ca="1">IF($E64="", "", IFERROR(INDEX(OFFSET('Fund Guide'!$B$4,1,MATCH(Q$8,OFFSET('Fund Guide'!$B$4,,,,COUNTA('Fund Guide'!37:37)),0)-1,COUNTA('Fund Guide'!$B:$B)-COUNTA('Fund Guide'!$B$1:$B$4)),MATCH($E64,OFFSET('Fund Guide'!$B$4,1,,COUNTA('Fund Guide'!$B:$B)-COUNTA('Fund Guide'!$B$1:$B$4)),0)),"-"))</f>
        <v>0.15564417131751207</v>
      </c>
      <c r="R64" s="533">
        <f ca="1">IF($E64="", "", IFERROR(INDEX(OFFSET('Fund Guide'!$B$4,1,MATCH(R$8,OFFSET('Fund Guide'!$B$4,,,,COUNTA('Fund Guide'!37:37)),0)-1,COUNTA('Fund Guide'!$B:$B)-COUNTA('Fund Guide'!$B$1:$B$4)),MATCH($E64,OFFSET('Fund Guide'!$B$4,1,,COUNTA('Fund Guide'!$B:$B)-COUNTA('Fund Guide'!$B$1:$B$4)),0)),"-"))</f>
        <v>2.0120425814637604</v>
      </c>
      <c r="S64" s="532">
        <f ca="1">IF($E64="", "", IFERROR(INDEX(OFFSET('Fund Guide'!$B$4,1,MATCH(S$8,OFFSET('Fund Guide'!$B$4,,,,COUNTA('Fund Guide'!37:37)),0)-1,COUNTA('Fund Guide'!$B:$B)-COUNTA('Fund Guide'!$B$1:$B$4)),MATCH($E64,OFFSET('Fund Guide'!$B$4,1,,COUNTA('Fund Guide'!$B:$B)-COUNTA('Fund Guide'!$B$1:$B$4)),0)),"-"))</f>
        <v>0.22050798610305611</v>
      </c>
      <c r="T64" s="533">
        <f ca="1">IF($E64="", "", IFERROR(INDEX(OFFSET('Fund Guide'!$B$4,1,MATCH(T$8,OFFSET('Fund Guide'!$B$4,,,,COUNTA('Fund Guide'!37:37)),0)-1,COUNTA('Fund Guide'!$B:$B)-COUNTA('Fund Guide'!$B$1:$B$4)),MATCH($E64,OFFSET('Fund Guide'!$B$4,1,,COUNTA('Fund Guide'!$B:$B)-COUNTA('Fund Guide'!$B$1:$B$4)),0)),"-"))</f>
        <v>2.16171558414548</v>
      </c>
      <c r="U64" s="532">
        <f ca="1">IF($E64="", "", IFERROR(INDEX(OFFSET('Fund Guide'!$B$4,1,MATCH(U$8,OFFSET('Fund Guide'!$B$4,,,,COUNTA('Fund Guide'!37:37)),0)-1,COUNTA('Fund Guide'!$B:$B)-COUNTA('Fund Guide'!$B$1:$B$4)),MATCH($E64,OFFSET('Fund Guide'!$B$4,1,,COUNTA('Fund Guide'!$B:$B)-COUNTA('Fund Guide'!$B$1:$B$4)),0)),"-"))</f>
        <v>0.24881961627488081</v>
      </c>
      <c r="V64" s="533">
        <f ca="1">IF($E64="", "", IFERROR(INDEX(OFFSET('Fund Guide'!$B$4,1,MATCH(V$8,OFFSET('Fund Guide'!$B$4,,,,COUNTA('Fund Guide'!37:37)),0)-1,COUNTA('Fund Guide'!$B:$B)-COUNTA('Fund Guide'!$B$1:$B$4)),MATCH($E64,OFFSET('Fund Guide'!$B$4,1,,COUNTA('Fund Guide'!$B:$B)-COUNTA('Fund Guide'!$B$1:$B$4)),0)),"-"))</f>
        <v>1.8868443509207393</v>
      </c>
      <c r="W64" s="532">
        <f ca="1">IF($E64="", "", IFERROR(INDEX(OFFSET('Fund Guide'!$B$4,1,MATCH(W$8,OFFSET('Fund Guide'!$B$4,,,,COUNTA('Fund Guide'!37:37)),0)-1,COUNTA('Fund Guide'!$B:$B)-COUNTA('Fund Guide'!$B$1:$B$4)),MATCH($E64,OFFSET('Fund Guide'!$B$4,1,,COUNTA('Fund Guide'!$B:$B)-COUNTA('Fund Guide'!$B$1:$B$4)),0)),"-"))</f>
        <v>0.45341230173899305</v>
      </c>
      <c r="X64" s="533">
        <f ca="1">IF($E64="", "", IFERROR(INDEX(OFFSET('Fund Guide'!$B$4,1,MATCH(X$8,OFFSET('Fund Guide'!$B$4,,,,COUNTA('Fund Guide'!37:37)),0)-1,COUNTA('Fund Guide'!$B:$B)-COUNTA('Fund Guide'!$B$1:$B$4)),MATCH($E64,OFFSET('Fund Guide'!$B$4,1,,COUNTA('Fund Guide'!$B:$B)-COUNTA('Fund Guide'!$B$1:$B$4)),0)),"-"))</f>
        <v>2.5773425140306996</v>
      </c>
      <c r="Y64" s="534">
        <f ca="1">IF($E64="", "", IFERROR(INDEX(OFFSET('Fund Guide'!$B$4,1,MATCH(Y$8,OFFSET('Fund Guide'!$B$4,,,,COUNTA('Fund Guide'!37:37)),0)-1,COUNTA('Fund Guide'!$B:$B)-COUNTA('Fund Guide'!$B$1:$B$4)),MATCH($E64,OFFSET('Fund Guide'!$B$4,1,,COUNTA('Fund Guide'!$B:$B)-COUNTA('Fund Guide'!$B$1:$B$4)),0)),"-"))</f>
        <v>3.5775460751624202E-2</v>
      </c>
      <c r="Z64" s="535">
        <f ca="1">IF($E64="", "", IFERROR(INDEX(OFFSET('Fund Guide'!$B$4,1,MATCH(Z$8,OFFSET('Fund Guide'!$B$4,,,,COUNTA('Fund Guide'!37:37)),0)-1,COUNTA('Fund Guide'!$B:$B)-COUNTA('Fund Guide'!$B$1:$B$4)),MATCH($E64,OFFSET('Fund Guide'!$B$4,1,,COUNTA('Fund Guide'!$B:$B)-COUNTA('Fund Guide'!$B$1:$B$4)),0)),"-"))</f>
        <v>2.8743344636323154</v>
      </c>
      <c r="AB64" s="232"/>
      <c r="AC64" s="232"/>
      <c r="AD64" s="231"/>
    </row>
    <row r="65" spans="2:30" s="529" customFormat="1" ht="14.25" customHeight="1">
      <c r="B65" s="523"/>
      <c r="C65" s="523"/>
      <c r="D65" s="523"/>
      <c r="E65" s="390" t="s">
        <v>2216</v>
      </c>
      <c r="F65" s="524">
        <f ca="1">IF($E65="", "", IFERROR(INDEX(OFFSET('Fund Guide'!$B$4,1,MATCH(F$8,OFFSET('Fund Guide'!$B$4,,,,COUNTA('Fund Guide'!38:38)),0)-1,COUNTA('Fund Guide'!$B:$B)-COUNTA('Fund Guide'!$B$1:$B$4)),MATCH($E65,OFFSET('Fund Guide'!$B$4,1,,COUNTA('Fund Guide'!$B:$B)-COUNTA('Fund Guide'!$B$1:$B$4)),0)),"-"))</f>
        <v>23565803000199</v>
      </c>
      <c r="G65" s="525">
        <f ca="1">IF($E65="", "", IFERROR(INDEX(OFFSET('Fund Guide'!$B$4,1,MATCH(G$8,OFFSET('Fund Guide'!$B$4,,,,COUNTA('Fund Guide'!$4:$4)),0)-1,COUNTA('Fund Guide'!$B:$B)-COUNTA('Fund Guide'!$B$1:$B$4)),MATCH($E65,OFFSET('Fund Guide'!$B$4,1,,COUNTA('Fund Guide'!$B:$B)-COUNTA('Fund Guide'!$B$1:$B$4)),0)),
IF(OR(LEFT($E65,3)="NTN",LEFT($E65,3)="LFT"),DATE(_xlfn.NUMBERVALUE(RIGHT(LEFT($E65, FIND(" (", $E65)-1), 4)),8,15)-TODAY(),IFERROR(IF(FIND("ano",$E65)&gt;1,FLOOR(_xlfn.NUMBERVALUE(RIGHT(LEFT($E65,FIND(" ano",$E65)-1),FIND(" ano",$E65)-1-(FIND(" - ",$E65)+2)))*365,1)),IFERROR(IF(FIND("meses",$E65)&gt;1,FLOOR(_xlfn.NUMBERVALUE(RIGHT(LEFT($E65,FIND(" meses",$E65)-1),FIND(" meses",$E65)-1-(FIND(" - ",$E65)+2))),1)*(365/12)),IFERROR(IF(FIND("mês",$E65)&gt;1,FLOOR(_xlfn.NUMBERVALUE(RIGHT(LEFT($E65,FIND(" mês",$E65)-1),FIND(" mês",$E65)-1-(FIND(" - ",$E65)+2))),1)*(365/12)),IFERROR(IF(FIND("Diária", $E65)&gt;0, 0),
IFERROR(OFFSET('RF &amp; RV Guide'!$E$8,2+MATCH($E65, OFFSET('RF &amp; RV Guide'!$E$8,3,,COUNTA('RF &amp; RV Guide'!$E:$E)-COUNTA('RF &amp; RV Guide'!$E$1:$E$8)), 0),-1+MATCH(G$8, OFFSET('RF &amp; RV Guide'!$E$8,,,,COUNTA('RF &amp; RV Guide'!$8:$8)-COUNTA('RF &amp; RV Guide'!$A$8:$E$8)),0)),"-"))))))))</f>
        <v>30</v>
      </c>
      <c r="H65" s="526" t="str">
        <f ca="1">IF($E65="", "", IFERROR(INDEX(OFFSET('Fund Guide'!$B$4,1,MATCH(H$8,OFFSET('Fund Guide'!$B$4,,,,COUNTA('Fund Guide'!55:55)),0)-1,COUNTA('Fund Guide'!$B:$B)-COUNTA('Fund Guide'!$B$1:$B$4)),MATCH($E65,OFFSET('Fund Guide'!$B$4,1,,COUNTA('Fund Guide'!$B:$B)-COUNTA('Fund Guide'!$B$1:$B$4)),0)),"BRL"))</f>
        <v>BRL</v>
      </c>
      <c r="I65" s="527">
        <f ca="1">IF($E65="", "", IFERROR(INDEX(OFFSET('Fund Guide'!$B$4,1,MATCH(IF($J$3="MFO", "Repasse Taxa Adm. Gestor", "Repasse Taxa Adm. AAI"),OFFSET('Fund Guide'!$B$4,,,,COUNTA('Fund Guide'!$4:$4)),0)-1,COUNTA('Fund Guide'!$B:$B)-COUNTA('Fund Guide'!$B$1:$B$4)),MATCH($E65,OFFSET('Fund Guide'!$B$4,1,,COUNTA('Fund Guide'!$B:$B)-COUNTA('Fund Guide'!$B$1:$B$4)),0)),
IFERROR(OFFSET('RF &amp; RV Guide'!$E$8,2+MATCH($E65, OFFSET('RF &amp; RV Guide'!$E$8,3,,COUNTA('RF &amp; RV Guide'!$E:$E)-COUNTA('RF &amp; RV Guide'!$E$1:$E$8)), 0),-1+MATCH(I$8, OFFSET('RF &amp; RV Guide'!$E$8,,,,COUNTA('RF &amp; RV Guide'!$8:$8)-COUNTA('RF &amp; RV Guide'!$A$8:$E$8)),0)),IFERROR(IF(FIND("tulo",$E65), 0.25%), "-"))))</f>
        <v>3.8E-3</v>
      </c>
      <c r="J65" s="528">
        <f ca="1">IF($E65="", "", IFERROR(INDEX(OFFSET('Fund Guide'!$B$4,1,MATCH(J$8,OFFSET('Fund Guide'!$B$4,,,,COUNTA('Fund Guide'!$4:$4)),0)-1,COUNTA('Fund Guide'!$B:$B)-COUNTA('Fund Guide'!$B$1:$B$4)),MATCH($E65,OFFSET('Fund Guide'!$B$4,1,,COUNTA('Fund Guide'!$B:$B)-COUNTA('Fund Guide'!$B$1:$B$4)),0)),
IFERROR(OFFSET('RF &amp; RV Guide'!$E$8,2+MATCH($E65, OFFSET('RF &amp; RV Guide'!$E$8,3,,COUNTA('RF &amp; RV Guide'!$E:$E)-COUNTA('RF &amp; RV Guide'!$E$1:$E$8)), 0),-1+MATCH(J$8, OFFSET('RF &amp; RV Guide'!$E$8,,,,COUNTA('RF &amp; RV Guide'!$8:$8)-COUNTA('RF &amp; RV Guide'!$A$8:$E$8)),0)), "-")))</f>
        <v>42366</v>
      </c>
      <c r="K65" s="528" t="str">
        <f ca="1">IF($E65="", "", IFERROR(INDEX(OFFSET('Fund Guide'!$B$4,1,MATCH(K$8,OFFSET('Fund Guide'!$B$4,,,,COUNTA('Fund Guide'!$4:$4)),0)-1,COUNTA('Fund Guide'!$B:$B)-COUNTA('Fund Guide'!$B$1:$B$4)),MATCH($E65,OFFSET('Fund Guide'!$B$4,1,,COUNTA('Fund Guide'!$B:$B)-COUNTA('Fund Guide'!$B$1:$B$4)),0)),
IFERROR(OFFSET('RF &amp; RV Guide'!$E$8,2+MATCH($E65, OFFSET('RF &amp; RV Guide'!$E$8,3,,COUNTA('RF &amp; RV Guide'!$E:$E)-COUNTA('RF &amp; RV Guide'!$E$1:$E$8)), 0),-1+MATCH("Captação", OFFSET('RF &amp; RV Guide'!$E$8,,,,COUNTA('RF &amp; RV Guide'!$8:$8)-COUNTA('RF &amp; RV Guide'!$A$8:$E$8)),0)), "-")))</f>
        <v>Sim</v>
      </c>
      <c r="M65" s="530">
        <f>IFERROR(IF(N65=0, "", N65*$M$3),0)</f>
        <v>250000</v>
      </c>
      <c r="N65" s="231">
        <v>2.5000000000000001E-2</v>
      </c>
      <c r="O65" s="550">
        <f>IFERROR(IF(N65=0, "", N65/N$61),0)</f>
        <v>0.25</v>
      </c>
      <c r="Q65" s="532">
        <f ca="1">IF($E65="", "", IFERROR(INDEX(OFFSET('Fund Guide'!$B$4,1,MATCH(Q$8,OFFSET('Fund Guide'!$B$4,,,,COUNTA('Fund Guide'!38:38)),0)-1,COUNTA('Fund Guide'!$B:$B)-COUNTA('Fund Guide'!$B$1:$B$4)),MATCH($E65,OFFSET('Fund Guide'!$B$4,1,,COUNTA('Fund Guide'!$B:$B)-COUNTA('Fund Guide'!$B$1:$B$4)),0)),"-"))</f>
        <v>0.17784887802527871</v>
      </c>
      <c r="R65" s="533">
        <f ca="1">IF($E65="", "", IFERROR(INDEX(OFFSET('Fund Guide'!$B$4,1,MATCH(R$8,OFFSET('Fund Guide'!$B$4,,,,COUNTA('Fund Guide'!38:38)),0)-1,COUNTA('Fund Guide'!$B:$B)-COUNTA('Fund Guide'!$B$1:$B$4)),MATCH($E65,OFFSET('Fund Guide'!$B$4,1,,COUNTA('Fund Guide'!$B:$B)-COUNTA('Fund Guide'!$B$1:$B$4)),0)),"-"))</f>
        <v>2.2990871590200914</v>
      </c>
      <c r="S65" s="532">
        <f ca="1">IF($E65="", "", IFERROR(INDEX(OFFSET('Fund Guide'!$B$4,1,MATCH(S$8,OFFSET('Fund Guide'!$B$4,,,,COUNTA('Fund Guide'!38:38)),0)-1,COUNTA('Fund Guide'!$B:$B)-COUNTA('Fund Guide'!$B$1:$B$4)),MATCH($E65,OFFSET('Fund Guide'!$B$4,1,,COUNTA('Fund Guide'!$B:$B)-COUNTA('Fund Guide'!$B$1:$B$4)),0)),"-"))</f>
        <v>0.21711144540459482</v>
      </c>
      <c r="T65" s="533">
        <f ca="1">IF($E65="", "", IFERROR(INDEX(OFFSET('Fund Guide'!$B$4,1,MATCH(T$8,OFFSET('Fund Guide'!$B$4,,,,COUNTA('Fund Guide'!38:38)),0)-1,COUNTA('Fund Guide'!$B:$B)-COUNTA('Fund Guide'!$B$1:$B$4)),MATCH($E65,OFFSET('Fund Guide'!$B$4,1,,COUNTA('Fund Guide'!$B:$B)-COUNTA('Fund Guide'!$B$1:$B$4)),0)),"-"))</f>
        <v>2.1284181281675516</v>
      </c>
      <c r="U65" s="532">
        <f ca="1">IF($E65="", "", IFERROR(INDEX(OFFSET('Fund Guide'!$B$4,1,MATCH(U$8,OFFSET('Fund Guide'!$B$4,,,,COUNTA('Fund Guide'!38:38)),0)-1,COUNTA('Fund Guide'!$B:$B)-COUNTA('Fund Guide'!$B$1:$B$4)),MATCH($E65,OFFSET('Fund Guide'!$B$4,1,,COUNTA('Fund Guide'!$B:$B)-COUNTA('Fund Guide'!$B$1:$B$4)),0)),"-"))</f>
        <v>0.29528439773602377</v>
      </c>
      <c r="V65" s="533">
        <f ca="1">IF($E65="", "", IFERROR(INDEX(OFFSET('Fund Guide'!$B$4,1,MATCH(V$8,OFFSET('Fund Guide'!$B$4,,,,COUNTA('Fund Guide'!38:38)),0)-1,COUNTA('Fund Guide'!$B:$B)-COUNTA('Fund Guide'!$B$1:$B$4)),MATCH($E65,OFFSET('Fund Guide'!$B$4,1,,COUNTA('Fund Guide'!$B:$B)-COUNTA('Fund Guide'!$B$1:$B$4)),0)),"-"))</f>
        <v>2.2391952295583377</v>
      </c>
      <c r="W65" s="532">
        <f ca="1">IF($E65="", "", IFERROR(INDEX(OFFSET('Fund Guide'!$B$4,1,MATCH(W$8,OFFSET('Fund Guide'!$B$4,,,,COUNTA('Fund Guide'!38:38)),0)-1,COUNTA('Fund Guide'!$B:$B)-COUNTA('Fund Guide'!$B$1:$B$4)),MATCH($E65,OFFSET('Fund Guide'!$B$4,1,,COUNTA('Fund Guide'!$B:$B)-COUNTA('Fund Guide'!$B$1:$B$4)),0)),"-"))</f>
        <v>0.38901859935054017</v>
      </c>
      <c r="X65" s="533">
        <f ca="1">IF($E65="", "", IFERROR(INDEX(OFFSET('Fund Guide'!$B$4,1,MATCH(X$8,OFFSET('Fund Guide'!$B$4,,,,COUNTA('Fund Guide'!38:38)),0)-1,COUNTA('Fund Guide'!$B:$B)-COUNTA('Fund Guide'!$B$1:$B$4)),MATCH($E65,OFFSET('Fund Guide'!$B$4,1,,COUNTA('Fund Guide'!$B:$B)-COUNTA('Fund Guide'!$B$1:$B$4)),0)),"-"))</f>
        <v>2.2113078339722447</v>
      </c>
      <c r="Y65" s="534">
        <f ca="1">IF($E65="", "", IFERROR(INDEX(OFFSET('Fund Guide'!$B$4,1,MATCH(Y$8,OFFSET('Fund Guide'!$B$4,,,,COUNTA('Fund Guide'!38:38)),0)-1,COUNTA('Fund Guide'!$B:$B)-COUNTA('Fund Guide'!$B$1:$B$4)),MATCH($E65,OFFSET('Fund Guide'!$B$4,1,,COUNTA('Fund Guide'!$B:$B)-COUNTA('Fund Guide'!$B$1:$B$4)),0)),"-"))</f>
        <v>4.3191210905645046E-2</v>
      </c>
      <c r="Z65" s="535">
        <f ca="1">IF($E65="", "", IFERROR(INDEX(OFFSET('Fund Guide'!$B$4,1,MATCH(Z$8,OFFSET('Fund Guide'!$B$4,,,,COUNTA('Fund Guide'!38:38)),0)-1,COUNTA('Fund Guide'!$B:$B)-COUNTA('Fund Guide'!$B$1:$B$4)),MATCH($E65,OFFSET('Fund Guide'!$B$4,1,,COUNTA('Fund Guide'!$B:$B)-COUNTA('Fund Guide'!$B$1:$B$4)),0)),"-"))</f>
        <v>2.3230039996961387</v>
      </c>
      <c r="AB65" s="232"/>
      <c r="AC65" s="232"/>
      <c r="AD65" s="231"/>
    </row>
    <row r="66" spans="2:30" s="497" customFormat="1" ht="5.25" customHeight="1">
      <c r="B66" s="495"/>
      <c r="C66" s="495"/>
      <c r="D66" s="495"/>
      <c r="E66" s="506"/>
      <c r="F66" s="537"/>
      <c r="G66" s="507"/>
      <c r="H66" s="507"/>
      <c r="I66" s="508"/>
      <c r="J66" s="508"/>
      <c r="K66" s="508"/>
      <c r="M66" s="517"/>
      <c r="Q66" s="508"/>
      <c r="S66" s="508"/>
      <c r="U66" s="508"/>
      <c r="W66" s="508"/>
      <c r="Y66" s="508"/>
      <c r="AB66" s="508"/>
    </row>
    <row r="67" spans="2:30" s="513" customFormat="1" ht="14.25" customHeight="1">
      <c r="B67" s="509"/>
      <c r="C67" s="509" t="s">
        <v>12</v>
      </c>
      <c r="D67" s="509" t="s">
        <v>12</v>
      </c>
      <c r="E67" s="518" t="s">
        <v>616</v>
      </c>
      <c r="F67" s="519"/>
      <c r="G67" s="519"/>
      <c r="H67" s="519"/>
      <c r="I67" s="520"/>
      <c r="J67" s="520"/>
      <c r="K67" s="520"/>
      <c r="M67" s="521">
        <f>IFERROR(IF(N67=0, 0, N67*$M$3),0)</f>
        <v>200000</v>
      </c>
      <c r="N67" s="683">
        <v>0.02</v>
      </c>
      <c r="O67" s="522">
        <f>ROUND(O69+O72+O76+O79,3)</f>
        <v>0.02</v>
      </c>
      <c r="Q67" s="520"/>
      <c r="R67" s="522"/>
      <c r="S67" s="520"/>
      <c r="T67" s="522"/>
      <c r="U67" s="520"/>
      <c r="V67" s="522"/>
      <c r="W67" s="520"/>
      <c r="X67" s="522"/>
      <c r="Y67" s="520"/>
      <c r="Z67" s="522"/>
      <c r="AB67" s="520"/>
      <c r="AC67" s="522"/>
      <c r="AD67" s="522"/>
    </row>
    <row r="68" spans="2:30" s="497" customFormat="1" ht="3" customHeight="1">
      <c r="B68" s="495"/>
      <c r="C68" s="495"/>
      <c r="D68" s="495"/>
      <c r="E68" s="506"/>
      <c r="F68" s="507"/>
      <c r="G68" s="507"/>
      <c r="H68" s="507"/>
      <c r="I68" s="508"/>
      <c r="J68" s="508"/>
      <c r="K68" s="508"/>
      <c r="M68" s="517"/>
      <c r="N68" s="553"/>
      <c r="Q68" s="508"/>
      <c r="S68" s="508"/>
      <c r="U68" s="508"/>
      <c r="W68" s="508"/>
      <c r="Y68" s="508"/>
      <c r="AB68" s="508"/>
    </row>
    <row r="69" spans="2:30" s="513" customFormat="1" ht="14.25" customHeight="1">
      <c r="B69" s="509"/>
      <c r="C69" s="509"/>
      <c r="D69" s="509" t="s">
        <v>12</v>
      </c>
      <c r="E69" s="545" t="s">
        <v>610</v>
      </c>
      <c r="F69" s="554"/>
      <c r="G69" s="554"/>
      <c r="H69" s="554"/>
      <c r="I69" s="555"/>
      <c r="J69" s="555"/>
      <c r="K69" s="555"/>
      <c r="M69" s="548">
        <f>IFERROR(IF(N69=0, 0, N69*$M$3),0)</f>
        <v>0</v>
      </c>
      <c r="N69" s="684">
        <v>0</v>
      </c>
      <c r="O69" s="549">
        <f>IF(N69=0, 0, SUM(O70:O71)*N69)</f>
        <v>0</v>
      </c>
      <c r="Q69" s="555"/>
      <c r="R69" s="556"/>
      <c r="S69" s="555"/>
      <c r="T69" s="556"/>
      <c r="U69" s="555"/>
      <c r="V69" s="556"/>
      <c r="W69" s="555"/>
      <c r="X69" s="556"/>
      <c r="Y69" s="555"/>
      <c r="Z69" s="556"/>
      <c r="AB69" s="555"/>
      <c r="AC69" s="556"/>
      <c r="AD69" s="556"/>
    </row>
    <row r="70" spans="2:30" s="529" customFormat="1" ht="14.25" customHeight="1">
      <c r="B70" s="523"/>
      <c r="C70" s="523"/>
      <c r="D70" s="523"/>
      <c r="E70" s="390"/>
      <c r="F70" s="524" t="str">
        <f ca="1">IF($E70="", "", IFERROR(INDEX(OFFSET('Fund Guide'!$B$4,1,MATCH(F$8,OFFSET('Fund Guide'!$B$4,,,,COUNTA('Fund Guide'!37:37)),0)-1,COUNTA('Fund Guide'!$B:$B)-COUNTA('Fund Guide'!$B$1:$B$4)),MATCH($E70,OFFSET('Fund Guide'!$B$4,1,,COUNTA('Fund Guide'!$B:$B)-COUNTA('Fund Guide'!$B$1:$B$4)),0)),"-"))</f>
        <v/>
      </c>
      <c r="G70" s="525" t="str">
        <f ca="1">IF($E70="", "", IFERROR(INDEX(OFFSET('Fund Guide'!$B$4,1,MATCH(G$8,OFFSET('Fund Guide'!$B$4,,,,COUNTA('Fund Guide'!$4:$4)),0)-1,COUNTA('Fund Guide'!$B:$B)-COUNTA('Fund Guide'!$B$1:$B$4)),MATCH($E70,OFFSET('Fund Guide'!$B$4,1,,COUNTA('Fund Guide'!$B:$B)-COUNTA('Fund Guide'!$B$1:$B$4)),0)),
IF(OR(LEFT($E70,3)="NTN",LEFT($E70,3)="LFT"),DATE(_xlfn.NUMBERVALUE(RIGHT(LEFT($E70, FIND(" (", $E70)-1), 4)),8,15)-TODAY(),IFERROR(IF(FIND("ano",$E70)&gt;1,FLOOR(_xlfn.NUMBERVALUE(RIGHT(LEFT($E70,FIND(" ano",$E70)-1),FIND(" ano",$E70)-1-(FIND(" - ",$E70)+2)))*365,1)),IFERROR(IF(FIND("meses",$E70)&gt;1,FLOOR(_xlfn.NUMBERVALUE(RIGHT(LEFT($E70,FIND(" meses",$E70)-1),FIND(" meses",$E70)-1-(FIND(" - ",$E70)+2))),1)*(365/12)),IFERROR(IF(FIND("mês",$E70)&gt;1,FLOOR(_xlfn.NUMBERVALUE(RIGHT(LEFT($E70,FIND(" mês",$E70)-1),FIND(" mês",$E70)-1-(FIND(" - ",$E70)+2))),1)*(365/12)),IFERROR(IF(FIND("Diária", $E70)&gt;0, 0),
IFERROR(OFFSET('RF &amp; RV Guide'!$E$8,2+MATCH($E70, OFFSET('RF &amp; RV Guide'!$E$8,3,,COUNTA('RF &amp; RV Guide'!$E:$E)-COUNTA('RF &amp; RV Guide'!$E$1:$E$8)), 0),-1+MATCH(G$8, OFFSET('RF &amp; RV Guide'!$E$8,,,,COUNTA('RF &amp; RV Guide'!$8:$8)-COUNTA('RF &amp; RV Guide'!$A$8:$E$8)),0)),"-"))))))))</f>
        <v/>
      </c>
      <c r="H70" s="526" t="str">
        <f ca="1">IF($E70="", "", IFERROR(INDEX(OFFSET('Fund Guide'!$B$4,1,MATCH(H$8,OFFSET('Fund Guide'!$B$4,,,,COUNTA('Fund Guide'!60:60)),0)-1,COUNTA('Fund Guide'!$B:$B)-COUNTA('Fund Guide'!$B$1:$B$4)),MATCH($E70,OFFSET('Fund Guide'!$B$4,1,,COUNTA('Fund Guide'!$B:$B)-COUNTA('Fund Guide'!$B$1:$B$4)),0)),"BRL"))</f>
        <v/>
      </c>
      <c r="I70" s="527" t="str">
        <f ca="1">IF($E70="", "", IFERROR(INDEX(OFFSET('Fund Guide'!$B$4,1,MATCH(IF($J$3="MFO", "Repasse Taxa Adm. Gestor", "Repasse Taxa Adm. AAI"),OFFSET('Fund Guide'!$B$4,,,,COUNTA('Fund Guide'!$4:$4)),0)-1,COUNTA('Fund Guide'!$B:$B)-COUNTA('Fund Guide'!$B$1:$B$4)),MATCH($E70,OFFSET('Fund Guide'!$B$4,1,,COUNTA('Fund Guide'!$B:$B)-COUNTA('Fund Guide'!$B$1:$B$4)),0)),
IFERROR(OFFSET('RF &amp; RV Guide'!$E$8,2+MATCH($E70, OFFSET('RF &amp; RV Guide'!$E$8,3,,COUNTA('RF &amp; RV Guide'!$E:$E)-COUNTA('RF &amp; RV Guide'!$E$1:$E$8)), 0),-1+MATCH(I$8, OFFSET('RF &amp; RV Guide'!$E$8,,,,COUNTA('RF &amp; RV Guide'!$8:$8)-COUNTA('RF &amp; RV Guide'!$A$8:$E$8)),0)),IFERROR(IF(FIND("tulo",$E70), 0.25%), "-"))))</f>
        <v/>
      </c>
      <c r="J70" s="528" t="str">
        <f ca="1">IF($E70="", "", IFERROR(INDEX(OFFSET('Fund Guide'!$B$4,1,MATCH(J$8,OFFSET('Fund Guide'!$B$4,,,,COUNTA('Fund Guide'!$4:$4)),0)-1,COUNTA('Fund Guide'!$B:$B)-COUNTA('Fund Guide'!$B$1:$B$4)),MATCH($E70,OFFSET('Fund Guide'!$B$4,1,,COUNTA('Fund Guide'!$B:$B)-COUNTA('Fund Guide'!$B$1:$B$4)),0)),
IFERROR(OFFSET('RF &amp; RV Guide'!$E$8,2+MATCH($E70, OFFSET('RF &amp; RV Guide'!$E$8,3,,COUNTA('RF &amp; RV Guide'!$E:$E)-COUNTA('RF &amp; RV Guide'!$E$1:$E$8)), 0),-1+MATCH(J$8, OFFSET('RF &amp; RV Guide'!$E$8,,,,COUNTA('RF &amp; RV Guide'!$8:$8)-COUNTA('RF &amp; RV Guide'!$A$8:$E$8)),0)), "-")))</f>
        <v/>
      </c>
      <c r="K70" s="528" t="str">
        <f ca="1">IF($E70="", "", IFERROR(INDEX(OFFSET('Fund Guide'!$B$4,1,MATCH(K$8,OFFSET('Fund Guide'!$B$4,,,,COUNTA('Fund Guide'!$4:$4)),0)-1,COUNTA('Fund Guide'!$B:$B)-COUNTA('Fund Guide'!$B$1:$B$4)),MATCH($E70,OFFSET('Fund Guide'!$B$4,1,,COUNTA('Fund Guide'!$B:$B)-COUNTA('Fund Guide'!$B$1:$B$4)),0)),
IFERROR(OFFSET('RF &amp; RV Guide'!$E$8,2+MATCH($E70, OFFSET('RF &amp; RV Guide'!$E$8,3,,COUNTA('RF &amp; RV Guide'!$E:$E)-COUNTA('RF &amp; RV Guide'!$E$1:$E$8)), 0),-1+MATCH("Captação", OFFSET('RF &amp; RV Guide'!$E$8,,,,COUNTA('RF &amp; RV Guide'!$8:$8)-COUNTA('RF &amp; RV Guide'!$A$8:$E$8)),0)), "-")))</f>
        <v/>
      </c>
      <c r="M70" s="530" t="str">
        <f>IFERROR(IF(N70=0, "", N70*$M$3),0)</f>
        <v/>
      </c>
      <c r="N70" s="231"/>
      <c r="O70" s="550" t="str">
        <f>IFERROR(IF(N70=0, "", N70/N$69),0)</f>
        <v/>
      </c>
      <c r="Q70" s="532" t="str">
        <f ca="1">IF($E70="", "", IFERROR(INDEX(OFFSET('Fund Guide'!$B$4,1,MATCH(Q$8,OFFSET('Fund Guide'!$B$4,,,,COUNTA('Fund Guide'!37:37)),0)-1,COUNTA('Fund Guide'!$B:$B)-COUNTA('Fund Guide'!$B$1:$B$4)),MATCH($E70,OFFSET('Fund Guide'!$B$4,1,,COUNTA('Fund Guide'!$B:$B)-COUNTA('Fund Guide'!$B$1:$B$4)),0)),"-"))</f>
        <v/>
      </c>
      <c r="R70" s="533" t="str">
        <f ca="1">IF($E70="", "", IFERROR(INDEX(OFFSET('Fund Guide'!$B$4,1,MATCH(R$8,OFFSET('Fund Guide'!$B$4,,,,COUNTA('Fund Guide'!37:37)),0)-1,COUNTA('Fund Guide'!$B:$B)-COUNTA('Fund Guide'!$B$1:$B$4)),MATCH($E70,OFFSET('Fund Guide'!$B$4,1,,COUNTA('Fund Guide'!$B:$B)-COUNTA('Fund Guide'!$B$1:$B$4)),0)),"-"))</f>
        <v/>
      </c>
      <c r="S70" s="532" t="str">
        <f ca="1">IF($E70="", "", IFERROR(INDEX(OFFSET('Fund Guide'!$B$4,1,MATCH(S$8,OFFSET('Fund Guide'!$B$4,,,,COUNTA('Fund Guide'!37:37)),0)-1,COUNTA('Fund Guide'!$B:$B)-COUNTA('Fund Guide'!$B$1:$B$4)),MATCH($E70,OFFSET('Fund Guide'!$B$4,1,,COUNTA('Fund Guide'!$B:$B)-COUNTA('Fund Guide'!$B$1:$B$4)),0)),"-"))</f>
        <v/>
      </c>
      <c r="T70" s="533" t="str">
        <f ca="1">IF($E70="", "", IFERROR(INDEX(OFFSET('Fund Guide'!$B$4,1,MATCH(T$8,OFFSET('Fund Guide'!$B$4,,,,COUNTA('Fund Guide'!37:37)),0)-1,COUNTA('Fund Guide'!$B:$B)-COUNTA('Fund Guide'!$B$1:$B$4)),MATCH($E70,OFFSET('Fund Guide'!$B$4,1,,COUNTA('Fund Guide'!$B:$B)-COUNTA('Fund Guide'!$B$1:$B$4)),0)),"-"))</f>
        <v/>
      </c>
      <c r="U70" s="532" t="str">
        <f ca="1">IF($E70="", "", IFERROR(INDEX(OFFSET('Fund Guide'!$B$4,1,MATCH(U$8,OFFSET('Fund Guide'!$B$4,,,,COUNTA('Fund Guide'!37:37)),0)-1,COUNTA('Fund Guide'!$B:$B)-COUNTA('Fund Guide'!$B$1:$B$4)),MATCH($E70,OFFSET('Fund Guide'!$B$4,1,,COUNTA('Fund Guide'!$B:$B)-COUNTA('Fund Guide'!$B$1:$B$4)),0)),"-"))</f>
        <v/>
      </c>
      <c r="V70" s="533" t="str">
        <f ca="1">IF($E70="", "", IFERROR(INDEX(OFFSET('Fund Guide'!$B$4,1,MATCH(V$8,OFFSET('Fund Guide'!$B$4,,,,COUNTA('Fund Guide'!37:37)),0)-1,COUNTA('Fund Guide'!$B:$B)-COUNTA('Fund Guide'!$B$1:$B$4)),MATCH($E70,OFFSET('Fund Guide'!$B$4,1,,COUNTA('Fund Guide'!$B:$B)-COUNTA('Fund Guide'!$B$1:$B$4)),0)),"-"))</f>
        <v/>
      </c>
      <c r="W70" s="532" t="str">
        <f ca="1">IF($E70="", "", IFERROR(INDEX(OFFSET('Fund Guide'!$B$4,1,MATCH(W$8,OFFSET('Fund Guide'!$B$4,,,,COUNTA('Fund Guide'!37:37)),0)-1,COUNTA('Fund Guide'!$B:$B)-COUNTA('Fund Guide'!$B$1:$B$4)),MATCH($E70,OFFSET('Fund Guide'!$B$4,1,,COUNTA('Fund Guide'!$B:$B)-COUNTA('Fund Guide'!$B$1:$B$4)),0)),"-"))</f>
        <v/>
      </c>
      <c r="X70" s="533" t="str">
        <f ca="1">IF($E70="", "", IFERROR(INDEX(OFFSET('Fund Guide'!$B$4,1,MATCH(X$8,OFFSET('Fund Guide'!$B$4,,,,COUNTA('Fund Guide'!37:37)),0)-1,COUNTA('Fund Guide'!$B:$B)-COUNTA('Fund Guide'!$B$1:$B$4)),MATCH($E70,OFFSET('Fund Guide'!$B$4,1,,COUNTA('Fund Guide'!$B:$B)-COUNTA('Fund Guide'!$B$1:$B$4)),0)),"-"))</f>
        <v/>
      </c>
      <c r="Y70" s="534" t="str">
        <f ca="1">IF($E70="", "", IFERROR(INDEX(OFFSET('Fund Guide'!$B$4,1,MATCH(Y$8,OFFSET('Fund Guide'!$B$4,,,,COUNTA('Fund Guide'!37:37)),0)-1,COUNTA('Fund Guide'!$B:$B)-COUNTA('Fund Guide'!$B$1:$B$4)),MATCH($E70,OFFSET('Fund Guide'!$B$4,1,,COUNTA('Fund Guide'!$B:$B)-COUNTA('Fund Guide'!$B$1:$B$4)),0)),"-"))</f>
        <v/>
      </c>
      <c r="Z70" s="535" t="str">
        <f ca="1">IF($E70="", "", IFERROR(INDEX(OFFSET('Fund Guide'!$B$4,1,MATCH(Z$8,OFFSET('Fund Guide'!$B$4,,,,COUNTA('Fund Guide'!37:37)),0)-1,COUNTA('Fund Guide'!$B:$B)-COUNTA('Fund Guide'!$B$1:$B$4)),MATCH($E70,OFFSET('Fund Guide'!$B$4,1,,COUNTA('Fund Guide'!$B:$B)-COUNTA('Fund Guide'!$B$1:$B$4)),0)),"-"))</f>
        <v/>
      </c>
      <c r="AB70" s="232"/>
      <c r="AC70" s="232"/>
      <c r="AD70" s="231"/>
    </row>
    <row r="71" spans="2:30" s="497" customFormat="1" ht="4.5" customHeight="1">
      <c r="B71" s="495"/>
      <c r="C71" s="495"/>
      <c r="D71" s="495"/>
      <c r="E71" s="506"/>
      <c r="F71" s="537"/>
      <c r="G71" s="507"/>
      <c r="H71" s="507"/>
      <c r="I71" s="508"/>
      <c r="J71" s="508"/>
      <c r="K71" s="508"/>
      <c r="M71" s="517"/>
      <c r="Q71" s="508"/>
      <c r="S71" s="508"/>
      <c r="U71" s="508"/>
      <c r="W71" s="508"/>
      <c r="Y71" s="508"/>
      <c r="AB71" s="508"/>
    </row>
    <row r="72" spans="2:30" s="513" customFormat="1" ht="14.25" customHeight="1">
      <c r="B72" s="509"/>
      <c r="C72" s="509"/>
      <c r="D72" s="509" t="s">
        <v>12</v>
      </c>
      <c r="E72" s="545" t="s">
        <v>617</v>
      </c>
      <c r="F72" s="554"/>
      <c r="G72" s="554"/>
      <c r="H72" s="554"/>
      <c r="I72" s="555"/>
      <c r="J72" s="555"/>
      <c r="K72" s="555"/>
      <c r="M72" s="548">
        <f>IFERROR(IF(N72=0, 0, N72*$M$3),0)</f>
        <v>200000</v>
      </c>
      <c r="N72" s="684">
        <v>0.02</v>
      </c>
      <c r="O72" s="549">
        <f>IF(N72=0, 0, SUM(O73:O75)*N72)</f>
        <v>0.02</v>
      </c>
      <c r="Q72" s="555"/>
      <c r="R72" s="556"/>
      <c r="S72" s="555"/>
      <c r="T72" s="556"/>
      <c r="U72" s="555"/>
      <c r="V72" s="556"/>
      <c r="W72" s="555"/>
      <c r="X72" s="556"/>
      <c r="Y72" s="555"/>
      <c r="Z72" s="556"/>
      <c r="AB72" s="555"/>
      <c r="AC72" s="556"/>
      <c r="AD72" s="556"/>
    </row>
    <row r="73" spans="2:30" s="529" customFormat="1" ht="14.25" customHeight="1">
      <c r="B73" s="523"/>
      <c r="C73" s="523"/>
      <c r="D73" s="523"/>
      <c r="E73" s="390" t="s">
        <v>2227</v>
      </c>
      <c r="F73" s="524">
        <f ca="1">IF($E73="", "", IFERROR(INDEX(OFFSET('Fund Guide'!$B$4,1,MATCH(F$8,OFFSET('Fund Guide'!$B$4,,,,COUNTA('Fund Guide'!41:41)),0)-1,COUNTA('Fund Guide'!$B:$B)-COUNTA('Fund Guide'!$B$1:$B$4)),MATCH($E73,OFFSET('Fund Guide'!$B$4,1,,COUNTA('Fund Guide'!$B:$B)-COUNTA('Fund Guide'!$B$1:$B$4)),0)),"-"))</f>
        <v>18772290000157</v>
      </c>
      <c r="G73" s="525">
        <f ca="1">IF($E73="", "", IFERROR(INDEX(OFFSET('Fund Guide'!$B$4,1,MATCH(G$8,OFFSET('Fund Guide'!$B$4,,,,COUNTA('Fund Guide'!$4:$4)),0)-1,COUNTA('Fund Guide'!$B:$B)-COUNTA('Fund Guide'!$B$1:$B$4)),MATCH($E73,OFFSET('Fund Guide'!$B$4,1,,COUNTA('Fund Guide'!$B:$B)-COUNTA('Fund Guide'!$B$1:$B$4)),0)),
IF(OR(LEFT($E73,3)="NTN",LEFT($E73,3)="LFT"),DATE(_xlfn.NUMBERVALUE(RIGHT(LEFT($E73, FIND(" (", $E73)-1), 4)),8,15)-TODAY(),IFERROR(IF(FIND("ano",$E73)&gt;1,FLOOR(_xlfn.NUMBERVALUE(RIGHT(LEFT($E73,FIND(" ano",$E73)-1),FIND(" ano",$E73)-1-(FIND(" - ",$E73)+2)))*365,1)),IFERROR(IF(FIND("meses",$E73)&gt;1,FLOOR(_xlfn.NUMBERVALUE(RIGHT(LEFT($E73,FIND(" meses",$E73)-1),FIND(" meses",$E73)-1-(FIND(" - ",$E73)+2))),1)*(365/12)),IFERROR(IF(FIND("mês",$E73)&gt;1,FLOOR(_xlfn.NUMBERVALUE(RIGHT(LEFT($E73,FIND(" mês",$E73)-1),FIND(" mês",$E73)-1-(FIND(" - ",$E73)+2))),1)*(365/12)),IFERROR(IF(FIND("Diária", $E73)&gt;0, 0),
IFERROR(OFFSET('RF &amp; RV Guide'!$E$8,2+MATCH($E73, OFFSET('RF &amp; RV Guide'!$E$8,3,,COUNTA('RF &amp; RV Guide'!$E:$E)-COUNTA('RF &amp; RV Guide'!$E$1:$E$8)), 0),-1+MATCH(G$8, OFFSET('RF &amp; RV Guide'!$E$8,,,,COUNTA('RF &amp; RV Guide'!$8:$8)-COUNTA('RF &amp; RV Guide'!$A$8:$E$8)),0)),"-"))))))))</f>
        <v>15</v>
      </c>
      <c r="H73" s="526" t="str">
        <f ca="1">IF($E73="", "", IFERROR(INDEX(OFFSET('Fund Guide'!$B$4,1,MATCH(H$8,OFFSET('Fund Guide'!$B$4,,,,COUNTA('Fund Guide'!63:63)),0)-1,COUNTA('Fund Guide'!$B:$B)-COUNTA('Fund Guide'!$B$1:$B$4)),MATCH($E73,OFFSET('Fund Guide'!$B$4,1,,COUNTA('Fund Guide'!$B:$B)-COUNTA('Fund Guide'!$B$1:$B$4)),0)),"BRL"))</f>
        <v>BRL</v>
      </c>
      <c r="I73" s="527">
        <f ca="1">IF($E73="", "", IFERROR(INDEX(OFFSET('Fund Guide'!$B$4,1,MATCH(IF($J$3="MFO", "Repasse Taxa Adm. Gestor", "Repasse Taxa Adm. AAI"),OFFSET('Fund Guide'!$B$4,,,,COUNTA('Fund Guide'!$4:$4)),0)-1,COUNTA('Fund Guide'!$B:$B)-COUNTA('Fund Guide'!$B$1:$B$4)),MATCH($E73,OFFSET('Fund Guide'!$B$4,1,,COUNTA('Fund Guide'!$B:$B)-COUNTA('Fund Guide'!$B$1:$B$4)),0)),
IFERROR(OFFSET('RF &amp; RV Guide'!$E$8,2+MATCH($E73, OFFSET('RF &amp; RV Guide'!$E$8,3,,COUNTA('RF &amp; RV Guide'!$E:$E)-COUNTA('RF &amp; RV Guide'!$E$1:$E$8)), 0),-1+MATCH(I$8, OFFSET('RF &amp; RV Guide'!$E$8,,,,COUNTA('RF &amp; RV Guide'!$8:$8)-COUNTA('RF &amp; RV Guide'!$A$8:$E$8)),0)),IFERROR(IF(FIND("tulo",$E73), 0.25%), "-"))))</f>
        <v>4.6249999999999998E-3</v>
      </c>
      <c r="J73" s="528">
        <f ca="1">IF($E73="", "", IFERROR(INDEX(OFFSET('Fund Guide'!$B$4,1,MATCH(J$8,OFFSET('Fund Guide'!$B$4,,,,COUNTA('Fund Guide'!$4:$4)),0)-1,COUNTA('Fund Guide'!$B:$B)-COUNTA('Fund Guide'!$B$1:$B$4)),MATCH($E73,OFFSET('Fund Guide'!$B$4,1,,COUNTA('Fund Guide'!$B:$B)-COUNTA('Fund Guide'!$B$1:$B$4)),0)),
IFERROR(OFFSET('RF &amp; RV Guide'!$E$8,2+MATCH($E73, OFFSET('RF &amp; RV Guide'!$E$8,3,,COUNTA('RF &amp; RV Guide'!$E:$E)-COUNTA('RF &amp; RV Guide'!$E$1:$E$8)), 0),-1+MATCH(J$8, OFFSET('RF &amp; RV Guide'!$E$8,,,,COUNTA('RF &amp; RV Guide'!$8:$8)-COUNTA('RF &amp; RV Guide'!$A$8:$E$8)),0)), "-")))</f>
        <v>41577</v>
      </c>
      <c r="K73" s="528" t="str">
        <f ca="1">IF($E73="", "", IFERROR(INDEX(OFFSET('Fund Guide'!$B$4,1,MATCH(K$8,OFFSET('Fund Guide'!$B$4,,,,COUNTA('Fund Guide'!$4:$4)),0)-1,COUNTA('Fund Guide'!$B:$B)-COUNTA('Fund Guide'!$B$1:$B$4)),MATCH($E73,OFFSET('Fund Guide'!$B$4,1,,COUNTA('Fund Guide'!$B:$B)-COUNTA('Fund Guide'!$B$1:$B$4)),0)),
IFERROR(OFFSET('RF &amp; RV Guide'!$E$8,2+MATCH($E73, OFFSET('RF &amp; RV Guide'!$E$8,3,,COUNTA('RF &amp; RV Guide'!$E:$E)-COUNTA('RF &amp; RV Guide'!$E$1:$E$8)), 0),-1+MATCH("Captação", OFFSET('RF &amp; RV Guide'!$E$8,,,,COUNTA('RF &amp; RV Guide'!$8:$8)-COUNTA('RF &amp; RV Guide'!$A$8:$E$8)),0)), "-")))</f>
        <v>Sim</v>
      </c>
      <c r="M73" s="530">
        <f>IFERROR(IF(N73=0, "", N73*$M$3),0)</f>
        <v>100000</v>
      </c>
      <c r="N73" s="231">
        <v>0.01</v>
      </c>
      <c r="O73" s="550">
        <f>IFERROR(IF(N73=0, "", N73/N$72),0)</f>
        <v>0.5</v>
      </c>
      <c r="Q73" s="532">
        <f ca="1">IF($E73="", "", IFERROR(INDEX(OFFSET('Fund Guide'!$B$4,1,MATCH(Q$8,OFFSET('Fund Guide'!$B$4,,,,COUNTA('Fund Guide'!41:41)),0)-1,COUNTA('Fund Guide'!$B:$B)-COUNTA('Fund Guide'!$B$1:$B$4)),MATCH($E73,OFFSET('Fund Guide'!$B$4,1,,COUNTA('Fund Guide'!$B:$B)-COUNTA('Fund Guide'!$B$1:$B$4)),0)),"-"))</f>
        <v>9.217874383893121E-2</v>
      </c>
      <c r="R73" s="533">
        <f ca="1">IF($E73="", "", IFERROR(INDEX(OFFSET('Fund Guide'!$B$4,1,MATCH(R$8,OFFSET('Fund Guide'!$B$4,,,,COUNTA('Fund Guide'!41:41)),0)-1,COUNTA('Fund Guide'!$B:$B)-COUNTA('Fund Guide'!$B$1:$B$4)),MATCH($E73,OFFSET('Fund Guide'!$B$4,1,,COUNTA('Fund Guide'!$B:$B)-COUNTA('Fund Guide'!$B$1:$B$4)),0)),"-"))</f>
        <v>1.1916126131791884</v>
      </c>
      <c r="S73" s="532">
        <f ca="1">IF($E73="", "", IFERROR(INDEX(OFFSET('Fund Guide'!$B$4,1,MATCH(S$8,OFFSET('Fund Guide'!$B$4,,,,COUNTA('Fund Guide'!41:41)),0)-1,COUNTA('Fund Guide'!$B:$B)-COUNTA('Fund Guide'!$B$1:$B$4)),MATCH($E73,OFFSET('Fund Guide'!$B$4,1,,COUNTA('Fund Guide'!$B:$B)-COUNTA('Fund Guide'!$B$1:$B$4)),0)),"-"))</f>
        <v>0.10320133650430896</v>
      </c>
      <c r="T73" s="533">
        <f ca="1">IF($E73="", "", IFERROR(INDEX(OFFSET('Fund Guide'!$B$4,1,MATCH(T$8,OFFSET('Fund Guide'!$B$4,,,,COUNTA('Fund Guide'!41:41)),0)-1,COUNTA('Fund Guide'!$B:$B)-COUNTA('Fund Guide'!$B$1:$B$4)),MATCH($E73,OFFSET('Fund Guide'!$B$4,1,,COUNTA('Fund Guide'!$B:$B)-COUNTA('Fund Guide'!$B$1:$B$4)),0)),"-"))</f>
        <v>1.0117181756933864</v>
      </c>
      <c r="U73" s="532">
        <f ca="1">IF($E73="", "", IFERROR(INDEX(OFFSET('Fund Guide'!$B$4,1,MATCH(U$8,OFFSET('Fund Guide'!$B$4,,,,COUNTA('Fund Guide'!41:41)),0)-1,COUNTA('Fund Guide'!$B:$B)-COUNTA('Fund Guide'!$B$1:$B$4)),MATCH($E73,OFFSET('Fund Guide'!$B$4,1,,COUNTA('Fund Guide'!$B:$B)-COUNTA('Fund Guide'!$B$1:$B$4)),0)),"-"))</f>
        <v>0.18088648159287013</v>
      </c>
      <c r="V73" s="533">
        <f ca="1">IF($E73="", "", IFERROR(INDEX(OFFSET('Fund Guide'!$B$4,1,MATCH(V$8,OFFSET('Fund Guide'!$B$4,,,,COUNTA('Fund Guide'!41:41)),0)-1,COUNTA('Fund Guide'!$B:$B)-COUNTA('Fund Guide'!$B$1:$B$4)),MATCH($E73,OFFSET('Fund Guide'!$B$4,1,,COUNTA('Fund Guide'!$B:$B)-COUNTA('Fund Guide'!$B$1:$B$4)),0)),"-"))</f>
        <v>1.3716950498564497</v>
      </c>
      <c r="W73" s="532">
        <f ca="1">IF($E73="", "", IFERROR(INDEX(OFFSET('Fund Guide'!$B$4,1,MATCH(W$8,OFFSET('Fund Guide'!$B$4,,,,COUNTA('Fund Guide'!41:41)),0)-1,COUNTA('Fund Guide'!$B:$B)-COUNTA('Fund Guide'!$B$1:$B$4)),MATCH($E73,OFFSET('Fund Guide'!$B$4,1,,COUNTA('Fund Guide'!$B:$B)-COUNTA('Fund Guide'!$B$1:$B$4)),0)),"-"))</f>
        <v>0.30731837553242713</v>
      </c>
      <c r="X73" s="533">
        <f ca="1">IF($E73="", "", IFERROR(INDEX(OFFSET('Fund Guide'!$B$4,1,MATCH(X$8,OFFSET('Fund Guide'!$B$4,,,,COUNTA('Fund Guide'!41:41)),0)-1,COUNTA('Fund Guide'!$B:$B)-COUNTA('Fund Guide'!$B$1:$B$4)),MATCH($E73,OFFSET('Fund Guide'!$B$4,1,,COUNTA('Fund Guide'!$B:$B)-COUNTA('Fund Guide'!$B$1:$B$4)),0)),"-"))</f>
        <v>1.7468972755364909</v>
      </c>
      <c r="Y73" s="534">
        <f ca="1">IF($E73="", "", IFERROR(INDEX(OFFSET('Fund Guide'!$B$4,1,MATCH(Y$8,OFFSET('Fund Guide'!$B$4,,,,COUNTA('Fund Guide'!41:41)),0)-1,COUNTA('Fund Guide'!$B:$B)-COUNTA('Fund Guide'!$B$1:$B$4)),MATCH($E73,OFFSET('Fund Guide'!$B$4,1,,COUNTA('Fund Guide'!$B:$B)-COUNTA('Fund Guide'!$B$1:$B$4)),0)),"-"))</f>
        <v>4.874684630137259E-2</v>
      </c>
      <c r="Z73" s="535">
        <f ca="1">IF($E73="", "", IFERROR(INDEX(OFFSET('Fund Guide'!$B$4,1,MATCH(Z$8,OFFSET('Fund Guide'!$B$4,,,,COUNTA('Fund Guide'!41:41)),0)-1,COUNTA('Fund Guide'!$B:$B)-COUNTA('Fund Guide'!$B$1:$B$4)),MATCH($E73,OFFSET('Fund Guide'!$B$4,1,,COUNTA('Fund Guide'!$B:$B)-COUNTA('Fund Guide'!$B$1:$B$4)),0)),"-"))</f>
        <v>4.6490018234214871E-2</v>
      </c>
      <c r="AB73" s="232"/>
      <c r="AC73" s="232"/>
      <c r="AD73" s="231"/>
    </row>
    <row r="74" spans="2:30" s="529" customFormat="1" ht="14.25" customHeight="1">
      <c r="B74" s="523"/>
      <c r="C74" s="523"/>
      <c r="D74" s="523"/>
      <c r="E74" s="390" t="s">
        <v>2181</v>
      </c>
      <c r="F74" s="524">
        <f ca="1">IF($E74="", "", IFERROR(INDEX(OFFSET('Fund Guide'!$B$4,1,MATCH(F$8,OFFSET('Fund Guide'!$B$4,,,,COUNTA('Fund Guide'!42:42)),0)-1,COUNTA('Fund Guide'!$B:$B)-COUNTA('Fund Guide'!$B$1:$B$4)),MATCH($E74,OFFSET('Fund Guide'!$B$4,1,,COUNTA('Fund Guide'!$B:$B)-COUNTA('Fund Guide'!$B$1:$B$4)),0)),"-"))</f>
        <v>31922843000179</v>
      </c>
      <c r="G74" s="525">
        <f ca="1">IF($E74="", "", IFERROR(INDEX(OFFSET('Fund Guide'!$B$4,1,MATCH(G$8,OFFSET('Fund Guide'!$B$4,,,,COUNTA('Fund Guide'!$4:$4)),0)-1,COUNTA('Fund Guide'!$B:$B)-COUNTA('Fund Guide'!$B$1:$B$4)),MATCH($E74,OFFSET('Fund Guide'!$B$4,1,,COUNTA('Fund Guide'!$B:$B)-COUNTA('Fund Guide'!$B$1:$B$4)),0)),
IF(OR(LEFT($E74,3)="NTN",LEFT($E74,3)="LFT"),DATE(_xlfn.NUMBERVALUE(RIGHT(LEFT($E74, FIND(" (", $E74)-1), 4)),8,15)-TODAY(),IFERROR(IF(FIND("ano",$E74)&gt;1,FLOOR(_xlfn.NUMBERVALUE(RIGHT(LEFT($E74,FIND(" ano",$E74)-1),FIND(" ano",$E74)-1-(FIND(" - ",$E74)+2)))*365,1)),IFERROR(IF(FIND("meses",$E74)&gt;1,FLOOR(_xlfn.NUMBERVALUE(RIGHT(LEFT($E74,FIND(" meses",$E74)-1),FIND(" meses",$E74)-1-(FIND(" - ",$E74)+2))),1)*(365/12)),IFERROR(IF(FIND("mês",$E74)&gt;1,FLOOR(_xlfn.NUMBERVALUE(RIGHT(LEFT($E74,FIND(" mês",$E74)-1),FIND(" mês",$E74)-1-(FIND(" - ",$E74)+2))),1)*(365/12)),IFERROR(IF(FIND("Diária", $E74)&gt;0, 0),
IFERROR(OFFSET('RF &amp; RV Guide'!$E$8,2+MATCH($E74, OFFSET('RF &amp; RV Guide'!$E$8,3,,COUNTA('RF &amp; RV Guide'!$E:$E)-COUNTA('RF &amp; RV Guide'!$E$1:$E$8)), 0),-1+MATCH(G$8, OFFSET('RF &amp; RV Guide'!$E$8,,,,COUNTA('RF &amp; RV Guide'!$8:$8)-COUNTA('RF &amp; RV Guide'!$A$8:$E$8)),0)),"-"))))))))</f>
        <v>32</v>
      </c>
      <c r="H74" s="526" t="str">
        <f ca="1">IF($E74="", "", IFERROR(INDEX(OFFSET('Fund Guide'!$B$4,1,MATCH(H$8,OFFSET('Fund Guide'!$B$4,,,,COUNTA('Fund Guide'!64:64)),0)-1,COUNTA('Fund Guide'!$B:$B)-COUNTA('Fund Guide'!$B$1:$B$4)),MATCH($E74,OFFSET('Fund Guide'!$B$4,1,,COUNTA('Fund Guide'!$B:$B)-COUNTA('Fund Guide'!$B$1:$B$4)),0)),"BRL"))</f>
        <v>BRL</v>
      </c>
      <c r="I74" s="527" t="str">
        <f ca="1">IF($E74="", "", IFERROR(INDEX(OFFSET('Fund Guide'!$B$4,1,MATCH(IF($J$3="MFO", "Repasse Taxa Adm. Gestor", "Repasse Taxa Adm. AAI"),OFFSET('Fund Guide'!$B$4,,,,COUNTA('Fund Guide'!$4:$4)),0)-1,COUNTA('Fund Guide'!$B:$B)-COUNTA('Fund Guide'!$B$1:$B$4)),MATCH($E74,OFFSET('Fund Guide'!$B$4,1,,COUNTA('Fund Guide'!$B:$B)-COUNTA('Fund Guide'!$B$1:$B$4)),0)),
IFERROR(OFFSET('RF &amp; RV Guide'!$E$8,2+MATCH($E74, OFFSET('RF &amp; RV Guide'!$E$8,3,,COUNTA('RF &amp; RV Guide'!$E:$E)-COUNTA('RF &amp; RV Guide'!$E$1:$E$8)), 0),-1+MATCH(I$8, OFFSET('RF &amp; RV Guide'!$E$8,,,,COUNTA('RF &amp; RV Guide'!$8:$8)-COUNTA('RF &amp; RV Guide'!$A$8:$E$8)),0)),IFERROR(IF(FIND("tulo",$E74), 0.25%), "-"))))</f>
        <v>-</v>
      </c>
      <c r="J74" s="528">
        <f ca="1">IF($E74="", "", IFERROR(INDEX(OFFSET('Fund Guide'!$B$4,1,MATCH(J$8,OFFSET('Fund Guide'!$B$4,,,,COUNTA('Fund Guide'!$4:$4)),0)-1,COUNTA('Fund Guide'!$B:$B)-COUNTA('Fund Guide'!$B$1:$B$4)),MATCH($E74,OFFSET('Fund Guide'!$B$4,1,,COUNTA('Fund Guide'!$B:$B)-COUNTA('Fund Guide'!$B$1:$B$4)),0)),
IFERROR(OFFSET('RF &amp; RV Guide'!$E$8,2+MATCH($E74, OFFSET('RF &amp; RV Guide'!$E$8,3,,COUNTA('RF &amp; RV Guide'!$E:$E)-COUNTA('RF &amp; RV Guide'!$E$1:$E$8)), 0),-1+MATCH(J$8, OFFSET('RF &amp; RV Guide'!$E$8,,,,COUNTA('RF &amp; RV Guide'!$8:$8)-COUNTA('RF &amp; RV Guide'!$A$8:$E$8)),0)), "-")))</f>
        <v>43434</v>
      </c>
      <c r="K74" s="528" t="str">
        <f ca="1">IF($E74="", "", IFERROR(INDEX(OFFSET('Fund Guide'!$B$4,1,MATCH(K$8,OFFSET('Fund Guide'!$B$4,,,,COUNTA('Fund Guide'!$4:$4)),0)-1,COUNTA('Fund Guide'!$B:$B)-COUNTA('Fund Guide'!$B$1:$B$4)),MATCH($E74,OFFSET('Fund Guide'!$B$4,1,,COUNTA('Fund Guide'!$B:$B)-COUNTA('Fund Guide'!$B$1:$B$4)),0)),
IFERROR(OFFSET('RF &amp; RV Guide'!$E$8,2+MATCH($E74, OFFSET('RF &amp; RV Guide'!$E$8,3,,COUNTA('RF &amp; RV Guide'!$E:$E)-COUNTA('RF &amp; RV Guide'!$E$1:$E$8)), 0),-1+MATCH("Captação", OFFSET('RF &amp; RV Guide'!$E$8,,,,COUNTA('RF &amp; RV Guide'!$8:$8)-COUNTA('RF &amp; RV Guide'!$A$8:$E$8)),0)), "-")))</f>
        <v>Sim</v>
      </c>
      <c r="M74" s="530">
        <f>IFERROR(IF(N74=0, "", N74*$M$3),0)</f>
        <v>100000</v>
      </c>
      <c r="N74" s="231">
        <v>0.01</v>
      </c>
      <c r="O74" s="550">
        <f>IFERROR(IF(N74=0, "", N74/N$72),0)</f>
        <v>0.5</v>
      </c>
      <c r="Q74" s="532">
        <f ca="1">IF($E74="", "", IFERROR(INDEX(OFFSET('Fund Guide'!$B$4,1,MATCH(Q$8,OFFSET('Fund Guide'!$B$4,,,,COUNTA('Fund Guide'!42:42)),0)-1,COUNTA('Fund Guide'!$B:$B)-COUNTA('Fund Guide'!$B$1:$B$4)),MATCH($E74,OFFSET('Fund Guide'!$B$4,1,,COUNTA('Fund Guide'!$B:$B)-COUNTA('Fund Guide'!$B$1:$B$4)),0)),"-"))</f>
        <v>7.2641382127581755E-2</v>
      </c>
      <c r="R74" s="533">
        <f ca="1">IF($E74="", "", IFERROR(INDEX(OFFSET('Fund Guide'!$B$4,1,MATCH(R$8,OFFSET('Fund Guide'!$B$4,,,,COUNTA('Fund Guide'!42:42)),0)-1,COUNTA('Fund Guide'!$B:$B)-COUNTA('Fund Guide'!$B$1:$B$4)),MATCH($E74,OFFSET('Fund Guide'!$B$4,1,,COUNTA('Fund Guide'!$B:$B)-COUNTA('Fund Guide'!$B$1:$B$4)),0)),"-"))</f>
        <v>0.93904932500758775</v>
      </c>
      <c r="S74" s="532">
        <f ca="1">IF($E74="", "", IFERROR(INDEX(OFFSET('Fund Guide'!$B$4,1,MATCH(S$8,OFFSET('Fund Guide'!$B$4,,,,COUNTA('Fund Guide'!42:42)),0)-1,COUNTA('Fund Guide'!$B:$B)-COUNTA('Fund Guide'!$B$1:$B$4)),MATCH($E74,OFFSET('Fund Guide'!$B$4,1,,COUNTA('Fund Guide'!$B:$B)-COUNTA('Fund Guide'!$B$1:$B$4)),0)),"-"))</f>
        <v>8.4689408836585489E-2</v>
      </c>
      <c r="T74" s="533">
        <f ca="1">IF($E74="", "", IFERROR(INDEX(OFFSET('Fund Guide'!$B$4,1,MATCH(T$8,OFFSET('Fund Guide'!$B$4,,,,COUNTA('Fund Guide'!42:42)),0)-1,COUNTA('Fund Guide'!$B:$B)-COUNTA('Fund Guide'!$B$1:$B$4)),MATCH($E74,OFFSET('Fund Guide'!$B$4,1,,COUNTA('Fund Guide'!$B:$B)-COUNTA('Fund Guide'!$B$1:$B$4)),0)),"-"))</f>
        <v>0.83023938556381149</v>
      </c>
      <c r="U74" s="532">
        <f ca="1">IF($E74="", "", IFERROR(INDEX(OFFSET('Fund Guide'!$B$4,1,MATCH(U$8,OFFSET('Fund Guide'!$B$4,,,,COUNTA('Fund Guide'!42:42)),0)-1,COUNTA('Fund Guide'!$B:$B)-COUNTA('Fund Guide'!$B$1:$B$4)),MATCH($E74,OFFSET('Fund Guide'!$B$4,1,,COUNTA('Fund Guide'!$B:$B)-COUNTA('Fund Guide'!$B$1:$B$4)),0)),"-"))</f>
        <v>0.16575945401008063</v>
      </c>
      <c r="V74" s="533">
        <f ca="1">IF($E74="", "", IFERROR(INDEX(OFFSET('Fund Guide'!$B$4,1,MATCH(V$8,OFFSET('Fund Guide'!$B$4,,,,COUNTA('Fund Guide'!42:42)),0)-1,COUNTA('Fund Guide'!$B:$B)-COUNTA('Fund Guide'!$B$1:$B$4)),MATCH($E74,OFFSET('Fund Guide'!$B$4,1,,COUNTA('Fund Guide'!$B:$B)-COUNTA('Fund Guide'!$B$1:$B$4)),0)),"-"))</f>
        <v>1.2569840517120079</v>
      </c>
      <c r="W74" s="532">
        <f ca="1">IF($E74="", "", IFERROR(INDEX(OFFSET('Fund Guide'!$B$4,1,MATCH(W$8,OFFSET('Fund Guide'!$B$4,,,,COUNTA('Fund Guide'!42:42)),0)-1,COUNTA('Fund Guide'!$B:$B)-COUNTA('Fund Guide'!$B$1:$B$4)),MATCH($E74,OFFSET('Fund Guide'!$B$4,1,,COUNTA('Fund Guide'!$B:$B)-COUNTA('Fund Guide'!$B$1:$B$4)),0)),"-"))</f>
        <v>0.24822095835964064</v>
      </c>
      <c r="X74" s="533">
        <f ca="1">IF($E74="", "", IFERROR(INDEX(OFFSET('Fund Guide'!$B$4,1,MATCH(X$8,OFFSET('Fund Guide'!$B$4,,,,COUNTA('Fund Guide'!42:42)),0)-1,COUNTA('Fund Guide'!$B:$B)-COUNTA('Fund Guide'!$B$1:$B$4)),MATCH($E74,OFFSET('Fund Guide'!$B$4,1,,COUNTA('Fund Guide'!$B:$B)-COUNTA('Fund Guide'!$B$1:$B$4)),0)),"-"))</f>
        <v>1.4109683976373855</v>
      </c>
      <c r="Y74" s="534">
        <f ca="1">IF($E74="", "", IFERROR(INDEX(OFFSET('Fund Guide'!$B$4,1,MATCH(Y$8,OFFSET('Fund Guide'!$B$4,,,,COUNTA('Fund Guide'!42:42)),0)-1,COUNTA('Fund Guide'!$B:$B)-COUNTA('Fund Guide'!$B$1:$B$4)),MATCH($E74,OFFSET('Fund Guide'!$B$4,1,,COUNTA('Fund Guide'!$B:$B)-COUNTA('Fund Guide'!$B$1:$B$4)),0)),"-"))</f>
        <v>5.175116209043467E-2</v>
      </c>
      <c r="Z74" s="535">
        <f ca="1">IF($E74="", "", IFERROR(INDEX(OFFSET('Fund Guide'!$B$4,1,MATCH(Z$8,OFFSET('Fund Guide'!$B$4,,,,COUNTA('Fund Guide'!42:42)),0)-1,COUNTA('Fund Guide'!$B:$B)-COUNTA('Fund Guide'!$B$1:$B$4)),MATCH($E74,OFFSET('Fund Guide'!$B$4,1,,COUNTA('Fund Guide'!$B:$B)-COUNTA('Fund Guide'!$B$1:$B$4)),0)),"-"))</f>
        <v>-0.28039360315105061</v>
      </c>
      <c r="AB74" s="232"/>
      <c r="AC74" s="232"/>
      <c r="AD74" s="231"/>
    </row>
    <row r="75" spans="2:30" s="497" customFormat="1" ht="4.5" customHeight="1">
      <c r="B75" s="495"/>
      <c r="C75" s="495"/>
      <c r="D75" s="495"/>
      <c r="E75" s="506"/>
      <c r="F75" s="537"/>
      <c r="G75" s="507"/>
      <c r="H75" s="507"/>
      <c r="I75" s="508"/>
      <c r="J75" s="508"/>
      <c r="K75" s="508"/>
      <c r="M75" s="517"/>
      <c r="Q75" s="508"/>
      <c r="S75" s="508"/>
      <c r="U75" s="508"/>
      <c r="W75" s="508"/>
      <c r="Y75" s="508"/>
      <c r="AB75" s="508"/>
    </row>
    <row r="76" spans="2:30" s="513" customFormat="1" ht="14.25" customHeight="1">
      <c r="B76" s="509"/>
      <c r="C76" s="509"/>
      <c r="D76" s="509" t="s">
        <v>12</v>
      </c>
      <c r="E76" s="545" t="s">
        <v>619</v>
      </c>
      <c r="F76" s="554"/>
      <c r="G76" s="554"/>
      <c r="H76" s="554"/>
      <c r="I76" s="555"/>
      <c r="J76" s="555"/>
      <c r="K76" s="555"/>
      <c r="M76" s="548">
        <f>IFERROR(IF(N76=0, 0, N76*$M$3),0)</f>
        <v>0</v>
      </c>
      <c r="N76" s="684">
        <v>0</v>
      </c>
      <c r="O76" s="549">
        <f>IF(N76=0, 0, SUM(O77:O78)*N76)</f>
        <v>0</v>
      </c>
      <c r="Q76" s="555"/>
      <c r="R76" s="556"/>
      <c r="S76" s="555"/>
      <c r="T76" s="556"/>
      <c r="U76" s="555"/>
      <c r="V76" s="556"/>
      <c r="W76" s="555"/>
      <c r="X76" s="556"/>
      <c r="Y76" s="555"/>
      <c r="Z76" s="556"/>
      <c r="AB76" s="555"/>
      <c r="AC76" s="556"/>
      <c r="AD76" s="556"/>
    </row>
    <row r="77" spans="2:30" s="529" customFormat="1" ht="14.25" customHeight="1">
      <c r="B77" s="523"/>
      <c r="C77" s="523"/>
      <c r="D77" s="523"/>
      <c r="E77" s="390"/>
      <c r="F77" s="524" t="str">
        <f ca="1">IF($E77="", "", IFERROR(INDEX(OFFSET('Fund Guide'!$B$4,1,MATCH(F$8,OFFSET('Fund Guide'!$B$4,,,,COUNTA('Fund Guide'!44:44)),0)-1,COUNTA('Fund Guide'!$B:$B)-COUNTA('Fund Guide'!$B$1:$B$4)),MATCH($E77,OFFSET('Fund Guide'!$B$4,1,,COUNTA('Fund Guide'!$B:$B)-COUNTA('Fund Guide'!$B$1:$B$4)),0)),"-"))</f>
        <v/>
      </c>
      <c r="G77" s="525" t="str">
        <f ca="1">IF($E77="", "", IFERROR(INDEX(OFFSET('Fund Guide'!$B$4,1,MATCH(G$8,OFFSET('Fund Guide'!$B$4,,,,COUNTA('Fund Guide'!$4:$4)),0)-1,COUNTA('Fund Guide'!$B:$B)-COUNTA('Fund Guide'!$B$1:$B$4)),MATCH($E77,OFFSET('Fund Guide'!$B$4,1,,COUNTA('Fund Guide'!$B:$B)-COUNTA('Fund Guide'!$B$1:$B$4)),0)),
IF(OR(LEFT($E77,3)="NTN",LEFT($E77,3)="LFT"),DATE(_xlfn.NUMBERVALUE(RIGHT(LEFT($E77, FIND(" (", $E77)-1), 4)),8,15)-TODAY(),IFERROR(IF(FIND("ano",$E77)&gt;1,FLOOR(_xlfn.NUMBERVALUE(RIGHT(LEFT($E77,FIND(" ano",$E77)-1),FIND(" ano",$E77)-1-(FIND(" - ",$E77)+2)))*365,1)),IFERROR(IF(FIND("meses",$E77)&gt;1,FLOOR(_xlfn.NUMBERVALUE(RIGHT(LEFT($E77,FIND(" meses",$E77)-1),FIND(" meses",$E77)-1-(FIND(" - ",$E77)+2))),1)*(365/12)),IFERROR(IF(FIND("mês",$E77)&gt;1,FLOOR(_xlfn.NUMBERVALUE(RIGHT(LEFT($E77,FIND(" mês",$E77)-1),FIND(" mês",$E77)-1-(FIND(" - ",$E77)+2))),1)*(365/12)),IFERROR(IF(FIND("Diária", $E77)&gt;0, 0),
IFERROR(OFFSET('RF &amp; RV Guide'!$E$8,2+MATCH($E77, OFFSET('RF &amp; RV Guide'!$E$8,3,,COUNTA('RF &amp; RV Guide'!$E:$E)-COUNTA('RF &amp; RV Guide'!$E$1:$E$8)), 0),-1+MATCH(G$8, OFFSET('RF &amp; RV Guide'!$E$8,,,,COUNTA('RF &amp; RV Guide'!$8:$8)-COUNTA('RF &amp; RV Guide'!$A$8:$E$8)),0)),"-"))))))))</f>
        <v/>
      </c>
      <c r="H77" s="526" t="str">
        <f ca="1">IF($E77="", "", IFERROR(INDEX(OFFSET('Fund Guide'!$B$4,1,MATCH(H$8,OFFSET('Fund Guide'!$B$4,,,,COUNTA('Fund Guide'!66:66)),0)-1,COUNTA('Fund Guide'!$B:$B)-COUNTA('Fund Guide'!$B$1:$B$4)),MATCH($E77,OFFSET('Fund Guide'!$B$4,1,,COUNTA('Fund Guide'!$B:$B)-COUNTA('Fund Guide'!$B$1:$B$4)),0)),"BRL"))</f>
        <v/>
      </c>
      <c r="I77" s="527" t="str">
        <f ca="1">IF($E77="", "", IFERROR(INDEX(OFFSET('Fund Guide'!$B$4,1,MATCH(IF($J$3="MFO", "Repasse Taxa Adm. Gestor", "Repasse Taxa Adm. AAI"),OFFSET('Fund Guide'!$B$4,,,,COUNTA('Fund Guide'!$4:$4)),0)-1,COUNTA('Fund Guide'!$B:$B)-COUNTA('Fund Guide'!$B$1:$B$4)),MATCH($E77,OFFSET('Fund Guide'!$B$4,1,,COUNTA('Fund Guide'!$B:$B)-COUNTA('Fund Guide'!$B$1:$B$4)),0)),
IFERROR(OFFSET('RF &amp; RV Guide'!$E$8,2+MATCH($E77, OFFSET('RF &amp; RV Guide'!$E$8,3,,COUNTA('RF &amp; RV Guide'!$E:$E)-COUNTA('RF &amp; RV Guide'!$E$1:$E$8)), 0),-1+MATCH(I$8, OFFSET('RF &amp; RV Guide'!$E$8,,,,COUNTA('RF &amp; RV Guide'!$8:$8)-COUNTA('RF &amp; RV Guide'!$A$8:$E$8)),0)),IFERROR(IF(FIND("tulo",$E77), 0.25%), "-"))))</f>
        <v/>
      </c>
      <c r="J77" s="528" t="str">
        <f ca="1">IF($E77="", "", IFERROR(INDEX(OFFSET('Fund Guide'!$B$4,1,MATCH(J$8,OFFSET('Fund Guide'!$B$4,,,,COUNTA('Fund Guide'!$4:$4)),0)-1,COUNTA('Fund Guide'!$B:$B)-COUNTA('Fund Guide'!$B$1:$B$4)),MATCH($E77,OFFSET('Fund Guide'!$B$4,1,,COUNTA('Fund Guide'!$B:$B)-COUNTA('Fund Guide'!$B$1:$B$4)),0)),
IFERROR(OFFSET('RF &amp; RV Guide'!$E$8,2+MATCH($E77, OFFSET('RF &amp; RV Guide'!$E$8,3,,COUNTA('RF &amp; RV Guide'!$E:$E)-COUNTA('RF &amp; RV Guide'!$E$1:$E$8)), 0),-1+MATCH(J$8, OFFSET('RF &amp; RV Guide'!$E$8,,,,COUNTA('RF &amp; RV Guide'!$8:$8)-COUNTA('RF &amp; RV Guide'!$A$8:$E$8)),0)), "-")))</f>
        <v/>
      </c>
      <c r="K77" s="528" t="str">
        <f ca="1">IF($E77="", "", IFERROR(INDEX(OFFSET('Fund Guide'!$B$4,1,MATCH(K$8,OFFSET('Fund Guide'!$B$4,,,,COUNTA('Fund Guide'!$4:$4)),0)-1,COUNTA('Fund Guide'!$B:$B)-COUNTA('Fund Guide'!$B$1:$B$4)),MATCH($E77,OFFSET('Fund Guide'!$B$4,1,,COUNTA('Fund Guide'!$B:$B)-COUNTA('Fund Guide'!$B$1:$B$4)),0)),
IFERROR(OFFSET('RF &amp; RV Guide'!$E$8,2+MATCH($E77, OFFSET('RF &amp; RV Guide'!$E$8,3,,COUNTA('RF &amp; RV Guide'!$E:$E)-COUNTA('RF &amp; RV Guide'!$E$1:$E$8)), 0),-1+MATCH("Captação", OFFSET('RF &amp; RV Guide'!$E$8,,,,COUNTA('RF &amp; RV Guide'!$8:$8)-COUNTA('RF &amp; RV Guide'!$A$8:$E$8)),0)), "-")))</f>
        <v/>
      </c>
      <c r="M77" s="530" t="str">
        <f>IFERROR(IF(N77=0, "", N77*$M$3),0)</f>
        <v/>
      </c>
      <c r="N77" s="231"/>
      <c r="O77" s="550" t="str">
        <f>IFERROR(IF(N77=0, "", N77/N$76),0)</f>
        <v/>
      </c>
      <c r="Q77" s="532" t="str">
        <f ca="1">IF($E77="", "", IFERROR(INDEX(OFFSET('Fund Guide'!$B$4,1,MATCH(Q$8,OFFSET('Fund Guide'!$B$4,,,,COUNTA('Fund Guide'!44:44)),0)-1,COUNTA('Fund Guide'!$B:$B)-COUNTA('Fund Guide'!$B$1:$B$4)),MATCH($E77,OFFSET('Fund Guide'!$B$4,1,,COUNTA('Fund Guide'!$B:$B)-COUNTA('Fund Guide'!$B$1:$B$4)),0)),"-"))</f>
        <v/>
      </c>
      <c r="R77" s="533" t="str">
        <f ca="1">IF($E77="", "", IFERROR(INDEX(OFFSET('Fund Guide'!$B$4,1,MATCH(R$8,OFFSET('Fund Guide'!$B$4,,,,COUNTA('Fund Guide'!44:44)),0)-1,COUNTA('Fund Guide'!$B:$B)-COUNTA('Fund Guide'!$B$1:$B$4)),MATCH($E77,OFFSET('Fund Guide'!$B$4,1,,COUNTA('Fund Guide'!$B:$B)-COUNTA('Fund Guide'!$B$1:$B$4)),0)),"-"))</f>
        <v/>
      </c>
      <c r="S77" s="532" t="str">
        <f ca="1">IF($E77="", "", IFERROR(INDEX(OFFSET('Fund Guide'!$B$4,1,MATCH(S$8,OFFSET('Fund Guide'!$B$4,,,,COUNTA('Fund Guide'!44:44)),0)-1,COUNTA('Fund Guide'!$B:$B)-COUNTA('Fund Guide'!$B$1:$B$4)),MATCH($E77,OFFSET('Fund Guide'!$B$4,1,,COUNTA('Fund Guide'!$B:$B)-COUNTA('Fund Guide'!$B$1:$B$4)),0)),"-"))</f>
        <v/>
      </c>
      <c r="T77" s="533" t="str">
        <f ca="1">IF($E77="", "", IFERROR(INDEX(OFFSET('Fund Guide'!$B$4,1,MATCH(T$8,OFFSET('Fund Guide'!$B$4,,,,COUNTA('Fund Guide'!44:44)),0)-1,COUNTA('Fund Guide'!$B:$B)-COUNTA('Fund Guide'!$B$1:$B$4)),MATCH($E77,OFFSET('Fund Guide'!$B$4,1,,COUNTA('Fund Guide'!$B:$B)-COUNTA('Fund Guide'!$B$1:$B$4)),0)),"-"))</f>
        <v/>
      </c>
      <c r="U77" s="532" t="str">
        <f ca="1">IF($E77="", "", IFERROR(INDEX(OFFSET('Fund Guide'!$B$4,1,MATCH(U$8,OFFSET('Fund Guide'!$B$4,,,,COUNTA('Fund Guide'!44:44)),0)-1,COUNTA('Fund Guide'!$B:$B)-COUNTA('Fund Guide'!$B$1:$B$4)),MATCH($E77,OFFSET('Fund Guide'!$B$4,1,,COUNTA('Fund Guide'!$B:$B)-COUNTA('Fund Guide'!$B$1:$B$4)),0)),"-"))</f>
        <v/>
      </c>
      <c r="V77" s="533" t="str">
        <f ca="1">IF($E77="", "", IFERROR(INDEX(OFFSET('Fund Guide'!$B$4,1,MATCH(V$8,OFFSET('Fund Guide'!$B$4,,,,COUNTA('Fund Guide'!44:44)),0)-1,COUNTA('Fund Guide'!$B:$B)-COUNTA('Fund Guide'!$B$1:$B$4)),MATCH($E77,OFFSET('Fund Guide'!$B$4,1,,COUNTA('Fund Guide'!$B:$B)-COUNTA('Fund Guide'!$B$1:$B$4)),0)),"-"))</f>
        <v/>
      </c>
      <c r="W77" s="532" t="str">
        <f ca="1">IF($E77="", "", IFERROR(INDEX(OFFSET('Fund Guide'!$B$4,1,MATCH(W$8,OFFSET('Fund Guide'!$B$4,,,,COUNTA('Fund Guide'!44:44)),0)-1,COUNTA('Fund Guide'!$B:$B)-COUNTA('Fund Guide'!$B$1:$B$4)),MATCH($E77,OFFSET('Fund Guide'!$B$4,1,,COUNTA('Fund Guide'!$B:$B)-COUNTA('Fund Guide'!$B$1:$B$4)),0)),"-"))</f>
        <v/>
      </c>
      <c r="X77" s="533" t="str">
        <f ca="1">IF($E77="", "", IFERROR(INDEX(OFFSET('Fund Guide'!$B$4,1,MATCH(X$8,OFFSET('Fund Guide'!$B$4,,,,COUNTA('Fund Guide'!44:44)),0)-1,COUNTA('Fund Guide'!$B:$B)-COUNTA('Fund Guide'!$B$1:$B$4)),MATCH($E77,OFFSET('Fund Guide'!$B$4,1,,COUNTA('Fund Guide'!$B:$B)-COUNTA('Fund Guide'!$B$1:$B$4)),0)),"-"))</f>
        <v/>
      </c>
      <c r="Y77" s="534" t="str">
        <f ca="1">IF($E77="", "", IFERROR(INDEX(OFFSET('Fund Guide'!$B$4,1,MATCH(Y$8,OFFSET('Fund Guide'!$B$4,,,,COUNTA('Fund Guide'!44:44)),0)-1,COUNTA('Fund Guide'!$B:$B)-COUNTA('Fund Guide'!$B$1:$B$4)),MATCH($E77,OFFSET('Fund Guide'!$B$4,1,,COUNTA('Fund Guide'!$B:$B)-COUNTA('Fund Guide'!$B$1:$B$4)),0)),"-"))</f>
        <v/>
      </c>
      <c r="Z77" s="535" t="str">
        <f ca="1">IF($E77="", "", IFERROR(INDEX(OFFSET('Fund Guide'!$B$4,1,MATCH(Z$8,OFFSET('Fund Guide'!$B$4,,,,COUNTA('Fund Guide'!44:44)),0)-1,COUNTA('Fund Guide'!$B:$B)-COUNTA('Fund Guide'!$B$1:$B$4)),MATCH($E77,OFFSET('Fund Guide'!$B$4,1,,COUNTA('Fund Guide'!$B:$B)-COUNTA('Fund Guide'!$B$1:$B$4)),0)),"-"))</f>
        <v/>
      </c>
      <c r="AB77" s="232"/>
      <c r="AC77" s="232"/>
      <c r="AD77" s="231"/>
    </row>
    <row r="78" spans="2:30" s="497" customFormat="1" ht="4.5" customHeight="1">
      <c r="B78" s="495"/>
      <c r="C78" s="495"/>
      <c r="D78" s="495"/>
      <c r="E78" s="506"/>
      <c r="F78" s="537"/>
      <c r="G78" s="507"/>
      <c r="H78" s="507"/>
      <c r="I78" s="508"/>
      <c r="J78" s="508"/>
      <c r="K78" s="508"/>
      <c r="M78" s="517"/>
      <c r="Q78" s="508"/>
      <c r="S78" s="508"/>
      <c r="U78" s="508"/>
      <c r="W78" s="508"/>
      <c r="Y78" s="508"/>
      <c r="AB78" s="508"/>
    </row>
    <row r="79" spans="2:30" s="513" customFormat="1" ht="14.25" customHeight="1">
      <c r="B79" s="509"/>
      <c r="C79" s="509"/>
      <c r="D79" s="509" t="s">
        <v>12</v>
      </c>
      <c r="E79" s="545" t="s">
        <v>618</v>
      </c>
      <c r="F79" s="554"/>
      <c r="G79" s="554"/>
      <c r="H79" s="554"/>
      <c r="I79" s="555"/>
      <c r="J79" s="555"/>
      <c r="K79" s="555"/>
      <c r="M79" s="548">
        <f>IFERROR(IF(N79=0, 0, N79*$M$3),0)</f>
        <v>0</v>
      </c>
      <c r="N79" s="684">
        <v>0</v>
      </c>
      <c r="O79" s="549">
        <f>IF(N79=0, 0, SUM(O80:O81)*N79)</f>
        <v>0</v>
      </c>
      <c r="Q79" s="555"/>
      <c r="R79" s="556"/>
      <c r="S79" s="555"/>
      <c r="T79" s="556"/>
      <c r="U79" s="555"/>
      <c r="V79" s="556"/>
      <c r="W79" s="555"/>
      <c r="X79" s="556"/>
      <c r="Y79" s="555"/>
      <c r="Z79" s="556"/>
      <c r="AB79" s="555"/>
      <c r="AC79" s="556"/>
      <c r="AD79" s="556"/>
    </row>
    <row r="80" spans="2:30" s="529" customFormat="1" ht="14.25" customHeight="1">
      <c r="B80" s="523"/>
      <c r="C80" s="523"/>
      <c r="D80" s="523"/>
      <c r="E80" s="390"/>
      <c r="F80" s="524" t="str">
        <f ca="1">IF($E80="", "", IFERROR(INDEX(OFFSET('Fund Guide'!$B$4,1,MATCH(F$8,OFFSET('Fund Guide'!$B$4,,,,COUNTA('Fund Guide'!47:47)),0)-1,COUNTA('Fund Guide'!$B:$B)-COUNTA('Fund Guide'!$B$1:$B$4)),MATCH($E80,OFFSET('Fund Guide'!$B$4,1,,COUNTA('Fund Guide'!$B:$B)-COUNTA('Fund Guide'!$B$1:$B$4)),0)),"-"))</f>
        <v/>
      </c>
      <c r="G80" s="525" t="str">
        <f ca="1">IF($E80="", "", IFERROR(INDEX(OFFSET('Fund Guide'!$B$4,1,MATCH(G$8,OFFSET('Fund Guide'!$B$4,,,,COUNTA('Fund Guide'!$4:$4)),0)-1,COUNTA('Fund Guide'!$B:$B)-COUNTA('Fund Guide'!$B$1:$B$4)),MATCH($E80,OFFSET('Fund Guide'!$B$4,1,,COUNTA('Fund Guide'!$B:$B)-COUNTA('Fund Guide'!$B$1:$B$4)),0)),
IF(OR(LEFT($E80,3)="NTN",LEFT($E80,3)="LFT"),DATE(_xlfn.NUMBERVALUE(RIGHT(LEFT($E80, FIND(" (", $E80)-1), 4)),8,15)-TODAY(),IFERROR(IF(FIND("ano",$E80)&gt;1,FLOOR(_xlfn.NUMBERVALUE(RIGHT(LEFT($E80,FIND(" ano",$E80)-1),FIND(" ano",$E80)-1-(FIND(" - ",$E80)+2)))*365,1)),IFERROR(IF(FIND("meses",$E80)&gt;1,FLOOR(_xlfn.NUMBERVALUE(RIGHT(LEFT($E80,FIND(" meses",$E80)-1),FIND(" meses",$E80)-1-(FIND(" - ",$E80)+2))),1)*(365/12)),IFERROR(IF(FIND("mês",$E80)&gt;1,FLOOR(_xlfn.NUMBERVALUE(RIGHT(LEFT($E80,FIND(" mês",$E80)-1),FIND(" mês",$E80)-1-(FIND(" - ",$E80)+2))),1)*(365/12)),IFERROR(IF(FIND("Diária", $E80)&gt;0, 0),
IFERROR(OFFSET('RF &amp; RV Guide'!$E$8,2+MATCH($E80, OFFSET('RF &amp; RV Guide'!$E$8,3,,COUNTA('RF &amp; RV Guide'!$E:$E)-COUNTA('RF &amp; RV Guide'!$E$1:$E$8)), 0),-1+MATCH(G$8, OFFSET('RF &amp; RV Guide'!$E$8,,,,COUNTA('RF &amp; RV Guide'!$8:$8)-COUNTA('RF &amp; RV Guide'!$A$8:$E$8)),0)),"-"))))))))</f>
        <v/>
      </c>
      <c r="H80" s="526" t="str">
        <f ca="1">IF($E80="", "", IFERROR(INDEX(OFFSET('Fund Guide'!$B$4,1,MATCH(H$8,OFFSET('Fund Guide'!$B$4,,,,COUNTA('Fund Guide'!69:69)),0)-1,COUNTA('Fund Guide'!$B:$B)-COUNTA('Fund Guide'!$B$1:$B$4)),MATCH($E80,OFFSET('Fund Guide'!$B$4,1,,COUNTA('Fund Guide'!$B:$B)-COUNTA('Fund Guide'!$B$1:$B$4)),0)),"BRL"))</f>
        <v/>
      </c>
      <c r="I80" s="527" t="str">
        <f ca="1">IF($E80="", "", IFERROR(INDEX(OFFSET('Fund Guide'!$B$4,1,MATCH(IF($J$3="MFO", "Repasse Taxa Adm. Gestor", "Repasse Taxa Adm. AAI"),OFFSET('Fund Guide'!$B$4,,,,COUNTA('Fund Guide'!$4:$4)),0)-1,COUNTA('Fund Guide'!$B:$B)-COUNTA('Fund Guide'!$B$1:$B$4)),MATCH($E80,OFFSET('Fund Guide'!$B$4,1,,COUNTA('Fund Guide'!$B:$B)-COUNTA('Fund Guide'!$B$1:$B$4)),0)),
IFERROR(OFFSET('RF &amp; RV Guide'!$E$8,2+MATCH($E80, OFFSET('RF &amp; RV Guide'!$E$8,3,,COUNTA('RF &amp; RV Guide'!$E:$E)-COUNTA('RF &amp; RV Guide'!$E$1:$E$8)), 0),-1+MATCH(I$8, OFFSET('RF &amp; RV Guide'!$E$8,,,,COUNTA('RF &amp; RV Guide'!$8:$8)-COUNTA('RF &amp; RV Guide'!$A$8:$E$8)),0)),IFERROR(IF(FIND("tulo",$E80), 0.25%), "-"))))</f>
        <v/>
      </c>
      <c r="J80" s="528" t="str">
        <f ca="1">IF($E80="", "", IFERROR(INDEX(OFFSET('Fund Guide'!$B$4,1,MATCH(J$8,OFFSET('Fund Guide'!$B$4,,,,COUNTA('Fund Guide'!$4:$4)),0)-1,COUNTA('Fund Guide'!$B:$B)-COUNTA('Fund Guide'!$B$1:$B$4)),MATCH($E80,OFFSET('Fund Guide'!$B$4,1,,COUNTA('Fund Guide'!$B:$B)-COUNTA('Fund Guide'!$B$1:$B$4)),0)),
IFERROR(OFFSET('RF &amp; RV Guide'!$E$8,2+MATCH($E80, OFFSET('RF &amp; RV Guide'!$E$8,3,,COUNTA('RF &amp; RV Guide'!$E:$E)-COUNTA('RF &amp; RV Guide'!$E$1:$E$8)), 0),-1+MATCH(J$8, OFFSET('RF &amp; RV Guide'!$E$8,,,,COUNTA('RF &amp; RV Guide'!$8:$8)-COUNTA('RF &amp; RV Guide'!$A$8:$E$8)),0)), "-")))</f>
        <v/>
      </c>
      <c r="K80" s="528" t="str">
        <f ca="1">IF($E80="", "", IFERROR(INDEX(OFFSET('Fund Guide'!$B$4,1,MATCH(K$8,OFFSET('Fund Guide'!$B$4,,,,COUNTA('Fund Guide'!$4:$4)),0)-1,COUNTA('Fund Guide'!$B:$B)-COUNTA('Fund Guide'!$B$1:$B$4)),MATCH($E80,OFFSET('Fund Guide'!$B$4,1,,COUNTA('Fund Guide'!$B:$B)-COUNTA('Fund Guide'!$B$1:$B$4)),0)),
IFERROR(OFFSET('RF &amp; RV Guide'!$E$8,2+MATCH($E80, OFFSET('RF &amp; RV Guide'!$E$8,3,,COUNTA('RF &amp; RV Guide'!$E:$E)-COUNTA('RF &amp; RV Guide'!$E$1:$E$8)), 0),-1+MATCH("Captação", OFFSET('RF &amp; RV Guide'!$E$8,,,,COUNTA('RF &amp; RV Guide'!$8:$8)-COUNTA('RF &amp; RV Guide'!$A$8:$E$8)),0)), "-")))</f>
        <v/>
      </c>
      <c r="M80" s="530" t="str">
        <f>IFERROR(IF(N80=0, "", N80*$M$3),0)</f>
        <v/>
      </c>
      <c r="N80" s="231"/>
      <c r="O80" s="550" t="str">
        <f>IFERROR(IF(N80=0, "", N80/N$79),0)</f>
        <v/>
      </c>
      <c r="Q80" s="532" t="str">
        <f ca="1">IF($E80="", "", IFERROR(INDEX(OFFSET('Fund Guide'!$B$4,1,MATCH(Q$8,OFFSET('Fund Guide'!$B$4,,,,COUNTA('Fund Guide'!47:47)),0)-1,COUNTA('Fund Guide'!$B:$B)-COUNTA('Fund Guide'!$B$1:$B$4)),MATCH($E80,OFFSET('Fund Guide'!$B$4,1,,COUNTA('Fund Guide'!$B:$B)-COUNTA('Fund Guide'!$B$1:$B$4)),0)),"-"))</f>
        <v/>
      </c>
      <c r="R80" s="533" t="str">
        <f ca="1">IF($E80="", "", IFERROR(INDEX(OFFSET('Fund Guide'!$B$4,1,MATCH(R$8,OFFSET('Fund Guide'!$B$4,,,,COUNTA('Fund Guide'!47:47)),0)-1,COUNTA('Fund Guide'!$B:$B)-COUNTA('Fund Guide'!$B$1:$B$4)),MATCH($E80,OFFSET('Fund Guide'!$B$4,1,,COUNTA('Fund Guide'!$B:$B)-COUNTA('Fund Guide'!$B$1:$B$4)),0)),"-"))</f>
        <v/>
      </c>
      <c r="S80" s="532" t="str">
        <f ca="1">IF($E80="", "", IFERROR(INDEX(OFFSET('Fund Guide'!$B$4,1,MATCH(S$8,OFFSET('Fund Guide'!$B$4,,,,COUNTA('Fund Guide'!47:47)),0)-1,COUNTA('Fund Guide'!$B:$B)-COUNTA('Fund Guide'!$B$1:$B$4)),MATCH($E80,OFFSET('Fund Guide'!$B$4,1,,COUNTA('Fund Guide'!$B:$B)-COUNTA('Fund Guide'!$B$1:$B$4)),0)),"-"))</f>
        <v/>
      </c>
      <c r="T80" s="533" t="str">
        <f ca="1">IF($E80="", "", IFERROR(INDEX(OFFSET('Fund Guide'!$B$4,1,MATCH(T$8,OFFSET('Fund Guide'!$B$4,,,,COUNTA('Fund Guide'!47:47)),0)-1,COUNTA('Fund Guide'!$B:$B)-COUNTA('Fund Guide'!$B$1:$B$4)),MATCH($E80,OFFSET('Fund Guide'!$B$4,1,,COUNTA('Fund Guide'!$B:$B)-COUNTA('Fund Guide'!$B$1:$B$4)),0)),"-"))</f>
        <v/>
      </c>
      <c r="U80" s="532" t="str">
        <f ca="1">IF($E80="", "", IFERROR(INDEX(OFFSET('Fund Guide'!$B$4,1,MATCH(U$8,OFFSET('Fund Guide'!$B$4,,,,COUNTA('Fund Guide'!47:47)),0)-1,COUNTA('Fund Guide'!$B:$B)-COUNTA('Fund Guide'!$B$1:$B$4)),MATCH($E80,OFFSET('Fund Guide'!$B$4,1,,COUNTA('Fund Guide'!$B:$B)-COUNTA('Fund Guide'!$B$1:$B$4)),0)),"-"))</f>
        <v/>
      </c>
      <c r="V80" s="533" t="str">
        <f ca="1">IF($E80="", "", IFERROR(INDEX(OFFSET('Fund Guide'!$B$4,1,MATCH(V$8,OFFSET('Fund Guide'!$B$4,,,,COUNTA('Fund Guide'!47:47)),0)-1,COUNTA('Fund Guide'!$B:$B)-COUNTA('Fund Guide'!$B$1:$B$4)),MATCH($E80,OFFSET('Fund Guide'!$B$4,1,,COUNTA('Fund Guide'!$B:$B)-COUNTA('Fund Guide'!$B$1:$B$4)),0)),"-"))</f>
        <v/>
      </c>
      <c r="W80" s="532" t="str">
        <f ca="1">IF($E80="", "", IFERROR(INDEX(OFFSET('Fund Guide'!$B$4,1,MATCH(W$8,OFFSET('Fund Guide'!$B$4,,,,COUNTA('Fund Guide'!47:47)),0)-1,COUNTA('Fund Guide'!$B:$B)-COUNTA('Fund Guide'!$B$1:$B$4)),MATCH($E80,OFFSET('Fund Guide'!$B$4,1,,COUNTA('Fund Guide'!$B:$B)-COUNTA('Fund Guide'!$B$1:$B$4)),0)),"-"))</f>
        <v/>
      </c>
      <c r="X80" s="533" t="str">
        <f ca="1">IF($E80="", "", IFERROR(INDEX(OFFSET('Fund Guide'!$B$4,1,MATCH(X$8,OFFSET('Fund Guide'!$B$4,,,,COUNTA('Fund Guide'!47:47)),0)-1,COUNTA('Fund Guide'!$B:$B)-COUNTA('Fund Guide'!$B$1:$B$4)),MATCH($E80,OFFSET('Fund Guide'!$B$4,1,,COUNTA('Fund Guide'!$B:$B)-COUNTA('Fund Guide'!$B$1:$B$4)),0)),"-"))</f>
        <v/>
      </c>
      <c r="Y80" s="534" t="str">
        <f ca="1">IF($E80="", "", IFERROR(INDEX(OFFSET('Fund Guide'!$B$4,1,MATCH(Y$8,OFFSET('Fund Guide'!$B$4,,,,COUNTA('Fund Guide'!47:47)),0)-1,COUNTA('Fund Guide'!$B:$B)-COUNTA('Fund Guide'!$B$1:$B$4)),MATCH($E80,OFFSET('Fund Guide'!$B$4,1,,COUNTA('Fund Guide'!$B:$B)-COUNTA('Fund Guide'!$B$1:$B$4)),0)),"-"))</f>
        <v/>
      </c>
      <c r="Z80" s="535" t="str">
        <f ca="1">IF($E80="", "", IFERROR(INDEX(OFFSET('Fund Guide'!$B$4,1,MATCH(Z$8,OFFSET('Fund Guide'!$B$4,,,,COUNTA('Fund Guide'!47:47)),0)-1,COUNTA('Fund Guide'!$B:$B)-COUNTA('Fund Guide'!$B$1:$B$4)),MATCH($E80,OFFSET('Fund Guide'!$B$4,1,,COUNTA('Fund Guide'!$B:$B)-COUNTA('Fund Guide'!$B$1:$B$4)),0)),"-"))</f>
        <v/>
      </c>
      <c r="AB80" s="232"/>
      <c r="AC80" s="232"/>
      <c r="AD80" s="231"/>
    </row>
    <row r="81" spans="2:30" s="497" customFormat="1" ht="7.5" customHeight="1">
      <c r="B81" s="495"/>
      <c r="C81" s="495"/>
      <c r="D81" s="495"/>
      <c r="E81" s="506"/>
      <c r="F81" s="537"/>
      <c r="G81" s="507"/>
      <c r="H81" s="507"/>
      <c r="I81" s="508"/>
      <c r="J81" s="508"/>
      <c r="K81" s="508"/>
      <c r="M81" s="517"/>
      <c r="N81" s="553"/>
      <c r="Q81" s="508"/>
      <c r="S81" s="508"/>
      <c r="U81" s="508"/>
      <c r="W81" s="508"/>
      <c r="Y81" s="508"/>
      <c r="AB81" s="508"/>
    </row>
    <row r="82" spans="2:30" s="513" customFormat="1" ht="14.25" customHeight="1">
      <c r="B82" s="509"/>
      <c r="C82" s="509"/>
      <c r="D82" s="509" t="s">
        <v>1397</v>
      </c>
      <c r="E82" s="510" t="s">
        <v>14</v>
      </c>
      <c r="F82" s="511"/>
      <c r="G82" s="511"/>
      <c r="H82" s="511"/>
      <c r="I82" s="512"/>
      <c r="J82" s="512"/>
      <c r="K82" s="512"/>
      <c r="M82" s="514">
        <f>IF(M84+M95=0, 0,M84+M95)</f>
        <v>400000.00000000006</v>
      </c>
      <c r="N82" s="515">
        <f>N84+N95</f>
        <v>0.04</v>
      </c>
      <c r="O82" s="516">
        <f>O84+O95</f>
        <v>0.04</v>
      </c>
      <c r="Q82" s="512"/>
      <c r="R82" s="516"/>
      <c r="S82" s="512"/>
      <c r="T82" s="516"/>
      <c r="U82" s="512"/>
      <c r="V82" s="516"/>
      <c r="W82" s="512"/>
      <c r="X82" s="516"/>
      <c r="Y82" s="512"/>
      <c r="Z82" s="516"/>
      <c r="AB82" s="512"/>
      <c r="AC82" s="516"/>
      <c r="AD82" s="516"/>
    </row>
    <row r="83" spans="2:30" s="497" customFormat="1" ht="4.5" customHeight="1">
      <c r="B83" s="495"/>
      <c r="C83" s="495"/>
      <c r="D83" s="495"/>
      <c r="E83" s="506"/>
      <c r="F83" s="507"/>
      <c r="G83" s="507"/>
      <c r="H83" s="507"/>
      <c r="I83" s="508"/>
      <c r="J83" s="508"/>
      <c r="K83" s="508"/>
      <c r="M83" s="517"/>
      <c r="Q83" s="508"/>
      <c r="S83" s="508"/>
      <c r="U83" s="508"/>
      <c r="W83" s="508"/>
      <c r="Y83" s="508"/>
      <c r="AB83" s="508"/>
    </row>
    <row r="84" spans="2:30" s="513" customFormat="1" ht="14.25" customHeight="1">
      <c r="B84" s="509"/>
      <c r="C84" s="509" t="s">
        <v>12</v>
      </c>
      <c r="D84" s="509" t="s">
        <v>12</v>
      </c>
      <c r="E84" s="518" t="s">
        <v>608</v>
      </c>
      <c r="F84" s="519"/>
      <c r="G84" s="519"/>
      <c r="H84" s="519"/>
      <c r="I84" s="520"/>
      <c r="J84" s="520"/>
      <c r="K84" s="520"/>
      <c r="M84" s="521">
        <f>IFERROR(IF(N84=0, 0, N84*$M$3),0)</f>
        <v>350000.00000000006</v>
      </c>
      <c r="N84" s="683">
        <v>3.5000000000000003E-2</v>
      </c>
      <c r="O84" s="522">
        <f>ROUND(O86+O89+O92,3)</f>
        <v>3.5000000000000003E-2</v>
      </c>
      <c r="Q84" s="520"/>
      <c r="R84" s="522"/>
      <c r="S84" s="520"/>
      <c r="T84" s="522"/>
      <c r="U84" s="520"/>
      <c r="V84" s="522"/>
      <c r="W84" s="520"/>
      <c r="X84" s="522"/>
      <c r="Y84" s="520"/>
      <c r="Z84" s="522"/>
      <c r="AB84" s="520"/>
      <c r="AC84" s="522"/>
      <c r="AD84" s="522"/>
    </row>
    <row r="85" spans="2:30" s="497" customFormat="1" ht="3" customHeight="1">
      <c r="B85" s="495"/>
      <c r="C85" s="495"/>
      <c r="D85" s="495"/>
      <c r="E85" s="506"/>
      <c r="F85" s="507"/>
      <c r="G85" s="507"/>
      <c r="H85" s="507"/>
      <c r="I85" s="508"/>
      <c r="J85" s="508"/>
      <c r="K85" s="508"/>
      <c r="M85" s="517"/>
      <c r="N85" s="553"/>
      <c r="Q85" s="508"/>
      <c r="S85" s="508"/>
      <c r="U85" s="508"/>
      <c r="W85" s="508"/>
      <c r="Y85" s="508"/>
      <c r="AB85" s="508"/>
    </row>
    <row r="86" spans="2:30" s="513" customFormat="1" ht="14.25" customHeight="1">
      <c r="B86" s="509"/>
      <c r="C86" s="509"/>
      <c r="D86" s="509" t="s">
        <v>12</v>
      </c>
      <c r="E86" s="545" t="s">
        <v>607</v>
      </c>
      <c r="F86" s="554"/>
      <c r="G86" s="554"/>
      <c r="H86" s="554"/>
      <c r="I86" s="555"/>
      <c r="J86" s="555"/>
      <c r="K86" s="555"/>
      <c r="M86" s="548">
        <f>IFERROR(IF(N86=0, 0, N86*$M$3),0)</f>
        <v>100000</v>
      </c>
      <c r="N86" s="684">
        <v>0.01</v>
      </c>
      <c r="O86" s="549">
        <f>IF(N86=0, 0, SUM(O87:O88)*N86)</f>
        <v>0.01</v>
      </c>
      <c r="Q86" s="555"/>
      <c r="R86" s="556"/>
      <c r="S86" s="555"/>
      <c r="T86" s="556"/>
      <c r="U86" s="555"/>
      <c r="V86" s="556"/>
      <c r="W86" s="555"/>
      <c r="X86" s="556"/>
      <c r="Y86" s="555"/>
      <c r="Z86" s="556"/>
      <c r="AB86" s="555"/>
      <c r="AC86" s="556"/>
      <c r="AD86" s="556"/>
    </row>
    <row r="87" spans="2:30" s="529" customFormat="1" ht="14.25" customHeight="1">
      <c r="B87" s="523"/>
      <c r="C87" s="523"/>
      <c r="D87" s="523"/>
      <c r="E87" s="390" t="s">
        <v>2207</v>
      </c>
      <c r="F87" s="524">
        <f ca="1">IF($E87="", "", IFERROR(INDEX(OFFSET('Fund Guide'!$B$4,1,MATCH(F$8,OFFSET('Fund Guide'!$B$4,,,,COUNTA('Fund Guide'!53:53)),0)-1,COUNTA('Fund Guide'!$B:$B)-COUNTA('Fund Guide'!$B$1:$B$4)),MATCH($E87,OFFSET('Fund Guide'!$B$4,1,,COUNTA('Fund Guide'!$B:$B)-COUNTA('Fund Guide'!$B$1:$B$4)),0)),"-"))</f>
        <v>11741429000156</v>
      </c>
      <c r="G87" s="525">
        <f ca="1">IF($E87="", "", IFERROR(INDEX(OFFSET('Fund Guide'!$B$4,1,MATCH(G$8,OFFSET('Fund Guide'!$B$4,,,,COUNTA('Fund Guide'!$4:$4)),0)-1,COUNTA('Fund Guide'!$B:$B)-COUNTA('Fund Guide'!$B$1:$B$4)),MATCH($E87,OFFSET('Fund Guide'!$B$4,1,,COUNTA('Fund Guide'!$B:$B)-COUNTA('Fund Guide'!$B$1:$B$4)),0)),
IF(OR(LEFT($E87,3)="NTN",LEFT($E87,3)="LFT"),DATE(_xlfn.NUMBERVALUE(RIGHT(LEFT($E87, FIND(" (", $E87)-1), 4)),8,15)-TODAY(),IFERROR(IF(FIND("ano",$E87)&gt;1,FLOOR(_xlfn.NUMBERVALUE(RIGHT(LEFT($E87,FIND(" ano",$E87)-1),FIND(" ano",$E87)-1-(FIND(" - ",$E87)+2)))*365,1)),IFERROR(IF(FIND("meses",$E87)&gt;1,FLOOR(_xlfn.NUMBERVALUE(RIGHT(LEFT($E87,FIND(" meses",$E87)-1),FIND(" meses",$E87)-1-(FIND(" - ",$E87)+2))),1)*(365/12)),IFERROR(IF(FIND("mês",$E87)&gt;1,FLOOR(_xlfn.NUMBERVALUE(RIGHT(LEFT($E87,FIND(" mês",$E87)-1),FIND(" mês",$E87)-1-(FIND(" - ",$E87)+2))),1)*(365/12)),IFERROR(IF(FIND("Diária", $E87)&gt;0, 0),
IFERROR(OFFSET('RF &amp; RV Guide'!$E$8,2+MATCH($E87, OFFSET('RF &amp; RV Guide'!$E$8,3,,COUNTA('RF &amp; RV Guide'!$E:$E)-COUNTA('RF &amp; RV Guide'!$E$1:$E$8)), 0),-1+MATCH(G$8, OFFSET('RF &amp; RV Guide'!$E$8,,,,COUNTA('RF &amp; RV Guide'!$8:$8)-COUNTA('RF &amp; RV Guide'!$A$8:$E$8)),0)),"-"))))))))</f>
        <v>33</v>
      </c>
      <c r="H87" s="526" t="str">
        <f ca="1">IF($E87="", "", IFERROR(INDEX(OFFSET('Fund Guide'!$B$4,1,MATCH(H$8,OFFSET('Fund Guide'!$B$4,,,,COUNTA('Fund Guide'!76:76)),0)-1,COUNTA('Fund Guide'!$B:$B)-COUNTA('Fund Guide'!$B$1:$B$4)),MATCH($E87,OFFSET('Fund Guide'!$B$4,1,,COUNTA('Fund Guide'!$B:$B)-COUNTA('Fund Guide'!$B$1:$B$4)),0)),"BRL"))</f>
        <v>BRL</v>
      </c>
      <c r="I87" s="527">
        <f ca="1">IF($E87="", "", IFERROR(INDEX(OFFSET('Fund Guide'!$B$4,1,MATCH(IF($J$3="MFO", "Repasse Taxa Adm. Gestor", "Repasse Taxa Adm. AAI"),OFFSET('Fund Guide'!$B$4,,,,COUNTA('Fund Guide'!$4:$4)),0)-1,COUNTA('Fund Guide'!$B:$B)-COUNTA('Fund Guide'!$B$1:$B$4)),MATCH($E87,OFFSET('Fund Guide'!$B$4,1,,COUNTA('Fund Guide'!$B:$B)-COUNTA('Fund Guide'!$B$1:$B$4)),0)),
IFERROR(OFFSET('RF &amp; RV Guide'!$E$8,2+MATCH($E87, OFFSET('RF &amp; RV Guide'!$E$8,3,,COUNTA('RF &amp; RV Guide'!$E:$E)-COUNTA('RF &amp; RV Guide'!$E$1:$E$8)), 0),-1+MATCH(I$8, OFFSET('RF &amp; RV Guide'!$E$8,,,,COUNTA('RF &amp; RV Guide'!$8:$8)-COUNTA('RF &amp; RV Guide'!$A$8:$E$8)),0)),IFERROR(IF(FIND("tulo",$E87), 0.25%), "-"))))</f>
        <v>5.3340000000000002E-3</v>
      </c>
      <c r="J87" s="528">
        <f ca="1">IF($E87="", "", IFERROR(INDEX(OFFSET('Fund Guide'!$B$4,1,MATCH(J$8,OFFSET('Fund Guide'!$B$4,,,,COUNTA('Fund Guide'!$4:$4)),0)-1,COUNTA('Fund Guide'!$B:$B)-COUNTA('Fund Guide'!$B$1:$B$4)),MATCH($E87,OFFSET('Fund Guide'!$B$4,1,,COUNTA('Fund Guide'!$B:$B)-COUNTA('Fund Guide'!$B$1:$B$4)),0)),
IFERROR(OFFSET('RF &amp; RV Guide'!$E$8,2+MATCH($E87, OFFSET('RF &amp; RV Guide'!$E$8,3,,COUNTA('RF &amp; RV Guide'!$E:$E)-COUNTA('RF &amp; RV Guide'!$E$1:$E$8)), 0),-1+MATCH(J$8, OFFSET('RF &amp; RV Guide'!$E$8,,,,COUNTA('RF &amp; RV Guide'!$8:$8)-COUNTA('RF &amp; RV Guide'!$A$8:$E$8)),0)), "-")))</f>
        <v>41556</v>
      </c>
      <c r="K87" s="528" t="str">
        <f ca="1">IF($E87="", "", IFERROR(INDEX(OFFSET('Fund Guide'!$B$4,1,MATCH(K$8,OFFSET('Fund Guide'!$B$4,,,,COUNTA('Fund Guide'!$4:$4)),0)-1,COUNTA('Fund Guide'!$B:$B)-COUNTA('Fund Guide'!$B$1:$B$4)),MATCH($E87,OFFSET('Fund Guide'!$B$4,1,,COUNTA('Fund Guide'!$B:$B)-COUNTA('Fund Guide'!$B$1:$B$4)),0)),
IFERROR(OFFSET('RF &amp; RV Guide'!$E$8,2+MATCH($E87, OFFSET('RF &amp; RV Guide'!$E$8,3,,COUNTA('RF &amp; RV Guide'!$E:$E)-COUNTA('RF &amp; RV Guide'!$E$1:$E$8)), 0),-1+MATCH("Captação", OFFSET('RF &amp; RV Guide'!$E$8,,,,COUNTA('RF &amp; RV Guide'!$8:$8)-COUNTA('RF &amp; RV Guide'!$A$8:$E$8)),0)), "-")))</f>
        <v>Sim</v>
      </c>
      <c r="M87" s="530">
        <f>IFERROR(IF(N87=0, "", N87*$M$3),0)</f>
        <v>100000</v>
      </c>
      <c r="N87" s="231">
        <v>0.01</v>
      </c>
      <c r="O87" s="550">
        <f>IFERROR(IF(N87=0, "", N87/N$86),0)</f>
        <v>1</v>
      </c>
      <c r="Q87" s="532">
        <f ca="1">IF($E87="", "", IFERROR(INDEX(OFFSET('Fund Guide'!$B$4,1,MATCH(Q$8,OFFSET('Fund Guide'!$B$4,,,,COUNTA('Fund Guide'!53:53)),0)-1,COUNTA('Fund Guide'!$B:$B)-COUNTA('Fund Guide'!$B$1:$B$4)),MATCH($E87,OFFSET('Fund Guide'!$B$4,1,,COUNTA('Fund Guide'!$B:$B)-COUNTA('Fund Guide'!$B$1:$B$4)),0)),"-"))</f>
        <v>-4.7230542944467491E-2</v>
      </c>
      <c r="R87" s="533">
        <f ca="1">IF($E87="", "", IFERROR(INDEX(OFFSET('Fund Guide'!$B$4,1,MATCH(R$8,OFFSET('Fund Guide'!$B$4,,,,COUNTA('Fund Guide'!53:53)),0)-1,COUNTA('Fund Guide'!$B:$B)-COUNTA('Fund Guide'!$B$1:$B$4)),MATCH($E87,OFFSET('Fund Guide'!$B$4,1,,COUNTA('Fund Guide'!$B:$B)-COUNTA('Fund Guide'!$B$1:$B$4)),0)),"-"))</f>
        <v>-0.61055844716511543</v>
      </c>
      <c r="S87" s="532">
        <f ca="1">IF($E87="", "", IFERROR(INDEX(OFFSET('Fund Guide'!$B$4,1,MATCH(S$8,OFFSET('Fund Guide'!$B$4,,,,COUNTA('Fund Guide'!53:53)),0)-1,COUNTA('Fund Guide'!$B:$B)-COUNTA('Fund Guide'!$B$1:$B$4)),MATCH($E87,OFFSET('Fund Guide'!$B$4,1,,COUNTA('Fund Guide'!$B:$B)-COUNTA('Fund Guide'!$B$1:$B$4)),0)),"-"))</f>
        <v>-0.21794834665596818</v>
      </c>
      <c r="T87" s="533">
        <f ca="1">IF($E87="", "", IFERROR(INDEX(OFFSET('Fund Guide'!$B$4,1,MATCH(T$8,OFFSET('Fund Guide'!$B$4,,,,COUNTA('Fund Guide'!53:53)),0)-1,COUNTA('Fund Guide'!$B:$B)-COUNTA('Fund Guide'!$B$1:$B$4)),MATCH($E87,OFFSET('Fund Guide'!$B$4,1,,COUNTA('Fund Guide'!$B:$B)-COUNTA('Fund Guide'!$B$1:$B$4)),0)),"-"))</f>
        <v>-2.1366225588072618</v>
      </c>
      <c r="U87" s="532">
        <f ca="1">IF($E87="", "", IFERROR(INDEX(OFFSET('Fund Guide'!$B$4,1,MATCH(U$8,OFFSET('Fund Guide'!$B$4,,,,COUNTA('Fund Guide'!53:53)),0)-1,COUNTA('Fund Guide'!$B:$B)-COUNTA('Fund Guide'!$B$1:$B$4)),MATCH($E87,OFFSET('Fund Guide'!$B$4,1,,COUNTA('Fund Guide'!$B:$B)-COUNTA('Fund Guide'!$B$1:$B$4)),0)),"-"))</f>
        <v>-0.12212843640272719</v>
      </c>
      <c r="V87" s="533">
        <f ca="1">IF($E87="", "", IFERROR(INDEX(OFFSET('Fund Guide'!$B$4,1,MATCH(V$8,OFFSET('Fund Guide'!$B$4,,,,COUNTA('Fund Guide'!53:53)),0)-1,COUNTA('Fund Guide'!$B:$B)-COUNTA('Fund Guide'!$B$1:$B$4)),MATCH($E87,OFFSET('Fund Guide'!$B$4,1,,COUNTA('Fund Guide'!$B:$B)-COUNTA('Fund Guide'!$B$1:$B$4)),0)),"-"))</f>
        <v>-0.92612211916079556</v>
      </c>
      <c r="W87" s="532">
        <f ca="1">IF($E87="", "", IFERROR(INDEX(OFFSET('Fund Guide'!$B$4,1,MATCH(W$8,OFFSET('Fund Guide'!$B$4,,,,COUNTA('Fund Guide'!53:53)),0)-1,COUNTA('Fund Guide'!$B:$B)-COUNTA('Fund Guide'!$B$1:$B$4)),MATCH($E87,OFFSET('Fund Guide'!$B$4,1,,COUNTA('Fund Guide'!$B:$B)-COUNTA('Fund Guide'!$B$1:$B$4)),0)),"-"))</f>
        <v>-3.3098717842083403E-2</v>
      </c>
      <c r="X87" s="533">
        <f ca="1">IF($E87="", "", IFERROR(INDEX(OFFSET('Fund Guide'!$B$4,1,MATCH(X$8,OFFSET('Fund Guide'!$B$4,,,,COUNTA('Fund Guide'!53:53)),0)-1,COUNTA('Fund Guide'!$B:$B)-COUNTA('Fund Guide'!$B$1:$B$4)),MATCH($E87,OFFSET('Fund Guide'!$B$4,1,,COUNTA('Fund Guide'!$B:$B)-COUNTA('Fund Guide'!$B$1:$B$4)),0)),"-"))</f>
        <v>-0.18814384243022778</v>
      </c>
      <c r="Y87" s="534">
        <f ca="1">IF($E87="", "", IFERROR(INDEX(OFFSET('Fund Guide'!$B$4,1,MATCH(Y$8,OFFSET('Fund Guide'!$B$4,,,,COUNTA('Fund Guide'!53:53)),0)-1,COUNTA('Fund Guide'!$B:$B)-COUNTA('Fund Guide'!$B$1:$B$4)),MATCH($E87,OFFSET('Fund Guide'!$B$4,1,,COUNTA('Fund Guide'!$B:$B)-COUNTA('Fund Guide'!$B$1:$B$4)),0)),"-"))</f>
        <v>0.22846084709932138</v>
      </c>
      <c r="Z87" s="535">
        <f ca="1">IF($E87="", "", IFERROR(INDEX(OFFSET('Fund Guide'!$B$4,1,MATCH(Z$8,OFFSET('Fund Guide'!$B$4,,,,COUNTA('Fund Guide'!53:53)),0)-1,COUNTA('Fund Guide'!$B:$B)-COUNTA('Fund Guide'!$B$1:$B$4)),MATCH($E87,OFFSET('Fund Guide'!$B$4,1,,COUNTA('Fund Guide'!$B:$B)-COUNTA('Fund Guide'!$B$1:$B$4)),0)),"-"))</f>
        <v>-1.3865575459137727</v>
      </c>
      <c r="AB87" s="232"/>
      <c r="AC87" s="232"/>
      <c r="AD87" s="231"/>
    </row>
    <row r="88" spans="2:30" s="497" customFormat="1" ht="4.5" customHeight="1">
      <c r="B88" s="495"/>
      <c r="C88" s="495"/>
      <c r="D88" s="495"/>
      <c r="E88" s="506"/>
      <c r="F88" s="537"/>
      <c r="G88" s="507"/>
      <c r="H88" s="507"/>
      <c r="I88" s="508"/>
      <c r="J88" s="508"/>
      <c r="K88" s="508"/>
      <c r="M88" s="517"/>
      <c r="Q88" s="508"/>
      <c r="S88" s="508"/>
      <c r="U88" s="508"/>
      <c r="W88" s="508"/>
      <c r="Y88" s="508"/>
      <c r="AB88" s="508"/>
    </row>
    <row r="89" spans="2:30" s="513" customFormat="1" ht="14.25" customHeight="1">
      <c r="B89" s="509"/>
      <c r="C89" s="509"/>
      <c r="D89" s="509" t="s">
        <v>12</v>
      </c>
      <c r="E89" s="545" t="s">
        <v>614</v>
      </c>
      <c r="F89" s="554"/>
      <c r="G89" s="554"/>
      <c r="H89" s="554"/>
      <c r="I89" s="555"/>
      <c r="J89" s="555"/>
      <c r="K89" s="555"/>
      <c r="M89" s="548">
        <f>IFERROR(IF(N89=0, 0, N89*$M$3),0)</f>
        <v>250000</v>
      </c>
      <c r="N89" s="684">
        <v>2.5000000000000001E-2</v>
      </c>
      <c r="O89" s="549">
        <f>IF(N89=0, 0, SUM(O90:O91)*N89)</f>
        <v>2.5000000000000001E-2</v>
      </c>
      <c r="Q89" s="555"/>
      <c r="R89" s="556"/>
      <c r="S89" s="555"/>
      <c r="T89" s="556"/>
      <c r="U89" s="555"/>
      <c r="V89" s="556"/>
      <c r="W89" s="555"/>
      <c r="X89" s="556"/>
      <c r="Y89" s="555"/>
      <c r="Z89" s="556"/>
      <c r="AB89" s="555"/>
      <c r="AC89" s="556"/>
      <c r="AD89" s="556"/>
    </row>
    <row r="90" spans="2:30" s="529" customFormat="1" ht="14.25" customHeight="1">
      <c r="B90" s="523"/>
      <c r="C90" s="523"/>
      <c r="D90" s="523"/>
      <c r="E90" s="390" t="s">
        <v>2282</v>
      </c>
      <c r="F90" s="524">
        <f ca="1">IF($E90="", "", IFERROR(INDEX(OFFSET('Fund Guide'!$B$4,1,MATCH(F$8,OFFSET('Fund Guide'!$B$4,,,,COUNTA('Fund Guide'!57:57)),0)-1,COUNTA('Fund Guide'!$B:$B)-COUNTA('Fund Guide'!$B$1:$B$4)),MATCH($E90,OFFSET('Fund Guide'!$B$4,1,,COUNTA('Fund Guide'!$B:$B)-COUNTA('Fund Guide'!$B$1:$B$4)),0)),"-"))</f>
        <v>32295829000155</v>
      </c>
      <c r="G90" s="525">
        <f ca="1">IF($E90="", "", IFERROR(INDEX(OFFSET('Fund Guide'!$B$4,1,MATCH(G$8,OFFSET('Fund Guide'!$B$4,,,,COUNTA('Fund Guide'!$4:$4)),0)-1,COUNTA('Fund Guide'!$B:$B)-COUNTA('Fund Guide'!$B$1:$B$4)),MATCH($E90,OFFSET('Fund Guide'!$B$4,1,,COUNTA('Fund Guide'!$B:$B)-COUNTA('Fund Guide'!$B$1:$B$4)),0)),
IF(OR(LEFT($E90,3)="NTN",LEFT($E90,3)="LFT"),DATE(_xlfn.NUMBERVALUE(RIGHT(LEFT($E90, FIND(" (", $E90)-1), 4)),8,15)-TODAY(),IFERROR(IF(FIND("ano",$E90)&gt;1,FLOOR(_xlfn.NUMBERVALUE(RIGHT(LEFT($E90,FIND(" ano",$E90)-1),FIND(" ano",$E90)-1-(FIND(" - ",$E90)+2)))*365,1)),IFERROR(IF(FIND("meses",$E90)&gt;1,FLOOR(_xlfn.NUMBERVALUE(RIGHT(LEFT($E90,FIND(" meses",$E90)-1),FIND(" meses",$E90)-1-(FIND(" - ",$E90)+2))),1)*(365/12)),IFERROR(IF(FIND("mês",$E90)&gt;1,FLOOR(_xlfn.NUMBERVALUE(RIGHT(LEFT($E90,FIND(" mês",$E90)-1),FIND(" mês",$E90)-1-(FIND(" - ",$E90)+2))),1)*(365/12)),IFERROR(IF(FIND("Diária", $E90)&gt;0, 0),
IFERROR(OFFSET('RF &amp; RV Guide'!$E$8,2+MATCH($E90, OFFSET('RF &amp; RV Guide'!$E$8,3,,COUNTA('RF &amp; RV Guide'!$E:$E)-COUNTA('RF &amp; RV Guide'!$E$1:$E$8)), 0),-1+MATCH(G$8, OFFSET('RF &amp; RV Guide'!$E$8,,,,COUNTA('RF &amp; RV Guide'!$8:$8)-COUNTA('RF &amp; RV Guide'!$A$8:$E$8)),0)),"-"))))))))</f>
        <v>61</v>
      </c>
      <c r="H90" s="526" t="str">
        <f ca="1">IF($E90="", "", IFERROR(INDEX(OFFSET('Fund Guide'!$B$4,1,MATCH(H$8,OFFSET('Fund Guide'!$B$4,,,,COUNTA('Fund Guide'!79:79)),0)-1,COUNTA('Fund Guide'!$B:$B)-COUNTA('Fund Guide'!$B$1:$B$4)),MATCH($E90,OFFSET('Fund Guide'!$B$4,1,,COUNTA('Fund Guide'!$B:$B)-COUNTA('Fund Guide'!$B$1:$B$4)),0)),"BRL"))</f>
        <v>BRL</v>
      </c>
      <c r="I90" s="527">
        <f ca="1">IF($E90="", "", IFERROR(INDEX(OFFSET('Fund Guide'!$B$4,1,MATCH(IF($J$3="MFO", "Repasse Taxa Adm. Gestor", "Repasse Taxa Adm. AAI"),OFFSET('Fund Guide'!$B$4,,,,COUNTA('Fund Guide'!$4:$4)),0)-1,COUNTA('Fund Guide'!$B:$B)-COUNTA('Fund Guide'!$B$1:$B$4)),MATCH($E90,OFFSET('Fund Guide'!$B$4,1,,COUNTA('Fund Guide'!$B:$B)-COUNTA('Fund Guide'!$B$1:$B$4)),0)),
IFERROR(OFFSET('RF &amp; RV Guide'!$E$8,2+MATCH($E90, OFFSET('RF &amp; RV Guide'!$E$8,3,,COUNTA('RF &amp; RV Guide'!$E:$E)-COUNTA('RF &amp; RV Guide'!$E$1:$E$8)), 0),-1+MATCH(I$8, OFFSET('RF &amp; RV Guide'!$E$8,,,,COUNTA('RF &amp; RV Guide'!$8:$8)-COUNTA('RF &amp; RV Guide'!$A$8:$E$8)),0)),IFERROR(IF(FIND("tulo",$E90), 0.25%), "-"))))</f>
        <v>7.9333333333333339E-3</v>
      </c>
      <c r="J90" s="528">
        <f ca="1">IF($E90="", "", IFERROR(INDEX(OFFSET('Fund Guide'!$B$4,1,MATCH(J$8,OFFSET('Fund Guide'!$B$4,,,,COUNTA('Fund Guide'!$4:$4)),0)-1,COUNTA('Fund Guide'!$B:$B)-COUNTA('Fund Guide'!$B$1:$B$4)),MATCH($E90,OFFSET('Fund Guide'!$B$4,1,,COUNTA('Fund Guide'!$B:$B)-COUNTA('Fund Guide'!$B$1:$B$4)),0)),
IFERROR(OFFSET('RF &amp; RV Guide'!$E$8,2+MATCH($E90, OFFSET('RF &amp; RV Guide'!$E$8,3,,COUNTA('RF &amp; RV Guide'!$E:$E)-COUNTA('RF &amp; RV Guide'!$E$1:$E$8)), 0),-1+MATCH(J$8, OFFSET('RF &amp; RV Guide'!$E$8,,,,COUNTA('RF &amp; RV Guide'!$8:$8)-COUNTA('RF &amp; RV Guide'!$A$8:$E$8)),0)), "-")))</f>
        <v>43521</v>
      </c>
      <c r="K90" s="528" t="str">
        <f ca="1">IF($E90="", "", IFERROR(INDEX(OFFSET('Fund Guide'!$B$4,1,MATCH(K$8,OFFSET('Fund Guide'!$B$4,,,,COUNTA('Fund Guide'!$4:$4)),0)-1,COUNTA('Fund Guide'!$B:$B)-COUNTA('Fund Guide'!$B$1:$B$4)),MATCH($E90,OFFSET('Fund Guide'!$B$4,1,,COUNTA('Fund Guide'!$B:$B)-COUNTA('Fund Guide'!$B$1:$B$4)),0)),
IFERROR(OFFSET('RF &amp; RV Guide'!$E$8,2+MATCH($E90, OFFSET('RF &amp; RV Guide'!$E$8,3,,COUNTA('RF &amp; RV Guide'!$E:$E)-COUNTA('RF &amp; RV Guide'!$E$1:$E$8)), 0),-1+MATCH("Captação", OFFSET('RF &amp; RV Guide'!$E$8,,,,COUNTA('RF &amp; RV Guide'!$8:$8)-COUNTA('RF &amp; RV Guide'!$A$8:$E$8)),0)), "-")))</f>
        <v>Sim</v>
      </c>
      <c r="M90" s="530">
        <f>IFERROR(IF(N90=0, "", N90*$M$3),0)</f>
        <v>250000</v>
      </c>
      <c r="N90" s="231">
        <v>2.5000000000000001E-2</v>
      </c>
      <c r="O90" s="550">
        <f>IFERROR(IF(N90=0, "", N90/N$89),0)</f>
        <v>1</v>
      </c>
      <c r="Q90" s="532">
        <f ca="1">IF($E90="", "", IFERROR(INDEX(OFFSET('Fund Guide'!$B$4,1,MATCH(Q$8,OFFSET('Fund Guide'!$B$4,,,,COUNTA('Fund Guide'!57:57)),0)-1,COUNTA('Fund Guide'!$B:$B)-COUNTA('Fund Guide'!$B$1:$B$4)),MATCH($E90,OFFSET('Fund Guide'!$B$4,1,,COUNTA('Fund Guide'!$B:$B)-COUNTA('Fund Guide'!$B$1:$B$4)),0)),"-"))</f>
        <v>0.18456871064082048</v>
      </c>
      <c r="R90" s="533">
        <f ca="1">IF($E90="", "", IFERROR(INDEX(OFFSET('Fund Guide'!$B$4,1,MATCH(R$8,OFFSET('Fund Guide'!$B$4,,,,COUNTA('Fund Guide'!57:57)),0)-1,COUNTA('Fund Guide'!$B:$B)-COUNTA('Fund Guide'!$B$1:$B$4)),MATCH($E90,OFFSET('Fund Guide'!$B$4,1,,COUNTA('Fund Guide'!$B:$B)-COUNTA('Fund Guide'!$B$1:$B$4)),0)),"-"))</f>
        <v>2.3859557468273227</v>
      </c>
      <c r="S90" s="532">
        <f ca="1">IF($E90="", "", IFERROR(INDEX(OFFSET('Fund Guide'!$B$4,1,MATCH(S$8,OFFSET('Fund Guide'!$B$4,,,,COUNTA('Fund Guide'!57:57)),0)-1,COUNTA('Fund Guide'!$B:$B)-COUNTA('Fund Guide'!$B$1:$B$4)),MATCH($E90,OFFSET('Fund Guide'!$B$4,1,,COUNTA('Fund Guide'!$B:$B)-COUNTA('Fund Guide'!$B$1:$B$4)),0)),"-"))</f>
        <v>1.7598963029162862E-2</v>
      </c>
      <c r="T90" s="533">
        <f ca="1">IF($E90="", "", IFERROR(INDEX(OFFSET('Fund Guide'!$B$4,1,MATCH(T$8,OFFSET('Fund Guide'!$B$4,,,,COUNTA('Fund Guide'!57:57)),0)-1,COUNTA('Fund Guide'!$B:$B)-COUNTA('Fund Guide'!$B$1:$B$4)),MATCH($E90,OFFSET('Fund Guide'!$B$4,1,,COUNTA('Fund Guide'!$B:$B)-COUNTA('Fund Guide'!$B$1:$B$4)),0)),"-"))</f>
        <v>0.17252868395959758</v>
      </c>
      <c r="U90" s="532">
        <f ca="1">IF($E90="", "", IFERROR(INDEX(OFFSET('Fund Guide'!$B$4,1,MATCH(U$8,OFFSET('Fund Guide'!$B$4,,,,COUNTA('Fund Guide'!57:57)),0)-1,COUNTA('Fund Guide'!$B:$B)-COUNTA('Fund Guide'!$B$1:$B$4)),MATCH($E90,OFFSET('Fund Guide'!$B$4,1,,COUNTA('Fund Guide'!$B:$B)-COUNTA('Fund Guide'!$B$1:$B$4)),0)),"-"))</f>
        <v>0.23879729405501138</v>
      </c>
      <c r="V90" s="533">
        <f ca="1">IF($E90="", "", IFERROR(INDEX(OFFSET('Fund Guide'!$B$4,1,MATCH(V$8,OFFSET('Fund Guide'!$B$4,,,,COUNTA('Fund Guide'!57:57)),0)-1,COUNTA('Fund Guide'!$B:$B)-COUNTA('Fund Guide'!$B$1:$B$4)),MATCH($E90,OFFSET('Fund Guide'!$B$4,1,,COUNTA('Fund Guide'!$B:$B)-COUNTA('Fund Guide'!$B$1:$B$4)),0)),"-"))</f>
        <v>1.8108432608669038</v>
      </c>
      <c r="W90" s="532">
        <f ca="1">IF($E90="", "", IFERROR(INDEX(OFFSET('Fund Guide'!$B$4,1,MATCH(W$8,OFFSET('Fund Guide'!$B$4,,,,COUNTA('Fund Guide'!57:57)),0)-1,COUNTA('Fund Guide'!$B:$B)-COUNTA('Fund Guide'!$B$1:$B$4)),MATCH($E90,OFFSET('Fund Guide'!$B$4,1,,COUNTA('Fund Guide'!$B:$B)-COUNTA('Fund Guide'!$B$1:$B$4)),0)),"-"))</f>
        <v>0.35841106901100006</v>
      </c>
      <c r="X90" s="533">
        <f ca="1">IF($E90="", "", IFERROR(INDEX(OFFSET('Fund Guide'!$B$4,1,MATCH(X$8,OFFSET('Fund Guide'!$B$4,,,,COUNTA('Fund Guide'!57:57)),0)-1,COUNTA('Fund Guide'!$B:$B)-COUNTA('Fund Guide'!$B$1:$B$4)),MATCH($E90,OFFSET('Fund Guide'!$B$4,1,,COUNTA('Fund Guide'!$B:$B)-COUNTA('Fund Guide'!$B$1:$B$4)),0)),"-"))</f>
        <v>2.0373247089202211</v>
      </c>
      <c r="Y90" s="534">
        <f ca="1">IF($E90="", "", IFERROR(INDEX(OFFSET('Fund Guide'!$B$4,1,MATCH(Y$8,OFFSET('Fund Guide'!$B$4,,,,COUNTA('Fund Guide'!57:57)),0)-1,COUNTA('Fund Guide'!$B:$B)-COUNTA('Fund Guide'!$B$1:$B$4)),MATCH($E90,OFFSET('Fund Guide'!$B$4,1,,COUNTA('Fund Guide'!$B:$B)-COUNTA('Fund Guide'!$B$1:$B$4)),0)),"-"))</f>
        <v>0.18386063650394413</v>
      </c>
      <c r="Z90" s="535">
        <f ca="1">IF($E90="", "", IFERROR(INDEX(OFFSET('Fund Guide'!$B$4,1,MATCH(Z$8,OFFSET('Fund Guide'!$B$4,,,,COUNTA('Fund Guide'!57:57)),0)-1,COUNTA('Fund Guide'!$B:$B)-COUNTA('Fund Guide'!$B$1:$B$4)),MATCH($E90,OFFSET('Fund Guide'!$B$4,1,,COUNTA('Fund Guide'!$B:$B)-COUNTA('Fund Guide'!$B$1:$B$4)),0)),"-"))</f>
        <v>-0.34187791845850807</v>
      </c>
      <c r="AB90" s="232"/>
      <c r="AC90" s="232"/>
      <c r="AD90" s="231"/>
    </row>
    <row r="91" spans="2:30" s="497" customFormat="1" ht="4.5" customHeight="1">
      <c r="B91" s="495"/>
      <c r="C91" s="495"/>
      <c r="D91" s="495"/>
      <c r="E91" s="506"/>
      <c r="F91" s="537"/>
      <c r="G91" s="507"/>
      <c r="H91" s="507"/>
      <c r="I91" s="508"/>
      <c r="J91" s="508"/>
      <c r="K91" s="508"/>
      <c r="M91" s="517"/>
      <c r="Q91" s="508"/>
      <c r="S91" s="508"/>
      <c r="U91" s="508"/>
      <c r="W91" s="508"/>
      <c r="Y91" s="508"/>
      <c r="AB91" s="508"/>
    </row>
    <row r="92" spans="2:30" s="513" customFormat="1" ht="14.25" customHeight="1">
      <c r="B92" s="509"/>
      <c r="C92" s="509"/>
      <c r="D92" s="509" t="s">
        <v>12</v>
      </c>
      <c r="E92" s="545" t="s">
        <v>15</v>
      </c>
      <c r="F92" s="554"/>
      <c r="G92" s="554"/>
      <c r="H92" s="554"/>
      <c r="I92" s="555"/>
      <c r="J92" s="555"/>
      <c r="K92" s="555"/>
      <c r="M92" s="548">
        <f>IFERROR(IF(N92=0, 0, N92*$M$3),0)</f>
        <v>0</v>
      </c>
      <c r="N92" s="684">
        <v>0</v>
      </c>
      <c r="O92" s="549">
        <f>IF(N92=0, 0, SUM(O93:O94)*N92)</f>
        <v>0</v>
      </c>
      <c r="Q92" s="555"/>
      <c r="R92" s="556"/>
      <c r="S92" s="555"/>
      <c r="T92" s="556"/>
      <c r="U92" s="555"/>
      <c r="V92" s="556"/>
      <c r="W92" s="555"/>
      <c r="X92" s="556"/>
      <c r="Y92" s="555"/>
      <c r="Z92" s="556"/>
      <c r="AB92" s="555"/>
      <c r="AC92" s="556"/>
      <c r="AD92" s="556"/>
    </row>
    <row r="93" spans="2:30" s="529" customFormat="1" ht="14.25" customHeight="1">
      <c r="B93" s="523"/>
      <c r="C93" s="523"/>
      <c r="D93" s="523"/>
      <c r="E93" s="390"/>
      <c r="F93" s="524" t="str">
        <f ca="1">IF($E93="", "", IFERROR(INDEX(OFFSET('Fund Guide'!$B$4,1,MATCH(F$8,OFFSET('Fund Guide'!$B$4,,,,COUNTA('Fund Guide'!60:60)),0)-1,COUNTA('Fund Guide'!$B:$B)-COUNTA('Fund Guide'!$B$1:$B$4)),MATCH($E93,OFFSET('Fund Guide'!$B$4,1,,COUNTA('Fund Guide'!$B:$B)-COUNTA('Fund Guide'!$B$1:$B$4)),0)),"-"))</f>
        <v/>
      </c>
      <c r="G93" s="525" t="str">
        <f ca="1">IF($E93="", "", IFERROR(INDEX(OFFSET('Fund Guide'!$B$4,1,MATCH(G$8,OFFSET('Fund Guide'!$B$4,,,,COUNTA('Fund Guide'!$4:$4)),0)-1,COUNTA('Fund Guide'!$B:$B)-COUNTA('Fund Guide'!$B$1:$B$4)),MATCH($E93,OFFSET('Fund Guide'!$B$4,1,,COUNTA('Fund Guide'!$B:$B)-COUNTA('Fund Guide'!$B$1:$B$4)),0)),
IF(OR(LEFT($E93,3)="NTN",LEFT($E93,3)="LFT"),DATE(_xlfn.NUMBERVALUE(RIGHT(LEFT($E93, FIND(" (", $E93)-1), 4)),8,15)-TODAY(),IFERROR(IF(FIND("ano",$E93)&gt;1,FLOOR(_xlfn.NUMBERVALUE(RIGHT(LEFT($E93,FIND(" ano",$E93)-1),FIND(" ano",$E93)-1-(FIND(" - ",$E93)+2)))*365,1)),IFERROR(IF(FIND("meses",$E93)&gt;1,FLOOR(_xlfn.NUMBERVALUE(RIGHT(LEFT($E93,FIND(" meses",$E93)-1),FIND(" meses",$E93)-1-(FIND(" - ",$E93)+2))),1)*(365/12)),IFERROR(IF(FIND("mês",$E93)&gt;1,FLOOR(_xlfn.NUMBERVALUE(RIGHT(LEFT($E93,FIND(" mês",$E93)-1),FIND(" mês",$E93)-1-(FIND(" - ",$E93)+2))),1)*(365/12)),IFERROR(IF(FIND("Diária", $E93)&gt;0, 0),
IFERROR(OFFSET('RF &amp; RV Guide'!$E$8,2+MATCH($E93, OFFSET('RF &amp; RV Guide'!$E$8,3,,COUNTA('RF &amp; RV Guide'!$E:$E)-COUNTA('RF &amp; RV Guide'!$E$1:$E$8)), 0),-1+MATCH(G$8, OFFSET('RF &amp; RV Guide'!$E$8,,,,COUNTA('RF &amp; RV Guide'!$8:$8)-COUNTA('RF &amp; RV Guide'!$A$8:$E$8)),0)),"-"))))))))</f>
        <v/>
      </c>
      <c r="H93" s="526" t="str">
        <f ca="1">IF($E93="", "", IFERROR(INDEX(OFFSET('Fund Guide'!$B$4,1,MATCH(H$8,OFFSET('Fund Guide'!$B$4,,,,COUNTA('Fund Guide'!83:83)),0)-1,COUNTA('Fund Guide'!$B:$B)-COUNTA('Fund Guide'!$B$1:$B$4)),MATCH($E93,OFFSET('Fund Guide'!$B$4,1,,COUNTA('Fund Guide'!$B:$B)-COUNTA('Fund Guide'!$B$1:$B$4)),0)),"BRL"))</f>
        <v/>
      </c>
      <c r="I93" s="527" t="str">
        <f ca="1">IF($E93="", "", IFERROR(INDEX(OFFSET('Fund Guide'!$B$4,1,MATCH(IF($J$3="MFO", "Repasse Taxa Adm. Gestor", "Repasse Taxa Adm. AAI"),OFFSET('Fund Guide'!$B$4,,,,COUNTA('Fund Guide'!$4:$4)),0)-1,COUNTA('Fund Guide'!$B:$B)-COUNTA('Fund Guide'!$B$1:$B$4)),MATCH($E93,OFFSET('Fund Guide'!$B$4,1,,COUNTA('Fund Guide'!$B:$B)-COUNTA('Fund Guide'!$B$1:$B$4)),0)),
IFERROR(OFFSET('RF &amp; RV Guide'!$E$8,2+MATCH($E93, OFFSET('RF &amp; RV Guide'!$E$8,3,,COUNTA('RF &amp; RV Guide'!$E:$E)-COUNTA('RF &amp; RV Guide'!$E$1:$E$8)), 0),-1+MATCH(I$8, OFFSET('RF &amp; RV Guide'!$E$8,,,,COUNTA('RF &amp; RV Guide'!$8:$8)-COUNTA('RF &amp; RV Guide'!$A$8:$E$8)),0)),IFERROR(IF(FIND("tulo",$E93), 0.25%), "-"))))</f>
        <v/>
      </c>
      <c r="J93" s="528" t="str">
        <f ca="1">IF($E93="", "", IFERROR(INDEX(OFFSET('Fund Guide'!$B$4,1,MATCH(J$8,OFFSET('Fund Guide'!$B$4,,,,COUNTA('Fund Guide'!$4:$4)),0)-1,COUNTA('Fund Guide'!$B:$B)-COUNTA('Fund Guide'!$B$1:$B$4)),MATCH($E93,OFFSET('Fund Guide'!$B$4,1,,COUNTA('Fund Guide'!$B:$B)-COUNTA('Fund Guide'!$B$1:$B$4)),0)),
IFERROR(OFFSET('RF &amp; RV Guide'!$E$8,2+MATCH($E93, OFFSET('RF &amp; RV Guide'!$E$8,3,,COUNTA('RF &amp; RV Guide'!$E:$E)-COUNTA('RF &amp; RV Guide'!$E$1:$E$8)), 0),-1+MATCH(J$8, OFFSET('RF &amp; RV Guide'!$E$8,,,,COUNTA('RF &amp; RV Guide'!$8:$8)-COUNTA('RF &amp; RV Guide'!$A$8:$E$8)),0)), "-")))</f>
        <v/>
      </c>
      <c r="K93" s="528" t="str">
        <f ca="1">IF($E93="", "", IFERROR(INDEX(OFFSET('Fund Guide'!$B$4,1,MATCH(K$8,OFFSET('Fund Guide'!$B$4,,,,COUNTA('Fund Guide'!$4:$4)),0)-1,COUNTA('Fund Guide'!$B:$B)-COUNTA('Fund Guide'!$B$1:$B$4)),MATCH($E93,OFFSET('Fund Guide'!$B$4,1,,COUNTA('Fund Guide'!$B:$B)-COUNTA('Fund Guide'!$B$1:$B$4)),0)),
IFERROR(OFFSET('RF &amp; RV Guide'!$E$8,2+MATCH($E93, OFFSET('RF &amp; RV Guide'!$E$8,3,,COUNTA('RF &amp; RV Guide'!$E:$E)-COUNTA('RF &amp; RV Guide'!$E$1:$E$8)), 0),-1+MATCH("Captação", OFFSET('RF &amp; RV Guide'!$E$8,,,,COUNTA('RF &amp; RV Guide'!$8:$8)-COUNTA('RF &amp; RV Guide'!$A$8:$E$8)),0)), "-")))</f>
        <v/>
      </c>
      <c r="M93" s="530" t="str">
        <f>IFERROR(IF(N93=0, "", N93*$M$3),0)</f>
        <v/>
      </c>
      <c r="N93" s="231"/>
      <c r="O93" s="550" t="str">
        <f>IFERROR(IF(N93=0, "", N93/N$92),0)</f>
        <v/>
      </c>
      <c r="Q93" s="532" t="str">
        <f ca="1">IF($E93="", "", IFERROR(INDEX(OFFSET('Fund Guide'!$B$4,1,MATCH(Q$8,OFFSET('Fund Guide'!$B$4,,,,COUNTA('Fund Guide'!60:60)),0)-1,COUNTA('Fund Guide'!$B:$B)-COUNTA('Fund Guide'!$B$1:$B$4)),MATCH($E93,OFFSET('Fund Guide'!$B$4,1,,COUNTA('Fund Guide'!$B:$B)-COUNTA('Fund Guide'!$B$1:$B$4)),0)),"-"))</f>
        <v/>
      </c>
      <c r="R93" s="533" t="str">
        <f ca="1">IF($E93="", "", IFERROR(INDEX(OFFSET('Fund Guide'!$B$4,1,MATCH(R$8,OFFSET('Fund Guide'!$B$4,,,,COUNTA('Fund Guide'!60:60)),0)-1,COUNTA('Fund Guide'!$B:$B)-COUNTA('Fund Guide'!$B$1:$B$4)),MATCH($E93,OFFSET('Fund Guide'!$B$4,1,,COUNTA('Fund Guide'!$B:$B)-COUNTA('Fund Guide'!$B$1:$B$4)),0)),"-"))</f>
        <v/>
      </c>
      <c r="S93" s="532" t="str">
        <f ca="1">IF($E93="", "", IFERROR(INDEX(OFFSET('Fund Guide'!$B$4,1,MATCH(S$8,OFFSET('Fund Guide'!$B$4,,,,COUNTA('Fund Guide'!60:60)),0)-1,COUNTA('Fund Guide'!$B:$B)-COUNTA('Fund Guide'!$B$1:$B$4)),MATCH($E93,OFFSET('Fund Guide'!$B$4,1,,COUNTA('Fund Guide'!$B:$B)-COUNTA('Fund Guide'!$B$1:$B$4)),0)),"-"))</f>
        <v/>
      </c>
      <c r="T93" s="533" t="str">
        <f ca="1">IF($E93="", "", IFERROR(INDEX(OFFSET('Fund Guide'!$B$4,1,MATCH(T$8,OFFSET('Fund Guide'!$B$4,,,,COUNTA('Fund Guide'!60:60)),0)-1,COUNTA('Fund Guide'!$B:$B)-COUNTA('Fund Guide'!$B$1:$B$4)),MATCH($E93,OFFSET('Fund Guide'!$B$4,1,,COUNTA('Fund Guide'!$B:$B)-COUNTA('Fund Guide'!$B$1:$B$4)),0)),"-"))</f>
        <v/>
      </c>
      <c r="U93" s="532" t="str">
        <f ca="1">IF($E93="", "", IFERROR(INDEX(OFFSET('Fund Guide'!$B$4,1,MATCH(U$8,OFFSET('Fund Guide'!$B$4,,,,COUNTA('Fund Guide'!60:60)),0)-1,COUNTA('Fund Guide'!$B:$B)-COUNTA('Fund Guide'!$B$1:$B$4)),MATCH($E93,OFFSET('Fund Guide'!$B$4,1,,COUNTA('Fund Guide'!$B:$B)-COUNTA('Fund Guide'!$B$1:$B$4)),0)),"-"))</f>
        <v/>
      </c>
      <c r="V93" s="533" t="str">
        <f ca="1">IF($E93="", "", IFERROR(INDEX(OFFSET('Fund Guide'!$B$4,1,MATCH(V$8,OFFSET('Fund Guide'!$B$4,,,,COUNTA('Fund Guide'!60:60)),0)-1,COUNTA('Fund Guide'!$B:$B)-COUNTA('Fund Guide'!$B$1:$B$4)),MATCH($E93,OFFSET('Fund Guide'!$B$4,1,,COUNTA('Fund Guide'!$B:$B)-COUNTA('Fund Guide'!$B$1:$B$4)),0)),"-"))</f>
        <v/>
      </c>
      <c r="W93" s="532" t="str">
        <f ca="1">IF($E93="", "", IFERROR(INDEX(OFFSET('Fund Guide'!$B$4,1,MATCH(W$8,OFFSET('Fund Guide'!$B$4,,,,COUNTA('Fund Guide'!60:60)),0)-1,COUNTA('Fund Guide'!$B:$B)-COUNTA('Fund Guide'!$B$1:$B$4)),MATCH($E93,OFFSET('Fund Guide'!$B$4,1,,COUNTA('Fund Guide'!$B:$B)-COUNTA('Fund Guide'!$B$1:$B$4)),0)),"-"))</f>
        <v/>
      </c>
      <c r="X93" s="533" t="str">
        <f ca="1">IF($E93="", "", IFERROR(INDEX(OFFSET('Fund Guide'!$B$4,1,MATCH(X$8,OFFSET('Fund Guide'!$B$4,,,,COUNTA('Fund Guide'!60:60)),0)-1,COUNTA('Fund Guide'!$B:$B)-COUNTA('Fund Guide'!$B$1:$B$4)),MATCH($E93,OFFSET('Fund Guide'!$B$4,1,,COUNTA('Fund Guide'!$B:$B)-COUNTA('Fund Guide'!$B$1:$B$4)),0)),"-"))</f>
        <v/>
      </c>
      <c r="Y93" s="534" t="str">
        <f ca="1">IF($E93="", "", IFERROR(INDEX(OFFSET('Fund Guide'!$B$4,1,MATCH(Y$8,OFFSET('Fund Guide'!$B$4,,,,COUNTA('Fund Guide'!60:60)),0)-1,COUNTA('Fund Guide'!$B:$B)-COUNTA('Fund Guide'!$B$1:$B$4)),MATCH($E93,OFFSET('Fund Guide'!$B$4,1,,COUNTA('Fund Guide'!$B:$B)-COUNTA('Fund Guide'!$B$1:$B$4)),0)),"-"))</f>
        <v/>
      </c>
      <c r="Z93" s="535" t="str">
        <f ca="1">IF($E93="", "", IFERROR(INDEX(OFFSET('Fund Guide'!$B$4,1,MATCH(Z$8,OFFSET('Fund Guide'!$B$4,,,,COUNTA('Fund Guide'!60:60)),0)-1,COUNTA('Fund Guide'!$B:$B)-COUNTA('Fund Guide'!$B$1:$B$4)),MATCH($E93,OFFSET('Fund Guide'!$B$4,1,,COUNTA('Fund Guide'!$B:$B)-COUNTA('Fund Guide'!$B$1:$B$4)),0)),"-"))</f>
        <v/>
      </c>
      <c r="AB93" s="232"/>
      <c r="AC93" s="232"/>
      <c r="AD93" s="231"/>
    </row>
    <row r="94" spans="2:30" s="497" customFormat="1" ht="5.25" customHeight="1">
      <c r="B94" s="495"/>
      <c r="C94" s="495"/>
      <c r="D94" s="495"/>
      <c r="E94" s="506"/>
      <c r="F94" s="537"/>
      <c r="G94" s="507"/>
      <c r="H94" s="507"/>
      <c r="I94" s="508"/>
      <c r="J94" s="508"/>
      <c r="K94" s="508"/>
      <c r="M94" s="517"/>
      <c r="Q94" s="508"/>
      <c r="S94" s="508"/>
      <c r="U94" s="508"/>
      <c r="W94" s="508"/>
      <c r="Y94" s="508"/>
      <c r="AB94" s="508"/>
    </row>
    <row r="95" spans="2:30" s="513" customFormat="1" ht="14.25" customHeight="1">
      <c r="B95" s="509"/>
      <c r="C95" s="509" t="s">
        <v>12</v>
      </c>
      <c r="D95" s="509" t="s">
        <v>12</v>
      </c>
      <c r="E95" s="518" t="s">
        <v>628</v>
      </c>
      <c r="F95" s="519"/>
      <c r="G95" s="519"/>
      <c r="H95" s="519"/>
      <c r="I95" s="520"/>
      <c r="J95" s="520"/>
      <c r="K95" s="520"/>
      <c r="M95" s="521">
        <f>IFERROR(IF(N95=0, 0, N95*$M$3),0)</f>
        <v>50000</v>
      </c>
      <c r="N95" s="683">
        <v>5.0000000000000001E-3</v>
      </c>
      <c r="O95" s="522">
        <f>ROUND(O97+O100+O103+O106,3)</f>
        <v>5.0000000000000001E-3</v>
      </c>
      <c r="Q95" s="520"/>
      <c r="R95" s="522"/>
      <c r="S95" s="520"/>
      <c r="T95" s="522"/>
      <c r="U95" s="520"/>
      <c r="V95" s="522"/>
      <c r="W95" s="520"/>
      <c r="X95" s="522"/>
      <c r="Y95" s="520"/>
      <c r="Z95" s="522"/>
      <c r="AB95" s="520"/>
      <c r="AC95" s="522"/>
      <c r="AD95" s="522"/>
    </row>
    <row r="96" spans="2:30" s="497" customFormat="1" ht="3" customHeight="1">
      <c r="B96" s="495"/>
      <c r="C96" s="495"/>
      <c r="D96" s="495"/>
      <c r="E96" s="506"/>
      <c r="F96" s="507"/>
      <c r="G96" s="507"/>
      <c r="H96" s="507"/>
      <c r="I96" s="508"/>
      <c r="J96" s="508"/>
      <c r="K96" s="508"/>
      <c r="M96" s="517"/>
      <c r="N96" s="553"/>
      <c r="Q96" s="508"/>
      <c r="S96" s="508"/>
      <c r="U96" s="508"/>
      <c r="W96" s="508"/>
      <c r="Y96" s="508"/>
      <c r="AB96" s="508"/>
    </row>
    <row r="97" spans="2:30" s="513" customFormat="1" ht="14.25" customHeight="1">
      <c r="B97" s="509"/>
      <c r="C97" s="509"/>
      <c r="D97" s="509" t="s">
        <v>12</v>
      </c>
      <c r="E97" s="545" t="s">
        <v>609</v>
      </c>
      <c r="F97" s="546"/>
      <c r="G97" s="546"/>
      <c r="H97" s="546"/>
      <c r="I97" s="547"/>
      <c r="J97" s="547"/>
      <c r="K97" s="547"/>
      <c r="M97" s="548">
        <f>IFERROR(IF(N97=0, 0, N97*$M$3),0)</f>
        <v>50000</v>
      </c>
      <c r="N97" s="684">
        <v>5.0000000000000001E-3</v>
      </c>
      <c r="O97" s="549">
        <f>IF(N97=0, 0, SUM(O98:O99)*N97)</f>
        <v>5.0000000000000001E-3</v>
      </c>
      <c r="Q97" s="547"/>
      <c r="R97" s="549"/>
      <c r="S97" s="547"/>
      <c r="T97" s="549"/>
      <c r="U97" s="547"/>
      <c r="V97" s="549"/>
      <c r="W97" s="547"/>
      <c r="X97" s="549"/>
      <c r="Y97" s="547"/>
      <c r="Z97" s="549"/>
      <c r="AB97" s="547"/>
      <c r="AC97" s="549"/>
      <c r="AD97" s="549"/>
    </row>
    <row r="98" spans="2:30" s="529" customFormat="1" ht="14.25" customHeight="1">
      <c r="B98" s="523"/>
      <c r="C98" s="523"/>
      <c r="D98" s="523"/>
      <c r="E98" s="390" t="s">
        <v>1763</v>
      </c>
      <c r="F98" s="524">
        <f ca="1">IF($E98="", "", IFERROR(INDEX(OFFSET('Fund Guide'!$B$4,1,MATCH(F$8,OFFSET('Fund Guide'!$B$4,,,,COUNTA('Fund Guide'!64:64)),0)-1,COUNTA('Fund Guide'!$B:$B)-COUNTA('Fund Guide'!$B$1:$B$4)),MATCH($E98,OFFSET('Fund Guide'!$B$4,1,,COUNTA('Fund Guide'!$B:$B)-COUNTA('Fund Guide'!$B$1:$B$4)),0)),"-"))</f>
        <v>17453850000148</v>
      </c>
      <c r="G98" s="525">
        <f ca="1">IF($E98="", "", IFERROR(INDEX(OFFSET('Fund Guide'!$B$4,1,MATCH(G$8,OFFSET('Fund Guide'!$B$4,,,,COUNTA('Fund Guide'!$4:$4)),0)-1,COUNTA('Fund Guide'!$B:$B)-COUNTA('Fund Guide'!$B$1:$B$4)),MATCH($E98,OFFSET('Fund Guide'!$B$4,1,,COUNTA('Fund Guide'!$B:$B)-COUNTA('Fund Guide'!$B$1:$B$4)),0)),
IF(OR(LEFT($E98,3)="NTN",LEFT($E98,3)="LFT"),DATE(_xlfn.NUMBERVALUE(RIGHT(LEFT($E98, FIND(" (", $E98)-1), 4)),8,15)-TODAY(),IFERROR(IF(FIND("ano",$E98)&gt;1,FLOOR(_xlfn.NUMBERVALUE(RIGHT(LEFT($E98,FIND(" ano",$E98)-1),FIND(" ano",$E98)-1-(FIND(" - ",$E98)+2)))*365,1)),IFERROR(IF(FIND("meses",$E98)&gt;1,FLOOR(_xlfn.NUMBERVALUE(RIGHT(LEFT($E98,FIND(" meses",$E98)-1),FIND(" meses",$E98)-1-(FIND(" - ",$E98)+2))),1)*(365/12)),IFERROR(IF(FIND("mês",$E98)&gt;1,FLOOR(_xlfn.NUMBERVALUE(RIGHT(LEFT($E98,FIND(" mês",$E98)-1),FIND(" mês",$E98)-1-(FIND(" - ",$E98)+2))),1)*(365/12)),IFERROR(IF(FIND("Diária", $E98)&gt;0, 0),
IFERROR(OFFSET('RF &amp; RV Guide'!$E$8,2+MATCH($E98, OFFSET('RF &amp; RV Guide'!$E$8,3,,COUNTA('RF &amp; RV Guide'!$E:$E)-COUNTA('RF &amp; RV Guide'!$E$1:$E$8)), 0),-1+MATCH(G$8, OFFSET('RF &amp; RV Guide'!$E$8,,,,COUNTA('RF &amp; RV Guide'!$8:$8)-COUNTA('RF &amp; RV Guide'!$A$8:$E$8)),0)),"-"))))))))</f>
        <v>1</v>
      </c>
      <c r="H98" s="526" t="str">
        <f ca="1">IF($E98="", "", IFERROR(INDEX(OFFSET('Fund Guide'!$B$4,1,MATCH(H$8,OFFSET('Fund Guide'!$B$4,,,,COUNTA('Fund Guide'!88:88)),0)-1,COUNTA('Fund Guide'!$B:$B)-COUNTA('Fund Guide'!$B$1:$B$4)),MATCH($E98,OFFSET('Fund Guide'!$B$4,1,,COUNTA('Fund Guide'!$B:$B)-COUNTA('Fund Guide'!$B$1:$B$4)),0)),"BRL"))</f>
        <v>USD</v>
      </c>
      <c r="I98" s="527">
        <f ca="1">IF($E98="", "", IFERROR(INDEX(OFFSET('Fund Guide'!$B$4,1,MATCH(IF($J$3="MFO", "Repasse Taxa Adm. Gestor", "Repasse Taxa Adm. AAI"),OFFSET('Fund Guide'!$B$4,,,,COUNTA('Fund Guide'!$4:$4)),0)-1,COUNTA('Fund Guide'!$B:$B)-COUNTA('Fund Guide'!$B$1:$B$4)),MATCH($E98,OFFSET('Fund Guide'!$B$4,1,,COUNTA('Fund Guide'!$B:$B)-COUNTA('Fund Guide'!$B$1:$B$4)),0)),
IFERROR(OFFSET('RF &amp; RV Guide'!$E$8,2+MATCH($E98, OFFSET('RF &amp; RV Guide'!$E$8,3,,COUNTA('RF &amp; RV Guide'!$E:$E)-COUNTA('RF &amp; RV Guide'!$E$1:$E$8)), 0),-1+MATCH(I$8, OFFSET('RF &amp; RV Guide'!$E$8,,,,COUNTA('RF &amp; RV Guide'!$8:$8)-COUNTA('RF &amp; RV Guide'!$A$8:$E$8)),0)),IFERROR(IF(FIND("tulo",$E98), 0.25%), "-"))))</f>
        <v>2.6666666666666666E-3</v>
      </c>
      <c r="J98" s="528">
        <f ca="1">IF($E98="", "", IFERROR(INDEX(OFFSET('Fund Guide'!$B$4,1,MATCH(J$8,OFFSET('Fund Guide'!$B$4,,,,COUNTA('Fund Guide'!$4:$4)),0)-1,COUNTA('Fund Guide'!$B:$B)-COUNTA('Fund Guide'!$B$1:$B$4)),MATCH($E98,OFFSET('Fund Guide'!$B$4,1,,COUNTA('Fund Guide'!$B:$B)-COUNTA('Fund Guide'!$B$1:$B$4)),0)),
IFERROR(OFFSET('RF &amp; RV Guide'!$E$8,2+MATCH($E98, OFFSET('RF &amp; RV Guide'!$E$8,3,,COUNTA('RF &amp; RV Guide'!$E:$E)-COUNTA('RF &amp; RV Guide'!$E$1:$E$8)), 0),-1+MATCH(J$8, OFFSET('RF &amp; RV Guide'!$E$8,,,,COUNTA('RF &amp; RV Guide'!$8:$8)-COUNTA('RF &amp; RV Guide'!$A$8:$E$8)),0)), "-")))</f>
        <v>41394</v>
      </c>
      <c r="K98" s="528" t="str">
        <f ca="1">IF($E98="", "", IFERROR(INDEX(OFFSET('Fund Guide'!$B$4,1,MATCH(K$8,OFFSET('Fund Guide'!$B$4,,,,COUNTA('Fund Guide'!$4:$4)),0)-1,COUNTA('Fund Guide'!$B:$B)-COUNTA('Fund Guide'!$B$1:$B$4)),MATCH($E98,OFFSET('Fund Guide'!$B$4,1,,COUNTA('Fund Guide'!$B:$B)-COUNTA('Fund Guide'!$B$1:$B$4)),0)),
IFERROR(OFFSET('RF &amp; RV Guide'!$E$8,2+MATCH($E98, OFFSET('RF &amp; RV Guide'!$E$8,3,,COUNTA('RF &amp; RV Guide'!$E:$E)-COUNTA('RF &amp; RV Guide'!$E$1:$E$8)), 0),-1+MATCH("Captação", OFFSET('RF &amp; RV Guide'!$E$8,,,,COUNTA('RF &amp; RV Guide'!$8:$8)-COUNTA('RF &amp; RV Guide'!$A$8:$E$8)),0)), "-")))</f>
        <v>Sim</v>
      </c>
      <c r="M98" s="530">
        <f>IFERROR(IF(N98=0, "", N98*$M$3),0)</f>
        <v>50000</v>
      </c>
      <c r="N98" s="231">
        <v>5.0000000000000001E-3</v>
      </c>
      <c r="O98" s="550">
        <f>IFERROR(IF(N98=0, "", N98/N$97),0)</f>
        <v>1</v>
      </c>
      <c r="Q98" s="532">
        <f ca="1">IF($E98="", "", IFERROR(INDEX(OFFSET('Fund Guide'!$B$4,1,MATCH(Q$8,OFFSET('Fund Guide'!$B$4,,,,COUNTA('Fund Guide'!64:64)),0)-1,COUNTA('Fund Guide'!$B:$B)-COUNTA('Fund Guide'!$B$1:$B$4)),MATCH($E98,OFFSET('Fund Guide'!$B$4,1,,COUNTA('Fund Guide'!$B:$B)-COUNTA('Fund Guide'!$B$1:$B$4)),0)),"-"))</f>
        <v>-0.1219041501272069</v>
      </c>
      <c r="R98" s="533">
        <f ca="1">IF($E98="", "", IFERROR(INDEX(OFFSET('Fund Guide'!$B$4,1,MATCH(R$8,OFFSET('Fund Guide'!$B$4,,,,COUNTA('Fund Guide'!64:64)),0)-1,COUNTA('Fund Guide'!$B:$B)-COUNTA('Fund Guide'!$B$1:$B$4)),MATCH($E98,OFFSET('Fund Guide'!$B$4,1,,COUNTA('Fund Guide'!$B:$B)-COUNTA('Fund Guide'!$B$1:$B$4)),0)),"-"))</f>
        <v>-1.5758787421131926</v>
      </c>
      <c r="S98" s="532">
        <f ca="1">IF($E98="", "", IFERROR(INDEX(OFFSET('Fund Guide'!$B$4,1,MATCH(S$8,OFFSET('Fund Guide'!$B$4,,,,COUNTA('Fund Guide'!64:64)),0)-1,COUNTA('Fund Guide'!$B:$B)-COUNTA('Fund Guide'!$B$1:$B$4)),MATCH($E98,OFFSET('Fund Guide'!$B$4,1,,COUNTA('Fund Guide'!$B:$B)-COUNTA('Fund Guide'!$B$1:$B$4)),0)),"-"))</f>
        <v>-5.344639927797501E-2</v>
      </c>
      <c r="T98" s="533">
        <f ca="1">IF($E98="", "", IFERROR(INDEX(OFFSET('Fund Guide'!$B$4,1,MATCH(T$8,OFFSET('Fund Guide'!$B$4,,,,COUNTA('Fund Guide'!64:64)),0)-1,COUNTA('Fund Guide'!$B:$B)-COUNTA('Fund Guide'!$B$1:$B$4)),MATCH($E98,OFFSET('Fund Guide'!$B$4,1,,COUNTA('Fund Guide'!$B:$B)-COUNTA('Fund Guide'!$B$1:$B$4)),0)),"-"))</f>
        <v>-0.52395342353570684</v>
      </c>
      <c r="U98" s="532">
        <f ca="1">IF($E98="", "", IFERROR(INDEX(OFFSET('Fund Guide'!$B$4,1,MATCH(U$8,OFFSET('Fund Guide'!$B$4,,,,COUNTA('Fund Guide'!64:64)),0)-1,COUNTA('Fund Guide'!$B:$B)-COUNTA('Fund Guide'!$B$1:$B$4)),MATCH($E98,OFFSET('Fund Guide'!$B$4,1,,COUNTA('Fund Guide'!$B:$B)-COUNTA('Fund Guide'!$B$1:$B$4)),0)),"-"))</f>
        <v>0.22887896919053441</v>
      </c>
      <c r="V98" s="533">
        <f ca="1">IF($E98="", "", IFERROR(INDEX(OFFSET('Fund Guide'!$B$4,1,MATCH(V$8,OFFSET('Fund Guide'!$B$4,,,,COUNTA('Fund Guide'!64:64)),0)-1,COUNTA('Fund Guide'!$B:$B)-COUNTA('Fund Guide'!$B$1:$B$4)),MATCH($E98,OFFSET('Fund Guide'!$B$4,1,,COUNTA('Fund Guide'!$B:$B)-COUNTA('Fund Guide'!$B$1:$B$4)),0)),"-"))</f>
        <v>1.7356308016512261</v>
      </c>
      <c r="W98" s="532">
        <f ca="1">IF($E98="", "", IFERROR(INDEX(OFFSET('Fund Guide'!$B$4,1,MATCH(W$8,OFFSET('Fund Guide'!$B$4,,,,COUNTA('Fund Guide'!64:64)),0)-1,COUNTA('Fund Guide'!$B:$B)-COUNTA('Fund Guide'!$B$1:$B$4)),MATCH($E98,OFFSET('Fund Guide'!$B$4,1,,COUNTA('Fund Guide'!$B:$B)-COUNTA('Fund Guide'!$B$1:$B$4)),0)),"-"))</f>
        <v>0.45032697502697716</v>
      </c>
      <c r="X98" s="533">
        <f ca="1">IF($E98="", "", IFERROR(INDEX(OFFSET('Fund Guide'!$B$4,1,MATCH(X$8,OFFSET('Fund Guide'!$B$4,,,,COUNTA('Fund Guide'!64:64)),0)-1,COUNTA('Fund Guide'!$B:$B)-COUNTA('Fund Guide'!$B$1:$B$4)),MATCH($E98,OFFSET('Fund Guide'!$B$4,1,,COUNTA('Fund Guide'!$B:$B)-COUNTA('Fund Guide'!$B$1:$B$4)),0)),"-"))</f>
        <v>2.5598045167728953</v>
      </c>
      <c r="Y98" s="534">
        <f ca="1">IF($E98="", "", IFERROR(INDEX(OFFSET('Fund Guide'!$B$4,1,MATCH(Y$8,OFFSET('Fund Guide'!$B$4,,,,COUNTA('Fund Guide'!64:64)),0)-1,COUNTA('Fund Guide'!$B:$B)-COUNTA('Fund Guide'!$B$1:$B$4)),MATCH($E98,OFFSET('Fund Guide'!$B$4,1,,COUNTA('Fund Guide'!$B:$B)-COUNTA('Fund Guide'!$B$1:$B$4)),0)),"-"))</f>
        <v>0.21028798327972964</v>
      </c>
      <c r="Z98" s="535">
        <f ca="1">IF($E98="", "", IFERROR(INDEX(OFFSET('Fund Guide'!$B$4,1,MATCH(Z$8,OFFSET('Fund Guide'!$B$4,,,,COUNTA('Fund Guide'!64:64)),0)-1,COUNTA('Fund Guide'!$B:$B)-COUNTA('Fund Guide'!$B$1:$B$4)),MATCH($E98,OFFSET('Fund Guide'!$B$4,1,,COUNTA('Fund Guide'!$B:$B)-COUNTA('Fund Guide'!$B$1:$B$4)),0)),"-"))</f>
        <v>-0.61804971106699913</v>
      </c>
      <c r="AB98" s="232"/>
      <c r="AC98" s="232"/>
      <c r="AD98" s="231"/>
    </row>
    <row r="99" spans="2:30" s="497" customFormat="1" ht="4.5" customHeight="1">
      <c r="B99" s="495"/>
      <c r="C99" s="495"/>
      <c r="D99" s="495"/>
      <c r="E99" s="506"/>
      <c r="F99" s="537"/>
      <c r="G99" s="507"/>
      <c r="H99" s="507"/>
      <c r="I99" s="508"/>
      <c r="J99" s="508"/>
      <c r="K99" s="508"/>
      <c r="M99" s="517"/>
      <c r="Q99" s="508"/>
      <c r="S99" s="508"/>
      <c r="U99" s="508"/>
      <c r="W99" s="508"/>
      <c r="Y99" s="508"/>
      <c r="AB99" s="508"/>
    </row>
    <row r="100" spans="2:30" s="513" customFormat="1" ht="14.25" customHeight="1">
      <c r="B100" s="509"/>
      <c r="C100" s="509"/>
      <c r="D100" s="509" t="s">
        <v>12</v>
      </c>
      <c r="E100" s="545" t="s">
        <v>612</v>
      </c>
      <c r="F100" s="546"/>
      <c r="G100" s="546"/>
      <c r="H100" s="546"/>
      <c r="I100" s="547"/>
      <c r="J100" s="547"/>
      <c r="K100" s="547"/>
      <c r="M100" s="548">
        <f>IFERROR(IF(N100=0, 0, N100*$M$3),0)</f>
        <v>0</v>
      </c>
      <c r="N100" s="684">
        <v>0</v>
      </c>
      <c r="O100" s="549">
        <f>IF(N100=0, 0, SUM(O101:O102)*N100)</f>
        <v>0</v>
      </c>
      <c r="Q100" s="547"/>
      <c r="R100" s="549"/>
      <c r="S100" s="547"/>
      <c r="T100" s="549"/>
      <c r="U100" s="547"/>
      <c r="V100" s="549"/>
      <c r="W100" s="547"/>
      <c r="X100" s="549"/>
      <c r="Y100" s="547"/>
      <c r="Z100" s="549"/>
      <c r="AB100" s="547"/>
      <c r="AC100" s="549"/>
      <c r="AD100" s="549"/>
    </row>
    <row r="101" spans="2:30" s="529" customFormat="1" ht="14.25" customHeight="1">
      <c r="B101" s="523"/>
      <c r="C101" s="523"/>
      <c r="D101" s="523"/>
      <c r="E101" s="390"/>
      <c r="F101" s="524" t="str">
        <f ca="1">IF($E101="", "", IFERROR(INDEX(OFFSET('Fund Guide'!$B$4,1,MATCH(F$8,OFFSET('Fund Guide'!$B$4,,,,COUNTA('Fund Guide'!68:68)),0)-1,COUNTA('Fund Guide'!$B:$B)-COUNTA('Fund Guide'!$B$1:$B$4)),MATCH($E101,OFFSET('Fund Guide'!$B$4,1,,COUNTA('Fund Guide'!$B:$B)-COUNTA('Fund Guide'!$B$1:$B$4)),0)),"-"))</f>
        <v/>
      </c>
      <c r="G101" s="525" t="str">
        <f ca="1">IF($E101="", "", IFERROR(INDEX(OFFSET('Fund Guide'!$B$4,1,MATCH(G$8,OFFSET('Fund Guide'!$B$4,,,,COUNTA('Fund Guide'!$4:$4)),0)-1,COUNTA('Fund Guide'!$B:$B)-COUNTA('Fund Guide'!$B$1:$B$4)),MATCH($E101,OFFSET('Fund Guide'!$B$4,1,,COUNTA('Fund Guide'!$B:$B)-COUNTA('Fund Guide'!$B$1:$B$4)),0)),
IF(OR(LEFT($E101,3)="NTN",LEFT($E101,3)="LFT"),DATE(_xlfn.NUMBERVALUE(RIGHT(LEFT($E101, FIND(" (", $E101)-1), 4)),8,15)-TODAY(),IFERROR(IF(FIND("ano",$E101)&gt;1,FLOOR(_xlfn.NUMBERVALUE(RIGHT(LEFT($E101,FIND(" ano",$E101)-1),FIND(" ano",$E101)-1-(FIND(" - ",$E101)+2)))*365,1)),IFERROR(IF(FIND("meses",$E101)&gt;1,FLOOR(_xlfn.NUMBERVALUE(RIGHT(LEFT($E101,FIND(" meses",$E101)-1),FIND(" meses",$E101)-1-(FIND(" - ",$E101)+2))),1)*(365/12)),IFERROR(IF(FIND("mês",$E101)&gt;1,FLOOR(_xlfn.NUMBERVALUE(RIGHT(LEFT($E101,FIND(" mês",$E101)-1),FIND(" mês",$E101)-1-(FIND(" - ",$E101)+2))),1)*(365/12)),IFERROR(IF(FIND("Diária", $E101)&gt;0, 0),
IFERROR(OFFSET('RF &amp; RV Guide'!$E$8,2+MATCH($E101, OFFSET('RF &amp; RV Guide'!$E$8,3,,COUNTA('RF &amp; RV Guide'!$E:$E)-COUNTA('RF &amp; RV Guide'!$E$1:$E$8)), 0),-1+MATCH(G$8, OFFSET('RF &amp; RV Guide'!$E$8,,,,COUNTA('RF &amp; RV Guide'!$8:$8)-COUNTA('RF &amp; RV Guide'!$A$8:$E$8)),0)),"-"))))))))</f>
        <v/>
      </c>
      <c r="H101" s="526" t="str">
        <f ca="1">IF($E101="", "", IFERROR(INDEX(OFFSET('Fund Guide'!$B$4,1,MATCH(H$8,OFFSET('Fund Guide'!$B$4,,,,COUNTA('Fund Guide'!91:91)),0)-1,COUNTA('Fund Guide'!$B:$B)-COUNTA('Fund Guide'!$B$1:$B$4)),MATCH($E101,OFFSET('Fund Guide'!$B$4,1,,COUNTA('Fund Guide'!$B:$B)-COUNTA('Fund Guide'!$B$1:$B$4)),0)),"BRL"))</f>
        <v/>
      </c>
      <c r="I101" s="527" t="str">
        <f ca="1">IF($E101="", "", IFERROR(INDEX(OFFSET('Fund Guide'!$B$4,1,MATCH(IF($J$3="MFO", "Repasse Taxa Adm. Gestor", "Repasse Taxa Adm. AAI"),OFFSET('Fund Guide'!$B$4,,,,COUNTA('Fund Guide'!$4:$4)),0)-1,COUNTA('Fund Guide'!$B:$B)-COUNTA('Fund Guide'!$B$1:$B$4)),MATCH($E101,OFFSET('Fund Guide'!$B$4,1,,COUNTA('Fund Guide'!$B:$B)-COUNTA('Fund Guide'!$B$1:$B$4)),0)),
IFERROR(OFFSET('RF &amp; RV Guide'!$E$8,2+MATCH($E101, OFFSET('RF &amp; RV Guide'!$E$8,3,,COUNTA('RF &amp; RV Guide'!$E:$E)-COUNTA('RF &amp; RV Guide'!$E$1:$E$8)), 0),-1+MATCH(I$8, OFFSET('RF &amp; RV Guide'!$E$8,,,,COUNTA('RF &amp; RV Guide'!$8:$8)-COUNTA('RF &amp; RV Guide'!$A$8:$E$8)),0)),IFERROR(IF(FIND("tulo",$E101), 0.25%), "-"))))</f>
        <v/>
      </c>
      <c r="J101" s="528" t="str">
        <f ca="1">IF($E101="", "", IFERROR(INDEX(OFFSET('Fund Guide'!$B$4,1,MATCH(J$8,OFFSET('Fund Guide'!$B$4,,,,COUNTA('Fund Guide'!$4:$4)),0)-1,COUNTA('Fund Guide'!$B:$B)-COUNTA('Fund Guide'!$B$1:$B$4)),MATCH($E101,OFFSET('Fund Guide'!$B$4,1,,COUNTA('Fund Guide'!$B:$B)-COUNTA('Fund Guide'!$B$1:$B$4)),0)),
IFERROR(OFFSET('RF &amp; RV Guide'!$E$8,2+MATCH($E101, OFFSET('RF &amp; RV Guide'!$E$8,3,,COUNTA('RF &amp; RV Guide'!$E:$E)-COUNTA('RF &amp; RV Guide'!$E$1:$E$8)), 0),-1+MATCH(J$8, OFFSET('RF &amp; RV Guide'!$E$8,,,,COUNTA('RF &amp; RV Guide'!$8:$8)-COUNTA('RF &amp; RV Guide'!$A$8:$E$8)),0)), "-")))</f>
        <v/>
      </c>
      <c r="K101" s="528" t="str">
        <f ca="1">IF($E101="", "", IFERROR(INDEX(OFFSET('Fund Guide'!$B$4,1,MATCH(K$8,OFFSET('Fund Guide'!$B$4,,,,COUNTA('Fund Guide'!$4:$4)),0)-1,COUNTA('Fund Guide'!$B:$B)-COUNTA('Fund Guide'!$B$1:$B$4)),MATCH($E101,OFFSET('Fund Guide'!$B$4,1,,COUNTA('Fund Guide'!$B:$B)-COUNTA('Fund Guide'!$B$1:$B$4)),0)),
IFERROR(OFFSET('RF &amp; RV Guide'!$E$8,2+MATCH($E101, OFFSET('RF &amp; RV Guide'!$E$8,3,,COUNTA('RF &amp; RV Guide'!$E:$E)-COUNTA('RF &amp; RV Guide'!$E$1:$E$8)), 0),-1+MATCH("Captação", OFFSET('RF &amp; RV Guide'!$E$8,,,,COUNTA('RF &amp; RV Guide'!$8:$8)-COUNTA('RF &amp; RV Guide'!$A$8:$E$8)),0)), "-")))</f>
        <v/>
      </c>
      <c r="M101" s="530" t="str">
        <f>IFERROR(IF(N101=0, "", N101*$M$3),0)</f>
        <v/>
      </c>
      <c r="N101" s="231"/>
      <c r="O101" s="550" t="str">
        <f>IFERROR(IF(N101=0, "", N101/N$100),0)</f>
        <v/>
      </c>
      <c r="Q101" s="532" t="str">
        <f ca="1">IF($E101="", "", IFERROR(INDEX(OFFSET('Fund Guide'!$B$4,1,MATCH(Q$8,OFFSET('Fund Guide'!$B$4,,,,COUNTA('Fund Guide'!68:68)),0)-1,COUNTA('Fund Guide'!$B:$B)-COUNTA('Fund Guide'!$B$1:$B$4)),MATCH($E101,OFFSET('Fund Guide'!$B$4,1,,COUNTA('Fund Guide'!$B:$B)-COUNTA('Fund Guide'!$B$1:$B$4)),0)),"-"))</f>
        <v/>
      </c>
      <c r="R101" s="533" t="str">
        <f ca="1">IF($E101="", "", IFERROR(INDEX(OFFSET('Fund Guide'!$B$4,1,MATCH(R$8,OFFSET('Fund Guide'!$B$4,,,,COUNTA('Fund Guide'!68:68)),0)-1,COUNTA('Fund Guide'!$B:$B)-COUNTA('Fund Guide'!$B$1:$B$4)),MATCH($E101,OFFSET('Fund Guide'!$B$4,1,,COUNTA('Fund Guide'!$B:$B)-COUNTA('Fund Guide'!$B$1:$B$4)),0)),"-"))</f>
        <v/>
      </c>
      <c r="S101" s="532" t="str">
        <f ca="1">IF($E101="", "", IFERROR(INDEX(OFFSET('Fund Guide'!$B$4,1,MATCH(S$8,OFFSET('Fund Guide'!$B$4,,,,COUNTA('Fund Guide'!68:68)),0)-1,COUNTA('Fund Guide'!$B:$B)-COUNTA('Fund Guide'!$B$1:$B$4)),MATCH($E101,OFFSET('Fund Guide'!$B$4,1,,COUNTA('Fund Guide'!$B:$B)-COUNTA('Fund Guide'!$B$1:$B$4)),0)),"-"))</f>
        <v/>
      </c>
      <c r="T101" s="533" t="str">
        <f ca="1">IF($E101="", "", IFERROR(INDEX(OFFSET('Fund Guide'!$B$4,1,MATCH(T$8,OFFSET('Fund Guide'!$B$4,,,,COUNTA('Fund Guide'!68:68)),0)-1,COUNTA('Fund Guide'!$B:$B)-COUNTA('Fund Guide'!$B$1:$B$4)),MATCH($E101,OFFSET('Fund Guide'!$B$4,1,,COUNTA('Fund Guide'!$B:$B)-COUNTA('Fund Guide'!$B$1:$B$4)),0)),"-"))</f>
        <v/>
      </c>
      <c r="U101" s="532" t="str">
        <f ca="1">IF($E101="", "", IFERROR(INDEX(OFFSET('Fund Guide'!$B$4,1,MATCH(U$8,OFFSET('Fund Guide'!$B$4,,,,COUNTA('Fund Guide'!68:68)),0)-1,COUNTA('Fund Guide'!$B:$B)-COUNTA('Fund Guide'!$B$1:$B$4)),MATCH($E101,OFFSET('Fund Guide'!$B$4,1,,COUNTA('Fund Guide'!$B:$B)-COUNTA('Fund Guide'!$B$1:$B$4)),0)),"-"))</f>
        <v/>
      </c>
      <c r="V101" s="533" t="str">
        <f ca="1">IF($E101="", "", IFERROR(INDEX(OFFSET('Fund Guide'!$B$4,1,MATCH(V$8,OFFSET('Fund Guide'!$B$4,,,,COUNTA('Fund Guide'!68:68)),0)-1,COUNTA('Fund Guide'!$B:$B)-COUNTA('Fund Guide'!$B$1:$B$4)),MATCH($E101,OFFSET('Fund Guide'!$B$4,1,,COUNTA('Fund Guide'!$B:$B)-COUNTA('Fund Guide'!$B$1:$B$4)),0)),"-"))</f>
        <v/>
      </c>
      <c r="W101" s="532" t="str">
        <f ca="1">IF($E101="", "", IFERROR(INDEX(OFFSET('Fund Guide'!$B$4,1,MATCH(W$8,OFFSET('Fund Guide'!$B$4,,,,COUNTA('Fund Guide'!68:68)),0)-1,COUNTA('Fund Guide'!$B:$B)-COUNTA('Fund Guide'!$B$1:$B$4)),MATCH($E101,OFFSET('Fund Guide'!$B$4,1,,COUNTA('Fund Guide'!$B:$B)-COUNTA('Fund Guide'!$B$1:$B$4)),0)),"-"))</f>
        <v/>
      </c>
      <c r="X101" s="533" t="str">
        <f ca="1">IF($E101="", "", IFERROR(INDEX(OFFSET('Fund Guide'!$B$4,1,MATCH(X$8,OFFSET('Fund Guide'!$B$4,,,,COUNTA('Fund Guide'!68:68)),0)-1,COUNTA('Fund Guide'!$B:$B)-COUNTA('Fund Guide'!$B$1:$B$4)),MATCH($E101,OFFSET('Fund Guide'!$B$4,1,,COUNTA('Fund Guide'!$B:$B)-COUNTA('Fund Guide'!$B$1:$B$4)),0)),"-"))</f>
        <v/>
      </c>
      <c r="Y101" s="534" t="str">
        <f ca="1">IF($E101="", "", IFERROR(INDEX(OFFSET('Fund Guide'!$B$4,1,MATCH(Y$8,OFFSET('Fund Guide'!$B$4,,,,COUNTA('Fund Guide'!68:68)),0)-1,COUNTA('Fund Guide'!$B:$B)-COUNTA('Fund Guide'!$B$1:$B$4)),MATCH($E101,OFFSET('Fund Guide'!$B$4,1,,COUNTA('Fund Guide'!$B:$B)-COUNTA('Fund Guide'!$B$1:$B$4)),0)),"-"))</f>
        <v/>
      </c>
      <c r="Z101" s="535" t="str">
        <f ca="1">IF($E101="", "", IFERROR(INDEX(OFFSET('Fund Guide'!$B$4,1,MATCH(Z$8,OFFSET('Fund Guide'!$B$4,,,,COUNTA('Fund Guide'!68:68)),0)-1,COUNTA('Fund Guide'!$B:$B)-COUNTA('Fund Guide'!$B$1:$B$4)),MATCH($E101,OFFSET('Fund Guide'!$B$4,1,,COUNTA('Fund Guide'!$B:$B)-COUNTA('Fund Guide'!$B$1:$B$4)),0)),"-"))</f>
        <v/>
      </c>
      <c r="AB101" s="232"/>
      <c r="AC101" s="232"/>
      <c r="AD101" s="231"/>
    </row>
    <row r="102" spans="2:30" s="497" customFormat="1" ht="4.5" customHeight="1">
      <c r="B102" s="495"/>
      <c r="C102" s="495"/>
      <c r="D102" s="495"/>
      <c r="E102" s="506"/>
      <c r="F102" s="537"/>
      <c r="G102" s="507"/>
      <c r="H102" s="507"/>
      <c r="I102" s="508"/>
      <c r="J102" s="508"/>
      <c r="K102" s="508"/>
      <c r="M102" s="517"/>
      <c r="Q102" s="508"/>
      <c r="S102" s="508"/>
      <c r="U102" s="508"/>
      <c r="W102" s="508"/>
      <c r="Y102" s="508"/>
      <c r="AB102" s="508"/>
    </row>
    <row r="103" spans="2:30" s="513" customFormat="1" ht="14.25" customHeight="1">
      <c r="B103" s="509"/>
      <c r="C103" s="509"/>
      <c r="D103" s="509" t="s">
        <v>12</v>
      </c>
      <c r="E103" s="545" t="s">
        <v>613</v>
      </c>
      <c r="F103" s="546"/>
      <c r="G103" s="546"/>
      <c r="H103" s="546"/>
      <c r="I103" s="547"/>
      <c r="J103" s="547"/>
      <c r="K103" s="547"/>
      <c r="M103" s="548">
        <f>IFERROR(IF(N103=0, 0, N103*$M$3),0)</f>
        <v>0</v>
      </c>
      <c r="N103" s="684">
        <v>0</v>
      </c>
      <c r="O103" s="549">
        <f>IF(N103=0, 0, SUM(O104:O105)*N103)</f>
        <v>0</v>
      </c>
      <c r="Q103" s="547"/>
      <c r="R103" s="549"/>
      <c r="S103" s="547"/>
      <c r="T103" s="549"/>
      <c r="U103" s="547"/>
      <c r="V103" s="549"/>
      <c r="W103" s="547"/>
      <c r="X103" s="549"/>
      <c r="Y103" s="547"/>
      <c r="Z103" s="549"/>
      <c r="AB103" s="547"/>
      <c r="AC103" s="549"/>
      <c r="AD103" s="549"/>
    </row>
    <row r="104" spans="2:30" s="529" customFormat="1" ht="14.25" customHeight="1">
      <c r="B104" s="523"/>
      <c r="C104" s="523"/>
      <c r="D104" s="523"/>
      <c r="E104" s="390"/>
      <c r="F104" s="524" t="str">
        <f ca="1">IF($E104="", "", IFERROR(INDEX(OFFSET('Fund Guide'!$B$4,1,MATCH(F$8,OFFSET('Fund Guide'!$B$4,,,,COUNTA('Fund Guide'!71:71)),0)-1,COUNTA('Fund Guide'!$B:$B)-COUNTA('Fund Guide'!$B$1:$B$4)),MATCH($E104,OFFSET('Fund Guide'!$B$4,1,,COUNTA('Fund Guide'!$B:$B)-COUNTA('Fund Guide'!$B$1:$B$4)),0)),"-"))</f>
        <v/>
      </c>
      <c r="G104" s="525" t="str">
        <f ca="1">IF($E104="", "", IFERROR(INDEX(OFFSET('Fund Guide'!$B$4,1,MATCH(G$8,OFFSET('Fund Guide'!$B$4,,,,COUNTA('Fund Guide'!$4:$4)),0)-1,COUNTA('Fund Guide'!$B:$B)-COUNTA('Fund Guide'!$B$1:$B$4)),MATCH($E104,OFFSET('Fund Guide'!$B$4,1,,COUNTA('Fund Guide'!$B:$B)-COUNTA('Fund Guide'!$B$1:$B$4)),0)),
IF(OR(LEFT($E104,3)="NTN",LEFT($E104,3)="LFT"),DATE(_xlfn.NUMBERVALUE(RIGHT(LEFT($E104, FIND(" (", $E104)-1), 4)),8,15)-TODAY(),IFERROR(IF(FIND("ano",$E104)&gt;1,FLOOR(_xlfn.NUMBERVALUE(RIGHT(LEFT($E104,FIND(" ano",$E104)-1),FIND(" ano",$E104)-1-(FIND(" - ",$E104)+2)))*365,1)),IFERROR(IF(FIND("meses",$E104)&gt;1,FLOOR(_xlfn.NUMBERVALUE(RIGHT(LEFT($E104,FIND(" meses",$E104)-1),FIND(" meses",$E104)-1-(FIND(" - ",$E104)+2))),1)*(365/12)),IFERROR(IF(FIND("mês",$E104)&gt;1,FLOOR(_xlfn.NUMBERVALUE(RIGHT(LEFT($E104,FIND(" mês",$E104)-1),FIND(" mês",$E104)-1-(FIND(" - ",$E104)+2))),1)*(365/12)),IFERROR(IF(FIND("Diária", $E104)&gt;0, 0),
IFERROR(OFFSET('RF &amp; RV Guide'!$E$8,2+MATCH($E104, OFFSET('RF &amp; RV Guide'!$E$8,3,,COUNTA('RF &amp; RV Guide'!$E:$E)-COUNTA('RF &amp; RV Guide'!$E$1:$E$8)), 0),-1+MATCH(G$8, OFFSET('RF &amp; RV Guide'!$E$8,,,,COUNTA('RF &amp; RV Guide'!$8:$8)-COUNTA('RF &amp; RV Guide'!$A$8:$E$8)),0)),"-"))))))))</f>
        <v/>
      </c>
      <c r="H104" s="526" t="str">
        <f ca="1">IF($E104="", "", IFERROR(INDEX(OFFSET('Fund Guide'!$B$4,1,MATCH(H$8,OFFSET('Fund Guide'!$B$4,,,,COUNTA('Fund Guide'!94:94)),0)-1,COUNTA('Fund Guide'!$B:$B)-COUNTA('Fund Guide'!$B$1:$B$4)),MATCH($E104,OFFSET('Fund Guide'!$B$4,1,,COUNTA('Fund Guide'!$B:$B)-COUNTA('Fund Guide'!$B$1:$B$4)),0)),"BRL"))</f>
        <v/>
      </c>
      <c r="I104" s="527" t="str">
        <f ca="1">IF($E104="", "", IFERROR(INDEX(OFFSET('Fund Guide'!$B$4,1,MATCH(IF($J$3="MFO", "Repasse Taxa Adm. Gestor", "Repasse Taxa Adm. AAI"),OFFSET('Fund Guide'!$B$4,,,,COUNTA('Fund Guide'!$4:$4)),0)-1,COUNTA('Fund Guide'!$B:$B)-COUNTA('Fund Guide'!$B$1:$B$4)),MATCH($E104,OFFSET('Fund Guide'!$B$4,1,,COUNTA('Fund Guide'!$B:$B)-COUNTA('Fund Guide'!$B$1:$B$4)),0)),
IFERROR(OFFSET('RF &amp; RV Guide'!$E$8,2+MATCH($E104, OFFSET('RF &amp; RV Guide'!$E$8,3,,COUNTA('RF &amp; RV Guide'!$E:$E)-COUNTA('RF &amp; RV Guide'!$E$1:$E$8)), 0),-1+MATCH(I$8, OFFSET('RF &amp; RV Guide'!$E$8,,,,COUNTA('RF &amp; RV Guide'!$8:$8)-COUNTA('RF &amp; RV Guide'!$A$8:$E$8)),0)),IFERROR(IF(FIND("tulo",$E104), 0.25%), "-"))))</f>
        <v/>
      </c>
      <c r="J104" s="528" t="str">
        <f ca="1">IF($E104="", "", IFERROR(INDEX(OFFSET('Fund Guide'!$B$4,1,MATCH(J$8,OFFSET('Fund Guide'!$B$4,,,,COUNTA('Fund Guide'!$4:$4)),0)-1,COUNTA('Fund Guide'!$B:$B)-COUNTA('Fund Guide'!$B$1:$B$4)),MATCH($E104,OFFSET('Fund Guide'!$B$4,1,,COUNTA('Fund Guide'!$B:$B)-COUNTA('Fund Guide'!$B$1:$B$4)),0)),
IFERROR(OFFSET('RF &amp; RV Guide'!$E$8,2+MATCH($E104, OFFSET('RF &amp; RV Guide'!$E$8,3,,COUNTA('RF &amp; RV Guide'!$E:$E)-COUNTA('RF &amp; RV Guide'!$E$1:$E$8)), 0),-1+MATCH(J$8, OFFSET('RF &amp; RV Guide'!$E$8,,,,COUNTA('RF &amp; RV Guide'!$8:$8)-COUNTA('RF &amp; RV Guide'!$A$8:$E$8)),0)), "-")))</f>
        <v/>
      </c>
      <c r="K104" s="528" t="str">
        <f ca="1">IF($E104="", "", IFERROR(INDEX(OFFSET('Fund Guide'!$B$4,1,MATCH(K$8,OFFSET('Fund Guide'!$B$4,,,,COUNTA('Fund Guide'!$4:$4)),0)-1,COUNTA('Fund Guide'!$B:$B)-COUNTA('Fund Guide'!$B$1:$B$4)),MATCH($E104,OFFSET('Fund Guide'!$B$4,1,,COUNTA('Fund Guide'!$B:$B)-COUNTA('Fund Guide'!$B$1:$B$4)),0)),
IFERROR(OFFSET('RF &amp; RV Guide'!$E$8,2+MATCH($E104, OFFSET('RF &amp; RV Guide'!$E$8,3,,COUNTA('RF &amp; RV Guide'!$E:$E)-COUNTA('RF &amp; RV Guide'!$E$1:$E$8)), 0),-1+MATCH("Captação", OFFSET('RF &amp; RV Guide'!$E$8,,,,COUNTA('RF &amp; RV Guide'!$8:$8)-COUNTA('RF &amp; RV Guide'!$A$8:$E$8)),0)), "-")))</f>
        <v/>
      </c>
      <c r="M104" s="530" t="str">
        <f>IFERROR(IF(N104=0, "", N104*$M$3),0)</f>
        <v/>
      </c>
      <c r="N104" s="231"/>
      <c r="O104" s="550" t="str">
        <f>IFERROR(IF(N104=0, "", N104/N$103),0)</f>
        <v/>
      </c>
      <c r="Q104" s="532" t="str">
        <f ca="1">IF($E104="", "", IFERROR(INDEX(OFFSET('Fund Guide'!$B$4,1,MATCH(Q$8,OFFSET('Fund Guide'!$B$4,,,,COUNTA('Fund Guide'!71:71)),0)-1,COUNTA('Fund Guide'!$B:$B)-COUNTA('Fund Guide'!$B$1:$B$4)),MATCH($E104,OFFSET('Fund Guide'!$B$4,1,,COUNTA('Fund Guide'!$B:$B)-COUNTA('Fund Guide'!$B$1:$B$4)),0)),"-"))</f>
        <v/>
      </c>
      <c r="R104" s="533" t="str">
        <f ca="1">IF($E104="", "", IFERROR(INDEX(OFFSET('Fund Guide'!$B$4,1,MATCH(R$8,OFFSET('Fund Guide'!$B$4,,,,COUNTA('Fund Guide'!71:71)),0)-1,COUNTA('Fund Guide'!$B:$B)-COUNTA('Fund Guide'!$B$1:$B$4)),MATCH($E104,OFFSET('Fund Guide'!$B$4,1,,COUNTA('Fund Guide'!$B:$B)-COUNTA('Fund Guide'!$B$1:$B$4)),0)),"-"))</f>
        <v/>
      </c>
      <c r="S104" s="532" t="str">
        <f ca="1">IF($E104="", "", IFERROR(INDEX(OFFSET('Fund Guide'!$B$4,1,MATCH(S$8,OFFSET('Fund Guide'!$B$4,,,,COUNTA('Fund Guide'!71:71)),0)-1,COUNTA('Fund Guide'!$B:$B)-COUNTA('Fund Guide'!$B$1:$B$4)),MATCH($E104,OFFSET('Fund Guide'!$B$4,1,,COUNTA('Fund Guide'!$B:$B)-COUNTA('Fund Guide'!$B$1:$B$4)),0)),"-"))</f>
        <v/>
      </c>
      <c r="T104" s="533" t="str">
        <f ca="1">IF($E104="", "", IFERROR(INDEX(OFFSET('Fund Guide'!$B$4,1,MATCH(T$8,OFFSET('Fund Guide'!$B$4,,,,COUNTA('Fund Guide'!71:71)),0)-1,COUNTA('Fund Guide'!$B:$B)-COUNTA('Fund Guide'!$B$1:$B$4)),MATCH($E104,OFFSET('Fund Guide'!$B$4,1,,COUNTA('Fund Guide'!$B:$B)-COUNTA('Fund Guide'!$B$1:$B$4)),0)),"-"))</f>
        <v/>
      </c>
      <c r="U104" s="532" t="str">
        <f ca="1">IF($E104="", "", IFERROR(INDEX(OFFSET('Fund Guide'!$B$4,1,MATCH(U$8,OFFSET('Fund Guide'!$B$4,,,,COUNTA('Fund Guide'!71:71)),0)-1,COUNTA('Fund Guide'!$B:$B)-COUNTA('Fund Guide'!$B$1:$B$4)),MATCH($E104,OFFSET('Fund Guide'!$B$4,1,,COUNTA('Fund Guide'!$B:$B)-COUNTA('Fund Guide'!$B$1:$B$4)),0)),"-"))</f>
        <v/>
      </c>
      <c r="V104" s="533" t="str">
        <f ca="1">IF($E104="", "", IFERROR(INDEX(OFFSET('Fund Guide'!$B$4,1,MATCH(V$8,OFFSET('Fund Guide'!$B$4,,,,COUNTA('Fund Guide'!71:71)),0)-1,COUNTA('Fund Guide'!$B:$B)-COUNTA('Fund Guide'!$B$1:$B$4)),MATCH($E104,OFFSET('Fund Guide'!$B$4,1,,COUNTA('Fund Guide'!$B:$B)-COUNTA('Fund Guide'!$B$1:$B$4)),0)),"-"))</f>
        <v/>
      </c>
      <c r="W104" s="532" t="str">
        <f ca="1">IF($E104="", "", IFERROR(INDEX(OFFSET('Fund Guide'!$B$4,1,MATCH(W$8,OFFSET('Fund Guide'!$B$4,,,,COUNTA('Fund Guide'!71:71)),0)-1,COUNTA('Fund Guide'!$B:$B)-COUNTA('Fund Guide'!$B$1:$B$4)),MATCH($E104,OFFSET('Fund Guide'!$B$4,1,,COUNTA('Fund Guide'!$B:$B)-COUNTA('Fund Guide'!$B$1:$B$4)),0)),"-"))</f>
        <v/>
      </c>
      <c r="X104" s="533" t="str">
        <f ca="1">IF($E104="", "", IFERROR(INDEX(OFFSET('Fund Guide'!$B$4,1,MATCH(X$8,OFFSET('Fund Guide'!$B$4,,,,COUNTA('Fund Guide'!71:71)),0)-1,COUNTA('Fund Guide'!$B:$B)-COUNTA('Fund Guide'!$B$1:$B$4)),MATCH($E104,OFFSET('Fund Guide'!$B$4,1,,COUNTA('Fund Guide'!$B:$B)-COUNTA('Fund Guide'!$B$1:$B$4)),0)),"-"))</f>
        <v/>
      </c>
      <c r="Y104" s="534" t="str">
        <f ca="1">IF($E104="", "", IFERROR(INDEX(OFFSET('Fund Guide'!$B$4,1,MATCH(Y$8,OFFSET('Fund Guide'!$B$4,,,,COUNTA('Fund Guide'!71:71)),0)-1,COUNTA('Fund Guide'!$B:$B)-COUNTA('Fund Guide'!$B$1:$B$4)),MATCH($E104,OFFSET('Fund Guide'!$B$4,1,,COUNTA('Fund Guide'!$B:$B)-COUNTA('Fund Guide'!$B$1:$B$4)),0)),"-"))</f>
        <v/>
      </c>
      <c r="Z104" s="535" t="str">
        <f ca="1">IF($E104="", "", IFERROR(INDEX(OFFSET('Fund Guide'!$B$4,1,MATCH(Z$8,OFFSET('Fund Guide'!$B$4,,,,COUNTA('Fund Guide'!71:71)),0)-1,COUNTA('Fund Guide'!$B:$B)-COUNTA('Fund Guide'!$B$1:$B$4)),MATCH($E104,OFFSET('Fund Guide'!$B$4,1,,COUNTA('Fund Guide'!$B:$B)-COUNTA('Fund Guide'!$B$1:$B$4)),0)),"-"))</f>
        <v/>
      </c>
      <c r="AB104" s="232"/>
      <c r="AC104" s="232"/>
      <c r="AD104" s="231"/>
    </row>
    <row r="105" spans="2:30" s="497" customFormat="1" ht="4.5" customHeight="1">
      <c r="B105" s="495"/>
      <c r="C105" s="495"/>
      <c r="D105" s="495"/>
      <c r="E105" s="506"/>
      <c r="F105" s="537"/>
      <c r="G105" s="507"/>
      <c r="H105" s="507"/>
      <c r="I105" s="508"/>
      <c r="J105" s="508"/>
      <c r="K105" s="508"/>
      <c r="M105" s="517"/>
      <c r="Q105" s="508"/>
      <c r="S105" s="508"/>
      <c r="U105" s="508"/>
      <c r="W105" s="508"/>
      <c r="Y105" s="508"/>
      <c r="AB105" s="508"/>
    </row>
    <row r="106" spans="2:30" s="513" customFormat="1" ht="14.25" customHeight="1">
      <c r="B106" s="509"/>
      <c r="C106" s="509"/>
      <c r="D106" s="509" t="s">
        <v>12</v>
      </c>
      <c r="E106" s="545" t="s">
        <v>611</v>
      </c>
      <c r="F106" s="546"/>
      <c r="G106" s="546"/>
      <c r="H106" s="546"/>
      <c r="I106" s="547"/>
      <c r="J106" s="547"/>
      <c r="K106" s="547"/>
      <c r="M106" s="548">
        <f>IFERROR(IF(N106=0, 0, N106*$M$3),0)</f>
        <v>0</v>
      </c>
      <c r="N106" s="684">
        <v>0</v>
      </c>
      <c r="O106" s="549">
        <f>IF(N106=0, 0, SUM(O107:O108)*N106)</f>
        <v>0</v>
      </c>
      <c r="Q106" s="547"/>
      <c r="R106" s="549"/>
      <c r="S106" s="547"/>
      <c r="T106" s="549"/>
      <c r="U106" s="547"/>
      <c r="V106" s="549"/>
      <c r="W106" s="547"/>
      <c r="X106" s="549"/>
      <c r="Y106" s="547"/>
      <c r="Z106" s="549"/>
      <c r="AB106" s="547"/>
      <c r="AC106" s="549"/>
      <c r="AD106" s="549"/>
    </row>
    <row r="107" spans="2:30" s="529" customFormat="1" ht="14.25" customHeight="1">
      <c r="B107" s="523"/>
      <c r="C107" s="523"/>
      <c r="D107" s="523"/>
      <c r="E107" s="390"/>
      <c r="F107" s="524" t="str">
        <f ca="1">IF($E107="", "", IFERROR(INDEX(OFFSET('Fund Guide'!$B$4,1,MATCH(F$8,OFFSET('Fund Guide'!$B$4,,,,COUNTA('Fund Guide'!74:74)),0)-1,COUNTA('Fund Guide'!$B:$B)-COUNTA('Fund Guide'!$B$1:$B$4)),MATCH($E107,OFFSET('Fund Guide'!$B$4,1,,COUNTA('Fund Guide'!$B:$B)-COUNTA('Fund Guide'!$B$1:$B$4)),0)),"-"))</f>
        <v/>
      </c>
      <c r="G107" s="525" t="str">
        <f ca="1">IF($E107="", "", IFERROR(INDEX(OFFSET('Fund Guide'!$B$4,1,MATCH(G$8,OFFSET('Fund Guide'!$B$4,,,,COUNTA('Fund Guide'!$4:$4)),0)-1,COUNTA('Fund Guide'!$B:$B)-COUNTA('Fund Guide'!$B$1:$B$4)),MATCH($E107,OFFSET('Fund Guide'!$B$4,1,,COUNTA('Fund Guide'!$B:$B)-COUNTA('Fund Guide'!$B$1:$B$4)),0)),
IF(OR(LEFT($E107,3)="NTN",LEFT($E107,3)="LFT"),DATE(_xlfn.NUMBERVALUE(RIGHT(LEFT($E107, FIND(" (", $E107)-1), 4)),8,15)-TODAY(),IFERROR(IF(FIND("ano",$E107)&gt;1,FLOOR(_xlfn.NUMBERVALUE(RIGHT(LEFT($E107,FIND(" ano",$E107)-1),FIND(" ano",$E107)-1-(FIND(" - ",$E107)+2)))*365,1)),IFERROR(IF(FIND("meses",$E107)&gt;1,FLOOR(_xlfn.NUMBERVALUE(RIGHT(LEFT($E107,FIND(" meses",$E107)-1),FIND(" meses",$E107)-1-(FIND(" - ",$E107)+2))),1)*(365/12)),IFERROR(IF(FIND("mês",$E107)&gt;1,FLOOR(_xlfn.NUMBERVALUE(RIGHT(LEFT($E107,FIND(" mês",$E107)-1),FIND(" mês",$E107)-1-(FIND(" - ",$E107)+2))),1)*(365/12)),IFERROR(IF(FIND("Diária", $E107)&gt;0, 0),
IFERROR(OFFSET('RF &amp; RV Guide'!$E$8,2+MATCH($E107, OFFSET('RF &amp; RV Guide'!$E$8,3,,COUNTA('RF &amp; RV Guide'!$E:$E)-COUNTA('RF &amp; RV Guide'!$E$1:$E$8)), 0),-1+MATCH(G$8, OFFSET('RF &amp; RV Guide'!$E$8,,,,COUNTA('RF &amp; RV Guide'!$8:$8)-COUNTA('RF &amp; RV Guide'!$A$8:$E$8)),0)),"-"))))))))</f>
        <v/>
      </c>
      <c r="H107" s="526" t="str">
        <f ca="1">IF($E107="", "", IFERROR(INDEX(OFFSET('Fund Guide'!$B$4,1,MATCH(H$8,OFFSET('Fund Guide'!$B$4,,,,COUNTA('Fund Guide'!97:97)),0)-1,COUNTA('Fund Guide'!$B:$B)-COUNTA('Fund Guide'!$B$1:$B$4)),MATCH($E107,OFFSET('Fund Guide'!$B$4,1,,COUNTA('Fund Guide'!$B:$B)-COUNTA('Fund Guide'!$B$1:$B$4)),0)),"BRL"))</f>
        <v/>
      </c>
      <c r="I107" s="527" t="str">
        <f ca="1">IF($E107="", "", IFERROR(INDEX(OFFSET('Fund Guide'!$B$4,1,MATCH(IF($J$3="MFO", "Repasse Taxa Adm. Gestor", "Repasse Taxa Adm. AAI"),OFFSET('Fund Guide'!$B$4,,,,COUNTA('Fund Guide'!$4:$4)),0)-1,COUNTA('Fund Guide'!$B:$B)-COUNTA('Fund Guide'!$B$1:$B$4)),MATCH($E107,OFFSET('Fund Guide'!$B$4,1,,COUNTA('Fund Guide'!$B:$B)-COUNTA('Fund Guide'!$B$1:$B$4)),0)),
IFERROR(OFFSET('RF &amp; RV Guide'!$E$8,2+MATCH($E107, OFFSET('RF &amp; RV Guide'!$E$8,3,,COUNTA('RF &amp; RV Guide'!$E:$E)-COUNTA('RF &amp; RV Guide'!$E$1:$E$8)), 0),-1+MATCH(I$8, OFFSET('RF &amp; RV Guide'!$E$8,,,,COUNTA('RF &amp; RV Guide'!$8:$8)-COUNTA('RF &amp; RV Guide'!$A$8:$E$8)),0)),IFERROR(IF(FIND("tulo",$E107), 0.25%), "-"))))</f>
        <v/>
      </c>
      <c r="J107" s="528" t="str">
        <f ca="1">IF($E107="", "", IFERROR(INDEX(OFFSET('Fund Guide'!$B$4,1,MATCH(J$8,OFFSET('Fund Guide'!$B$4,,,,COUNTA('Fund Guide'!$4:$4)),0)-1,COUNTA('Fund Guide'!$B:$B)-COUNTA('Fund Guide'!$B$1:$B$4)),MATCH($E107,OFFSET('Fund Guide'!$B$4,1,,COUNTA('Fund Guide'!$B:$B)-COUNTA('Fund Guide'!$B$1:$B$4)),0)),
IFERROR(OFFSET('RF &amp; RV Guide'!$E$8,2+MATCH($E107, OFFSET('RF &amp; RV Guide'!$E$8,3,,COUNTA('RF &amp; RV Guide'!$E:$E)-COUNTA('RF &amp; RV Guide'!$E$1:$E$8)), 0),-1+MATCH(J$8, OFFSET('RF &amp; RV Guide'!$E$8,,,,COUNTA('RF &amp; RV Guide'!$8:$8)-COUNTA('RF &amp; RV Guide'!$A$8:$E$8)),0)), "-")))</f>
        <v/>
      </c>
      <c r="K107" s="528" t="str">
        <f ca="1">IF($E107="", "", IFERROR(INDEX(OFFSET('Fund Guide'!$B$4,1,MATCH(K$8,OFFSET('Fund Guide'!$B$4,,,,COUNTA('Fund Guide'!$4:$4)),0)-1,COUNTA('Fund Guide'!$B:$B)-COUNTA('Fund Guide'!$B$1:$B$4)),MATCH($E107,OFFSET('Fund Guide'!$B$4,1,,COUNTA('Fund Guide'!$B:$B)-COUNTA('Fund Guide'!$B$1:$B$4)),0)),
IFERROR(OFFSET('RF &amp; RV Guide'!$E$8,2+MATCH($E107, OFFSET('RF &amp; RV Guide'!$E$8,3,,COUNTA('RF &amp; RV Guide'!$E:$E)-COUNTA('RF &amp; RV Guide'!$E$1:$E$8)), 0),-1+MATCH("Captação", OFFSET('RF &amp; RV Guide'!$E$8,,,,COUNTA('RF &amp; RV Guide'!$8:$8)-COUNTA('RF &amp; RV Guide'!$A$8:$E$8)),0)), "-")))</f>
        <v/>
      </c>
      <c r="M107" s="530" t="str">
        <f>IFERROR(IF(N107=0, "", N107*$M$3),0)</f>
        <v/>
      </c>
      <c r="N107" s="231"/>
      <c r="O107" s="550" t="str">
        <f>IFERROR(IF(N107=0, "", N107/N$106),0)</f>
        <v/>
      </c>
      <c r="Q107" s="532" t="str">
        <f ca="1">IF($E107="", "", IFERROR(INDEX(OFFSET('Fund Guide'!$B$4,1,MATCH(Q$8,OFFSET('Fund Guide'!$B$4,,,,COUNTA('Fund Guide'!74:74)),0)-1,COUNTA('Fund Guide'!$B:$B)-COUNTA('Fund Guide'!$B$1:$B$4)),MATCH($E107,OFFSET('Fund Guide'!$B$4,1,,COUNTA('Fund Guide'!$B:$B)-COUNTA('Fund Guide'!$B$1:$B$4)),0)),"-"))</f>
        <v/>
      </c>
      <c r="R107" s="533" t="str">
        <f ca="1">IF($E107="", "", IFERROR(INDEX(OFFSET('Fund Guide'!$B$4,1,MATCH(R$8,OFFSET('Fund Guide'!$B$4,,,,COUNTA('Fund Guide'!74:74)),0)-1,COUNTA('Fund Guide'!$B:$B)-COUNTA('Fund Guide'!$B$1:$B$4)),MATCH($E107,OFFSET('Fund Guide'!$B$4,1,,COUNTA('Fund Guide'!$B:$B)-COUNTA('Fund Guide'!$B$1:$B$4)),0)),"-"))</f>
        <v/>
      </c>
      <c r="S107" s="532" t="str">
        <f ca="1">IF($E107="", "", IFERROR(INDEX(OFFSET('Fund Guide'!$B$4,1,MATCH(S$8,OFFSET('Fund Guide'!$B$4,,,,COUNTA('Fund Guide'!74:74)),0)-1,COUNTA('Fund Guide'!$B:$B)-COUNTA('Fund Guide'!$B$1:$B$4)),MATCH($E107,OFFSET('Fund Guide'!$B$4,1,,COUNTA('Fund Guide'!$B:$B)-COUNTA('Fund Guide'!$B$1:$B$4)),0)),"-"))</f>
        <v/>
      </c>
      <c r="T107" s="533" t="str">
        <f ca="1">IF($E107="", "", IFERROR(INDEX(OFFSET('Fund Guide'!$B$4,1,MATCH(T$8,OFFSET('Fund Guide'!$B$4,,,,COUNTA('Fund Guide'!74:74)),0)-1,COUNTA('Fund Guide'!$B:$B)-COUNTA('Fund Guide'!$B$1:$B$4)),MATCH($E107,OFFSET('Fund Guide'!$B$4,1,,COUNTA('Fund Guide'!$B:$B)-COUNTA('Fund Guide'!$B$1:$B$4)),0)),"-"))</f>
        <v/>
      </c>
      <c r="U107" s="532" t="str">
        <f ca="1">IF($E107="", "", IFERROR(INDEX(OFFSET('Fund Guide'!$B$4,1,MATCH(U$8,OFFSET('Fund Guide'!$B$4,,,,COUNTA('Fund Guide'!74:74)),0)-1,COUNTA('Fund Guide'!$B:$B)-COUNTA('Fund Guide'!$B$1:$B$4)),MATCH($E107,OFFSET('Fund Guide'!$B$4,1,,COUNTA('Fund Guide'!$B:$B)-COUNTA('Fund Guide'!$B$1:$B$4)),0)),"-"))</f>
        <v/>
      </c>
      <c r="V107" s="533" t="str">
        <f ca="1">IF($E107="", "", IFERROR(INDEX(OFFSET('Fund Guide'!$B$4,1,MATCH(V$8,OFFSET('Fund Guide'!$B$4,,,,COUNTA('Fund Guide'!74:74)),0)-1,COUNTA('Fund Guide'!$B:$B)-COUNTA('Fund Guide'!$B$1:$B$4)),MATCH($E107,OFFSET('Fund Guide'!$B$4,1,,COUNTA('Fund Guide'!$B:$B)-COUNTA('Fund Guide'!$B$1:$B$4)),0)),"-"))</f>
        <v/>
      </c>
      <c r="W107" s="532" t="str">
        <f ca="1">IF($E107="", "", IFERROR(INDEX(OFFSET('Fund Guide'!$B$4,1,MATCH(W$8,OFFSET('Fund Guide'!$B$4,,,,COUNTA('Fund Guide'!74:74)),0)-1,COUNTA('Fund Guide'!$B:$B)-COUNTA('Fund Guide'!$B$1:$B$4)),MATCH($E107,OFFSET('Fund Guide'!$B$4,1,,COUNTA('Fund Guide'!$B:$B)-COUNTA('Fund Guide'!$B$1:$B$4)),0)),"-"))</f>
        <v/>
      </c>
      <c r="X107" s="533" t="str">
        <f ca="1">IF($E107="", "", IFERROR(INDEX(OFFSET('Fund Guide'!$B$4,1,MATCH(X$8,OFFSET('Fund Guide'!$B$4,,,,COUNTA('Fund Guide'!74:74)),0)-1,COUNTA('Fund Guide'!$B:$B)-COUNTA('Fund Guide'!$B$1:$B$4)),MATCH($E107,OFFSET('Fund Guide'!$B$4,1,,COUNTA('Fund Guide'!$B:$B)-COUNTA('Fund Guide'!$B$1:$B$4)),0)),"-"))</f>
        <v/>
      </c>
      <c r="Y107" s="534" t="str">
        <f ca="1">IF($E107="", "", IFERROR(INDEX(OFFSET('Fund Guide'!$B$4,1,MATCH(Y$8,OFFSET('Fund Guide'!$B$4,,,,COUNTA('Fund Guide'!74:74)),0)-1,COUNTA('Fund Guide'!$B:$B)-COUNTA('Fund Guide'!$B$1:$B$4)),MATCH($E107,OFFSET('Fund Guide'!$B$4,1,,COUNTA('Fund Guide'!$B:$B)-COUNTA('Fund Guide'!$B$1:$B$4)),0)),"-"))</f>
        <v/>
      </c>
      <c r="Z107" s="535" t="str">
        <f ca="1">IF($E107="", "", IFERROR(INDEX(OFFSET('Fund Guide'!$B$4,1,MATCH(Z$8,OFFSET('Fund Guide'!$B$4,,,,COUNTA('Fund Guide'!74:74)),0)-1,COUNTA('Fund Guide'!$B:$B)-COUNTA('Fund Guide'!$B$1:$B$4)),MATCH($E107,OFFSET('Fund Guide'!$B$4,1,,COUNTA('Fund Guide'!$B:$B)-COUNTA('Fund Guide'!$B$1:$B$4)),0)),"-"))</f>
        <v/>
      </c>
      <c r="AB107" s="232"/>
      <c r="AC107" s="232"/>
      <c r="AD107" s="231"/>
    </row>
    <row r="108" spans="2:30" s="497" customFormat="1" ht="4.5" customHeight="1">
      <c r="B108" s="495"/>
      <c r="C108" s="495"/>
      <c r="D108" s="495"/>
      <c r="E108" s="506"/>
      <c r="F108" s="537"/>
      <c r="G108" s="507"/>
      <c r="H108" s="507"/>
      <c r="I108" s="508"/>
      <c r="J108" s="508"/>
      <c r="K108" s="508"/>
      <c r="M108" s="517"/>
      <c r="Q108" s="508"/>
      <c r="S108" s="508"/>
      <c r="U108" s="508"/>
      <c r="W108" s="508"/>
      <c r="Y108" s="508"/>
      <c r="AB108" s="508"/>
    </row>
    <row r="109" spans="2:30" s="513" customFormat="1" ht="14.25" customHeight="1">
      <c r="B109" s="509"/>
      <c r="C109" s="509"/>
      <c r="D109" s="509" t="s">
        <v>12</v>
      </c>
      <c r="E109" s="545" t="s">
        <v>698</v>
      </c>
      <c r="F109" s="546"/>
      <c r="G109" s="546"/>
      <c r="H109" s="546"/>
      <c r="I109" s="547"/>
      <c r="J109" s="547"/>
      <c r="K109" s="547"/>
      <c r="M109" s="548">
        <f>IFERROR(IF(N109=0, 0, N109*$M$3),0)</f>
        <v>0</v>
      </c>
      <c r="N109" s="684">
        <v>0</v>
      </c>
      <c r="O109" s="549">
        <f>IF(N109=0, 0, SUM(O110:O111)*N109)</f>
        <v>0</v>
      </c>
      <c r="Q109" s="547"/>
      <c r="R109" s="549"/>
      <c r="S109" s="547"/>
      <c r="T109" s="549"/>
      <c r="U109" s="547"/>
      <c r="V109" s="549"/>
      <c r="W109" s="547"/>
      <c r="X109" s="549"/>
      <c r="Y109" s="547"/>
      <c r="Z109" s="549"/>
      <c r="AB109" s="547"/>
      <c r="AC109" s="549"/>
      <c r="AD109" s="549"/>
    </row>
    <row r="110" spans="2:30" s="529" customFormat="1" ht="14.25" customHeight="1">
      <c r="B110" s="523"/>
      <c r="C110" s="523"/>
      <c r="D110" s="523"/>
      <c r="E110" s="390"/>
      <c r="F110" s="524" t="str">
        <f ca="1">IF($E110="", "", IFERROR(INDEX(OFFSET('Fund Guide'!$B$4,1,MATCH(F$8,OFFSET('Fund Guide'!$B$4,,,,COUNTA('Fund Guide'!77:77)),0)-1,COUNTA('Fund Guide'!$B:$B)-COUNTA('Fund Guide'!$B$1:$B$4)),MATCH($E110,OFFSET('Fund Guide'!$B$4,1,,COUNTA('Fund Guide'!$B:$B)-COUNTA('Fund Guide'!$B$1:$B$4)),0)),"-"))</f>
        <v/>
      </c>
      <c r="G110" s="525" t="str">
        <f ca="1">IF($E110="", "", IFERROR(INDEX(OFFSET('Fund Guide'!$B$4,1,MATCH(G$8,OFFSET('Fund Guide'!$B$4,,,,COUNTA('Fund Guide'!$4:$4)),0)-1,COUNTA('Fund Guide'!$B:$B)-COUNTA('Fund Guide'!$B$1:$B$4)),MATCH($E110,OFFSET('Fund Guide'!$B$4,1,,COUNTA('Fund Guide'!$B:$B)-COUNTA('Fund Guide'!$B$1:$B$4)),0)),
IF(OR(LEFT($E110,3)="NTN",LEFT($E110,3)="LFT"),DATE(_xlfn.NUMBERVALUE(RIGHT(LEFT($E110, FIND(" (", $E110)-1), 4)),8,15)-TODAY(),IFERROR(IF(FIND("ano",$E110)&gt;1,FLOOR(_xlfn.NUMBERVALUE(RIGHT(LEFT($E110,FIND(" ano",$E110)-1),FIND(" ano",$E110)-1-(FIND(" - ",$E110)+2)))*365,1)),IFERROR(IF(FIND("meses",$E110)&gt;1,FLOOR(_xlfn.NUMBERVALUE(RIGHT(LEFT($E110,FIND(" meses",$E110)-1),FIND(" meses",$E110)-1-(FIND(" - ",$E110)+2))),1)*(365/12)),IFERROR(IF(FIND("mês",$E110)&gt;1,FLOOR(_xlfn.NUMBERVALUE(RIGHT(LEFT($E110,FIND(" mês",$E110)-1),FIND(" mês",$E110)-1-(FIND(" - ",$E110)+2))),1)*(365/12)),IFERROR(IF(FIND("Diária", $E110)&gt;0, 0),
IFERROR(OFFSET('RF &amp; RV Guide'!$E$8,2+MATCH($E110, OFFSET('RF &amp; RV Guide'!$E$8,3,,COUNTA('RF &amp; RV Guide'!$E:$E)-COUNTA('RF &amp; RV Guide'!$E$1:$E$8)), 0),-1+MATCH(G$8, OFFSET('RF &amp; RV Guide'!$E$8,,,,COUNTA('RF &amp; RV Guide'!$8:$8)-COUNTA('RF &amp; RV Guide'!$A$8:$E$8)),0)),"-"))))))))</f>
        <v/>
      </c>
      <c r="H110" s="526" t="str">
        <f ca="1">IF($E110="", "", IFERROR(INDEX(OFFSET('Fund Guide'!$B$4,1,MATCH(H$8,OFFSET('Fund Guide'!$B$4,,,,COUNTA('Fund Guide'!100:100)),0)-1,COUNTA('Fund Guide'!$B:$B)-COUNTA('Fund Guide'!$B$1:$B$4)),MATCH($E110,OFFSET('Fund Guide'!$B$4,1,,COUNTA('Fund Guide'!$B:$B)-COUNTA('Fund Guide'!$B$1:$B$4)),0)),"BRL"))</f>
        <v/>
      </c>
      <c r="I110" s="527" t="str">
        <f ca="1">IF($E110="", "", IFERROR(INDEX(OFFSET('Fund Guide'!$B$4,1,MATCH(IF($J$3="MFO", "Repasse Taxa Adm. Gestor", "Repasse Taxa Adm. AAI"),OFFSET('Fund Guide'!$B$4,,,,COUNTA('Fund Guide'!$4:$4)),0)-1,COUNTA('Fund Guide'!$B:$B)-COUNTA('Fund Guide'!$B$1:$B$4)),MATCH($E110,OFFSET('Fund Guide'!$B$4,1,,COUNTA('Fund Guide'!$B:$B)-COUNTA('Fund Guide'!$B$1:$B$4)),0)),
IFERROR(OFFSET('RF &amp; RV Guide'!$E$8,2+MATCH($E110, OFFSET('RF &amp; RV Guide'!$E$8,3,,COUNTA('RF &amp; RV Guide'!$E:$E)-COUNTA('RF &amp; RV Guide'!$E$1:$E$8)), 0),-1+MATCH(I$8, OFFSET('RF &amp; RV Guide'!$E$8,,,,COUNTA('RF &amp; RV Guide'!$8:$8)-COUNTA('RF &amp; RV Guide'!$A$8:$E$8)),0)),IFERROR(IF(FIND("tulo",$E110), 0.25%), "-"))))</f>
        <v/>
      </c>
      <c r="J110" s="528" t="str">
        <f ca="1">IF($E110="", "", IFERROR(INDEX(OFFSET('Fund Guide'!$B$4,1,MATCH(J$8,OFFSET('Fund Guide'!$B$4,,,,COUNTA('Fund Guide'!$4:$4)),0)-1,COUNTA('Fund Guide'!$B:$B)-COUNTA('Fund Guide'!$B$1:$B$4)),MATCH($E110,OFFSET('Fund Guide'!$B$4,1,,COUNTA('Fund Guide'!$B:$B)-COUNTA('Fund Guide'!$B$1:$B$4)),0)),
IFERROR(OFFSET('RF &amp; RV Guide'!$E$8,2+MATCH($E110, OFFSET('RF &amp; RV Guide'!$E$8,3,,COUNTA('RF &amp; RV Guide'!$E:$E)-COUNTA('RF &amp; RV Guide'!$E$1:$E$8)), 0),-1+MATCH(J$8, OFFSET('RF &amp; RV Guide'!$E$8,,,,COUNTA('RF &amp; RV Guide'!$8:$8)-COUNTA('RF &amp; RV Guide'!$A$8:$E$8)),0)), "-")))</f>
        <v/>
      </c>
      <c r="K110" s="528" t="str">
        <f ca="1">IF($E110="", "", IFERROR(INDEX(OFFSET('Fund Guide'!$B$4,1,MATCH(K$8,OFFSET('Fund Guide'!$B$4,,,,COUNTA('Fund Guide'!$4:$4)),0)-1,COUNTA('Fund Guide'!$B:$B)-COUNTA('Fund Guide'!$B$1:$B$4)),MATCH($E110,OFFSET('Fund Guide'!$B$4,1,,COUNTA('Fund Guide'!$B:$B)-COUNTA('Fund Guide'!$B$1:$B$4)),0)),
IFERROR(OFFSET('RF &amp; RV Guide'!$E$8,2+MATCH($E110, OFFSET('RF &amp; RV Guide'!$E$8,3,,COUNTA('RF &amp; RV Guide'!$E:$E)-COUNTA('RF &amp; RV Guide'!$E$1:$E$8)), 0),-1+MATCH("Captação", OFFSET('RF &amp; RV Guide'!$E$8,,,,COUNTA('RF &amp; RV Guide'!$8:$8)-COUNTA('RF &amp; RV Guide'!$A$8:$E$8)),0)), "-")))</f>
        <v/>
      </c>
      <c r="M110" s="530" t="str">
        <f>IFERROR(IF(N110=0, "", N110*$M$3),0)</f>
        <v/>
      </c>
      <c r="N110" s="231"/>
      <c r="O110" s="550" t="str">
        <f>IFERROR(IF(N110=0, "", N110/N$109),0)</f>
        <v/>
      </c>
      <c r="Q110" s="532" t="str">
        <f ca="1">IF($E110="", "", IFERROR(INDEX(OFFSET('Fund Guide'!$B$4,1,MATCH(Q$8,OFFSET('Fund Guide'!$B$4,,,,COUNTA('Fund Guide'!77:77)),0)-1,COUNTA('Fund Guide'!$B:$B)-COUNTA('Fund Guide'!$B$1:$B$4)),MATCH($E110,OFFSET('Fund Guide'!$B$4,1,,COUNTA('Fund Guide'!$B:$B)-COUNTA('Fund Guide'!$B$1:$B$4)),0)),"-"))</f>
        <v/>
      </c>
      <c r="R110" s="533" t="str">
        <f ca="1">IF($E110="", "", IFERROR(INDEX(OFFSET('Fund Guide'!$B$4,1,MATCH(R$8,OFFSET('Fund Guide'!$B$4,,,,COUNTA('Fund Guide'!77:77)),0)-1,COUNTA('Fund Guide'!$B:$B)-COUNTA('Fund Guide'!$B$1:$B$4)),MATCH($E110,OFFSET('Fund Guide'!$B$4,1,,COUNTA('Fund Guide'!$B:$B)-COUNTA('Fund Guide'!$B$1:$B$4)),0)),"-"))</f>
        <v/>
      </c>
      <c r="S110" s="532" t="str">
        <f ca="1">IF($E110="", "", IFERROR(INDEX(OFFSET('Fund Guide'!$B$4,1,MATCH(S$8,OFFSET('Fund Guide'!$B$4,,,,COUNTA('Fund Guide'!77:77)),0)-1,COUNTA('Fund Guide'!$B:$B)-COUNTA('Fund Guide'!$B$1:$B$4)),MATCH($E110,OFFSET('Fund Guide'!$B$4,1,,COUNTA('Fund Guide'!$B:$B)-COUNTA('Fund Guide'!$B$1:$B$4)),0)),"-"))</f>
        <v/>
      </c>
      <c r="T110" s="533" t="str">
        <f ca="1">IF($E110="", "", IFERROR(INDEX(OFFSET('Fund Guide'!$B$4,1,MATCH(T$8,OFFSET('Fund Guide'!$B$4,,,,COUNTA('Fund Guide'!77:77)),0)-1,COUNTA('Fund Guide'!$B:$B)-COUNTA('Fund Guide'!$B$1:$B$4)),MATCH($E110,OFFSET('Fund Guide'!$B$4,1,,COUNTA('Fund Guide'!$B:$B)-COUNTA('Fund Guide'!$B$1:$B$4)),0)),"-"))</f>
        <v/>
      </c>
      <c r="U110" s="532" t="str">
        <f ca="1">IF($E110="", "", IFERROR(INDEX(OFFSET('Fund Guide'!$B$4,1,MATCH(U$8,OFFSET('Fund Guide'!$B$4,,,,COUNTA('Fund Guide'!77:77)),0)-1,COUNTA('Fund Guide'!$B:$B)-COUNTA('Fund Guide'!$B$1:$B$4)),MATCH($E110,OFFSET('Fund Guide'!$B$4,1,,COUNTA('Fund Guide'!$B:$B)-COUNTA('Fund Guide'!$B$1:$B$4)),0)),"-"))</f>
        <v/>
      </c>
      <c r="V110" s="533" t="str">
        <f ca="1">IF($E110="", "", IFERROR(INDEX(OFFSET('Fund Guide'!$B$4,1,MATCH(V$8,OFFSET('Fund Guide'!$B$4,,,,COUNTA('Fund Guide'!77:77)),0)-1,COUNTA('Fund Guide'!$B:$B)-COUNTA('Fund Guide'!$B$1:$B$4)),MATCH($E110,OFFSET('Fund Guide'!$B$4,1,,COUNTA('Fund Guide'!$B:$B)-COUNTA('Fund Guide'!$B$1:$B$4)),0)),"-"))</f>
        <v/>
      </c>
      <c r="W110" s="532" t="str">
        <f ca="1">IF($E110="", "", IFERROR(INDEX(OFFSET('Fund Guide'!$B$4,1,MATCH(W$8,OFFSET('Fund Guide'!$B$4,,,,COUNTA('Fund Guide'!77:77)),0)-1,COUNTA('Fund Guide'!$B:$B)-COUNTA('Fund Guide'!$B$1:$B$4)),MATCH($E110,OFFSET('Fund Guide'!$B$4,1,,COUNTA('Fund Guide'!$B:$B)-COUNTA('Fund Guide'!$B$1:$B$4)),0)),"-"))</f>
        <v/>
      </c>
      <c r="X110" s="533" t="str">
        <f ca="1">IF($E110="", "", IFERROR(INDEX(OFFSET('Fund Guide'!$B$4,1,MATCH(X$8,OFFSET('Fund Guide'!$B$4,,,,COUNTA('Fund Guide'!77:77)),0)-1,COUNTA('Fund Guide'!$B:$B)-COUNTA('Fund Guide'!$B$1:$B$4)),MATCH($E110,OFFSET('Fund Guide'!$B$4,1,,COUNTA('Fund Guide'!$B:$B)-COUNTA('Fund Guide'!$B$1:$B$4)),0)),"-"))</f>
        <v/>
      </c>
      <c r="Y110" s="534" t="str">
        <f ca="1">IF($E110="", "", IFERROR(INDEX(OFFSET('Fund Guide'!$B$4,1,MATCH(Y$8,OFFSET('Fund Guide'!$B$4,,,,COUNTA('Fund Guide'!77:77)),0)-1,COUNTA('Fund Guide'!$B:$B)-COUNTA('Fund Guide'!$B$1:$B$4)),MATCH($E110,OFFSET('Fund Guide'!$B$4,1,,COUNTA('Fund Guide'!$B:$B)-COUNTA('Fund Guide'!$B$1:$B$4)),0)),"-"))</f>
        <v/>
      </c>
      <c r="Z110" s="535" t="str">
        <f ca="1">IF($E110="", "", IFERROR(INDEX(OFFSET('Fund Guide'!$B$4,1,MATCH(Z$8,OFFSET('Fund Guide'!$B$4,,,,COUNTA('Fund Guide'!77:77)),0)-1,COUNTA('Fund Guide'!$B:$B)-COUNTA('Fund Guide'!$B$1:$B$4)),MATCH($E110,OFFSET('Fund Guide'!$B$4,1,,COUNTA('Fund Guide'!$B:$B)-COUNTA('Fund Guide'!$B$1:$B$4)),0)),"-"))</f>
        <v/>
      </c>
      <c r="AB110" s="232"/>
      <c r="AC110" s="232"/>
      <c r="AD110" s="231"/>
    </row>
    <row r="111" spans="2:30" s="497" customFormat="1" ht="4.5" customHeight="1">
      <c r="B111" s="495"/>
      <c r="C111" s="495"/>
      <c r="D111" s="495"/>
      <c r="F111" s="557"/>
      <c r="O111" s="497" t="str">
        <f>IFERROR(IF(N111=0, "", N111/N$109),0)</f>
        <v/>
      </c>
    </row>
    <row r="112" spans="2:30" s="513" customFormat="1" ht="18" customHeight="1">
      <c r="B112" s="509" t="s">
        <v>1345</v>
      </c>
      <c r="C112" s="509" t="s">
        <v>1345</v>
      </c>
      <c r="D112" s="509" t="s">
        <v>1345</v>
      </c>
      <c r="E112" s="558" t="s">
        <v>1413</v>
      </c>
      <c r="F112" s="516"/>
      <c r="G112" s="516"/>
      <c r="H112" s="515">
        <f ca="1">SUMIF($H$13:$H$111,"="&amp;"USD", $N$13:$N$111)</f>
        <v>5.0000000000000001E-3</v>
      </c>
      <c r="I112" s="515">
        <f ca="1">SUMPRODUCT($I$13:$I$111,$N$13:$N$111)</f>
        <v>2.7923364733333329E-3</v>
      </c>
      <c r="J112" s="516"/>
      <c r="K112" s="516"/>
      <c r="M112" s="559">
        <f>M82+M59+M10</f>
        <v>10000000</v>
      </c>
      <c r="N112" s="516">
        <f>N82+N59+N10</f>
        <v>1</v>
      </c>
      <c r="O112" s="516"/>
      <c r="Q112" s="516"/>
      <c r="R112" s="516"/>
      <c r="S112" s="516"/>
      <c r="T112" s="516"/>
      <c r="U112" s="516"/>
      <c r="V112" s="516"/>
      <c r="W112" s="516"/>
      <c r="X112" s="516"/>
      <c r="Y112" s="516"/>
      <c r="Z112" s="516"/>
      <c r="AB112" s="516"/>
      <c r="AC112" s="516"/>
      <c r="AD112" s="516"/>
    </row>
    <row r="113" spans="2:25" s="75" customFormat="1" ht="18.75" customHeight="1">
      <c r="B113" s="560"/>
      <c r="C113" s="560"/>
      <c r="D113" s="561"/>
      <c r="F113" s="562"/>
      <c r="G113" s="562"/>
      <c r="M113" s="562"/>
      <c r="N113" s="563"/>
      <c r="O113" s="562"/>
      <c r="Q113" s="562"/>
      <c r="S113" s="562"/>
      <c r="U113" s="562"/>
      <c r="W113" s="562"/>
      <c r="Y113" s="562"/>
    </row>
    <row r="114" spans="2:25" s="497" customFormat="1" ht="15.75">
      <c r="B114" s="495"/>
      <c r="C114" s="495"/>
      <c r="D114" s="495"/>
      <c r="E114" s="506"/>
      <c r="F114" s="507"/>
      <c r="G114" s="507"/>
      <c r="H114" s="507"/>
      <c r="I114" s="508"/>
      <c r="M114" s="564"/>
      <c r="N114" s="565"/>
      <c r="O114" s="564"/>
      <c r="Q114" s="564"/>
      <c r="S114" s="564"/>
      <c r="U114" s="564"/>
      <c r="W114" s="564"/>
      <c r="Y114" s="564"/>
    </row>
  </sheetData>
  <mergeCells count="7">
    <mergeCell ref="L2:M2"/>
    <mergeCell ref="F6:J6"/>
    <mergeCell ref="W3:X3"/>
    <mergeCell ref="E2:E4"/>
    <mergeCell ref="AB6:AD6"/>
    <mergeCell ref="M6:O6"/>
    <mergeCell ref="Q6:Z6"/>
  </mergeCells>
  <conditionalFormatting sqref="O10 O61 O82 O95 O59 O84 O67 O46 O30 O12 O32 O35 O42 O52 O56 O69 O72 O76 O79 O86 O89 O92 O97 O100 O103 O106 O109">
    <cfRule type="expression" dxfId="1019" priority="526">
      <formula>O10&lt;&gt;N10</formula>
    </cfRule>
  </conditionalFormatting>
  <conditionalFormatting sqref="AA30:AD30 AA46:AD46 AA61:AD61 AA67:AD67 AA84:AD84 AA95:AD95 AA100:AD100 AA103:AD103 AA106:AD106 AA35:AD35 AA42:AD42 AA12:AD12 F100:L100 F103:L103 F106:L106 F35:L35 F42:L42 F12:M12 F30:M30 F46:M46 F61:M61 F67:M67 F84:M84 F95:M95">
    <cfRule type="expression" dxfId="1018" priority="165">
      <formula>F12&lt;&gt;#REF!</formula>
    </cfRule>
  </conditionalFormatting>
  <conditionalFormatting sqref="Q30:Z30 Q46:Z46 Q61:Z61 Q67:Z67 Q84:Z84 Q95:Z95 Q100:Z100 Q103:Z103 Q106:Z106 Q35:Z35 Q42:Z42 Q12:Z12">
    <cfRule type="expression" dxfId="1017" priority="163">
      <formula>Q12&lt;&gt;P12</formula>
    </cfRule>
  </conditionalFormatting>
  <conditionalFormatting sqref="O12">
    <cfRule type="expression" dxfId="1016" priority="137">
      <formula>O12&lt;&gt;N12</formula>
    </cfRule>
  </conditionalFormatting>
  <conditionalFormatting sqref="N36:N40">
    <cfRule type="expression" dxfId="1015" priority="125">
      <formula>AND(N36&lt;&gt;"",#REF!="",OR(COLUMN(N36)=COLUMN(#REF!),COLUMN(N36)=COLUMN(#REF!)))</formula>
    </cfRule>
  </conditionalFormatting>
  <conditionalFormatting sqref="N62:N65">
    <cfRule type="expression" dxfId="1014" priority="115">
      <formula>AND(N62&lt;&gt;"",#REF!="",OR(COLUMN(N62)=COLUMN(#REF!),COLUMN(N62)=COLUMN(#REF!)))</formula>
    </cfRule>
  </conditionalFormatting>
  <conditionalFormatting sqref="P30 P46 P61 P67 P84 P95 P100 P103 P106 P35 P42 P12">
    <cfRule type="expression" dxfId="1013" priority="84">
      <formula>P12&lt;&gt;#REF!</formula>
    </cfRule>
  </conditionalFormatting>
  <conditionalFormatting sqref="N43:N44">
    <cfRule type="expression" dxfId="1012" priority="82">
      <formula>AND(N43&lt;&gt;"",#REF!="",OR(COLUMN(N43)=COLUMN(#REF!),COLUMN(N43)=COLUMN(#REF!)))</formula>
    </cfRule>
  </conditionalFormatting>
  <conditionalFormatting sqref="N53:N54">
    <cfRule type="expression" dxfId="1011" priority="76">
      <formula>AND(N53&lt;&gt;"",#REF!="",OR(COLUMN(N53)=COLUMN(#REF!),COLUMN(N53)=COLUMN(#REF!)))</formula>
    </cfRule>
  </conditionalFormatting>
  <conditionalFormatting sqref="N57">
    <cfRule type="expression" dxfId="1010" priority="74">
      <formula>AND(N57&lt;&gt;"",#REF!="",OR(COLUMN(N57)=COLUMN(#REF!),COLUMN(N57)=COLUMN(#REF!)))</formula>
    </cfRule>
  </conditionalFormatting>
  <conditionalFormatting sqref="N73:N74">
    <cfRule type="expression" dxfId="1009" priority="70">
      <formula>AND(N73&lt;&gt;"",#REF!="",OR(COLUMN(N73)=COLUMN(#REF!),COLUMN(N73)=COLUMN(#REF!)))</formula>
    </cfRule>
  </conditionalFormatting>
  <conditionalFormatting sqref="N77">
    <cfRule type="expression" dxfId="1008" priority="68">
      <formula>AND(N77&lt;&gt;"",#REF!="",OR(COLUMN(N77)=COLUMN(#REF!),COLUMN(N77)=COLUMN(#REF!)))</formula>
    </cfRule>
  </conditionalFormatting>
  <conditionalFormatting sqref="N80">
    <cfRule type="expression" dxfId="1007" priority="66">
      <formula>AND(N80&lt;&gt;"",#REF!="",OR(COLUMN(N80)=COLUMN(#REF!),COLUMN(N80)=COLUMN(#REF!)))</formula>
    </cfRule>
  </conditionalFormatting>
  <conditionalFormatting sqref="N90 E13:E28 E62:E65">
    <cfRule type="expression" dxfId="1006" priority="62">
      <formula>AND(E13&lt;&gt;"",#REF!="",OR(COLUMN(E13)=COLUMN(#REF!),COLUMN(E13)=COLUMN(#REF!)))</formula>
    </cfRule>
  </conditionalFormatting>
  <conditionalFormatting sqref="N93">
    <cfRule type="expression" dxfId="1005" priority="60">
      <formula>AND(N93&lt;&gt;"",#REF!="",OR(COLUMN(N93)=COLUMN(#REF!),COLUMN(N93)=COLUMN(#REF!)))</formula>
    </cfRule>
  </conditionalFormatting>
  <conditionalFormatting sqref="N101">
    <cfRule type="expression" dxfId="1004" priority="56">
      <formula>AND(N101&lt;&gt;"",#REF!="",OR(COLUMN(N101)=COLUMN(#REF!),COLUMN(N101)=COLUMN(#REF!)))</formula>
    </cfRule>
  </conditionalFormatting>
  <conditionalFormatting sqref="N104">
    <cfRule type="expression" dxfId="1003" priority="54">
      <formula>AND(N104&lt;&gt;"",#REF!="",OR(COLUMN(N104)=COLUMN(#REF!),COLUMN(N104)=COLUMN(#REF!)))</formula>
    </cfRule>
  </conditionalFormatting>
  <conditionalFormatting sqref="N107 N110">
    <cfRule type="expression" dxfId="1002" priority="52">
      <formula>AND(N107&lt;&gt;"",#REF!="",OR(COLUMN(N107)=COLUMN(#REF!),COLUMN(N107)=COLUMN(#REF!)))</formula>
    </cfRule>
  </conditionalFormatting>
  <conditionalFormatting sqref="AA32:AD32 F32:L32">
    <cfRule type="expression" dxfId="1001" priority="50">
      <formula>F32&lt;&gt;#REF!</formula>
    </cfRule>
  </conditionalFormatting>
  <conditionalFormatting sqref="Q32:Z32">
    <cfRule type="expression" dxfId="1000" priority="49">
      <formula>Q32&lt;&gt;P32</formula>
    </cfRule>
  </conditionalFormatting>
  <conditionalFormatting sqref="P32">
    <cfRule type="expression" dxfId="999" priority="47">
      <formula>P32&lt;&gt;#REF!</formula>
    </cfRule>
  </conditionalFormatting>
  <conditionalFormatting sqref="N70">
    <cfRule type="expression" dxfId="998" priority="45">
      <formula>AND(N70&lt;&gt;"",#REF!="",OR(COLUMN(N70)=COLUMN(#REF!),COLUMN(N70)=COLUMN(#REF!)))</formula>
    </cfRule>
  </conditionalFormatting>
  <conditionalFormatting sqref="N87">
    <cfRule type="expression" dxfId="997" priority="43">
      <formula>AND(N87&lt;&gt;"",#REF!="",OR(COLUMN(N87)=COLUMN(#REF!),COLUMN(N87)=COLUMN(#REF!)))</formula>
    </cfRule>
  </conditionalFormatting>
  <conditionalFormatting sqref="AA97:AD97 F97:L97">
    <cfRule type="expression" dxfId="996" priority="41">
      <formula>F97&lt;&gt;#REF!</formula>
    </cfRule>
  </conditionalFormatting>
  <conditionalFormatting sqref="Q97:Z97">
    <cfRule type="expression" dxfId="995" priority="40">
      <formula>Q97&lt;&gt;P97</formula>
    </cfRule>
  </conditionalFormatting>
  <conditionalFormatting sqref="P97">
    <cfRule type="expression" dxfId="994" priority="39">
      <formula>P97&lt;&gt;#REF!</formula>
    </cfRule>
  </conditionalFormatting>
  <conditionalFormatting sqref="N98">
    <cfRule type="expression" dxfId="993" priority="38">
      <formula>AND(N98&lt;&gt;"",#REF!="",OR(COLUMN(N98)=COLUMN(#REF!),COLUMN(N98)=COLUMN(#REF!)))</formula>
    </cfRule>
  </conditionalFormatting>
  <conditionalFormatting sqref="N49:N50">
    <cfRule type="expression" dxfId="992" priority="36">
      <formula>AND(N49&lt;&gt;"",#REF!="",OR(COLUMN(N49)=COLUMN(#REF!),COLUMN(N49)=COLUMN(#REF!)))</formula>
    </cfRule>
  </conditionalFormatting>
  <conditionalFormatting sqref="N13:N28 E36:E40">
    <cfRule type="expression" dxfId="991" priority="32">
      <formula>AND(E13&lt;&gt;"",#REF!="",OR(COLUMN(E13)=COLUMN(#REF!),COLUMN(E13)=COLUMN(#REF!)))</formula>
    </cfRule>
  </conditionalFormatting>
  <conditionalFormatting sqref="E43:E44">
    <cfRule type="expression" dxfId="990" priority="31">
      <formula>AND(E43&lt;&gt;"",#REF!="",OR(COLUMN(E43)=COLUMN(#REF!),COLUMN(E43)=COLUMN(#REF!)))</formula>
    </cfRule>
  </conditionalFormatting>
  <conditionalFormatting sqref="E49:E50">
    <cfRule type="expression" dxfId="989" priority="30">
      <formula>AND(E49&lt;&gt;"",#REF!="",OR(COLUMN(E49)=COLUMN(#REF!),COLUMN(E49)=COLUMN(#REF!)))</formula>
    </cfRule>
  </conditionalFormatting>
  <conditionalFormatting sqref="E53:E54">
    <cfRule type="expression" dxfId="988" priority="29">
      <formula>AND(E53&lt;&gt;"",#REF!="",OR(COLUMN(E53)=COLUMN(#REF!),COLUMN(E53)=COLUMN(#REF!)))</formula>
    </cfRule>
  </conditionalFormatting>
  <conditionalFormatting sqref="E57">
    <cfRule type="expression" dxfId="987" priority="28">
      <formula>AND(E57&lt;&gt;"",#REF!="",OR(COLUMN(E57)=COLUMN(#REF!),COLUMN(E57)=COLUMN(#REF!)))</formula>
    </cfRule>
  </conditionalFormatting>
  <conditionalFormatting sqref="E70">
    <cfRule type="expression" dxfId="986" priority="26">
      <formula>AND(E70&lt;&gt;"",#REF!="",OR(COLUMN(E70)=COLUMN(#REF!),COLUMN(E70)=COLUMN(#REF!)))</formula>
    </cfRule>
  </conditionalFormatting>
  <conditionalFormatting sqref="E73:E74">
    <cfRule type="expression" dxfId="985" priority="25">
      <formula>AND(E73&lt;&gt;"",#REF!="",OR(COLUMN(E73)=COLUMN(#REF!),COLUMN(E73)=COLUMN(#REF!)))</formula>
    </cfRule>
  </conditionalFormatting>
  <conditionalFormatting sqref="E77">
    <cfRule type="expression" dxfId="984" priority="24">
      <formula>AND(E77&lt;&gt;"",#REF!="",OR(COLUMN(E77)=COLUMN(#REF!),COLUMN(E77)=COLUMN(#REF!)))</formula>
    </cfRule>
  </conditionalFormatting>
  <conditionalFormatting sqref="E80">
    <cfRule type="expression" dxfId="983" priority="23">
      <formula>AND(E80&lt;&gt;"",#REF!="",OR(COLUMN(E80)=COLUMN(#REF!),COLUMN(E80)=COLUMN(#REF!)))</formula>
    </cfRule>
  </conditionalFormatting>
  <conditionalFormatting sqref="E87">
    <cfRule type="expression" dxfId="982" priority="22">
      <formula>AND(E87&lt;&gt;"",#REF!="",OR(COLUMN(E87)=COLUMN(#REF!),COLUMN(E87)=COLUMN(#REF!)))</formula>
    </cfRule>
  </conditionalFormatting>
  <conditionalFormatting sqref="E90">
    <cfRule type="expression" dxfId="981" priority="21">
      <formula>AND(E90&lt;&gt;"",#REF!="",OR(COLUMN(E90)=COLUMN(#REF!),COLUMN(E90)=COLUMN(#REF!)))</formula>
    </cfRule>
  </conditionalFormatting>
  <conditionalFormatting sqref="E98">
    <cfRule type="expression" dxfId="980" priority="18">
      <formula>AND(E98&lt;&gt;"",#REF!="",OR(COLUMN(E98)=COLUMN(#REF!),COLUMN(E98)=COLUMN(#REF!)))</formula>
    </cfRule>
  </conditionalFormatting>
  <conditionalFormatting sqref="E93">
    <cfRule type="expression" dxfId="979" priority="17">
      <formula>AND(E93&lt;&gt;"",#REF!="",OR(COLUMN(E93)=COLUMN(#REF!),COLUMN(E93)=COLUMN(#REF!)))</formula>
    </cfRule>
  </conditionalFormatting>
  <conditionalFormatting sqref="E101">
    <cfRule type="expression" dxfId="978" priority="16">
      <formula>AND(E101&lt;&gt;"",#REF!="",OR(COLUMN(E101)=COLUMN(#REF!),COLUMN(E101)=COLUMN(#REF!)))</formula>
    </cfRule>
  </conditionalFormatting>
  <conditionalFormatting sqref="E104">
    <cfRule type="expression" dxfId="977" priority="15">
      <formula>AND(E104&lt;&gt;"",#REF!="",OR(COLUMN(E104)=COLUMN(#REF!),COLUMN(E104)=COLUMN(#REF!)))</formula>
    </cfRule>
  </conditionalFormatting>
  <conditionalFormatting sqref="E107 E110">
    <cfRule type="expression" dxfId="976" priority="14">
      <formula>AND(E107&lt;&gt;"",#REF!="",OR(COLUMN(E107)=COLUMN(#REF!),COLUMN(E107)=COLUMN(#REF!)))</formula>
    </cfRule>
  </conditionalFormatting>
  <conditionalFormatting sqref="AA109:AD109 F109:L109">
    <cfRule type="expression" dxfId="975" priority="13">
      <formula>F109&lt;&gt;#REF!</formula>
    </cfRule>
  </conditionalFormatting>
  <conditionalFormatting sqref="Q109:Z109">
    <cfRule type="expression" dxfId="974" priority="12">
      <formula>Q109&lt;&gt;P109</formula>
    </cfRule>
  </conditionalFormatting>
  <conditionalFormatting sqref="P109">
    <cfRule type="expression" dxfId="973" priority="11">
      <formula>P109&lt;&gt;#REF!</formula>
    </cfRule>
  </conditionalFormatting>
  <conditionalFormatting sqref="N33">
    <cfRule type="expression" dxfId="972" priority="10">
      <formula>AND(N33&lt;&gt;"",#REF!="",OR(COLUMN(N33)=COLUMN(#REF!),COLUMN(N33)=COLUMN(#REF!)))</formula>
    </cfRule>
  </conditionalFormatting>
  <conditionalFormatting sqref="E33">
    <cfRule type="expression" dxfId="971" priority="9">
      <formula>AND(E33&lt;&gt;"",#REF!="",OR(COLUMN(E33)=COLUMN(#REF!),COLUMN(E33)=COLUMN(#REF!)))</formula>
    </cfRule>
  </conditionalFormatting>
  <conditionalFormatting sqref="M112:O112">
    <cfRule type="expression" dxfId="970" priority="5118">
      <formula>AND($M$112&lt;&gt;$M$3,$M$112&lt;&gt;0)</formula>
    </cfRule>
  </conditionalFormatting>
  <conditionalFormatting sqref="AE3:AJ3">
    <cfRule type="expression" dxfId="969" priority="5">
      <formula>$AE$3&lt;&gt;""</formula>
    </cfRule>
  </conditionalFormatting>
  <conditionalFormatting sqref="AE2:AJ2">
    <cfRule type="expression" dxfId="968" priority="3">
      <formula>$AE$2&lt;&gt;""</formula>
    </cfRule>
  </conditionalFormatting>
  <conditionalFormatting sqref="AB33:AD33 AB57:AD57 AB70:AD70 AB77:AD77 AB80:AD80 AB87:AD87 AB90:AD90 AB93:AD93 AB98:AD98 AB101:AD101 AB104:AD104 AB107:AD107 AB110:AD110 AB36:AD40 AB43:AD44 AB49:AD50 AB53:AD54 AB62:AD65 AB73:AD74 AB13:AD28">
    <cfRule type="expression" dxfId="967" priority="2">
      <formula>AND($J13&gt;$AB$2, $J13&lt;&gt;"-",2, $J13&lt;&gt;"", $AB13="", $AC13="", $AD13="")</formula>
    </cfRule>
  </conditionalFormatting>
  <conditionalFormatting sqref="AE4:AJ4">
    <cfRule type="expression" dxfId="966" priority="1">
      <formula>$AE$4&lt;&gt;""</formula>
    </cfRule>
  </conditionalFormatting>
  <dataValidations count="25">
    <dataValidation type="list" allowBlank="1" showInputMessage="1" showErrorMessage="1" sqref="AB112"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43:E44" xr:uid="{726CD9A6-5082-4CAE-9D4D-730B3703249B}">
      <formula1>Inflação_Longa</formula1>
    </dataValidation>
    <dataValidation type="list" allowBlank="1" showInputMessage="1" sqref="E49:E50" xr:uid="{BCC55D01-30D1-4204-A8A7-FBEDE6D35EC2}">
      <formula1>Pré_Curta</formula1>
    </dataValidation>
    <dataValidation type="list" allowBlank="1" showInputMessage="1" sqref="E53:E54" xr:uid="{E3981BFE-E6B4-4526-8B36-9E3B44B899FA}">
      <formula1>Pré_Média</formula1>
    </dataValidation>
    <dataValidation type="list" allowBlank="1" showInputMessage="1" sqref="E57" xr:uid="{7B1D3750-A3C9-4E39-A099-DAD9F2C0777A}">
      <formula1>Pré_Longa</formula1>
    </dataValidation>
    <dataValidation type="list" allowBlank="1" showInputMessage="1" sqref="E70" xr:uid="{C448090B-A503-4943-A7EF-CA609E894FA2}">
      <formula1>Quant</formula1>
    </dataValidation>
    <dataValidation type="list" allowBlank="1" showInputMessage="1" sqref="E73:E74" xr:uid="{D322C699-4AD3-4505-B0B7-B8951197EDFE}">
      <formula1>Long_Short</formula1>
    </dataValidation>
    <dataValidation type="list" allowBlank="1" showInputMessage="1" sqref="E77" xr:uid="{2D023342-CB02-411C-867E-6E7E67365CF6}">
      <formula1>Multiestratégia</formula1>
    </dataValidation>
    <dataValidation type="list" allowBlank="1" showInputMessage="1" sqref="E80" xr:uid="{384772E1-8D0F-47CF-B084-44D7EABAC7BB}">
      <formula1>Arbitragem</formula1>
    </dataValidation>
    <dataValidation type="list" allowBlank="1" showInputMessage="1" sqref="E87" xr:uid="{70C16731-EE89-4D0A-BB5F-D30FEDD1817C}">
      <formula1>Long_Only</formula1>
    </dataValidation>
    <dataValidation type="list" allowBlank="1" showInputMessage="1" sqref="E90" xr:uid="{6F1A2E25-BBAA-4EAB-B7B8-53A01DB660CD}">
      <formula1>Long_Bias</formula1>
    </dataValidation>
    <dataValidation type="list" allowBlank="1" showInputMessage="1" sqref="E93" xr:uid="{46BC8C5C-35FB-4C2C-B476-E311ED6473D5}">
      <formula1>Alternativos</formula1>
    </dataValidation>
    <dataValidation type="list" allowBlank="1" showInputMessage="1" sqref="E98" xr:uid="{ECB9FC07-EF12-4D26-9B42-0AABE066163E}">
      <formula1>EUA</formula1>
    </dataValidation>
    <dataValidation type="list" allowBlank="1" showInputMessage="1" showErrorMessage="1" sqref="E101" xr:uid="{A182A324-B4B5-4A52-8020-4FDAF4A537F0}">
      <formula1>China</formula1>
    </dataValidation>
    <dataValidation type="list" allowBlank="1" showInputMessage="1" showErrorMessage="1" sqref="E104" xr:uid="{547DB14C-9EF8-4A3B-A713-B5884276156E}">
      <formula1>Europa</formula1>
    </dataValidation>
    <dataValidation type="list" allowBlank="1" showInputMessage="1" showErrorMessage="1" sqref="E107 E110" xr:uid="{20883D3A-05D8-4AD8-BDC3-51E626DA41D0}">
      <formula1>Global</formula1>
    </dataValidation>
    <dataValidation type="list" allowBlank="1" showInputMessage="1" sqref="E33" xr:uid="{847CAB1B-4A7D-4E07-B5D1-6C7E4EFAE4AE}">
      <formula1>Inflação_Curta</formula1>
    </dataValidation>
    <dataValidation type="list" allowBlank="1" showInputMessage="1" showErrorMessage="1" sqref="J3" xr:uid="{5E091D9A-4C6E-4C8F-BA5D-FCDB4E9136F4}">
      <formula1>"AAI,MFO"</formula1>
    </dataValidation>
    <dataValidation type="list" allowBlank="1" showInputMessage="1" sqref="E62:E65" xr:uid="{600DE8EA-2357-4E10-A744-6AF2163956F2}">
      <formula1>Macro</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AB110 AB33 AB73:AB74 AB36:AB40 AB43:AB44 AB57 AB49:AB50 AB70 AB53:AB54 AB77 AB80 AB87 AB90 AB93 AB98 AB101 AB104 AB107 AB62:AB65 AB13:AB28" xr:uid="{5254EEFC-19E3-4FB9-85EF-C834548F3597}">
      <formula1>"CDI,Ibovespa,IHFA,IPCA,IMA-B,IMAB-5,SELIC,SP500"</formula1>
    </dataValidation>
    <dataValidation type="list" allowBlank="1" showInputMessage="1" sqref="E13:E28" xr:uid="{40E30E5E-686D-47E4-B297-78DE338090C5}">
      <formula1>Pós_fixado</formula1>
    </dataValidation>
    <dataValidation type="list" allowBlank="1" showInputMessage="1" sqref="E36:E40" xr:uid="{BC67E66F-2BB0-4E98-99FA-4C9ADE5569F8}">
      <formula1>Inflação_Média</formula1>
    </dataValidation>
    <dataValidation type="list" allowBlank="1" showInputMessage="1" showErrorMessage="1" sqref="AB4" xr:uid="{399D7CF6-0549-4469-8122-711AE1CB70DB}">
      <formula1>"CDI,IMA-B,Ibovespa"</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104775</xdr:colOff>
                    <xdr:row>0</xdr:row>
                    <xdr:rowOff>180975</xdr:rowOff>
                  </from>
                  <to>
                    <xdr:col>21</xdr:col>
                    <xdr:colOff>200025</xdr:colOff>
                    <xdr:row>1</xdr:row>
                    <xdr:rowOff>228600</xdr:rowOff>
                  </to>
                </anchor>
              </controlPr>
            </control>
          </mc:Choice>
        </mc:AlternateContent>
        <mc:AlternateContent xmlns:mc="http://schemas.openxmlformats.org/markup-compatibility/2006">
          <mc:Choice Requires="x14">
            <control shapeId="9227" r:id="rId5" name="Button 11">
              <controlPr defaultSize="0" print="0" autoFill="0" autoPict="0" macro="[0]!del_linha">
                <anchor moveWithCells="1" sizeWithCells="1">
                  <from>
                    <xdr:col>19</xdr:col>
                    <xdr:colOff>104775</xdr:colOff>
                    <xdr:row>2</xdr:row>
                    <xdr:rowOff>57150</xdr:rowOff>
                  </from>
                  <to>
                    <xdr:col>21</xdr:col>
                    <xdr:colOff>200025</xdr:colOff>
                    <xdr:row>3</xdr:row>
                    <xdr:rowOff>95250</xdr:rowOff>
                  </to>
                </anchor>
              </controlPr>
            </control>
          </mc:Choice>
        </mc:AlternateContent>
        <mc:AlternateContent xmlns:mc="http://schemas.openxmlformats.org/markup-compatibility/2006">
          <mc:Choice Requires="x14">
            <control shapeId="9228" r:id="rId6"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29" r:id="rId7" name="Button 13">
              <controlPr defaultSize="0" print="0" autoFill="0" autoPict="0">
                <anchor moveWithCells="1" sizeWithCells="1">
                  <from>
                    <xdr:col>28</xdr:col>
                    <xdr:colOff>200025</xdr:colOff>
                    <xdr:row>0</xdr:row>
                    <xdr:rowOff>123825</xdr:rowOff>
                  </from>
                  <to>
                    <xdr:col>29</xdr:col>
                    <xdr:colOff>752475</xdr:colOff>
                    <xdr:row>1</xdr:row>
                    <xdr:rowOff>200025</xdr:rowOff>
                  </to>
                </anchor>
              </controlPr>
            </control>
          </mc:Choice>
        </mc:AlternateContent>
        <mc:AlternateContent xmlns:mc="http://schemas.openxmlformats.org/markup-compatibility/2006">
          <mc:Choice Requires="x14">
            <control shapeId="9231" r:id="rId8"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9" name="Button 17">
              <controlPr defaultSize="0" print="0" autoFill="0" autoPict="0" macro="[0]!resumir_carteira">
                <anchor moveWithCells="1" sizeWithCells="1">
                  <from>
                    <xdr:col>28</xdr:col>
                    <xdr:colOff>200025</xdr:colOff>
                    <xdr:row>2</xdr:row>
                    <xdr:rowOff>38100</xdr:rowOff>
                  </from>
                  <to>
                    <xdr:col>29</xdr:col>
                    <xdr:colOff>752475</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130D4-88F4-49F1-9FDC-F29E3D5CFA65}">
  <sheetPr codeName="Sheet24">
    <tabColor theme="5"/>
  </sheetPr>
  <dimension ref="A1:R74"/>
  <sheetViews>
    <sheetView showGridLines="0" showRuler="0" view="pageLayout" zoomScale="110" zoomScaleNormal="80" zoomScalePageLayoutView="110" workbookViewId="0">
      <selection activeCell="A17" sqref="A17"/>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9" width="14.796875" style="388" customWidth="1"/>
    <col min="20" max="16384" width="10.69921875" style="388"/>
  </cols>
  <sheetData>
    <row r="1" spans="1:18" s="580" customFormat="1" ht="33.75" customHeight="1">
      <c r="A1" s="577">
        <v>2</v>
      </c>
      <c r="B1" s="578" t="s">
        <v>1433</v>
      </c>
      <c r="C1" s="579"/>
      <c r="E1" s="581"/>
      <c r="F1" s="579"/>
      <c r="G1" s="581"/>
      <c r="H1" s="582"/>
      <c r="J1" s="582"/>
      <c r="K1" s="582"/>
      <c r="L1" s="582"/>
      <c r="M1" s="582"/>
      <c r="N1" s="582"/>
      <c r="O1" s="583"/>
      <c r="Q1" s="581"/>
      <c r="R1" s="582"/>
    </row>
    <row r="2" spans="1:18" s="586" customFormat="1" ht="16.5" customHeight="1">
      <c r="A2" s="577"/>
      <c r="B2" s="398" t="s">
        <v>1453</v>
      </c>
      <c r="C2" s="585"/>
      <c r="D2" s="750">
        <v>20000000</v>
      </c>
      <c r="E2" s="750"/>
      <c r="F2" s="579"/>
      <c r="J2" s="587"/>
      <c r="K2" s="587"/>
      <c r="L2" s="587"/>
      <c r="M2" s="587"/>
      <c r="N2" s="587"/>
      <c r="O2" s="583"/>
      <c r="P2" s="587"/>
      <c r="Q2" s="587"/>
      <c r="R2" s="587"/>
    </row>
    <row r="3" spans="1:18" s="580" customFormat="1" ht="5.25" customHeight="1">
      <c r="A3" s="588"/>
      <c r="E3" s="582"/>
      <c r="F3" s="589"/>
      <c r="G3" s="590"/>
      <c r="H3" s="582"/>
      <c r="I3" s="582"/>
      <c r="J3" s="582"/>
      <c r="K3" s="582"/>
      <c r="L3" s="582"/>
      <c r="M3" s="582"/>
      <c r="N3" s="582"/>
      <c r="O3" s="583"/>
      <c r="P3" s="582"/>
      <c r="Q3" s="582"/>
      <c r="R3" s="582"/>
    </row>
    <row r="4" spans="1:18" s="577" customFormat="1" ht="27" customHeight="1">
      <c r="B4" s="591" t="s">
        <v>717</v>
      </c>
      <c r="D4" s="591" t="s">
        <v>10</v>
      </c>
      <c r="E4" s="591" t="s">
        <v>1349</v>
      </c>
      <c r="G4" s="591" t="s">
        <v>710</v>
      </c>
      <c r="H4" s="591" t="s">
        <v>711</v>
      </c>
      <c r="I4" s="592" t="s">
        <v>712</v>
      </c>
      <c r="J4" s="591" t="s">
        <v>713</v>
      </c>
      <c r="K4" s="592" t="s">
        <v>714</v>
      </c>
      <c r="L4" s="591" t="s">
        <v>1331</v>
      </c>
      <c r="M4" s="592" t="s">
        <v>1332</v>
      </c>
      <c r="N4" s="591" t="s">
        <v>715</v>
      </c>
      <c r="O4" s="592" t="s">
        <v>716</v>
      </c>
      <c r="P4" s="591" t="s">
        <v>605</v>
      </c>
      <c r="R4" s="591" t="s">
        <v>33</v>
      </c>
    </row>
    <row r="5" spans="1:18" ht="5.25" customHeight="1"/>
    <row r="6" spans="1:18" ht="14.25" customHeight="1">
      <c r="B6" s="399" t="s">
        <v>11</v>
      </c>
      <c r="C6" s="448"/>
      <c r="D6" s="421">
        <v>17200000</v>
      </c>
      <c r="E6" s="400">
        <v>0.8600000000000001</v>
      </c>
      <c r="F6" s="448"/>
      <c r="G6" s="401"/>
      <c r="H6" s="402"/>
      <c r="I6" s="401"/>
      <c r="J6" s="402"/>
      <c r="K6" s="401"/>
      <c r="L6" s="402"/>
      <c r="M6" s="401"/>
      <c r="N6" s="402"/>
      <c r="O6" s="401"/>
      <c r="P6" s="401"/>
      <c r="Q6" s="455"/>
      <c r="R6" s="401"/>
    </row>
    <row r="7" spans="1:18" ht="5.25" customHeight="1"/>
    <row r="8" spans="1:18" ht="11.25" customHeight="1">
      <c r="B8" s="403" t="s">
        <v>620</v>
      </c>
      <c r="C8" s="449"/>
      <c r="D8" s="422">
        <v>13200000</v>
      </c>
      <c r="E8" s="404">
        <v>0.66</v>
      </c>
      <c r="F8" s="449"/>
      <c r="G8" s="405"/>
      <c r="H8" s="406"/>
      <c r="I8" s="405"/>
      <c r="J8" s="406"/>
      <c r="K8" s="405"/>
      <c r="L8" s="406"/>
      <c r="M8" s="405"/>
      <c r="N8" s="406"/>
      <c r="O8" s="405"/>
      <c r="P8" s="405"/>
      <c r="Q8" s="456"/>
      <c r="R8" s="405"/>
    </row>
    <row r="9" spans="1:18" ht="11.25" customHeight="1">
      <c r="B9" s="388" t="s">
        <v>1225</v>
      </c>
      <c r="D9" s="441">
        <v>1848000.0000000002</v>
      </c>
      <c r="E9" s="442">
        <v>9.240000000000001E-2</v>
      </c>
      <c r="F9" s="451"/>
      <c r="G9" s="442">
        <v>7.8279970082884676E-2</v>
      </c>
      <c r="H9" s="443">
        <v>1.0119404520530995</v>
      </c>
      <c r="I9" s="442">
        <v>0.10381404115898074</v>
      </c>
      <c r="J9" s="443">
        <v>1.0177247300313479</v>
      </c>
      <c r="K9" s="442">
        <v>0.12645859039307039</v>
      </c>
      <c r="L9" s="443">
        <v>0.95895846348772307</v>
      </c>
      <c r="M9" s="442">
        <v>0.16981308860694289</v>
      </c>
      <c r="N9" s="443">
        <v>0.96527264705199589</v>
      </c>
      <c r="O9" s="444">
        <v>1.5112940650837692E-3</v>
      </c>
      <c r="P9" s="445">
        <v>1.0851079280844875</v>
      </c>
      <c r="R9" s="446">
        <v>0</v>
      </c>
    </row>
    <row r="10" spans="1:18" ht="11.25" customHeight="1">
      <c r="B10" s="407" t="s">
        <v>1365</v>
      </c>
      <c r="C10" s="407"/>
      <c r="D10" s="408">
        <v>1188000</v>
      </c>
      <c r="E10" s="409">
        <v>5.9400000000000001E-2</v>
      </c>
      <c r="F10" s="452"/>
      <c r="G10" s="409" t="s">
        <v>34</v>
      </c>
      <c r="H10" s="410" t="s">
        <v>34</v>
      </c>
      <c r="I10" s="409" t="s">
        <v>34</v>
      </c>
      <c r="J10" s="410" t="s">
        <v>34</v>
      </c>
      <c r="K10" s="409" t="s">
        <v>34</v>
      </c>
      <c r="L10" s="410" t="s">
        <v>34</v>
      </c>
      <c r="M10" s="409" t="s">
        <v>34</v>
      </c>
      <c r="N10" s="410" t="s">
        <v>34</v>
      </c>
      <c r="O10" s="411" t="s">
        <v>34</v>
      </c>
      <c r="P10" s="412" t="s">
        <v>34</v>
      </c>
      <c r="Q10" s="457"/>
      <c r="R10" s="413">
        <v>0</v>
      </c>
    </row>
    <row r="11" spans="1:18" ht="11.25" customHeight="1">
      <c r="B11" s="407" t="s">
        <v>1440</v>
      </c>
      <c r="C11" s="407"/>
      <c r="D11" s="408">
        <v>924000.00000000012</v>
      </c>
      <c r="E11" s="409">
        <v>4.6200000000000005E-2</v>
      </c>
      <c r="F11" s="452"/>
      <c r="G11" s="409" t="s">
        <v>34</v>
      </c>
      <c r="H11" s="410" t="s">
        <v>34</v>
      </c>
      <c r="I11" s="409" t="s">
        <v>34</v>
      </c>
      <c r="J11" s="410" t="s">
        <v>34</v>
      </c>
      <c r="K11" s="409" t="s">
        <v>34</v>
      </c>
      <c r="L11" s="410" t="s">
        <v>34</v>
      </c>
      <c r="M11" s="409" t="s">
        <v>34</v>
      </c>
      <c r="N11" s="410" t="s">
        <v>34</v>
      </c>
      <c r="O11" s="411" t="s">
        <v>34</v>
      </c>
      <c r="P11" s="412" t="s">
        <v>34</v>
      </c>
      <c r="Q11" s="457"/>
      <c r="R11" s="413">
        <v>365</v>
      </c>
    </row>
    <row r="12" spans="1:18" ht="11.25" customHeight="1">
      <c r="B12" s="407" t="s">
        <v>1441</v>
      </c>
      <c r="C12" s="407"/>
      <c r="D12" s="408">
        <v>792000.00000000012</v>
      </c>
      <c r="E12" s="409">
        <v>3.9600000000000003E-2</v>
      </c>
      <c r="F12" s="452"/>
      <c r="G12" s="409" t="s">
        <v>34</v>
      </c>
      <c r="H12" s="410" t="s">
        <v>34</v>
      </c>
      <c r="I12" s="409" t="s">
        <v>34</v>
      </c>
      <c r="J12" s="410" t="s">
        <v>34</v>
      </c>
      <c r="K12" s="409" t="s">
        <v>34</v>
      </c>
      <c r="L12" s="410" t="s">
        <v>34</v>
      </c>
      <c r="M12" s="409" t="s">
        <v>34</v>
      </c>
      <c r="N12" s="410" t="s">
        <v>34</v>
      </c>
      <c r="O12" s="411" t="s">
        <v>34</v>
      </c>
      <c r="P12" s="412" t="s">
        <v>34</v>
      </c>
      <c r="Q12" s="457"/>
      <c r="R12" s="413">
        <v>730</v>
      </c>
    </row>
    <row r="13" spans="1:18" ht="11.25" customHeight="1">
      <c r="B13" s="407" t="s">
        <v>1442</v>
      </c>
      <c r="C13" s="407"/>
      <c r="D13" s="408">
        <v>792000.00000000012</v>
      </c>
      <c r="E13" s="409">
        <v>3.9600000000000003E-2</v>
      </c>
      <c r="F13" s="452"/>
      <c r="G13" s="409" t="s">
        <v>34</v>
      </c>
      <c r="H13" s="410" t="s">
        <v>34</v>
      </c>
      <c r="I13" s="409" t="s">
        <v>34</v>
      </c>
      <c r="J13" s="410" t="s">
        <v>34</v>
      </c>
      <c r="K13" s="409" t="s">
        <v>34</v>
      </c>
      <c r="L13" s="410" t="s">
        <v>34</v>
      </c>
      <c r="M13" s="409" t="s">
        <v>34</v>
      </c>
      <c r="N13" s="410" t="s">
        <v>34</v>
      </c>
      <c r="O13" s="411" t="s">
        <v>34</v>
      </c>
      <c r="P13" s="412" t="s">
        <v>34</v>
      </c>
      <c r="Q13" s="457"/>
      <c r="R13" s="413">
        <v>730</v>
      </c>
    </row>
    <row r="14" spans="1:18" ht="11.25" customHeight="1">
      <c r="B14" s="407" t="s">
        <v>1443</v>
      </c>
      <c r="C14" s="407"/>
      <c r="D14" s="408">
        <v>792000.00000000012</v>
      </c>
      <c r="E14" s="409">
        <v>3.9600000000000003E-2</v>
      </c>
      <c r="F14" s="452"/>
      <c r="G14" s="409" t="s">
        <v>34</v>
      </c>
      <c r="H14" s="410" t="s">
        <v>34</v>
      </c>
      <c r="I14" s="409" t="s">
        <v>34</v>
      </c>
      <c r="J14" s="410" t="s">
        <v>34</v>
      </c>
      <c r="K14" s="409" t="s">
        <v>34</v>
      </c>
      <c r="L14" s="410" t="s">
        <v>34</v>
      </c>
      <c r="M14" s="409" t="s">
        <v>34</v>
      </c>
      <c r="N14" s="410" t="s">
        <v>34</v>
      </c>
      <c r="O14" s="411" t="s">
        <v>34</v>
      </c>
      <c r="P14" s="412" t="s">
        <v>34</v>
      </c>
      <c r="Q14" s="457"/>
      <c r="R14" s="413">
        <v>1095</v>
      </c>
    </row>
    <row r="15" spans="1:18" ht="11.25" customHeight="1">
      <c r="B15" s="407" t="s">
        <v>772</v>
      </c>
      <c r="C15" s="407"/>
      <c r="D15" s="408">
        <v>924000.00000000012</v>
      </c>
      <c r="E15" s="409">
        <v>4.6200000000000005E-2</v>
      </c>
      <c r="F15" s="452"/>
      <c r="G15" s="409">
        <v>8.5168234658835162E-2</v>
      </c>
      <c r="H15" s="410">
        <v>1.1009863926873147</v>
      </c>
      <c r="I15" s="409">
        <v>0.11639531226275257</v>
      </c>
      <c r="J15" s="410">
        <v>1.1410632552885327</v>
      </c>
      <c r="K15" s="409">
        <v>0.17673891419195664</v>
      </c>
      <c r="L15" s="410">
        <v>1.340243292805948</v>
      </c>
      <c r="M15" s="409">
        <v>0.20011456913455672</v>
      </c>
      <c r="N15" s="410">
        <v>1.137516085755274</v>
      </c>
      <c r="O15" s="411">
        <v>1.576882463940955E-3</v>
      </c>
      <c r="P15" s="412">
        <v>8.2303198014544119</v>
      </c>
      <c r="Q15" s="457"/>
      <c r="R15" s="413">
        <v>1</v>
      </c>
    </row>
    <row r="16" spans="1:18" ht="11.25" customHeight="1">
      <c r="B16" s="407" t="s">
        <v>243</v>
      </c>
      <c r="C16" s="407"/>
      <c r="D16" s="408">
        <v>924000.00000000012</v>
      </c>
      <c r="E16" s="409">
        <v>4.6200000000000005E-2</v>
      </c>
      <c r="F16" s="452"/>
      <c r="G16" s="409">
        <v>9.0146879912603062E-2</v>
      </c>
      <c r="H16" s="410">
        <v>1.1653463116215637</v>
      </c>
      <c r="I16" s="409">
        <v>0.1189423656208386</v>
      </c>
      <c r="J16" s="410">
        <v>1.1660328948699825</v>
      </c>
      <c r="K16" s="409">
        <v>0.21258817921009343</v>
      </c>
      <c r="L16" s="410">
        <v>1.6120947818356759</v>
      </c>
      <c r="M16" s="409">
        <v>0.19866145666730595</v>
      </c>
      <c r="N16" s="410">
        <v>1.1292561234094147</v>
      </c>
      <c r="O16" s="411">
        <v>2.8312156416509982E-3</v>
      </c>
      <c r="P16" s="412">
        <v>5.3902304817843829</v>
      </c>
      <c r="Q16" s="457"/>
      <c r="R16" s="413">
        <v>54</v>
      </c>
    </row>
    <row r="17" spans="2:18" ht="11.25" customHeight="1">
      <c r="B17" s="407" t="s">
        <v>19</v>
      </c>
      <c r="C17" s="407"/>
      <c r="D17" s="408">
        <v>660000</v>
      </c>
      <c r="E17" s="409">
        <v>3.3000000000000002E-2</v>
      </c>
      <c r="F17" s="452"/>
      <c r="G17" s="409">
        <v>8.418814540306796E-2</v>
      </c>
      <c r="H17" s="410">
        <v>1.0883165875828502</v>
      </c>
      <c r="I17" s="409">
        <v>0.11618289351949596</v>
      </c>
      <c r="J17" s="410">
        <v>1.138980841332569</v>
      </c>
      <c r="K17" s="409">
        <v>0.20154067573080225</v>
      </c>
      <c r="L17" s="410">
        <v>1.5283195560566538</v>
      </c>
      <c r="M17" s="409" t="s">
        <v>1424</v>
      </c>
      <c r="N17" s="410" t="s">
        <v>1424</v>
      </c>
      <c r="O17" s="411">
        <v>4.9303520050811653E-3</v>
      </c>
      <c r="P17" s="412">
        <v>2.595906998936198</v>
      </c>
      <c r="Q17" s="457"/>
      <c r="R17" s="413">
        <v>22</v>
      </c>
    </row>
    <row r="18" spans="2:18" ht="11.25" customHeight="1">
      <c r="B18" s="407" t="s">
        <v>381</v>
      </c>
      <c r="C18" s="407"/>
      <c r="D18" s="408">
        <v>792000.00000000012</v>
      </c>
      <c r="E18" s="409">
        <v>3.9600000000000003E-2</v>
      </c>
      <c r="F18" s="452"/>
      <c r="G18" s="409">
        <v>8.8382998778722355E-2</v>
      </c>
      <c r="H18" s="410">
        <v>1.1425442759271551</v>
      </c>
      <c r="I18" s="409">
        <v>0.11991681146387312</v>
      </c>
      <c r="J18" s="410">
        <v>1.1755857224206774</v>
      </c>
      <c r="K18" s="409">
        <v>0.18813529101480819</v>
      </c>
      <c r="L18" s="410">
        <v>1.4266640885257118</v>
      </c>
      <c r="M18" s="409">
        <v>0.20483902159303802</v>
      </c>
      <c r="N18" s="410">
        <v>1.1643714051413152</v>
      </c>
      <c r="O18" s="411">
        <v>1.8697067738675803E-3</v>
      </c>
      <c r="P18" s="412">
        <v>8.6267691688853656</v>
      </c>
      <c r="Q18" s="457"/>
      <c r="R18" s="413">
        <v>22</v>
      </c>
    </row>
    <row r="19" spans="2:18" ht="11.25" customHeight="1">
      <c r="B19" s="407" t="s">
        <v>644</v>
      </c>
      <c r="C19" s="407"/>
      <c r="D19" s="408">
        <v>792000.00000000012</v>
      </c>
      <c r="E19" s="409">
        <v>3.9600000000000003E-2</v>
      </c>
      <c r="F19" s="452"/>
      <c r="G19" s="409">
        <v>9.1821324721498954E-2</v>
      </c>
      <c r="H19" s="410">
        <v>1.1869921864865893</v>
      </c>
      <c r="I19" s="409">
        <v>0.12198386307616826</v>
      </c>
      <c r="J19" s="410">
        <v>1.1958497398945982</v>
      </c>
      <c r="K19" s="409">
        <v>0.20738254328053496</v>
      </c>
      <c r="L19" s="410">
        <v>1.5726194989231486</v>
      </c>
      <c r="M19" s="409">
        <v>0.25090202378730875</v>
      </c>
      <c r="N19" s="410">
        <v>1.4262084426981934</v>
      </c>
      <c r="O19" s="411">
        <v>5.7699651418286037E-3</v>
      </c>
      <c r="P19" s="412">
        <v>3.1177340564059275</v>
      </c>
      <c r="Q19" s="457"/>
      <c r="R19" s="413">
        <v>32</v>
      </c>
    </row>
    <row r="20" spans="2:18" ht="11.25" customHeight="1">
      <c r="B20" s="407" t="s">
        <v>491</v>
      </c>
      <c r="C20" s="407"/>
      <c r="D20" s="408">
        <v>660000</v>
      </c>
      <c r="E20" s="409">
        <v>3.3000000000000002E-2</v>
      </c>
      <c r="F20" s="452"/>
      <c r="G20" s="409">
        <v>8.7738975760600635E-2</v>
      </c>
      <c r="H20" s="410">
        <v>1.134218864670602</v>
      </c>
      <c r="I20" s="409">
        <v>0.11750144220057757</v>
      </c>
      <c r="J20" s="410">
        <v>1.1519070272849294</v>
      </c>
      <c r="K20" s="409">
        <v>0.18930181554452563</v>
      </c>
      <c r="L20" s="410">
        <v>1.4355100559460465</v>
      </c>
      <c r="M20" s="409" t="s">
        <v>1424</v>
      </c>
      <c r="N20" s="410" t="s">
        <v>1424</v>
      </c>
      <c r="O20" s="411">
        <v>2.2334513189374507E-3</v>
      </c>
      <c r="P20" s="412">
        <v>6.2550016161470543</v>
      </c>
      <c r="Q20" s="457"/>
      <c r="R20" s="413">
        <v>33</v>
      </c>
    </row>
    <row r="21" spans="2:18" ht="11.25" customHeight="1">
      <c r="B21" s="407" t="s">
        <v>18</v>
      </c>
      <c r="C21" s="407"/>
      <c r="D21" s="408">
        <v>792000.00000000012</v>
      </c>
      <c r="E21" s="409">
        <v>3.9600000000000003E-2</v>
      </c>
      <c r="F21" s="452"/>
      <c r="G21" s="409">
        <v>9.9779881428285089E-2</v>
      </c>
      <c r="H21" s="410">
        <v>1.2898740023971993</v>
      </c>
      <c r="I21" s="409">
        <v>0.13875957348128964</v>
      </c>
      <c r="J21" s="410">
        <v>1.3603077953997353</v>
      </c>
      <c r="K21" s="409">
        <v>0.19455520917035862</v>
      </c>
      <c r="L21" s="410">
        <v>1.475347494145113</v>
      </c>
      <c r="M21" s="409" t="s">
        <v>1424</v>
      </c>
      <c r="N21" s="410" t="s">
        <v>1424</v>
      </c>
      <c r="O21" s="411">
        <v>1.402393455777768E-3</v>
      </c>
      <c r="P21" s="412">
        <v>23.404266386728597</v>
      </c>
      <c r="Q21" s="457"/>
      <c r="R21" s="413">
        <v>64</v>
      </c>
    </row>
    <row r="22" spans="2:18" ht="11.25" customHeight="1">
      <c r="B22" s="407" t="s">
        <v>1410</v>
      </c>
      <c r="C22" s="407"/>
      <c r="D22" s="408">
        <v>528000.00000000012</v>
      </c>
      <c r="E22" s="409">
        <v>2.6400000000000003E-2</v>
      </c>
      <c r="F22" s="452"/>
      <c r="G22" s="409" t="s">
        <v>34</v>
      </c>
      <c r="H22" s="410" t="s">
        <v>34</v>
      </c>
      <c r="I22" s="409" t="s">
        <v>34</v>
      </c>
      <c r="J22" s="410" t="s">
        <v>34</v>
      </c>
      <c r="K22" s="409" t="s">
        <v>34</v>
      </c>
      <c r="L22" s="410" t="s">
        <v>34</v>
      </c>
      <c r="M22" s="409" t="s">
        <v>34</v>
      </c>
      <c r="N22" s="410" t="s">
        <v>34</v>
      </c>
      <c r="O22" s="411" t="s">
        <v>34</v>
      </c>
      <c r="P22" s="412" t="s">
        <v>34</v>
      </c>
      <c r="Q22" s="457"/>
      <c r="R22" s="413">
        <v>91</v>
      </c>
    </row>
    <row r="23" spans="2:18" ht="11.25" customHeight="1">
      <c r="B23" s="414" t="s">
        <v>1051</v>
      </c>
      <c r="C23" s="414"/>
      <c r="D23" s="415">
        <v>792000.00000000012</v>
      </c>
      <c r="E23" s="416">
        <v>3.9600000000000003E-2</v>
      </c>
      <c r="F23" s="453"/>
      <c r="G23" s="416">
        <v>9.4116528873928962E-2</v>
      </c>
      <c r="H23" s="417">
        <v>1.2166627385461384</v>
      </c>
      <c r="I23" s="416">
        <v>0.14697581971801466</v>
      </c>
      <c r="J23" s="417">
        <v>1.4408544814721584</v>
      </c>
      <c r="K23" s="416">
        <v>0.23379409328674017</v>
      </c>
      <c r="L23" s="417">
        <v>1.7729030805569004</v>
      </c>
      <c r="M23" s="416">
        <v>0.30961810397509959</v>
      </c>
      <c r="N23" s="417">
        <v>1.759969677549609</v>
      </c>
      <c r="O23" s="418">
        <v>7.7530159421063741E-3</v>
      </c>
      <c r="P23" s="419">
        <v>5.1649348942836273</v>
      </c>
      <c r="Q23" s="458"/>
      <c r="R23" s="420">
        <v>190</v>
      </c>
    </row>
    <row r="24" spans="2:18" ht="5.25" customHeight="1"/>
    <row r="25" spans="2:18" ht="11.25" customHeight="1">
      <c r="B25" s="403" t="s">
        <v>621</v>
      </c>
      <c r="C25" s="449"/>
      <c r="D25" s="422">
        <v>3000000.0000000005</v>
      </c>
      <c r="E25" s="404">
        <v>0.15000000000000002</v>
      </c>
      <c r="F25" s="449"/>
      <c r="G25" s="405"/>
      <c r="H25" s="406"/>
      <c r="I25" s="405"/>
      <c r="J25" s="406"/>
      <c r="K25" s="405"/>
      <c r="L25" s="406"/>
      <c r="M25" s="405"/>
      <c r="N25" s="406"/>
      <c r="O25" s="405"/>
      <c r="P25" s="405"/>
      <c r="Q25" s="456"/>
      <c r="R25" s="405"/>
    </row>
    <row r="26" spans="2:18" ht="3" customHeight="1"/>
    <row r="27" spans="2:18" ht="11.25" customHeight="1">
      <c r="B27" s="430" t="s">
        <v>1378</v>
      </c>
      <c r="C27" s="449"/>
      <c r="D27" s="433">
        <v>2200000.0000000005</v>
      </c>
      <c r="E27" s="434">
        <v>0.11000000000000001</v>
      </c>
      <c r="F27" s="449"/>
      <c r="G27" s="431"/>
      <c r="H27" s="432"/>
      <c r="I27" s="431"/>
      <c r="J27" s="432"/>
      <c r="K27" s="431"/>
      <c r="L27" s="432"/>
      <c r="M27" s="431"/>
      <c r="N27" s="432"/>
      <c r="O27" s="431"/>
      <c r="P27" s="431"/>
      <c r="Q27" s="456"/>
      <c r="R27" s="431"/>
    </row>
    <row r="28" spans="2:18" ht="11.25" customHeight="1">
      <c r="B28" s="388" t="s">
        <v>1445</v>
      </c>
      <c r="D28" s="441">
        <v>660000</v>
      </c>
      <c r="E28" s="442">
        <v>3.3000000000000002E-2</v>
      </c>
      <c r="F28" s="451"/>
      <c r="G28" s="442" t="s">
        <v>34</v>
      </c>
      <c r="H28" s="443" t="s">
        <v>34</v>
      </c>
      <c r="I28" s="442" t="s">
        <v>34</v>
      </c>
      <c r="J28" s="443" t="s">
        <v>34</v>
      </c>
      <c r="K28" s="442" t="s">
        <v>34</v>
      </c>
      <c r="L28" s="443" t="s">
        <v>34</v>
      </c>
      <c r="M28" s="442" t="s">
        <v>34</v>
      </c>
      <c r="N28" s="443" t="s">
        <v>34</v>
      </c>
      <c r="O28" s="444" t="s">
        <v>34</v>
      </c>
      <c r="P28" s="445" t="s">
        <v>34</v>
      </c>
      <c r="R28" s="446">
        <v>2149</v>
      </c>
    </row>
    <row r="29" spans="2:18" ht="11.25" customHeight="1">
      <c r="B29" s="407" t="s">
        <v>1446</v>
      </c>
      <c r="C29" s="407"/>
      <c r="D29" s="408">
        <v>440000.00000000006</v>
      </c>
      <c r="E29" s="409">
        <v>2.2000000000000002E-2</v>
      </c>
      <c r="F29" s="452"/>
      <c r="G29" s="409" t="s">
        <v>34</v>
      </c>
      <c r="H29" s="410" t="s">
        <v>34</v>
      </c>
      <c r="I29" s="409" t="s">
        <v>34</v>
      </c>
      <c r="J29" s="410" t="s">
        <v>34</v>
      </c>
      <c r="K29" s="409" t="s">
        <v>34</v>
      </c>
      <c r="L29" s="410" t="s">
        <v>34</v>
      </c>
      <c r="M29" s="409" t="s">
        <v>34</v>
      </c>
      <c r="N29" s="410" t="s">
        <v>34</v>
      </c>
      <c r="O29" s="411" t="s">
        <v>34</v>
      </c>
      <c r="P29" s="412" t="s">
        <v>34</v>
      </c>
      <c r="Q29" s="457"/>
      <c r="R29" s="413">
        <v>2879</v>
      </c>
    </row>
    <row r="30" spans="2:18" ht="11.25" customHeight="1">
      <c r="B30" s="407" t="s">
        <v>1447</v>
      </c>
      <c r="C30" s="407"/>
      <c r="D30" s="408">
        <v>440000.00000000006</v>
      </c>
      <c r="E30" s="409">
        <v>2.2000000000000002E-2</v>
      </c>
      <c r="F30" s="452"/>
      <c r="G30" s="409" t="s">
        <v>34</v>
      </c>
      <c r="H30" s="410" t="s">
        <v>34</v>
      </c>
      <c r="I30" s="409" t="s">
        <v>34</v>
      </c>
      <c r="J30" s="410" t="s">
        <v>34</v>
      </c>
      <c r="K30" s="409" t="s">
        <v>34</v>
      </c>
      <c r="L30" s="410" t="s">
        <v>34</v>
      </c>
      <c r="M30" s="409" t="s">
        <v>34</v>
      </c>
      <c r="N30" s="410" t="s">
        <v>34</v>
      </c>
      <c r="O30" s="411" t="s">
        <v>34</v>
      </c>
      <c r="P30" s="412" t="s">
        <v>34</v>
      </c>
      <c r="Q30" s="457"/>
      <c r="R30" s="413">
        <v>1825</v>
      </c>
    </row>
    <row r="31" spans="2:18" ht="11.25" customHeight="1">
      <c r="B31" s="414" t="s">
        <v>1450</v>
      </c>
      <c r="C31" s="414"/>
      <c r="D31" s="415">
        <v>660000</v>
      </c>
      <c r="E31" s="416">
        <v>3.3000000000000002E-2</v>
      </c>
      <c r="F31" s="453"/>
      <c r="G31" s="416" t="s">
        <v>34</v>
      </c>
      <c r="H31" s="417" t="s">
        <v>34</v>
      </c>
      <c r="I31" s="416" t="s">
        <v>34</v>
      </c>
      <c r="J31" s="417" t="s">
        <v>34</v>
      </c>
      <c r="K31" s="416" t="s">
        <v>34</v>
      </c>
      <c r="L31" s="417" t="s">
        <v>34</v>
      </c>
      <c r="M31" s="416" t="s">
        <v>34</v>
      </c>
      <c r="N31" s="417" t="s">
        <v>34</v>
      </c>
      <c r="O31" s="418" t="s">
        <v>34</v>
      </c>
      <c r="P31" s="419" t="s">
        <v>34</v>
      </c>
      <c r="Q31" s="458"/>
      <c r="R31" s="420">
        <v>2555</v>
      </c>
    </row>
    <row r="32" spans="2:18" ht="4.5" customHeight="1"/>
    <row r="33" spans="2:18" ht="11.25" customHeight="1">
      <c r="B33" s="430" t="s">
        <v>1372</v>
      </c>
      <c r="C33" s="449"/>
      <c r="D33" s="433">
        <v>800000</v>
      </c>
      <c r="E33" s="434">
        <v>0.04</v>
      </c>
      <c r="F33" s="449"/>
      <c r="G33" s="431"/>
      <c r="H33" s="432"/>
      <c r="I33" s="431"/>
      <c r="J33" s="432"/>
      <c r="K33" s="431"/>
      <c r="L33" s="432"/>
      <c r="M33" s="431"/>
      <c r="N33" s="432"/>
      <c r="O33" s="431"/>
      <c r="P33" s="431"/>
      <c r="Q33" s="456"/>
      <c r="R33" s="431"/>
    </row>
    <row r="34" spans="2:18" ht="11.25" customHeight="1">
      <c r="B34" s="388" t="s">
        <v>1451</v>
      </c>
      <c r="D34" s="441">
        <v>400000</v>
      </c>
      <c r="E34" s="442">
        <v>0.02</v>
      </c>
      <c r="F34" s="451"/>
      <c r="G34" s="442" t="s">
        <v>34</v>
      </c>
      <c r="H34" s="443" t="s">
        <v>34</v>
      </c>
      <c r="I34" s="442" t="s">
        <v>34</v>
      </c>
      <c r="J34" s="443" t="s">
        <v>34</v>
      </c>
      <c r="K34" s="442" t="s">
        <v>34</v>
      </c>
      <c r="L34" s="443" t="s">
        <v>34</v>
      </c>
      <c r="M34" s="442" t="s">
        <v>34</v>
      </c>
      <c r="N34" s="443" t="s">
        <v>34</v>
      </c>
      <c r="O34" s="444" t="s">
        <v>34</v>
      </c>
      <c r="P34" s="445" t="s">
        <v>34</v>
      </c>
      <c r="R34" s="446">
        <v>2920</v>
      </c>
    </row>
    <row r="35" spans="2:18" ht="11.25" customHeight="1">
      <c r="B35" s="414" t="s">
        <v>1452</v>
      </c>
      <c r="C35" s="414"/>
      <c r="D35" s="415">
        <v>400000</v>
      </c>
      <c r="E35" s="416">
        <v>0.02</v>
      </c>
      <c r="F35" s="453"/>
      <c r="G35" s="416" t="s">
        <v>34</v>
      </c>
      <c r="H35" s="417" t="s">
        <v>34</v>
      </c>
      <c r="I35" s="416" t="s">
        <v>34</v>
      </c>
      <c r="J35" s="417" t="s">
        <v>34</v>
      </c>
      <c r="K35" s="416" t="s">
        <v>34</v>
      </c>
      <c r="L35" s="417" t="s">
        <v>34</v>
      </c>
      <c r="M35" s="416" t="s">
        <v>34</v>
      </c>
      <c r="N35" s="417" t="s">
        <v>34</v>
      </c>
      <c r="O35" s="418" t="s">
        <v>34</v>
      </c>
      <c r="P35" s="419" t="s">
        <v>34</v>
      </c>
      <c r="Q35" s="458"/>
      <c r="R35" s="420">
        <v>3285</v>
      </c>
    </row>
    <row r="36" spans="2:18" ht="5.25" customHeight="1"/>
    <row r="37" spans="2:18" ht="11.25" customHeight="1">
      <c r="B37" s="403" t="s">
        <v>663</v>
      </c>
      <c r="C37" s="449"/>
      <c r="D37" s="422">
        <v>1000000</v>
      </c>
      <c r="E37" s="404">
        <v>0.05</v>
      </c>
      <c r="F37" s="449"/>
      <c r="G37" s="405"/>
      <c r="H37" s="406"/>
      <c r="I37" s="405"/>
      <c r="J37" s="406"/>
      <c r="K37" s="405"/>
      <c r="L37" s="406"/>
      <c r="M37" s="405"/>
      <c r="N37" s="406"/>
      <c r="O37" s="405"/>
      <c r="P37" s="405"/>
      <c r="Q37" s="456"/>
      <c r="R37" s="405"/>
    </row>
    <row r="38" spans="2:18" ht="3" customHeight="1"/>
    <row r="39" spans="2:18" ht="11.25" customHeight="1">
      <c r="B39" s="430" t="s">
        <v>1375</v>
      </c>
      <c r="C39" s="449"/>
      <c r="D39" s="433">
        <v>700000.00000000012</v>
      </c>
      <c r="E39" s="434">
        <v>3.5000000000000003E-2</v>
      </c>
      <c r="F39" s="449"/>
      <c r="G39" s="431"/>
      <c r="H39" s="432"/>
      <c r="I39" s="431"/>
      <c r="J39" s="432"/>
      <c r="K39" s="431"/>
      <c r="L39" s="432"/>
      <c r="M39" s="431"/>
      <c r="N39" s="432"/>
      <c r="O39" s="431"/>
      <c r="P39" s="431"/>
      <c r="Q39" s="456"/>
      <c r="R39" s="431"/>
    </row>
    <row r="40" spans="2:18" ht="11.25" customHeight="1">
      <c r="B40" s="388" t="s">
        <v>1448</v>
      </c>
      <c r="D40" s="441">
        <v>350000.00000000006</v>
      </c>
      <c r="E40" s="442">
        <v>1.7500000000000002E-2</v>
      </c>
      <c r="F40" s="451"/>
      <c r="G40" s="442" t="s">
        <v>34</v>
      </c>
      <c r="H40" s="443" t="s">
        <v>34</v>
      </c>
      <c r="I40" s="442" t="s">
        <v>34</v>
      </c>
      <c r="J40" s="443" t="s">
        <v>34</v>
      </c>
      <c r="K40" s="442" t="s">
        <v>34</v>
      </c>
      <c r="L40" s="443" t="s">
        <v>34</v>
      </c>
      <c r="M40" s="442" t="s">
        <v>34</v>
      </c>
      <c r="N40" s="443" t="s">
        <v>34</v>
      </c>
      <c r="O40" s="444" t="s">
        <v>34</v>
      </c>
      <c r="P40" s="445" t="s">
        <v>34</v>
      </c>
      <c r="R40" s="446">
        <v>730</v>
      </c>
    </row>
    <row r="41" spans="2:18" ht="11.25" customHeight="1">
      <c r="B41" s="414" t="s">
        <v>1449</v>
      </c>
      <c r="C41" s="414"/>
      <c r="D41" s="415">
        <v>350000.00000000006</v>
      </c>
      <c r="E41" s="416">
        <v>1.7500000000000002E-2</v>
      </c>
      <c r="F41" s="453"/>
      <c r="G41" s="416" t="s">
        <v>34</v>
      </c>
      <c r="H41" s="417" t="s">
        <v>34</v>
      </c>
      <c r="I41" s="416" t="s">
        <v>34</v>
      </c>
      <c r="J41" s="417" t="s">
        <v>34</v>
      </c>
      <c r="K41" s="416" t="s">
        <v>34</v>
      </c>
      <c r="L41" s="417" t="s">
        <v>34</v>
      </c>
      <c r="M41" s="416" t="s">
        <v>34</v>
      </c>
      <c r="N41" s="417" t="s">
        <v>34</v>
      </c>
      <c r="O41" s="418" t="s">
        <v>34</v>
      </c>
      <c r="P41" s="419" t="s">
        <v>34</v>
      </c>
      <c r="Q41" s="458"/>
      <c r="R41" s="420">
        <v>1095</v>
      </c>
    </row>
    <row r="42" spans="2:18" ht="4.5" customHeight="1"/>
    <row r="43" spans="2:18" ht="11.25" customHeight="1">
      <c r="B43" s="430" t="s">
        <v>1379</v>
      </c>
      <c r="C43" s="449"/>
      <c r="D43" s="433">
        <v>300000</v>
      </c>
      <c r="E43" s="434">
        <v>1.4999999999999999E-2</v>
      </c>
      <c r="F43" s="449"/>
      <c r="G43" s="431"/>
      <c r="H43" s="432"/>
      <c r="I43" s="431"/>
      <c r="J43" s="432"/>
      <c r="K43" s="431"/>
      <c r="L43" s="432"/>
      <c r="M43" s="431"/>
      <c r="N43" s="432"/>
      <c r="O43" s="431"/>
      <c r="P43" s="431"/>
      <c r="Q43" s="456"/>
      <c r="R43" s="431"/>
    </row>
    <row r="44" spans="2:18" ht="5.25" customHeight="1"/>
    <row r="45" spans="2:18" ht="14.25" customHeight="1">
      <c r="B45" s="399" t="s">
        <v>13</v>
      </c>
      <c r="C45" s="448"/>
      <c r="D45" s="421">
        <v>2000000</v>
      </c>
      <c r="E45" s="400">
        <v>0.1</v>
      </c>
      <c r="F45" s="448"/>
      <c r="G45" s="401"/>
      <c r="H45" s="402"/>
      <c r="I45" s="401"/>
      <c r="J45" s="402"/>
      <c r="K45" s="401"/>
      <c r="L45" s="402"/>
      <c r="M45" s="401"/>
      <c r="N45" s="402"/>
      <c r="O45" s="401"/>
      <c r="P45" s="401"/>
      <c r="Q45" s="455"/>
      <c r="R45" s="401"/>
    </row>
    <row r="46" spans="2:18" ht="5.25" customHeight="1"/>
    <row r="47" spans="2:18" ht="11.25" customHeight="1">
      <c r="B47" s="403" t="s">
        <v>615</v>
      </c>
      <c r="C47" s="449"/>
      <c r="D47" s="422">
        <v>1600000</v>
      </c>
      <c r="E47" s="404">
        <v>0.08</v>
      </c>
      <c r="F47" s="449"/>
      <c r="G47" s="405"/>
      <c r="H47" s="406"/>
      <c r="I47" s="405"/>
      <c r="J47" s="406"/>
      <c r="K47" s="405"/>
      <c r="L47" s="406"/>
      <c r="M47" s="405"/>
      <c r="N47" s="406"/>
      <c r="O47" s="405"/>
      <c r="P47" s="405"/>
      <c r="Q47" s="456"/>
      <c r="R47" s="405"/>
    </row>
    <row r="48" spans="2:18" ht="11.25" customHeight="1">
      <c r="B48" s="388" t="s">
        <v>256</v>
      </c>
      <c r="D48" s="441">
        <v>400000</v>
      </c>
      <c r="E48" s="442">
        <v>0.02</v>
      </c>
      <c r="F48" s="451"/>
      <c r="G48" s="442">
        <v>0.16028525173603114</v>
      </c>
      <c r="H48" s="443">
        <v>2.0720387338863815</v>
      </c>
      <c r="I48" s="442">
        <v>0.23442702828583206</v>
      </c>
      <c r="J48" s="443">
        <v>2.2981687391292764</v>
      </c>
      <c r="K48" s="442">
        <v>0.40957397410747709</v>
      </c>
      <c r="L48" s="443">
        <v>3.1058738490903597</v>
      </c>
      <c r="M48" s="442">
        <v>0.60226310000038152</v>
      </c>
      <c r="N48" s="443">
        <v>3.4234587070300804</v>
      </c>
      <c r="O48" s="444">
        <v>5.2054524826844618E-2</v>
      </c>
      <c r="P48" s="445">
        <v>2.2071467056216321</v>
      </c>
      <c r="R48" s="446">
        <v>22</v>
      </c>
    </row>
    <row r="49" spans="2:18" ht="11.25" customHeight="1">
      <c r="B49" s="407" t="s">
        <v>651</v>
      </c>
      <c r="C49" s="407"/>
      <c r="D49" s="408">
        <v>400000</v>
      </c>
      <c r="E49" s="409">
        <v>0.02</v>
      </c>
      <c r="F49" s="452"/>
      <c r="G49" s="409" t="s">
        <v>34</v>
      </c>
      <c r="H49" s="410" t="s">
        <v>34</v>
      </c>
      <c r="I49" s="409" t="s">
        <v>34</v>
      </c>
      <c r="J49" s="410" t="s">
        <v>34</v>
      </c>
      <c r="K49" s="409" t="s">
        <v>34</v>
      </c>
      <c r="L49" s="410" t="s">
        <v>34</v>
      </c>
      <c r="M49" s="409" t="s">
        <v>34</v>
      </c>
      <c r="N49" s="410" t="s">
        <v>34</v>
      </c>
      <c r="O49" s="411" t="s">
        <v>34</v>
      </c>
      <c r="P49" s="412" t="s">
        <v>34</v>
      </c>
      <c r="Q49" s="457"/>
      <c r="R49" s="413" t="s">
        <v>34</v>
      </c>
    </row>
    <row r="50" spans="2:18" ht="11.25" customHeight="1">
      <c r="B50" s="407" t="s">
        <v>41</v>
      </c>
      <c r="C50" s="407"/>
      <c r="D50" s="408">
        <v>400000</v>
      </c>
      <c r="E50" s="409">
        <v>0.02</v>
      </c>
      <c r="F50" s="452"/>
      <c r="G50" s="409">
        <v>0.15461213676850361</v>
      </c>
      <c r="H50" s="410">
        <v>1.9987012694148127</v>
      </c>
      <c r="I50" s="409">
        <v>0.23581554571592966</v>
      </c>
      <c r="J50" s="410">
        <v>2.3117808527789689</v>
      </c>
      <c r="K50" s="409">
        <v>0.28694003176797622</v>
      </c>
      <c r="L50" s="410">
        <v>2.1759183865805229</v>
      </c>
      <c r="M50" s="409">
        <v>0.54268822199224309</v>
      </c>
      <c r="N50" s="410">
        <v>3.0848157869556361</v>
      </c>
      <c r="O50" s="411">
        <v>6.3119575765374705E-2</v>
      </c>
      <c r="P50" s="412">
        <v>1.8481729631444674</v>
      </c>
      <c r="Q50" s="457"/>
      <c r="R50" s="413">
        <v>22</v>
      </c>
    </row>
    <row r="51" spans="2:18" ht="11.25" customHeight="1">
      <c r="B51" s="414" t="s">
        <v>67</v>
      </c>
      <c r="C51" s="414"/>
      <c r="D51" s="415">
        <v>400000</v>
      </c>
      <c r="E51" s="416">
        <v>0.02</v>
      </c>
      <c r="F51" s="453"/>
      <c r="G51" s="416">
        <v>0.17784887802527871</v>
      </c>
      <c r="H51" s="417">
        <v>2.2990871590200914</v>
      </c>
      <c r="I51" s="416">
        <v>0.21711144540459482</v>
      </c>
      <c r="J51" s="417">
        <v>2.1284181281675516</v>
      </c>
      <c r="K51" s="416">
        <v>0.29528439773602377</v>
      </c>
      <c r="L51" s="417">
        <v>2.2391952295583377</v>
      </c>
      <c r="M51" s="416">
        <v>0.38901859935054017</v>
      </c>
      <c r="N51" s="417">
        <v>2.2113078339722447</v>
      </c>
      <c r="O51" s="418">
        <v>4.3191210905645046E-2</v>
      </c>
      <c r="P51" s="419">
        <v>2.3230039996961387</v>
      </c>
      <c r="Q51" s="458"/>
      <c r="R51" s="420">
        <v>21</v>
      </c>
    </row>
    <row r="52" spans="2:18" ht="5.25" customHeight="1"/>
    <row r="53" spans="2:18" ht="11.25" customHeight="1">
      <c r="B53" s="403" t="s">
        <v>616</v>
      </c>
      <c r="C53" s="449"/>
      <c r="D53" s="422">
        <v>400000</v>
      </c>
      <c r="E53" s="404">
        <v>0.02</v>
      </c>
      <c r="F53" s="449"/>
      <c r="G53" s="405"/>
      <c r="H53" s="406"/>
      <c r="I53" s="405"/>
      <c r="J53" s="406"/>
      <c r="K53" s="405"/>
      <c r="L53" s="406"/>
      <c r="M53" s="405"/>
      <c r="N53" s="406"/>
      <c r="O53" s="405"/>
      <c r="P53" s="405"/>
      <c r="Q53" s="456"/>
      <c r="R53" s="405"/>
    </row>
    <row r="54" spans="2:18" ht="3" customHeight="1"/>
    <row r="55" spans="2:18" ht="11.25" customHeight="1">
      <c r="B55" s="430" t="s">
        <v>617</v>
      </c>
      <c r="C55" s="449"/>
      <c r="D55" s="433">
        <v>400000</v>
      </c>
      <c r="E55" s="434">
        <v>0.02</v>
      </c>
      <c r="F55" s="449"/>
      <c r="G55" s="431"/>
      <c r="H55" s="432"/>
      <c r="I55" s="431"/>
      <c r="J55" s="432"/>
      <c r="K55" s="431"/>
      <c r="L55" s="432"/>
      <c r="M55" s="431"/>
      <c r="N55" s="432"/>
      <c r="O55" s="431"/>
      <c r="P55" s="431"/>
      <c r="Q55" s="456"/>
      <c r="R55" s="431"/>
    </row>
    <row r="56" spans="2:18" ht="11.25" customHeight="1">
      <c r="B56" s="423" t="s">
        <v>650</v>
      </c>
      <c r="C56" s="423"/>
      <c r="D56" s="424">
        <v>400000</v>
      </c>
      <c r="E56" s="425">
        <v>0.02</v>
      </c>
      <c r="F56" s="454"/>
      <c r="G56" s="425">
        <v>9.217874383893121E-2</v>
      </c>
      <c r="H56" s="426">
        <v>1.1916126131791884</v>
      </c>
      <c r="I56" s="425">
        <v>0.10320133650430896</v>
      </c>
      <c r="J56" s="426">
        <v>1.0117181756933864</v>
      </c>
      <c r="K56" s="425">
        <v>0.18088648159287013</v>
      </c>
      <c r="L56" s="426">
        <v>1.3716950498564497</v>
      </c>
      <c r="M56" s="425">
        <v>0.30731837553242713</v>
      </c>
      <c r="N56" s="426">
        <v>1.7468972755364909</v>
      </c>
      <c r="O56" s="427">
        <v>4.874684630137259E-2</v>
      </c>
      <c r="P56" s="428">
        <v>4.6490018234214871E-2</v>
      </c>
      <c r="Q56" s="459"/>
      <c r="R56" s="429">
        <v>11</v>
      </c>
    </row>
    <row r="57" spans="2:18" ht="5.25" customHeight="1"/>
    <row r="58" spans="2:18" ht="14.25" customHeight="1">
      <c r="B58" s="399" t="s">
        <v>14</v>
      </c>
      <c r="C58" s="448"/>
      <c r="D58" s="421">
        <v>800000.00000000012</v>
      </c>
      <c r="E58" s="400">
        <v>0.04</v>
      </c>
      <c r="F58" s="448"/>
      <c r="G58" s="401"/>
      <c r="H58" s="402"/>
      <c r="I58" s="401"/>
      <c r="J58" s="402"/>
      <c r="K58" s="401"/>
      <c r="L58" s="402"/>
      <c r="M58" s="401"/>
      <c r="N58" s="402"/>
      <c r="O58" s="401"/>
      <c r="P58" s="401"/>
      <c r="Q58" s="455"/>
      <c r="R58" s="401"/>
    </row>
    <row r="59" spans="2:18" ht="5.25" customHeight="1"/>
    <row r="60" spans="2:18" ht="11.25" customHeight="1">
      <c r="B60" s="403" t="s">
        <v>608</v>
      </c>
      <c r="C60" s="449"/>
      <c r="D60" s="422">
        <v>700000.00000000012</v>
      </c>
      <c r="E60" s="404">
        <v>3.5000000000000003E-2</v>
      </c>
      <c r="F60" s="449"/>
      <c r="G60" s="405"/>
      <c r="H60" s="406"/>
      <c r="I60" s="405"/>
      <c r="J60" s="406"/>
      <c r="K60" s="405"/>
      <c r="L60" s="406"/>
      <c r="M60" s="405"/>
      <c r="N60" s="406"/>
      <c r="O60" s="405"/>
      <c r="P60" s="405"/>
      <c r="Q60" s="456"/>
      <c r="R60" s="405"/>
    </row>
    <row r="61" spans="2:18" ht="3" customHeight="1"/>
    <row r="62" spans="2:18" ht="11.25" customHeight="1">
      <c r="B62" s="430" t="s">
        <v>607</v>
      </c>
      <c r="C62" s="449"/>
      <c r="D62" s="433">
        <v>200000</v>
      </c>
      <c r="E62" s="434">
        <v>0.01</v>
      </c>
      <c r="F62" s="449"/>
      <c r="G62" s="431"/>
      <c r="H62" s="432"/>
      <c r="I62" s="431"/>
      <c r="J62" s="432"/>
      <c r="K62" s="431"/>
      <c r="L62" s="432"/>
      <c r="M62" s="431"/>
      <c r="N62" s="432"/>
      <c r="O62" s="431"/>
      <c r="P62" s="431"/>
      <c r="Q62" s="456"/>
      <c r="R62" s="431"/>
    </row>
    <row r="63" spans="2:18" ht="11.25" customHeight="1">
      <c r="B63" s="423" t="s">
        <v>653</v>
      </c>
      <c r="C63" s="423"/>
      <c r="D63" s="424">
        <v>200000</v>
      </c>
      <c r="E63" s="425">
        <v>0.01</v>
      </c>
      <c r="F63" s="454"/>
      <c r="G63" s="425" t="s">
        <v>34</v>
      </c>
      <c r="H63" s="426" t="s">
        <v>34</v>
      </c>
      <c r="I63" s="425" t="s">
        <v>34</v>
      </c>
      <c r="J63" s="426" t="s">
        <v>34</v>
      </c>
      <c r="K63" s="425" t="s">
        <v>34</v>
      </c>
      <c r="L63" s="426" t="s">
        <v>34</v>
      </c>
      <c r="M63" s="425" t="s">
        <v>34</v>
      </c>
      <c r="N63" s="426" t="s">
        <v>34</v>
      </c>
      <c r="O63" s="427" t="s">
        <v>34</v>
      </c>
      <c r="P63" s="428" t="s">
        <v>34</v>
      </c>
      <c r="Q63" s="459"/>
      <c r="R63" s="429" t="s">
        <v>34</v>
      </c>
    </row>
    <row r="64" spans="2:18" ht="4.5" customHeight="1"/>
    <row r="65" spans="2:18" ht="11.25" customHeight="1">
      <c r="B65" s="430" t="s">
        <v>614</v>
      </c>
      <c r="C65" s="449"/>
      <c r="D65" s="433">
        <v>500000</v>
      </c>
      <c r="E65" s="434">
        <v>2.5000000000000001E-2</v>
      </c>
      <c r="F65" s="449"/>
      <c r="G65" s="431"/>
      <c r="H65" s="432"/>
      <c r="I65" s="431"/>
      <c r="J65" s="432"/>
      <c r="K65" s="431"/>
      <c r="L65" s="432"/>
      <c r="M65" s="431"/>
      <c r="N65" s="432"/>
      <c r="O65" s="431"/>
      <c r="P65" s="431"/>
      <c r="Q65" s="456"/>
      <c r="R65" s="431"/>
    </row>
    <row r="66" spans="2:18" ht="11.25" customHeight="1">
      <c r="B66" s="388" t="s">
        <v>646</v>
      </c>
      <c r="D66" s="441">
        <v>250000</v>
      </c>
      <c r="E66" s="442">
        <v>1.2500000000000001E-2</v>
      </c>
      <c r="F66" s="451"/>
      <c r="G66" s="442">
        <v>0.15924514614955787</v>
      </c>
      <c r="H66" s="443">
        <v>2.0585930859608101</v>
      </c>
      <c r="I66" s="442">
        <v>0.15461018483594602</v>
      </c>
      <c r="J66" s="443">
        <v>1.5156967869239706</v>
      </c>
      <c r="K66" s="442">
        <v>0.36953838329088629</v>
      </c>
      <c r="L66" s="443">
        <v>2.8022766910407082</v>
      </c>
      <c r="M66" s="442">
        <v>0.67756588679432128</v>
      </c>
      <c r="N66" s="443">
        <v>3.8515041594464403</v>
      </c>
      <c r="O66" s="444">
        <v>0.16461533049601917</v>
      </c>
      <c r="P66" s="445">
        <v>0.36547124018733934</v>
      </c>
      <c r="R66" s="446">
        <v>23</v>
      </c>
    </row>
    <row r="67" spans="2:18" ht="11.25" customHeight="1">
      <c r="B67" s="414" t="s">
        <v>1095</v>
      </c>
      <c r="C67" s="414"/>
      <c r="D67" s="415">
        <v>250000</v>
      </c>
      <c r="E67" s="416">
        <v>1.2500000000000001E-2</v>
      </c>
      <c r="F67" s="453"/>
      <c r="G67" s="416">
        <v>0.20053524105069087</v>
      </c>
      <c r="H67" s="417">
        <v>2.5923582018049651</v>
      </c>
      <c r="I67" s="416">
        <v>4.6820803872954064E-2</v>
      </c>
      <c r="J67" s="417">
        <v>0.45900043432930837</v>
      </c>
      <c r="K67" s="416" t="s">
        <v>1424</v>
      </c>
      <c r="L67" s="417" t="s">
        <v>1424</v>
      </c>
      <c r="M67" s="416" t="s">
        <v>1424</v>
      </c>
      <c r="N67" s="417" t="s">
        <v>1424</v>
      </c>
      <c r="O67" s="418">
        <v>0.16240664957611842</v>
      </c>
      <c r="P67" s="419">
        <v>-0.23547296773281978</v>
      </c>
      <c r="Q67" s="458"/>
      <c r="R67" s="420">
        <v>23</v>
      </c>
    </row>
    <row r="68" spans="2:18" ht="5.25" customHeight="1"/>
    <row r="69" spans="2:18" ht="11.25" customHeight="1">
      <c r="B69" s="403" t="s">
        <v>628</v>
      </c>
      <c r="C69" s="449"/>
      <c r="D69" s="422">
        <v>100000</v>
      </c>
      <c r="E69" s="404">
        <v>5.0000000000000001E-3</v>
      </c>
      <c r="F69" s="449"/>
      <c r="G69" s="405"/>
      <c r="H69" s="406"/>
      <c r="I69" s="405"/>
      <c r="J69" s="406"/>
      <c r="K69" s="405"/>
      <c r="L69" s="406"/>
      <c r="M69" s="405"/>
      <c r="N69" s="406"/>
      <c r="O69" s="405"/>
      <c r="P69" s="405"/>
      <c r="Q69" s="456"/>
      <c r="R69" s="405"/>
    </row>
    <row r="70" spans="2:18" ht="3" customHeight="1"/>
    <row r="71" spans="2:18" ht="11.25" customHeight="1">
      <c r="B71" s="430" t="s">
        <v>609</v>
      </c>
      <c r="C71" s="449"/>
      <c r="D71" s="433">
        <v>100000</v>
      </c>
      <c r="E71" s="434">
        <v>5.0000000000000001E-3</v>
      </c>
      <c r="F71" s="449"/>
      <c r="G71" s="431"/>
      <c r="H71" s="432"/>
      <c r="I71" s="431"/>
      <c r="J71" s="432"/>
      <c r="K71" s="431"/>
      <c r="L71" s="432"/>
      <c r="M71" s="431"/>
      <c r="N71" s="432"/>
      <c r="O71" s="431"/>
      <c r="P71" s="431"/>
      <c r="Q71" s="456"/>
      <c r="R71" s="431"/>
    </row>
    <row r="72" spans="2:18" ht="11.25" customHeight="1">
      <c r="B72" s="423" t="s">
        <v>439</v>
      </c>
      <c r="C72" s="423"/>
      <c r="D72" s="424">
        <v>100000</v>
      </c>
      <c r="E72" s="425">
        <v>5.0000000000000001E-3</v>
      </c>
      <c r="F72" s="454"/>
      <c r="G72" s="425">
        <v>-0.1219041501272069</v>
      </c>
      <c r="H72" s="426">
        <v>-1.5758787421131926</v>
      </c>
      <c r="I72" s="425">
        <v>-5.344639927797501E-2</v>
      </c>
      <c r="J72" s="426">
        <v>-0.52395342353570684</v>
      </c>
      <c r="K72" s="425">
        <v>0.22887896919053441</v>
      </c>
      <c r="L72" s="426">
        <v>1.7356308016512261</v>
      </c>
      <c r="M72" s="425">
        <v>0.45032697502697716</v>
      </c>
      <c r="N72" s="426">
        <v>2.5598045167728953</v>
      </c>
      <c r="O72" s="427">
        <v>0.21028798327972964</v>
      </c>
      <c r="P72" s="428">
        <v>-0.61804971106699913</v>
      </c>
      <c r="Q72" s="459"/>
      <c r="R72" s="429">
        <v>1</v>
      </c>
    </row>
    <row r="73" spans="2:18" ht="7.5" customHeight="1"/>
    <row r="74" spans="2:18" ht="11.25" customHeight="1">
      <c r="B74" s="435" t="s">
        <v>1435</v>
      </c>
      <c r="C74" s="450"/>
      <c r="D74" s="436">
        <v>20000000</v>
      </c>
      <c r="E74" s="437">
        <v>1</v>
      </c>
      <c r="F74" s="450"/>
      <c r="G74" s="438"/>
      <c r="H74" s="439"/>
      <c r="I74" s="438"/>
      <c r="J74" s="439"/>
      <c r="K74" s="438"/>
      <c r="L74" s="439"/>
      <c r="M74" s="438"/>
      <c r="N74" s="439"/>
      <c r="O74" s="438"/>
      <c r="P74" s="438"/>
      <c r="Q74" s="460"/>
      <c r="R74" s="438"/>
    </row>
  </sheetData>
  <mergeCells count="1">
    <mergeCell ref="D2:E2"/>
  </mergeCells>
  <printOptions horizontalCentered="1"/>
  <pageMargins left="0.25" right="0.25" top="0.5" bottom="0.5" header="0" footer="0"/>
  <pageSetup paperSize="9" pageOrder="overThenDown" orientation="landscape" r:id="rId1"/>
  <headerFooter>
    <oddFooter>&amp;L&amp;10 27/09/2022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PDF">
                <anchor moveWithCells="1" sizeWithCells="1">
                  <from>
                    <xdr:col>7</xdr:col>
                    <xdr:colOff>28575</xdr:colOff>
                    <xdr:row>0</xdr:row>
                    <xdr:rowOff>104775</xdr:rowOff>
                  </from>
                  <to>
                    <xdr:col>9</xdr:col>
                    <xdr:colOff>466725</xdr:colOff>
                    <xdr:row>0</xdr:row>
                    <xdr:rowOff>390525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R65"/>
  <sheetViews>
    <sheetView showGridLines="0" showRuler="0" view="pageLayout" zoomScale="110" zoomScaleNormal="80" zoomScalePageLayoutView="110" workbookViewId="0">
      <selection activeCell="B42" sqref="B42"/>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9" width="14.796875" style="388" customWidth="1"/>
    <col min="20" max="16384" width="10.69921875" style="388"/>
  </cols>
  <sheetData>
    <row r="1" spans="1:18" s="580" customFormat="1" ht="33.75" customHeight="1">
      <c r="A1" s="577"/>
      <c r="B1" s="578" t="s">
        <v>1433</v>
      </c>
      <c r="C1" s="579"/>
      <c r="E1" s="581"/>
      <c r="F1" s="579"/>
      <c r="G1" s="581"/>
      <c r="H1" s="582"/>
      <c r="J1" s="582"/>
      <c r="K1" s="582"/>
      <c r="L1" s="582"/>
      <c r="M1" s="582"/>
      <c r="N1" s="582"/>
      <c r="O1" s="583"/>
      <c r="Q1" s="581"/>
      <c r="R1" s="582"/>
    </row>
    <row r="2" spans="1:18" s="586" customFormat="1" ht="16.5" customHeight="1">
      <c r="A2" s="577"/>
      <c r="B2" s="398" t="s">
        <v>1434</v>
      </c>
      <c r="C2" s="585"/>
      <c r="D2" s="750">
        <v>10000000</v>
      </c>
      <c r="E2" s="750"/>
      <c r="F2" s="579"/>
      <c r="H2" s="584"/>
      <c r="J2" s="587"/>
      <c r="K2" s="587"/>
      <c r="L2" s="587"/>
      <c r="M2" s="587"/>
      <c r="N2" s="587"/>
      <c r="O2" s="583"/>
      <c r="P2" s="587"/>
      <c r="Q2" s="587"/>
      <c r="R2" s="587"/>
    </row>
    <row r="3" spans="1:18" s="580" customFormat="1" ht="5.25" customHeight="1">
      <c r="A3" s="588"/>
      <c r="E3" s="582"/>
      <c r="F3" s="589"/>
      <c r="G3" s="590"/>
      <c r="H3" s="582"/>
      <c r="I3" s="582"/>
      <c r="J3" s="582"/>
      <c r="K3" s="582"/>
      <c r="L3" s="582"/>
      <c r="M3" s="582"/>
      <c r="N3" s="582"/>
      <c r="O3" s="583"/>
      <c r="P3" s="582"/>
      <c r="Q3" s="582"/>
      <c r="R3" s="582"/>
    </row>
    <row r="4" spans="1:18" s="577" customFormat="1" ht="27" customHeight="1">
      <c r="B4" s="591" t="s">
        <v>717</v>
      </c>
      <c r="D4" s="591" t="s">
        <v>10</v>
      </c>
      <c r="E4" s="591" t="s">
        <v>1349</v>
      </c>
      <c r="G4" s="591" t="s">
        <v>710</v>
      </c>
      <c r="H4" s="591" t="s">
        <v>711</v>
      </c>
      <c r="I4" s="592" t="s">
        <v>712</v>
      </c>
      <c r="J4" s="591" t="s">
        <v>713</v>
      </c>
      <c r="K4" s="592" t="s">
        <v>714</v>
      </c>
      <c r="L4" s="591" t="s">
        <v>1331</v>
      </c>
      <c r="M4" s="592" t="s">
        <v>1332</v>
      </c>
      <c r="N4" s="591" t="s">
        <v>715</v>
      </c>
      <c r="O4" s="592" t="s">
        <v>716</v>
      </c>
      <c r="P4" s="591" t="s">
        <v>605</v>
      </c>
      <c r="R4" s="591" t="s">
        <v>33</v>
      </c>
    </row>
    <row r="5" spans="1:18" ht="5.25" customHeight="1"/>
    <row r="6" spans="1:18" ht="14.25" customHeight="1">
      <c r="B6" s="399" t="s">
        <v>11</v>
      </c>
      <c r="C6" s="448"/>
      <c r="D6" s="421">
        <v>8400000</v>
      </c>
      <c r="E6" s="400">
        <v>0.84000000000000008</v>
      </c>
      <c r="F6" s="448"/>
      <c r="G6" s="401"/>
      <c r="H6" s="402"/>
      <c r="I6" s="401"/>
      <c r="J6" s="402"/>
      <c r="K6" s="401"/>
      <c r="L6" s="402"/>
      <c r="M6" s="401"/>
      <c r="N6" s="402"/>
      <c r="O6" s="401"/>
      <c r="P6" s="401"/>
      <c r="Q6" s="455"/>
      <c r="R6" s="401"/>
    </row>
    <row r="7" spans="1:18" ht="5.25" customHeight="1"/>
    <row r="8" spans="1:18" ht="11.25" customHeight="1">
      <c r="B8" s="403" t="s">
        <v>620</v>
      </c>
      <c r="C8" s="449"/>
      <c r="D8" s="422">
        <v>6400000</v>
      </c>
      <c r="E8" s="404">
        <v>0.64</v>
      </c>
      <c r="F8" s="449"/>
      <c r="G8" s="405"/>
      <c r="H8" s="406"/>
      <c r="I8" s="405"/>
      <c r="J8" s="406"/>
      <c r="K8" s="405"/>
      <c r="L8" s="406"/>
      <c r="M8" s="405"/>
      <c r="N8" s="406"/>
      <c r="O8" s="405"/>
      <c r="P8" s="405"/>
      <c r="Q8" s="456"/>
      <c r="R8" s="405"/>
    </row>
    <row r="9" spans="1:18" ht="11.25" customHeight="1">
      <c r="B9" s="388" t="s">
        <v>772</v>
      </c>
      <c r="D9" s="441">
        <v>640000</v>
      </c>
      <c r="E9" s="442">
        <v>6.4000000000000001E-2</v>
      </c>
      <c r="F9" s="451"/>
      <c r="G9" s="442">
        <v>8.5168234658835162E-2</v>
      </c>
      <c r="H9" s="443">
        <v>1.1009863926873147</v>
      </c>
      <c r="I9" s="442">
        <v>0.11639531226275257</v>
      </c>
      <c r="J9" s="443">
        <v>1.1410632552885327</v>
      </c>
      <c r="K9" s="442">
        <v>0.17673891419195664</v>
      </c>
      <c r="L9" s="443">
        <v>1.340243292805948</v>
      </c>
      <c r="M9" s="442">
        <v>0.20011456913455672</v>
      </c>
      <c r="N9" s="443">
        <v>1.137516085755274</v>
      </c>
      <c r="O9" s="444">
        <v>1.576882463940955E-3</v>
      </c>
      <c r="P9" s="445">
        <v>8.2303198014544119</v>
      </c>
      <c r="R9" s="446">
        <v>1</v>
      </c>
    </row>
    <row r="10" spans="1:18" ht="11.25" customHeight="1">
      <c r="B10" s="407" t="s">
        <v>1194</v>
      </c>
      <c r="C10" s="407"/>
      <c r="D10" s="408">
        <v>640000</v>
      </c>
      <c r="E10" s="409">
        <v>6.4000000000000001E-2</v>
      </c>
      <c r="F10" s="452"/>
      <c r="G10" s="409">
        <v>8.512216587379573E-2</v>
      </c>
      <c r="H10" s="410">
        <v>1.1003908525113413</v>
      </c>
      <c r="I10" s="409">
        <v>0.1148217267458993</v>
      </c>
      <c r="J10" s="410">
        <v>1.1256368555699414</v>
      </c>
      <c r="K10" s="409">
        <v>0.17349807109485571</v>
      </c>
      <c r="L10" s="410">
        <v>1.3156673908672925</v>
      </c>
      <c r="M10" s="409">
        <v>0.1993403250823651</v>
      </c>
      <c r="N10" s="410">
        <v>1.1331150315617828</v>
      </c>
      <c r="O10" s="411">
        <v>1.972851274573893E-3</v>
      </c>
      <c r="P10" s="412">
        <v>5.8635014634831348</v>
      </c>
      <c r="Q10" s="457"/>
      <c r="R10" s="413">
        <v>1</v>
      </c>
    </row>
    <row r="11" spans="1:18" ht="11.25" customHeight="1">
      <c r="B11" s="407" t="s">
        <v>1203</v>
      </c>
      <c r="C11" s="407"/>
      <c r="D11" s="408">
        <v>640000</v>
      </c>
      <c r="E11" s="409">
        <v>6.4000000000000001E-2</v>
      </c>
      <c r="F11" s="452"/>
      <c r="G11" s="409">
        <v>8.5703242640660093E-2</v>
      </c>
      <c r="H11" s="410">
        <v>1.1079025452919553</v>
      </c>
      <c r="I11" s="409">
        <v>0.12042089039048776</v>
      </c>
      <c r="J11" s="410">
        <v>1.1805273814079982</v>
      </c>
      <c r="K11" s="409">
        <v>0.18232039581137105</v>
      </c>
      <c r="L11" s="410">
        <v>1.3825686818609877</v>
      </c>
      <c r="M11" s="409">
        <v>0.16809371745635571</v>
      </c>
      <c r="N11" s="410">
        <v>0.95549918403211254</v>
      </c>
      <c r="O11" s="411">
        <v>3.7050483216722854E-3</v>
      </c>
      <c r="P11" s="412">
        <v>4.4762749372878279</v>
      </c>
      <c r="Q11" s="457"/>
      <c r="R11" s="413">
        <v>1</v>
      </c>
    </row>
    <row r="12" spans="1:18" ht="11.25" customHeight="1">
      <c r="B12" s="407" t="s">
        <v>19</v>
      </c>
      <c r="C12" s="407"/>
      <c r="D12" s="408">
        <v>640000</v>
      </c>
      <c r="E12" s="409">
        <v>6.4000000000000001E-2</v>
      </c>
      <c r="F12" s="452"/>
      <c r="G12" s="409">
        <v>8.418814540306796E-2</v>
      </c>
      <c r="H12" s="410">
        <v>1.0883165875828502</v>
      </c>
      <c r="I12" s="409">
        <v>0.11618289351949596</v>
      </c>
      <c r="J12" s="410">
        <v>1.138980841332569</v>
      </c>
      <c r="K12" s="409">
        <v>0.20154067573080225</v>
      </c>
      <c r="L12" s="410">
        <v>1.5283195560566538</v>
      </c>
      <c r="M12" s="409" t="s">
        <v>1424</v>
      </c>
      <c r="N12" s="410" t="s">
        <v>1424</v>
      </c>
      <c r="O12" s="411">
        <v>4.9303520050811653E-3</v>
      </c>
      <c r="P12" s="412">
        <v>2.595906998936198</v>
      </c>
      <c r="Q12" s="457"/>
      <c r="R12" s="413">
        <v>31</v>
      </c>
    </row>
    <row r="13" spans="1:18" ht="11.25" customHeight="1">
      <c r="B13" s="407" t="s">
        <v>381</v>
      </c>
      <c r="C13" s="407"/>
      <c r="D13" s="408">
        <v>640000</v>
      </c>
      <c r="E13" s="409">
        <v>6.4000000000000001E-2</v>
      </c>
      <c r="F13" s="452"/>
      <c r="G13" s="409">
        <v>8.8382998778722355E-2</v>
      </c>
      <c r="H13" s="410">
        <v>1.1425442759271551</v>
      </c>
      <c r="I13" s="409">
        <v>0.11991681146387312</v>
      </c>
      <c r="J13" s="410">
        <v>1.1755857224206774</v>
      </c>
      <c r="K13" s="409">
        <v>0.18813529101480819</v>
      </c>
      <c r="L13" s="410">
        <v>1.4266640885257118</v>
      </c>
      <c r="M13" s="409">
        <v>0.20483902159303802</v>
      </c>
      <c r="N13" s="410">
        <v>1.1643714051413152</v>
      </c>
      <c r="O13" s="411">
        <v>1.8697067738675803E-3</v>
      </c>
      <c r="P13" s="412">
        <v>8.6267691688853656</v>
      </c>
      <c r="Q13" s="457"/>
      <c r="R13" s="413">
        <v>31</v>
      </c>
    </row>
    <row r="14" spans="1:18" ht="11.25" customHeight="1">
      <c r="B14" s="407" t="s">
        <v>849</v>
      </c>
      <c r="C14" s="407"/>
      <c r="D14" s="408">
        <v>640000</v>
      </c>
      <c r="E14" s="409">
        <v>6.4000000000000001E-2</v>
      </c>
      <c r="F14" s="452"/>
      <c r="G14" s="409">
        <v>8.8221821405476186E-2</v>
      </c>
      <c r="H14" s="410">
        <v>1.1404607045643818</v>
      </c>
      <c r="I14" s="409">
        <v>0.12148376632693458</v>
      </c>
      <c r="J14" s="410">
        <v>1.1909471195609578</v>
      </c>
      <c r="K14" s="409">
        <v>0.22907325882411378</v>
      </c>
      <c r="L14" s="410">
        <v>1.7371041352374199</v>
      </c>
      <c r="M14" s="409">
        <v>0.21080751951568599</v>
      </c>
      <c r="N14" s="410">
        <v>1.1982982822506172</v>
      </c>
      <c r="O14" s="411">
        <v>4.9637686692548377E-3</v>
      </c>
      <c r="P14" s="412">
        <v>3.5333791346232402</v>
      </c>
      <c r="Q14" s="457"/>
      <c r="R14" s="413">
        <v>31</v>
      </c>
    </row>
    <row r="15" spans="1:18" ht="11.25" customHeight="1">
      <c r="B15" s="407" t="s">
        <v>644</v>
      </c>
      <c r="C15" s="407"/>
      <c r="D15" s="408">
        <v>640000</v>
      </c>
      <c r="E15" s="409">
        <v>6.4000000000000001E-2</v>
      </c>
      <c r="F15" s="452"/>
      <c r="G15" s="409">
        <v>9.1821324721498954E-2</v>
      </c>
      <c r="H15" s="410">
        <v>1.1869921864865893</v>
      </c>
      <c r="I15" s="409">
        <v>0.12198386307616826</v>
      </c>
      <c r="J15" s="410">
        <v>1.1958497398945982</v>
      </c>
      <c r="K15" s="409">
        <v>0.20738254328053496</v>
      </c>
      <c r="L15" s="410">
        <v>1.5726194989231486</v>
      </c>
      <c r="M15" s="409">
        <v>0.25090202378730875</v>
      </c>
      <c r="N15" s="410">
        <v>1.4262084426981934</v>
      </c>
      <c r="O15" s="411">
        <v>5.7699651418286037E-3</v>
      </c>
      <c r="P15" s="412">
        <v>3.1177340564059275</v>
      </c>
      <c r="Q15" s="457"/>
      <c r="R15" s="413">
        <v>45</v>
      </c>
    </row>
    <row r="16" spans="1:18" ht="11.25" customHeight="1">
      <c r="B16" s="407" t="s">
        <v>383</v>
      </c>
      <c r="C16" s="407"/>
      <c r="D16" s="408">
        <v>640000</v>
      </c>
      <c r="E16" s="409">
        <v>6.4000000000000001E-2</v>
      </c>
      <c r="F16" s="452"/>
      <c r="G16" s="409">
        <v>8.7590871946483295E-2</v>
      </c>
      <c r="H16" s="410">
        <v>1.1323042977584019</v>
      </c>
      <c r="I16" s="409">
        <v>0.11726759377364049</v>
      </c>
      <c r="J16" s="410">
        <v>1.1496145307737078</v>
      </c>
      <c r="K16" s="409">
        <v>0.18845601082839525</v>
      </c>
      <c r="L16" s="410">
        <v>1.4290961651342802</v>
      </c>
      <c r="M16" s="409" t="s">
        <v>1424</v>
      </c>
      <c r="N16" s="410" t="s">
        <v>1424</v>
      </c>
      <c r="O16" s="411">
        <v>2.2269542501345972E-3</v>
      </c>
      <c r="P16" s="412">
        <v>6.1792257396061698</v>
      </c>
      <c r="Q16" s="457"/>
      <c r="R16" s="413">
        <v>46</v>
      </c>
    </row>
    <row r="17" spans="2:18" ht="11.25" customHeight="1">
      <c r="B17" s="407" t="s">
        <v>18</v>
      </c>
      <c r="C17" s="407"/>
      <c r="D17" s="408">
        <v>640000</v>
      </c>
      <c r="E17" s="409">
        <v>6.4000000000000001E-2</v>
      </c>
      <c r="F17" s="452"/>
      <c r="G17" s="409">
        <v>9.9779881428285089E-2</v>
      </c>
      <c r="H17" s="410">
        <v>1.2898740023971993</v>
      </c>
      <c r="I17" s="409">
        <v>0.13875957348128964</v>
      </c>
      <c r="J17" s="410">
        <v>1.3603077953997353</v>
      </c>
      <c r="K17" s="409">
        <v>0.19455520917035862</v>
      </c>
      <c r="L17" s="410">
        <v>1.475347494145113</v>
      </c>
      <c r="M17" s="409" t="s">
        <v>1424</v>
      </c>
      <c r="N17" s="410" t="s">
        <v>1424</v>
      </c>
      <c r="O17" s="411">
        <v>1.402393455777768E-3</v>
      </c>
      <c r="P17" s="412">
        <v>23.404266386728597</v>
      </c>
      <c r="Q17" s="457"/>
      <c r="R17" s="413">
        <v>91</v>
      </c>
    </row>
    <row r="18" spans="2:18" ht="11.25" customHeight="1">
      <c r="B18" s="414" t="s">
        <v>1410</v>
      </c>
      <c r="C18" s="414"/>
      <c r="D18" s="415">
        <v>640000</v>
      </c>
      <c r="E18" s="416">
        <v>6.4000000000000001E-2</v>
      </c>
      <c r="F18" s="453"/>
      <c r="G18" s="416" t="s">
        <v>34</v>
      </c>
      <c r="H18" s="417" t="s">
        <v>34</v>
      </c>
      <c r="I18" s="416" t="s">
        <v>34</v>
      </c>
      <c r="J18" s="417" t="s">
        <v>34</v>
      </c>
      <c r="K18" s="416" t="s">
        <v>34</v>
      </c>
      <c r="L18" s="417" t="s">
        <v>34</v>
      </c>
      <c r="M18" s="416" t="s">
        <v>34</v>
      </c>
      <c r="N18" s="417" t="s">
        <v>34</v>
      </c>
      <c r="O18" s="418" t="s">
        <v>34</v>
      </c>
      <c r="P18" s="419" t="s">
        <v>34</v>
      </c>
      <c r="Q18" s="458"/>
      <c r="R18" s="420" t="s">
        <v>34</v>
      </c>
    </row>
    <row r="19" spans="2:18" ht="5.25" customHeight="1"/>
    <row r="20" spans="2:18" ht="11.25" customHeight="1">
      <c r="B20" s="403" t="s">
        <v>621</v>
      </c>
      <c r="C20" s="449"/>
      <c r="D20" s="422">
        <v>1500000.0000000002</v>
      </c>
      <c r="E20" s="404">
        <v>0.15000000000000002</v>
      </c>
      <c r="F20" s="449"/>
      <c r="G20" s="405"/>
      <c r="H20" s="406"/>
      <c r="I20" s="405"/>
      <c r="J20" s="406"/>
      <c r="K20" s="405"/>
      <c r="L20" s="406"/>
      <c r="M20" s="405"/>
      <c r="N20" s="406"/>
      <c r="O20" s="405"/>
      <c r="P20" s="405"/>
      <c r="Q20" s="456"/>
      <c r="R20" s="405"/>
    </row>
    <row r="21" spans="2:18" ht="3" customHeight="1"/>
    <row r="22" spans="2:18" ht="11.25" customHeight="1">
      <c r="B22" s="430" t="s">
        <v>1374</v>
      </c>
      <c r="C22" s="449"/>
      <c r="D22" s="433">
        <v>500000</v>
      </c>
      <c r="E22" s="434">
        <v>0.05</v>
      </c>
      <c r="F22" s="449"/>
      <c r="G22" s="431"/>
      <c r="H22" s="432"/>
      <c r="I22" s="431"/>
      <c r="J22" s="432"/>
      <c r="K22" s="431"/>
      <c r="L22" s="432"/>
      <c r="M22" s="431"/>
      <c r="N22" s="432"/>
      <c r="O22" s="431"/>
      <c r="P22" s="431"/>
      <c r="Q22" s="456"/>
      <c r="R22" s="431"/>
    </row>
    <row r="23" spans="2:18" ht="11.25" customHeight="1">
      <c r="B23" s="423" t="s">
        <v>773</v>
      </c>
      <c r="C23" s="423"/>
      <c r="D23" s="424">
        <v>500000</v>
      </c>
      <c r="E23" s="425">
        <v>0.05</v>
      </c>
      <c r="F23" s="454"/>
      <c r="G23" s="425">
        <v>6.7007830327898699E-2</v>
      </c>
      <c r="H23" s="426">
        <v>0.86622330132873782</v>
      </c>
      <c r="I23" s="425">
        <v>0.10327491195265925</v>
      </c>
      <c r="J23" s="426">
        <v>1.0124394611040426</v>
      </c>
      <c r="K23" s="425">
        <v>0.2036328890212471</v>
      </c>
      <c r="L23" s="426">
        <v>1.5441851895107139</v>
      </c>
      <c r="M23" s="425">
        <v>0.29353267937500438</v>
      </c>
      <c r="N23" s="426">
        <v>1.6685349094168165</v>
      </c>
      <c r="O23" s="427">
        <v>3.6017926739333413E-2</v>
      </c>
      <c r="P23" s="428">
        <v>4.9846334755788563E-2</v>
      </c>
      <c r="Q23" s="459"/>
      <c r="R23" s="429">
        <v>31</v>
      </c>
    </row>
    <row r="24" spans="2:18" ht="4.5" customHeight="1"/>
    <row r="25" spans="2:18" ht="11.25" customHeight="1">
      <c r="B25" s="430" t="s">
        <v>1378</v>
      </c>
      <c r="C25" s="449"/>
      <c r="D25" s="433">
        <v>600000</v>
      </c>
      <c r="E25" s="434">
        <v>0.06</v>
      </c>
      <c r="F25" s="449"/>
      <c r="G25" s="431"/>
      <c r="H25" s="432"/>
      <c r="I25" s="431"/>
      <c r="J25" s="432"/>
      <c r="K25" s="431"/>
      <c r="L25" s="432"/>
      <c r="M25" s="431"/>
      <c r="N25" s="432"/>
      <c r="O25" s="431"/>
      <c r="P25" s="431"/>
      <c r="Q25" s="456"/>
      <c r="R25" s="431"/>
    </row>
    <row r="26" spans="2:18" ht="11.25" customHeight="1">
      <c r="B26" s="388" t="s">
        <v>1465</v>
      </c>
      <c r="D26" s="441">
        <v>200000</v>
      </c>
      <c r="E26" s="442">
        <v>0.02</v>
      </c>
      <c r="F26" s="451"/>
      <c r="G26" s="442" t="s">
        <v>34</v>
      </c>
      <c r="H26" s="443" t="s">
        <v>34</v>
      </c>
      <c r="I26" s="442" t="s">
        <v>34</v>
      </c>
      <c r="J26" s="443" t="s">
        <v>34</v>
      </c>
      <c r="K26" s="442" t="s">
        <v>34</v>
      </c>
      <c r="L26" s="443" t="s">
        <v>34</v>
      </c>
      <c r="M26" s="442" t="s">
        <v>34</v>
      </c>
      <c r="N26" s="443" t="s">
        <v>34</v>
      </c>
      <c r="O26" s="444" t="s">
        <v>34</v>
      </c>
      <c r="P26" s="445" t="s">
        <v>34</v>
      </c>
      <c r="R26" s="446">
        <v>1825</v>
      </c>
    </row>
    <row r="27" spans="2:18" ht="11.25" customHeight="1">
      <c r="B27" s="407" t="s">
        <v>1466</v>
      </c>
      <c r="C27" s="407"/>
      <c r="D27" s="408">
        <v>200000</v>
      </c>
      <c r="E27" s="409">
        <v>0.02</v>
      </c>
      <c r="F27" s="452"/>
      <c r="G27" s="409" t="s">
        <v>34</v>
      </c>
      <c r="H27" s="410" t="s">
        <v>34</v>
      </c>
      <c r="I27" s="409" t="s">
        <v>34</v>
      </c>
      <c r="J27" s="410" t="s">
        <v>34</v>
      </c>
      <c r="K27" s="409" t="s">
        <v>34</v>
      </c>
      <c r="L27" s="410" t="s">
        <v>34</v>
      </c>
      <c r="M27" s="409" t="s">
        <v>34</v>
      </c>
      <c r="N27" s="410" t="s">
        <v>34</v>
      </c>
      <c r="O27" s="411" t="s">
        <v>34</v>
      </c>
      <c r="P27" s="412" t="s">
        <v>34</v>
      </c>
      <c r="Q27" s="457"/>
      <c r="R27" s="413">
        <v>2190</v>
      </c>
    </row>
    <row r="28" spans="2:18" ht="11.25" customHeight="1">
      <c r="B28" s="414" t="s">
        <v>1457</v>
      </c>
      <c r="C28" s="414"/>
      <c r="D28" s="415">
        <v>200000</v>
      </c>
      <c r="E28" s="416">
        <v>0.02</v>
      </c>
      <c r="F28" s="453"/>
      <c r="G28" s="416" t="s">
        <v>34</v>
      </c>
      <c r="H28" s="417" t="s">
        <v>34</v>
      </c>
      <c r="I28" s="416" t="s">
        <v>34</v>
      </c>
      <c r="J28" s="417" t="s">
        <v>34</v>
      </c>
      <c r="K28" s="416" t="s">
        <v>34</v>
      </c>
      <c r="L28" s="417" t="s">
        <v>34</v>
      </c>
      <c r="M28" s="416" t="s">
        <v>34</v>
      </c>
      <c r="N28" s="417" t="s">
        <v>34</v>
      </c>
      <c r="O28" s="418" t="s">
        <v>34</v>
      </c>
      <c r="P28" s="419" t="s">
        <v>34</v>
      </c>
      <c r="Q28" s="458"/>
      <c r="R28" s="420">
        <v>2</v>
      </c>
    </row>
    <row r="29" spans="2:18" ht="4.5" customHeight="1"/>
    <row r="30" spans="2:18" ht="11.25" customHeight="1">
      <c r="B30" s="430" t="s">
        <v>1372</v>
      </c>
      <c r="C30" s="449"/>
      <c r="D30" s="433">
        <v>400000</v>
      </c>
      <c r="E30" s="434">
        <v>0.04</v>
      </c>
      <c r="F30" s="449"/>
      <c r="G30" s="431"/>
      <c r="H30" s="432"/>
      <c r="I30" s="431"/>
      <c r="J30" s="432"/>
      <c r="K30" s="431"/>
      <c r="L30" s="432"/>
      <c r="M30" s="431"/>
      <c r="N30" s="432"/>
      <c r="O30" s="431"/>
      <c r="P30" s="431"/>
      <c r="Q30" s="456"/>
      <c r="R30" s="431"/>
    </row>
    <row r="31" spans="2:18" ht="11.25" customHeight="1">
      <c r="B31" s="388" t="s">
        <v>1522</v>
      </c>
      <c r="D31" s="441">
        <v>200000</v>
      </c>
      <c r="E31" s="442">
        <v>0.02</v>
      </c>
      <c r="F31" s="451"/>
      <c r="G31" s="442" t="s">
        <v>34</v>
      </c>
      <c r="H31" s="443" t="s">
        <v>34</v>
      </c>
      <c r="I31" s="442" t="s">
        <v>34</v>
      </c>
      <c r="J31" s="443" t="s">
        <v>34</v>
      </c>
      <c r="K31" s="442" t="s">
        <v>34</v>
      </c>
      <c r="L31" s="443" t="s">
        <v>34</v>
      </c>
      <c r="M31" s="442" t="s">
        <v>34</v>
      </c>
      <c r="N31" s="443" t="s">
        <v>34</v>
      </c>
      <c r="O31" s="444" t="s">
        <v>34</v>
      </c>
      <c r="P31" s="445" t="s">
        <v>34</v>
      </c>
      <c r="R31" s="446">
        <v>2920</v>
      </c>
    </row>
    <row r="32" spans="2:18" ht="11.25" customHeight="1">
      <c r="B32" s="414" t="s">
        <v>1523</v>
      </c>
      <c r="C32" s="414"/>
      <c r="D32" s="415">
        <v>200000</v>
      </c>
      <c r="E32" s="416">
        <v>0.02</v>
      </c>
      <c r="F32" s="453"/>
      <c r="G32" s="416" t="s">
        <v>34</v>
      </c>
      <c r="H32" s="417" t="s">
        <v>34</v>
      </c>
      <c r="I32" s="416" t="s">
        <v>34</v>
      </c>
      <c r="J32" s="417" t="s">
        <v>34</v>
      </c>
      <c r="K32" s="416" t="s">
        <v>34</v>
      </c>
      <c r="L32" s="417" t="s">
        <v>34</v>
      </c>
      <c r="M32" s="416" t="s">
        <v>34</v>
      </c>
      <c r="N32" s="417" t="s">
        <v>34</v>
      </c>
      <c r="O32" s="418" t="s">
        <v>34</v>
      </c>
      <c r="P32" s="419" t="s">
        <v>34</v>
      </c>
      <c r="Q32" s="458"/>
      <c r="R32" s="420">
        <v>3285</v>
      </c>
    </row>
    <row r="33" spans="2:18" ht="5.25" customHeight="1"/>
    <row r="34" spans="2:18" ht="11.25" customHeight="1">
      <c r="B34" s="403" t="s">
        <v>663</v>
      </c>
      <c r="C34" s="449"/>
      <c r="D34" s="422">
        <v>500000</v>
      </c>
      <c r="E34" s="404">
        <v>0.05</v>
      </c>
      <c r="F34" s="449"/>
      <c r="G34" s="405"/>
      <c r="H34" s="406"/>
      <c r="I34" s="405"/>
      <c r="J34" s="406"/>
      <c r="K34" s="405"/>
      <c r="L34" s="406"/>
      <c r="M34" s="405"/>
      <c r="N34" s="406"/>
      <c r="O34" s="405"/>
      <c r="P34" s="405"/>
      <c r="Q34" s="456"/>
      <c r="R34" s="405"/>
    </row>
    <row r="35" spans="2:18" ht="3" customHeight="1"/>
    <row r="36" spans="2:18" ht="11.25" customHeight="1">
      <c r="B36" s="430" t="s">
        <v>1375</v>
      </c>
      <c r="C36" s="449"/>
      <c r="D36" s="433">
        <v>350000.00000000006</v>
      </c>
      <c r="E36" s="434">
        <v>3.5000000000000003E-2</v>
      </c>
      <c r="F36" s="449"/>
      <c r="G36" s="431"/>
      <c r="H36" s="432"/>
      <c r="I36" s="431"/>
      <c r="J36" s="432"/>
      <c r="K36" s="431"/>
      <c r="L36" s="432"/>
      <c r="M36" s="431"/>
      <c r="N36" s="432"/>
      <c r="O36" s="431"/>
      <c r="P36" s="431"/>
      <c r="Q36" s="456"/>
      <c r="R36" s="431"/>
    </row>
    <row r="37" spans="2:18" ht="11.25" customHeight="1">
      <c r="B37" s="388" t="s">
        <v>1469</v>
      </c>
      <c r="D37" s="441">
        <v>175000.00000000003</v>
      </c>
      <c r="E37" s="442">
        <v>1.7500000000000002E-2</v>
      </c>
      <c r="F37" s="451"/>
      <c r="G37" s="442" t="s">
        <v>34</v>
      </c>
      <c r="H37" s="443" t="s">
        <v>34</v>
      </c>
      <c r="I37" s="442" t="s">
        <v>34</v>
      </c>
      <c r="J37" s="443" t="s">
        <v>34</v>
      </c>
      <c r="K37" s="442" t="s">
        <v>34</v>
      </c>
      <c r="L37" s="443" t="s">
        <v>34</v>
      </c>
      <c r="M37" s="442" t="s">
        <v>34</v>
      </c>
      <c r="N37" s="443" t="s">
        <v>34</v>
      </c>
      <c r="O37" s="444" t="s">
        <v>34</v>
      </c>
      <c r="P37" s="445" t="s">
        <v>34</v>
      </c>
      <c r="R37" s="446">
        <v>730</v>
      </c>
    </row>
    <row r="38" spans="2:18" ht="11.25" customHeight="1">
      <c r="B38" s="414" t="s">
        <v>1470</v>
      </c>
      <c r="C38" s="414"/>
      <c r="D38" s="415">
        <v>175000.00000000003</v>
      </c>
      <c r="E38" s="416">
        <v>1.7500000000000002E-2</v>
      </c>
      <c r="F38" s="453"/>
      <c r="G38" s="416" t="s">
        <v>34</v>
      </c>
      <c r="H38" s="417" t="s">
        <v>34</v>
      </c>
      <c r="I38" s="416" t="s">
        <v>34</v>
      </c>
      <c r="J38" s="417" t="s">
        <v>34</v>
      </c>
      <c r="K38" s="416" t="s">
        <v>34</v>
      </c>
      <c r="L38" s="417" t="s">
        <v>34</v>
      </c>
      <c r="M38" s="416" t="s">
        <v>34</v>
      </c>
      <c r="N38" s="417" t="s">
        <v>34</v>
      </c>
      <c r="O38" s="418" t="s">
        <v>34</v>
      </c>
      <c r="P38" s="419" t="s">
        <v>34</v>
      </c>
      <c r="Q38" s="458"/>
      <c r="R38" s="420">
        <v>1095</v>
      </c>
    </row>
    <row r="39" spans="2:18" ht="4.5" customHeight="1"/>
    <row r="40" spans="2:18" ht="11.25" customHeight="1">
      <c r="B40" s="430" t="s">
        <v>1379</v>
      </c>
      <c r="C40" s="449"/>
      <c r="D40" s="433">
        <v>150000</v>
      </c>
      <c r="E40" s="434">
        <v>1.4999999999999999E-2</v>
      </c>
      <c r="F40" s="449"/>
      <c r="G40" s="431"/>
      <c r="H40" s="432"/>
      <c r="I40" s="431"/>
      <c r="J40" s="432"/>
      <c r="K40" s="431"/>
      <c r="L40" s="432"/>
      <c r="M40" s="431"/>
      <c r="N40" s="432"/>
      <c r="O40" s="431"/>
      <c r="P40" s="431"/>
      <c r="Q40" s="456"/>
      <c r="R40" s="431"/>
    </row>
    <row r="41" spans="2:18" ht="5.25" customHeight="1"/>
    <row r="42" spans="2:18" ht="14.25" customHeight="1">
      <c r="B42" s="399" t="s">
        <v>13</v>
      </c>
      <c r="C42" s="448"/>
      <c r="D42" s="421">
        <v>1200000</v>
      </c>
      <c r="E42" s="400">
        <v>0.12</v>
      </c>
      <c r="F42" s="448"/>
      <c r="G42" s="401"/>
      <c r="H42" s="402"/>
      <c r="I42" s="401"/>
      <c r="J42" s="402"/>
      <c r="K42" s="401"/>
      <c r="L42" s="402"/>
      <c r="M42" s="401"/>
      <c r="N42" s="402"/>
      <c r="O42" s="401"/>
      <c r="P42" s="401"/>
      <c r="Q42" s="455"/>
      <c r="R42" s="401"/>
    </row>
    <row r="43" spans="2:18" ht="5.25" customHeight="1"/>
    <row r="44" spans="2:18" ht="11.25" customHeight="1">
      <c r="B44" s="403" t="s">
        <v>615</v>
      </c>
      <c r="C44" s="449"/>
      <c r="D44" s="422">
        <v>1200000</v>
      </c>
      <c r="E44" s="404">
        <v>0.12</v>
      </c>
      <c r="F44" s="449"/>
      <c r="G44" s="405"/>
      <c r="H44" s="406"/>
      <c r="I44" s="405"/>
      <c r="J44" s="406"/>
      <c r="K44" s="405"/>
      <c r="L44" s="406"/>
      <c r="M44" s="405"/>
      <c r="N44" s="406"/>
      <c r="O44" s="405"/>
      <c r="P44" s="405"/>
      <c r="Q44" s="456"/>
      <c r="R44" s="405"/>
    </row>
    <row r="45" spans="2:18" ht="11.25" customHeight="1">
      <c r="B45" s="388" t="s">
        <v>256</v>
      </c>
      <c r="D45" s="441">
        <v>300000</v>
      </c>
      <c r="E45" s="442">
        <v>0.03</v>
      </c>
      <c r="F45" s="451"/>
      <c r="G45" s="442">
        <v>0.16028525173603114</v>
      </c>
      <c r="H45" s="443">
        <v>2.0720387338863815</v>
      </c>
      <c r="I45" s="442">
        <v>0.23442702828583206</v>
      </c>
      <c r="J45" s="443">
        <v>2.2981687391292764</v>
      </c>
      <c r="K45" s="442">
        <v>0.40957397410747709</v>
      </c>
      <c r="L45" s="443">
        <v>3.1058738490903597</v>
      </c>
      <c r="M45" s="442">
        <v>0.60226310000038152</v>
      </c>
      <c r="N45" s="443">
        <v>3.4234587070300804</v>
      </c>
      <c r="O45" s="444">
        <v>5.2054524826844618E-2</v>
      </c>
      <c r="P45" s="445">
        <v>2.2071467056216321</v>
      </c>
      <c r="R45" s="446">
        <v>31</v>
      </c>
    </row>
    <row r="46" spans="2:18" ht="11.25" customHeight="1">
      <c r="B46" s="407" t="s">
        <v>538</v>
      </c>
      <c r="C46" s="407"/>
      <c r="D46" s="408">
        <v>300000</v>
      </c>
      <c r="E46" s="409">
        <v>0.03</v>
      </c>
      <c r="F46" s="452"/>
      <c r="G46" s="409">
        <v>0.227172807317084</v>
      </c>
      <c r="H46" s="410">
        <v>2.9367072200872535</v>
      </c>
      <c r="I46" s="409">
        <v>0.31489973188842435</v>
      </c>
      <c r="J46" s="410">
        <v>3.0870703138538431</v>
      </c>
      <c r="K46" s="409">
        <v>0.40001814506254951</v>
      </c>
      <c r="L46" s="410">
        <v>3.0334102615255145</v>
      </c>
      <c r="M46" s="409">
        <v>0.48918222850964632</v>
      </c>
      <c r="N46" s="410">
        <v>2.7806703739854997</v>
      </c>
      <c r="O46" s="411">
        <v>7.524015039199819E-2</v>
      </c>
      <c r="P46" s="412">
        <v>2.3866578580963016</v>
      </c>
      <c r="Q46" s="457"/>
      <c r="R46" s="413">
        <v>61</v>
      </c>
    </row>
    <row r="47" spans="2:18" ht="11.25" customHeight="1">
      <c r="B47" s="407" t="s">
        <v>41</v>
      </c>
      <c r="C47" s="407"/>
      <c r="D47" s="408">
        <v>300000</v>
      </c>
      <c r="E47" s="409">
        <v>0.03</v>
      </c>
      <c r="F47" s="452"/>
      <c r="G47" s="409">
        <v>0.15461213676850361</v>
      </c>
      <c r="H47" s="410">
        <v>1.9987012694148127</v>
      </c>
      <c r="I47" s="409">
        <v>0.23581554571592966</v>
      </c>
      <c r="J47" s="410">
        <v>2.3117808527789689</v>
      </c>
      <c r="K47" s="409">
        <v>0.28694003176797622</v>
      </c>
      <c r="L47" s="410">
        <v>2.1759183865805229</v>
      </c>
      <c r="M47" s="409">
        <v>0.54268822199224309</v>
      </c>
      <c r="N47" s="410">
        <v>3.0848157869556361</v>
      </c>
      <c r="O47" s="411">
        <v>6.3119575765374705E-2</v>
      </c>
      <c r="P47" s="412">
        <v>1.8481729631444674</v>
      </c>
      <c r="Q47" s="457"/>
      <c r="R47" s="413">
        <v>31</v>
      </c>
    </row>
    <row r="48" spans="2:18" ht="11.25" customHeight="1">
      <c r="B48" s="414" t="s">
        <v>67</v>
      </c>
      <c r="C48" s="414"/>
      <c r="D48" s="415">
        <v>300000</v>
      </c>
      <c r="E48" s="416">
        <v>0.03</v>
      </c>
      <c r="F48" s="453"/>
      <c r="G48" s="416">
        <v>0.17784887802527871</v>
      </c>
      <c r="H48" s="417">
        <v>2.2990871590200914</v>
      </c>
      <c r="I48" s="416">
        <v>0.21711144540459482</v>
      </c>
      <c r="J48" s="417">
        <v>2.1284181281675516</v>
      </c>
      <c r="K48" s="416">
        <v>0.29528439773602377</v>
      </c>
      <c r="L48" s="417">
        <v>2.2391952295583377</v>
      </c>
      <c r="M48" s="416">
        <v>0.38901859935054017</v>
      </c>
      <c r="N48" s="417">
        <v>2.2113078339722447</v>
      </c>
      <c r="O48" s="418">
        <v>4.3191210905645046E-2</v>
      </c>
      <c r="P48" s="419">
        <v>2.3230039996961387</v>
      </c>
      <c r="Q48" s="458"/>
      <c r="R48" s="420">
        <v>30</v>
      </c>
    </row>
    <row r="49" spans="2:18" ht="5.25" customHeight="1"/>
    <row r="50" spans="2:18" ht="14.25" customHeight="1">
      <c r="B50" s="399" t="s">
        <v>14</v>
      </c>
      <c r="C50" s="448"/>
      <c r="D50" s="421">
        <v>400000.00000000006</v>
      </c>
      <c r="E50" s="400">
        <v>0.04</v>
      </c>
      <c r="F50" s="448"/>
      <c r="G50" s="401"/>
      <c r="H50" s="402"/>
      <c r="I50" s="401"/>
      <c r="J50" s="402"/>
      <c r="K50" s="401"/>
      <c r="L50" s="402"/>
      <c r="M50" s="401"/>
      <c r="N50" s="402"/>
      <c r="O50" s="401"/>
      <c r="P50" s="401"/>
      <c r="Q50" s="455"/>
      <c r="R50" s="401"/>
    </row>
    <row r="51" spans="2:18" ht="5.25" customHeight="1"/>
    <row r="52" spans="2:18" ht="11.25" customHeight="1">
      <c r="B52" s="403" t="s">
        <v>608</v>
      </c>
      <c r="C52" s="449"/>
      <c r="D52" s="422">
        <v>350000.00000000006</v>
      </c>
      <c r="E52" s="404">
        <v>3.5000000000000003E-2</v>
      </c>
      <c r="F52" s="449"/>
      <c r="G52" s="405"/>
      <c r="H52" s="406"/>
      <c r="I52" s="405"/>
      <c r="J52" s="406"/>
      <c r="K52" s="405"/>
      <c r="L52" s="406"/>
      <c r="M52" s="405"/>
      <c r="N52" s="406"/>
      <c r="O52" s="405"/>
      <c r="P52" s="405"/>
      <c r="Q52" s="456"/>
      <c r="R52" s="405"/>
    </row>
    <row r="53" spans="2:18" ht="3" customHeight="1"/>
    <row r="54" spans="2:18" ht="11.25" customHeight="1">
      <c r="B54" s="430" t="s">
        <v>607</v>
      </c>
      <c r="C54" s="449"/>
      <c r="D54" s="433">
        <v>100000</v>
      </c>
      <c r="E54" s="434">
        <v>0.01</v>
      </c>
      <c r="F54" s="449"/>
      <c r="G54" s="431"/>
      <c r="H54" s="432"/>
      <c r="I54" s="431"/>
      <c r="J54" s="432"/>
      <c r="K54" s="431"/>
      <c r="L54" s="432"/>
      <c r="M54" s="431"/>
      <c r="N54" s="432"/>
      <c r="O54" s="431"/>
      <c r="P54" s="431"/>
      <c r="Q54" s="456"/>
      <c r="R54" s="431"/>
    </row>
    <row r="55" spans="2:18" ht="11.25" customHeight="1">
      <c r="B55" s="423" t="s">
        <v>465</v>
      </c>
      <c r="C55" s="423"/>
      <c r="D55" s="424">
        <v>100000</v>
      </c>
      <c r="E55" s="425">
        <v>0.01</v>
      </c>
      <c r="F55" s="454"/>
      <c r="G55" s="425">
        <v>-4.7230542944467491E-2</v>
      </c>
      <c r="H55" s="426">
        <v>-0.61055844716511543</v>
      </c>
      <c r="I55" s="425">
        <v>-0.21794834665596818</v>
      </c>
      <c r="J55" s="426">
        <v>-2.1366225588072618</v>
      </c>
      <c r="K55" s="425">
        <v>-0.12212843640272719</v>
      </c>
      <c r="L55" s="426">
        <v>-0.92612211916079556</v>
      </c>
      <c r="M55" s="425">
        <v>-3.3098717842083403E-2</v>
      </c>
      <c r="N55" s="426">
        <v>-0.18814384243022778</v>
      </c>
      <c r="O55" s="427">
        <v>0.22846084709932138</v>
      </c>
      <c r="P55" s="428">
        <v>-1.3865575459137727</v>
      </c>
      <c r="Q55" s="459"/>
      <c r="R55" s="429">
        <v>33</v>
      </c>
    </row>
    <row r="56" spans="2:18" ht="4.5" customHeight="1"/>
    <row r="57" spans="2:18" ht="11.25" customHeight="1">
      <c r="B57" s="430" t="s">
        <v>614</v>
      </c>
      <c r="C57" s="449"/>
      <c r="D57" s="433">
        <v>250000</v>
      </c>
      <c r="E57" s="434">
        <v>2.5000000000000001E-2</v>
      </c>
      <c r="F57" s="449"/>
      <c r="G57" s="431"/>
      <c r="H57" s="432"/>
      <c r="I57" s="431"/>
      <c r="J57" s="432"/>
      <c r="K57" s="431"/>
      <c r="L57" s="432"/>
      <c r="M57" s="431"/>
      <c r="N57" s="432"/>
      <c r="O57" s="431"/>
      <c r="P57" s="431"/>
      <c r="Q57" s="456"/>
      <c r="R57" s="431"/>
    </row>
    <row r="58" spans="2:18" ht="11.25" customHeight="1">
      <c r="B58" s="423" t="s">
        <v>359</v>
      </c>
      <c r="C58" s="423"/>
      <c r="D58" s="424">
        <v>250000</v>
      </c>
      <c r="E58" s="425">
        <v>2.5000000000000001E-2</v>
      </c>
      <c r="F58" s="454"/>
      <c r="G58" s="425">
        <v>0.18456871064082048</v>
      </c>
      <c r="H58" s="426">
        <v>2.3859557468273227</v>
      </c>
      <c r="I58" s="425">
        <v>1.7598963029162862E-2</v>
      </c>
      <c r="J58" s="426">
        <v>0.17252868395959758</v>
      </c>
      <c r="K58" s="425">
        <v>0.23879729405501138</v>
      </c>
      <c r="L58" s="426">
        <v>1.8108432608669038</v>
      </c>
      <c r="M58" s="425">
        <v>0.35841106901100006</v>
      </c>
      <c r="N58" s="426">
        <v>2.0373247089202211</v>
      </c>
      <c r="O58" s="427">
        <v>0.18386063650394413</v>
      </c>
      <c r="P58" s="428">
        <v>-0.34187791845850807</v>
      </c>
      <c r="Q58" s="459"/>
      <c r="R58" s="429">
        <v>61</v>
      </c>
    </row>
    <row r="59" spans="2:18" ht="5.25" customHeight="1"/>
    <row r="60" spans="2:18" ht="11.25" customHeight="1">
      <c r="B60" s="403" t="s">
        <v>628</v>
      </c>
      <c r="C60" s="449"/>
      <c r="D60" s="422">
        <v>50000</v>
      </c>
      <c r="E60" s="404">
        <v>5.0000000000000001E-3</v>
      </c>
      <c r="F60" s="449"/>
      <c r="G60" s="405"/>
      <c r="H60" s="406"/>
      <c r="I60" s="405"/>
      <c r="J60" s="406"/>
      <c r="K60" s="405"/>
      <c r="L60" s="406"/>
      <c r="M60" s="405"/>
      <c r="N60" s="406"/>
      <c r="O60" s="405"/>
      <c r="P60" s="405"/>
      <c r="Q60" s="456"/>
      <c r="R60" s="405"/>
    </row>
    <row r="61" spans="2:18" ht="3" customHeight="1"/>
    <row r="62" spans="2:18" ht="11.25" customHeight="1">
      <c r="B62" s="430" t="s">
        <v>609</v>
      </c>
      <c r="C62" s="449"/>
      <c r="D62" s="433">
        <v>50000</v>
      </c>
      <c r="E62" s="434">
        <v>5.0000000000000001E-3</v>
      </c>
      <c r="F62" s="449"/>
      <c r="G62" s="431"/>
      <c r="H62" s="432"/>
      <c r="I62" s="431"/>
      <c r="J62" s="432"/>
      <c r="K62" s="431"/>
      <c r="L62" s="432"/>
      <c r="M62" s="431"/>
      <c r="N62" s="432"/>
      <c r="O62" s="431"/>
      <c r="P62" s="431"/>
      <c r="Q62" s="456"/>
      <c r="R62" s="431"/>
    </row>
    <row r="63" spans="2:18" ht="11.25" customHeight="1">
      <c r="B63" s="423" t="s">
        <v>439</v>
      </c>
      <c r="C63" s="423"/>
      <c r="D63" s="424">
        <v>50000</v>
      </c>
      <c r="E63" s="425">
        <v>5.0000000000000001E-3</v>
      </c>
      <c r="F63" s="454"/>
      <c r="G63" s="425">
        <v>-0.1219041501272069</v>
      </c>
      <c r="H63" s="426">
        <v>-1.5758787421131926</v>
      </c>
      <c r="I63" s="425">
        <v>-5.344639927797501E-2</v>
      </c>
      <c r="J63" s="426">
        <v>-0.52395342353570684</v>
      </c>
      <c r="K63" s="425">
        <v>0.22887896919053441</v>
      </c>
      <c r="L63" s="426">
        <v>1.7356308016512261</v>
      </c>
      <c r="M63" s="425">
        <v>0.45032697502697716</v>
      </c>
      <c r="N63" s="426">
        <v>2.5598045167728953</v>
      </c>
      <c r="O63" s="427">
        <v>0.21028798327972964</v>
      </c>
      <c r="P63" s="428">
        <v>-0.61804971106699913</v>
      </c>
      <c r="Q63" s="459"/>
      <c r="R63" s="429">
        <v>1</v>
      </c>
    </row>
    <row r="64" spans="2:18" ht="7.5" customHeight="1"/>
    <row r="65" spans="2:18" ht="11.25" customHeight="1">
      <c r="B65" s="435" t="s">
        <v>1435</v>
      </c>
      <c r="C65" s="450"/>
      <c r="D65" s="436">
        <v>10000000</v>
      </c>
      <c r="E65" s="437">
        <v>1</v>
      </c>
      <c r="F65" s="450"/>
      <c r="G65" s="438"/>
      <c r="H65" s="439"/>
      <c r="I65" s="438"/>
      <c r="J65" s="439"/>
      <c r="K65" s="438"/>
      <c r="L65" s="439"/>
      <c r="M65" s="438"/>
      <c r="N65" s="439"/>
      <c r="O65" s="438"/>
      <c r="P65" s="438"/>
      <c r="Q65" s="460"/>
      <c r="R65" s="438"/>
    </row>
  </sheetData>
  <mergeCells count="1">
    <mergeCell ref="D2:E2"/>
  </mergeCells>
  <printOptions horizontalCentered="1"/>
  <pageMargins left="0.25" right="0.25" top="0.5" bottom="0.5" header="0" footer="0"/>
  <pageSetup paperSize="9" pageOrder="overThenDown" orientation="landscape" r:id="rId1"/>
  <headerFooter>
    <oddFooter>&amp;L&amp;10 11/10/2022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PrintPDF.PrintPDF">
                <anchor moveWithCells="1" sizeWithCells="1">
                  <from>
                    <xdr:col>7</xdr:col>
                    <xdr:colOff>66675</xdr:colOff>
                    <xdr:row>0</xdr:row>
                    <xdr:rowOff>133350</xdr:rowOff>
                  </from>
                  <to>
                    <xdr:col>9</xdr:col>
                    <xdr:colOff>504825</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zoomScale="70" zoomScaleNormal="70" workbookViewId="0">
      <selection activeCell="A11" sqref="A11"/>
    </sheetView>
  </sheetViews>
  <sheetFormatPr defaultColWidth="10.69921875" defaultRowHeight="18.75"/>
  <cols>
    <col min="1" max="1" width="3.296875" style="343" customWidth="1"/>
    <col min="2" max="2" width="19.5" style="37" customWidth="1"/>
    <col min="3" max="4" width="7.796875" style="94" customWidth="1"/>
    <col min="5" max="7" width="7.796875" style="37" customWidth="1"/>
    <col min="8" max="11" width="7.796875" style="94" customWidth="1"/>
    <col min="12" max="12" width="7.796875" style="37" customWidth="1"/>
    <col min="13" max="16" width="7.796875" style="94" customWidth="1"/>
    <col min="17" max="17" width="7.796875" style="37" customWidth="1"/>
    <col min="18" max="21" width="7.796875" style="94" customWidth="1"/>
    <col min="22" max="22" width="7.796875" style="37" customWidth="1"/>
    <col min="23" max="27" width="7.796875" style="94" customWidth="1"/>
    <col min="28" max="28" width="18.09765625" style="37" customWidth="1"/>
    <col min="29" max="16384" width="10.69921875" style="37"/>
  </cols>
  <sheetData>
    <row r="1" spans="1:28" ht="5.0999999999999996" customHeight="1">
      <c r="A1" s="298"/>
      <c r="B1" s="2"/>
      <c r="C1" s="36"/>
      <c r="D1" s="36"/>
      <c r="E1" s="2"/>
      <c r="F1" s="2"/>
      <c r="G1" s="2"/>
      <c r="H1" s="36"/>
      <c r="I1" s="36"/>
      <c r="J1" s="36"/>
      <c r="K1" s="36"/>
      <c r="L1" s="2"/>
      <c r="M1" s="36"/>
      <c r="N1" s="36"/>
      <c r="O1" s="36"/>
      <c r="P1" s="36"/>
      <c r="Q1" s="2"/>
      <c r="R1" s="36"/>
      <c r="S1" s="36"/>
      <c r="T1" s="36"/>
      <c r="U1" s="36"/>
      <c r="V1" s="2"/>
      <c r="W1" s="36"/>
      <c r="X1" s="36"/>
      <c r="Y1" s="36"/>
      <c r="Z1" s="36"/>
      <c r="AA1" s="36"/>
      <c r="AB1" s="2"/>
    </row>
    <row r="2" spans="1:28" ht="30.75">
      <c r="A2" s="298"/>
      <c r="B2" s="2"/>
      <c r="C2" s="36"/>
      <c r="D2" s="36"/>
      <c r="E2" s="2"/>
      <c r="F2" s="2"/>
      <c r="G2" s="2"/>
      <c r="H2" s="36"/>
      <c r="I2" s="36"/>
      <c r="J2" s="36"/>
      <c r="K2" s="36"/>
      <c r="L2" s="2"/>
      <c r="M2" s="36"/>
      <c r="N2" s="36"/>
      <c r="O2" s="36"/>
      <c r="P2" s="36"/>
      <c r="Q2" s="2"/>
      <c r="R2" s="36"/>
      <c r="S2" s="36"/>
      <c r="T2" s="36"/>
      <c r="U2" s="36"/>
      <c r="V2" s="2"/>
      <c r="W2" s="36"/>
      <c r="X2" s="36"/>
      <c r="Y2" s="36"/>
      <c r="Z2" s="36"/>
      <c r="AA2" s="36"/>
      <c r="AB2" s="2"/>
    </row>
    <row r="3" spans="1:28" ht="30.75">
      <c r="A3" s="299"/>
      <c r="B3" s="39" t="s">
        <v>638</v>
      </c>
      <c r="C3" s="41"/>
      <c r="D3" s="41"/>
      <c r="E3" s="8"/>
      <c r="F3" s="8"/>
      <c r="G3" s="8"/>
      <c r="H3" s="41"/>
      <c r="I3" s="41"/>
      <c r="J3" s="41"/>
      <c r="K3" s="41"/>
      <c r="L3" s="8"/>
      <c r="M3" s="41"/>
      <c r="N3" s="41"/>
      <c r="O3" s="41"/>
      <c r="P3" s="41"/>
      <c r="Q3" s="8"/>
      <c r="R3" s="41"/>
      <c r="S3" s="41"/>
      <c r="T3" s="41"/>
      <c r="U3" s="41"/>
      <c r="V3" s="8"/>
      <c r="W3" s="41"/>
      <c r="X3" s="41"/>
      <c r="Y3" s="41"/>
      <c r="Z3" s="41"/>
      <c r="AA3" s="41"/>
      <c r="AB3" s="8"/>
    </row>
    <row r="4" spans="1:28" ht="5.25" customHeight="1">
      <c r="A4" s="299"/>
      <c r="B4" s="8"/>
      <c r="C4" s="42"/>
      <c r="D4" s="42"/>
      <c r="E4" s="43"/>
      <c r="F4" s="43"/>
      <c r="G4" s="43"/>
      <c r="H4" s="42"/>
      <c r="I4" s="42"/>
      <c r="J4" s="42"/>
      <c r="K4" s="42"/>
      <c r="L4" s="43"/>
      <c r="M4" s="42"/>
      <c r="N4" s="42"/>
      <c r="O4" s="42"/>
      <c r="P4" s="42"/>
      <c r="Q4" s="43"/>
      <c r="R4" s="42"/>
      <c r="S4" s="42"/>
      <c r="T4" s="42"/>
      <c r="U4" s="42"/>
      <c r="V4" s="43"/>
      <c r="W4" s="42"/>
      <c r="X4" s="42"/>
      <c r="Y4" s="42"/>
      <c r="Z4" s="42"/>
      <c r="AA4" s="42"/>
      <c r="AB4" s="8"/>
    </row>
    <row r="5" spans="1:28" s="46" customFormat="1" ht="33" customHeight="1">
      <c r="A5" s="300"/>
      <c r="B5" s="762"/>
      <c r="C5" s="760" t="s">
        <v>639</v>
      </c>
      <c r="D5" s="761"/>
      <c r="E5" s="761"/>
      <c r="F5" s="761"/>
      <c r="G5" s="763"/>
      <c r="H5" s="761" t="s">
        <v>1405</v>
      </c>
      <c r="I5" s="761"/>
      <c r="J5" s="761"/>
      <c r="K5" s="761"/>
      <c r="L5" s="761"/>
      <c r="M5" s="760" t="s">
        <v>640</v>
      </c>
      <c r="N5" s="761"/>
      <c r="O5" s="761"/>
      <c r="P5" s="761"/>
      <c r="Q5" s="763"/>
      <c r="R5" s="761" t="s">
        <v>641</v>
      </c>
      <c r="S5" s="761"/>
      <c r="T5" s="761"/>
      <c r="U5" s="761"/>
      <c r="V5" s="761"/>
      <c r="W5" s="760" t="s">
        <v>642</v>
      </c>
      <c r="X5" s="761"/>
      <c r="Y5" s="761"/>
      <c r="Z5" s="761"/>
      <c r="AA5" s="761"/>
      <c r="AB5" s="45"/>
    </row>
    <row r="6" spans="1:28" s="46" customFormat="1" ht="5.25" customHeight="1">
      <c r="A6" s="301"/>
      <c r="B6" s="762"/>
      <c r="C6" s="48"/>
      <c r="D6" s="50"/>
      <c r="E6" s="51"/>
      <c r="F6" s="51"/>
      <c r="G6" s="49"/>
      <c r="H6" s="50"/>
      <c r="I6" s="50"/>
      <c r="J6" s="50"/>
      <c r="K6" s="50"/>
      <c r="L6" s="51"/>
      <c r="M6" s="48"/>
      <c r="N6" s="50"/>
      <c r="O6" s="50"/>
      <c r="P6" s="50"/>
      <c r="Q6" s="49"/>
      <c r="R6" s="50"/>
      <c r="S6" s="50"/>
      <c r="T6" s="50"/>
      <c r="U6" s="50"/>
      <c r="V6" s="51"/>
      <c r="W6" s="48"/>
      <c r="X6" s="50"/>
      <c r="Y6" s="50"/>
      <c r="Z6" s="50"/>
      <c r="AA6" s="51"/>
      <c r="AB6" s="75"/>
    </row>
    <row r="7" spans="1:28" s="308" customFormat="1" ht="19.5" customHeight="1" thickBot="1">
      <c r="A7" s="302"/>
      <c r="B7" s="762"/>
      <c r="C7" s="303" t="s">
        <v>1406</v>
      </c>
      <c r="D7" s="304" t="s">
        <v>1407</v>
      </c>
      <c r="E7" s="305" t="s">
        <v>1341</v>
      </c>
      <c r="F7" s="305" t="s">
        <v>1408</v>
      </c>
      <c r="G7" s="306" t="s">
        <v>1409</v>
      </c>
      <c r="H7" s="303" t="s">
        <v>1406</v>
      </c>
      <c r="I7" s="304" t="s">
        <v>1407</v>
      </c>
      <c r="J7" s="305" t="s">
        <v>1341</v>
      </c>
      <c r="K7" s="305" t="s">
        <v>1408</v>
      </c>
      <c r="L7" s="306" t="s">
        <v>1409</v>
      </c>
      <c r="M7" s="303" t="s">
        <v>1406</v>
      </c>
      <c r="N7" s="304" t="s">
        <v>1407</v>
      </c>
      <c r="O7" s="305" t="s">
        <v>1341</v>
      </c>
      <c r="P7" s="305" t="s">
        <v>1408</v>
      </c>
      <c r="Q7" s="306" t="s">
        <v>1409</v>
      </c>
      <c r="R7" s="303" t="s">
        <v>1406</v>
      </c>
      <c r="S7" s="304" t="s">
        <v>1407</v>
      </c>
      <c r="T7" s="305" t="s">
        <v>1341</v>
      </c>
      <c r="U7" s="305" t="s">
        <v>1408</v>
      </c>
      <c r="V7" s="306" t="s">
        <v>1409</v>
      </c>
      <c r="W7" s="303" t="s">
        <v>1406</v>
      </c>
      <c r="X7" s="304" t="s">
        <v>1407</v>
      </c>
      <c r="Y7" s="305" t="s">
        <v>1341</v>
      </c>
      <c r="Z7" s="305" t="s">
        <v>1408</v>
      </c>
      <c r="AA7" s="307" t="s">
        <v>1409</v>
      </c>
    </row>
    <row r="8" spans="1:28" s="62" customFormat="1" ht="20.25" thickTop="1" thickBot="1">
      <c r="A8" s="309"/>
      <c r="B8" s="61" t="s">
        <v>11</v>
      </c>
      <c r="C8" s="310">
        <f>'[2]Asset Allocation Estrutural'!C8</f>
        <v>0.85</v>
      </c>
      <c r="D8" s="311">
        <f>'[2]Asset Allocation Estrutural'!D8</f>
        <v>0.92500000000000004</v>
      </c>
      <c r="E8" s="312">
        <f>'[2]Asset Allocation Estrutural'!E8</f>
        <v>1</v>
      </c>
      <c r="F8" s="311">
        <f>'[2]Asset Allocation Estrutural'!F8</f>
        <v>1</v>
      </c>
      <c r="G8" s="311">
        <f>'[2]Asset Allocation Estrutural'!G8</f>
        <v>1</v>
      </c>
      <c r="H8" s="310">
        <f>'[2]Asset Allocation Estrutural'!H8</f>
        <v>0.73</v>
      </c>
      <c r="I8" s="311">
        <f>'[2]Asset Allocation Estrutural'!I8</f>
        <v>0.79</v>
      </c>
      <c r="J8" s="312">
        <f>'[2]Asset Allocation Estrutural'!J8</f>
        <v>0.85</v>
      </c>
      <c r="K8" s="311">
        <f>'[2]Asset Allocation Estrutural'!K8</f>
        <v>0.91</v>
      </c>
      <c r="L8" s="311">
        <f>'[2]Asset Allocation Estrutural'!L8</f>
        <v>0.97</v>
      </c>
      <c r="M8" s="310">
        <f>'[2]Asset Allocation Estrutural'!M8</f>
        <v>0.55000000000000004</v>
      </c>
      <c r="N8" s="311">
        <f>'[2]Asset Allocation Estrutural'!N8</f>
        <v>0.625</v>
      </c>
      <c r="O8" s="312">
        <f>'[2]Asset Allocation Estrutural'!O8</f>
        <v>0.7</v>
      </c>
      <c r="P8" s="311">
        <f>'[2]Asset Allocation Estrutural'!P8</f>
        <v>0.77500000000000002</v>
      </c>
      <c r="Q8" s="311">
        <f>'[2]Asset Allocation Estrutural'!Q8</f>
        <v>0.85</v>
      </c>
      <c r="R8" s="310">
        <f>'[2]Asset Allocation Estrutural'!R8</f>
        <v>0.35000000000000003</v>
      </c>
      <c r="S8" s="311">
        <f>'[2]Asset Allocation Estrutural'!S8</f>
        <v>0.42499999999999999</v>
      </c>
      <c r="T8" s="312">
        <f>'[2]Asset Allocation Estrutural'!T8</f>
        <v>0.5</v>
      </c>
      <c r="U8" s="311">
        <f>'[2]Asset Allocation Estrutural'!U8</f>
        <v>0.57500000000000007</v>
      </c>
      <c r="V8" s="311">
        <f>'[2]Asset Allocation Estrutural'!V8</f>
        <v>0.65</v>
      </c>
      <c r="W8" s="310">
        <f>'[2]Asset Allocation Estrutural'!W8</f>
        <v>0.15</v>
      </c>
      <c r="X8" s="311">
        <f>'[2]Asset Allocation Estrutural'!X8</f>
        <v>0.22500000000000001</v>
      </c>
      <c r="Y8" s="312">
        <f>'[2]Asset Allocation Estrutural'!Y8</f>
        <v>0.3</v>
      </c>
      <c r="Z8" s="311">
        <f>'[2]Asset Allocation Estrutural'!Z8</f>
        <v>0.4</v>
      </c>
      <c r="AA8" s="311">
        <f>'[2]Asset Allocation Estrutural'!AA8</f>
        <v>0.5</v>
      </c>
    </row>
    <row r="9" spans="1:28" s="62" customFormat="1" ht="20.25" thickTop="1" thickBot="1">
      <c r="A9" s="313"/>
      <c r="B9" s="64" t="s">
        <v>620</v>
      </c>
      <c r="C9" s="314">
        <f>'[2]Asset Allocation Estrutural'!C9</f>
        <v>0.82</v>
      </c>
      <c r="D9" s="315">
        <f>'[2]Asset Allocation Estrutural'!D9</f>
        <v>0.83499999999999996</v>
      </c>
      <c r="E9" s="316">
        <f>'[2]Asset Allocation Estrutural'!E9</f>
        <v>0.85</v>
      </c>
      <c r="F9" s="315">
        <f>'[2]Asset Allocation Estrutural'!F9</f>
        <v>0.93</v>
      </c>
      <c r="G9" s="317">
        <f>'[2]Asset Allocation Estrutural'!G9</f>
        <v>0.96</v>
      </c>
      <c r="H9" s="314">
        <f>'[2]Asset Allocation Estrutural'!H9</f>
        <v>0.6</v>
      </c>
      <c r="I9" s="315">
        <f>'[2]Asset Allocation Estrutural'!I9</f>
        <v>0.65</v>
      </c>
      <c r="J9" s="316">
        <f>'[2]Asset Allocation Estrutural'!J9</f>
        <v>0.7</v>
      </c>
      <c r="K9" s="315">
        <f>'[2]Asset Allocation Estrutural'!K9</f>
        <v>0.77500000000000002</v>
      </c>
      <c r="L9" s="317">
        <f>'[2]Asset Allocation Estrutural'!L9</f>
        <v>0.85</v>
      </c>
      <c r="M9" s="314">
        <f>'[2]Asset Allocation Estrutural'!M9</f>
        <v>0.45</v>
      </c>
      <c r="N9" s="315">
        <f>'[2]Asset Allocation Estrutural'!N9</f>
        <v>0.52500000000000002</v>
      </c>
      <c r="O9" s="316">
        <f>'[2]Asset Allocation Estrutural'!O9</f>
        <v>0.6</v>
      </c>
      <c r="P9" s="315">
        <f>'[2]Asset Allocation Estrutural'!P9</f>
        <v>0.67500000000000004</v>
      </c>
      <c r="Q9" s="317">
        <f>'[2]Asset Allocation Estrutural'!Q9</f>
        <v>0.75</v>
      </c>
      <c r="R9" s="314">
        <f>'[2]Asset Allocation Estrutural'!R9</f>
        <v>0.15</v>
      </c>
      <c r="S9" s="315">
        <f>'[2]Asset Allocation Estrutural'!S9</f>
        <v>0.22500000000000001</v>
      </c>
      <c r="T9" s="316">
        <f>'[2]Asset Allocation Estrutural'!T9</f>
        <v>0.30000000000000004</v>
      </c>
      <c r="U9" s="315">
        <f>'[2]Asset Allocation Estrutural'!U9</f>
        <v>0.375</v>
      </c>
      <c r="V9" s="317">
        <f>'[2]Asset Allocation Estrutural'!V9</f>
        <v>0.45</v>
      </c>
      <c r="W9" s="314">
        <f>'[2]Asset Allocation Estrutural'!W9</f>
        <v>0.08</v>
      </c>
      <c r="X9" s="315">
        <f>'[2]Asset Allocation Estrutural'!X9</f>
        <v>0.115</v>
      </c>
      <c r="Y9" s="316">
        <f>'[2]Asset Allocation Estrutural'!Y9</f>
        <v>0.15</v>
      </c>
      <c r="Z9" s="315">
        <f>'[2]Asset Allocation Estrutural'!Z9</f>
        <v>0.1</v>
      </c>
      <c r="AA9" s="315">
        <f>'[2]Asset Allocation Estrutural'!AA9</f>
        <v>0.17</v>
      </c>
    </row>
    <row r="10" spans="1:28" s="62" customFormat="1" ht="20.25" thickTop="1" thickBot="1">
      <c r="A10" s="313"/>
      <c r="B10" s="64" t="s">
        <v>621</v>
      </c>
      <c r="C10" s="314">
        <f>'[2]Asset Allocation Estrutural'!C10</f>
        <v>0.04</v>
      </c>
      <c r="D10" s="315">
        <f>'[2]Asset Allocation Estrutural'!D10</f>
        <v>9.5000000000000001E-2</v>
      </c>
      <c r="E10" s="316">
        <f>'[2]Asset Allocation Estrutural'!E10</f>
        <v>0.15</v>
      </c>
      <c r="F10" s="315">
        <f>'[2]Asset Allocation Estrutural'!F10</f>
        <v>0.16500000000000001</v>
      </c>
      <c r="G10" s="317">
        <f>'[2]Asset Allocation Estrutural'!G10</f>
        <v>0.18</v>
      </c>
      <c r="H10" s="314">
        <f>'[2]Asset Allocation Estrutural'!H10</f>
        <v>0.08</v>
      </c>
      <c r="I10" s="315">
        <f>'[2]Asset Allocation Estrutural'!I10</f>
        <v>0.115</v>
      </c>
      <c r="J10" s="316">
        <f>'[2]Asset Allocation Estrutural'!J10</f>
        <v>0.15</v>
      </c>
      <c r="K10" s="315">
        <f>'[2]Asset Allocation Estrutural'!K10</f>
        <v>0.185</v>
      </c>
      <c r="L10" s="317">
        <f>'[2]Asset Allocation Estrutural'!L10</f>
        <v>0.22</v>
      </c>
      <c r="M10" s="314">
        <f>'[2]Asset Allocation Estrutural'!M10</f>
        <v>0.05</v>
      </c>
      <c r="N10" s="315">
        <f>'[2]Asset Allocation Estrutural'!N10</f>
        <v>7.4999999999999997E-2</v>
      </c>
      <c r="O10" s="316">
        <f>'[2]Asset Allocation Estrutural'!O10</f>
        <v>0.1</v>
      </c>
      <c r="P10" s="315">
        <f>'[2]Asset Allocation Estrutural'!P10</f>
        <v>0.125</v>
      </c>
      <c r="Q10" s="317">
        <f>'[2]Asset Allocation Estrutural'!Q10</f>
        <v>0.15</v>
      </c>
      <c r="R10" s="314">
        <f>'[2]Asset Allocation Estrutural'!R10</f>
        <v>0.1</v>
      </c>
      <c r="S10" s="315">
        <f>'[2]Asset Allocation Estrutural'!S10</f>
        <v>0.15</v>
      </c>
      <c r="T10" s="316">
        <f>'[2]Asset Allocation Estrutural'!T10</f>
        <v>0.2</v>
      </c>
      <c r="U10" s="315">
        <f>'[2]Asset Allocation Estrutural'!U10</f>
        <v>0.25</v>
      </c>
      <c r="V10" s="317">
        <f>'[2]Asset Allocation Estrutural'!V10</f>
        <v>0.3</v>
      </c>
      <c r="W10" s="314">
        <f>'[2]Asset Allocation Estrutural'!W10</f>
        <v>0.08</v>
      </c>
      <c r="X10" s="315">
        <f>'[2]Asset Allocation Estrutural'!X10</f>
        <v>0.115</v>
      </c>
      <c r="Y10" s="316">
        <f>'[2]Asset Allocation Estrutural'!Y10</f>
        <v>0.15</v>
      </c>
      <c r="Z10" s="315">
        <f>'[2]Asset Allocation Estrutural'!Z10</f>
        <v>0.185</v>
      </c>
      <c r="AA10" s="315">
        <f>'[2]Asset Allocation Estrutural'!AA10</f>
        <v>0.22</v>
      </c>
    </row>
    <row r="11" spans="1:28" s="62" customFormat="1" ht="20.25" thickTop="1" thickBot="1">
      <c r="A11" s="313"/>
      <c r="B11" s="64" t="s">
        <v>663</v>
      </c>
      <c r="C11" s="314">
        <f>'[2]Asset Allocation Estrutural'!C11</f>
        <v>0</v>
      </c>
      <c r="D11" s="315">
        <f>'[2]Asset Allocation Estrutural'!D11</f>
        <v>0</v>
      </c>
      <c r="E11" s="316">
        <f>'[2]Asset Allocation Estrutural'!E11</f>
        <v>0</v>
      </c>
      <c r="F11" s="315">
        <f>'[2]Asset Allocation Estrutural'!F11</f>
        <v>0.04</v>
      </c>
      <c r="G11" s="317">
        <f>'[2]Asset Allocation Estrutural'!G11</f>
        <v>0.06</v>
      </c>
      <c r="H11" s="314">
        <f>'[2]Asset Allocation Estrutural'!H11</f>
        <v>0</v>
      </c>
      <c r="I11" s="315">
        <f>'[2]Asset Allocation Estrutural'!I11</f>
        <v>0</v>
      </c>
      <c r="J11" s="316">
        <f>'[2]Asset Allocation Estrutural'!J11</f>
        <v>0</v>
      </c>
      <c r="K11" s="315">
        <f>'[2]Asset Allocation Estrutural'!K11</f>
        <v>0.05</v>
      </c>
      <c r="L11" s="317">
        <f>'[2]Asset Allocation Estrutural'!L11</f>
        <v>0.08</v>
      </c>
      <c r="M11" s="314">
        <f>'[2]Asset Allocation Estrutural'!M11</f>
        <v>0</v>
      </c>
      <c r="N11" s="315">
        <f>'[2]Asset Allocation Estrutural'!N11</f>
        <v>0</v>
      </c>
      <c r="O11" s="316">
        <f>'[2]Asset Allocation Estrutural'!O11</f>
        <v>0</v>
      </c>
      <c r="P11" s="315">
        <f>'[2]Asset Allocation Estrutural'!P11</f>
        <v>0.06</v>
      </c>
      <c r="Q11" s="317">
        <f>'[2]Asset Allocation Estrutural'!Q11</f>
        <v>0.1</v>
      </c>
      <c r="R11" s="314">
        <f>'[2]Asset Allocation Estrutural'!R11</f>
        <v>0</v>
      </c>
      <c r="S11" s="315">
        <f>'[2]Asset Allocation Estrutural'!S11</f>
        <v>0</v>
      </c>
      <c r="T11" s="316">
        <f>'[2]Asset Allocation Estrutural'!T11</f>
        <v>0</v>
      </c>
      <c r="U11" s="315">
        <f>'[2]Asset Allocation Estrutural'!U11</f>
        <v>7.0000000000000007E-2</v>
      </c>
      <c r="V11" s="317">
        <f>'[2]Asset Allocation Estrutural'!V11</f>
        <v>0.12</v>
      </c>
      <c r="W11" s="314">
        <f>'[2]Asset Allocation Estrutural'!W11</f>
        <v>0</v>
      </c>
      <c r="X11" s="315">
        <f>'[2]Asset Allocation Estrutural'!X11</f>
        <v>0</v>
      </c>
      <c r="Y11" s="316">
        <f>'[2]Asset Allocation Estrutural'!Y11</f>
        <v>0</v>
      </c>
      <c r="Z11" s="315">
        <f>'[2]Asset Allocation Estrutural'!Z11</f>
        <v>0.08</v>
      </c>
      <c r="AA11" s="315">
        <f>'[2]Asset Allocation Estrutural'!AA11</f>
        <v>0.15</v>
      </c>
    </row>
    <row r="12" spans="1:28" s="62" customFormat="1" ht="20.25" thickTop="1" thickBot="1">
      <c r="A12" s="309"/>
      <c r="B12" s="61" t="s">
        <v>13</v>
      </c>
      <c r="C12" s="310">
        <f>'[2]Asset Allocation Estrutural'!C12</f>
        <v>0</v>
      </c>
      <c r="D12" s="311">
        <f>'[2]Asset Allocation Estrutural'!D12</f>
        <v>0</v>
      </c>
      <c r="E12" s="312">
        <f>'[2]Asset Allocation Estrutural'!E12</f>
        <v>0</v>
      </c>
      <c r="F12" s="311">
        <f>'[2]Asset Allocation Estrutural'!F12</f>
        <v>1.4999999999999999E-2</v>
      </c>
      <c r="G12" s="311">
        <f>'[2]Asset Allocation Estrutural'!G12</f>
        <v>0.03</v>
      </c>
      <c r="H12" s="310">
        <f>'[2]Asset Allocation Estrutural'!H12</f>
        <v>0.03</v>
      </c>
      <c r="I12" s="311">
        <f>'[2]Asset Allocation Estrutural'!I12</f>
        <v>6.5000000000000002E-2</v>
      </c>
      <c r="J12" s="312">
        <f>'[2]Asset Allocation Estrutural'!J12</f>
        <v>0.1</v>
      </c>
      <c r="K12" s="311">
        <f>'[2]Asset Allocation Estrutural'!K12</f>
        <v>0.13500000000000001</v>
      </c>
      <c r="L12" s="311">
        <f>'[2]Asset Allocation Estrutural'!L12</f>
        <v>0.17</v>
      </c>
      <c r="M12" s="310">
        <f>'[2]Asset Allocation Estrutural'!M12</f>
        <v>0.1</v>
      </c>
      <c r="N12" s="311">
        <f>'[2]Asset Allocation Estrutural'!N12</f>
        <v>0.15</v>
      </c>
      <c r="O12" s="312">
        <f>'[2]Asset Allocation Estrutural'!O12</f>
        <v>0.2</v>
      </c>
      <c r="P12" s="311">
        <f>'[2]Asset Allocation Estrutural'!P12</f>
        <v>0.25</v>
      </c>
      <c r="Q12" s="311">
        <f>'[2]Asset Allocation Estrutural'!Q12</f>
        <v>0.3</v>
      </c>
      <c r="R12" s="310">
        <f>'[2]Asset Allocation Estrutural'!R12</f>
        <v>0.18</v>
      </c>
      <c r="S12" s="311">
        <f>'[2]Asset Allocation Estrutural'!S12</f>
        <v>0.23</v>
      </c>
      <c r="T12" s="312">
        <f>'[2]Asset Allocation Estrutural'!T12</f>
        <v>0.3</v>
      </c>
      <c r="U12" s="311">
        <f>'[2]Asset Allocation Estrutural'!U12</f>
        <v>0.37</v>
      </c>
      <c r="V12" s="311">
        <f>'[2]Asset Allocation Estrutural'!V12</f>
        <v>0.42</v>
      </c>
      <c r="W12" s="310">
        <f>'[2]Asset Allocation Estrutural'!W12</f>
        <v>0.25</v>
      </c>
      <c r="X12" s="311">
        <f>'[2]Asset Allocation Estrutural'!X12</f>
        <v>0.32500000000000001</v>
      </c>
      <c r="Y12" s="312">
        <f>'[2]Asset Allocation Estrutural'!Y12</f>
        <v>0.35</v>
      </c>
      <c r="Z12" s="311">
        <f>'[2]Asset Allocation Estrutural'!Z12</f>
        <v>0.375</v>
      </c>
      <c r="AA12" s="311">
        <f>'[2]Asset Allocation Estrutural'!AA12</f>
        <v>0.4</v>
      </c>
    </row>
    <row r="13" spans="1:28" s="62" customFormat="1" ht="20.25" thickTop="1" thickBot="1">
      <c r="A13" s="309"/>
      <c r="B13" s="61" t="s">
        <v>14</v>
      </c>
      <c r="C13" s="310">
        <f>'[2]Asset Allocation Estrutural'!C13</f>
        <v>0</v>
      </c>
      <c r="D13" s="311">
        <f>'[2]Asset Allocation Estrutural'!D13</f>
        <v>0</v>
      </c>
      <c r="E13" s="312">
        <f>'[2]Asset Allocation Estrutural'!E13</f>
        <v>0</v>
      </c>
      <c r="F13" s="311">
        <f>'[2]Asset Allocation Estrutural'!F13</f>
        <v>1.4999999999999999E-2</v>
      </c>
      <c r="G13" s="311">
        <f>'[2]Asset Allocation Estrutural'!G13</f>
        <v>0.03</v>
      </c>
      <c r="H13" s="310">
        <f>'[2]Asset Allocation Estrutural'!H13</f>
        <v>0</v>
      </c>
      <c r="I13" s="311">
        <f>'[2]Asset Allocation Estrutural'!I13</f>
        <v>2.5000000000000001E-2</v>
      </c>
      <c r="J13" s="312">
        <f>'[2]Asset Allocation Estrutural'!J13</f>
        <v>0.05</v>
      </c>
      <c r="K13" s="311">
        <f>'[2]Asset Allocation Estrutural'!K13</f>
        <v>7.4999999999999997E-2</v>
      </c>
      <c r="L13" s="311">
        <f>'[2]Asset Allocation Estrutural'!L13</f>
        <v>0.1</v>
      </c>
      <c r="M13" s="310">
        <f>'[2]Asset Allocation Estrutural'!M13</f>
        <v>0.03</v>
      </c>
      <c r="N13" s="311">
        <f>'[2]Asset Allocation Estrutural'!N13</f>
        <v>6.5000000000000002E-2</v>
      </c>
      <c r="O13" s="312">
        <f>'[2]Asset Allocation Estrutural'!O13</f>
        <v>0.1</v>
      </c>
      <c r="P13" s="311">
        <f>'[2]Asset Allocation Estrutural'!P13</f>
        <v>0.13500000000000001</v>
      </c>
      <c r="Q13" s="311">
        <f>'[2]Asset Allocation Estrutural'!Q13</f>
        <v>0.17</v>
      </c>
      <c r="R13" s="310">
        <f>'[2]Asset Allocation Estrutural'!R13</f>
        <v>0.1</v>
      </c>
      <c r="S13" s="311">
        <f>'[2]Asset Allocation Estrutural'!S13</f>
        <v>0.15</v>
      </c>
      <c r="T13" s="312">
        <f>'[2]Asset Allocation Estrutural'!T13</f>
        <v>0.2</v>
      </c>
      <c r="U13" s="311">
        <f>'[2]Asset Allocation Estrutural'!U13</f>
        <v>0.25</v>
      </c>
      <c r="V13" s="311">
        <f>'[2]Asset Allocation Estrutural'!V13</f>
        <v>0.3</v>
      </c>
      <c r="W13" s="310">
        <f>'[2]Asset Allocation Estrutural'!W13</f>
        <v>0.25</v>
      </c>
      <c r="X13" s="311">
        <f>'[2]Asset Allocation Estrutural'!X13</f>
        <v>0.28999999999999998</v>
      </c>
      <c r="Y13" s="312">
        <f>'[2]Asset Allocation Estrutural'!Y13</f>
        <v>0.35</v>
      </c>
      <c r="Z13" s="311">
        <f>'[2]Asset Allocation Estrutural'!Z13</f>
        <v>0.375</v>
      </c>
      <c r="AA13" s="311">
        <f>'[2]Asset Allocation Estrutural'!AA13</f>
        <v>0.4</v>
      </c>
    </row>
    <row r="14" spans="1:28" s="62" customFormat="1" ht="20.25" thickTop="1" thickBot="1">
      <c r="A14" s="313"/>
      <c r="B14" s="64" t="s">
        <v>608</v>
      </c>
      <c r="C14" s="314">
        <f>'[2]Asset Allocation Estrutural'!C14</f>
        <v>0</v>
      </c>
      <c r="D14" s="315">
        <f>'[2]Asset Allocation Estrutural'!D14</f>
        <v>0</v>
      </c>
      <c r="E14" s="316">
        <f>'[2]Asset Allocation Estrutural'!E14</f>
        <v>0</v>
      </c>
      <c r="F14" s="315">
        <f>'[2]Asset Allocation Estrutural'!F14</f>
        <v>1.4999999999999999E-2</v>
      </c>
      <c r="G14" s="315">
        <f>'[2]Asset Allocation Estrutural'!G14</f>
        <v>0.03</v>
      </c>
      <c r="H14" s="314">
        <f>'[2]Asset Allocation Estrutural'!H14</f>
        <v>0.01</v>
      </c>
      <c r="I14" s="315">
        <f>'[2]Asset Allocation Estrutural'!I14</f>
        <v>0.02</v>
      </c>
      <c r="J14" s="316">
        <f>'[2]Asset Allocation Estrutural'!J14</f>
        <v>3.5000000000000003E-2</v>
      </c>
      <c r="K14" s="315">
        <f>'[2]Asset Allocation Estrutural'!K14</f>
        <v>0.05</v>
      </c>
      <c r="L14" s="315">
        <f>'[2]Asset Allocation Estrutural'!L14</f>
        <v>6.5000000000000002E-2</v>
      </c>
      <c r="M14" s="314">
        <f>'[2]Asset Allocation Estrutural'!M14</f>
        <v>0.02</v>
      </c>
      <c r="N14" s="315">
        <f>'[2]Asset Allocation Estrutural'!N14</f>
        <v>4.4999999999999998E-2</v>
      </c>
      <c r="O14" s="316">
        <f>'[2]Asset Allocation Estrutural'!O14</f>
        <v>7.0000000000000007E-2</v>
      </c>
      <c r="P14" s="315">
        <f>'[2]Asset Allocation Estrutural'!P14</f>
        <v>9.5000000000000001E-2</v>
      </c>
      <c r="Q14" s="315">
        <f>'[2]Asset Allocation Estrutural'!Q14</f>
        <v>0.12</v>
      </c>
      <c r="R14" s="314">
        <f>'[2]Asset Allocation Estrutural'!R14</f>
        <v>0.09</v>
      </c>
      <c r="S14" s="315">
        <f>'[2]Asset Allocation Estrutural'!S14</f>
        <v>0.125</v>
      </c>
      <c r="T14" s="316">
        <f>'[2]Asset Allocation Estrutural'!T14</f>
        <v>0.16</v>
      </c>
      <c r="U14" s="315">
        <f>'[2]Asset Allocation Estrutural'!U14</f>
        <v>0.19500000000000001</v>
      </c>
      <c r="V14" s="315">
        <f>'[2]Asset Allocation Estrutural'!V14</f>
        <v>0.23</v>
      </c>
      <c r="W14" s="314">
        <f>'[2]Asset Allocation Estrutural'!W14</f>
        <v>0.17</v>
      </c>
      <c r="X14" s="315">
        <f>'[2]Asset Allocation Estrutural'!X14</f>
        <v>0.22</v>
      </c>
      <c r="Y14" s="316">
        <f>'[2]Asset Allocation Estrutural'!Y14</f>
        <v>0.27</v>
      </c>
      <c r="Z14" s="315">
        <f>'[2]Asset Allocation Estrutural'!Z14</f>
        <v>0.32</v>
      </c>
      <c r="AA14" s="315">
        <f>'[2]Asset Allocation Estrutural'!AA14</f>
        <v>0.37</v>
      </c>
    </row>
    <row r="15" spans="1:28" s="62" customFormat="1" ht="20.25" thickTop="1" thickBot="1">
      <c r="A15" s="313"/>
      <c r="B15" s="64" t="s">
        <v>628</v>
      </c>
      <c r="C15" s="314">
        <f>'[2]Asset Allocation Estrutural'!C15</f>
        <v>0</v>
      </c>
      <c r="D15" s="315">
        <f>'[2]Asset Allocation Estrutural'!D15</f>
        <v>0</v>
      </c>
      <c r="E15" s="316">
        <f>'[2]Asset Allocation Estrutural'!E15</f>
        <v>0</v>
      </c>
      <c r="F15" s="315">
        <f>'[2]Asset Allocation Estrutural'!F15</f>
        <v>1.4999999999999999E-2</v>
      </c>
      <c r="G15" s="315">
        <f>'[2]Asset Allocation Estrutural'!G15</f>
        <v>0.03</v>
      </c>
      <c r="H15" s="314">
        <f>'[2]Asset Allocation Estrutural'!H15</f>
        <v>0</v>
      </c>
      <c r="I15" s="315">
        <f>'[2]Asset Allocation Estrutural'!I15</f>
        <v>0.01</v>
      </c>
      <c r="J15" s="316">
        <f>'[2]Asset Allocation Estrutural'!J15</f>
        <v>1.4999999999999999E-2</v>
      </c>
      <c r="K15" s="315">
        <f>'[2]Asset Allocation Estrutural'!K15</f>
        <v>2.5000000000000001E-2</v>
      </c>
      <c r="L15" s="315">
        <f>'[2]Asset Allocation Estrutural'!L15</f>
        <v>3.5000000000000003E-2</v>
      </c>
      <c r="M15" s="314">
        <f>'[2]Asset Allocation Estrutural'!M15</f>
        <v>0</v>
      </c>
      <c r="N15" s="315">
        <f>'[2]Asset Allocation Estrutural'!N15</f>
        <v>0.02</v>
      </c>
      <c r="O15" s="316">
        <f>'[2]Asset Allocation Estrutural'!O15</f>
        <v>0.03</v>
      </c>
      <c r="P15" s="315">
        <f>'[2]Asset Allocation Estrutural'!P15</f>
        <v>0.04</v>
      </c>
      <c r="Q15" s="315">
        <f>'[2]Asset Allocation Estrutural'!Q15</f>
        <v>0.05</v>
      </c>
      <c r="R15" s="314">
        <f>'[2]Asset Allocation Estrutural'!R15</f>
        <v>1.4999999999999999E-2</v>
      </c>
      <c r="S15" s="315">
        <f>'[2]Asset Allocation Estrutural'!S15</f>
        <v>2.5000000000000001E-2</v>
      </c>
      <c r="T15" s="316">
        <f>'[2]Asset Allocation Estrutural'!T15</f>
        <v>0.04</v>
      </c>
      <c r="U15" s="315">
        <f>'[2]Asset Allocation Estrutural'!U15</f>
        <v>5.5E-2</v>
      </c>
      <c r="V15" s="315">
        <f>'[2]Asset Allocation Estrutural'!V15</f>
        <v>7.0000000000000007E-2</v>
      </c>
      <c r="W15" s="314">
        <f>'[2]Asset Allocation Estrutural'!W15</f>
        <v>0.04</v>
      </c>
      <c r="X15" s="315">
        <f>'[2]Asset Allocation Estrutural'!X15</f>
        <v>0.06</v>
      </c>
      <c r="Y15" s="316">
        <f>'[2]Asset Allocation Estrutural'!Y15</f>
        <v>0.08</v>
      </c>
      <c r="Z15" s="315">
        <f>'[2]Asset Allocation Estrutural'!Z15</f>
        <v>0.1</v>
      </c>
      <c r="AA15" s="315">
        <f>'[2]Asset Allocation Estrutural'!AA15</f>
        <v>0.12</v>
      </c>
    </row>
    <row r="16" spans="1:28" s="62" customFormat="1" ht="5.25" customHeight="1" thickTop="1" thickBot="1">
      <c r="A16" s="313"/>
      <c r="C16" s="28"/>
      <c r="D16" s="318"/>
      <c r="E16" s="318"/>
      <c r="F16" s="318"/>
      <c r="G16" s="318"/>
      <c r="H16" s="28"/>
      <c r="I16" s="318"/>
      <c r="J16" s="318"/>
      <c r="K16" s="318"/>
      <c r="L16" s="318"/>
      <c r="M16" s="28"/>
      <c r="N16" s="318"/>
      <c r="O16" s="318"/>
      <c r="P16" s="318"/>
      <c r="Q16" s="318"/>
      <c r="R16" s="28"/>
      <c r="S16" s="318"/>
      <c r="T16" s="318"/>
      <c r="U16" s="318"/>
      <c r="V16" s="318"/>
      <c r="W16" s="28"/>
      <c r="X16" s="318"/>
      <c r="Y16" s="318"/>
      <c r="Z16" s="318"/>
      <c r="AA16" s="318"/>
    </row>
    <row r="17" spans="1:28" s="62" customFormat="1" ht="20.25" thickTop="1" thickBot="1">
      <c r="A17" s="313"/>
      <c r="B17" s="74" t="s">
        <v>443</v>
      </c>
      <c r="C17" s="319">
        <f>'[2]Asset Allocation Estrutural'!C17</f>
        <v>0</v>
      </c>
      <c r="D17" s="320"/>
      <c r="E17" s="320">
        <f>'[2]Asset Allocation Estrutural'!E17</f>
        <v>0</v>
      </c>
      <c r="F17" s="320"/>
      <c r="G17" s="320">
        <f>'[2]Asset Allocation Estrutural'!G17</f>
        <v>6.0000000000000001E-3</v>
      </c>
      <c r="H17" s="319">
        <f>'[2]Asset Allocation Estrutural'!H17</f>
        <v>0</v>
      </c>
      <c r="I17" s="320"/>
      <c r="J17" s="320">
        <f>'[2]Asset Allocation Estrutural'!J17</f>
        <v>0</v>
      </c>
      <c r="K17" s="320"/>
      <c r="L17" s="320">
        <f>'[2]Asset Allocation Estrutural'!L17</f>
        <v>1.3000000000000001E-2</v>
      </c>
      <c r="M17" s="319">
        <f>'[2]Asset Allocation Estrutural'!M17</f>
        <v>0</v>
      </c>
      <c r="N17" s="320"/>
      <c r="O17" s="320">
        <f>'[2]Asset Allocation Estrutural'!O17</f>
        <v>8.0000000000000071E-3</v>
      </c>
      <c r="P17" s="320"/>
      <c r="Q17" s="320">
        <f>'[2]Asset Allocation Estrutural'!Q17</f>
        <v>2.4E-2</v>
      </c>
      <c r="R17" s="319">
        <f>'[2]Asset Allocation Estrutural'!R17</f>
        <v>0</v>
      </c>
      <c r="S17" s="320"/>
      <c r="T17" s="320">
        <f>'[2]Asset Allocation Estrutural'!T17</f>
        <v>1.8285714285714301E-2</v>
      </c>
      <c r="U17" s="320"/>
      <c r="V17" s="320">
        <f>'[2]Asset Allocation Estrutural'!V17</f>
        <v>4.6000000000000006E-2</v>
      </c>
      <c r="W17" s="319">
        <f>'[2]Asset Allocation Estrutural'!W17</f>
        <v>0</v>
      </c>
      <c r="X17" s="320"/>
      <c r="Y17" s="320">
        <f>'[2]Asset Allocation Estrutural'!Y17</f>
        <v>3.0857142857142882E-2</v>
      </c>
      <c r="Z17" s="320"/>
      <c r="AA17" s="320">
        <f>'[2]Asset Allocation Estrutural'!AA17</f>
        <v>7.3999999999999996E-2</v>
      </c>
    </row>
    <row r="18" spans="1:28" s="46" customFormat="1" ht="9" customHeight="1" thickTop="1">
      <c r="A18" s="301"/>
      <c r="B18" s="75"/>
      <c r="C18" s="321"/>
      <c r="D18" s="322"/>
      <c r="E18" s="323"/>
      <c r="F18" s="323"/>
      <c r="G18" s="324"/>
      <c r="H18" s="325"/>
      <c r="I18" s="325"/>
      <c r="J18" s="325"/>
      <c r="K18" s="325"/>
      <c r="L18" s="326"/>
      <c r="M18" s="80"/>
      <c r="N18" s="62"/>
      <c r="O18" s="62"/>
      <c r="P18" s="62"/>
      <c r="Q18" s="324"/>
      <c r="R18" s="62"/>
      <c r="S18" s="62"/>
      <c r="T18" s="62"/>
      <c r="U18" s="62"/>
      <c r="V18" s="326"/>
      <c r="W18" s="80"/>
      <c r="X18" s="62"/>
      <c r="Y18" s="62"/>
      <c r="Z18" s="62"/>
      <c r="AA18" s="81"/>
      <c r="AB18" s="75"/>
    </row>
    <row r="19" spans="1:28" s="46" customFormat="1">
      <c r="A19" s="301"/>
      <c r="B19" s="75"/>
      <c r="C19" s="80"/>
      <c r="D19" s="62"/>
      <c r="E19" s="62"/>
      <c r="F19" s="62"/>
      <c r="G19" s="62"/>
      <c r="H19" s="62"/>
      <c r="I19" s="62"/>
      <c r="J19" s="62"/>
      <c r="K19" s="62"/>
      <c r="L19" s="62"/>
      <c r="M19" s="80"/>
      <c r="N19" s="62"/>
      <c r="O19" s="62"/>
      <c r="P19" s="62"/>
      <c r="Q19" s="62"/>
      <c r="R19" s="62"/>
      <c r="S19" s="62"/>
      <c r="T19" s="62"/>
      <c r="U19" s="62"/>
      <c r="V19" s="62"/>
      <c r="W19" s="80"/>
      <c r="X19" s="62"/>
      <c r="Y19" s="62"/>
      <c r="Z19" s="62"/>
      <c r="AA19" s="62"/>
      <c r="AB19" s="75"/>
    </row>
    <row r="20" spans="1:28" s="46" customFormat="1" ht="19.5" thickBot="1">
      <c r="A20" s="301"/>
      <c r="B20" s="84" t="s">
        <v>622</v>
      </c>
      <c r="C20" s="757">
        <v>1.03E-2</v>
      </c>
      <c r="D20" s="758"/>
      <c r="E20" s="758"/>
      <c r="F20" s="758"/>
      <c r="G20" s="759"/>
      <c r="H20" s="757">
        <v>2.549673119887582E-2</v>
      </c>
      <c r="I20" s="758"/>
      <c r="J20" s="758"/>
      <c r="K20" s="758"/>
      <c r="L20" s="759"/>
      <c r="M20" s="757">
        <v>3.8511103553590463E-2</v>
      </c>
      <c r="N20" s="758"/>
      <c r="O20" s="758"/>
      <c r="P20" s="758"/>
      <c r="Q20" s="759"/>
      <c r="R20" s="757">
        <v>7.1044569470618588E-2</v>
      </c>
      <c r="S20" s="758"/>
      <c r="T20" s="758"/>
      <c r="U20" s="758"/>
      <c r="V20" s="759"/>
      <c r="W20" s="757">
        <v>0.1007472074047638</v>
      </c>
      <c r="X20" s="758"/>
      <c r="Y20" s="758"/>
      <c r="Z20" s="758"/>
      <c r="AA20" s="759"/>
      <c r="AB20" s="75"/>
    </row>
    <row r="21" spans="1:28" s="46" customFormat="1" ht="20.25" thickTop="1" thickBot="1">
      <c r="A21" s="301"/>
      <c r="B21" s="86" t="s">
        <v>625</v>
      </c>
      <c r="C21" s="751">
        <v>-1.1299999999999999E-2</v>
      </c>
      <c r="D21" s="752"/>
      <c r="E21" s="752"/>
      <c r="F21" s="752"/>
      <c r="G21" s="753"/>
      <c r="H21" s="751">
        <v>-2.487761818750004E-2</v>
      </c>
      <c r="I21" s="752"/>
      <c r="J21" s="752"/>
      <c r="K21" s="752"/>
      <c r="L21" s="753"/>
      <c r="M21" s="751">
        <v>-3.4410577412473803E-2</v>
      </c>
      <c r="N21" s="752"/>
      <c r="O21" s="752"/>
      <c r="P21" s="752"/>
      <c r="Q21" s="753"/>
      <c r="R21" s="751">
        <v>-6.1567684871044873E-2</v>
      </c>
      <c r="S21" s="752"/>
      <c r="T21" s="752"/>
      <c r="U21" s="752"/>
      <c r="V21" s="753"/>
      <c r="W21" s="751">
        <v>-8.4679197825304156E-2</v>
      </c>
      <c r="X21" s="752"/>
      <c r="Y21" s="752"/>
      <c r="Z21" s="752"/>
      <c r="AA21" s="753"/>
      <c r="AB21" s="75"/>
    </row>
    <row r="22" spans="1:28" s="46" customFormat="1" ht="20.25" thickTop="1" thickBot="1">
      <c r="A22" s="301"/>
      <c r="B22" s="86" t="s">
        <v>627</v>
      </c>
      <c r="C22" s="751">
        <v>-2.5999999999999999E-3</v>
      </c>
      <c r="D22" s="752"/>
      <c r="E22" s="752"/>
      <c r="F22" s="752"/>
      <c r="G22" s="753"/>
      <c r="H22" s="751">
        <v>-1.4715015366541949E-2</v>
      </c>
      <c r="I22" s="752"/>
      <c r="J22" s="752"/>
      <c r="K22" s="752"/>
      <c r="L22" s="753"/>
      <c r="M22" s="751">
        <v>-2.5087452667099872E-2</v>
      </c>
      <c r="N22" s="752"/>
      <c r="O22" s="752"/>
      <c r="P22" s="752"/>
      <c r="Q22" s="753"/>
      <c r="R22" s="751">
        <v>-5.0338995825054043E-2</v>
      </c>
      <c r="S22" s="752"/>
      <c r="T22" s="752"/>
      <c r="U22" s="752"/>
      <c r="V22" s="753"/>
      <c r="W22" s="751">
        <v>-7.3337204704589043E-2</v>
      </c>
      <c r="X22" s="752"/>
      <c r="Y22" s="752"/>
      <c r="Z22" s="752"/>
      <c r="AA22" s="753"/>
      <c r="AB22" s="75"/>
    </row>
    <row r="23" spans="1:28" s="46" customFormat="1" ht="19.5" thickTop="1">
      <c r="A23" s="301"/>
      <c r="B23" s="88" t="s">
        <v>626</v>
      </c>
      <c r="C23" s="754">
        <v>-1.8100000000000002E-2</v>
      </c>
      <c r="D23" s="755"/>
      <c r="E23" s="755"/>
      <c r="F23" s="755"/>
      <c r="G23" s="756"/>
      <c r="H23" s="754">
        <v>-6.1782246091973893E-2</v>
      </c>
      <c r="I23" s="755"/>
      <c r="J23" s="755"/>
      <c r="K23" s="755"/>
      <c r="L23" s="756"/>
      <c r="M23" s="754">
        <v>-9.9174515012422068E-2</v>
      </c>
      <c r="N23" s="755"/>
      <c r="O23" s="755"/>
      <c r="P23" s="755"/>
      <c r="Q23" s="756"/>
      <c r="R23" s="754">
        <v>-0.18781977821096529</v>
      </c>
      <c r="S23" s="755"/>
      <c r="T23" s="755"/>
      <c r="U23" s="755"/>
      <c r="V23" s="756"/>
      <c r="W23" s="754">
        <v>-0.26953467873068521</v>
      </c>
      <c r="X23" s="755"/>
      <c r="Y23" s="755"/>
      <c r="Z23" s="755"/>
      <c r="AA23" s="756"/>
      <c r="AB23" s="75"/>
    </row>
    <row r="24" spans="1:28" ht="21.75" hidden="1" customHeight="1">
      <c r="A24" s="327"/>
      <c r="B24" s="328" t="s">
        <v>444</v>
      </c>
      <c r="C24" s="28"/>
      <c r="D24" s="318"/>
      <c r="E24" s="318"/>
      <c r="F24" s="318"/>
      <c r="G24" s="329"/>
      <c r="H24" s="28"/>
      <c r="I24" s="318"/>
      <c r="J24" s="318"/>
      <c r="K24" s="318"/>
      <c r="L24" s="329"/>
      <c r="M24" s="28"/>
      <c r="N24" s="318"/>
      <c r="O24" s="318"/>
      <c r="P24" s="318"/>
      <c r="Q24" s="329"/>
      <c r="R24" s="28"/>
      <c r="S24" s="318"/>
      <c r="T24" s="318"/>
      <c r="U24" s="318"/>
      <c r="V24" s="329"/>
      <c r="W24" s="28"/>
      <c r="X24" s="318"/>
      <c r="Y24" s="318"/>
      <c r="Z24" s="318"/>
      <c r="AA24" s="329"/>
      <c r="AB24"/>
    </row>
    <row r="25" spans="1:28" ht="18.75" hidden="1" customHeight="1">
      <c r="A25" s="327"/>
      <c r="B25" s="330" t="s">
        <v>445</v>
      </c>
      <c r="C25" s="331">
        <f>C32</f>
        <v>0</v>
      </c>
      <c r="D25" s="332"/>
      <c r="E25" s="332"/>
      <c r="F25" s="332"/>
      <c r="G25" s="333"/>
      <c r="H25" s="331">
        <f>H32</f>
        <v>0</v>
      </c>
      <c r="I25" s="332"/>
      <c r="J25" s="332"/>
      <c r="K25" s="332"/>
      <c r="L25" s="333"/>
      <c r="M25" s="331">
        <f>M32</f>
        <v>0</v>
      </c>
      <c r="N25" s="332"/>
      <c r="O25" s="332"/>
      <c r="P25" s="332"/>
      <c r="Q25" s="333"/>
      <c r="R25" s="331">
        <f>R32</f>
        <v>0</v>
      </c>
      <c r="S25" s="332"/>
      <c r="T25" s="332"/>
      <c r="U25" s="332"/>
      <c r="V25" s="333"/>
      <c r="W25" s="331">
        <f>W32</f>
        <v>0</v>
      </c>
      <c r="X25" s="332"/>
      <c r="Y25" s="332"/>
      <c r="Z25" s="332"/>
      <c r="AA25" s="333"/>
      <c r="AB25"/>
    </row>
    <row r="26" spans="1:28" ht="18.75" hidden="1" customHeight="1">
      <c r="A26" s="327"/>
      <c r="B26" s="330" t="s">
        <v>446</v>
      </c>
      <c r="C26" s="28"/>
      <c r="D26" s="318"/>
      <c r="E26" s="318"/>
      <c r="F26" s="318"/>
      <c r="G26" s="329"/>
      <c r="H26" s="28"/>
      <c r="I26" s="318"/>
      <c r="J26" s="318"/>
      <c r="K26" s="318"/>
      <c r="L26" s="329"/>
      <c r="M26" s="28"/>
      <c r="N26" s="318"/>
      <c r="O26" s="318"/>
      <c r="P26" s="318"/>
      <c r="Q26" s="329"/>
      <c r="R26" s="28"/>
      <c r="S26" s="318"/>
      <c r="T26" s="318"/>
      <c r="U26" s="318"/>
      <c r="V26" s="329"/>
      <c r="W26" s="28"/>
      <c r="X26" s="318"/>
      <c r="Y26" s="318"/>
      <c r="Z26" s="318"/>
      <c r="AA26" s="329"/>
      <c r="AB26"/>
    </row>
    <row r="27" spans="1:28" ht="18.75" hidden="1" customHeight="1">
      <c r="A27" s="327"/>
      <c r="B27" s="330" t="s">
        <v>447</v>
      </c>
      <c r="C27" s="331">
        <f>C34</f>
        <v>0</v>
      </c>
      <c r="D27" s="332"/>
      <c r="E27" s="332"/>
      <c r="F27" s="332"/>
      <c r="G27" s="333"/>
      <c r="H27" s="331">
        <f>H34</f>
        <v>0</v>
      </c>
      <c r="I27" s="332"/>
      <c r="J27" s="332"/>
      <c r="K27" s="332"/>
      <c r="L27" s="333"/>
      <c r="M27" s="331">
        <f>M34</f>
        <v>0</v>
      </c>
      <c r="N27" s="332"/>
      <c r="O27" s="332"/>
      <c r="P27" s="332"/>
      <c r="Q27" s="333"/>
      <c r="R27" s="331">
        <f>R34</f>
        <v>0</v>
      </c>
      <c r="S27" s="332"/>
      <c r="T27" s="332"/>
      <c r="U27" s="332"/>
      <c r="V27" s="333"/>
      <c r="W27" s="331">
        <f>W34</f>
        <v>0</v>
      </c>
      <c r="X27" s="332"/>
      <c r="Y27" s="332"/>
      <c r="Z27" s="332"/>
      <c r="AA27" s="333"/>
      <c r="AB27"/>
    </row>
    <row r="28" spans="1:28" ht="18.75" hidden="1" customHeight="1">
      <c r="A28" s="327"/>
      <c r="B28" s="330" t="s">
        <v>448</v>
      </c>
      <c r="C28" s="28"/>
      <c r="D28" s="318"/>
      <c r="E28" s="318"/>
      <c r="F28" s="318"/>
      <c r="G28" s="329"/>
      <c r="H28" s="28"/>
      <c r="I28" s="318"/>
      <c r="J28" s="318"/>
      <c r="K28" s="318"/>
      <c r="L28" s="329"/>
      <c r="M28" s="28"/>
      <c r="N28" s="318"/>
      <c r="O28" s="318"/>
      <c r="P28" s="318"/>
      <c r="Q28" s="329"/>
      <c r="R28" s="28"/>
      <c r="S28" s="318"/>
      <c r="T28" s="318"/>
      <c r="U28" s="318"/>
      <c r="V28" s="329"/>
      <c r="W28" s="28"/>
      <c r="X28" s="318"/>
      <c r="Y28" s="318"/>
      <c r="Z28" s="318"/>
      <c r="AA28" s="329"/>
      <c r="AB28"/>
    </row>
    <row r="29" spans="1:28" ht="18.75" hidden="1" customHeight="1">
      <c r="A29" s="327"/>
      <c r="B29" s="330" t="s">
        <v>449</v>
      </c>
      <c r="C29" s="331">
        <f>C36</f>
        <v>0</v>
      </c>
      <c r="D29" s="332"/>
      <c r="E29" s="332"/>
      <c r="F29" s="332"/>
      <c r="G29" s="333"/>
      <c r="H29" s="331">
        <f>H36</f>
        <v>0</v>
      </c>
      <c r="I29" s="332"/>
      <c r="J29" s="332"/>
      <c r="K29" s="332"/>
      <c r="L29" s="333"/>
      <c r="M29" s="331">
        <f>M36</f>
        <v>0</v>
      </c>
      <c r="N29" s="332"/>
      <c r="O29" s="332"/>
      <c r="P29" s="332"/>
      <c r="Q29" s="333"/>
      <c r="R29" s="331">
        <f>R36</f>
        <v>0</v>
      </c>
      <c r="S29" s="332"/>
      <c r="T29" s="332"/>
      <c r="U29" s="332"/>
      <c r="V29" s="333"/>
      <c r="W29" s="331">
        <f>W36</f>
        <v>0</v>
      </c>
      <c r="X29" s="332"/>
      <c r="Y29" s="332"/>
      <c r="Z29" s="332"/>
      <c r="AA29" s="333"/>
      <c r="AB29"/>
    </row>
    <row r="30" spans="1:28" ht="18.75" hidden="1" customHeight="1">
      <c r="A30" s="327"/>
      <c r="B30" s="334" t="s">
        <v>450</v>
      </c>
      <c r="C30" s="28"/>
      <c r="D30" s="318"/>
      <c r="E30" s="318"/>
      <c r="F30" s="318"/>
      <c r="G30" s="329"/>
      <c r="H30" s="28"/>
      <c r="I30" s="318"/>
      <c r="J30" s="318"/>
      <c r="K30" s="318"/>
      <c r="L30" s="329"/>
      <c r="M30" s="28"/>
      <c r="N30" s="318"/>
      <c r="O30" s="318"/>
      <c r="P30" s="318"/>
      <c r="Q30" s="329"/>
      <c r="R30" s="28"/>
      <c r="S30" s="318"/>
      <c r="T30" s="318"/>
      <c r="U30" s="318"/>
      <c r="V30" s="329"/>
      <c r="W30" s="28"/>
      <c r="X30" s="318"/>
      <c r="Y30" s="318"/>
      <c r="Z30" s="318"/>
      <c r="AA30" s="329"/>
      <c r="AB30"/>
    </row>
    <row r="31" spans="1:28" ht="18.75" hidden="1" customHeight="1">
      <c r="A31" s="327"/>
      <c r="B31" s="335" t="s">
        <v>451</v>
      </c>
      <c r="C31" s="331">
        <f>C38</f>
        <v>0</v>
      </c>
      <c r="D31" s="332"/>
      <c r="E31" s="332"/>
      <c r="F31" s="332"/>
      <c r="G31" s="333"/>
      <c r="H31" s="331">
        <f>H38</f>
        <v>0</v>
      </c>
      <c r="I31" s="332"/>
      <c r="J31" s="332"/>
      <c r="K31" s="332"/>
      <c r="L31" s="333"/>
      <c r="M31" s="331">
        <f>M38</f>
        <v>0</v>
      </c>
      <c r="N31" s="332"/>
      <c r="O31" s="332"/>
      <c r="P31" s="332"/>
      <c r="Q31" s="333"/>
      <c r="R31" s="331">
        <f>R38</f>
        <v>0</v>
      </c>
      <c r="S31" s="332"/>
      <c r="T31" s="332"/>
      <c r="U31" s="332"/>
      <c r="V31" s="333"/>
      <c r="W31" s="331">
        <f>W38</f>
        <v>0</v>
      </c>
      <c r="X31" s="332"/>
      <c r="Y31" s="332"/>
      <c r="Z31" s="332"/>
      <c r="AA31" s="333"/>
      <c r="AB31"/>
    </row>
    <row r="32" spans="1:28" ht="18.75" hidden="1" customHeight="1">
      <c r="A32" s="327"/>
      <c r="B32" s="335" t="s">
        <v>452</v>
      </c>
      <c r="C32" s="28"/>
      <c r="D32" s="318"/>
      <c r="E32" s="318"/>
      <c r="F32" s="318"/>
      <c r="G32" s="329"/>
      <c r="H32" s="28"/>
      <c r="I32" s="318"/>
      <c r="J32" s="318"/>
      <c r="K32" s="318"/>
      <c r="L32" s="329"/>
      <c r="M32" s="28"/>
      <c r="N32" s="318"/>
      <c r="O32" s="318"/>
      <c r="P32" s="318"/>
      <c r="Q32" s="329"/>
      <c r="R32" s="28"/>
      <c r="S32" s="318"/>
      <c r="T32" s="318"/>
      <c r="U32" s="318"/>
      <c r="V32" s="329"/>
      <c r="W32" s="28"/>
      <c r="X32" s="318"/>
      <c r="Y32" s="318"/>
      <c r="Z32" s="318"/>
      <c r="AA32" s="329"/>
      <c r="AB32"/>
    </row>
    <row r="33" spans="1:28" ht="18.75" hidden="1" customHeight="1">
      <c r="A33" s="327"/>
      <c r="B33" s="335" t="s">
        <v>453</v>
      </c>
      <c r="C33" s="331">
        <f>C40</f>
        <v>0</v>
      </c>
      <c r="D33" s="332"/>
      <c r="E33" s="332"/>
      <c r="F33" s="332"/>
      <c r="G33" s="333"/>
      <c r="H33" s="331">
        <f>H40</f>
        <v>0</v>
      </c>
      <c r="I33" s="332"/>
      <c r="J33" s="332"/>
      <c r="K33" s="332"/>
      <c r="L33" s="333"/>
      <c r="M33" s="331">
        <f>M40</f>
        <v>0</v>
      </c>
      <c r="N33" s="332"/>
      <c r="O33" s="332"/>
      <c r="P33" s="332"/>
      <c r="Q33" s="333"/>
      <c r="R33" s="331">
        <f>R40</f>
        <v>0</v>
      </c>
      <c r="S33" s="332"/>
      <c r="T33" s="332"/>
      <c r="U33" s="332"/>
      <c r="V33" s="333"/>
      <c r="W33" s="331">
        <f>W40</f>
        <v>0</v>
      </c>
      <c r="X33" s="332"/>
      <c r="Y33" s="332"/>
      <c r="Z33" s="332"/>
      <c r="AA33" s="333"/>
      <c r="AB33"/>
    </row>
    <row r="34" spans="1:28" ht="19.5" hidden="1" customHeight="1">
      <c r="A34" s="327"/>
      <c r="B34" s="336" t="s">
        <v>454</v>
      </c>
      <c r="C34" s="28"/>
      <c r="D34" s="318"/>
      <c r="E34" s="318"/>
      <c r="F34" s="318"/>
      <c r="G34" s="329"/>
      <c r="H34" s="28"/>
      <c r="I34" s="318"/>
      <c r="J34" s="318"/>
      <c r="K34" s="318"/>
      <c r="L34" s="329"/>
      <c r="M34" s="28"/>
      <c r="N34" s="318"/>
      <c r="O34" s="318"/>
      <c r="P34" s="318"/>
      <c r="Q34" s="329"/>
      <c r="R34" s="28"/>
      <c r="S34" s="318"/>
      <c r="T34" s="318"/>
      <c r="U34" s="318"/>
      <c r="V34" s="329"/>
      <c r="W34" s="28"/>
      <c r="X34" s="318"/>
      <c r="Y34" s="318"/>
      <c r="Z34" s="318"/>
      <c r="AA34" s="329"/>
      <c r="AB34"/>
    </row>
    <row r="35" spans="1:28" ht="18.75" hidden="1" customHeight="1">
      <c r="A35" s="327"/>
      <c r="B35" s="337" t="s">
        <v>455</v>
      </c>
      <c r="C35" s="331">
        <f>C42</f>
        <v>0</v>
      </c>
      <c r="D35" s="332"/>
      <c r="E35" s="332"/>
      <c r="F35" s="332"/>
      <c r="G35" s="333"/>
      <c r="H35" s="331">
        <f>H42</f>
        <v>0</v>
      </c>
      <c r="I35" s="332"/>
      <c r="J35" s="332"/>
      <c r="K35" s="332"/>
      <c r="L35" s="333"/>
      <c r="M35" s="331">
        <f>M42</f>
        <v>0</v>
      </c>
      <c r="N35" s="332"/>
      <c r="O35" s="332"/>
      <c r="P35" s="332"/>
      <c r="Q35" s="333"/>
      <c r="R35" s="331">
        <f>R42</f>
        <v>0</v>
      </c>
      <c r="S35" s="332"/>
      <c r="T35" s="332"/>
      <c r="U35" s="332"/>
      <c r="V35" s="333"/>
      <c r="W35" s="331">
        <f>W42</f>
        <v>0</v>
      </c>
      <c r="X35" s="332"/>
      <c r="Y35" s="332"/>
      <c r="Z35" s="332"/>
      <c r="AA35" s="333"/>
      <c r="AB35"/>
    </row>
    <row r="36" spans="1:28" ht="18.75" hidden="1" customHeight="1">
      <c r="A36" s="327"/>
      <c r="B36" s="337" t="s">
        <v>456</v>
      </c>
      <c r="C36" s="28"/>
      <c r="D36" s="318"/>
      <c r="E36" s="318"/>
      <c r="F36" s="318"/>
      <c r="G36" s="329"/>
      <c r="H36" s="28"/>
      <c r="I36" s="318"/>
      <c r="J36" s="318"/>
      <c r="K36" s="318"/>
      <c r="L36" s="329"/>
      <c r="M36" s="28"/>
      <c r="N36" s="318"/>
      <c r="O36" s="318"/>
      <c r="P36" s="318"/>
      <c r="Q36" s="329"/>
      <c r="R36" s="28"/>
      <c r="S36" s="318"/>
      <c r="T36" s="318"/>
      <c r="U36" s="318"/>
      <c r="V36" s="329"/>
      <c r="W36" s="28"/>
      <c r="X36" s="318"/>
      <c r="Y36" s="318"/>
      <c r="Z36" s="318"/>
      <c r="AA36" s="329"/>
      <c r="AB36"/>
    </row>
    <row r="37" spans="1:28" ht="18.75" hidden="1" customHeight="1">
      <c r="A37" s="327"/>
      <c r="B37" s="337" t="s">
        <v>457</v>
      </c>
      <c r="C37" s="331">
        <f>C44</f>
        <v>0</v>
      </c>
      <c r="D37" s="332"/>
      <c r="E37" s="332"/>
      <c r="F37" s="332"/>
      <c r="G37" s="333"/>
      <c r="H37" s="331">
        <f>H44</f>
        <v>0</v>
      </c>
      <c r="I37" s="332"/>
      <c r="J37" s="332"/>
      <c r="K37" s="332"/>
      <c r="L37" s="333"/>
      <c r="M37" s="331">
        <f>M44</f>
        <v>0</v>
      </c>
      <c r="N37" s="332"/>
      <c r="O37" s="332"/>
      <c r="P37" s="332"/>
      <c r="Q37" s="333"/>
      <c r="R37" s="331">
        <f>R44</f>
        <v>0</v>
      </c>
      <c r="S37" s="332"/>
      <c r="T37" s="332"/>
      <c r="U37" s="332"/>
      <c r="V37" s="333"/>
      <c r="W37" s="331">
        <f>W44</f>
        <v>0</v>
      </c>
      <c r="X37" s="332"/>
      <c r="Y37" s="332"/>
      <c r="Z37" s="332"/>
      <c r="AA37" s="333"/>
      <c r="AB37"/>
    </row>
    <row r="38" spans="1:28" ht="19.5" hidden="1" customHeight="1">
      <c r="A38" s="327"/>
      <c r="B38" s="338" t="s">
        <v>458</v>
      </c>
      <c r="C38" s="28"/>
      <c r="D38" s="318"/>
      <c r="E38" s="318"/>
      <c r="F38" s="318"/>
      <c r="G38" s="329"/>
      <c r="H38" s="28"/>
      <c r="I38" s="318"/>
      <c r="J38" s="318"/>
      <c r="K38" s="318"/>
      <c r="L38" s="329"/>
      <c r="M38" s="28"/>
      <c r="N38" s="318"/>
      <c r="O38" s="318"/>
      <c r="P38" s="318"/>
      <c r="Q38" s="329"/>
      <c r="R38" s="28"/>
      <c r="S38" s="318"/>
      <c r="T38" s="318"/>
      <c r="U38" s="318"/>
      <c r="V38" s="329"/>
      <c r="W38" s="28"/>
      <c r="X38" s="318"/>
      <c r="Y38" s="318"/>
      <c r="Z38" s="318"/>
      <c r="AA38" s="329"/>
      <c r="AB38"/>
    </row>
    <row r="39" spans="1:28" ht="18.75" hidden="1" customHeight="1">
      <c r="A39" s="327"/>
      <c r="B39" s="339" t="s">
        <v>459</v>
      </c>
      <c r="C39" s="331">
        <f>C46</f>
        <v>0</v>
      </c>
      <c r="D39" s="332"/>
      <c r="E39" s="332"/>
      <c r="F39" s="332"/>
      <c r="G39" s="333"/>
      <c r="H39" s="331">
        <f>H46</f>
        <v>0</v>
      </c>
      <c r="I39" s="332"/>
      <c r="J39" s="332"/>
      <c r="K39" s="332"/>
      <c r="L39" s="333"/>
      <c r="M39" s="331">
        <f>M46</f>
        <v>0</v>
      </c>
      <c r="N39" s="332"/>
      <c r="O39" s="332"/>
      <c r="P39" s="332"/>
      <c r="Q39" s="333"/>
      <c r="R39" s="331">
        <f>R46</f>
        <v>0</v>
      </c>
      <c r="S39" s="332"/>
      <c r="T39" s="332"/>
      <c r="U39" s="332"/>
      <c r="V39" s="333"/>
      <c r="W39" s="331">
        <f>W46</f>
        <v>0</v>
      </c>
      <c r="X39" s="332"/>
      <c r="Y39" s="332"/>
      <c r="Z39" s="332"/>
      <c r="AA39" s="333"/>
      <c r="AB39"/>
    </row>
    <row r="40" spans="1:28" ht="18.75" hidden="1" customHeight="1">
      <c r="A40" s="327"/>
      <c r="B40" s="340" t="s">
        <v>460</v>
      </c>
      <c r="C40" s="28"/>
      <c r="D40" s="318"/>
      <c r="E40" s="318"/>
      <c r="F40" s="318"/>
      <c r="G40" s="329"/>
      <c r="H40" s="28"/>
      <c r="I40" s="318"/>
      <c r="J40" s="318"/>
      <c r="K40" s="318"/>
      <c r="L40" s="329"/>
      <c r="M40" s="28"/>
      <c r="N40" s="318"/>
      <c r="O40" s="318"/>
      <c r="P40" s="318"/>
      <c r="Q40" s="329"/>
      <c r="R40" s="28"/>
      <c r="S40" s="318"/>
      <c r="T40" s="318"/>
      <c r="U40" s="318"/>
      <c r="V40" s="329"/>
      <c r="W40" s="28"/>
      <c r="X40" s="318"/>
      <c r="Y40" s="318"/>
      <c r="Z40" s="318"/>
      <c r="AA40" s="329"/>
      <c r="AB40"/>
    </row>
    <row r="41" spans="1:28" ht="18.75" hidden="1" customHeight="1">
      <c r="A41" s="327"/>
      <c r="B41"/>
      <c r="C41" s="331">
        <f>C48</f>
        <v>0</v>
      </c>
      <c r="D41" s="332"/>
      <c r="E41" s="332"/>
      <c r="F41" s="332"/>
      <c r="G41" s="333"/>
      <c r="H41" s="331">
        <f>H48</f>
        <v>0</v>
      </c>
      <c r="I41" s="332"/>
      <c r="J41" s="332"/>
      <c r="K41" s="332"/>
      <c r="L41" s="333"/>
      <c r="M41" s="331">
        <f>M48</f>
        <v>0</v>
      </c>
      <c r="N41" s="332"/>
      <c r="O41" s="332"/>
      <c r="P41" s="332"/>
      <c r="Q41" s="333"/>
      <c r="R41" s="331">
        <f>R48</f>
        <v>0</v>
      </c>
      <c r="S41" s="332"/>
      <c r="T41" s="332"/>
      <c r="U41" s="332"/>
      <c r="V41" s="333"/>
      <c r="W41" s="331">
        <f>W48</f>
        <v>0</v>
      </c>
      <c r="X41" s="332"/>
      <c r="Y41" s="332"/>
      <c r="Z41" s="332"/>
      <c r="AA41" s="333"/>
      <c r="AB41"/>
    </row>
    <row r="42" spans="1:28" ht="18.75" hidden="1" customHeight="1">
      <c r="A42"/>
      <c r="B42"/>
      <c r="C42" s="28"/>
      <c r="D42" s="318"/>
      <c r="E42" s="318"/>
      <c r="F42" s="318"/>
      <c r="G42" s="329"/>
      <c r="H42" s="28"/>
      <c r="I42" s="318"/>
      <c r="J42" s="318"/>
      <c r="K42" s="318"/>
      <c r="L42" s="329"/>
      <c r="M42" s="28"/>
      <c r="N42" s="318"/>
      <c r="O42" s="318"/>
      <c r="P42" s="318"/>
      <c r="Q42" s="329"/>
      <c r="R42" s="28"/>
      <c r="S42" s="318"/>
      <c r="T42" s="318"/>
      <c r="U42" s="318"/>
      <c r="V42" s="329"/>
      <c r="W42" s="28"/>
      <c r="X42" s="318"/>
      <c r="Y42" s="318"/>
      <c r="Z42" s="318"/>
      <c r="AA42" s="329"/>
      <c r="AB42"/>
    </row>
    <row r="43" spans="1:28" ht="21.75" hidden="1" customHeight="1">
      <c r="A43"/>
      <c r="B43" s="341" t="s">
        <v>444</v>
      </c>
      <c r="C43" s="331">
        <f>C50</f>
        <v>0</v>
      </c>
      <c r="D43" s="332"/>
      <c r="E43" s="332"/>
      <c r="F43" s="332"/>
      <c r="G43" s="333"/>
      <c r="H43" s="331">
        <f>H50</f>
        <v>0</v>
      </c>
      <c r="I43" s="332"/>
      <c r="J43" s="332"/>
      <c r="K43" s="332"/>
      <c r="L43" s="333"/>
      <c r="M43" s="331">
        <f>M50</f>
        <v>0</v>
      </c>
      <c r="N43" s="332"/>
      <c r="O43" s="332"/>
      <c r="P43" s="332"/>
      <c r="Q43" s="333"/>
      <c r="R43" s="331">
        <f>R50</f>
        <v>0</v>
      </c>
      <c r="S43" s="332"/>
      <c r="T43" s="332"/>
      <c r="U43" s="332"/>
      <c r="V43" s="333"/>
      <c r="W43" s="331">
        <f>W50</f>
        <v>0</v>
      </c>
      <c r="X43" s="332"/>
      <c r="Y43" s="332"/>
      <c r="Z43" s="332"/>
      <c r="AA43" s="333"/>
      <c r="AB43"/>
    </row>
    <row r="44" spans="1:28" ht="18.75" hidden="1" customHeight="1">
      <c r="A44"/>
      <c r="B44" s="330" t="s">
        <v>445</v>
      </c>
      <c r="C44" s="28"/>
      <c r="D44" s="318"/>
      <c r="E44" s="318"/>
      <c r="F44" s="318"/>
      <c r="G44" s="329"/>
      <c r="H44" s="28"/>
      <c r="I44" s="318"/>
      <c r="J44" s="318"/>
      <c r="K44" s="318"/>
      <c r="L44" s="329"/>
      <c r="M44" s="28"/>
      <c r="N44" s="318"/>
      <c r="O44" s="318"/>
      <c r="P44" s="318"/>
      <c r="Q44" s="329"/>
      <c r="R44" s="28"/>
      <c r="S44" s="318"/>
      <c r="T44" s="318"/>
      <c r="U44" s="318"/>
      <c r="V44" s="329"/>
      <c r="W44" s="28"/>
      <c r="X44" s="318"/>
      <c r="Y44" s="318"/>
      <c r="Z44" s="318"/>
      <c r="AA44" s="329"/>
      <c r="AB44"/>
    </row>
    <row r="45" spans="1:28" ht="18.75" hidden="1" customHeight="1">
      <c r="A45"/>
      <c r="B45" s="330" t="s">
        <v>446</v>
      </c>
      <c r="C45" s="331">
        <f>C52</f>
        <v>0</v>
      </c>
      <c r="D45" s="332"/>
      <c r="E45" s="332"/>
      <c r="F45" s="332"/>
      <c r="G45" s="333"/>
      <c r="H45" s="331">
        <f>H52</f>
        <v>0</v>
      </c>
      <c r="I45" s="332"/>
      <c r="J45" s="332"/>
      <c r="K45" s="332"/>
      <c r="L45" s="333"/>
      <c r="M45" s="331">
        <f>M52</f>
        <v>0</v>
      </c>
      <c r="N45" s="332"/>
      <c r="O45" s="332"/>
      <c r="P45" s="332"/>
      <c r="Q45" s="333"/>
      <c r="R45" s="331">
        <f>R52</f>
        <v>0</v>
      </c>
      <c r="S45" s="332"/>
      <c r="T45" s="332"/>
      <c r="U45" s="332"/>
      <c r="V45" s="333"/>
      <c r="W45" s="331">
        <f>W52</f>
        <v>0</v>
      </c>
      <c r="X45" s="332"/>
      <c r="Y45" s="332"/>
      <c r="Z45" s="332"/>
      <c r="AA45" s="333"/>
      <c r="AB45"/>
    </row>
    <row r="46" spans="1:28" ht="19.5" hidden="1" customHeight="1">
      <c r="A46"/>
      <c r="B46" s="342" t="s">
        <v>447</v>
      </c>
      <c r="C46" s="28"/>
      <c r="D46" s="318"/>
      <c r="E46" s="318"/>
      <c r="F46" s="318"/>
      <c r="G46" s="329"/>
      <c r="H46" s="28"/>
      <c r="I46" s="318"/>
      <c r="J46" s="318"/>
      <c r="K46" s="318"/>
      <c r="L46" s="329"/>
      <c r="M46" s="28"/>
      <c r="N46" s="318"/>
      <c r="O46" s="318"/>
      <c r="P46" s="318"/>
      <c r="Q46" s="329"/>
      <c r="R46" s="28"/>
      <c r="S46" s="318"/>
      <c r="T46" s="318"/>
      <c r="U46" s="318"/>
      <c r="V46" s="329"/>
      <c r="W46" s="28"/>
      <c r="X46" s="318"/>
      <c r="Y46" s="318"/>
      <c r="Z46" s="318"/>
      <c r="AA46" s="329"/>
      <c r="AB46"/>
    </row>
    <row r="47" spans="1:28" ht="18.75" hidden="1" customHeight="1">
      <c r="A47"/>
      <c r="B47" s="335" t="s">
        <v>452</v>
      </c>
      <c r="C47" s="331">
        <f>C54</f>
        <v>0</v>
      </c>
      <c r="D47" s="332"/>
      <c r="E47" s="332"/>
      <c r="F47" s="332"/>
      <c r="G47" s="333"/>
      <c r="H47" s="331">
        <f>H54</f>
        <v>0</v>
      </c>
      <c r="I47" s="332"/>
      <c r="J47" s="332"/>
      <c r="K47" s="332"/>
      <c r="L47" s="333"/>
      <c r="M47" s="331">
        <f>M54</f>
        <v>0</v>
      </c>
      <c r="N47" s="332"/>
      <c r="O47" s="332"/>
      <c r="P47" s="332"/>
      <c r="Q47" s="333"/>
      <c r="R47" s="331">
        <f>R54</f>
        <v>0</v>
      </c>
      <c r="S47" s="332"/>
      <c r="T47" s="332"/>
      <c r="U47" s="332"/>
      <c r="V47" s="333"/>
      <c r="W47" s="331">
        <f>W54</f>
        <v>0</v>
      </c>
      <c r="X47" s="332"/>
      <c r="Y47" s="332"/>
      <c r="Z47" s="332"/>
      <c r="AA47" s="333"/>
      <c r="AB47"/>
    </row>
    <row r="48" spans="1:28" ht="18.75" hidden="1" customHeight="1">
      <c r="A48"/>
      <c r="B48" s="335" t="s">
        <v>453</v>
      </c>
      <c r="C48" s="28"/>
      <c r="D48" s="318"/>
      <c r="E48" s="318"/>
      <c r="F48" s="318"/>
      <c r="G48" s="329"/>
      <c r="H48" s="28"/>
      <c r="I48" s="318"/>
      <c r="J48" s="318"/>
      <c r="K48" s="318"/>
      <c r="L48" s="329"/>
      <c r="M48" s="28"/>
      <c r="N48" s="318"/>
      <c r="O48" s="318"/>
      <c r="P48" s="318"/>
      <c r="Q48" s="329"/>
      <c r="R48" s="28"/>
      <c r="S48" s="318"/>
      <c r="T48" s="318"/>
      <c r="U48" s="318"/>
      <c r="V48" s="329"/>
      <c r="W48" s="28"/>
      <c r="X48" s="318"/>
      <c r="Y48" s="318"/>
      <c r="Z48" s="318"/>
      <c r="AA48" s="329"/>
      <c r="AB48"/>
    </row>
    <row r="49" spans="1:28" ht="19.5" hidden="1" customHeight="1">
      <c r="A49"/>
      <c r="B49" s="336" t="s">
        <v>454</v>
      </c>
      <c r="C49" s="331">
        <f>C56</f>
        <v>0</v>
      </c>
      <c r="D49" s="332"/>
      <c r="E49" s="332"/>
      <c r="F49" s="332"/>
      <c r="G49" s="333"/>
      <c r="H49" s="331">
        <f>H56</f>
        <v>0</v>
      </c>
      <c r="I49" s="332"/>
      <c r="J49" s="332"/>
      <c r="K49" s="332"/>
      <c r="L49" s="333"/>
      <c r="M49" s="331">
        <f>M56</f>
        <v>0</v>
      </c>
      <c r="N49" s="332"/>
      <c r="O49" s="332"/>
      <c r="P49" s="332"/>
      <c r="Q49" s="333"/>
      <c r="R49" s="331">
        <f>R56</f>
        <v>0</v>
      </c>
      <c r="S49" s="332"/>
      <c r="T49" s="332"/>
      <c r="U49" s="332"/>
      <c r="V49" s="333"/>
      <c r="W49" s="331">
        <f>W56</f>
        <v>0</v>
      </c>
      <c r="X49" s="332"/>
      <c r="Y49" s="332"/>
      <c r="Z49" s="332"/>
      <c r="AA49" s="333"/>
      <c r="AB49"/>
    </row>
    <row r="50" spans="1:28" ht="18.75" hidden="1" customHeight="1">
      <c r="A50"/>
      <c r="B50"/>
      <c r="C50" s="28"/>
      <c r="D50" s="318"/>
      <c r="E50" s="318"/>
      <c r="F50" s="318"/>
      <c r="G50" s="329"/>
      <c r="H50" s="28"/>
      <c r="I50" s="318"/>
      <c r="J50" s="318"/>
      <c r="K50" s="318"/>
      <c r="L50" s="329"/>
      <c r="M50" s="28"/>
      <c r="N50" s="318"/>
      <c r="O50" s="318"/>
      <c r="P50" s="318"/>
      <c r="Q50" s="329"/>
      <c r="R50" s="28"/>
      <c r="S50" s="318"/>
      <c r="T50" s="318"/>
      <c r="U50" s="318"/>
      <c r="V50" s="329"/>
      <c r="W50" s="28"/>
      <c r="X50" s="318"/>
      <c r="Y50" s="318"/>
      <c r="Z50" s="318"/>
      <c r="AA50" s="329"/>
      <c r="AB50"/>
    </row>
    <row r="51" spans="1:28" ht="18.75" hidden="1" customHeight="1">
      <c r="A51"/>
      <c r="B51"/>
      <c r="C51" s="331">
        <f>C58</f>
        <v>0</v>
      </c>
      <c r="D51" s="332"/>
      <c r="E51" s="332"/>
      <c r="F51" s="332"/>
      <c r="G51" s="333"/>
      <c r="H51" s="331">
        <f>H58</f>
        <v>0</v>
      </c>
      <c r="I51" s="332"/>
      <c r="J51" s="332"/>
      <c r="K51" s="332"/>
      <c r="L51" s="333"/>
      <c r="M51" s="331">
        <f>M58</f>
        <v>0</v>
      </c>
      <c r="N51" s="332"/>
      <c r="O51" s="332"/>
      <c r="P51" s="332"/>
      <c r="Q51" s="333"/>
      <c r="R51" s="331">
        <f>R58</f>
        <v>0</v>
      </c>
      <c r="S51" s="332"/>
      <c r="T51" s="332"/>
      <c r="U51" s="332"/>
      <c r="V51" s="333"/>
      <c r="W51" s="331">
        <f>W58</f>
        <v>0</v>
      </c>
      <c r="X51" s="332"/>
      <c r="Y51" s="332"/>
      <c r="Z51" s="332"/>
      <c r="AA51" s="333"/>
      <c r="AB51"/>
    </row>
    <row r="52" spans="1:28" ht="21.75" hidden="1" customHeight="1">
      <c r="A52"/>
      <c r="B52" s="341" t="s">
        <v>444</v>
      </c>
      <c r="C52" s="28"/>
      <c r="D52" s="318"/>
      <c r="E52" s="318"/>
      <c r="F52" s="318"/>
      <c r="G52" s="329"/>
      <c r="H52" s="28"/>
      <c r="I52" s="318"/>
      <c r="J52" s="318"/>
      <c r="K52" s="318"/>
      <c r="L52" s="329"/>
      <c r="M52" s="28"/>
      <c r="N52" s="318"/>
      <c r="O52" s="318"/>
      <c r="P52" s="318"/>
      <c r="Q52" s="329"/>
      <c r="R52" s="28"/>
      <c r="S52" s="318"/>
      <c r="T52" s="318"/>
      <c r="U52" s="318"/>
      <c r="V52" s="329"/>
      <c r="W52" s="28"/>
      <c r="X52" s="318"/>
      <c r="Y52" s="318"/>
      <c r="Z52" s="318"/>
      <c r="AA52" s="329"/>
      <c r="AB52"/>
    </row>
    <row r="53" spans="1:28" ht="18.75" hidden="1" customHeight="1">
      <c r="A53"/>
      <c r="B53" s="330" t="s">
        <v>445</v>
      </c>
      <c r="C53" s="331">
        <f>C60</f>
        <v>0</v>
      </c>
      <c r="D53" s="332"/>
      <c r="E53" s="332"/>
      <c r="F53" s="332"/>
      <c r="G53" s="333"/>
      <c r="H53" s="331">
        <f>H60</f>
        <v>0</v>
      </c>
      <c r="I53" s="332"/>
      <c r="J53" s="332"/>
      <c r="K53" s="332"/>
      <c r="L53" s="333"/>
      <c r="M53" s="331">
        <f>M60</f>
        <v>0</v>
      </c>
      <c r="N53" s="332"/>
      <c r="O53" s="332"/>
      <c r="P53" s="332"/>
      <c r="Q53" s="333"/>
      <c r="R53" s="331">
        <f>R60</f>
        <v>0</v>
      </c>
      <c r="S53" s="332"/>
      <c r="T53" s="332"/>
      <c r="U53" s="332"/>
      <c r="V53" s="333"/>
      <c r="W53" s="331">
        <f>W60</f>
        <v>0</v>
      </c>
      <c r="X53" s="332"/>
      <c r="Y53" s="332"/>
      <c r="Z53" s="332"/>
      <c r="AA53" s="333"/>
      <c r="AB53"/>
    </row>
    <row r="54" spans="1:28" ht="18.75" hidden="1" customHeight="1">
      <c r="A54"/>
      <c r="B54" s="330" t="s">
        <v>446</v>
      </c>
      <c r="C54" s="28"/>
      <c r="D54" s="318"/>
      <c r="E54" s="318"/>
      <c r="F54" s="318"/>
      <c r="G54" s="329"/>
      <c r="H54" s="28"/>
      <c r="I54" s="318"/>
      <c r="J54" s="318"/>
      <c r="K54" s="318"/>
      <c r="L54" s="329"/>
      <c r="M54" s="28"/>
      <c r="N54" s="318"/>
      <c r="O54" s="318"/>
      <c r="P54" s="318"/>
      <c r="Q54" s="329"/>
      <c r="R54" s="28"/>
      <c r="S54" s="318"/>
      <c r="T54" s="318"/>
      <c r="U54" s="318"/>
      <c r="V54" s="329"/>
      <c r="W54" s="28"/>
      <c r="X54" s="318"/>
      <c r="Y54" s="318"/>
      <c r="Z54" s="318"/>
      <c r="AA54" s="329"/>
      <c r="AB54"/>
    </row>
    <row r="55" spans="1:28" ht="19.5" hidden="1" customHeight="1">
      <c r="A55"/>
      <c r="B55" s="342" t="s">
        <v>447</v>
      </c>
      <c r="C55" s="331">
        <f>C62</f>
        <v>0</v>
      </c>
      <c r="D55" s="332"/>
      <c r="E55" s="332"/>
      <c r="F55" s="332"/>
      <c r="G55" s="333"/>
      <c r="H55" s="331">
        <f>H62</f>
        <v>0</v>
      </c>
      <c r="I55" s="332"/>
      <c r="J55" s="332"/>
      <c r="K55" s="332"/>
      <c r="L55" s="333"/>
      <c r="M55" s="331">
        <f>M62</f>
        <v>0</v>
      </c>
      <c r="N55" s="332"/>
      <c r="O55" s="332"/>
      <c r="P55" s="332"/>
      <c r="Q55" s="333"/>
      <c r="R55" s="331">
        <f>R62</f>
        <v>0</v>
      </c>
      <c r="S55" s="332"/>
      <c r="T55" s="332"/>
      <c r="U55" s="332"/>
      <c r="V55" s="333"/>
      <c r="W55" s="331">
        <f>W62</f>
        <v>0</v>
      </c>
      <c r="X55" s="332"/>
      <c r="Y55" s="332"/>
      <c r="Z55" s="332"/>
      <c r="AA55" s="333"/>
      <c r="AB55"/>
    </row>
    <row r="56" spans="1:28" ht="18.75" hidden="1" customHeight="1">
      <c r="A56"/>
      <c r="B56" s="335" t="s">
        <v>452</v>
      </c>
      <c r="C56" s="28"/>
      <c r="D56" s="318"/>
      <c r="E56" s="318"/>
      <c r="F56" s="318"/>
      <c r="G56" s="329"/>
      <c r="H56" s="28"/>
      <c r="I56" s="318"/>
      <c r="J56" s="318"/>
      <c r="K56" s="318"/>
      <c r="L56" s="329"/>
      <c r="M56" s="28"/>
      <c r="N56" s="318"/>
      <c r="O56" s="318"/>
      <c r="P56" s="318"/>
      <c r="Q56" s="329"/>
      <c r="R56" s="28"/>
      <c r="S56" s="318"/>
      <c r="T56" s="318"/>
      <c r="U56" s="318"/>
      <c r="V56" s="329"/>
      <c r="W56" s="28"/>
      <c r="X56" s="318"/>
      <c r="Y56" s="318"/>
      <c r="Z56" s="318"/>
      <c r="AA56" s="329"/>
      <c r="AB56"/>
    </row>
    <row r="57" spans="1:28" ht="18.75" hidden="1" customHeight="1">
      <c r="A57"/>
      <c r="B57" s="335" t="s">
        <v>453</v>
      </c>
      <c r="C57" s="331">
        <f>C64</f>
        <v>0</v>
      </c>
      <c r="D57" s="332"/>
      <c r="E57" s="332"/>
      <c r="F57" s="332"/>
      <c r="G57" s="333"/>
      <c r="H57" s="331">
        <f>H64</f>
        <v>0</v>
      </c>
      <c r="I57" s="332"/>
      <c r="J57" s="332"/>
      <c r="K57" s="332"/>
      <c r="L57" s="333"/>
      <c r="M57" s="331">
        <f>M64</f>
        <v>0</v>
      </c>
      <c r="N57" s="332"/>
      <c r="O57" s="332"/>
      <c r="P57" s="332"/>
      <c r="Q57" s="333"/>
      <c r="R57" s="331">
        <f>R64</f>
        <v>0</v>
      </c>
      <c r="S57" s="332"/>
      <c r="T57" s="332"/>
      <c r="U57" s="332"/>
      <c r="V57" s="333"/>
      <c r="W57" s="331">
        <f>W64</f>
        <v>0</v>
      </c>
      <c r="X57" s="332"/>
      <c r="Y57" s="332"/>
      <c r="Z57" s="332"/>
      <c r="AA57" s="333"/>
      <c r="AB57"/>
    </row>
    <row r="58" spans="1:28" ht="19.5" hidden="1" customHeight="1">
      <c r="A58"/>
      <c r="B58" s="336" t="s">
        <v>454</v>
      </c>
      <c r="C58" s="28"/>
      <c r="D58" s="318"/>
      <c r="E58" s="318"/>
      <c r="F58" s="318"/>
      <c r="G58" s="329"/>
      <c r="H58" s="28"/>
      <c r="I58" s="318"/>
      <c r="J58" s="318"/>
      <c r="K58" s="318"/>
      <c r="L58" s="329"/>
      <c r="M58" s="28"/>
      <c r="N58" s="318"/>
      <c r="O58" s="318"/>
      <c r="P58" s="318"/>
      <c r="Q58" s="329"/>
      <c r="R58" s="28"/>
      <c r="S58" s="318"/>
      <c r="T58" s="318"/>
      <c r="U58" s="318"/>
      <c r="V58" s="329"/>
      <c r="W58" s="28"/>
      <c r="X58" s="318"/>
      <c r="Y58" s="318"/>
      <c r="Z58" s="318"/>
      <c r="AA58" s="329"/>
      <c r="AB58"/>
    </row>
    <row r="59" spans="1:28" ht="18.75" hidden="1" customHeight="1">
      <c r="A59"/>
      <c r="B59"/>
      <c r="C59" s="331">
        <f>C66</f>
        <v>0</v>
      </c>
      <c r="D59" s="332"/>
      <c r="E59" s="332"/>
      <c r="F59" s="332"/>
      <c r="G59" s="333"/>
      <c r="H59" s="331">
        <f>H66</f>
        <v>0</v>
      </c>
      <c r="I59" s="332"/>
      <c r="J59" s="332"/>
      <c r="K59" s="332"/>
      <c r="L59" s="333"/>
      <c r="M59" s="331">
        <f>M66</f>
        <v>0</v>
      </c>
      <c r="N59" s="332"/>
      <c r="O59" s="332"/>
      <c r="P59" s="332"/>
      <c r="Q59" s="333"/>
      <c r="R59" s="331">
        <f>R66</f>
        <v>0</v>
      </c>
      <c r="S59" s="332"/>
      <c r="T59" s="332"/>
      <c r="U59" s="332"/>
      <c r="V59" s="333"/>
      <c r="W59" s="331">
        <f>W66</f>
        <v>0</v>
      </c>
      <c r="X59" s="332"/>
      <c r="Y59" s="332"/>
      <c r="Z59" s="332"/>
      <c r="AA59" s="333"/>
      <c r="AB59"/>
    </row>
    <row r="60" spans="1:28" ht="18.75" hidden="1" customHeight="1">
      <c r="A60"/>
      <c r="B60"/>
      <c r="C60" s="28"/>
      <c r="D60" s="318"/>
      <c r="E60" s="318"/>
      <c r="F60" s="318"/>
      <c r="G60" s="329"/>
      <c r="H60" s="28"/>
      <c r="I60" s="318"/>
      <c r="J60" s="318"/>
      <c r="K60" s="318"/>
      <c r="L60" s="329"/>
      <c r="M60" s="28"/>
      <c r="N60" s="318"/>
      <c r="O60" s="318"/>
      <c r="P60" s="318"/>
      <c r="Q60" s="329"/>
      <c r="R60" s="28"/>
      <c r="S60" s="318"/>
      <c r="T60" s="318"/>
      <c r="U60" s="318"/>
      <c r="V60" s="329"/>
      <c r="W60" s="28"/>
      <c r="X60" s="318"/>
      <c r="Y60" s="318"/>
      <c r="Z60" s="318"/>
      <c r="AA60" s="329"/>
      <c r="AB60"/>
    </row>
    <row r="61" spans="1:28" ht="21.75" hidden="1" customHeight="1">
      <c r="A61"/>
      <c r="B61" s="341" t="s">
        <v>444</v>
      </c>
      <c r="C61" s="331">
        <f>C68</f>
        <v>0</v>
      </c>
      <c r="D61" s="332"/>
      <c r="E61" s="332"/>
      <c r="F61" s="332"/>
      <c r="G61" s="333"/>
      <c r="H61" s="331">
        <f>H68</f>
        <v>0</v>
      </c>
      <c r="I61" s="332"/>
      <c r="J61" s="332"/>
      <c r="K61" s="332"/>
      <c r="L61" s="333"/>
      <c r="M61" s="331">
        <f>M68</f>
        <v>0</v>
      </c>
      <c r="N61" s="332"/>
      <c r="O61" s="332"/>
      <c r="P61" s="332"/>
      <c r="Q61" s="333"/>
      <c r="R61" s="331">
        <f>R68</f>
        <v>0</v>
      </c>
      <c r="S61" s="332"/>
      <c r="T61" s="332"/>
      <c r="U61" s="332"/>
      <c r="V61" s="333"/>
      <c r="W61" s="331">
        <f>W68</f>
        <v>0</v>
      </c>
      <c r="X61" s="332"/>
      <c r="Y61" s="332"/>
      <c r="Z61" s="332"/>
      <c r="AA61" s="333"/>
      <c r="AB61"/>
    </row>
    <row r="62" spans="1:28" ht="18.75" hidden="1" customHeight="1">
      <c r="A62"/>
      <c r="B62" s="330" t="s">
        <v>445</v>
      </c>
      <c r="C62" s="28"/>
      <c r="D62" s="318"/>
      <c r="E62" s="318"/>
      <c r="F62" s="318"/>
      <c r="G62" s="329"/>
      <c r="H62" s="28"/>
      <c r="I62" s="318"/>
      <c r="J62" s="318"/>
      <c r="K62" s="318"/>
      <c r="L62" s="329"/>
      <c r="M62" s="28"/>
      <c r="N62" s="318"/>
      <c r="O62" s="318"/>
      <c r="P62" s="318"/>
      <c r="Q62" s="329"/>
      <c r="R62" s="28"/>
      <c r="S62" s="318"/>
      <c r="T62" s="318"/>
      <c r="U62" s="318"/>
      <c r="V62" s="329"/>
      <c r="W62" s="28"/>
      <c r="X62" s="318"/>
      <c r="Y62" s="318"/>
      <c r="Z62" s="318"/>
      <c r="AA62" s="329"/>
      <c r="AB62"/>
    </row>
    <row r="63" spans="1:28" ht="18.75" hidden="1" customHeight="1">
      <c r="A63"/>
      <c r="B63" s="330" t="s">
        <v>446</v>
      </c>
      <c r="C63" s="331">
        <f>B70</f>
        <v>0</v>
      </c>
      <c r="D63" s="332"/>
      <c r="E63" s="332"/>
      <c r="F63" s="332"/>
      <c r="G63" s="333"/>
      <c r="H63" s="331">
        <f>H70</f>
        <v>0</v>
      </c>
      <c r="I63" s="332"/>
      <c r="J63" s="332"/>
      <c r="K63" s="332"/>
      <c r="L63" s="333"/>
      <c r="M63" s="331">
        <f>M70</f>
        <v>0</v>
      </c>
      <c r="N63" s="332"/>
      <c r="O63" s="332"/>
      <c r="P63" s="332"/>
      <c r="Q63" s="333"/>
      <c r="R63" s="331">
        <f>R70</f>
        <v>0</v>
      </c>
      <c r="S63" s="332"/>
      <c r="T63" s="332"/>
      <c r="U63" s="332"/>
      <c r="V63" s="333"/>
      <c r="W63" s="331">
        <f>W70</f>
        <v>0</v>
      </c>
      <c r="X63" s="332"/>
      <c r="Y63" s="332"/>
      <c r="Z63" s="332"/>
      <c r="AA63" s="333"/>
      <c r="AB63"/>
    </row>
    <row r="64" spans="1:28" ht="19.5" hidden="1" customHeight="1">
      <c r="A64"/>
      <c r="B64" s="342" t="s">
        <v>447</v>
      </c>
      <c r="C64" s="28"/>
      <c r="D64" s="318"/>
      <c r="E64" s="318"/>
      <c r="F64" s="318"/>
      <c r="G64" s="329"/>
      <c r="H64" s="28"/>
      <c r="I64" s="318"/>
      <c r="J64" s="318"/>
      <c r="K64" s="318"/>
      <c r="L64" s="329"/>
      <c r="M64" s="28"/>
      <c r="N64" s="318"/>
      <c r="O64" s="318"/>
      <c r="P64" s="318"/>
      <c r="Q64" s="329"/>
      <c r="R64" s="28"/>
      <c r="S64" s="318"/>
      <c r="T64" s="318"/>
      <c r="U64" s="318"/>
      <c r="V64" s="329"/>
      <c r="W64" s="28"/>
      <c r="X64" s="318"/>
      <c r="Y64" s="318"/>
      <c r="Z64" s="318"/>
      <c r="AA64" s="329"/>
      <c r="AB64"/>
    </row>
    <row r="65" spans="1:28" ht="18.75" hidden="1" customHeight="1">
      <c r="A65"/>
      <c r="B65" s="335" t="s">
        <v>452</v>
      </c>
      <c r="C65" s="331">
        <f>C71</f>
        <v>0</v>
      </c>
      <c r="D65" s="332"/>
      <c r="E65" s="332"/>
      <c r="F65" s="332"/>
      <c r="G65" s="333"/>
      <c r="H65" s="331">
        <f>H71</f>
        <v>0</v>
      </c>
      <c r="I65" s="332"/>
      <c r="J65" s="332"/>
      <c r="K65" s="332"/>
      <c r="L65" s="333"/>
      <c r="M65" s="331">
        <f>M71</f>
        <v>0</v>
      </c>
      <c r="N65" s="332"/>
      <c r="O65" s="332"/>
      <c r="P65" s="332"/>
      <c r="Q65" s="333"/>
      <c r="R65" s="331">
        <f>R71</f>
        <v>0</v>
      </c>
      <c r="S65" s="332"/>
      <c r="T65" s="332"/>
      <c r="U65" s="332"/>
      <c r="V65" s="333"/>
      <c r="W65" s="331">
        <f>W71</f>
        <v>0</v>
      </c>
      <c r="X65" s="332"/>
      <c r="Y65" s="332"/>
      <c r="Z65" s="332"/>
      <c r="AA65" s="333"/>
      <c r="AB65"/>
    </row>
    <row r="66" spans="1:28" ht="18.75" hidden="1" customHeight="1">
      <c r="A66"/>
      <c r="B66" s="335" t="s">
        <v>453</v>
      </c>
      <c r="C66" s="28"/>
      <c r="D66" s="318"/>
      <c r="E66" s="318"/>
      <c r="F66" s="318"/>
      <c r="G66" s="329"/>
      <c r="H66" s="28"/>
      <c r="I66" s="318"/>
      <c r="J66" s="318"/>
      <c r="K66" s="318"/>
      <c r="L66" s="329"/>
      <c r="M66" s="28"/>
      <c r="N66" s="318"/>
      <c r="O66" s="318"/>
      <c r="P66" s="318"/>
      <c r="Q66" s="329"/>
      <c r="R66" s="28"/>
      <c r="S66" s="318"/>
      <c r="T66" s="318"/>
      <c r="U66" s="318"/>
      <c r="V66" s="329"/>
      <c r="W66" s="28"/>
      <c r="X66" s="318"/>
      <c r="Y66" s="318"/>
      <c r="Z66" s="318"/>
      <c r="AA66" s="329"/>
      <c r="AB66"/>
    </row>
    <row r="67" spans="1:28" ht="19.5" hidden="1" customHeight="1">
      <c r="A67"/>
      <c r="B67" s="336" t="s">
        <v>454</v>
      </c>
      <c r="C67" s="331" t="e">
        <f>#REF!</f>
        <v>#REF!</v>
      </c>
      <c r="D67" s="332"/>
      <c r="E67" s="332"/>
      <c r="F67" s="332"/>
      <c r="G67" s="333"/>
      <c r="H67" s="331" t="e">
        <f>#REF!</f>
        <v>#REF!</v>
      </c>
      <c r="I67" s="332"/>
      <c r="J67" s="332"/>
      <c r="K67" s="332"/>
      <c r="L67" s="333"/>
      <c r="M67" s="331" t="e">
        <f>#REF!</f>
        <v>#REF!</v>
      </c>
      <c r="N67" s="332"/>
      <c r="O67" s="332"/>
      <c r="P67" s="332"/>
      <c r="Q67" s="333"/>
      <c r="R67" s="331" t="e">
        <f>#REF!</f>
        <v>#REF!</v>
      </c>
      <c r="S67" s="332"/>
      <c r="T67" s="332"/>
      <c r="U67" s="332"/>
      <c r="V67" s="333"/>
      <c r="W67" s="331" t="e">
        <f>#REF!</f>
        <v>#REF!</v>
      </c>
      <c r="X67" s="332"/>
      <c r="Y67" s="332"/>
      <c r="Z67" s="332"/>
      <c r="AA67" s="333"/>
      <c r="AB67"/>
    </row>
    <row r="68" spans="1:28">
      <c r="A68" s="327"/>
      <c r="B68"/>
      <c r="C68" s="28"/>
      <c r="D68" s="318"/>
      <c r="E68" s="318"/>
      <c r="F68" s="318"/>
      <c r="G68" s="329"/>
      <c r="H68" s="28"/>
      <c r="I68" s="318"/>
      <c r="J68" s="318"/>
      <c r="K68" s="318"/>
      <c r="L68" s="329"/>
      <c r="M68" s="28"/>
      <c r="N68" s="318"/>
      <c r="O68" s="318"/>
      <c r="P68" s="318"/>
      <c r="Q68" s="329"/>
      <c r="R68" s="28"/>
      <c r="S68" s="318"/>
      <c r="T68" s="318"/>
      <c r="U68" s="318"/>
      <c r="V68" s="329"/>
      <c r="W68" s="28"/>
      <c r="X68" s="318"/>
      <c r="Y68" s="318"/>
      <c r="Z68" s="318"/>
      <c r="AA68" s="329"/>
      <c r="AB68"/>
    </row>
    <row r="69" spans="1:28" ht="21" customHeight="1">
      <c r="H69" s="37"/>
      <c r="I69" s="37"/>
      <c r="J69" s="37"/>
      <c r="K69" s="37"/>
      <c r="M69" s="37"/>
      <c r="N69" s="37"/>
      <c r="O69" s="37"/>
      <c r="P69" s="37"/>
      <c r="U69" s="37"/>
    </row>
    <row r="70" spans="1:28" ht="21" customHeight="1">
      <c r="B70" s="91"/>
      <c r="C70" s="91"/>
      <c r="H70" s="37"/>
      <c r="I70" s="37"/>
      <c r="J70" s="37"/>
      <c r="K70" s="37"/>
      <c r="M70" s="37"/>
      <c r="N70" s="37"/>
      <c r="O70" s="37"/>
      <c r="P70" s="37"/>
      <c r="R70" s="37"/>
      <c r="S70" s="37"/>
      <c r="T70" s="37"/>
      <c r="U70" s="37"/>
      <c r="W70" s="37"/>
      <c r="X70" s="37"/>
      <c r="Y70" s="37"/>
    </row>
    <row r="71" spans="1:28" ht="21" customHeight="1">
      <c r="B71" s="91"/>
      <c r="C71" s="344"/>
      <c r="D71" s="37"/>
      <c r="G71" s="93"/>
      <c r="H71" s="37"/>
      <c r="I71" s="37"/>
      <c r="J71" s="37"/>
      <c r="K71" s="37"/>
      <c r="M71" s="37"/>
      <c r="N71" s="37"/>
      <c r="O71" s="37"/>
      <c r="P71" s="37"/>
      <c r="R71" s="37"/>
      <c r="S71" s="37"/>
      <c r="T71" s="37"/>
      <c r="U71" s="37"/>
      <c r="W71" s="37"/>
      <c r="X71" s="37"/>
      <c r="Y71" s="37"/>
    </row>
    <row r="72" spans="1:28" ht="21" customHeight="1">
      <c r="B72" s="91"/>
      <c r="C72" s="344"/>
      <c r="G72" s="56"/>
      <c r="H72" s="37"/>
      <c r="I72" s="37"/>
      <c r="J72" s="37"/>
      <c r="K72" s="37"/>
      <c r="M72" s="37"/>
      <c r="N72" s="37"/>
      <c r="O72" s="37"/>
      <c r="P72" s="37"/>
      <c r="U72" s="37"/>
    </row>
    <row r="73" spans="1:28" s="94" customFormat="1" ht="21" customHeight="1">
      <c r="A73" s="343"/>
      <c r="B73" s="37"/>
      <c r="E73" s="37"/>
      <c r="F73" s="37"/>
      <c r="G73" s="37"/>
      <c r="L73" s="37"/>
      <c r="Q73"/>
      <c r="V73" s="37"/>
      <c r="AB73" s="37"/>
    </row>
    <row r="74" spans="1:28" s="94" customFormat="1" ht="21" customHeight="1">
      <c r="A74" s="343"/>
      <c r="B74" s="37"/>
      <c r="E74" s="37"/>
      <c r="F74" s="37"/>
      <c r="G74" s="37"/>
      <c r="L74" s="37"/>
      <c r="Q74" s="37"/>
      <c r="V74" s="37"/>
      <c r="AB74" s="37"/>
    </row>
    <row r="75" spans="1:28" s="94" customFormat="1" ht="21" customHeight="1">
      <c r="A75" s="343"/>
      <c r="B75" s="37"/>
      <c r="E75" s="37"/>
      <c r="F75" s="37"/>
      <c r="G75" s="37"/>
      <c r="L75" s="37"/>
      <c r="Q75" s="37"/>
      <c r="V75" s="37"/>
      <c r="AB75" s="37"/>
    </row>
    <row r="76" spans="1:28" s="94" customFormat="1" ht="21" customHeight="1">
      <c r="A76" s="343"/>
      <c r="B76" s="37"/>
      <c r="E76" s="37"/>
      <c r="F76" s="37"/>
      <c r="G76" s="37"/>
      <c r="L76" s="37"/>
      <c r="Q76" s="37"/>
      <c r="V76" s="37"/>
      <c r="AB76" s="37"/>
    </row>
    <row r="77" spans="1:28" s="94" customFormat="1" ht="21" customHeight="1">
      <c r="A77" s="343"/>
      <c r="B77" s="37"/>
      <c r="E77" s="37"/>
      <c r="F77" s="37"/>
      <c r="G77" s="37"/>
      <c r="L77" s="37"/>
      <c r="Q77" s="37"/>
      <c r="V77" s="37"/>
      <c r="AB77" s="37"/>
    </row>
    <row r="78" spans="1:28" s="94" customFormat="1" ht="21" customHeight="1">
      <c r="A78" s="343"/>
      <c r="B78" s="37"/>
      <c r="E78" s="37"/>
      <c r="F78" s="37"/>
      <c r="G78" s="37"/>
      <c r="L78" s="37"/>
      <c r="Q78" s="37"/>
      <c r="V78" s="37"/>
      <c r="AB78" s="37"/>
    </row>
    <row r="79" spans="1:28" s="94" customFormat="1" ht="21" customHeight="1">
      <c r="A79" s="343"/>
      <c r="B79" s="37"/>
      <c r="E79" s="37"/>
      <c r="F79" s="37"/>
      <c r="G79" s="37"/>
      <c r="L79" s="37"/>
      <c r="Q79" s="37"/>
      <c r="V79" s="37"/>
      <c r="AB79" s="37"/>
    </row>
    <row r="80" spans="1:28" s="94" customFormat="1" ht="21" customHeight="1">
      <c r="A80" s="343"/>
      <c r="B80" s="37"/>
      <c r="E80" s="37"/>
      <c r="F80" s="37"/>
      <c r="G80" s="37"/>
      <c r="L80" s="37"/>
      <c r="Q80" s="37"/>
      <c r="V80" s="37"/>
      <c r="AB80" s="37"/>
    </row>
    <row r="81" spans="1:28" s="94" customFormat="1" ht="21" customHeight="1">
      <c r="A81" s="343"/>
      <c r="B81" s="37"/>
      <c r="E81" s="37"/>
      <c r="F81" s="37"/>
      <c r="G81" s="37"/>
      <c r="L81" s="37"/>
      <c r="Q81" s="37"/>
      <c r="V81" s="37"/>
      <c r="AB81" s="37"/>
    </row>
    <row r="82" spans="1:28" s="343" customFormat="1" ht="21" customHeight="1">
      <c r="B82" s="37"/>
      <c r="C82" s="94"/>
      <c r="D82" s="94"/>
      <c r="E82" s="37"/>
      <c r="F82" s="37"/>
      <c r="G82" s="37"/>
      <c r="H82" s="94"/>
      <c r="I82" s="94"/>
      <c r="J82" s="94"/>
      <c r="K82" s="94"/>
      <c r="L82" s="37"/>
      <c r="M82" s="94"/>
      <c r="N82" s="94"/>
      <c r="O82" s="94"/>
      <c r="P82" s="94"/>
      <c r="Q82" s="37"/>
      <c r="R82" s="94"/>
      <c r="S82" s="94"/>
      <c r="T82" s="94"/>
      <c r="U82" s="94"/>
      <c r="V82" s="37"/>
      <c r="W82" s="94"/>
      <c r="X82" s="94"/>
      <c r="Y82" s="94"/>
      <c r="Z82" s="94"/>
      <c r="AA82" s="94"/>
      <c r="AB82" s="37"/>
    </row>
    <row r="83" spans="1:28" s="343" customFormat="1" ht="21" customHeight="1">
      <c r="B83" s="37"/>
      <c r="C83" s="94"/>
      <c r="D83" s="94"/>
      <c r="E83" s="37"/>
      <c r="F83" s="37"/>
      <c r="G83" s="37"/>
      <c r="H83" s="94"/>
      <c r="I83" s="94"/>
      <c r="J83" s="94"/>
      <c r="K83" s="94"/>
      <c r="L83" s="37"/>
      <c r="M83" s="94"/>
      <c r="N83" s="94"/>
      <c r="O83" s="94"/>
      <c r="P83" s="94"/>
      <c r="Q83" s="37"/>
      <c r="R83" s="94"/>
      <c r="S83" s="94"/>
      <c r="T83" s="94"/>
      <c r="U83" s="94"/>
      <c r="V83" s="37"/>
      <c r="W83" s="94"/>
      <c r="X83" s="94"/>
      <c r="Y83" s="94"/>
      <c r="Z83" s="94"/>
      <c r="AA83" s="94"/>
      <c r="AB83" s="37"/>
    </row>
    <row r="84" spans="1:28" s="343" customFormat="1" ht="21" customHeight="1">
      <c r="B84" s="37"/>
      <c r="C84" s="94"/>
      <c r="D84" s="94"/>
      <c r="E84" s="37"/>
      <c r="F84" s="37"/>
      <c r="G84" s="37"/>
      <c r="H84" s="94"/>
      <c r="I84" s="94"/>
      <c r="J84" s="94"/>
      <c r="K84" s="94"/>
      <c r="L84" s="37"/>
      <c r="M84" s="94"/>
      <c r="N84" s="94"/>
      <c r="O84" s="94"/>
      <c r="P84" s="94"/>
      <c r="Q84" s="37"/>
      <c r="R84" s="94"/>
      <c r="S84" s="94"/>
      <c r="T84" s="94"/>
      <c r="U84" s="94"/>
      <c r="V84" s="37"/>
      <c r="W84" s="94"/>
      <c r="X84" s="94"/>
      <c r="Y84" s="94"/>
      <c r="Z84" s="94"/>
      <c r="AA84" s="94"/>
      <c r="AB84" s="37"/>
    </row>
    <row r="85" spans="1:28" s="343" customFormat="1" ht="21" customHeight="1">
      <c r="B85" s="37"/>
      <c r="C85" s="94"/>
      <c r="D85" s="94"/>
      <c r="E85" s="37"/>
      <c r="F85" s="37"/>
      <c r="G85" s="37"/>
      <c r="H85" s="94"/>
      <c r="I85" s="94"/>
      <c r="J85" s="94"/>
      <c r="K85" s="94"/>
      <c r="L85" s="37"/>
      <c r="M85" s="94"/>
      <c r="N85" s="94"/>
      <c r="O85" s="94"/>
      <c r="P85" s="94"/>
      <c r="Q85" s="37"/>
      <c r="R85" s="94"/>
      <c r="S85" s="94"/>
      <c r="T85" s="94"/>
      <c r="U85" s="94"/>
      <c r="V85" s="37"/>
      <c r="W85" s="94"/>
      <c r="X85" s="94"/>
      <c r="Y85" s="94"/>
      <c r="Z85" s="94"/>
      <c r="AA85" s="94"/>
      <c r="AB85" s="37"/>
    </row>
    <row r="86" spans="1:28" s="343" customFormat="1" ht="21" customHeight="1">
      <c r="B86" s="37"/>
      <c r="C86" s="94"/>
      <c r="D86" s="94"/>
      <c r="E86" s="37"/>
      <c r="F86" s="37"/>
      <c r="G86" s="37"/>
      <c r="H86" s="94"/>
      <c r="I86" s="94"/>
      <c r="J86" s="94"/>
      <c r="K86" s="94"/>
      <c r="L86" s="37"/>
      <c r="M86" s="94"/>
      <c r="N86" s="94"/>
      <c r="O86" s="94"/>
      <c r="P86" s="94"/>
      <c r="Q86" s="37"/>
      <c r="R86" s="94"/>
      <c r="S86" s="94"/>
      <c r="T86" s="94"/>
      <c r="U86" s="94"/>
      <c r="V86" s="37"/>
      <c r="W86" s="94"/>
      <c r="X86" s="94"/>
      <c r="Y86" s="94"/>
      <c r="Z86" s="94"/>
      <c r="AA86" s="94"/>
      <c r="AB86" s="37"/>
    </row>
    <row r="87" spans="1:28" s="343" customFormat="1" ht="21" customHeight="1">
      <c r="B87" s="37"/>
      <c r="C87" s="94"/>
      <c r="D87" s="94"/>
      <c r="E87" s="37"/>
      <c r="F87" s="37"/>
      <c r="G87" s="37"/>
      <c r="H87" s="94"/>
      <c r="I87" s="94"/>
      <c r="J87" s="94"/>
      <c r="K87" s="94"/>
      <c r="L87" s="37"/>
      <c r="M87" s="94"/>
      <c r="N87" s="94"/>
      <c r="O87" s="94"/>
      <c r="P87" s="94"/>
      <c r="Q87" s="37"/>
      <c r="R87" s="94"/>
      <c r="S87" s="94"/>
      <c r="T87" s="94"/>
      <c r="U87" s="94"/>
      <c r="V87" s="37"/>
      <c r="W87" s="94"/>
      <c r="X87" s="94"/>
      <c r="Y87" s="94"/>
      <c r="Z87" s="94"/>
      <c r="AA87" s="94"/>
      <c r="AB87" s="37"/>
    </row>
    <row r="88" spans="1:28" s="343" customFormat="1" ht="21" customHeight="1">
      <c r="B88" s="37"/>
      <c r="C88" s="94"/>
      <c r="D88" s="94"/>
      <c r="E88" s="37"/>
      <c r="F88" s="37"/>
      <c r="G88" s="37"/>
      <c r="H88" s="94"/>
      <c r="I88" s="94"/>
      <c r="J88" s="94"/>
      <c r="K88" s="94"/>
      <c r="L88" s="37"/>
      <c r="M88" s="94"/>
      <c r="N88" s="94"/>
      <c r="O88" s="94"/>
      <c r="P88" s="94"/>
      <c r="Q88" s="37"/>
      <c r="R88" s="94"/>
      <c r="S88" s="94"/>
      <c r="T88" s="94"/>
      <c r="U88" s="94"/>
      <c r="V88" s="37"/>
      <c r="W88" s="94"/>
      <c r="X88" s="94"/>
      <c r="Y88" s="94"/>
      <c r="Z88" s="94"/>
      <c r="AA88" s="94"/>
      <c r="AB88" s="37"/>
    </row>
    <row r="89" spans="1:28" s="343" customFormat="1" ht="21" customHeight="1">
      <c r="B89" s="37"/>
      <c r="C89" s="94"/>
      <c r="D89" s="94"/>
      <c r="E89" s="37"/>
      <c r="F89" s="37"/>
      <c r="G89" s="37"/>
      <c r="H89" s="94"/>
      <c r="I89" s="94"/>
      <c r="J89" s="94"/>
      <c r="K89" s="94"/>
      <c r="L89" s="37"/>
      <c r="M89" s="94"/>
      <c r="N89" s="94"/>
      <c r="O89" s="94"/>
      <c r="P89" s="94"/>
      <c r="Q89" s="37"/>
      <c r="R89" s="94"/>
      <c r="S89" s="94"/>
      <c r="T89" s="94"/>
      <c r="U89" s="94"/>
      <c r="V89" s="37"/>
      <c r="W89" s="94"/>
      <c r="X89" s="94"/>
      <c r="Y89" s="94"/>
      <c r="Z89" s="94"/>
      <c r="AA89" s="94"/>
      <c r="AB89" s="37"/>
    </row>
  </sheetData>
  <mergeCells count="26">
    <mergeCell ref="W5:AA5"/>
    <mergeCell ref="B5:B7"/>
    <mergeCell ref="C5:G5"/>
    <mergeCell ref="H5:L5"/>
    <mergeCell ref="M5:Q5"/>
    <mergeCell ref="R5:V5"/>
    <mergeCell ref="C21:G21"/>
    <mergeCell ref="H21:L21"/>
    <mergeCell ref="M21:Q21"/>
    <mergeCell ref="R21:V21"/>
    <mergeCell ref="W21:AA21"/>
    <mergeCell ref="C20:G20"/>
    <mergeCell ref="H20:L20"/>
    <mergeCell ref="M20:Q20"/>
    <mergeCell ref="R20:V20"/>
    <mergeCell ref="W20:AA20"/>
    <mergeCell ref="C23:G23"/>
    <mergeCell ref="H23:L23"/>
    <mergeCell ref="M23:Q23"/>
    <mergeCell ref="R23:V23"/>
    <mergeCell ref="W23:AA23"/>
    <mergeCell ref="C22:G22"/>
    <mergeCell ref="H22:L22"/>
    <mergeCell ref="M22:Q22"/>
    <mergeCell ref="R22:V22"/>
    <mergeCell ref="W22:AA2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election activeCell="K10" sqref="K10"/>
    </sheetView>
  </sheetViews>
  <sheetFormatPr defaultColWidth="10.69921875" defaultRowHeight="18.75"/>
  <cols>
    <col min="1" max="1" width="4.3984375" style="90" customWidth="1"/>
    <col min="2" max="2" width="18.3984375" style="37" customWidth="1"/>
    <col min="3" max="3" width="10.3984375" style="37" customWidth="1"/>
    <col min="4" max="4" width="8.69921875" style="94" customWidth="1"/>
    <col min="5" max="5" width="8.796875" style="37" customWidth="1"/>
    <col min="6" max="6" width="8.69921875" style="94" customWidth="1"/>
    <col min="7" max="7" width="9" style="37" bestFit="1" customWidth="1"/>
    <col min="8" max="8" width="8.69921875" style="94" customWidth="1"/>
    <col min="9" max="9" width="9" style="94" bestFit="1" customWidth="1"/>
    <col min="10" max="10" width="8.69921875" style="94" customWidth="1"/>
    <col min="11" max="11" width="9" style="37" bestFit="1" customWidth="1"/>
    <col min="12" max="12" width="8.69921875" style="94" customWidth="1"/>
    <col min="13" max="13" width="9" style="94"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30.75">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762"/>
      <c r="C5" s="774"/>
      <c r="D5" s="760" t="s">
        <v>639</v>
      </c>
      <c r="E5" s="763"/>
      <c r="F5" s="761" t="s">
        <v>643</v>
      </c>
      <c r="G5" s="761"/>
      <c r="H5" s="760" t="s">
        <v>640</v>
      </c>
      <c r="I5" s="763"/>
      <c r="J5" s="761" t="s">
        <v>641</v>
      </c>
      <c r="K5" s="761"/>
      <c r="L5" s="760" t="s">
        <v>642</v>
      </c>
      <c r="M5" s="761"/>
      <c r="N5" s="45"/>
      <c r="P5" s="45"/>
    </row>
    <row r="6" spans="1:17" s="46" customFormat="1" ht="5.25" customHeight="1">
      <c r="A6" s="47"/>
      <c r="B6" s="762"/>
      <c r="C6" s="774"/>
      <c r="D6" s="48"/>
      <c r="E6" s="49"/>
      <c r="F6" s="50"/>
      <c r="G6" s="51"/>
      <c r="H6" s="48"/>
      <c r="I6" s="50"/>
      <c r="J6" s="50"/>
      <c r="K6" s="51"/>
      <c r="L6" s="48"/>
      <c r="M6" s="51"/>
    </row>
    <row r="7" spans="1:17" s="56" customFormat="1" ht="19.5" customHeight="1">
      <c r="A7" s="52"/>
      <c r="B7" s="762"/>
      <c r="C7" s="774"/>
      <c r="D7" s="766" t="s">
        <v>623</v>
      </c>
      <c r="E7" s="53" t="s">
        <v>624</v>
      </c>
      <c r="F7" s="766" t="s">
        <v>623</v>
      </c>
      <c r="G7" s="54"/>
      <c r="H7" s="766" t="s">
        <v>623</v>
      </c>
      <c r="I7" s="53" t="s">
        <v>624</v>
      </c>
      <c r="J7" s="766" t="s">
        <v>623</v>
      </c>
      <c r="K7" s="54"/>
      <c r="L7" s="766" t="s">
        <v>623</v>
      </c>
      <c r="M7" s="55"/>
    </row>
    <row r="8" spans="1:17" s="56" customFormat="1" ht="19.5" customHeight="1" thickBot="1">
      <c r="A8" s="52"/>
      <c r="B8" s="775"/>
      <c r="C8" s="776"/>
      <c r="D8" s="766"/>
      <c r="E8" s="57" t="str">
        <f>'[2]Asset Allocation Tático'!G8</f>
        <v>setembro</v>
      </c>
      <c r="F8" s="766"/>
      <c r="G8" s="57" t="str">
        <f>'[2]Asset Allocation Tático'!K8</f>
        <v>outubro</v>
      </c>
      <c r="H8" s="766"/>
      <c r="I8" s="58" t="str">
        <f>'[2]Asset Allocation Tático'!O8</f>
        <v>outubro</v>
      </c>
      <c r="J8" s="766"/>
      <c r="K8" s="57" t="str">
        <f>'[2]Asset Allocation Tático'!S8</f>
        <v>outubro</v>
      </c>
      <c r="L8" s="767"/>
      <c r="M8" s="59" t="str">
        <f>'[2]Asset Allocation Tático'!W8</f>
        <v>outubro</v>
      </c>
    </row>
    <row r="9" spans="1:17" s="62" customFormat="1" ht="20.25" customHeight="1" thickTop="1" thickBot="1">
      <c r="A9" s="60"/>
      <c r="B9" s="61" t="s">
        <v>11</v>
      </c>
      <c r="C9" s="61"/>
      <c r="D9" s="18">
        <f>'[2]Asset Allocation Tático'!D9</f>
        <v>1</v>
      </c>
      <c r="E9" s="32">
        <f>'[2]Asset Allocation Tático'!G9</f>
        <v>1</v>
      </c>
      <c r="F9" s="18">
        <f>'[2]Asset Allocation Tático'!H9</f>
        <v>0.85</v>
      </c>
      <c r="G9" s="32">
        <f>'[2]Asset Allocation Tático'!K9</f>
        <v>0.84000000000000008</v>
      </c>
      <c r="H9" s="18">
        <f>'[2]Asset Allocation Tático'!L9</f>
        <v>0.7</v>
      </c>
      <c r="I9" s="32">
        <f>'[2]Asset Allocation Tático'!O9</f>
        <v>0.67999999999999994</v>
      </c>
      <c r="J9" s="18">
        <f>'[2]Asset Allocation Tático'!P9</f>
        <v>0.5</v>
      </c>
      <c r="K9" s="32">
        <f>'[2]Asset Allocation Tático'!S9</f>
        <v>0.47</v>
      </c>
      <c r="L9" s="18">
        <f>'[2]Asset Allocation Tático'!T9</f>
        <v>0.3</v>
      </c>
      <c r="M9" s="32">
        <f>'[2]Asset Allocation Tático'!W9</f>
        <v>0.31</v>
      </c>
    </row>
    <row r="10" spans="1:17" s="62" customFormat="1" ht="20.25" thickTop="1" thickBot="1">
      <c r="A10" s="63"/>
      <c r="B10" s="64" t="s">
        <v>620</v>
      </c>
      <c r="C10" s="65" t="s">
        <v>637</v>
      </c>
      <c r="D10" s="19">
        <f>'[2]Asset Allocation Tático'!D10</f>
        <v>0.85</v>
      </c>
      <c r="E10" s="33">
        <f>'[2]Asset Allocation Tático'!G10</f>
        <v>0.82</v>
      </c>
      <c r="F10" s="19">
        <f>'[2]Asset Allocation Tático'!H10</f>
        <v>0.7</v>
      </c>
      <c r="G10" s="33">
        <f>'[2]Asset Allocation Tático'!K10</f>
        <v>0.64</v>
      </c>
      <c r="H10" s="19">
        <f>'[2]Asset Allocation Tático'!L10</f>
        <v>0.6</v>
      </c>
      <c r="I10" s="33">
        <f>'[2]Asset Allocation Tático'!O10</f>
        <v>0.52</v>
      </c>
      <c r="J10" s="19">
        <f>'[2]Asset Allocation Tático'!P10</f>
        <v>0.30000000000000004</v>
      </c>
      <c r="K10" s="33">
        <f>'[2]Asset Allocation Tático'!S10</f>
        <v>0.2</v>
      </c>
      <c r="L10" s="19">
        <f>'[2]Asset Allocation Tático'!T10</f>
        <v>0.15</v>
      </c>
      <c r="M10" s="33">
        <f>'[2]Asset Allocation Tático'!W10</f>
        <v>0.08</v>
      </c>
      <c r="O10" s="325"/>
      <c r="Q10" s="325"/>
    </row>
    <row r="11" spans="1:17" s="62" customFormat="1" ht="20.25" thickTop="1" thickBot="1">
      <c r="A11" s="63"/>
      <c r="B11" s="64" t="s">
        <v>621</v>
      </c>
      <c r="C11" s="65" t="s">
        <v>150</v>
      </c>
      <c r="D11" s="19">
        <f>'[2]Asset Allocation Tático'!D11</f>
        <v>0.15</v>
      </c>
      <c r="E11" s="33">
        <f>'[2]Asset Allocation Tático'!G11</f>
        <v>0.15</v>
      </c>
      <c r="F11" s="19">
        <f>'[2]Asset Allocation Tático'!H11</f>
        <v>0.15</v>
      </c>
      <c r="G11" s="33">
        <f>'[2]Asset Allocation Tático'!K11</f>
        <v>0.15</v>
      </c>
      <c r="H11" s="19">
        <f>'[2]Asset Allocation Tático'!L11</f>
        <v>0.1</v>
      </c>
      <c r="I11" s="33">
        <f>'[2]Asset Allocation Tático'!O11</f>
        <v>0.1</v>
      </c>
      <c r="J11" s="19">
        <f>'[2]Asset Allocation Tático'!P11</f>
        <v>0.2</v>
      </c>
      <c r="K11" s="33">
        <f>'[2]Asset Allocation Tático'!S11</f>
        <v>0.2</v>
      </c>
      <c r="L11" s="19">
        <f>'[2]Asset Allocation Tático'!T11</f>
        <v>0.15</v>
      </c>
      <c r="M11" s="33">
        <f>'[2]Asset Allocation Tático'!W11</f>
        <v>0.15</v>
      </c>
      <c r="O11" s="325"/>
      <c r="Q11" s="325"/>
    </row>
    <row r="12" spans="1:17" s="46" customFormat="1" ht="20.25" customHeight="1" thickTop="1" thickBot="1">
      <c r="A12" s="66"/>
      <c r="B12" s="116" t="s">
        <v>1374</v>
      </c>
      <c r="C12" s="68" t="s">
        <v>636</v>
      </c>
      <c r="D12" s="20">
        <f>'[2]Asset Allocation Tático'!D12</f>
        <v>0</v>
      </c>
      <c r="E12" s="34">
        <f>'[2]Asset Allocation Tático'!G12</f>
        <v>0</v>
      </c>
      <c r="F12" s="20">
        <f>'[2]Asset Allocation Tático'!H12</f>
        <v>0</v>
      </c>
      <c r="G12" s="34">
        <f>'[2]Asset Allocation Tático'!K12</f>
        <v>0</v>
      </c>
      <c r="H12" s="20">
        <f>'[2]Asset Allocation Tático'!L12</f>
        <v>0</v>
      </c>
      <c r="I12" s="34">
        <f>'[2]Asset Allocation Tático'!O12</f>
        <v>0</v>
      </c>
      <c r="J12" s="20">
        <f>'[2]Asset Allocation Tático'!P12</f>
        <v>0</v>
      </c>
      <c r="K12" s="34">
        <f>'[2]Asset Allocation Tático'!S12</f>
        <v>0</v>
      </c>
      <c r="L12" s="20">
        <f>'[2]Asset Allocation Tático'!T12</f>
        <v>0</v>
      </c>
      <c r="M12" s="34">
        <f>'[2]Asset Allocation Tático'!W12</f>
        <v>0</v>
      </c>
      <c r="O12" s="325"/>
      <c r="Q12" s="325"/>
    </row>
    <row r="13" spans="1:17" s="46" customFormat="1" ht="20.25" customHeight="1" thickBot="1">
      <c r="A13" s="66"/>
      <c r="B13" s="117" t="s">
        <v>1378</v>
      </c>
      <c r="C13" s="70" t="s">
        <v>150</v>
      </c>
      <c r="D13" s="21">
        <f>'[2]Asset Allocation Tático'!D13</f>
        <v>0</v>
      </c>
      <c r="E13" s="34">
        <f>'[2]Asset Allocation Tático'!G13</f>
        <v>0.11</v>
      </c>
      <c r="F13" s="21">
        <f>'[2]Asset Allocation Tático'!H13</f>
        <v>0</v>
      </c>
      <c r="G13" s="34">
        <f>'[2]Asset Allocation Tático'!K13</f>
        <v>0.11</v>
      </c>
      <c r="H13" s="21">
        <f>'[2]Asset Allocation Tático'!L13</f>
        <v>0</v>
      </c>
      <c r="I13" s="34">
        <f>'[2]Asset Allocation Tático'!O13</f>
        <v>7.4999999999999997E-2</v>
      </c>
      <c r="J13" s="21">
        <f>'[2]Asset Allocation Tático'!P13</f>
        <v>0</v>
      </c>
      <c r="K13" s="34">
        <f>'[2]Asset Allocation Tático'!S13</f>
        <v>0.15</v>
      </c>
      <c r="L13" s="21">
        <f>'[2]Asset Allocation Tático'!T13</f>
        <v>0</v>
      </c>
      <c r="M13" s="34">
        <f>'[2]Asset Allocation Tático'!W13</f>
        <v>0.11</v>
      </c>
      <c r="O13" s="469"/>
      <c r="Q13" s="469"/>
    </row>
    <row r="14" spans="1:17" s="46" customFormat="1" ht="20.25" customHeight="1" thickBot="1">
      <c r="A14" s="66"/>
      <c r="B14" s="118" t="s">
        <v>1372</v>
      </c>
      <c r="C14" s="72" t="s">
        <v>635</v>
      </c>
      <c r="D14" s="22">
        <f>'[2]Asset Allocation Tático'!D14</f>
        <v>0</v>
      </c>
      <c r="E14" s="34">
        <f>'[2]Asset Allocation Tático'!G14</f>
        <v>0.04</v>
      </c>
      <c r="F14" s="22">
        <f>'[2]Asset Allocation Tático'!H14</f>
        <v>0</v>
      </c>
      <c r="G14" s="34">
        <f>'[2]Asset Allocation Tático'!K14</f>
        <v>0.04</v>
      </c>
      <c r="H14" s="22">
        <f>'[2]Asset Allocation Tático'!L14</f>
        <v>0</v>
      </c>
      <c r="I14" s="34">
        <f>'[2]Asset Allocation Tático'!O14</f>
        <v>2.5000000000000001E-2</v>
      </c>
      <c r="J14" s="22">
        <f>'[2]Asset Allocation Tático'!P14</f>
        <v>0</v>
      </c>
      <c r="K14" s="34">
        <f>'[2]Asset Allocation Tático'!S14</f>
        <v>0.05</v>
      </c>
      <c r="L14" s="22">
        <f>'[2]Asset Allocation Tático'!T14</f>
        <v>0</v>
      </c>
      <c r="M14" s="34">
        <f>'[2]Asset Allocation Tático'!W14</f>
        <v>0.04</v>
      </c>
      <c r="O14" s="469"/>
      <c r="Q14" s="469"/>
    </row>
    <row r="15" spans="1:17" s="62" customFormat="1" ht="20.25" thickTop="1" thickBot="1">
      <c r="A15" s="63"/>
      <c r="B15" s="119" t="s">
        <v>663</v>
      </c>
      <c r="C15" s="65" t="s">
        <v>633</v>
      </c>
      <c r="D15" s="19">
        <f>'[2]Asset Allocation Tático'!D15</f>
        <v>0</v>
      </c>
      <c r="E15" s="33">
        <f>'[2]Asset Allocation Tático'!G15</f>
        <v>0.03</v>
      </c>
      <c r="F15" s="19">
        <f>'[2]Asset Allocation Tático'!H15</f>
        <v>0</v>
      </c>
      <c r="G15" s="33">
        <f>'[2]Asset Allocation Tático'!K15</f>
        <v>0.05</v>
      </c>
      <c r="H15" s="19">
        <f>'[2]Asset Allocation Tático'!L15</f>
        <v>0</v>
      </c>
      <c r="I15" s="33">
        <f>'[2]Asset Allocation Tático'!O15</f>
        <v>0.06</v>
      </c>
      <c r="J15" s="19">
        <f>'[2]Asset Allocation Tático'!P15</f>
        <v>0</v>
      </c>
      <c r="K15" s="33">
        <f>'[2]Asset Allocation Tático'!S15</f>
        <v>7.0000000000000007E-2</v>
      </c>
      <c r="L15" s="19">
        <f>'[2]Asset Allocation Tático'!T15</f>
        <v>0</v>
      </c>
      <c r="M15" s="33">
        <f>'[2]Asset Allocation Tático'!W15</f>
        <v>0.08</v>
      </c>
      <c r="O15" s="470"/>
      <c r="Q15" s="470"/>
    </row>
    <row r="16" spans="1:17" s="46" customFormat="1" ht="20.25" customHeight="1" thickTop="1" thickBot="1">
      <c r="A16" s="66"/>
      <c r="B16" s="116" t="s">
        <v>1375</v>
      </c>
      <c r="C16" s="68" t="s">
        <v>634</v>
      </c>
      <c r="D16" s="20">
        <f>'[2]Asset Allocation Tático'!D16</f>
        <v>0</v>
      </c>
      <c r="E16" s="34">
        <f>'[2]Asset Allocation Tático'!G16</f>
        <v>0.02</v>
      </c>
      <c r="F16" s="20">
        <f>'[2]Asset Allocation Tático'!H16</f>
        <v>0</v>
      </c>
      <c r="G16" s="34">
        <f>'[2]Asset Allocation Tático'!K16</f>
        <v>3.5000000000000003E-2</v>
      </c>
      <c r="H16" s="20">
        <f>'[2]Asset Allocation Tático'!L16</f>
        <v>0</v>
      </c>
      <c r="I16" s="34">
        <f>'[2]Asset Allocation Tático'!O16</f>
        <v>0.04</v>
      </c>
      <c r="J16" s="20">
        <f>'[2]Asset Allocation Tático'!P16</f>
        <v>0</v>
      </c>
      <c r="K16" s="34">
        <f>'[2]Asset Allocation Tático'!S16</f>
        <v>4.4999999999999998E-2</v>
      </c>
      <c r="L16" s="20">
        <f>'[2]Asset Allocation Tático'!T16</f>
        <v>0</v>
      </c>
      <c r="M16" s="34">
        <f>'[2]Asset Allocation Tático'!W16</f>
        <v>0.05</v>
      </c>
      <c r="O16" s="469"/>
      <c r="Q16" s="469"/>
    </row>
    <row r="17" spans="1:17" s="46" customFormat="1" ht="20.25" customHeight="1" thickBot="1">
      <c r="A17" s="66"/>
      <c r="B17" s="117" t="s">
        <v>1379</v>
      </c>
      <c r="C17" s="70" t="s">
        <v>633</v>
      </c>
      <c r="D17" s="21">
        <f>'[2]Asset Allocation Tático'!D17</f>
        <v>0</v>
      </c>
      <c r="E17" s="34">
        <f>'[2]Asset Allocation Tático'!G17</f>
        <v>0.01</v>
      </c>
      <c r="F17" s="21">
        <f>'[2]Asset Allocation Tático'!H17</f>
        <v>0</v>
      </c>
      <c r="G17" s="34">
        <f>'[2]Asset Allocation Tático'!K17</f>
        <v>1.4999999999999999E-2</v>
      </c>
      <c r="H17" s="21">
        <f>'[2]Asset Allocation Tático'!L17</f>
        <v>0</v>
      </c>
      <c r="I17" s="34">
        <f>'[2]Asset Allocation Tático'!O17</f>
        <v>0.02</v>
      </c>
      <c r="J17" s="21">
        <f>'[2]Asset Allocation Tático'!P17</f>
        <v>0</v>
      </c>
      <c r="K17" s="34">
        <f>'[2]Asset Allocation Tático'!S17</f>
        <v>2.5000000000000001E-2</v>
      </c>
      <c r="L17" s="21">
        <f>'[2]Asset Allocation Tático'!T17</f>
        <v>0</v>
      </c>
      <c r="M17" s="34">
        <f>'[2]Asset Allocation Tático'!W17</f>
        <v>0.03</v>
      </c>
      <c r="O17" s="469"/>
      <c r="Q17" s="469"/>
    </row>
    <row r="18" spans="1:17" s="46" customFormat="1" ht="20.25" customHeight="1" thickBot="1">
      <c r="A18" s="66"/>
      <c r="B18" s="118" t="s">
        <v>1373</v>
      </c>
      <c r="C18" s="72" t="s">
        <v>632</v>
      </c>
      <c r="D18" s="22">
        <f>'[2]Asset Allocation Tático'!D18</f>
        <v>0</v>
      </c>
      <c r="E18" s="34">
        <f>'[2]Asset Allocation Tático'!G18</f>
        <v>0</v>
      </c>
      <c r="F18" s="22">
        <f>'[2]Asset Allocation Tático'!H18</f>
        <v>0</v>
      </c>
      <c r="G18" s="34">
        <f>'[2]Asset Allocation Tático'!K18</f>
        <v>0</v>
      </c>
      <c r="H18" s="22">
        <f>'[2]Asset Allocation Tático'!L18</f>
        <v>0</v>
      </c>
      <c r="I18" s="34">
        <f>'[2]Asset Allocation Tático'!O18</f>
        <v>0</v>
      </c>
      <c r="J18" s="22">
        <f>'[2]Asset Allocation Tático'!P18</f>
        <v>0</v>
      </c>
      <c r="K18" s="34">
        <f>'[2]Asset Allocation Tático'!S18</f>
        <v>0</v>
      </c>
      <c r="L18" s="22">
        <f>'[2]Asset Allocation Tático'!T18</f>
        <v>0</v>
      </c>
      <c r="M18" s="34">
        <f>'[2]Asset Allocation Tático'!W18</f>
        <v>0</v>
      </c>
    </row>
    <row r="19" spans="1:17" s="62" customFormat="1" ht="20.25" thickTop="1" thickBot="1">
      <c r="A19" s="60"/>
      <c r="B19" s="61" t="s">
        <v>13</v>
      </c>
      <c r="C19" s="73" t="s">
        <v>630</v>
      </c>
      <c r="D19" s="18">
        <f>'[2]Asset Allocation Tático'!D19</f>
        <v>0</v>
      </c>
      <c r="E19" s="32">
        <f>'[2]Asset Allocation Tático'!G19</f>
        <v>0</v>
      </c>
      <c r="F19" s="18">
        <f>'[2]Asset Allocation Tático'!H19</f>
        <v>0.1</v>
      </c>
      <c r="G19" s="32">
        <f>'[2]Asset Allocation Tático'!K19</f>
        <v>0.12</v>
      </c>
      <c r="H19" s="18">
        <f>'[2]Asset Allocation Tático'!L19</f>
        <v>0.2</v>
      </c>
      <c r="I19" s="32">
        <f>'[2]Asset Allocation Tático'!O19</f>
        <v>0.23499999999999999</v>
      </c>
      <c r="J19" s="18">
        <f>'[2]Asset Allocation Tático'!P19</f>
        <v>0.3</v>
      </c>
      <c r="K19" s="32">
        <f>'[2]Asset Allocation Tático'!S19</f>
        <v>0.35</v>
      </c>
      <c r="L19" s="18">
        <f>'[2]Asset Allocation Tático'!T19</f>
        <v>0.35</v>
      </c>
      <c r="M19" s="32">
        <f>'[2]Asset Allocation Tático'!W19</f>
        <v>0.375</v>
      </c>
      <c r="O19" s="325"/>
      <c r="Q19" s="325"/>
    </row>
    <row r="20" spans="1:17" s="62" customFormat="1" ht="20.25" thickTop="1" thickBot="1">
      <c r="A20" s="60"/>
      <c r="B20" s="61" t="s">
        <v>14</v>
      </c>
      <c r="C20" s="73"/>
      <c r="D20" s="18">
        <f>'[2]Asset Allocation Tático'!D20</f>
        <v>0</v>
      </c>
      <c r="E20" s="32">
        <f>'[2]Asset Allocation Tático'!G20</f>
        <v>0</v>
      </c>
      <c r="F20" s="18">
        <f>'[2]Asset Allocation Tático'!H20</f>
        <v>0.05</v>
      </c>
      <c r="G20" s="32">
        <f>'[2]Asset Allocation Tático'!K20</f>
        <v>0.04</v>
      </c>
      <c r="H20" s="18">
        <f>'[2]Asset Allocation Tático'!L20</f>
        <v>0.1</v>
      </c>
      <c r="I20" s="32">
        <f>'[2]Asset Allocation Tático'!O20</f>
        <v>8.5000000000000006E-2</v>
      </c>
      <c r="J20" s="18">
        <f>'[2]Asset Allocation Tático'!P20</f>
        <v>0.2</v>
      </c>
      <c r="K20" s="32">
        <f>'[2]Asset Allocation Tático'!S20</f>
        <v>0.18</v>
      </c>
      <c r="L20" s="18">
        <f>'[2]Asset Allocation Tático'!T20</f>
        <v>0.35</v>
      </c>
      <c r="M20" s="32">
        <f>'[2]Asset Allocation Tático'!W20</f>
        <v>0.315</v>
      </c>
      <c r="O20" s="470"/>
      <c r="Q20" s="470"/>
    </row>
    <row r="21" spans="1:17" s="62" customFormat="1" ht="20.25" thickTop="1" thickBot="1">
      <c r="A21" s="63"/>
      <c r="B21" s="64" t="s">
        <v>608</v>
      </c>
      <c r="C21" s="65" t="s">
        <v>60</v>
      </c>
      <c r="D21" s="19">
        <f>'[2]Asset Allocation Tático'!D21</f>
        <v>0</v>
      </c>
      <c r="E21" s="33">
        <f>'[2]Asset Allocation Tático'!G21</f>
        <v>0</v>
      </c>
      <c r="F21" s="19">
        <f>'[2]Asset Allocation Tático'!H21</f>
        <v>3.5000000000000003E-2</v>
      </c>
      <c r="G21" s="33">
        <f>'[2]Asset Allocation Tático'!K21</f>
        <v>3.5000000000000003E-2</v>
      </c>
      <c r="H21" s="19">
        <f>'[2]Asset Allocation Tático'!L21</f>
        <v>7.0000000000000007E-2</v>
      </c>
      <c r="I21" s="33">
        <f>'[2]Asset Allocation Tático'!O21</f>
        <v>7.0000000000000007E-2</v>
      </c>
      <c r="J21" s="19">
        <f>'[2]Asset Allocation Tático'!P21</f>
        <v>0.16</v>
      </c>
      <c r="K21" s="33">
        <f>'[2]Asset Allocation Tático'!S21</f>
        <v>0.16</v>
      </c>
      <c r="L21" s="19">
        <f>'[2]Asset Allocation Tático'!T21</f>
        <v>0.27</v>
      </c>
      <c r="M21" s="33">
        <f>'[2]Asset Allocation Tático'!W21</f>
        <v>0.27</v>
      </c>
      <c r="O21" s="325"/>
      <c r="Q21" s="325"/>
    </row>
    <row r="22" spans="1:17" s="62" customFormat="1" ht="20.25" thickTop="1" thickBot="1">
      <c r="A22" s="63"/>
      <c r="B22" s="64" t="s">
        <v>628</v>
      </c>
      <c r="C22" s="65" t="s">
        <v>631</v>
      </c>
      <c r="D22" s="19">
        <f>'[2]Asset Allocation Tático'!D22</f>
        <v>0</v>
      </c>
      <c r="E22" s="33">
        <f>'[2]Asset Allocation Tático'!G22</f>
        <v>0</v>
      </c>
      <c r="F22" s="19">
        <f>'[2]Asset Allocation Tático'!H22</f>
        <v>1.4999999999999999E-2</v>
      </c>
      <c r="G22" s="33">
        <f>'[2]Asset Allocation Tático'!K22</f>
        <v>5.0000000000000001E-3</v>
      </c>
      <c r="H22" s="19">
        <f>'[2]Asset Allocation Tático'!L22</f>
        <v>0.03</v>
      </c>
      <c r="I22" s="33">
        <f>'[2]Asset Allocation Tático'!O22</f>
        <v>1.4999999999999999E-2</v>
      </c>
      <c r="J22" s="19">
        <f>'[2]Asset Allocation Tático'!P22</f>
        <v>0.04</v>
      </c>
      <c r="K22" s="33">
        <f>'[2]Asset Allocation Tático'!S22</f>
        <v>0.02</v>
      </c>
      <c r="L22" s="19">
        <f>'[2]Asset Allocation Tático'!T22</f>
        <v>0.08</v>
      </c>
      <c r="M22" s="33">
        <f>'[2]Asset Allocation Tático'!W22</f>
        <v>4.4999999999999998E-2</v>
      </c>
      <c r="O22" s="325"/>
      <c r="Q22" s="325"/>
    </row>
    <row r="23" spans="1:17" s="46" customFormat="1" ht="20.25" customHeight="1" thickTop="1" thickBot="1">
      <c r="A23" s="66"/>
      <c r="B23" s="67" t="s">
        <v>609</v>
      </c>
      <c r="C23" s="68"/>
      <c r="D23" s="20"/>
      <c r="E23" s="34">
        <f>'[2]Asset Allocation Tático'!G23</f>
        <v>0</v>
      </c>
      <c r="F23" s="20"/>
      <c r="G23" s="34">
        <f>'[2]Asset Allocation Tático'!K23</f>
        <v>5.0000000000000001E-3</v>
      </c>
      <c r="H23" s="20"/>
      <c r="I23" s="34">
        <f>'[2]Asset Allocation Tático'!O23</f>
        <v>1.4999999999999999E-2</v>
      </c>
      <c r="J23" s="20"/>
      <c r="K23" s="34">
        <f>'[2]Asset Allocation Tático'!S23</f>
        <v>0.02</v>
      </c>
      <c r="L23" s="20"/>
      <c r="M23" s="34">
        <f>'[2]Asset Allocation Tático'!W23</f>
        <v>4.4999999999999998E-2</v>
      </c>
    </row>
    <row r="24" spans="1:17" s="46" customFormat="1" ht="20.25" customHeight="1" thickBot="1">
      <c r="A24" s="66"/>
      <c r="B24" s="69" t="s">
        <v>612</v>
      </c>
      <c r="C24" s="70"/>
      <c r="D24" s="21"/>
      <c r="E24" s="34">
        <f>'[2]Asset Allocation Tático'!G24</f>
        <v>0</v>
      </c>
      <c r="F24" s="21"/>
      <c r="G24" s="34">
        <f>'[2]Asset Allocation Tático'!K24</f>
        <v>0</v>
      </c>
      <c r="H24" s="21"/>
      <c r="I24" s="34">
        <f>'[2]Asset Allocation Tático'!O24</f>
        <v>0</v>
      </c>
      <c r="J24" s="21"/>
      <c r="K24" s="34">
        <f>'[2]Asset Allocation Tático'!S24</f>
        <v>0</v>
      </c>
      <c r="L24" s="21"/>
      <c r="M24" s="34">
        <f>'[2]Asset Allocation Tático'!W24</f>
        <v>0</v>
      </c>
    </row>
    <row r="25" spans="1:17" s="46" customFormat="1" ht="20.25" customHeight="1" thickBot="1">
      <c r="A25" s="66"/>
      <c r="B25" s="71" t="s">
        <v>613</v>
      </c>
      <c r="C25" s="72"/>
      <c r="D25" s="22"/>
      <c r="E25" s="34">
        <f>'[2]Asset Allocation Tático'!G25</f>
        <v>0</v>
      </c>
      <c r="F25" s="22"/>
      <c r="G25" s="34">
        <f>'[2]Asset Allocation Tático'!K25</f>
        <v>0</v>
      </c>
      <c r="H25" s="22"/>
      <c r="I25" s="34">
        <f>'[2]Asset Allocation Tático'!O25</f>
        <v>0</v>
      </c>
      <c r="J25" s="22"/>
      <c r="K25" s="34">
        <f>'[2]Asset Allocation Tático'!S25</f>
        <v>0</v>
      </c>
      <c r="L25" s="22"/>
      <c r="M25" s="34">
        <f>'[2]Asset Allocation Tático'!W25</f>
        <v>0</v>
      </c>
    </row>
    <row r="26" spans="1:17" s="46" customFormat="1" ht="20.25" customHeight="1" thickBot="1">
      <c r="A26" s="66"/>
      <c r="B26" s="71" t="s">
        <v>611</v>
      </c>
      <c r="C26" s="72"/>
      <c r="D26" s="23"/>
      <c r="E26" s="34">
        <f>'[2]Asset Allocation Tático'!G26</f>
        <v>0</v>
      </c>
      <c r="F26" s="22"/>
      <c r="G26" s="34">
        <f>'[2]Asset Allocation Tático'!K26</f>
        <v>0</v>
      </c>
      <c r="H26" s="22"/>
      <c r="I26" s="34">
        <f>'[2]Asset Allocation Tático'!O26</f>
        <v>0</v>
      </c>
      <c r="J26" s="22"/>
      <c r="K26" s="34">
        <f>'[2]Asset Allocation Tático'!S26</f>
        <v>0</v>
      </c>
      <c r="L26" s="22"/>
      <c r="M26" s="34">
        <f>'[2]Asset Allocation Tático'!W26</f>
        <v>0</v>
      </c>
    </row>
    <row r="27" spans="1:17" s="46" customFormat="1" ht="20.25" customHeight="1" thickTop="1" thickBot="1">
      <c r="A27" s="66"/>
      <c r="B27" s="71" t="s">
        <v>698</v>
      </c>
      <c r="C27" s="72"/>
      <c r="D27" s="23"/>
      <c r="E27" s="34">
        <f>'[2]Asset Allocation Tático'!G27</f>
        <v>0</v>
      </c>
      <c r="F27" s="22"/>
      <c r="G27" s="34">
        <f>'[2]Asset Allocation Tático'!K27</f>
        <v>0</v>
      </c>
      <c r="H27" s="22"/>
      <c r="I27" s="34">
        <f>'[2]Asset Allocation Tático'!O27</f>
        <v>0</v>
      </c>
      <c r="J27" s="22"/>
      <c r="K27" s="34">
        <f>'[2]Asset Allocation Tático'!S27</f>
        <v>0</v>
      </c>
      <c r="L27" s="22"/>
      <c r="M27" s="34">
        <f>'[2]Asset Allocation Tático'!W27</f>
        <v>0</v>
      </c>
      <c r="O27" s="471"/>
      <c r="Q27" s="471"/>
    </row>
    <row r="28" spans="1:17" s="62" customFormat="1" ht="20.25" customHeight="1" thickTop="1" thickBot="1">
      <c r="A28" s="63"/>
      <c r="D28" s="28"/>
      <c r="E28" s="28"/>
      <c r="F28" s="28"/>
      <c r="G28" s="28"/>
      <c r="H28" s="28"/>
      <c r="I28" s="28"/>
      <c r="J28" s="28"/>
      <c r="K28" s="28"/>
      <c r="L28" s="28"/>
      <c r="M28" s="28"/>
      <c r="O28" s="469"/>
      <c r="Q28" s="469"/>
    </row>
    <row r="29" spans="1:17" s="62" customFormat="1" ht="20.25" thickTop="1" thickBot="1">
      <c r="A29" s="63"/>
      <c r="B29" s="74" t="s">
        <v>443</v>
      </c>
      <c r="C29" s="74"/>
      <c r="D29" s="25"/>
      <c r="E29" s="24">
        <f>'[2]Asset Allocation Tático'!G29</f>
        <v>0</v>
      </c>
      <c r="F29" s="25"/>
      <c r="G29" s="24">
        <f>'[2]Asset Allocation Tático'!K29</f>
        <v>4.3750000000000013E-3</v>
      </c>
      <c r="H29" s="25"/>
      <c r="I29" s="24">
        <f>'[2]Asset Allocation Tático'!O29</f>
        <v>8.7500000000000026E-3</v>
      </c>
      <c r="J29" s="25"/>
      <c r="K29" s="24">
        <f>'[2]Asset Allocation Tático'!S29</f>
        <v>2.0000000000000004E-2</v>
      </c>
      <c r="L29" s="25"/>
      <c r="M29" s="24">
        <f>'[2]Asset Allocation Tático'!W29</f>
        <v>3.3750000000000009E-2</v>
      </c>
      <c r="O29" s="472"/>
      <c r="Q29" s="472"/>
    </row>
    <row r="30" spans="1:17" s="46" customFormat="1" ht="9" customHeight="1" thickTop="1">
      <c r="A30" s="47"/>
      <c r="B30" s="75"/>
      <c r="C30" s="75"/>
      <c r="D30" s="76"/>
      <c r="E30" s="77"/>
      <c r="F30" s="78"/>
      <c r="G30" s="79"/>
      <c r="H30" s="80"/>
      <c r="I30" s="62"/>
      <c r="J30" s="62"/>
      <c r="K30" s="79"/>
      <c r="L30" s="80"/>
      <c r="M30" s="81"/>
    </row>
    <row r="31" spans="1:17" s="56" customFormat="1">
      <c r="A31" s="82"/>
      <c r="B31" s="83"/>
      <c r="C31" s="83"/>
      <c r="D31" s="26" t="str">
        <f t="shared" ref="D31:M31" si="0">IF(D9+D19+D20&lt;&gt;1,TEXT(D9+D19+D20, "##.#%"),"")</f>
        <v/>
      </c>
      <c r="E31" s="27" t="str">
        <f t="shared" si="0"/>
        <v/>
      </c>
      <c r="F31" s="27" t="str">
        <f t="shared" si="0"/>
        <v/>
      </c>
      <c r="G31" s="27" t="str">
        <f t="shared" si="0"/>
        <v/>
      </c>
      <c r="H31" s="26" t="str">
        <f t="shared" si="0"/>
        <v/>
      </c>
      <c r="I31" s="27" t="str">
        <f t="shared" si="0"/>
        <v/>
      </c>
      <c r="J31" s="27" t="str">
        <f t="shared" si="0"/>
        <v/>
      </c>
      <c r="K31" s="27" t="str">
        <f t="shared" si="0"/>
        <v/>
      </c>
      <c r="L31" s="26" t="str">
        <f t="shared" si="0"/>
        <v/>
      </c>
      <c r="M31" s="27" t="str">
        <f t="shared" si="0"/>
        <v/>
      </c>
    </row>
    <row r="32" spans="1:17" s="46" customFormat="1" ht="19.5" thickBot="1">
      <c r="A32" s="47"/>
      <c r="B32" s="84" t="s">
        <v>622</v>
      </c>
      <c r="C32" s="85"/>
      <c r="D32" s="764">
        <f>'[2]Asset Allocation Tático'!D32</f>
        <v>1.03E-2</v>
      </c>
      <c r="E32" s="765">
        <f>'[2]Asset Allocation Tático'!E32</f>
        <v>0</v>
      </c>
      <c r="F32" s="764">
        <f>'[2]Asset Allocation Tático'!H32</f>
        <v>2.549673119887582E-2</v>
      </c>
      <c r="G32" s="765">
        <f>'[2]Asset Allocation Tático'!I32</f>
        <v>0</v>
      </c>
      <c r="H32" s="764">
        <f>'[2]Asset Allocation Tático'!L32</f>
        <v>3.8511103553590463E-2</v>
      </c>
      <c r="I32" s="777">
        <f>'[2]Asset Allocation Tático'!M32</f>
        <v>0</v>
      </c>
      <c r="J32" s="764">
        <f>'[2]Asset Allocation Tático'!P32</f>
        <v>7.1044569470618588E-2</v>
      </c>
      <c r="K32" s="765">
        <f>'[2]Asset Allocation Tático'!Q32</f>
        <v>0</v>
      </c>
      <c r="L32" s="764">
        <f>'[2]Asset Allocation Tático'!T32</f>
        <v>0.1007472074047638</v>
      </c>
      <c r="M32" s="765">
        <f>'[2]Asset Allocation Tático'!U32</f>
        <v>0</v>
      </c>
    </row>
    <row r="33" spans="1:13" s="46" customFormat="1" ht="20.25" thickTop="1" thickBot="1">
      <c r="A33" s="47"/>
      <c r="B33" s="86" t="s">
        <v>625</v>
      </c>
      <c r="C33" s="87"/>
      <c r="D33" s="768">
        <f>'[2]Asset Allocation Tático'!D33</f>
        <v>-1.1299999999999999E-2</v>
      </c>
      <c r="E33" s="769">
        <f>'[2]Asset Allocation Tático'!E33</f>
        <v>0</v>
      </c>
      <c r="F33" s="768">
        <f>'[2]Asset Allocation Tático'!H33</f>
        <v>-2.487761818750004E-2</v>
      </c>
      <c r="G33" s="769">
        <f>'[2]Asset Allocation Tático'!I33</f>
        <v>0</v>
      </c>
      <c r="H33" s="768">
        <f>'[2]Asset Allocation Tático'!L33</f>
        <v>-3.4410577412473803E-2</v>
      </c>
      <c r="I33" s="773">
        <f>'[2]Asset Allocation Tático'!M33</f>
        <v>0</v>
      </c>
      <c r="J33" s="768">
        <f>'[2]Asset Allocation Tático'!P33</f>
        <v>-6.1567684871044873E-2</v>
      </c>
      <c r="K33" s="769">
        <f>'[2]Asset Allocation Tático'!Q33</f>
        <v>0</v>
      </c>
      <c r="L33" s="768">
        <f>'[2]Asset Allocation Tático'!T33</f>
        <v>-8.4679197825304156E-2</v>
      </c>
      <c r="M33" s="769">
        <f>'[2]Asset Allocation Tático'!U33</f>
        <v>0</v>
      </c>
    </row>
    <row r="34" spans="1:13" s="46" customFormat="1" ht="20.25" thickTop="1" thickBot="1">
      <c r="A34" s="47"/>
      <c r="B34" s="86" t="s">
        <v>627</v>
      </c>
      <c r="C34" s="87"/>
      <c r="D34" s="768">
        <f>'[2]Asset Allocation Tático'!D34</f>
        <v>-2.5999999999999999E-3</v>
      </c>
      <c r="E34" s="769">
        <f>'[2]Asset Allocation Tático'!E34</f>
        <v>0</v>
      </c>
      <c r="F34" s="768">
        <f>'[2]Asset Allocation Tático'!H34</f>
        <v>-1.4715015366541949E-2</v>
      </c>
      <c r="G34" s="769">
        <f>'[2]Asset Allocation Tático'!I34</f>
        <v>0</v>
      </c>
      <c r="H34" s="768">
        <f>'[2]Asset Allocation Tático'!L34</f>
        <v>-2.5087452667099872E-2</v>
      </c>
      <c r="I34" s="773">
        <f>'[2]Asset Allocation Tático'!M34</f>
        <v>0</v>
      </c>
      <c r="J34" s="768">
        <f>'[2]Asset Allocation Tático'!P34</f>
        <v>-5.0338995825054043E-2</v>
      </c>
      <c r="K34" s="769">
        <f>'[2]Asset Allocation Tático'!Q34</f>
        <v>0</v>
      </c>
      <c r="L34" s="768">
        <f>'[2]Asset Allocation Tático'!T34</f>
        <v>-7.3337204704589043E-2</v>
      </c>
      <c r="M34" s="769">
        <f>'[2]Asset Allocation Tático'!U34</f>
        <v>0</v>
      </c>
    </row>
    <row r="35" spans="1:13" s="46" customFormat="1" ht="19.5" thickTop="1">
      <c r="A35" s="47"/>
      <c r="B35" s="88" t="s">
        <v>626</v>
      </c>
      <c r="C35" s="89"/>
      <c r="D35" s="770">
        <f>'[2]Asset Allocation Tático'!D35</f>
        <v>-1.8100000000000002E-2</v>
      </c>
      <c r="E35" s="771">
        <f>'[2]Asset Allocation Tático'!E35</f>
        <v>0</v>
      </c>
      <c r="F35" s="770">
        <f>'[2]Asset Allocation Tático'!H35</f>
        <v>-6.1782246091973893E-2</v>
      </c>
      <c r="G35" s="771">
        <f>'[2]Asset Allocation Tático'!I35</f>
        <v>0</v>
      </c>
      <c r="H35" s="770">
        <f>'[2]Asset Allocation Tático'!L35</f>
        <v>-9.9174515012422068E-2</v>
      </c>
      <c r="I35" s="772">
        <f>'[2]Asset Allocation Tático'!M35</f>
        <v>0</v>
      </c>
      <c r="J35" s="770">
        <f>'[2]Asset Allocation Tático'!P35</f>
        <v>-0.18781977821096529</v>
      </c>
      <c r="K35" s="771">
        <f>'[2]Asset Allocation Tático'!Q35</f>
        <v>0</v>
      </c>
      <c r="L35" s="770">
        <f>'[2]Asset Allocation Tático'!T35</f>
        <v>-0.26953467873068521</v>
      </c>
      <c r="M35" s="771">
        <f>'[2]Asset Allocation Tático'!U35</f>
        <v>0</v>
      </c>
    </row>
    <row r="36" spans="1:13" ht="21" customHeight="1">
      <c r="C36" s="91"/>
      <c r="D36" s="92"/>
      <c r="E36" s="93"/>
      <c r="F36" s="37"/>
      <c r="H36" s="37"/>
      <c r="I36" s="37"/>
      <c r="J36" s="37"/>
      <c r="L36" s="37"/>
    </row>
    <row r="37" spans="1:13" ht="21" customHeight="1">
      <c r="C37" s="91"/>
      <c r="D37" s="95"/>
      <c r="E37" s="56"/>
      <c r="F37" s="37"/>
      <c r="H37" s="37"/>
      <c r="I37" s="37"/>
    </row>
    <row r="38" spans="1:13" ht="21" customHeight="1">
      <c r="C38" s="91"/>
      <c r="D38" s="95"/>
      <c r="F38" s="37"/>
      <c r="H38" s="37"/>
      <c r="I38" s="37"/>
      <c r="J38" s="37"/>
      <c r="L38" s="37"/>
    </row>
    <row r="39" spans="1:13" ht="21" customHeight="1">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B5:C8"/>
    <mergeCell ref="D7:D8"/>
    <mergeCell ref="F7:F8"/>
    <mergeCell ref="H7:H8"/>
    <mergeCell ref="H33:I33"/>
    <mergeCell ref="D32:E32"/>
    <mergeCell ref="F32:G32"/>
    <mergeCell ref="H32:I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L5:M5"/>
    <mergeCell ref="J32:K32"/>
    <mergeCell ref="D5:E5"/>
    <mergeCell ref="F5:G5"/>
    <mergeCell ref="H5:I5"/>
    <mergeCell ref="J5:K5"/>
    <mergeCell ref="J7:J8"/>
    <mergeCell ref="L7:L8"/>
    <mergeCell ref="L32:M32"/>
  </mergeCells>
  <conditionalFormatting sqref="M19:M22">
    <cfRule type="cellIs" dxfId="965" priority="14" operator="notBetween">
      <formula>#REF!</formula>
      <formula>#REF!</formula>
    </cfRule>
  </conditionalFormatting>
  <conditionalFormatting sqref="K19:K22">
    <cfRule type="cellIs" dxfId="964" priority="13" operator="notBetween">
      <formula>#REF!</formula>
      <formula>#REF!</formula>
    </cfRule>
  </conditionalFormatting>
  <conditionalFormatting sqref="E29 K29 G29">
    <cfRule type="cellIs" dxfId="963" priority="11" operator="notBetween">
      <formula>#REF!</formula>
      <formula>#REF!</formula>
    </cfRule>
  </conditionalFormatting>
  <conditionalFormatting sqref="E19:E22">
    <cfRule type="cellIs" dxfId="962" priority="10" operator="notBetween">
      <formula>#REF!</formula>
      <formula>#REF!</formula>
    </cfRule>
  </conditionalFormatting>
  <conditionalFormatting sqref="M29">
    <cfRule type="cellIs" dxfId="961" priority="322" operator="notBetween">
      <formula>#REF!</formula>
      <formula>#REF!</formula>
    </cfRule>
  </conditionalFormatting>
  <conditionalFormatting sqref="G19:G22">
    <cfRule type="cellIs" dxfId="960" priority="334" operator="notBetween">
      <formula>#REF!</formula>
      <formula>#REF!</formula>
    </cfRule>
  </conditionalFormatting>
  <conditionalFormatting sqref="M9:M11">
    <cfRule type="cellIs" dxfId="959" priority="341" operator="notBetween">
      <formula>#REF!</formula>
      <formula>#REF!</formula>
    </cfRule>
  </conditionalFormatting>
  <conditionalFormatting sqref="K9:K11">
    <cfRule type="cellIs" dxfId="958" priority="343" operator="notBetween">
      <formula>#REF!</formula>
      <formula>#REF!</formula>
    </cfRule>
  </conditionalFormatting>
  <conditionalFormatting sqref="E9:E11">
    <cfRule type="cellIs" dxfId="957" priority="350" operator="notBetween">
      <formula>#REF!</formula>
      <formula>#REF!</formula>
    </cfRule>
  </conditionalFormatting>
  <conditionalFormatting sqref="G9:G11">
    <cfRule type="cellIs" dxfId="956" priority="352" operator="notBetween">
      <formula>#REF!</formula>
      <formula>#REF!</formula>
    </cfRule>
  </conditionalFormatting>
  <conditionalFormatting sqref="M15">
    <cfRule type="cellIs" dxfId="955" priority="353" operator="notBetween">
      <formula>#REF!</formula>
      <formula>#REF!</formula>
    </cfRule>
  </conditionalFormatting>
  <conditionalFormatting sqref="K15">
    <cfRule type="cellIs" dxfId="954" priority="354" operator="notBetween">
      <formula>#REF!</formula>
      <formula>#REF!</formula>
    </cfRule>
  </conditionalFormatting>
  <conditionalFormatting sqref="E15">
    <cfRule type="cellIs" dxfId="953" priority="359" operator="notBetween">
      <formula>#REF!</formula>
      <formula>#REF!</formula>
    </cfRule>
  </conditionalFormatting>
  <conditionalFormatting sqref="G15">
    <cfRule type="cellIs" dxfId="952" priority="360" operator="notBetween">
      <formula>#REF!</formula>
      <formula>#REF!</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05"/>
  <sheetViews>
    <sheetView showGridLines="0" zoomScale="80" zoomScaleNormal="80" workbookViewId="0">
      <pane xSplit="5" ySplit="7" topLeftCell="F38" activePane="bottomRight" state="frozen"/>
      <selection pane="topRight" activeCell="F1" sqref="F1"/>
      <selection pane="bottomLeft" activeCell="A10" sqref="A10"/>
      <selection pane="bottomRight" activeCell="F24" sqref="F24:F47"/>
    </sheetView>
  </sheetViews>
  <sheetFormatPr defaultColWidth="10.69921875" defaultRowHeight="15"/>
  <cols>
    <col min="1" max="1" width="1" style="593" customWidth="1"/>
    <col min="2" max="2" width="7.8984375" style="594" hidden="1" customWidth="1"/>
    <col min="3" max="3" width="10.69921875" style="594" hidden="1" customWidth="1"/>
    <col min="4" max="4" width="9.59765625" style="594" hidden="1" customWidth="1"/>
    <col min="5" max="5" width="33.5" style="593" customWidth="1"/>
    <col min="6" max="6" width="6.3984375" style="593" customWidth="1"/>
    <col min="7" max="7" width="5.796875" style="593" customWidth="1"/>
    <col min="8" max="8" width="7.796875" style="593" customWidth="1"/>
    <col min="9" max="9" width="4.69921875" style="593" customWidth="1"/>
    <col min="10" max="10" width="14.09765625" style="184" customWidth="1"/>
    <col min="11" max="11" width="7.8984375" style="593" customWidth="1"/>
    <col min="12" max="12" width="5.3984375" style="593" customWidth="1"/>
    <col min="13" max="13" width="6.3984375" style="593" customWidth="1"/>
    <col min="14" max="14" width="8.296875" style="593" customWidth="1"/>
    <col min="15" max="15" width="8" style="593" customWidth="1"/>
    <col min="16" max="17" width="8.8984375" style="593" customWidth="1"/>
    <col min="18" max="18" width="13.19921875" style="593" bestFit="1" customWidth="1"/>
    <col min="19" max="19" width="8.796875" style="593" customWidth="1"/>
    <col min="20" max="20" width="6.8984375" style="593" customWidth="1"/>
    <col min="21" max="21" width="7.8984375" style="593" customWidth="1"/>
    <col min="22" max="22" width="6.296875" style="593" customWidth="1"/>
    <col min="23" max="23" width="7.8984375" style="593" customWidth="1"/>
    <col min="24" max="24" width="6.296875" style="593" customWidth="1"/>
    <col min="25" max="25" width="8.296875" style="593" customWidth="1"/>
    <col min="26" max="26" width="6.296875" style="593" customWidth="1"/>
    <col min="27" max="27" width="7.8984375" style="593" customWidth="1"/>
    <col min="28" max="28" width="8.296875" style="593" customWidth="1"/>
    <col min="29" max="29" width="6.796875" style="593" customWidth="1"/>
    <col min="30" max="30" width="13.5" style="593" customWidth="1"/>
    <col min="31" max="16384" width="10.69921875" style="593"/>
  </cols>
  <sheetData>
    <row r="1" spans="1:30" ht="5.0999999999999996" customHeight="1"/>
    <row r="2" spans="1:30" customFormat="1" ht="17.25" customHeight="1" thickBot="1">
      <c r="B2" s="91"/>
      <c r="C2" s="91"/>
      <c r="D2" s="91"/>
      <c r="E2" s="778" t="s">
        <v>1344</v>
      </c>
      <c r="J2" s="1"/>
    </row>
    <row r="3" spans="1:30" s="113" customFormat="1" ht="17.25" customHeight="1" thickBot="1">
      <c r="B3" s="595"/>
      <c r="C3" s="595"/>
      <c r="D3" s="595"/>
      <c r="E3" s="778"/>
      <c r="F3"/>
      <c r="G3"/>
      <c r="H3"/>
      <c r="J3" s="596" t="s">
        <v>1343</v>
      </c>
      <c r="K3" s="779" t="s">
        <v>1456</v>
      </c>
      <c r="L3" s="780"/>
      <c r="Y3" s="597"/>
      <c r="AC3" s="598" t="s">
        <v>1426</v>
      </c>
      <c r="AD3" s="599">
        <v>44847</v>
      </c>
    </row>
    <row r="4" spans="1:30" customFormat="1" ht="5.25" customHeight="1">
      <c r="B4" s="91"/>
      <c r="C4" s="91"/>
      <c r="D4" s="91"/>
      <c r="J4" s="600"/>
    </row>
    <row r="5" spans="1:30" s="75" customFormat="1" ht="5.25" customHeight="1">
      <c r="B5" s="27"/>
      <c r="C5" s="27"/>
      <c r="D5" s="27"/>
      <c r="J5" s="82"/>
    </row>
    <row r="6" spans="1:30" s="606" customFormat="1" ht="34.5" customHeight="1">
      <c r="B6" s="607" t="s">
        <v>657</v>
      </c>
      <c r="C6" s="607" t="s">
        <v>1346</v>
      </c>
      <c r="D6" s="607" t="s">
        <v>1348</v>
      </c>
      <c r="E6" s="608" t="s">
        <v>1336</v>
      </c>
      <c r="F6" s="96" t="s">
        <v>32</v>
      </c>
      <c r="G6" s="96" t="s">
        <v>1420</v>
      </c>
      <c r="H6" s="96" t="s">
        <v>1422</v>
      </c>
      <c r="I6" s="96" t="s">
        <v>1335</v>
      </c>
      <c r="J6" s="96" t="s">
        <v>658</v>
      </c>
      <c r="K6" s="96" t="s">
        <v>659</v>
      </c>
      <c r="L6" s="96" t="s">
        <v>8</v>
      </c>
      <c r="M6" s="96" t="s">
        <v>33</v>
      </c>
      <c r="N6" s="96" t="s">
        <v>1333</v>
      </c>
      <c r="O6" s="96" t="s">
        <v>1414</v>
      </c>
      <c r="P6" s="96" t="s">
        <v>1425</v>
      </c>
      <c r="Q6" s="96" t="s">
        <v>1427</v>
      </c>
      <c r="R6" s="96" t="s">
        <v>709</v>
      </c>
      <c r="S6" s="96" t="s">
        <v>0</v>
      </c>
      <c r="T6" s="96" t="s">
        <v>710</v>
      </c>
      <c r="U6" s="96" t="s">
        <v>711</v>
      </c>
      <c r="V6" s="96" t="s">
        <v>712</v>
      </c>
      <c r="W6" s="96" t="s">
        <v>713</v>
      </c>
      <c r="X6" s="96" t="s">
        <v>714</v>
      </c>
      <c r="Y6" s="96" t="s">
        <v>1331</v>
      </c>
      <c r="Z6" s="96" t="s">
        <v>1332</v>
      </c>
      <c r="AA6" s="96" t="s">
        <v>715</v>
      </c>
      <c r="AB6" s="96" t="s">
        <v>716</v>
      </c>
      <c r="AC6" s="96" t="s">
        <v>605</v>
      </c>
      <c r="AD6" s="96" t="s">
        <v>31</v>
      </c>
    </row>
    <row r="7" spans="1:30" s="513" customFormat="1" ht="7.5" customHeight="1">
      <c r="B7" s="609"/>
      <c r="C7" s="609"/>
      <c r="D7" s="609"/>
      <c r="E7" s="610"/>
      <c r="J7" s="611"/>
      <c r="P7" s="612"/>
      <c r="Q7" s="612"/>
      <c r="R7" s="612"/>
    </row>
    <row r="8" spans="1:30" s="601" customFormat="1" ht="21.75" customHeight="1">
      <c r="B8" s="602"/>
      <c r="C8" s="602"/>
      <c r="D8" s="602"/>
      <c r="E8" s="603" t="s">
        <v>1334</v>
      </c>
      <c r="F8" s="603"/>
      <c r="G8" s="603"/>
      <c r="H8" s="603"/>
      <c r="I8" s="603"/>
      <c r="J8" s="604"/>
      <c r="K8" s="603"/>
      <c r="L8" s="603"/>
      <c r="M8" s="603"/>
      <c r="N8" s="603"/>
      <c r="O8" s="603"/>
      <c r="P8" s="603"/>
      <c r="Q8" s="603"/>
      <c r="R8" s="603"/>
      <c r="S8" s="603"/>
      <c r="T8" s="603"/>
      <c r="U8" s="603"/>
      <c r="V8" s="603"/>
      <c r="W8" s="603"/>
      <c r="X8" s="603"/>
      <c r="Y8" s="603"/>
      <c r="Z8" s="603"/>
      <c r="AA8" s="603"/>
      <c r="AB8" s="603"/>
      <c r="AC8" s="603"/>
      <c r="AD8" s="603"/>
    </row>
    <row r="9" spans="1:30" s="75" customFormat="1" ht="5.25" customHeight="1">
      <c r="B9" s="27"/>
      <c r="C9" s="27"/>
      <c r="D9" s="27"/>
      <c r="E9" s="605"/>
      <c r="J9" s="82"/>
    </row>
    <row r="10" spans="1:30" s="513" customFormat="1">
      <c r="A10" s="613"/>
      <c r="B10" s="609" t="s">
        <v>620</v>
      </c>
      <c r="C10" s="609" t="s">
        <v>34</v>
      </c>
      <c r="D10" s="609" t="str">
        <f>B10&amp;" "&amp;C10</f>
        <v>Pós-fixado -</v>
      </c>
      <c r="E10" s="614" t="s">
        <v>620</v>
      </c>
      <c r="F10" s="614"/>
      <c r="G10" s="614"/>
      <c r="H10" s="614"/>
      <c r="I10" s="614"/>
      <c r="J10" s="615"/>
      <c r="K10" s="614"/>
      <c r="L10" s="614"/>
      <c r="M10" s="614"/>
      <c r="N10" s="614"/>
      <c r="O10" s="614"/>
      <c r="P10" s="616"/>
      <c r="Q10" s="616"/>
      <c r="R10" s="616"/>
      <c r="S10" s="617"/>
      <c r="T10" s="614"/>
      <c r="U10" s="614"/>
      <c r="V10" s="614"/>
      <c r="W10" s="614"/>
      <c r="X10" s="614"/>
      <c r="Y10" s="614"/>
      <c r="Z10" s="614"/>
      <c r="AA10" s="614"/>
      <c r="AB10" s="614"/>
      <c r="AC10" s="618"/>
      <c r="AD10" s="614"/>
    </row>
    <row r="11" spans="1:30">
      <c r="E11" s="619" t="s">
        <v>2208</v>
      </c>
      <c r="F11" s="161" t="s">
        <v>717</v>
      </c>
      <c r="G11" s="161" t="s">
        <v>1421</v>
      </c>
      <c r="H11" s="161" t="s">
        <v>1323</v>
      </c>
      <c r="I11" s="620" t="s">
        <v>34</v>
      </c>
      <c r="J11" s="161" t="s">
        <v>665</v>
      </c>
      <c r="K11" s="161" t="s">
        <v>608</v>
      </c>
      <c r="L11" s="161" t="s">
        <v>48</v>
      </c>
      <c r="M11" s="161">
        <v>0</v>
      </c>
      <c r="N11" s="620">
        <v>2.5000000000000001E-3</v>
      </c>
      <c r="O11" s="620">
        <v>6.9999999999999999E-4</v>
      </c>
      <c r="P11" s="621">
        <v>500</v>
      </c>
      <c r="Q11" s="621" t="s">
        <v>34</v>
      </c>
      <c r="R11" s="621">
        <v>5744789109.6599998</v>
      </c>
      <c r="S11" s="622">
        <v>43906</v>
      </c>
      <c r="T11" s="623">
        <v>0.10474045717409219</v>
      </c>
      <c r="U11" s="624">
        <v>1.1289569032906612</v>
      </c>
      <c r="V11" s="623">
        <v>0.12608486050760925</v>
      </c>
      <c r="W11" s="624">
        <v>1.1353146239062997</v>
      </c>
      <c r="X11" s="623">
        <v>0.18409793530804719</v>
      </c>
      <c r="Y11" s="624">
        <v>1.2652953364463009</v>
      </c>
      <c r="Z11" s="623" t="s">
        <v>34</v>
      </c>
      <c r="AA11" s="624" t="s">
        <v>34</v>
      </c>
      <c r="AB11" s="623">
        <v>1.9932974278601533E-3</v>
      </c>
      <c r="AC11" s="625">
        <v>7.5390971328106531</v>
      </c>
      <c r="AD11" s="162">
        <v>36498670000127</v>
      </c>
    </row>
    <row r="12" spans="1:30">
      <c r="E12" s="619" t="s">
        <v>2170</v>
      </c>
      <c r="F12" s="161" t="s">
        <v>717</v>
      </c>
      <c r="G12" s="161" t="s">
        <v>1421</v>
      </c>
      <c r="H12" s="161" t="s">
        <v>1323</v>
      </c>
      <c r="I12" s="620" t="s">
        <v>34</v>
      </c>
      <c r="J12" s="161" t="s">
        <v>674</v>
      </c>
      <c r="K12" s="161" t="s">
        <v>608</v>
      </c>
      <c r="L12" s="161" t="s">
        <v>48</v>
      </c>
      <c r="M12" s="161">
        <v>0</v>
      </c>
      <c r="N12" s="620">
        <v>0</v>
      </c>
      <c r="O12" s="620">
        <v>0</v>
      </c>
      <c r="P12" s="621">
        <v>500</v>
      </c>
      <c r="Q12" s="621" t="s">
        <v>34</v>
      </c>
      <c r="R12" s="621">
        <v>3333739054</v>
      </c>
      <c r="S12" s="622">
        <v>43230</v>
      </c>
      <c r="T12" s="623">
        <v>9.3319276713745847E-2</v>
      </c>
      <c r="U12" s="624">
        <v>1.0058524136567761</v>
      </c>
      <c r="V12" s="623">
        <v>0.11217303544287183</v>
      </c>
      <c r="W12" s="624">
        <v>1.0100474159509922</v>
      </c>
      <c r="X12" s="623">
        <v>0.15006063925861679</v>
      </c>
      <c r="Y12" s="624">
        <v>1.0313588075845137</v>
      </c>
      <c r="Z12" s="623">
        <v>0.17815410754326688</v>
      </c>
      <c r="AA12" s="624">
        <v>0.96444753138651318</v>
      </c>
      <c r="AB12" s="623">
        <v>1.322990022917817E-3</v>
      </c>
      <c r="AC12" s="625">
        <v>0.84342121947447213</v>
      </c>
      <c r="AD12" s="162">
        <v>29562673000117</v>
      </c>
    </row>
    <row r="13" spans="1:30">
      <c r="E13" s="619" t="s">
        <v>2210</v>
      </c>
      <c r="F13" s="161" t="s">
        <v>717</v>
      </c>
      <c r="G13" s="161" t="s">
        <v>34</v>
      </c>
      <c r="H13" s="161" t="s">
        <v>1326</v>
      </c>
      <c r="I13" s="620" t="s">
        <v>34</v>
      </c>
      <c r="J13" s="161" t="s">
        <v>665</v>
      </c>
      <c r="K13" s="161" t="s">
        <v>608</v>
      </c>
      <c r="L13" s="161" t="s">
        <v>48</v>
      </c>
      <c r="M13" s="161">
        <v>1</v>
      </c>
      <c r="N13" s="620">
        <v>0</v>
      </c>
      <c r="O13" s="620">
        <v>1.8666666666666699E-3</v>
      </c>
      <c r="P13" s="621">
        <v>1000</v>
      </c>
      <c r="Q13" s="621" t="s">
        <v>34</v>
      </c>
      <c r="R13" s="621">
        <v>457130344.63999999</v>
      </c>
      <c r="S13" s="622">
        <v>43449</v>
      </c>
      <c r="T13" s="623">
        <v>0.11506445311761371</v>
      </c>
      <c r="U13" s="624">
        <v>1.2402352651046706</v>
      </c>
      <c r="V13" s="623">
        <v>0.13976726565339725</v>
      </c>
      <c r="W13" s="624">
        <v>1.2585160502289028</v>
      </c>
      <c r="X13" s="623">
        <v>0.23885135104034294</v>
      </c>
      <c r="Y13" s="624">
        <v>1.6416126561634168</v>
      </c>
      <c r="Z13" s="623">
        <v>0.27858350867566095</v>
      </c>
      <c r="AA13" s="624">
        <v>1.5081278839556505</v>
      </c>
      <c r="AB13" s="623">
        <v>2.4887271818135465E-3</v>
      </c>
      <c r="AC13" s="625">
        <v>11.536044721497428</v>
      </c>
      <c r="AD13" s="162">
        <v>32102131000176</v>
      </c>
    </row>
    <row r="14" spans="1:30">
      <c r="E14" s="619" t="s">
        <v>2211</v>
      </c>
      <c r="F14" s="161" t="s">
        <v>717</v>
      </c>
      <c r="G14" s="161" t="s">
        <v>34</v>
      </c>
      <c r="H14" s="161" t="s">
        <v>1326</v>
      </c>
      <c r="I14" s="620" t="s">
        <v>34</v>
      </c>
      <c r="J14" s="161" t="s">
        <v>665</v>
      </c>
      <c r="K14" s="161" t="s">
        <v>608</v>
      </c>
      <c r="L14" s="161" t="s">
        <v>48</v>
      </c>
      <c r="M14" s="161">
        <v>1</v>
      </c>
      <c r="N14" s="620">
        <v>9.0000000000000011E-3</v>
      </c>
      <c r="O14" s="620">
        <v>1.4E-3</v>
      </c>
      <c r="P14" s="621">
        <v>1000</v>
      </c>
      <c r="Q14" s="621" t="s">
        <v>34</v>
      </c>
      <c r="R14" s="621">
        <v>1200737055.1500001</v>
      </c>
      <c r="S14" s="622">
        <v>43338</v>
      </c>
      <c r="T14" s="623">
        <v>0.10780229797682361</v>
      </c>
      <c r="U14" s="624">
        <v>1.1619593018316108</v>
      </c>
      <c r="V14" s="623">
        <v>0.13024595835468222</v>
      </c>
      <c r="W14" s="624">
        <v>1.1727826848476992</v>
      </c>
      <c r="X14" s="623">
        <v>0.22086347108297577</v>
      </c>
      <c r="Y14" s="624">
        <v>1.5179829121115416</v>
      </c>
      <c r="Z14" s="623">
        <v>0.23988759602038545</v>
      </c>
      <c r="AA14" s="624">
        <v>1.2986453300601983</v>
      </c>
      <c r="AB14" s="623">
        <v>1.9883803091344551E-3</v>
      </c>
      <c r="AC14" s="625">
        <v>9.650447996362022</v>
      </c>
      <c r="AD14" s="162">
        <v>30910553000142</v>
      </c>
    </row>
    <row r="15" spans="1:30">
      <c r="E15" s="619" t="s">
        <v>2212</v>
      </c>
      <c r="F15" s="161" t="s">
        <v>717</v>
      </c>
      <c r="G15" s="161" t="s">
        <v>34</v>
      </c>
      <c r="H15" s="161" t="s">
        <v>1323</v>
      </c>
      <c r="I15" s="620" t="s">
        <v>34</v>
      </c>
      <c r="J15" s="161" t="s">
        <v>665</v>
      </c>
      <c r="K15" s="161" t="s">
        <v>608</v>
      </c>
      <c r="L15" s="161" t="s">
        <v>48</v>
      </c>
      <c r="M15" s="161">
        <v>1</v>
      </c>
      <c r="N15" s="620">
        <v>0.01</v>
      </c>
      <c r="O15" s="620">
        <v>3.5000000000000001E-3</v>
      </c>
      <c r="P15" s="621">
        <v>5000</v>
      </c>
      <c r="Q15" s="621" t="s">
        <v>34</v>
      </c>
      <c r="R15" s="621">
        <v>169380149.89000002</v>
      </c>
      <c r="S15" s="622">
        <v>43646</v>
      </c>
      <c r="T15" s="623">
        <v>7.1535646733185132E-2</v>
      </c>
      <c r="U15" s="624">
        <v>0.77105508596889849</v>
      </c>
      <c r="V15" s="623">
        <v>9.5547430285731316E-2</v>
      </c>
      <c r="W15" s="624">
        <v>0.86034433034497315</v>
      </c>
      <c r="X15" s="623">
        <v>0.18437288887784042</v>
      </c>
      <c r="Y15" s="624">
        <v>1.2671850777354494</v>
      </c>
      <c r="Z15" s="623">
        <v>0.26767518825411463</v>
      </c>
      <c r="AA15" s="624">
        <v>1.449075062512404</v>
      </c>
      <c r="AB15" s="623">
        <v>2.0698387157987937E-2</v>
      </c>
      <c r="AC15" s="625">
        <v>-0.74932250422579738</v>
      </c>
      <c r="AD15" s="162">
        <v>33599991000120</v>
      </c>
    </row>
    <row r="16" spans="1:30">
      <c r="E16" s="619" t="s">
        <v>2171</v>
      </c>
      <c r="F16" s="161" t="s">
        <v>717</v>
      </c>
      <c r="G16" s="161" t="s">
        <v>34</v>
      </c>
      <c r="H16" s="161" t="s">
        <v>1326</v>
      </c>
      <c r="I16" s="620" t="s">
        <v>34</v>
      </c>
      <c r="J16" s="161" t="s">
        <v>665</v>
      </c>
      <c r="K16" s="161" t="s">
        <v>34</v>
      </c>
      <c r="L16" s="161" t="s">
        <v>48</v>
      </c>
      <c r="M16" s="161">
        <v>1</v>
      </c>
      <c r="N16" s="620">
        <v>0</v>
      </c>
      <c r="O16" s="620">
        <v>0</v>
      </c>
      <c r="P16" s="621">
        <v>1</v>
      </c>
      <c r="Q16" s="621" t="s">
        <v>34</v>
      </c>
      <c r="R16" s="621">
        <v>8280960553.8199997</v>
      </c>
      <c r="S16" s="622">
        <v>44288</v>
      </c>
      <c r="T16" s="623">
        <v>0.12598161061792301</v>
      </c>
      <c r="U16" s="624">
        <v>1.3579070860687501</v>
      </c>
      <c r="V16" s="623">
        <v>0.15807032414953004</v>
      </c>
      <c r="W16" s="624">
        <v>1.4233235448734953</v>
      </c>
      <c r="X16" s="623" t="s">
        <v>34</v>
      </c>
      <c r="Y16" s="624" t="s">
        <v>34</v>
      </c>
      <c r="Z16" s="623" t="s">
        <v>34</v>
      </c>
      <c r="AA16" s="624" t="s">
        <v>34</v>
      </c>
      <c r="AB16" s="623">
        <v>1.1704210839018781E-2</v>
      </c>
      <c r="AC16" s="625">
        <v>4.0167703070087084</v>
      </c>
      <c r="AD16" s="162">
        <v>40498539000137</v>
      </c>
    </row>
    <row r="17" spans="5:30">
      <c r="E17" s="619" t="s">
        <v>2213</v>
      </c>
      <c r="F17" s="161" t="s">
        <v>717</v>
      </c>
      <c r="G17" s="161" t="s">
        <v>34</v>
      </c>
      <c r="H17" s="161" t="s">
        <v>1326</v>
      </c>
      <c r="I17" s="620" t="s">
        <v>34</v>
      </c>
      <c r="J17" s="161" t="s">
        <v>665</v>
      </c>
      <c r="K17" s="161" t="s">
        <v>34</v>
      </c>
      <c r="L17" s="161" t="s">
        <v>48</v>
      </c>
      <c r="M17" s="161">
        <v>1</v>
      </c>
      <c r="N17" s="620">
        <v>0</v>
      </c>
      <c r="O17" s="620">
        <v>2.0999999999999999E-3</v>
      </c>
      <c r="P17" s="621">
        <v>100</v>
      </c>
      <c r="Q17" s="621" t="s">
        <v>34</v>
      </c>
      <c r="R17" s="621">
        <v>60827038.850000001</v>
      </c>
      <c r="S17" s="622">
        <v>44546</v>
      </c>
      <c r="T17" s="623">
        <v>0.1243556677746247</v>
      </c>
      <c r="U17" s="624">
        <v>1.3403816766250369</v>
      </c>
      <c r="V17" s="623" t="s">
        <v>34</v>
      </c>
      <c r="W17" s="624" t="s">
        <v>34</v>
      </c>
      <c r="X17" s="623" t="s">
        <v>34</v>
      </c>
      <c r="Y17" s="624" t="s">
        <v>34</v>
      </c>
      <c r="Z17" s="623" t="s">
        <v>34</v>
      </c>
      <c r="AA17" s="624" t="s">
        <v>34</v>
      </c>
      <c r="AB17" s="623">
        <v>1.0839457397797892E-2</v>
      </c>
      <c r="AC17" s="625" t="s">
        <v>34</v>
      </c>
      <c r="AD17" s="162">
        <v>32892819000105</v>
      </c>
    </row>
    <row r="18" spans="5:30">
      <c r="E18" s="619" t="s">
        <v>2172</v>
      </c>
      <c r="F18" s="161" t="s">
        <v>717</v>
      </c>
      <c r="G18" s="161" t="s">
        <v>34</v>
      </c>
      <c r="H18" s="161" t="s">
        <v>1323</v>
      </c>
      <c r="I18" s="620" t="s">
        <v>34</v>
      </c>
      <c r="J18" s="161" t="s">
        <v>665</v>
      </c>
      <c r="K18" s="161" t="s">
        <v>608</v>
      </c>
      <c r="L18" s="161" t="s">
        <v>48</v>
      </c>
      <c r="M18" s="161">
        <v>1</v>
      </c>
      <c r="N18" s="620">
        <v>5.0000000000000001E-3</v>
      </c>
      <c r="O18" s="620">
        <v>1.33333333333333E-3</v>
      </c>
      <c r="P18" s="621">
        <v>1000</v>
      </c>
      <c r="Q18" s="621" t="s">
        <v>34</v>
      </c>
      <c r="R18" s="621">
        <v>233996424.40000001</v>
      </c>
      <c r="S18" s="622">
        <v>42941</v>
      </c>
      <c r="T18" s="623">
        <v>0.10326245154637603</v>
      </c>
      <c r="U18" s="624">
        <v>1.1130260519125812</v>
      </c>
      <c r="V18" s="623">
        <v>0.12394275805573485</v>
      </c>
      <c r="W18" s="624">
        <v>1.1160263427460744</v>
      </c>
      <c r="X18" s="623">
        <v>0.18844429732003731</v>
      </c>
      <c r="Y18" s="624">
        <v>1.2951676518260273</v>
      </c>
      <c r="Z18" s="623">
        <v>0.21080292627265451</v>
      </c>
      <c r="AA18" s="624">
        <v>1.1411937937122156</v>
      </c>
      <c r="AB18" s="623">
        <v>2.0262133313738999E-3</v>
      </c>
      <c r="AC18" s="625">
        <v>6.3594293215945363</v>
      </c>
      <c r="AD18" s="162">
        <v>28206220000195</v>
      </c>
    </row>
    <row r="19" spans="5:30">
      <c r="E19" s="619" t="s">
        <v>2173</v>
      </c>
      <c r="F19" s="161" t="s">
        <v>717</v>
      </c>
      <c r="G19" s="161" t="s">
        <v>34</v>
      </c>
      <c r="H19" s="161" t="s">
        <v>1323</v>
      </c>
      <c r="I19" s="620" t="s">
        <v>34</v>
      </c>
      <c r="J19" s="161" t="s">
        <v>687</v>
      </c>
      <c r="K19" s="161" t="s">
        <v>608</v>
      </c>
      <c r="L19" s="161" t="s">
        <v>48</v>
      </c>
      <c r="M19" s="161">
        <v>1</v>
      </c>
      <c r="N19" s="620">
        <v>1.1000000000000001E-2</v>
      </c>
      <c r="O19" s="620">
        <v>2.7499999999999998E-3</v>
      </c>
      <c r="P19" s="621">
        <v>5000</v>
      </c>
      <c r="Q19" s="621" t="s">
        <v>34</v>
      </c>
      <c r="R19" s="621">
        <v>322548301.24000001</v>
      </c>
      <c r="S19" s="622">
        <v>43828</v>
      </c>
      <c r="T19" s="623">
        <v>0.10877592251125456</v>
      </c>
      <c r="U19" s="624">
        <v>1.1724536243600296</v>
      </c>
      <c r="V19" s="623">
        <v>0.13583636133420596</v>
      </c>
      <c r="W19" s="624">
        <v>1.2231207367805845</v>
      </c>
      <c r="X19" s="623">
        <v>0.21872501403863009</v>
      </c>
      <c r="Y19" s="624">
        <v>1.5032854103667566</v>
      </c>
      <c r="Z19" s="623" t="s">
        <v>34</v>
      </c>
      <c r="AA19" s="624" t="s">
        <v>34</v>
      </c>
      <c r="AB19" s="623">
        <v>6.1951054269427366E-3</v>
      </c>
      <c r="AC19" s="625">
        <v>3.9997969432530653</v>
      </c>
      <c r="AD19" s="162">
        <v>34218678000167</v>
      </c>
    </row>
    <row r="20" spans="5:30">
      <c r="E20" s="619" t="s">
        <v>2174</v>
      </c>
      <c r="F20" s="161" t="s">
        <v>717</v>
      </c>
      <c r="G20" s="161" t="s">
        <v>34</v>
      </c>
      <c r="H20" s="161" t="s">
        <v>1323</v>
      </c>
      <c r="I20" s="620" t="s">
        <v>34</v>
      </c>
      <c r="J20" s="161" t="s">
        <v>687</v>
      </c>
      <c r="K20" s="161" t="s">
        <v>608</v>
      </c>
      <c r="L20" s="161" t="s">
        <v>48</v>
      </c>
      <c r="M20" s="161">
        <v>1</v>
      </c>
      <c r="N20" s="620">
        <v>1.95E-2</v>
      </c>
      <c r="O20" s="620">
        <v>1.0500000000000001E-2</v>
      </c>
      <c r="P20" s="621">
        <v>5000</v>
      </c>
      <c r="Q20" s="621" t="s">
        <v>34</v>
      </c>
      <c r="R20" s="621">
        <v>145873434.51000002</v>
      </c>
      <c r="S20" s="622">
        <v>44071</v>
      </c>
      <c r="T20" s="623">
        <v>0.11756304402815299</v>
      </c>
      <c r="U20" s="624">
        <v>1.2671666107666824</v>
      </c>
      <c r="V20" s="623">
        <v>0.14588609995667445</v>
      </c>
      <c r="W20" s="624">
        <v>1.3136122928531382</v>
      </c>
      <c r="X20" s="623">
        <v>0.21833456244347271</v>
      </c>
      <c r="Y20" s="624">
        <v>1.5006018572805475</v>
      </c>
      <c r="Z20" s="623" t="s">
        <v>34</v>
      </c>
      <c r="AA20" s="624" t="s">
        <v>34</v>
      </c>
      <c r="AB20" s="623">
        <v>1.2393473367078337E-3</v>
      </c>
      <c r="AC20" s="625">
        <v>28.102616063066723</v>
      </c>
      <c r="AD20" s="162">
        <v>37806055000101</v>
      </c>
    </row>
    <row r="21" spans="5:30">
      <c r="E21" s="619" t="s">
        <v>2214</v>
      </c>
      <c r="F21" s="161" t="s">
        <v>717</v>
      </c>
      <c r="G21" s="161" t="s">
        <v>34</v>
      </c>
      <c r="H21" s="161" t="s">
        <v>1323</v>
      </c>
      <c r="I21" s="620" t="s">
        <v>34</v>
      </c>
      <c r="J21" s="161" t="s">
        <v>687</v>
      </c>
      <c r="K21" s="161" t="s">
        <v>608</v>
      </c>
      <c r="L21" s="161" t="s">
        <v>48</v>
      </c>
      <c r="M21" s="161">
        <v>1</v>
      </c>
      <c r="N21" s="620">
        <v>0</v>
      </c>
      <c r="O21" s="620">
        <v>6.6666666666666697E-3</v>
      </c>
      <c r="P21" s="621">
        <v>50000</v>
      </c>
      <c r="Q21" s="621" t="s">
        <v>34</v>
      </c>
      <c r="R21" s="621">
        <v>59551316.939999998</v>
      </c>
      <c r="S21" s="622">
        <v>43313</v>
      </c>
      <c r="T21" s="623">
        <v>0.10323385239846639</v>
      </c>
      <c r="U21" s="624">
        <v>1.1127177927514897</v>
      </c>
      <c r="V21" s="623">
        <v>0.14204780965320873</v>
      </c>
      <c r="W21" s="624">
        <v>1.2790509101876961</v>
      </c>
      <c r="X21" s="623">
        <v>0.2378887798873095</v>
      </c>
      <c r="Y21" s="624">
        <v>1.6349969557271626</v>
      </c>
      <c r="Z21" s="623">
        <v>0.30567126160893432</v>
      </c>
      <c r="AA21" s="624">
        <v>1.6547689960106087</v>
      </c>
      <c r="AB21" s="623">
        <v>9.3385759332749538E-3</v>
      </c>
      <c r="AC21" s="625">
        <v>3.3185586635745956</v>
      </c>
      <c r="AD21" s="162">
        <v>30877877000126</v>
      </c>
    </row>
    <row r="22" spans="5:30">
      <c r="E22" s="619" t="s">
        <v>2222</v>
      </c>
      <c r="F22" s="161" t="s">
        <v>717</v>
      </c>
      <c r="G22" s="161" t="s">
        <v>34</v>
      </c>
      <c r="H22" s="161" t="s">
        <v>1323</v>
      </c>
      <c r="I22" s="620" t="s">
        <v>34</v>
      </c>
      <c r="J22" s="161" t="s">
        <v>619</v>
      </c>
      <c r="K22" s="161" t="s">
        <v>608</v>
      </c>
      <c r="L22" s="161" t="s">
        <v>48</v>
      </c>
      <c r="M22" s="161">
        <v>1</v>
      </c>
      <c r="N22" s="620">
        <v>0</v>
      </c>
      <c r="O22" s="620">
        <v>1.6000000000000001E-3</v>
      </c>
      <c r="P22" s="621">
        <v>1000</v>
      </c>
      <c r="Q22" s="621" t="s">
        <v>34</v>
      </c>
      <c r="R22" s="621">
        <v>25754359.460000001</v>
      </c>
      <c r="S22" s="622">
        <v>44287</v>
      </c>
      <c r="T22" s="623">
        <v>9.5485975746389951E-2</v>
      </c>
      <c r="U22" s="624">
        <v>1.0292064250507784</v>
      </c>
      <c r="V22" s="623">
        <v>0.11923584259488673</v>
      </c>
      <c r="W22" s="624">
        <v>1.0736435385404177</v>
      </c>
      <c r="X22" s="623" t="s">
        <v>34</v>
      </c>
      <c r="Y22" s="624" t="s">
        <v>34</v>
      </c>
      <c r="Z22" s="623" t="s">
        <v>34</v>
      </c>
      <c r="AA22" s="624" t="s">
        <v>34</v>
      </c>
      <c r="AB22" s="623">
        <v>6.0406414853295433E-3</v>
      </c>
      <c r="AC22" s="625">
        <v>1.3539365033266213</v>
      </c>
      <c r="AD22" s="162">
        <v>34687428000176</v>
      </c>
    </row>
    <row r="23" spans="5:30">
      <c r="E23" s="619" t="s">
        <v>2228</v>
      </c>
      <c r="F23" s="161" t="s">
        <v>717</v>
      </c>
      <c r="G23" s="161" t="s">
        <v>34</v>
      </c>
      <c r="H23" s="161" t="s">
        <v>1323</v>
      </c>
      <c r="I23" s="620" t="s">
        <v>34</v>
      </c>
      <c r="J23" s="161" t="s">
        <v>665</v>
      </c>
      <c r="K23" s="161" t="s">
        <v>608</v>
      </c>
      <c r="L23" s="161" t="s">
        <v>34</v>
      </c>
      <c r="M23" s="161">
        <v>0</v>
      </c>
      <c r="N23" s="620">
        <v>0</v>
      </c>
      <c r="O23" s="620">
        <v>8.0000000000000004E-4</v>
      </c>
      <c r="P23" s="621">
        <v>1000</v>
      </c>
      <c r="Q23" s="621" t="s">
        <v>34</v>
      </c>
      <c r="R23" s="621">
        <v>0</v>
      </c>
      <c r="S23" s="622">
        <v>0</v>
      </c>
      <c r="T23" s="623" t="s">
        <v>34</v>
      </c>
      <c r="U23" s="624" t="s">
        <v>34</v>
      </c>
      <c r="V23" s="623" t="s">
        <v>34</v>
      </c>
      <c r="W23" s="624" t="s">
        <v>34</v>
      </c>
      <c r="X23" s="623" t="s">
        <v>34</v>
      </c>
      <c r="Y23" s="624" t="s">
        <v>34</v>
      </c>
      <c r="Z23" s="623" t="s">
        <v>34</v>
      </c>
      <c r="AA23" s="624" t="s">
        <v>34</v>
      </c>
      <c r="AB23" s="623" t="s">
        <v>34</v>
      </c>
      <c r="AC23" s="625" t="s">
        <v>34</v>
      </c>
      <c r="AD23" s="162">
        <v>0</v>
      </c>
    </row>
    <row r="24" spans="5:30">
      <c r="E24" s="619" t="s">
        <v>2182</v>
      </c>
      <c r="F24" s="161" t="s">
        <v>1341</v>
      </c>
      <c r="G24" s="161" t="s">
        <v>34</v>
      </c>
      <c r="H24" s="161" t="s">
        <v>1323</v>
      </c>
      <c r="I24" s="620" t="s">
        <v>34</v>
      </c>
      <c r="J24" s="161" t="s">
        <v>665</v>
      </c>
      <c r="K24" s="161" t="s">
        <v>608</v>
      </c>
      <c r="L24" s="161" t="s">
        <v>48</v>
      </c>
      <c r="M24" s="161">
        <v>0</v>
      </c>
      <c r="N24" s="620">
        <v>3.0000000000000001E-3</v>
      </c>
      <c r="O24" s="620">
        <v>1E-3</v>
      </c>
      <c r="P24" s="621">
        <v>1000</v>
      </c>
      <c r="Q24" s="621" t="s">
        <v>34</v>
      </c>
      <c r="R24" s="621">
        <v>4258517006</v>
      </c>
      <c r="S24" s="622">
        <v>37430</v>
      </c>
      <c r="T24" s="623">
        <v>0.10253079447994873</v>
      </c>
      <c r="U24" s="624">
        <v>1.1051398031957977</v>
      </c>
      <c r="V24" s="623">
        <v>0.12478359734076716</v>
      </c>
      <c r="W24" s="624">
        <v>1.1235975700354481</v>
      </c>
      <c r="X24" s="623">
        <v>0.19464527531746034</v>
      </c>
      <c r="Y24" s="624">
        <v>1.337786644420468</v>
      </c>
      <c r="Z24" s="623">
        <v>0.17875814280411051</v>
      </c>
      <c r="AA24" s="624">
        <v>0.96771751109242343</v>
      </c>
      <c r="AB24" s="623">
        <v>1.4684950995250638E-3</v>
      </c>
      <c r="AC24" s="625">
        <v>9.3472560860547578</v>
      </c>
      <c r="AD24" s="162">
        <v>4899128000190</v>
      </c>
    </row>
    <row r="25" spans="5:30">
      <c r="E25" s="619" t="s">
        <v>2183</v>
      </c>
      <c r="F25" s="161" t="s">
        <v>1341</v>
      </c>
      <c r="G25" s="161" t="s">
        <v>1421</v>
      </c>
      <c r="H25" s="161" t="s">
        <v>1323</v>
      </c>
      <c r="I25" s="620" t="s">
        <v>34</v>
      </c>
      <c r="J25" s="161" t="s">
        <v>674</v>
      </c>
      <c r="K25" s="161" t="s">
        <v>608</v>
      </c>
      <c r="L25" s="161" t="s">
        <v>48</v>
      </c>
      <c r="M25" s="161">
        <v>0</v>
      </c>
      <c r="N25" s="620">
        <v>4.0000000000000001E-3</v>
      </c>
      <c r="O25" s="620">
        <v>6.6666666666666697E-4</v>
      </c>
      <c r="P25" s="621">
        <v>20000</v>
      </c>
      <c r="Q25" s="621" t="s">
        <v>34</v>
      </c>
      <c r="R25" s="621">
        <v>4755385670</v>
      </c>
      <c r="S25" s="622">
        <v>41700</v>
      </c>
      <c r="T25" s="623">
        <v>9.8543003068590096E-2</v>
      </c>
      <c r="U25" s="624">
        <v>1.062156940945602</v>
      </c>
      <c r="V25" s="623">
        <v>0.11818378159163512</v>
      </c>
      <c r="W25" s="624">
        <v>1.0641703929349546</v>
      </c>
      <c r="X25" s="623">
        <v>0.18612418884591109</v>
      </c>
      <c r="Y25" s="624">
        <v>1.2792216694474126</v>
      </c>
      <c r="Z25" s="623">
        <v>0.20391589657520814</v>
      </c>
      <c r="AA25" s="624">
        <v>1.1039104614226436</v>
      </c>
      <c r="AB25" s="623">
        <v>1.4493819552196387E-3</v>
      </c>
      <c r="AC25" s="625">
        <v>4.9169813254403572</v>
      </c>
      <c r="AD25" s="162">
        <v>18719154000101</v>
      </c>
    </row>
    <row r="26" spans="5:30">
      <c r="E26" s="619" t="s">
        <v>2209</v>
      </c>
      <c r="F26" s="161" t="s">
        <v>1341</v>
      </c>
      <c r="G26" s="161" t="s">
        <v>34</v>
      </c>
      <c r="H26" s="161" t="s">
        <v>1326</v>
      </c>
      <c r="I26" s="620" t="s">
        <v>34</v>
      </c>
      <c r="J26" s="161" t="s">
        <v>665</v>
      </c>
      <c r="K26" s="161" t="s">
        <v>608</v>
      </c>
      <c r="L26" s="161" t="s">
        <v>48</v>
      </c>
      <c r="M26" s="161">
        <v>1</v>
      </c>
      <c r="N26" s="620">
        <v>4.0000000000000001E-3</v>
      </c>
      <c r="O26" s="620">
        <v>1.1199999999999999E-3</v>
      </c>
      <c r="P26" s="621">
        <v>1000</v>
      </c>
      <c r="Q26" s="621" t="s">
        <v>34</v>
      </c>
      <c r="R26" s="621">
        <v>811306753.97000003</v>
      </c>
      <c r="S26" s="622">
        <v>43338</v>
      </c>
      <c r="T26" s="623">
        <v>0.10160895693002803</v>
      </c>
      <c r="U26" s="624">
        <v>1.0952036725565575</v>
      </c>
      <c r="V26" s="623">
        <v>0.1234663602921906</v>
      </c>
      <c r="W26" s="624">
        <v>1.1117366814372498</v>
      </c>
      <c r="X26" s="623">
        <v>0.19277982278215933</v>
      </c>
      <c r="Y26" s="624">
        <v>1.3249654881737736</v>
      </c>
      <c r="Z26" s="623">
        <v>0.20989513369069712</v>
      </c>
      <c r="AA26" s="624">
        <v>1.1362794062374999</v>
      </c>
      <c r="AB26" s="623">
        <v>1.4906567741483252E-3</v>
      </c>
      <c r="AC26" s="625">
        <v>8.3246277231662233</v>
      </c>
      <c r="AD26" s="162">
        <v>30921203000181</v>
      </c>
    </row>
    <row r="27" spans="5:30">
      <c r="E27" s="619" t="s">
        <v>2184</v>
      </c>
      <c r="F27" s="161" t="s">
        <v>1341</v>
      </c>
      <c r="G27" s="161" t="s">
        <v>34</v>
      </c>
      <c r="H27" s="161" t="s">
        <v>1323</v>
      </c>
      <c r="I27" s="620" t="s">
        <v>34</v>
      </c>
      <c r="J27" s="161" t="s">
        <v>665</v>
      </c>
      <c r="K27" s="161" t="s">
        <v>608</v>
      </c>
      <c r="L27" s="161" t="s">
        <v>48</v>
      </c>
      <c r="M27" s="161">
        <v>1</v>
      </c>
      <c r="N27" s="620">
        <v>7.4999999999999997E-3</v>
      </c>
      <c r="O27" s="620">
        <v>1.65E-3</v>
      </c>
      <c r="P27" s="621">
        <v>1000</v>
      </c>
      <c r="Q27" s="621" t="s">
        <v>34</v>
      </c>
      <c r="R27" s="621">
        <v>1426014941</v>
      </c>
      <c r="S27" s="622">
        <v>41951</v>
      </c>
      <c r="T27" s="623">
        <v>0.10881752751749785</v>
      </c>
      <c r="U27" s="624">
        <v>1.172902068641037</v>
      </c>
      <c r="V27" s="623">
        <v>0.13048058056021361</v>
      </c>
      <c r="W27" s="624">
        <v>1.1748953097890327</v>
      </c>
      <c r="X27" s="623">
        <v>0.21678685711869106</v>
      </c>
      <c r="Y27" s="624">
        <v>1.4899645607439918</v>
      </c>
      <c r="Z27" s="623">
        <v>0.26099124415259278</v>
      </c>
      <c r="AA27" s="624">
        <v>1.4128911458038174</v>
      </c>
      <c r="AB27" s="623">
        <v>5.7177545103221693E-3</v>
      </c>
      <c r="AC27" s="625">
        <v>3.3970298901009079</v>
      </c>
      <c r="AD27" s="162">
        <v>20146294000171</v>
      </c>
    </row>
    <row r="28" spans="5:30">
      <c r="E28" s="619" t="s">
        <v>2185</v>
      </c>
      <c r="F28" s="161" t="s">
        <v>1341</v>
      </c>
      <c r="G28" s="161" t="s">
        <v>34</v>
      </c>
      <c r="H28" s="161" t="s">
        <v>1326</v>
      </c>
      <c r="I28" s="620" t="s">
        <v>34</v>
      </c>
      <c r="J28" s="161" t="s">
        <v>665</v>
      </c>
      <c r="K28" s="161" t="s">
        <v>608</v>
      </c>
      <c r="L28" s="161" t="s">
        <v>48</v>
      </c>
      <c r="M28" s="161">
        <v>1</v>
      </c>
      <c r="N28" s="620">
        <v>8.0000000000000002E-3</v>
      </c>
      <c r="O28" s="620">
        <v>9.6000000000000002E-4</v>
      </c>
      <c r="P28" s="621">
        <v>1000</v>
      </c>
      <c r="Q28" s="621" t="s">
        <v>34</v>
      </c>
      <c r="R28" s="621">
        <v>2882288190</v>
      </c>
      <c r="S28" s="622">
        <v>40777</v>
      </c>
      <c r="T28" s="623">
        <v>0.1016617701254936</v>
      </c>
      <c r="U28" s="624">
        <v>1.0957729255769697</v>
      </c>
      <c r="V28" s="623">
        <v>0.12248273594311399</v>
      </c>
      <c r="W28" s="624">
        <v>1.1028797647270188</v>
      </c>
      <c r="X28" s="623">
        <v>0.19610653600748207</v>
      </c>
      <c r="Y28" s="624">
        <v>1.3478298115712728</v>
      </c>
      <c r="Z28" s="623">
        <v>0.21224317240212831</v>
      </c>
      <c r="AA28" s="624">
        <v>1.148990649161213</v>
      </c>
      <c r="AB28" s="623">
        <v>5.2374586338471696E-3</v>
      </c>
      <c r="AC28" s="625">
        <v>2.1815042671432896</v>
      </c>
      <c r="AD28" s="162">
        <v>13615411000133</v>
      </c>
    </row>
    <row r="29" spans="5:30">
      <c r="E29" s="619" t="s">
        <v>2186</v>
      </c>
      <c r="F29" s="161" t="s">
        <v>1341</v>
      </c>
      <c r="G29" s="161" t="s">
        <v>34</v>
      </c>
      <c r="H29" s="161" t="s">
        <v>1323</v>
      </c>
      <c r="I29" s="620" t="s">
        <v>34</v>
      </c>
      <c r="J29" s="161" t="s">
        <v>665</v>
      </c>
      <c r="K29" s="161" t="s">
        <v>608</v>
      </c>
      <c r="L29" s="161" t="s">
        <v>48</v>
      </c>
      <c r="M29" s="161">
        <v>1</v>
      </c>
      <c r="N29" s="620">
        <v>8.0000000000000002E-3</v>
      </c>
      <c r="O29" s="620">
        <v>1.55293333333333E-3</v>
      </c>
      <c r="P29" s="621">
        <v>1000</v>
      </c>
      <c r="Q29" s="621" t="s">
        <v>34</v>
      </c>
      <c r="R29" s="621">
        <v>1262282985.97</v>
      </c>
      <c r="S29" s="622">
        <v>44045</v>
      </c>
      <c r="T29" s="623">
        <v>0.10171678309189525</v>
      </c>
      <c r="U29" s="624">
        <v>1.0963658890780399</v>
      </c>
      <c r="V29" s="623">
        <v>0.12374666853095384</v>
      </c>
      <c r="W29" s="624">
        <v>1.1142606802852328</v>
      </c>
      <c r="X29" s="623">
        <v>0.21261843346931264</v>
      </c>
      <c r="Y29" s="624">
        <v>1.4613152062845536</v>
      </c>
      <c r="Z29" s="623" t="s">
        <v>34</v>
      </c>
      <c r="AA29" s="624" t="s">
        <v>34</v>
      </c>
      <c r="AB29" s="623">
        <v>4.891698942008766E-3</v>
      </c>
      <c r="AC29" s="625">
        <v>2.5940825666088547</v>
      </c>
      <c r="AD29" s="162">
        <v>37310657000165</v>
      </c>
    </row>
    <row r="30" spans="5:30">
      <c r="E30" s="619" t="s">
        <v>2187</v>
      </c>
      <c r="F30" s="161" t="s">
        <v>1341</v>
      </c>
      <c r="G30" s="161" t="s">
        <v>34</v>
      </c>
      <c r="H30" s="161" t="s">
        <v>1323</v>
      </c>
      <c r="I30" s="620" t="s">
        <v>34</v>
      </c>
      <c r="J30" s="161" t="s">
        <v>665</v>
      </c>
      <c r="K30" s="161" t="s">
        <v>608</v>
      </c>
      <c r="L30" s="161" t="s">
        <v>48</v>
      </c>
      <c r="M30" s="161">
        <v>1</v>
      </c>
      <c r="N30" s="620">
        <v>1.1599999999999999E-2</v>
      </c>
      <c r="O30" s="620">
        <v>2.37026666666667E-3</v>
      </c>
      <c r="P30" s="621">
        <v>5000</v>
      </c>
      <c r="Q30" s="621" t="s">
        <v>34</v>
      </c>
      <c r="R30" s="621">
        <v>176369191.63999999</v>
      </c>
      <c r="S30" s="622">
        <v>44349</v>
      </c>
      <c r="T30" s="623">
        <v>0.10431616342008732</v>
      </c>
      <c r="U30" s="624">
        <v>1.1243836049155096</v>
      </c>
      <c r="V30" s="623">
        <v>0.12854383112995915</v>
      </c>
      <c r="W30" s="624">
        <v>1.1574561030344883</v>
      </c>
      <c r="X30" s="623" t="s">
        <v>34</v>
      </c>
      <c r="Y30" s="624" t="s">
        <v>34</v>
      </c>
      <c r="Z30" s="623" t="s">
        <v>34</v>
      </c>
      <c r="AA30" s="624" t="s">
        <v>34</v>
      </c>
      <c r="AB30" s="623">
        <v>9.991896958273256E-3</v>
      </c>
      <c r="AC30" s="625">
        <v>1.7500814528606961</v>
      </c>
      <c r="AD30" s="162">
        <v>41545099000194</v>
      </c>
    </row>
    <row r="31" spans="5:30">
      <c r="E31" s="619" t="s">
        <v>2283</v>
      </c>
      <c r="F31" s="161" t="s">
        <v>1341</v>
      </c>
      <c r="G31" s="161" t="s">
        <v>1421</v>
      </c>
      <c r="H31" s="161" t="s">
        <v>1326</v>
      </c>
      <c r="I31" s="620" t="s">
        <v>34</v>
      </c>
      <c r="J31" s="161" t="s">
        <v>665</v>
      </c>
      <c r="K31" s="161" t="s">
        <v>608</v>
      </c>
      <c r="L31" s="161" t="s">
        <v>48</v>
      </c>
      <c r="M31" s="161">
        <v>1</v>
      </c>
      <c r="N31" s="620">
        <v>3.4999999999999996E-3</v>
      </c>
      <c r="O31" s="620">
        <v>8.7500000000000002E-4</v>
      </c>
      <c r="P31" s="621">
        <v>500</v>
      </c>
      <c r="Q31" s="621" t="s">
        <v>34</v>
      </c>
      <c r="R31" s="621">
        <v>916868220</v>
      </c>
      <c r="S31" s="622">
        <v>38856</v>
      </c>
      <c r="T31" s="623">
        <v>0.10070505594929036</v>
      </c>
      <c r="U31" s="624">
        <v>1.0854608732636459</v>
      </c>
      <c r="V31" s="623">
        <v>0.12214171571010946</v>
      </c>
      <c r="W31" s="624">
        <v>1.0998090926731394</v>
      </c>
      <c r="X31" s="623">
        <v>0.1752912874403143</v>
      </c>
      <c r="Y31" s="624">
        <v>1.2047677131564372</v>
      </c>
      <c r="Z31" s="623">
        <v>0.21828178645339791</v>
      </c>
      <c r="AA31" s="624">
        <v>1.1816810344408701</v>
      </c>
      <c r="AB31" s="623">
        <v>1.6979330637346673E-3</v>
      </c>
      <c r="AC31" s="625">
        <v>6.5282421094614422</v>
      </c>
      <c r="AD31" s="162">
        <v>7900255000150</v>
      </c>
    </row>
    <row r="32" spans="5:30">
      <c r="E32" s="619" t="s">
        <v>2229</v>
      </c>
      <c r="F32" s="161" t="s">
        <v>1341</v>
      </c>
      <c r="G32" s="161" t="s">
        <v>1421</v>
      </c>
      <c r="H32" s="161" t="s">
        <v>1323</v>
      </c>
      <c r="I32" s="620" t="s">
        <v>34</v>
      </c>
      <c r="J32" s="161" t="s">
        <v>665</v>
      </c>
      <c r="K32" s="161" t="s">
        <v>608</v>
      </c>
      <c r="L32" s="161" t="s">
        <v>48</v>
      </c>
      <c r="M32" s="161">
        <v>1</v>
      </c>
      <c r="N32" s="620">
        <v>6.0000000000000001E-3</v>
      </c>
      <c r="O32" s="620">
        <v>0</v>
      </c>
      <c r="P32" s="621">
        <v>100000</v>
      </c>
      <c r="Q32" s="621" t="s">
        <v>34</v>
      </c>
      <c r="R32" s="621">
        <v>563006498</v>
      </c>
      <c r="S32" s="622">
        <v>41994</v>
      </c>
      <c r="T32" s="623">
        <v>0.10700564788107125</v>
      </c>
      <c r="U32" s="624">
        <v>1.153372518373029</v>
      </c>
      <c r="V32" s="623">
        <v>0.12723752215630557</v>
      </c>
      <c r="W32" s="624">
        <v>1.1456936148566199</v>
      </c>
      <c r="X32" s="623">
        <v>0.20542635203569026</v>
      </c>
      <c r="Y32" s="624">
        <v>1.411884412386309</v>
      </c>
      <c r="Z32" s="623">
        <v>0.21915197084361071</v>
      </c>
      <c r="AA32" s="624">
        <v>1.1863918278015453</v>
      </c>
      <c r="AB32" s="623">
        <v>1.8904894885906633E-3</v>
      </c>
      <c r="AC32" s="625">
        <v>8.5588016593405563</v>
      </c>
      <c r="AD32" s="162">
        <v>20824446000148</v>
      </c>
    </row>
    <row r="33" spans="5:30">
      <c r="E33" s="619" t="s">
        <v>2230</v>
      </c>
      <c r="F33" s="161" t="s">
        <v>1341</v>
      </c>
      <c r="G33" s="161" t="s">
        <v>34</v>
      </c>
      <c r="H33" s="161" t="s">
        <v>1323</v>
      </c>
      <c r="I33" s="620" t="s">
        <v>34</v>
      </c>
      <c r="J33" s="161" t="s">
        <v>665</v>
      </c>
      <c r="K33" s="161" t="s">
        <v>608</v>
      </c>
      <c r="L33" s="161" t="s">
        <v>48</v>
      </c>
      <c r="M33" s="161">
        <v>1</v>
      </c>
      <c r="N33" s="620">
        <v>8.5000000000000006E-3</v>
      </c>
      <c r="O33" s="620">
        <v>1E-3</v>
      </c>
      <c r="P33" s="621">
        <v>100000</v>
      </c>
      <c r="Q33" s="621" t="s">
        <v>34</v>
      </c>
      <c r="R33" s="621">
        <v>604330540</v>
      </c>
      <c r="S33" s="622">
        <v>42553</v>
      </c>
      <c r="T33" s="623">
        <v>0.10655393482030684</v>
      </c>
      <c r="U33" s="624">
        <v>1.1485036778885072</v>
      </c>
      <c r="V33" s="623">
        <v>0.12635070143046789</v>
      </c>
      <c r="W33" s="624">
        <v>1.1377083537017649</v>
      </c>
      <c r="X33" s="623">
        <v>0.21413041678874833</v>
      </c>
      <c r="Y33" s="624">
        <v>1.471706987374686</v>
      </c>
      <c r="Z33" s="623">
        <v>0.20670837901028305</v>
      </c>
      <c r="AA33" s="624">
        <v>1.1190277260655266</v>
      </c>
      <c r="AB33" s="623">
        <v>2.649463556039545E-3</v>
      </c>
      <c r="AC33" s="625">
        <v>5.7723020236364047</v>
      </c>
      <c r="AD33" s="162">
        <v>19488866000111</v>
      </c>
    </row>
    <row r="34" spans="5:30">
      <c r="E34" s="619" t="s">
        <v>2231</v>
      </c>
      <c r="F34" s="161" t="s">
        <v>1341</v>
      </c>
      <c r="G34" s="161" t="s">
        <v>34</v>
      </c>
      <c r="H34" s="161" t="s">
        <v>1323</v>
      </c>
      <c r="I34" s="620" t="s">
        <v>34</v>
      </c>
      <c r="J34" s="161" t="s">
        <v>665</v>
      </c>
      <c r="K34" s="161" t="s">
        <v>608</v>
      </c>
      <c r="L34" s="161" t="s">
        <v>48</v>
      </c>
      <c r="M34" s="161">
        <v>1</v>
      </c>
      <c r="N34" s="620">
        <v>8.5000000000000006E-3</v>
      </c>
      <c r="O34" s="620">
        <v>1.66656666666667E-3</v>
      </c>
      <c r="P34" s="621">
        <v>100000</v>
      </c>
      <c r="Q34" s="621" t="s">
        <v>34</v>
      </c>
      <c r="R34" s="621">
        <v>327422088</v>
      </c>
      <c r="S34" s="622">
        <v>42120</v>
      </c>
      <c r="T34" s="623">
        <v>0.10177916615871685</v>
      </c>
      <c r="U34" s="624">
        <v>1.0970382920428239</v>
      </c>
      <c r="V34" s="623">
        <v>0.11929245134001998</v>
      </c>
      <c r="W34" s="624">
        <v>1.0741532645767715</v>
      </c>
      <c r="X34" s="623">
        <v>0.21658490061481728</v>
      </c>
      <c r="Y34" s="624">
        <v>1.4885765244138238</v>
      </c>
      <c r="Z34" s="623">
        <v>0.18166356776518078</v>
      </c>
      <c r="AA34" s="624">
        <v>0.98344619661067589</v>
      </c>
      <c r="AB34" s="623">
        <v>6.4719280427347507E-3</v>
      </c>
      <c r="AC34" s="625">
        <v>1.2724575584357396</v>
      </c>
      <c r="AD34" s="162">
        <v>21946695000179</v>
      </c>
    </row>
    <row r="35" spans="5:30">
      <c r="E35" s="619" t="s">
        <v>2232</v>
      </c>
      <c r="F35" s="161" t="s">
        <v>1341</v>
      </c>
      <c r="G35" s="161" t="s">
        <v>34</v>
      </c>
      <c r="H35" s="161" t="s">
        <v>1323</v>
      </c>
      <c r="I35" s="620" t="s">
        <v>34</v>
      </c>
      <c r="J35" s="161" t="s">
        <v>665</v>
      </c>
      <c r="K35" s="161" t="s">
        <v>611</v>
      </c>
      <c r="L35" s="161" t="s">
        <v>48</v>
      </c>
      <c r="M35" s="161">
        <v>1</v>
      </c>
      <c r="N35" s="620">
        <v>0.01</v>
      </c>
      <c r="O35" s="620">
        <v>2.0002666666666699E-3</v>
      </c>
      <c r="P35" s="621">
        <v>100000</v>
      </c>
      <c r="Q35" s="621" t="s">
        <v>34</v>
      </c>
      <c r="R35" s="621">
        <v>124911478</v>
      </c>
      <c r="S35" s="622">
        <v>42756</v>
      </c>
      <c r="T35" s="623">
        <v>9.2733901257544549E-2</v>
      </c>
      <c r="U35" s="624">
        <v>0.9995428778754214</v>
      </c>
      <c r="V35" s="623">
        <v>0.1064094207434112</v>
      </c>
      <c r="W35" s="624">
        <v>0.95814970175663783</v>
      </c>
      <c r="X35" s="623">
        <v>0.21507807557941638</v>
      </c>
      <c r="Y35" s="624">
        <v>1.4782201959360326</v>
      </c>
      <c r="Z35" s="623">
        <v>0.14176134097811333</v>
      </c>
      <c r="AA35" s="624">
        <v>0.76743319162135348</v>
      </c>
      <c r="AB35" s="623">
        <v>1.2769946836995902E-2</v>
      </c>
      <c r="AC35" s="625">
        <v>-0.36396211357071723</v>
      </c>
      <c r="AD35" s="162">
        <v>26525450000191</v>
      </c>
    </row>
    <row r="36" spans="5:30">
      <c r="E36" s="619" t="s">
        <v>2188</v>
      </c>
      <c r="F36" s="161" t="s">
        <v>1341</v>
      </c>
      <c r="G36" s="161" t="s">
        <v>34</v>
      </c>
      <c r="H36" s="161" t="s">
        <v>1323</v>
      </c>
      <c r="I36" s="620" t="s">
        <v>34</v>
      </c>
      <c r="J36" s="161" t="s">
        <v>665</v>
      </c>
      <c r="K36" s="161" t="s">
        <v>608</v>
      </c>
      <c r="L36" s="161" t="s">
        <v>48</v>
      </c>
      <c r="M36" s="161">
        <v>1</v>
      </c>
      <c r="N36" s="620">
        <v>0</v>
      </c>
      <c r="O36" s="620">
        <v>1.33333333333333E-3</v>
      </c>
      <c r="P36" s="621">
        <v>20000</v>
      </c>
      <c r="Q36" s="621" t="s">
        <v>34</v>
      </c>
      <c r="R36" s="621">
        <v>196665762.81999999</v>
      </c>
      <c r="S36" s="622">
        <v>43800</v>
      </c>
      <c r="T36" s="623">
        <v>0.10444795925466765</v>
      </c>
      <c r="U36" s="624">
        <v>1.1258041812743382</v>
      </c>
      <c r="V36" s="623">
        <v>0.12504838369658633</v>
      </c>
      <c r="W36" s="624">
        <v>1.1259818041200329</v>
      </c>
      <c r="X36" s="623">
        <v>0.19967105229789239</v>
      </c>
      <c r="Y36" s="624">
        <v>1.3723285428112311</v>
      </c>
      <c r="Z36" s="623" t="s">
        <v>34</v>
      </c>
      <c r="AA36" s="624" t="s">
        <v>34</v>
      </c>
      <c r="AB36" s="623">
        <v>1.8005565449024266E-3</v>
      </c>
      <c r="AC36" s="625">
        <v>7.7704786066324845</v>
      </c>
      <c r="AD36" s="162">
        <v>35378376000119</v>
      </c>
    </row>
    <row r="37" spans="5:30">
      <c r="E37" s="619" t="s">
        <v>1781</v>
      </c>
      <c r="F37" s="161" t="s">
        <v>1341</v>
      </c>
      <c r="G37" s="161" t="s">
        <v>34</v>
      </c>
      <c r="H37" s="161" t="s">
        <v>1323</v>
      </c>
      <c r="I37" s="620" t="s">
        <v>34</v>
      </c>
      <c r="J37" s="161" t="s">
        <v>665</v>
      </c>
      <c r="K37" s="161" t="s">
        <v>608</v>
      </c>
      <c r="L37" s="161" t="s">
        <v>48</v>
      </c>
      <c r="M37" s="161">
        <v>1</v>
      </c>
      <c r="N37" s="620">
        <v>8.0000000000000002E-3</v>
      </c>
      <c r="O37" s="620">
        <v>1.6000000000000001E-3</v>
      </c>
      <c r="P37" s="621">
        <v>100</v>
      </c>
      <c r="Q37" s="621" t="s">
        <v>34</v>
      </c>
      <c r="R37" s="621">
        <v>259038933</v>
      </c>
      <c r="S37" s="622">
        <v>41915</v>
      </c>
      <c r="T37" s="623">
        <v>9.6198748075355223E-2</v>
      </c>
      <c r="U37" s="624">
        <v>1.0368891224818426</v>
      </c>
      <c r="V37" s="623">
        <v>0.11588046365491689</v>
      </c>
      <c r="W37" s="624">
        <v>1.0434304680420363</v>
      </c>
      <c r="X37" s="623">
        <v>0.1556374589605749</v>
      </c>
      <c r="Y37" s="624">
        <v>1.0696879933479622</v>
      </c>
      <c r="Z37" s="623">
        <v>0.20231504961460467</v>
      </c>
      <c r="AA37" s="624">
        <v>1.0952441841160334</v>
      </c>
      <c r="AB37" s="623">
        <v>2.2466710623754321E-3</v>
      </c>
      <c r="AC37" s="625">
        <v>2.1468501336494135</v>
      </c>
      <c r="AD37" s="162">
        <v>17899612000160</v>
      </c>
    </row>
    <row r="38" spans="5:30">
      <c r="E38" s="619" t="s">
        <v>2189</v>
      </c>
      <c r="F38" s="161" t="s">
        <v>1341</v>
      </c>
      <c r="G38" s="161" t="s">
        <v>34</v>
      </c>
      <c r="H38" s="161" t="s">
        <v>1323</v>
      </c>
      <c r="I38" s="620" t="s">
        <v>34</v>
      </c>
      <c r="J38" s="161" t="s">
        <v>665</v>
      </c>
      <c r="K38" s="161" t="s">
        <v>608</v>
      </c>
      <c r="L38" s="161" t="s">
        <v>48</v>
      </c>
      <c r="M38" s="161">
        <v>1</v>
      </c>
      <c r="N38" s="620">
        <v>6.9999999999999993E-3</v>
      </c>
      <c r="O38" s="620">
        <v>1.4E-3</v>
      </c>
      <c r="P38" s="621">
        <v>1000</v>
      </c>
      <c r="Q38" s="621" t="s">
        <v>34</v>
      </c>
      <c r="R38" s="621">
        <v>2029639323</v>
      </c>
      <c r="S38" s="622">
        <v>40948</v>
      </c>
      <c r="T38" s="623">
        <v>0.10565735279615551</v>
      </c>
      <c r="U38" s="624">
        <v>1.138839766799695</v>
      </c>
      <c r="V38" s="623">
        <v>0.12758005609682876</v>
      </c>
      <c r="W38" s="624">
        <v>1.1487779168917305</v>
      </c>
      <c r="X38" s="623">
        <v>0.20020926782226955</v>
      </c>
      <c r="Y38" s="624">
        <v>1.3760276695388498</v>
      </c>
      <c r="Z38" s="623">
        <v>0.21640511457754252</v>
      </c>
      <c r="AA38" s="624">
        <v>1.1715215630548306</v>
      </c>
      <c r="AB38" s="623">
        <v>1.8248922577997551E-3</v>
      </c>
      <c r="AC38" s="625">
        <v>9.0541556312810503</v>
      </c>
      <c r="AD38" s="162">
        <v>14188162000100</v>
      </c>
    </row>
    <row r="39" spans="5:30">
      <c r="E39" s="619" t="s">
        <v>2190</v>
      </c>
      <c r="F39" s="161" t="s">
        <v>1341</v>
      </c>
      <c r="G39" s="161" t="s">
        <v>34</v>
      </c>
      <c r="H39" s="161" t="s">
        <v>1323</v>
      </c>
      <c r="I39" s="620" t="s">
        <v>34</v>
      </c>
      <c r="J39" s="161" t="s">
        <v>665</v>
      </c>
      <c r="K39" s="161" t="s">
        <v>608</v>
      </c>
      <c r="L39" s="161" t="s">
        <v>48</v>
      </c>
      <c r="M39" s="161">
        <v>1</v>
      </c>
      <c r="N39" s="620">
        <v>0</v>
      </c>
      <c r="O39" s="620">
        <v>1.3998000000000001E-3</v>
      </c>
      <c r="P39" s="621">
        <v>1000</v>
      </c>
      <c r="Q39" s="621" t="s">
        <v>34</v>
      </c>
      <c r="R39" s="621">
        <v>347198104.29000002</v>
      </c>
      <c r="S39" s="622">
        <v>43818</v>
      </c>
      <c r="T39" s="623">
        <v>0.1054348342115532</v>
      </c>
      <c r="U39" s="624">
        <v>1.1364413249848031</v>
      </c>
      <c r="V39" s="623">
        <v>0.12525465227916865</v>
      </c>
      <c r="W39" s="624">
        <v>1.127839122574567</v>
      </c>
      <c r="X39" s="623">
        <v>0.20012307167700194</v>
      </c>
      <c r="Y39" s="624">
        <v>1.3754352480081886</v>
      </c>
      <c r="Z39" s="623" t="s">
        <v>34</v>
      </c>
      <c r="AA39" s="624" t="s">
        <v>34</v>
      </c>
      <c r="AB39" s="623">
        <v>2.2251983906132651E-3</v>
      </c>
      <c r="AC39" s="625">
        <v>6.3803096185351418</v>
      </c>
      <c r="AD39" s="162">
        <v>35343590000130</v>
      </c>
    </row>
    <row r="40" spans="5:30">
      <c r="E40" s="619" t="s">
        <v>2191</v>
      </c>
      <c r="F40" s="161" t="s">
        <v>1341</v>
      </c>
      <c r="G40" s="161" t="s">
        <v>34</v>
      </c>
      <c r="H40" s="161" t="s">
        <v>1323</v>
      </c>
      <c r="I40" s="620" t="s">
        <v>34</v>
      </c>
      <c r="J40" s="161" t="s">
        <v>665</v>
      </c>
      <c r="K40" s="161" t="s">
        <v>611</v>
      </c>
      <c r="L40" s="161" t="s">
        <v>48</v>
      </c>
      <c r="M40" s="161">
        <v>1</v>
      </c>
      <c r="N40" s="620">
        <v>8.3000000000000001E-3</v>
      </c>
      <c r="O40" s="620">
        <v>1.33333333333333E-3</v>
      </c>
      <c r="P40" s="621">
        <v>1000</v>
      </c>
      <c r="Q40" s="621" t="s">
        <v>34</v>
      </c>
      <c r="R40" s="621">
        <v>296388642.49000001</v>
      </c>
      <c r="S40" s="622">
        <v>43740</v>
      </c>
      <c r="T40" s="623">
        <v>7.0696483974463709E-2</v>
      </c>
      <c r="U40" s="624">
        <v>0.76201007494829243</v>
      </c>
      <c r="V40" s="623">
        <v>9.0445675602523812E-2</v>
      </c>
      <c r="W40" s="624">
        <v>0.81440624803985473</v>
      </c>
      <c r="X40" s="623">
        <v>0.11719179999999962</v>
      </c>
      <c r="Y40" s="624">
        <v>0.8054530202179051</v>
      </c>
      <c r="Z40" s="623">
        <v>0.11719179999999962</v>
      </c>
      <c r="AA40" s="624">
        <v>0.63442456515515389</v>
      </c>
      <c r="AB40" s="623">
        <v>2.1354887667846011E-2</v>
      </c>
      <c r="AC40" s="625">
        <v>-0.96518990417827466</v>
      </c>
      <c r="AD40" s="162">
        <v>34781162000126</v>
      </c>
    </row>
    <row r="41" spans="5:30">
      <c r="E41" s="619" t="s">
        <v>519</v>
      </c>
      <c r="F41" s="161" t="s">
        <v>1341</v>
      </c>
      <c r="G41" s="161" t="s">
        <v>34</v>
      </c>
      <c r="H41" s="161" t="s">
        <v>1323</v>
      </c>
      <c r="I41" s="620" t="s">
        <v>34</v>
      </c>
      <c r="J41" s="161" t="s">
        <v>687</v>
      </c>
      <c r="K41" s="161" t="s">
        <v>608</v>
      </c>
      <c r="L41" s="161" t="s">
        <v>48</v>
      </c>
      <c r="M41" s="161">
        <v>1</v>
      </c>
      <c r="N41" s="620">
        <v>7.5000000000000002E-4</v>
      </c>
      <c r="O41" s="620">
        <v>6.4999999999999997E-3</v>
      </c>
      <c r="P41" s="621">
        <v>5000</v>
      </c>
      <c r="Q41" s="621" t="s">
        <v>34</v>
      </c>
      <c r="R41" s="621">
        <v>45798239.119999997</v>
      </c>
      <c r="S41" s="622">
        <v>44057</v>
      </c>
      <c r="T41" s="623">
        <v>0.11557599454908463</v>
      </c>
      <c r="U41" s="624">
        <v>1.2457489724720003</v>
      </c>
      <c r="V41" s="623">
        <v>0.14373720650468935</v>
      </c>
      <c r="W41" s="624">
        <v>1.2942628630212518</v>
      </c>
      <c r="X41" s="623">
        <v>0.20818807568000075</v>
      </c>
      <c r="Y41" s="624">
        <v>1.4308655923862501</v>
      </c>
      <c r="Z41" s="623" t="s">
        <v>34</v>
      </c>
      <c r="AA41" s="624" t="s">
        <v>34</v>
      </c>
      <c r="AB41" s="623">
        <v>9.1896574107321848E-3</v>
      </c>
      <c r="AC41" s="625">
        <v>3.5561727123944715</v>
      </c>
      <c r="AD41" s="162">
        <v>39469191000170</v>
      </c>
    </row>
    <row r="42" spans="5:30">
      <c r="E42" s="619" t="s">
        <v>2233</v>
      </c>
      <c r="F42" s="161" t="s">
        <v>1341</v>
      </c>
      <c r="G42" s="161" t="s">
        <v>34</v>
      </c>
      <c r="H42" s="161" t="s">
        <v>1323</v>
      </c>
      <c r="I42" s="620" t="s">
        <v>34</v>
      </c>
      <c r="J42" s="161" t="s">
        <v>687</v>
      </c>
      <c r="K42" s="161" t="s">
        <v>608</v>
      </c>
      <c r="L42" s="161" t="s">
        <v>48</v>
      </c>
      <c r="M42" s="161">
        <v>1</v>
      </c>
      <c r="N42" s="620">
        <v>0.02</v>
      </c>
      <c r="O42" s="620">
        <v>3.3333333333333301E-3</v>
      </c>
      <c r="P42" s="621">
        <v>5000</v>
      </c>
      <c r="Q42" s="621" t="s">
        <v>34</v>
      </c>
      <c r="R42" s="621">
        <v>60510253.289999999</v>
      </c>
      <c r="S42" s="622">
        <v>43684</v>
      </c>
      <c r="T42" s="623">
        <v>0.10105162327954176</v>
      </c>
      <c r="U42" s="624">
        <v>1.0891963885602043</v>
      </c>
      <c r="V42" s="623">
        <v>0.12651670134873183</v>
      </c>
      <c r="W42" s="624">
        <v>1.1392030782389819</v>
      </c>
      <c r="X42" s="623">
        <v>0.23010900633887643</v>
      </c>
      <c r="Y42" s="624">
        <v>1.5815269851217379</v>
      </c>
      <c r="Z42" s="623">
        <v>0.3336579024500903</v>
      </c>
      <c r="AA42" s="624">
        <v>1.8062762895738436</v>
      </c>
      <c r="AB42" s="623">
        <v>6.5124914802120017E-3</v>
      </c>
      <c r="AC42" s="625">
        <v>2.3738232612380559</v>
      </c>
      <c r="AD42" s="162">
        <v>34096240000153</v>
      </c>
    </row>
    <row r="43" spans="5:30">
      <c r="E43" s="619" t="s">
        <v>2234</v>
      </c>
      <c r="F43" s="161" t="s">
        <v>1341</v>
      </c>
      <c r="G43" s="161" t="s">
        <v>34</v>
      </c>
      <c r="H43" s="161" t="s">
        <v>1323</v>
      </c>
      <c r="I43" s="620" t="s">
        <v>34</v>
      </c>
      <c r="J43" s="161" t="s">
        <v>687</v>
      </c>
      <c r="K43" s="161" t="s">
        <v>692</v>
      </c>
      <c r="L43" s="161" t="s">
        <v>48</v>
      </c>
      <c r="M43" s="161">
        <v>1</v>
      </c>
      <c r="N43" s="620">
        <v>0</v>
      </c>
      <c r="O43" s="620">
        <v>5.3333333333333297E-3</v>
      </c>
      <c r="P43" s="621">
        <v>50000</v>
      </c>
      <c r="Q43" s="621" t="s">
        <v>34</v>
      </c>
      <c r="R43" s="621">
        <v>30909365.120000001</v>
      </c>
      <c r="S43" s="622">
        <v>43732</v>
      </c>
      <c r="T43" s="623">
        <v>0.1137974531645769</v>
      </c>
      <c r="U43" s="624">
        <v>1.226578762335427</v>
      </c>
      <c r="V43" s="623">
        <v>0.16984968440813719</v>
      </c>
      <c r="W43" s="624">
        <v>1.5293892525882633</v>
      </c>
      <c r="X43" s="623">
        <v>0.28204463506126132</v>
      </c>
      <c r="Y43" s="624">
        <v>1.9384778043032918</v>
      </c>
      <c r="Z43" s="623">
        <v>0.29479120999999964</v>
      </c>
      <c r="AA43" s="624">
        <v>1.5958692094140716</v>
      </c>
      <c r="AB43" s="623">
        <v>1.4674283530733467E-2</v>
      </c>
      <c r="AC43" s="625">
        <v>4.0064979459210868</v>
      </c>
      <c r="AD43" s="162">
        <v>35420451000162</v>
      </c>
    </row>
    <row r="44" spans="5:30">
      <c r="E44" s="619" t="s">
        <v>2284</v>
      </c>
      <c r="F44" s="161" t="s">
        <v>1341</v>
      </c>
      <c r="G44" s="161" t="s">
        <v>34</v>
      </c>
      <c r="H44" s="161" t="s">
        <v>1323</v>
      </c>
      <c r="I44" s="620" t="s">
        <v>34</v>
      </c>
      <c r="J44" s="161" t="s">
        <v>694</v>
      </c>
      <c r="K44" s="161" t="s">
        <v>608</v>
      </c>
      <c r="L44" s="161" t="s">
        <v>48</v>
      </c>
      <c r="M44" s="161">
        <v>1</v>
      </c>
      <c r="N44" s="620">
        <v>8.0000000000000002E-3</v>
      </c>
      <c r="O44" s="620">
        <v>2.8E-3</v>
      </c>
      <c r="P44" s="621">
        <v>500</v>
      </c>
      <c r="Q44" s="621" t="s">
        <v>34</v>
      </c>
      <c r="R44" s="621">
        <v>456544181.04000002</v>
      </c>
      <c r="S44" s="622">
        <v>43439</v>
      </c>
      <c r="T44" s="623">
        <v>9.6679629862617134E-2</v>
      </c>
      <c r="U44" s="624">
        <v>1.0420723613948992</v>
      </c>
      <c r="V44" s="623">
        <v>0.11992954725572491</v>
      </c>
      <c r="W44" s="624">
        <v>1.0798899113638545</v>
      </c>
      <c r="X44" s="623">
        <v>0.2333832783419505</v>
      </c>
      <c r="Y44" s="624">
        <v>1.6040308827825891</v>
      </c>
      <c r="Z44" s="623">
        <v>0.22134628806093981</v>
      </c>
      <c r="AA44" s="624">
        <v>1.1982708905552233</v>
      </c>
      <c r="AB44" s="623">
        <v>5.0614971679181272E-3</v>
      </c>
      <c r="AC44" s="625">
        <v>1.7529101325140768</v>
      </c>
      <c r="AD44" s="162">
        <v>30934757000113</v>
      </c>
    </row>
    <row r="45" spans="5:30">
      <c r="E45" s="619" t="s">
        <v>2236</v>
      </c>
      <c r="F45" s="161" t="s">
        <v>1341</v>
      </c>
      <c r="G45" s="161" t="s">
        <v>34</v>
      </c>
      <c r="H45" s="161" t="s">
        <v>1323</v>
      </c>
      <c r="I45" s="620" t="s">
        <v>34</v>
      </c>
      <c r="J45" s="161" t="s">
        <v>694</v>
      </c>
      <c r="K45" s="161" t="s">
        <v>608</v>
      </c>
      <c r="L45" s="161" t="s">
        <v>48</v>
      </c>
      <c r="M45" s="161">
        <v>1</v>
      </c>
      <c r="N45" s="620">
        <v>0.02</v>
      </c>
      <c r="O45" s="620">
        <v>8.1809999999999999E-4</v>
      </c>
      <c r="P45" s="621">
        <v>50000</v>
      </c>
      <c r="Q45" s="621" t="s">
        <v>34</v>
      </c>
      <c r="R45" s="621">
        <v>9642102.4899999984</v>
      </c>
      <c r="S45" s="622">
        <v>43546</v>
      </c>
      <c r="T45" s="623">
        <v>9.2283677297119171E-2</v>
      </c>
      <c r="U45" s="624">
        <v>0.99469008782788271</v>
      </c>
      <c r="V45" s="623">
        <v>0.10879845825830814</v>
      </c>
      <c r="W45" s="624">
        <v>0.97966147737191533</v>
      </c>
      <c r="X45" s="623">
        <v>0.18468584329326787</v>
      </c>
      <c r="Y45" s="624">
        <v>1.2693359968193494</v>
      </c>
      <c r="Z45" s="623">
        <v>0.20748094525522909</v>
      </c>
      <c r="AA45" s="624">
        <v>1.123210057969324</v>
      </c>
      <c r="AB45" s="623">
        <v>1.6495314316890164E-2</v>
      </c>
      <c r="AC45" s="625">
        <v>-0.13693217859868093</v>
      </c>
      <c r="AD45" s="162">
        <v>32227355000104</v>
      </c>
    </row>
    <row r="46" spans="5:30">
      <c r="E46" s="619" t="s">
        <v>2206</v>
      </c>
      <c r="F46" s="161" t="s">
        <v>1341</v>
      </c>
      <c r="G46" s="161" t="s">
        <v>34</v>
      </c>
      <c r="H46" s="161" t="s">
        <v>1323</v>
      </c>
      <c r="I46" s="620" t="s">
        <v>34</v>
      </c>
      <c r="J46" s="161" t="s">
        <v>665</v>
      </c>
      <c r="K46" s="161" t="s">
        <v>608</v>
      </c>
      <c r="L46" s="161" t="s">
        <v>48</v>
      </c>
      <c r="M46" s="161">
        <v>4</v>
      </c>
      <c r="N46" s="620">
        <v>2.5000000000000001E-2</v>
      </c>
      <c r="O46" s="620">
        <v>4.1999999999999997E-3</v>
      </c>
      <c r="P46" s="621">
        <v>1000</v>
      </c>
      <c r="Q46" s="621" t="s">
        <v>34</v>
      </c>
      <c r="R46" s="621">
        <v>223519188</v>
      </c>
      <c r="S46" s="622">
        <v>39634</v>
      </c>
      <c r="T46" s="623">
        <v>9.211223109818012E-2</v>
      </c>
      <c r="U46" s="624">
        <v>0.99284213551740663</v>
      </c>
      <c r="V46" s="623">
        <v>0.10974079648654778</v>
      </c>
      <c r="W46" s="624">
        <v>0.98814663861077678</v>
      </c>
      <c r="X46" s="623">
        <v>0.15553966585621737</v>
      </c>
      <c r="Y46" s="624">
        <v>1.069015866533106</v>
      </c>
      <c r="Z46" s="623">
        <v>0.19998284644454434</v>
      </c>
      <c r="AA46" s="624">
        <v>1.0826186678084162</v>
      </c>
      <c r="AB46" s="623">
        <v>2.8964277748130857E-3</v>
      </c>
      <c r="AC46" s="625">
        <v>-0.45449125619129127</v>
      </c>
      <c r="AD46" s="162">
        <v>9620860000100</v>
      </c>
    </row>
    <row r="47" spans="5:30">
      <c r="E47" s="619" t="s">
        <v>1524</v>
      </c>
      <c r="F47" s="161" t="s">
        <v>717</v>
      </c>
      <c r="G47" s="161" t="s">
        <v>34</v>
      </c>
      <c r="H47" s="161" t="s">
        <v>1323</v>
      </c>
      <c r="I47" s="620" t="s">
        <v>34</v>
      </c>
      <c r="J47" s="161" t="s">
        <v>687</v>
      </c>
      <c r="K47" s="161" t="s">
        <v>608</v>
      </c>
      <c r="L47" s="161" t="s">
        <v>48</v>
      </c>
      <c r="M47" s="161">
        <v>91</v>
      </c>
      <c r="N47" s="620">
        <v>2.5000000000000001E-3</v>
      </c>
      <c r="O47" s="620">
        <v>7.0000000000000001E-3</v>
      </c>
      <c r="P47" s="621">
        <v>5000</v>
      </c>
      <c r="Q47" s="621" t="s">
        <v>1429</v>
      </c>
      <c r="R47" s="621">
        <v>60000000</v>
      </c>
      <c r="S47" s="622">
        <v>42184</v>
      </c>
      <c r="T47" s="623" t="s">
        <v>34</v>
      </c>
      <c r="U47" s="624" t="s">
        <v>34</v>
      </c>
      <c r="V47" s="623" t="s">
        <v>34</v>
      </c>
      <c r="W47" s="624" t="s">
        <v>34</v>
      </c>
      <c r="X47" s="623" t="s">
        <v>34</v>
      </c>
      <c r="Y47" s="624" t="s">
        <v>34</v>
      </c>
      <c r="Z47" s="623" t="s">
        <v>34</v>
      </c>
      <c r="AA47" s="624" t="s">
        <v>34</v>
      </c>
      <c r="AB47" s="623" t="s">
        <v>34</v>
      </c>
      <c r="AC47" s="625" t="s">
        <v>34</v>
      </c>
      <c r="AD47" s="162" t="s">
        <v>34</v>
      </c>
    </row>
    <row r="48" spans="5:30">
      <c r="E48" s="619" t="s">
        <v>2293</v>
      </c>
      <c r="F48" s="161" t="s">
        <v>717</v>
      </c>
      <c r="G48" s="161" t="s">
        <v>1421</v>
      </c>
      <c r="H48" s="161" t="s">
        <v>1323</v>
      </c>
      <c r="I48" s="620" t="s">
        <v>34</v>
      </c>
      <c r="J48" s="161" t="s">
        <v>1367</v>
      </c>
      <c r="K48" s="161" t="s">
        <v>608</v>
      </c>
      <c r="L48" s="161" t="s">
        <v>48</v>
      </c>
      <c r="M48" s="161">
        <v>0</v>
      </c>
      <c r="N48" s="620" t="s">
        <v>34</v>
      </c>
      <c r="O48" s="620" t="s">
        <v>34</v>
      </c>
      <c r="P48" s="621" t="s">
        <v>34</v>
      </c>
      <c r="Q48" s="621" t="s">
        <v>1428</v>
      </c>
      <c r="R48" s="621" t="s">
        <v>34</v>
      </c>
      <c r="S48" s="622" t="s">
        <v>34</v>
      </c>
      <c r="T48" s="623" t="s">
        <v>34</v>
      </c>
      <c r="U48" s="624" t="s">
        <v>34</v>
      </c>
      <c r="V48" s="623" t="s">
        <v>34</v>
      </c>
      <c r="W48" s="624" t="s">
        <v>34</v>
      </c>
      <c r="X48" s="623" t="s">
        <v>34</v>
      </c>
      <c r="Y48" s="624" t="s">
        <v>34</v>
      </c>
      <c r="Z48" s="623" t="s">
        <v>34</v>
      </c>
      <c r="AA48" s="624" t="s">
        <v>34</v>
      </c>
      <c r="AB48" s="623" t="s">
        <v>34</v>
      </c>
      <c r="AC48" s="625" t="s">
        <v>34</v>
      </c>
      <c r="AD48" s="162" t="s">
        <v>34</v>
      </c>
    </row>
    <row r="49" spans="1:30">
      <c r="E49" s="619" t="s">
        <v>1365</v>
      </c>
      <c r="F49" s="161" t="s">
        <v>717</v>
      </c>
      <c r="G49" s="161" t="s">
        <v>34</v>
      </c>
      <c r="H49" s="161" t="s">
        <v>34</v>
      </c>
      <c r="I49" s="620" t="s">
        <v>34</v>
      </c>
      <c r="J49" s="161" t="s">
        <v>665</v>
      </c>
      <c r="K49" s="161" t="s">
        <v>608</v>
      </c>
      <c r="L49" s="161" t="s">
        <v>48</v>
      </c>
      <c r="M49" s="161">
        <v>0</v>
      </c>
      <c r="N49" s="620" t="s">
        <v>34</v>
      </c>
      <c r="O49" s="620">
        <v>2.9999999999999997E-4</v>
      </c>
      <c r="P49" s="621" t="s">
        <v>34</v>
      </c>
      <c r="Q49" s="621" t="s">
        <v>1428</v>
      </c>
      <c r="R49" s="621" t="s">
        <v>34</v>
      </c>
      <c r="S49" s="622" t="s">
        <v>34</v>
      </c>
      <c r="T49" s="623" t="s">
        <v>34</v>
      </c>
      <c r="U49" s="624" t="s">
        <v>34</v>
      </c>
      <c r="V49" s="623" t="s">
        <v>34</v>
      </c>
      <c r="W49" s="624" t="s">
        <v>34</v>
      </c>
      <c r="X49" s="623" t="s">
        <v>34</v>
      </c>
      <c r="Y49" s="624" t="s">
        <v>34</v>
      </c>
      <c r="Z49" s="623" t="s">
        <v>34</v>
      </c>
      <c r="AA49" s="624" t="s">
        <v>34</v>
      </c>
      <c r="AB49" s="623" t="s">
        <v>34</v>
      </c>
      <c r="AC49" s="625" t="s">
        <v>34</v>
      </c>
      <c r="AD49" s="162" t="s">
        <v>34</v>
      </c>
    </row>
    <row r="50" spans="1:30">
      <c r="E50" s="619" t="s">
        <v>2265</v>
      </c>
      <c r="F50" s="161" t="s">
        <v>717</v>
      </c>
      <c r="G50" s="161" t="s">
        <v>34</v>
      </c>
      <c r="H50" s="161" t="s">
        <v>34</v>
      </c>
      <c r="I50" s="620" t="s">
        <v>34</v>
      </c>
      <c r="J50" s="161" t="s">
        <v>665</v>
      </c>
      <c r="K50" s="161" t="s">
        <v>608</v>
      </c>
      <c r="L50" s="161" t="s">
        <v>48</v>
      </c>
      <c r="M50" s="161">
        <v>182</v>
      </c>
      <c r="N50" s="620" t="s">
        <v>34</v>
      </c>
      <c r="O50" s="620">
        <v>2.5000000000000001E-3</v>
      </c>
      <c r="P50" s="621" t="s">
        <v>34</v>
      </c>
      <c r="Q50" s="621" t="s">
        <v>1428</v>
      </c>
      <c r="R50" s="621" t="s">
        <v>34</v>
      </c>
      <c r="S50" s="622" t="s">
        <v>34</v>
      </c>
      <c r="T50" s="623" t="s">
        <v>34</v>
      </c>
      <c r="U50" s="624" t="s">
        <v>34</v>
      </c>
      <c r="V50" s="623" t="s">
        <v>34</v>
      </c>
      <c r="W50" s="624" t="s">
        <v>34</v>
      </c>
      <c r="X50" s="623" t="s">
        <v>34</v>
      </c>
      <c r="Y50" s="624" t="s">
        <v>34</v>
      </c>
      <c r="Z50" s="623" t="s">
        <v>34</v>
      </c>
      <c r="AA50" s="624" t="s">
        <v>34</v>
      </c>
      <c r="AB50" s="623" t="s">
        <v>34</v>
      </c>
      <c r="AC50" s="625" t="s">
        <v>34</v>
      </c>
      <c r="AD50" s="162" t="s">
        <v>34</v>
      </c>
    </row>
    <row r="51" spans="1:30">
      <c r="E51" s="619" t="s">
        <v>2266</v>
      </c>
      <c r="F51" s="161" t="s">
        <v>717</v>
      </c>
      <c r="G51" s="161" t="s">
        <v>34</v>
      </c>
      <c r="H51" s="161" t="s">
        <v>34</v>
      </c>
      <c r="I51" s="620" t="s">
        <v>34</v>
      </c>
      <c r="J51" s="161" t="s">
        <v>665</v>
      </c>
      <c r="K51" s="161" t="s">
        <v>608</v>
      </c>
      <c r="L51" s="161" t="s">
        <v>48</v>
      </c>
      <c r="M51" s="161">
        <v>365</v>
      </c>
      <c r="N51" s="620" t="s">
        <v>34</v>
      </c>
      <c r="O51" s="620">
        <v>2.5000000000000001E-3</v>
      </c>
      <c r="P51" s="621" t="s">
        <v>34</v>
      </c>
      <c r="Q51" s="621" t="s">
        <v>1428</v>
      </c>
      <c r="R51" s="621" t="s">
        <v>34</v>
      </c>
      <c r="S51" s="622" t="s">
        <v>34</v>
      </c>
      <c r="T51" s="623" t="s">
        <v>34</v>
      </c>
      <c r="U51" s="624" t="s">
        <v>34</v>
      </c>
      <c r="V51" s="623" t="s">
        <v>34</v>
      </c>
      <c r="W51" s="624" t="s">
        <v>34</v>
      </c>
      <c r="X51" s="623" t="s">
        <v>34</v>
      </c>
      <c r="Y51" s="624" t="s">
        <v>34</v>
      </c>
      <c r="Z51" s="623" t="s">
        <v>34</v>
      </c>
      <c r="AA51" s="624" t="s">
        <v>34</v>
      </c>
      <c r="AB51" s="623" t="s">
        <v>34</v>
      </c>
      <c r="AC51" s="625" t="s">
        <v>34</v>
      </c>
      <c r="AD51" s="162" t="s">
        <v>34</v>
      </c>
    </row>
    <row r="52" spans="1:30">
      <c r="E52" s="619" t="s">
        <v>2267</v>
      </c>
      <c r="F52" s="161" t="s">
        <v>717</v>
      </c>
      <c r="G52" s="161" t="s">
        <v>34</v>
      </c>
      <c r="H52" s="161" t="s">
        <v>34</v>
      </c>
      <c r="I52" s="620" t="s">
        <v>34</v>
      </c>
      <c r="J52" s="161" t="s">
        <v>665</v>
      </c>
      <c r="K52" s="161" t="s">
        <v>608</v>
      </c>
      <c r="L52" s="161" t="s">
        <v>48</v>
      </c>
      <c r="M52" s="161">
        <v>730</v>
      </c>
      <c r="N52" s="620" t="s">
        <v>34</v>
      </c>
      <c r="O52" s="620">
        <v>2.5000000000000001E-3</v>
      </c>
      <c r="P52" s="621" t="s">
        <v>34</v>
      </c>
      <c r="Q52" s="621" t="s">
        <v>1428</v>
      </c>
      <c r="R52" s="621" t="s">
        <v>34</v>
      </c>
      <c r="S52" s="622" t="s">
        <v>34</v>
      </c>
      <c r="T52" s="623" t="s">
        <v>34</v>
      </c>
      <c r="U52" s="624" t="s">
        <v>34</v>
      </c>
      <c r="V52" s="623" t="s">
        <v>34</v>
      </c>
      <c r="W52" s="624" t="s">
        <v>34</v>
      </c>
      <c r="X52" s="623" t="s">
        <v>34</v>
      </c>
      <c r="Y52" s="624" t="s">
        <v>34</v>
      </c>
      <c r="Z52" s="623" t="s">
        <v>34</v>
      </c>
      <c r="AA52" s="624" t="s">
        <v>34</v>
      </c>
      <c r="AB52" s="623" t="s">
        <v>34</v>
      </c>
      <c r="AC52" s="625" t="s">
        <v>34</v>
      </c>
      <c r="AD52" s="162" t="s">
        <v>34</v>
      </c>
    </row>
    <row r="53" spans="1:30">
      <c r="E53" s="619" t="s">
        <v>2268</v>
      </c>
      <c r="F53" s="161" t="s">
        <v>1341</v>
      </c>
      <c r="G53" s="161" t="s">
        <v>34</v>
      </c>
      <c r="H53" s="161" t="s">
        <v>34</v>
      </c>
      <c r="I53" s="620" t="s">
        <v>34</v>
      </c>
      <c r="J53" s="161" t="s">
        <v>665</v>
      </c>
      <c r="K53" s="161" t="s">
        <v>608</v>
      </c>
      <c r="L53" s="161" t="s">
        <v>48</v>
      </c>
      <c r="M53" s="161">
        <v>1095</v>
      </c>
      <c r="N53" s="620" t="s">
        <v>34</v>
      </c>
      <c r="O53" s="620">
        <v>2.5000000000000001E-3</v>
      </c>
      <c r="P53" s="621" t="s">
        <v>34</v>
      </c>
      <c r="Q53" s="621" t="s">
        <v>1428</v>
      </c>
      <c r="R53" s="621" t="s">
        <v>34</v>
      </c>
      <c r="S53" s="622" t="s">
        <v>34</v>
      </c>
      <c r="T53" s="623" t="s">
        <v>34</v>
      </c>
      <c r="U53" s="624" t="s">
        <v>34</v>
      </c>
      <c r="V53" s="623" t="s">
        <v>34</v>
      </c>
      <c r="W53" s="624" t="s">
        <v>34</v>
      </c>
      <c r="X53" s="623" t="s">
        <v>34</v>
      </c>
      <c r="Y53" s="624" t="s">
        <v>34</v>
      </c>
      <c r="Z53" s="623" t="s">
        <v>34</v>
      </c>
      <c r="AA53" s="624" t="s">
        <v>34</v>
      </c>
      <c r="AB53" s="623" t="s">
        <v>34</v>
      </c>
      <c r="AC53" s="625" t="s">
        <v>34</v>
      </c>
      <c r="AD53" s="162" t="s">
        <v>34</v>
      </c>
    </row>
    <row r="54" spans="1:30">
      <c r="E54" s="619" t="s">
        <v>1525</v>
      </c>
      <c r="F54" s="161" t="s">
        <v>717</v>
      </c>
      <c r="G54" s="161" t="s">
        <v>34</v>
      </c>
      <c r="H54" s="161" t="s">
        <v>34</v>
      </c>
      <c r="I54" s="620" t="s">
        <v>34</v>
      </c>
      <c r="J54" s="161" t="s">
        <v>665</v>
      </c>
      <c r="K54" s="161" t="s">
        <v>608</v>
      </c>
      <c r="L54" s="161" t="s">
        <v>48</v>
      </c>
      <c r="M54" s="161">
        <v>730</v>
      </c>
      <c r="N54" s="620" t="s">
        <v>34</v>
      </c>
      <c r="O54" s="620">
        <v>2.5000000000000001E-3</v>
      </c>
      <c r="P54" s="621" t="s">
        <v>34</v>
      </c>
      <c r="Q54" s="621" t="s">
        <v>1428</v>
      </c>
      <c r="R54" s="621" t="s">
        <v>34</v>
      </c>
      <c r="S54" s="622" t="s">
        <v>34</v>
      </c>
      <c r="T54" s="623" t="s">
        <v>34</v>
      </c>
      <c r="U54" s="624" t="s">
        <v>34</v>
      </c>
      <c r="V54" s="623" t="s">
        <v>34</v>
      </c>
      <c r="W54" s="624" t="s">
        <v>34</v>
      </c>
      <c r="X54" s="623" t="s">
        <v>34</v>
      </c>
      <c r="Y54" s="624" t="s">
        <v>34</v>
      </c>
      <c r="Z54" s="623" t="s">
        <v>34</v>
      </c>
      <c r="AA54" s="624" t="s">
        <v>34</v>
      </c>
      <c r="AB54" s="623" t="s">
        <v>34</v>
      </c>
      <c r="AC54" s="625" t="s">
        <v>34</v>
      </c>
      <c r="AD54" s="162" t="s">
        <v>34</v>
      </c>
    </row>
    <row r="55" spans="1:30">
      <c r="E55" s="619" t="s">
        <v>1526</v>
      </c>
      <c r="F55" s="161" t="s">
        <v>717</v>
      </c>
      <c r="G55" s="161" t="s">
        <v>34</v>
      </c>
      <c r="H55" s="161" t="s">
        <v>34</v>
      </c>
      <c r="I55" s="620" t="s">
        <v>34</v>
      </c>
      <c r="J55" s="161" t="s">
        <v>665</v>
      </c>
      <c r="K55" s="161" t="s">
        <v>608</v>
      </c>
      <c r="L55" s="161" t="s">
        <v>48</v>
      </c>
      <c r="M55" s="161">
        <v>1095</v>
      </c>
      <c r="N55" s="620" t="s">
        <v>34</v>
      </c>
      <c r="O55" s="620">
        <v>2.5000000000000001E-3</v>
      </c>
      <c r="P55" s="621" t="s">
        <v>34</v>
      </c>
      <c r="Q55" s="621" t="s">
        <v>1428</v>
      </c>
      <c r="R55" s="621" t="s">
        <v>34</v>
      </c>
      <c r="S55" s="622" t="s">
        <v>34</v>
      </c>
      <c r="T55" s="623" t="s">
        <v>34</v>
      </c>
      <c r="U55" s="624" t="s">
        <v>34</v>
      </c>
      <c r="V55" s="623" t="s">
        <v>34</v>
      </c>
      <c r="W55" s="624" t="s">
        <v>34</v>
      </c>
      <c r="X55" s="623" t="s">
        <v>34</v>
      </c>
      <c r="Y55" s="624" t="s">
        <v>34</v>
      </c>
      <c r="Z55" s="623" t="s">
        <v>34</v>
      </c>
      <c r="AA55" s="624" t="s">
        <v>34</v>
      </c>
      <c r="AB55" s="623" t="s">
        <v>34</v>
      </c>
      <c r="AC55" s="625" t="s">
        <v>34</v>
      </c>
      <c r="AD55" s="162" t="s">
        <v>34</v>
      </c>
    </row>
    <row r="56" spans="1:30">
      <c r="E56" s="619" t="s">
        <v>2294</v>
      </c>
      <c r="F56" s="161" t="s">
        <v>1341</v>
      </c>
      <c r="G56" s="161" t="s">
        <v>34</v>
      </c>
      <c r="H56" s="161" t="s">
        <v>34</v>
      </c>
      <c r="I56" s="620" t="s">
        <v>34</v>
      </c>
      <c r="J56" s="161" t="s">
        <v>665</v>
      </c>
      <c r="K56" s="161" t="s">
        <v>608</v>
      </c>
      <c r="L56" s="161" t="s">
        <v>48</v>
      </c>
      <c r="M56" s="161">
        <v>1460</v>
      </c>
      <c r="N56" s="620" t="s">
        <v>34</v>
      </c>
      <c r="O56" s="620">
        <v>2.5000000000000001E-3</v>
      </c>
      <c r="P56" s="621" t="s">
        <v>34</v>
      </c>
      <c r="Q56" s="621" t="s">
        <v>1428</v>
      </c>
      <c r="R56" s="621" t="s">
        <v>34</v>
      </c>
      <c r="S56" s="622" t="s">
        <v>34</v>
      </c>
      <c r="T56" s="623" t="s">
        <v>34</v>
      </c>
      <c r="U56" s="624" t="s">
        <v>34</v>
      </c>
      <c r="V56" s="623" t="s">
        <v>34</v>
      </c>
      <c r="W56" s="624" t="s">
        <v>34</v>
      </c>
      <c r="X56" s="623" t="s">
        <v>34</v>
      </c>
      <c r="Y56" s="624" t="s">
        <v>34</v>
      </c>
      <c r="Z56" s="623" t="s">
        <v>34</v>
      </c>
      <c r="AA56" s="624" t="s">
        <v>34</v>
      </c>
      <c r="AB56" s="623" t="s">
        <v>34</v>
      </c>
      <c r="AC56" s="625" t="s">
        <v>34</v>
      </c>
      <c r="AD56" s="162" t="s">
        <v>34</v>
      </c>
    </row>
    <row r="57" spans="1:30" s="513" customFormat="1" ht="7.5" customHeight="1">
      <c r="B57" s="609"/>
      <c r="C57" s="609"/>
      <c r="D57" s="609"/>
      <c r="E57" s="626" t="s">
        <v>1396</v>
      </c>
      <c r="J57" s="611"/>
      <c r="P57" s="612"/>
      <c r="Q57" s="612"/>
      <c r="R57" s="612"/>
      <c r="S57" s="627"/>
      <c r="T57" s="623"/>
      <c r="U57" s="624"/>
      <c r="V57" s="623"/>
      <c r="W57" s="624"/>
      <c r="X57" s="623"/>
      <c r="Y57" s="624"/>
      <c r="Z57" s="623"/>
      <c r="AA57" s="624"/>
      <c r="AB57" s="623"/>
      <c r="AC57" s="625"/>
    </row>
    <row r="58" spans="1:30" s="513" customFormat="1">
      <c r="A58" s="613"/>
      <c r="B58" s="628" t="s">
        <v>12</v>
      </c>
      <c r="C58" s="609"/>
      <c r="D58" s="609"/>
      <c r="E58" s="614" t="s">
        <v>621</v>
      </c>
      <c r="F58" s="614"/>
      <c r="G58" s="614"/>
      <c r="H58" s="614"/>
      <c r="I58" s="614"/>
      <c r="J58" s="615"/>
      <c r="K58" s="614"/>
      <c r="L58" s="614"/>
      <c r="M58" s="614"/>
      <c r="N58" s="614"/>
      <c r="O58" s="614"/>
      <c r="P58" s="616"/>
      <c r="Q58" s="616"/>
      <c r="R58" s="616"/>
      <c r="S58" s="617"/>
      <c r="T58" s="614"/>
      <c r="U58" s="614"/>
      <c r="V58" s="614"/>
      <c r="W58" s="614"/>
      <c r="X58" s="614"/>
      <c r="Y58" s="614"/>
      <c r="Z58" s="614"/>
      <c r="AA58" s="614"/>
      <c r="AB58" s="614"/>
      <c r="AC58" s="618"/>
      <c r="AD58" s="614"/>
    </row>
    <row r="59" spans="1:30" s="513" customFormat="1" ht="3" customHeight="1">
      <c r="B59" s="609"/>
      <c r="C59" s="609"/>
      <c r="D59" s="609"/>
      <c r="J59" s="629"/>
      <c r="P59" s="612"/>
      <c r="Q59" s="612"/>
      <c r="R59" s="612"/>
      <c r="S59" s="627"/>
      <c r="AC59" s="630"/>
    </row>
    <row r="60" spans="1:30" s="513" customFormat="1">
      <c r="A60" s="613"/>
      <c r="B60" s="609" t="s">
        <v>621</v>
      </c>
      <c r="C60" s="609" t="s">
        <v>740</v>
      </c>
      <c r="D60" s="609" t="str">
        <f>B60&amp;" "&amp;C60</f>
        <v>Inflação Curta</v>
      </c>
      <c r="E60" s="631" t="s">
        <v>1374</v>
      </c>
      <c r="F60" s="631"/>
      <c r="G60" s="631"/>
      <c r="H60" s="631"/>
      <c r="I60" s="631"/>
      <c r="J60" s="632"/>
      <c r="K60" s="631"/>
      <c r="L60" s="631"/>
      <c r="M60" s="631"/>
      <c r="N60" s="631"/>
      <c r="O60" s="631"/>
      <c r="P60" s="633"/>
      <c r="Q60" s="633"/>
      <c r="R60" s="633"/>
      <c r="S60" s="634"/>
      <c r="T60" s="631"/>
      <c r="U60" s="631"/>
      <c r="V60" s="631"/>
      <c r="W60" s="631"/>
      <c r="X60" s="631"/>
      <c r="Y60" s="631"/>
      <c r="Z60" s="631"/>
      <c r="AA60" s="631"/>
      <c r="AB60" s="631"/>
      <c r="AC60" s="635"/>
      <c r="AD60" s="631"/>
    </row>
    <row r="61" spans="1:30">
      <c r="E61" s="619" t="s">
        <v>2312</v>
      </c>
      <c r="F61" s="161" t="s">
        <v>717</v>
      </c>
      <c r="G61" s="161" t="s">
        <v>34</v>
      </c>
      <c r="H61" s="161" t="s">
        <v>1323</v>
      </c>
      <c r="I61" s="620" t="s">
        <v>34</v>
      </c>
      <c r="J61" s="161" t="s">
        <v>694</v>
      </c>
      <c r="K61" s="161" t="s">
        <v>608</v>
      </c>
      <c r="L61" s="161" t="s">
        <v>48</v>
      </c>
      <c r="M61" s="161">
        <v>1</v>
      </c>
      <c r="N61" s="620">
        <v>0.01</v>
      </c>
      <c r="O61" s="620">
        <v>1.9599999999999999E-3</v>
      </c>
      <c r="P61" s="621">
        <v>500</v>
      </c>
      <c r="Q61" s="621" t="s">
        <v>34</v>
      </c>
      <c r="R61" s="621">
        <v>611226401.93999994</v>
      </c>
      <c r="S61" s="622">
        <v>43338</v>
      </c>
      <c r="T61" s="623">
        <v>6.509551362332866E-2</v>
      </c>
      <c r="U61" s="624">
        <v>0.70163938043690444</v>
      </c>
      <c r="V61" s="623">
        <v>8.2124560039393835E-2</v>
      </c>
      <c r="W61" s="624">
        <v>0.73947985205541666</v>
      </c>
      <c r="X61" s="623">
        <v>0.19952004503270748</v>
      </c>
      <c r="Y61" s="624">
        <v>1.3712906778939071</v>
      </c>
      <c r="Z61" s="623">
        <v>0.2637417620811644</v>
      </c>
      <c r="AA61" s="624">
        <v>1.4277812331715811</v>
      </c>
      <c r="AB61" s="623">
        <v>3.6264315274782959E-2</v>
      </c>
      <c r="AC61" s="625">
        <v>-0.79782666033446148</v>
      </c>
      <c r="AD61" s="162">
        <v>30910199000156</v>
      </c>
    </row>
    <row r="62" spans="1:30">
      <c r="E62" s="619" t="s">
        <v>1764</v>
      </c>
      <c r="F62" s="161" t="s">
        <v>717</v>
      </c>
      <c r="G62" s="161" t="s">
        <v>34</v>
      </c>
      <c r="H62" s="161" t="s">
        <v>1323</v>
      </c>
      <c r="I62" s="620" t="s">
        <v>34</v>
      </c>
      <c r="J62" s="161" t="s">
        <v>674</v>
      </c>
      <c r="K62" s="161" t="s">
        <v>608</v>
      </c>
      <c r="L62" s="161" t="s">
        <v>48</v>
      </c>
      <c r="M62" s="161">
        <v>1</v>
      </c>
      <c r="N62" s="620">
        <v>9.5999999999999992E-3</v>
      </c>
      <c r="O62" s="620">
        <v>2.8800000000000002E-3</v>
      </c>
      <c r="P62" s="621">
        <v>500</v>
      </c>
      <c r="Q62" s="621" t="s">
        <v>34</v>
      </c>
      <c r="R62" s="621">
        <v>1877696054</v>
      </c>
      <c r="S62" s="622">
        <v>41144</v>
      </c>
      <c r="T62" s="623">
        <v>8.4584321678963681E-2</v>
      </c>
      <c r="U62" s="624">
        <v>0.91170170959731278</v>
      </c>
      <c r="V62" s="623">
        <v>8.5071843889741094E-2</v>
      </c>
      <c r="W62" s="624">
        <v>0.76601828373255021</v>
      </c>
      <c r="X62" s="623">
        <v>0.14615199863365747</v>
      </c>
      <c r="Y62" s="624">
        <v>1.0044949280612032</v>
      </c>
      <c r="Z62" s="623">
        <v>0.22440188165254549</v>
      </c>
      <c r="AA62" s="624">
        <v>1.2148125226117776</v>
      </c>
      <c r="AB62" s="623">
        <v>2.0323334348444362E-2</v>
      </c>
      <c r="AC62" s="625">
        <v>-1.2785969688402956</v>
      </c>
      <c r="AD62" s="162">
        <v>13396703000122</v>
      </c>
    </row>
    <row r="63" spans="1:30">
      <c r="E63" s="619" t="s">
        <v>2235</v>
      </c>
      <c r="F63" s="161" t="s">
        <v>1341</v>
      </c>
      <c r="G63" s="161" t="s">
        <v>34</v>
      </c>
      <c r="H63" s="161" t="s">
        <v>1323</v>
      </c>
      <c r="I63" s="620" t="s">
        <v>34</v>
      </c>
      <c r="J63" s="161" t="s">
        <v>694</v>
      </c>
      <c r="K63" s="161" t="s">
        <v>608</v>
      </c>
      <c r="L63" s="161" t="s">
        <v>48</v>
      </c>
      <c r="M63" s="161">
        <v>1</v>
      </c>
      <c r="N63" s="620">
        <v>8.0000000000000002E-3</v>
      </c>
      <c r="O63" s="620">
        <v>2.8E-3</v>
      </c>
      <c r="P63" s="621">
        <v>500</v>
      </c>
      <c r="Q63" s="621" t="s">
        <v>34</v>
      </c>
      <c r="R63" s="621">
        <v>145452211.66999999</v>
      </c>
      <c r="S63" s="622">
        <v>43679</v>
      </c>
      <c r="T63" s="623">
        <v>9.3379451334575148E-2</v>
      </c>
      <c r="U63" s="624">
        <v>1.006501012635824</v>
      </c>
      <c r="V63" s="623">
        <v>0.11701805538101384</v>
      </c>
      <c r="W63" s="624">
        <v>1.0536737638467277</v>
      </c>
      <c r="X63" s="623">
        <v>0.23309336213493714</v>
      </c>
      <c r="Y63" s="624">
        <v>1.6020383040821253</v>
      </c>
      <c r="Z63" s="623">
        <v>0.27366504521545632</v>
      </c>
      <c r="AA63" s="624">
        <v>1.4815014984749952</v>
      </c>
      <c r="AB63" s="623">
        <v>2.9577614446342992E-2</v>
      </c>
      <c r="AC63" s="625">
        <v>0.20153274387417427</v>
      </c>
      <c r="AD63" s="162">
        <v>34096235000140</v>
      </c>
    </row>
    <row r="64" spans="1:30">
      <c r="E64" s="619" t="s">
        <v>2237</v>
      </c>
      <c r="F64" s="161" t="s">
        <v>1341</v>
      </c>
      <c r="G64" s="161" t="s">
        <v>34</v>
      </c>
      <c r="H64" s="161" t="s">
        <v>1323</v>
      </c>
      <c r="I64" s="620" t="s">
        <v>34</v>
      </c>
      <c r="J64" s="161" t="s">
        <v>694</v>
      </c>
      <c r="K64" s="161" t="s">
        <v>608</v>
      </c>
      <c r="L64" s="161" t="s">
        <v>48</v>
      </c>
      <c r="M64" s="161">
        <v>1</v>
      </c>
      <c r="N64" s="620">
        <v>0</v>
      </c>
      <c r="O64" s="620">
        <v>2.2669500000000002E-3</v>
      </c>
      <c r="P64" s="621">
        <v>50000</v>
      </c>
      <c r="Q64" s="621" t="s">
        <v>34</v>
      </c>
      <c r="R64" s="621">
        <v>35495906.480000004</v>
      </c>
      <c r="S64" s="622">
        <v>44390</v>
      </c>
      <c r="T64" s="623">
        <v>0.10149689019542563</v>
      </c>
      <c r="U64" s="624">
        <v>1.0939957485406413</v>
      </c>
      <c r="V64" s="623">
        <v>0.10149689019542563</v>
      </c>
      <c r="W64" s="624">
        <v>0.91391546341064811</v>
      </c>
      <c r="X64" s="623" t="s">
        <v>34</v>
      </c>
      <c r="Y64" s="624" t="s">
        <v>34</v>
      </c>
      <c r="Z64" s="623" t="s">
        <v>34</v>
      </c>
      <c r="AA64" s="624" t="s">
        <v>34</v>
      </c>
      <c r="AB64" s="623">
        <v>4.7476763945670998E-2</v>
      </c>
      <c r="AC64" s="625">
        <v>-0.20136813452375199</v>
      </c>
      <c r="AD64" s="162">
        <v>41594333000173</v>
      </c>
    </row>
    <row r="65" spans="1:30">
      <c r="E65" s="619" t="s">
        <v>2195</v>
      </c>
      <c r="F65" s="161" t="s">
        <v>1341</v>
      </c>
      <c r="G65" s="161" t="s">
        <v>1421</v>
      </c>
      <c r="H65" s="161" t="s">
        <v>1323</v>
      </c>
      <c r="I65" s="620" t="s">
        <v>34</v>
      </c>
      <c r="J65" s="161" t="s">
        <v>674</v>
      </c>
      <c r="K65" s="161" t="s">
        <v>608</v>
      </c>
      <c r="L65" s="161" t="s">
        <v>48</v>
      </c>
      <c r="M65" s="161">
        <v>1</v>
      </c>
      <c r="N65" s="620">
        <v>2E-3</v>
      </c>
      <c r="O65" s="620">
        <v>6.9999999999999999E-4</v>
      </c>
      <c r="P65" s="621">
        <v>3000</v>
      </c>
      <c r="Q65" s="621" t="s">
        <v>34</v>
      </c>
      <c r="R65" s="621">
        <v>850143044</v>
      </c>
      <c r="S65" s="622">
        <v>38702</v>
      </c>
      <c r="T65" s="623">
        <v>7.3043275935794849E-2</v>
      </c>
      <c r="U65" s="624">
        <v>0.78730523841056499</v>
      </c>
      <c r="V65" s="623">
        <v>8.8863789893035783E-2</v>
      </c>
      <c r="W65" s="624">
        <v>0.80016236521284578</v>
      </c>
      <c r="X65" s="623">
        <v>0.15406116046520246</v>
      </c>
      <c r="Y65" s="624">
        <v>1.0588541774678182</v>
      </c>
      <c r="Z65" s="623">
        <v>0.23107979010323243</v>
      </c>
      <c r="AA65" s="624">
        <v>1.2509637649766274</v>
      </c>
      <c r="AB65" s="623">
        <v>2.679373677788827E-2</v>
      </c>
      <c r="AC65" s="625">
        <v>-0.82830580427547584</v>
      </c>
      <c r="AD65" s="162">
        <v>7539298000151</v>
      </c>
    </row>
    <row r="66" spans="1:30">
      <c r="E66" s="619" t="s">
        <v>2295</v>
      </c>
      <c r="F66" s="161" t="s">
        <v>1341</v>
      </c>
      <c r="G66" s="161" t="s">
        <v>1421</v>
      </c>
      <c r="H66" s="161" t="s">
        <v>1323</v>
      </c>
      <c r="I66" s="620" t="s">
        <v>34</v>
      </c>
      <c r="J66" s="161" t="s">
        <v>1367</v>
      </c>
      <c r="K66" s="161" t="s">
        <v>608</v>
      </c>
      <c r="L66" s="161" t="s">
        <v>48</v>
      </c>
      <c r="M66" s="161">
        <v>306</v>
      </c>
      <c r="N66" s="620" t="s">
        <v>34</v>
      </c>
      <c r="O66" s="620" t="s">
        <v>34</v>
      </c>
      <c r="P66" s="621" t="s">
        <v>34</v>
      </c>
      <c r="Q66" s="621" t="s">
        <v>1428</v>
      </c>
      <c r="R66" s="621" t="s">
        <v>34</v>
      </c>
      <c r="S66" s="622" t="s">
        <v>34</v>
      </c>
      <c r="T66" s="623" t="s">
        <v>34</v>
      </c>
      <c r="U66" s="624" t="s">
        <v>34</v>
      </c>
      <c r="V66" s="623" t="s">
        <v>34</v>
      </c>
      <c r="W66" s="624" t="s">
        <v>34</v>
      </c>
      <c r="X66" s="623" t="s">
        <v>34</v>
      </c>
      <c r="Y66" s="624" t="s">
        <v>34</v>
      </c>
      <c r="Z66" s="623" t="s">
        <v>34</v>
      </c>
      <c r="AA66" s="624" t="s">
        <v>34</v>
      </c>
      <c r="AB66" s="623" t="s">
        <v>34</v>
      </c>
      <c r="AC66" s="625" t="s">
        <v>34</v>
      </c>
      <c r="AD66" s="162" t="s">
        <v>34</v>
      </c>
    </row>
    <row r="67" spans="1:30">
      <c r="E67" s="619" t="s">
        <v>2296</v>
      </c>
      <c r="F67" s="161" t="s">
        <v>1341</v>
      </c>
      <c r="G67" s="161" t="s">
        <v>1421</v>
      </c>
      <c r="H67" s="161" t="s">
        <v>1323</v>
      </c>
      <c r="I67" s="620" t="s">
        <v>34</v>
      </c>
      <c r="J67" s="161" t="s">
        <v>1367</v>
      </c>
      <c r="K67" s="161" t="s">
        <v>608</v>
      </c>
      <c r="L67" s="161" t="s">
        <v>48</v>
      </c>
      <c r="M67" s="161">
        <v>672</v>
      </c>
      <c r="N67" s="620" t="s">
        <v>34</v>
      </c>
      <c r="O67" s="620" t="s">
        <v>34</v>
      </c>
      <c r="P67" s="621" t="s">
        <v>34</v>
      </c>
      <c r="Q67" s="621" t="s">
        <v>1428</v>
      </c>
      <c r="R67" s="621" t="s">
        <v>34</v>
      </c>
      <c r="S67" s="622" t="s">
        <v>34</v>
      </c>
      <c r="T67" s="623" t="s">
        <v>34</v>
      </c>
      <c r="U67" s="624" t="s">
        <v>34</v>
      </c>
      <c r="V67" s="623" t="s">
        <v>34</v>
      </c>
      <c r="W67" s="624" t="s">
        <v>34</v>
      </c>
      <c r="X67" s="623" t="s">
        <v>34</v>
      </c>
      <c r="Y67" s="624" t="s">
        <v>34</v>
      </c>
      <c r="Z67" s="623" t="s">
        <v>34</v>
      </c>
      <c r="AA67" s="624" t="s">
        <v>34</v>
      </c>
      <c r="AB67" s="623" t="s">
        <v>34</v>
      </c>
      <c r="AC67" s="625" t="s">
        <v>34</v>
      </c>
      <c r="AD67" s="162" t="s">
        <v>34</v>
      </c>
    </row>
    <row r="68" spans="1:30">
      <c r="E68" s="619" t="s">
        <v>2297</v>
      </c>
      <c r="F68" s="161" t="s">
        <v>1341</v>
      </c>
      <c r="G68" s="161" t="s">
        <v>1421</v>
      </c>
      <c r="H68" s="161" t="s">
        <v>1323</v>
      </c>
      <c r="I68" s="620" t="s">
        <v>34</v>
      </c>
      <c r="J68" s="161" t="s">
        <v>1367</v>
      </c>
      <c r="K68" s="161" t="s">
        <v>608</v>
      </c>
      <c r="L68" s="161" t="s">
        <v>48</v>
      </c>
      <c r="M68" s="161">
        <v>1037</v>
      </c>
      <c r="N68" s="620" t="s">
        <v>34</v>
      </c>
      <c r="O68" s="620" t="s">
        <v>34</v>
      </c>
      <c r="P68" s="621" t="s">
        <v>34</v>
      </c>
      <c r="Q68" s="621" t="s">
        <v>1428</v>
      </c>
      <c r="R68" s="621" t="s">
        <v>34</v>
      </c>
      <c r="S68" s="622" t="s">
        <v>34</v>
      </c>
      <c r="T68" s="623" t="s">
        <v>34</v>
      </c>
      <c r="U68" s="624" t="s">
        <v>34</v>
      </c>
      <c r="V68" s="623" t="s">
        <v>34</v>
      </c>
      <c r="W68" s="624" t="s">
        <v>34</v>
      </c>
      <c r="X68" s="623" t="s">
        <v>34</v>
      </c>
      <c r="Y68" s="624" t="s">
        <v>34</v>
      </c>
      <c r="Z68" s="623" t="s">
        <v>34</v>
      </c>
      <c r="AA68" s="624" t="s">
        <v>34</v>
      </c>
      <c r="AB68" s="623" t="s">
        <v>34</v>
      </c>
      <c r="AC68" s="625" t="s">
        <v>34</v>
      </c>
      <c r="AD68" s="162" t="s">
        <v>34</v>
      </c>
    </row>
    <row r="69" spans="1:30">
      <c r="E69" s="619" t="s">
        <v>2298</v>
      </c>
      <c r="F69" s="161" t="s">
        <v>717</v>
      </c>
      <c r="G69" s="161" t="s">
        <v>1421</v>
      </c>
      <c r="H69" s="161" t="s">
        <v>1323</v>
      </c>
      <c r="I69" s="620" t="s">
        <v>34</v>
      </c>
      <c r="J69" s="161" t="s">
        <v>1367</v>
      </c>
      <c r="K69" s="161" t="s">
        <v>608</v>
      </c>
      <c r="L69" s="161" t="s">
        <v>48</v>
      </c>
      <c r="M69" s="161">
        <v>1402</v>
      </c>
      <c r="N69" s="620" t="s">
        <v>34</v>
      </c>
      <c r="O69" s="620" t="s">
        <v>34</v>
      </c>
      <c r="P69" s="621" t="s">
        <v>34</v>
      </c>
      <c r="Q69" s="621" t="s">
        <v>1428</v>
      </c>
      <c r="R69" s="621" t="s">
        <v>34</v>
      </c>
      <c r="S69" s="622" t="s">
        <v>34</v>
      </c>
      <c r="T69" s="623" t="s">
        <v>34</v>
      </c>
      <c r="U69" s="624" t="s">
        <v>34</v>
      </c>
      <c r="V69" s="623" t="s">
        <v>34</v>
      </c>
      <c r="W69" s="624" t="s">
        <v>34</v>
      </c>
      <c r="X69" s="623" t="s">
        <v>34</v>
      </c>
      <c r="Y69" s="624" t="s">
        <v>34</v>
      </c>
      <c r="Z69" s="623" t="s">
        <v>34</v>
      </c>
      <c r="AA69" s="624" t="s">
        <v>34</v>
      </c>
      <c r="AB69" s="623" t="s">
        <v>34</v>
      </c>
      <c r="AC69" s="625" t="s">
        <v>34</v>
      </c>
      <c r="AD69" s="162" t="s">
        <v>34</v>
      </c>
    </row>
    <row r="70" spans="1:30">
      <c r="E70" s="619" t="s">
        <v>2269</v>
      </c>
      <c r="F70" s="161" t="s">
        <v>1341</v>
      </c>
      <c r="G70" s="161" t="s">
        <v>34</v>
      </c>
      <c r="H70" s="161" t="s">
        <v>34</v>
      </c>
      <c r="I70" s="620" t="s">
        <v>34</v>
      </c>
      <c r="J70" s="161" t="s">
        <v>665</v>
      </c>
      <c r="K70" s="161" t="s">
        <v>608</v>
      </c>
      <c r="L70" s="161" t="s">
        <v>48</v>
      </c>
      <c r="M70" s="161">
        <v>365</v>
      </c>
      <c r="N70" s="620" t="s">
        <v>34</v>
      </c>
      <c r="O70" s="620">
        <v>2.5000000000000001E-3</v>
      </c>
      <c r="P70" s="621" t="s">
        <v>34</v>
      </c>
      <c r="Q70" s="621" t="s">
        <v>1428</v>
      </c>
      <c r="R70" s="621" t="s">
        <v>34</v>
      </c>
      <c r="S70" s="622" t="s">
        <v>34</v>
      </c>
      <c r="T70" s="623" t="s">
        <v>34</v>
      </c>
      <c r="U70" s="624" t="s">
        <v>34</v>
      </c>
      <c r="V70" s="623" t="s">
        <v>34</v>
      </c>
      <c r="W70" s="624" t="s">
        <v>34</v>
      </c>
      <c r="X70" s="623" t="s">
        <v>34</v>
      </c>
      <c r="Y70" s="624" t="s">
        <v>34</v>
      </c>
      <c r="Z70" s="623" t="s">
        <v>34</v>
      </c>
      <c r="AA70" s="624" t="s">
        <v>34</v>
      </c>
      <c r="AB70" s="623" t="s">
        <v>34</v>
      </c>
      <c r="AC70" s="625" t="s">
        <v>34</v>
      </c>
      <c r="AD70" s="162" t="s">
        <v>34</v>
      </c>
    </row>
    <row r="71" spans="1:30">
      <c r="E71" s="619" t="s">
        <v>2270</v>
      </c>
      <c r="F71" s="161" t="s">
        <v>1341</v>
      </c>
      <c r="G71" s="161" t="s">
        <v>34</v>
      </c>
      <c r="H71" s="161" t="s">
        <v>34</v>
      </c>
      <c r="I71" s="620" t="s">
        <v>34</v>
      </c>
      <c r="J71" s="161" t="s">
        <v>665</v>
      </c>
      <c r="K71" s="161" t="s">
        <v>608</v>
      </c>
      <c r="L71" s="161" t="s">
        <v>48</v>
      </c>
      <c r="M71" s="161">
        <v>730</v>
      </c>
      <c r="N71" s="620" t="s">
        <v>34</v>
      </c>
      <c r="O71" s="620">
        <v>2.5000000000000001E-3</v>
      </c>
      <c r="P71" s="621" t="s">
        <v>34</v>
      </c>
      <c r="Q71" s="621" t="s">
        <v>1428</v>
      </c>
      <c r="R71" s="621" t="s">
        <v>34</v>
      </c>
      <c r="S71" s="622" t="s">
        <v>34</v>
      </c>
      <c r="T71" s="623" t="s">
        <v>34</v>
      </c>
      <c r="U71" s="624" t="s">
        <v>34</v>
      </c>
      <c r="V71" s="623" t="s">
        <v>34</v>
      </c>
      <c r="W71" s="624" t="s">
        <v>34</v>
      </c>
      <c r="X71" s="623" t="s">
        <v>34</v>
      </c>
      <c r="Y71" s="624" t="s">
        <v>34</v>
      </c>
      <c r="Z71" s="623" t="s">
        <v>34</v>
      </c>
      <c r="AA71" s="624" t="s">
        <v>34</v>
      </c>
      <c r="AB71" s="623" t="s">
        <v>34</v>
      </c>
      <c r="AC71" s="625" t="s">
        <v>34</v>
      </c>
      <c r="AD71" s="162" t="s">
        <v>34</v>
      </c>
    </row>
    <row r="72" spans="1:30">
      <c r="E72" s="619" t="s">
        <v>2271</v>
      </c>
      <c r="F72" s="161" t="s">
        <v>1341</v>
      </c>
      <c r="G72" s="161" t="s">
        <v>34</v>
      </c>
      <c r="H72" s="161" t="s">
        <v>34</v>
      </c>
      <c r="I72" s="620" t="s">
        <v>34</v>
      </c>
      <c r="J72" s="161" t="s">
        <v>665</v>
      </c>
      <c r="K72" s="161" t="s">
        <v>608</v>
      </c>
      <c r="L72" s="161" t="s">
        <v>48</v>
      </c>
      <c r="M72" s="161">
        <v>1095</v>
      </c>
      <c r="N72" s="620" t="s">
        <v>34</v>
      </c>
      <c r="O72" s="620">
        <v>2.5000000000000001E-3</v>
      </c>
      <c r="P72" s="621" t="s">
        <v>34</v>
      </c>
      <c r="Q72" s="621" t="s">
        <v>1428</v>
      </c>
      <c r="R72" s="621" t="s">
        <v>34</v>
      </c>
      <c r="S72" s="622" t="s">
        <v>34</v>
      </c>
      <c r="T72" s="623" t="s">
        <v>34</v>
      </c>
      <c r="U72" s="624" t="s">
        <v>34</v>
      </c>
      <c r="V72" s="623" t="s">
        <v>34</v>
      </c>
      <c r="W72" s="624" t="s">
        <v>34</v>
      </c>
      <c r="X72" s="623" t="s">
        <v>34</v>
      </c>
      <c r="Y72" s="624" t="s">
        <v>34</v>
      </c>
      <c r="Z72" s="623" t="s">
        <v>34</v>
      </c>
      <c r="AA72" s="624" t="s">
        <v>34</v>
      </c>
      <c r="AB72" s="623" t="s">
        <v>34</v>
      </c>
      <c r="AC72" s="625" t="s">
        <v>34</v>
      </c>
      <c r="AD72" s="162" t="s">
        <v>34</v>
      </c>
    </row>
    <row r="73" spans="1:30" ht="5.25" customHeight="1">
      <c r="E73" s="626" t="s">
        <v>1396</v>
      </c>
      <c r="P73" s="636"/>
      <c r="Q73" s="636"/>
      <c r="R73" s="636"/>
      <c r="S73" s="637"/>
      <c r="AC73" s="638"/>
    </row>
    <row r="74" spans="1:30" s="513" customFormat="1">
      <c r="A74" s="613"/>
      <c r="B74" s="609" t="s">
        <v>621</v>
      </c>
      <c r="C74" s="594" t="s">
        <v>867</v>
      </c>
      <c r="D74" s="609" t="str">
        <f>B74&amp;" "&amp;C74</f>
        <v>Inflação Média</v>
      </c>
      <c r="E74" s="631" t="s">
        <v>1378</v>
      </c>
      <c r="F74" s="631"/>
      <c r="G74" s="631"/>
      <c r="H74" s="631"/>
      <c r="I74" s="631"/>
      <c r="J74" s="632"/>
      <c r="K74" s="631"/>
      <c r="L74" s="631"/>
      <c r="M74" s="631"/>
      <c r="N74" s="631"/>
      <c r="O74" s="631"/>
      <c r="P74" s="633"/>
      <c r="Q74" s="633"/>
      <c r="R74" s="633"/>
      <c r="S74" s="634"/>
      <c r="T74" s="631"/>
      <c r="U74" s="631"/>
      <c r="V74" s="631"/>
      <c r="W74" s="631"/>
      <c r="X74" s="631"/>
      <c r="Y74" s="631"/>
      <c r="Z74" s="631"/>
      <c r="AA74" s="631"/>
      <c r="AB74" s="631"/>
      <c r="AC74" s="635"/>
      <c r="AD74" s="631"/>
    </row>
    <row r="75" spans="1:30">
      <c r="E75" s="619" t="s">
        <v>2240</v>
      </c>
      <c r="F75" s="161" t="s">
        <v>1341</v>
      </c>
      <c r="G75" s="161" t="s">
        <v>1421</v>
      </c>
      <c r="H75" s="161" t="s">
        <v>1323</v>
      </c>
      <c r="I75" s="620" t="s">
        <v>34</v>
      </c>
      <c r="J75" s="161" t="s">
        <v>674</v>
      </c>
      <c r="K75" s="161" t="s">
        <v>608</v>
      </c>
      <c r="L75" s="161" t="s">
        <v>48</v>
      </c>
      <c r="M75" s="161">
        <v>1</v>
      </c>
      <c r="N75" s="620">
        <v>2E-3</v>
      </c>
      <c r="O75" s="620">
        <v>6.9999999999999999E-4</v>
      </c>
      <c r="P75" s="621">
        <v>3000</v>
      </c>
      <c r="Q75" s="621" t="s">
        <v>34</v>
      </c>
      <c r="R75" s="621">
        <v>386604752</v>
      </c>
      <c r="S75" s="622">
        <v>39654</v>
      </c>
      <c r="T75" s="623">
        <v>5.7302821018173189E-2</v>
      </c>
      <c r="U75" s="624">
        <v>0.61764495890034787</v>
      </c>
      <c r="V75" s="623">
        <v>6.3076313602351775E-2</v>
      </c>
      <c r="W75" s="624">
        <v>0.56796241013034277</v>
      </c>
      <c r="X75" s="623">
        <v>0.10940121557889393</v>
      </c>
      <c r="Y75" s="624">
        <v>0.75190874705850175</v>
      </c>
      <c r="Z75" s="623">
        <v>0.12208847453281413</v>
      </c>
      <c r="AA75" s="624">
        <v>0.66093299502129776</v>
      </c>
      <c r="AB75" s="623">
        <v>5.4490078698967728E-2</v>
      </c>
      <c r="AC75" s="625">
        <v>-0.88054348842309726</v>
      </c>
      <c r="AD75" s="162">
        <v>9814233000100</v>
      </c>
    </row>
    <row r="76" spans="1:30">
      <c r="E76" s="619" t="s">
        <v>2299</v>
      </c>
      <c r="F76" s="161" t="s">
        <v>717</v>
      </c>
      <c r="G76" s="161" t="s">
        <v>1421</v>
      </c>
      <c r="H76" s="161" t="s">
        <v>1323</v>
      </c>
      <c r="I76" s="620" t="s">
        <v>34</v>
      </c>
      <c r="J76" s="161" t="s">
        <v>1367</v>
      </c>
      <c r="K76" s="161" t="s">
        <v>608</v>
      </c>
      <c r="L76" s="161" t="s">
        <v>48</v>
      </c>
      <c r="M76" s="161">
        <v>1767</v>
      </c>
      <c r="N76" s="620" t="s">
        <v>34</v>
      </c>
      <c r="O76" s="620" t="s">
        <v>34</v>
      </c>
      <c r="P76" s="621" t="s">
        <v>34</v>
      </c>
      <c r="Q76" s="621" t="s">
        <v>1428</v>
      </c>
      <c r="R76" s="621" t="s">
        <v>34</v>
      </c>
      <c r="S76" s="622" t="s">
        <v>34</v>
      </c>
      <c r="T76" s="623" t="s">
        <v>34</v>
      </c>
      <c r="U76" s="624" t="s">
        <v>34</v>
      </c>
      <c r="V76" s="623" t="s">
        <v>34</v>
      </c>
      <c r="W76" s="624" t="s">
        <v>34</v>
      </c>
      <c r="X76" s="623" t="s">
        <v>34</v>
      </c>
      <c r="Y76" s="624" t="s">
        <v>34</v>
      </c>
      <c r="Z76" s="623" t="s">
        <v>34</v>
      </c>
      <c r="AA76" s="624" t="s">
        <v>34</v>
      </c>
      <c r="AB76" s="623" t="s">
        <v>34</v>
      </c>
      <c r="AC76" s="625" t="s">
        <v>34</v>
      </c>
      <c r="AD76" s="162" t="s">
        <v>34</v>
      </c>
    </row>
    <row r="77" spans="1:30">
      <c r="E77" s="619" t="s">
        <v>2300</v>
      </c>
      <c r="F77" s="161" t="s">
        <v>717</v>
      </c>
      <c r="G77" s="161" t="s">
        <v>1421</v>
      </c>
      <c r="H77" s="161" t="s">
        <v>1323</v>
      </c>
      <c r="I77" s="620" t="s">
        <v>34</v>
      </c>
      <c r="J77" s="161" t="s">
        <v>1367</v>
      </c>
      <c r="K77" s="161" t="s">
        <v>608</v>
      </c>
      <c r="L77" s="161" t="s">
        <v>48</v>
      </c>
      <c r="M77" s="161">
        <v>2133</v>
      </c>
      <c r="N77" s="620" t="s">
        <v>34</v>
      </c>
      <c r="O77" s="620" t="s">
        <v>34</v>
      </c>
      <c r="P77" s="621" t="s">
        <v>34</v>
      </c>
      <c r="Q77" s="621" t="s">
        <v>1428</v>
      </c>
      <c r="R77" s="621" t="s">
        <v>34</v>
      </c>
      <c r="S77" s="622" t="s">
        <v>34</v>
      </c>
      <c r="T77" s="623" t="s">
        <v>34</v>
      </c>
      <c r="U77" s="624" t="s">
        <v>34</v>
      </c>
      <c r="V77" s="623" t="s">
        <v>34</v>
      </c>
      <c r="W77" s="624" t="s">
        <v>34</v>
      </c>
      <c r="X77" s="623" t="s">
        <v>34</v>
      </c>
      <c r="Y77" s="624" t="s">
        <v>34</v>
      </c>
      <c r="Z77" s="623" t="s">
        <v>34</v>
      </c>
      <c r="AA77" s="624" t="s">
        <v>34</v>
      </c>
      <c r="AB77" s="623" t="s">
        <v>34</v>
      </c>
      <c r="AC77" s="625" t="s">
        <v>34</v>
      </c>
      <c r="AD77" s="162" t="s">
        <v>34</v>
      </c>
    </row>
    <row r="78" spans="1:30">
      <c r="E78" s="619" t="s">
        <v>2301</v>
      </c>
      <c r="F78" s="161" t="s">
        <v>717</v>
      </c>
      <c r="G78" s="161" t="s">
        <v>1421</v>
      </c>
      <c r="H78" s="161" t="s">
        <v>1323</v>
      </c>
      <c r="I78" s="620" t="s">
        <v>34</v>
      </c>
      <c r="J78" s="161" t="s">
        <v>1367</v>
      </c>
      <c r="K78" s="161" t="s">
        <v>608</v>
      </c>
      <c r="L78" s="161" t="s">
        <v>48</v>
      </c>
      <c r="M78" s="161">
        <v>2863</v>
      </c>
      <c r="N78" s="620" t="s">
        <v>34</v>
      </c>
      <c r="O78" s="620" t="s">
        <v>34</v>
      </c>
      <c r="P78" s="621" t="s">
        <v>34</v>
      </c>
      <c r="Q78" s="621" t="s">
        <v>1428</v>
      </c>
      <c r="R78" s="621" t="s">
        <v>34</v>
      </c>
      <c r="S78" s="622" t="s">
        <v>34</v>
      </c>
      <c r="T78" s="623" t="s">
        <v>34</v>
      </c>
      <c r="U78" s="624" t="s">
        <v>34</v>
      </c>
      <c r="V78" s="623" t="s">
        <v>34</v>
      </c>
      <c r="W78" s="624" t="s">
        <v>34</v>
      </c>
      <c r="X78" s="623" t="s">
        <v>34</v>
      </c>
      <c r="Y78" s="624" t="s">
        <v>34</v>
      </c>
      <c r="Z78" s="623" t="s">
        <v>34</v>
      </c>
      <c r="AA78" s="624" t="s">
        <v>34</v>
      </c>
      <c r="AB78" s="623" t="s">
        <v>34</v>
      </c>
      <c r="AC78" s="625" t="s">
        <v>34</v>
      </c>
      <c r="AD78" s="162" t="s">
        <v>34</v>
      </c>
    </row>
    <row r="79" spans="1:30">
      <c r="E79" s="619" t="s">
        <v>2272</v>
      </c>
      <c r="F79" s="161" t="s">
        <v>717</v>
      </c>
      <c r="G79" s="161" t="s">
        <v>34</v>
      </c>
      <c r="H79" s="161" t="s">
        <v>34</v>
      </c>
      <c r="I79" s="620" t="s">
        <v>34</v>
      </c>
      <c r="J79" s="161" t="s">
        <v>665</v>
      </c>
      <c r="K79" s="161" t="s">
        <v>608</v>
      </c>
      <c r="L79" s="161" t="s">
        <v>48</v>
      </c>
      <c r="M79" s="161">
        <v>1460</v>
      </c>
      <c r="N79" s="620" t="s">
        <v>34</v>
      </c>
      <c r="O79" s="620">
        <v>2.5000000000000001E-3</v>
      </c>
      <c r="P79" s="621" t="s">
        <v>34</v>
      </c>
      <c r="Q79" s="621" t="s">
        <v>1428</v>
      </c>
      <c r="R79" s="621" t="s">
        <v>34</v>
      </c>
      <c r="S79" s="622" t="s">
        <v>34</v>
      </c>
      <c r="T79" s="623" t="s">
        <v>34</v>
      </c>
      <c r="U79" s="624" t="s">
        <v>34</v>
      </c>
      <c r="V79" s="623" t="s">
        <v>34</v>
      </c>
      <c r="W79" s="624" t="s">
        <v>34</v>
      </c>
      <c r="X79" s="623" t="s">
        <v>34</v>
      </c>
      <c r="Y79" s="624" t="s">
        <v>34</v>
      </c>
      <c r="Z79" s="623" t="s">
        <v>34</v>
      </c>
      <c r="AA79" s="624" t="s">
        <v>34</v>
      </c>
      <c r="AB79" s="623" t="s">
        <v>34</v>
      </c>
      <c r="AC79" s="625" t="s">
        <v>34</v>
      </c>
      <c r="AD79" s="162" t="s">
        <v>34</v>
      </c>
    </row>
    <row r="80" spans="1:30">
      <c r="E80" s="619" t="s">
        <v>2273</v>
      </c>
      <c r="F80" s="161" t="s">
        <v>717</v>
      </c>
      <c r="G80" s="161" t="s">
        <v>34</v>
      </c>
      <c r="H80" s="161" t="s">
        <v>34</v>
      </c>
      <c r="I80" s="620" t="s">
        <v>34</v>
      </c>
      <c r="J80" s="161" t="s">
        <v>665</v>
      </c>
      <c r="K80" s="161" t="s">
        <v>608</v>
      </c>
      <c r="L80" s="161" t="s">
        <v>48</v>
      </c>
      <c r="M80" s="161">
        <v>1825</v>
      </c>
      <c r="N80" s="620" t="s">
        <v>34</v>
      </c>
      <c r="O80" s="620">
        <v>2.5000000000000001E-3</v>
      </c>
      <c r="P80" s="621" t="s">
        <v>34</v>
      </c>
      <c r="Q80" s="621" t="s">
        <v>1428</v>
      </c>
      <c r="R80" s="621" t="s">
        <v>34</v>
      </c>
      <c r="S80" s="622" t="s">
        <v>34</v>
      </c>
      <c r="T80" s="623" t="s">
        <v>34</v>
      </c>
      <c r="U80" s="624" t="s">
        <v>34</v>
      </c>
      <c r="V80" s="623" t="s">
        <v>34</v>
      </c>
      <c r="W80" s="624" t="s">
        <v>34</v>
      </c>
      <c r="X80" s="623" t="s">
        <v>34</v>
      </c>
      <c r="Y80" s="624" t="s">
        <v>34</v>
      </c>
      <c r="Z80" s="623" t="s">
        <v>34</v>
      </c>
      <c r="AA80" s="624" t="s">
        <v>34</v>
      </c>
      <c r="AB80" s="623" t="s">
        <v>34</v>
      </c>
      <c r="AC80" s="625" t="s">
        <v>34</v>
      </c>
      <c r="AD80" s="162" t="s">
        <v>34</v>
      </c>
    </row>
    <row r="81" spans="1:30">
      <c r="E81" s="619" t="s">
        <v>2274</v>
      </c>
      <c r="F81" s="161" t="s">
        <v>717</v>
      </c>
      <c r="G81" s="161" t="s">
        <v>34</v>
      </c>
      <c r="H81" s="161" t="s">
        <v>34</v>
      </c>
      <c r="I81" s="620" t="s">
        <v>34</v>
      </c>
      <c r="J81" s="161" t="s">
        <v>665</v>
      </c>
      <c r="K81" s="161" t="s">
        <v>608</v>
      </c>
      <c r="L81" s="161" t="s">
        <v>48</v>
      </c>
      <c r="M81" s="161">
        <v>1460</v>
      </c>
      <c r="N81" s="620" t="s">
        <v>34</v>
      </c>
      <c r="O81" s="620">
        <v>2.5000000000000001E-3</v>
      </c>
      <c r="P81" s="621" t="s">
        <v>34</v>
      </c>
      <c r="Q81" s="621" t="s">
        <v>1428</v>
      </c>
      <c r="R81" s="621" t="s">
        <v>34</v>
      </c>
      <c r="S81" s="622" t="s">
        <v>34</v>
      </c>
      <c r="T81" s="623" t="s">
        <v>34</v>
      </c>
      <c r="U81" s="624" t="s">
        <v>34</v>
      </c>
      <c r="V81" s="623" t="s">
        <v>34</v>
      </c>
      <c r="W81" s="624" t="s">
        <v>34</v>
      </c>
      <c r="X81" s="623" t="s">
        <v>34</v>
      </c>
      <c r="Y81" s="624" t="s">
        <v>34</v>
      </c>
      <c r="Z81" s="623" t="s">
        <v>34</v>
      </c>
      <c r="AA81" s="624" t="s">
        <v>34</v>
      </c>
      <c r="AB81" s="623" t="s">
        <v>34</v>
      </c>
      <c r="AC81" s="625" t="s">
        <v>34</v>
      </c>
      <c r="AD81" s="162" t="s">
        <v>34</v>
      </c>
    </row>
    <row r="82" spans="1:30">
      <c r="E82" s="619" t="s">
        <v>2302</v>
      </c>
      <c r="F82" s="161" t="s">
        <v>717</v>
      </c>
      <c r="G82" s="161" t="s">
        <v>34</v>
      </c>
      <c r="H82" s="161" t="s">
        <v>34</v>
      </c>
      <c r="I82" s="620" t="s">
        <v>34</v>
      </c>
      <c r="J82" s="161" t="s">
        <v>665</v>
      </c>
      <c r="K82" s="161" t="s">
        <v>608</v>
      </c>
      <c r="L82" s="161" t="s">
        <v>48</v>
      </c>
      <c r="M82" s="161">
        <v>1825</v>
      </c>
      <c r="N82" s="620" t="s">
        <v>34</v>
      </c>
      <c r="O82" s="620">
        <v>2.5000000000000001E-3</v>
      </c>
      <c r="P82" s="621" t="s">
        <v>34</v>
      </c>
      <c r="Q82" s="621" t="s">
        <v>1428</v>
      </c>
      <c r="R82" s="621" t="s">
        <v>34</v>
      </c>
      <c r="S82" s="622" t="s">
        <v>34</v>
      </c>
      <c r="T82" s="623" t="s">
        <v>34</v>
      </c>
      <c r="U82" s="624" t="s">
        <v>34</v>
      </c>
      <c r="V82" s="623" t="s">
        <v>34</v>
      </c>
      <c r="W82" s="624" t="s">
        <v>34</v>
      </c>
      <c r="X82" s="623" t="s">
        <v>34</v>
      </c>
      <c r="Y82" s="624" t="s">
        <v>34</v>
      </c>
      <c r="Z82" s="623" t="s">
        <v>34</v>
      </c>
      <c r="AA82" s="624" t="s">
        <v>34</v>
      </c>
      <c r="AB82" s="623" t="s">
        <v>34</v>
      </c>
      <c r="AC82" s="625" t="s">
        <v>34</v>
      </c>
      <c r="AD82" s="162" t="s">
        <v>34</v>
      </c>
    </row>
    <row r="83" spans="1:30">
      <c r="E83" s="619" t="s">
        <v>2303</v>
      </c>
      <c r="F83" s="161" t="s">
        <v>717</v>
      </c>
      <c r="G83" s="161" t="s">
        <v>34</v>
      </c>
      <c r="H83" s="161" t="s">
        <v>34</v>
      </c>
      <c r="I83" s="620" t="s">
        <v>34</v>
      </c>
      <c r="J83" s="161" t="s">
        <v>665</v>
      </c>
      <c r="K83" s="161" t="s">
        <v>608</v>
      </c>
      <c r="L83" s="161" t="s">
        <v>48</v>
      </c>
      <c r="M83" s="161">
        <v>2190</v>
      </c>
      <c r="N83" s="620" t="s">
        <v>34</v>
      </c>
      <c r="O83" s="620">
        <v>2.5000000000000001E-3</v>
      </c>
      <c r="P83" s="621" t="s">
        <v>34</v>
      </c>
      <c r="Q83" s="621" t="s">
        <v>1428</v>
      </c>
      <c r="R83" s="621" t="s">
        <v>34</v>
      </c>
      <c r="S83" s="622" t="s">
        <v>34</v>
      </c>
      <c r="T83" s="623" t="s">
        <v>34</v>
      </c>
      <c r="U83" s="624" t="s">
        <v>34</v>
      </c>
      <c r="V83" s="623" t="s">
        <v>34</v>
      </c>
      <c r="W83" s="624" t="s">
        <v>34</v>
      </c>
      <c r="X83" s="623" t="s">
        <v>34</v>
      </c>
      <c r="Y83" s="624" t="s">
        <v>34</v>
      </c>
      <c r="Z83" s="623" t="s">
        <v>34</v>
      </c>
      <c r="AA83" s="624" t="s">
        <v>34</v>
      </c>
      <c r="AB83" s="623" t="s">
        <v>34</v>
      </c>
      <c r="AC83" s="625" t="s">
        <v>34</v>
      </c>
      <c r="AD83" s="162" t="s">
        <v>34</v>
      </c>
    </row>
    <row r="84" spans="1:30">
      <c r="E84" s="619" t="s">
        <v>1457</v>
      </c>
      <c r="F84" s="161" t="s">
        <v>717</v>
      </c>
      <c r="G84" s="161" t="s">
        <v>34</v>
      </c>
      <c r="H84" s="161" t="s">
        <v>1323</v>
      </c>
      <c r="I84" s="620" t="s">
        <v>34</v>
      </c>
      <c r="J84" s="161" t="s">
        <v>665</v>
      </c>
      <c r="K84" s="161" t="s">
        <v>608</v>
      </c>
      <c r="L84" s="161" t="s">
        <v>48</v>
      </c>
      <c r="M84" s="161">
        <v>2</v>
      </c>
      <c r="N84" s="620">
        <v>7.4999999999999997E-3</v>
      </c>
      <c r="O84" s="620" t="s">
        <v>34</v>
      </c>
      <c r="P84" s="621">
        <v>100</v>
      </c>
      <c r="Q84" s="621" t="s">
        <v>1428</v>
      </c>
      <c r="R84" s="621">
        <v>470000000</v>
      </c>
      <c r="S84" s="622">
        <v>44309</v>
      </c>
      <c r="T84" s="623" t="s">
        <v>34</v>
      </c>
      <c r="U84" s="624" t="s">
        <v>34</v>
      </c>
      <c r="V84" s="623" t="s">
        <v>34</v>
      </c>
      <c r="W84" s="624" t="s">
        <v>34</v>
      </c>
      <c r="X84" s="623" t="s">
        <v>34</v>
      </c>
      <c r="Y84" s="624" t="s">
        <v>34</v>
      </c>
      <c r="Z84" s="623" t="s">
        <v>34</v>
      </c>
      <c r="AA84" s="624" t="s">
        <v>34</v>
      </c>
      <c r="AB84" s="623" t="s">
        <v>34</v>
      </c>
      <c r="AC84" s="625" t="s">
        <v>34</v>
      </c>
      <c r="AD84" s="162" t="s">
        <v>34</v>
      </c>
    </row>
    <row r="85" spans="1:30" ht="5.25" customHeight="1">
      <c r="E85" s="626" t="s">
        <v>1396</v>
      </c>
      <c r="P85" s="636"/>
      <c r="Q85" s="636"/>
      <c r="R85" s="636"/>
      <c r="S85" s="637"/>
      <c r="AC85" s="638"/>
    </row>
    <row r="86" spans="1:30" s="513" customFormat="1">
      <c r="A86" s="613"/>
      <c r="B86" s="609" t="s">
        <v>621</v>
      </c>
      <c r="C86" s="594" t="s">
        <v>868</v>
      </c>
      <c r="D86" s="609" t="str">
        <f>B86&amp;" "&amp;C86</f>
        <v>Inflação Longa</v>
      </c>
      <c r="E86" s="631" t="s">
        <v>1372</v>
      </c>
      <c r="F86" s="631"/>
      <c r="G86" s="631"/>
      <c r="H86" s="631"/>
      <c r="I86" s="631"/>
      <c r="J86" s="632"/>
      <c r="K86" s="631"/>
      <c r="L86" s="631"/>
      <c r="M86" s="631"/>
      <c r="N86" s="631"/>
      <c r="O86" s="631"/>
      <c r="P86" s="633"/>
      <c r="Q86" s="633"/>
      <c r="R86" s="633"/>
      <c r="S86" s="634"/>
      <c r="T86" s="631"/>
      <c r="U86" s="631"/>
      <c r="V86" s="631"/>
      <c r="W86" s="631"/>
      <c r="X86" s="631"/>
      <c r="Y86" s="631"/>
      <c r="Z86" s="631"/>
      <c r="AA86" s="631"/>
      <c r="AB86" s="631"/>
      <c r="AC86" s="635"/>
      <c r="AD86" s="631"/>
    </row>
    <row r="87" spans="1:30">
      <c r="E87" s="619" t="s">
        <v>2313</v>
      </c>
      <c r="F87" s="161" t="s">
        <v>717</v>
      </c>
      <c r="G87" s="161" t="s">
        <v>34</v>
      </c>
      <c r="H87" s="161" t="s">
        <v>1323</v>
      </c>
      <c r="I87" s="620" t="s">
        <v>34</v>
      </c>
      <c r="J87" s="161" t="s">
        <v>694</v>
      </c>
      <c r="K87" s="161" t="s">
        <v>608</v>
      </c>
      <c r="L87" s="161" t="s">
        <v>48</v>
      </c>
      <c r="M87" s="161">
        <v>1</v>
      </c>
      <c r="N87" s="620">
        <v>0.01</v>
      </c>
      <c r="O87" s="620">
        <v>1.8666666666666699E-3</v>
      </c>
      <c r="P87" s="621">
        <v>500</v>
      </c>
      <c r="Q87" s="621" t="s">
        <v>34</v>
      </c>
      <c r="R87" s="621">
        <v>36340730.649999999</v>
      </c>
      <c r="S87" s="622">
        <v>44043</v>
      </c>
      <c r="T87" s="623">
        <v>4.7068626685867088E-2</v>
      </c>
      <c r="U87" s="624">
        <v>0.50733453394324701</v>
      </c>
      <c r="V87" s="623">
        <v>5.7107413945167051E-2</v>
      </c>
      <c r="W87" s="624">
        <v>0.514216234402749</v>
      </c>
      <c r="X87" s="623">
        <v>0.18506804856539016</v>
      </c>
      <c r="Y87" s="624">
        <v>1.2719628733650983</v>
      </c>
      <c r="Z87" s="623" t="s">
        <v>34</v>
      </c>
      <c r="AA87" s="624" t="s">
        <v>34</v>
      </c>
      <c r="AB87" s="623">
        <v>6.5514113168477675E-2</v>
      </c>
      <c r="AC87" s="625">
        <v>-0.82348338441954183</v>
      </c>
      <c r="AD87" s="162">
        <v>37368116000198</v>
      </c>
    </row>
    <row r="88" spans="1:30">
      <c r="E88" s="619" t="s">
        <v>2241</v>
      </c>
      <c r="F88" s="161" t="s">
        <v>1341</v>
      </c>
      <c r="G88" s="161" t="s">
        <v>1421</v>
      </c>
      <c r="H88" s="161" t="s">
        <v>1323</v>
      </c>
      <c r="I88" s="620" t="s">
        <v>34</v>
      </c>
      <c r="J88" s="161" t="s">
        <v>674</v>
      </c>
      <c r="K88" s="161" t="s">
        <v>608</v>
      </c>
      <c r="L88" s="161" t="s">
        <v>48</v>
      </c>
      <c r="M88" s="161">
        <v>1</v>
      </c>
      <c r="N88" s="620">
        <v>2E-3</v>
      </c>
      <c r="O88" s="620">
        <v>6.9999999999999999E-4</v>
      </c>
      <c r="P88" s="621">
        <v>3000</v>
      </c>
      <c r="Q88" s="621" t="s">
        <v>34</v>
      </c>
      <c r="R88" s="621">
        <v>315878060</v>
      </c>
      <c r="S88" s="622">
        <v>41867</v>
      </c>
      <c r="T88" s="623">
        <v>4.3254098700530985E-2</v>
      </c>
      <c r="U88" s="624">
        <v>0.46621921119186016</v>
      </c>
      <c r="V88" s="623">
        <v>3.9073533124626803E-2</v>
      </c>
      <c r="W88" s="624">
        <v>0.35183251490688555</v>
      </c>
      <c r="X88" s="623">
        <v>6.6801037197119717E-2</v>
      </c>
      <c r="Y88" s="624">
        <v>0.45911998249117147</v>
      </c>
      <c r="Z88" s="623">
        <v>3.4921950170746952E-2</v>
      </c>
      <c r="AA88" s="624">
        <v>0.18905199042463855</v>
      </c>
      <c r="AB88" s="623">
        <v>8.780794490068404E-2</v>
      </c>
      <c r="AC88" s="625">
        <v>-0.81978532285638717</v>
      </c>
      <c r="AD88" s="162">
        <v>20374752000120</v>
      </c>
    </row>
    <row r="89" spans="1:30">
      <c r="E89" s="619" t="s">
        <v>2304</v>
      </c>
      <c r="F89" s="161" t="s">
        <v>1341</v>
      </c>
      <c r="G89" s="161" t="s">
        <v>1421</v>
      </c>
      <c r="H89" s="161" t="s">
        <v>1323</v>
      </c>
      <c r="I89" s="620" t="s">
        <v>34</v>
      </c>
      <c r="J89" s="161" t="s">
        <v>1367</v>
      </c>
      <c r="K89" s="161" t="s">
        <v>608</v>
      </c>
      <c r="L89" s="161" t="s">
        <v>48</v>
      </c>
      <c r="M89" s="161">
        <v>3594</v>
      </c>
      <c r="N89" s="620" t="s">
        <v>34</v>
      </c>
      <c r="O89" s="620" t="s">
        <v>34</v>
      </c>
      <c r="P89" s="621" t="s">
        <v>34</v>
      </c>
      <c r="Q89" s="621" t="s">
        <v>1428</v>
      </c>
      <c r="R89" s="621" t="s">
        <v>34</v>
      </c>
      <c r="S89" s="622" t="s">
        <v>34</v>
      </c>
      <c r="T89" s="623" t="s">
        <v>34</v>
      </c>
      <c r="U89" s="624" t="s">
        <v>34</v>
      </c>
      <c r="V89" s="623" t="s">
        <v>34</v>
      </c>
      <c r="W89" s="624" t="s">
        <v>34</v>
      </c>
      <c r="X89" s="623" t="s">
        <v>34</v>
      </c>
      <c r="Y89" s="624" t="s">
        <v>34</v>
      </c>
      <c r="Z89" s="623" t="s">
        <v>34</v>
      </c>
      <c r="AA89" s="624" t="s">
        <v>34</v>
      </c>
      <c r="AB89" s="623" t="s">
        <v>34</v>
      </c>
      <c r="AC89" s="625" t="s">
        <v>34</v>
      </c>
      <c r="AD89" s="162" t="s">
        <v>34</v>
      </c>
    </row>
    <row r="90" spans="1:30">
      <c r="E90" s="619" t="s">
        <v>2305</v>
      </c>
      <c r="F90" s="161" t="s">
        <v>1341</v>
      </c>
      <c r="G90" s="161" t="s">
        <v>1421</v>
      </c>
      <c r="H90" s="161" t="s">
        <v>1323</v>
      </c>
      <c r="I90" s="620" t="s">
        <v>34</v>
      </c>
      <c r="J90" s="161" t="s">
        <v>1367</v>
      </c>
      <c r="K90" s="161" t="s">
        <v>608</v>
      </c>
      <c r="L90" s="161" t="s">
        <v>48</v>
      </c>
      <c r="M90" s="161">
        <v>4689</v>
      </c>
      <c r="N90" s="620" t="s">
        <v>34</v>
      </c>
      <c r="O90" s="620" t="s">
        <v>34</v>
      </c>
      <c r="P90" s="621" t="s">
        <v>34</v>
      </c>
      <c r="Q90" s="621" t="s">
        <v>1428</v>
      </c>
      <c r="R90" s="621" t="s">
        <v>34</v>
      </c>
      <c r="S90" s="622" t="s">
        <v>34</v>
      </c>
      <c r="T90" s="623" t="s">
        <v>34</v>
      </c>
      <c r="U90" s="624" t="s">
        <v>34</v>
      </c>
      <c r="V90" s="623" t="s">
        <v>34</v>
      </c>
      <c r="W90" s="624" t="s">
        <v>34</v>
      </c>
      <c r="X90" s="623" t="s">
        <v>34</v>
      </c>
      <c r="Y90" s="624" t="s">
        <v>34</v>
      </c>
      <c r="Z90" s="623" t="s">
        <v>34</v>
      </c>
      <c r="AA90" s="624" t="s">
        <v>34</v>
      </c>
      <c r="AB90" s="623" t="s">
        <v>34</v>
      </c>
      <c r="AC90" s="625" t="s">
        <v>34</v>
      </c>
      <c r="AD90" s="162" t="s">
        <v>34</v>
      </c>
    </row>
    <row r="91" spans="1:30">
      <c r="E91" s="619" t="s">
        <v>1527</v>
      </c>
      <c r="F91" s="161" t="s">
        <v>1341</v>
      </c>
      <c r="G91" s="161" t="s">
        <v>34</v>
      </c>
      <c r="H91" s="161" t="s">
        <v>34</v>
      </c>
      <c r="I91" s="620" t="s">
        <v>34</v>
      </c>
      <c r="J91" s="161" t="s">
        <v>665</v>
      </c>
      <c r="K91" s="161" t="s">
        <v>608</v>
      </c>
      <c r="L91" s="161" t="s">
        <v>48</v>
      </c>
      <c r="M91" s="161">
        <v>2920</v>
      </c>
      <c r="N91" s="620" t="s">
        <v>34</v>
      </c>
      <c r="O91" s="620">
        <v>2.5000000000000001E-3</v>
      </c>
      <c r="P91" s="621" t="s">
        <v>34</v>
      </c>
      <c r="Q91" s="621" t="s">
        <v>1428</v>
      </c>
      <c r="R91" s="621" t="s">
        <v>34</v>
      </c>
      <c r="S91" s="622" t="s">
        <v>34</v>
      </c>
      <c r="T91" s="623" t="s">
        <v>34</v>
      </c>
      <c r="U91" s="624" t="s">
        <v>34</v>
      </c>
      <c r="V91" s="623" t="s">
        <v>34</v>
      </c>
      <c r="W91" s="624" t="s">
        <v>34</v>
      </c>
      <c r="X91" s="623" t="s">
        <v>34</v>
      </c>
      <c r="Y91" s="624" t="s">
        <v>34</v>
      </c>
      <c r="Z91" s="623" t="s">
        <v>34</v>
      </c>
      <c r="AA91" s="624" t="s">
        <v>34</v>
      </c>
      <c r="AB91" s="623" t="s">
        <v>34</v>
      </c>
      <c r="AC91" s="625" t="s">
        <v>34</v>
      </c>
      <c r="AD91" s="162" t="s">
        <v>34</v>
      </c>
    </row>
    <row r="92" spans="1:30">
      <c r="E92" s="619" t="s">
        <v>1528</v>
      </c>
      <c r="F92" s="161" t="s">
        <v>1341</v>
      </c>
      <c r="G92" s="161" t="s">
        <v>34</v>
      </c>
      <c r="H92" s="161" t="s">
        <v>34</v>
      </c>
      <c r="I92" s="620" t="s">
        <v>34</v>
      </c>
      <c r="J92" s="161" t="s">
        <v>665</v>
      </c>
      <c r="K92" s="161" t="s">
        <v>608</v>
      </c>
      <c r="L92" s="161" t="s">
        <v>48</v>
      </c>
      <c r="M92" s="161">
        <v>3285</v>
      </c>
      <c r="N92" s="620" t="s">
        <v>34</v>
      </c>
      <c r="O92" s="620">
        <v>2.5000000000000001E-3</v>
      </c>
      <c r="P92" s="621" t="s">
        <v>34</v>
      </c>
      <c r="Q92" s="621" t="s">
        <v>1428</v>
      </c>
      <c r="R92" s="621" t="s">
        <v>34</v>
      </c>
      <c r="S92" s="622" t="s">
        <v>34</v>
      </c>
      <c r="T92" s="623" t="s">
        <v>34</v>
      </c>
      <c r="U92" s="624" t="s">
        <v>34</v>
      </c>
      <c r="V92" s="623" t="s">
        <v>34</v>
      </c>
      <c r="W92" s="624" t="s">
        <v>34</v>
      </c>
      <c r="X92" s="623" t="s">
        <v>34</v>
      </c>
      <c r="Y92" s="624" t="s">
        <v>34</v>
      </c>
      <c r="Z92" s="623" t="s">
        <v>34</v>
      </c>
      <c r="AA92" s="624" t="s">
        <v>34</v>
      </c>
      <c r="AB92" s="623" t="s">
        <v>34</v>
      </c>
      <c r="AC92" s="625" t="s">
        <v>34</v>
      </c>
      <c r="AD92" s="162" t="s">
        <v>34</v>
      </c>
    </row>
    <row r="93" spans="1:30">
      <c r="E93" s="619" t="s">
        <v>2306</v>
      </c>
      <c r="F93" s="161" t="s">
        <v>1341</v>
      </c>
      <c r="G93" s="161" t="s">
        <v>34</v>
      </c>
      <c r="H93" s="161" t="s">
        <v>34</v>
      </c>
      <c r="I93" s="620" t="s">
        <v>34</v>
      </c>
      <c r="J93" s="161" t="s">
        <v>665</v>
      </c>
      <c r="K93" s="161" t="s">
        <v>608</v>
      </c>
      <c r="L93" s="161" t="s">
        <v>48</v>
      </c>
      <c r="M93" s="161">
        <v>3650</v>
      </c>
      <c r="N93" s="620" t="s">
        <v>34</v>
      </c>
      <c r="O93" s="620">
        <v>2.5000000000000001E-3</v>
      </c>
      <c r="P93" s="621" t="s">
        <v>34</v>
      </c>
      <c r="Q93" s="621" t="s">
        <v>1428</v>
      </c>
      <c r="R93" s="621" t="s">
        <v>34</v>
      </c>
      <c r="S93" s="622" t="s">
        <v>34</v>
      </c>
      <c r="T93" s="623" t="s">
        <v>34</v>
      </c>
      <c r="U93" s="624" t="s">
        <v>34</v>
      </c>
      <c r="V93" s="623" t="s">
        <v>34</v>
      </c>
      <c r="W93" s="624" t="s">
        <v>34</v>
      </c>
      <c r="X93" s="623" t="s">
        <v>34</v>
      </c>
      <c r="Y93" s="624" t="s">
        <v>34</v>
      </c>
      <c r="Z93" s="623" t="s">
        <v>34</v>
      </c>
      <c r="AA93" s="624" t="s">
        <v>34</v>
      </c>
      <c r="AB93" s="623" t="s">
        <v>34</v>
      </c>
      <c r="AC93" s="625" t="s">
        <v>34</v>
      </c>
      <c r="AD93" s="162" t="s">
        <v>34</v>
      </c>
    </row>
    <row r="94" spans="1:30" s="513" customFormat="1" ht="7.5" customHeight="1">
      <c r="B94" s="609"/>
      <c r="C94" s="609"/>
      <c r="D94" s="609"/>
      <c r="E94" s="626" t="s">
        <v>1396</v>
      </c>
      <c r="J94" s="611"/>
      <c r="P94" s="612"/>
      <c r="Q94" s="612"/>
      <c r="R94" s="612"/>
      <c r="S94" s="627"/>
      <c r="AC94" s="630"/>
    </row>
    <row r="95" spans="1:30" s="513" customFormat="1">
      <c r="A95" s="613"/>
      <c r="B95" s="628" t="s">
        <v>12</v>
      </c>
      <c r="C95" s="609"/>
      <c r="D95" s="609"/>
      <c r="E95" s="614" t="s">
        <v>663</v>
      </c>
      <c r="F95" s="614"/>
      <c r="G95" s="614"/>
      <c r="H95" s="614"/>
      <c r="I95" s="614"/>
      <c r="J95" s="615"/>
      <c r="K95" s="614"/>
      <c r="L95" s="614"/>
      <c r="M95" s="614"/>
      <c r="N95" s="614"/>
      <c r="O95" s="614"/>
      <c r="P95" s="616"/>
      <c r="Q95" s="616"/>
      <c r="R95" s="616"/>
      <c r="S95" s="617"/>
      <c r="T95" s="614"/>
      <c r="U95" s="614"/>
      <c r="V95" s="614"/>
      <c r="W95" s="614"/>
      <c r="X95" s="614"/>
      <c r="Y95" s="614"/>
      <c r="Z95" s="614"/>
      <c r="AA95" s="614"/>
      <c r="AB95" s="614"/>
      <c r="AC95" s="618"/>
      <c r="AD95" s="614"/>
    </row>
    <row r="96" spans="1:30" s="513" customFormat="1" ht="3" customHeight="1">
      <c r="B96" s="609"/>
      <c r="C96" s="609"/>
      <c r="D96" s="609"/>
      <c r="J96" s="629"/>
      <c r="P96" s="612"/>
      <c r="Q96" s="612"/>
      <c r="R96" s="612"/>
      <c r="S96" s="627"/>
      <c r="AC96" s="630"/>
    </row>
    <row r="97" spans="1:30" s="513" customFormat="1">
      <c r="A97" s="613"/>
      <c r="B97" s="609" t="s">
        <v>663</v>
      </c>
      <c r="C97" s="609" t="s">
        <v>740</v>
      </c>
      <c r="D97" s="609" t="str">
        <f>B97&amp;" "&amp;C97</f>
        <v>Pré-fixado Curta</v>
      </c>
      <c r="E97" s="631" t="s">
        <v>1375</v>
      </c>
      <c r="F97" s="631"/>
      <c r="G97" s="631"/>
      <c r="H97" s="631"/>
      <c r="I97" s="631"/>
      <c r="J97" s="632"/>
      <c r="K97" s="631"/>
      <c r="L97" s="631"/>
      <c r="M97" s="631"/>
      <c r="N97" s="631"/>
      <c r="O97" s="631"/>
      <c r="P97" s="633"/>
      <c r="Q97" s="633"/>
      <c r="R97" s="633"/>
      <c r="S97" s="634"/>
      <c r="T97" s="631"/>
      <c r="U97" s="631"/>
      <c r="V97" s="631"/>
      <c r="W97" s="631"/>
      <c r="X97" s="631"/>
      <c r="Y97" s="631"/>
      <c r="Z97" s="631"/>
      <c r="AA97" s="631"/>
      <c r="AB97" s="631"/>
      <c r="AC97" s="635"/>
      <c r="AD97" s="631"/>
    </row>
    <row r="98" spans="1:30">
      <c r="E98" s="619" t="s">
        <v>2243</v>
      </c>
      <c r="F98" s="161" t="s">
        <v>1341</v>
      </c>
      <c r="G98" s="161" t="s">
        <v>34</v>
      </c>
      <c r="H98" s="161" t="s">
        <v>1323</v>
      </c>
      <c r="I98" s="620" t="s">
        <v>34</v>
      </c>
      <c r="J98" s="161" t="s">
        <v>34</v>
      </c>
      <c r="K98" s="161" t="s">
        <v>611</v>
      </c>
      <c r="L98" s="161" t="s">
        <v>48</v>
      </c>
      <c r="M98" s="161">
        <v>3</v>
      </c>
      <c r="N98" s="620">
        <v>0</v>
      </c>
      <c r="O98" s="620">
        <v>5.6666666666666697E-3</v>
      </c>
      <c r="P98" s="621">
        <v>5000</v>
      </c>
      <c r="Q98" s="621" t="s">
        <v>34</v>
      </c>
      <c r="R98" s="621">
        <v>22432120.690000001</v>
      </c>
      <c r="S98" s="622">
        <v>43287</v>
      </c>
      <c r="T98" s="623">
        <v>-3.4030939947019112E-2</v>
      </c>
      <c r="U98" s="624">
        <v>-0.36680634795014339</v>
      </c>
      <c r="V98" s="623">
        <v>-1.9275891015567592E-2</v>
      </c>
      <c r="W98" s="624">
        <v>-0.17356723773729538</v>
      </c>
      <c r="X98" s="623">
        <v>6.3602722654332755E-2</v>
      </c>
      <c r="Y98" s="624">
        <v>0.43713813642263588</v>
      </c>
      <c r="Z98" s="623">
        <v>8.4737237194356885E-2</v>
      </c>
      <c r="AA98" s="624">
        <v>0.45872991847108047</v>
      </c>
      <c r="AB98" s="623">
        <v>5.2974395588376327E-2</v>
      </c>
      <c r="AC98" s="625">
        <v>-2.460303457026233</v>
      </c>
      <c r="AD98" s="162">
        <v>30338686000196</v>
      </c>
    </row>
    <row r="99" spans="1:30">
      <c r="E99" s="619" t="s">
        <v>2248</v>
      </c>
      <c r="F99" s="161" t="s">
        <v>1341</v>
      </c>
      <c r="G99" s="161" t="s">
        <v>34</v>
      </c>
      <c r="H99" s="161" t="s">
        <v>1323</v>
      </c>
      <c r="I99" s="620" t="s">
        <v>34</v>
      </c>
      <c r="J99" s="161" t="s">
        <v>34</v>
      </c>
      <c r="K99" s="161" t="s">
        <v>611</v>
      </c>
      <c r="L99" s="161" t="s">
        <v>49</v>
      </c>
      <c r="M99" s="161">
        <v>5</v>
      </c>
      <c r="N99" s="620">
        <v>9.300000000000001E-3</v>
      </c>
      <c r="O99" s="620">
        <v>4.3499200000000002E-3</v>
      </c>
      <c r="P99" s="621">
        <v>25000</v>
      </c>
      <c r="Q99" s="621" t="s">
        <v>34</v>
      </c>
      <c r="R99" s="621">
        <v>196376023.75</v>
      </c>
      <c r="S99" s="622">
        <v>43525</v>
      </c>
      <c r="T99" s="623">
        <v>-0.17246243123995375</v>
      </c>
      <c r="U99" s="624">
        <v>-1.8589058856504299</v>
      </c>
      <c r="V99" s="623">
        <v>-0.16572647764353776</v>
      </c>
      <c r="W99" s="624">
        <v>-1.4922623769396473</v>
      </c>
      <c r="X99" s="623">
        <v>-0.12053211854552792</v>
      </c>
      <c r="Y99" s="624">
        <v>-0.82841085225893241</v>
      </c>
      <c r="Z99" s="623">
        <v>0.21835114218235918</v>
      </c>
      <c r="AA99" s="624">
        <v>1.1820564956778106</v>
      </c>
      <c r="AB99" s="623">
        <v>0.14816918442617594</v>
      </c>
      <c r="AC99" s="625">
        <v>-1.8680245578717676</v>
      </c>
      <c r="AD99" s="162">
        <v>32225478000106</v>
      </c>
    </row>
    <row r="100" spans="1:30">
      <c r="E100" s="619" t="s">
        <v>2249</v>
      </c>
      <c r="F100" s="161" t="s">
        <v>1341</v>
      </c>
      <c r="G100" s="161" t="s">
        <v>34</v>
      </c>
      <c r="H100" s="161" t="s">
        <v>1323</v>
      </c>
      <c r="I100" s="620" t="s">
        <v>34</v>
      </c>
      <c r="J100" s="161" t="s">
        <v>34</v>
      </c>
      <c r="K100" s="161" t="s">
        <v>611</v>
      </c>
      <c r="L100" s="161" t="s">
        <v>48</v>
      </c>
      <c r="M100" s="161">
        <v>5</v>
      </c>
      <c r="N100" s="620">
        <v>9.300000000000001E-3</v>
      </c>
      <c r="O100" s="620">
        <v>4.3499200000000002E-3</v>
      </c>
      <c r="P100" s="621">
        <v>25000</v>
      </c>
      <c r="Q100" s="621" t="s">
        <v>34</v>
      </c>
      <c r="R100" s="621">
        <v>358440545</v>
      </c>
      <c r="S100" s="622">
        <v>42405</v>
      </c>
      <c r="T100" s="623">
        <v>-5.1412947690053334E-2</v>
      </c>
      <c r="U100" s="624">
        <v>-0.55416029086766716</v>
      </c>
      <c r="V100" s="623">
        <v>-3.8537613661486558E-2</v>
      </c>
      <c r="W100" s="624">
        <v>-0.34700689824450748</v>
      </c>
      <c r="X100" s="623">
        <v>3.9100413224197217E-2</v>
      </c>
      <c r="Y100" s="624">
        <v>0.2687350644259911</v>
      </c>
      <c r="Z100" s="623">
        <v>8.4400985689369712E-2</v>
      </c>
      <c r="AA100" s="624">
        <v>0.45690960156465654</v>
      </c>
      <c r="AB100" s="623">
        <v>5.839344872349201E-2</v>
      </c>
      <c r="AC100" s="625">
        <v>-2.561842373007396</v>
      </c>
      <c r="AD100" s="162">
        <v>23729512000199</v>
      </c>
    </row>
    <row r="101" spans="1:30">
      <c r="E101" s="619" t="s">
        <v>2307</v>
      </c>
      <c r="F101" s="161" t="s">
        <v>1341</v>
      </c>
      <c r="G101" s="161" t="s">
        <v>1421</v>
      </c>
      <c r="H101" s="161" t="s">
        <v>1323</v>
      </c>
      <c r="I101" s="620" t="s">
        <v>34</v>
      </c>
      <c r="J101" s="161" t="s">
        <v>1367</v>
      </c>
      <c r="K101" s="161" t="s">
        <v>608</v>
      </c>
      <c r="L101" s="161" t="s">
        <v>48</v>
      </c>
      <c r="M101" s="161">
        <v>306</v>
      </c>
      <c r="N101" s="620" t="s">
        <v>34</v>
      </c>
      <c r="O101" s="620" t="s">
        <v>34</v>
      </c>
      <c r="P101" s="621" t="s">
        <v>34</v>
      </c>
      <c r="Q101" s="621" t="s">
        <v>1428</v>
      </c>
      <c r="R101" s="621" t="s">
        <v>34</v>
      </c>
      <c r="S101" s="622" t="s">
        <v>34</v>
      </c>
      <c r="T101" s="623" t="s">
        <v>34</v>
      </c>
      <c r="U101" s="624" t="s">
        <v>34</v>
      </c>
      <c r="V101" s="623" t="s">
        <v>34</v>
      </c>
      <c r="W101" s="624" t="s">
        <v>34</v>
      </c>
      <c r="X101" s="623" t="s">
        <v>34</v>
      </c>
      <c r="Y101" s="624" t="s">
        <v>34</v>
      </c>
      <c r="Z101" s="623" t="s">
        <v>34</v>
      </c>
      <c r="AA101" s="624" t="s">
        <v>34</v>
      </c>
      <c r="AB101" s="623" t="s">
        <v>34</v>
      </c>
      <c r="AC101" s="625" t="s">
        <v>34</v>
      </c>
      <c r="AD101" s="162" t="s">
        <v>34</v>
      </c>
    </row>
    <row r="102" spans="1:30">
      <c r="E102" s="619" t="s">
        <v>2308</v>
      </c>
      <c r="F102" s="161" t="s">
        <v>1341</v>
      </c>
      <c r="G102" s="161" t="s">
        <v>1421</v>
      </c>
      <c r="H102" s="161" t="s">
        <v>1323</v>
      </c>
      <c r="I102" s="620" t="s">
        <v>34</v>
      </c>
      <c r="J102" s="161" t="s">
        <v>1367</v>
      </c>
      <c r="K102" s="161" t="s">
        <v>608</v>
      </c>
      <c r="L102" s="161" t="s">
        <v>48</v>
      </c>
      <c r="M102" s="161">
        <v>1037</v>
      </c>
      <c r="N102" s="620" t="s">
        <v>34</v>
      </c>
      <c r="O102" s="620" t="s">
        <v>34</v>
      </c>
      <c r="P102" s="621" t="s">
        <v>34</v>
      </c>
      <c r="Q102" s="621" t="s">
        <v>1428</v>
      </c>
      <c r="R102" s="621" t="s">
        <v>34</v>
      </c>
      <c r="S102" s="622" t="s">
        <v>34</v>
      </c>
      <c r="T102" s="623" t="s">
        <v>34</v>
      </c>
      <c r="U102" s="624" t="s">
        <v>34</v>
      </c>
      <c r="V102" s="623" t="s">
        <v>34</v>
      </c>
      <c r="W102" s="624" t="s">
        <v>34</v>
      </c>
      <c r="X102" s="623" t="s">
        <v>34</v>
      </c>
      <c r="Y102" s="624" t="s">
        <v>34</v>
      </c>
      <c r="Z102" s="623" t="s">
        <v>34</v>
      </c>
      <c r="AA102" s="624" t="s">
        <v>34</v>
      </c>
      <c r="AB102" s="623" t="s">
        <v>34</v>
      </c>
      <c r="AC102" s="625" t="s">
        <v>34</v>
      </c>
      <c r="AD102" s="162" t="s">
        <v>34</v>
      </c>
    </row>
    <row r="103" spans="1:30">
      <c r="E103" s="619" t="s">
        <v>2275</v>
      </c>
      <c r="F103" s="161" t="s">
        <v>1341</v>
      </c>
      <c r="G103" s="161" t="s">
        <v>34</v>
      </c>
      <c r="H103" s="161" t="s">
        <v>34</v>
      </c>
      <c r="I103" s="620" t="s">
        <v>34</v>
      </c>
      <c r="J103" s="161" t="s">
        <v>665</v>
      </c>
      <c r="K103" s="161" t="s">
        <v>608</v>
      </c>
      <c r="L103" s="161" t="s">
        <v>48</v>
      </c>
      <c r="M103" s="161">
        <v>365</v>
      </c>
      <c r="N103" s="620" t="s">
        <v>34</v>
      </c>
      <c r="O103" s="620">
        <v>2.5000000000000001E-3</v>
      </c>
      <c r="P103" s="621" t="s">
        <v>34</v>
      </c>
      <c r="Q103" s="621" t="s">
        <v>1428</v>
      </c>
      <c r="R103" s="621" t="s">
        <v>34</v>
      </c>
      <c r="S103" s="622" t="s">
        <v>34</v>
      </c>
      <c r="T103" s="623" t="s">
        <v>34</v>
      </c>
      <c r="U103" s="624" t="s">
        <v>34</v>
      </c>
      <c r="V103" s="623" t="s">
        <v>34</v>
      </c>
      <c r="W103" s="624" t="s">
        <v>34</v>
      </c>
      <c r="X103" s="623" t="s">
        <v>34</v>
      </c>
      <c r="Y103" s="624" t="s">
        <v>34</v>
      </c>
      <c r="Z103" s="623" t="s">
        <v>34</v>
      </c>
      <c r="AA103" s="624" t="s">
        <v>34</v>
      </c>
      <c r="AB103" s="623" t="s">
        <v>34</v>
      </c>
      <c r="AC103" s="625" t="s">
        <v>34</v>
      </c>
      <c r="AD103" s="162" t="s">
        <v>34</v>
      </c>
    </row>
    <row r="104" spans="1:30">
      <c r="E104" s="619" t="s">
        <v>1469</v>
      </c>
      <c r="F104" s="161" t="s">
        <v>717</v>
      </c>
      <c r="G104" s="161" t="s">
        <v>34</v>
      </c>
      <c r="H104" s="161" t="s">
        <v>34</v>
      </c>
      <c r="I104" s="620" t="s">
        <v>34</v>
      </c>
      <c r="J104" s="161" t="s">
        <v>665</v>
      </c>
      <c r="K104" s="161" t="s">
        <v>608</v>
      </c>
      <c r="L104" s="161" t="s">
        <v>48</v>
      </c>
      <c r="M104" s="161">
        <v>730</v>
      </c>
      <c r="N104" s="620" t="s">
        <v>34</v>
      </c>
      <c r="O104" s="620">
        <v>2.5000000000000001E-3</v>
      </c>
      <c r="P104" s="621" t="s">
        <v>34</v>
      </c>
      <c r="Q104" s="621" t="s">
        <v>1428</v>
      </c>
      <c r="R104" s="621" t="s">
        <v>34</v>
      </c>
      <c r="S104" s="622" t="s">
        <v>34</v>
      </c>
      <c r="T104" s="623" t="s">
        <v>34</v>
      </c>
      <c r="U104" s="624" t="s">
        <v>34</v>
      </c>
      <c r="V104" s="623" t="s">
        <v>34</v>
      </c>
      <c r="W104" s="624" t="s">
        <v>34</v>
      </c>
      <c r="X104" s="623" t="s">
        <v>34</v>
      </c>
      <c r="Y104" s="624" t="s">
        <v>34</v>
      </c>
      <c r="Z104" s="623" t="s">
        <v>34</v>
      </c>
      <c r="AA104" s="624" t="s">
        <v>34</v>
      </c>
      <c r="AB104" s="623" t="s">
        <v>34</v>
      </c>
      <c r="AC104" s="625" t="s">
        <v>34</v>
      </c>
      <c r="AD104" s="162" t="s">
        <v>34</v>
      </c>
    </row>
    <row r="105" spans="1:30">
      <c r="E105" s="619" t="s">
        <v>2276</v>
      </c>
      <c r="F105" s="161" t="s">
        <v>717</v>
      </c>
      <c r="G105" s="161" t="s">
        <v>34</v>
      </c>
      <c r="H105" s="161" t="s">
        <v>34</v>
      </c>
      <c r="I105" s="620" t="s">
        <v>34</v>
      </c>
      <c r="J105" s="161" t="s">
        <v>665</v>
      </c>
      <c r="K105" s="161" t="s">
        <v>608</v>
      </c>
      <c r="L105" s="161" t="s">
        <v>48</v>
      </c>
      <c r="M105" s="161">
        <v>1095</v>
      </c>
      <c r="N105" s="620" t="s">
        <v>34</v>
      </c>
      <c r="O105" s="620">
        <v>2.5000000000000001E-3</v>
      </c>
      <c r="P105" s="621" t="s">
        <v>34</v>
      </c>
      <c r="Q105" s="621" t="s">
        <v>1428</v>
      </c>
      <c r="R105" s="621" t="s">
        <v>34</v>
      </c>
      <c r="S105" s="622" t="s">
        <v>34</v>
      </c>
      <c r="T105" s="623" t="s">
        <v>34</v>
      </c>
      <c r="U105" s="624" t="s">
        <v>34</v>
      </c>
      <c r="V105" s="623" t="s">
        <v>34</v>
      </c>
      <c r="W105" s="624" t="s">
        <v>34</v>
      </c>
      <c r="X105" s="623" t="s">
        <v>34</v>
      </c>
      <c r="Y105" s="624" t="s">
        <v>34</v>
      </c>
      <c r="Z105" s="623" t="s">
        <v>34</v>
      </c>
      <c r="AA105" s="624" t="s">
        <v>34</v>
      </c>
      <c r="AB105" s="623" t="s">
        <v>34</v>
      </c>
      <c r="AC105" s="625" t="s">
        <v>34</v>
      </c>
      <c r="AD105" s="162" t="s">
        <v>34</v>
      </c>
    </row>
    <row r="106" spans="1:30" ht="5.25" customHeight="1">
      <c r="E106" s="626" t="s">
        <v>1396</v>
      </c>
      <c r="P106" s="636"/>
      <c r="Q106" s="636"/>
      <c r="R106" s="636"/>
      <c r="S106" s="637"/>
      <c r="AC106" s="638"/>
    </row>
    <row r="107" spans="1:30" s="513" customFormat="1">
      <c r="A107" s="613"/>
      <c r="B107" s="609" t="s">
        <v>663</v>
      </c>
      <c r="C107" s="594" t="s">
        <v>867</v>
      </c>
      <c r="D107" s="609" t="str">
        <f>B107&amp;" "&amp;C107</f>
        <v>Pré-fixado Média</v>
      </c>
      <c r="E107" s="631" t="s">
        <v>1379</v>
      </c>
      <c r="F107" s="631"/>
      <c r="G107" s="631"/>
      <c r="H107" s="631"/>
      <c r="I107" s="631"/>
      <c r="J107" s="632"/>
      <c r="K107" s="631"/>
      <c r="L107" s="631"/>
      <c r="M107" s="631"/>
      <c r="N107" s="631"/>
      <c r="O107" s="631"/>
      <c r="P107" s="633"/>
      <c r="Q107" s="633"/>
      <c r="R107" s="633"/>
      <c r="S107" s="634"/>
      <c r="T107" s="631"/>
      <c r="U107" s="631"/>
      <c r="V107" s="631"/>
      <c r="W107" s="631"/>
      <c r="X107" s="631"/>
      <c r="Y107" s="631"/>
      <c r="Z107" s="631"/>
      <c r="AA107" s="631"/>
      <c r="AB107" s="631"/>
      <c r="AC107" s="635"/>
      <c r="AD107" s="631"/>
    </row>
    <row r="108" spans="1:30">
      <c r="E108" s="619" t="s">
        <v>2309</v>
      </c>
      <c r="F108" s="161" t="s">
        <v>1341</v>
      </c>
      <c r="G108" s="161" t="s">
        <v>1421</v>
      </c>
      <c r="H108" s="161" t="s">
        <v>1323</v>
      </c>
      <c r="I108" s="620" t="s">
        <v>34</v>
      </c>
      <c r="J108" s="161" t="s">
        <v>1367</v>
      </c>
      <c r="K108" s="161" t="s">
        <v>608</v>
      </c>
      <c r="L108" s="161" t="s">
        <v>48</v>
      </c>
      <c r="M108" s="161">
        <v>1767</v>
      </c>
      <c r="N108" s="620" t="s">
        <v>34</v>
      </c>
      <c r="O108" s="620" t="s">
        <v>34</v>
      </c>
      <c r="P108" s="621" t="s">
        <v>34</v>
      </c>
      <c r="Q108" s="621" t="s">
        <v>1428</v>
      </c>
      <c r="R108" s="621" t="s">
        <v>34</v>
      </c>
      <c r="S108" s="622" t="s">
        <v>34</v>
      </c>
      <c r="T108" s="623" t="s">
        <v>34</v>
      </c>
      <c r="U108" s="624" t="s">
        <v>34</v>
      </c>
      <c r="V108" s="623" t="s">
        <v>34</v>
      </c>
      <c r="W108" s="624" t="s">
        <v>34</v>
      </c>
      <c r="X108" s="623" t="s">
        <v>34</v>
      </c>
      <c r="Y108" s="624" t="s">
        <v>34</v>
      </c>
      <c r="Z108" s="623" t="s">
        <v>34</v>
      </c>
      <c r="AA108" s="624" t="s">
        <v>34</v>
      </c>
      <c r="AB108" s="623" t="s">
        <v>34</v>
      </c>
      <c r="AC108" s="625" t="s">
        <v>34</v>
      </c>
      <c r="AD108" s="162" t="s">
        <v>34</v>
      </c>
    </row>
    <row r="109" spans="1:30">
      <c r="E109" s="619" t="s">
        <v>2310</v>
      </c>
      <c r="F109" s="161" t="s">
        <v>1341</v>
      </c>
      <c r="G109" s="161" t="s">
        <v>1421</v>
      </c>
      <c r="H109" s="161" t="s">
        <v>1323</v>
      </c>
      <c r="I109" s="620" t="s">
        <v>34</v>
      </c>
      <c r="J109" s="161" t="s">
        <v>1367</v>
      </c>
      <c r="K109" s="161" t="s">
        <v>608</v>
      </c>
      <c r="L109" s="161" t="s">
        <v>48</v>
      </c>
      <c r="M109" s="161">
        <v>2498</v>
      </c>
      <c r="N109" s="620" t="s">
        <v>34</v>
      </c>
      <c r="O109" s="620" t="s">
        <v>34</v>
      </c>
      <c r="P109" s="621" t="s">
        <v>34</v>
      </c>
      <c r="Q109" s="621" t="s">
        <v>1428</v>
      </c>
      <c r="R109" s="621" t="s">
        <v>34</v>
      </c>
      <c r="S109" s="622" t="s">
        <v>34</v>
      </c>
      <c r="T109" s="623" t="s">
        <v>34</v>
      </c>
      <c r="U109" s="624" t="s">
        <v>34</v>
      </c>
      <c r="V109" s="623" t="s">
        <v>34</v>
      </c>
      <c r="W109" s="624" t="s">
        <v>34</v>
      </c>
      <c r="X109" s="623" t="s">
        <v>34</v>
      </c>
      <c r="Y109" s="624" t="s">
        <v>34</v>
      </c>
      <c r="Z109" s="623" t="s">
        <v>34</v>
      </c>
      <c r="AA109" s="624" t="s">
        <v>34</v>
      </c>
      <c r="AB109" s="623" t="s">
        <v>34</v>
      </c>
      <c r="AC109" s="625" t="s">
        <v>34</v>
      </c>
      <c r="AD109" s="162" t="s">
        <v>34</v>
      </c>
    </row>
    <row r="110" spans="1:30">
      <c r="E110" s="619" t="s">
        <v>2311</v>
      </c>
      <c r="F110" s="161" t="s">
        <v>1341</v>
      </c>
      <c r="G110" s="161" t="s">
        <v>1421</v>
      </c>
      <c r="H110" s="161" t="s">
        <v>1323</v>
      </c>
      <c r="I110" s="620" t="s">
        <v>34</v>
      </c>
      <c r="J110" s="161" t="s">
        <v>1367</v>
      </c>
      <c r="K110" s="161" t="s">
        <v>608</v>
      </c>
      <c r="L110" s="161" t="s">
        <v>48</v>
      </c>
      <c r="M110" s="161">
        <v>3228</v>
      </c>
      <c r="N110" s="620" t="s">
        <v>34</v>
      </c>
      <c r="O110" s="620" t="s">
        <v>34</v>
      </c>
      <c r="P110" s="621" t="s">
        <v>34</v>
      </c>
      <c r="Q110" s="621" t="s">
        <v>1428</v>
      </c>
      <c r="R110" s="621" t="s">
        <v>34</v>
      </c>
      <c r="S110" s="622" t="s">
        <v>34</v>
      </c>
      <c r="T110" s="623" t="s">
        <v>34</v>
      </c>
      <c r="U110" s="624" t="s">
        <v>34</v>
      </c>
      <c r="V110" s="623" t="s">
        <v>34</v>
      </c>
      <c r="W110" s="624" t="s">
        <v>34</v>
      </c>
      <c r="X110" s="623" t="s">
        <v>34</v>
      </c>
      <c r="Y110" s="624" t="s">
        <v>34</v>
      </c>
      <c r="Z110" s="623" t="s">
        <v>34</v>
      </c>
      <c r="AA110" s="624" t="s">
        <v>34</v>
      </c>
      <c r="AB110" s="623" t="s">
        <v>34</v>
      </c>
      <c r="AC110" s="625" t="s">
        <v>34</v>
      </c>
      <c r="AD110" s="162" t="s">
        <v>34</v>
      </c>
    </row>
    <row r="111" spans="1:30">
      <c r="E111" s="619" t="s">
        <v>2277</v>
      </c>
      <c r="F111" s="161" t="s">
        <v>1341</v>
      </c>
      <c r="G111" s="161" t="s">
        <v>1423</v>
      </c>
      <c r="H111" s="161" t="s">
        <v>34</v>
      </c>
      <c r="I111" s="620" t="s">
        <v>34</v>
      </c>
      <c r="J111" s="161" t="s">
        <v>665</v>
      </c>
      <c r="K111" s="161" t="s">
        <v>608</v>
      </c>
      <c r="L111" s="161" t="s">
        <v>48</v>
      </c>
      <c r="M111" s="161">
        <v>1460</v>
      </c>
      <c r="N111" s="620" t="s">
        <v>34</v>
      </c>
      <c r="O111" s="620">
        <v>2.5000000000000001E-3</v>
      </c>
      <c r="P111" s="621" t="s">
        <v>34</v>
      </c>
      <c r="Q111" s="621" t="s">
        <v>1428</v>
      </c>
      <c r="R111" s="621" t="s">
        <v>34</v>
      </c>
      <c r="S111" s="622" t="s">
        <v>34</v>
      </c>
      <c r="T111" s="623" t="s">
        <v>34</v>
      </c>
      <c r="U111" s="624" t="s">
        <v>34</v>
      </c>
      <c r="V111" s="623" t="s">
        <v>34</v>
      </c>
      <c r="W111" s="624" t="s">
        <v>34</v>
      </c>
      <c r="X111" s="623" t="s">
        <v>34</v>
      </c>
      <c r="Y111" s="624" t="s">
        <v>34</v>
      </c>
      <c r="Z111" s="623" t="s">
        <v>34</v>
      </c>
      <c r="AA111" s="624" t="s">
        <v>34</v>
      </c>
      <c r="AB111" s="623" t="s">
        <v>34</v>
      </c>
      <c r="AC111" s="625" t="s">
        <v>34</v>
      </c>
      <c r="AD111" s="162" t="s">
        <v>34</v>
      </c>
    </row>
    <row r="112" spans="1:30">
      <c r="E112" s="619" t="s">
        <v>2278</v>
      </c>
      <c r="F112" s="161" t="s">
        <v>1341</v>
      </c>
      <c r="G112" s="161" t="s">
        <v>1423</v>
      </c>
      <c r="H112" s="161" t="s">
        <v>34</v>
      </c>
      <c r="I112" s="620" t="s">
        <v>34</v>
      </c>
      <c r="J112" s="161" t="s">
        <v>665</v>
      </c>
      <c r="K112" s="161" t="s">
        <v>608</v>
      </c>
      <c r="L112" s="161" t="s">
        <v>48</v>
      </c>
      <c r="M112" s="161">
        <v>1825</v>
      </c>
      <c r="N112" s="620" t="s">
        <v>34</v>
      </c>
      <c r="O112" s="620">
        <v>2.5000000000000001E-3</v>
      </c>
      <c r="P112" s="621" t="s">
        <v>34</v>
      </c>
      <c r="Q112" s="621" t="s">
        <v>1428</v>
      </c>
      <c r="R112" s="621" t="s">
        <v>34</v>
      </c>
      <c r="S112" s="622" t="s">
        <v>34</v>
      </c>
      <c r="T112" s="623" t="s">
        <v>34</v>
      </c>
      <c r="U112" s="624" t="s">
        <v>34</v>
      </c>
      <c r="V112" s="623" t="s">
        <v>34</v>
      </c>
      <c r="W112" s="624" t="s">
        <v>34</v>
      </c>
      <c r="X112" s="623" t="s">
        <v>34</v>
      </c>
      <c r="Y112" s="624" t="s">
        <v>34</v>
      </c>
      <c r="Z112" s="623" t="s">
        <v>34</v>
      </c>
      <c r="AA112" s="624" t="s">
        <v>34</v>
      </c>
      <c r="AB112" s="623" t="s">
        <v>34</v>
      </c>
      <c r="AC112" s="625" t="s">
        <v>34</v>
      </c>
      <c r="AD112" s="162" t="s">
        <v>34</v>
      </c>
    </row>
    <row r="113" spans="1:30">
      <c r="E113" s="619" t="s">
        <v>2279</v>
      </c>
      <c r="F113" s="161" t="s">
        <v>1341</v>
      </c>
      <c r="G113" s="161" t="s">
        <v>1423</v>
      </c>
      <c r="H113" s="161" t="s">
        <v>34</v>
      </c>
      <c r="I113" s="620" t="s">
        <v>34</v>
      </c>
      <c r="J113" s="161" t="s">
        <v>665</v>
      </c>
      <c r="K113" s="161" t="s">
        <v>608</v>
      </c>
      <c r="L113" s="161" t="s">
        <v>48</v>
      </c>
      <c r="M113" s="161">
        <v>2190</v>
      </c>
      <c r="N113" s="620" t="s">
        <v>34</v>
      </c>
      <c r="O113" s="620">
        <v>2.5000000000000001E-3</v>
      </c>
      <c r="P113" s="621" t="s">
        <v>34</v>
      </c>
      <c r="Q113" s="621" t="s">
        <v>1428</v>
      </c>
      <c r="R113" s="621" t="s">
        <v>34</v>
      </c>
      <c r="S113" s="622" t="s">
        <v>34</v>
      </c>
      <c r="T113" s="623" t="s">
        <v>34</v>
      </c>
      <c r="U113" s="624" t="s">
        <v>34</v>
      </c>
      <c r="V113" s="623" t="s">
        <v>34</v>
      </c>
      <c r="W113" s="624" t="s">
        <v>34</v>
      </c>
      <c r="X113" s="623" t="s">
        <v>34</v>
      </c>
      <c r="Y113" s="624" t="s">
        <v>34</v>
      </c>
      <c r="Z113" s="623" t="s">
        <v>34</v>
      </c>
      <c r="AA113" s="624" t="s">
        <v>34</v>
      </c>
      <c r="AB113" s="623" t="s">
        <v>34</v>
      </c>
      <c r="AC113" s="625" t="s">
        <v>34</v>
      </c>
      <c r="AD113" s="162" t="s">
        <v>34</v>
      </c>
    </row>
    <row r="114" spans="1:30" ht="5.25" customHeight="1">
      <c r="E114" s="626" t="s">
        <v>1396</v>
      </c>
      <c r="P114" s="636"/>
      <c r="Q114" s="636"/>
      <c r="R114" s="636"/>
      <c r="S114" s="637"/>
      <c r="AC114" s="638"/>
    </row>
    <row r="115" spans="1:30" s="513" customFormat="1">
      <c r="A115" s="613"/>
      <c r="B115" s="609" t="s">
        <v>663</v>
      </c>
      <c r="C115" s="594" t="s">
        <v>868</v>
      </c>
      <c r="D115" s="609" t="str">
        <f>B115&amp;" "&amp;C115</f>
        <v>Pré-fixado Longa</v>
      </c>
      <c r="E115" s="631" t="s">
        <v>1373</v>
      </c>
      <c r="F115" s="631"/>
      <c r="G115" s="631"/>
      <c r="H115" s="631"/>
      <c r="I115" s="631"/>
      <c r="J115" s="632"/>
      <c r="K115" s="631"/>
      <c r="L115" s="631"/>
      <c r="M115" s="631"/>
      <c r="N115" s="631"/>
      <c r="O115" s="631"/>
      <c r="P115" s="633"/>
      <c r="Q115" s="633"/>
      <c r="R115" s="633"/>
      <c r="S115" s="634"/>
      <c r="T115" s="631"/>
      <c r="U115" s="631"/>
      <c r="V115" s="631"/>
      <c r="W115" s="631"/>
      <c r="X115" s="631"/>
      <c r="Y115" s="631"/>
      <c r="Z115" s="631"/>
      <c r="AA115" s="631"/>
      <c r="AB115" s="631"/>
      <c r="AC115" s="635"/>
      <c r="AD115" s="631"/>
    </row>
    <row r="116" spans="1:30">
      <c r="E116" s="619"/>
      <c r="F116" s="161"/>
      <c r="G116" s="161"/>
      <c r="H116" s="161"/>
      <c r="I116" s="620"/>
      <c r="J116" s="161"/>
      <c r="K116" s="161"/>
      <c r="L116" s="161"/>
      <c r="M116" s="161"/>
      <c r="N116" s="620"/>
      <c r="O116" s="620"/>
      <c r="P116" s="621"/>
      <c r="Q116" s="621"/>
      <c r="R116" s="621"/>
      <c r="S116" s="622"/>
      <c r="T116" s="623"/>
      <c r="U116" s="624"/>
      <c r="V116" s="623"/>
      <c r="W116" s="624"/>
      <c r="X116" s="623"/>
      <c r="Y116" s="624"/>
      <c r="Z116" s="623"/>
      <c r="AA116" s="624"/>
      <c r="AB116" s="623"/>
      <c r="AC116" s="625"/>
      <c r="AD116" s="162"/>
    </row>
    <row r="117" spans="1:30" s="513" customFormat="1" ht="7.5" customHeight="1">
      <c r="B117" s="609"/>
      <c r="C117" s="609"/>
      <c r="D117" s="609"/>
      <c r="E117" s="610" t="s">
        <v>1396</v>
      </c>
      <c r="J117" s="611"/>
      <c r="P117" s="612"/>
      <c r="Q117" s="612"/>
      <c r="R117" s="612"/>
    </row>
    <row r="118" spans="1:30" s="601" customFormat="1" ht="21.75" customHeight="1">
      <c r="B118" s="628" t="s">
        <v>12</v>
      </c>
      <c r="C118" s="602"/>
      <c r="D118" s="602"/>
      <c r="E118" s="603" t="s">
        <v>1337</v>
      </c>
      <c r="F118" s="603"/>
      <c r="G118" s="603"/>
      <c r="H118" s="603"/>
      <c r="I118" s="603"/>
      <c r="J118" s="604"/>
      <c r="K118" s="603"/>
      <c r="L118" s="603"/>
      <c r="M118" s="603"/>
      <c r="N118" s="603"/>
      <c r="O118" s="603"/>
      <c r="P118" s="639"/>
      <c r="Q118" s="639"/>
      <c r="R118" s="639"/>
      <c r="S118" s="640"/>
      <c r="T118" s="603"/>
      <c r="U118" s="603"/>
      <c r="V118" s="603"/>
      <c r="W118" s="603"/>
      <c r="X118" s="603"/>
      <c r="Y118" s="603"/>
      <c r="Z118" s="603"/>
      <c r="AA118" s="603"/>
      <c r="AB118" s="603"/>
      <c r="AC118" s="603"/>
      <c r="AD118" s="603"/>
    </row>
    <row r="119" spans="1:30" s="62" customFormat="1" ht="5.25" customHeight="1">
      <c r="B119" s="27"/>
      <c r="C119" s="27"/>
      <c r="D119" s="27"/>
      <c r="J119" s="641"/>
      <c r="P119" s="642"/>
      <c r="Q119" s="642"/>
      <c r="R119" s="642"/>
    </row>
    <row r="120" spans="1:30" s="513" customFormat="1">
      <c r="A120" s="613"/>
      <c r="B120" s="609" t="s">
        <v>615</v>
      </c>
      <c r="C120" s="609" t="s">
        <v>34</v>
      </c>
      <c r="D120" s="609" t="str">
        <f>B120&amp;" "&amp;C120</f>
        <v>Macro -</v>
      </c>
      <c r="E120" s="614" t="s">
        <v>615</v>
      </c>
      <c r="F120" s="614"/>
      <c r="G120" s="614"/>
      <c r="H120" s="614"/>
      <c r="I120" s="614"/>
      <c r="J120" s="615"/>
      <c r="K120" s="614"/>
      <c r="L120" s="614"/>
      <c r="M120" s="614"/>
      <c r="N120" s="614"/>
      <c r="O120" s="614"/>
      <c r="P120" s="616"/>
      <c r="Q120" s="616"/>
      <c r="R120" s="616"/>
      <c r="S120" s="617"/>
      <c r="T120" s="614"/>
      <c r="U120" s="614"/>
      <c r="V120" s="614"/>
      <c r="W120" s="614"/>
      <c r="X120" s="614"/>
      <c r="Y120" s="614"/>
      <c r="Z120" s="614"/>
      <c r="AA120" s="614"/>
      <c r="AB120" s="614"/>
      <c r="AC120" s="618"/>
      <c r="AD120" s="614"/>
    </row>
    <row r="121" spans="1:30">
      <c r="E121" s="619" t="s">
        <v>2216</v>
      </c>
      <c r="F121" s="161" t="s">
        <v>717</v>
      </c>
      <c r="G121" s="161" t="s">
        <v>34</v>
      </c>
      <c r="H121" s="161" t="s">
        <v>1323</v>
      </c>
      <c r="I121" s="620" t="s">
        <v>34</v>
      </c>
      <c r="J121" s="161" t="s">
        <v>619</v>
      </c>
      <c r="K121" s="161" t="s">
        <v>611</v>
      </c>
      <c r="L121" s="161" t="s">
        <v>48</v>
      </c>
      <c r="M121" s="161">
        <v>1</v>
      </c>
      <c r="N121" s="620">
        <v>1.9E-2</v>
      </c>
      <c r="O121" s="620">
        <v>3.8E-3</v>
      </c>
      <c r="P121" s="621">
        <v>100000</v>
      </c>
      <c r="Q121" s="621" t="s">
        <v>34</v>
      </c>
      <c r="R121" s="621">
        <v>3642076536</v>
      </c>
      <c r="S121" s="622">
        <v>42368</v>
      </c>
      <c r="T121" s="623">
        <v>0.2290645709910466</v>
      </c>
      <c r="U121" s="624">
        <v>2.4689984720022982</v>
      </c>
      <c r="V121" s="623">
        <v>0.28366732489485869</v>
      </c>
      <c r="W121" s="624">
        <v>2.5542452994035449</v>
      </c>
      <c r="X121" s="623">
        <v>0.36616982190074165</v>
      </c>
      <c r="Y121" s="624">
        <v>2.5166657476257361</v>
      </c>
      <c r="Z121" s="623">
        <v>0.42124943556949601</v>
      </c>
      <c r="AA121" s="624">
        <v>2.2804581035791953</v>
      </c>
      <c r="AB121" s="623">
        <v>4.2361177895144903E-2</v>
      </c>
      <c r="AC121" s="625">
        <v>4.0747244502436732</v>
      </c>
      <c r="AD121" s="162">
        <v>23565803000199</v>
      </c>
    </row>
    <row r="122" spans="1:30">
      <c r="E122" s="619" t="s">
        <v>2217</v>
      </c>
      <c r="F122" s="161" t="s">
        <v>717</v>
      </c>
      <c r="G122" s="161" t="s">
        <v>34</v>
      </c>
      <c r="H122" s="161" t="s">
        <v>1323</v>
      </c>
      <c r="I122" s="620" t="s">
        <v>34</v>
      </c>
      <c r="J122" s="161" t="s">
        <v>619</v>
      </c>
      <c r="K122" s="161" t="s">
        <v>611</v>
      </c>
      <c r="L122" s="161" t="s">
        <v>48</v>
      </c>
      <c r="M122" s="161">
        <v>1</v>
      </c>
      <c r="N122" s="620">
        <v>2.5000000000000001E-2</v>
      </c>
      <c r="O122" s="620">
        <v>4.6666666666666697E-3</v>
      </c>
      <c r="P122" s="621">
        <v>1000</v>
      </c>
      <c r="Q122" s="621" t="s">
        <v>34</v>
      </c>
      <c r="R122" s="621">
        <v>509424455</v>
      </c>
      <c r="S122" s="622">
        <v>42187</v>
      </c>
      <c r="T122" s="623">
        <v>1.5408852380123905E-2</v>
      </c>
      <c r="U122" s="624">
        <v>0.16608606393051475</v>
      </c>
      <c r="V122" s="623">
        <v>3.914182389672205E-2</v>
      </c>
      <c r="W122" s="624">
        <v>0.35244743022602421</v>
      </c>
      <c r="X122" s="623">
        <v>0.14556005138647476</v>
      </c>
      <c r="Y122" s="624">
        <v>1.0004265060551161</v>
      </c>
      <c r="Z122" s="623">
        <v>0.28939541300309202</v>
      </c>
      <c r="AA122" s="624">
        <v>1.5666587513152235</v>
      </c>
      <c r="AB122" s="623">
        <v>9.0848315092467741E-2</v>
      </c>
      <c r="AC122" s="625">
        <v>-0.79159832094266758</v>
      </c>
      <c r="AD122" s="162">
        <v>17414721000140</v>
      </c>
    </row>
    <row r="123" spans="1:30">
      <c r="E123" s="619" t="s">
        <v>2218</v>
      </c>
      <c r="F123" s="161" t="s">
        <v>717</v>
      </c>
      <c r="G123" s="161" t="s">
        <v>34</v>
      </c>
      <c r="H123" s="161" t="s">
        <v>1323</v>
      </c>
      <c r="I123" s="620" t="s">
        <v>34</v>
      </c>
      <c r="J123" s="161" t="s">
        <v>619</v>
      </c>
      <c r="K123" s="161" t="s">
        <v>611</v>
      </c>
      <c r="L123" s="161" t="s">
        <v>48</v>
      </c>
      <c r="M123" s="161">
        <v>1</v>
      </c>
      <c r="N123" s="620">
        <v>0</v>
      </c>
      <c r="O123" s="620">
        <v>3.96E-3</v>
      </c>
      <c r="P123" s="621">
        <v>1000</v>
      </c>
      <c r="Q123" s="621" t="s">
        <v>34</v>
      </c>
      <c r="R123" s="621">
        <v>78641445</v>
      </c>
      <c r="S123" s="622">
        <v>41399</v>
      </c>
      <c r="T123" s="623">
        <v>0.15047836509802948</v>
      </c>
      <c r="U123" s="624">
        <v>1.6219481340523878</v>
      </c>
      <c r="V123" s="623">
        <v>0.13476845278479277</v>
      </c>
      <c r="W123" s="624">
        <v>1.2135048940199054</v>
      </c>
      <c r="X123" s="623">
        <v>0.24291724003865078</v>
      </c>
      <c r="Y123" s="624">
        <v>1.6695572954091475</v>
      </c>
      <c r="Z123" s="623">
        <v>0.39327007817976489</v>
      </c>
      <c r="AA123" s="624">
        <v>2.1289902394001246</v>
      </c>
      <c r="AB123" s="623">
        <v>4.1303167225913429E-2</v>
      </c>
      <c r="AC123" s="625">
        <v>0.57407837686419627</v>
      </c>
      <c r="AD123" s="162">
        <v>17816013000136</v>
      </c>
    </row>
    <row r="124" spans="1:30">
      <c r="E124" s="619" t="s">
        <v>1780</v>
      </c>
      <c r="F124" s="161" t="s">
        <v>717</v>
      </c>
      <c r="G124" s="161" t="s">
        <v>1421</v>
      </c>
      <c r="H124" s="161" t="s">
        <v>1326</v>
      </c>
      <c r="I124" s="620" t="s">
        <v>34</v>
      </c>
      <c r="J124" s="161" t="s">
        <v>619</v>
      </c>
      <c r="K124" s="161" t="s">
        <v>611</v>
      </c>
      <c r="L124" s="161" t="s">
        <v>48</v>
      </c>
      <c r="M124" s="161">
        <v>1</v>
      </c>
      <c r="N124" s="620">
        <v>1.9E-2</v>
      </c>
      <c r="O124" s="620">
        <v>0</v>
      </c>
      <c r="P124" s="621">
        <v>50000</v>
      </c>
      <c r="Q124" s="621" t="s">
        <v>34</v>
      </c>
      <c r="R124" s="621">
        <v>1061074999.4299999</v>
      </c>
      <c r="S124" s="622">
        <v>43859</v>
      </c>
      <c r="T124" s="623">
        <v>0.26454093341727747</v>
      </c>
      <c r="U124" s="624">
        <v>2.8513844701669266</v>
      </c>
      <c r="V124" s="623">
        <v>0.31935725854811392</v>
      </c>
      <c r="W124" s="624">
        <v>2.8756106357306681</v>
      </c>
      <c r="X124" s="623">
        <v>0.55214346173088469</v>
      </c>
      <c r="Y124" s="624">
        <v>3.7948527016797406</v>
      </c>
      <c r="Z124" s="623" t="s">
        <v>34</v>
      </c>
      <c r="AA124" s="624" t="s">
        <v>34</v>
      </c>
      <c r="AB124" s="623">
        <v>6.6400882224961044E-2</v>
      </c>
      <c r="AC124" s="625">
        <v>3.1370074309859248</v>
      </c>
      <c r="AD124" s="162">
        <v>35726908000161</v>
      </c>
    </row>
    <row r="125" spans="1:30">
      <c r="E125" s="619" t="s">
        <v>1767</v>
      </c>
      <c r="F125" s="161" t="s">
        <v>717</v>
      </c>
      <c r="G125" s="161" t="s">
        <v>34</v>
      </c>
      <c r="H125" s="161" t="s">
        <v>1323</v>
      </c>
      <c r="I125" s="620" t="s">
        <v>34</v>
      </c>
      <c r="J125" s="161" t="s">
        <v>619</v>
      </c>
      <c r="K125" s="161" t="s">
        <v>611</v>
      </c>
      <c r="L125" s="161" t="s">
        <v>48</v>
      </c>
      <c r="M125" s="161">
        <v>1</v>
      </c>
      <c r="N125" s="620">
        <v>1.9799999999999998E-2</v>
      </c>
      <c r="O125" s="620">
        <v>3.9500000000000004E-3</v>
      </c>
      <c r="P125" s="621">
        <v>50000</v>
      </c>
      <c r="Q125" s="621" t="s">
        <v>34</v>
      </c>
      <c r="R125" s="621">
        <v>1001709121</v>
      </c>
      <c r="S125" s="622">
        <v>39631</v>
      </c>
      <c r="T125" s="623">
        <v>0.15084500959625902</v>
      </c>
      <c r="U125" s="624">
        <v>1.6259000533822965</v>
      </c>
      <c r="V125" s="623">
        <v>0.13499193671382903</v>
      </c>
      <c r="W125" s="624">
        <v>1.2155172258083644</v>
      </c>
      <c r="X125" s="623">
        <v>0.24451477057261517</v>
      </c>
      <c r="Y125" s="624">
        <v>1.6805370379634212</v>
      </c>
      <c r="Z125" s="623">
        <v>0.39800956154480982</v>
      </c>
      <c r="AA125" s="624">
        <v>2.1546477058178151</v>
      </c>
      <c r="AB125" s="623">
        <v>4.1481240564748327E-2</v>
      </c>
      <c r="AC125" s="625">
        <v>0.57700152655943893</v>
      </c>
      <c r="AD125" s="162">
        <v>8893082000152</v>
      </c>
    </row>
    <row r="126" spans="1:30">
      <c r="E126" s="619" t="s">
        <v>2219</v>
      </c>
      <c r="F126" s="161" t="s">
        <v>717</v>
      </c>
      <c r="G126" s="161" t="s">
        <v>34</v>
      </c>
      <c r="H126" s="161" t="s">
        <v>1323</v>
      </c>
      <c r="I126" s="620" t="s">
        <v>34</v>
      </c>
      <c r="J126" s="161" t="s">
        <v>619</v>
      </c>
      <c r="K126" s="161" t="s">
        <v>611</v>
      </c>
      <c r="L126" s="161" t="s">
        <v>48</v>
      </c>
      <c r="M126" s="161">
        <v>1</v>
      </c>
      <c r="N126" s="620">
        <v>8.0000000000000004E-4</v>
      </c>
      <c r="O126" s="620">
        <v>3.9500000000000004E-3</v>
      </c>
      <c r="P126" s="621">
        <v>100000</v>
      </c>
      <c r="Q126" s="621" t="s">
        <v>34</v>
      </c>
      <c r="R126" s="621">
        <v>255475951</v>
      </c>
      <c r="S126" s="622">
        <v>39544</v>
      </c>
      <c r="T126" s="623">
        <v>0.15150178106909817</v>
      </c>
      <c r="U126" s="624">
        <v>1.6329791392307929</v>
      </c>
      <c r="V126" s="623">
        <v>0.13525877176900725</v>
      </c>
      <c r="W126" s="624">
        <v>1.217919907138185</v>
      </c>
      <c r="X126" s="623">
        <v>0.24546694214142639</v>
      </c>
      <c r="Y126" s="624">
        <v>1.687081262609383</v>
      </c>
      <c r="Z126" s="623">
        <v>0.40302953400979735</v>
      </c>
      <c r="AA126" s="624">
        <v>2.1818236161476383</v>
      </c>
      <c r="AB126" s="623">
        <v>4.1752748209038695E-2</v>
      </c>
      <c r="AC126" s="625">
        <v>0.57964026855070905</v>
      </c>
      <c r="AD126" s="162">
        <v>9289134000149</v>
      </c>
    </row>
    <row r="127" spans="1:30">
      <c r="E127" s="619" t="s">
        <v>2220</v>
      </c>
      <c r="F127" s="161" t="s">
        <v>717</v>
      </c>
      <c r="G127" s="161" t="s">
        <v>34</v>
      </c>
      <c r="H127" s="161" t="s">
        <v>1323</v>
      </c>
      <c r="I127" s="620" t="s">
        <v>34</v>
      </c>
      <c r="J127" s="161" t="s">
        <v>619</v>
      </c>
      <c r="K127" s="161" t="s">
        <v>611</v>
      </c>
      <c r="L127" s="161" t="s">
        <v>48</v>
      </c>
      <c r="M127" s="161">
        <v>1</v>
      </c>
      <c r="N127" s="620">
        <v>1.9799999999999998E-2</v>
      </c>
      <c r="O127" s="620">
        <v>3.9500000000000004E-3</v>
      </c>
      <c r="P127" s="621">
        <v>50000</v>
      </c>
      <c r="Q127" s="621" t="s">
        <v>34</v>
      </c>
      <c r="R127" s="621">
        <v>760366626.20000005</v>
      </c>
      <c r="S127" s="622">
        <v>43371</v>
      </c>
      <c r="T127" s="623">
        <v>0.18696109635853442</v>
      </c>
      <c r="U127" s="624">
        <v>2.0151813928970213</v>
      </c>
      <c r="V127" s="623">
        <v>0.15602098002256537</v>
      </c>
      <c r="W127" s="624">
        <v>1.4048704939093071</v>
      </c>
      <c r="X127" s="623">
        <v>0.31581109206603242</v>
      </c>
      <c r="Y127" s="624">
        <v>2.1705528707887543</v>
      </c>
      <c r="Z127" s="623">
        <v>0.54408876234284853</v>
      </c>
      <c r="AA127" s="624">
        <v>2.9454558804896642</v>
      </c>
      <c r="AB127" s="623">
        <v>6.1190388841977243E-2</v>
      </c>
      <c r="AC127" s="625">
        <v>0.73481772691939207</v>
      </c>
      <c r="AD127" s="162">
        <v>30556738000109</v>
      </c>
    </row>
    <row r="128" spans="1:30">
      <c r="E128" s="619" t="s">
        <v>2175</v>
      </c>
      <c r="F128" s="161" t="s">
        <v>717</v>
      </c>
      <c r="G128" s="161" t="s">
        <v>34</v>
      </c>
      <c r="H128" s="161" t="s">
        <v>1323</v>
      </c>
      <c r="I128" s="620" t="s">
        <v>34</v>
      </c>
      <c r="J128" s="161" t="s">
        <v>619</v>
      </c>
      <c r="K128" s="161" t="s">
        <v>611</v>
      </c>
      <c r="L128" s="161" t="s">
        <v>48</v>
      </c>
      <c r="M128" s="161">
        <v>1</v>
      </c>
      <c r="N128" s="620">
        <v>0</v>
      </c>
      <c r="O128" s="620">
        <v>5.0666666666666698E-3</v>
      </c>
      <c r="P128" s="621">
        <v>500</v>
      </c>
      <c r="Q128" s="621" t="s">
        <v>34</v>
      </c>
      <c r="R128" s="621">
        <v>4382548241.3699999</v>
      </c>
      <c r="S128" s="622">
        <v>44014</v>
      </c>
      <c r="T128" s="623">
        <v>0.18495857622739686</v>
      </c>
      <c r="U128" s="624">
        <v>1.9935970024234473</v>
      </c>
      <c r="V128" s="623">
        <v>0.2258897300553333</v>
      </c>
      <c r="W128" s="624">
        <v>2.0339945088537341</v>
      </c>
      <c r="X128" s="623">
        <v>0.35595023920085445</v>
      </c>
      <c r="Y128" s="624">
        <v>2.4464270982407892</v>
      </c>
      <c r="Z128" s="623" t="s">
        <v>34</v>
      </c>
      <c r="AA128" s="624" t="s">
        <v>34</v>
      </c>
      <c r="AB128" s="623">
        <v>3.7487173986966979E-2</v>
      </c>
      <c r="AC128" s="625">
        <v>3.0632485796573188</v>
      </c>
      <c r="AD128" s="162">
        <v>37287419000186</v>
      </c>
    </row>
    <row r="129" spans="5:30">
      <c r="E129" s="619" t="s">
        <v>1768</v>
      </c>
      <c r="F129" s="161" t="s">
        <v>717</v>
      </c>
      <c r="G129" s="161" t="s">
        <v>34</v>
      </c>
      <c r="H129" s="161" t="s">
        <v>1326</v>
      </c>
      <c r="I129" s="620" t="s">
        <v>34</v>
      </c>
      <c r="J129" s="161" t="s">
        <v>619</v>
      </c>
      <c r="K129" s="161" t="s">
        <v>611</v>
      </c>
      <c r="L129" s="161" t="s">
        <v>48</v>
      </c>
      <c r="M129" s="161">
        <v>1</v>
      </c>
      <c r="N129" s="620">
        <v>2.5000000000000001E-2</v>
      </c>
      <c r="O129" s="620">
        <v>5.0673000000000003E-3</v>
      </c>
      <c r="P129" s="621">
        <v>500</v>
      </c>
      <c r="Q129" s="621" t="s">
        <v>34</v>
      </c>
      <c r="R129" s="621">
        <v>414422086.75999999</v>
      </c>
      <c r="S129" s="622">
        <v>44014</v>
      </c>
      <c r="T129" s="623">
        <v>0.18542579519541458</v>
      </c>
      <c r="U129" s="624">
        <v>1.9986329750888636</v>
      </c>
      <c r="V129" s="623">
        <v>0.22633789171229668</v>
      </c>
      <c r="W129" s="624">
        <v>2.0380299218365159</v>
      </c>
      <c r="X129" s="623">
        <v>0.35661985815388442</v>
      </c>
      <c r="Y129" s="624">
        <v>2.4510293537579253</v>
      </c>
      <c r="Z129" s="623" t="s">
        <v>34</v>
      </c>
      <c r="AA129" s="624" t="s">
        <v>34</v>
      </c>
      <c r="AB129" s="623">
        <v>3.7413515514831505E-2</v>
      </c>
      <c r="AC129" s="625">
        <v>3.0812580037341601</v>
      </c>
      <c r="AD129" s="162">
        <v>35828684000107</v>
      </c>
    </row>
    <row r="130" spans="5:30">
      <c r="E130" s="619" t="s">
        <v>1769</v>
      </c>
      <c r="F130" s="161" t="s">
        <v>717</v>
      </c>
      <c r="G130" s="161" t="s">
        <v>34</v>
      </c>
      <c r="H130" s="161" t="s">
        <v>1326</v>
      </c>
      <c r="I130" s="620" t="s">
        <v>34</v>
      </c>
      <c r="J130" s="161" t="s">
        <v>619</v>
      </c>
      <c r="K130" s="161" t="s">
        <v>611</v>
      </c>
      <c r="L130" s="161" t="s">
        <v>48</v>
      </c>
      <c r="M130" s="161">
        <v>1</v>
      </c>
      <c r="N130" s="620">
        <v>1.9599999999999999E-2</v>
      </c>
      <c r="O130" s="620">
        <v>4.8937499999999997E-3</v>
      </c>
      <c r="P130" s="621">
        <v>5000</v>
      </c>
      <c r="Q130" s="621" t="s">
        <v>34</v>
      </c>
      <c r="R130" s="621">
        <v>5433478542</v>
      </c>
      <c r="S130" s="622">
        <v>41245</v>
      </c>
      <c r="T130" s="623">
        <v>0.19764782857512819</v>
      </c>
      <c r="U130" s="624">
        <v>2.1303695487925878</v>
      </c>
      <c r="V130" s="623">
        <v>0.22520147498905652</v>
      </c>
      <c r="W130" s="624">
        <v>2.0277972061912588</v>
      </c>
      <c r="X130" s="623">
        <v>0.34186642581609328</v>
      </c>
      <c r="Y130" s="624">
        <v>2.3496297964932156</v>
      </c>
      <c r="Z130" s="623">
        <v>0.56588590866621358</v>
      </c>
      <c r="AA130" s="624">
        <v>3.0634559886697943</v>
      </c>
      <c r="AB130" s="623">
        <v>6.271808593696622E-2</v>
      </c>
      <c r="AC130" s="625">
        <v>1.8199579228132923</v>
      </c>
      <c r="AD130" s="162">
        <v>15799713000134</v>
      </c>
    </row>
    <row r="131" spans="5:30">
      <c r="E131" s="619" t="s">
        <v>2221</v>
      </c>
      <c r="F131" s="161" t="s">
        <v>717</v>
      </c>
      <c r="G131" s="161" t="s">
        <v>34</v>
      </c>
      <c r="H131" s="161" t="s">
        <v>1326</v>
      </c>
      <c r="I131" s="620" t="s">
        <v>34</v>
      </c>
      <c r="J131" s="161" t="s">
        <v>619</v>
      </c>
      <c r="K131" s="161" t="s">
        <v>611</v>
      </c>
      <c r="L131" s="161" t="s">
        <v>48</v>
      </c>
      <c r="M131" s="161">
        <v>1</v>
      </c>
      <c r="N131" s="620">
        <v>0</v>
      </c>
      <c r="O131" s="620">
        <v>4.6666666666666697E-3</v>
      </c>
      <c r="P131" s="621">
        <v>10000</v>
      </c>
      <c r="Q131" s="621" t="s">
        <v>34</v>
      </c>
      <c r="R131" s="621">
        <v>211738196.21000001</v>
      </c>
      <c r="S131" s="622">
        <v>43282</v>
      </c>
      <c r="T131" s="623">
        <v>0.12276070532990691</v>
      </c>
      <c r="U131" s="624">
        <v>1.3231901929229886</v>
      </c>
      <c r="V131" s="623">
        <v>0.12304789413148987</v>
      </c>
      <c r="W131" s="624">
        <v>1.1079686576638896</v>
      </c>
      <c r="X131" s="623">
        <v>0.17472795449492251</v>
      </c>
      <c r="Y131" s="624">
        <v>1.2008959557275549</v>
      </c>
      <c r="Z131" s="623">
        <v>0.45417608366106865</v>
      </c>
      <c r="AA131" s="624">
        <v>2.4587084111733515</v>
      </c>
      <c r="AB131" s="623">
        <v>4.6860799130736902E-2</v>
      </c>
      <c r="AC131" s="625">
        <v>0.25587904537537037</v>
      </c>
      <c r="AD131" s="162">
        <v>29993583000180</v>
      </c>
    </row>
    <row r="132" spans="5:30">
      <c r="E132" s="619" t="s">
        <v>1771</v>
      </c>
      <c r="F132" s="161" t="s">
        <v>717</v>
      </c>
      <c r="G132" s="161" t="s">
        <v>34</v>
      </c>
      <c r="H132" s="161" t="s">
        <v>1323</v>
      </c>
      <c r="I132" s="620" t="s">
        <v>34</v>
      </c>
      <c r="J132" s="161" t="s">
        <v>619</v>
      </c>
      <c r="K132" s="161" t="s">
        <v>611</v>
      </c>
      <c r="L132" s="161" t="s">
        <v>48</v>
      </c>
      <c r="M132" s="161">
        <v>1</v>
      </c>
      <c r="N132" s="620">
        <v>2.2000000000000002E-2</v>
      </c>
      <c r="O132" s="620">
        <v>4.0000000000000001E-3</v>
      </c>
      <c r="P132" s="621">
        <v>50000</v>
      </c>
      <c r="Q132" s="621" t="s">
        <v>34</v>
      </c>
      <c r="R132" s="621">
        <v>2621434154.9000001</v>
      </c>
      <c r="S132" s="622">
        <v>43238</v>
      </c>
      <c r="T132" s="623">
        <v>0.19609575122897627</v>
      </c>
      <c r="U132" s="624">
        <v>2.1136403069919067</v>
      </c>
      <c r="V132" s="623">
        <v>0.22391196791359902</v>
      </c>
      <c r="W132" s="624">
        <v>2.0161860085065917</v>
      </c>
      <c r="X132" s="623">
        <v>0.45854888321425946</v>
      </c>
      <c r="Y132" s="624">
        <v>3.1515821320474124</v>
      </c>
      <c r="Z132" s="623">
        <v>0.6353680478989483</v>
      </c>
      <c r="AA132" s="624">
        <v>3.4396015549020538</v>
      </c>
      <c r="AB132" s="623">
        <v>4.9550125549975996E-2</v>
      </c>
      <c r="AC132" s="625">
        <v>2.2775879793762455</v>
      </c>
      <c r="AD132" s="162">
        <v>29726133000121</v>
      </c>
    </row>
    <row r="133" spans="5:30">
      <c r="E133" s="619" t="s">
        <v>1772</v>
      </c>
      <c r="F133" s="161" t="s">
        <v>717</v>
      </c>
      <c r="G133" s="161" t="s">
        <v>34</v>
      </c>
      <c r="H133" s="161" t="s">
        <v>1323</v>
      </c>
      <c r="I133" s="620" t="s">
        <v>34</v>
      </c>
      <c r="J133" s="161" t="s">
        <v>619</v>
      </c>
      <c r="K133" s="161" t="s">
        <v>611</v>
      </c>
      <c r="L133" s="161" t="s">
        <v>48</v>
      </c>
      <c r="M133" s="161">
        <v>1</v>
      </c>
      <c r="N133" s="620">
        <v>0</v>
      </c>
      <c r="O133" s="620">
        <v>4.7499999999999999E-3</v>
      </c>
      <c r="P133" s="621">
        <v>100</v>
      </c>
      <c r="Q133" s="621" t="s">
        <v>34</v>
      </c>
      <c r="R133" s="621">
        <v>1321179969.7900002</v>
      </c>
      <c r="S133" s="622">
        <v>43281</v>
      </c>
      <c r="T133" s="623">
        <v>0.23209561801855183</v>
      </c>
      <c r="U133" s="624">
        <v>2.5016689563425851</v>
      </c>
      <c r="V133" s="623">
        <v>0.2675086093603336</v>
      </c>
      <c r="W133" s="624">
        <v>2.4087462602958238</v>
      </c>
      <c r="X133" s="623">
        <v>0.33834818327333482</v>
      </c>
      <c r="Y133" s="624">
        <v>2.3254491022644048</v>
      </c>
      <c r="Z133" s="623">
        <v>0.45881003686639299</v>
      </c>
      <c r="AA133" s="624">
        <v>2.4837945839878079</v>
      </c>
      <c r="AB133" s="623">
        <v>5.7270106674599891E-2</v>
      </c>
      <c r="AC133" s="625">
        <v>2.7318163150084041</v>
      </c>
      <c r="AD133" s="162">
        <v>30338679000194</v>
      </c>
    </row>
    <row r="134" spans="5:30">
      <c r="E134" s="619" t="s">
        <v>1773</v>
      </c>
      <c r="F134" s="161" t="s">
        <v>717</v>
      </c>
      <c r="G134" s="161" t="s">
        <v>34</v>
      </c>
      <c r="H134" s="161" t="s">
        <v>1323</v>
      </c>
      <c r="I134" s="620" t="s">
        <v>34</v>
      </c>
      <c r="J134" s="161" t="s">
        <v>619</v>
      </c>
      <c r="K134" s="161" t="s">
        <v>611</v>
      </c>
      <c r="L134" s="161" t="s">
        <v>48</v>
      </c>
      <c r="M134" s="161">
        <v>1</v>
      </c>
      <c r="N134" s="620">
        <v>2.5000000000000001E-2</v>
      </c>
      <c r="O134" s="620">
        <v>0</v>
      </c>
      <c r="P134" s="621">
        <v>5000</v>
      </c>
      <c r="Q134" s="621" t="s">
        <v>34</v>
      </c>
      <c r="R134" s="621">
        <v>509308631.26999998</v>
      </c>
      <c r="S134" s="622">
        <v>44014</v>
      </c>
      <c r="T134" s="623">
        <v>0.18445061796175843</v>
      </c>
      <c r="U134" s="624">
        <v>1.9881219166156503</v>
      </c>
      <c r="V134" s="623">
        <v>0.22509945885471305</v>
      </c>
      <c r="W134" s="624">
        <v>2.0268786152618783</v>
      </c>
      <c r="X134" s="623">
        <v>0.35253613232298497</v>
      </c>
      <c r="Y134" s="624">
        <v>2.4229621229086695</v>
      </c>
      <c r="Z134" s="623" t="s">
        <v>34</v>
      </c>
      <c r="AA134" s="624" t="s">
        <v>34</v>
      </c>
      <c r="AB134" s="623">
        <v>3.7571641638104267E-2</v>
      </c>
      <c r="AC134" s="625">
        <v>3.0353281437312596</v>
      </c>
      <c r="AD134" s="162">
        <v>36976786000124</v>
      </c>
    </row>
    <row r="135" spans="5:30">
      <c r="E135" s="619" t="s">
        <v>1765</v>
      </c>
      <c r="F135" s="161" t="s">
        <v>717</v>
      </c>
      <c r="G135" s="161" t="s">
        <v>34</v>
      </c>
      <c r="H135" s="161" t="s">
        <v>1323</v>
      </c>
      <c r="I135" s="620" t="s">
        <v>34</v>
      </c>
      <c r="J135" s="161" t="s">
        <v>619</v>
      </c>
      <c r="K135" s="161" t="s">
        <v>608</v>
      </c>
      <c r="L135" s="161" t="s">
        <v>48</v>
      </c>
      <c r="M135" s="161">
        <v>1</v>
      </c>
      <c r="N135" s="620">
        <v>1.8000000000000002E-2</v>
      </c>
      <c r="O135" s="620">
        <v>5.0004000000000003E-3</v>
      </c>
      <c r="P135" s="621">
        <v>1000</v>
      </c>
      <c r="Q135" s="621" t="s">
        <v>34</v>
      </c>
      <c r="R135" s="621">
        <v>355846357.56999999</v>
      </c>
      <c r="S135" s="622">
        <v>42965</v>
      </c>
      <c r="T135" s="623">
        <v>0.15259937826553727</v>
      </c>
      <c r="U135" s="624">
        <v>1.6448097151647203</v>
      </c>
      <c r="V135" s="623">
        <v>0.15888173439282482</v>
      </c>
      <c r="W135" s="624">
        <v>1.4306297822083445</v>
      </c>
      <c r="X135" s="623">
        <v>0.24992910598667173</v>
      </c>
      <c r="Y135" s="624">
        <v>1.7177494778416775</v>
      </c>
      <c r="Z135" s="623">
        <v>0.45285447201117091</v>
      </c>
      <c r="AA135" s="624">
        <v>2.4515537903185618</v>
      </c>
      <c r="AB135" s="623">
        <v>2.7698086577037897E-2</v>
      </c>
      <c r="AC135" s="625">
        <v>1.7266368445855793</v>
      </c>
      <c r="AD135" s="162">
        <v>27928186000108</v>
      </c>
    </row>
    <row r="136" spans="5:30">
      <c r="E136" s="619" t="s">
        <v>2176</v>
      </c>
      <c r="F136" s="161" t="s">
        <v>717</v>
      </c>
      <c r="G136" s="161" t="s">
        <v>1421</v>
      </c>
      <c r="H136" s="161" t="s">
        <v>1323</v>
      </c>
      <c r="I136" s="620" t="s">
        <v>34</v>
      </c>
      <c r="J136" s="161" t="s">
        <v>619</v>
      </c>
      <c r="K136" s="161" t="s">
        <v>611</v>
      </c>
      <c r="L136" s="161" t="s">
        <v>48</v>
      </c>
      <c r="M136" s="161">
        <v>1</v>
      </c>
      <c r="N136" s="620">
        <v>2.3E-2</v>
      </c>
      <c r="O136" s="620">
        <v>3.16666E-3</v>
      </c>
      <c r="P136" s="621">
        <v>50000</v>
      </c>
      <c r="Q136" s="621" t="s">
        <v>34</v>
      </c>
      <c r="R136" s="621">
        <v>979633962.20000005</v>
      </c>
      <c r="S136" s="622">
        <v>40515</v>
      </c>
      <c r="T136" s="623">
        <v>0.2939627496913404</v>
      </c>
      <c r="U136" s="624">
        <v>3.1685108555782833</v>
      </c>
      <c r="V136" s="623">
        <v>0.3232436697115848</v>
      </c>
      <c r="W136" s="624">
        <v>2.9106053163817593</v>
      </c>
      <c r="X136" s="623">
        <v>0.46212040573359259</v>
      </c>
      <c r="Y136" s="624">
        <v>3.1761290167268279</v>
      </c>
      <c r="Z136" s="623">
        <v>0.56953314949291123</v>
      </c>
      <c r="AA136" s="624">
        <v>3.0832005371407094</v>
      </c>
      <c r="AB136" s="623">
        <v>7.8084981688216037E-2</v>
      </c>
      <c r="AC136" s="625">
        <v>2.7173787780911574</v>
      </c>
      <c r="AD136" s="162">
        <v>12831360000114</v>
      </c>
    </row>
    <row r="137" spans="5:30">
      <c r="E137" s="619" t="s">
        <v>2177</v>
      </c>
      <c r="F137" s="161" t="s">
        <v>717</v>
      </c>
      <c r="G137" s="161" t="s">
        <v>34</v>
      </c>
      <c r="H137" s="161" t="s">
        <v>1323</v>
      </c>
      <c r="I137" s="620" t="s">
        <v>34</v>
      </c>
      <c r="J137" s="161" t="s">
        <v>619</v>
      </c>
      <c r="K137" s="161" t="s">
        <v>611</v>
      </c>
      <c r="L137" s="161" t="s">
        <v>48</v>
      </c>
      <c r="M137" s="161">
        <v>1</v>
      </c>
      <c r="N137" s="620">
        <v>0</v>
      </c>
      <c r="O137" s="620">
        <v>4.7499999999999999E-3</v>
      </c>
      <c r="P137" s="621">
        <v>10000</v>
      </c>
      <c r="Q137" s="621" t="s">
        <v>34</v>
      </c>
      <c r="R137" s="621">
        <v>205050389.08000001</v>
      </c>
      <c r="S137" s="622">
        <v>43190</v>
      </c>
      <c r="T137" s="623">
        <v>0.17931793647559036</v>
      </c>
      <c r="U137" s="624">
        <v>1.932798726775355</v>
      </c>
      <c r="V137" s="623">
        <v>0.19895263765407512</v>
      </c>
      <c r="W137" s="624">
        <v>1.7914429859703185</v>
      </c>
      <c r="X137" s="623">
        <v>0.30411435378881957</v>
      </c>
      <c r="Y137" s="624">
        <v>2.0901618095363501</v>
      </c>
      <c r="Z137" s="623">
        <v>0.41668797849466643</v>
      </c>
      <c r="AA137" s="624">
        <v>2.2557643927464182</v>
      </c>
      <c r="AB137" s="623">
        <v>3.374480929073511E-2</v>
      </c>
      <c r="AC137" s="625">
        <v>2.6047099366425384</v>
      </c>
      <c r="AD137" s="162">
        <v>29148660000104</v>
      </c>
    </row>
    <row r="138" spans="5:30">
      <c r="E138" s="619" t="s">
        <v>1779</v>
      </c>
      <c r="F138" s="161" t="s">
        <v>717</v>
      </c>
      <c r="G138" s="161" t="s">
        <v>1421</v>
      </c>
      <c r="H138" s="161" t="s">
        <v>1326</v>
      </c>
      <c r="I138" s="620" t="s">
        <v>34</v>
      </c>
      <c r="J138" s="161" t="s">
        <v>619</v>
      </c>
      <c r="K138" s="161" t="s">
        <v>611</v>
      </c>
      <c r="L138" s="161" t="s">
        <v>48</v>
      </c>
      <c r="M138" s="161">
        <v>1</v>
      </c>
      <c r="N138" s="620">
        <v>0</v>
      </c>
      <c r="O138" s="620">
        <v>1.2666666666666701E-3</v>
      </c>
      <c r="P138" s="621">
        <v>1000</v>
      </c>
      <c r="Q138" s="621" t="s">
        <v>34</v>
      </c>
      <c r="R138" s="621">
        <v>983908219.97000003</v>
      </c>
      <c r="S138" s="622">
        <v>43338</v>
      </c>
      <c r="T138" s="623">
        <v>0.28811085975692752</v>
      </c>
      <c r="U138" s="624">
        <v>3.1054355958649174</v>
      </c>
      <c r="V138" s="623">
        <v>0.3202314095051233</v>
      </c>
      <c r="W138" s="624">
        <v>2.8834818136103828</v>
      </c>
      <c r="X138" s="623">
        <v>0.52934688476614156</v>
      </c>
      <c r="Y138" s="624">
        <v>3.6381730383681234</v>
      </c>
      <c r="Z138" s="623">
        <v>0.77078597735131216</v>
      </c>
      <c r="AA138" s="624">
        <v>4.1726943225447348</v>
      </c>
      <c r="AB138" s="623">
        <v>6.7436113475020584E-2</v>
      </c>
      <c r="AC138" s="625">
        <v>3.1018129773776901</v>
      </c>
      <c r="AD138" s="162">
        <v>30593439000136</v>
      </c>
    </row>
    <row r="139" spans="5:30">
      <c r="E139" s="619" t="s">
        <v>1790</v>
      </c>
      <c r="F139" s="161" t="s">
        <v>1341</v>
      </c>
      <c r="G139" s="161" t="s">
        <v>34</v>
      </c>
      <c r="H139" s="161" t="s">
        <v>1323</v>
      </c>
      <c r="I139" s="620" t="s">
        <v>34</v>
      </c>
      <c r="J139" s="161" t="s">
        <v>619</v>
      </c>
      <c r="K139" s="161" t="s">
        <v>611</v>
      </c>
      <c r="L139" s="161" t="s">
        <v>48</v>
      </c>
      <c r="M139" s="161">
        <v>1</v>
      </c>
      <c r="N139" s="620">
        <v>1.9E-2</v>
      </c>
      <c r="O139" s="620">
        <v>3.8E-3</v>
      </c>
      <c r="P139" s="621">
        <v>50000</v>
      </c>
      <c r="Q139" s="621" t="s">
        <v>34</v>
      </c>
      <c r="R139" s="621">
        <v>668992751</v>
      </c>
      <c r="S139" s="622">
        <v>42155</v>
      </c>
      <c r="T139" s="623">
        <v>8.5075347450620287E-2</v>
      </c>
      <c r="U139" s="624">
        <v>0.91699428659727711</v>
      </c>
      <c r="V139" s="623">
        <v>0.10369459030726103</v>
      </c>
      <c r="W139" s="624">
        <v>0.93370436642312882</v>
      </c>
      <c r="X139" s="623">
        <v>0.13950497901963077</v>
      </c>
      <c r="Y139" s="624">
        <v>0.95881031511417569</v>
      </c>
      <c r="Z139" s="623">
        <v>0.18579491315875796</v>
      </c>
      <c r="AA139" s="624">
        <v>1.0058114730619803</v>
      </c>
      <c r="AB139" s="623">
        <v>2.3786153793286673E-2</v>
      </c>
      <c r="AC139" s="625">
        <v>-0.30953332519051041</v>
      </c>
      <c r="AD139" s="162">
        <v>21983042000160</v>
      </c>
    </row>
    <row r="140" spans="5:30">
      <c r="E140" s="619" t="s">
        <v>2192</v>
      </c>
      <c r="F140" s="161" t="s">
        <v>1341</v>
      </c>
      <c r="G140" s="161" t="s">
        <v>34</v>
      </c>
      <c r="H140" s="161" t="s">
        <v>1323</v>
      </c>
      <c r="I140" s="620" t="s">
        <v>34</v>
      </c>
      <c r="J140" s="161" t="s">
        <v>619</v>
      </c>
      <c r="K140" s="161" t="s">
        <v>608</v>
      </c>
      <c r="L140" s="161" t="s">
        <v>48</v>
      </c>
      <c r="M140" s="161">
        <v>1</v>
      </c>
      <c r="N140" s="620">
        <v>1.9E-2</v>
      </c>
      <c r="O140" s="620">
        <v>4.7499999999999999E-3</v>
      </c>
      <c r="P140" s="621">
        <v>50000</v>
      </c>
      <c r="Q140" s="621" t="s">
        <v>34</v>
      </c>
      <c r="R140" s="621">
        <v>1291832992</v>
      </c>
      <c r="S140" s="622">
        <v>41549</v>
      </c>
      <c r="T140" s="623">
        <v>0.15005755391736897</v>
      </c>
      <c r="U140" s="624">
        <v>1.6174123729892207</v>
      </c>
      <c r="V140" s="623">
        <v>0.18424256061096767</v>
      </c>
      <c r="W140" s="624">
        <v>1.6589880225544662</v>
      </c>
      <c r="X140" s="623">
        <v>0.23432819783658654</v>
      </c>
      <c r="Y140" s="624">
        <v>1.6105252643077248</v>
      </c>
      <c r="Z140" s="623">
        <v>0.26899673894127929</v>
      </c>
      <c r="AA140" s="624">
        <v>1.4562293533419242</v>
      </c>
      <c r="AB140" s="623">
        <v>2.1177952735258302E-2</v>
      </c>
      <c r="AC140" s="625">
        <v>3.4557336085057195</v>
      </c>
      <c r="AD140" s="162">
        <v>18860059000115</v>
      </c>
    </row>
    <row r="141" spans="5:30">
      <c r="E141" s="619" t="s">
        <v>1798</v>
      </c>
      <c r="F141" s="161" t="s">
        <v>1341</v>
      </c>
      <c r="G141" s="161" t="s">
        <v>34</v>
      </c>
      <c r="H141" s="161" t="s">
        <v>1323</v>
      </c>
      <c r="I141" s="620" t="s">
        <v>34</v>
      </c>
      <c r="J141" s="161" t="s">
        <v>619</v>
      </c>
      <c r="K141" s="161" t="s">
        <v>611</v>
      </c>
      <c r="L141" s="161" t="s">
        <v>48</v>
      </c>
      <c r="M141" s="161">
        <v>1</v>
      </c>
      <c r="N141" s="620">
        <v>0</v>
      </c>
      <c r="O141" s="620">
        <v>4.7999999999999996E-3</v>
      </c>
      <c r="P141" s="621">
        <v>500</v>
      </c>
      <c r="Q141" s="621" t="s">
        <v>34</v>
      </c>
      <c r="R141" s="621">
        <v>311807966.99000001</v>
      </c>
      <c r="S141" s="622">
        <v>43740</v>
      </c>
      <c r="T141" s="623">
        <v>0.13704713436527971</v>
      </c>
      <c r="U141" s="624">
        <v>1.4771780894627962</v>
      </c>
      <c r="V141" s="623">
        <v>0.15457842256086374</v>
      </c>
      <c r="W141" s="624">
        <v>1.3918811740536041</v>
      </c>
      <c r="X141" s="623">
        <v>0.24752339528670708</v>
      </c>
      <c r="Y141" s="624">
        <v>1.70121515590911</v>
      </c>
      <c r="Z141" s="623">
        <v>0.35074168163878339</v>
      </c>
      <c r="AA141" s="624">
        <v>1.8987603130549515</v>
      </c>
      <c r="AB141" s="623">
        <v>4.1915035661707442E-2</v>
      </c>
      <c r="AC141" s="625">
        <v>1.0383201228248924</v>
      </c>
      <c r="AD141" s="162">
        <v>34774662000130</v>
      </c>
    </row>
    <row r="142" spans="5:30">
      <c r="E142" s="619" t="s">
        <v>2193</v>
      </c>
      <c r="F142" s="161" t="s">
        <v>1341</v>
      </c>
      <c r="G142" s="161" t="s">
        <v>34</v>
      </c>
      <c r="H142" s="161" t="s">
        <v>1323</v>
      </c>
      <c r="I142" s="620" t="s">
        <v>34</v>
      </c>
      <c r="J142" s="161" t="s">
        <v>619</v>
      </c>
      <c r="K142" s="161" t="s">
        <v>611</v>
      </c>
      <c r="L142" s="161" t="s">
        <v>48</v>
      </c>
      <c r="M142" s="161">
        <v>1</v>
      </c>
      <c r="N142" s="620">
        <v>0</v>
      </c>
      <c r="O142" s="620">
        <v>5.4000000000000003E-3</v>
      </c>
      <c r="P142" s="621">
        <v>0</v>
      </c>
      <c r="Q142" s="621" t="s">
        <v>34</v>
      </c>
      <c r="R142" s="621">
        <v>18304980.100000001</v>
      </c>
      <c r="S142" s="622">
        <v>44538</v>
      </c>
      <c r="T142" s="623">
        <v>0.13417353694084255</v>
      </c>
      <c r="U142" s="624">
        <v>1.4462046935360975</v>
      </c>
      <c r="V142" s="623" t="s">
        <v>34</v>
      </c>
      <c r="W142" s="624" t="s">
        <v>34</v>
      </c>
      <c r="X142" s="623" t="s">
        <v>34</v>
      </c>
      <c r="Y142" s="624" t="s">
        <v>34</v>
      </c>
      <c r="Z142" s="623" t="s">
        <v>34</v>
      </c>
      <c r="AA142" s="624" t="s">
        <v>34</v>
      </c>
      <c r="AB142" s="623">
        <v>2.7466912552099064E-2</v>
      </c>
      <c r="AC142" s="625" t="s">
        <v>34</v>
      </c>
      <c r="AD142" s="162">
        <v>44417227000102</v>
      </c>
    </row>
    <row r="143" spans="5:30">
      <c r="E143" s="619" t="s">
        <v>1799</v>
      </c>
      <c r="F143" s="161" t="s">
        <v>1341</v>
      </c>
      <c r="G143" s="161" t="s">
        <v>34</v>
      </c>
      <c r="H143" s="161" t="s">
        <v>1323</v>
      </c>
      <c r="I143" s="620" t="s">
        <v>34</v>
      </c>
      <c r="J143" s="161" t="s">
        <v>619</v>
      </c>
      <c r="K143" s="161" t="s">
        <v>611</v>
      </c>
      <c r="L143" s="161" t="s">
        <v>48</v>
      </c>
      <c r="M143" s="161">
        <v>1</v>
      </c>
      <c r="N143" s="620">
        <v>0</v>
      </c>
      <c r="O143" s="620">
        <v>4.0000000000000001E-3</v>
      </c>
      <c r="P143" s="621">
        <v>500</v>
      </c>
      <c r="Q143" s="621" t="s">
        <v>34</v>
      </c>
      <c r="R143" s="621">
        <v>959942687</v>
      </c>
      <c r="S143" s="622">
        <v>41854</v>
      </c>
      <c r="T143" s="623">
        <v>-0.98067184097450388</v>
      </c>
      <c r="U143" s="624">
        <v>-10.570282721706322</v>
      </c>
      <c r="V143" s="623">
        <v>-0.98032858279086821</v>
      </c>
      <c r="W143" s="624">
        <v>-8.8272404140752609</v>
      </c>
      <c r="X143" s="623">
        <v>-0.97826864277675807</v>
      </c>
      <c r="Y143" s="624">
        <v>-6.7235884499513894</v>
      </c>
      <c r="Z143" s="623">
        <v>0.30379959421369152</v>
      </c>
      <c r="AA143" s="624">
        <v>1.6446366166688628</v>
      </c>
      <c r="AB143" s="623">
        <v>0.99480213285506824</v>
      </c>
      <c r="AC143" s="625">
        <v>-1.0970882996028528</v>
      </c>
      <c r="AD143" s="162">
        <v>20226378000115</v>
      </c>
    </row>
    <row r="144" spans="5:30">
      <c r="E144" s="619" t="s">
        <v>1793</v>
      </c>
      <c r="F144" s="161" t="s">
        <v>1341</v>
      </c>
      <c r="G144" s="161" t="s">
        <v>34</v>
      </c>
      <c r="H144" s="161" t="s">
        <v>1323</v>
      </c>
      <c r="I144" s="620" t="s">
        <v>34</v>
      </c>
      <c r="J144" s="161" t="s">
        <v>619</v>
      </c>
      <c r="K144" s="161" t="s">
        <v>611</v>
      </c>
      <c r="L144" s="161" t="s">
        <v>48</v>
      </c>
      <c r="M144" s="161">
        <v>1</v>
      </c>
      <c r="N144" s="620">
        <v>1.95E-2</v>
      </c>
      <c r="O144" s="620">
        <v>4.875E-3</v>
      </c>
      <c r="P144" s="621">
        <v>500</v>
      </c>
      <c r="Q144" s="621" t="s">
        <v>34</v>
      </c>
      <c r="R144" s="621">
        <v>364106297</v>
      </c>
      <c r="S144" s="622">
        <v>42652</v>
      </c>
      <c r="T144" s="623">
        <v>0.14830083406094507</v>
      </c>
      <c r="U144" s="624">
        <v>1.5984773686693416</v>
      </c>
      <c r="V144" s="623">
        <v>0.13645848413778427</v>
      </c>
      <c r="W144" s="624">
        <v>1.2287225601392695</v>
      </c>
      <c r="X144" s="623">
        <v>0.14622692936687098</v>
      </c>
      <c r="Y144" s="624">
        <v>1.0050099230128464</v>
      </c>
      <c r="Z144" s="623">
        <v>0.2886253303196602</v>
      </c>
      <c r="AA144" s="624">
        <v>1.5624898643148553</v>
      </c>
      <c r="AB144" s="623">
        <v>7.1080537742812408E-2</v>
      </c>
      <c r="AC144" s="625">
        <v>0.35735923446869117</v>
      </c>
      <c r="AD144" s="162">
        <v>24592505000150</v>
      </c>
    </row>
    <row r="145" spans="1:30">
      <c r="E145" s="619" t="s">
        <v>1794</v>
      </c>
      <c r="F145" s="161" t="s">
        <v>1341</v>
      </c>
      <c r="G145" s="161" t="s">
        <v>34</v>
      </c>
      <c r="H145" s="161" t="s">
        <v>1326</v>
      </c>
      <c r="I145" s="620" t="s">
        <v>34</v>
      </c>
      <c r="J145" s="161" t="s">
        <v>619</v>
      </c>
      <c r="K145" s="161" t="s">
        <v>611</v>
      </c>
      <c r="L145" s="161" t="s">
        <v>49</v>
      </c>
      <c r="M145" s="161">
        <v>1</v>
      </c>
      <c r="N145" s="620">
        <v>1.9799999999999998E-2</v>
      </c>
      <c r="O145" s="620">
        <v>3.9500000000000004E-3</v>
      </c>
      <c r="P145" s="621">
        <v>50000</v>
      </c>
      <c r="Q145" s="621" t="s">
        <v>34</v>
      </c>
      <c r="R145" s="621">
        <v>32214360</v>
      </c>
      <c r="S145" s="622">
        <v>41502</v>
      </c>
      <c r="T145" s="623">
        <v>-1.0292532761841722E-2</v>
      </c>
      <c r="U145" s="624">
        <v>-0.11093923233992431</v>
      </c>
      <c r="V145" s="623">
        <v>-2.7216225409140371E-2</v>
      </c>
      <c r="W145" s="624">
        <v>-0.24506493951874989</v>
      </c>
      <c r="X145" s="623">
        <v>3.5948736764662925E-2</v>
      </c>
      <c r="Y145" s="624">
        <v>0.2470737594278464</v>
      </c>
      <c r="Z145" s="623">
        <v>0.53974185975834765</v>
      </c>
      <c r="AA145" s="624">
        <v>2.9219236727588864</v>
      </c>
      <c r="AB145" s="623">
        <v>0.18906061565326648</v>
      </c>
      <c r="AC145" s="625">
        <v>-0.73137084905679706</v>
      </c>
      <c r="AD145" s="162">
        <v>18391171000154</v>
      </c>
    </row>
    <row r="146" spans="1:30">
      <c r="E146" s="619" t="s">
        <v>1791</v>
      </c>
      <c r="F146" s="161" t="s">
        <v>1341</v>
      </c>
      <c r="G146" s="161" t="s">
        <v>34</v>
      </c>
      <c r="H146" s="161" t="s">
        <v>1323</v>
      </c>
      <c r="I146" s="620" t="s">
        <v>34</v>
      </c>
      <c r="J146" s="161" t="s">
        <v>619</v>
      </c>
      <c r="K146" s="161" t="s">
        <v>611</v>
      </c>
      <c r="L146" s="161" t="s">
        <v>48</v>
      </c>
      <c r="M146" s="161">
        <v>1</v>
      </c>
      <c r="N146" s="620">
        <v>0</v>
      </c>
      <c r="O146" s="620">
        <v>4.6666666666666697E-3</v>
      </c>
      <c r="P146" s="621">
        <v>500</v>
      </c>
      <c r="Q146" s="621" t="s">
        <v>34</v>
      </c>
      <c r="R146" s="621">
        <v>7722315.1299999999</v>
      </c>
      <c r="S146" s="622">
        <v>43483</v>
      </c>
      <c r="T146" s="623">
        <v>0.13924894931646525</v>
      </c>
      <c r="U146" s="624">
        <v>1.5009106017696487</v>
      </c>
      <c r="V146" s="623">
        <v>0.1534745184345554</v>
      </c>
      <c r="W146" s="624">
        <v>1.3819412138320299</v>
      </c>
      <c r="X146" s="623">
        <v>0.20810369933232109</v>
      </c>
      <c r="Y146" s="624">
        <v>1.4302856782278062</v>
      </c>
      <c r="Z146" s="623">
        <v>0.2576710498849506</v>
      </c>
      <c r="AA146" s="624">
        <v>1.3949170827338795</v>
      </c>
      <c r="AB146" s="623">
        <v>2.3474206379150431E-2</v>
      </c>
      <c r="AC146" s="625">
        <v>1.8069757147504735</v>
      </c>
      <c r="AD146" s="162">
        <v>29993579000112</v>
      </c>
    </row>
    <row r="147" spans="1:30">
      <c r="E147" s="619" t="s">
        <v>2238</v>
      </c>
      <c r="F147" s="161" t="s">
        <v>1341</v>
      </c>
      <c r="G147" s="161" t="s">
        <v>1421</v>
      </c>
      <c r="H147" s="161" t="s">
        <v>1323</v>
      </c>
      <c r="I147" s="620" t="s">
        <v>34</v>
      </c>
      <c r="J147" s="161" t="s">
        <v>619</v>
      </c>
      <c r="K147" s="161" t="s">
        <v>34</v>
      </c>
      <c r="L147" s="161" t="s">
        <v>48</v>
      </c>
      <c r="M147" s="161">
        <v>1</v>
      </c>
      <c r="N147" s="620">
        <v>0</v>
      </c>
      <c r="O147" s="620">
        <v>2.66666666666667E-3</v>
      </c>
      <c r="P147" s="621">
        <v>20000</v>
      </c>
      <c r="Q147" s="621" t="s">
        <v>34</v>
      </c>
      <c r="R147" s="621">
        <v>445548892.65999997</v>
      </c>
      <c r="S147" s="622">
        <v>43498</v>
      </c>
      <c r="T147" s="623">
        <v>0.13545611979457028</v>
      </c>
      <c r="U147" s="624">
        <v>1.4600291583687401</v>
      </c>
      <c r="V147" s="623">
        <v>0.14976872018503773</v>
      </c>
      <c r="W147" s="624">
        <v>1.3485728385252274</v>
      </c>
      <c r="X147" s="623">
        <v>0.15412494053130898</v>
      </c>
      <c r="Y147" s="624">
        <v>1.0592925344763733</v>
      </c>
      <c r="Z147" s="623">
        <v>0.27818759725887054</v>
      </c>
      <c r="AA147" s="624">
        <v>1.5059845946774142</v>
      </c>
      <c r="AB147" s="623">
        <v>2.22570487127326E-2</v>
      </c>
      <c r="AC147" s="625">
        <v>1.7392927112794649</v>
      </c>
      <c r="AD147" s="162">
        <v>32300350000160</v>
      </c>
    </row>
    <row r="148" spans="1:30">
      <c r="E148" s="619" t="s">
        <v>2239</v>
      </c>
      <c r="F148" s="161" t="s">
        <v>1341</v>
      </c>
      <c r="G148" s="161" t="s">
        <v>1421</v>
      </c>
      <c r="H148" s="161" t="s">
        <v>1323</v>
      </c>
      <c r="I148" s="620" t="s">
        <v>34</v>
      </c>
      <c r="J148" s="161" t="s">
        <v>619</v>
      </c>
      <c r="K148" s="161" t="s">
        <v>611</v>
      </c>
      <c r="L148" s="161" t="s">
        <v>48</v>
      </c>
      <c r="M148" s="161">
        <v>1</v>
      </c>
      <c r="N148" s="620">
        <v>1.8500000000000003E-2</v>
      </c>
      <c r="O148" s="620">
        <v>2.46666666666667E-3</v>
      </c>
      <c r="P148" s="621">
        <v>100000</v>
      </c>
      <c r="Q148" s="621" t="s">
        <v>34</v>
      </c>
      <c r="R148" s="621">
        <v>1009013338</v>
      </c>
      <c r="S148" s="622">
        <v>40788</v>
      </c>
      <c r="T148" s="623">
        <v>0.13757329890984304</v>
      </c>
      <c r="U148" s="624">
        <v>1.4828494137139805</v>
      </c>
      <c r="V148" s="623">
        <v>0.15188186843602303</v>
      </c>
      <c r="W148" s="624">
        <v>1.3676004053731983</v>
      </c>
      <c r="X148" s="623">
        <v>0.15620739002495854</v>
      </c>
      <c r="Y148" s="624">
        <v>1.073605099298411</v>
      </c>
      <c r="Z148" s="623">
        <v>0.28171865796525664</v>
      </c>
      <c r="AA148" s="624">
        <v>1.5251001953694887</v>
      </c>
      <c r="AB148" s="623">
        <v>2.3184454291862347E-2</v>
      </c>
      <c r="AC148" s="625">
        <v>1.7608639969568922</v>
      </c>
      <c r="AD148" s="162">
        <v>13812165000100</v>
      </c>
    </row>
    <row r="149" spans="1:30">
      <c r="E149" s="619" t="s">
        <v>2194</v>
      </c>
      <c r="F149" s="161" t="s">
        <v>1341</v>
      </c>
      <c r="G149" s="161" t="s">
        <v>34</v>
      </c>
      <c r="H149" s="161" t="s">
        <v>1326</v>
      </c>
      <c r="I149" s="620" t="s">
        <v>34</v>
      </c>
      <c r="J149" s="161" t="s">
        <v>619</v>
      </c>
      <c r="K149" s="161" t="s">
        <v>611</v>
      </c>
      <c r="L149" s="161" t="s">
        <v>48</v>
      </c>
      <c r="M149" s="161">
        <v>1</v>
      </c>
      <c r="N149" s="620">
        <v>0</v>
      </c>
      <c r="O149" s="620">
        <v>4.0000000000000001E-3</v>
      </c>
      <c r="P149" s="621">
        <v>10000</v>
      </c>
      <c r="Q149" s="621" t="s">
        <v>34</v>
      </c>
      <c r="R149" s="621">
        <v>89646750</v>
      </c>
      <c r="S149" s="622">
        <v>41334</v>
      </c>
      <c r="T149" s="623">
        <v>0.13886366239259185</v>
      </c>
      <c r="U149" s="624">
        <v>1.4967577429394499</v>
      </c>
      <c r="V149" s="623">
        <v>0.14823426857040123</v>
      </c>
      <c r="W149" s="624">
        <v>1.3347560697969285</v>
      </c>
      <c r="X149" s="623">
        <v>0.30047932687016599</v>
      </c>
      <c r="Y149" s="624">
        <v>2.0651784624915659</v>
      </c>
      <c r="Z149" s="623">
        <v>0.27832802300543613</v>
      </c>
      <c r="AA149" s="624">
        <v>1.5067447975516892</v>
      </c>
      <c r="AB149" s="623">
        <v>3.894880877698851E-2</v>
      </c>
      <c r="AC149" s="625">
        <v>0.95451111737147731</v>
      </c>
      <c r="AD149" s="162">
        <v>17429959000140</v>
      </c>
    </row>
    <row r="150" spans="1:30">
      <c r="E150" s="619" t="s">
        <v>1808</v>
      </c>
      <c r="F150" s="161" t="s">
        <v>1341</v>
      </c>
      <c r="G150" s="161" t="s">
        <v>1421</v>
      </c>
      <c r="H150" s="161" t="s">
        <v>1326</v>
      </c>
      <c r="I150" s="620" t="s">
        <v>34</v>
      </c>
      <c r="J150" s="161" t="s">
        <v>619</v>
      </c>
      <c r="K150" s="161" t="s">
        <v>611</v>
      </c>
      <c r="L150" s="161" t="s">
        <v>48</v>
      </c>
      <c r="M150" s="161">
        <v>1</v>
      </c>
      <c r="N150" s="620">
        <v>0.02</v>
      </c>
      <c r="O150" s="620">
        <v>0</v>
      </c>
      <c r="P150" s="621">
        <v>100000</v>
      </c>
      <c r="Q150" s="621" t="s">
        <v>34</v>
      </c>
      <c r="R150" s="621">
        <v>2544561887</v>
      </c>
      <c r="S150" s="622">
        <v>40424</v>
      </c>
      <c r="T150" s="623">
        <v>0.16761722074319696</v>
      </c>
      <c r="U150" s="624">
        <v>1.8066812344908683</v>
      </c>
      <c r="V150" s="623">
        <v>0.17300588479518964</v>
      </c>
      <c r="W150" s="624">
        <v>1.5578088458762547</v>
      </c>
      <c r="X150" s="623">
        <v>0.43478904290580167</v>
      </c>
      <c r="Y150" s="624">
        <v>2.9882820109097343</v>
      </c>
      <c r="Z150" s="623">
        <v>0.35097252334288975</v>
      </c>
      <c r="AA150" s="624">
        <v>1.9000099879276591</v>
      </c>
      <c r="AB150" s="623">
        <v>6.4500750735807522E-2</v>
      </c>
      <c r="AC150" s="625">
        <v>0.96043358416926095</v>
      </c>
      <c r="AD150" s="162">
        <v>12105992000109</v>
      </c>
    </row>
    <row r="151" spans="1:30">
      <c r="E151" s="619" t="s">
        <v>1800</v>
      </c>
      <c r="F151" s="161" t="s">
        <v>1341</v>
      </c>
      <c r="G151" s="161" t="s">
        <v>1421</v>
      </c>
      <c r="H151" s="161" t="s">
        <v>1323</v>
      </c>
      <c r="I151" s="620" t="s">
        <v>34</v>
      </c>
      <c r="J151" s="161" t="s">
        <v>619</v>
      </c>
      <c r="K151" s="161" t="s">
        <v>611</v>
      </c>
      <c r="L151" s="161" t="s">
        <v>48</v>
      </c>
      <c r="M151" s="161">
        <v>1</v>
      </c>
      <c r="N151" s="620">
        <v>0.02</v>
      </c>
      <c r="O151" s="620">
        <v>0</v>
      </c>
      <c r="P151" s="621">
        <v>5000</v>
      </c>
      <c r="Q151" s="621" t="s">
        <v>34</v>
      </c>
      <c r="R151" s="621">
        <v>1198585790.3599999</v>
      </c>
      <c r="S151" s="622">
        <v>43499</v>
      </c>
      <c r="T151" s="623">
        <v>0.30325478010804208</v>
      </c>
      <c r="U151" s="624">
        <v>3.2686660598570456</v>
      </c>
      <c r="V151" s="623">
        <v>0.25110683707378478</v>
      </c>
      <c r="W151" s="624">
        <v>2.2610586484768285</v>
      </c>
      <c r="X151" s="623">
        <v>0.3992263845499362</v>
      </c>
      <c r="Y151" s="624">
        <v>2.7438617478903979</v>
      </c>
      <c r="Z151" s="623">
        <v>0.61186879201396915</v>
      </c>
      <c r="AA151" s="624">
        <v>3.3123869784871713</v>
      </c>
      <c r="AB151" s="623">
        <v>0.11754623312660058</v>
      </c>
      <c r="AC151" s="625">
        <v>1.1914430242826879</v>
      </c>
      <c r="AD151" s="162">
        <v>32397723000162</v>
      </c>
    </row>
    <row r="152" spans="1:30">
      <c r="E152" s="619" t="s">
        <v>1786</v>
      </c>
      <c r="F152" s="161" t="s">
        <v>1341</v>
      </c>
      <c r="G152" s="161" t="s">
        <v>34</v>
      </c>
      <c r="H152" s="161" t="s">
        <v>1323</v>
      </c>
      <c r="I152" s="620" t="s">
        <v>34</v>
      </c>
      <c r="J152" s="161" t="s">
        <v>619</v>
      </c>
      <c r="K152" s="161" t="s">
        <v>611</v>
      </c>
      <c r="L152" s="161" t="s">
        <v>48</v>
      </c>
      <c r="M152" s="161">
        <v>1</v>
      </c>
      <c r="N152" s="620">
        <v>1.8000000000000002E-2</v>
      </c>
      <c r="O152" s="620">
        <v>5.0004000000000003E-3</v>
      </c>
      <c r="P152" s="621">
        <v>1000</v>
      </c>
      <c r="Q152" s="621" t="s">
        <v>34</v>
      </c>
      <c r="R152" s="621">
        <v>1259791401</v>
      </c>
      <c r="S152" s="622">
        <v>42424</v>
      </c>
      <c r="T152" s="623">
        <v>0.14375672472000134</v>
      </c>
      <c r="U152" s="624">
        <v>1.5494981704857866</v>
      </c>
      <c r="V152" s="623">
        <v>0.15014466967260787</v>
      </c>
      <c r="W152" s="624">
        <v>1.3519580264801498</v>
      </c>
      <c r="X152" s="623">
        <v>0.2753931264594589</v>
      </c>
      <c r="Y152" s="624">
        <v>1.8927623387815817</v>
      </c>
      <c r="Z152" s="623">
        <v>0.40715524562039529</v>
      </c>
      <c r="AA152" s="624">
        <v>2.2041583937900091</v>
      </c>
      <c r="AB152" s="623">
        <v>4.4952647879835404E-2</v>
      </c>
      <c r="AC152" s="625">
        <v>0.86952546583471835</v>
      </c>
      <c r="AD152" s="162">
        <v>22918359000185</v>
      </c>
    </row>
    <row r="153" spans="1:30">
      <c r="E153" s="619" t="s">
        <v>1795</v>
      </c>
      <c r="F153" s="161" t="s">
        <v>1341</v>
      </c>
      <c r="G153" s="161" t="s">
        <v>34</v>
      </c>
      <c r="H153" s="161" t="s">
        <v>1323</v>
      </c>
      <c r="I153" s="620" t="s">
        <v>34</v>
      </c>
      <c r="J153" s="161" t="s">
        <v>619</v>
      </c>
      <c r="K153" s="161" t="s">
        <v>611</v>
      </c>
      <c r="L153" s="161" t="s">
        <v>48</v>
      </c>
      <c r="M153" s="161">
        <v>1</v>
      </c>
      <c r="N153" s="620">
        <v>0</v>
      </c>
      <c r="O153" s="620">
        <v>5.0666666666666698E-3</v>
      </c>
      <c r="P153" s="621">
        <v>1000</v>
      </c>
      <c r="Q153" s="621" t="s">
        <v>34</v>
      </c>
      <c r="R153" s="621">
        <v>154577144.83000001</v>
      </c>
      <c r="S153" s="622">
        <v>44604</v>
      </c>
      <c r="T153" s="623" t="s">
        <v>34</v>
      </c>
      <c r="U153" s="624" t="s">
        <v>34</v>
      </c>
      <c r="V153" s="623" t="s">
        <v>34</v>
      </c>
      <c r="W153" s="624" t="s">
        <v>34</v>
      </c>
      <c r="X153" s="623" t="s">
        <v>34</v>
      </c>
      <c r="Y153" s="624" t="s">
        <v>34</v>
      </c>
      <c r="Z153" s="623" t="s">
        <v>34</v>
      </c>
      <c r="AA153" s="624" t="s">
        <v>34</v>
      </c>
      <c r="AB153" s="623">
        <v>3.5093349196694185E-2</v>
      </c>
      <c r="AC153" s="625" t="s">
        <v>34</v>
      </c>
      <c r="AD153" s="162">
        <v>45126795000117</v>
      </c>
    </row>
    <row r="154" spans="1:30">
      <c r="E154" s="619" t="s">
        <v>1803</v>
      </c>
      <c r="F154" s="161" t="s">
        <v>1341</v>
      </c>
      <c r="G154" s="161" t="s">
        <v>34</v>
      </c>
      <c r="H154" s="161" t="s">
        <v>1323</v>
      </c>
      <c r="I154" s="620" t="s">
        <v>34</v>
      </c>
      <c r="J154" s="161" t="s">
        <v>619</v>
      </c>
      <c r="K154" s="161" t="s">
        <v>611</v>
      </c>
      <c r="L154" s="161" t="s">
        <v>48</v>
      </c>
      <c r="M154" s="161">
        <v>2</v>
      </c>
      <c r="N154" s="620">
        <v>0.02</v>
      </c>
      <c r="O154" s="620">
        <v>5.0000000000000001E-3</v>
      </c>
      <c r="P154" s="621">
        <v>10000</v>
      </c>
      <c r="Q154" s="621" t="s">
        <v>34</v>
      </c>
      <c r="R154" s="621">
        <v>1489846800</v>
      </c>
      <c r="S154" s="622">
        <v>41286</v>
      </c>
      <c r="T154" s="623">
        <v>0.10571860711948866</v>
      </c>
      <c r="U154" s="624">
        <v>1.1395000034747023</v>
      </c>
      <c r="V154" s="623">
        <v>0.10833389911400437</v>
      </c>
      <c r="W154" s="624">
        <v>0.97547841536055169</v>
      </c>
      <c r="X154" s="623">
        <v>0.15354363325357467</v>
      </c>
      <c r="Y154" s="624">
        <v>1.055297240415477</v>
      </c>
      <c r="Z154" s="623">
        <v>0.2535852696683436</v>
      </c>
      <c r="AA154" s="624">
        <v>1.3727984759948377</v>
      </c>
      <c r="AB154" s="623">
        <v>3.6809640693941312E-2</v>
      </c>
      <c r="AC154" s="625">
        <v>-7.3983294024214441E-2</v>
      </c>
      <c r="AD154" s="162">
        <v>17162002000180</v>
      </c>
    </row>
    <row r="155" spans="1:30">
      <c r="E155" s="619" t="s">
        <v>1807</v>
      </c>
      <c r="F155" s="161" t="s">
        <v>1341</v>
      </c>
      <c r="G155" s="161" t="s">
        <v>1421</v>
      </c>
      <c r="H155" s="161" t="s">
        <v>1323</v>
      </c>
      <c r="I155" s="620" t="s">
        <v>34</v>
      </c>
      <c r="J155" s="161" t="s">
        <v>619</v>
      </c>
      <c r="K155" s="161" t="s">
        <v>611</v>
      </c>
      <c r="L155" s="161" t="s">
        <v>48</v>
      </c>
      <c r="M155" s="161">
        <v>2</v>
      </c>
      <c r="N155" s="620">
        <v>0.01</v>
      </c>
      <c r="O155" s="620">
        <v>3.0000000000000001E-3</v>
      </c>
      <c r="P155" s="621">
        <v>300000</v>
      </c>
      <c r="Q155" s="621" t="s">
        <v>34</v>
      </c>
      <c r="R155" s="621">
        <v>432496041</v>
      </c>
      <c r="S155" s="622">
        <v>42532</v>
      </c>
      <c r="T155" s="623">
        <v>0.14127965875112403</v>
      </c>
      <c r="U155" s="624">
        <v>1.5227988338500658</v>
      </c>
      <c r="V155" s="623">
        <v>0.12864370732571029</v>
      </c>
      <c r="W155" s="624">
        <v>1.1583554251668988</v>
      </c>
      <c r="X155" s="623">
        <v>0.24331230530479364</v>
      </c>
      <c r="Y155" s="624">
        <v>1.6722725580111208</v>
      </c>
      <c r="Z155" s="623">
        <v>0.31186925736519866</v>
      </c>
      <c r="AA155" s="624">
        <v>1.6883222033382674</v>
      </c>
      <c r="AB155" s="623">
        <v>5.5918096331212579E-2</v>
      </c>
      <c r="AC155" s="625">
        <v>0.31450480068478048</v>
      </c>
      <c r="AD155" s="162">
        <v>24140275000199</v>
      </c>
    </row>
    <row r="156" spans="1:30" ht="5.25" customHeight="1">
      <c r="E156" s="626" t="s">
        <v>1396</v>
      </c>
      <c r="P156" s="636"/>
      <c r="Q156" s="636"/>
      <c r="R156" s="636"/>
      <c r="S156" s="637"/>
      <c r="AC156" s="638"/>
    </row>
    <row r="157" spans="1:30" s="513" customFormat="1">
      <c r="A157" s="613"/>
      <c r="B157" s="628" t="s">
        <v>12</v>
      </c>
      <c r="C157" s="609"/>
      <c r="D157" s="609"/>
      <c r="E157" s="614" t="s">
        <v>616</v>
      </c>
      <c r="F157" s="614"/>
      <c r="G157" s="614"/>
      <c r="H157" s="614"/>
      <c r="I157" s="614"/>
      <c r="J157" s="615"/>
      <c r="K157" s="614"/>
      <c r="L157" s="614"/>
      <c r="M157" s="614"/>
      <c r="N157" s="614"/>
      <c r="O157" s="614"/>
      <c r="P157" s="616"/>
      <c r="Q157" s="616"/>
      <c r="R157" s="616"/>
      <c r="S157" s="617"/>
      <c r="T157" s="614"/>
      <c r="U157" s="614"/>
      <c r="V157" s="614"/>
      <c r="W157" s="614"/>
      <c r="X157" s="614"/>
      <c r="Y157" s="614"/>
      <c r="Z157" s="614"/>
      <c r="AA157" s="614"/>
      <c r="AB157" s="614"/>
      <c r="AC157" s="618"/>
      <c r="AD157" s="614"/>
    </row>
    <row r="158" spans="1:30" s="513" customFormat="1" ht="3" customHeight="1">
      <c r="B158" s="609"/>
      <c r="C158" s="609"/>
      <c r="D158" s="609"/>
      <c r="J158" s="629"/>
      <c r="P158" s="612"/>
      <c r="Q158" s="612"/>
      <c r="R158" s="612"/>
      <c r="S158" s="627"/>
      <c r="AC158" s="630"/>
    </row>
    <row r="159" spans="1:30" s="513" customFormat="1">
      <c r="A159" s="643"/>
      <c r="B159" s="609" t="s">
        <v>616</v>
      </c>
      <c r="C159" s="609" t="s">
        <v>610</v>
      </c>
      <c r="D159" s="609" t="str">
        <f>B159&amp;" "&amp;C159</f>
        <v>Descorrelacionados Quant</v>
      </c>
      <c r="E159" s="631" t="s">
        <v>610</v>
      </c>
      <c r="F159" s="631"/>
      <c r="G159" s="631"/>
      <c r="H159" s="631"/>
      <c r="I159" s="631"/>
      <c r="J159" s="632"/>
      <c r="K159" s="631"/>
      <c r="L159" s="631"/>
      <c r="M159" s="631"/>
      <c r="N159" s="631"/>
      <c r="O159" s="631"/>
      <c r="P159" s="633"/>
      <c r="Q159" s="633"/>
      <c r="R159" s="633"/>
      <c r="S159" s="634"/>
      <c r="T159" s="631"/>
      <c r="U159" s="631"/>
      <c r="V159" s="631"/>
      <c r="W159" s="631"/>
      <c r="X159" s="631"/>
      <c r="Y159" s="631"/>
      <c r="Z159" s="631"/>
      <c r="AA159" s="631"/>
      <c r="AB159" s="631"/>
      <c r="AC159" s="635"/>
      <c r="AD159" s="631"/>
    </row>
    <row r="160" spans="1:30">
      <c r="E160" s="619" t="s">
        <v>1766</v>
      </c>
      <c r="F160" s="161" t="s">
        <v>717</v>
      </c>
      <c r="G160" s="161" t="s">
        <v>34</v>
      </c>
      <c r="H160" s="161" t="s">
        <v>1323</v>
      </c>
      <c r="I160" s="620" t="s">
        <v>34</v>
      </c>
      <c r="J160" s="161" t="s">
        <v>610</v>
      </c>
      <c r="K160" s="161" t="s">
        <v>611</v>
      </c>
      <c r="L160" s="161" t="s">
        <v>48</v>
      </c>
      <c r="M160" s="161">
        <v>3</v>
      </c>
      <c r="N160" s="620">
        <v>0.02</v>
      </c>
      <c r="O160" s="620">
        <v>4.0000000000000001E-3</v>
      </c>
      <c r="P160" s="621">
        <v>10000</v>
      </c>
      <c r="Q160" s="621" t="s">
        <v>34</v>
      </c>
      <c r="R160" s="621">
        <v>150718225.28999999</v>
      </c>
      <c r="S160" s="622">
        <v>43889</v>
      </c>
      <c r="T160" s="623">
        <v>0.11828997582396483</v>
      </c>
      <c r="U160" s="624">
        <v>1.2750019276179274</v>
      </c>
      <c r="V160" s="623">
        <v>0.18282575865356332</v>
      </c>
      <c r="W160" s="624">
        <v>1.6462306147662158</v>
      </c>
      <c r="X160" s="623">
        <v>0.51708604289992088</v>
      </c>
      <c r="Y160" s="624">
        <v>3.5539049230941742</v>
      </c>
      <c r="Z160" s="623" t="s">
        <v>34</v>
      </c>
      <c r="AA160" s="624" t="s">
        <v>34</v>
      </c>
      <c r="AB160" s="623">
        <v>8.6368135508347113E-2</v>
      </c>
      <c r="AC160" s="625">
        <v>0.83096110210966945</v>
      </c>
      <c r="AD160" s="162">
        <v>34702572000134</v>
      </c>
    </row>
    <row r="161" spans="1:30">
      <c r="E161" s="619" t="s">
        <v>1777</v>
      </c>
      <c r="F161" s="161" t="s">
        <v>717</v>
      </c>
      <c r="G161" s="161" t="s">
        <v>1421</v>
      </c>
      <c r="H161" s="161" t="s">
        <v>1323</v>
      </c>
      <c r="I161" s="620" t="s">
        <v>34</v>
      </c>
      <c r="J161" s="161" t="s">
        <v>610</v>
      </c>
      <c r="K161" s="161" t="s">
        <v>611</v>
      </c>
      <c r="L161" s="161" t="s">
        <v>48</v>
      </c>
      <c r="M161" s="161">
        <v>3</v>
      </c>
      <c r="N161" s="620">
        <v>0.01</v>
      </c>
      <c r="O161" s="620">
        <v>1.9E-3</v>
      </c>
      <c r="P161" s="621">
        <v>50000</v>
      </c>
      <c r="Q161" s="621" t="s">
        <v>34</v>
      </c>
      <c r="R161" s="621">
        <v>654965581</v>
      </c>
      <c r="S161" s="622">
        <v>40977</v>
      </c>
      <c r="T161" s="623">
        <v>0.1060946011813797</v>
      </c>
      <c r="U161" s="624">
        <v>1.1435526981374977</v>
      </c>
      <c r="V161" s="623">
        <v>0.16091957786812539</v>
      </c>
      <c r="W161" s="624">
        <v>1.4489792770598784</v>
      </c>
      <c r="X161" s="623">
        <v>0.23001244718486591</v>
      </c>
      <c r="Y161" s="624">
        <v>1.5808633391821119</v>
      </c>
      <c r="Z161" s="623">
        <v>0.31124527013570891</v>
      </c>
      <c r="AA161" s="624">
        <v>1.6849442124999032</v>
      </c>
      <c r="AB161" s="623">
        <v>5.4833259689709833E-2</v>
      </c>
      <c r="AC161" s="625">
        <v>0.90934554257573674</v>
      </c>
      <c r="AD161" s="162">
        <v>11052478000181</v>
      </c>
    </row>
    <row r="162" spans="1:30">
      <c r="E162" s="619" t="s">
        <v>1788</v>
      </c>
      <c r="F162" s="161" t="s">
        <v>1341</v>
      </c>
      <c r="G162" s="161" t="s">
        <v>34</v>
      </c>
      <c r="H162" s="161" t="s">
        <v>1323</v>
      </c>
      <c r="I162" s="620" t="s">
        <v>34</v>
      </c>
      <c r="J162" s="161" t="s">
        <v>610</v>
      </c>
      <c r="K162" s="161" t="s">
        <v>34</v>
      </c>
      <c r="L162" s="161" t="s">
        <v>48</v>
      </c>
      <c r="M162" s="161">
        <v>2</v>
      </c>
      <c r="N162" s="620">
        <v>1.4999999999999999E-2</v>
      </c>
      <c r="O162" s="620">
        <v>5.0000000000000001E-3</v>
      </c>
      <c r="P162" s="621">
        <v>1000</v>
      </c>
      <c r="Q162" s="621" t="s">
        <v>34</v>
      </c>
      <c r="R162" s="621">
        <v>150849879.30000001</v>
      </c>
      <c r="S162" s="622">
        <v>43448</v>
      </c>
      <c r="T162" s="623">
        <v>7.7820762848959113E-2</v>
      </c>
      <c r="U162" s="624">
        <v>0.83879992323930086</v>
      </c>
      <c r="V162" s="623">
        <v>0.1241969723867673</v>
      </c>
      <c r="W162" s="624">
        <v>1.1183153824171796</v>
      </c>
      <c r="X162" s="623">
        <v>0.24746724378277829</v>
      </c>
      <c r="Y162" s="624">
        <v>1.7008292296034366</v>
      </c>
      <c r="Z162" s="623">
        <v>0.3045143826504535</v>
      </c>
      <c r="AA162" s="624">
        <v>1.6485061650772896</v>
      </c>
      <c r="AB162" s="623">
        <v>5.9038250965171853E-2</v>
      </c>
      <c r="AC162" s="625">
        <v>0.22256375464322042</v>
      </c>
      <c r="AD162" s="162">
        <v>31416575000113</v>
      </c>
    </row>
    <row r="163" spans="1:30">
      <c r="E163" s="619" t="s">
        <v>1784</v>
      </c>
      <c r="F163" s="161" t="s">
        <v>1341</v>
      </c>
      <c r="G163" s="161" t="s">
        <v>1421</v>
      </c>
      <c r="H163" s="161" t="s">
        <v>1323</v>
      </c>
      <c r="I163" s="620" t="s">
        <v>34</v>
      </c>
      <c r="J163" s="161" t="s">
        <v>610</v>
      </c>
      <c r="K163" s="161" t="s">
        <v>611</v>
      </c>
      <c r="L163" s="161" t="s">
        <v>48</v>
      </c>
      <c r="M163" s="161">
        <v>3</v>
      </c>
      <c r="N163" s="620">
        <v>1.4499999999999999E-2</v>
      </c>
      <c r="O163" s="620">
        <v>2.8999999999999998E-3</v>
      </c>
      <c r="P163" s="621">
        <v>25000</v>
      </c>
      <c r="Q163" s="621" t="s">
        <v>34</v>
      </c>
      <c r="R163" s="621">
        <v>257946525.38999999</v>
      </c>
      <c r="S163" s="622">
        <v>43196</v>
      </c>
      <c r="T163" s="623">
        <v>-7.8806028748656942E-3</v>
      </c>
      <c r="U163" s="624">
        <v>-8.4941972354427686E-2</v>
      </c>
      <c r="V163" s="623">
        <v>-7.1935013734741871E-3</v>
      </c>
      <c r="W163" s="624">
        <v>-6.4772941600727885E-2</v>
      </c>
      <c r="X163" s="623">
        <v>4.8806339103115937E-2</v>
      </c>
      <c r="Y163" s="624">
        <v>0.33544337774813682</v>
      </c>
      <c r="Z163" s="623">
        <v>0.14064058085072317</v>
      </c>
      <c r="AA163" s="624">
        <v>0.76136589206231664</v>
      </c>
      <c r="AB163" s="623">
        <v>7.8006879502300328E-2</v>
      </c>
      <c r="AC163" s="625">
        <v>-1.5159009014631464</v>
      </c>
      <c r="AD163" s="162">
        <v>29826089000121</v>
      </c>
    </row>
    <row r="164" spans="1:30" ht="5.25" customHeight="1">
      <c r="E164" s="626" t="s">
        <v>1396</v>
      </c>
      <c r="P164" s="636"/>
      <c r="Q164" s="636"/>
      <c r="R164" s="636"/>
      <c r="S164" s="637"/>
      <c r="AC164" s="638"/>
    </row>
    <row r="165" spans="1:30" s="513" customFormat="1">
      <c r="A165" s="643"/>
      <c r="B165" s="609" t="s">
        <v>616</v>
      </c>
      <c r="C165" s="609" t="s">
        <v>617</v>
      </c>
      <c r="D165" s="609" t="str">
        <f>B165&amp;" "&amp;C165</f>
        <v>Descorrelacionados Long &amp; Short</v>
      </c>
      <c r="E165" s="631" t="s">
        <v>617</v>
      </c>
      <c r="F165" s="631"/>
      <c r="G165" s="631"/>
      <c r="H165" s="631"/>
      <c r="I165" s="631"/>
      <c r="J165" s="632"/>
      <c r="K165" s="631"/>
      <c r="L165" s="631"/>
      <c r="M165" s="631"/>
      <c r="N165" s="631"/>
      <c r="O165" s="631"/>
      <c r="P165" s="633"/>
      <c r="Q165" s="633"/>
      <c r="R165" s="633"/>
      <c r="S165" s="634"/>
      <c r="T165" s="631"/>
      <c r="U165" s="631"/>
      <c r="V165" s="631"/>
      <c r="W165" s="631"/>
      <c r="X165" s="631"/>
      <c r="Y165" s="631"/>
      <c r="Z165" s="631"/>
      <c r="AA165" s="631"/>
      <c r="AB165" s="631"/>
      <c r="AC165" s="635"/>
      <c r="AD165" s="631"/>
    </row>
    <row r="166" spans="1:30">
      <c r="E166" s="619" t="s">
        <v>2181</v>
      </c>
      <c r="F166" s="161" t="s">
        <v>717</v>
      </c>
      <c r="G166" s="161" t="s">
        <v>1421</v>
      </c>
      <c r="H166" s="161" t="s">
        <v>1323</v>
      </c>
      <c r="I166" s="620" t="s">
        <v>34</v>
      </c>
      <c r="J166" s="161" t="s">
        <v>617</v>
      </c>
      <c r="K166" s="161" t="s">
        <v>608</v>
      </c>
      <c r="L166" s="161" t="s">
        <v>48</v>
      </c>
      <c r="M166" s="161">
        <v>2</v>
      </c>
      <c r="N166" s="620">
        <v>0.02</v>
      </c>
      <c r="O166" s="620">
        <v>0</v>
      </c>
      <c r="P166" s="621">
        <v>1000</v>
      </c>
      <c r="Q166" s="621" t="s">
        <v>34</v>
      </c>
      <c r="R166" s="621">
        <v>26994115.5</v>
      </c>
      <c r="S166" s="622">
        <v>43434</v>
      </c>
      <c r="T166" s="623">
        <v>0.10351737931493443</v>
      </c>
      <c r="U166" s="624">
        <v>1.1157738197944431</v>
      </c>
      <c r="V166" s="623">
        <v>0.10835237711021306</v>
      </c>
      <c r="W166" s="624">
        <v>0.97564479805893245</v>
      </c>
      <c r="X166" s="623">
        <v>0.21229315324577169</v>
      </c>
      <c r="Y166" s="624">
        <v>1.459079572575811</v>
      </c>
      <c r="Z166" s="623">
        <v>0.26984136710022133</v>
      </c>
      <c r="AA166" s="624">
        <v>1.4608017965713531</v>
      </c>
      <c r="AB166" s="623">
        <v>5.0596126668974305E-2</v>
      </c>
      <c r="AC166" s="625">
        <v>-5.3459042267665624E-2</v>
      </c>
      <c r="AD166" s="162">
        <v>31922843000179</v>
      </c>
    </row>
    <row r="167" spans="1:30">
      <c r="E167" s="619" t="s">
        <v>2227</v>
      </c>
      <c r="F167" s="161" t="s">
        <v>717</v>
      </c>
      <c r="G167" s="161" t="s">
        <v>34</v>
      </c>
      <c r="H167" s="161" t="s">
        <v>1323</v>
      </c>
      <c r="I167" s="620" t="s">
        <v>34</v>
      </c>
      <c r="J167" s="161" t="s">
        <v>617</v>
      </c>
      <c r="K167" s="161" t="s">
        <v>608</v>
      </c>
      <c r="L167" s="161" t="s">
        <v>48</v>
      </c>
      <c r="M167" s="161">
        <v>3</v>
      </c>
      <c r="N167" s="620">
        <v>2.3E-2</v>
      </c>
      <c r="O167" s="620">
        <v>4.6249999999999998E-3</v>
      </c>
      <c r="P167" s="621">
        <v>10000</v>
      </c>
      <c r="Q167" s="621" t="s">
        <v>34</v>
      </c>
      <c r="R167" s="621">
        <v>474428284</v>
      </c>
      <c r="S167" s="622">
        <v>41579</v>
      </c>
      <c r="T167" s="623">
        <v>0.1223909864598014</v>
      </c>
      <c r="U167" s="624">
        <v>1.3192051361269439</v>
      </c>
      <c r="V167" s="623">
        <v>0.12224742364423347</v>
      </c>
      <c r="W167" s="624">
        <v>1.1007609259304454</v>
      </c>
      <c r="X167" s="623">
        <v>0.22700218539544248</v>
      </c>
      <c r="Y167" s="624">
        <v>1.5601739697045747</v>
      </c>
      <c r="Z167" s="623">
        <v>0.33708876312796265</v>
      </c>
      <c r="AA167" s="624">
        <v>1.8248494516352429</v>
      </c>
      <c r="AB167" s="623">
        <v>4.7753603049415116E-2</v>
      </c>
      <c r="AC167" s="625">
        <v>0.23433260205023632</v>
      </c>
      <c r="AD167" s="162">
        <v>18772290000157</v>
      </c>
    </row>
    <row r="168" spans="1:30">
      <c r="E168" s="619" t="s">
        <v>1785</v>
      </c>
      <c r="F168" s="161" t="s">
        <v>1341</v>
      </c>
      <c r="G168" s="161" t="s">
        <v>34</v>
      </c>
      <c r="H168" s="161" t="s">
        <v>1323</v>
      </c>
      <c r="I168" s="620" t="s">
        <v>34</v>
      </c>
      <c r="J168" s="161" t="s">
        <v>617</v>
      </c>
      <c r="K168" s="161" t="s">
        <v>608</v>
      </c>
      <c r="L168" s="161" t="s">
        <v>48</v>
      </c>
      <c r="M168" s="161">
        <v>1</v>
      </c>
      <c r="N168" s="620">
        <v>0</v>
      </c>
      <c r="O168" s="620">
        <v>5.0000000000000001E-3</v>
      </c>
      <c r="P168" s="621">
        <v>5000</v>
      </c>
      <c r="Q168" s="621" t="s">
        <v>34</v>
      </c>
      <c r="R168" s="621">
        <v>51163219.890000001</v>
      </c>
      <c r="S168" s="622">
        <v>43427</v>
      </c>
      <c r="T168" s="623">
        <v>9.3381055951904601E-2</v>
      </c>
      <c r="U168" s="624">
        <v>1.0065183081857969</v>
      </c>
      <c r="V168" s="623">
        <v>0.10125511589324931</v>
      </c>
      <c r="W168" s="624">
        <v>0.91173843835117285</v>
      </c>
      <c r="X168" s="623">
        <v>0.13199213222774508</v>
      </c>
      <c r="Y168" s="624">
        <v>0.90717491793656813</v>
      </c>
      <c r="Z168" s="623">
        <v>0.18854277086915583</v>
      </c>
      <c r="AA168" s="624">
        <v>1.0206871591853046</v>
      </c>
      <c r="AB168" s="623">
        <v>2.2417516601546582E-2</v>
      </c>
      <c r="AC168" s="625">
        <v>-0.43725100622717339</v>
      </c>
      <c r="AD168" s="162">
        <v>31353372000125</v>
      </c>
    </row>
    <row r="169" spans="1:30">
      <c r="E169" s="619" t="s">
        <v>1810</v>
      </c>
      <c r="F169" s="161" t="s">
        <v>1341</v>
      </c>
      <c r="G169" s="161" t="s">
        <v>34</v>
      </c>
      <c r="H169" s="161" t="s">
        <v>1326</v>
      </c>
      <c r="I169" s="620" t="s">
        <v>34</v>
      </c>
      <c r="J169" s="161" t="s">
        <v>617</v>
      </c>
      <c r="K169" s="161" t="s">
        <v>608</v>
      </c>
      <c r="L169" s="161" t="s">
        <v>48</v>
      </c>
      <c r="M169" s="161">
        <v>1</v>
      </c>
      <c r="N169" s="620">
        <v>0.02</v>
      </c>
      <c r="O169" s="620">
        <v>3.8899999999999998E-3</v>
      </c>
      <c r="P169" s="621">
        <v>50000</v>
      </c>
      <c r="Q169" s="621" t="s">
        <v>34</v>
      </c>
      <c r="R169" s="621">
        <v>1497151196</v>
      </c>
      <c r="S169" s="622">
        <v>42148</v>
      </c>
      <c r="T169" s="623">
        <v>0.12173744559663313</v>
      </c>
      <c r="U169" s="624">
        <v>1.3121608717713855</v>
      </c>
      <c r="V169" s="623">
        <v>0.13057369263571728</v>
      </c>
      <c r="W169" s="624">
        <v>1.1757337252859923</v>
      </c>
      <c r="X169" s="623">
        <v>0.20769449451930466</v>
      </c>
      <c r="Y169" s="624">
        <v>1.4274732352707751</v>
      </c>
      <c r="Z169" s="623">
        <v>0.4462387884184662</v>
      </c>
      <c r="AA169" s="624">
        <v>2.4157394058095281</v>
      </c>
      <c r="AB169" s="623">
        <v>2.9226743069991869E-2</v>
      </c>
      <c r="AC169" s="625">
        <v>0.66776154306997104</v>
      </c>
      <c r="AD169" s="162">
        <v>19366052000104</v>
      </c>
    </row>
    <row r="170" spans="1:30">
      <c r="E170" s="619" t="s">
        <v>1787</v>
      </c>
      <c r="F170" s="161" t="s">
        <v>1341</v>
      </c>
      <c r="G170" s="161" t="s">
        <v>34</v>
      </c>
      <c r="H170" s="161" t="s">
        <v>1326</v>
      </c>
      <c r="I170" s="620" t="s">
        <v>34</v>
      </c>
      <c r="J170" s="161" t="s">
        <v>617</v>
      </c>
      <c r="K170" s="161" t="s">
        <v>608</v>
      </c>
      <c r="L170" s="161" t="s">
        <v>48</v>
      </c>
      <c r="M170" s="161">
        <v>1</v>
      </c>
      <c r="N170" s="620">
        <v>0.02</v>
      </c>
      <c r="O170" s="620">
        <v>4.0000000000000001E-3</v>
      </c>
      <c r="P170" s="621">
        <v>5000</v>
      </c>
      <c r="Q170" s="621" t="s">
        <v>34</v>
      </c>
      <c r="R170" s="621">
        <v>127156103</v>
      </c>
      <c r="S170" s="622">
        <v>38430</v>
      </c>
      <c r="T170" s="623">
        <v>0.10140109529275398</v>
      </c>
      <c r="U170" s="624">
        <v>1.0929632123116706</v>
      </c>
      <c r="V170" s="623">
        <v>0.11103404783757154</v>
      </c>
      <c r="W170" s="624">
        <v>0.9997915511347133</v>
      </c>
      <c r="X170" s="623">
        <v>0.15793605193941351</v>
      </c>
      <c r="Y170" s="624">
        <v>1.0854861008696253</v>
      </c>
      <c r="Z170" s="623">
        <v>0.27688374126887227</v>
      </c>
      <c r="AA170" s="624">
        <v>1.4989260951110657</v>
      </c>
      <c r="AB170" s="623">
        <v>1.679359717308479E-2</v>
      </c>
      <c r="AC170" s="625">
        <v>-1.3784864898085832E-3</v>
      </c>
      <c r="AD170" s="162">
        <v>7279819000189</v>
      </c>
    </row>
    <row r="171" spans="1:30">
      <c r="E171" s="619" t="s">
        <v>1809</v>
      </c>
      <c r="F171" s="161" t="s">
        <v>1341</v>
      </c>
      <c r="G171" s="161" t="s">
        <v>1421</v>
      </c>
      <c r="H171" s="161" t="s">
        <v>1323</v>
      </c>
      <c r="I171" s="620" t="s">
        <v>34</v>
      </c>
      <c r="J171" s="161" t="s">
        <v>617</v>
      </c>
      <c r="K171" s="161" t="s">
        <v>608</v>
      </c>
      <c r="L171" s="161" t="s">
        <v>48</v>
      </c>
      <c r="M171" s="161">
        <v>2</v>
      </c>
      <c r="N171" s="620">
        <v>1.8500000000000003E-2</v>
      </c>
      <c r="O171" s="620">
        <v>3.7000000000000002E-3</v>
      </c>
      <c r="P171" s="621">
        <v>100000</v>
      </c>
      <c r="Q171" s="621" t="s">
        <v>34</v>
      </c>
      <c r="R171" s="621">
        <v>259889734.99999997</v>
      </c>
      <c r="S171" s="622">
        <v>42679</v>
      </c>
      <c r="T171" s="623">
        <v>0.17107024659855163</v>
      </c>
      <c r="U171" s="624">
        <v>1.8439000655120494</v>
      </c>
      <c r="V171" s="623">
        <v>0.14510056032492158</v>
      </c>
      <c r="W171" s="624">
        <v>1.3065390040538603</v>
      </c>
      <c r="X171" s="623">
        <v>0.33598464508265868</v>
      </c>
      <c r="Y171" s="624">
        <v>2.3092046297494297</v>
      </c>
      <c r="Z171" s="623">
        <v>0.49196286621846208</v>
      </c>
      <c r="AA171" s="624">
        <v>2.6632693368745248</v>
      </c>
      <c r="AB171" s="623">
        <v>0.10245106503311648</v>
      </c>
      <c r="AC171" s="625">
        <v>0.33228900772800574</v>
      </c>
      <c r="AD171" s="162">
        <v>25423215000146</v>
      </c>
    </row>
    <row r="172" spans="1:30">
      <c r="E172" s="619" t="s">
        <v>2203</v>
      </c>
      <c r="F172" s="161" t="s">
        <v>1341</v>
      </c>
      <c r="G172" s="161" t="s">
        <v>34</v>
      </c>
      <c r="H172" s="161" t="s">
        <v>1323</v>
      </c>
      <c r="I172" s="620" t="s">
        <v>34</v>
      </c>
      <c r="J172" s="161" t="s">
        <v>617</v>
      </c>
      <c r="K172" s="161" t="s">
        <v>608</v>
      </c>
      <c r="L172" s="161" t="s">
        <v>48</v>
      </c>
      <c r="M172" s="161">
        <v>2</v>
      </c>
      <c r="N172" s="620">
        <v>0</v>
      </c>
      <c r="O172" s="620">
        <v>3.8E-3</v>
      </c>
      <c r="P172" s="621">
        <v>20000</v>
      </c>
      <c r="Q172" s="621" t="s">
        <v>34</v>
      </c>
      <c r="R172" s="621">
        <v>65390079</v>
      </c>
      <c r="S172" s="622">
        <v>42890</v>
      </c>
      <c r="T172" s="623">
        <v>0.10039514078764289</v>
      </c>
      <c r="U172" s="624">
        <v>1.0821204175255656</v>
      </c>
      <c r="V172" s="623">
        <v>1.3002031308648077E-2</v>
      </c>
      <c r="W172" s="624">
        <v>0.11707508915636124</v>
      </c>
      <c r="X172" s="623">
        <v>4.2315796647904635E-2</v>
      </c>
      <c r="Y172" s="624">
        <v>0.29083422400698344</v>
      </c>
      <c r="Z172" s="623">
        <v>0.18869114559676281</v>
      </c>
      <c r="AA172" s="624">
        <v>1.0214903943266889</v>
      </c>
      <c r="AB172" s="623">
        <v>8.2604383478667553E-2</v>
      </c>
      <c r="AC172" s="625">
        <v>-1.1870455555311352</v>
      </c>
      <c r="AD172" s="162">
        <v>26831831000107</v>
      </c>
    </row>
    <row r="173" spans="1:30" ht="5.25" customHeight="1">
      <c r="A173" s="643"/>
      <c r="B173" s="609"/>
      <c r="C173" s="609"/>
      <c r="D173" s="609"/>
      <c r="E173" s="626" t="s">
        <v>1396</v>
      </c>
      <c r="P173" s="636"/>
      <c r="Q173" s="636"/>
      <c r="R173" s="636"/>
      <c r="S173" s="637"/>
      <c r="AC173" s="638"/>
    </row>
    <row r="174" spans="1:30" s="513" customFormat="1">
      <c r="A174" s="643"/>
      <c r="B174" s="609" t="s">
        <v>616</v>
      </c>
      <c r="C174" s="609" t="s">
        <v>619</v>
      </c>
      <c r="D174" s="609" t="str">
        <f>B174&amp;" "&amp;C174</f>
        <v>Descorrelacionados Multiestratégia</v>
      </c>
      <c r="E174" s="631" t="s">
        <v>619</v>
      </c>
      <c r="F174" s="631"/>
      <c r="G174" s="631"/>
      <c r="H174" s="631"/>
      <c r="I174" s="631"/>
      <c r="J174" s="632"/>
      <c r="K174" s="631"/>
      <c r="L174" s="631"/>
      <c r="M174" s="631"/>
      <c r="N174" s="631"/>
      <c r="O174" s="631"/>
      <c r="P174" s="633"/>
      <c r="Q174" s="633"/>
      <c r="R174" s="633"/>
      <c r="S174" s="634"/>
      <c r="T174" s="631"/>
      <c r="U174" s="631"/>
      <c r="V174" s="631"/>
      <c r="W174" s="631"/>
      <c r="X174" s="631"/>
      <c r="Y174" s="631"/>
      <c r="Z174" s="631"/>
      <c r="AA174" s="631"/>
      <c r="AB174" s="631"/>
      <c r="AC174" s="635"/>
      <c r="AD174" s="631"/>
    </row>
    <row r="175" spans="1:30">
      <c r="E175" s="619" t="s">
        <v>1770</v>
      </c>
      <c r="F175" s="161" t="s">
        <v>717</v>
      </c>
      <c r="G175" s="161" t="s">
        <v>34</v>
      </c>
      <c r="H175" s="161" t="s">
        <v>1323</v>
      </c>
      <c r="I175" s="620" t="s">
        <v>34</v>
      </c>
      <c r="J175" s="161" t="s">
        <v>619</v>
      </c>
      <c r="K175" s="161" t="s">
        <v>611</v>
      </c>
      <c r="L175" s="161" t="s">
        <v>48</v>
      </c>
      <c r="M175" s="161">
        <v>1</v>
      </c>
      <c r="N175" s="620">
        <v>0.02</v>
      </c>
      <c r="O175" s="620">
        <v>4.0000000000000001E-3</v>
      </c>
      <c r="P175" s="621">
        <v>50000</v>
      </c>
      <c r="Q175" s="621" t="s">
        <v>34</v>
      </c>
      <c r="R175" s="621">
        <v>51435986.980000004</v>
      </c>
      <c r="S175" s="622">
        <v>43048</v>
      </c>
      <c r="T175" s="623">
        <v>0.25645538340978269</v>
      </c>
      <c r="U175" s="624">
        <v>2.7642334518866574</v>
      </c>
      <c r="V175" s="623">
        <v>0.25900799835893551</v>
      </c>
      <c r="W175" s="624">
        <v>2.3322036211306432</v>
      </c>
      <c r="X175" s="623">
        <v>0.42501961860378801</v>
      </c>
      <c r="Y175" s="624">
        <v>2.9211372762965011</v>
      </c>
      <c r="Z175" s="623">
        <v>0.45616749093484765</v>
      </c>
      <c r="AA175" s="624">
        <v>2.4694890092502995</v>
      </c>
      <c r="AB175" s="623">
        <v>0.18412269534375425</v>
      </c>
      <c r="AC175" s="625">
        <v>0.80354461734510085</v>
      </c>
      <c r="AD175" s="162">
        <v>28558421000151</v>
      </c>
    </row>
    <row r="176" spans="1:30">
      <c r="E176" s="619" t="s">
        <v>1802</v>
      </c>
      <c r="F176" s="161" t="s">
        <v>1341</v>
      </c>
      <c r="G176" s="161" t="s">
        <v>1421</v>
      </c>
      <c r="H176" s="161" t="s">
        <v>1323</v>
      </c>
      <c r="I176" s="620" t="s">
        <v>34</v>
      </c>
      <c r="J176" s="161" t="s">
        <v>619</v>
      </c>
      <c r="K176" s="161" t="s">
        <v>611</v>
      </c>
      <c r="L176" s="161" t="s">
        <v>48</v>
      </c>
      <c r="M176" s="161">
        <v>2</v>
      </c>
      <c r="N176" s="620">
        <v>0.02</v>
      </c>
      <c r="O176" s="620">
        <v>3.15E-3</v>
      </c>
      <c r="P176" s="621">
        <v>500</v>
      </c>
      <c r="Q176" s="621" t="s">
        <v>34</v>
      </c>
      <c r="R176" s="621">
        <v>258616894.24999997</v>
      </c>
      <c r="S176" s="622">
        <v>43810</v>
      </c>
      <c r="T176" s="623">
        <v>-1.6131322338717724E-2</v>
      </c>
      <c r="U176" s="624">
        <v>-0.17387328836298896</v>
      </c>
      <c r="V176" s="623">
        <v>-1.804707367395797E-3</v>
      </c>
      <c r="W176" s="624">
        <v>-1.6250251281772526E-2</v>
      </c>
      <c r="X176" s="623">
        <v>8.0458351698167396E-2</v>
      </c>
      <c r="Y176" s="624">
        <v>0.55298598005187694</v>
      </c>
      <c r="Z176" s="623" t="s">
        <v>34</v>
      </c>
      <c r="AA176" s="624" t="s">
        <v>34</v>
      </c>
      <c r="AB176" s="623">
        <v>5.3637796454796348E-2</v>
      </c>
      <c r="AC176" s="625">
        <v>-2.1041487982620786</v>
      </c>
      <c r="AD176" s="162">
        <v>35432385000140</v>
      </c>
    </row>
    <row r="177" spans="1:30" ht="5.25" customHeight="1">
      <c r="E177" s="626" t="s">
        <v>1396</v>
      </c>
      <c r="P177" s="636"/>
      <c r="Q177" s="636"/>
      <c r="R177" s="636"/>
      <c r="S177" s="637"/>
      <c r="AC177" s="638"/>
    </row>
    <row r="178" spans="1:30" s="513" customFormat="1">
      <c r="A178" s="643"/>
      <c r="B178" s="609" t="s">
        <v>616</v>
      </c>
      <c r="C178" s="609" t="s">
        <v>618</v>
      </c>
      <c r="D178" s="609" t="str">
        <f>B178&amp;" "&amp;C178</f>
        <v>Descorrelacionados Arbitragem</v>
      </c>
      <c r="E178" s="631" t="s">
        <v>618</v>
      </c>
      <c r="F178" s="631"/>
      <c r="G178" s="631"/>
      <c r="H178" s="631"/>
      <c r="I178" s="631"/>
      <c r="J178" s="632"/>
      <c r="K178" s="631"/>
      <c r="L178" s="631"/>
      <c r="M178" s="631"/>
      <c r="N178" s="631"/>
      <c r="O178" s="631"/>
      <c r="P178" s="633"/>
      <c r="Q178" s="633"/>
      <c r="R178" s="633"/>
      <c r="S178" s="634"/>
      <c r="T178" s="631"/>
      <c r="U178" s="631"/>
      <c r="V178" s="631"/>
      <c r="W178" s="631"/>
      <c r="X178" s="631"/>
      <c r="Y178" s="631"/>
      <c r="Z178" s="631"/>
      <c r="AA178" s="631"/>
      <c r="AB178" s="631"/>
      <c r="AC178" s="635"/>
      <c r="AD178" s="631"/>
    </row>
    <row r="179" spans="1:30">
      <c r="E179" s="619" t="s">
        <v>1789</v>
      </c>
      <c r="F179" s="161" t="s">
        <v>1341</v>
      </c>
      <c r="G179" s="161" t="s">
        <v>34</v>
      </c>
      <c r="H179" s="161" t="s">
        <v>1323</v>
      </c>
      <c r="I179" s="620" t="s">
        <v>34</v>
      </c>
      <c r="J179" s="161" t="s">
        <v>618</v>
      </c>
      <c r="K179" s="161" t="s">
        <v>611</v>
      </c>
      <c r="L179" s="161" t="s">
        <v>48</v>
      </c>
      <c r="M179" s="161">
        <v>1</v>
      </c>
      <c r="N179" s="620">
        <v>2.5000000000000001E-2</v>
      </c>
      <c r="O179" s="620">
        <v>3.8E-3</v>
      </c>
      <c r="P179" s="621">
        <v>50000</v>
      </c>
      <c r="Q179" s="621" t="s">
        <v>34</v>
      </c>
      <c r="R179" s="621">
        <v>482139261.85000002</v>
      </c>
      <c r="S179" s="622">
        <v>43828</v>
      </c>
      <c r="T179" s="623">
        <v>9.1275699396902832E-2</v>
      </c>
      <c r="U179" s="624">
        <v>0.9838254836480268</v>
      </c>
      <c r="V179" s="623">
        <v>0.11591272751265014</v>
      </c>
      <c r="W179" s="624">
        <v>1.0437209837261616</v>
      </c>
      <c r="X179" s="623">
        <v>0.17955865278526217</v>
      </c>
      <c r="Y179" s="624">
        <v>1.2340970886371576</v>
      </c>
      <c r="Z179" s="623" t="s">
        <v>34</v>
      </c>
      <c r="AA179" s="624" t="s">
        <v>34</v>
      </c>
      <c r="AB179" s="623">
        <v>7.5986119137285285E-2</v>
      </c>
      <c r="AC179" s="625">
        <v>6.390022261154904E-2</v>
      </c>
      <c r="AD179" s="162">
        <v>35618055000144</v>
      </c>
    </row>
    <row r="180" spans="1:30">
      <c r="E180" s="619" t="s">
        <v>1797</v>
      </c>
      <c r="F180" s="161" t="s">
        <v>1341</v>
      </c>
      <c r="G180" s="161" t="s">
        <v>1421</v>
      </c>
      <c r="H180" s="161" t="s">
        <v>1323</v>
      </c>
      <c r="I180" s="620" t="s">
        <v>34</v>
      </c>
      <c r="J180" s="161" t="s">
        <v>618</v>
      </c>
      <c r="K180" s="161" t="s">
        <v>611</v>
      </c>
      <c r="L180" s="161" t="s">
        <v>1815</v>
      </c>
      <c r="M180" s="161">
        <v>1</v>
      </c>
      <c r="N180" s="620">
        <v>0.02</v>
      </c>
      <c r="O180" s="620">
        <v>0</v>
      </c>
      <c r="P180" s="621">
        <v>10000</v>
      </c>
      <c r="Q180" s="621" t="s">
        <v>34</v>
      </c>
      <c r="R180" s="621">
        <v>316073814</v>
      </c>
      <c r="S180" s="622">
        <v>42693</v>
      </c>
      <c r="T180" s="623">
        <v>0.14061207776709228</v>
      </c>
      <c r="U180" s="624">
        <v>1.5156032364585486</v>
      </c>
      <c r="V180" s="623">
        <v>0.1575277911621884</v>
      </c>
      <c r="W180" s="624">
        <v>1.4184383775980525</v>
      </c>
      <c r="X180" s="623">
        <v>0.23707670743189313</v>
      </c>
      <c r="Y180" s="624">
        <v>1.629415624850336</v>
      </c>
      <c r="Z180" s="623">
        <v>0.1871442259906646</v>
      </c>
      <c r="AA180" s="624">
        <v>1.0131160558624888</v>
      </c>
      <c r="AB180" s="623">
        <v>6.8598773277154107E-2</v>
      </c>
      <c r="AC180" s="625">
        <v>0.67742601445724226</v>
      </c>
      <c r="AD180" s="162">
        <v>26396708000105</v>
      </c>
    </row>
    <row r="181" spans="1:30">
      <c r="E181" s="619" t="s">
        <v>2247</v>
      </c>
      <c r="F181" s="161" t="s">
        <v>1341</v>
      </c>
      <c r="G181" s="161" t="s">
        <v>34</v>
      </c>
      <c r="H181" s="161" t="s">
        <v>1323</v>
      </c>
      <c r="I181" s="620" t="s">
        <v>34</v>
      </c>
      <c r="J181" s="161" t="s">
        <v>618</v>
      </c>
      <c r="K181" s="161" t="s">
        <v>611</v>
      </c>
      <c r="L181" s="161" t="s">
        <v>1815</v>
      </c>
      <c r="M181" s="161">
        <v>4</v>
      </c>
      <c r="N181" s="620">
        <v>9.0000000000000011E-3</v>
      </c>
      <c r="O181" s="620">
        <v>5.3334000000000003E-3</v>
      </c>
      <c r="P181" s="621">
        <v>10000</v>
      </c>
      <c r="Q181" s="621" t="s">
        <v>34</v>
      </c>
      <c r="R181" s="621">
        <v>199336421.13</v>
      </c>
      <c r="S181" s="622">
        <v>43554</v>
      </c>
      <c r="T181" s="623">
        <v>3.9676406330278358E-2</v>
      </c>
      <c r="U181" s="624">
        <v>0.42765664799306113</v>
      </c>
      <c r="V181" s="623">
        <v>5.7180862324630599E-2</v>
      </c>
      <c r="W181" s="624">
        <v>0.51487759072238537</v>
      </c>
      <c r="X181" s="623">
        <v>0.11814847245757454</v>
      </c>
      <c r="Y181" s="624">
        <v>0.81202817923340798</v>
      </c>
      <c r="Z181" s="623">
        <v>0.18095572153217088</v>
      </c>
      <c r="AA181" s="624">
        <v>0.9796142302224643</v>
      </c>
      <c r="AB181" s="623">
        <v>6.6391716546041285E-2</v>
      </c>
      <c r="AC181" s="625">
        <v>-0.81149182552611354</v>
      </c>
      <c r="AD181" s="162">
        <v>33361657000133</v>
      </c>
    </row>
    <row r="182" spans="1:30" s="513" customFormat="1" ht="7.5" customHeight="1">
      <c r="B182" s="609"/>
      <c r="C182" s="609"/>
      <c r="D182" s="609"/>
      <c r="E182" s="610" t="s">
        <v>1396</v>
      </c>
      <c r="J182" s="611"/>
      <c r="P182" s="612"/>
      <c r="Q182" s="612"/>
      <c r="R182" s="612"/>
    </row>
    <row r="183" spans="1:30" s="601" customFormat="1" ht="21.75" customHeight="1">
      <c r="B183" s="628" t="s">
        <v>12</v>
      </c>
      <c r="C183" s="602"/>
      <c r="D183" s="602"/>
      <c r="E183" s="603" t="s">
        <v>1338</v>
      </c>
      <c r="F183" s="603"/>
      <c r="G183" s="603"/>
      <c r="H183" s="603"/>
      <c r="I183" s="603"/>
      <c r="J183" s="604"/>
      <c r="K183" s="603"/>
      <c r="L183" s="603"/>
      <c r="M183" s="603"/>
      <c r="N183" s="603"/>
      <c r="O183" s="603"/>
      <c r="P183" s="639"/>
      <c r="Q183" s="639"/>
      <c r="R183" s="639"/>
      <c r="S183" s="640"/>
      <c r="T183" s="603"/>
      <c r="U183" s="603"/>
      <c r="V183" s="603"/>
      <c r="W183" s="603"/>
      <c r="X183" s="603"/>
      <c r="Y183" s="603"/>
      <c r="Z183" s="603"/>
      <c r="AA183" s="603"/>
      <c r="AB183" s="603"/>
      <c r="AC183" s="603"/>
      <c r="AD183" s="603"/>
    </row>
    <row r="184" spans="1:30" s="62" customFormat="1" ht="5.25" customHeight="1">
      <c r="B184" s="27"/>
      <c r="C184" s="27"/>
      <c r="D184" s="27"/>
      <c r="J184" s="644"/>
      <c r="P184" s="642"/>
      <c r="Q184" s="642"/>
      <c r="R184" s="642"/>
    </row>
    <row r="185" spans="1:30" s="513" customFormat="1">
      <c r="A185" s="613"/>
      <c r="B185" s="628" t="s">
        <v>12</v>
      </c>
      <c r="C185" s="609"/>
      <c r="D185" s="609"/>
      <c r="E185" s="614" t="s">
        <v>608</v>
      </c>
      <c r="F185" s="614"/>
      <c r="G185" s="614"/>
      <c r="H185" s="614"/>
      <c r="I185" s="614"/>
      <c r="J185" s="615"/>
      <c r="K185" s="614"/>
      <c r="L185" s="614"/>
      <c r="M185" s="614"/>
      <c r="N185" s="614"/>
      <c r="O185" s="614"/>
      <c r="P185" s="616"/>
      <c r="Q185" s="616"/>
      <c r="R185" s="616"/>
      <c r="S185" s="617"/>
      <c r="T185" s="614"/>
      <c r="U185" s="614"/>
      <c r="V185" s="614"/>
      <c r="W185" s="614"/>
      <c r="X185" s="614"/>
      <c r="Y185" s="614"/>
      <c r="Z185" s="614"/>
      <c r="AA185" s="614"/>
      <c r="AB185" s="614"/>
      <c r="AC185" s="618"/>
      <c r="AD185" s="614"/>
    </row>
    <row r="186" spans="1:30" s="513" customFormat="1" ht="3" customHeight="1">
      <c r="B186" s="609"/>
      <c r="C186" s="609"/>
      <c r="D186" s="609"/>
      <c r="J186" s="629"/>
      <c r="P186" s="612"/>
      <c r="Q186" s="612"/>
      <c r="R186" s="612"/>
      <c r="S186" s="627"/>
      <c r="AC186" s="630"/>
    </row>
    <row r="187" spans="1:30" s="513" customFormat="1">
      <c r="A187" s="643"/>
      <c r="B187" s="609" t="s">
        <v>607</v>
      </c>
      <c r="C187" s="609" t="s">
        <v>608</v>
      </c>
      <c r="D187" s="609" t="str">
        <f>B187&amp;" "&amp;C187</f>
        <v>Long Only Brasil</v>
      </c>
      <c r="E187" s="631" t="s">
        <v>607</v>
      </c>
      <c r="F187" s="631"/>
      <c r="G187" s="631"/>
      <c r="H187" s="631"/>
      <c r="I187" s="631"/>
      <c r="J187" s="632"/>
      <c r="K187" s="631"/>
      <c r="L187" s="631"/>
      <c r="M187" s="631"/>
      <c r="N187" s="631"/>
      <c r="O187" s="631"/>
      <c r="P187" s="633"/>
      <c r="Q187" s="633"/>
      <c r="R187" s="633"/>
      <c r="S187" s="634"/>
      <c r="T187" s="631"/>
      <c r="U187" s="631"/>
      <c r="V187" s="631"/>
      <c r="W187" s="631"/>
      <c r="X187" s="631"/>
      <c r="Y187" s="631"/>
      <c r="Z187" s="631"/>
      <c r="AA187" s="631"/>
      <c r="AB187" s="631"/>
      <c r="AC187" s="635"/>
      <c r="AD187" s="631"/>
    </row>
    <row r="188" spans="1:30">
      <c r="E188" s="619" t="s">
        <v>2224</v>
      </c>
      <c r="F188" s="161" t="s">
        <v>717</v>
      </c>
      <c r="G188" s="161" t="s">
        <v>34</v>
      </c>
      <c r="H188" s="161" t="s">
        <v>1323</v>
      </c>
      <c r="I188" s="620" t="s">
        <v>34</v>
      </c>
      <c r="J188" s="161" t="s">
        <v>34</v>
      </c>
      <c r="K188" s="161" t="s">
        <v>608</v>
      </c>
      <c r="L188" s="161" t="s">
        <v>48</v>
      </c>
      <c r="M188" s="161">
        <v>2</v>
      </c>
      <c r="N188" s="620">
        <v>0.03</v>
      </c>
      <c r="O188" s="620">
        <v>7.4999999999999997E-3</v>
      </c>
      <c r="P188" s="621">
        <v>5000</v>
      </c>
      <c r="Q188" s="621" t="s">
        <v>34</v>
      </c>
      <c r="R188" s="621">
        <v>558266605</v>
      </c>
      <c r="S188" s="622">
        <v>36330</v>
      </c>
      <c r="T188" s="623">
        <v>4.7960950480656184E-2</v>
      </c>
      <c r="U188" s="624">
        <v>0.5169525472236669</v>
      </c>
      <c r="V188" s="623">
        <v>-9.1837443774444028E-3</v>
      </c>
      <c r="W188" s="624">
        <v>-8.2693824238324373E-2</v>
      </c>
      <c r="X188" s="623">
        <v>0.13794382294918894</v>
      </c>
      <c r="Y188" s="624">
        <v>0.94808057231673681</v>
      </c>
      <c r="Z188" s="623">
        <v>0.16325878662979632</v>
      </c>
      <c r="AA188" s="624">
        <v>0.8838108529382338</v>
      </c>
      <c r="AB188" s="623">
        <v>0.19733008515494094</v>
      </c>
      <c r="AC188" s="625">
        <v>-0.60933912772308774</v>
      </c>
      <c r="AD188" s="162">
        <v>3168062000103</v>
      </c>
    </row>
    <row r="189" spans="1:30">
      <c r="E189" s="619" t="s">
        <v>2281</v>
      </c>
      <c r="F189" s="161" t="s">
        <v>717</v>
      </c>
      <c r="G189" s="161" t="s">
        <v>34</v>
      </c>
      <c r="H189" s="161" t="s">
        <v>1323</v>
      </c>
      <c r="I189" s="620" t="s">
        <v>34</v>
      </c>
      <c r="J189" s="161" t="s">
        <v>34</v>
      </c>
      <c r="K189" s="161" t="s">
        <v>608</v>
      </c>
      <c r="L189" s="161" t="s">
        <v>48</v>
      </c>
      <c r="M189" s="161">
        <v>2</v>
      </c>
      <c r="N189" s="620">
        <v>2.2000000000000002E-2</v>
      </c>
      <c r="O189" s="620">
        <v>5.3333333333333297E-3</v>
      </c>
      <c r="P189" s="621">
        <v>5000</v>
      </c>
      <c r="Q189" s="621" t="s">
        <v>34</v>
      </c>
      <c r="R189" s="621">
        <v>1529591167</v>
      </c>
      <c r="S189" s="622">
        <v>40951</v>
      </c>
      <c r="T189" s="623">
        <v>0.12453439403718058</v>
      </c>
      <c r="U189" s="624">
        <v>1.3423080979273272</v>
      </c>
      <c r="V189" s="623">
        <v>8.1326755035714626E-2</v>
      </c>
      <c r="W189" s="624">
        <v>0.73229612131997313</v>
      </c>
      <c r="X189" s="623">
        <v>0.22531092006105324</v>
      </c>
      <c r="Y189" s="624">
        <v>1.5485499928429369</v>
      </c>
      <c r="Z189" s="623">
        <v>0.35014242524973849</v>
      </c>
      <c r="AA189" s="624">
        <v>1.8955162040470153</v>
      </c>
      <c r="AB189" s="623">
        <v>0.19363661349310041</v>
      </c>
      <c r="AC189" s="625">
        <v>-0.15353729861493701</v>
      </c>
      <c r="AD189" s="162">
        <v>10500884000105</v>
      </c>
    </row>
    <row r="190" spans="1:30">
      <c r="E190" s="619" t="s">
        <v>2178</v>
      </c>
      <c r="F190" s="161" t="s">
        <v>717</v>
      </c>
      <c r="G190" s="161" t="s">
        <v>34</v>
      </c>
      <c r="H190" s="161" t="s">
        <v>1323</v>
      </c>
      <c r="I190" s="620" t="s">
        <v>34</v>
      </c>
      <c r="J190" s="161" t="s">
        <v>34</v>
      </c>
      <c r="K190" s="161" t="s">
        <v>608</v>
      </c>
      <c r="L190" s="161" t="s">
        <v>48</v>
      </c>
      <c r="M190" s="161">
        <v>2</v>
      </c>
      <c r="N190" s="620">
        <v>0.02</v>
      </c>
      <c r="O190" s="620">
        <v>5.3333333333333297E-3</v>
      </c>
      <c r="P190" s="621">
        <v>50</v>
      </c>
      <c r="Q190" s="621" t="s">
        <v>34</v>
      </c>
      <c r="R190" s="621">
        <v>172722834.40000001</v>
      </c>
      <c r="S190" s="622">
        <v>43211</v>
      </c>
      <c r="T190" s="623">
        <v>5.9440768199008343E-2</v>
      </c>
      <c r="U190" s="624">
        <v>0.64068906519695157</v>
      </c>
      <c r="V190" s="623">
        <v>-9.1598769541451075E-3</v>
      </c>
      <c r="W190" s="624">
        <v>-8.2478913149097957E-2</v>
      </c>
      <c r="X190" s="623">
        <v>0.82040290008354089</v>
      </c>
      <c r="Y190" s="624">
        <v>5.6385855807984724</v>
      </c>
      <c r="Z190" s="623">
        <v>1.316215250668554</v>
      </c>
      <c r="AA190" s="624">
        <v>7.1254071364718516</v>
      </c>
      <c r="AB190" s="623">
        <v>0.24525961928375944</v>
      </c>
      <c r="AC190" s="625">
        <v>-0.49016252610033934</v>
      </c>
      <c r="AD190" s="162">
        <v>29177013000112</v>
      </c>
    </row>
    <row r="191" spans="1:30">
      <c r="E191" s="619" t="s">
        <v>2226</v>
      </c>
      <c r="F191" s="161" t="s">
        <v>717</v>
      </c>
      <c r="G191" s="161" t="s">
        <v>1421</v>
      </c>
      <c r="H191" s="161" t="s">
        <v>1323</v>
      </c>
      <c r="I191" s="620" t="s">
        <v>34</v>
      </c>
      <c r="J191" s="161" t="s">
        <v>1319</v>
      </c>
      <c r="K191" s="161" t="s">
        <v>608</v>
      </c>
      <c r="L191" s="161" t="s">
        <v>48</v>
      </c>
      <c r="M191" s="161">
        <v>2</v>
      </c>
      <c r="N191" s="620">
        <v>0</v>
      </c>
      <c r="O191" s="620">
        <v>0</v>
      </c>
      <c r="P191" s="621">
        <v>0</v>
      </c>
      <c r="Q191" s="621" t="s">
        <v>34</v>
      </c>
      <c r="R191" s="621">
        <v>0</v>
      </c>
      <c r="S191" s="622">
        <v>44711</v>
      </c>
      <c r="T191" s="623" t="s">
        <v>34</v>
      </c>
      <c r="U191" s="624" t="s">
        <v>34</v>
      </c>
      <c r="V191" s="623" t="s">
        <v>34</v>
      </c>
      <c r="W191" s="624" t="s">
        <v>34</v>
      </c>
      <c r="X191" s="623" t="s">
        <v>34</v>
      </c>
      <c r="Y191" s="624" t="s">
        <v>34</v>
      </c>
      <c r="Z191" s="623" t="s">
        <v>34</v>
      </c>
      <c r="AA191" s="624" t="s">
        <v>34</v>
      </c>
      <c r="AB191" s="623" t="s">
        <v>34</v>
      </c>
      <c r="AC191" s="625" t="s">
        <v>34</v>
      </c>
      <c r="AD191" s="162">
        <v>46329524000121</v>
      </c>
    </row>
    <row r="192" spans="1:30">
      <c r="E192" s="619" t="s">
        <v>2179</v>
      </c>
      <c r="F192" s="161" t="s">
        <v>717</v>
      </c>
      <c r="G192" s="161" t="s">
        <v>34</v>
      </c>
      <c r="H192" s="161" t="s">
        <v>1323</v>
      </c>
      <c r="I192" s="620" t="s">
        <v>34</v>
      </c>
      <c r="J192" s="161" t="s">
        <v>1319</v>
      </c>
      <c r="K192" s="161" t="s">
        <v>608</v>
      </c>
      <c r="L192" s="161" t="s">
        <v>48</v>
      </c>
      <c r="M192" s="161">
        <v>2</v>
      </c>
      <c r="N192" s="620">
        <v>0.02</v>
      </c>
      <c r="O192" s="620">
        <v>5.3333333333333297E-3</v>
      </c>
      <c r="P192" s="621">
        <v>50</v>
      </c>
      <c r="Q192" s="621" t="s">
        <v>34</v>
      </c>
      <c r="R192" s="621">
        <v>352059730.5</v>
      </c>
      <c r="S192" s="622">
        <v>43212</v>
      </c>
      <c r="T192" s="623">
        <v>0.11050815179731233</v>
      </c>
      <c r="U192" s="624">
        <v>1.1911246542880993</v>
      </c>
      <c r="V192" s="623">
        <v>8.03434936295222E-2</v>
      </c>
      <c r="W192" s="624">
        <v>0.72344247268143924</v>
      </c>
      <c r="X192" s="623">
        <v>1.1002196830753403</v>
      </c>
      <c r="Y192" s="624">
        <v>7.5617514760949325</v>
      </c>
      <c r="Z192" s="623">
        <v>1.689214384038368</v>
      </c>
      <c r="AA192" s="624">
        <v>9.144659447566946</v>
      </c>
      <c r="AB192" s="623">
        <v>0.23458885106502722</v>
      </c>
      <c r="AC192" s="625">
        <v>-0.13092567620084378</v>
      </c>
      <c r="AD192" s="162">
        <v>29177024000100</v>
      </c>
    </row>
    <row r="193" spans="5:30">
      <c r="E193" s="619" t="s">
        <v>2196</v>
      </c>
      <c r="F193" s="161" t="s">
        <v>1341</v>
      </c>
      <c r="G193" s="161" t="s">
        <v>1421</v>
      </c>
      <c r="H193" s="161" t="s">
        <v>1323</v>
      </c>
      <c r="I193" s="620" t="s">
        <v>34</v>
      </c>
      <c r="J193" s="161" t="s">
        <v>34</v>
      </c>
      <c r="K193" s="161" t="s">
        <v>608</v>
      </c>
      <c r="L193" s="161" t="s">
        <v>48</v>
      </c>
      <c r="M193" s="161">
        <v>2</v>
      </c>
      <c r="N193" s="620">
        <v>2.2000000000000002E-2</v>
      </c>
      <c r="O193" s="620">
        <v>0</v>
      </c>
      <c r="P193" s="621">
        <v>150000</v>
      </c>
      <c r="Q193" s="621" t="s">
        <v>34</v>
      </c>
      <c r="R193" s="621">
        <v>778431299</v>
      </c>
      <c r="S193" s="622">
        <v>39639</v>
      </c>
      <c r="T193" s="623">
        <v>-0.11966905290059748</v>
      </c>
      <c r="U193" s="624">
        <v>-1.2898664663820321</v>
      </c>
      <c r="V193" s="623">
        <v>-0.26653271050537219</v>
      </c>
      <c r="W193" s="624">
        <v>-2.3999589067862068</v>
      </c>
      <c r="X193" s="623">
        <v>-0.14884369529698371</v>
      </c>
      <c r="Y193" s="624">
        <v>-1.022994816338255</v>
      </c>
      <c r="Z193" s="623">
        <v>-6.9212189709518146E-2</v>
      </c>
      <c r="AA193" s="624">
        <v>-0.37468417892631739</v>
      </c>
      <c r="AB193" s="623">
        <v>0.28013000427334628</v>
      </c>
      <c r="AC193" s="625">
        <v>-1.3479095503147747</v>
      </c>
      <c r="AD193" s="162">
        <v>8323402000139</v>
      </c>
    </row>
    <row r="194" spans="5:30">
      <c r="E194" s="619" t="s">
        <v>2197</v>
      </c>
      <c r="F194" s="161" t="s">
        <v>1341</v>
      </c>
      <c r="G194" s="161" t="s">
        <v>34</v>
      </c>
      <c r="H194" s="161" t="s">
        <v>1323</v>
      </c>
      <c r="I194" s="620" t="s">
        <v>34</v>
      </c>
      <c r="J194" s="161" t="s">
        <v>34</v>
      </c>
      <c r="K194" s="161" t="s">
        <v>608</v>
      </c>
      <c r="L194" s="161" t="s">
        <v>48</v>
      </c>
      <c r="M194" s="161">
        <v>2</v>
      </c>
      <c r="N194" s="620">
        <v>0.02</v>
      </c>
      <c r="O194" s="620">
        <v>5.0000000000000001E-3</v>
      </c>
      <c r="P194" s="621">
        <v>300000</v>
      </c>
      <c r="Q194" s="621" t="s">
        <v>34</v>
      </c>
      <c r="R194" s="621">
        <v>160027521</v>
      </c>
      <c r="S194" s="622">
        <v>37768</v>
      </c>
      <c r="T194" s="623">
        <v>-2.0142380279982386E-2</v>
      </c>
      <c r="U194" s="624">
        <v>-0.21710693154599442</v>
      </c>
      <c r="V194" s="623">
        <v>-0.11822404976949408</v>
      </c>
      <c r="W194" s="624">
        <v>-1.0645329824720116</v>
      </c>
      <c r="X194" s="623">
        <v>-0.16225429375936096</v>
      </c>
      <c r="Y194" s="624">
        <v>-1.1151651476622162</v>
      </c>
      <c r="Z194" s="623">
        <v>-8.5869664551059488E-2</v>
      </c>
      <c r="AA194" s="624">
        <v>-0.46486037924859092</v>
      </c>
      <c r="AB194" s="623">
        <v>0.29365208674042403</v>
      </c>
      <c r="AC194" s="625">
        <v>-0.78079216088308911</v>
      </c>
      <c r="AD194" s="162">
        <v>601692000123</v>
      </c>
    </row>
    <row r="195" spans="5:30">
      <c r="E195" s="619" t="s">
        <v>2285</v>
      </c>
      <c r="F195" s="161" t="s">
        <v>1341</v>
      </c>
      <c r="G195" s="161" t="s">
        <v>34</v>
      </c>
      <c r="H195" s="161" t="s">
        <v>1323</v>
      </c>
      <c r="I195" s="620" t="s">
        <v>34</v>
      </c>
      <c r="J195" s="161" t="s">
        <v>34</v>
      </c>
      <c r="K195" s="161" t="s">
        <v>608</v>
      </c>
      <c r="L195" s="161" t="s">
        <v>48</v>
      </c>
      <c r="M195" s="161">
        <v>2</v>
      </c>
      <c r="N195" s="620">
        <v>2.6000000000000002E-2</v>
      </c>
      <c r="O195" s="620">
        <v>5.1999999999999998E-3</v>
      </c>
      <c r="P195" s="621">
        <v>100000</v>
      </c>
      <c r="Q195" s="621" t="s">
        <v>34</v>
      </c>
      <c r="R195" s="621">
        <v>78300346</v>
      </c>
      <c r="S195" s="622">
        <v>40149</v>
      </c>
      <c r="T195" s="623">
        <v>1.2249988394772204E-2</v>
      </c>
      <c r="U195" s="624">
        <v>0.13203789000578639</v>
      </c>
      <c r="V195" s="623">
        <v>-0.10778813633841899</v>
      </c>
      <c r="W195" s="624">
        <v>-0.97056416587959693</v>
      </c>
      <c r="X195" s="623">
        <v>1.1047479485541967E-3</v>
      </c>
      <c r="Y195" s="624">
        <v>7.5928740043459987E-3</v>
      </c>
      <c r="Z195" s="623">
        <v>0.15485209182662452</v>
      </c>
      <c r="AA195" s="624">
        <v>0.83830072599339311</v>
      </c>
      <c r="AB195" s="623">
        <v>0.25071769250800435</v>
      </c>
      <c r="AC195" s="625">
        <v>-0.87287551083305426</v>
      </c>
      <c r="AD195" s="162">
        <v>11228311000129</v>
      </c>
    </row>
    <row r="196" spans="5:30">
      <c r="E196" s="619" t="s">
        <v>2286</v>
      </c>
      <c r="F196" s="161" t="s">
        <v>1341</v>
      </c>
      <c r="G196" s="161" t="s">
        <v>34</v>
      </c>
      <c r="H196" s="161" t="s">
        <v>1323</v>
      </c>
      <c r="I196" s="620" t="s">
        <v>34</v>
      </c>
      <c r="J196" s="161" t="s">
        <v>34</v>
      </c>
      <c r="K196" s="161" t="s">
        <v>608</v>
      </c>
      <c r="L196" s="161" t="s">
        <v>48</v>
      </c>
      <c r="M196" s="161">
        <v>2</v>
      </c>
      <c r="N196" s="620">
        <v>0</v>
      </c>
      <c r="O196" s="620">
        <v>4.6666666666666697E-3</v>
      </c>
      <c r="P196" s="621">
        <v>1</v>
      </c>
      <c r="Q196" s="621" t="s">
        <v>34</v>
      </c>
      <c r="R196" s="621">
        <v>385616920.84999996</v>
      </c>
      <c r="S196" s="622">
        <v>43821</v>
      </c>
      <c r="T196" s="623">
        <v>0.12343513657828198</v>
      </c>
      <c r="U196" s="624">
        <v>1.330459626666078</v>
      </c>
      <c r="V196" s="623">
        <v>1.254114960325925E-2</v>
      </c>
      <c r="W196" s="624">
        <v>0.112925140162388</v>
      </c>
      <c r="X196" s="623">
        <v>0.27310142731014087</v>
      </c>
      <c r="Y196" s="624">
        <v>1.8770116121842513</v>
      </c>
      <c r="Z196" s="623" t="s">
        <v>34</v>
      </c>
      <c r="AA196" s="624" t="s">
        <v>34</v>
      </c>
      <c r="AB196" s="623">
        <v>0.20502180063534237</v>
      </c>
      <c r="AC196" s="625">
        <v>-0.48051498755663613</v>
      </c>
      <c r="AD196" s="162">
        <v>35372675000146</v>
      </c>
    </row>
    <row r="197" spans="5:30">
      <c r="E197" s="619" t="s">
        <v>2288</v>
      </c>
      <c r="F197" s="161" t="s">
        <v>1341</v>
      </c>
      <c r="G197" s="161" t="s">
        <v>1421</v>
      </c>
      <c r="H197" s="161" t="s">
        <v>1323</v>
      </c>
      <c r="I197" s="620" t="s">
        <v>34</v>
      </c>
      <c r="J197" s="161" t="s">
        <v>34</v>
      </c>
      <c r="K197" s="161" t="s">
        <v>608</v>
      </c>
      <c r="L197" s="161" t="s">
        <v>48</v>
      </c>
      <c r="M197" s="161">
        <v>2</v>
      </c>
      <c r="N197" s="620">
        <v>2.2000000000000002E-2</v>
      </c>
      <c r="O197" s="620">
        <v>3.16666E-3</v>
      </c>
      <c r="P197" s="621">
        <v>5000</v>
      </c>
      <c r="Q197" s="621" t="s">
        <v>34</v>
      </c>
      <c r="R197" s="621">
        <v>57948369</v>
      </c>
      <c r="S197" s="622">
        <v>41096</v>
      </c>
      <c r="T197" s="623">
        <v>0.12679038311287338</v>
      </c>
      <c r="U197" s="624">
        <v>1.366624532182702</v>
      </c>
      <c r="V197" s="623">
        <v>4.5572957932166203E-2</v>
      </c>
      <c r="W197" s="624">
        <v>0.41035573491341087</v>
      </c>
      <c r="X197" s="623">
        <v>0.27506699906398024</v>
      </c>
      <c r="Y197" s="624">
        <v>1.8905208825050839</v>
      </c>
      <c r="Z197" s="623">
        <v>0.20175531106659572</v>
      </c>
      <c r="AA197" s="624">
        <v>1.0922140072186637</v>
      </c>
      <c r="AB197" s="623">
        <v>0.21775444190612964</v>
      </c>
      <c r="AC197" s="625">
        <v>-0.30072516123667825</v>
      </c>
      <c r="AD197" s="162">
        <v>15334585000153</v>
      </c>
    </row>
    <row r="198" spans="5:30">
      <c r="E198" s="619" t="s">
        <v>2200</v>
      </c>
      <c r="F198" s="161" t="s">
        <v>1341</v>
      </c>
      <c r="G198" s="161" t="s">
        <v>34</v>
      </c>
      <c r="H198" s="161" t="s">
        <v>1326</v>
      </c>
      <c r="I198" s="620" t="s">
        <v>34</v>
      </c>
      <c r="J198" s="161" t="s">
        <v>34</v>
      </c>
      <c r="K198" s="161" t="s">
        <v>608</v>
      </c>
      <c r="L198" s="161" t="s">
        <v>48</v>
      </c>
      <c r="M198" s="161">
        <v>2</v>
      </c>
      <c r="N198" s="620">
        <v>1.4999999999999999E-2</v>
      </c>
      <c r="O198" s="620">
        <v>3.7499999999999999E-3</v>
      </c>
      <c r="P198" s="621">
        <v>1000</v>
      </c>
      <c r="Q198" s="621" t="s">
        <v>34</v>
      </c>
      <c r="R198" s="621">
        <v>455501897</v>
      </c>
      <c r="S198" s="622">
        <v>42222</v>
      </c>
      <c r="T198" s="623">
        <v>0.26337639125772228</v>
      </c>
      <c r="U198" s="624">
        <v>2.8388323203513344</v>
      </c>
      <c r="V198" s="623">
        <v>0.23505363662546142</v>
      </c>
      <c r="W198" s="624">
        <v>2.1165097061525375</v>
      </c>
      <c r="X198" s="623">
        <v>0.68100358547240791</v>
      </c>
      <c r="Y198" s="624">
        <v>4.680501491554657</v>
      </c>
      <c r="Z198" s="623">
        <v>0.93211786010347542</v>
      </c>
      <c r="AA198" s="624">
        <v>5.0460737702595386</v>
      </c>
      <c r="AB198" s="623">
        <v>0.19661359591130548</v>
      </c>
      <c r="AC198" s="625">
        <v>0.63066055257443965</v>
      </c>
      <c r="AD198" s="162">
        <v>22232927000190</v>
      </c>
    </row>
    <row r="199" spans="5:30">
      <c r="E199" s="619" t="s">
        <v>2291</v>
      </c>
      <c r="F199" s="161" t="s">
        <v>1341</v>
      </c>
      <c r="G199" s="161" t="s">
        <v>1421</v>
      </c>
      <c r="H199" s="161" t="s">
        <v>1326</v>
      </c>
      <c r="I199" s="620" t="s">
        <v>34</v>
      </c>
      <c r="J199" s="161" t="s">
        <v>34</v>
      </c>
      <c r="K199" s="161" t="s">
        <v>608</v>
      </c>
      <c r="L199" s="161" t="s">
        <v>48</v>
      </c>
      <c r="M199" s="161">
        <v>2</v>
      </c>
      <c r="N199" s="620">
        <v>1.8000000000000002E-2</v>
      </c>
      <c r="O199" s="620">
        <v>2.16666666666667E-3</v>
      </c>
      <c r="P199" s="621">
        <v>100000</v>
      </c>
      <c r="Q199" s="621" t="s">
        <v>34</v>
      </c>
      <c r="R199" s="621">
        <v>53106562</v>
      </c>
      <c r="S199" s="622">
        <v>39325</v>
      </c>
      <c r="T199" s="623">
        <v>-8.3353186260159084E-2</v>
      </c>
      <c r="U199" s="624">
        <v>-0.89843177678009301</v>
      </c>
      <c r="V199" s="623">
        <v>-0.2338306239880209</v>
      </c>
      <c r="W199" s="624">
        <v>-2.105497248931913</v>
      </c>
      <c r="X199" s="623">
        <v>-0.21459823394626099</v>
      </c>
      <c r="Y199" s="624">
        <v>-1.4749222698639755</v>
      </c>
      <c r="Z199" s="623">
        <v>-9.9296750378042753E-2</v>
      </c>
      <c r="AA199" s="624">
        <v>-0.53754868241557718</v>
      </c>
      <c r="AB199" s="623">
        <v>0.25950465967506475</v>
      </c>
      <c r="AC199" s="625">
        <v>-1.3290236175499024</v>
      </c>
      <c r="AD199" s="162">
        <v>8940189000104</v>
      </c>
    </row>
    <row r="200" spans="5:30">
      <c r="E200" s="619" t="s">
        <v>2242</v>
      </c>
      <c r="F200" s="161" t="s">
        <v>1341</v>
      </c>
      <c r="G200" s="161" t="s">
        <v>1421</v>
      </c>
      <c r="H200" s="161" t="s">
        <v>1323</v>
      </c>
      <c r="I200" s="620" t="s">
        <v>34</v>
      </c>
      <c r="J200" s="161" t="s">
        <v>1319</v>
      </c>
      <c r="K200" s="161" t="s">
        <v>608</v>
      </c>
      <c r="L200" s="161" t="s">
        <v>48</v>
      </c>
      <c r="M200" s="161">
        <v>2</v>
      </c>
      <c r="N200" s="620">
        <v>0</v>
      </c>
      <c r="O200" s="620">
        <v>2.28395061728395E-3</v>
      </c>
      <c r="P200" s="621">
        <v>10000</v>
      </c>
      <c r="Q200" s="621" t="s">
        <v>34</v>
      </c>
      <c r="R200" s="621">
        <v>330571570.36000001</v>
      </c>
      <c r="S200" s="622">
        <v>43727</v>
      </c>
      <c r="T200" s="623">
        <v>-3.2579652109607227E-2</v>
      </c>
      <c r="U200" s="624">
        <v>-0.35116347730671454</v>
      </c>
      <c r="V200" s="623">
        <v>-0.19159297090468208</v>
      </c>
      <c r="W200" s="624">
        <v>-1.7251738299905757</v>
      </c>
      <c r="X200" s="623">
        <v>-0.19613080140131078</v>
      </c>
      <c r="Y200" s="624">
        <v>-1.3479965863349177</v>
      </c>
      <c r="Z200" s="623">
        <v>0.17363168845006416</v>
      </c>
      <c r="AA200" s="624">
        <v>0.93996515491772847</v>
      </c>
      <c r="AB200" s="623">
        <v>0.25910689161215544</v>
      </c>
      <c r="AC200" s="625">
        <v>-1.1680514038279397</v>
      </c>
      <c r="AD200" s="162">
        <v>34581406000127</v>
      </c>
    </row>
    <row r="201" spans="5:30">
      <c r="E201" s="619" t="s">
        <v>2292</v>
      </c>
      <c r="F201" s="161" t="s">
        <v>1341</v>
      </c>
      <c r="G201" s="161" t="s">
        <v>34</v>
      </c>
      <c r="H201" s="161" t="s">
        <v>1323</v>
      </c>
      <c r="I201" s="620" t="s">
        <v>34</v>
      </c>
      <c r="J201" s="161" t="s">
        <v>1319</v>
      </c>
      <c r="K201" s="161" t="s">
        <v>608</v>
      </c>
      <c r="L201" s="161" t="s">
        <v>48</v>
      </c>
      <c r="M201" s="161">
        <v>2</v>
      </c>
      <c r="N201" s="620">
        <v>0</v>
      </c>
      <c r="O201" s="620">
        <v>5.3333333333333297E-3</v>
      </c>
      <c r="P201" s="621">
        <v>5000</v>
      </c>
      <c r="Q201" s="621" t="s">
        <v>34</v>
      </c>
      <c r="R201" s="621">
        <v>75115493.019999996</v>
      </c>
      <c r="S201" s="622">
        <v>42960</v>
      </c>
      <c r="T201" s="623">
        <v>-4.485576602120156E-2</v>
      </c>
      <c r="U201" s="624">
        <v>-0.48348296416021525</v>
      </c>
      <c r="V201" s="623">
        <v>-0.21863258573945477</v>
      </c>
      <c r="W201" s="624">
        <v>-1.9686485027079912</v>
      </c>
      <c r="X201" s="623">
        <v>-0.21444685008715458</v>
      </c>
      <c r="Y201" s="624">
        <v>-1.4738818166366208</v>
      </c>
      <c r="Z201" s="623">
        <v>-6.9071376265662288E-2</v>
      </c>
      <c r="AA201" s="624">
        <v>-0.37392187723041159</v>
      </c>
      <c r="AB201" s="623">
        <v>0.26171037407191017</v>
      </c>
      <c r="AC201" s="625">
        <v>-1.25975053336348</v>
      </c>
      <c r="AD201" s="162">
        <v>27717327000135</v>
      </c>
    </row>
    <row r="202" spans="5:30">
      <c r="E202" s="619" t="s">
        <v>2201</v>
      </c>
      <c r="F202" s="161" t="s">
        <v>1341</v>
      </c>
      <c r="G202" s="161" t="s">
        <v>34</v>
      </c>
      <c r="H202" s="161" t="s">
        <v>1323</v>
      </c>
      <c r="I202" s="620" t="s">
        <v>34</v>
      </c>
      <c r="J202" s="161" t="s">
        <v>1319</v>
      </c>
      <c r="K202" s="161" t="s">
        <v>608</v>
      </c>
      <c r="L202" s="161" t="s">
        <v>48</v>
      </c>
      <c r="M202" s="161">
        <v>2</v>
      </c>
      <c r="N202" s="620">
        <v>0.02</v>
      </c>
      <c r="O202" s="620">
        <v>5.3333333333333297E-3</v>
      </c>
      <c r="P202" s="621">
        <v>50</v>
      </c>
      <c r="Q202" s="621" t="s">
        <v>34</v>
      </c>
      <c r="R202" s="621">
        <v>236146654.78</v>
      </c>
      <c r="S202" s="622">
        <v>43300</v>
      </c>
      <c r="T202" s="623">
        <v>5.1071118765168677E-2</v>
      </c>
      <c r="U202" s="624">
        <v>0.55047584901105462</v>
      </c>
      <c r="V202" s="623">
        <v>-2.9656842945916306E-2</v>
      </c>
      <c r="W202" s="624">
        <v>-0.26704116069001943</v>
      </c>
      <c r="X202" s="623">
        <v>0.91814400539608454</v>
      </c>
      <c r="Y202" s="624">
        <v>6.3103550089788127</v>
      </c>
      <c r="Z202" s="623">
        <v>1.2547798220527033</v>
      </c>
      <c r="AA202" s="624">
        <v>6.7928229020396493</v>
      </c>
      <c r="AB202" s="623">
        <v>0.22790406574289049</v>
      </c>
      <c r="AC202" s="625">
        <v>-0.61742663550834798</v>
      </c>
      <c r="AD202" s="162">
        <v>8968733000126</v>
      </c>
    </row>
    <row r="203" spans="5:30">
      <c r="E203" s="619" t="s">
        <v>2180</v>
      </c>
      <c r="F203" s="161" t="s">
        <v>1341</v>
      </c>
      <c r="G203" s="161" t="s">
        <v>1421</v>
      </c>
      <c r="H203" s="161" t="s">
        <v>1323</v>
      </c>
      <c r="I203" s="620" t="s">
        <v>34</v>
      </c>
      <c r="J203" s="161" t="s">
        <v>1319</v>
      </c>
      <c r="K203" s="161" t="s">
        <v>608</v>
      </c>
      <c r="L203" s="161" t="s">
        <v>48</v>
      </c>
      <c r="M203" s="161">
        <v>2</v>
      </c>
      <c r="N203" s="620">
        <v>0</v>
      </c>
      <c r="O203" s="620">
        <v>3.1666666666666701E-3</v>
      </c>
      <c r="P203" s="621">
        <v>5000</v>
      </c>
      <c r="Q203" s="621" t="s">
        <v>34</v>
      </c>
      <c r="R203" s="621">
        <v>570464484</v>
      </c>
      <c r="S203" s="622">
        <v>42890</v>
      </c>
      <c r="T203" s="623">
        <v>4.5912009176158453E-2</v>
      </c>
      <c r="U203" s="624">
        <v>0.49486780086529164</v>
      </c>
      <c r="V203" s="623">
        <v>-0.15378845658746965</v>
      </c>
      <c r="W203" s="624">
        <v>-1.3847680288403565</v>
      </c>
      <c r="X203" s="623">
        <v>-5.7682363093745415E-2</v>
      </c>
      <c r="Y203" s="624">
        <v>-0.39644781944780455</v>
      </c>
      <c r="Z203" s="623">
        <v>0.2373805497414494</v>
      </c>
      <c r="AA203" s="624">
        <v>1.2850732905033533</v>
      </c>
      <c r="AB203" s="623">
        <v>0.24819009802573608</v>
      </c>
      <c r="AC203" s="625">
        <v>-1.0671080606301884</v>
      </c>
      <c r="AD203" s="162">
        <v>26269603000187</v>
      </c>
    </row>
    <row r="204" spans="5:30">
      <c r="E204" s="619" t="s">
        <v>2202</v>
      </c>
      <c r="F204" s="161" t="s">
        <v>1341</v>
      </c>
      <c r="G204" s="161" t="s">
        <v>34</v>
      </c>
      <c r="H204" s="161" t="s">
        <v>1323</v>
      </c>
      <c r="I204" s="620" t="s">
        <v>34</v>
      </c>
      <c r="J204" s="161" t="s">
        <v>1319</v>
      </c>
      <c r="K204" s="161" t="s">
        <v>608</v>
      </c>
      <c r="L204" s="161" t="s">
        <v>48</v>
      </c>
      <c r="M204" s="161">
        <v>2</v>
      </c>
      <c r="N204" s="620">
        <v>0</v>
      </c>
      <c r="O204" s="620">
        <v>4.4999999999999997E-3</v>
      </c>
      <c r="P204" s="621">
        <v>300000</v>
      </c>
      <c r="Q204" s="621" t="s">
        <v>34</v>
      </c>
      <c r="R204" s="621">
        <v>36035191.300000004</v>
      </c>
      <c r="S204" s="622">
        <v>44349</v>
      </c>
      <c r="T204" s="623">
        <v>-5.6307271914413537E-2</v>
      </c>
      <c r="U204" s="624">
        <v>-0.60691431991348366</v>
      </c>
      <c r="V204" s="623">
        <v>-0.18249335694611801</v>
      </c>
      <c r="W204" s="624">
        <v>-1.6432375470977045</v>
      </c>
      <c r="X204" s="623" t="s">
        <v>34</v>
      </c>
      <c r="Y204" s="624" t="s">
        <v>34</v>
      </c>
      <c r="Z204" s="623" t="s">
        <v>34</v>
      </c>
      <c r="AA204" s="624" t="s">
        <v>34</v>
      </c>
      <c r="AB204" s="623">
        <v>0.23102391656568708</v>
      </c>
      <c r="AC204" s="625">
        <v>-1.2706500646959755</v>
      </c>
      <c r="AD204" s="162">
        <v>41681126000156</v>
      </c>
    </row>
    <row r="205" spans="5:30">
      <c r="E205" s="619" t="s">
        <v>2204</v>
      </c>
      <c r="F205" s="161" t="s">
        <v>1341</v>
      </c>
      <c r="G205" s="161" t="s">
        <v>34</v>
      </c>
      <c r="H205" s="161" t="s">
        <v>1323</v>
      </c>
      <c r="I205" s="620" t="s">
        <v>34</v>
      </c>
      <c r="J205" s="161" t="s">
        <v>691</v>
      </c>
      <c r="K205" s="161" t="s">
        <v>608</v>
      </c>
      <c r="L205" s="161" t="s">
        <v>48</v>
      </c>
      <c r="M205" s="161">
        <v>2</v>
      </c>
      <c r="N205" s="620">
        <v>0.03</v>
      </c>
      <c r="O205" s="620">
        <v>4.4999999999999997E-3</v>
      </c>
      <c r="P205" s="621">
        <v>10000</v>
      </c>
      <c r="Q205" s="621" t="s">
        <v>34</v>
      </c>
      <c r="R205" s="621">
        <v>823252829</v>
      </c>
      <c r="S205" s="622">
        <v>42036</v>
      </c>
      <c r="T205" s="623">
        <v>0.2916905809140129</v>
      </c>
      <c r="U205" s="624">
        <v>3.144020026572814</v>
      </c>
      <c r="V205" s="623">
        <v>7.2519379498395375E-2</v>
      </c>
      <c r="W205" s="624">
        <v>0.6529912610417663</v>
      </c>
      <c r="X205" s="623">
        <v>0.10676201086609782</v>
      </c>
      <c r="Y205" s="624">
        <v>0.73376963317088373</v>
      </c>
      <c r="Z205" s="623">
        <v>0.47345333388741606</v>
      </c>
      <c r="AA205" s="624">
        <v>2.5630669165656879</v>
      </c>
      <c r="AB205" s="623">
        <v>0.27680908771652563</v>
      </c>
      <c r="AC205" s="625">
        <v>-0.13922165057478286</v>
      </c>
      <c r="AD205" s="162">
        <v>21917184000129</v>
      </c>
    </row>
    <row r="206" spans="5:30">
      <c r="E206" s="619" t="s">
        <v>2205</v>
      </c>
      <c r="F206" s="161" t="s">
        <v>1341</v>
      </c>
      <c r="G206" s="161" t="s">
        <v>34</v>
      </c>
      <c r="H206" s="161" t="s">
        <v>1323</v>
      </c>
      <c r="I206" s="620" t="s">
        <v>34</v>
      </c>
      <c r="J206" s="161" t="s">
        <v>691</v>
      </c>
      <c r="K206" s="161" t="s">
        <v>608</v>
      </c>
      <c r="L206" s="161" t="s">
        <v>48</v>
      </c>
      <c r="M206" s="161">
        <v>3</v>
      </c>
      <c r="N206" s="620">
        <v>2.8999999999999998E-2</v>
      </c>
      <c r="O206" s="620">
        <v>4.7499999999999999E-3</v>
      </c>
      <c r="P206" s="621">
        <v>1000</v>
      </c>
      <c r="Q206" s="621" t="s">
        <v>34</v>
      </c>
      <c r="R206" s="621">
        <v>292769978.81999999</v>
      </c>
      <c r="S206" s="622">
        <v>43463</v>
      </c>
      <c r="T206" s="623">
        <v>8.4127285787808592E-2</v>
      </c>
      <c r="U206" s="624">
        <v>0.90677549638140587</v>
      </c>
      <c r="V206" s="623">
        <v>1.9320371039277306E-2</v>
      </c>
      <c r="W206" s="624">
        <v>0.1739677522890507</v>
      </c>
      <c r="X206" s="623">
        <v>0.34640358672576155</v>
      </c>
      <c r="Y206" s="624">
        <v>2.3808134625680344</v>
      </c>
      <c r="Z206" s="623">
        <v>0.25923858644677411</v>
      </c>
      <c r="AA206" s="624">
        <v>1.4034030322764217</v>
      </c>
      <c r="AB206" s="623">
        <v>0.17703944958166637</v>
      </c>
      <c r="AC206" s="625">
        <v>-0.51817166604325338</v>
      </c>
      <c r="AD206" s="162">
        <v>30593403000152</v>
      </c>
    </row>
    <row r="207" spans="5:30">
      <c r="E207" s="619" t="s">
        <v>2207</v>
      </c>
      <c r="F207" s="161" t="s">
        <v>1341</v>
      </c>
      <c r="G207" s="161" t="s">
        <v>34</v>
      </c>
      <c r="H207" s="161" t="s">
        <v>1323</v>
      </c>
      <c r="I207" s="620" t="s">
        <v>34</v>
      </c>
      <c r="J207" s="161" t="s">
        <v>1319</v>
      </c>
      <c r="K207" s="161" t="s">
        <v>608</v>
      </c>
      <c r="L207" s="161" t="s">
        <v>48</v>
      </c>
      <c r="M207" s="161">
        <v>32</v>
      </c>
      <c r="N207" s="620">
        <v>0.02</v>
      </c>
      <c r="O207" s="620">
        <v>5.3340000000000002E-3</v>
      </c>
      <c r="P207" s="621">
        <v>500</v>
      </c>
      <c r="Q207" s="621" t="s">
        <v>34</v>
      </c>
      <c r="R207" s="621">
        <v>25772356</v>
      </c>
      <c r="S207" s="622">
        <v>41511</v>
      </c>
      <c r="T207" s="623">
        <v>-2.3122403399772451E-2</v>
      </c>
      <c r="U207" s="624">
        <v>-0.2492274489069301</v>
      </c>
      <c r="V207" s="623">
        <v>-0.14017029063048825</v>
      </c>
      <c r="W207" s="624">
        <v>-1.2621450358854582</v>
      </c>
      <c r="X207" s="623">
        <v>-3.8818041646318746E-2</v>
      </c>
      <c r="Y207" s="624">
        <v>-0.26679433956106108</v>
      </c>
      <c r="Z207" s="623">
        <v>-1.6989175076798313E-2</v>
      </c>
      <c r="AA207" s="624">
        <v>-9.1971878667642115E-2</v>
      </c>
      <c r="AB207" s="623">
        <v>0.23256471292840511</v>
      </c>
      <c r="AC207" s="625">
        <v>-1.0802476654840512</v>
      </c>
      <c r="AD207" s="162">
        <v>11741429000156</v>
      </c>
    </row>
    <row r="208" spans="5:30">
      <c r="E208" s="619" t="s">
        <v>1399</v>
      </c>
      <c r="F208" s="161" t="s">
        <v>1341</v>
      </c>
      <c r="G208" s="161" t="s">
        <v>1421</v>
      </c>
      <c r="H208" s="161" t="s">
        <v>1323</v>
      </c>
      <c r="I208" s="620" t="s">
        <v>34</v>
      </c>
      <c r="J208" s="161" t="s">
        <v>674</v>
      </c>
      <c r="K208" s="161" t="s">
        <v>608</v>
      </c>
      <c r="L208" s="161" t="s">
        <v>48</v>
      </c>
      <c r="M208" s="161">
        <v>2</v>
      </c>
      <c r="N208" s="620">
        <v>3.0000000000000001E-3</v>
      </c>
      <c r="O208" s="620">
        <v>2.5000000000000001E-3</v>
      </c>
      <c r="P208" s="621" t="s">
        <v>34</v>
      </c>
      <c r="Q208" s="621" t="s">
        <v>1428</v>
      </c>
      <c r="R208" s="621">
        <v>15220000000</v>
      </c>
      <c r="S208" s="622">
        <v>39784</v>
      </c>
      <c r="T208" s="623" t="s">
        <v>34</v>
      </c>
      <c r="U208" s="624" t="s">
        <v>34</v>
      </c>
      <c r="V208" s="623" t="s">
        <v>34</v>
      </c>
      <c r="W208" s="624" t="s">
        <v>34</v>
      </c>
      <c r="X208" s="623" t="s">
        <v>34</v>
      </c>
      <c r="Y208" s="624" t="s">
        <v>34</v>
      </c>
      <c r="Z208" s="623" t="s">
        <v>34</v>
      </c>
      <c r="AA208" s="624" t="s">
        <v>34</v>
      </c>
      <c r="AB208" s="623" t="s">
        <v>34</v>
      </c>
      <c r="AC208" s="625" t="s">
        <v>34</v>
      </c>
      <c r="AD208" s="162" t="s">
        <v>34</v>
      </c>
    </row>
    <row r="209" spans="1:30">
      <c r="E209" s="619" t="s">
        <v>1454</v>
      </c>
      <c r="F209" s="161" t="s">
        <v>717</v>
      </c>
      <c r="G209" s="161" t="s">
        <v>34</v>
      </c>
      <c r="H209" s="161" t="s">
        <v>1323</v>
      </c>
      <c r="I209" s="620" t="s">
        <v>34</v>
      </c>
      <c r="J209" s="161" t="s">
        <v>34</v>
      </c>
      <c r="K209" s="161" t="s">
        <v>608</v>
      </c>
      <c r="L209" s="161" t="s">
        <v>48</v>
      </c>
      <c r="M209" s="161">
        <v>2</v>
      </c>
      <c r="N209" s="620" t="s">
        <v>34</v>
      </c>
      <c r="O209" s="620">
        <v>5.0000000000000001E-3</v>
      </c>
      <c r="P209" s="621" t="s">
        <v>34</v>
      </c>
      <c r="Q209" s="621" t="s">
        <v>1428</v>
      </c>
      <c r="R209" s="621" t="s">
        <v>34</v>
      </c>
      <c r="S209" s="622" t="s">
        <v>34</v>
      </c>
      <c r="T209" s="623" t="s">
        <v>34</v>
      </c>
      <c r="U209" s="624" t="s">
        <v>34</v>
      </c>
      <c r="V209" s="623" t="s">
        <v>34</v>
      </c>
      <c r="W209" s="624" t="s">
        <v>34</v>
      </c>
      <c r="X209" s="623" t="s">
        <v>34</v>
      </c>
      <c r="Y209" s="624" t="s">
        <v>34</v>
      </c>
      <c r="Z209" s="623" t="s">
        <v>34</v>
      </c>
      <c r="AA209" s="624" t="s">
        <v>34</v>
      </c>
      <c r="AB209" s="623" t="s">
        <v>34</v>
      </c>
      <c r="AC209" s="625" t="s">
        <v>34</v>
      </c>
      <c r="AD209" s="162" t="s">
        <v>34</v>
      </c>
    </row>
    <row r="210" spans="1:30" ht="5.25" customHeight="1">
      <c r="E210" s="626" t="s">
        <v>1396</v>
      </c>
      <c r="P210" s="636"/>
      <c r="Q210" s="636"/>
      <c r="R210" s="636"/>
      <c r="S210" s="637"/>
      <c r="AC210" s="638"/>
    </row>
    <row r="211" spans="1:30" s="513" customFormat="1">
      <c r="A211" s="643"/>
      <c r="B211" s="609" t="s">
        <v>614</v>
      </c>
      <c r="C211" s="609" t="s">
        <v>34</v>
      </c>
      <c r="D211" s="609" t="str">
        <f>B211&amp;" "&amp;C211</f>
        <v>Long Bias -</v>
      </c>
      <c r="E211" s="631" t="s">
        <v>614</v>
      </c>
      <c r="F211" s="631"/>
      <c r="G211" s="631"/>
      <c r="H211" s="631"/>
      <c r="I211" s="631"/>
      <c r="J211" s="632"/>
      <c r="K211" s="631"/>
      <c r="L211" s="631"/>
      <c r="M211" s="631"/>
      <c r="N211" s="631"/>
      <c r="O211" s="631"/>
      <c r="P211" s="633"/>
      <c r="Q211" s="633"/>
      <c r="R211" s="633"/>
      <c r="S211" s="634"/>
      <c r="T211" s="631"/>
      <c r="U211" s="631"/>
      <c r="V211" s="631"/>
      <c r="W211" s="631"/>
      <c r="X211" s="631"/>
      <c r="Y211" s="631"/>
      <c r="Z211" s="631"/>
      <c r="AA211" s="631"/>
      <c r="AB211" s="631"/>
      <c r="AC211" s="635"/>
      <c r="AD211" s="631"/>
    </row>
    <row r="212" spans="1:30">
      <c r="E212" s="619" t="s">
        <v>2314</v>
      </c>
      <c r="F212" s="161" t="s">
        <v>717</v>
      </c>
      <c r="G212" s="161" t="s">
        <v>34</v>
      </c>
      <c r="H212" s="161" t="s">
        <v>1323</v>
      </c>
      <c r="I212" s="620" t="s">
        <v>34</v>
      </c>
      <c r="J212" s="161" t="s">
        <v>691</v>
      </c>
      <c r="K212" s="161" t="s">
        <v>608</v>
      </c>
      <c r="L212" s="161" t="s">
        <v>48</v>
      </c>
      <c r="M212" s="161">
        <v>1</v>
      </c>
      <c r="N212" s="620">
        <v>1.15E-2</v>
      </c>
      <c r="O212" s="620">
        <v>4.0000000000000001E-3</v>
      </c>
      <c r="P212" s="621">
        <v>1000</v>
      </c>
      <c r="Q212" s="621" t="s">
        <v>34</v>
      </c>
      <c r="R212" s="621">
        <v>51654742.609999999</v>
      </c>
      <c r="S212" s="622">
        <v>43005</v>
      </c>
      <c r="T212" s="623">
        <v>4.5910309562624541E-3</v>
      </c>
      <c r="U212" s="624">
        <v>4.9484948138794921E-2</v>
      </c>
      <c r="V212" s="623">
        <v>-9.6894391799162705E-5</v>
      </c>
      <c r="W212" s="624">
        <v>-8.7247286899648979E-4</v>
      </c>
      <c r="X212" s="623">
        <v>0.16568703974441878</v>
      </c>
      <c r="Y212" s="624">
        <v>1.1387582285885756</v>
      </c>
      <c r="Z212" s="623">
        <v>0.50864729916900919</v>
      </c>
      <c r="AA212" s="624">
        <v>2.7535914764739782</v>
      </c>
      <c r="AB212" s="623">
        <v>0.14888257543665964</v>
      </c>
      <c r="AC212" s="625">
        <v>-0.74658899236652643</v>
      </c>
      <c r="AD212" s="162">
        <v>28470590000135</v>
      </c>
    </row>
    <row r="213" spans="1:30">
      <c r="E213" s="619" t="s">
        <v>1776</v>
      </c>
      <c r="F213" s="161" t="s">
        <v>717</v>
      </c>
      <c r="G213" s="161" t="s">
        <v>34</v>
      </c>
      <c r="H213" s="161" t="s">
        <v>1323</v>
      </c>
      <c r="I213" s="620" t="s">
        <v>34</v>
      </c>
      <c r="J213" s="161" t="s">
        <v>34</v>
      </c>
      <c r="K213" s="161" t="s">
        <v>608</v>
      </c>
      <c r="L213" s="161" t="s">
        <v>48</v>
      </c>
      <c r="M213" s="161">
        <v>2</v>
      </c>
      <c r="N213" s="620">
        <v>0</v>
      </c>
      <c r="O213" s="620">
        <v>5.0673000000000003E-3</v>
      </c>
      <c r="P213" s="621">
        <v>25000</v>
      </c>
      <c r="Q213" s="621" t="s">
        <v>34</v>
      </c>
      <c r="R213" s="621">
        <v>38057060.880000003</v>
      </c>
      <c r="S213" s="622">
        <v>44318</v>
      </c>
      <c r="T213" s="623">
        <v>0.22162445484896565</v>
      </c>
      <c r="U213" s="624">
        <v>2.3888043358823325</v>
      </c>
      <c r="V213" s="623">
        <v>0.13257276241831262</v>
      </c>
      <c r="W213" s="624">
        <v>1.1937340874964317</v>
      </c>
      <c r="X213" s="623" t="s">
        <v>34</v>
      </c>
      <c r="Y213" s="624" t="s">
        <v>34</v>
      </c>
      <c r="Z213" s="623" t="s">
        <v>34</v>
      </c>
      <c r="AA213" s="624" t="s">
        <v>34</v>
      </c>
      <c r="AB213" s="623">
        <v>0.16505702575144027</v>
      </c>
      <c r="AC213" s="625">
        <v>0.13035231148732215</v>
      </c>
      <c r="AD213" s="162">
        <v>37495383000126</v>
      </c>
    </row>
    <row r="214" spans="1:30">
      <c r="E214" s="619" t="s">
        <v>2282</v>
      </c>
      <c r="F214" s="161" t="s">
        <v>717</v>
      </c>
      <c r="G214" s="161" t="s">
        <v>34</v>
      </c>
      <c r="H214" s="161" t="s">
        <v>1323</v>
      </c>
      <c r="I214" s="620" t="s">
        <v>34</v>
      </c>
      <c r="J214" s="161" t="s">
        <v>34</v>
      </c>
      <c r="K214" s="161" t="s">
        <v>608</v>
      </c>
      <c r="L214" s="161" t="s">
        <v>48</v>
      </c>
      <c r="M214" s="161">
        <v>2</v>
      </c>
      <c r="N214" s="620">
        <v>0</v>
      </c>
      <c r="O214" s="620">
        <v>7.9333333333333304E-3</v>
      </c>
      <c r="P214" s="621">
        <v>500</v>
      </c>
      <c r="Q214" s="621" t="s">
        <v>34</v>
      </c>
      <c r="R214" s="621">
        <v>5430224.3600000003</v>
      </c>
      <c r="S214" s="622">
        <v>43523</v>
      </c>
      <c r="T214" s="623">
        <v>0.22634063389596215</v>
      </c>
      <c r="U214" s="624">
        <v>2.4396382069185427</v>
      </c>
      <c r="V214" s="623">
        <v>0.11748456369297511</v>
      </c>
      <c r="W214" s="624">
        <v>1.0578743768831478</v>
      </c>
      <c r="X214" s="623">
        <v>0.35601602008244981</v>
      </c>
      <c r="Y214" s="624">
        <v>2.446879206747985</v>
      </c>
      <c r="Z214" s="623">
        <v>0.38300988585545581</v>
      </c>
      <c r="AA214" s="624">
        <v>2.0734460967744623</v>
      </c>
      <c r="AB214" s="623">
        <v>0.18980109780353341</v>
      </c>
      <c r="AC214" s="625">
        <v>3.3863693007920692E-2</v>
      </c>
      <c r="AD214" s="162">
        <v>32295829000155</v>
      </c>
    </row>
    <row r="215" spans="1:30">
      <c r="E215" s="619" t="s">
        <v>2315</v>
      </c>
      <c r="F215" s="161" t="s">
        <v>717</v>
      </c>
      <c r="G215" s="161" t="s">
        <v>34</v>
      </c>
      <c r="H215" s="161" t="s">
        <v>1323</v>
      </c>
      <c r="I215" s="620" t="s">
        <v>34</v>
      </c>
      <c r="J215" s="161" t="s">
        <v>691</v>
      </c>
      <c r="K215" s="161" t="s">
        <v>608</v>
      </c>
      <c r="L215" s="161" t="s">
        <v>48</v>
      </c>
      <c r="M215" s="161">
        <v>2</v>
      </c>
      <c r="N215" s="620">
        <v>1.9E-2</v>
      </c>
      <c r="O215" s="620">
        <v>4.7499999999999999E-3</v>
      </c>
      <c r="P215" s="621">
        <v>50000</v>
      </c>
      <c r="Q215" s="621" t="s">
        <v>34</v>
      </c>
      <c r="R215" s="621">
        <v>757011271.49000001</v>
      </c>
      <c r="S215" s="622">
        <v>43463</v>
      </c>
      <c r="T215" s="623">
        <v>0.16626320476613055</v>
      </c>
      <c r="U215" s="624">
        <v>1.7920868196322983</v>
      </c>
      <c r="V215" s="623">
        <v>0.18377100859846318</v>
      </c>
      <c r="W215" s="624">
        <v>1.6547419941766461</v>
      </c>
      <c r="X215" s="623">
        <v>0.48591344485511678</v>
      </c>
      <c r="Y215" s="624">
        <v>3.3396573115443364</v>
      </c>
      <c r="Z215" s="623">
        <v>0.63960338235722625</v>
      </c>
      <c r="AA215" s="624">
        <v>3.4625297821498617</v>
      </c>
      <c r="AB215" s="623">
        <v>0.165154027021746</v>
      </c>
      <c r="AC215" s="625">
        <v>0.4402787647708945</v>
      </c>
      <c r="AD215" s="162">
        <v>32073525000143</v>
      </c>
    </row>
    <row r="216" spans="1:30">
      <c r="E216" s="619" t="s">
        <v>1774</v>
      </c>
      <c r="F216" s="161" t="s">
        <v>717</v>
      </c>
      <c r="G216" s="161" t="s">
        <v>34</v>
      </c>
      <c r="H216" s="161" t="s">
        <v>1323</v>
      </c>
      <c r="I216" s="620" t="s">
        <v>34</v>
      </c>
      <c r="J216" s="161" t="s">
        <v>691</v>
      </c>
      <c r="K216" s="161" t="s">
        <v>608</v>
      </c>
      <c r="L216" s="161" t="s">
        <v>48</v>
      </c>
      <c r="M216" s="161">
        <v>2</v>
      </c>
      <c r="N216" s="620">
        <v>0</v>
      </c>
      <c r="O216" s="620">
        <v>4.0000000000000001E-3</v>
      </c>
      <c r="P216" s="621">
        <v>5000</v>
      </c>
      <c r="Q216" s="621" t="s">
        <v>34</v>
      </c>
      <c r="R216" s="621">
        <v>404360122.37</v>
      </c>
      <c r="S216" s="622">
        <v>44351</v>
      </c>
      <c r="T216" s="623">
        <v>0.10463149068365141</v>
      </c>
      <c r="U216" s="624">
        <v>1.1277823956082476</v>
      </c>
      <c r="V216" s="623">
        <v>5.090122232351324E-2</v>
      </c>
      <c r="W216" s="624">
        <v>0.4583333942388968</v>
      </c>
      <c r="X216" s="623" t="s">
        <v>34</v>
      </c>
      <c r="Y216" s="624" t="s">
        <v>34</v>
      </c>
      <c r="Z216" s="623" t="s">
        <v>34</v>
      </c>
      <c r="AA216" s="624" t="s">
        <v>34</v>
      </c>
      <c r="AB216" s="623">
        <v>0.12007571374273984</v>
      </c>
      <c r="AC216" s="625">
        <v>-0.50098369924962372</v>
      </c>
      <c r="AD216" s="162">
        <v>41907541000185</v>
      </c>
    </row>
    <row r="217" spans="1:30">
      <c r="E217" s="619" t="s">
        <v>1775</v>
      </c>
      <c r="F217" s="161" t="s">
        <v>717</v>
      </c>
      <c r="G217" s="161" t="s">
        <v>1421</v>
      </c>
      <c r="H217" s="161" t="s">
        <v>1323</v>
      </c>
      <c r="I217" s="620" t="s">
        <v>34</v>
      </c>
      <c r="J217" s="161" t="s">
        <v>691</v>
      </c>
      <c r="K217" s="161" t="s">
        <v>608</v>
      </c>
      <c r="L217" s="161" t="s">
        <v>48</v>
      </c>
      <c r="M217" s="161">
        <v>2</v>
      </c>
      <c r="N217" s="620">
        <v>0</v>
      </c>
      <c r="O217" s="620">
        <v>3.5999999999999999E-3</v>
      </c>
      <c r="P217" s="621">
        <v>0</v>
      </c>
      <c r="Q217" s="621" t="s">
        <v>34</v>
      </c>
      <c r="R217" s="621">
        <v>0</v>
      </c>
      <c r="S217" s="622">
        <v>44227</v>
      </c>
      <c r="T217" s="623">
        <v>0.3062083045195565</v>
      </c>
      <c r="U217" s="624">
        <v>3.3005009578838367</v>
      </c>
      <c r="V217" s="623">
        <v>0.20315284504039255</v>
      </c>
      <c r="W217" s="624">
        <v>1.8292632036390182</v>
      </c>
      <c r="X217" s="623" t="s">
        <v>34</v>
      </c>
      <c r="Y217" s="624" t="s">
        <v>34</v>
      </c>
      <c r="Z217" s="623" t="s">
        <v>34</v>
      </c>
      <c r="AA217" s="624" t="s">
        <v>34</v>
      </c>
      <c r="AB217" s="623">
        <v>0.16490662432499631</v>
      </c>
      <c r="AC217" s="625">
        <v>0.5584714855026166</v>
      </c>
      <c r="AD217" s="162">
        <v>37467515000106</v>
      </c>
    </row>
    <row r="218" spans="1:30">
      <c r="E218" s="619" t="s">
        <v>1778</v>
      </c>
      <c r="F218" s="161" t="s">
        <v>717</v>
      </c>
      <c r="G218" s="161" t="s">
        <v>34</v>
      </c>
      <c r="H218" s="161" t="s">
        <v>1323</v>
      </c>
      <c r="I218" s="620" t="s">
        <v>34</v>
      </c>
      <c r="J218" s="161" t="s">
        <v>691</v>
      </c>
      <c r="K218" s="161" t="s">
        <v>608</v>
      </c>
      <c r="L218" s="161" t="s">
        <v>48</v>
      </c>
      <c r="M218" s="161">
        <v>3</v>
      </c>
      <c r="N218" s="620">
        <v>0</v>
      </c>
      <c r="O218" s="620">
        <v>4.7499999999999999E-3</v>
      </c>
      <c r="P218" s="621">
        <v>1000</v>
      </c>
      <c r="Q218" s="621" t="s">
        <v>34</v>
      </c>
      <c r="R218" s="621">
        <v>65964179.68</v>
      </c>
      <c r="S218" s="622">
        <v>43190</v>
      </c>
      <c r="T218" s="623">
        <v>0.18615438369452075</v>
      </c>
      <c r="U218" s="624">
        <v>2.0064861489045644</v>
      </c>
      <c r="V218" s="623">
        <v>9.269482646264815E-2</v>
      </c>
      <c r="W218" s="624">
        <v>0.83465843258120564</v>
      </c>
      <c r="X218" s="623">
        <v>0.34008405871206415</v>
      </c>
      <c r="Y218" s="624">
        <v>2.3373796820050234</v>
      </c>
      <c r="Z218" s="623">
        <v>0.51243504617111646</v>
      </c>
      <c r="AA218" s="624">
        <v>2.7740966632253516</v>
      </c>
      <c r="AB218" s="623">
        <v>0.1214124978228342</v>
      </c>
      <c r="AC218" s="625">
        <v>-0.15123954659541103</v>
      </c>
      <c r="AD218" s="162">
        <v>28581159000166</v>
      </c>
    </row>
    <row r="219" spans="1:30">
      <c r="E219" s="619" t="s">
        <v>1805</v>
      </c>
      <c r="F219" s="161" t="s">
        <v>1341</v>
      </c>
      <c r="G219" s="161" t="s">
        <v>34</v>
      </c>
      <c r="H219" s="161" t="s">
        <v>1323</v>
      </c>
      <c r="I219" s="620" t="s">
        <v>34</v>
      </c>
      <c r="J219" s="161" t="s">
        <v>34</v>
      </c>
      <c r="K219" s="161" t="s">
        <v>608</v>
      </c>
      <c r="L219" s="161" t="s">
        <v>48</v>
      </c>
      <c r="M219" s="161">
        <v>2</v>
      </c>
      <c r="N219" s="620">
        <v>1.8500000000000003E-2</v>
      </c>
      <c r="O219" s="620">
        <v>4.9333333333333304E-3</v>
      </c>
      <c r="P219" s="621">
        <v>1000</v>
      </c>
      <c r="Q219" s="621" t="s">
        <v>34</v>
      </c>
      <c r="R219" s="621">
        <v>119144714.64</v>
      </c>
      <c r="S219" s="622">
        <v>44128</v>
      </c>
      <c r="T219" s="623">
        <v>0.14389847501702602</v>
      </c>
      <c r="U219" s="624">
        <v>1.5510260421476749</v>
      </c>
      <c r="V219" s="623">
        <v>1.7687015579181953E-3</v>
      </c>
      <c r="W219" s="624">
        <v>1.5926041682928275E-2</v>
      </c>
      <c r="X219" s="623" t="s">
        <v>34</v>
      </c>
      <c r="Y219" s="624" t="s">
        <v>34</v>
      </c>
      <c r="Z219" s="623" t="s">
        <v>34</v>
      </c>
      <c r="AA219" s="624" t="s">
        <v>34</v>
      </c>
      <c r="AB219" s="623">
        <v>0.21255396448197644</v>
      </c>
      <c r="AC219" s="625">
        <v>-0.51416823154921143</v>
      </c>
      <c r="AD219" s="162">
        <v>38954217000103</v>
      </c>
    </row>
    <row r="220" spans="1:30">
      <c r="E220" s="619" t="s">
        <v>1792</v>
      </c>
      <c r="F220" s="161" t="s">
        <v>1341</v>
      </c>
      <c r="G220" s="161" t="s">
        <v>34</v>
      </c>
      <c r="H220" s="161" t="s">
        <v>1323</v>
      </c>
      <c r="I220" s="620" t="s">
        <v>34</v>
      </c>
      <c r="J220" s="161" t="s">
        <v>34</v>
      </c>
      <c r="K220" s="161" t="s">
        <v>608</v>
      </c>
      <c r="L220" s="161" t="s">
        <v>48</v>
      </c>
      <c r="M220" s="161">
        <v>2</v>
      </c>
      <c r="N220" s="620">
        <v>0</v>
      </c>
      <c r="O220" s="620">
        <v>4.6666666666666697E-3</v>
      </c>
      <c r="P220" s="621">
        <v>100</v>
      </c>
      <c r="Q220" s="621" t="s">
        <v>34</v>
      </c>
      <c r="R220" s="621">
        <v>39787283.199999996</v>
      </c>
      <c r="S220" s="622">
        <v>44044</v>
      </c>
      <c r="T220" s="623">
        <v>9.1812251028250635E-2</v>
      </c>
      <c r="U220" s="624">
        <v>0.98960876629281369</v>
      </c>
      <c r="V220" s="623">
        <v>9.6482445594808341E-2</v>
      </c>
      <c r="W220" s="624">
        <v>0.86876355331669031</v>
      </c>
      <c r="X220" s="623">
        <v>0.21995099122839701</v>
      </c>
      <c r="Y220" s="624">
        <v>1.5117114865104462</v>
      </c>
      <c r="Z220" s="623" t="s">
        <v>34</v>
      </c>
      <c r="AA220" s="624" t="s">
        <v>34</v>
      </c>
      <c r="AB220" s="623">
        <v>3.250243404870852E-2</v>
      </c>
      <c r="AC220" s="625">
        <v>-0.44842032346684219</v>
      </c>
      <c r="AD220" s="162">
        <v>37567202000120</v>
      </c>
    </row>
    <row r="221" spans="1:30">
      <c r="E221" s="619" t="s">
        <v>1806</v>
      </c>
      <c r="F221" s="161" t="s">
        <v>1341</v>
      </c>
      <c r="G221" s="161" t="s">
        <v>34</v>
      </c>
      <c r="H221" s="161" t="s">
        <v>1323</v>
      </c>
      <c r="I221" s="620" t="s">
        <v>34</v>
      </c>
      <c r="J221" s="161" t="s">
        <v>34</v>
      </c>
      <c r="K221" s="161" t="s">
        <v>608</v>
      </c>
      <c r="L221" s="161" t="s">
        <v>48</v>
      </c>
      <c r="M221" s="161">
        <v>2</v>
      </c>
      <c r="N221" s="620">
        <v>0.02</v>
      </c>
      <c r="O221" s="620">
        <v>5.3333333333333297E-3</v>
      </c>
      <c r="P221" s="621">
        <v>1000</v>
      </c>
      <c r="Q221" s="621" t="s">
        <v>34</v>
      </c>
      <c r="R221" s="621">
        <v>117716688.68000001</v>
      </c>
      <c r="S221" s="622">
        <v>43512</v>
      </c>
      <c r="T221" s="623">
        <v>0.20805995710864855</v>
      </c>
      <c r="U221" s="624">
        <v>2.2425978577289278</v>
      </c>
      <c r="V221" s="623">
        <v>0.21481873987450184</v>
      </c>
      <c r="W221" s="624">
        <v>1.9343072267897432</v>
      </c>
      <c r="X221" s="623">
        <v>0.3707291826605712</v>
      </c>
      <c r="Y221" s="624">
        <v>2.5480019920922237</v>
      </c>
      <c r="Z221" s="623">
        <v>0.55309259819648959</v>
      </c>
      <c r="AA221" s="624">
        <v>2.9941986649351171</v>
      </c>
      <c r="AB221" s="623">
        <v>0.15469844476776898</v>
      </c>
      <c r="AC221" s="625">
        <v>0.67073423036590452</v>
      </c>
      <c r="AD221" s="162">
        <v>30995144000196</v>
      </c>
    </row>
    <row r="222" spans="1:30">
      <c r="E222" s="619" t="s">
        <v>2287</v>
      </c>
      <c r="F222" s="161" t="s">
        <v>1341</v>
      </c>
      <c r="G222" s="161" t="s">
        <v>34</v>
      </c>
      <c r="H222" s="161" t="s">
        <v>1326</v>
      </c>
      <c r="I222" s="620" t="s">
        <v>34</v>
      </c>
      <c r="J222" s="161" t="s">
        <v>34</v>
      </c>
      <c r="K222" s="161" t="s">
        <v>608</v>
      </c>
      <c r="L222" s="161" t="s">
        <v>48</v>
      </c>
      <c r="M222" s="161">
        <v>2</v>
      </c>
      <c r="N222" s="620">
        <v>1.9450000000000002E-2</v>
      </c>
      <c r="O222" s="620">
        <v>3.8999999999999998E-3</v>
      </c>
      <c r="P222" s="621">
        <v>50000</v>
      </c>
      <c r="Q222" s="621" t="s">
        <v>34</v>
      </c>
      <c r="R222" s="621">
        <v>911228214.88</v>
      </c>
      <c r="S222" s="622">
        <v>43456</v>
      </c>
      <c r="T222" s="623">
        <v>0.14031411504277269</v>
      </c>
      <c r="U222" s="624">
        <v>1.5123916114225342</v>
      </c>
      <c r="V222" s="623">
        <v>3.9462161387459505E-2</v>
      </c>
      <c r="W222" s="624">
        <v>0.35533186723420673</v>
      </c>
      <c r="X222" s="623">
        <v>0.16333046683990093</v>
      </c>
      <c r="Y222" s="624">
        <v>1.1225616281156108</v>
      </c>
      <c r="Z222" s="623">
        <v>0.60030542605779003</v>
      </c>
      <c r="AA222" s="624">
        <v>3.2497880302802247</v>
      </c>
      <c r="AB222" s="623">
        <v>0.16324105322016208</v>
      </c>
      <c r="AC222" s="625">
        <v>-0.43858474804356162</v>
      </c>
      <c r="AD222" s="162">
        <v>32068007000131</v>
      </c>
    </row>
    <row r="223" spans="1:30">
      <c r="E223" s="619" t="s">
        <v>2199</v>
      </c>
      <c r="F223" s="161" t="s">
        <v>1341</v>
      </c>
      <c r="G223" s="161" t="s">
        <v>1421</v>
      </c>
      <c r="H223" s="161" t="s">
        <v>1323</v>
      </c>
      <c r="I223" s="620" t="s">
        <v>34</v>
      </c>
      <c r="J223" s="161" t="s">
        <v>34</v>
      </c>
      <c r="K223" s="161" t="s">
        <v>608</v>
      </c>
      <c r="L223" s="161" t="s">
        <v>48</v>
      </c>
      <c r="M223" s="161">
        <v>2</v>
      </c>
      <c r="N223" s="620">
        <v>0</v>
      </c>
      <c r="O223" s="620">
        <v>3.3333333333333301E-3</v>
      </c>
      <c r="P223" s="621">
        <v>5000</v>
      </c>
      <c r="Q223" s="621" t="s">
        <v>34</v>
      </c>
      <c r="R223" s="621">
        <v>144250081</v>
      </c>
      <c r="S223" s="622">
        <v>41355</v>
      </c>
      <c r="T223" s="623">
        <v>0.20595186545449873</v>
      </c>
      <c r="U223" s="624">
        <v>2.2198755526146194</v>
      </c>
      <c r="V223" s="623">
        <v>0.15163682356775299</v>
      </c>
      <c r="W223" s="624">
        <v>1.3653939309293979</v>
      </c>
      <c r="X223" s="623">
        <v>0.47095610011432987</v>
      </c>
      <c r="Y223" s="624">
        <v>3.236856275158623</v>
      </c>
      <c r="Z223" s="623">
        <v>0.38548116625527507</v>
      </c>
      <c r="AA223" s="624">
        <v>2.0868245156828826</v>
      </c>
      <c r="AB223" s="623">
        <v>0.16221990725663746</v>
      </c>
      <c r="AC223" s="625">
        <v>0.25015194910181215</v>
      </c>
      <c r="AD223" s="162">
        <v>17447468000121</v>
      </c>
    </row>
    <row r="224" spans="1:30">
      <c r="E224" s="619" t="s">
        <v>2289</v>
      </c>
      <c r="F224" s="161" t="s">
        <v>1341</v>
      </c>
      <c r="G224" s="161" t="s">
        <v>34</v>
      </c>
      <c r="H224" s="161" t="s">
        <v>1326</v>
      </c>
      <c r="I224" s="620" t="s">
        <v>34</v>
      </c>
      <c r="J224" s="161" t="s">
        <v>34</v>
      </c>
      <c r="K224" s="161" t="s">
        <v>608</v>
      </c>
      <c r="L224" s="161" t="s">
        <v>48</v>
      </c>
      <c r="M224" s="161">
        <v>2</v>
      </c>
      <c r="N224" s="620">
        <v>0</v>
      </c>
      <c r="O224" s="620">
        <v>4.7499999999999999E-3</v>
      </c>
      <c r="P224" s="621">
        <v>5000</v>
      </c>
      <c r="Q224" s="621" t="s">
        <v>34</v>
      </c>
      <c r="R224" s="621">
        <v>292097444</v>
      </c>
      <c r="S224" s="622">
        <v>42895</v>
      </c>
      <c r="T224" s="623">
        <v>0.28946287445509289</v>
      </c>
      <c r="U224" s="624">
        <v>3.1200084397117531</v>
      </c>
      <c r="V224" s="623">
        <v>4.7195291843171727E-3</v>
      </c>
      <c r="W224" s="624">
        <v>4.2496382827694766E-2</v>
      </c>
      <c r="X224" s="623">
        <v>0.13049062793240584</v>
      </c>
      <c r="Y224" s="624">
        <v>0.89685515862276677</v>
      </c>
      <c r="Z224" s="623">
        <v>0.56641873491002293</v>
      </c>
      <c r="AA224" s="624">
        <v>3.0663404742569429</v>
      </c>
      <c r="AB224" s="623">
        <v>0.22420882517672625</v>
      </c>
      <c r="AC224" s="625">
        <v>-0.47427958429493172</v>
      </c>
      <c r="AD224" s="162">
        <v>26210505000174</v>
      </c>
    </row>
    <row r="225" spans="1:30">
      <c r="E225" s="619" t="s">
        <v>2290</v>
      </c>
      <c r="F225" s="161" t="s">
        <v>1341</v>
      </c>
      <c r="G225" s="161" t="s">
        <v>34</v>
      </c>
      <c r="H225" s="161" t="s">
        <v>1323</v>
      </c>
      <c r="I225" s="620" t="s">
        <v>34</v>
      </c>
      <c r="J225" s="161" t="s">
        <v>34</v>
      </c>
      <c r="K225" s="161" t="s">
        <v>608</v>
      </c>
      <c r="L225" s="161" t="s">
        <v>48</v>
      </c>
      <c r="M225" s="161">
        <v>2</v>
      </c>
      <c r="N225" s="620">
        <v>0</v>
      </c>
      <c r="O225" s="620">
        <v>3.8E-3</v>
      </c>
      <c r="P225" s="621">
        <v>10000</v>
      </c>
      <c r="Q225" s="621" t="s">
        <v>34</v>
      </c>
      <c r="R225" s="621">
        <v>149171309.66999999</v>
      </c>
      <c r="S225" s="622">
        <v>44129</v>
      </c>
      <c r="T225" s="623">
        <v>0.26972932495963242</v>
      </c>
      <c r="U225" s="624">
        <v>2.9073081371696459</v>
      </c>
      <c r="V225" s="623">
        <v>-3.3485239164435798E-3</v>
      </c>
      <c r="W225" s="624">
        <v>-3.0151345336254413E-2</v>
      </c>
      <c r="X225" s="623" t="s">
        <v>34</v>
      </c>
      <c r="Y225" s="624" t="s">
        <v>34</v>
      </c>
      <c r="Z225" s="623" t="s">
        <v>34</v>
      </c>
      <c r="AA225" s="624" t="s">
        <v>34</v>
      </c>
      <c r="AB225" s="623">
        <v>0.21397061187460442</v>
      </c>
      <c r="AC225" s="625">
        <v>-0.53467960155145022</v>
      </c>
      <c r="AD225" s="162">
        <v>38971881000160</v>
      </c>
    </row>
    <row r="226" spans="1:30">
      <c r="E226" s="619" t="s">
        <v>1801</v>
      </c>
      <c r="F226" s="161" t="s">
        <v>1341</v>
      </c>
      <c r="G226" s="161" t="s">
        <v>34</v>
      </c>
      <c r="H226" s="161" t="s">
        <v>1323</v>
      </c>
      <c r="I226" s="620" t="s">
        <v>34</v>
      </c>
      <c r="J226" s="161" t="s">
        <v>1319</v>
      </c>
      <c r="K226" s="161" t="s">
        <v>608</v>
      </c>
      <c r="L226" s="161" t="s">
        <v>48</v>
      </c>
      <c r="M226" s="161">
        <v>2</v>
      </c>
      <c r="N226" s="620">
        <v>1.8500000000000003E-2</v>
      </c>
      <c r="O226" s="620">
        <v>4.6249999999999998E-3</v>
      </c>
      <c r="P226" s="621">
        <v>500</v>
      </c>
      <c r="Q226" s="621" t="s">
        <v>34</v>
      </c>
      <c r="R226" s="621">
        <v>897647819.92999995</v>
      </c>
      <c r="S226" s="622">
        <v>43252</v>
      </c>
      <c r="T226" s="623">
        <v>6.3624549358680227E-2</v>
      </c>
      <c r="U226" s="624">
        <v>0.6857844251896833</v>
      </c>
      <c r="V226" s="623">
        <v>-2.6977597268476039E-3</v>
      </c>
      <c r="W226" s="624">
        <v>-2.4291624365882596E-2</v>
      </c>
      <c r="X226" s="623">
        <v>7.1015091865669566E-2</v>
      </c>
      <c r="Y226" s="624">
        <v>0.4880829565230308</v>
      </c>
      <c r="Z226" s="623">
        <v>0.3029158581505289</v>
      </c>
      <c r="AA226" s="624">
        <v>1.6398524605454492</v>
      </c>
      <c r="AB226" s="623">
        <v>0.11700873162088599</v>
      </c>
      <c r="AC226" s="625">
        <v>-0.97219203845238789</v>
      </c>
      <c r="AD226" s="162">
        <v>30317454000151</v>
      </c>
    </row>
    <row r="227" spans="1:30">
      <c r="E227" s="619" t="s">
        <v>1804</v>
      </c>
      <c r="F227" s="161" t="s">
        <v>1341</v>
      </c>
      <c r="G227" s="161" t="s">
        <v>34</v>
      </c>
      <c r="H227" s="161" t="s">
        <v>1323</v>
      </c>
      <c r="I227" s="620" t="s">
        <v>34</v>
      </c>
      <c r="J227" s="161" t="s">
        <v>610</v>
      </c>
      <c r="K227" s="161" t="s">
        <v>608</v>
      </c>
      <c r="L227" s="161" t="s">
        <v>48</v>
      </c>
      <c r="M227" s="161">
        <v>2</v>
      </c>
      <c r="N227" s="620">
        <v>0.02</v>
      </c>
      <c r="O227" s="620">
        <v>4.0000000000000001E-3</v>
      </c>
      <c r="P227" s="621">
        <v>500</v>
      </c>
      <c r="Q227" s="621" t="s">
        <v>34</v>
      </c>
      <c r="R227" s="621">
        <v>109705824.83</v>
      </c>
      <c r="S227" s="622">
        <v>44279</v>
      </c>
      <c r="T227" s="623">
        <v>9.0860352936597444E-2</v>
      </c>
      <c r="U227" s="624">
        <v>0.97934862469332773</v>
      </c>
      <c r="V227" s="623">
        <v>0.11602584400916505</v>
      </c>
      <c r="W227" s="624">
        <v>1.0447395264138515</v>
      </c>
      <c r="X227" s="623" t="s">
        <v>34</v>
      </c>
      <c r="Y227" s="624" t="s">
        <v>34</v>
      </c>
      <c r="Z227" s="623" t="s">
        <v>34</v>
      </c>
      <c r="AA227" s="624" t="s">
        <v>34</v>
      </c>
      <c r="AB227" s="623">
        <v>0.10541241759137449</v>
      </c>
      <c r="AC227" s="625">
        <v>4.7135304723166613E-2</v>
      </c>
      <c r="AD227" s="162">
        <v>40920066000114</v>
      </c>
    </row>
    <row r="228" spans="1:30">
      <c r="E228" s="619" t="s">
        <v>1796</v>
      </c>
      <c r="F228" s="161" t="s">
        <v>1341</v>
      </c>
      <c r="G228" s="161" t="s">
        <v>1421</v>
      </c>
      <c r="H228" s="161" t="s">
        <v>1323</v>
      </c>
      <c r="I228" s="620" t="s">
        <v>34</v>
      </c>
      <c r="J228" s="161" t="s">
        <v>691</v>
      </c>
      <c r="K228" s="161" t="s">
        <v>608</v>
      </c>
      <c r="L228" s="161" t="s">
        <v>48</v>
      </c>
      <c r="M228" s="161">
        <v>2</v>
      </c>
      <c r="N228" s="620">
        <v>0</v>
      </c>
      <c r="O228" s="620">
        <v>0</v>
      </c>
      <c r="P228" s="621">
        <v>1000</v>
      </c>
      <c r="Q228" s="621" t="s">
        <v>34</v>
      </c>
      <c r="R228" s="621">
        <v>59495299.75</v>
      </c>
      <c r="S228" s="622">
        <v>44602</v>
      </c>
      <c r="T228" s="623" t="s">
        <v>34</v>
      </c>
      <c r="U228" s="624" t="s">
        <v>34</v>
      </c>
      <c r="V228" s="623" t="s">
        <v>34</v>
      </c>
      <c r="W228" s="624" t="s">
        <v>34</v>
      </c>
      <c r="X228" s="623" t="s">
        <v>34</v>
      </c>
      <c r="Y228" s="624" t="s">
        <v>34</v>
      </c>
      <c r="Z228" s="623" t="s">
        <v>34</v>
      </c>
      <c r="AA228" s="624" t="s">
        <v>34</v>
      </c>
      <c r="AB228" s="623">
        <v>0.11045321409677077</v>
      </c>
      <c r="AC228" s="625" t="s">
        <v>34</v>
      </c>
      <c r="AD228" s="162">
        <v>45126753000186</v>
      </c>
    </row>
    <row r="229" spans="1:30" ht="5.25" customHeight="1">
      <c r="E229" s="626" t="s">
        <v>1396</v>
      </c>
      <c r="P229" s="636"/>
      <c r="Q229" s="636"/>
      <c r="R229" s="636"/>
      <c r="S229" s="637"/>
      <c r="AC229" s="638"/>
    </row>
    <row r="230" spans="1:30" s="513" customFormat="1">
      <c r="A230" s="643"/>
      <c r="B230" s="609" t="s">
        <v>15</v>
      </c>
      <c r="C230" s="609" t="s">
        <v>15</v>
      </c>
      <c r="D230" s="609" t="str">
        <f>B230&amp;" "&amp;C230</f>
        <v>Alternativos Alternativos</v>
      </c>
      <c r="E230" s="631" t="s">
        <v>15</v>
      </c>
      <c r="F230" s="631"/>
      <c r="G230" s="631"/>
      <c r="H230" s="631"/>
      <c r="I230" s="631"/>
      <c r="J230" s="632"/>
      <c r="K230" s="631"/>
      <c r="L230" s="631"/>
      <c r="M230" s="631"/>
      <c r="N230" s="631"/>
      <c r="O230" s="631"/>
      <c r="P230" s="633"/>
      <c r="Q230" s="633"/>
      <c r="R230" s="633"/>
      <c r="S230" s="634"/>
      <c r="T230" s="631"/>
      <c r="U230" s="631"/>
      <c r="V230" s="631"/>
      <c r="W230" s="631"/>
      <c r="X230" s="631"/>
      <c r="Y230" s="631"/>
      <c r="Z230" s="631"/>
      <c r="AA230" s="631"/>
      <c r="AB230" s="631"/>
      <c r="AC230" s="635"/>
      <c r="AD230" s="631"/>
    </row>
    <row r="231" spans="1:30">
      <c r="E231" s="619" t="s">
        <v>1455</v>
      </c>
      <c r="F231" s="161" t="s">
        <v>1341</v>
      </c>
      <c r="G231" s="682" t="s">
        <v>34</v>
      </c>
      <c r="H231" s="161" t="s">
        <v>1323</v>
      </c>
      <c r="I231" s="620" t="s">
        <v>34</v>
      </c>
      <c r="J231" s="161" t="s">
        <v>34</v>
      </c>
      <c r="K231" s="161" t="s">
        <v>608</v>
      </c>
      <c r="L231" s="161" t="s">
        <v>48</v>
      </c>
      <c r="M231" s="161">
        <v>2</v>
      </c>
      <c r="N231" s="620">
        <v>0.01</v>
      </c>
      <c r="O231" s="620">
        <v>2.5000000000000001E-3</v>
      </c>
      <c r="P231" s="621" t="s">
        <v>34</v>
      </c>
      <c r="Q231" s="621" t="s">
        <v>1428</v>
      </c>
      <c r="R231" s="621" t="s">
        <v>34</v>
      </c>
      <c r="S231" s="622" t="s">
        <v>34</v>
      </c>
      <c r="T231" s="623" t="s">
        <v>34</v>
      </c>
      <c r="U231" s="624" t="s">
        <v>34</v>
      </c>
      <c r="V231" s="623" t="s">
        <v>34</v>
      </c>
      <c r="W231" s="624" t="s">
        <v>34</v>
      </c>
      <c r="X231" s="623" t="s">
        <v>34</v>
      </c>
      <c r="Y231" s="624" t="s">
        <v>34</v>
      </c>
      <c r="Z231" s="623" t="s">
        <v>34</v>
      </c>
      <c r="AA231" s="624" t="s">
        <v>34</v>
      </c>
      <c r="AB231" s="623" t="s">
        <v>34</v>
      </c>
      <c r="AC231" s="625" t="s">
        <v>34</v>
      </c>
      <c r="AD231" s="162" t="s">
        <v>34</v>
      </c>
    </row>
    <row r="232" spans="1:30" s="513" customFormat="1" ht="7.5" customHeight="1">
      <c r="B232" s="609"/>
      <c r="C232" s="609"/>
      <c r="D232" s="609"/>
      <c r="E232" s="610" t="s">
        <v>1396</v>
      </c>
      <c r="J232" s="611"/>
      <c r="P232" s="612"/>
      <c r="Q232" s="612"/>
      <c r="R232" s="612"/>
      <c r="S232" s="627"/>
      <c r="AC232" s="630"/>
    </row>
    <row r="233" spans="1:30" s="513" customFormat="1">
      <c r="B233" s="628" t="s">
        <v>12</v>
      </c>
      <c r="C233" s="609"/>
      <c r="D233" s="609"/>
      <c r="E233" s="614" t="s">
        <v>628</v>
      </c>
      <c r="F233" s="614"/>
      <c r="G233" s="614"/>
      <c r="H233" s="614"/>
      <c r="I233" s="614"/>
      <c r="J233" s="615"/>
      <c r="K233" s="614"/>
      <c r="L233" s="614"/>
      <c r="M233" s="614"/>
      <c r="N233" s="614"/>
      <c r="O233" s="614"/>
      <c r="P233" s="616"/>
      <c r="Q233" s="616"/>
      <c r="R233" s="616"/>
      <c r="S233" s="617"/>
      <c r="T233" s="614"/>
      <c r="U233" s="614"/>
      <c r="V233" s="614"/>
      <c r="W233" s="614"/>
      <c r="X233" s="614"/>
      <c r="Y233" s="614"/>
      <c r="Z233" s="614"/>
      <c r="AA233" s="614"/>
      <c r="AB233" s="614"/>
      <c r="AC233" s="618"/>
      <c r="AD233" s="614"/>
    </row>
    <row r="234" spans="1:30" s="513" customFormat="1" ht="3" customHeight="1">
      <c r="B234" s="609"/>
      <c r="C234" s="609"/>
      <c r="D234" s="609"/>
      <c r="J234" s="629"/>
      <c r="P234" s="612"/>
      <c r="Q234" s="612"/>
      <c r="R234" s="612"/>
      <c r="S234" s="627"/>
      <c r="AC234" s="630"/>
    </row>
    <row r="235" spans="1:30" s="513" customFormat="1">
      <c r="A235" s="643"/>
      <c r="B235" s="609" t="s">
        <v>14</v>
      </c>
      <c r="C235" s="609" t="s">
        <v>692</v>
      </c>
      <c r="D235" s="609" t="str">
        <f>B235&amp;" "&amp;C235</f>
        <v>Renda Variável USA</v>
      </c>
      <c r="E235" s="631" t="s">
        <v>609</v>
      </c>
      <c r="F235" s="631"/>
      <c r="G235" s="631"/>
      <c r="H235" s="631"/>
      <c r="I235" s="631"/>
      <c r="J235" s="632"/>
      <c r="K235" s="631"/>
      <c r="L235" s="631"/>
      <c r="M235" s="631"/>
      <c r="N235" s="631"/>
      <c r="O235" s="631"/>
      <c r="P235" s="633"/>
      <c r="Q235" s="633"/>
      <c r="R235" s="633"/>
      <c r="S235" s="634"/>
      <c r="T235" s="631"/>
      <c r="U235" s="631"/>
      <c r="V235" s="631"/>
      <c r="W235" s="631"/>
      <c r="X235" s="631"/>
      <c r="Y235" s="631"/>
      <c r="Z235" s="631"/>
      <c r="AA235" s="631"/>
      <c r="AB235" s="631"/>
      <c r="AC235" s="635"/>
      <c r="AD235" s="631"/>
    </row>
    <row r="236" spans="1:30">
      <c r="E236" s="619" t="s">
        <v>1763</v>
      </c>
      <c r="F236" s="161" t="s">
        <v>717</v>
      </c>
      <c r="G236" s="161" t="s">
        <v>1421</v>
      </c>
      <c r="H236" s="161" t="s">
        <v>1323</v>
      </c>
      <c r="I236" s="620" t="s">
        <v>34</v>
      </c>
      <c r="J236" s="161" t="s">
        <v>674</v>
      </c>
      <c r="K236" s="161" t="s">
        <v>692</v>
      </c>
      <c r="L236" s="161" t="s">
        <v>1815</v>
      </c>
      <c r="M236" s="161">
        <v>1</v>
      </c>
      <c r="N236" s="620">
        <v>0.01</v>
      </c>
      <c r="O236" s="620">
        <v>2.66666666666667E-3</v>
      </c>
      <c r="P236" s="621">
        <v>1000</v>
      </c>
      <c r="Q236" s="621" t="s">
        <v>34</v>
      </c>
      <c r="R236" s="621">
        <v>1052873079</v>
      </c>
      <c r="S236" s="622">
        <v>41396</v>
      </c>
      <c r="T236" s="623">
        <v>-0.19126506198804982</v>
      </c>
      <c r="U236" s="624">
        <v>-2.0615721748361424</v>
      </c>
      <c r="V236" s="623">
        <v>-0.1046640156135028</v>
      </c>
      <c r="W236" s="624">
        <v>-0.94243342971058608</v>
      </c>
      <c r="X236" s="623">
        <v>0.14854590650845956</v>
      </c>
      <c r="Y236" s="624">
        <v>1.020948129802987</v>
      </c>
      <c r="Z236" s="623">
        <v>0.31128391983350046</v>
      </c>
      <c r="AA236" s="624">
        <v>1.6851534448669696</v>
      </c>
      <c r="AB236" s="623">
        <v>0.22284094904639826</v>
      </c>
      <c r="AC236" s="625">
        <v>-0.96805014572513282</v>
      </c>
      <c r="AD236" s="162">
        <v>17453850000148</v>
      </c>
    </row>
    <row r="237" spans="1:30">
      <c r="E237" s="619" t="s">
        <v>464</v>
      </c>
      <c r="F237" s="161" t="s">
        <v>1341</v>
      </c>
      <c r="G237" s="161" t="s">
        <v>1421</v>
      </c>
      <c r="H237" s="161" t="s">
        <v>1323</v>
      </c>
      <c r="I237" s="620" t="s">
        <v>34</v>
      </c>
      <c r="J237" s="161" t="s">
        <v>674</v>
      </c>
      <c r="K237" s="161" t="s">
        <v>608</v>
      </c>
      <c r="L237" s="161" t="s">
        <v>49</v>
      </c>
      <c r="M237" s="161">
        <v>2</v>
      </c>
      <c r="N237" s="620">
        <v>2.3999999999999998E-3</v>
      </c>
      <c r="O237" s="620">
        <v>2.5000000000000001E-3</v>
      </c>
      <c r="P237" s="621" t="s">
        <v>34</v>
      </c>
      <c r="Q237" s="621" t="s">
        <v>1428</v>
      </c>
      <c r="R237" s="621">
        <v>3010000000</v>
      </c>
      <c r="S237" s="622">
        <v>41758</v>
      </c>
      <c r="T237" s="623" t="s">
        <v>34</v>
      </c>
      <c r="U237" s="624" t="s">
        <v>34</v>
      </c>
      <c r="V237" s="623" t="s">
        <v>34</v>
      </c>
      <c r="W237" s="624" t="s">
        <v>34</v>
      </c>
      <c r="X237" s="623" t="s">
        <v>34</v>
      </c>
      <c r="Y237" s="624" t="s">
        <v>34</v>
      </c>
      <c r="Z237" s="623" t="s">
        <v>34</v>
      </c>
      <c r="AA237" s="624" t="s">
        <v>34</v>
      </c>
      <c r="AB237" s="623" t="s">
        <v>34</v>
      </c>
      <c r="AC237" s="625" t="s">
        <v>34</v>
      </c>
      <c r="AD237" s="162" t="s">
        <v>34</v>
      </c>
    </row>
    <row r="238" spans="1:30" ht="5.25" customHeight="1">
      <c r="E238" s="626" t="s">
        <v>1396</v>
      </c>
      <c r="P238" s="636"/>
      <c r="Q238" s="636"/>
      <c r="R238" s="636"/>
      <c r="S238" s="637"/>
      <c r="AC238" s="638"/>
    </row>
    <row r="239" spans="1:30" s="513" customFormat="1">
      <c r="A239" s="643"/>
      <c r="B239" s="609" t="s">
        <v>14</v>
      </c>
      <c r="C239" s="594" t="s">
        <v>612</v>
      </c>
      <c r="D239" s="609" t="str">
        <f>B239&amp;" "&amp;C239</f>
        <v>Renda Variável China</v>
      </c>
      <c r="E239" s="631" t="s">
        <v>612</v>
      </c>
      <c r="F239" s="631"/>
      <c r="G239" s="631"/>
      <c r="H239" s="631"/>
      <c r="I239" s="631"/>
      <c r="J239" s="632"/>
      <c r="K239" s="631"/>
      <c r="L239" s="631"/>
      <c r="M239" s="631"/>
      <c r="N239" s="631"/>
      <c r="O239" s="631"/>
      <c r="P239" s="633"/>
      <c r="Q239" s="633"/>
      <c r="R239" s="633"/>
      <c r="S239" s="634"/>
      <c r="T239" s="631"/>
      <c r="U239" s="631"/>
      <c r="V239" s="631"/>
      <c r="W239" s="631"/>
      <c r="X239" s="631"/>
      <c r="Y239" s="631"/>
      <c r="Z239" s="631"/>
      <c r="AA239" s="631"/>
      <c r="AB239" s="631"/>
      <c r="AC239" s="635"/>
      <c r="AD239" s="631"/>
    </row>
    <row r="240" spans="1:30">
      <c r="E240" s="619" t="s">
        <v>2223</v>
      </c>
      <c r="F240" s="161" t="s">
        <v>717</v>
      </c>
      <c r="G240" s="161" t="s">
        <v>1421</v>
      </c>
      <c r="H240" s="161" t="s">
        <v>1323</v>
      </c>
      <c r="I240" s="620" t="s">
        <v>34</v>
      </c>
      <c r="J240" s="161" t="s">
        <v>34</v>
      </c>
      <c r="K240" s="161" t="s">
        <v>612</v>
      </c>
      <c r="L240" s="161" t="s">
        <v>1815</v>
      </c>
      <c r="M240" s="161">
        <v>2</v>
      </c>
      <c r="N240" s="620">
        <v>0</v>
      </c>
      <c r="O240" s="620">
        <v>0</v>
      </c>
      <c r="P240" s="621">
        <v>10000</v>
      </c>
      <c r="Q240" s="621" t="s">
        <v>34</v>
      </c>
      <c r="R240" s="621">
        <v>29430000</v>
      </c>
      <c r="S240" s="622">
        <v>44436</v>
      </c>
      <c r="T240" s="623">
        <v>-0.14814814814814814</v>
      </c>
      <c r="U240" s="624">
        <v>-1.5968316262319107</v>
      </c>
      <c r="V240" s="623">
        <v>-7.9999999999999849E-2</v>
      </c>
      <c r="W240" s="624">
        <v>-0.72034952925234408</v>
      </c>
      <c r="X240" s="623" t="s">
        <v>34</v>
      </c>
      <c r="Y240" s="624" t="s">
        <v>34</v>
      </c>
      <c r="Z240" s="623" t="s">
        <v>34</v>
      </c>
      <c r="AA240" s="624" t="s">
        <v>34</v>
      </c>
      <c r="AB240" s="623">
        <v>0.1850396646970327</v>
      </c>
      <c r="AC240" s="625">
        <v>-1.032520232336184</v>
      </c>
      <c r="AD240" s="162">
        <v>43096273000194</v>
      </c>
    </row>
    <row r="241" spans="1:30">
      <c r="E241" s="619" t="s">
        <v>2245</v>
      </c>
      <c r="F241" s="161" t="s">
        <v>1341</v>
      </c>
      <c r="G241" s="161" t="s">
        <v>34</v>
      </c>
      <c r="H241" s="161" t="s">
        <v>1323</v>
      </c>
      <c r="I241" s="620" t="s">
        <v>34</v>
      </c>
      <c r="J241" s="161" t="s">
        <v>674</v>
      </c>
      <c r="K241" s="161" t="s">
        <v>612</v>
      </c>
      <c r="L241" s="161" t="s">
        <v>49</v>
      </c>
      <c r="M241" s="161">
        <v>3</v>
      </c>
      <c r="N241" s="620">
        <v>0.01</v>
      </c>
      <c r="O241" s="620">
        <v>8.0000000000000002E-3</v>
      </c>
      <c r="P241" s="621">
        <v>5000</v>
      </c>
      <c r="Q241" s="621" t="s">
        <v>34</v>
      </c>
      <c r="R241" s="621">
        <v>3303566.94</v>
      </c>
      <c r="S241" s="622">
        <v>44366</v>
      </c>
      <c r="T241" s="623">
        <v>-0.3829072177970223</v>
      </c>
      <c r="U241" s="624">
        <v>-4.1272088982125998</v>
      </c>
      <c r="V241" s="623">
        <v>-0.41508363530654224</v>
      </c>
      <c r="W241" s="624">
        <v>-3.7375662661677493</v>
      </c>
      <c r="X241" s="623" t="s">
        <v>34</v>
      </c>
      <c r="Y241" s="624" t="s">
        <v>34</v>
      </c>
      <c r="Z241" s="623" t="s">
        <v>34</v>
      </c>
      <c r="AA241" s="624" t="s">
        <v>34</v>
      </c>
      <c r="AB241" s="623">
        <v>0.27559735471396163</v>
      </c>
      <c r="AC241" s="625">
        <v>-1.9090924636668078</v>
      </c>
      <c r="AD241" s="162">
        <v>41063334000191</v>
      </c>
    </row>
    <row r="242" spans="1:30">
      <c r="E242" s="619" t="s">
        <v>1400</v>
      </c>
      <c r="F242" s="161" t="s">
        <v>1341</v>
      </c>
      <c r="G242" s="161" t="s">
        <v>34</v>
      </c>
      <c r="H242" s="161" t="s">
        <v>1323</v>
      </c>
      <c r="I242" s="620" t="s">
        <v>34</v>
      </c>
      <c r="J242" s="161" t="s">
        <v>674</v>
      </c>
      <c r="K242" s="161" t="s">
        <v>608</v>
      </c>
      <c r="L242" s="161" t="s">
        <v>48</v>
      </c>
      <c r="M242" s="161">
        <v>2</v>
      </c>
      <c r="N242" s="620">
        <v>8.8999999999999999E-3</v>
      </c>
      <c r="O242" s="620">
        <v>2.5000000000000001E-3</v>
      </c>
      <c r="P242" s="621" t="s">
        <v>34</v>
      </c>
      <c r="Q242" s="621" t="s">
        <v>1428</v>
      </c>
      <c r="R242" s="621">
        <v>484000000</v>
      </c>
      <c r="S242" s="622">
        <v>44186</v>
      </c>
      <c r="T242" s="623" t="s">
        <v>34</v>
      </c>
      <c r="U242" s="624" t="s">
        <v>34</v>
      </c>
      <c r="V242" s="623" t="s">
        <v>34</v>
      </c>
      <c r="W242" s="624" t="s">
        <v>34</v>
      </c>
      <c r="X242" s="623" t="s">
        <v>34</v>
      </c>
      <c r="Y242" s="624" t="s">
        <v>34</v>
      </c>
      <c r="Z242" s="623" t="s">
        <v>34</v>
      </c>
      <c r="AA242" s="624" t="s">
        <v>34</v>
      </c>
      <c r="AB242" s="623" t="s">
        <v>34</v>
      </c>
      <c r="AC242" s="625" t="s">
        <v>34</v>
      </c>
      <c r="AD242" s="162" t="s">
        <v>34</v>
      </c>
    </row>
    <row r="243" spans="1:30" ht="5.25" customHeight="1">
      <c r="E243" s="626" t="s">
        <v>1396</v>
      </c>
      <c r="P243" s="636"/>
      <c r="Q243" s="636"/>
      <c r="R243" s="636"/>
      <c r="S243" s="637"/>
      <c r="AC243" s="638"/>
    </row>
    <row r="244" spans="1:30" s="513" customFormat="1">
      <c r="A244" s="643"/>
      <c r="B244" s="609" t="s">
        <v>14</v>
      </c>
      <c r="C244" s="594" t="s">
        <v>613</v>
      </c>
      <c r="D244" s="609" t="str">
        <f>B244&amp;" "&amp;C244</f>
        <v>Renda Variável Europa</v>
      </c>
      <c r="E244" s="631" t="s">
        <v>613</v>
      </c>
      <c r="F244" s="631"/>
      <c r="G244" s="631"/>
      <c r="H244" s="631"/>
      <c r="I244" s="631"/>
      <c r="J244" s="632"/>
      <c r="K244" s="631"/>
      <c r="L244" s="631"/>
      <c r="M244" s="631"/>
      <c r="N244" s="631"/>
      <c r="O244" s="631"/>
      <c r="P244" s="633"/>
      <c r="Q244" s="633"/>
      <c r="R244" s="633"/>
      <c r="S244" s="634"/>
      <c r="T244" s="631"/>
      <c r="U244" s="631"/>
      <c r="V244" s="631"/>
      <c r="W244" s="631"/>
      <c r="X244" s="631"/>
      <c r="Y244" s="631"/>
      <c r="Z244" s="631"/>
      <c r="AA244" s="631"/>
      <c r="AB244" s="631"/>
      <c r="AC244" s="635"/>
      <c r="AD244" s="631"/>
    </row>
    <row r="245" spans="1:30">
      <c r="E245" s="619" t="s">
        <v>1401</v>
      </c>
      <c r="F245" s="161" t="s">
        <v>1341</v>
      </c>
      <c r="G245" s="682" t="s">
        <v>34</v>
      </c>
      <c r="H245" s="682" t="s">
        <v>1323</v>
      </c>
      <c r="I245" s="620" t="s">
        <v>34</v>
      </c>
      <c r="J245" s="161" t="s">
        <v>674</v>
      </c>
      <c r="K245" s="161" t="s">
        <v>608</v>
      </c>
      <c r="L245" s="161" t="s">
        <v>48</v>
      </c>
      <c r="M245" s="161">
        <v>2</v>
      </c>
      <c r="N245" s="620">
        <v>3.8999999999999998E-3</v>
      </c>
      <c r="O245" s="620">
        <v>2.5000000000000001E-3</v>
      </c>
      <c r="P245" s="621" t="s">
        <v>34</v>
      </c>
      <c r="Q245" s="621" t="s">
        <v>1428</v>
      </c>
      <c r="R245" s="621">
        <v>45310000</v>
      </c>
      <c r="S245" s="622">
        <v>44215</v>
      </c>
      <c r="T245" s="623" t="s">
        <v>34</v>
      </c>
      <c r="U245" s="624" t="s">
        <v>34</v>
      </c>
      <c r="V245" s="623" t="s">
        <v>34</v>
      </c>
      <c r="W245" s="624" t="s">
        <v>34</v>
      </c>
      <c r="X245" s="623" t="s">
        <v>34</v>
      </c>
      <c r="Y245" s="624" t="s">
        <v>34</v>
      </c>
      <c r="Z245" s="623" t="s">
        <v>34</v>
      </c>
      <c r="AA245" s="624" t="s">
        <v>34</v>
      </c>
      <c r="AB245" s="623" t="s">
        <v>34</v>
      </c>
      <c r="AC245" s="625" t="s">
        <v>34</v>
      </c>
      <c r="AD245" s="162" t="s">
        <v>34</v>
      </c>
    </row>
    <row r="246" spans="1:30" s="513" customFormat="1" ht="5.25" customHeight="1">
      <c r="B246" s="609"/>
      <c r="C246" s="609"/>
      <c r="D246" s="609"/>
      <c r="E246" s="626" t="s">
        <v>1396</v>
      </c>
      <c r="J246" s="629"/>
      <c r="P246" s="612"/>
      <c r="Q246" s="612"/>
      <c r="R246" s="612"/>
      <c r="S246" s="627"/>
      <c r="AC246" s="630"/>
    </row>
    <row r="247" spans="1:30" s="513" customFormat="1">
      <c r="A247" s="643"/>
      <c r="B247" s="609" t="s">
        <v>14</v>
      </c>
      <c r="C247" s="609" t="s">
        <v>611</v>
      </c>
      <c r="D247" s="609" t="str">
        <f>B247&amp;" "&amp;C247</f>
        <v>Renda Variável Global</v>
      </c>
      <c r="E247" s="631" t="s">
        <v>611</v>
      </c>
      <c r="F247" s="631"/>
      <c r="G247" s="631"/>
      <c r="H247" s="631"/>
      <c r="I247" s="631"/>
      <c r="J247" s="632"/>
      <c r="K247" s="631"/>
      <c r="L247" s="631"/>
      <c r="M247" s="631"/>
      <c r="N247" s="631"/>
      <c r="O247" s="631"/>
      <c r="P247" s="633"/>
      <c r="Q247" s="633"/>
      <c r="R247" s="633"/>
      <c r="S247" s="634"/>
      <c r="T247" s="631"/>
      <c r="U247" s="631"/>
      <c r="V247" s="631"/>
      <c r="W247" s="631"/>
      <c r="X247" s="631"/>
      <c r="Y247" s="631"/>
      <c r="Z247" s="631"/>
      <c r="AA247" s="631"/>
      <c r="AB247" s="631"/>
      <c r="AC247" s="635"/>
      <c r="AD247" s="631"/>
    </row>
    <row r="248" spans="1:30">
      <c r="E248" s="619" t="s">
        <v>2225</v>
      </c>
      <c r="F248" s="161" t="s">
        <v>717</v>
      </c>
      <c r="G248" s="161" t="s">
        <v>1421</v>
      </c>
      <c r="H248" s="161" t="s">
        <v>1323</v>
      </c>
      <c r="I248" s="620" t="s">
        <v>34</v>
      </c>
      <c r="J248" s="161" t="s">
        <v>34</v>
      </c>
      <c r="K248" s="161" t="s">
        <v>611</v>
      </c>
      <c r="L248" s="161" t="s">
        <v>49</v>
      </c>
      <c r="M248" s="161">
        <v>2</v>
      </c>
      <c r="N248" s="620">
        <v>0</v>
      </c>
      <c r="O248" s="620">
        <v>5.0000000000000001E-4</v>
      </c>
      <c r="P248" s="621">
        <v>1000</v>
      </c>
      <c r="Q248" s="621" t="s">
        <v>34</v>
      </c>
      <c r="R248" s="621">
        <v>5230555.9099999992</v>
      </c>
      <c r="S248" s="622">
        <v>44181</v>
      </c>
      <c r="T248" s="623">
        <v>-0.41897023846714543</v>
      </c>
      <c r="U248" s="624">
        <v>-4.5159182588312765</v>
      </c>
      <c r="V248" s="623">
        <v>-0.41062478858190554</v>
      </c>
      <c r="W248" s="624">
        <v>-3.6974171644289942</v>
      </c>
      <c r="X248" s="623" t="s">
        <v>34</v>
      </c>
      <c r="Y248" s="624" t="s">
        <v>34</v>
      </c>
      <c r="Z248" s="623" t="s">
        <v>34</v>
      </c>
      <c r="AA248" s="624" t="s">
        <v>34</v>
      </c>
      <c r="AB248" s="623">
        <v>0.33974477636612371</v>
      </c>
      <c r="AC248" s="625">
        <v>-1.5355114263894034</v>
      </c>
      <c r="AD248" s="162">
        <v>37994000000164</v>
      </c>
    </row>
    <row r="249" spans="1:30">
      <c r="E249" s="619" t="s">
        <v>1782</v>
      </c>
      <c r="F249" s="161" t="s">
        <v>1341</v>
      </c>
      <c r="G249" s="161" t="s">
        <v>1421</v>
      </c>
      <c r="H249" s="161" t="s">
        <v>1323</v>
      </c>
      <c r="I249" s="620" t="s">
        <v>34</v>
      </c>
      <c r="J249" s="161" t="s">
        <v>701</v>
      </c>
      <c r="K249" s="161" t="s">
        <v>611</v>
      </c>
      <c r="L249" s="161" t="s">
        <v>49</v>
      </c>
      <c r="M249" s="161">
        <v>1</v>
      </c>
      <c r="N249" s="620">
        <v>9.0000000000000011E-3</v>
      </c>
      <c r="O249" s="620">
        <v>2.9997000000000001E-3</v>
      </c>
      <c r="P249" s="621">
        <v>1000</v>
      </c>
      <c r="Q249" s="621" t="s">
        <v>34</v>
      </c>
      <c r="R249" s="621">
        <v>23467761.110000003</v>
      </c>
      <c r="S249" s="622">
        <v>44315</v>
      </c>
      <c r="T249" s="623">
        <v>-0.32793140515864516</v>
      </c>
      <c r="U249" s="624">
        <v>-3.5346458631959656</v>
      </c>
      <c r="V249" s="623">
        <v>-0.12875962849813649</v>
      </c>
      <c r="W249" s="624">
        <v>-1.159399222191744</v>
      </c>
      <c r="X249" s="623" t="s">
        <v>34</v>
      </c>
      <c r="Y249" s="624" t="s">
        <v>34</v>
      </c>
      <c r="Z249" s="623" t="s">
        <v>34</v>
      </c>
      <c r="AA249" s="624" t="s">
        <v>34</v>
      </c>
      <c r="AB249" s="623">
        <v>0.52784547221053169</v>
      </c>
      <c r="AC249" s="625">
        <v>-0.45433150175223108</v>
      </c>
      <c r="AD249" s="162">
        <v>41373608000149</v>
      </c>
    </row>
    <row r="250" spans="1:30">
      <c r="E250" s="619" t="s">
        <v>1783</v>
      </c>
      <c r="F250" s="161" t="s">
        <v>1341</v>
      </c>
      <c r="G250" s="161" t="s">
        <v>1421</v>
      </c>
      <c r="H250" s="161" t="s">
        <v>1323</v>
      </c>
      <c r="I250" s="620" t="s">
        <v>34</v>
      </c>
      <c r="J250" s="161" t="s">
        <v>701</v>
      </c>
      <c r="K250" s="161" t="s">
        <v>611</v>
      </c>
      <c r="L250" s="161" t="s">
        <v>48</v>
      </c>
      <c r="M250" s="161">
        <v>1</v>
      </c>
      <c r="N250" s="620">
        <v>2.5000000000000001E-3</v>
      </c>
      <c r="O250" s="620">
        <v>8.3325000000000001E-4</v>
      </c>
      <c r="P250" s="621">
        <v>0</v>
      </c>
      <c r="Q250" s="621" t="s">
        <v>34</v>
      </c>
      <c r="R250" s="621">
        <v>56634006.869999997</v>
      </c>
      <c r="S250" s="622">
        <v>44227</v>
      </c>
      <c r="T250" s="623">
        <v>-0.23060162568518161</v>
      </c>
      <c r="U250" s="624">
        <v>-2.4855657904434887</v>
      </c>
      <c r="V250" s="623">
        <v>-0.20003897875657672</v>
      </c>
      <c r="W250" s="624">
        <v>-1.8012248022427497</v>
      </c>
      <c r="X250" s="623" t="s">
        <v>34</v>
      </c>
      <c r="Y250" s="624" t="s">
        <v>34</v>
      </c>
      <c r="Z250" s="623" t="s">
        <v>34</v>
      </c>
      <c r="AA250" s="624" t="s">
        <v>34</v>
      </c>
      <c r="AB250" s="623">
        <v>0.53640049393812084</v>
      </c>
      <c r="AC250" s="625">
        <v>-0.57996996620374985</v>
      </c>
      <c r="AD250" s="162">
        <v>40503169000189</v>
      </c>
    </row>
    <row r="251" spans="1:30">
      <c r="E251" s="619" t="s">
        <v>2198</v>
      </c>
      <c r="F251" s="161" t="s">
        <v>1341</v>
      </c>
      <c r="G251" s="161" t="s">
        <v>1421</v>
      </c>
      <c r="H251" s="161" t="s">
        <v>1323</v>
      </c>
      <c r="I251" s="620" t="s">
        <v>34</v>
      </c>
      <c r="J251" s="161" t="s">
        <v>34</v>
      </c>
      <c r="K251" s="161" t="s">
        <v>611</v>
      </c>
      <c r="L251" s="161" t="s">
        <v>48</v>
      </c>
      <c r="M251" s="161">
        <v>2</v>
      </c>
      <c r="N251" s="620">
        <v>2.5000000000000001E-2</v>
      </c>
      <c r="O251" s="620">
        <v>3.3340000000000002E-3</v>
      </c>
      <c r="P251" s="621">
        <v>20000</v>
      </c>
      <c r="Q251" s="621" t="s">
        <v>34</v>
      </c>
      <c r="R251" s="621">
        <v>407985420</v>
      </c>
      <c r="S251" s="622">
        <v>33059</v>
      </c>
      <c r="T251" s="623">
        <v>-0.23740816969936995</v>
      </c>
      <c r="U251" s="624">
        <v>-2.5589308974870577</v>
      </c>
      <c r="V251" s="623">
        <v>-0.24751452690090636</v>
      </c>
      <c r="W251" s="624">
        <v>-2.2287121617023113</v>
      </c>
      <c r="X251" s="623">
        <v>-0.11012319212811816</v>
      </c>
      <c r="Y251" s="624">
        <v>-0.75687085355485362</v>
      </c>
      <c r="Z251" s="623">
        <v>0.16298944204031907</v>
      </c>
      <c r="AA251" s="624">
        <v>0.88235274047596257</v>
      </c>
      <c r="AB251" s="623">
        <v>0.24125702033160792</v>
      </c>
      <c r="AC251" s="625">
        <v>-1.4862644162331078</v>
      </c>
      <c r="AD251" s="162">
        <v>29544764000120</v>
      </c>
    </row>
    <row r="252" spans="1:30">
      <c r="E252" s="619" t="s">
        <v>2246</v>
      </c>
      <c r="F252" s="161" t="s">
        <v>1341</v>
      </c>
      <c r="G252" s="161" t="s">
        <v>1421</v>
      </c>
      <c r="H252" s="161" t="s">
        <v>1323</v>
      </c>
      <c r="I252" s="620" t="s">
        <v>34</v>
      </c>
      <c r="J252" s="161" t="s">
        <v>34</v>
      </c>
      <c r="K252" s="161" t="s">
        <v>611</v>
      </c>
      <c r="L252" s="161" t="s">
        <v>49</v>
      </c>
      <c r="M252" s="161">
        <v>4</v>
      </c>
      <c r="N252" s="620">
        <v>1.4999999999999999E-2</v>
      </c>
      <c r="O252" s="620">
        <v>2.5000000000000001E-3</v>
      </c>
      <c r="P252" s="621">
        <v>20000</v>
      </c>
      <c r="Q252" s="621" t="s">
        <v>34</v>
      </c>
      <c r="R252" s="621">
        <v>82196109.489999995</v>
      </c>
      <c r="S252" s="622">
        <v>43919</v>
      </c>
      <c r="T252" s="623">
        <v>-0.37798353902515291</v>
      </c>
      <c r="U252" s="624">
        <v>-4.0741384678453878</v>
      </c>
      <c r="V252" s="623">
        <v>-0.36940831362327364</v>
      </c>
      <c r="W252" s="624">
        <v>-3.3262888102553498</v>
      </c>
      <c r="X252" s="623">
        <v>-0.18662947185838175</v>
      </c>
      <c r="Y252" s="624">
        <v>-1.2826944527689359</v>
      </c>
      <c r="Z252" s="623" t="s">
        <v>34</v>
      </c>
      <c r="AA252" s="624" t="s">
        <v>34</v>
      </c>
      <c r="AB252" s="623">
        <v>0.27990841015612811</v>
      </c>
      <c r="AC252" s="625">
        <v>-1.7165097359513712</v>
      </c>
      <c r="AD252" s="162">
        <v>35939847000110</v>
      </c>
    </row>
    <row r="253" spans="1:30">
      <c r="E253" s="619" t="s">
        <v>1402</v>
      </c>
      <c r="F253" s="161" t="s">
        <v>1341</v>
      </c>
      <c r="G253" s="161" t="s">
        <v>34</v>
      </c>
      <c r="H253" s="161" t="s">
        <v>1323</v>
      </c>
      <c r="I253" s="620" t="s">
        <v>34</v>
      </c>
      <c r="J253" s="161" t="s">
        <v>674</v>
      </c>
      <c r="K253" s="161" t="s">
        <v>608</v>
      </c>
      <c r="L253" s="161" t="s">
        <v>48</v>
      </c>
      <c r="M253" s="161">
        <v>2</v>
      </c>
      <c r="N253" s="620">
        <v>3.8E-3</v>
      </c>
      <c r="O253" s="620">
        <v>2.5000000000000001E-3</v>
      </c>
      <c r="P253" s="621" t="s">
        <v>34</v>
      </c>
      <c r="Q253" s="621" t="s">
        <v>1428</v>
      </c>
      <c r="R253" s="621">
        <v>50720000</v>
      </c>
      <c r="S253" s="622">
        <v>44489</v>
      </c>
      <c r="T253" s="623" t="s">
        <v>34</v>
      </c>
      <c r="U253" s="624" t="s">
        <v>34</v>
      </c>
      <c r="V253" s="623" t="s">
        <v>34</v>
      </c>
      <c r="W253" s="624" t="s">
        <v>34</v>
      </c>
      <c r="X253" s="623" t="s">
        <v>34</v>
      </c>
      <c r="Y253" s="624" t="s">
        <v>34</v>
      </c>
      <c r="Z253" s="623" t="s">
        <v>34</v>
      </c>
      <c r="AA253" s="624" t="s">
        <v>34</v>
      </c>
      <c r="AB253" s="623" t="s">
        <v>34</v>
      </c>
      <c r="AC253" s="625" t="s">
        <v>34</v>
      </c>
      <c r="AD253" s="162" t="s">
        <v>34</v>
      </c>
    </row>
    <row r="254" spans="1:30" ht="5.25" customHeight="1">
      <c r="E254" s="626" t="s">
        <v>1396</v>
      </c>
      <c r="P254" s="636"/>
      <c r="Q254" s="636"/>
      <c r="R254" s="636"/>
      <c r="S254" s="637"/>
      <c r="AC254" s="638"/>
    </row>
    <row r="255" spans="1:30" s="513" customFormat="1">
      <c r="A255" s="643"/>
      <c r="B255" s="609" t="s">
        <v>14</v>
      </c>
      <c r="C255" s="594" t="s">
        <v>698</v>
      </c>
      <c r="D255" s="609" t="str">
        <f>B255&amp;" "&amp;C255</f>
        <v>Renda Variável EM</v>
      </c>
      <c r="E255" s="631" t="s">
        <v>698</v>
      </c>
      <c r="F255" s="631"/>
      <c r="G255" s="631"/>
      <c r="H255" s="631"/>
      <c r="I255" s="631"/>
      <c r="J255" s="632"/>
      <c r="K255" s="631"/>
      <c r="L255" s="631"/>
      <c r="M255" s="631"/>
      <c r="N255" s="631"/>
      <c r="O255" s="631"/>
      <c r="P255" s="633"/>
      <c r="Q255" s="633"/>
      <c r="R255" s="633"/>
      <c r="S255" s="634"/>
      <c r="T255" s="631"/>
      <c r="U255" s="631"/>
      <c r="V255" s="631"/>
      <c r="W255" s="631"/>
      <c r="X255" s="631"/>
      <c r="Y255" s="631"/>
      <c r="Z255" s="631"/>
      <c r="AA255" s="631"/>
      <c r="AB255" s="631"/>
      <c r="AC255" s="635"/>
      <c r="AD255" s="631"/>
    </row>
    <row r="256" spans="1:30">
      <c r="E256" s="619" t="s">
        <v>2244</v>
      </c>
      <c r="F256" s="161" t="s">
        <v>1341</v>
      </c>
      <c r="G256" s="161" t="s">
        <v>34</v>
      </c>
      <c r="H256" s="161" t="s">
        <v>1323</v>
      </c>
      <c r="I256" s="620" t="s">
        <v>34</v>
      </c>
      <c r="J256" s="161" t="s">
        <v>1319</v>
      </c>
      <c r="K256" s="161" t="s">
        <v>698</v>
      </c>
      <c r="L256" s="161" t="s">
        <v>1815</v>
      </c>
      <c r="M256" s="161">
        <v>3</v>
      </c>
      <c r="N256" s="620">
        <v>0.01</v>
      </c>
      <c r="O256" s="620">
        <v>4.0000000000000001E-3</v>
      </c>
      <c r="P256" s="621">
        <v>5000</v>
      </c>
      <c r="Q256" s="621" t="s">
        <v>34</v>
      </c>
      <c r="R256" s="621">
        <v>49995561.090000004</v>
      </c>
      <c r="S256" s="622">
        <v>43447</v>
      </c>
      <c r="T256" s="623">
        <v>-0.37050633859999582</v>
      </c>
      <c r="U256" s="624">
        <v>-3.9935446145720701</v>
      </c>
      <c r="V256" s="623">
        <v>-0.35393344595749987</v>
      </c>
      <c r="W256" s="624">
        <v>-3.1869473897768188</v>
      </c>
      <c r="X256" s="623">
        <v>-0.11596957569772592</v>
      </c>
      <c r="Y256" s="624">
        <v>-0.79705273747073269</v>
      </c>
      <c r="Z256" s="623">
        <v>0.41586372190859122</v>
      </c>
      <c r="AA256" s="624">
        <v>2.2513022322010809</v>
      </c>
      <c r="AB256" s="623">
        <v>0.23310504644334312</v>
      </c>
      <c r="AC256" s="625">
        <v>-1.9947686703338152</v>
      </c>
      <c r="AD256" s="162">
        <v>31964074000171</v>
      </c>
    </row>
    <row r="257" spans="1:30">
      <c r="E257" s="619" t="s">
        <v>1404</v>
      </c>
      <c r="F257" s="161" t="s">
        <v>1341</v>
      </c>
      <c r="G257" s="161" t="s">
        <v>34</v>
      </c>
      <c r="H257" s="161" t="s">
        <v>1323</v>
      </c>
      <c r="I257" s="620" t="s">
        <v>34</v>
      </c>
      <c r="J257" s="161" t="s">
        <v>674</v>
      </c>
      <c r="K257" s="161" t="s">
        <v>608</v>
      </c>
      <c r="L257" s="161" t="s">
        <v>48</v>
      </c>
      <c r="M257" s="161">
        <v>2</v>
      </c>
      <c r="N257" s="620">
        <v>0.01</v>
      </c>
      <c r="O257" s="620">
        <v>2.5000000000000001E-3</v>
      </c>
      <c r="P257" s="621" t="s">
        <v>34</v>
      </c>
      <c r="Q257" s="621" t="s">
        <v>1428</v>
      </c>
      <c r="R257" s="621">
        <v>13540000</v>
      </c>
      <c r="S257" s="622">
        <v>44375</v>
      </c>
      <c r="T257" s="623" t="s">
        <v>34</v>
      </c>
      <c r="U257" s="624" t="s">
        <v>34</v>
      </c>
      <c r="V257" s="623" t="s">
        <v>34</v>
      </c>
      <c r="W257" s="624" t="s">
        <v>34</v>
      </c>
      <c r="X257" s="623" t="s">
        <v>34</v>
      </c>
      <c r="Y257" s="624" t="s">
        <v>34</v>
      </c>
      <c r="Z257" s="623" t="s">
        <v>34</v>
      </c>
      <c r="AA257" s="624" t="s">
        <v>34</v>
      </c>
      <c r="AB257" s="623" t="s">
        <v>34</v>
      </c>
      <c r="AC257" s="625" t="s">
        <v>34</v>
      </c>
      <c r="AD257" s="162" t="s">
        <v>34</v>
      </c>
    </row>
    <row r="258" spans="1:30" s="613" customFormat="1" ht="9" customHeight="1">
      <c r="B258" s="609"/>
      <c r="C258" s="609"/>
      <c r="D258" s="609"/>
      <c r="E258" s="626" t="s">
        <v>1396</v>
      </c>
      <c r="J258" s="645"/>
      <c r="P258" s="646"/>
      <c r="Q258" s="646"/>
      <c r="R258" s="646"/>
      <c r="S258" s="647"/>
      <c r="AC258" s="648"/>
    </row>
    <row r="259" spans="1:30" s="613" customFormat="1">
      <c r="A259" s="643"/>
      <c r="B259" s="628" t="s">
        <v>1345</v>
      </c>
      <c r="C259" s="609"/>
      <c r="D259" s="609"/>
      <c r="J259" s="645"/>
    </row>
    <row r="260" spans="1:30" s="613" customFormat="1">
      <c r="B260" s="609"/>
      <c r="C260" s="609"/>
      <c r="D260" s="609"/>
      <c r="J260" s="645"/>
    </row>
    <row r="261" spans="1:30" ht="21.75" hidden="1" customHeight="1">
      <c r="E261" s="649" t="s">
        <v>444</v>
      </c>
      <c r="J261" s="650"/>
    </row>
    <row r="262" spans="1:30" ht="18.75" hidden="1" customHeight="1">
      <c r="E262" s="651" t="s">
        <v>445</v>
      </c>
      <c r="J262" s="650"/>
    </row>
    <row r="263" spans="1:30" ht="18.75" hidden="1" customHeight="1">
      <c r="E263" s="651" t="s">
        <v>446</v>
      </c>
      <c r="J263" s="650"/>
    </row>
    <row r="264" spans="1:30" ht="18.75" hidden="1" customHeight="1">
      <c r="E264" s="651" t="s">
        <v>447</v>
      </c>
      <c r="J264" s="650"/>
    </row>
    <row r="265" spans="1:30" ht="18.75" hidden="1" customHeight="1">
      <c r="E265" s="651" t="s">
        <v>448</v>
      </c>
      <c r="J265" s="650"/>
    </row>
    <row r="266" spans="1:30" ht="18.75" hidden="1" customHeight="1">
      <c r="E266" s="651" t="s">
        <v>449</v>
      </c>
      <c r="J266" s="650"/>
    </row>
    <row r="267" spans="1:30" ht="18.75" hidden="1" customHeight="1">
      <c r="E267" s="652" t="s">
        <v>450</v>
      </c>
      <c r="J267" s="650"/>
    </row>
    <row r="268" spans="1:30" ht="18.75" hidden="1" customHeight="1">
      <c r="E268" s="653" t="s">
        <v>451</v>
      </c>
      <c r="J268" s="650"/>
    </row>
    <row r="269" spans="1:30" ht="18.75" hidden="1" customHeight="1">
      <c r="E269" s="653" t="s">
        <v>452</v>
      </c>
      <c r="J269" s="650"/>
    </row>
    <row r="270" spans="1:30" ht="18.75" hidden="1" customHeight="1">
      <c r="E270" s="653" t="s">
        <v>453</v>
      </c>
      <c r="J270" s="650"/>
    </row>
    <row r="271" spans="1:30" ht="19.5" hidden="1" customHeight="1">
      <c r="E271" s="654" t="s">
        <v>454</v>
      </c>
      <c r="J271" s="650"/>
    </row>
    <row r="272" spans="1:30" ht="18.75" hidden="1" customHeight="1">
      <c r="E272" s="655" t="s">
        <v>455</v>
      </c>
      <c r="J272" s="650"/>
    </row>
    <row r="273" spans="5:10" ht="18.75" hidden="1" customHeight="1">
      <c r="E273" s="655" t="s">
        <v>456</v>
      </c>
      <c r="J273" s="650"/>
    </row>
    <row r="274" spans="5:10" ht="18.75" hidden="1" customHeight="1">
      <c r="E274" s="655" t="s">
        <v>457</v>
      </c>
      <c r="J274" s="650"/>
    </row>
    <row r="275" spans="5:10" ht="19.5" hidden="1" customHeight="1">
      <c r="E275" s="656" t="s">
        <v>458</v>
      </c>
      <c r="J275" s="650"/>
    </row>
    <row r="276" spans="5:10" ht="18.75" hidden="1" customHeight="1">
      <c r="E276" s="657" t="s">
        <v>459</v>
      </c>
      <c r="J276" s="650"/>
    </row>
    <row r="277" spans="5:10" ht="18.75" hidden="1" customHeight="1">
      <c r="E277" s="658" t="s">
        <v>460</v>
      </c>
      <c r="J277" s="650"/>
    </row>
    <row r="278" spans="5:10" ht="18.75" hidden="1" customHeight="1">
      <c r="J278" s="650"/>
    </row>
    <row r="279" spans="5:10" ht="18.75" hidden="1" customHeight="1"/>
    <row r="280" spans="5:10" ht="21.75" hidden="1" customHeight="1">
      <c r="E280" s="649" t="s">
        <v>444</v>
      </c>
    </row>
    <row r="281" spans="5:10" ht="18.75" hidden="1" customHeight="1">
      <c r="E281" s="651" t="s">
        <v>445</v>
      </c>
    </row>
    <row r="282" spans="5:10" ht="18.75" hidden="1" customHeight="1">
      <c r="E282" s="651" t="s">
        <v>446</v>
      </c>
    </row>
    <row r="283" spans="5:10" ht="19.5" hidden="1" customHeight="1">
      <c r="E283" s="659" t="s">
        <v>447</v>
      </c>
    </row>
    <row r="284" spans="5:10" ht="18.75" hidden="1" customHeight="1">
      <c r="E284" s="653" t="s">
        <v>452</v>
      </c>
    </row>
    <row r="285" spans="5:10" ht="18.75" hidden="1" customHeight="1">
      <c r="E285" s="653" t="s">
        <v>453</v>
      </c>
    </row>
    <row r="286" spans="5:10" ht="19.5" hidden="1" customHeight="1">
      <c r="E286" s="654" t="s">
        <v>454</v>
      </c>
    </row>
    <row r="287" spans="5:10" ht="18.75" hidden="1" customHeight="1"/>
    <row r="288" spans="5:10" ht="18.75" hidden="1" customHeight="1"/>
    <row r="289" spans="5:5" ht="21.75" hidden="1" customHeight="1">
      <c r="E289" s="649" t="s">
        <v>444</v>
      </c>
    </row>
    <row r="290" spans="5:5" ht="18.75" hidden="1" customHeight="1">
      <c r="E290" s="651" t="s">
        <v>445</v>
      </c>
    </row>
    <row r="291" spans="5:5" ht="18.75" hidden="1" customHeight="1">
      <c r="E291" s="651" t="s">
        <v>446</v>
      </c>
    </row>
    <row r="292" spans="5:5" ht="19.5" hidden="1" customHeight="1">
      <c r="E292" s="659" t="s">
        <v>447</v>
      </c>
    </row>
    <row r="293" spans="5:5" ht="18.75" hidden="1" customHeight="1">
      <c r="E293" s="653" t="s">
        <v>452</v>
      </c>
    </row>
    <row r="294" spans="5:5" ht="18.75" hidden="1" customHeight="1">
      <c r="E294" s="653" t="s">
        <v>453</v>
      </c>
    </row>
    <row r="295" spans="5:5" ht="19.5" hidden="1" customHeight="1">
      <c r="E295" s="654" t="s">
        <v>454</v>
      </c>
    </row>
    <row r="296" spans="5:5" ht="18.75" hidden="1" customHeight="1"/>
    <row r="297" spans="5:5" ht="18.75" hidden="1" customHeight="1"/>
    <row r="298" spans="5:5" ht="21.75" hidden="1" customHeight="1">
      <c r="E298" s="649" t="s">
        <v>444</v>
      </c>
    </row>
    <row r="299" spans="5:5" ht="18.75" hidden="1" customHeight="1">
      <c r="E299" s="651" t="s">
        <v>445</v>
      </c>
    </row>
    <row r="300" spans="5:5" ht="18.75" hidden="1" customHeight="1">
      <c r="E300" s="651" t="s">
        <v>446</v>
      </c>
    </row>
    <row r="301" spans="5:5" ht="19.5" hidden="1" customHeight="1">
      <c r="E301" s="659" t="s">
        <v>447</v>
      </c>
    </row>
    <row r="302" spans="5:5" ht="18.75" hidden="1" customHeight="1">
      <c r="E302" s="653" t="s">
        <v>452</v>
      </c>
    </row>
    <row r="303" spans="5:5" ht="18.75" hidden="1" customHeight="1">
      <c r="E303" s="653" t="s">
        <v>453</v>
      </c>
    </row>
    <row r="304" spans="5:5" ht="19.5" hidden="1" customHeight="1">
      <c r="E304" s="654" t="s">
        <v>454</v>
      </c>
    </row>
    <row r="305" spans="10:10">
      <c r="J305" s="650"/>
    </row>
  </sheetData>
  <mergeCells count="2">
    <mergeCell ref="E2:E3"/>
    <mergeCell ref="K3:L3"/>
  </mergeCells>
  <conditionalFormatting sqref="I73:J73 I236:J238 E246:E254 I248:J254">
    <cfRule type="expression" dxfId="951" priority="165">
      <formula>AND(E73&lt;&gt;"",#REF!="",OR(COLUMN(E73)=COLUMN(#REF!),COLUMN(E73)=COLUMN(#REF!)))</formula>
    </cfRule>
  </conditionalFormatting>
  <conditionalFormatting sqref="I85:J85">
    <cfRule type="expression" dxfId="950" priority="164">
      <formula>AND(I85&lt;&gt;"",#REF!="",OR(COLUMN(I85)=COLUMN(#REF!),COLUMN(I85)=COLUMN(#REF!)))</formula>
    </cfRule>
  </conditionalFormatting>
  <conditionalFormatting sqref="I106:J106">
    <cfRule type="expression" dxfId="949" priority="163">
      <formula>AND(I106&lt;&gt;"",#REF!="",OR(COLUMN(I106)=COLUMN(#REF!),COLUMN(I106)=COLUMN(#REF!)))</formula>
    </cfRule>
  </conditionalFormatting>
  <conditionalFormatting sqref="E258 I116:J116 I245:J245 I231:J231 I166:J173 I175:J177 I121:J156 I212:J229 I160:J164 I179:J181 E11:E56 I11:J56 I61:J72 I75:J84 I87:J93 I98:J105 I108:J114 I188:J210 I240:J243 I256:J257">
    <cfRule type="expression" dxfId="948" priority="162">
      <formula>AND(E11&lt;&gt;"",#REF!="",OR(COLUMN(E11)=COLUMN(#REF!),COLUMN(E11)=COLUMN(#REF!)))</formula>
    </cfRule>
  </conditionalFormatting>
  <conditionalFormatting sqref="E156">
    <cfRule type="expression" dxfId="947" priority="161">
      <formula>AND(E156&lt;&gt;"",#REF!="",OR(COLUMN(E156)=COLUMN(#REF!),COLUMN(E156)=COLUMN(#REF!)))</formula>
    </cfRule>
  </conditionalFormatting>
  <conditionalFormatting sqref="E116 E245 E231 E160:E163 E179:E181 E236:E237 E248:E253">
    <cfRule type="expression" dxfId="946" priority="159">
      <formula>AND(E116&lt;&gt;"",#REF!="",OR(COLUMN(E116)=COLUMN(#REF!),COLUMN(E116)=COLUMN(#REF!)))</formula>
    </cfRule>
  </conditionalFormatting>
  <conditionalFormatting sqref="E256:E257">
    <cfRule type="expression" dxfId="945" priority="131">
      <formula>AND(E256&lt;&gt;"",#REF!="",OR(COLUMN(E256)=COLUMN(#REF!),COLUMN(E256)=COLUMN(#REF!)))</formula>
    </cfRule>
  </conditionalFormatting>
  <conditionalFormatting sqref="E175:E176">
    <cfRule type="expression" dxfId="944" priority="29">
      <formula>AND(E175&lt;&gt;"",#REF!="",OR(COLUMN(E175)=COLUMN(#REF!),COLUMN(E175)=COLUMN(#REF!)))</formula>
    </cfRule>
  </conditionalFormatting>
  <conditionalFormatting sqref="E166:E172">
    <cfRule type="expression" dxfId="943" priority="28">
      <formula>AND(E166&lt;&gt;"",#REF!="",OR(COLUMN(E166)=COLUMN(#REF!),COLUMN(E166)=COLUMN(#REF!)))</formula>
    </cfRule>
  </conditionalFormatting>
  <conditionalFormatting sqref="E87:E93">
    <cfRule type="expression" dxfId="942" priority="26">
      <formula>AND(E87&lt;&gt;"",#REF!="",OR(COLUMN(E87)=COLUMN(#REF!),COLUMN(E87)=COLUMN(#REF!)))</formula>
    </cfRule>
  </conditionalFormatting>
  <conditionalFormatting sqref="E108:E113">
    <cfRule type="expression" dxfId="941" priority="24">
      <formula>AND(E108&lt;&gt;"",#REF!="",OR(COLUMN(E108)=COLUMN(#REF!),COLUMN(E108)=COLUMN(#REF!)))</formula>
    </cfRule>
  </conditionalFormatting>
  <conditionalFormatting sqref="E240:E242">
    <cfRule type="expression" dxfId="940" priority="23">
      <formula>AND(E240&lt;&gt;"",#REF!="",OR(COLUMN(E240)=COLUMN(#REF!),COLUMN(E240)=COLUMN(#REF!)))</formula>
    </cfRule>
  </conditionalFormatting>
  <conditionalFormatting sqref="E188:E209">
    <cfRule type="expression" dxfId="939" priority="22">
      <formula>AND(E188&lt;&gt;"",#REF!="",OR(COLUMN(E188)=COLUMN(#REF!),COLUMN(E188)=COLUMN(#REF!)))</formula>
    </cfRule>
  </conditionalFormatting>
  <conditionalFormatting sqref="E61:E72">
    <cfRule type="expression" dxfId="938" priority="20">
      <formula>AND(E61&lt;&gt;"",#REF!="",OR(COLUMN(E61)=COLUMN(#REF!),COLUMN(E61)=COLUMN(#REF!)))</formula>
    </cfRule>
  </conditionalFormatting>
  <conditionalFormatting sqref="E121:E155">
    <cfRule type="expression" dxfId="937" priority="19">
      <formula>AND(E121&lt;&gt;"",#REF!="",OR(COLUMN(E121)=COLUMN(#REF!),COLUMN(E121)=COLUMN(#REF!)))</formula>
    </cfRule>
  </conditionalFormatting>
  <conditionalFormatting sqref="E212:E228">
    <cfRule type="expression" dxfId="936" priority="18">
      <formula>AND(E212&lt;&gt;"",#REF!="",OR(COLUMN(E212)=COLUMN(#REF!),COLUMN(E212)=COLUMN(#REF!)))</formula>
    </cfRule>
  </conditionalFormatting>
  <conditionalFormatting sqref="E243 E238 E229 E210 E177 E173 E164 E57 E73 E85 E94 E106 E114">
    <cfRule type="expression" dxfId="935" priority="11">
      <formula>AND(E57&lt;&gt;"",#REF!="",OR(COLUMN(E57)=COLUMN(#REF!),COLUMN(E57)=COLUMN(#REF!)))</formula>
    </cfRule>
  </conditionalFormatting>
  <conditionalFormatting sqref="E75:E84">
    <cfRule type="expression" dxfId="934" priority="6">
      <formula>AND(E75&lt;&gt;"",#REF!="",OR(COLUMN(E75)=COLUMN(#REF!),COLUMN(E75)=COLUMN(#REF!)))</formula>
    </cfRule>
  </conditionalFormatting>
  <conditionalFormatting sqref="E98:E105">
    <cfRule type="expression" dxfId="933" priority="5">
      <formula>AND(E98&lt;&gt;"",#REF!="",OR(COLUMN(E98)=COLUMN(#REF!),COLUMN(E98)=COLUMN(#REF!)))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AC25F-CD53-4842-8A0F-46041D80D755}">
  <sheetPr codeName="Sheet17">
    <tabColor theme="0" tint="-0.499984740745262"/>
  </sheetPr>
  <dimension ref="B1:W196"/>
  <sheetViews>
    <sheetView showGridLines="0" zoomScale="80" zoomScaleNormal="80" workbookViewId="0">
      <selection activeCell="E27" sqref="E27"/>
    </sheetView>
  </sheetViews>
  <sheetFormatPr defaultColWidth="10.69921875" defaultRowHeight="24.75"/>
  <cols>
    <col min="1" max="1" width="2.59765625" style="269" customWidth="1"/>
    <col min="2" max="4" width="2.59765625" style="268" hidden="1" customWidth="1"/>
    <col min="5" max="5" width="54.59765625" style="269" customWidth="1"/>
    <col min="6" max="8" width="10.296875" style="271" customWidth="1"/>
    <col min="9" max="10" width="8"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9.3984375" style="269" customWidth="1"/>
    <col min="22" max="22" width="32.69921875" style="271" customWidth="1"/>
    <col min="23" max="23" width="18" style="269" customWidth="1"/>
    <col min="24" max="16384" width="10.69921875" style="269"/>
  </cols>
  <sheetData>
    <row r="1" spans="2:22" s="11" customFormat="1" ht="5.0999999999999996" customHeight="1">
      <c r="B1" s="227"/>
      <c r="C1" s="227"/>
      <c r="D1" s="227"/>
      <c r="F1" s="29"/>
      <c r="G1" s="29"/>
      <c r="H1" s="29"/>
      <c r="I1" s="29"/>
      <c r="J1" s="29"/>
      <c r="K1" s="12"/>
      <c r="M1" s="12"/>
      <c r="O1" s="12"/>
      <c r="Q1" s="12"/>
      <c r="S1" s="12"/>
      <c r="T1" s="12"/>
      <c r="V1" s="29"/>
    </row>
    <row r="2" spans="2:22" s="11" customFormat="1" ht="30.75">
      <c r="B2" s="227"/>
      <c r="C2" s="227"/>
      <c r="D2" s="227"/>
      <c r="F2" s="29"/>
      <c r="G2" s="29"/>
      <c r="H2" s="29"/>
      <c r="I2" s="29"/>
      <c r="J2" s="29"/>
      <c r="K2" s="12"/>
      <c r="M2" s="12"/>
      <c r="O2" s="12"/>
      <c r="Q2" s="12"/>
      <c r="S2" s="12"/>
      <c r="T2" s="12"/>
      <c r="V2" s="29"/>
    </row>
    <row r="3" spans="2:22" s="15" customFormat="1" ht="27.75">
      <c r="B3" s="228"/>
      <c r="C3" s="228"/>
      <c r="D3" s="228"/>
      <c r="E3" s="350" t="s">
        <v>654</v>
      </c>
      <c r="F3" s="671"/>
      <c r="G3" s="671"/>
      <c r="H3" s="671"/>
      <c r="I3" s="671"/>
      <c r="J3" s="671"/>
      <c r="K3" s="14"/>
      <c r="M3" s="14"/>
      <c r="O3" s="14"/>
      <c r="Q3" s="14"/>
      <c r="S3" s="14"/>
      <c r="T3" s="14"/>
      <c r="V3" s="13"/>
    </row>
    <row r="4" spans="2:22" s="15" customFormat="1" ht="5.25" customHeight="1">
      <c r="B4" s="228"/>
      <c r="C4" s="228"/>
      <c r="D4" s="228"/>
      <c r="F4" s="353"/>
      <c r="G4" s="353"/>
      <c r="H4" s="353"/>
      <c r="I4" s="353"/>
      <c r="J4" s="353"/>
      <c r="K4" s="16"/>
      <c r="L4" s="17"/>
      <c r="M4" s="16"/>
      <c r="N4" s="17"/>
      <c r="O4" s="16"/>
      <c r="P4" s="17"/>
      <c r="Q4" s="16"/>
      <c r="R4" s="17"/>
      <c r="S4" s="16"/>
      <c r="T4" s="16"/>
      <c r="V4" s="13"/>
    </row>
    <row r="5" spans="2:22" s="220" customFormat="1" ht="33" customHeight="1">
      <c r="B5" s="229"/>
      <c r="C5" s="229"/>
      <c r="D5" s="229"/>
      <c r="E5" s="351"/>
      <c r="F5" s="672"/>
      <c r="G5" s="672"/>
      <c r="H5" s="672"/>
      <c r="I5" s="672"/>
      <c r="J5" s="672"/>
      <c r="K5" s="781" t="s">
        <v>639</v>
      </c>
      <c r="L5" s="782"/>
      <c r="M5" s="783" t="s">
        <v>643</v>
      </c>
      <c r="N5" s="783"/>
      <c r="O5" s="781" t="s">
        <v>640</v>
      </c>
      <c r="P5" s="782"/>
      <c r="Q5" s="783" t="s">
        <v>641</v>
      </c>
      <c r="R5" s="783"/>
      <c r="S5" s="781" t="s">
        <v>642</v>
      </c>
      <c r="T5" s="783"/>
      <c r="V5" s="222"/>
    </row>
    <row r="6" spans="2:22" s="220" customFormat="1" ht="5.25" customHeight="1">
      <c r="B6" s="229"/>
      <c r="C6" s="229"/>
      <c r="D6" s="229"/>
      <c r="E6" s="226"/>
      <c r="F6" s="354"/>
      <c r="G6" s="354"/>
      <c r="H6" s="354"/>
      <c r="I6" s="354"/>
      <c r="J6" s="354"/>
      <c r="K6" s="278"/>
      <c r="L6" s="279"/>
      <c r="M6" s="223"/>
      <c r="N6" s="221"/>
      <c r="O6" s="278"/>
      <c r="P6" s="279"/>
      <c r="Q6" s="223"/>
      <c r="R6" s="221"/>
      <c r="S6" s="278"/>
      <c r="T6" s="221"/>
      <c r="V6" s="222"/>
    </row>
    <row r="7" spans="2:22" s="284" customFormat="1" ht="19.5" customHeight="1">
      <c r="B7" s="280"/>
      <c r="C7" s="280"/>
      <c r="D7" s="280"/>
      <c r="E7" s="358" t="s">
        <v>1336</v>
      </c>
      <c r="F7" s="358" t="s">
        <v>1420</v>
      </c>
      <c r="G7" s="358" t="s">
        <v>1467</v>
      </c>
      <c r="H7" s="358" t="s">
        <v>1414</v>
      </c>
      <c r="I7" s="358" t="s">
        <v>8</v>
      </c>
      <c r="J7" s="349" t="s">
        <v>1415</v>
      </c>
      <c r="K7" s="281" t="s">
        <v>629</v>
      </c>
      <c r="L7" s="282" t="s">
        <v>9</v>
      </c>
      <c r="M7" s="281" t="s">
        <v>629</v>
      </c>
      <c r="N7" s="282" t="s">
        <v>9</v>
      </c>
      <c r="O7" s="281" t="s">
        <v>629</v>
      </c>
      <c r="P7" s="282" t="s">
        <v>9</v>
      </c>
      <c r="Q7" s="281" t="s">
        <v>629</v>
      </c>
      <c r="R7" s="282" t="s">
        <v>9</v>
      </c>
      <c r="S7" s="281" t="s">
        <v>629</v>
      </c>
      <c r="T7" s="283" t="s">
        <v>9</v>
      </c>
      <c r="V7" s="285"/>
    </row>
    <row r="8" spans="2:22" s="220" customFormat="1" ht="5.25" customHeight="1">
      <c r="B8" s="229"/>
      <c r="C8" s="229"/>
      <c r="D8" s="229"/>
      <c r="F8" s="354"/>
      <c r="G8" s="354"/>
      <c r="H8" s="354"/>
      <c r="I8" s="354"/>
      <c r="J8" s="354"/>
      <c r="K8" s="224"/>
      <c r="L8" s="225"/>
      <c r="O8" s="224"/>
      <c r="P8" s="225"/>
      <c r="S8" s="224"/>
      <c r="V8" s="222"/>
    </row>
    <row r="9" spans="2:22" s="114" customFormat="1" ht="15.75">
      <c r="B9" s="286"/>
      <c r="C9" s="286"/>
      <c r="D9" s="286" t="s">
        <v>1397</v>
      </c>
      <c r="E9" s="352" t="s">
        <v>11</v>
      </c>
      <c r="F9" s="660"/>
      <c r="G9" s="660"/>
      <c r="H9" s="660"/>
      <c r="I9" s="660"/>
      <c r="J9" s="660"/>
      <c r="K9" s="281">
        <f ca="1">OFFSET('Asset Allocation Tatico'!$B$9, MATCH($E9,OFFSET('Asset Allocation Tatico'!$B$9,,,COUNTA('Asset Allocation Tatico'!$B:$B)-COUNTA('Asset Allocation Tatico'!$B$1:$B$9)),0)-1, MATCH(K$5,'Asset Allocation Tatico'!$D$5:$M$5,0)+2)</f>
        <v>1</v>
      </c>
      <c r="L9" s="287">
        <f ca="1">L11+L32+L48</f>
        <v>1.1722000000000004</v>
      </c>
      <c r="M9" s="281">
        <f ca="1">OFFSET('Asset Allocation Tatico'!$B$9, MATCH($E9,OFFSET('Asset Allocation Tatico'!$B$9,,,COUNTA('Asset Allocation Tatico'!$B:$B)-COUNTA('Asset Allocation Tatico'!$B$1:$B$9)),0)-1, MATCH(M$5,'Asset Allocation Tatico'!$D$5:$M$5,0)+2)</f>
        <v>0.84000000000000008</v>
      </c>
      <c r="N9" s="287">
        <f ca="1">N11+N32+N48</f>
        <v>0.97439999999999993</v>
      </c>
      <c r="O9" s="281">
        <f ca="1">OFFSET('Asset Allocation Tatico'!$B$9, MATCH($E9,OFFSET('Asset Allocation Tatico'!$B$9,,,COUNTA('Asset Allocation Tatico'!$B:$B)-COUNTA('Asset Allocation Tatico'!$B$1:$B$9)),0)-1, MATCH(O$5,'Asset Allocation Tatico'!$D$5:$M$5,0)+2)</f>
        <v>0.67999999999999994</v>
      </c>
      <c r="P9" s="287">
        <f ca="1">P11+P32+P48</f>
        <v>0.78920000000000012</v>
      </c>
      <c r="Q9" s="281">
        <f ca="1">OFFSET('Asset Allocation Tatico'!$B$9, MATCH($E9,OFFSET('Asset Allocation Tatico'!$B$9,,,COUNTA('Asset Allocation Tatico'!$B:$B)-COUNTA('Asset Allocation Tatico'!$B$1:$B$9)),0)-1, MATCH(Q$5,'Asset Allocation Tatico'!$D$5:$M$5,0)+2)</f>
        <v>0.47</v>
      </c>
      <c r="R9" s="287">
        <f ca="1">R11+R32+R48</f>
        <v>0.53000000000000014</v>
      </c>
      <c r="S9" s="281">
        <f ca="1">OFFSET('Asset Allocation Tatico'!$B$9, MATCH($E9,OFFSET('Asset Allocation Tatico'!$B$9,,,COUNTA('Asset Allocation Tatico'!$B:$B)-COUNTA('Asset Allocation Tatico'!$B$1:$B$9)),0)-1, MATCH(S$5,'Asset Allocation Tatico'!$D$5:$M$5,0)+2)</f>
        <v>0.31</v>
      </c>
      <c r="T9" s="287">
        <f ca="1">T11+T32+T48</f>
        <v>0.34600000000000003</v>
      </c>
      <c r="V9" s="288"/>
    </row>
    <row r="10" spans="2:22" s="153" customFormat="1" ht="7.5" customHeight="1">
      <c r="B10" s="233"/>
      <c r="C10" s="233"/>
      <c r="D10" s="233"/>
      <c r="E10" s="152"/>
      <c r="F10" s="190"/>
      <c r="G10" s="190"/>
      <c r="H10" s="190"/>
      <c r="I10" s="190"/>
      <c r="J10" s="190"/>
      <c r="K10" s="258"/>
      <c r="L10" s="260"/>
      <c r="M10" s="258"/>
      <c r="N10" s="260"/>
      <c r="O10" s="258"/>
      <c r="P10" s="260"/>
      <c r="Q10" s="258"/>
      <c r="R10" s="260"/>
      <c r="S10" s="258"/>
      <c r="T10" s="260"/>
      <c r="V10" s="243"/>
    </row>
    <row r="11" spans="2:22"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SUM(L12:L31)</f>
        <v>0.99220000000000019</v>
      </c>
      <c r="M11" s="235">
        <f ca="1">OFFSET('Asset Allocation Tatico'!$B$9, MATCH($E11,OFFSET('Asset Allocation Tatico'!$B$9,,,COUNTA('Asset Allocation Tatico'!$B:$B)-COUNTA('Asset Allocation Tatico'!$B$1:$B$9)),0)-1, MATCH(M$5,'Asset Allocation Tatico'!$D$5:$M$5,0)+2)</f>
        <v>0.64</v>
      </c>
      <c r="N11" s="244">
        <f ca="1">SUM(N12:N31)</f>
        <v>0.77439999999999987</v>
      </c>
      <c r="O11" s="235">
        <f ca="1">OFFSET('Asset Allocation Tatico'!$B$9, MATCH($E11,OFFSET('Asset Allocation Tatico'!$B$9,,,COUNTA('Asset Allocation Tatico'!$B:$B)-COUNTA('Asset Allocation Tatico'!$B$1:$B$9)),0)-1, MATCH(O$5,'Asset Allocation Tatico'!$D$5:$M$5,0)+2)</f>
        <v>0.52</v>
      </c>
      <c r="P11" s="244">
        <f ca="1">SUM(P12:P31)</f>
        <v>0.62920000000000009</v>
      </c>
      <c r="Q11" s="235">
        <f ca="1">OFFSET('Asset Allocation Tatico'!$B$9, MATCH($E11,OFFSET('Asset Allocation Tatico'!$B$9,,,COUNTA('Asset Allocation Tatico'!$B:$B)-COUNTA('Asset Allocation Tatico'!$B$1:$B$9)),0)-1, MATCH(Q$5,'Asset Allocation Tatico'!$D$5:$M$5,0)+2)</f>
        <v>0.2</v>
      </c>
      <c r="R11" s="244">
        <f ca="1">SUM(R12:R31)</f>
        <v>0.26000000000000012</v>
      </c>
      <c r="S11" s="235">
        <f ca="1">OFFSET('Asset Allocation Tatico'!$B$9, MATCH($E11,OFFSET('Asset Allocation Tatico'!$B$9,,,COUNTA('Asset Allocation Tatico'!$B:$B)-COUNTA('Asset Allocation Tatico'!$B$1:$B$9)),0)-1, MATCH(S$5,'Asset Allocation Tatico'!$D$5:$M$5,0)+2)</f>
        <v>0.08</v>
      </c>
      <c r="T11" s="245">
        <f ca="1">SUM(T12:T31)</f>
        <v>0.11600000000000001</v>
      </c>
    </row>
    <row r="12" spans="2:22" s="247" customFormat="1" ht="15">
      <c r="B12" s="230"/>
      <c r="C12" s="230"/>
      <c r="D12" s="230"/>
      <c r="E12" s="236" t="s">
        <v>1225</v>
      </c>
      <c r="F12" s="674" t="str">
        <f>IFERROR(INDEX('Produtos Selecionados'!$G:$G,MATCH($E12,'Produtos Selecionados'!$E:$E,0)),"-")</f>
        <v>MFO</v>
      </c>
      <c r="G12" s="674" t="str">
        <f>IFERROR(INDEX('Produtos Selecionados'!$H:$H,MATCH($E12,'Produtos Selecionados'!$E:$E,0)),"-")</f>
        <v>Sim</v>
      </c>
      <c r="H12" s="674">
        <f>IFERROR(INDEX('Produtos Selecionados'!$O:$O,MATCH($E12,'Produtos Selecionados'!$E:$E,0)),"-")</f>
        <v>0</v>
      </c>
      <c r="I12" s="675" t="str">
        <f>IFERROR(INDEX('Produtos Selecionados'!$L:$L,MATCH($E12,'Produtos Selecionados'!$E:$E,0)),"-")</f>
        <v>BRL</v>
      </c>
      <c r="J12" s="675">
        <f>IFERROR(INDEX('Produtos Selecionados'!$M:$M,MATCH($E12,'Produtos Selecionados'!$E:$E,0)),"-")</f>
        <v>0</v>
      </c>
      <c r="K12" s="232">
        <v>0.12</v>
      </c>
      <c r="L12" s="246">
        <f t="shared" ref="L12:L28" ca="1" si="0">IF(K12="","", K12*K$11)</f>
        <v>9.8399999999999987E-2</v>
      </c>
      <c r="M12" s="232">
        <v>0.14000000000000001</v>
      </c>
      <c r="N12" s="246">
        <f t="shared" ref="N12:N28" ca="1" si="1">IF(M12="","", M12*M$11)</f>
        <v>8.9600000000000013E-2</v>
      </c>
      <c r="O12" s="232">
        <v>0.16</v>
      </c>
      <c r="P12" s="246">
        <f t="shared" ref="P12:P28" ca="1" si="2">IF(O12="","", O12*O$11)</f>
        <v>8.320000000000001E-2</v>
      </c>
      <c r="Q12" s="232">
        <v>0.2</v>
      </c>
      <c r="R12" s="246">
        <f t="shared" ref="R12:R28" ca="1" si="3">IF(Q12="","", Q12*Q$11)</f>
        <v>4.0000000000000008E-2</v>
      </c>
      <c r="S12" s="232">
        <v>0.2</v>
      </c>
      <c r="T12" s="246">
        <f t="shared" ref="T12:T28" ca="1" si="4">IF(S12="","", S12*S$11)</f>
        <v>1.6E-2</v>
      </c>
    </row>
    <row r="13" spans="2:22" s="247" customFormat="1" ht="15">
      <c r="B13" s="230"/>
      <c r="C13" s="230"/>
      <c r="D13" s="230"/>
      <c r="E13" s="236" t="str">
        <f>'RF &amp; RV Guide'!E13</f>
        <v>Títulos Bancários - Liquidez Diária (102.5% CDI)</v>
      </c>
      <c r="F13" s="674" t="str">
        <f>IFERROR(INDEX('Produtos Selecionados'!$G:$G,MATCH($E13,'Produtos Selecionados'!$E:$E,0)),"-")</f>
        <v>-</v>
      </c>
      <c r="G13" s="674" t="str">
        <f>IFERROR(INDEX('Produtos Selecionados'!$H:$H,MATCH($E13,'Produtos Selecionados'!$E:$E,0)),"-")</f>
        <v>-</v>
      </c>
      <c r="H13" s="674">
        <f>IFERROR(INDEX('Produtos Selecionados'!$O:$O,MATCH($E13,'Produtos Selecionados'!$E:$E,0)),"-")</f>
        <v>2.9999999999999997E-4</v>
      </c>
      <c r="I13" s="675" t="str">
        <f>IFERROR(INDEX('Produtos Selecionados'!$L:$L,MATCH($E13,'Produtos Selecionados'!$E:$E,0)),"-")</f>
        <v>BRL</v>
      </c>
      <c r="J13" s="675">
        <f>IFERROR(INDEX('Produtos Selecionados'!$M:$M,MATCH($E13,'Produtos Selecionados'!$E:$E,0)),"-")</f>
        <v>0</v>
      </c>
      <c r="K13" s="232">
        <v>0.08</v>
      </c>
      <c r="L13" s="246">
        <f ca="1">IF(K13="","", K13*K$11)</f>
        <v>6.5599999999999992E-2</v>
      </c>
      <c r="M13" s="232">
        <v>0.09</v>
      </c>
      <c r="N13" s="246">
        <f ca="1">IF(M13="","", M13*M$11)</f>
        <v>5.7599999999999998E-2</v>
      </c>
      <c r="O13" s="232">
        <v>0.1</v>
      </c>
      <c r="P13" s="246">
        <f ca="1">IF(O13="","", O13*O$11)</f>
        <v>5.2000000000000005E-2</v>
      </c>
      <c r="Q13" s="232">
        <v>0.2</v>
      </c>
      <c r="R13" s="246">
        <f ca="1">IF(Q13="","", Q13*Q$11)</f>
        <v>4.0000000000000008E-2</v>
      </c>
      <c r="S13" s="232">
        <v>0.2</v>
      </c>
      <c r="T13" s="246">
        <f ca="1">IF(S13="","", S13*S$11)</f>
        <v>1.6E-2</v>
      </c>
    </row>
    <row r="14" spans="2:22" s="247" customFormat="1" ht="15">
      <c r="B14" s="230"/>
      <c r="C14" s="230"/>
      <c r="D14" s="230"/>
      <c r="E14" s="236" t="str">
        <f ca="1">'RF &amp; RV Guide'!E15</f>
        <v>Títulos Bancários - 1 ano (115.0% CDI)</v>
      </c>
      <c r="F14" s="674" t="str">
        <f ca="1">IFERROR(INDEX('Produtos Selecionados'!$G:$G,MATCH($E14,'Produtos Selecionados'!$E:$E,0)),"-")</f>
        <v>-</v>
      </c>
      <c r="G14" s="674" t="str">
        <f ca="1">IFERROR(INDEX('Produtos Selecionados'!$H:$H,MATCH($E14,'Produtos Selecionados'!$E:$E,0)),"-")</f>
        <v>-</v>
      </c>
      <c r="H14" s="674">
        <f ca="1">IFERROR(INDEX('Produtos Selecionados'!$O:$O,MATCH($E14,'Produtos Selecionados'!$E:$E,0)),"-")</f>
        <v>2.5000000000000001E-3</v>
      </c>
      <c r="I14" s="675" t="str">
        <f ca="1">IFERROR(INDEX('Produtos Selecionados'!$L:$L,MATCH($E14,'Produtos Selecionados'!$E:$E,0)),"-")</f>
        <v>BRL</v>
      </c>
      <c r="J14" s="675">
        <f ca="1">IFERROR(INDEX('Produtos Selecionados'!$M:$M,MATCH($E14,'Produtos Selecionados'!$E:$E,0)),"-")</f>
        <v>365</v>
      </c>
      <c r="K14" s="232">
        <v>0.08</v>
      </c>
      <c r="L14" s="246">
        <f t="shared" ca="1" si="0"/>
        <v>6.5599999999999992E-2</v>
      </c>
      <c r="M14" s="232">
        <v>7.0000000000000007E-2</v>
      </c>
      <c r="N14" s="246">
        <f t="shared" ca="1" si="1"/>
        <v>4.4800000000000006E-2</v>
      </c>
      <c r="O14" s="232">
        <v>7.0000000000000007E-2</v>
      </c>
      <c r="P14" s="246">
        <f t="shared" ca="1" si="2"/>
        <v>3.6400000000000002E-2</v>
      </c>
      <c r="Q14" s="232"/>
      <c r="R14" s="246" t="str">
        <f t="shared" si="3"/>
        <v/>
      </c>
      <c r="S14" s="232"/>
      <c r="T14" s="246" t="str">
        <f t="shared" si="4"/>
        <v/>
      </c>
    </row>
    <row r="15" spans="2:22" s="247" customFormat="1" ht="15">
      <c r="B15" s="230"/>
      <c r="C15" s="230"/>
      <c r="D15" s="230"/>
      <c r="E15" s="236" t="str">
        <f ca="1">'RF &amp; RV Guide'!E16</f>
        <v>Títulos Bancários - 2 anos (117.0% CDI)</v>
      </c>
      <c r="F15" s="674" t="str">
        <f ca="1">IFERROR(INDEX('Produtos Selecionados'!$G:$G,MATCH($E15,'Produtos Selecionados'!$E:$E,0)),"-")</f>
        <v>-</v>
      </c>
      <c r="G15" s="674" t="str">
        <f ca="1">IFERROR(INDEX('Produtos Selecionados'!$H:$H,MATCH($E15,'Produtos Selecionados'!$E:$E,0)),"-")</f>
        <v>-</v>
      </c>
      <c r="H15" s="674">
        <f ca="1">IFERROR(INDEX('Produtos Selecionados'!$O:$O,MATCH($E15,'Produtos Selecionados'!$E:$E,0)),"-")</f>
        <v>2.5000000000000001E-3</v>
      </c>
      <c r="I15" s="675" t="str">
        <f ca="1">IFERROR(INDEX('Produtos Selecionados'!$L:$L,MATCH($E15,'Produtos Selecionados'!$E:$E,0)),"-")</f>
        <v>BRL</v>
      </c>
      <c r="J15" s="675">
        <f ca="1">IFERROR(INDEX('Produtos Selecionados'!$M:$M,MATCH($E15,'Produtos Selecionados'!$E:$E,0)),"-")</f>
        <v>730</v>
      </c>
      <c r="K15" s="232">
        <v>0.08</v>
      </c>
      <c r="L15" s="246">
        <f t="shared" ca="1" si="0"/>
        <v>6.5599999999999992E-2</v>
      </c>
      <c r="M15" s="232">
        <v>0.06</v>
      </c>
      <c r="N15" s="246">
        <f t="shared" ca="1" si="1"/>
        <v>3.8399999999999997E-2</v>
      </c>
      <c r="O15" s="232">
        <v>0.06</v>
      </c>
      <c r="P15" s="246">
        <f t="shared" ca="1" si="2"/>
        <v>3.1199999999999999E-2</v>
      </c>
      <c r="Q15" s="232"/>
      <c r="R15" s="246" t="str">
        <f t="shared" si="3"/>
        <v/>
      </c>
      <c r="S15" s="232"/>
      <c r="T15" s="246" t="str">
        <f t="shared" si="4"/>
        <v/>
      </c>
    </row>
    <row r="16" spans="2:22" s="247" customFormat="1" ht="15">
      <c r="B16" s="230"/>
      <c r="C16" s="230"/>
      <c r="D16" s="230"/>
      <c r="E16" s="236" t="str">
        <f>'RF &amp; RV Guide'!E18</f>
        <v>Títulos Corporativos - 2 anos (CDI+1.60%)</v>
      </c>
      <c r="F16" s="674" t="str">
        <f>IFERROR(INDEX('Produtos Selecionados'!$G:$G,MATCH($E16,'Produtos Selecionados'!$E:$E,0)),"-")</f>
        <v>-</v>
      </c>
      <c r="G16" s="674" t="str">
        <f>IFERROR(INDEX('Produtos Selecionados'!$H:$H,MATCH($E16,'Produtos Selecionados'!$E:$E,0)),"-")</f>
        <v>-</v>
      </c>
      <c r="H16" s="674">
        <f>IFERROR(INDEX('Produtos Selecionados'!$O:$O,MATCH($E16,'Produtos Selecionados'!$E:$E,0)),"-")</f>
        <v>2.5000000000000001E-3</v>
      </c>
      <c r="I16" s="675" t="str">
        <f>IFERROR(INDEX('Produtos Selecionados'!$L:$L,MATCH($E16,'Produtos Selecionados'!$E:$E,0)),"-")</f>
        <v>BRL</v>
      </c>
      <c r="J16" s="675">
        <f>IFERROR(INDEX('Produtos Selecionados'!$M:$M,MATCH($E16,'Produtos Selecionados'!$E:$E,0)),"-")</f>
        <v>730</v>
      </c>
      <c r="K16" s="232">
        <v>0.06</v>
      </c>
      <c r="L16" s="246">
        <f t="shared" ca="1" si="0"/>
        <v>4.9199999999999994E-2</v>
      </c>
      <c r="M16" s="232">
        <v>0.06</v>
      </c>
      <c r="N16" s="246">
        <f t="shared" ca="1" si="1"/>
        <v>3.8399999999999997E-2</v>
      </c>
      <c r="O16" s="232">
        <v>0.06</v>
      </c>
      <c r="P16" s="246">
        <f t="shared" ca="1" si="2"/>
        <v>3.1199999999999999E-2</v>
      </c>
      <c r="Q16" s="232"/>
      <c r="R16" s="246" t="str">
        <f t="shared" si="3"/>
        <v/>
      </c>
      <c r="S16" s="232"/>
      <c r="T16" s="246" t="str">
        <f t="shared" si="4"/>
        <v/>
      </c>
    </row>
    <row r="17" spans="2:22" s="247" customFormat="1" ht="15">
      <c r="B17" s="230"/>
      <c r="C17" s="230"/>
      <c r="D17" s="230"/>
      <c r="E17" s="236" t="str">
        <f>'RF &amp; RV Guide'!E19</f>
        <v>Títulos Corporativos - 3 anos (CDI+1.65%)</v>
      </c>
      <c r="F17" s="674" t="str">
        <f>IFERROR(INDEX('Produtos Selecionados'!$G:$G,MATCH($E17,'Produtos Selecionados'!$E:$E,0)),"-")</f>
        <v>-</v>
      </c>
      <c r="G17" s="674" t="str">
        <f>IFERROR(INDEX('Produtos Selecionados'!$H:$H,MATCH($E17,'Produtos Selecionados'!$E:$E,0)),"-")</f>
        <v>-</v>
      </c>
      <c r="H17" s="674">
        <f>IFERROR(INDEX('Produtos Selecionados'!$O:$O,MATCH($E17,'Produtos Selecionados'!$E:$E,0)),"-")</f>
        <v>2.5000000000000001E-3</v>
      </c>
      <c r="I17" s="675" t="str">
        <f>IFERROR(INDEX('Produtos Selecionados'!$L:$L,MATCH($E17,'Produtos Selecionados'!$E:$E,0)),"-")</f>
        <v>BRL</v>
      </c>
      <c r="J17" s="675">
        <f>IFERROR(INDEX('Produtos Selecionados'!$M:$M,MATCH($E17,'Produtos Selecionados'!$E:$E,0)),"-")</f>
        <v>1095</v>
      </c>
      <c r="K17" s="232">
        <v>0.06</v>
      </c>
      <c r="L17" s="246">
        <f t="shared" ca="1" si="0"/>
        <v>4.9199999999999994E-2</v>
      </c>
      <c r="M17" s="232">
        <v>0.06</v>
      </c>
      <c r="N17" s="246">
        <f t="shared" ca="1" si="1"/>
        <v>3.8399999999999997E-2</v>
      </c>
      <c r="O17" s="232">
        <v>0.06</v>
      </c>
      <c r="P17" s="246">
        <f t="shared" ca="1" si="2"/>
        <v>3.1199999999999999E-2</v>
      </c>
      <c r="Q17" s="232"/>
      <c r="R17" s="246" t="str">
        <f t="shared" si="3"/>
        <v/>
      </c>
      <c r="S17" s="232"/>
      <c r="T17" s="246" t="str">
        <f t="shared" si="4"/>
        <v/>
      </c>
    </row>
    <row r="18" spans="2:22" s="247" customFormat="1" ht="15">
      <c r="B18" s="230"/>
      <c r="C18" s="230"/>
      <c r="D18" s="230"/>
      <c r="E18" s="236" t="s">
        <v>772</v>
      </c>
      <c r="F18" s="674" t="str">
        <f>IFERROR(INDEX('Produtos Selecionados'!$G:$G,MATCH($E18,'Produtos Selecionados'!$E:$E,0)),"-")</f>
        <v>-</v>
      </c>
      <c r="G18" s="674" t="str">
        <f>IFERROR(INDEX('Produtos Selecionados'!$H:$H,MATCH($E18,'Produtos Selecionados'!$E:$E,0)),"-")</f>
        <v>Não</v>
      </c>
      <c r="H18" s="674">
        <f>IFERROR(INDEX('Produtos Selecionados'!$O:$O,MATCH($E18,'Produtos Selecionados'!$E:$E,0)),"-")</f>
        <v>1.1199999999999999E-3</v>
      </c>
      <c r="I18" s="675" t="str">
        <f>IFERROR(INDEX('Produtos Selecionados'!$L:$L,MATCH($E18,'Produtos Selecionados'!$E:$E,0)),"-")</f>
        <v>BRL</v>
      </c>
      <c r="J18" s="675">
        <f>IFERROR(INDEX('Produtos Selecionados'!$M:$M,MATCH($E18,'Produtos Selecionados'!$E:$E,0)),"-")</f>
        <v>1</v>
      </c>
      <c r="K18" s="232">
        <v>7.0000000000000007E-2</v>
      </c>
      <c r="L18" s="246">
        <f t="shared" ref="L18:L25" ca="1" si="5">IF(K18="","", K18*K$11)</f>
        <v>5.74E-2</v>
      </c>
      <c r="M18" s="232">
        <v>7.0000000000000007E-2</v>
      </c>
      <c r="N18" s="246">
        <f t="shared" ref="N18:N25" ca="1" si="6">IF(M18="","", M18*M$11)</f>
        <v>4.4800000000000006E-2</v>
      </c>
      <c r="O18" s="232">
        <v>7.0000000000000007E-2</v>
      </c>
      <c r="P18" s="246">
        <f t="shared" ref="P18:P25" ca="1" si="7">IF(O18="","", O18*O$11)</f>
        <v>3.6400000000000002E-2</v>
      </c>
      <c r="Q18" s="232">
        <v>0.1</v>
      </c>
      <c r="R18" s="246">
        <f t="shared" ref="R18:R25" ca="1" si="8">IF(Q18="","", Q18*Q$11)</f>
        <v>2.0000000000000004E-2</v>
      </c>
      <c r="S18" s="232">
        <v>0.15</v>
      </c>
      <c r="T18" s="246">
        <f t="shared" ref="T18:T25" ca="1" si="9">IF(S18="","", S18*S$11)</f>
        <v>1.2E-2</v>
      </c>
    </row>
    <row r="19" spans="2:22" s="247" customFormat="1" ht="15">
      <c r="B19" s="230"/>
      <c r="C19" s="230"/>
      <c r="D19" s="230"/>
      <c r="E19" s="236" t="s">
        <v>1194</v>
      </c>
      <c r="F19" s="674" t="str">
        <f>IFERROR(INDEX('Produtos Selecionados'!$G:$G,MATCH($E19,'Produtos Selecionados'!$E:$E,0)),"-")</f>
        <v>-</v>
      </c>
      <c r="G19" s="674" t="str">
        <f>IFERROR(INDEX('Produtos Selecionados'!$H:$H,MATCH($E19,'Produtos Selecionados'!$E:$E,0)),"-")</f>
        <v>Sim</v>
      </c>
      <c r="H19" s="674">
        <f>IFERROR(INDEX('Produtos Selecionados'!$O:$O,MATCH($E19,'Produtos Selecionados'!$E:$E,0)),"-")</f>
        <v>1.33333333333333E-3</v>
      </c>
      <c r="I19" s="675" t="str">
        <f>IFERROR(INDEX('Produtos Selecionados'!$L:$L,MATCH($E19,'Produtos Selecionados'!$E:$E,0)),"-")</f>
        <v>BRL</v>
      </c>
      <c r="J19" s="675">
        <f>IFERROR(INDEX('Produtos Selecionados'!$M:$M,MATCH($E19,'Produtos Selecionados'!$E:$E,0)),"-")</f>
        <v>1</v>
      </c>
      <c r="K19" s="232">
        <v>7.0000000000000007E-2</v>
      </c>
      <c r="L19" s="246">
        <f t="shared" ref="L19" ca="1" si="10">IF(K19="","", K19*K$11)</f>
        <v>5.74E-2</v>
      </c>
      <c r="M19" s="232">
        <v>7.0000000000000007E-2</v>
      </c>
      <c r="N19" s="246">
        <f t="shared" ref="N19" ca="1" si="11">IF(M19="","", M19*M$11)</f>
        <v>4.4800000000000006E-2</v>
      </c>
      <c r="O19" s="232">
        <v>7.0000000000000007E-2</v>
      </c>
      <c r="P19" s="246">
        <f t="shared" ref="P19" ca="1" si="12">IF(O19="","", O19*O$11)</f>
        <v>3.6400000000000002E-2</v>
      </c>
      <c r="Q19" s="232">
        <v>0.1</v>
      </c>
      <c r="R19" s="246">
        <f t="shared" ref="R19" ca="1" si="13">IF(Q19="","", Q19*Q$11)</f>
        <v>2.0000000000000004E-2</v>
      </c>
      <c r="S19" s="232">
        <v>0.15</v>
      </c>
      <c r="T19" s="246">
        <f t="shared" ref="T19" ca="1" si="14">IF(S19="","", S19*S$11)</f>
        <v>1.2E-2</v>
      </c>
    </row>
    <row r="20" spans="2:22" s="247" customFormat="1" ht="15">
      <c r="B20" s="230"/>
      <c r="C20" s="230"/>
      <c r="D20" s="230"/>
      <c r="E20" s="236" t="s">
        <v>1138</v>
      </c>
      <c r="F20" s="674" t="str">
        <f>IFERROR(INDEX('Produtos Selecionados'!$G:$G,MATCH($E20,'Produtos Selecionados'!$E:$E,0)),"-")</f>
        <v>MFO</v>
      </c>
      <c r="G20" s="674" t="str">
        <f>IFERROR(INDEX('Produtos Selecionados'!$H:$H,MATCH($E20,'Produtos Selecionados'!$E:$E,0)),"-")</f>
        <v>Sim</v>
      </c>
      <c r="H20" s="674">
        <f>IFERROR(INDEX('Produtos Selecionados'!$O:$O,MATCH($E20,'Produtos Selecionados'!$E:$E,0)),"-")</f>
        <v>6.6666666666666697E-4</v>
      </c>
      <c r="I20" s="675" t="str">
        <f>IFERROR(INDEX('Produtos Selecionados'!$L:$L,MATCH($E20,'Produtos Selecionados'!$E:$E,0)),"-")</f>
        <v>BRL</v>
      </c>
      <c r="J20" s="675">
        <f>IFERROR(INDEX('Produtos Selecionados'!$M:$M,MATCH($E20,'Produtos Selecionados'!$E:$E,0)),"-")</f>
        <v>0</v>
      </c>
      <c r="K20" s="232">
        <v>7.0000000000000007E-2</v>
      </c>
      <c r="L20" s="246">
        <f t="shared" ref="L20" ca="1" si="15">IF(K20="","", K20*K$11)</f>
        <v>5.74E-2</v>
      </c>
      <c r="M20" s="232">
        <v>7.0000000000000007E-2</v>
      </c>
      <c r="N20" s="246">
        <f t="shared" ref="N20" ca="1" si="16">IF(M20="","", M20*M$11)</f>
        <v>4.4800000000000006E-2</v>
      </c>
      <c r="O20" s="232">
        <v>7.0000000000000007E-2</v>
      </c>
      <c r="P20" s="246">
        <f t="shared" ref="P20" ca="1" si="17">IF(O20="","", O20*O$11)</f>
        <v>3.6400000000000002E-2</v>
      </c>
      <c r="Q20" s="232">
        <v>0.1</v>
      </c>
      <c r="R20" s="246">
        <f t="shared" ref="R20" ca="1" si="18">IF(Q20="","", Q20*Q$11)</f>
        <v>2.0000000000000004E-2</v>
      </c>
      <c r="S20" s="232">
        <v>0.15</v>
      </c>
      <c r="T20" s="246">
        <f t="shared" ref="T20" ca="1" si="19">IF(S20="","", S20*S$11)</f>
        <v>1.2E-2</v>
      </c>
    </row>
    <row r="21" spans="2:22" s="247" customFormat="1" ht="15">
      <c r="B21" s="230"/>
      <c r="C21" s="230"/>
      <c r="D21" s="230"/>
      <c r="E21" s="236" t="s">
        <v>980</v>
      </c>
      <c r="F21" s="674" t="str">
        <f>IFERROR(INDEX('Produtos Selecionados'!$G:$G,MATCH($E21,'Produtos Selecionados'!$E:$E,0)),"-")</f>
        <v>MFO</v>
      </c>
      <c r="G21" s="674" t="str">
        <f>IFERROR(INDEX('Produtos Selecionados'!$H:$H,MATCH($E21,'Produtos Selecionados'!$E:$E,0)),"-")</f>
        <v>Não</v>
      </c>
      <c r="H21" s="674">
        <f>IFERROR(INDEX('Produtos Selecionados'!$O:$O,MATCH($E21,'Produtos Selecionados'!$E:$E,0)),"-")</f>
        <v>8.7500000000000002E-4</v>
      </c>
      <c r="I21" s="675" t="str">
        <f>IFERROR(INDEX('Produtos Selecionados'!$L:$L,MATCH($E21,'Produtos Selecionados'!$E:$E,0)),"-")</f>
        <v>BRL</v>
      </c>
      <c r="J21" s="675">
        <f>IFERROR(INDEX('Produtos Selecionados'!$M:$M,MATCH($E21,'Produtos Selecionados'!$E:$E,0)),"-")</f>
        <v>1</v>
      </c>
      <c r="K21" s="232">
        <v>7.0000000000000007E-2</v>
      </c>
      <c r="L21" s="246">
        <f t="shared" ref="L21" ca="1" si="20">IF(K21="","", K21*K$11)</f>
        <v>5.74E-2</v>
      </c>
      <c r="M21" s="232">
        <v>7.0000000000000007E-2</v>
      </c>
      <c r="N21" s="246">
        <f t="shared" ref="N21" ca="1" si="21">IF(M21="","", M21*M$11)</f>
        <v>4.4800000000000006E-2</v>
      </c>
      <c r="O21" s="232">
        <v>7.0000000000000007E-2</v>
      </c>
      <c r="P21" s="246">
        <f t="shared" ref="P21" ca="1" si="22">IF(O21="","", O21*O$11)</f>
        <v>3.6400000000000002E-2</v>
      </c>
      <c r="Q21" s="232">
        <v>0.1</v>
      </c>
      <c r="R21" s="246">
        <f t="shared" ref="R21" ca="1" si="23">IF(Q21="","", Q21*Q$11)</f>
        <v>2.0000000000000004E-2</v>
      </c>
      <c r="S21" s="232">
        <v>0.15</v>
      </c>
      <c r="T21" s="246">
        <f t="shared" ref="T21" ca="1" si="24">IF(S21="","", S21*S$11)</f>
        <v>1.2E-2</v>
      </c>
    </row>
    <row r="22" spans="2:22" s="247" customFormat="1" ht="15">
      <c r="B22" s="230"/>
      <c r="C22" s="230"/>
      <c r="D22" s="230"/>
      <c r="E22" s="236" t="s">
        <v>19</v>
      </c>
      <c r="F22" s="674" t="str">
        <f>IFERROR(INDEX('Produtos Selecionados'!$G:$G,MATCH($E22,'Produtos Selecionados'!$E:$E,0)),"-")</f>
        <v>-</v>
      </c>
      <c r="G22" s="674" t="str">
        <f>IFERROR(INDEX('Produtos Selecionados'!$H:$H,MATCH($E22,'Produtos Selecionados'!$E:$E,0)),"-")</f>
        <v>Sim</v>
      </c>
      <c r="H22" s="674">
        <f>IFERROR(INDEX('Produtos Selecionados'!$O:$O,MATCH($E22,'Produtos Selecionados'!$E:$E,0)),"-")</f>
        <v>1.55293333333333E-3</v>
      </c>
      <c r="I22" s="675" t="str">
        <f>IFERROR(INDEX('Produtos Selecionados'!$L:$L,MATCH($E22,'Produtos Selecionados'!$E:$E,0)),"-")</f>
        <v>BRL</v>
      </c>
      <c r="J22" s="675">
        <f>IFERROR(INDEX('Produtos Selecionados'!$M:$M,MATCH($E22,'Produtos Selecionados'!$E:$E,0)),"-")</f>
        <v>1</v>
      </c>
      <c r="K22" s="232">
        <v>0.05</v>
      </c>
      <c r="L22" s="246">
        <f t="shared" ca="1" si="5"/>
        <v>4.1000000000000002E-2</v>
      </c>
      <c r="M22" s="232">
        <v>0.05</v>
      </c>
      <c r="N22" s="246">
        <f t="shared" ca="1" si="6"/>
        <v>3.2000000000000001E-2</v>
      </c>
      <c r="O22" s="232">
        <v>0.04</v>
      </c>
      <c r="P22" s="246">
        <f t="shared" ca="1" si="7"/>
        <v>2.0800000000000003E-2</v>
      </c>
      <c r="Q22" s="232"/>
      <c r="R22" s="246" t="str">
        <f t="shared" si="8"/>
        <v/>
      </c>
      <c r="S22" s="232"/>
      <c r="T22" s="246" t="str">
        <f t="shared" si="9"/>
        <v/>
      </c>
    </row>
    <row r="23" spans="2:22" s="247" customFormat="1" ht="15">
      <c r="B23" s="230"/>
      <c r="C23" s="230"/>
      <c r="D23" s="230"/>
      <c r="E23" s="236" t="s">
        <v>381</v>
      </c>
      <c r="F23" s="674" t="str">
        <f>IFERROR(INDEX('Produtos Selecionados'!$G:$G,MATCH($E23,'Produtos Selecionados'!$E:$E,0)),"-")</f>
        <v>-</v>
      </c>
      <c r="G23" s="674" t="str">
        <f>IFERROR(INDEX('Produtos Selecionados'!$H:$H,MATCH($E23,'Produtos Selecionados'!$E:$E,0)),"-")</f>
        <v>Sim</v>
      </c>
      <c r="H23" s="674">
        <f>IFERROR(INDEX('Produtos Selecionados'!$O:$O,MATCH($E23,'Produtos Selecionados'!$E:$E,0)),"-")</f>
        <v>1.4E-3</v>
      </c>
      <c r="I23" s="675" t="str">
        <f>IFERROR(INDEX('Produtos Selecionados'!$L:$L,MATCH($E23,'Produtos Selecionados'!$E:$E,0)),"-")</f>
        <v>BRL</v>
      </c>
      <c r="J23" s="675">
        <f>IFERROR(INDEX('Produtos Selecionados'!$M:$M,MATCH($E23,'Produtos Selecionados'!$E:$E,0)),"-")</f>
        <v>1</v>
      </c>
      <c r="K23" s="232">
        <v>0.05</v>
      </c>
      <c r="L23" s="246">
        <f t="shared" ca="1" si="5"/>
        <v>4.1000000000000002E-2</v>
      </c>
      <c r="M23" s="232">
        <v>0.06</v>
      </c>
      <c r="N23" s="246">
        <f t="shared" ca="1" si="6"/>
        <v>3.8399999999999997E-2</v>
      </c>
      <c r="O23" s="232">
        <v>0.05</v>
      </c>
      <c r="P23" s="246">
        <f t="shared" ca="1" si="7"/>
        <v>2.6000000000000002E-2</v>
      </c>
      <c r="Q23" s="232"/>
      <c r="R23" s="246" t="str">
        <f t="shared" si="8"/>
        <v/>
      </c>
      <c r="S23" s="232"/>
      <c r="T23" s="246" t="str">
        <f t="shared" si="9"/>
        <v/>
      </c>
    </row>
    <row r="24" spans="2:22" s="247" customFormat="1" ht="15">
      <c r="B24" s="230"/>
      <c r="C24" s="230"/>
      <c r="D24" s="230"/>
      <c r="E24" s="236" t="s">
        <v>644</v>
      </c>
      <c r="F24" s="674" t="str">
        <f>IFERROR(INDEX('Produtos Selecionados'!$G:$G,MATCH($E24,'Produtos Selecionados'!$E:$E,0)),"-")</f>
        <v>-</v>
      </c>
      <c r="G24" s="674" t="str">
        <f>IFERROR(INDEX('Produtos Selecionados'!$H:$H,MATCH($E24,'Produtos Selecionados'!$E:$E,0)),"-")</f>
        <v>Sim</v>
      </c>
      <c r="H24" s="674">
        <f>IFERROR(INDEX('Produtos Selecionados'!$O:$O,MATCH($E24,'Produtos Selecionados'!$E:$E,0)),"-")</f>
        <v>1.65E-3</v>
      </c>
      <c r="I24" s="675" t="str">
        <f>IFERROR(INDEX('Produtos Selecionados'!$L:$L,MATCH($E24,'Produtos Selecionados'!$E:$E,0)),"-")</f>
        <v>BRL</v>
      </c>
      <c r="J24" s="675">
        <f>IFERROR(INDEX('Produtos Selecionados'!$M:$M,MATCH($E24,'Produtos Selecionados'!$E:$E,0)),"-")</f>
        <v>1</v>
      </c>
      <c r="K24" s="232">
        <v>0.05</v>
      </c>
      <c r="L24" s="246">
        <f t="shared" ca="1" si="5"/>
        <v>4.1000000000000002E-2</v>
      </c>
      <c r="M24" s="232">
        <v>0.06</v>
      </c>
      <c r="N24" s="246">
        <f t="shared" ca="1" si="6"/>
        <v>3.8399999999999997E-2</v>
      </c>
      <c r="O24" s="232">
        <v>0.06</v>
      </c>
      <c r="P24" s="246">
        <f t="shared" ca="1" si="7"/>
        <v>3.1199999999999999E-2</v>
      </c>
      <c r="Q24" s="232">
        <v>0.1</v>
      </c>
      <c r="R24" s="246">
        <f t="shared" ca="1" si="8"/>
        <v>2.0000000000000004E-2</v>
      </c>
      <c r="S24" s="232">
        <v>0.1</v>
      </c>
      <c r="T24" s="246">
        <f t="shared" ca="1" si="9"/>
        <v>8.0000000000000002E-3</v>
      </c>
    </row>
    <row r="25" spans="2:22" s="247" customFormat="1" ht="15">
      <c r="B25" s="230"/>
      <c r="C25" s="230"/>
      <c r="D25" s="230"/>
      <c r="E25" s="236" t="s">
        <v>383</v>
      </c>
      <c r="F25" s="674" t="str">
        <f>IFERROR(INDEX('Produtos Selecionados'!$G:$G,MATCH($E25,'Produtos Selecionados'!$E:$E,0)),"-")</f>
        <v>-</v>
      </c>
      <c r="G25" s="674" t="str">
        <f>IFERROR(INDEX('Produtos Selecionados'!$H:$H,MATCH($E25,'Produtos Selecionados'!$E:$E,0)),"-")</f>
        <v>Sim</v>
      </c>
      <c r="H25" s="674">
        <f>IFERROR(INDEX('Produtos Selecionados'!$O:$O,MATCH($E25,'Produtos Selecionados'!$E:$E,0)),"-")</f>
        <v>1.3998000000000001E-3</v>
      </c>
      <c r="I25" s="675" t="str">
        <f>IFERROR(INDEX('Produtos Selecionados'!$L:$L,MATCH($E25,'Produtos Selecionados'!$E:$E,0)),"-")</f>
        <v>BRL</v>
      </c>
      <c r="J25" s="675">
        <f>IFERROR(INDEX('Produtos Selecionados'!$M:$M,MATCH($E25,'Produtos Selecionados'!$E:$E,0)),"-")</f>
        <v>1</v>
      </c>
      <c r="K25" s="232">
        <v>0.05</v>
      </c>
      <c r="L25" s="246">
        <f t="shared" ca="1" si="5"/>
        <v>4.1000000000000002E-2</v>
      </c>
      <c r="M25" s="232">
        <v>0.05</v>
      </c>
      <c r="N25" s="246">
        <f t="shared" ca="1" si="6"/>
        <v>3.2000000000000001E-2</v>
      </c>
      <c r="O25" s="232">
        <v>0.05</v>
      </c>
      <c r="P25" s="246">
        <f t="shared" ca="1" si="7"/>
        <v>2.6000000000000002E-2</v>
      </c>
      <c r="Q25" s="232">
        <v>0.1</v>
      </c>
      <c r="R25" s="246">
        <f t="shared" ca="1" si="8"/>
        <v>2.0000000000000004E-2</v>
      </c>
      <c r="S25" s="232">
        <v>0.1</v>
      </c>
      <c r="T25" s="246">
        <f t="shared" ca="1" si="9"/>
        <v>8.0000000000000002E-3</v>
      </c>
    </row>
    <row r="26" spans="2:22" s="247" customFormat="1" ht="15">
      <c r="B26" s="230"/>
      <c r="C26" s="230"/>
      <c r="D26" s="230"/>
      <c r="E26" s="236" t="s">
        <v>243</v>
      </c>
      <c r="F26" s="674" t="str">
        <f>IFERROR(INDEX('Produtos Selecionados'!$G:$G,MATCH($E26,'Produtos Selecionados'!$E:$E,0)),"-")</f>
        <v>-</v>
      </c>
      <c r="G26" s="674" t="str">
        <f>IFERROR(INDEX('Produtos Selecionados'!$H:$H,MATCH($E26,'Produtos Selecionados'!$E:$E,0)),"-")</f>
        <v>Sim</v>
      </c>
      <c r="H26" s="674">
        <f>IFERROR(INDEX('Produtos Selecionados'!$O:$O,MATCH($E26,'Produtos Selecionados'!$E:$E,0)),"-")</f>
        <v>1E-3</v>
      </c>
      <c r="I26" s="675" t="str">
        <f>IFERROR(INDEX('Produtos Selecionados'!$L:$L,MATCH($E26,'Produtos Selecionados'!$E:$E,0)),"-")</f>
        <v>BRL</v>
      </c>
      <c r="J26" s="675">
        <f>IFERROR(INDEX('Produtos Selecionados'!$M:$M,MATCH($E26,'Produtos Selecionados'!$E:$E,0)),"-")</f>
        <v>1</v>
      </c>
      <c r="K26" s="232">
        <v>7.0000000000000007E-2</v>
      </c>
      <c r="L26" s="246">
        <f ca="1">IF(K26="","", K26*K$11)</f>
        <v>5.74E-2</v>
      </c>
      <c r="M26" s="232">
        <v>7.0000000000000007E-2</v>
      </c>
      <c r="N26" s="246">
        <f ca="1">IF(M26="","", M26*M$11)</f>
        <v>4.4800000000000006E-2</v>
      </c>
      <c r="O26" s="232">
        <v>7.0000000000000007E-2</v>
      </c>
      <c r="P26" s="246">
        <f ca="1">IF(O26="","", O26*O$11)</f>
        <v>3.6400000000000002E-2</v>
      </c>
      <c r="Q26" s="232">
        <v>0.1</v>
      </c>
      <c r="R26" s="246">
        <f ca="1">IF(Q26="","", Q26*Q$11)</f>
        <v>2.0000000000000004E-2</v>
      </c>
      <c r="S26" s="232">
        <v>0.1</v>
      </c>
      <c r="T26" s="246">
        <f ca="1">IF(S26="","", S26*S$11)</f>
        <v>8.0000000000000002E-3</v>
      </c>
    </row>
    <row r="27" spans="2:22" s="247" customFormat="1" ht="15">
      <c r="B27" s="230"/>
      <c r="C27" s="230"/>
      <c r="D27" s="230"/>
      <c r="E27" s="236" t="s">
        <v>18</v>
      </c>
      <c r="F27" s="674" t="str">
        <f>IFERROR(INDEX('Produtos Selecionados'!$G:$G,MATCH($E27,'Produtos Selecionados'!$E:$E,0)),"-")</f>
        <v>-</v>
      </c>
      <c r="G27" s="674" t="str">
        <f>IFERROR(INDEX('Produtos Selecionados'!$H:$H,MATCH($E27,'Produtos Selecionados'!$E:$E,0)),"-")</f>
        <v>Sim</v>
      </c>
      <c r="H27" s="674">
        <f>IFERROR(INDEX('Produtos Selecionados'!$O:$O,MATCH($E27,'Produtos Selecionados'!$E:$E,0)),"-")</f>
        <v>1.0500000000000001E-2</v>
      </c>
      <c r="I27" s="675" t="str">
        <f>IFERROR(INDEX('Produtos Selecionados'!$L:$L,MATCH($E27,'Produtos Selecionados'!$E:$E,0)),"-")</f>
        <v>BRL</v>
      </c>
      <c r="J27" s="675">
        <f>IFERROR(INDEX('Produtos Selecionados'!$M:$M,MATCH($E27,'Produtos Selecionados'!$E:$E,0)),"-")</f>
        <v>1</v>
      </c>
      <c r="K27" s="232">
        <v>0.05</v>
      </c>
      <c r="L27" s="246">
        <f t="shared" ca="1" si="0"/>
        <v>4.1000000000000002E-2</v>
      </c>
      <c r="M27" s="232">
        <v>0.06</v>
      </c>
      <c r="N27" s="246">
        <f t="shared" ca="1" si="1"/>
        <v>3.8399999999999997E-2</v>
      </c>
      <c r="O27" s="232">
        <v>0.06</v>
      </c>
      <c r="P27" s="246">
        <f t="shared" ca="1" si="2"/>
        <v>3.1199999999999999E-2</v>
      </c>
      <c r="Q27" s="232">
        <v>0.1</v>
      </c>
      <c r="R27" s="246">
        <f t="shared" ca="1" si="3"/>
        <v>2.0000000000000004E-2</v>
      </c>
      <c r="S27" s="232">
        <v>0.15</v>
      </c>
      <c r="T27" s="246">
        <f t="shared" ca="1" si="4"/>
        <v>1.2E-2</v>
      </c>
    </row>
    <row r="28" spans="2:22" s="247" customFormat="1" ht="15">
      <c r="B28" s="230"/>
      <c r="C28" s="230"/>
      <c r="D28" s="230"/>
      <c r="E28" s="236" t="s">
        <v>1410</v>
      </c>
      <c r="F28" s="674" t="str">
        <f>IFERROR(INDEX('Produtos Selecionados'!$G:$G,MATCH($E28,'Produtos Selecionados'!$E:$E,0)),"-")</f>
        <v>-</v>
      </c>
      <c r="G28" s="674" t="str">
        <f>IFERROR(INDEX('Produtos Selecionados'!$H:$H,MATCH($E28,'Produtos Selecionados'!$E:$E,0)),"-")</f>
        <v>-</v>
      </c>
      <c r="H28" s="674" t="str">
        <f>IFERROR(INDEX('Produtos Selecionados'!$O:$O,MATCH($E28,'Produtos Selecionados'!$E:$E,0)),"-")</f>
        <v>-</v>
      </c>
      <c r="I28" s="675" t="str">
        <f>IFERROR(INDEX('Produtos Selecionados'!$L:$L,MATCH($E28,'Produtos Selecionados'!$E:$E,0)),"-")</f>
        <v>-</v>
      </c>
      <c r="J28" s="675" t="str">
        <f>IFERROR(INDEX('Produtos Selecionados'!$M:$M,MATCH($E28,'Produtos Selecionados'!$E:$E,0)),"-")</f>
        <v>-</v>
      </c>
      <c r="K28" s="232">
        <v>0.04</v>
      </c>
      <c r="L28" s="246">
        <f t="shared" ca="1" si="0"/>
        <v>3.2799999999999996E-2</v>
      </c>
      <c r="M28" s="232">
        <v>0.04</v>
      </c>
      <c r="N28" s="246">
        <f t="shared" ca="1" si="1"/>
        <v>2.5600000000000001E-2</v>
      </c>
      <c r="O28" s="232">
        <v>0.04</v>
      </c>
      <c r="P28" s="246">
        <f t="shared" ca="1" si="2"/>
        <v>2.0800000000000003E-2</v>
      </c>
      <c r="Q28" s="232"/>
      <c r="R28" s="246" t="str">
        <f t="shared" si="3"/>
        <v/>
      </c>
      <c r="S28" s="232"/>
      <c r="T28" s="246" t="str">
        <f t="shared" si="4"/>
        <v/>
      </c>
    </row>
    <row r="29" spans="2:22" s="247" customFormat="1" ht="15">
      <c r="B29" s="230"/>
      <c r="C29" s="230"/>
      <c r="D29" s="230"/>
      <c r="E29" s="236" t="s">
        <v>1051</v>
      </c>
      <c r="F29" s="674" t="str">
        <f>IFERROR(INDEX('Produtos Selecionados'!$G:$G,MATCH($E29,'Produtos Selecionados'!$E:$E,0)),"-")</f>
        <v>-</v>
      </c>
      <c r="G29" s="674" t="str">
        <f>IFERROR(INDEX('Produtos Selecionados'!$H:$H,MATCH($E29,'Produtos Selecionados'!$E:$E,0)),"-")</f>
        <v>Sim</v>
      </c>
      <c r="H29" s="674">
        <f>IFERROR(INDEX('Produtos Selecionados'!$O:$O,MATCH($E29,'Produtos Selecionados'!$E:$E,0)),"-")</f>
        <v>6.6666666666666697E-3</v>
      </c>
      <c r="I29" s="675" t="str">
        <f>IFERROR(INDEX('Produtos Selecionados'!$L:$L,MATCH($E29,'Produtos Selecionados'!$E:$E,0)),"-")</f>
        <v>BRL</v>
      </c>
      <c r="J29" s="675">
        <f>IFERROR(INDEX('Produtos Selecionados'!$M:$M,MATCH($E29,'Produtos Selecionados'!$E:$E,0)),"-")</f>
        <v>1</v>
      </c>
      <c r="K29" s="232">
        <v>0.05</v>
      </c>
      <c r="L29" s="246">
        <f ca="1">IF(K29="","", K29*K$11)</f>
        <v>4.1000000000000002E-2</v>
      </c>
      <c r="M29" s="232">
        <v>0.06</v>
      </c>
      <c r="N29" s="246">
        <f ca="1">IF(M29="","", M29*M$11)</f>
        <v>3.8399999999999997E-2</v>
      </c>
      <c r="O29" s="232">
        <v>0.05</v>
      </c>
      <c r="P29" s="246">
        <f ca="1">IF(O29="","", O29*O$11)</f>
        <v>2.6000000000000002E-2</v>
      </c>
      <c r="Q29" s="232">
        <v>0.1</v>
      </c>
      <c r="R29" s="246">
        <f ca="1">IF(Q29="","", Q29*Q$11)</f>
        <v>2.0000000000000004E-2</v>
      </c>
      <c r="S29" s="232"/>
      <c r="T29" s="246" t="str">
        <f>IF(S29="","", S29*S$11)</f>
        <v/>
      </c>
    </row>
    <row r="30" spans="2:22" s="247" customFormat="1" ht="15">
      <c r="B30" s="230"/>
      <c r="C30" s="230"/>
      <c r="D30" s="230"/>
      <c r="E30" s="236" t="s">
        <v>100</v>
      </c>
      <c r="F30" s="674" t="str">
        <f>IFERROR(INDEX('Produtos Selecionados'!$G:$G,MATCH($E30,'Produtos Selecionados'!$E:$E,0)),"-")</f>
        <v>-</v>
      </c>
      <c r="G30" s="674" t="str">
        <f>IFERROR(INDEX('Produtos Selecionados'!$H:$H,MATCH($E30,'Produtos Selecionados'!$E:$E,0)),"-")</f>
        <v>Sim</v>
      </c>
      <c r="H30" s="674">
        <f>IFERROR(INDEX('Produtos Selecionados'!$O:$O,MATCH($E30,'Produtos Selecionados'!$E:$E,0)),"-")</f>
        <v>2.7499999999999998E-3</v>
      </c>
      <c r="I30" s="675" t="str">
        <f>IFERROR(INDEX('Produtos Selecionados'!$L:$L,MATCH($E30,'Produtos Selecionados'!$E:$E,0)),"-")</f>
        <v>BRL</v>
      </c>
      <c r="J30" s="675">
        <f>IFERROR(INDEX('Produtos Selecionados'!$M:$M,MATCH($E30,'Produtos Selecionados'!$E:$E,0)),"-")</f>
        <v>1</v>
      </c>
      <c r="K30" s="232">
        <v>0.04</v>
      </c>
      <c r="L30" s="246">
        <f ca="1">IF(K30="","", K30*K$11)</f>
        <v>3.2799999999999996E-2</v>
      </c>
      <c r="M30" s="232"/>
      <c r="N30" s="246" t="str">
        <f>IF(M30="","", M30*M$11)</f>
        <v/>
      </c>
      <c r="O30" s="232"/>
      <c r="P30" s="246" t="str">
        <f>IF(O30="","", O30*O$11)</f>
        <v/>
      </c>
      <c r="Q30" s="232"/>
      <c r="R30" s="246" t="str">
        <f>IF(Q30="","", Q30*Q$11)</f>
        <v/>
      </c>
      <c r="S30" s="232"/>
      <c r="T30" s="246" t="str">
        <f>IF(S30="","", S30*S$11)</f>
        <v/>
      </c>
    </row>
    <row r="31" spans="2:22" s="153" customFormat="1" ht="8.25" customHeight="1">
      <c r="B31" s="233"/>
      <c r="C31" s="233"/>
      <c r="D31" s="233"/>
      <c r="E31" s="176"/>
      <c r="F31" s="190"/>
      <c r="G31" s="190"/>
      <c r="H31" s="190"/>
      <c r="I31" s="190"/>
      <c r="J31" s="190"/>
      <c r="K31" s="248"/>
      <c r="L31" s="249" t="str">
        <f>IF(K31="","", K31*K$11)</f>
        <v/>
      </c>
      <c r="M31" s="232"/>
      <c r="N31" s="249" t="str">
        <f>IF(M31="","", M31*M$11)</f>
        <v/>
      </c>
      <c r="O31" s="248"/>
      <c r="P31" s="249" t="str">
        <f>IF(O31="","", O31*O$11)</f>
        <v/>
      </c>
      <c r="Q31" s="248"/>
      <c r="R31" s="249" t="str">
        <f>IF(Q31="","", Q31*Q$11)</f>
        <v/>
      </c>
      <c r="S31" s="248"/>
      <c r="T31" s="249" t="str">
        <f>IF(S31="","", S31*S$11)</f>
        <v/>
      </c>
      <c r="V31" s="243"/>
    </row>
    <row r="32" spans="2:22" s="153" customFormat="1" ht="15">
      <c r="B32" s="233"/>
      <c r="C32" s="233" t="s">
        <v>12</v>
      </c>
      <c r="D32" s="233" t="s">
        <v>12</v>
      </c>
      <c r="E32" s="155" t="s">
        <v>621</v>
      </c>
      <c r="F32" s="156"/>
      <c r="G32" s="156"/>
      <c r="H32" s="156"/>
      <c r="I32" s="156"/>
      <c r="J32" s="156"/>
      <c r="K32" s="235">
        <f ca="1">OFFSET('Asset Allocation Tatico'!$B$9, MATCH($E32,OFFSET('Asset Allocation Tatico'!$B$9,,,COUNTA('Asset Allocation Tatico'!$B:$B)-COUNTA('Asset Allocation Tatico'!$B$1:$B$9)),0)-1, MATCH(K$5,'Asset Allocation Tatico'!$D$5:$M$5,0)+2)</f>
        <v>0.15</v>
      </c>
      <c r="L32" s="244">
        <f ca="1">L34+L38+L44</f>
        <v>0.15000000000000002</v>
      </c>
      <c r="M32" s="235">
        <f ca="1">OFFSET('Asset Allocation Tatico'!$B$9, MATCH($E32,OFFSET('Asset Allocation Tatico'!$B$9,,,COUNTA('Asset Allocation Tatico'!$B:$B)-COUNTA('Asset Allocation Tatico'!$B$1:$B$9)),0)-1, MATCH(M$5,'Asset Allocation Tatico'!$D$5:$M$5,0)+2)</f>
        <v>0.15</v>
      </c>
      <c r="N32" s="244">
        <f ca="1">N34+N38+N44</f>
        <v>0.15000000000000002</v>
      </c>
      <c r="O32" s="235">
        <f ca="1">OFFSET('Asset Allocation Tatico'!$B$9, MATCH($E32,OFFSET('Asset Allocation Tatico'!$B$9,,,COUNTA('Asset Allocation Tatico'!$B:$B)-COUNTA('Asset Allocation Tatico'!$B$1:$B$9)),0)-1, MATCH(O$5,'Asset Allocation Tatico'!$D$5:$M$5,0)+2)</f>
        <v>0.1</v>
      </c>
      <c r="P32" s="244">
        <f ca="1">P34+P38+P44</f>
        <v>0.1</v>
      </c>
      <c r="Q32" s="235">
        <f ca="1">OFFSET('Asset Allocation Tatico'!$B$9, MATCH($E32,OFFSET('Asset Allocation Tatico'!$B$9,,,COUNTA('Asset Allocation Tatico'!$B:$B)-COUNTA('Asset Allocation Tatico'!$B$1:$B$9)),0)-1, MATCH(Q$5,'Asset Allocation Tatico'!$D$5:$M$5,0)+2)</f>
        <v>0.2</v>
      </c>
      <c r="R32" s="244">
        <f ca="1">R34+R38+R44</f>
        <v>0.2</v>
      </c>
      <c r="S32" s="235">
        <f ca="1">OFFSET('Asset Allocation Tatico'!$B$9, MATCH($E32,OFFSET('Asset Allocation Tatico'!$B$9,,,COUNTA('Asset Allocation Tatico'!$B:$B)-COUNTA('Asset Allocation Tatico'!$B$1:$B$9)),0)-1, MATCH(S$5,'Asset Allocation Tatico'!$D$5:$M$5,0)+2)</f>
        <v>0.15</v>
      </c>
      <c r="T32" s="245">
        <f ca="1">T34+T38+T44</f>
        <v>0.15000000000000002</v>
      </c>
      <c r="V32" s="157"/>
    </row>
    <row r="33" spans="2:22" s="153" customFormat="1" ht="3" customHeight="1">
      <c r="B33" s="233"/>
      <c r="C33" s="233"/>
      <c r="D33" s="233"/>
      <c r="F33" s="190"/>
      <c r="G33" s="190"/>
      <c r="H33" s="190"/>
      <c r="I33" s="190"/>
      <c r="J33" s="190"/>
      <c r="K33" s="276"/>
      <c r="L33" s="242"/>
      <c r="M33" s="276"/>
      <c r="N33" s="242"/>
      <c r="O33" s="276"/>
      <c r="P33" s="242"/>
      <c r="Q33" s="276"/>
      <c r="R33" s="242"/>
      <c r="S33" s="276"/>
      <c r="T33" s="242"/>
      <c r="V33" s="157"/>
    </row>
    <row r="34" spans="2:22" s="153" customFormat="1" ht="15">
      <c r="B34" s="233"/>
      <c r="C34" s="233"/>
      <c r="D34" s="233" t="s">
        <v>12</v>
      </c>
      <c r="E34" s="158" t="s">
        <v>1374</v>
      </c>
      <c r="F34" s="159"/>
      <c r="G34" s="159"/>
      <c r="H34" s="159"/>
      <c r="I34" s="159"/>
      <c r="J34" s="159"/>
      <c r="K34" s="234">
        <f ca="1">OFFSET('Asset Allocation Tatico'!$B$9, MATCH($E34,OFFSET('Asset Allocation Tatico'!$B$9,,,COUNTA('Asset Allocation Tatico'!$B:$B)-COUNTA('Asset Allocation Tatico'!$B$1:$B$9)),0)-1, MATCH(K$5,'Asset Allocation Tatico'!$D$5:$M$5,0)+2)</f>
        <v>0</v>
      </c>
      <c r="L34" s="207">
        <f>SUM(L35:L37)</f>
        <v>0</v>
      </c>
      <c r="M34" s="234">
        <f ca="1">OFFSET('Asset Allocation Tatico'!$B$9, MATCH($E34,OFFSET('Asset Allocation Tatico'!$B$9,,,COUNTA('Asset Allocation Tatico'!$B:$B)-COUNTA('Asset Allocation Tatico'!$B$1:$B$9)),0)-1, MATCH(M$5,'Asset Allocation Tatico'!$D$5:$M$5,0)+2)</f>
        <v>0</v>
      </c>
      <c r="N34" s="207">
        <f>SUM(N35:N37)</f>
        <v>0</v>
      </c>
      <c r="O34" s="234">
        <f ca="1">OFFSET('Asset Allocation Tatico'!$B$9, MATCH($E34,OFFSET('Asset Allocation Tatico'!$B$9,,,COUNTA('Asset Allocation Tatico'!$B:$B)-COUNTA('Asset Allocation Tatico'!$B$1:$B$9)),0)-1, MATCH(O$5,'Asset Allocation Tatico'!$D$5:$M$5,0)+2)</f>
        <v>0</v>
      </c>
      <c r="P34" s="207">
        <f>SUM(P35:P37)</f>
        <v>0</v>
      </c>
      <c r="Q34" s="234">
        <f ca="1">OFFSET('Asset Allocation Tatico'!$B$9, MATCH($E34,OFFSET('Asset Allocation Tatico'!$B$9,,,COUNTA('Asset Allocation Tatico'!$B:$B)-COUNTA('Asset Allocation Tatico'!$B$1:$B$9)),0)-1, MATCH(Q$5,'Asset Allocation Tatico'!$D$5:$M$5,0)+2)</f>
        <v>0</v>
      </c>
      <c r="R34" s="207">
        <f>SUM(R35:R37)</f>
        <v>0</v>
      </c>
      <c r="S34" s="234">
        <f ca="1">OFFSET('Asset Allocation Tatico'!$B$9, MATCH($E34,OFFSET('Asset Allocation Tatico'!$B$9,,,COUNTA('Asset Allocation Tatico'!$B:$B)-COUNTA('Asset Allocation Tatico'!$B$1:$B$9)),0)-1, MATCH(S$5,'Asset Allocation Tatico'!$D$5:$M$5,0)+2)</f>
        <v>0</v>
      </c>
      <c r="T34" s="207">
        <f>SUM(T35:T37)</f>
        <v>0</v>
      </c>
      <c r="V34" s="157"/>
    </row>
    <row r="35" spans="2:22" s="247" customFormat="1" ht="15">
      <c r="B35" s="230"/>
      <c r="C35" s="230"/>
      <c r="D35" s="230"/>
      <c r="E35" s="236"/>
      <c r="F35" s="674" t="str">
        <f>IFERROR(INDEX('Produtos Selecionados'!$G:$G,MATCH($E35,'Produtos Selecionados'!$E:$E,0)),"-")</f>
        <v>-</v>
      </c>
      <c r="G35" s="674" t="str">
        <f>IFERROR(INDEX('Produtos Selecionados'!$H:$H,MATCH($E35,'Produtos Selecionados'!$E:$E,0)),"-")</f>
        <v>-</v>
      </c>
      <c r="H35" s="674" t="str">
        <f>IFERROR(INDEX('Produtos Selecionados'!$O:$O,MATCH($E35,'Produtos Selecionados'!$E:$E,0)),"-")</f>
        <v>-</v>
      </c>
      <c r="I35" s="675" t="str">
        <f>IFERROR(INDEX('Produtos Selecionados'!$L:$L,MATCH($E35,'Produtos Selecionados'!$E:$E,0)),"-")</f>
        <v>-</v>
      </c>
      <c r="J35" s="675" t="str">
        <f>IFERROR(INDEX('Produtos Selecionados'!$M:$M,MATCH($E35,'Produtos Selecionados'!$E:$E,0)),"-")</f>
        <v>-</v>
      </c>
      <c r="K35" s="232"/>
      <c r="L35" s="246" t="str">
        <f t="shared" ref="L35:N36" si="25">IF(K35="","", K35*K$34)</f>
        <v/>
      </c>
      <c r="M35" s="232"/>
      <c r="N35" s="246" t="str">
        <f t="shared" si="25"/>
        <v/>
      </c>
      <c r="O35" s="232"/>
      <c r="P35" s="246" t="str">
        <f>IF(O35="","", O35*O$34)</f>
        <v/>
      </c>
      <c r="Q35" s="232"/>
      <c r="R35" s="246" t="str">
        <f>IF(Q35="","", Q35*Q$34)</f>
        <v/>
      </c>
      <c r="S35" s="232"/>
      <c r="T35" s="246" t="str">
        <f>IF(S35="","", S35*S$34)</f>
        <v/>
      </c>
    </row>
    <row r="36" spans="2:22" s="247" customFormat="1" ht="15">
      <c r="B36" s="230"/>
      <c r="C36" s="230"/>
      <c r="D36" s="230"/>
      <c r="E36" s="236"/>
      <c r="F36" s="674" t="str">
        <f>IFERROR(INDEX('Produtos Selecionados'!$G:$G,MATCH($E36,'Produtos Selecionados'!$E:$E,0)),"-")</f>
        <v>-</v>
      </c>
      <c r="G36" s="674" t="str">
        <f>IFERROR(INDEX('Produtos Selecionados'!$H:$H,MATCH($E36,'Produtos Selecionados'!$E:$E,0)),"-")</f>
        <v>-</v>
      </c>
      <c r="H36" s="674" t="str">
        <f>IFERROR(INDEX('Produtos Selecionados'!$O:$O,MATCH($E36,'Produtos Selecionados'!$E:$E,0)),"-")</f>
        <v>-</v>
      </c>
      <c r="I36" s="675" t="str">
        <f>IFERROR(INDEX('Produtos Selecionados'!$L:$L,MATCH($E36,'Produtos Selecionados'!$E:$E,0)),"-")</f>
        <v>-</v>
      </c>
      <c r="J36" s="675" t="str">
        <f>IFERROR(INDEX('Produtos Selecionados'!$M:$M,MATCH($E36,'Produtos Selecionados'!$E:$E,0)),"-")</f>
        <v>-</v>
      </c>
      <c r="K36" s="232"/>
      <c r="L36" s="246" t="str">
        <f t="shared" si="25"/>
        <v/>
      </c>
      <c r="M36" s="232"/>
      <c r="N36" s="246" t="str">
        <f t="shared" si="25"/>
        <v/>
      </c>
      <c r="O36" s="232"/>
      <c r="P36" s="246" t="str">
        <f>IF(O36="","", O36*O$34)</f>
        <v/>
      </c>
      <c r="Q36" s="232"/>
      <c r="R36" s="246" t="str">
        <f>IF(Q36="","", Q36*Q$34)</f>
        <v/>
      </c>
      <c r="S36" s="232"/>
      <c r="T36" s="246" t="str">
        <f>IF(S36="","", S36*S$34)</f>
        <v/>
      </c>
    </row>
    <row r="37" spans="2:22" s="153" customFormat="1" ht="8.25" customHeight="1">
      <c r="B37" s="233"/>
      <c r="C37" s="233"/>
      <c r="D37" s="233"/>
      <c r="E37" s="176"/>
      <c r="F37" s="190"/>
      <c r="G37" s="190"/>
      <c r="H37" s="190"/>
      <c r="I37" s="190"/>
      <c r="J37" s="190"/>
      <c r="K37" s="248"/>
      <c r="L37" s="249" t="str">
        <f>IF(K37="","", K37*K$11)</f>
        <v/>
      </c>
      <c r="M37" s="290"/>
      <c r="N37" s="249" t="str">
        <f>IF(M37="","", M37*M$11)</f>
        <v/>
      </c>
      <c r="O37" s="248"/>
      <c r="P37" s="249" t="str">
        <f>IF(O37="","", O37*O$11)</f>
        <v/>
      </c>
      <c r="Q37" s="248"/>
      <c r="R37" s="249" t="str">
        <f>IF(Q37="","", Q37*Q$11)</f>
        <v/>
      </c>
      <c r="S37" s="248"/>
      <c r="T37" s="249" t="str">
        <f>IF(S37="","", S37*S$11)</f>
        <v/>
      </c>
      <c r="V37" s="243"/>
    </row>
    <row r="38" spans="2:22" s="153" customFormat="1" ht="15">
      <c r="B38" s="233"/>
      <c r="C38" s="233"/>
      <c r="D38" s="233" t="s">
        <v>12</v>
      </c>
      <c r="E38" s="158" t="s">
        <v>1378</v>
      </c>
      <c r="F38" s="159"/>
      <c r="G38" s="159"/>
      <c r="H38" s="159"/>
      <c r="I38" s="159"/>
      <c r="J38" s="159"/>
      <c r="K38" s="234">
        <f ca="1">OFFSET('Asset Allocation Tatico'!$B$9, MATCH($E38,OFFSET('Asset Allocation Tatico'!$B$9,,,COUNTA('Asset Allocation Tatico'!$B:$B)-COUNTA('Asset Allocation Tatico'!$B$1:$B$9)),0)-1, MATCH(K$5,'Asset Allocation Tatico'!$D$5:$M$5,0)+2)</f>
        <v>0.11</v>
      </c>
      <c r="L38" s="207">
        <f ca="1">SUM(L39:L43)</f>
        <v>0.11000000000000001</v>
      </c>
      <c r="M38" s="234">
        <f ca="1">OFFSET('Asset Allocation Tatico'!$B$9, MATCH($E38,OFFSET('Asset Allocation Tatico'!$B$9,,,COUNTA('Asset Allocation Tatico'!$B:$B)-COUNTA('Asset Allocation Tatico'!$B$1:$B$9)),0)-1, MATCH(M$5,'Asset Allocation Tatico'!$D$5:$M$5,0)+2)</f>
        <v>0.11</v>
      </c>
      <c r="N38" s="207">
        <f ca="1">SUM(N39:N43)</f>
        <v>0.11000000000000001</v>
      </c>
      <c r="O38" s="234">
        <f ca="1">OFFSET('Asset Allocation Tatico'!$B$9, MATCH($E38,OFFSET('Asset Allocation Tatico'!$B$9,,,COUNTA('Asset Allocation Tatico'!$B:$B)-COUNTA('Asset Allocation Tatico'!$B$1:$B$9)),0)-1, MATCH(O$5,'Asset Allocation Tatico'!$D$5:$M$5,0)+2)</f>
        <v>7.4999999999999997E-2</v>
      </c>
      <c r="P38" s="207">
        <f ca="1">SUM(P39:P43)</f>
        <v>7.4999999999999997E-2</v>
      </c>
      <c r="Q38" s="234">
        <f ca="1">OFFSET('Asset Allocation Tatico'!$B$9, MATCH($E38,OFFSET('Asset Allocation Tatico'!$B$9,,,COUNTA('Asset Allocation Tatico'!$B:$B)-COUNTA('Asset Allocation Tatico'!$B$1:$B$9)),0)-1, MATCH(Q$5,'Asset Allocation Tatico'!$D$5:$M$5,0)+2)</f>
        <v>0.15</v>
      </c>
      <c r="R38" s="207">
        <f ca="1">SUM(R39:R43)</f>
        <v>0.15</v>
      </c>
      <c r="S38" s="234">
        <f ca="1">OFFSET('Asset Allocation Tatico'!$B$9, MATCH($E38,OFFSET('Asset Allocation Tatico'!$B$9,,,COUNTA('Asset Allocation Tatico'!$B:$B)-COUNTA('Asset Allocation Tatico'!$B$1:$B$9)),0)-1, MATCH(S$5,'Asset Allocation Tatico'!$D$5:$M$5,0)+2)</f>
        <v>0.11</v>
      </c>
      <c r="T38" s="207">
        <f ca="1">SUM(T39:T43)</f>
        <v>0.11000000000000001</v>
      </c>
      <c r="V38" s="157"/>
    </row>
    <row r="39" spans="2:22" s="247" customFormat="1" ht="15">
      <c r="B39" s="230"/>
      <c r="C39" s="230"/>
      <c r="D39" s="230"/>
      <c r="E39" s="236" t="str">
        <f ca="1">'RF &amp; RV Guide'!E35</f>
        <v>NTN-B 2028 (IPCA+5.35%)</v>
      </c>
      <c r="F39" s="674" t="str">
        <f ca="1">IFERROR(INDEX('Produtos Selecionados'!$G:$G,MATCH($E39,'Produtos Selecionados'!$E:$E,0)),"-")</f>
        <v>MFO</v>
      </c>
      <c r="G39" s="674" t="str">
        <f ca="1">IFERROR(INDEX('Produtos Selecionados'!$H:$H,MATCH($E39,'Produtos Selecionados'!$E:$E,0)),"-")</f>
        <v>Sim</v>
      </c>
      <c r="H39" s="674" t="str">
        <f ca="1">IFERROR(INDEX('Produtos Selecionados'!$O:$O,MATCH($E39,'Produtos Selecionados'!$E:$E,0)),"-")</f>
        <v>-</v>
      </c>
      <c r="I39" s="675" t="str">
        <f ca="1">IFERROR(INDEX('Produtos Selecionados'!$L:$L,MATCH($E39,'Produtos Selecionados'!$E:$E,0)),"-")</f>
        <v>BRL</v>
      </c>
      <c r="J39" s="675">
        <f ca="1">IFERROR(INDEX('Produtos Selecionados'!$M:$M,MATCH($E39,'Produtos Selecionados'!$E:$E,0)),"-")</f>
        <v>2133</v>
      </c>
      <c r="K39" s="232">
        <v>0.3</v>
      </c>
      <c r="L39" s="246">
        <f ca="1">IF(K39="","", K39*K$38)</f>
        <v>3.3000000000000002E-2</v>
      </c>
      <c r="M39" s="232">
        <v>0.3</v>
      </c>
      <c r="N39" s="246">
        <f ca="1">IF(M39="","", M39*M$38)</f>
        <v>3.3000000000000002E-2</v>
      </c>
      <c r="O39" s="232">
        <v>0.3</v>
      </c>
      <c r="P39" s="246">
        <f ca="1">IF(O39="","", O39*O$38)</f>
        <v>2.2499999999999999E-2</v>
      </c>
      <c r="Q39" s="232">
        <v>0.3</v>
      </c>
      <c r="R39" s="246">
        <f ca="1">IF(Q39="","", Q39*Q$38)</f>
        <v>4.4999999999999998E-2</v>
      </c>
      <c r="S39" s="232">
        <v>0.3</v>
      </c>
      <c r="T39" s="246">
        <f ca="1">IF(S39="","", S39*S$38)</f>
        <v>3.3000000000000002E-2</v>
      </c>
    </row>
    <row r="40" spans="2:22" s="247" customFormat="1" ht="15">
      <c r="B40" s="230"/>
      <c r="C40" s="230"/>
      <c r="D40" s="230"/>
      <c r="E40" s="236" t="str">
        <f ca="1">'RF &amp; RV Guide'!E36</f>
        <v>NTN-B 2030 (IPCA+5.30%)</v>
      </c>
      <c r="F40" s="674" t="str">
        <f ca="1">IFERROR(INDEX('Produtos Selecionados'!$G:$G,MATCH($E40,'Produtos Selecionados'!$E:$E,0)),"-")</f>
        <v>MFO</v>
      </c>
      <c r="G40" s="674" t="str">
        <f ca="1">IFERROR(INDEX('Produtos Selecionados'!$H:$H,MATCH($E40,'Produtos Selecionados'!$E:$E,0)),"-")</f>
        <v>Sim</v>
      </c>
      <c r="H40" s="674" t="str">
        <f ca="1">IFERROR(INDEX('Produtos Selecionados'!$O:$O,MATCH($E40,'Produtos Selecionados'!$E:$E,0)),"-")</f>
        <v>-</v>
      </c>
      <c r="I40" s="675" t="str">
        <f ca="1">IFERROR(INDEX('Produtos Selecionados'!$L:$L,MATCH($E40,'Produtos Selecionados'!$E:$E,0)),"-")</f>
        <v>BRL</v>
      </c>
      <c r="J40" s="675">
        <f ca="1">IFERROR(INDEX('Produtos Selecionados'!$M:$M,MATCH($E40,'Produtos Selecionados'!$E:$E,0)),"-")</f>
        <v>2863</v>
      </c>
      <c r="K40" s="232">
        <v>0.2</v>
      </c>
      <c r="L40" s="246">
        <f ca="1">IF(K40="","", K40*K$38)</f>
        <v>2.2000000000000002E-2</v>
      </c>
      <c r="M40" s="232">
        <v>0.2</v>
      </c>
      <c r="N40" s="246">
        <f ca="1">IF(M40="","", M40*M$38)</f>
        <v>2.2000000000000002E-2</v>
      </c>
      <c r="O40" s="232">
        <v>0.2</v>
      </c>
      <c r="P40" s="246">
        <f ca="1">IF(O40="","", O40*O$38)</f>
        <v>1.4999999999999999E-2</v>
      </c>
      <c r="Q40" s="232">
        <v>0.2</v>
      </c>
      <c r="R40" s="246">
        <f ca="1">IF(Q40="","", Q40*Q$38)</f>
        <v>0.03</v>
      </c>
      <c r="S40" s="232">
        <v>0.2</v>
      </c>
      <c r="T40" s="246">
        <f ca="1">IF(S40="","", S40*S$38)</f>
        <v>2.2000000000000002E-2</v>
      </c>
    </row>
    <row r="41" spans="2:22" s="247" customFormat="1" ht="15">
      <c r="B41" s="230"/>
      <c r="C41" s="230"/>
      <c r="D41" s="230"/>
      <c r="E41" s="236" t="str">
        <f ca="1">'RF &amp; RV Guide'!E38</f>
        <v>Títulos Bancários - 5 anos (IPCA+6.80%)</v>
      </c>
      <c r="F41" s="674" t="str">
        <f ca="1">IFERROR(INDEX('Produtos Selecionados'!$G:$G,MATCH($E41,'Produtos Selecionados'!$E:$E,0)),"-")</f>
        <v>-</v>
      </c>
      <c r="G41" s="674" t="str">
        <f ca="1">IFERROR(INDEX('Produtos Selecionados'!$H:$H,MATCH($E41,'Produtos Selecionados'!$E:$E,0)),"-")</f>
        <v>-</v>
      </c>
      <c r="H41" s="674">
        <f ca="1">IFERROR(INDEX('Produtos Selecionados'!$O:$O,MATCH($E41,'Produtos Selecionados'!$E:$E,0)),"-")</f>
        <v>2.5000000000000001E-3</v>
      </c>
      <c r="I41" s="675" t="str">
        <f ca="1">IFERROR(INDEX('Produtos Selecionados'!$L:$L,MATCH($E41,'Produtos Selecionados'!$E:$E,0)),"-")</f>
        <v>BRL</v>
      </c>
      <c r="J41" s="675">
        <f ca="1">IFERROR(INDEX('Produtos Selecionados'!$M:$M,MATCH($E41,'Produtos Selecionados'!$E:$E,0)),"-")</f>
        <v>1825</v>
      </c>
      <c r="K41" s="232">
        <v>0.2</v>
      </c>
      <c r="L41" s="246">
        <f ca="1">IF(K41="","", K41*K$38)</f>
        <v>2.2000000000000002E-2</v>
      </c>
      <c r="M41" s="232">
        <v>0.2</v>
      </c>
      <c r="N41" s="246">
        <f ca="1">IF(M41="","", M41*M$38)</f>
        <v>2.2000000000000002E-2</v>
      </c>
      <c r="O41" s="232">
        <v>0.2</v>
      </c>
      <c r="P41" s="246">
        <f ca="1">IF(O41="","", O41*O$38)</f>
        <v>1.4999999999999999E-2</v>
      </c>
      <c r="Q41" s="232">
        <v>0.2</v>
      </c>
      <c r="R41" s="246">
        <f ca="1">IF(Q41="","", Q41*Q$38)</f>
        <v>0.03</v>
      </c>
      <c r="S41" s="232">
        <v>0.2</v>
      </c>
      <c r="T41" s="246">
        <f ca="1">IF(S41="","", S41*S$38)</f>
        <v>2.2000000000000002E-2</v>
      </c>
    </row>
    <row r="42" spans="2:22" s="247" customFormat="1" ht="15">
      <c r="B42" s="230"/>
      <c r="C42" s="230"/>
      <c r="D42" s="230"/>
      <c r="E42" s="236" t="str">
        <f>'RF &amp; RV Guide'!E41</f>
        <v>Títulos Corporativos - 6 anos (IPCA+8.10%)</v>
      </c>
      <c r="F42" s="674" t="str">
        <f>IFERROR(INDEX('Produtos Selecionados'!$G:$G,MATCH($E42,'Produtos Selecionados'!$E:$E,0)),"-")</f>
        <v>-</v>
      </c>
      <c r="G42" s="674" t="str">
        <f>IFERROR(INDEX('Produtos Selecionados'!$H:$H,MATCH($E42,'Produtos Selecionados'!$E:$E,0)),"-")</f>
        <v>-</v>
      </c>
      <c r="H42" s="674">
        <f>IFERROR(INDEX('Produtos Selecionados'!$O:$O,MATCH($E42,'Produtos Selecionados'!$E:$E,0)),"-")</f>
        <v>2.5000000000000001E-3</v>
      </c>
      <c r="I42" s="675" t="str">
        <f>IFERROR(INDEX('Produtos Selecionados'!$L:$L,MATCH($E42,'Produtos Selecionados'!$E:$E,0)),"-")</f>
        <v>BRL</v>
      </c>
      <c r="J42" s="675">
        <f>IFERROR(INDEX('Produtos Selecionados'!$M:$M,MATCH($E42,'Produtos Selecionados'!$E:$E,0)),"-")</f>
        <v>2190</v>
      </c>
      <c r="K42" s="232">
        <v>0.3</v>
      </c>
      <c r="L42" s="246">
        <f ca="1">IF(K42="","", K42*K$38)</f>
        <v>3.3000000000000002E-2</v>
      </c>
      <c r="M42" s="232">
        <v>0.3</v>
      </c>
      <c r="N42" s="246">
        <f ca="1">IF(M42="","", M42*M$38)</f>
        <v>3.3000000000000002E-2</v>
      </c>
      <c r="O42" s="232">
        <v>0.3</v>
      </c>
      <c r="P42" s="246">
        <f ca="1">IF(O42="","", O42*O$38)</f>
        <v>2.2499999999999999E-2</v>
      </c>
      <c r="Q42" s="232">
        <v>0.3</v>
      </c>
      <c r="R42" s="246">
        <f ca="1">IF(Q42="","", Q42*Q$38)</f>
        <v>4.4999999999999998E-2</v>
      </c>
      <c r="S42" s="232">
        <v>0.3</v>
      </c>
      <c r="T42" s="246">
        <f ca="1">IF(S42="","", S42*S$38)</f>
        <v>3.3000000000000002E-2</v>
      </c>
    </row>
    <row r="43" spans="2:22" s="153" customFormat="1" ht="8.25" customHeight="1">
      <c r="B43" s="233"/>
      <c r="C43" s="233"/>
      <c r="D43" s="233"/>
      <c r="E43" s="176"/>
      <c r="F43" s="190"/>
      <c r="G43" s="190"/>
      <c r="H43" s="190"/>
      <c r="I43" s="190"/>
      <c r="J43" s="190"/>
      <c r="K43" s="248"/>
      <c r="L43" s="249" t="str">
        <f>IF(K43="","", K43*K$11)</f>
        <v/>
      </c>
      <c r="M43" s="290"/>
      <c r="N43" s="249" t="str">
        <f>IF(M43="","", M43*M$11)</f>
        <v/>
      </c>
      <c r="O43" s="248"/>
      <c r="P43" s="249" t="str">
        <f>IF(O43="","", O43*O$11)</f>
        <v/>
      </c>
      <c r="Q43" s="248"/>
      <c r="R43" s="249" t="str">
        <f>IF(Q43="","", Q43*Q$11)</f>
        <v/>
      </c>
      <c r="S43" s="248"/>
      <c r="T43" s="249" t="str">
        <f>IF(S43="","", S43*S$11)</f>
        <v/>
      </c>
      <c r="V43" s="243"/>
    </row>
    <row r="44" spans="2:22" s="153" customFormat="1" ht="15">
      <c r="B44" s="233"/>
      <c r="C44" s="233"/>
      <c r="D44" s="233" t="s">
        <v>12</v>
      </c>
      <c r="E44" s="158" t="s">
        <v>1372</v>
      </c>
      <c r="F44" s="159"/>
      <c r="G44" s="159"/>
      <c r="H44" s="159"/>
      <c r="I44" s="159"/>
      <c r="J44" s="159"/>
      <c r="K44" s="234">
        <f ca="1">OFFSET('Asset Allocation Tatico'!$B$9, MATCH($E44,OFFSET('Asset Allocation Tatico'!$B$9,,,COUNTA('Asset Allocation Tatico'!$B:$B)-COUNTA('Asset Allocation Tatico'!$B$1:$B$9)),0)-1, MATCH(K$5,'Asset Allocation Tatico'!$D$5:$M$5,0)+2)</f>
        <v>0.04</v>
      </c>
      <c r="L44" s="207">
        <f ca="1">SUM(L45:L47)</f>
        <v>4.0000000000000008E-2</v>
      </c>
      <c r="M44" s="234">
        <f ca="1">OFFSET('Asset Allocation Tatico'!$B$9, MATCH($E44,OFFSET('Asset Allocation Tatico'!$B$9,,,COUNTA('Asset Allocation Tatico'!$B:$B)-COUNTA('Asset Allocation Tatico'!$B$1:$B$9)),0)-1, MATCH(M$5,'Asset Allocation Tatico'!$D$5:$M$5,0)+2)</f>
        <v>0.04</v>
      </c>
      <c r="N44" s="207">
        <f ca="1">SUM(N45:N47)</f>
        <v>0.04</v>
      </c>
      <c r="O44" s="234">
        <f ca="1">OFFSET('Asset Allocation Tatico'!$B$9, MATCH($E44,OFFSET('Asset Allocation Tatico'!$B$9,,,COUNTA('Asset Allocation Tatico'!$B:$B)-COUNTA('Asset Allocation Tatico'!$B$1:$B$9)),0)-1, MATCH(O$5,'Asset Allocation Tatico'!$D$5:$M$5,0)+2)</f>
        <v>2.5000000000000001E-2</v>
      </c>
      <c r="P44" s="207">
        <f ca="1">SUM(P45:P47)</f>
        <v>2.5000000000000001E-2</v>
      </c>
      <c r="Q44" s="234">
        <f ca="1">OFFSET('Asset Allocation Tatico'!$B$9, MATCH($E44,OFFSET('Asset Allocation Tatico'!$B$9,,,COUNTA('Asset Allocation Tatico'!$B:$B)-COUNTA('Asset Allocation Tatico'!$B$1:$B$9)),0)-1, MATCH(Q$5,'Asset Allocation Tatico'!$D$5:$M$5,0)+2)</f>
        <v>0.05</v>
      </c>
      <c r="R44" s="207">
        <f ca="1">SUM(R45:R47)</f>
        <v>0.05</v>
      </c>
      <c r="S44" s="234">
        <f ca="1">OFFSET('Asset Allocation Tatico'!$B$9, MATCH($E44,OFFSET('Asset Allocation Tatico'!$B$9,,,COUNTA('Asset Allocation Tatico'!$B:$B)-COUNTA('Asset Allocation Tatico'!$B$1:$B$9)),0)-1, MATCH(S$5,'Asset Allocation Tatico'!$D$5:$M$5,0)+2)</f>
        <v>0.04</v>
      </c>
      <c r="T44" s="207">
        <f ca="1">SUM(T45:T47)</f>
        <v>4.0000000000000008E-2</v>
      </c>
      <c r="V44" s="157"/>
    </row>
    <row r="45" spans="2:22" s="247" customFormat="1" ht="15">
      <c r="B45" s="230"/>
      <c r="C45" s="230"/>
      <c r="D45" s="230"/>
      <c r="E45" s="236" t="str">
        <f>'RF &amp; RV Guide'!E47</f>
        <v>Títulos Corporativos - 8 anos (IPCA+8.35%)</v>
      </c>
      <c r="F45" s="674" t="str">
        <f>IFERROR(INDEX('Produtos Selecionados'!$G:$G,MATCH($E45,'Produtos Selecionados'!$E:$E,0)),"-")</f>
        <v>-</v>
      </c>
      <c r="G45" s="674" t="str">
        <f>IFERROR(INDEX('Produtos Selecionados'!$H:$H,MATCH($E45,'Produtos Selecionados'!$E:$E,0)),"-")</f>
        <v>-</v>
      </c>
      <c r="H45" s="674">
        <f>IFERROR(INDEX('Produtos Selecionados'!$O:$O,MATCH($E45,'Produtos Selecionados'!$E:$E,0)),"-")</f>
        <v>2.5000000000000001E-3</v>
      </c>
      <c r="I45" s="675" t="str">
        <f>IFERROR(INDEX('Produtos Selecionados'!$L:$L,MATCH($E45,'Produtos Selecionados'!$E:$E,0)),"-")</f>
        <v>BRL</v>
      </c>
      <c r="J45" s="675">
        <f>IFERROR(INDEX('Produtos Selecionados'!$M:$M,MATCH($E45,'Produtos Selecionados'!$E:$E,0)),"-")</f>
        <v>2920</v>
      </c>
      <c r="K45" s="232">
        <v>0.45</v>
      </c>
      <c r="L45" s="246">
        <f ca="1">IF(K45="","", K45*K$44)</f>
        <v>1.8000000000000002E-2</v>
      </c>
      <c r="M45" s="232">
        <v>0.5</v>
      </c>
      <c r="N45" s="246">
        <f ca="1">IF(M45="","", M45*M$44)</f>
        <v>0.02</v>
      </c>
      <c r="O45" s="232">
        <v>0.45</v>
      </c>
      <c r="P45" s="246">
        <f ca="1">IF(O45="","", O45*O$44)</f>
        <v>1.1250000000000001E-2</v>
      </c>
      <c r="Q45" s="232">
        <v>0.45</v>
      </c>
      <c r="R45" s="246">
        <f ca="1">IF(Q45="","", Q45*Q$44)</f>
        <v>2.2500000000000003E-2</v>
      </c>
      <c r="S45" s="232">
        <v>0.45</v>
      </c>
      <c r="T45" s="246">
        <f ca="1">IF(S45="","", S45*S$44)</f>
        <v>1.8000000000000002E-2</v>
      </c>
    </row>
    <row r="46" spans="2:22" s="247" customFormat="1" ht="15">
      <c r="B46" s="230"/>
      <c r="C46" s="230"/>
      <c r="D46" s="230"/>
      <c r="E46" s="236" t="str">
        <f>'RF &amp; RV Guide'!E48</f>
        <v>Títulos Corporativos - 9 anos (IPCA+8.40%)</v>
      </c>
      <c r="F46" s="674" t="str">
        <f>IFERROR(INDEX('Produtos Selecionados'!$G:$G,MATCH($E46,'Produtos Selecionados'!$E:$E,0)),"-")</f>
        <v>-</v>
      </c>
      <c r="G46" s="674" t="str">
        <f>IFERROR(INDEX('Produtos Selecionados'!$H:$H,MATCH($E46,'Produtos Selecionados'!$E:$E,0)),"-")</f>
        <v>-</v>
      </c>
      <c r="H46" s="674">
        <f>IFERROR(INDEX('Produtos Selecionados'!$O:$O,MATCH($E46,'Produtos Selecionados'!$E:$E,0)),"-")</f>
        <v>2.5000000000000001E-3</v>
      </c>
      <c r="I46" s="675" t="str">
        <f>IFERROR(INDEX('Produtos Selecionados'!$L:$L,MATCH($E46,'Produtos Selecionados'!$E:$E,0)),"-")</f>
        <v>BRL</v>
      </c>
      <c r="J46" s="675">
        <f>IFERROR(INDEX('Produtos Selecionados'!$M:$M,MATCH($E46,'Produtos Selecionados'!$E:$E,0)),"-")</f>
        <v>3285</v>
      </c>
      <c r="K46" s="232">
        <v>0.55000000000000004</v>
      </c>
      <c r="L46" s="246">
        <f ca="1">IF(K46="","", K46*K$44)</f>
        <v>2.2000000000000002E-2</v>
      </c>
      <c r="M46" s="232">
        <v>0.5</v>
      </c>
      <c r="N46" s="246">
        <f ca="1">IF(M46="","", M46*M$44)</f>
        <v>0.02</v>
      </c>
      <c r="O46" s="232">
        <v>0.55000000000000004</v>
      </c>
      <c r="P46" s="246">
        <f ca="1">IF(O46="","", O46*O$44)</f>
        <v>1.3750000000000002E-2</v>
      </c>
      <c r="Q46" s="232">
        <v>0.55000000000000004</v>
      </c>
      <c r="R46" s="246">
        <f ca="1">IF(Q46="","", Q46*Q$44)</f>
        <v>2.7500000000000004E-2</v>
      </c>
      <c r="S46" s="232">
        <v>0.55000000000000004</v>
      </c>
      <c r="T46" s="246">
        <f ca="1">IF(S46="","", S46*S$44)</f>
        <v>2.2000000000000002E-2</v>
      </c>
    </row>
    <row r="47" spans="2:22" s="153" customFormat="1" ht="8.25" customHeight="1">
      <c r="B47" s="233"/>
      <c r="C47" s="233"/>
      <c r="D47" s="233"/>
      <c r="E47" s="176"/>
      <c r="F47" s="190"/>
      <c r="G47" s="190"/>
      <c r="H47" s="190"/>
      <c r="I47" s="190"/>
      <c r="J47" s="190"/>
      <c r="K47" s="248"/>
      <c r="L47" s="249" t="str">
        <f>IF(K47="","", K47*K$11)</f>
        <v/>
      </c>
      <c r="M47" s="232"/>
      <c r="N47" s="249" t="str">
        <f>IF(M47="","", M47*M$11)</f>
        <v/>
      </c>
      <c r="O47" s="248"/>
      <c r="P47" s="249" t="str">
        <f>IF(O47="","", O47*O$11)</f>
        <v/>
      </c>
      <c r="Q47" s="248"/>
      <c r="R47" s="249" t="str">
        <f>IF(Q47="","", Q47*Q$11)</f>
        <v/>
      </c>
      <c r="S47" s="248"/>
      <c r="T47" s="249" t="str">
        <f>IF(S47="","", S47*S$11)</f>
        <v/>
      </c>
      <c r="V47" s="243"/>
    </row>
    <row r="48" spans="2:22" s="153" customFormat="1" ht="15">
      <c r="B48" s="233"/>
      <c r="C48" s="233" t="s">
        <v>12</v>
      </c>
      <c r="D48" s="233" t="s">
        <v>12</v>
      </c>
      <c r="E48" s="155" t="s">
        <v>663</v>
      </c>
      <c r="F48" s="156"/>
      <c r="G48" s="156"/>
      <c r="H48" s="156"/>
      <c r="I48" s="156"/>
      <c r="J48" s="156"/>
      <c r="K48" s="235">
        <f ca="1">OFFSET('Asset Allocation Tatico'!$B$9, MATCH($E48,OFFSET('Asset Allocation Tatico'!$B$9,,,COUNTA('Asset Allocation Tatico'!$B:$B)-COUNTA('Asset Allocation Tatico'!$B$1:$B$9)),0)-1, MATCH(K$5,'Asset Allocation Tatico'!$D$5:$M$5,0)+2)</f>
        <v>0.03</v>
      </c>
      <c r="L48" s="244">
        <f ca="1">L50+L54+L58</f>
        <v>0.03</v>
      </c>
      <c r="M48" s="235">
        <f ca="1">OFFSET('Asset Allocation Tatico'!$B$9, MATCH($E48,OFFSET('Asset Allocation Tatico'!$B$9,,,COUNTA('Asset Allocation Tatico'!$B:$B)-COUNTA('Asset Allocation Tatico'!$B$1:$B$9)),0)-1, MATCH(M$5,'Asset Allocation Tatico'!$D$5:$M$5,0)+2)</f>
        <v>0.05</v>
      </c>
      <c r="N48" s="244">
        <f ca="1">N50+N54+N58</f>
        <v>0.05</v>
      </c>
      <c r="O48" s="235">
        <f ca="1">OFFSET('Asset Allocation Tatico'!$B$9, MATCH($E48,OFFSET('Asset Allocation Tatico'!$B$9,,,COUNTA('Asset Allocation Tatico'!$B:$B)-COUNTA('Asset Allocation Tatico'!$B$1:$B$9)),0)-1, MATCH(O$5,'Asset Allocation Tatico'!$D$5:$M$5,0)+2)</f>
        <v>0.06</v>
      </c>
      <c r="P48" s="244">
        <f ca="1">P50+P54+P58</f>
        <v>0.06</v>
      </c>
      <c r="Q48" s="235">
        <f ca="1">OFFSET('Asset Allocation Tatico'!$B$9, MATCH($E48,OFFSET('Asset Allocation Tatico'!$B$9,,,COUNTA('Asset Allocation Tatico'!$B:$B)-COUNTA('Asset Allocation Tatico'!$B$1:$B$9)),0)-1, MATCH(Q$5,'Asset Allocation Tatico'!$D$5:$M$5,0)+2)</f>
        <v>7.0000000000000007E-2</v>
      </c>
      <c r="R48" s="244">
        <f ca="1">R50+R54+R58</f>
        <v>7.0000000000000007E-2</v>
      </c>
      <c r="S48" s="235">
        <f ca="1">OFFSET('Asset Allocation Tatico'!$B$9, MATCH($E48,OFFSET('Asset Allocation Tatico'!$B$9,,,COUNTA('Asset Allocation Tatico'!$B:$B)-COUNTA('Asset Allocation Tatico'!$B$1:$B$9)),0)-1, MATCH(S$5,'Asset Allocation Tatico'!$D$5:$M$5,0)+2)</f>
        <v>0.08</v>
      </c>
      <c r="T48" s="245">
        <f ca="1">T50+T54+T58</f>
        <v>0.08</v>
      </c>
      <c r="V48" s="157"/>
    </row>
    <row r="49" spans="2:22" s="153" customFormat="1" ht="3" customHeight="1">
      <c r="B49" s="233"/>
      <c r="C49" s="233"/>
      <c r="D49" s="233"/>
      <c r="F49" s="190"/>
      <c r="G49" s="190"/>
      <c r="H49" s="190"/>
      <c r="I49" s="190"/>
      <c r="J49" s="190"/>
      <c r="K49" s="241"/>
      <c r="L49" s="242"/>
      <c r="M49" s="241"/>
      <c r="N49" s="242"/>
      <c r="O49" s="241"/>
      <c r="P49" s="242"/>
      <c r="Q49" s="241"/>
      <c r="R49" s="242"/>
      <c r="S49" s="241"/>
      <c r="T49" s="242"/>
      <c r="V49" s="157"/>
    </row>
    <row r="50" spans="2:22" s="153" customFormat="1" ht="15">
      <c r="B50" s="233"/>
      <c r="C50" s="233"/>
      <c r="D50" s="233" t="s">
        <v>12</v>
      </c>
      <c r="E50" s="158" t="s">
        <v>1375</v>
      </c>
      <c r="F50" s="159"/>
      <c r="G50" s="159"/>
      <c r="H50" s="159"/>
      <c r="I50" s="159"/>
      <c r="J50" s="159"/>
      <c r="K50" s="234">
        <f ca="1">OFFSET('Asset Allocation Tatico'!$B$9, MATCH($E50,OFFSET('Asset Allocation Tatico'!$B$9,,,COUNTA('Asset Allocation Tatico'!$B:$B)-COUNTA('Asset Allocation Tatico'!$B$1:$B$9)),0)-1, MATCH(K$5,'Asset Allocation Tatico'!$D$5:$M$5,0)+2)</f>
        <v>0.02</v>
      </c>
      <c r="L50" s="207">
        <f ca="1">SUM(L51:L53)</f>
        <v>0.02</v>
      </c>
      <c r="M50" s="234">
        <f ca="1">OFFSET('Asset Allocation Tatico'!$B$9, MATCH($E50,OFFSET('Asset Allocation Tatico'!$B$9,,,COUNTA('Asset Allocation Tatico'!$B:$B)-COUNTA('Asset Allocation Tatico'!$B$1:$B$9)),0)-1, MATCH(M$5,'Asset Allocation Tatico'!$D$5:$M$5,0)+2)</f>
        <v>3.5000000000000003E-2</v>
      </c>
      <c r="N50" s="207">
        <f ca="1">SUM(N51:N53)</f>
        <v>3.5000000000000003E-2</v>
      </c>
      <c r="O50" s="234">
        <f ca="1">OFFSET('Asset Allocation Tatico'!$B$9, MATCH($E50,OFFSET('Asset Allocation Tatico'!$B$9,,,COUNTA('Asset Allocation Tatico'!$B:$B)-COUNTA('Asset Allocation Tatico'!$B$1:$B$9)),0)-1, MATCH(O$5,'Asset Allocation Tatico'!$D$5:$M$5,0)+2)</f>
        <v>0.04</v>
      </c>
      <c r="P50" s="207">
        <f ca="1">SUM(P51:P53)</f>
        <v>0.04</v>
      </c>
      <c r="Q50" s="234">
        <f ca="1">OFFSET('Asset Allocation Tatico'!$B$9, MATCH($E50,OFFSET('Asset Allocation Tatico'!$B$9,,,COUNTA('Asset Allocation Tatico'!$B:$B)-COUNTA('Asset Allocation Tatico'!$B$1:$B$9)),0)-1, MATCH(Q$5,'Asset Allocation Tatico'!$D$5:$M$5,0)+2)</f>
        <v>4.4999999999999998E-2</v>
      </c>
      <c r="R50" s="207">
        <f ca="1">SUM(R51:R53)</f>
        <v>4.4999999999999998E-2</v>
      </c>
      <c r="S50" s="234">
        <f ca="1">OFFSET('Asset Allocation Tatico'!$B$9, MATCH($E50,OFFSET('Asset Allocation Tatico'!$B$9,,,COUNTA('Asset Allocation Tatico'!$B:$B)-COUNTA('Asset Allocation Tatico'!$B$1:$B$9)),0)-1, MATCH(S$5,'Asset Allocation Tatico'!$D$5:$M$5,0)+2)</f>
        <v>0.05</v>
      </c>
      <c r="T50" s="207">
        <f ca="1">SUM(T51:T53)</f>
        <v>0.05</v>
      </c>
      <c r="V50" s="157"/>
    </row>
    <row r="51" spans="2:22" s="247" customFormat="1" ht="15">
      <c r="B51" s="230"/>
      <c r="C51" s="230"/>
      <c r="D51" s="230"/>
      <c r="E51" s="236" t="str">
        <f ca="1">'RF &amp; RV Guide'!E57</f>
        <v>Títulos Bancários - 2 anos (12.95%)</v>
      </c>
      <c r="F51" s="674" t="str">
        <f ca="1">IFERROR(INDEX('Produtos Selecionados'!$G:$G,MATCH($E51,'Produtos Selecionados'!$E:$E,0)),"-")</f>
        <v>-</v>
      </c>
      <c r="G51" s="674" t="str">
        <f ca="1">IFERROR(INDEX('Produtos Selecionados'!$H:$H,MATCH($E51,'Produtos Selecionados'!$E:$E,0)),"-")</f>
        <v>-</v>
      </c>
      <c r="H51" s="674">
        <f ca="1">IFERROR(INDEX('Produtos Selecionados'!$O:$O,MATCH($E51,'Produtos Selecionados'!$E:$E,0)),"-")</f>
        <v>2.5000000000000001E-3</v>
      </c>
      <c r="I51" s="675" t="str">
        <f ca="1">IFERROR(INDEX('Produtos Selecionados'!$L:$L,MATCH($E51,'Produtos Selecionados'!$E:$E,0)),"-")</f>
        <v>BRL</v>
      </c>
      <c r="J51" s="675">
        <f ca="1">IFERROR(INDEX('Produtos Selecionados'!$M:$M,MATCH($E51,'Produtos Selecionados'!$E:$E,0)),"-")</f>
        <v>730</v>
      </c>
      <c r="K51" s="232">
        <v>0.5</v>
      </c>
      <c r="L51" s="246">
        <f ca="1">IF(K51="","", K51*K$50)</f>
        <v>0.01</v>
      </c>
      <c r="M51" s="232">
        <v>0.5</v>
      </c>
      <c r="N51" s="246">
        <f ca="1">IF(M51="","", M51*M$50)</f>
        <v>1.7500000000000002E-2</v>
      </c>
      <c r="O51" s="232">
        <v>0.5</v>
      </c>
      <c r="P51" s="246">
        <f ca="1">IF(O51="","", O51*O$50)</f>
        <v>0.02</v>
      </c>
      <c r="Q51" s="232">
        <v>0.5</v>
      </c>
      <c r="R51" s="246">
        <f ca="1">IF(Q51="","", Q51*Q$50)</f>
        <v>2.2499999999999999E-2</v>
      </c>
      <c r="S51" s="232">
        <v>0.5</v>
      </c>
      <c r="T51" s="246">
        <f ca="1">IF(S51="","", S51*S$50)</f>
        <v>2.5000000000000001E-2</v>
      </c>
    </row>
    <row r="52" spans="2:22" s="247" customFormat="1" ht="15">
      <c r="B52" s="230"/>
      <c r="C52" s="230"/>
      <c r="D52" s="230"/>
      <c r="E52" s="236" t="str">
        <f ca="1">'RF &amp; RV Guide'!E58</f>
        <v>Títulos Bancários - 3 anos (12.85%)</v>
      </c>
      <c r="F52" s="674" t="str">
        <f ca="1">IFERROR(INDEX('Produtos Selecionados'!$G:$G,MATCH($E52,'Produtos Selecionados'!$E:$E,0)),"-")</f>
        <v>-</v>
      </c>
      <c r="G52" s="674" t="str">
        <f ca="1">IFERROR(INDEX('Produtos Selecionados'!$H:$H,MATCH($E52,'Produtos Selecionados'!$E:$E,0)),"-")</f>
        <v>-</v>
      </c>
      <c r="H52" s="674">
        <f ca="1">IFERROR(INDEX('Produtos Selecionados'!$O:$O,MATCH($E52,'Produtos Selecionados'!$E:$E,0)),"-")</f>
        <v>2.5000000000000001E-3</v>
      </c>
      <c r="I52" s="675" t="str">
        <f ca="1">IFERROR(INDEX('Produtos Selecionados'!$L:$L,MATCH($E52,'Produtos Selecionados'!$E:$E,0)),"-")</f>
        <v>BRL</v>
      </c>
      <c r="J52" s="675">
        <f ca="1">IFERROR(INDEX('Produtos Selecionados'!$M:$M,MATCH($E52,'Produtos Selecionados'!$E:$E,0)),"-")</f>
        <v>1095</v>
      </c>
      <c r="K52" s="232">
        <v>0.5</v>
      </c>
      <c r="L52" s="246">
        <f t="shared" ref="L52:N53" ca="1" si="26">IF(K52="","", K52*K$50)</f>
        <v>0.01</v>
      </c>
      <c r="M52" s="232">
        <v>0.5</v>
      </c>
      <c r="N52" s="246">
        <f t="shared" ca="1" si="26"/>
        <v>1.7500000000000002E-2</v>
      </c>
      <c r="O52" s="232">
        <v>0.5</v>
      </c>
      <c r="P52" s="246">
        <f ca="1">IF(O52="","", O52*O$50)</f>
        <v>0.02</v>
      </c>
      <c r="Q52" s="232">
        <v>0.5</v>
      </c>
      <c r="R52" s="246">
        <f ca="1">IF(Q52="","", Q52*Q$50)</f>
        <v>2.2499999999999999E-2</v>
      </c>
      <c r="S52" s="232">
        <v>0.5</v>
      </c>
      <c r="T52" s="246">
        <f ca="1">IF(S52="","", S52*S$50)</f>
        <v>2.5000000000000001E-2</v>
      </c>
    </row>
    <row r="53" spans="2:22" s="247" customFormat="1" ht="5.25" customHeight="1">
      <c r="B53" s="230"/>
      <c r="C53" s="230"/>
      <c r="D53" s="230"/>
      <c r="E53" s="165"/>
      <c r="F53" s="676" t="str">
        <f>IFERROR(INDEX('Produtos Selecionados'!$M:$M,MATCH(A53,'Produtos Selecionados'!$E:$E,0)),"-")</f>
        <v>-</v>
      </c>
      <c r="G53" s="676" t="str">
        <f>IFERROR(INDEX('Produtos Selecionados'!$M:$M,MATCH(B53,'Produtos Selecionados'!$E:$E,0)),"-")</f>
        <v>-</v>
      </c>
      <c r="H53" s="676" t="str">
        <f>IFERROR(INDEX('Produtos Selecionados'!$M:$M,MATCH(C53,'Produtos Selecionados'!$E:$E,0)),"-")</f>
        <v>-</v>
      </c>
      <c r="I53" s="676" t="str">
        <f>IFERROR(INDEX('Produtos Selecionados'!$M:$M,MATCH(D53,'Produtos Selecionados'!$E:$E,0)),"-")</f>
        <v>-</v>
      </c>
      <c r="J53" s="676" t="str">
        <f>IFERROR(INDEX('Produtos Selecionados'!$M:$M,MATCH(E53,'Produtos Selecionados'!$E:$E,0)),"-")</f>
        <v>-</v>
      </c>
      <c r="K53" s="248"/>
      <c r="L53" s="249" t="str">
        <f t="shared" si="26"/>
        <v/>
      </c>
      <c r="M53" s="248"/>
      <c r="N53" s="249" t="str">
        <f t="shared" si="26"/>
        <v/>
      </c>
      <c r="O53" s="248"/>
      <c r="P53" s="249" t="str">
        <f>IF(O53="","", O53*O$50)</f>
        <v/>
      </c>
      <c r="Q53" s="248"/>
      <c r="R53" s="249" t="str">
        <f>IF(Q53="","", Q53*Q$50)</f>
        <v/>
      </c>
      <c r="S53" s="248"/>
      <c r="T53" s="249" t="str">
        <f>IF(S53="","", S53*S$50)</f>
        <v/>
      </c>
    </row>
    <row r="54" spans="2:22" s="153" customFormat="1" ht="15">
      <c r="B54" s="233"/>
      <c r="C54" s="233"/>
      <c r="D54" s="233" t="s">
        <v>12</v>
      </c>
      <c r="E54" s="158" t="s">
        <v>1379</v>
      </c>
      <c r="F54" s="159"/>
      <c r="G54" s="159"/>
      <c r="H54" s="159"/>
      <c r="I54" s="159"/>
      <c r="J54" s="159"/>
      <c r="K54" s="234">
        <f ca="1">OFFSET('Asset Allocation Tatico'!$B$9, MATCH($E54,OFFSET('Asset Allocation Tatico'!$B$9,,,COUNTA('Asset Allocation Tatico'!$B:$B)-COUNTA('Asset Allocation Tatico'!$B$1:$B$9)),0)-1, MATCH(K$5,'Asset Allocation Tatico'!$D$5:$M$5,0)+2)</f>
        <v>0.01</v>
      </c>
      <c r="L54" s="207">
        <f ca="1">SUM(L55:L57)</f>
        <v>0.01</v>
      </c>
      <c r="M54" s="234">
        <f ca="1">OFFSET('Asset Allocation Tatico'!$B$9, MATCH($E54,OFFSET('Asset Allocation Tatico'!$B$9,,,COUNTA('Asset Allocation Tatico'!$B:$B)-COUNTA('Asset Allocation Tatico'!$B$1:$B$9)),0)-1, MATCH(M$5,'Asset Allocation Tatico'!$D$5:$M$5,0)+2)</f>
        <v>1.4999999999999999E-2</v>
      </c>
      <c r="N54" s="207">
        <f ca="1">SUM(N55:N57)</f>
        <v>1.4999999999999999E-2</v>
      </c>
      <c r="O54" s="234">
        <f ca="1">OFFSET('Asset Allocation Tatico'!$B$9, MATCH($E54,OFFSET('Asset Allocation Tatico'!$B$9,,,COUNTA('Asset Allocation Tatico'!$B:$B)-COUNTA('Asset Allocation Tatico'!$B$1:$B$9)),0)-1, MATCH(O$5,'Asset Allocation Tatico'!$D$5:$M$5,0)+2)</f>
        <v>0.02</v>
      </c>
      <c r="P54" s="207">
        <f ca="1">SUM(P55:P57)</f>
        <v>0.02</v>
      </c>
      <c r="Q54" s="234">
        <f ca="1">OFFSET('Asset Allocation Tatico'!$B$9, MATCH($E54,OFFSET('Asset Allocation Tatico'!$B$9,,,COUNTA('Asset Allocation Tatico'!$B:$B)-COUNTA('Asset Allocation Tatico'!$B$1:$B$9)),0)-1, MATCH(Q$5,'Asset Allocation Tatico'!$D$5:$M$5,0)+2)</f>
        <v>2.5000000000000001E-2</v>
      </c>
      <c r="R54" s="207">
        <f ca="1">SUM(R55:R57)</f>
        <v>2.5000000000000001E-2</v>
      </c>
      <c r="S54" s="234">
        <f ca="1">OFFSET('Asset Allocation Tatico'!$B$9, MATCH($E54,OFFSET('Asset Allocation Tatico'!$B$9,,,COUNTA('Asset Allocation Tatico'!$B:$B)-COUNTA('Asset Allocation Tatico'!$B$1:$B$9)),0)-1, MATCH(S$5,'Asset Allocation Tatico'!$D$5:$M$5,0)+2)</f>
        <v>0.03</v>
      </c>
      <c r="T54" s="207">
        <f ca="1">SUM(T55:T57)</f>
        <v>0.03</v>
      </c>
      <c r="V54" s="157"/>
    </row>
    <row r="55" spans="2:22" s="247" customFormat="1" ht="15">
      <c r="B55" s="230"/>
      <c r="C55" s="230"/>
      <c r="D55" s="230"/>
      <c r="E55" s="236" t="str">
        <f ca="1">'RF &amp; RV Guide'!E64</f>
        <v>Títulos Bancários - 4 anos (12.95%)</v>
      </c>
      <c r="F55" s="674" t="str">
        <f ca="1">IFERROR(INDEX('Produtos Selecionados'!$G:$G,MATCH($E55,'Produtos Selecionados'!$E:$E,0)),"-")</f>
        <v>AAI</v>
      </c>
      <c r="G55" s="674" t="str">
        <f ca="1">IFERROR(INDEX('Produtos Selecionados'!$H:$H,MATCH($E55,'Produtos Selecionados'!$E:$E,0)),"-")</f>
        <v>-</v>
      </c>
      <c r="H55" s="674">
        <f ca="1">IFERROR(INDEX('Produtos Selecionados'!$O:$O,MATCH($E55,'Produtos Selecionados'!$E:$E,0)),"-")</f>
        <v>2.5000000000000001E-3</v>
      </c>
      <c r="I55" s="675" t="str">
        <f ca="1">IFERROR(INDEX('Produtos Selecionados'!$L:$L,MATCH($E55,'Produtos Selecionados'!$E:$E,0)),"-")</f>
        <v>BRL</v>
      </c>
      <c r="J55" s="675">
        <f ca="1">IFERROR(INDEX('Produtos Selecionados'!$M:$M,MATCH($E55,'Produtos Selecionados'!$E:$E,0)),"-")</f>
        <v>1460</v>
      </c>
      <c r="K55" s="232">
        <v>0.5</v>
      </c>
      <c r="L55" s="246">
        <f ca="1">IF(K55="","", K55*K$54)</f>
        <v>5.0000000000000001E-3</v>
      </c>
      <c r="M55" s="232">
        <v>0.5</v>
      </c>
      <c r="N55" s="246">
        <f ca="1">IF(M55="","", M55*M$54)</f>
        <v>7.4999999999999997E-3</v>
      </c>
      <c r="O55" s="232">
        <v>0.5</v>
      </c>
      <c r="P55" s="246">
        <f ca="1">IF(O55="","", O55*O$54)</f>
        <v>0.01</v>
      </c>
      <c r="Q55" s="232">
        <v>0.5</v>
      </c>
      <c r="R55" s="246">
        <f ca="1">IF(Q55="","", Q55*Q$54)</f>
        <v>1.2500000000000001E-2</v>
      </c>
      <c r="S55" s="232">
        <v>0.5</v>
      </c>
      <c r="T55" s="246">
        <f ca="1">IF(S55="","", S55*S$54)</f>
        <v>1.4999999999999999E-2</v>
      </c>
    </row>
    <row r="56" spans="2:22" s="247" customFormat="1" ht="15">
      <c r="B56" s="230"/>
      <c r="C56" s="230"/>
      <c r="D56" s="230"/>
      <c r="E56" s="236" t="str">
        <f ca="1">'RF &amp; RV Guide'!E65</f>
        <v>Títulos Bancários - 5 anos (13.05%)</v>
      </c>
      <c r="F56" s="674" t="str">
        <f ca="1">IFERROR(INDEX('Produtos Selecionados'!$G:$G,MATCH($E56,'Produtos Selecionados'!$E:$E,0)),"-")</f>
        <v>AAI</v>
      </c>
      <c r="G56" s="674" t="str">
        <f ca="1">IFERROR(INDEX('Produtos Selecionados'!$H:$H,MATCH($E56,'Produtos Selecionados'!$E:$E,0)),"-")</f>
        <v>-</v>
      </c>
      <c r="H56" s="674">
        <f ca="1">IFERROR(INDEX('Produtos Selecionados'!$O:$O,MATCH($E56,'Produtos Selecionados'!$E:$E,0)),"-")</f>
        <v>2.5000000000000001E-3</v>
      </c>
      <c r="I56" s="675" t="str">
        <f ca="1">IFERROR(INDEX('Produtos Selecionados'!$L:$L,MATCH($E56,'Produtos Selecionados'!$E:$E,0)),"-")</f>
        <v>BRL</v>
      </c>
      <c r="J56" s="675">
        <f ca="1">IFERROR(INDEX('Produtos Selecionados'!$M:$M,MATCH($E56,'Produtos Selecionados'!$E:$E,0)),"-")</f>
        <v>1825</v>
      </c>
      <c r="K56" s="232">
        <v>0.5</v>
      </c>
      <c r="L56" s="246">
        <f t="shared" ref="L56:N57" ca="1" si="27">IF(K56="","", K56*K$54)</f>
        <v>5.0000000000000001E-3</v>
      </c>
      <c r="M56" s="232">
        <v>0.5</v>
      </c>
      <c r="N56" s="277">
        <f t="shared" ca="1" si="27"/>
        <v>7.4999999999999997E-3</v>
      </c>
      <c r="O56" s="232">
        <v>0.5</v>
      </c>
      <c r="P56" s="277">
        <f ca="1">IF(O56="","", O56*O$54)</f>
        <v>0.01</v>
      </c>
      <c r="Q56" s="232">
        <v>0.5</v>
      </c>
      <c r="R56" s="277">
        <f ca="1">IF(Q56="","", Q56*Q$54)</f>
        <v>1.2500000000000001E-2</v>
      </c>
      <c r="S56" s="232">
        <v>0.5</v>
      </c>
      <c r="T56" s="246">
        <f ca="1">IF(S56="","", S56*S$54)</f>
        <v>1.4999999999999999E-2</v>
      </c>
    </row>
    <row r="57" spans="2:22" s="247" customFormat="1" ht="5.25" customHeight="1">
      <c r="B57" s="230"/>
      <c r="C57" s="230"/>
      <c r="D57" s="230"/>
      <c r="E57" s="165"/>
      <c r="F57" s="676" t="str">
        <f>IFERROR(INDEX('Produtos Selecionados'!$M:$M,MATCH(A57,'Produtos Selecionados'!$E:$E,0)),"-")</f>
        <v>-</v>
      </c>
      <c r="G57" s="676" t="str">
        <f>IFERROR(INDEX('Produtos Selecionados'!$M:$M,MATCH(B57,'Produtos Selecionados'!$E:$E,0)),"-")</f>
        <v>-</v>
      </c>
      <c r="H57" s="676" t="str">
        <f>IFERROR(INDEX('Produtos Selecionados'!$M:$M,MATCH(C57,'Produtos Selecionados'!$E:$E,0)),"-")</f>
        <v>-</v>
      </c>
      <c r="I57" s="676" t="str">
        <f>IFERROR(INDEX('Produtos Selecionados'!$M:$M,MATCH(D57,'Produtos Selecionados'!$E:$E,0)),"-")</f>
        <v>-</v>
      </c>
      <c r="J57" s="676" t="str">
        <f>IFERROR(INDEX('Produtos Selecionados'!$M:$M,MATCH(E57,'Produtos Selecionados'!$E:$E,0)),"-")</f>
        <v>-</v>
      </c>
      <c r="K57" s="248"/>
      <c r="L57" s="249" t="str">
        <f t="shared" si="27"/>
        <v/>
      </c>
      <c r="M57" s="248"/>
      <c r="N57" s="249" t="str">
        <f t="shared" si="27"/>
        <v/>
      </c>
      <c r="O57" s="248"/>
      <c r="P57" s="249" t="str">
        <f>IF(O57="","", O57*O$54)</f>
        <v/>
      </c>
      <c r="Q57" s="248"/>
      <c r="R57" s="249" t="str">
        <f>IF(Q57="","", Q57*Q$54)</f>
        <v/>
      </c>
      <c r="S57" s="248"/>
      <c r="T57" s="249" t="str">
        <f>IF(S57="","", S57*S$54)</f>
        <v/>
      </c>
    </row>
    <row r="58" spans="2:22" s="153" customFormat="1" ht="15">
      <c r="B58" s="233"/>
      <c r="C58" s="233"/>
      <c r="D58" s="233" t="s">
        <v>12</v>
      </c>
      <c r="E58" s="158" t="s">
        <v>1373</v>
      </c>
      <c r="F58" s="159"/>
      <c r="G58" s="159"/>
      <c r="H58" s="159"/>
      <c r="I58" s="159"/>
      <c r="J58" s="159"/>
      <c r="K58" s="234">
        <f ca="1">OFFSET('Asset Allocation Tatico'!$B$9, MATCH($E58,OFFSET('Asset Allocation Tatico'!$B$9,,,COUNTA('Asset Allocation Tatico'!$B:$B)-COUNTA('Asset Allocation Tatico'!$B$1:$B$9)),0)-1, MATCH(K$5,'Asset Allocation Tatico'!$D$5:$M$5,0)+2)</f>
        <v>0</v>
      </c>
      <c r="L58" s="207">
        <f>SUM(L59:L61)</f>
        <v>0</v>
      </c>
      <c r="M58" s="234">
        <f ca="1">OFFSET('Asset Allocation Tatico'!$B$9, MATCH($E58,OFFSET('Asset Allocation Tatico'!$B$9,,,COUNTA('Asset Allocation Tatico'!$B:$B)-COUNTA('Asset Allocation Tatico'!$B$1:$B$9)),0)-1, MATCH(M$5,'Asset Allocation Tatico'!$D$5:$M$5,0)+2)</f>
        <v>0</v>
      </c>
      <c r="N58" s="207">
        <f>SUM(N59:N61)</f>
        <v>0</v>
      </c>
      <c r="O58" s="234">
        <f ca="1">OFFSET('Asset Allocation Tatico'!$B$9, MATCH($E58,OFFSET('Asset Allocation Tatico'!$B$9,,,COUNTA('Asset Allocation Tatico'!$B:$B)-COUNTA('Asset Allocation Tatico'!$B$1:$B$9)),0)-1, MATCH(O$5,'Asset Allocation Tatico'!$D$5:$M$5,0)+2)</f>
        <v>0</v>
      </c>
      <c r="P58" s="207">
        <f>SUM(P59:P61)</f>
        <v>0</v>
      </c>
      <c r="Q58" s="234">
        <f ca="1">OFFSET('Asset Allocation Tatico'!$B$9, MATCH($E58,OFFSET('Asset Allocation Tatico'!$B$9,,,COUNTA('Asset Allocation Tatico'!$B:$B)-COUNTA('Asset Allocation Tatico'!$B$1:$B$9)),0)-1, MATCH(Q$5,'Asset Allocation Tatico'!$D$5:$M$5,0)+2)</f>
        <v>0</v>
      </c>
      <c r="R58" s="207">
        <f>SUM(R59:R61)</f>
        <v>0</v>
      </c>
      <c r="S58" s="234">
        <f ca="1">OFFSET('Asset Allocation Tatico'!$B$9, MATCH($E58,OFFSET('Asset Allocation Tatico'!$B$9,,,COUNTA('Asset Allocation Tatico'!$B:$B)-COUNTA('Asset Allocation Tatico'!$B$1:$B$9)),0)-1, MATCH(S$5,'Asset Allocation Tatico'!$D$5:$M$5,0)+2)</f>
        <v>0</v>
      </c>
      <c r="T58" s="207">
        <f>SUM(T59:T61)</f>
        <v>0</v>
      </c>
      <c r="V58" s="157"/>
    </row>
    <row r="59" spans="2:22" s="247" customFormat="1" ht="15">
      <c r="B59" s="230"/>
      <c r="C59" s="230"/>
      <c r="D59" s="230"/>
      <c r="E59" s="236"/>
      <c r="F59" s="674" t="str">
        <f>IFERROR(INDEX('Produtos Selecionados'!$G:$G,MATCH($E59,'Produtos Selecionados'!$E:$E,0)),"-")</f>
        <v>-</v>
      </c>
      <c r="G59" s="674" t="str">
        <f>IFERROR(INDEX('Produtos Selecionados'!$H:$H,MATCH($E59,'Produtos Selecionados'!$E:$E,0)),"-")</f>
        <v>-</v>
      </c>
      <c r="H59" s="674" t="str">
        <f>IFERROR(INDEX('Produtos Selecionados'!$O:$O,MATCH($E59,'Produtos Selecionados'!$E:$E,0)),"-")</f>
        <v>-</v>
      </c>
      <c r="I59" s="675" t="str">
        <f>IFERROR(INDEX('Produtos Selecionados'!$L:$L,MATCH($E59,'Produtos Selecionados'!$E:$E,0)),"-")</f>
        <v>-</v>
      </c>
      <c r="J59" s="675" t="str">
        <f>IFERROR(INDEX('Produtos Selecionados'!$M:$M,MATCH($E59,'Produtos Selecionados'!$E:$E,0)),"-")</f>
        <v>-</v>
      </c>
      <c r="K59" s="232"/>
      <c r="L59" s="246" t="str">
        <f>IF(K59="","", K59*K$58)</f>
        <v/>
      </c>
      <c r="M59" s="232"/>
      <c r="N59" s="246" t="str">
        <f>IF(M59="","", M59*M$58)</f>
        <v/>
      </c>
      <c r="O59" s="232"/>
      <c r="P59" s="246" t="str">
        <f>IF(O59="","", O59*O$58)</f>
        <v/>
      </c>
      <c r="Q59" s="232"/>
      <c r="R59" s="246" t="str">
        <f>IF(Q59="","", Q59*Q$58)</f>
        <v/>
      </c>
      <c r="S59" s="232"/>
      <c r="T59" s="246" t="str">
        <f>IF(S59="","", S59*S$58)</f>
        <v/>
      </c>
    </row>
    <row r="60" spans="2:22" s="247" customFormat="1" ht="15">
      <c r="B60" s="230"/>
      <c r="C60" s="230"/>
      <c r="D60" s="230"/>
      <c r="E60" s="236"/>
      <c r="F60" s="674" t="str">
        <f>IFERROR(INDEX('Produtos Selecionados'!$G:$G,MATCH($E60,'Produtos Selecionados'!$E:$E,0)),"-")</f>
        <v>-</v>
      </c>
      <c r="G60" s="674" t="str">
        <f>IFERROR(INDEX('Produtos Selecionados'!$H:$H,MATCH($E60,'Produtos Selecionados'!$E:$E,0)),"-")</f>
        <v>-</v>
      </c>
      <c r="H60" s="674" t="str">
        <f>IFERROR(INDEX('Produtos Selecionados'!$O:$O,MATCH($E60,'Produtos Selecionados'!$E:$E,0)),"-")</f>
        <v>-</v>
      </c>
      <c r="I60" s="675" t="str">
        <f>IFERROR(INDEX('Produtos Selecionados'!$L:$L,MATCH($E60,'Produtos Selecionados'!$E:$E,0)),"-")</f>
        <v>-</v>
      </c>
      <c r="J60" s="675" t="str">
        <f>IFERROR(INDEX('Produtos Selecionados'!$M:$M,MATCH($E60,'Produtos Selecionados'!$E:$E,0)),"-")</f>
        <v>-</v>
      </c>
      <c r="K60" s="232"/>
      <c r="L60" s="246" t="str">
        <f>IF(K60="","", K60*K$58)</f>
        <v/>
      </c>
      <c r="M60" s="232"/>
      <c r="N60" s="246" t="str">
        <f>IF(M60="","", M60*M$58)</f>
        <v/>
      </c>
      <c r="O60" s="232"/>
      <c r="P60" s="246" t="str">
        <f>IF(O60="","", O60*O$58)</f>
        <v/>
      </c>
      <c r="Q60" s="232"/>
      <c r="R60" s="246" t="str">
        <f>IF(Q60="","", Q60*Q$58)</f>
        <v/>
      </c>
      <c r="S60" s="232"/>
      <c r="T60" s="246" t="str">
        <f>IF(S60="","", S60*S$58)</f>
        <v/>
      </c>
    </row>
    <row r="61" spans="2:22" s="153" customFormat="1" ht="9" customHeight="1">
      <c r="B61" s="233"/>
      <c r="C61" s="233"/>
      <c r="D61" s="233"/>
      <c r="E61" s="289"/>
      <c r="F61" s="664"/>
      <c r="G61" s="664"/>
      <c r="H61" s="664"/>
      <c r="I61" s="664"/>
      <c r="J61" s="664"/>
      <c r="K61" s="248"/>
      <c r="L61" s="249" t="str">
        <f>IF(K61="","", K61*K$11)</f>
        <v/>
      </c>
      <c r="M61" s="290"/>
      <c r="N61" s="249" t="str">
        <f>IF(M61="","", M61*M$11)</f>
        <v/>
      </c>
      <c r="O61" s="248"/>
      <c r="P61" s="249" t="str">
        <f>IF(O61="","", O61*O$11)</f>
        <v/>
      </c>
      <c r="Q61" s="248"/>
      <c r="R61" s="249" t="str">
        <f>IF(Q61="","", Q61*Q$11)</f>
        <v/>
      </c>
      <c r="S61" s="248"/>
      <c r="T61" s="249" t="str">
        <f>IF(S61="","", S61*S$11)</f>
        <v/>
      </c>
      <c r="V61" s="243"/>
    </row>
    <row r="62" spans="2:22" s="114" customFormat="1" ht="15.75">
      <c r="B62" s="286"/>
      <c r="C62" s="286"/>
      <c r="D62" s="233" t="s">
        <v>1397</v>
      </c>
      <c r="E62" s="352" t="s">
        <v>13</v>
      </c>
      <c r="F62" s="660"/>
      <c r="G62" s="660"/>
      <c r="H62" s="660"/>
      <c r="I62" s="660"/>
      <c r="J62" s="660"/>
      <c r="K62" s="281">
        <f ca="1">OFFSET('Asset Allocation Tatico'!$B$9, MATCH($E62,OFFSET('Asset Allocation Tatico'!$B$9,,,COUNTA('Asset Allocation Tatico'!$B:$B)-COUNTA('Asset Allocation Tatico'!$B$1:$B$9)),0)-1, MATCH(K$5,'Asset Allocation Tatico'!$D$5:$M$5,0)+2)</f>
        <v>0</v>
      </c>
      <c r="L62" s="287">
        <f>L64+L78</f>
        <v>0</v>
      </c>
      <c r="M62" s="281">
        <f ca="1">OFFSET('Asset Allocation Tatico'!$B$9, MATCH($E62,OFFSET('Asset Allocation Tatico'!$B$9,,,COUNTA('Asset Allocation Tatico'!$B:$B)-COUNTA('Asset Allocation Tatico'!$B$1:$B$9)),0)-1, MATCH(M$5,'Asset Allocation Tatico'!$D$5:$M$5,0)+2)</f>
        <v>0.12</v>
      </c>
      <c r="N62" s="287">
        <f>N64+N78</f>
        <v>0.1</v>
      </c>
      <c r="O62" s="281">
        <f ca="1">OFFSET('Asset Allocation Tatico'!$B$9, MATCH($E62,OFFSET('Asset Allocation Tatico'!$B$9,,,COUNTA('Asset Allocation Tatico'!$B:$B)-COUNTA('Asset Allocation Tatico'!$B$1:$B$9)),0)-1, MATCH(O$5,'Asset Allocation Tatico'!$D$5:$M$5,0)+2)</f>
        <v>0.23499999999999999</v>
      </c>
      <c r="P62" s="287">
        <f>P64+P78</f>
        <v>0.20000000000000004</v>
      </c>
      <c r="Q62" s="281">
        <f ca="1">OFFSET('Asset Allocation Tatico'!$B$9, MATCH($E62,OFFSET('Asset Allocation Tatico'!$B$9,,,COUNTA('Asset Allocation Tatico'!$B:$B)-COUNTA('Asset Allocation Tatico'!$B$1:$B$9)),0)-1, MATCH(Q$5,'Asset Allocation Tatico'!$D$5:$M$5,0)+2)</f>
        <v>0.35</v>
      </c>
      <c r="R62" s="287">
        <f>R64+R78</f>
        <v>0.3</v>
      </c>
      <c r="S62" s="281">
        <f ca="1">OFFSET('Asset Allocation Tatico'!$B$9, MATCH($E62,OFFSET('Asset Allocation Tatico'!$B$9,,,COUNTA('Asset Allocation Tatico'!$B:$B)-COUNTA('Asset Allocation Tatico'!$B$1:$B$9)),0)-1, MATCH(S$5,'Asset Allocation Tatico'!$D$5:$M$5,0)+2)</f>
        <v>0.375</v>
      </c>
      <c r="T62" s="287">
        <f>T64+T78</f>
        <v>0.35000000000000003</v>
      </c>
      <c r="V62" s="288"/>
    </row>
    <row r="63" spans="2:22" s="153" customFormat="1" ht="5.25" customHeight="1">
      <c r="B63" s="233"/>
      <c r="C63" s="233"/>
      <c r="D63" s="233"/>
      <c r="F63" s="190"/>
      <c r="G63" s="190"/>
      <c r="H63" s="190"/>
      <c r="I63" s="190"/>
      <c r="J63" s="190"/>
      <c r="K63" s="272"/>
      <c r="L63" s="273"/>
      <c r="M63" s="272"/>
      <c r="N63" s="273"/>
      <c r="O63" s="272"/>
      <c r="P63" s="273"/>
      <c r="Q63" s="272"/>
      <c r="R63" s="273"/>
      <c r="S63" s="272"/>
      <c r="T63" s="273"/>
      <c r="V63" s="274"/>
    </row>
    <row r="64" spans="2:22" s="153" customFormat="1" ht="15">
      <c r="B64" s="233"/>
      <c r="C64" s="233" t="s">
        <v>12</v>
      </c>
      <c r="D64" s="233" t="s">
        <v>12</v>
      </c>
      <c r="E64" s="155" t="s">
        <v>615</v>
      </c>
      <c r="F64" s="156"/>
      <c r="G64" s="156"/>
      <c r="H64" s="156"/>
      <c r="I64" s="156"/>
      <c r="J64" s="156"/>
      <c r="K64" s="275">
        <v>0</v>
      </c>
      <c r="L64" s="244">
        <f>SUM(L65:L77)</f>
        <v>0</v>
      </c>
      <c r="M64" s="275">
        <v>0.08</v>
      </c>
      <c r="N64" s="244">
        <f>SUM(N65:N77)</f>
        <v>0.08</v>
      </c>
      <c r="O64" s="275">
        <v>0.16</v>
      </c>
      <c r="P64" s="244">
        <f>SUM(P65:P77)</f>
        <v>0.16000000000000003</v>
      </c>
      <c r="Q64" s="275">
        <v>0.24</v>
      </c>
      <c r="R64" s="244">
        <f>SUM(R65:R77)</f>
        <v>0.24</v>
      </c>
      <c r="S64" s="275">
        <v>0.28999999999999998</v>
      </c>
      <c r="T64" s="245">
        <f>SUM(T65:T77)</f>
        <v>0.29000000000000004</v>
      </c>
      <c r="V64" s="157"/>
    </row>
    <row r="65" spans="2:22" s="247" customFormat="1" ht="15">
      <c r="B65" s="230"/>
      <c r="C65" s="230"/>
      <c r="D65" s="230"/>
      <c r="E65" s="236" t="s">
        <v>256</v>
      </c>
      <c r="F65" s="674" t="str">
        <f>IFERROR(INDEX('Produtos Selecionados'!$G:$G,MATCH($E65,'Produtos Selecionados'!$E:$E,0)),"-")</f>
        <v>-</v>
      </c>
      <c r="G65" s="674" t="str">
        <f>IFERROR(INDEX('Produtos Selecionados'!$H:$H,MATCH($E65,'Produtos Selecionados'!$E:$E,0)),"-")</f>
        <v>Sim</v>
      </c>
      <c r="H65" s="674">
        <f>IFERROR(INDEX('Produtos Selecionados'!$O:$O,MATCH($E65,'Produtos Selecionados'!$E:$E,0)),"-")</f>
        <v>4.0000000000000001E-3</v>
      </c>
      <c r="I65" s="675" t="str">
        <f>IFERROR(INDEX('Produtos Selecionados'!$L:$L,MATCH($E65,'Produtos Selecionados'!$E:$E,0)),"-")</f>
        <v>BRL</v>
      </c>
      <c r="J65" s="675">
        <f>IFERROR(INDEX('Produtos Selecionados'!$M:$M,MATCH($E65,'Produtos Selecionados'!$E:$E,0)),"-")</f>
        <v>1</v>
      </c>
      <c r="K65" s="232"/>
      <c r="L65" s="246" t="str">
        <f t="shared" ref="L65:L75" si="28">IF(K65="","", K65*K$64)</f>
        <v/>
      </c>
      <c r="M65" s="232">
        <v>0.25</v>
      </c>
      <c r="N65" s="246">
        <f t="shared" ref="N65:N75" si="29">IF(M65="","", M65*M$64)</f>
        <v>0.02</v>
      </c>
      <c r="O65" s="232">
        <v>0.17</v>
      </c>
      <c r="P65" s="246">
        <f t="shared" ref="P65:P75" si="30">IF(O65="","", O65*O$64)</f>
        <v>2.7200000000000002E-2</v>
      </c>
      <c r="Q65" s="232">
        <v>0.17</v>
      </c>
      <c r="R65" s="246">
        <f t="shared" ref="R65:R75" si="31">IF(Q65="","", Q65*Q$64)</f>
        <v>4.0800000000000003E-2</v>
      </c>
      <c r="S65" s="232">
        <v>0.17</v>
      </c>
      <c r="T65" s="246">
        <f t="shared" ref="T65:T75" si="32">IF(S65="","", S65*S$64)</f>
        <v>4.9300000000000004E-2</v>
      </c>
    </row>
    <row r="66" spans="2:22" s="247" customFormat="1" ht="15">
      <c r="B66" s="230"/>
      <c r="C66" s="230"/>
      <c r="D66" s="230"/>
      <c r="E66" s="236" t="s">
        <v>651</v>
      </c>
      <c r="F66" s="674" t="str">
        <f>IFERROR(INDEX('Produtos Selecionados'!$G:$G,MATCH($E66,'Produtos Selecionados'!$E:$E,0)),"-")</f>
        <v>-</v>
      </c>
      <c r="G66" s="674" t="str">
        <f>IFERROR(INDEX('Produtos Selecionados'!$H:$H,MATCH($E66,'Produtos Selecionados'!$E:$E,0)),"-")</f>
        <v>-</v>
      </c>
      <c r="H66" s="674" t="str">
        <f>IFERROR(INDEX('Produtos Selecionados'!$O:$O,MATCH($E66,'Produtos Selecionados'!$E:$E,0)),"-")</f>
        <v>-</v>
      </c>
      <c r="I66" s="675" t="str">
        <f>IFERROR(INDEX('Produtos Selecionados'!$L:$L,MATCH($E66,'Produtos Selecionados'!$E:$E,0)),"-")</f>
        <v>-</v>
      </c>
      <c r="J66" s="675" t="str">
        <f>IFERROR(INDEX('Produtos Selecionados'!$M:$M,MATCH($E66,'Produtos Selecionados'!$E:$E,0)),"-")</f>
        <v>-</v>
      </c>
      <c r="K66" s="232"/>
      <c r="L66" s="246" t="str">
        <f t="shared" si="28"/>
        <v/>
      </c>
      <c r="M66" s="232">
        <v>0.25</v>
      </c>
      <c r="N66" s="246">
        <f t="shared" si="29"/>
        <v>0.02</v>
      </c>
      <c r="O66" s="232">
        <v>0.17</v>
      </c>
      <c r="P66" s="246">
        <f t="shared" si="30"/>
        <v>2.7200000000000002E-2</v>
      </c>
      <c r="Q66" s="232">
        <v>0.17</v>
      </c>
      <c r="R66" s="246">
        <f t="shared" si="31"/>
        <v>4.0800000000000003E-2</v>
      </c>
      <c r="S66" s="232">
        <v>0.17</v>
      </c>
      <c r="T66" s="246">
        <f t="shared" si="32"/>
        <v>4.9300000000000004E-2</v>
      </c>
    </row>
    <row r="67" spans="2:22" s="247" customFormat="1" ht="15">
      <c r="B67" s="230"/>
      <c r="C67" s="230"/>
      <c r="D67" s="230"/>
      <c r="E67" s="236" t="s">
        <v>41</v>
      </c>
      <c r="F67" s="674" t="str">
        <f>IFERROR(INDEX('Produtos Selecionados'!$G:$G,MATCH($E67,'Produtos Selecionados'!$E:$E,0)),"-")</f>
        <v>-</v>
      </c>
      <c r="G67" s="674" t="str">
        <f>IFERROR(INDEX('Produtos Selecionados'!$H:$H,MATCH($E67,'Produtos Selecionados'!$E:$E,0)),"-")</f>
        <v>Não</v>
      </c>
      <c r="H67" s="674">
        <f>IFERROR(INDEX('Produtos Selecionados'!$O:$O,MATCH($E67,'Produtos Selecionados'!$E:$E,0)),"-")</f>
        <v>4.8937499999999997E-3</v>
      </c>
      <c r="I67" s="675" t="str">
        <f>IFERROR(INDEX('Produtos Selecionados'!$L:$L,MATCH($E67,'Produtos Selecionados'!$E:$E,0)),"-")</f>
        <v>BRL</v>
      </c>
      <c r="J67" s="675">
        <f>IFERROR(INDEX('Produtos Selecionados'!$M:$M,MATCH($E67,'Produtos Selecionados'!$E:$E,0)),"-")</f>
        <v>1</v>
      </c>
      <c r="K67" s="232"/>
      <c r="L67" s="246" t="str">
        <f t="shared" si="28"/>
        <v/>
      </c>
      <c r="M67" s="232">
        <v>0.25</v>
      </c>
      <c r="N67" s="246">
        <f t="shared" si="29"/>
        <v>0.02</v>
      </c>
      <c r="O67" s="232">
        <v>0.17</v>
      </c>
      <c r="P67" s="246">
        <f t="shared" si="30"/>
        <v>2.7200000000000002E-2</v>
      </c>
      <c r="Q67" s="232">
        <v>0.17</v>
      </c>
      <c r="R67" s="246">
        <f t="shared" si="31"/>
        <v>4.0800000000000003E-2</v>
      </c>
      <c r="S67" s="232">
        <v>0.17</v>
      </c>
      <c r="T67" s="246">
        <f t="shared" si="32"/>
        <v>4.9300000000000004E-2</v>
      </c>
    </row>
    <row r="68" spans="2:22" s="247" customFormat="1" ht="15">
      <c r="B68" s="230"/>
      <c r="C68" s="230"/>
      <c r="D68" s="230"/>
      <c r="E68" s="236" t="s">
        <v>67</v>
      </c>
      <c r="F68" s="674" t="str">
        <f>IFERROR(INDEX('Produtos Selecionados'!$G:$G,MATCH($E68,'Produtos Selecionados'!$E:$E,0)),"-")</f>
        <v>-</v>
      </c>
      <c r="G68" s="674" t="str">
        <f>IFERROR(INDEX('Produtos Selecionados'!$H:$H,MATCH($E68,'Produtos Selecionados'!$E:$E,0)),"-")</f>
        <v>Sim</v>
      </c>
      <c r="H68" s="674">
        <f>IFERROR(INDEX('Produtos Selecionados'!$O:$O,MATCH($E68,'Produtos Selecionados'!$E:$E,0)),"-")</f>
        <v>3.8E-3</v>
      </c>
      <c r="I68" s="675" t="str">
        <f>IFERROR(INDEX('Produtos Selecionados'!$L:$L,MATCH($E68,'Produtos Selecionados'!$E:$E,0)),"-")</f>
        <v>BRL</v>
      </c>
      <c r="J68" s="675">
        <f>IFERROR(INDEX('Produtos Selecionados'!$M:$M,MATCH($E68,'Produtos Selecionados'!$E:$E,0)),"-")</f>
        <v>1</v>
      </c>
      <c r="K68" s="232"/>
      <c r="L68" s="246" t="str">
        <f>IF(K68="","", K68*K$64)</f>
        <v/>
      </c>
      <c r="M68" s="232">
        <v>0.25</v>
      </c>
      <c r="N68" s="246">
        <f>IF(M68="","", M68*M$64)</f>
        <v>0.02</v>
      </c>
      <c r="O68" s="232">
        <v>0.17</v>
      </c>
      <c r="P68" s="246">
        <f>IF(O68="","", O68*O$64)</f>
        <v>2.7200000000000002E-2</v>
      </c>
      <c r="Q68" s="232">
        <v>0.17</v>
      </c>
      <c r="R68" s="246">
        <f>IF(Q68="","", Q68*Q$64)</f>
        <v>4.0800000000000003E-2</v>
      </c>
      <c r="S68" s="232">
        <v>0.17</v>
      </c>
      <c r="T68" s="246">
        <f>IF(S68="","", S68*S$64)</f>
        <v>4.9300000000000004E-2</v>
      </c>
    </row>
    <row r="69" spans="2:22" s="247" customFormat="1" ht="15">
      <c r="B69" s="230"/>
      <c r="C69" s="230"/>
      <c r="D69" s="230"/>
      <c r="E69" s="236" t="s">
        <v>434</v>
      </c>
      <c r="F69" s="674" t="str">
        <f>IFERROR(INDEX('Produtos Selecionados'!$G:$G,MATCH($E69,'Produtos Selecionados'!$E:$E,0)),"-")</f>
        <v>MFO</v>
      </c>
      <c r="G69" s="674" t="str">
        <f>IFERROR(INDEX('Produtos Selecionados'!$H:$H,MATCH($E69,'Produtos Selecionados'!$E:$E,0)),"-")</f>
        <v>Não</v>
      </c>
      <c r="H69" s="674">
        <f>IFERROR(INDEX('Produtos Selecionados'!$O:$O,MATCH($E69,'Produtos Selecionados'!$E:$E,0)),"-")</f>
        <v>1.2666666666666701E-3</v>
      </c>
      <c r="I69" s="675" t="str">
        <f>IFERROR(INDEX('Produtos Selecionados'!$L:$L,MATCH($E69,'Produtos Selecionados'!$E:$E,0)),"-")</f>
        <v>BRL</v>
      </c>
      <c r="J69" s="675">
        <f>IFERROR(INDEX('Produtos Selecionados'!$M:$M,MATCH($E69,'Produtos Selecionados'!$E:$E,0)),"-")</f>
        <v>1</v>
      </c>
      <c r="K69" s="232"/>
      <c r="L69" s="246" t="str">
        <f t="shared" si="28"/>
        <v/>
      </c>
      <c r="M69" s="232"/>
      <c r="N69" s="246" t="str">
        <f t="shared" si="29"/>
        <v/>
      </c>
      <c r="O69" s="232">
        <v>0.16</v>
      </c>
      <c r="P69" s="246">
        <f t="shared" si="30"/>
        <v>2.5600000000000001E-2</v>
      </c>
      <c r="Q69" s="232">
        <v>0.16</v>
      </c>
      <c r="R69" s="246">
        <f t="shared" si="31"/>
        <v>3.8399999999999997E-2</v>
      </c>
      <c r="S69" s="232">
        <v>0.16</v>
      </c>
      <c r="T69" s="246">
        <f t="shared" si="32"/>
        <v>4.6399999999999997E-2</v>
      </c>
    </row>
    <row r="70" spans="2:22" s="247" customFormat="1" ht="15">
      <c r="B70" s="230"/>
      <c r="C70" s="230"/>
      <c r="D70" s="230"/>
      <c r="E70" s="236" t="s">
        <v>516</v>
      </c>
      <c r="F70" s="674" t="str">
        <f>IFERROR(INDEX('Produtos Selecionados'!$G:$G,MATCH($E70,'Produtos Selecionados'!$E:$E,0)),"-")</f>
        <v>-</v>
      </c>
      <c r="G70" s="674" t="str">
        <f>IFERROR(INDEX('Produtos Selecionados'!$H:$H,MATCH($E70,'Produtos Selecionados'!$E:$E,0)),"-")</f>
        <v>Não</v>
      </c>
      <c r="H70" s="674">
        <f>IFERROR(INDEX('Produtos Selecionados'!$O:$O,MATCH($E70,'Produtos Selecionados'!$E:$E,0)),"-")</f>
        <v>5.0673000000000003E-3</v>
      </c>
      <c r="I70" s="675" t="str">
        <f>IFERROR(INDEX('Produtos Selecionados'!$L:$L,MATCH($E70,'Produtos Selecionados'!$E:$E,0)),"-")</f>
        <v>BRL</v>
      </c>
      <c r="J70" s="675">
        <f>IFERROR(INDEX('Produtos Selecionados'!$M:$M,MATCH($E70,'Produtos Selecionados'!$E:$E,0)),"-")</f>
        <v>1</v>
      </c>
      <c r="K70" s="232"/>
      <c r="L70" s="246" t="str">
        <f>IF(K70="","", K70*K$64)</f>
        <v/>
      </c>
      <c r="M70" s="232"/>
      <c r="N70" s="246" t="str">
        <f>IF(M70="","", M70*M$64)</f>
        <v/>
      </c>
      <c r="O70" s="232">
        <v>0.16</v>
      </c>
      <c r="P70" s="246">
        <f>IF(O70="","", O70*O$64)</f>
        <v>2.5600000000000001E-2</v>
      </c>
      <c r="Q70" s="232">
        <v>0.16</v>
      </c>
      <c r="R70" s="246">
        <f>IF(Q70="","", Q70*Q$64)</f>
        <v>3.8399999999999997E-2</v>
      </c>
      <c r="S70" s="232">
        <v>0.16</v>
      </c>
      <c r="T70" s="246">
        <f>IF(S70="","", S70*S$64)</f>
        <v>4.6399999999999997E-2</v>
      </c>
    </row>
    <row r="71" spans="2:22" s="247" customFormat="1" ht="15">
      <c r="B71" s="230"/>
      <c r="C71" s="230"/>
      <c r="D71" s="230"/>
      <c r="E71" s="236" t="s">
        <v>1042</v>
      </c>
      <c r="F71" s="674" t="str">
        <f>IFERROR(INDEX('Produtos Selecionados'!$G:$G,MATCH($E71,'Produtos Selecionados'!$E:$E,0)),"-")</f>
        <v>-</v>
      </c>
      <c r="G71" s="674" t="str">
        <f>IFERROR(INDEX('Produtos Selecionados'!$H:$H,MATCH($E71,'Produtos Selecionados'!$E:$E,0)),"-")</f>
        <v>Sim</v>
      </c>
      <c r="H71" s="674">
        <f>IFERROR(INDEX('Produtos Selecionados'!$O:$O,MATCH($E71,'Produtos Selecionados'!$E:$E,0)),"-")</f>
        <v>4.7499999999999999E-3</v>
      </c>
      <c r="I71" s="675" t="str">
        <f>IFERROR(INDEX('Produtos Selecionados'!$L:$L,MATCH($E71,'Produtos Selecionados'!$E:$E,0)),"-")</f>
        <v>BRL</v>
      </c>
      <c r="J71" s="675">
        <f>IFERROR(INDEX('Produtos Selecionados'!$M:$M,MATCH($E71,'Produtos Selecionados'!$E:$E,0)),"-")</f>
        <v>1</v>
      </c>
      <c r="K71" s="232"/>
      <c r="L71" s="246" t="str">
        <f>IF(K71="","", K71*K$64)</f>
        <v/>
      </c>
      <c r="M71" s="232"/>
      <c r="N71" s="246" t="str">
        <f>IF(M71="","", M71*M$64)</f>
        <v/>
      </c>
      <c r="O71" s="232"/>
      <c r="P71" s="246" t="str">
        <f>IF(O71="","", O71*O$64)</f>
        <v/>
      </c>
      <c r="Q71" s="232"/>
      <c r="R71" s="246" t="str">
        <f>IF(Q71="","", Q71*Q$64)</f>
        <v/>
      </c>
      <c r="S71" s="232"/>
      <c r="T71" s="246" t="str">
        <f>IF(S71="","", S71*S$64)</f>
        <v/>
      </c>
    </row>
    <row r="72" spans="2:22" s="247" customFormat="1" ht="15">
      <c r="B72" s="230"/>
      <c r="C72" s="230"/>
      <c r="D72" s="230"/>
      <c r="E72" s="236" t="s">
        <v>1223</v>
      </c>
      <c r="F72" s="674" t="str">
        <f>IFERROR(INDEX('Produtos Selecionados'!$G:$G,MATCH($E72,'Produtos Selecionados'!$E:$E,0)),"-")</f>
        <v>-</v>
      </c>
      <c r="G72" s="674" t="str">
        <f>IFERROR(INDEX('Produtos Selecionados'!$H:$H,MATCH($E72,'Produtos Selecionados'!$E:$E,0)),"-")</f>
        <v>Sim</v>
      </c>
      <c r="H72" s="674">
        <f>IFERROR(INDEX('Produtos Selecionados'!$O:$O,MATCH($E72,'Produtos Selecionados'!$E:$E,0)),"-")</f>
        <v>5.0666666666666698E-3</v>
      </c>
      <c r="I72" s="675" t="str">
        <f>IFERROR(INDEX('Produtos Selecionados'!$L:$L,MATCH($E72,'Produtos Selecionados'!$E:$E,0)),"-")</f>
        <v>BRL</v>
      </c>
      <c r="J72" s="675">
        <f>IFERROR(INDEX('Produtos Selecionados'!$M:$M,MATCH($E72,'Produtos Selecionados'!$E:$E,0)),"-")</f>
        <v>1</v>
      </c>
      <c r="K72" s="232"/>
      <c r="L72" s="246" t="str">
        <f>IF(K72="","", K72*K$64)</f>
        <v/>
      </c>
      <c r="M72" s="232"/>
      <c r="N72" s="246" t="str">
        <f>IF(M72="","", M72*M$64)</f>
        <v/>
      </c>
      <c r="O72" s="232"/>
      <c r="P72" s="246" t="str">
        <f>IF(O72="","", O72*O$64)</f>
        <v/>
      </c>
      <c r="Q72" s="232"/>
      <c r="R72" s="246" t="str">
        <f>IF(Q72="","", Q72*Q$64)</f>
        <v/>
      </c>
      <c r="S72" s="232"/>
      <c r="T72" s="246" t="str">
        <f>IF(S72="","", S72*S$64)</f>
        <v/>
      </c>
    </row>
    <row r="73" spans="2:22" s="247" customFormat="1" ht="15">
      <c r="B73" s="230"/>
      <c r="C73" s="230"/>
      <c r="D73" s="230"/>
      <c r="E73" s="236" t="s">
        <v>1104</v>
      </c>
      <c r="F73" s="674" t="str">
        <f>IFERROR(INDEX('Produtos Selecionados'!$G:$G,MATCH($E73,'Produtos Selecionados'!$E:$E,0)),"-")</f>
        <v>-</v>
      </c>
      <c r="G73" s="674" t="str">
        <f>IFERROR(INDEX('Produtos Selecionados'!$H:$H,MATCH($E73,'Produtos Selecionados'!$E:$E,0)),"-")</f>
        <v>-</v>
      </c>
      <c r="H73" s="674" t="str">
        <f>IFERROR(INDEX('Produtos Selecionados'!$O:$O,MATCH($E73,'Produtos Selecionados'!$E:$E,0)),"-")</f>
        <v>-</v>
      </c>
      <c r="I73" s="675" t="str">
        <f>IFERROR(INDEX('Produtos Selecionados'!$L:$L,MATCH($E73,'Produtos Selecionados'!$E:$E,0)),"-")</f>
        <v>-</v>
      </c>
      <c r="J73" s="675" t="str">
        <f>IFERROR(INDEX('Produtos Selecionados'!$M:$M,MATCH($E73,'Produtos Selecionados'!$E:$E,0)),"-")</f>
        <v>-</v>
      </c>
      <c r="K73" s="232"/>
      <c r="L73" s="246" t="str">
        <f t="shared" si="28"/>
        <v/>
      </c>
      <c r="M73" s="232"/>
      <c r="N73" s="246" t="str">
        <f t="shared" si="29"/>
        <v/>
      </c>
      <c r="O73" s="232"/>
      <c r="P73" s="246" t="str">
        <f t="shared" si="30"/>
        <v/>
      </c>
      <c r="Q73" s="232"/>
      <c r="R73" s="246" t="str">
        <f t="shared" si="31"/>
        <v/>
      </c>
      <c r="S73" s="232"/>
      <c r="T73" s="246" t="str">
        <f t="shared" si="32"/>
        <v/>
      </c>
    </row>
    <row r="74" spans="2:22" s="247" customFormat="1" ht="15">
      <c r="B74" s="230"/>
      <c r="C74" s="230"/>
      <c r="D74" s="230"/>
      <c r="E74" s="236" t="s">
        <v>285</v>
      </c>
      <c r="F74" s="674" t="str">
        <f>IFERROR(INDEX('Produtos Selecionados'!$G:$G,MATCH($E74,'Produtos Selecionados'!$E:$E,0)),"-")</f>
        <v>MFO</v>
      </c>
      <c r="G74" s="674" t="str">
        <f>IFERROR(INDEX('Produtos Selecionados'!$H:$H,MATCH($E74,'Produtos Selecionados'!$E:$E,0)),"-")</f>
        <v>Sim</v>
      </c>
      <c r="H74" s="674">
        <f>IFERROR(INDEX('Produtos Selecionados'!$O:$O,MATCH($E74,'Produtos Selecionados'!$E:$E,0)),"-")</f>
        <v>0</v>
      </c>
      <c r="I74" s="675" t="str">
        <f>IFERROR(INDEX('Produtos Selecionados'!$L:$L,MATCH($E74,'Produtos Selecionados'!$E:$E,0)),"-")</f>
        <v>BRL</v>
      </c>
      <c r="J74" s="675">
        <f>IFERROR(INDEX('Produtos Selecionados'!$M:$M,MATCH($E74,'Produtos Selecionados'!$E:$E,0)),"-")</f>
        <v>1</v>
      </c>
      <c r="K74" s="232"/>
      <c r="L74" s="246" t="str">
        <f t="shared" si="28"/>
        <v/>
      </c>
      <c r="M74" s="232"/>
      <c r="N74" s="246" t="str">
        <f t="shared" si="29"/>
        <v/>
      </c>
      <c r="O74" s="232"/>
      <c r="P74" s="246" t="str">
        <f t="shared" si="30"/>
        <v/>
      </c>
      <c r="Q74" s="232"/>
      <c r="R74" s="246" t="str">
        <f t="shared" si="31"/>
        <v/>
      </c>
      <c r="S74" s="232"/>
      <c r="T74" s="246" t="str">
        <f t="shared" si="32"/>
        <v/>
      </c>
    </row>
    <row r="75" spans="2:22" s="247" customFormat="1" ht="15">
      <c r="B75" s="230"/>
      <c r="C75" s="230"/>
      <c r="D75" s="230"/>
      <c r="E75" s="236" t="s">
        <v>72</v>
      </c>
      <c r="F75" s="674" t="str">
        <f>IFERROR(INDEX('Produtos Selecionados'!$G:$G,MATCH($E75,'Produtos Selecionados'!$E:$E,0)),"-")</f>
        <v>-</v>
      </c>
      <c r="G75" s="674" t="str">
        <f>IFERROR(INDEX('Produtos Selecionados'!$H:$H,MATCH($E75,'Produtos Selecionados'!$E:$E,0)),"-")</f>
        <v>Sim</v>
      </c>
      <c r="H75" s="674">
        <f>IFERROR(INDEX('Produtos Selecionados'!$O:$O,MATCH($E75,'Produtos Selecionados'!$E:$E,0)),"-")</f>
        <v>4.7999999999999996E-3</v>
      </c>
      <c r="I75" s="675" t="str">
        <f>IFERROR(INDEX('Produtos Selecionados'!$L:$L,MATCH($E75,'Produtos Selecionados'!$E:$E,0)),"-")</f>
        <v>BRL</v>
      </c>
      <c r="J75" s="675">
        <f>IFERROR(INDEX('Produtos Selecionados'!$M:$M,MATCH($E75,'Produtos Selecionados'!$E:$E,0)),"-")</f>
        <v>1</v>
      </c>
      <c r="K75" s="232"/>
      <c r="L75" s="246" t="str">
        <f t="shared" si="28"/>
        <v/>
      </c>
      <c r="M75" s="232"/>
      <c r="N75" s="246" t="str">
        <f t="shared" si="29"/>
        <v/>
      </c>
      <c r="O75" s="232"/>
      <c r="P75" s="246" t="str">
        <f t="shared" si="30"/>
        <v/>
      </c>
      <c r="Q75" s="232"/>
      <c r="R75" s="246" t="str">
        <f t="shared" si="31"/>
        <v/>
      </c>
      <c r="S75" s="232"/>
      <c r="T75" s="246" t="str">
        <f t="shared" si="32"/>
        <v/>
      </c>
    </row>
    <row r="76" spans="2:22" s="247" customFormat="1" ht="15">
      <c r="B76" s="230"/>
      <c r="C76" s="230"/>
      <c r="D76" s="230"/>
      <c r="E76" s="236" t="s">
        <v>648</v>
      </c>
      <c r="F76" s="674" t="str">
        <f>IFERROR(INDEX('Produtos Selecionados'!$G:$G,MATCH($E76,'Produtos Selecionados'!$E:$E,0)),"-")</f>
        <v>-</v>
      </c>
      <c r="G76" s="674" t="str">
        <f>IFERROR(INDEX('Produtos Selecionados'!$H:$H,MATCH($E76,'Produtos Selecionados'!$E:$E,0)),"-")</f>
        <v>Sim</v>
      </c>
      <c r="H76" s="674">
        <f>IFERROR(INDEX('Produtos Selecionados'!$O:$O,MATCH($E76,'Produtos Selecionados'!$E:$E,0)),"-")</f>
        <v>3.9500000000000004E-3</v>
      </c>
      <c r="I76" s="675" t="str">
        <f>IFERROR(INDEX('Produtos Selecionados'!$L:$L,MATCH($E76,'Produtos Selecionados'!$E:$E,0)),"-")</f>
        <v>BRL</v>
      </c>
      <c r="J76" s="675">
        <f>IFERROR(INDEX('Produtos Selecionados'!$M:$M,MATCH($E76,'Produtos Selecionados'!$E:$E,0)),"-")</f>
        <v>1</v>
      </c>
      <c r="K76" s="232"/>
      <c r="L76" s="246" t="str">
        <f>IF(K76="","", K76*K$64)</f>
        <v/>
      </c>
      <c r="M76" s="232"/>
      <c r="N76" s="246" t="str">
        <f>IF(M76="","", M76*M$64)</f>
        <v/>
      </c>
      <c r="O76" s="232"/>
      <c r="P76" s="246" t="str">
        <f>IF(O76="","", O76*O$64)</f>
        <v/>
      </c>
      <c r="Q76" s="232"/>
      <c r="R76" s="246" t="str">
        <f>IF(Q76="","", Q76*Q$64)</f>
        <v/>
      </c>
      <c r="S76" s="232"/>
      <c r="T76" s="246" t="str">
        <f>IF(S76="","", S76*S$64)</f>
        <v/>
      </c>
    </row>
    <row r="77" spans="2:22" s="153" customFormat="1" ht="8.25" customHeight="1">
      <c r="B77" s="233"/>
      <c r="C77" s="233"/>
      <c r="D77" s="233"/>
      <c r="E77" s="176"/>
      <c r="F77" s="190"/>
      <c r="G77" s="190"/>
      <c r="H77" s="190"/>
      <c r="I77" s="190"/>
      <c r="J77" s="190"/>
      <c r="K77" s="248"/>
      <c r="L77" s="249" t="str">
        <f>IF(K77="","", K77*K$11)</f>
        <v/>
      </c>
      <c r="M77" s="232"/>
      <c r="N77" s="249" t="str">
        <f>IF(M77="","", M77*M$11)</f>
        <v/>
      </c>
      <c r="O77" s="248"/>
      <c r="P77" s="249" t="str">
        <f>IF(O77="","", O77*O$11)</f>
        <v/>
      </c>
      <c r="Q77" s="248"/>
      <c r="R77" s="249" t="str">
        <f>IF(Q77="","", Q77*Q$11)</f>
        <v/>
      </c>
      <c r="S77" s="248"/>
      <c r="T77" s="249" t="str">
        <f>IF(S77="","", S77*S$11)</f>
        <v/>
      </c>
      <c r="V77" s="243"/>
    </row>
    <row r="78" spans="2:22" s="153" customFormat="1" ht="15">
      <c r="B78" s="233"/>
      <c r="C78" s="233" t="s">
        <v>12</v>
      </c>
      <c r="D78" s="233" t="s">
        <v>12</v>
      </c>
      <c r="E78" s="155" t="s">
        <v>616</v>
      </c>
      <c r="F78" s="156"/>
      <c r="G78" s="156"/>
      <c r="H78" s="156"/>
      <c r="I78" s="156"/>
      <c r="J78" s="156"/>
      <c r="K78" s="235">
        <f>K80+K84+K88+K92</f>
        <v>0</v>
      </c>
      <c r="L78" s="244">
        <f t="shared" ref="L78:T78" si="33">L80+L84+L88+L92</f>
        <v>0</v>
      </c>
      <c r="M78" s="235">
        <f t="shared" si="33"/>
        <v>0.02</v>
      </c>
      <c r="N78" s="244">
        <f t="shared" si="33"/>
        <v>0.02</v>
      </c>
      <c r="O78" s="235">
        <f t="shared" si="33"/>
        <v>0.04</v>
      </c>
      <c r="P78" s="244">
        <f t="shared" si="33"/>
        <v>0.04</v>
      </c>
      <c r="Q78" s="235">
        <f t="shared" si="33"/>
        <v>0.06</v>
      </c>
      <c r="R78" s="244">
        <f t="shared" si="33"/>
        <v>0.06</v>
      </c>
      <c r="S78" s="235">
        <f t="shared" si="33"/>
        <v>0.06</v>
      </c>
      <c r="T78" s="245">
        <f t="shared" si="33"/>
        <v>0.06</v>
      </c>
      <c r="V78" s="157"/>
    </row>
    <row r="79" spans="2:22" s="153" customFormat="1" ht="3" customHeight="1">
      <c r="B79" s="233"/>
      <c r="C79" s="233"/>
      <c r="D79" s="233"/>
      <c r="F79" s="190"/>
      <c r="G79" s="190"/>
      <c r="H79" s="190"/>
      <c r="I79" s="190"/>
      <c r="J79" s="190"/>
      <c r="K79" s="241"/>
      <c r="L79" s="242"/>
      <c r="M79" s="241"/>
      <c r="N79" s="242"/>
      <c r="O79" s="241"/>
      <c r="P79" s="242"/>
      <c r="Q79" s="241"/>
      <c r="R79" s="242"/>
      <c r="S79" s="241"/>
      <c r="T79" s="242"/>
      <c r="V79" s="157"/>
    </row>
    <row r="80" spans="2:22" s="153" customFormat="1" ht="15">
      <c r="B80" s="233"/>
      <c r="C80" s="233"/>
      <c r="D80" s="233" t="s">
        <v>12</v>
      </c>
      <c r="E80" s="158" t="s">
        <v>610</v>
      </c>
      <c r="F80" s="159"/>
      <c r="G80" s="159"/>
      <c r="H80" s="159"/>
      <c r="I80" s="159"/>
      <c r="J80" s="159"/>
      <c r="K80" s="237">
        <v>0</v>
      </c>
      <c r="L80" s="207">
        <f>SUM(L81:L83)</f>
        <v>0</v>
      </c>
      <c r="M80" s="237">
        <v>0</v>
      </c>
      <c r="N80" s="207">
        <f>SUM(N81:N83)</f>
        <v>0</v>
      </c>
      <c r="O80" s="237">
        <v>0.02</v>
      </c>
      <c r="P80" s="207">
        <f>SUM(P81:P83)</f>
        <v>0.02</v>
      </c>
      <c r="Q80" s="237">
        <v>0.03</v>
      </c>
      <c r="R80" s="207">
        <f>SUM(R81:R83)</f>
        <v>0.03</v>
      </c>
      <c r="S80" s="237">
        <v>0.03</v>
      </c>
      <c r="T80" s="207">
        <f>SUM(T81:T83)</f>
        <v>0.03</v>
      </c>
      <c r="V80" s="157"/>
    </row>
    <row r="81" spans="2:22" s="247" customFormat="1" ht="15">
      <c r="B81" s="230"/>
      <c r="C81" s="230"/>
      <c r="D81" s="230"/>
      <c r="E81" s="236" t="s">
        <v>212</v>
      </c>
      <c r="F81" s="674" t="str">
        <f>IFERROR(INDEX('Produtos Selecionados'!$G:$G,MATCH($E81,'Produtos Selecionados'!$E:$E,0)),"-")</f>
        <v>MFO</v>
      </c>
      <c r="G81" s="674" t="str">
        <f>IFERROR(INDEX('Produtos Selecionados'!$H:$H,MATCH($E81,'Produtos Selecionados'!$E:$E,0)),"-")</f>
        <v>Sim</v>
      </c>
      <c r="H81" s="674">
        <f>IFERROR(INDEX('Produtos Selecionados'!$O:$O,MATCH($E81,'Produtos Selecionados'!$E:$E,0)),"-")</f>
        <v>1.9E-3</v>
      </c>
      <c r="I81" s="675" t="str">
        <f>IFERROR(INDEX('Produtos Selecionados'!$L:$L,MATCH($E81,'Produtos Selecionados'!$E:$E,0)),"-")</f>
        <v>BRL</v>
      </c>
      <c r="J81" s="675">
        <f>IFERROR(INDEX('Produtos Selecionados'!$M:$M,MATCH($E81,'Produtos Selecionados'!$E:$E,0)),"-")</f>
        <v>3</v>
      </c>
      <c r="K81" s="232"/>
      <c r="L81" s="246" t="str">
        <f>IF(K81="","", K81*K$80)</f>
        <v/>
      </c>
      <c r="M81" s="232"/>
      <c r="N81" s="246" t="str">
        <f>IF(M81="","", M81*M$80)</f>
        <v/>
      </c>
      <c r="O81" s="232">
        <v>1</v>
      </c>
      <c r="P81" s="246">
        <f>IF(O81="","", O81*O$80)</f>
        <v>0.02</v>
      </c>
      <c r="Q81" s="232">
        <v>1</v>
      </c>
      <c r="R81" s="246">
        <f>IF(Q81="","", Q81*Q$80)</f>
        <v>0.03</v>
      </c>
      <c r="S81" s="232">
        <v>1</v>
      </c>
      <c r="T81" s="246">
        <f>IF(S81="","", S81*S$80)</f>
        <v>0.03</v>
      </c>
    </row>
    <row r="82" spans="2:22" s="247" customFormat="1" ht="15">
      <c r="B82" s="230"/>
      <c r="C82" s="230"/>
      <c r="D82" s="230"/>
      <c r="E82" s="236"/>
      <c r="F82" s="674" t="str">
        <f>IFERROR(INDEX('Produtos Selecionados'!$G:$G,MATCH($E82,'Produtos Selecionados'!$E:$E,0)),"-")</f>
        <v>-</v>
      </c>
      <c r="G82" s="674" t="str">
        <f>IFERROR(INDEX('Produtos Selecionados'!$H:$H,MATCH($E82,'Produtos Selecionados'!$E:$E,0)),"-")</f>
        <v>-</v>
      </c>
      <c r="H82" s="674" t="str">
        <f>IFERROR(INDEX('Produtos Selecionados'!$O:$O,MATCH($E82,'Produtos Selecionados'!$E:$E,0)),"-")</f>
        <v>-</v>
      </c>
      <c r="I82" s="675" t="str">
        <f>IFERROR(INDEX('Produtos Selecionados'!$L:$L,MATCH($E82,'Produtos Selecionados'!$E:$E,0)),"-")</f>
        <v>-</v>
      </c>
      <c r="J82" s="675" t="str">
        <f>IFERROR(INDEX('Produtos Selecionados'!$M:$M,MATCH($E82,'Produtos Selecionados'!$E:$E,0)),"-")</f>
        <v>-</v>
      </c>
      <c r="K82" s="232"/>
      <c r="L82" s="246" t="str">
        <f t="shared" ref="L82:N83" si="34">IF(K82="","", K82*K$80)</f>
        <v/>
      </c>
      <c r="M82" s="232"/>
      <c r="N82" s="246" t="str">
        <f t="shared" si="34"/>
        <v/>
      </c>
      <c r="O82" s="232"/>
      <c r="P82" s="246" t="str">
        <f>IF(O82="","", O82*O$80)</f>
        <v/>
      </c>
      <c r="Q82" s="232"/>
      <c r="R82" s="246" t="str">
        <f>IF(Q82="","", Q82*Q$80)</f>
        <v/>
      </c>
      <c r="S82" s="232"/>
      <c r="T82" s="246" t="str">
        <f>IF(S82="","", S82*S$80)</f>
        <v/>
      </c>
    </row>
    <row r="83" spans="2:22" s="247" customFormat="1" ht="5.25" customHeight="1">
      <c r="B83" s="230"/>
      <c r="C83" s="230"/>
      <c r="D83" s="230"/>
      <c r="E83" s="165"/>
      <c r="F83" s="676" t="str">
        <f>IFERROR(INDEX('Produtos Selecionados'!$M:$M,MATCH(A83,'Produtos Selecionados'!$E:$E,0)),"-")</f>
        <v>-</v>
      </c>
      <c r="G83" s="676" t="str">
        <f>IFERROR(INDEX('Produtos Selecionados'!$M:$M,MATCH(B83,'Produtos Selecionados'!$E:$E,0)),"-")</f>
        <v>-</v>
      </c>
      <c r="H83" s="676" t="str">
        <f>IFERROR(INDEX('Produtos Selecionados'!$M:$M,MATCH(C83,'Produtos Selecionados'!$E:$E,0)),"-")</f>
        <v>-</v>
      </c>
      <c r="I83" s="676" t="str">
        <f>IFERROR(INDEX('Produtos Selecionados'!$M:$M,MATCH(D83,'Produtos Selecionados'!$E:$E,0)),"-")</f>
        <v>-</v>
      </c>
      <c r="J83" s="676" t="str">
        <f>IFERROR(INDEX('Produtos Selecionados'!$M:$M,MATCH(E83,'Produtos Selecionados'!$E:$E,0)),"-")</f>
        <v>-</v>
      </c>
      <c r="K83" s="248"/>
      <c r="L83" s="249" t="str">
        <f t="shared" si="34"/>
        <v/>
      </c>
      <c r="M83" s="248"/>
      <c r="N83" s="249" t="str">
        <f t="shared" si="34"/>
        <v/>
      </c>
      <c r="O83" s="248"/>
      <c r="P83" s="249" t="str">
        <f>IF(O83="","", O83*O$80)</f>
        <v/>
      </c>
      <c r="Q83" s="248"/>
      <c r="R83" s="249" t="str">
        <f>IF(Q83="","", Q83*Q$80)</f>
        <v/>
      </c>
      <c r="S83" s="248"/>
      <c r="T83" s="249" t="str">
        <f>IF(S83="","", S83*S$80)</f>
        <v/>
      </c>
    </row>
    <row r="84" spans="2:22" s="153" customFormat="1" ht="15">
      <c r="B84" s="233"/>
      <c r="C84" s="233"/>
      <c r="D84" s="233" t="s">
        <v>12</v>
      </c>
      <c r="E84" s="158" t="s">
        <v>617</v>
      </c>
      <c r="F84" s="159"/>
      <c r="G84" s="159"/>
      <c r="H84" s="159"/>
      <c r="I84" s="159"/>
      <c r="J84" s="159"/>
      <c r="K84" s="237">
        <v>0</v>
      </c>
      <c r="L84" s="207">
        <f>SUM(L85:L87)</f>
        <v>0</v>
      </c>
      <c r="M84" s="237">
        <v>0.02</v>
      </c>
      <c r="N84" s="207">
        <f>SUM(N85:N87)</f>
        <v>0.02</v>
      </c>
      <c r="O84" s="237">
        <v>0.02</v>
      </c>
      <c r="P84" s="207">
        <f>SUM(P85:P87)</f>
        <v>0.02</v>
      </c>
      <c r="Q84" s="237">
        <v>0.03</v>
      </c>
      <c r="R84" s="207">
        <f>SUM(R85:R87)</f>
        <v>0.03</v>
      </c>
      <c r="S84" s="237">
        <v>0.03</v>
      </c>
      <c r="T84" s="207">
        <f>SUM(T85:T87)</f>
        <v>0.03</v>
      </c>
      <c r="V84" s="157"/>
    </row>
    <row r="85" spans="2:22" s="247" customFormat="1" ht="15">
      <c r="B85" s="230"/>
      <c r="C85" s="230"/>
      <c r="D85" s="230"/>
      <c r="E85" s="236" t="s">
        <v>650</v>
      </c>
      <c r="F85" s="674" t="str">
        <f>IFERROR(INDEX('Produtos Selecionados'!$G:$G,MATCH($E85,'Produtos Selecionados'!$E:$E,0)),"-")</f>
        <v>-</v>
      </c>
      <c r="G85" s="674" t="str">
        <f>IFERROR(INDEX('Produtos Selecionados'!$H:$H,MATCH($E85,'Produtos Selecionados'!$E:$E,0)),"-")</f>
        <v>Sim</v>
      </c>
      <c r="H85" s="674">
        <f>IFERROR(INDEX('Produtos Selecionados'!$O:$O,MATCH($E85,'Produtos Selecionados'!$E:$E,0)),"-")</f>
        <v>4.6249999999999998E-3</v>
      </c>
      <c r="I85" s="675" t="str">
        <f>IFERROR(INDEX('Produtos Selecionados'!$L:$L,MATCH($E85,'Produtos Selecionados'!$E:$E,0)),"-")</f>
        <v>BRL</v>
      </c>
      <c r="J85" s="675">
        <f>IFERROR(INDEX('Produtos Selecionados'!$M:$M,MATCH($E85,'Produtos Selecionados'!$E:$E,0)),"-")</f>
        <v>3</v>
      </c>
      <c r="K85" s="232"/>
      <c r="L85" s="246" t="str">
        <f>IF(K85="","", K85*K$84)</f>
        <v/>
      </c>
      <c r="M85" s="232">
        <v>1</v>
      </c>
      <c r="N85" s="246">
        <f>IF(M85="","", M85*M$84)</f>
        <v>0.02</v>
      </c>
      <c r="O85" s="232">
        <v>1</v>
      </c>
      <c r="P85" s="246">
        <f>IF(O85="","", O85*O$84)</f>
        <v>0.02</v>
      </c>
      <c r="Q85" s="232">
        <v>1</v>
      </c>
      <c r="R85" s="246">
        <f>IF(Q85="","", Q85*Q$84)</f>
        <v>0.03</v>
      </c>
      <c r="S85" s="232">
        <v>1</v>
      </c>
      <c r="T85" s="246">
        <f>IF(S85="","", S85*S$84)</f>
        <v>0.03</v>
      </c>
    </row>
    <row r="86" spans="2:22" s="247" customFormat="1" ht="15">
      <c r="B86" s="230"/>
      <c r="C86" s="230"/>
      <c r="D86" s="230"/>
      <c r="E86" s="236"/>
      <c r="F86" s="674" t="str">
        <f>IFERROR(INDEX('Produtos Selecionados'!$G:$G,MATCH($E86,'Produtos Selecionados'!$E:$E,0)),"-")</f>
        <v>-</v>
      </c>
      <c r="G86" s="674" t="str">
        <f>IFERROR(INDEX('Produtos Selecionados'!$H:$H,MATCH($E86,'Produtos Selecionados'!$E:$E,0)),"-")</f>
        <v>-</v>
      </c>
      <c r="H86" s="674" t="str">
        <f>IFERROR(INDEX('Produtos Selecionados'!$O:$O,MATCH($E86,'Produtos Selecionados'!$E:$E,0)),"-")</f>
        <v>-</v>
      </c>
      <c r="I86" s="675" t="str">
        <f>IFERROR(INDEX('Produtos Selecionados'!$L:$L,MATCH($E86,'Produtos Selecionados'!$E:$E,0)),"-")</f>
        <v>-</v>
      </c>
      <c r="J86" s="675" t="str">
        <f>IFERROR(INDEX('Produtos Selecionados'!$M:$M,MATCH($E86,'Produtos Selecionados'!$E:$E,0)),"-")</f>
        <v>-</v>
      </c>
      <c r="K86" s="232"/>
      <c r="L86" s="246" t="str">
        <f>IF(K86="","", K86*K$84)</f>
        <v/>
      </c>
      <c r="M86" s="232"/>
      <c r="N86" s="246" t="str">
        <f t="shared" ref="N86:P87" si="35">IF(M86="","", M86*M$84)</f>
        <v/>
      </c>
      <c r="O86" s="232"/>
      <c r="P86" s="246" t="str">
        <f t="shared" si="35"/>
        <v/>
      </c>
      <c r="Q86" s="232"/>
      <c r="R86" s="246" t="str">
        <f>IF(Q86="","", Q86*Q$84)</f>
        <v/>
      </c>
      <c r="S86" s="232"/>
      <c r="T86" s="246" t="str">
        <f>IF(S86="","", S86*S$84)</f>
        <v/>
      </c>
    </row>
    <row r="87" spans="2:22" s="247" customFormat="1" ht="5.25" customHeight="1">
      <c r="B87" s="230"/>
      <c r="C87" s="230"/>
      <c r="D87" s="230"/>
      <c r="E87" s="165"/>
      <c r="F87" s="676" t="str">
        <f>IFERROR(INDEX('Produtos Selecionados'!$M:$M,MATCH(A87,'Produtos Selecionados'!$E:$E,0)),"-")</f>
        <v>-</v>
      </c>
      <c r="G87" s="676" t="str">
        <f>IFERROR(INDEX('Produtos Selecionados'!$M:$M,MATCH(B87,'Produtos Selecionados'!$E:$E,0)),"-")</f>
        <v>-</v>
      </c>
      <c r="H87" s="676" t="str">
        <f>IFERROR(INDEX('Produtos Selecionados'!$M:$M,MATCH(C87,'Produtos Selecionados'!$E:$E,0)),"-")</f>
        <v>-</v>
      </c>
      <c r="I87" s="676" t="str">
        <f>IFERROR(INDEX('Produtos Selecionados'!$M:$M,MATCH(D87,'Produtos Selecionados'!$E:$E,0)),"-")</f>
        <v>-</v>
      </c>
      <c r="J87" s="676" t="str">
        <f>IFERROR(INDEX('Produtos Selecionados'!$M:$M,MATCH(E87,'Produtos Selecionados'!$E:$E,0)),"-")</f>
        <v>-</v>
      </c>
      <c r="K87" s="248"/>
      <c r="L87" s="249" t="str">
        <f>IF(K87="","", K87*K$84)</f>
        <v/>
      </c>
      <c r="M87" s="248"/>
      <c r="N87" s="249" t="str">
        <f t="shared" si="35"/>
        <v/>
      </c>
      <c r="O87" s="248"/>
      <c r="P87" s="249" t="str">
        <f t="shared" si="35"/>
        <v/>
      </c>
      <c r="Q87" s="248"/>
      <c r="R87" s="249" t="str">
        <f>IF(Q87="","", Q87*Q$84)</f>
        <v/>
      </c>
      <c r="S87" s="248"/>
      <c r="T87" s="249" t="str">
        <f>IF(S87="","", S87*S$84)</f>
        <v/>
      </c>
    </row>
    <row r="88" spans="2:22" s="153" customFormat="1" ht="15">
      <c r="B88" s="233"/>
      <c r="C88" s="233"/>
      <c r="D88" s="233" t="s">
        <v>12</v>
      </c>
      <c r="E88" s="158" t="s">
        <v>619</v>
      </c>
      <c r="F88" s="159"/>
      <c r="G88" s="159"/>
      <c r="H88" s="159"/>
      <c r="I88" s="159"/>
      <c r="J88" s="159"/>
      <c r="K88" s="237">
        <v>0</v>
      </c>
      <c r="L88" s="207">
        <f>SUM(L89:L91)</f>
        <v>0</v>
      </c>
      <c r="M88" s="237">
        <v>0</v>
      </c>
      <c r="N88" s="207">
        <f>SUM(N89:N91)</f>
        <v>0</v>
      </c>
      <c r="O88" s="237">
        <v>0</v>
      </c>
      <c r="P88" s="207">
        <f>SUM(P89:P91)</f>
        <v>0</v>
      </c>
      <c r="Q88" s="237">
        <v>0</v>
      </c>
      <c r="R88" s="207">
        <f>SUM(R89:R91)</f>
        <v>0</v>
      </c>
      <c r="S88" s="237">
        <v>0</v>
      </c>
      <c r="T88" s="207">
        <f>SUM(T89:T91)</f>
        <v>0</v>
      </c>
      <c r="V88" s="157"/>
    </row>
    <row r="89" spans="2:22" s="247" customFormat="1" ht="15">
      <c r="B89" s="230"/>
      <c r="C89" s="230"/>
      <c r="D89" s="230"/>
      <c r="E89" s="236"/>
      <c r="F89" s="674" t="str">
        <f>IFERROR(INDEX('Produtos Selecionados'!$G:$G,MATCH($E89,'Produtos Selecionados'!$E:$E,0)),"-")</f>
        <v>-</v>
      </c>
      <c r="G89" s="674" t="str">
        <f>IFERROR(INDEX('Produtos Selecionados'!$H:$H,MATCH($E89,'Produtos Selecionados'!$E:$E,0)),"-")</f>
        <v>-</v>
      </c>
      <c r="H89" s="674" t="str">
        <f>IFERROR(INDEX('Produtos Selecionados'!$O:$O,MATCH($E89,'Produtos Selecionados'!$E:$E,0)),"-")</f>
        <v>-</v>
      </c>
      <c r="I89" s="675" t="str">
        <f>IFERROR(INDEX('Produtos Selecionados'!$L:$L,MATCH($E89,'Produtos Selecionados'!$E:$E,0)),"-")</f>
        <v>-</v>
      </c>
      <c r="J89" s="675" t="str">
        <f>IFERROR(INDEX('Produtos Selecionados'!$M:$M,MATCH($E89,'Produtos Selecionados'!$E:$E,0)),"-")</f>
        <v>-</v>
      </c>
      <c r="K89" s="232"/>
      <c r="L89" s="246" t="str">
        <f>IF(K89="","", K89*K$88)</f>
        <v/>
      </c>
      <c r="M89" s="232"/>
      <c r="N89" s="246" t="str">
        <f>IF(M89="","", M89*M$88)</f>
        <v/>
      </c>
      <c r="O89" s="232"/>
      <c r="P89" s="246" t="str">
        <f>IF(O89="","", O89*O$88)</f>
        <v/>
      </c>
      <c r="Q89" s="232"/>
      <c r="R89" s="246" t="str">
        <f>IF(Q89="","", Q89*Q$88)</f>
        <v/>
      </c>
      <c r="S89" s="232"/>
      <c r="T89" s="246" t="str">
        <f>IF(S89="","", S89*S$88)</f>
        <v/>
      </c>
    </row>
    <row r="90" spans="2:22" s="247" customFormat="1" ht="15">
      <c r="B90" s="230"/>
      <c r="C90" s="230"/>
      <c r="D90" s="230"/>
      <c r="E90" s="236"/>
      <c r="F90" s="674" t="str">
        <f>IFERROR(INDEX('Produtos Selecionados'!$G:$G,MATCH($E90,'Produtos Selecionados'!$E:$E,0)),"-")</f>
        <v>-</v>
      </c>
      <c r="G90" s="674" t="str">
        <f>IFERROR(INDEX('Produtos Selecionados'!$H:$H,MATCH($E90,'Produtos Selecionados'!$E:$E,0)),"-")</f>
        <v>-</v>
      </c>
      <c r="H90" s="674" t="str">
        <f>IFERROR(INDEX('Produtos Selecionados'!$O:$O,MATCH($E90,'Produtos Selecionados'!$E:$E,0)),"-")</f>
        <v>-</v>
      </c>
      <c r="I90" s="675" t="str">
        <f>IFERROR(INDEX('Produtos Selecionados'!$L:$L,MATCH($E90,'Produtos Selecionados'!$E:$E,0)),"-")</f>
        <v>-</v>
      </c>
      <c r="J90" s="675" t="str">
        <f>IFERROR(INDEX('Produtos Selecionados'!$M:$M,MATCH($E90,'Produtos Selecionados'!$E:$E,0)),"-")</f>
        <v>-</v>
      </c>
      <c r="K90" s="232"/>
      <c r="L90" s="246" t="str">
        <f t="shared" ref="L90:N91" si="36">IF(K90="","", K90*K$88)</f>
        <v/>
      </c>
      <c r="M90" s="232"/>
      <c r="N90" s="246" t="str">
        <f t="shared" si="36"/>
        <v/>
      </c>
      <c r="O90" s="232"/>
      <c r="P90" s="246" t="str">
        <f>IF(O90="","", O90*O$88)</f>
        <v/>
      </c>
      <c r="Q90" s="232"/>
      <c r="R90" s="246" t="str">
        <f>IF(Q90="","", Q90*Q$88)</f>
        <v/>
      </c>
      <c r="S90" s="232"/>
      <c r="T90" s="246" t="str">
        <f>IF(S90="","", S90*S$88)</f>
        <v/>
      </c>
    </row>
    <row r="91" spans="2:22" s="247" customFormat="1" ht="5.25" customHeight="1">
      <c r="B91" s="230"/>
      <c r="C91" s="230"/>
      <c r="D91" s="230"/>
      <c r="E91" s="165"/>
      <c r="F91" s="676" t="str">
        <f>IFERROR(INDEX('Produtos Selecionados'!$M:$M,MATCH(A91,'Produtos Selecionados'!$E:$E,0)),"-")</f>
        <v>-</v>
      </c>
      <c r="G91" s="676" t="str">
        <f>IFERROR(INDEX('Produtos Selecionados'!$M:$M,MATCH(B91,'Produtos Selecionados'!$E:$E,0)),"-")</f>
        <v>-</v>
      </c>
      <c r="H91" s="676" t="str">
        <f>IFERROR(INDEX('Produtos Selecionados'!$M:$M,MATCH(C91,'Produtos Selecionados'!$E:$E,0)),"-")</f>
        <v>-</v>
      </c>
      <c r="I91" s="676" t="str">
        <f>IFERROR(INDEX('Produtos Selecionados'!$M:$M,MATCH(D91,'Produtos Selecionados'!$E:$E,0)),"-")</f>
        <v>-</v>
      </c>
      <c r="J91" s="676" t="str">
        <f>IFERROR(INDEX('Produtos Selecionados'!$M:$M,MATCH(E91,'Produtos Selecionados'!$E:$E,0)),"-")</f>
        <v>-</v>
      </c>
      <c r="K91" s="248"/>
      <c r="L91" s="249" t="str">
        <f t="shared" si="36"/>
        <v/>
      </c>
      <c r="M91" s="248"/>
      <c r="N91" s="249" t="str">
        <f t="shared" si="36"/>
        <v/>
      </c>
      <c r="O91" s="248"/>
      <c r="P91" s="249" t="str">
        <f>IF(O91="","", O91*O$88)</f>
        <v/>
      </c>
      <c r="Q91" s="248"/>
      <c r="R91" s="249" t="str">
        <f>IF(Q91="","", Q91*Q$88)</f>
        <v/>
      </c>
      <c r="S91" s="248"/>
      <c r="T91" s="249" t="str">
        <f>IF(S91="","", S91*S$88)</f>
        <v/>
      </c>
    </row>
    <row r="92" spans="2:22" s="153" customFormat="1" ht="15">
      <c r="B92" s="233"/>
      <c r="C92" s="233"/>
      <c r="D92" s="233" t="s">
        <v>12</v>
      </c>
      <c r="E92" s="158" t="s">
        <v>618</v>
      </c>
      <c r="F92" s="159"/>
      <c r="G92" s="159"/>
      <c r="H92" s="159"/>
      <c r="I92" s="159"/>
      <c r="J92" s="159"/>
      <c r="K92" s="237">
        <v>0</v>
      </c>
      <c r="L92" s="207">
        <f>SUM(L93:L95)</f>
        <v>0</v>
      </c>
      <c r="M92" s="237">
        <v>0</v>
      </c>
      <c r="N92" s="207">
        <f>SUM(N93:N95)</f>
        <v>0</v>
      </c>
      <c r="O92" s="237">
        <v>0</v>
      </c>
      <c r="P92" s="207">
        <f>SUM(P93:P95)</f>
        <v>0</v>
      </c>
      <c r="Q92" s="237">
        <v>0</v>
      </c>
      <c r="R92" s="207">
        <f>SUM(R93:R95)</f>
        <v>0</v>
      </c>
      <c r="S92" s="237">
        <v>0</v>
      </c>
      <c r="T92" s="207">
        <f>SUM(T93:T95)</f>
        <v>0</v>
      </c>
      <c r="V92" s="157"/>
    </row>
    <row r="93" spans="2:22" s="247" customFormat="1" ht="15">
      <c r="B93" s="230"/>
      <c r="C93" s="230"/>
      <c r="D93" s="230"/>
      <c r="E93" s="236"/>
      <c r="F93" s="674" t="str">
        <f>IFERROR(INDEX('Produtos Selecionados'!$G:$G,MATCH($E93,'Produtos Selecionados'!$E:$E,0)),"-")</f>
        <v>-</v>
      </c>
      <c r="G93" s="674" t="str">
        <f>IFERROR(INDEX('Produtos Selecionados'!$H:$H,MATCH($E93,'Produtos Selecionados'!$E:$E,0)),"-")</f>
        <v>-</v>
      </c>
      <c r="H93" s="674" t="str">
        <f>IFERROR(INDEX('Produtos Selecionados'!$O:$O,MATCH($E93,'Produtos Selecionados'!$E:$E,0)),"-")</f>
        <v>-</v>
      </c>
      <c r="I93" s="675" t="str">
        <f>IFERROR(INDEX('Produtos Selecionados'!$L:$L,MATCH($E93,'Produtos Selecionados'!$E:$E,0)),"-")</f>
        <v>-</v>
      </c>
      <c r="J93" s="675" t="str">
        <f>IFERROR(INDEX('Produtos Selecionados'!$M:$M,MATCH($E93,'Produtos Selecionados'!$E:$E,0)),"-")</f>
        <v>-</v>
      </c>
      <c r="K93" s="232"/>
      <c r="L93" s="246" t="str">
        <f>IF(K93="","", K93*K$92)</f>
        <v/>
      </c>
      <c r="M93" s="232"/>
      <c r="N93" s="246" t="str">
        <f>IF(M93="","", M93*M$92)</f>
        <v/>
      </c>
      <c r="O93" s="232"/>
      <c r="P93" s="246" t="str">
        <f>IF(O93="","", O93*O$92)</f>
        <v/>
      </c>
      <c r="Q93" s="232"/>
      <c r="R93" s="246" t="str">
        <f>IF(Q93="","", Q93*Q$92)</f>
        <v/>
      </c>
      <c r="S93" s="232"/>
      <c r="T93" s="246" t="str">
        <f>IF(S93="","", S93*S$92)</f>
        <v/>
      </c>
    </row>
    <row r="94" spans="2:22" s="247" customFormat="1" ht="15">
      <c r="B94" s="230"/>
      <c r="C94" s="230"/>
      <c r="D94" s="230"/>
      <c r="E94" s="236"/>
      <c r="F94" s="674" t="str">
        <f>IFERROR(INDEX('Produtos Selecionados'!$G:$G,MATCH($E94,'Produtos Selecionados'!$E:$E,0)),"-")</f>
        <v>-</v>
      </c>
      <c r="G94" s="674" t="str">
        <f>IFERROR(INDEX('Produtos Selecionados'!$H:$H,MATCH($E94,'Produtos Selecionados'!$E:$E,0)),"-")</f>
        <v>-</v>
      </c>
      <c r="H94" s="674" t="str">
        <f>IFERROR(INDEX('Produtos Selecionados'!$O:$O,MATCH($E94,'Produtos Selecionados'!$E:$E,0)),"-")</f>
        <v>-</v>
      </c>
      <c r="I94" s="675" t="str">
        <f>IFERROR(INDEX('Produtos Selecionados'!$L:$L,MATCH($E94,'Produtos Selecionados'!$E:$E,0)),"-")</f>
        <v>-</v>
      </c>
      <c r="J94" s="675" t="str">
        <f>IFERROR(INDEX('Produtos Selecionados'!$M:$M,MATCH($E94,'Produtos Selecionados'!$E:$E,0)),"-")</f>
        <v>-</v>
      </c>
      <c r="K94" s="232"/>
      <c r="L94" s="246" t="str">
        <f>IF(K94="","", K94*K$92)</f>
        <v/>
      </c>
      <c r="M94" s="232"/>
      <c r="N94" s="246" t="str">
        <f>IF(M94="","", M94*M$92)</f>
        <v/>
      </c>
      <c r="O94" s="232"/>
      <c r="P94" s="246" t="str">
        <f>IF(O94="","", O94*O$92)</f>
        <v/>
      </c>
      <c r="Q94" s="232"/>
      <c r="R94" s="246" t="str">
        <f>IF(Q94="","", Q94*Q$92)</f>
        <v/>
      </c>
      <c r="S94" s="232"/>
      <c r="T94" s="246" t="str">
        <f>IF(S94="","", S94*S$92)</f>
        <v/>
      </c>
    </row>
    <row r="95" spans="2:22" s="153" customFormat="1" ht="9" customHeight="1">
      <c r="B95" s="233"/>
      <c r="C95" s="233"/>
      <c r="D95" s="233"/>
      <c r="E95" s="176"/>
      <c r="F95" s="190"/>
      <c r="G95" s="190"/>
      <c r="H95" s="190"/>
      <c r="I95" s="190"/>
      <c r="J95" s="190"/>
      <c r="K95" s="248"/>
      <c r="L95" s="249" t="str">
        <f>IF(K95="","", K95*K$11)</f>
        <v/>
      </c>
      <c r="M95" s="291"/>
      <c r="N95" s="249" t="str">
        <f>IF(M95="","", M95*M$11)</f>
        <v/>
      </c>
      <c r="O95" s="248"/>
      <c r="P95" s="249" t="str">
        <f>IF(O95="","", O95*O$11)</f>
        <v/>
      </c>
      <c r="Q95" s="248"/>
      <c r="R95" s="249" t="str">
        <f>IF(Q95="","", Q95*Q$11)</f>
        <v/>
      </c>
      <c r="S95" s="248"/>
      <c r="T95" s="249" t="str">
        <f>IF(S95="","", S95*S$11)</f>
        <v/>
      </c>
      <c r="V95" s="243"/>
    </row>
    <row r="96" spans="2:22" s="114" customFormat="1" ht="15.75">
      <c r="B96" s="286"/>
      <c r="C96" s="286"/>
      <c r="D96" s="233" t="s">
        <v>1397</v>
      </c>
      <c r="E96" s="352" t="s">
        <v>14</v>
      </c>
      <c r="F96" s="660"/>
      <c r="G96" s="660"/>
      <c r="H96" s="660"/>
      <c r="I96" s="660"/>
      <c r="J96" s="660"/>
      <c r="K96" s="281">
        <f ca="1">OFFSET('Asset Allocation Tatico'!$B$9, MATCH($E96,OFFSET('Asset Allocation Tatico'!$B$9,,,COUNTA('Asset Allocation Tatico'!$B:$B)-COUNTA('Asset Allocation Tatico'!$B$1:$B$9)),0)-1, MATCH(K$5,'Asset Allocation Tatico'!$D$5:$M$5,0)+2)</f>
        <v>0</v>
      </c>
      <c r="L96" s="287">
        <f>L98+L115</f>
        <v>0</v>
      </c>
      <c r="M96" s="281">
        <f ca="1">OFFSET('Asset Allocation Tatico'!$B$9, MATCH($E96,OFFSET('Asset Allocation Tatico'!$B$9,,,COUNTA('Asset Allocation Tatico'!$B:$B)-COUNTA('Asset Allocation Tatico'!$B$1:$B$9)),0)-1, MATCH(M$5,'Asset Allocation Tatico'!$D$5:$M$5,0)+2)</f>
        <v>0.04</v>
      </c>
      <c r="N96" s="287">
        <f ca="1">N98+N115</f>
        <v>0.04</v>
      </c>
      <c r="O96" s="281">
        <f ca="1">OFFSET('Asset Allocation Tatico'!$B$9, MATCH($E96,OFFSET('Asset Allocation Tatico'!$B$9,,,COUNTA('Asset Allocation Tatico'!$B:$B)-COUNTA('Asset Allocation Tatico'!$B$1:$B$9)),0)-1, MATCH(O$5,'Asset Allocation Tatico'!$D$5:$M$5,0)+2)</f>
        <v>8.5000000000000006E-2</v>
      </c>
      <c r="P96" s="287">
        <f ca="1">P98+P115</f>
        <v>8.5000000000000006E-2</v>
      </c>
      <c r="Q96" s="281">
        <f ca="1">OFFSET('Asset Allocation Tatico'!$B$9, MATCH($E96,OFFSET('Asset Allocation Tatico'!$B$9,,,COUNTA('Asset Allocation Tatico'!$B:$B)-COUNTA('Asset Allocation Tatico'!$B$1:$B$9)),0)-1, MATCH(Q$5,'Asset Allocation Tatico'!$D$5:$M$5,0)+2)</f>
        <v>0.18</v>
      </c>
      <c r="R96" s="287">
        <f ca="1">R98+R115</f>
        <v>0.18</v>
      </c>
      <c r="S96" s="281">
        <f ca="1">OFFSET('Asset Allocation Tatico'!$B$9, MATCH($E96,OFFSET('Asset Allocation Tatico'!$B$9,,,COUNTA('Asset Allocation Tatico'!$B:$B)-COUNTA('Asset Allocation Tatico'!$B$1:$B$9)),0)-1, MATCH(S$5,'Asset Allocation Tatico'!$D$5:$M$5,0)+2)</f>
        <v>0.315</v>
      </c>
      <c r="T96" s="287">
        <f ca="1">T98+T115</f>
        <v>0.315</v>
      </c>
      <c r="V96" s="288"/>
    </row>
    <row r="97" spans="2:22" s="153" customFormat="1" ht="5.25" customHeight="1">
      <c r="B97" s="233"/>
      <c r="C97" s="233"/>
      <c r="D97" s="233"/>
      <c r="F97" s="190"/>
      <c r="G97" s="190"/>
      <c r="H97" s="190"/>
      <c r="I97" s="190"/>
      <c r="J97" s="190"/>
      <c r="K97" s="241"/>
      <c r="L97" s="242"/>
      <c r="M97" s="241"/>
      <c r="N97" s="242"/>
      <c r="O97" s="241"/>
      <c r="P97" s="242"/>
      <c r="Q97" s="241"/>
      <c r="R97" s="242"/>
      <c r="S97" s="241"/>
      <c r="T97" s="242"/>
      <c r="V97" s="243"/>
    </row>
    <row r="98" spans="2:22" s="153" customFormat="1" ht="15">
      <c r="B98" s="233"/>
      <c r="C98" s="233" t="s">
        <v>12</v>
      </c>
      <c r="D98" s="233" t="s">
        <v>12</v>
      </c>
      <c r="E98" s="155" t="s">
        <v>608</v>
      </c>
      <c r="F98" s="156"/>
      <c r="G98" s="156"/>
      <c r="H98" s="156"/>
      <c r="I98" s="156"/>
      <c r="J98" s="156"/>
      <c r="K98" s="235">
        <f ca="1">OFFSET('Asset Allocation Tatico'!$B$9, MATCH($E98,OFFSET('Asset Allocation Tatico'!$B$9,,,COUNTA('Asset Allocation Tatico'!$B:$B)-COUNTA('Asset Allocation Tatico'!$B$1:$B$9)),0)-1, MATCH(K$5,'Asset Allocation Tatico'!$D$5:$M$5,0)+2)</f>
        <v>0</v>
      </c>
      <c r="L98" s="244">
        <f>L100+L105+L111</f>
        <v>0</v>
      </c>
      <c r="M98" s="235">
        <f ca="1">OFFSET('Asset Allocation Tatico'!$B$9, MATCH($E98,OFFSET('Asset Allocation Tatico'!$B$9,,,COUNTA('Asset Allocation Tatico'!$B:$B)-COUNTA('Asset Allocation Tatico'!$B$1:$B$9)),0)-1, MATCH(M$5,'Asset Allocation Tatico'!$D$5:$M$5,0)+2)</f>
        <v>3.5000000000000003E-2</v>
      </c>
      <c r="N98" s="244">
        <f>N100+N105+N111</f>
        <v>3.5000000000000003E-2</v>
      </c>
      <c r="O98" s="235">
        <f ca="1">OFFSET('Asset Allocation Tatico'!$B$9, MATCH($E98,OFFSET('Asset Allocation Tatico'!$B$9,,,COUNTA('Asset Allocation Tatico'!$B:$B)-COUNTA('Asset Allocation Tatico'!$B$1:$B$9)),0)-1, MATCH(O$5,'Asset Allocation Tatico'!$D$5:$M$5,0)+2)</f>
        <v>7.0000000000000007E-2</v>
      </c>
      <c r="P98" s="244">
        <f>P100+P105+P111</f>
        <v>7.0000000000000007E-2</v>
      </c>
      <c r="Q98" s="235">
        <f ca="1">OFFSET('Asset Allocation Tatico'!$B$9, MATCH($E98,OFFSET('Asset Allocation Tatico'!$B$9,,,COUNTA('Asset Allocation Tatico'!$B:$B)-COUNTA('Asset Allocation Tatico'!$B$1:$B$9)),0)-1, MATCH(Q$5,'Asset Allocation Tatico'!$D$5:$M$5,0)+2)</f>
        <v>0.16</v>
      </c>
      <c r="R98" s="244">
        <f>R100+R105+R111</f>
        <v>0.16</v>
      </c>
      <c r="S98" s="235">
        <f ca="1">OFFSET('Asset Allocation Tatico'!$B$9, MATCH($E98,OFFSET('Asset Allocation Tatico'!$B$9,,,COUNTA('Asset Allocation Tatico'!$B:$B)-COUNTA('Asset Allocation Tatico'!$B$1:$B$9)),0)-1, MATCH(S$5,'Asset Allocation Tatico'!$D$5:$M$5,0)+2)</f>
        <v>0.27</v>
      </c>
      <c r="T98" s="245">
        <f>T100+T105+T111</f>
        <v>0.27</v>
      </c>
      <c r="V98" s="157"/>
    </row>
    <row r="99" spans="2:22" s="153" customFormat="1" ht="3" customHeight="1">
      <c r="B99" s="233"/>
      <c r="C99" s="233"/>
      <c r="D99" s="233"/>
      <c r="F99" s="190"/>
      <c r="G99" s="190"/>
      <c r="H99" s="190"/>
      <c r="I99" s="190"/>
      <c r="J99" s="190"/>
      <c r="K99" s="241"/>
      <c r="L99" s="242"/>
      <c r="M99" s="241"/>
      <c r="N99" s="242"/>
      <c r="O99" s="241"/>
      <c r="P99" s="242"/>
      <c r="Q99" s="241"/>
      <c r="R99" s="242"/>
      <c r="S99" s="241"/>
      <c r="T99" s="242"/>
      <c r="V99" s="157"/>
    </row>
    <row r="100" spans="2:22" s="153" customFormat="1" ht="15">
      <c r="B100" s="233"/>
      <c r="C100" s="233"/>
      <c r="D100" s="233" t="s">
        <v>12</v>
      </c>
      <c r="E100" s="158" t="s">
        <v>607</v>
      </c>
      <c r="F100" s="159"/>
      <c r="G100" s="159"/>
      <c r="H100" s="159"/>
      <c r="I100" s="159"/>
      <c r="J100" s="159"/>
      <c r="K100" s="237">
        <v>0</v>
      </c>
      <c r="L100" s="207">
        <f>SUM(L101:L104)</f>
        <v>0</v>
      </c>
      <c r="M100" s="237">
        <v>0.01</v>
      </c>
      <c r="N100" s="207">
        <f>SUM(N101:N104)</f>
        <v>0.01</v>
      </c>
      <c r="O100" s="237">
        <v>3.5000000000000003E-2</v>
      </c>
      <c r="P100" s="207">
        <f>SUM(P101:P104)</f>
        <v>3.5000000000000003E-2</v>
      </c>
      <c r="Q100" s="237">
        <v>0.09</v>
      </c>
      <c r="R100" s="207">
        <f>SUM(R101:R104)</f>
        <v>0.09</v>
      </c>
      <c r="S100" s="237">
        <v>0.15</v>
      </c>
      <c r="T100" s="207">
        <f>SUM(T101:T104)</f>
        <v>0.15</v>
      </c>
      <c r="V100" s="157"/>
    </row>
    <row r="101" spans="2:22" s="247" customFormat="1" ht="15">
      <c r="B101" s="230"/>
      <c r="C101" s="230"/>
      <c r="D101" s="230"/>
      <c r="E101" s="236" t="s">
        <v>653</v>
      </c>
      <c r="F101" s="674" t="str">
        <f>IFERROR(INDEX('Produtos Selecionados'!$G:$G,MATCH($E101,'Produtos Selecionados'!$E:$E,0)),"-")</f>
        <v>-</v>
      </c>
      <c r="G101" s="674" t="str">
        <f>IFERROR(INDEX('Produtos Selecionados'!$H:$H,MATCH($E101,'Produtos Selecionados'!$E:$E,0)),"-")</f>
        <v>-</v>
      </c>
      <c r="H101" s="674" t="str">
        <f>IFERROR(INDEX('Produtos Selecionados'!$O:$O,MATCH($E101,'Produtos Selecionados'!$E:$E,0)),"-")</f>
        <v>-</v>
      </c>
      <c r="I101" s="675" t="str">
        <f>IFERROR(INDEX('Produtos Selecionados'!$L:$L,MATCH($E101,'Produtos Selecionados'!$E:$E,0)),"-")</f>
        <v>-</v>
      </c>
      <c r="J101" s="675" t="str">
        <f>IFERROR(INDEX('Produtos Selecionados'!$M:$M,MATCH($E101,'Produtos Selecionados'!$E:$E,0)),"-")</f>
        <v>-</v>
      </c>
      <c r="K101" s="232"/>
      <c r="L101" s="246" t="str">
        <f>IF(K101="","", K101*K$100)</f>
        <v/>
      </c>
      <c r="M101" s="232">
        <v>1</v>
      </c>
      <c r="N101" s="246">
        <f>IF(M101="","", M101*M$100)</f>
        <v>0.01</v>
      </c>
      <c r="O101" s="232">
        <v>0.6</v>
      </c>
      <c r="P101" s="246">
        <f>IF(O101="","", O101*O$100)</f>
        <v>2.1000000000000001E-2</v>
      </c>
      <c r="Q101" s="232">
        <v>0.5</v>
      </c>
      <c r="R101" s="246">
        <f>IF(Q101="","", Q101*Q$100)</f>
        <v>4.4999999999999998E-2</v>
      </c>
      <c r="S101" s="232">
        <v>0.5</v>
      </c>
      <c r="T101" s="246">
        <f>IF(S101="","", S101*S$100)</f>
        <v>7.4999999999999997E-2</v>
      </c>
    </row>
    <row r="102" spans="2:22" s="247" customFormat="1" ht="15">
      <c r="B102" s="230"/>
      <c r="C102" s="230"/>
      <c r="D102" s="230"/>
      <c r="E102" s="236" t="s">
        <v>29</v>
      </c>
      <c r="F102" s="674" t="str">
        <f>IFERROR(INDEX('Produtos Selecionados'!$G:$G,MATCH($E102,'Produtos Selecionados'!$E:$E,0)),"-")</f>
        <v>MFO</v>
      </c>
      <c r="G102" s="674" t="str">
        <f>IFERROR(INDEX('Produtos Selecionados'!$H:$H,MATCH($E102,'Produtos Selecionados'!$E:$E,0)),"-")</f>
        <v>Sim</v>
      </c>
      <c r="H102" s="674">
        <f>IFERROR(INDEX('Produtos Selecionados'!$O:$O,MATCH($E102,'Produtos Selecionados'!$E:$E,0)),"-")</f>
        <v>3.1666666666666701E-3</v>
      </c>
      <c r="I102" s="675" t="str">
        <f>IFERROR(INDEX('Produtos Selecionados'!$L:$L,MATCH($E102,'Produtos Selecionados'!$E:$E,0)),"-")</f>
        <v>BRL</v>
      </c>
      <c r="J102" s="675">
        <f>IFERROR(INDEX('Produtos Selecionados'!$M:$M,MATCH($E102,'Produtos Selecionados'!$E:$E,0)),"-")</f>
        <v>2</v>
      </c>
      <c r="K102" s="232"/>
      <c r="L102" s="246" t="str">
        <f>IF(K102="","", K102*K$100)</f>
        <v/>
      </c>
      <c r="M102" s="232"/>
      <c r="N102" s="246" t="str">
        <f>IF(M102="","", M102*M$100)</f>
        <v/>
      </c>
      <c r="O102" s="232">
        <v>0.4</v>
      </c>
      <c r="P102" s="246">
        <f>IF(O102="","", O102*O$100)</f>
        <v>1.4000000000000002E-2</v>
      </c>
      <c r="Q102" s="232">
        <v>0.3</v>
      </c>
      <c r="R102" s="246">
        <f>IF(Q102="","", Q102*Q$100)</f>
        <v>2.7E-2</v>
      </c>
      <c r="S102" s="232">
        <v>0.3</v>
      </c>
      <c r="T102" s="246">
        <f>IF(S102="","", S102*S$100)</f>
        <v>4.4999999999999998E-2</v>
      </c>
    </row>
    <row r="103" spans="2:22" s="247" customFormat="1" ht="15">
      <c r="B103" s="230"/>
      <c r="C103" s="230"/>
      <c r="D103" s="230"/>
      <c r="E103" s="236" t="s">
        <v>1227</v>
      </c>
      <c r="F103" s="674" t="str">
        <f>IFERROR(INDEX('Produtos Selecionados'!$G:$G,MATCH($E103,'Produtos Selecionados'!$E:$E,0)),"-")</f>
        <v>-</v>
      </c>
      <c r="G103" s="674" t="str">
        <f>IFERROR(INDEX('Produtos Selecionados'!$H:$H,MATCH($E103,'Produtos Selecionados'!$E:$E,0)),"-")</f>
        <v>-</v>
      </c>
      <c r="H103" s="674" t="str">
        <f>IFERROR(INDEX('Produtos Selecionados'!$O:$O,MATCH($E103,'Produtos Selecionados'!$E:$E,0)),"-")</f>
        <v>-</v>
      </c>
      <c r="I103" s="675" t="str">
        <f>IFERROR(INDEX('Produtos Selecionados'!$L:$L,MATCH($E103,'Produtos Selecionados'!$E:$E,0)),"-")</f>
        <v>-</v>
      </c>
      <c r="J103" s="675" t="str">
        <f>IFERROR(INDEX('Produtos Selecionados'!$M:$M,MATCH($E103,'Produtos Selecionados'!$E:$E,0)),"-")</f>
        <v>-</v>
      </c>
      <c r="K103" s="232"/>
      <c r="L103" s="246" t="str">
        <f>IF(K103="","", K103*K$100)</f>
        <v/>
      </c>
      <c r="M103" s="232"/>
      <c r="N103" s="246" t="str">
        <f>IF(M103="","", M103*M$100)</f>
        <v/>
      </c>
      <c r="O103" s="232"/>
      <c r="P103" s="246" t="str">
        <f>IF(O103="","", O103*O$100)</f>
        <v/>
      </c>
      <c r="Q103" s="232">
        <v>0.2</v>
      </c>
      <c r="R103" s="246">
        <f>IF(Q103="","", Q103*Q$100)</f>
        <v>1.7999999999999999E-2</v>
      </c>
      <c r="S103" s="232">
        <v>0.2</v>
      </c>
      <c r="T103" s="246">
        <f>IF(S103="","", S103*S$100)</f>
        <v>0.03</v>
      </c>
    </row>
    <row r="104" spans="2:22" s="247" customFormat="1" ht="5.25" customHeight="1">
      <c r="B104" s="230"/>
      <c r="C104" s="230"/>
      <c r="D104" s="230"/>
      <c r="E104" s="165"/>
      <c r="F104" s="676" t="str">
        <f>IFERROR(INDEX('Produtos Selecionados'!$M:$M,MATCH(A104,'Produtos Selecionados'!$E:$E,0)),"-")</f>
        <v>-</v>
      </c>
      <c r="G104" s="676" t="str">
        <f>IFERROR(INDEX('Produtos Selecionados'!$M:$M,MATCH(B104,'Produtos Selecionados'!$E:$E,0)),"-")</f>
        <v>-</v>
      </c>
      <c r="H104" s="676" t="str">
        <f>IFERROR(INDEX('Produtos Selecionados'!$M:$M,MATCH(C104,'Produtos Selecionados'!$E:$E,0)),"-")</f>
        <v>-</v>
      </c>
      <c r="I104" s="676" t="str">
        <f>IFERROR(INDEX('Produtos Selecionados'!$M:$M,MATCH(D104,'Produtos Selecionados'!$E:$E,0)),"-")</f>
        <v>-</v>
      </c>
      <c r="J104" s="676" t="str">
        <f>IFERROR(INDEX('Produtos Selecionados'!$M:$M,MATCH(E104,'Produtos Selecionados'!$E:$E,0)),"-")</f>
        <v>-</v>
      </c>
      <c r="K104" s="248"/>
      <c r="L104" s="249" t="str">
        <f>IF(K104="","", K104*K$100)</f>
        <v/>
      </c>
      <c r="M104" s="248"/>
      <c r="N104" s="249" t="str">
        <f>IF(M104="","", M104*M$100)</f>
        <v/>
      </c>
      <c r="O104" s="248"/>
      <c r="P104" s="249" t="str">
        <f>IF(O104="","", O104*O$100)</f>
        <v/>
      </c>
      <c r="Q104" s="248"/>
      <c r="R104" s="249" t="str">
        <f>IF(Q104="","", Q104*Q$100)</f>
        <v/>
      </c>
      <c r="S104" s="248"/>
      <c r="T104" s="249" t="str">
        <f>IF(S104="","", S104*S$100)</f>
        <v/>
      </c>
    </row>
    <row r="105" spans="2:22" s="153" customFormat="1" ht="15">
      <c r="B105" s="233"/>
      <c r="C105" s="233"/>
      <c r="D105" s="233" t="s">
        <v>12</v>
      </c>
      <c r="E105" s="158" t="s">
        <v>614</v>
      </c>
      <c r="F105" s="159"/>
      <c r="G105" s="159"/>
      <c r="H105" s="159"/>
      <c r="I105" s="159"/>
      <c r="J105" s="159"/>
      <c r="K105" s="237">
        <v>0</v>
      </c>
      <c r="L105" s="207">
        <f>SUM(L106:L110)</f>
        <v>0</v>
      </c>
      <c r="M105" s="237">
        <v>2.5000000000000001E-2</v>
      </c>
      <c r="N105" s="207">
        <f>SUM(N106:N110)</f>
        <v>2.5000000000000001E-2</v>
      </c>
      <c r="O105" s="237">
        <v>3.5000000000000003E-2</v>
      </c>
      <c r="P105" s="207">
        <f>SUM(P106:P110)</f>
        <v>3.5000000000000003E-2</v>
      </c>
      <c r="Q105" s="237">
        <v>7.0000000000000007E-2</v>
      </c>
      <c r="R105" s="207">
        <f>SUM(R106:R110)</f>
        <v>7.0000000000000007E-2</v>
      </c>
      <c r="S105" s="237">
        <v>0.12</v>
      </c>
      <c r="T105" s="207">
        <f>SUM(T106:T110)</f>
        <v>0.12</v>
      </c>
      <c r="V105" s="157"/>
    </row>
    <row r="106" spans="2:22" s="247" customFormat="1" ht="15">
      <c r="B106" s="230"/>
      <c r="C106" s="230"/>
      <c r="D106" s="230"/>
      <c r="E106" s="236" t="s">
        <v>646</v>
      </c>
      <c r="F106" s="674" t="str">
        <f>IFERROR(INDEX('Produtos Selecionados'!$G:$G,MATCH($E106,'Produtos Selecionados'!$E:$E,0)),"-")</f>
        <v>-</v>
      </c>
      <c r="G106" s="674" t="str">
        <f>IFERROR(INDEX('Produtos Selecionados'!$H:$H,MATCH($E106,'Produtos Selecionados'!$E:$E,0)),"-")</f>
        <v>Sim</v>
      </c>
      <c r="H106" s="674">
        <f>IFERROR(INDEX('Produtos Selecionados'!$O:$O,MATCH($E106,'Produtos Selecionados'!$E:$E,0)),"-")</f>
        <v>4.7499999999999999E-3</v>
      </c>
      <c r="I106" s="675" t="str">
        <f>IFERROR(INDEX('Produtos Selecionados'!$L:$L,MATCH($E106,'Produtos Selecionados'!$E:$E,0)),"-")</f>
        <v>BRL</v>
      </c>
      <c r="J106" s="675">
        <f>IFERROR(INDEX('Produtos Selecionados'!$M:$M,MATCH($E106,'Produtos Selecionados'!$E:$E,0)),"-")</f>
        <v>2</v>
      </c>
      <c r="K106" s="232"/>
      <c r="L106" s="246" t="str">
        <f>IF(K106="","", K106*K$105)</f>
        <v/>
      </c>
      <c r="M106" s="232">
        <v>0.5</v>
      </c>
      <c r="N106" s="246">
        <f>IF(M106="","", M106*M$105)</f>
        <v>1.2500000000000001E-2</v>
      </c>
      <c r="O106" s="232">
        <v>0.5</v>
      </c>
      <c r="P106" s="246">
        <f>IF(O106="","", O106*O$105)</f>
        <v>1.7500000000000002E-2</v>
      </c>
      <c r="Q106" s="232">
        <v>0.5</v>
      </c>
      <c r="R106" s="246">
        <f>IF(Q106="","", Q106*Q$105)</f>
        <v>3.5000000000000003E-2</v>
      </c>
      <c r="S106" s="232">
        <v>0.25</v>
      </c>
      <c r="T106" s="246">
        <f>IF(S106="","", S106*S$105)</f>
        <v>0.03</v>
      </c>
    </row>
    <row r="107" spans="2:22" s="247" customFormat="1" ht="15">
      <c r="B107" s="230"/>
      <c r="C107" s="230"/>
      <c r="D107" s="230"/>
      <c r="E107" s="236" t="s">
        <v>1095</v>
      </c>
      <c r="F107" s="674" t="str">
        <f>IFERROR(INDEX('Produtos Selecionados'!$G:$G,MATCH($E107,'Produtos Selecionados'!$E:$E,0)),"-")</f>
        <v>MFO</v>
      </c>
      <c r="G107" s="674" t="str">
        <f>IFERROR(INDEX('Produtos Selecionados'!$H:$H,MATCH($E107,'Produtos Selecionados'!$E:$E,0)),"-")</f>
        <v>Sim</v>
      </c>
      <c r="H107" s="674">
        <f>IFERROR(INDEX('Produtos Selecionados'!$O:$O,MATCH($E107,'Produtos Selecionados'!$E:$E,0)),"-")</f>
        <v>3.5999999999999999E-3</v>
      </c>
      <c r="I107" s="675" t="str">
        <f>IFERROR(INDEX('Produtos Selecionados'!$L:$L,MATCH($E107,'Produtos Selecionados'!$E:$E,0)),"-")</f>
        <v>BRL</v>
      </c>
      <c r="J107" s="675">
        <f>IFERROR(INDEX('Produtos Selecionados'!$M:$M,MATCH($E107,'Produtos Selecionados'!$E:$E,0)),"-")</f>
        <v>2</v>
      </c>
      <c r="K107" s="232"/>
      <c r="L107" s="246" t="str">
        <f>IF(K107="","", K107*K$105)</f>
        <v/>
      </c>
      <c r="M107" s="232">
        <v>0.5</v>
      </c>
      <c r="N107" s="246">
        <f>IF(M107="","", M107*M$105)</f>
        <v>1.2500000000000001E-2</v>
      </c>
      <c r="O107" s="232">
        <v>0.5</v>
      </c>
      <c r="P107" s="246">
        <f>IF(O107="","", O107*O$105)</f>
        <v>1.7500000000000002E-2</v>
      </c>
      <c r="Q107" s="232">
        <v>0.5</v>
      </c>
      <c r="R107" s="246">
        <f>IF(Q107="","", Q107*Q$105)</f>
        <v>3.5000000000000003E-2</v>
      </c>
      <c r="S107" s="232">
        <v>0.25</v>
      </c>
      <c r="T107" s="246">
        <f>IF(S107="","", S107*S$105)</f>
        <v>0.03</v>
      </c>
    </row>
    <row r="108" spans="2:22" s="247" customFormat="1" ht="15">
      <c r="B108" s="230"/>
      <c r="C108" s="230"/>
      <c r="D108" s="230"/>
      <c r="E108" s="236" t="s">
        <v>647</v>
      </c>
      <c r="F108" s="674" t="str">
        <f>IFERROR(INDEX('Produtos Selecionados'!$G:$G,MATCH($E108,'Produtos Selecionados'!$E:$E,0)),"-")</f>
        <v>-</v>
      </c>
      <c r="G108" s="674" t="str">
        <f>IFERROR(INDEX('Produtos Selecionados'!$H:$H,MATCH($E108,'Produtos Selecionados'!$E:$E,0)),"-")</f>
        <v>Sim</v>
      </c>
      <c r="H108" s="674">
        <f>IFERROR(INDEX('Produtos Selecionados'!$O:$O,MATCH($E108,'Produtos Selecionados'!$E:$E,0)),"-")</f>
        <v>4.0000000000000001E-3</v>
      </c>
      <c r="I108" s="675" t="str">
        <f>IFERROR(INDEX('Produtos Selecionados'!$L:$L,MATCH($E108,'Produtos Selecionados'!$E:$E,0)),"-")</f>
        <v>BRL</v>
      </c>
      <c r="J108" s="675">
        <f>IFERROR(INDEX('Produtos Selecionados'!$M:$M,MATCH($E108,'Produtos Selecionados'!$E:$E,0)),"-")</f>
        <v>1</v>
      </c>
      <c r="K108" s="232"/>
      <c r="L108" s="246" t="str">
        <f>IF(K108="","", K108*K$105)</f>
        <v/>
      </c>
      <c r="M108" s="232"/>
      <c r="N108" s="246" t="str">
        <f>IF(M108="","", M108*M$105)</f>
        <v/>
      </c>
      <c r="O108" s="232"/>
      <c r="P108" s="246" t="str">
        <f>IF(O108="","", O108*O$105)</f>
        <v/>
      </c>
      <c r="Q108" s="232"/>
      <c r="R108" s="246" t="str">
        <f>IF(Q108="","", Q108*Q$105)</f>
        <v/>
      </c>
      <c r="S108" s="232">
        <v>0.25</v>
      </c>
      <c r="T108" s="246">
        <f>IF(S108="","", S108*S$105)</f>
        <v>0.03</v>
      </c>
    </row>
    <row r="109" spans="2:22" s="247" customFormat="1" ht="15">
      <c r="B109" s="230"/>
      <c r="C109" s="230"/>
      <c r="D109" s="230"/>
      <c r="E109" s="236" t="s">
        <v>1166</v>
      </c>
      <c r="F109" s="674" t="str">
        <f>IFERROR(INDEX('Produtos Selecionados'!$G:$G,MATCH($E109,'Produtos Selecionados'!$E:$E,0)),"-")</f>
        <v>-</v>
      </c>
      <c r="G109" s="674" t="str">
        <f>IFERROR(INDEX('Produtos Selecionados'!$H:$H,MATCH($E109,'Produtos Selecionados'!$E:$E,0)),"-")</f>
        <v>-</v>
      </c>
      <c r="H109" s="674" t="str">
        <f>IFERROR(INDEX('Produtos Selecionados'!$O:$O,MATCH($E109,'Produtos Selecionados'!$E:$E,0)),"-")</f>
        <v>-</v>
      </c>
      <c r="I109" s="675" t="str">
        <f>IFERROR(INDEX('Produtos Selecionados'!$L:$L,MATCH($E109,'Produtos Selecionados'!$E:$E,0)),"-")</f>
        <v>-</v>
      </c>
      <c r="J109" s="675" t="str">
        <f>IFERROR(INDEX('Produtos Selecionados'!$M:$M,MATCH($E109,'Produtos Selecionados'!$E:$E,0)),"-")</f>
        <v>-</v>
      </c>
      <c r="K109" s="232"/>
      <c r="L109" s="246" t="str">
        <f>IF(K109="","", K109*K$105)</f>
        <v/>
      </c>
      <c r="M109" s="232"/>
      <c r="N109" s="246" t="str">
        <f>IF(M109="","", M109*M$105)</f>
        <v/>
      </c>
      <c r="O109" s="232"/>
      <c r="P109" s="246" t="str">
        <f>IF(O109="","", O109*O$105)</f>
        <v/>
      </c>
      <c r="Q109" s="232"/>
      <c r="R109" s="246" t="str">
        <f>IF(Q109="","", Q109*Q$105)</f>
        <v/>
      </c>
      <c r="S109" s="232">
        <v>0.25</v>
      </c>
      <c r="T109" s="246">
        <f>IF(S109="","", S109*S$105)</f>
        <v>0.03</v>
      </c>
    </row>
    <row r="110" spans="2:22" s="247" customFormat="1" ht="5.25" customHeight="1">
      <c r="B110" s="230"/>
      <c r="C110" s="230"/>
      <c r="D110" s="230"/>
      <c r="E110" s="165"/>
      <c r="F110" s="676" t="str">
        <f>IFERROR(INDEX('Produtos Selecionados'!$M:$M,MATCH(A110,'Produtos Selecionados'!$E:$E,0)),"-")</f>
        <v>-</v>
      </c>
      <c r="G110" s="676" t="str">
        <f>IFERROR(INDEX('Produtos Selecionados'!$M:$M,MATCH(B110,'Produtos Selecionados'!$E:$E,0)),"-")</f>
        <v>-</v>
      </c>
      <c r="H110" s="676" t="str">
        <f>IFERROR(INDEX('Produtos Selecionados'!$M:$M,MATCH(C110,'Produtos Selecionados'!$E:$E,0)),"-")</f>
        <v>-</v>
      </c>
      <c r="I110" s="676" t="str">
        <f>IFERROR(INDEX('Produtos Selecionados'!$M:$M,MATCH(D110,'Produtos Selecionados'!$E:$E,0)),"-")</f>
        <v>-</v>
      </c>
      <c r="J110" s="676" t="str">
        <f>IFERROR(INDEX('Produtos Selecionados'!$M:$M,MATCH(E110,'Produtos Selecionados'!$E:$E,0)),"-")</f>
        <v>-</v>
      </c>
      <c r="K110" s="248"/>
      <c r="L110" s="249" t="str">
        <f>IF(K110="","", K110*K$105)</f>
        <v/>
      </c>
      <c r="M110" s="248"/>
      <c r="N110" s="249" t="str">
        <f>IF(M110="","", M110*M$105)</f>
        <v/>
      </c>
      <c r="O110" s="248"/>
      <c r="P110" s="249" t="str">
        <f>IF(O110="","", O110*O$105)</f>
        <v/>
      </c>
      <c r="Q110" s="248"/>
      <c r="R110" s="249" t="str">
        <f>IF(Q110="","", Q110*Q$105)</f>
        <v/>
      </c>
      <c r="S110" s="248"/>
      <c r="T110" s="249" t="str">
        <f>IF(S110="","", S110*S$105)</f>
        <v/>
      </c>
    </row>
    <row r="111" spans="2:22" s="153" customFormat="1" ht="15">
      <c r="B111" s="233"/>
      <c r="C111" s="233"/>
      <c r="D111" s="233" t="s">
        <v>12</v>
      </c>
      <c r="E111" s="158" t="s">
        <v>15</v>
      </c>
      <c r="F111" s="159"/>
      <c r="G111" s="159"/>
      <c r="H111" s="159"/>
      <c r="I111" s="159"/>
      <c r="J111" s="159"/>
      <c r="K111" s="237">
        <v>0</v>
      </c>
      <c r="L111" s="207">
        <f>SUM(L112:L114)</f>
        <v>0</v>
      </c>
      <c r="M111" s="237">
        <v>0</v>
      </c>
      <c r="N111" s="207">
        <f>SUM(N112:N114)</f>
        <v>0</v>
      </c>
      <c r="O111" s="237">
        <v>0</v>
      </c>
      <c r="P111" s="207">
        <f>SUM(P112:P114)</f>
        <v>0</v>
      </c>
      <c r="Q111" s="237">
        <v>0</v>
      </c>
      <c r="R111" s="207">
        <f>SUM(R112:R114)</f>
        <v>0</v>
      </c>
      <c r="S111" s="237">
        <v>0</v>
      </c>
      <c r="T111" s="207">
        <f>SUM(T112:T114)</f>
        <v>0</v>
      </c>
      <c r="V111" s="157"/>
    </row>
    <row r="112" spans="2:22" s="247" customFormat="1" ht="15">
      <c r="B112" s="230"/>
      <c r="C112" s="230"/>
      <c r="D112" s="230"/>
      <c r="E112" s="236"/>
      <c r="F112" s="674" t="str">
        <f>IFERROR(INDEX('Produtos Selecionados'!$G:$G,MATCH($E112,'Produtos Selecionados'!$E:$E,0)),"-")</f>
        <v>-</v>
      </c>
      <c r="G112" s="674" t="str">
        <f>IFERROR(INDEX('Produtos Selecionados'!$H:$H,MATCH($E112,'Produtos Selecionados'!$E:$E,0)),"-")</f>
        <v>-</v>
      </c>
      <c r="H112" s="674" t="str">
        <f>IFERROR(INDEX('Produtos Selecionados'!$O:$O,MATCH($E112,'Produtos Selecionados'!$E:$E,0)),"-")</f>
        <v>-</v>
      </c>
      <c r="I112" s="675" t="str">
        <f>IFERROR(INDEX('Produtos Selecionados'!$L:$L,MATCH($E112,'Produtos Selecionados'!$E:$E,0)),"-")</f>
        <v>-</v>
      </c>
      <c r="J112" s="675" t="str">
        <f>IFERROR(INDEX('Produtos Selecionados'!$M:$M,MATCH($E112,'Produtos Selecionados'!$E:$E,0)),"-")</f>
        <v>-</v>
      </c>
      <c r="K112" s="232"/>
      <c r="L112" s="246" t="str">
        <f>IF(K112="","", K112*K$111)</f>
        <v/>
      </c>
      <c r="M112" s="232"/>
      <c r="N112" s="246" t="str">
        <f>IF(M112="","", M112*M$111)</f>
        <v/>
      </c>
      <c r="O112" s="232"/>
      <c r="P112" s="246" t="str">
        <f>IF(O112="","", O112*O$111)</f>
        <v/>
      </c>
      <c r="Q112" s="232"/>
      <c r="R112" s="246" t="str">
        <f>IF(Q112="","", Q112*Q$111)</f>
        <v/>
      </c>
      <c r="S112" s="232"/>
      <c r="T112" s="246" t="str">
        <f>IF(S112="","", S112*S$111)</f>
        <v/>
      </c>
    </row>
    <row r="113" spans="2:22" s="247" customFormat="1" ht="15">
      <c r="B113" s="230"/>
      <c r="C113" s="230"/>
      <c r="D113" s="230"/>
      <c r="E113" s="236"/>
      <c r="F113" s="674" t="str">
        <f>IFERROR(INDEX('Produtos Selecionados'!$G:$G,MATCH($E113,'Produtos Selecionados'!$E:$E,0)),"-")</f>
        <v>-</v>
      </c>
      <c r="G113" s="674" t="str">
        <f>IFERROR(INDEX('Produtos Selecionados'!$H:$H,MATCH($E113,'Produtos Selecionados'!$E:$E,0)),"-")</f>
        <v>-</v>
      </c>
      <c r="H113" s="674" t="str">
        <f>IFERROR(INDEX('Produtos Selecionados'!$O:$O,MATCH($E113,'Produtos Selecionados'!$E:$E,0)),"-")</f>
        <v>-</v>
      </c>
      <c r="I113" s="675" t="str">
        <f>IFERROR(INDEX('Produtos Selecionados'!$L:$L,MATCH($E113,'Produtos Selecionados'!$E:$E,0)),"-")</f>
        <v>-</v>
      </c>
      <c r="J113" s="675" t="str">
        <f>IFERROR(INDEX('Produtos Selecionados'!$M:$M,MATCH($E113,'Produtos Selecionados'!$E:$E,0)),"-")</f>
        <v>-</v>
      </c>
      <c r="K113" s="232"/>
      <c r="L113" s="246" t="str">
        <f>IF(K113="","", K113*K$111)</f>
        <v/>
      </c>
      <c r="M113" s="232"/>
      <c r="N113" s="246" t="str">
        <f>IF(M113="","", M113*M$111)</f>
        <v/>
      </c>
      <c r="O113" s="232"/>
      <c r="P113" s="246" t="str">
        <f>IF(O113="","", O113*O$111)</f>
        <v/>
      </c>
      <c r="Q113" s="232"/>
      <c r="R113" s="246" t="str">
        <f>IF(Q113="","", Q113*Q$111)</f>
        <v/>
      </c>
      <c r="S113" s="232"/>
      <c r="T113" s="246" t="str">
        <f>IF(S113="","", S113*S$111)</f>
        <v/>
      </c>
    </row>
    <row r="114" spans="2:22" s="153" customFormat="1" ht="8.25" customHeight="1">
      <c r="B114" s="233"/>
      <c r="C114" s="233"/>
      <c r="D114" s="233"/>
      <c r="E114" s="176"/>
      <c r="F114" s="190"/>
      <c r="G114" s="190"/>
      <c r="H114" s="190"/>
      <c r="I114" s="190"/>
      <c r="J114" s="190"/>
      <c r="K114" s="248"/>
      <c r="L114" s="249" t="str">
        <f>IF(K114="","", K114*K$11)</f>
        <v/>
      </c>
      <c r="M114" s="232"/>
      <c r="N114" s="249" t="str">
        <f>IF(M114="","", M114*M$11)</f>
        <v/>
      </c>
      <c r="O114" s="248"/>
      <c r="P114" s="249" t="str">
        <f>IF(O114="","", O114*O$11)</f>
        <v/>
      </c>
      <c r="Q114" s="248"/>
      <c r="R114" s="249" t="str">
        <f>IF(Q114="","", Q114*Q$11)</f>
        <v/>
      </c>
      <c r="S114" s="248"/>
      <c r="T114" s="249" t="str">
        <f>IF(S114="","", S114*S$11)</f>
        <v/>
      </c>
      <c r="V114" s="243"/>
    </row>
    <row r="115" spans="2:22" s="153" customFormat="1" ht="15">
      <c r="B115" s="233"/>
      <c r="C115" s="233" t="s">
        <v>12</v>
      </c>
      <c r="D115" s="233" t="s">
        <v>12</v>
      </c>
      <c r="E115" s="155" t="s">
        <v>628</v>
      </c>
      <c r="F115" s="156"/>
      <c r="G115" s="156"/>
      <c r="H115" s="156"/>
      <c r="I115" s="156"/>
      <c r="J115" s="156"/>
      <c r="K115" s="235">
        <f ca="1">OFFSET('Asset Allocation Tatico'!$B$9, MATCH($E115,OFFSET('Asset Allocation Tatico'!$B$9,,,COUNTA('Asset Allocation Tatico'!$B:$B)-COUNTA('Asset Allocation Tatico'!$B$1:$B$9)),0)-1, MATCH(K$5,'Asset Allocation Tatico'!$D$5:$M$5,0)+2)</f>
        <v>0</v>
      </c>
      <c r="L115" s="244">
        <f>L117+L121+L125+L129</f>
        <v>0</v>
      </c>
      <c r="M115" s="235">
        <f ca="1">OFFSET('Asset Allocation Tatico'!$B$9, MATCH($E115,OFFSET('Asset Allocation Tatico'!$B$9,,,COUNTA('Asset Allocation Tatico'!$B:$B)-COUNTA('Asset Allocation Tatico'!$B$1:$B$9)),0)-1, MATCH(M$5,'Asset Allocation Tatico'!$D$5:$M$5,0)+2)</f>
        <v>5.0000000000000001E-3</v>
      </c>
      <c r="N115" s="244">
        <f ca="1">N117+N121+N125+N129</f>
        <v>5.0000000000000001E-3</v>
      </c>
      <c r="O115" s="235">
        <f ca="1">OFFSET('Asset Allocation Tatico'!$B$9, MATCH($E115,OFFSET('Asset Allocation Tatico'!$B$9,,,COUNTA('Asset Allocation Tatico'!$B:$B)-COUNTA('Asset Allocation Tatico'!$B$1:$B$9)),0)-1, MATCH(O$5,'Asset Allocation Tatico'!$D$5:$M$5,0)+2)</f>
        <v>1.4999999999999999E-2</v>
      </c>
      <c r="P115" s="244">
        <f ca="1">P117+P121+P125+P129</f>
        <v>1.4999999999999999E-2</v>
      </c>
      <c r="Q115" s="235">
        <f ca="1">OFFSET('Asset Allocation Tatico'!$B$9, MATCH($E115,OFFSET('Asset Allocation Tatico'!$B$9,,,COUNTA('Asset Allocation Tatico'!$B:$B)-COUNTA('Asset Allocation Tatico'!$B$1:$B$9)),0)-1, MATCH(Q$5,'Asset Allocation Tatico'!$D$5:$M$5,0)+2)</f>
        <v>0.02</v>
      </c>
      <c r="R115" s="244">
        <f ca="1">R117+R121+R125+R129</f>
        <v>0.02</v>
      </c>
      <c r="S115" s="235">
        <f ca="1">OFFSET('Asset Allocation Tatico'!$B$9, MATCH($E115,OFFSET('Asset Allocation Tatico'!$B$9,,,COUNTA('Asset Allocation Tatico'!$B:$B)-COUNTA('Asset Allocation Tatico'!$B$1:$B$9)),0)-1, MATCH(S$5,'Asset Allocation Tatico'!$D$5:$M$5,0)+2)</f>
        <v>4.4999999999999998E-2</v>
      </c>
      <c r="T115" s="245">
        <f ca="1">T117+T121+T125+T129</f>
        <v>4.4999999999999998E-2</v>
      </c>
      <c r="V115" s="157"/>
    </row>
    <row r="116" spans="2:22" s="153" customFormat="1" ht="3" customHeight="1">
      <c r="B116" s="233"/>
      <c r="C116" s="233"/>
      <c r="D116" s="233"/>
      <c r="F116" s="190"/>
      <c r="G116" s="190"/>
      <c r="H116" s="190"/>
      <c r="I116" s="190"/>
      <c r="J116" s="190"/>
      <c r="K116" s="241"/>
      <c r="L116" s="242"/>
      <c r="M116" s="241"/>
      <c r="N116" s="242"/>
      <c r="O116" s="241"/>
      <c r="P116" s="242"/>
      <c r="Q116" s="241"/>
      <c r="R116" s="242"/>
      <c r="S116" s="241"/>
      <c r="T116" s="242"/>
      <c r="V116" s="157"/>
    </row>
    <row r="117" spans="2:22" s="153" customFormat="1" ht="15">
      <c r="B117" s="233"/>
      <c r="C117" s="233"/>
      <c r="D117" s="233" t="s">
        <v>12</v>
      </c>
      <c r="E117" s="158" t="s">
        <v>609</v>
      </c>
      <c r="F117" s="159"/>
      <c r="G117" s="159"/>
      <c r="H117" s="159"/>
      <c r="I117" s="159"/>
      <c r="J117" s="159"/>
      <c r="K117" s="234">
        <f ca="1">OFFSET('Asset Allocation Tatico'!$B$9, MATCH($E117,OFFSET('Asset Allocation Tatico'!$B$9,,,COUNTA('Asset Allocation Tatico'!$B:$B)-COUNTA('Asset Allocation Tatico'!$B$1:$B$9)),0)-1, MATCH(K$5,'Asset Allocation Tatico'!$D$5:$M$5,0)+2)</f>
        <v>0</v>
      </c>
      <c r="L117" s="207">
        <f>SUM(L118:L120)</f>
        <v>0</v>
      </c>
      <c r="M117" s="234">
        <f ca="1">OFFSET('Asset Allocation Tatico'!$B$9, MATCH($E117,OFFSET('Asset Allocation Tatico'!$B$9,,,COUNTA('Asset Allocation Tatico'!$B:$B)-COUNTA('Asset Allocation Tatico'!$B$1:$B$9)),0)-1, MATCH(M$5,'Asset Allocation Tatico'!$D$5:$M$5,0)+2)</f>
        <v>5.0000000000000001E-3</v>
      </c>
      <c r="N117" s="207">
        <f ca="1">SUM(N118:N120)</f>
        <v>5.0000000000000001E-3</v>
      </c>
      <c r="O117" s="234">
        <f ca="1">OFFSET('Asset Allocation Tatico'!$B$9, MATCH($E117,OFFSET('Asset Allocation Tatico'!$B$9,,,COUNTA('Asset Allocation Tatico'!$B:$B)-COUNTA('Asset Allocation Tatico'!$B$1:$B$9)),0)-1, MATCH(O$5,'Asset Allocation Tatico'!$D$5:$M$5,0)+2)</f>
        <v>1.4999999999999999E-2</v>
      </c>
      <c r="P117" s="207">
        <f ca="1">SUM(P118:P120)</f>
        <v>1.4999999999999999E-2</v>
      </c>
      <c r="Q117" s="234">
        <f ca="1">OFFSET('Asset Allocation Tatico'!$B$9, MATCH($E117,OFFSET('Asset Allocation Tatico'!$B$9,,,COUNTA('Asset Allocation Tatico'!$B:$B)-COUNTA('Asset Allocation Tatico'!$B$1:$B$9)),0)-1, MATCH(Q$5,'Asset Allocation Tatico'!$D$5:$M$5,0)+2)</f>
        <v>0.02</v>
      </c>
      <c r="R117" s="207">
        <f ca="1">SUM(R118:R120)</f>
        <v>0.02</v>
      </c>
      <c r="S117" s="234">
        <f ca="1">OFFSET('Asset Allocation Tatico'!$B$9, MATCH($E117,OFFSET('Asset Allocation Tatico'!$B$9,,,COUNTA('Asset Allocation Tatico'!$B:$B)-COUNTA('Asset Allocation Tatico'!$B$1:$B$9)),0)-1, MATCH(S$5,'Asset Allocation Tatico'!$D$5:$M$5,0)+2)</f>
        <v>4.4999999999999998E-2</v>
      </c>
      <c r="T117" s="207">
        <f ca="1">SUM(T118:T120)</f>
        <v>4.4999999999999998E-2</v>
      </c>
      <c r="V117" s="157"/>
    </row>
    <row r="118" spans="2:22" s="247" customFormat="1" ht="15">
      <c r="B118" s="230"/>
      <c r="C118" s="230"/>
      <c r="D118" s="230"/>
      <c r="E118" s="236" t="s">
        <v>439</v>
      </c>
      <c r="F118" s="674" t="str">
        <f>IFERROR(INDEX('Produtos Selecionados'!$G:$G,MATCH($E118,'Produtos Selecionados'!$E:$E,0)),"-")</f>
        <v>MFO</v>
      </c>
      <c r="G118" s="674" t="str">
        <f>IFERROR(INDEX('Produtos Selecionados'!$H:$H,MATCH($E118,'Produtos Selecionados'!$E:$E,0)),"-")</f>
        <v>Sim</v>
      </c>
      <c r="H118" s="674">
        <f>IFERROR(INDEX('Produtos Selecionados'!$O:$O,MATCH($E118,'Produtos Selecionados'!$E:$E,0)),"-")</f>
        <v>2.66666666666667E-3</v>
      </c>
      <c r="I118" s="675" t="str">
        <f>IFERROR(INDEX('Produtos Selecionados'!$L:$L,MATCH($E118,'Produtos Selecionados'!$E:$E,0)),"-")</f>
        <v>0.00</v>
      </c>
      <c r="J118" s="675">
        <f>IFERROR(INDEX('Produtos Selecionados'!$M:$M,MATCH($E118,'Produtos Selecionados'!$E:$E,0)),"-")</f>
        <v>1</v>
      </c>
      <c r="K118" s="232"/>
      <c r="L118" s="246" t="str">
        <f>IF(K118="","", K118*K$117)</f>
        <v/>
      </c>
      <c r="M118" s="232">
        <v>1</v>
      </c>
      <c r="N118" s="246">
        <f ca="1">IF(M118="","", M118*M$117)</f>
        <v>5.0000000000000001E-3</v>
      </c>
      <c r="O118" s="232">
        <v>1</v>
      </c>
      <c r="P118" s="246">
        <f ca="1">IF(O118="","", O118*O$117)</f>
        <v>1.4999999999999999E-2</v>
      </c>
      <c r="Q118" s="232">
        <v>1</v>
      </c>
      <c r="R118" s="246">
        <f ca="1">IF(Q118="","", Q118*Q$117)</f>
        <v>0.02</v>
      </c>
      <c r="S118" s="232">
        <v>1</v>
      </c>
      <c r="T118" s="246">
        <f ca="1">IF(S118="","", S118*S$117)</f>
        <v>4.4999999999999998E-2</v>
      </c>
    </row>
    <row r="119" spans="2:22" s="247" customFormat="1" ht="15">
      <c r="B119" s="230"/>
      <c r="C119" s="230"/>
      <c r="D119" s="230"/>
      <c r="E119" s="236" t="s">
        <v>464</v>
      </c>
      <c r="F119" s="674" t="str">
        <f>IFERROR(INDEX('Produtos Selecionados'!$G:$G,MATCH($E119,'Produtos Selecionados'!$E:$E,0)),"-")</f>
        <v>MFO</v>
      </c>
      <c r="G119" s="674" t="str">
        <f>IFERROR(INDEX('Produtos Selecionados'!$H:$H,MATCH($E119,'Produtos Selecionados'!$E:$E,0)),"-")</f>
        <v>Sim</v>
      </c>
      <c r="H119" s="674">
        <f>IFERROR(INDEX('Produtos Selecionados'!$O:$O,MATCH($E119,'Produtos Selecionados'!$E:$E,0)),"-")</f>
        <v>2.5000000000000001E-3</v>
      </c>
      <c r="I119" s="675" t="str">
        <f>IFERROR(INDEX('Produtos Selecionados'!$L:$L,MATCH($E119,'Produtos Selecionados'!$E:$E,0)),"-")</f>
        <v>USD</v>
      </c>
      <c r="J119" s="675">
        <f>IFERROR(INDEX('Produtos Selecionados'!$M:$M,MATCH($E119,'Produtos Selecionados'!$E:$E,0)),"-")</f>
        <v>2</v>
      </c>
      <c r="K119" s="232"/>
      <c r="L119" s="246" t="str">
        <f>IF(K119="","", K119*K$117)</f>
        <v/>
      </c>
      <c r="M119" s="232"/>
      <c r="N119" s="246" t="str">
        <f>IF(M119="","", M119*M$117)</f>
        <v/>
      </c>
      <c r="O119" s="232"/>
      <c r="P119" s="246" t="str">
        <f>IF(O119="","", O119*O$117)</f>
        <v/>
      </c>
      <c r="Q119" s="232"/>
      <c r="R119" s="246" t="str">
        <f>IF(Q119="","", Q119*Q$117)</f>
        <v/>
      </c>
      <c r="S119" s="232"/>
      <c r="T119" s="246" t="str">
        <f>IF(S119="","", S119*S$117)</f>
        <v/>
      </c>
    </row>
    <row r="120" spans="2:22" s="247" customFormat="1" ht="5.25" customHeight="1">
      <c r="B120" s="230"/>
      <c r="C120" s="230"/>
      <c r="D120" s="230"/>
      <c r="E120" s="165"/>
      <c r="F120" s="676" t="str">
        <f>IFERROR(INDEX('Produtos Selecionados'!$M:$M,MATCH(A120,'Produtos Selecionados'!$E:$E,0)),"-")</f>
        <v>-</v>
      </c>
      <c r="G120" s="676" t="str">
        <f>IFERROR(INDEX('Produtos Selecionados'!$M:$M,MATCH(B120,'Produtos Selecionados'!$E:$E,0)),"-")</f>
        <v>-</v>
      </c>
      <c r="H120" s="676" t="str">
        <f>IFERROR(INDEX('Produtos Selecionados'!$M:$M,MATCH(C120,'Produtos Selecionados'!$E:$E,0)),"-")</f>
        <v>-</v>
      </c>
      <c r="I120" s="676" t="str">
        <f>IFERROR(INDEX('Produtos Selecionados'!$M:$M,MATCH(D120,'Produtos Selecionados'!$E:$E,0)),"-")</f>
        <v>-</v>
      </c>
      <c r="J120" s="676" t="str">
        <f>IFERROR(INDEX('Produtos Selecionados'!$M:$M,MATCH(E120,'Produtos Selecionados'!$E:$E,0)),"-")</f>
        <v>-</v>
      </c>
      <c r="K120" s="248"/>
      <c r="L120" s="249" t="str">
        <f>IF(K120="","", K120*K$117)</f>
        <v/>
      </c>
      <c r="M120" s="248"/>
      <c r="N120" s="249" t="str">
        <f>IF(M120="","", M120*M$117)</f>
        <v/>
      </c>
      <c r="O120" s="248"/>
      <c r="P120" s="249" t="str">
        <f>IF(O120="","", O120*O$117)</f>
        <v/>
      </c>
      <c r="Q120" s="248"/>
      <c r="R120" s="249" t="str">
        <f>IF(Q120="","", Q120*Q$117)</f>
        <v/>
      </c>
      <c r="S120" s="248"/>
      <c r="T120" s="249" t="str">
        <f>IF(S120="","", S120*S$117)</f>
        <v/>
      </c>
    </row>
    <row r="121" spans="2:22" s="153" customFormat="1" ht="15">
      <c r="B121" s="233"/>
      <c r="C121" s="233"/>
      <c r="D121" s="233" t="s">
        <v>12</v>
      </c>
      <c r="E121" s="158" t="s">
        <v>612</v>
      </c>
      <c r="F121" s="159"/>
      <c r="G121" s="159"/>
      <c r="H121" s="159"/>
      <c r="I121" s="159"/>
      <c r="J121" s="159"/>
      <c r="K121" s="234">
        <f ca="1">OFFSET('Asset Allocation Tatico'!$B$9, MATCH($E121,OFFSET('Asset Allocation Tatico'!$B$9,,,COUNTA('Asset Allocation Tatico'!$B:$B)-COUNTA('Asset Allocation Tatico'!$B$1:$B$9)),0)-1, MATCH(K$5,'Asset Allocation Tatico'!$D$5:$M$5,0)+2)</f>
        <v>0</v>
      </c>
      <c r="L121" s="207">
        <f>SUM(L122:L124)</f>
        <v>0</v>
      </c>
      <c r="M121" s="234">
        <f ca="1">OFFSET('Asset Allocation Tatico'!$B$9, MATCH($E121,OFFSET('Asset Allocation Tatico'!$B$9,,,COUNTA('Asset Allocation Tatico'!$B:$B)-COUNTA('Asset Allocation Tatico'!$B$1:$B$9)),0)-1, MATCH(M$5,'Asset Allocation Tatico'!$D$5:$M$5,0)+2)</f>
        <v>0</v>
      </c>
      <c r="N121" s="207">
        <f>SUM(N122:N124)</f>
        <v>0</v>
      </c>
      <c r="O121" s="234">
        <f ca="1">OFFSET('Asset Allocation Tatico'!$B$9, MATCH($E121,OFFSET('Asset Allocation Tatico'!$B$9,,,COUNTA('Asset Allocation Tatico'!$B:$B)-COUNTA('Asset Allocation Tatico'!$B$1:$B$9)),0)-1, MATCH(O$5,'Asset Allocation Tatico'!$D$5:$M$5,0)+2)</f>
        <v>0</v>
      </c>
      <c r="P121" s="207">
        <f>SUM(P122:P124)</f>
        <v>0</v>
      </c>
      <c r="Q121" s="234">
        <f ca="1">OFFSET('Asset Allocation Tatico'!$B$9, MATCH($E121,OFFSET('Asset Allocation Tatico'!$B$9,,,COUNTA('Asset Allocation Tatico'!$B:$B)-COUNTA('Asset Allocation Tatico'!$B$1:$B$9)),0)-1, MATCH(Q$5,'Asset Allocation Tatico'!$D$5:$M$5,0)+2)</f>
        <v>0</v>
      </c>
      <c r="R121" s="207">
        <f>SUM(R122:R124)</f>
        <v>0</v>
      </c>
      <c r="S121" s="234">
        <f ca="1">OFFSET('Asset Allocation Tatico'!$B$9, MATCH($E121,OFFSET('Asset Allocation Tatico'!$B$9,,,COUNTA('Asset Allocation Tatico'!$B:$B)-COUNTA('Asset Allocation Tatico'!$B$1:$B$9)),0)-1, MATCH(S$5,'Asset Allocation Tatico'!$D$5:$M$5,0)+2)</f>
        <v>0</v>
      </c>
      <c r="T121" s="207">
        <f>SUM(T122:T124)</f>
        <v>0</v>
      </c>
      <c r="V121" s="157"/>
    </row>
    <row r="122" spans="2:22" s="247" customFormat="1" ht="15">
      <c r="B122" s="230"/>
      <c r="C122" s="230"/>
      <c r="D122" s="230"/>
      <c r="E122" s="236" t="s">
        <v>582</v>
      </c>
      <c r="F122" s="674" t="str">
        <f>IFERROR(INDEX('Produtos Selecionados'!$G:$G,MATCH($E122,'Produtos Selecionados'!$E:$E,0)),"-")</f>
        <v>-</v>
      </c>
      <c r="G122" s="674" t="str">
        <f>IFERROR(INDEX('Produtos Selecionados'!$H:$H,MATCH($E122,'Produtos Selecionados'!$E:$E,0)),"-")</f>
        <v>Sim</v>
      </c>
      <c r="H122" s="674">
        <f>IFERROR(INDEX('Produtos Selecionados'!$O:$O,MATCH($E122,'Produtos Selecionados'!$E:$E,0)),"-")</f>
        <v>8.0000000000000002E-3</v>
      </c>
      <c r="I122" s="675" t="str">
        <f>IFERROR(INDEX('Produtos Selecionados'!$L:$L,MATCH($E122,'Produtos Selecionados'!$E:$E,0)),"-")</f>
        <v>USD</v>
      </c>
      <c r="J122" s="675">
        <f>IFERROR(INDEX('Produtos Selecionados'!$M:$M,MATCH($E122,'Produtos Selecionados'!$E:$E,0)),"-")</f>
        <v>3</v>
      </c>
      <c r="K122" s="232"/>
      <c r="L122" s="246" t="str">
        <f>IF(K122="","", K122*K$121)</f>
        <v/>
      </c>
      <c r="M122" s="232"/>
      <c r="N122" s="246" t="str">
        <f>IF(M122="","", M122*M$121)</f>
        <v/>
      </c>
      <c r="O122" s="232"/>
      <c r="P122" s="246" t="str">
        <f>IF(O122="","", O122*O$121)</f>
        <v/>
      </c>
      <c r="Q122" s="232"/>
      <c r="R122" s="246" t="str">
        <f>IF(Q122="","", Q122*Q$121)</f>
        <v/>
      </c>
      <c r="S122" s="232"/>
      <c r="T122" s="246" t="str">
        <f>IF(S122="","", S122*S$121)</f>
        <v/>
      </c>
    </row>
    <row r="123" spans="2:22" s="247" customFormat="1" ht="15">
      <c r="B123" s="230"/>
      <c r="C123" s="230"/>
      <c r="D123" s="230"/>
      <c r="E123" s="236"/>
      <c r="F123" s="674" t="str">
        <f>IFERROR(INDEX('Produtos Selecionados'!$G:$G,MATCH($E123,'Produtos Selecionados'!$E:$E,0)),"-")</f>
        <v>-</v>
      </c>
      <c r="G123" s="674" t="str">
        <f>IFERROR(INDEX('Produtos Selecionados'!$H:$H,MATCH($E123,'Produtos Selecionados'!$E:$E,0)),"-")</f>
        <v>-</v>
      </c>
      <c r="H123" s="674" t="str">
        <f>IFERROR(INDEX('Produtos Selecionados'!$O:$O,MATCH($E123,'Produtos Selecionados'!$E:$E,0)),"-")</f>
        <v>-</v>
      </c>
      <c r="I123" s="675" t="str">
        <f>IFERROR(INDEX('Produtos Selecionados'!$L:$L,MATCH($E123,'Produtos Selecionados'!$E:$E,0)),"-")</f>
        <v>-</v>
      </c>
      <c r="J123" s="675" t="str">
        <f>IFERROR(INDEX('Produtos Selecionados'!$M:$M,MATCH($E123,'Produtos Selecionados'!$E:$E,0)),"-")</f>
        <v>-</v>
      </c>
      <c r="K123" s="232"/>
      <c r="L123" s="246" t="str">
        <f t="shared" ref="L123:N124" si="37">IF(K123="","", K123*K$121)</f>
        <v/>
      </c>
      <c r="M123" s="232"/>
      <c r="N123" s="246" t="str">
        <f t="shared" si="37"/>
        <v/>
      </c>
      <c r="O123" s="232"/>
      <c r="P123" s="246" t="str">
        <f>IF(O123="","", O123*O$121)</f>
        <v/>
      </c>
      <c r="Q123" s="232"/>
      <c r="R123" s="246" t="str">
        <f>IF(Q123="","", Q123*Q$121)</f>
        <v/>
      </c>
      <c r="S123" s="232"/>
      <c r="T123" s="246" t="str">
        <f>IF(S123="","", S123*S$121)</f>
        <v/>
      </c>
    </row>
    <row r="124" spans="2:22" s="247" customFormat="1" ht="5.25" customHeight="1">
      <c r="B124" s="230"/>
      <c r="C124" s="230"/>
      <c r="D124" s="230"/>
      <c r="E124" s="165"/>
      <c r="F124" s="676" t="str">
        <f>IFERROR(INDEX('Produtos Selecionados'!$M:$M,MATCH(A124,'Produtos Selecionados'!$E:$E,0)),"-")</f>
        <v>-</v>
      </c>
      <c r="G124" s="676" t="str">
        <f>IFERROR(INDEX('Produtos Selecionados'!$M:$M,MATCH(B124,'Produtos Selecionados'!$E:$E,0)),"-")</f>
        <v>-</v>
      </c>
      <c r="H124" s="676" t="str">
        <f>IFERROR(INDEX('Produtos Selecionados'!$M:$M,MATCH(C124,'Produtos Selecionados'!$E:$E,0)),"-")</f>
        <v>-</v>
      </c>
      <c r="I124" s="676" t="str">
        <f>IFERROR(INDEX('Produtos Selecionados'!$M:$M,MATCH(D124,'Produtos Selecionados'!$E:$E,0)),"-")</f>
        <v>-</v>
      </c>
      <c r="J124" s="676" t="str">
        <f>IFERROR(INDEX('Produtos Selecionados'!$M:$M,MATCH(E124,'Produtos Selecionados'!$E:$E,0)),"-")</f>
        <v>-</v>
      </c>
      <c r="K124" s="248"/>
      <c r="L124" s="249" t="str">
        <f t="shared" si="37"/>
        <v/>
      </c>
      <c r="M124" s="248"/>
      <c r="N124" s="249" t="str">
        <f t="shared" si="37"/>
        <v/>
      </c>
      <c r="O124" s="248"/>
      <c r="P124" s="249" t="str">
        <f>IF(O124="","", O124*O$121)</f>
        <v/>
      </c>
      <c r="Q124" s="248"/>
      <c r="R124" s="249" t="str">
        <f>IF(Q124="","", Q124*Q$121)</f>
        <v/>
      </c>
      <c r="S124" s="248"/>
      <c r="T124" s="249" t="str">
        <f>IF(S124="","", S124*S$121)</f>
        <v/>
      </c>
    </row>
    <row r="125" spans="2:22" s="153" customFormat="1" ht="15">
      <c r="B125" s="233"/>
      <c r="C125" s="233"/>
      <c r="D125" s="233" t="s">
        <v>12</v>
      </c>
      <c r="E125" s="158" t="s">
        <v>613</v>
      </c>
      <c r="F125" s="159"/>
      <c r="G125" s="159"/>
      <c r="H125" s="159"/>
      <c r="I125" s="159"/>
      <c r="J125" s="159"/>
      <c r="K125" s="234">
        <f ca="1">OFFSET('Asset Allocation Tatico'!$B$9, MATCH($E125,OFFSET('Asset Allocation Tatico'!$B$9,,,COUNTA('Asset Allocation Tatico'!$B:$B)-COUNTA('Asset Allocation Tatico'!$B$1:$B$9)),0)-1, MATCH(K$5,'Asset Allocation Tatico'!$D$5:$M$5,0)+2)</f>
        <v>0</v>
      </c>
      <c r="L125" s="207">
        <f>SUM(L126:L128)</f>
        <v>0</v>
      </c>
      <c r="M125" s="234">
        <f ca="1">OFFSET('Asset Allocation Tatico'!$B$9, MATCH($E125,OFFSET('Asset Allocation Tatico'!$B$9,,,COUNTA('Asset Allocation Tatico'!$B:$B)-COUNTA('Asset Allocation Tatico'!$B$1:$B$9)),0)-1, MATCH(M$5,'Asset Allocation Tatico'!$D$5:$M$5,0)+2)</f>
        <v>0</v>
      </c>
      <c r="N125" s="207">
        <f>SUM(N126:N128)</f>
        <v>0</v>
      </c>
      <c r="O125" s="234">
        <f ca="1">OFFSET('Asset Allocation Tatico'!$B$9, MATCH($E125,OFFSET('Asset Allocation Tatico'!$B$9,,,COUNTA('Asset Allocation Tatico'!$B:$B)-COUNTA('Asset Allocation Tatico'!$B$1:$B$9)),0)-1, MATCH(O$5,'Asset Allocation Tatico'!$D$5:$M$5,0)+2)</f>
        <v>0</v>
      </c>
      <c r="P125" s="207">
        <f>SUM(P126:P128)</f>
        <v>0</v>
      </c>
      <c r="Q125" s="234">
        <f ca="1">OFFSET('Asset Allocation Tatico'!$B$9, MATCH($E125,OFFSET('Asset Allocation Tatico'!$B$9,,,COUNTA('Asset Allocation Tatico'!$B:$B)-COUNTA('Asset Allocation Tatico'!$B$1:$B$9)),0)-1, MATCH(Q$5,'Asset Allocation Tatico'!$D$5:$M$5,0)+2)</f>
        <v>0</v>
      </c>
      <c r="R125" s="207">
        <f>SUM(R126:R128)</f>
        <v>0</v>
      </c>
      <c r="S125" s="234">
        <f ca="1">OFFSET('Asset Allocation Tatico'!$B$9, MATCH($E125,OFFSET('Asset Allocation Tatico'!$B$9,,,COUNTA('Asset Allocation Tatico'!$B:$B)-COUNTA('Asset Allocation Tatico'!$B$1:$B$9)),0)-1, MATCH(S$5,'Asset Allocation Tatico'!$D$5:$M$5,0)+2)</f>
        <v>0</v>
      </c>
      <c r="T125" s="207">
        <f>SUM(T126:T128)</f>
        <v>0</v>
      </c>
      <c r="V125" s="157"/>
    </row>
    <row r="126" spans="2:22" s="247" customFormat="1" ht="15">
      <c r="B126" s="230"/>
      <c r="C126" s="230"/>
      <c r="D126" s="230"/>
      <c r="E126" s="236"/>
      <c r="F126" s="674" t="str">
        <f>IFERROR(INDEX('Produtos Selecionados'!$G:$G,MATCH($E126,'Produtos Selecionados'!$E:$E,0)),"-")</f>
        <v>-</v>
      </c>
      <c r="G126" s="674" t="str">
        <f>IFERROR(INDEX('Produtos Selecionados'!$H:$H,MATCH($E126,'Produtos Selecionados'!$E:$E,0)),"-")</f>
        <v>-</v>
      </c>
      <c r="H126" s="674" t="str">
        <f>IFERROR(INDEX('Produtos Selecionados'!$O:$O,MATCH($E126,'Produtos Selecionados'!$E:$E,0)),"-")</f>
        <v>-</v>
      </c>
      <c r="I126" s="675" t="str">
        <f>IFERROR(INDEX('Produtos Selecionados'!$L:$L,MATCH($E126,'Produtos Selecionados'!$E:$E,0)),"-")</f>
        <v>-</v>
      </c>
      <c r="J126" s="675" t="str">
        <f>IFERROR(INDEX('Produtos Selecionados'!$M:$M,MATCH($E126,'Produtos Selecionados'!$E:$E,0)),"-")</f>
        <v>-</v>
      </c>
      <c r="K126" s="232"/>
      <c r="L126" s="246" t="str">
        <f>IF(K126="","", K126*K$125)</f>
        <v/>
      </c>
      <c r="M126" s="232"/>
      <c r="N126" s="246" t="str">
        <f>IF(M126="","", M126*M$125)</f>
        <v/>
      </c>
      <c r="O126" s="232"/>
      <c r="P126" s="246" t="str">
        <f>IF(O126="","", O126*O$125)</f>
        <v/>
      </c>
      <c r="Q126" s="232"/>
      <c r="R126" s="246" t="str">
        <f>IF(Q126="","", Q126*Q$125)</f>
        <v/>
      </c>
      <c r="S126" s="232"/>
      <c r="T126" s="246" t="str">
        <f>IF(S126="","", S126*S$125)</f>
        <v/>
      </c>
    </row>
    <row r="127" spans="2:22" s="247" customFormat="1" ht="15">
      <c r="B127" s="230"/>
      <c r="C127" s="230"/>
      <c r="D127" s="230"/>
      <c r="E127" s="236"/>
      <c r="F127" s="674" t="str">
        <f>IFERROR(INDEX('Produtos Selecionados'!$G:$G,MATCH($E127,'Produtos Selecionados'!$E:$E,0)),"-")</f>
        <v>-</v>
      </c>
      <c r="G127" s="674" t="str">
        <f>IFERROR(INDEX('Produtos Selecionados'!$H:$H,MATCH($E127,'Produtos Selecionados'!$E:$E,0)),"-")</f>
        <v>-</v>
      </c>
      <c r="H127" s="674" t="str">
        <f>IFERROR(INDEX('Produtos Selecionados'!$O:$O,MATCH($E127,'Produtos Selecionados'!$E:$E,0)),"-")</f>
        <v>-</v>
      </c>
      <c r="I127" s="675" t="str">
        <f>IFERROR(INDEX('Produtos Selecionados'!$L:$L,MATCH($E127,'Produtos Selecionados'!$E:$E,0)),"-")</f>
        <v>-</v>
      </c>
      <c r="J127" s="675" t="str">
        <f>IFERROR(INDEX('Produtos Selecionados'!$M:$M,MATCH($E127,'Produtos Selecionados'!$E:$E,0)),"-")</f>
        <v>-</v>
      </c>
      <c r="K127" s="232"/>
      <c r="L127" s="246" t="str">
        <f>IF(K127="","", K127*K$125)</f>
        <v/>
      </c>
      <c r="M127" s="232"/>
      <c r="N127" s="246" t="str">
        <f>IF(M127="","", M127*M$125)</f>
        <v/>
      </c>
      <c r="O127" s="232"/>
      <c r="P127" s="246" t="str">
        <f>IF(O127="","", O127*O$125)</f>
        <v/>
      </c>
      <c r="Q127" s="232"/>
      <c r="R127" s="246" t="str">
        <f>IF(Q127="","", Q127*Q$125)</f>
        <v/>
      </c>
      <c r="S127" s="232"/>
      <c r="T127" s="246" t="str">
        <f>IF(S127="","", S127*S$125)</f>
        <v/>
      </c>
    </row>
    <row r="128" spans="2:22" s="247" customFormat="1" ht="5.25" customHeight="1">
      <c r="B128" s="230"/>
      <c r="C128" s="230"/>
      <c r="D128" s="230"/>
      <c r="E128" s="165"/>
      <c r="F128" s="676" t="str">
        <f>IFERROR(INDEX('Produtos Selecionados'!$M:$M,MATCH(A128,'Produtos Selecionados'!$E:$E,0)),"-")</f>
        <v>-</v>
      </c>
      <c r="G128" s="676" t="str">
        <f>IFERROR(INDEX('Produtos Selecionados'!$M:$M,MATCH(B128,'Produtos Selecionados'!$E:$E,0)),"-")</f>
        <v>-</v>
      </c>
      <c r="H128" s="676" t="str">
        <f>IFERROR(INDEX('Produtos Selecionados'!$M:$M,MATCH(C128,'Produtos Selecionados'!$E:$E,0)),"-")</f>
        <v>-</v>
      </c>
      <c r="I128" s="676" t="str">
        <f>IFERROR(INDEX('Produtos Selecionados'!$M:$M,MATCH(D128,'Produtos Selecionados'!$E:$E,0)),"-")</f>
        <v>-</v>
      </c>
      <c r="J128" s="676" t="str">
        <f>IFERROR(INDEX('Produtos Selecionados'!$M:$M,MATCH(E128,'Produtos Selecionados'!$E:$E,0)),"-")</f>
        <v>-</v>
      </c>
      <c r="K128" s="248"/>
      <c r="L128" s="249" t="str">
        <f>IF(K128="","", K128*K$125)</f>
        <v/>
      </c>
      <c r="M128" s="248"/>
      <c r="N128" s="249" t="str">
        <f>IF(M128="","", M128*M$125)</f>
        <v/>
      </c>
      <c r="O128" s="248"/>
      <c r="P128" s="249" t="str">
        <f>IF(O128="","", O128*O$125)</f>
        <v/>
      </c>
      <c r="Q128" s="248"/>
      <c r="R128" s="249" t="str">
        <f>IF(Q128="","", Q128*Q$125)</f>
        <v/>
      </c>
      <c r="S128" s="248"/>
      <c r="T128" s="249" t="str">
        <f>IF(S128="","", S128*S$125)</f>
        <v/>
      </c>
    </row>
    <row r="129" spans="2:22" s="153" customFormat="1" ht="15">
      <c r="B129" s="233"/>
      <c r="C129" s="233"/>
      <c r="D129" s="233" t="s">
        <v>12</v>
      </c>
      <c r="E129" s="158" t="s">
        <v>611</v>
      </c>
      <c r="F129" s="159"/>
      <c r="G129" s="159"/>
      <c r="H129" s="159"/>
      <c r="I129" s="159"/>
      <c r="J129" s="159"/>
      <c r="K129" s="234">
        <f ca="1">OFFSET('Asset Allocation Tatico'!$B$9, MATCH($E129,OFFSET('Asset Allocation Tatico'!$B$9,,,COUNTA('Asset Allocation Tatico'!$B:$B)-COUNTA('Asset Allocation Tatico'!$B$1:$B$9)),0)-1, MATCH(K$5,'Asset Allocation Tatico'!$D$5:$M$5,0)+2)</f>
        <v>0</v>
      </c>
      <c r="L129" s="207">
        <f>SUM(L130:L132)</f>
        <v>0</v>
      </c>
      <c r="M129" s="234">
        <f ca="1">OFFSET('Asset Allocation Tatico'!$B$9, MATCH($E129,OFFSET('Asset Allocation Tatico'!$B$9,,,COUNTA('Asset Allocation Tatico'!$B:$B)-COUNTA('Asset Allocation Tatico'!$B$1:$B$9)),0)-1, MATCH(M$5,'Asset Allocation Tatico'!$D$5:$M$5,0)+2)</f>
        <v>0</v>
      </c>
      <c r="N129" s="207">
        <f>SUM(N130:N132)</f>
        <v>0</v>
      </c>
      <c r="O129" s="234">
        <f ca="1">OFFSET('Asset Allocation Tatico'!$B$9, MATCH($E129,OFFSET('Asset Allocation Tatico'!$B$9,,,COUNTA('Asset Allocation Tatico'!$B:$B)-COUNTA('Asset Allocation Tatico'!$B$1:$B$9)),0)-1, MATCH(O$5,'Asset Allocation Tatico'!$D$5:$M$5,0)+2)</f>
        <v>0</v>
      </c>
      <c r="P129" s="207">
        <f>SUM(P130:P132)</f>
        <v>0</v>
      </c>
      <c r="Q129" s="234">
        <f ca="1">OFFSET('Asset Allocation Tatico'!$B$9, MATCH($E129,OFFSET('Asset Allocation Tatico'!$B$9,,,COUNTA('Asset Allocation Tatico'!$B:$B)-COUNTA('Asset Allocation Tatico'!$B$1:$B$9)),0)-1, MATCH(Q$5,'Asset Allocation Tatico'!$D$5:$M$5,0)+2)</f>
        <v>0</v>
      </c>
      <c r="R129" s="207">
        <f>SUM(R130:R132)</f>
        <v>0</v>
      </c>
      <c r="S129" s="234">
        <f ca="1">OFFSET('Asset Allocation Tatico'!$B$9, MATCH($E129,OFFSET('Asset Allocation Tatico'!$B$9,,,COUNTA('Asset Allocation Tatico'!$B:$B)-COUNTA('Asset Allocation Tatico'!$B$1:$B$9)),0)-1, MATCH(S$5,'Asset Allocation Tatico'!$D$5:$M$5,0)+2)</f>
        <v>0</v>
      </c>
      <c r="T129" s="207">
        <f>SUM(T130:T132)</f>
        <v>0</v>
      </c>
      <c r="V129" s="157"/>
    </row>
    <row r="130" spans="2:22" s="247" customFormat="1" ht="15">
      <c r="B130" s="230"/>
      <c r="C130" s="230"/>
      <c r="D130" s="230"/>
      <c r="E130" s="236"/>
      <c r="F130" s="674" t="str">
        <f>IFERROR(INDEX('Produtos Selecionados'!$G:$G,MATCH($E130,'Produtos Selecionados'!$E:$E,0)),"-")</f>
        <v>-</v>
      </c>
      <c r="G130" s="674" t="str">
        <f>IFERROR(INDEX('Produtos Selecionados'!$H:$H,MATCH($E130,'Produtos Selecionados'!$E:$E,0)),"-")</f>
        <v>-</v>
      </c>
      <c r="H130" s="674" t="str">
        <f>IFERROR(INDEX('Produtos Selecionados'!$O:$O,MATCH($E130,'Produtos Selecionados'!$E:$E,0)),"-")</f>
        <v>-</v>
      </c>
      <c r="I130" s="675" t="str">
        <f>IFERROR(INDEX('Produtos Selecionados'!$L:$L,MATCH($E130,'Produtos Selecionados'!$E:$E,0)),"-")</f>
        <v>-</v>
      </c>
      <c r="J130" s="675" t="str">
        <f>IFERROR(INDEX('Produtos Selecionados'!$M:$M,MATCH($E130,'Produtos Selecionados'!$E:$E,0)),"-")</f>
        <v>-</v>
      </c>
      <c r="K130" s="232"/>
      <c r="L130" s="246" t="str">
        <f>IF(K130="","", K130*K$129)</f>
        <v/>
      </c>
      <c r="M130" s="232"/>
      <c r="N130" s="246" t="str">
        <f>IF(M130="","", M130*M$129)</f>
        <v/>
      </c>
      <c r="O130" s="232"/>
      <c r="P130" s="246" t="str">
        <f>IF(O130="","", O130*O$129)</f>
        <v/>
      </c>
      <c r="Q130" s="232"/>
      <c r="R130" s="246" t="str">
        <f>IF(Q130="","", Q130*Q$129)</f>
        <v/>
      </c>
      <c r="S130" s="232"/>
      <c r="T130" s="246" t="str">
        <f>IF(S130="","", S130*S$129)</f>
        <v/>
      </c>
    </row>
    <row r="131" spans="2:22" s="247" customFormat="1" ht="15">
      <c r="B131" s="230"/>
      <c r="C131" s="230"/>
      <c r="D131" s="230"/>
      <c r="E131" s="236"/>
      <c r="F131" s="674" t="str">
        <f>IFERROR(INDEX('Produtos Selecionados'!$G:$G,MATCH($E131,'Produtos Selecionados'!$E:$E,0)),"-")</f>
        <v>-</v>
      </c>
      <c r="G131" s="674" t="str">
        <f>IFERROR(INDEX('Produtos Selecionados'!$H:$H,MATCH($E131,'Produtos Selecionados'!$E:$E,0)),"-")</f>
        <v>-</v>
      </c>
      <c r="H131" s="674" t="str">
        <f>IFERROR(INDEX('Produtos Selecionados'!$O:$O,MATCH($E131,'Produtos Selecionados'!$E:$E,0)),"-")</f>
        <v>-</v>
      </c>
      <c r="I131" s="675" t="str">
        <f>IFERROR(INDEX('Produtos Selecionados'!$L:$L,MATCH($E131,'Produtos Selecionados'!$E:$E,0)),"-")</f>
        <v>-</v>
      </c>
      <c r="J131" s="675" t="str">
        <f>IFERROR(INDEX('Produtos Selecionados'!$M:$M,MATCH($E131,'Produtos Selecionados'!$E:$E,0)),"-")</f>
        <v>-</v>
      </c>
      <c r="K131" s="232"/>
      <c r="L131" s="246" t="str">
        <f>IF(K131="","", K131*K$129)</f>
        <v/>
      </c>
      <c r="M131" s="232"/>
      <c r="N131" s="246" t="str">
        <f>IF(M131="","", M131*M$129)</f>
        <v/>
      </c>
      <c r="O131" s="232"/>
      <c r="P131" s="246" t="str">
        <f>IF(O131="","", O131*O$129)</f>
        <v/>
      </c>
      <c r="Q131" s="232"/>
      <c r="R131" s="246" t="str">
        <f>IF(Q131="","", Q131*Q$129)</f>
        <v/>
      </c>
      <c r="S131" s="232"/>
      <c r="T131" s="246" t="str">
        <f>IF(S131="","", S131*S$129)</f>
        <v/>
      </c>
    </row>
    <row r="132" spans="2:22" s="153" customFormat="1" ht="5.25" customHeight="1">
      <c r="B132" s="233"/>
      <c r="C132" s="233"/>
      <c r="D132" s="233"/>
      <c r="F132" s="190"/>
      <c r="G132" s="190"/>
      <c r="H132" s="190"/>
      <c r="I132" s="190"/>
      <c r="J132" s="190"/>
      <c r="K132" s="248"/>
      <c r="L132" s="249" t="str">
        <f>IF(K132="","", K132*K$129)</f>
        <v/>
      </c>
      <c r="M132" s="248"/>
      <c r="N132" s="249" t="str">
        <f>IF(M132="","", M132*M$129)</f>
        <v/>
      </c>
      <c r="O132" s="248"/>
      <c r="P132" s="249" t="str">
        <f>IF(O132="","", O132*O$129)</f>
        <v/>
      </c>
      <c r="Q132" s="248"/>
      <c r="R132" s="249" t="str">
        <f>IF(Q132="","", Q132*Q$129)</f>
        <v/>
      </c>
      <c r="S132" s="248"/>
      <c r="T132" s="249" t="str">
        <f>IF(S132="","", S132*S$129)</f>
        <v/>
      </c>
      <c r="V132" s="157"/>
    </row>
    <row r="133" spans="2:22" s="153" customFormat="1" ht="15">
      <c r="B133" s="233"/>
      <c r="C133" s="233"/>
      <c r="D133" s="233" t="s">
        <v>12</v>
      </c>
      <c r="E133" s="158" t="s">
        <v>698</v>
      </c>
      <c r="F133" s="159"/>
      <c r="G133" s="159"/>
      <c r="H133" s="159"/>
      <c r="I133" s="159"/>
      <c r="J133" s="159"/>
      <c r="K133" s="234">
        <f ca="1">OFFSET('Asset Allocation Tatico'!$B$9, MATCH($E133,OFFSET('Asset Allocation Tatico'!$B$9,,,COUNTA('Asset Allocation Tatico'!$B:$B)-COUNTA('Asset Allocation Tatico'!$B$1:$B$9)),0)-1, MATCH(K$5,'Asset Allocation Tatico'!$D$5:$M$5,0)+2)</f>
        <v>0</v>
      </c>
      <c r="L133" s="207">
        <f>SUM(L134:L136)</f>
        <v>0</v>
      </c>
      <c r="M133" s="234">
        <f ca="1">OFFSET('Asset Allocation Tatico'!$B$9, MATCH($E133,OFFSET('Asset Allocation Tatico'!$B$9,,,COUNTA('Asset Allocation Tatico'!$B:$B)-COUNTA('Asset Allocation Tatico'!$B$1:$B$9)),0)-1, MATCH(M$5,'Asset Allocation Tatico'!$D$5:$M$5,0)+2)</f>
        <v>0</v>
      </c>
      <c r="N133" s="207">
        <f>SUM(N134:N136)</f>
        <v>0</v>
      </c>
      <c r="O133" s="234">
        <f ca="1">OFFSET('Asset Allocation Tatico'!$B$9, MATCH($E133,OFFSET('Asset Allocation Tatico'!$B$9,,,COUNTA('Asset Allocation Tatico'!$B:$B)-COUNTA('Asset Allocation Tatico'!$B$1:$B$9)),0)-1, MATCH(O$5,'Asset Allocation Tatico'!$D$5:$M$5,0)+2)</f>
        <v>0</v>
      </c>
      <c r="P133" s="207">
        <f>SUM(P134:P136)</f>
        <v>0</v>
      </c>
      <c r="Q133" s="234">
        <f ca="1">OFFSET('Asset Allocation Tatico'!$B$9, MATCH($E133,OFFSET('Asset Allocation Tatico'!$B$9,,,COUNTA('Asset Allocation Tatico'!$B:$B)-COUNTA('Asset Allocation Tatico'!$B$1:$B$9)),0)-1, MATCH(Q$5,'Asset Allocation Tatico'!$D$5:$M$5,0)+2)</f>
        <v>0</v>
      </c>
      <c r="R133" s="207">
        <f>SUM(R134:R136)</f>
        <v>0</v>
      </c>
      <c r="S133" s="234">
        <f ca="1">OFFSET('Asset Allocation Tatico'!$B$9, MATCH($E133,OFFSET('Asset Allocation Tatico'!$B$9,,,COUNTA('Asset Allocation Tatico'!$B:$B)-COUNTA('Asset Allocation Tatico'!$B$1:$B$9)),0)-1, MATCH(S$5,'Asset Allocation Tatico'!$D$5:$M$5,0)+2)</f>
        <v>0</v>
      </c>
      <c r="T133" s="207">
        <f>SUM(T134:T136)</f>
        <v>0</v>
      </c>
      <c r="V133" s="157"/>
    </row>
    <row r="134" spans="2:22" s="247" customFormat="1" ht="15">
      <c r="B134" s="230"/>
      <c r="C134" s="230"/>
      <c r="D134" s="230"/>
      <c r="E134" s="236"/>
      <c r="F134" s="674" t="str">
        <f>IFERROR(INDEX('Produtos Selecionados'!$G:$G,MATCH($E134,'Produtos Selecionados'!$E:$E,0)),"-")</f>
        <v>-</v>
      </c>
      <c r="G134" s="674" t="str">
        <f>IFERROR(INDEX('Produtos Selecionados'!$H:$H,MATCH($E134,'Produtos Selecionados'!$E:$E,0)),"-")</f>
        <v>-</v>
      </c>
      <c r="H134" s="674" t="str">
        <f>IFERROR(INDEX('Produtos Selecionados'!$O:$O,MATCH($E134,'Produtos Selecionados'!$E:$E,0)),"-")</f>
        <v>-</v>
      </c>
      <c r="I134" s="675" t="str">
        <f>IFERROR(INDEX('Produtos Selecionados'!$L:$L,MATCH($E134,'Produtos Selecionados'!$E:$E,0)),"-")</f>
        <v>-</v>
      </c>
      <c r="J134" s="675" t="str">
        <f>IFERROR(INDEX('Produtos Selecionados'!$M:$M,MATCH($E134,'Produtos Selecionados'!$E:$E,0)),"-")</f>
        <v>-</v>
      </c>
      <c r="K134" s="232"/>
      <c r="L134" s="246" t="str">
        <f>IF(K134="","", K134*K$129)</f>
        <v/>
      </c>
      <c r="M134" s="232"/>
      <c r="N134" s="246" t="str">
        <f>IF(M134="","", M134*M$129)</f>
        <v/>
      </c>
      <c r="O134" s="232"/>
      <c r="P134" s="246" t="str">
        <f>IF(O134="","", O134*O$129)</f>
        <v/>
      </c>
      <c r="Q134" s="232"/>
      <c r="R134" s="246" t="str">
        <f>IF(Q134="","", Q134*Q$129)</f>
        <v/>
      </c>
      <c r="S134" s="232"/>
      <c r="T134" s="246" t="str">
        <f>IF(S134="","", S134*S$129)</f>
        <v/>
      </c>
    </row>
    <row r="135" spans="2:22" s="247" customFormat="1" ht="15">
      <c r="B135" s="230"/>
      <c r="C135" s="230"/>
      <c r="D135" s="230"/>
      <c r="E135" s="236"/>
      <c r="F135" s="674" t="str">
        <f>IFERROR(INDEX('Produtos Selecionados'!$G:$G,MATCH($E135,'Produtos Selecionados'!$E:$E,0)),"-")</f>
        <v>-</v>
      </c>
      <c r="G135" s="674" t="str">
        <f>IFERROR(INDEX('Produtos Selecionados'!$H:$H,MATCH($E135,'Produtos Selecionados'!$E:$E,0)),"-")</f>
        <v>-</v>
      </c>
      <c r="H135" s="674" t="str">
        <f>IFERROR(INDEX('Produtos Selecionados'!$O:$O,MATCH($E135,'Produtos Selecionados'!$E:$E,0)),"-")</f>
        <v>-</v>
      </c>
      <c r="I135" s="675" t="str">
        <f>IFERROR(INDEX('Produtos Selecionados'!$L:$L,MATCH($E135,'Produtos Selecionados'!$E:$E,0)),"-")</f>
        <v>-</v>
      </c>
      <c r="J135" s="675" t="str">
        <f>IFERROR(INDEX('Produtos Selecionados'!$M:$M,MATCH($E135,'Produtos Selecionados'!$E:$E,0)),"-")</f>
        <v>-</v>
      </c>
      <c r="K135" s="232"/>
      <c r="L135" s="246" t="str">
        <f>IF(K135="","", K135*K$129)</f>
        <v/>
      </c>
      <c r="M135" s="232"/>
      <c r="N135" s="246" t="str">
        <f>IF(M135="","", M135*M$129)</f>
        <v/>
      </c>
      <c r="O135" s="232"/>
      <c r="P135" s="246" t="str">
        <f>IF(O135="","", O135*O$129)</f>
        <v/>
      </c>
      <c r="Q135" s="232"/>
      <c r="R135" s="246" t="str">
        <f>IF(Q135="","", Q135*Q$129)</f>
        <v/>
      </c>
      <c r="S135" s="232"/>
      <c r="T135" s="246" t="str">
        <f>IF(S135="","", S135*S$129)</f>
        <v/>
      </c>
    </row>
    <row r="136" spans="2:22" s="153" customFormat="1" ht="5.25" customHeight="1">
      <c r="B136" s="233"/>
      <c r="C136" s="233"/>
      <c r="D136" s="233"/>
      <c r="F136" s="190"/>
      <c r="G136" s="190"/>
      <c r="H136" s="190"/>
      <c r="I136" s="190"/>
      <c r="J136" s="190"/>
      <c r="K136" s="248"/>
      <c r="L136" s="249" t="str">
        <f>IF(K136="","", K136*K$129)</f>
        <v/>
      </c>
      <c r="M136" s="248"/>
      <c r="N136" s="249" t="str">
        <f>IF(M136="","", M136*M$129)</f>
        <v/>
      </c>
      <c r="O136" s="248"/>
      <c r="P136" s="249" t="str">
        <f>IF(O136="","", O136*O$129)</f>
        <v/>
      </c>
      <c r="Q136" s="248"/>
      <c r="R136" s="249" t="str">
        <f>IF(Q136="","", Q136*Q$129)</f>
        <v/>
      </c>
      <c r="S136" s="248"/>
      <c r="T136" s="249" t="str">
        <f>IF(S136="","", S136*S$129)</f>
        <v/>
      </c>
      <c r="V136" s="157"/>
    </row>
    <row r="137" spans="2:22" s="250" customFormat="1" ht="7.5" customHeight="1">
      <c r="B137" s="233" t="s">
        <v>1345</v>
      </c>
      <c r="C137" s="233" t="s">
        <v>1345</v>
      </c>
      <c r="D137" s="233" t="s">
        <v>1345</v>
      </c>
      <c r="F137" s="677"/>
      <c r="G137" s="677"/>
      <c r="H137" s="677"/>
      <c r="I137" s="677"/>
      <c r="J137" s="677"/>
      <c r="K137" s="251"/>
      <c r="L137" s="252"/>
      <c r="M137" s="253"/>
      <c r="N137" s="254"/>
      <c r="O137" s="255"/>
      <c r="P137" s="252"/>
      <c r="Q137" s="153"/>
      <c r="R137" s="254"/>
      <c r="S137" s="255"/>
      <c r="T137" s="153"/>
      <c r="V137" s="256"/>
    </row>
    <row r="138" spans="2:22" s="114" customFormat="1" ht="15.75">
      <c r="B138" s="286"/>
      <c r="C138" s="286"/>
      <c r="D138" s="233"/>
      <c r="E138" s="357" t="s">
        <v>1413</v>
      </c>
      <c r="F138" s="666"/>
      <c r="G138" s="666"/>
      <c r="H138" s="666"/>
      <c r="I138" s="666"/>
      <c r="J138" s="666"/>
      <c r="K138" s="355">
        <f t="shared" ref="K138:T138" ca="1" si="38">K96+K62+K9</f>
        <v>1</v>
      </c>
      <c r="L138" s="356">
        <f t="shared" ca="1" si="38"/>
        <v>1.1722000000000004</v>
      </c>
      <c r="M138" s="355">
        <f t="shared" ca="1" si="38"/>
        <v>1</v>
      </c>
      <c r="N138" s="356">
        <f t="shared" ca="1" si="38"/>
        <v>1.1143999999999998</v>
      </c>
      <c r="O138" s="355">
        <f t="shared" ca="1" si="38"/>
        <v>1</v>
      </c>
      <c r="P138" s="356">
        <f t="shared" ca="1" si="38"/>
        <v>1.0742000000000003</v>
      </c>
      <c r="Q138" s="355">
        <f t="shared" ca="1" si="38"/>
        <v>1</v>
      </c>
      <c r="R138" s="356">
        <f t="shared" ca="1" si="38"/>
        <v>1.0100000000000002</v>
      </c>
      <c r="S138" s="355">
        <f t="shared" ca="1" si="38"/>
        <v>1</v>
      </c>
      <c r="T138" s="356">
        <f t="shared" ca="1" si="38"/>
        <v>1.0110000000000001</v>
      </c>
      <c r="V138" s="288"/>
    </row>
    <row r="139" spans="2:22" s="250" customFormat="1" ht="7.5" customHeight="1">
      <c r="B139" s="233"/>
      <c r="C139" s="233"/>
      <c r="D139" s="233"/>
      <c r="F139" s="677"/>
      <c r="G139" s="677"/>
      <c r="H139" s="677"/>
      <c r="I139" s="677"/>
      <c r="J139" s="677"/>
      <c r="K139" s="251"/>
      <c r="L139" s="252"/>
      <c r="M139" s="253"/>
      <c r="N139" s="254"/>
      <c r="O139" s="255"/>
      <c r="P139" s="252"/>
      <c r="Q139" s="153"/>
      <c r="R139" s="254"/>
      <c r="S139" s="255"/>
      <c r="T139" s="153"/>
      <c r="V139" s="256"/>
    </row>
    <row r="140" spans="2:22" s="153" customFormat="1" ht="15">
      <c r="B140" s="233"/>
      <c r="C140" s="233"/>
      <c r="D140" s="233"/>
      <c r="E140" s="158" t="s">
        <v>1416</v>
      </c>
      <c r="F140" s="159"/>
      <c r="G140" s="159"/>
      <c r="H140" s="159"/>
      <c r="I140" s="159"/>
      <c r="J140" s="159"/>
      <c r="K140" s="234"/>
      <c r="L140" s="207">
        <f ca="1">SUMPRODUCT($H$11:$H$137, L$11:L$137)</f>
        <v>2.2330383999999994E-3</v>
      </c>
      <c r="M140" s="234"/>
      <c r="N140" s="207">
        <f ca="1">SUMPRODUCT($H$11:$H$137, N$11:N$137)</f>
        <v>2.3384468000000004E-3</v>
      </c>
      <c r="O140" s="234"/>
      <c r="P140" s="207">
        <f ca="1">SUMPRODUCT($H$11:$H$137, P$11:P$137)</f>
        <v>2.3545550266666671E-3</v>
      </c>
      <c r="Q140" s="234"/>
      <c r="R140" s="207">
        <f ca="1">SUMPRODUCT($H$11:$H$137, R$11:R$137)</f>
        <v>2.3916919866666672E-3</v>
      </c>
      <c r="S140" s="234"/>
      <c r="T140" s="207">
        <f ca="1">SUMPRODUCT($H$11:$H$137, T$11:T$137)</f>
        <v>2.3970863283333337E-3</v>
      </c>
      <c r="V140" s="157"/>
    </row>
    <row r="141" spans="2:22" s="250" customFormat="1" ht="7.5" customHeight="1">
      <c r="B141" s="233"/>
      <c r="C141" s="233"/>
      <c r="D141" s="233"/>
      <c r="F141" s="677"/>
      <c r="G141" s="677"/>
      <c r="H141" s="677"/>
      <c r="I141" s="677"/>
      <c r="J141" s="677"/>
      <c r="K141" s="251"/>
      <c r="L141" s="252"/>
      <c r="M141" s="253"/>
      <c r="N141" s="254"/>
      <c r="O141" s="255"/>
      <c r="P141" s="252"/>
      <c r="Q141" s="153"/>
      <c r="R141" s="254"/>
      <c r="S141" s="255"/>
      <c r="T141" s="153"/>
      <c r="V141" s="256"/>
    </row>
    <row r="142" spans="2:22" s="153" customFormat="1" ht="15">
      <c r="B142" s="233"/>
      <c r="C142" s="233"/>
      <c r="D142" s="233"/>
      <c r="E142" s="158" t="s">
        <v>1417</v>
      </c>
      <c r="F142" s="159"/>
      <c r="G142" s="159"/>
      <c r="H142" s="159"/>
      <c r="I142" s="159"/>
      <c r="J142" s="159"/>
      <c r="K142" s="234"/>
      <c r="L142" s="207" cm="1">
        <f t="array" aca="1" ref="L142" ca="1">SUM(IF($I$11:$I$137="USD", L$11:L$137))</f>
        <v>0</v>
      </c>
      <c r="M142" s="234"/>
      <c r="N142" s="207" cm="1">
        <f t="array" aca="1" ref="N142" ca="1">SUM(IF($I$11:$I$137="USD", N$11:N$137))</f>
        <v>0</v>
      </c>
      <c r="O142" s="234"/>
      <c r="P142" s="207" cm="1">
        <f t="array" aca="1" ref="P142" ca="1">SUM(IF($I$11:$I$137="USD", P$11:P$137))</f>
        <v>0</v>
      </c>
      <c r="Q142" s="234"/>
      <c r="R142" s="207" cm="1">
        <f t="array" aca="1" ref="R142" ca="1">SUM(IF($I$11:$I$137="USD", R$11:R$137))</f>
        <v>0</v>
      </c>
      <c r="S142" s="234"/>
      <c r="T142" s="207" cm="1">
        <f t="array" aca="1" ref="T142" ca="1">SUM(IF($I$11:$I$137="USD", T$11:T$137))</f>
        <v>0</v>
      </c>
      <c r="V142" s="157"/>
    </row>
    <row r="143" spans="2:22" s="250" customFormat="1" ht="15">
      <c r="B143" s="238"/>
      <c r="C143" s="238"/>
      <c r="D143" s="238"/>
      <c r="F143" s="677"/>
      <c r="G143" s="677"/>
      <c r="H143" s="677"/>
      <c r="I143" s="677"/>
      <c r="J143" s="677"/>
      <c r="K143" s="255"/>
      <c r="L143" s="257"/>
      <c r="M143" s="153"/>
      <c r="O143" s="255"/>
      <c r="P143" s="257"/>
      <c r="Q143" s="153"/>
      <c r="S143" s="255"/>
      <c r="T143" s="153"/>
      <c r="V143" s="256"/>
    </row>
    <row r="144" spans="2:22" s="250" customFormat="1" ht="15">
      <c r="B144" s="238"/>
      <c r="C144" s="238"/>
      <c r="D144" s="238"/>
      <c r="F144" s="677"/>
      <c r="G144" s="677"/>
      <c r="H144" s="677"/>
      <c r="I144" s="677"/>
      <c r="J144" s="677"/>
      <c r="K144" s="255"/>
      <c r="L144" s="257"/>
      <c r="M144" s="153"/>
      <c r="O144" s="255"/>
      <c r="P144" s="257"/>
      <c r="Q144" s="153"/>
      <c r="S144" s="255"/>
      <c r="T144" s="153"/>
      <c r="V144" s="256"/>
    </row>
    <row r="145" spans="2:22" s="247" customFormat="1" ht="21.75" hidden="1" customHeight="1">
      <c r="B145" s="230"/>
      <c r="C145" s="230"/>
      <c r="D145" s="230"/>
      <c r="E145" s="168" t="s">
        <v>444</v>
      </c>
      <c r="F145" s="192"/>
      <c r="G145" s="192"/>
      <c r="H145" s="192"/>
      <c r="I145" s="192"/>
      <c r="J145" s="192"/>
      <c r="K145" s="258"/>
      <c r="L145" s="259"/>
      <c r="M145" s="258"/>
      <c r="N145" s="259"/>
      <c r="O145" s="258"/>
      <c r="P145" s="259"/>
      <c r="Q145" s="258"/>
      <c r="R145" s="259"/>
      <c r="S145" s="258"/>
      <c r="T145" s="260"/>
      <c r="V145" s="261"/>
    </row>
    <row r="146" spans="2:22" s="247" customFormat="1" ht="18.75" hidden="1" customHeight="1">
      <c r="B146" s="230"/>
      <c r="C146" s="230"/>
      <c r="D146" s="230"/>
      <c r="E146" s="169" t="s">
        <v>445</v>
      </c>
      <c r="F146" s="678"/>
      <c r="G146" s="678"/>
      <c r="H146" s="678"/>
      <c r="I146" s="678"/>
      <c r="J146" s="678"/>
      <c r="K146" s="262">
        <f>K153</f>
        <v>0</v>
      </c>
      <c r="L146" s="263"/>
      <c r="M146" s="262">
        <f>M153</f>
        <v>0</v>
      </c>
      <c r="N146" s="263"/>
      <c r="O146" s="262">
        <f>O153</f>
        <v>0</v>
      </c>
      <c r="P146" s="263"/>
      <c r="Q146" s="262">
        <f>Q153</f>
        <v>0</v>
      </c>
      <c r="R146" s="263"/>
      <c r="S146" s="262">
        <f>S153</f>
        <v>0</v>
      </c>
      <c r="T146" s="264"/>
      <c r="V146" s="261"/>
    </row>
    <row r="147" spans="2:22" s="247" customFormat="1" ht="18.75" hidden="1" customHeight="1">
      <c r="B147" s="230"/>
      <c r="C147" s="230"/>
      <c r="D147" s="230"/>
      <c r="E147" s="169" t="s">
        <v>446</v>
      </c>
      <c r="F147" s="678"/>
      <c r="G147" s="678"/>
      <c r="H147" s="678"/>
      <c r="I147" s="678"/>
      <c r="J147" s="678"/>
      <c r="K147" s="258"/>
      <c r="L147" s="259"/>
      <c r="M147" s="258"/>
      <c r="N147" s="259"/>
      <c r="O147" s="258"/>
      <c r="P147" s="259"/>
      <c r="Q147" s="258"/>
      <c r="R147" s="259"/>
      <c r="S147" s="258"/>
      <c r="T147" s="260"/>
      <c r="V147" s="261"/>
    </row>
    <row r="148" spans="2:22" s="247" customFormat="1" ht="18.75" hidden="1" customHeight="1">
      <c r="B148" s="230"/>
      <c r="C148" s="230"/>
      <c r="D148" s="230"/>
      <c r="E148" s="169" t="s">
        <v>447</v>
      </c>
      <c r="F148" s="678"/>
      <c r="G148" s="678"/>
      <c r="H148" s="678"/>
      <c r="I148" s="678"/>
      <c r="J148" s="678"/>
      <c r="K148" s="262">
        <f>K155</f>
        <v>0</v>
      </c>
      <c r="L148" s="263"/>
      <c r="M148" s="262">
        <f>M155</f>
        <v>0</v>
      </c>
      <c r="N148" s="263"/>
      <c r="O148" s="262">
        <f>O155</f>
        <v>0</v>
      </c>
      <c r="P148" s="263"/>
      <c r="Q148" s="262">
        <f>Q155</f>
        <v>0</v>
      </c>
      <c r="R148" s="263"/>
      <c r="S148" s="262">
        <f>S155</f>
        <v>0</v>
      </c>
      <c r="T148" s="264"/>
      <c r="V148" s="261"/>
    </row>
    <row r="149" spans="2:22" s="247" customFormat="1" ht="18.75" hidden="1" customHeight="1">
      <c r="B149" s="230"/>
      <c r="C149" s="230"/>
      <c r="D149" s="230"/>
      <c r="E149" s="169" t="s">
        <v>448</v>
      </c>
      <c r="F149" s="678"/>
      <c r="G149" s="678"/>
      <c r="H149" s="678"/>
      <c r="I149" s="678"/>
      <c r="J149" s="678"/>
      <c r="K149" s="258"/>
      <c r="L149" s="259"/>
      <c r="M149" s="258"/>
      <c r="N149" s="259"/>
      <c r="O149" s="258"/>
      <c r="P149" s="259"/>
      <c r="Q149" s="258"/>
      <c r="R149" s="259"/>
      <c r="S149" s="258"/>
      <c r="T149" s="260"/>
      <c r="V149" s="261"/>
    </row>
    <row r="150" spans="2:22" s="247" customFormat="1" ht="18.75" hidden="1" customHeight="1">
      <c r="B150" s="230"/>
      <c r="C150" s="230"/>
      <c r="D150" s="230"/>
      <c r="E150" s="169" t="s">
        <v>449</v>
      </c>
      <c r="F150" s="678"/>
      <c r="G150" s="678"/>
      <c r="H150" s="678"/>
      <c r="I150" s="678"/>
      <c r="J150" s="678"/>
      <c r="K150" s="262">
        <f>K157</f>
        <v>0</v>
      </c>
      <c r="L150" s="263"/>
      <c r="M150" s="262">
        <f>M157</f>
        <v>0</v>
      </c>
      <c r="N150" s="263"/>
      <c r="O150" s="262">
        <f>O157</f>
        <v>0</v>
      </c>
      <c r="P150" s="263"/>
      <c r="Q150" s="262">
        <f>Q157</f>
        <v>0</v>
      </c>
      <c r="R150" s="263"/>
      <c r="S150" s="262">
        <f>S157</f>
        <v>0</v>
      </c>
      <c r="T150" s="264"/>
      <c r="V150" s="261"/>
    </row>
    <row r="151" spans="2:22" s="247" customFormat="1" ht="18.75" hidden="1" customHeight="1">
      <c r="B151" s="230"/>
      <c r="C151" s="230"/>
      <c r="D151" s="230"/>
      <c r="E151" s="265" t="s">
        <v>450</v>
      </c>
      <c r="F151" s="679"/>
      <c r="G151" s="679"/>
      <c r="H151" s="679"/>
      <c r="I151" s="679"/>
      <c r="J151" s="679"/>
      <c r="K151" s="258"/>
      <c r="L151" s="259"/>
      <c r="M151" s="258"/>
      <c r="N151" s="259"/>
      <c r="O151" s="258"/>
      <c r="P151" s="259"/>
      <c r="Q151" s="258"/>
      <c r="R151" s="259"/>
      <c r="S151" s="258"/>
      <c r="T151" s="260"/>
      <c r="V151" s="261"/>
    </row>
    <row r="152" spans="2:22" s="247" customFormat="1" ht="18.75" hidden="1" customHeight="1">
      <c r="B152" s="230"/>
      <c r="C152" s="230"/>
      <c r="D152" s="230"/>
      <c r="E152" s="266" t="s">
        <v>451</v>
      </c>
      <c r="F152" s="679"/>
      <c r="G152" s="679"/>
      <c r="H152" s="679"/>
      <c r="I152" s="679"/>
      <c r="J152" s="679"/>
      <c r="K152" s="262">
        <f>K159</f>
        <v>0</v>
      </c>
      <c r="L152" s="263"/>
      <c r="M152" s="262">
        <f>M159</f>
        <v>0</v>
      </c>
      <c r="N152" s="263"/>
      <c r="O152" s="262">
        <f>O159</f>
        <v>0</v>
      </c>
      <c r="P152" s="263"/>
      <c r="Q152" s="262">
        <f>Q159</f>
        <v>0</v>
      </c>
      <c r="R152" s="263"/>
      <c r="S152" s="262">
        <f>S159</f>
        <v>0</v>
      </c>
      <c r="T152" s="264"/>
      <c r="V152" s="261"/>
    </row>
    <row r="153" spans="2:22" s="247" customFormat="1" ht="18.75" hidden="1" customHeight="1">
      <c r="B153" s="230"/>
      <c r="C153" s="230"/>
      <c r="D153" s="230"/>
      <c r="E153" s="266" t="s">
        <v>452</v>
      </c>
      <c r="F153" s="679"/>
      <c r="G153" s="679"/>
      <c r="H153" s="679"/>
      <c r="I153" s="679"/>
      <c r="J153" s="679"/>
      <c r="K153" s="258"/>
      <c r="L153" s="259"/>
      <c r="M153" s="258"/>
      <c r="N153" s="259"/>
      <c r="O153" s="258"/>
      <c r="P153" s="259"/>
      <c r="Q153" s="258"/>
      <c r="R153" s="259"/>
      <c r="S153" s="258"/>
      <c r="T153" s="260"/>
      <c r="V153" s="261"/>
    </row>
    <row r="154" spans="2:22" s="247" customFormat="1" ht="18.75" hidden="1" customHeight="1">
      <c r="B154" s="230"/>
      <c r="C154" s="230"/>
      <c r="D154" s="230"/>
      <c r="E154" s="266" t="s">
        <v>453</v>
      </c>
      <c r="F154" s="679"/>
      <c r="G154" s="679"/>
      <c r="H154" s="679"/>
      <c r="I154" s="679"/>
      <c r="J154" s="679"/>
      <c r="K154" s="262">
        <f>K161</f>
        <v>0</v>
      </c>
      <c r="L154" s="263"/>
      <c r="M154" s="262">
        <f>M161</f>
        <v>0</v>
      </c>
      <c r="N154" s="263"/>
      <c r="O154" s="262">
        <f>O161</f>
        <v>0</v>
      </c>
      <c r="P154" s="263"/>
      <c r="Q154" s="262">
        <f>Q161</f>
        <v>0</v>
      </c>
      <c r="R154" s="263"/>
      <c r="S154" s="262">
        <f>S161</f>
        <v>0</v>
      </c>
      <c r="T154" s="264"/>
      <c r="V154" s="261"/>
    </row>
    <row r="155" spans="2:22" s="247" customFormat="1" ht="19.5" hidden="1" customHeight="1">
      <c r="B155" s="230"/>
      <c r="C155" s="230"/>
      <c r="D155" s="230"/>
      <c r="E155" s="267" t="s">
        <v>454</v>
      </c>
      <c r="F155" s="679"/>
      <c r="G155" s="679"/>
      <c r="H155" s="679"/>
      <c r="I155" s="679"/>
      <c r="J155" s="679"/>
      <c r="K155" s="258"/>
      <c r="L155" s="259"/>
      <c r="M155" s="258"/>
      <c r="N155" s="259"/>
      <c r="O155" s="258"/>
      <c r="P155" s="259"/>
      <c r="Q155" s="258"/>
      <c r="R155" s="259"/>
      <c r="S155" s="258"/>
      <c r="T155" s="260"/>
      <c r="V155" s="261"/>
    </row>
    <row r="156" spans="2:22" s="247" customFormat="1" ht="18.75" hidden="1" customHeight="1">
      <c r="B156" s="230"/>
      <c r="C156" s="230"/>
      <c r="D156" s="230"/>
      <c r="E156" s="170" t="s">
        <v>455</v>
      </c>
      <c r="F156" s="680"/>
      <c r="G156" s="680"/>
      <c r="H156" s="680"/>
      <c r="I156" s="680"/>
      <c r="J156" s="680"/>
      <c r="K156" s="262">
        <f>K163</f>
        <v>0</v>
      </c>
      <c r="L156" s="263"/>
      <c r="M156" s="262">
        <f>M163</f>
        <v>0</v>
      </c>
      <c r="N156" s="263"/>
      <c r="O156" s="262">
        <f>O163</f>
        <v>0</v>
      </c>
      <c r="P156" s="263"/>
      <c r="Q156" s="262">
        <f>Q163</f>
        <v>0</v>
      </c>
      <c r="R156" s="263"/>
      <c r="S156" s="262">
        <f>S163</f>
        <v>0</v>
      </c>
      <c r="T156" s="264"/>
      <c r="V156" s="261"/>
    </row>
    <row r="157" spans="2:22" s="247" customFormat="1" ht="18.75" hidden="1" customHeight="1">
      <c r="B157" s="230"/>
      <c r="C157" s="230"/>
      <c r="D157" s="230"/>
      <c r="E157" s="170" t="s">
        <v>456</v>
      </c>
      <c r="F157" s="680"/>
      <c r="G157" s="680"/>
      <c r="H157" s="680"/>
      <c r="I157" s="680"/>
      <c r="J157" s="680"/>
      <c r="K157" s="258"/>
      <c r="L157" s="259"/>
      <c r="M157" s="258"/>
      <c r="N157" s="259"/>
      <c r="O157" s="258"/>
      <c r="P157" s="259"/>
      <c r="Q157" s="258"/>
      <c r="R157" s="259"/>
      <c r="S157" s="258"/>
      <c r="T157" s="260"/>
      <c r="V157" s="261"/>
    </row>
    <row r="158" spans="2:22" s="247" customFormat="1" ht="18.75" hidden="1" customHeight="1">
      <c r="B158" s="230"/>
      <c r="C158" s="230"/>
      <c r="D158" s="230"/>
      <c r="E158" s="170" t="s">
        <v>457</v>
      </c>
      <c r="F158" s="680"/>
      <c r="G158" s="680"/>
      <c r="H158" s="680"/>
      <c r="I158" s="680"/>
      <c r="J158" s="680"/>
      <c r="K158" s="262">
        <f>K165</f>
        <v>0</v>
      </c>
      <c r="L158" s="263"/>
      <c r="M158" s="262">
        <f>M165</f>
        <v>0</v>
      </c>
      <c r="N158" s="263"/>
      <c r="O158" s="262">
        <f>O165</f>
        <v>0</v>
      </c>
      <c r="P158" s="263"/>
      <c r="Q158" s="262">
        <f>Q165</f>
        <v>0</v>
      </c>
      <c r="R158" s="263"/>
      <c r="S158" s="262">
        <f>S165</f>
        <v>0</v>
      </c>
      <c r="T158" s="264"/>
      <c r="V158" s="261"/>
    </row>
    <row r="159" spans="2:22" s="247" customFormat="1" ht="19.5" hidden="1" customHeight="1">
      <c r="B159" s="230"/>
      <c r="C159" s="230"/>
      <c r="D159" s="230"/>
      <c r="E159" s="171" t="s">
        <v>458</v>
      </c>
      <c r="F159" s="680"/>
      <c r="G159" s="680"/>
      <c r="H159" s="680"/>
      <c r="I159" s="680"/>
      <c r="J159" s="680"/>
      <c r="K159" s="258"/>
      <c r="L159" s="259"/>
      <c r="M159" s="258"/>
      <c r="N159" s="259"/>
      <c r="O159" s="258"/>
      <c r="P159" s="259"/>
      <c r="Q159" s="258"/>
      <c r="R159" s="259"/>
      <c r="S159" s="258"/>
      <c r="T159" s="260"/>
      <c r="V159" s="261"/>
    </row>
    <row r="160" spans="2:22" s="247" customFormat="1" ht="18.75" hidden="1" customHeight="1">
      <c r="B160" s="230"/>
      <c r="C160" s="230"/>
      <c r="D160" s="230"/>
      <c r="E160" s="172" t="s">
        <v>459</v>
      </c>
      <c r="F160" s="681"/>
      <c r="G160" s="681"/>
      <c r="H160" s="681"/>
      <c r="I160" s="681"/>
      <c r="J160" s="681"/>
      <c r="K160" s="262">
        <f>K167</f>
        <v>0</v>
      </c>
      <c r="L160" s="263"/>
      <c r="M160" s="262">
        <f>M167</f>
        <v>0</v>
      </c>
      <c r="N160" s="263"/>
      <c r="O160" s="262">
        <f>O167</f>
        <v>0</v>
      </c>
      <c r="P160" s="263"/>
      <c r="Q160" s="262">
        <f>Q167</f>
        <v>0</v>
      </c>
      <c r="R160" s="263"/>
      <c r="S160" s="262">
        <f>S167</f>
        <v>0</v>
      </c>
      <c r="T160" s="264"/>
      <c r="V160" s="261"/>
    </row>
    <row r="161" spans="2:23" s="247" customFormat="1" ht="18.75" hidden="1" customHeight="1">
      <c r="B161" s="230"/>
      <c r="C161" s="230"/>
      <c r="D161" s="230"/>
      <c r="E161" s="173" t="s">
        <v>460</v>
      </c>
      <c r="F161" s="681"/>
      <c r="G161" s="681"/>
      <c r="H161" s="681"/>
      <c r="I161" s="681"/>
      <c r="J161" s="681"/>
      <c r="K161" s="258"/>
      <c r="L161" s="259"/>
      <c r="M161" s="258"/>
      <c r="N161" s="259"/>
      <c r="O161" s="258"/>
      <c r="P161" s="259"/>
      <c r="Q161" s="258"/>
      <c r="R161" s="259"/>
      <c r="S161" s="258"/>
      <c r="T161" s="260"/>
      <c r="V161" s="261"/>
    </row>
    <row r="162" spans="2:23" s="247" customFormat="1" ht="18.75" hidden="1" customHeight="1">
      <c r="B162" s="230"/>
      <c r="C162" s="230"/>
      <c r="D162" s="230"/>
      <c r="F162" s="679"/>
      <c r="G162" s="679"/>
      <c r="H162" s="679"/>
      <c r="I162" s="679"/>
      <c r="J162" s="679"/>
      <c r="K162" s="262">
        <f>K169</f>
        <v>0</v>
      </c>
      <c r="L162" s="263"/>
      <c r="M162" s="262">
        <f>M169</f>
        <v>0</v>
      </c>
      <c r="N162" s="263"/>
      <c r="O162" s="262">
        <f>O169</f>
        <v>0</v>
      </c>
      <c r="P162" s="263"/>
      <c r="Q162" s="262">
        <f>Q169</f>
        <v>0</v>
      </c>
      <c r="R162" s="263"/>
      <c r="S162" s="262">
        <f>S169</f>
        <v>0</v>
      </c>
      <c r="T162" s="264"/>
      <c r="V162" s="261"/>
    </row>
    <row r="163" spans="2:23" s="247" customFormat="1" ht="18.75" hidden="1" customHeight="1">
      <c r="B163" s="230"/>
      <c r="C163" s="230"/>
      <c r="D163" s="230"/>
      <c r="F163" s="679"/>
      <c r="G163" s="679"/>
      <c r="H163" s="679"/>
      <c r="I163" s="679"/>
      <c r="J163" s="679"/>
      <c r="K163" s="258"/>
      <c r="L163" s="259"/>
      <c r="M163" s="258"/>
      <c r="N163" s="259"/>
      <c r="O163" s="258"/>
      <c r="P163" s="259"/>
      <c r="Q163" s="258"/>
      <c r="R163" s="259"/>
      <c r="S163" s="258"/>
      <c r="T163" s="260"/>
      <c r="W163" s="174"/>
    </row>
    <row r="164" spans="2:23" s="247" customFormat="1" ht="21.75" hidden="1" customHeight="1">
      <c r="B164" s="230"/>
      <c r="C164" s="230"/>
      <c r="D164" s="230"/>
      <c r="E164" s="168" t="s">
        <v>444</v>
      </c>
      <c r="F164" s="192"/>
      <c r="G164" s="192"/>
      <c r="H164" s="192"/>
      <c r="I164" s="192"/>
      <c r="J164" s="192"/>
      <c r="K164" s="262">
        <f>K171</f>
        <v>0</v>
      </c>
      <c r="L164" s="263"/>
      <c r="M164" s="262">
        <f>M171</f>
        <v>0</v>
      </c>
      <c r="N164" s="263"/>
      <c r="O164" s="262">
        <f>O171</f>
        <v>0</v>
      </c>
      <c r="P164" s="263"/>
      <c r="Q164" s="262">
        <f>Q171</f>
        <v>0</v>
      </c>
      <c r="R164" s="263"/>
      <c r="S164" s="262">
        <f>S171</f>
        <v>0</v>
      </c>
      <c r="T164" s="264"/>
      <c r="W164" s="174"/>
    </row>
    <row r="165" spans="2:23" s="247" customFormat="1" ht="18.75" hidden="1" customHeight="1">
      <c r="B165" s="230"/>
      <c r="C165" s="230"/>
      <c r="D165" s="230"/>
      <c r="E165" s="169" t="s">
        <v>445</v>
      </c>
      <c r="F165" s="678"/>
      <c r="G165" s="678"/>
      <c r="H165" s="678"/>
      <c r="I165" s="678"/>
      <c r="J165" s="678"/>
      <c r="K165" s="258"/>
      <c r="L165" s="259"/>
      <c r="M165" s="258"/>
      <c r="N165" s="259"/>
      <c r="O165" s="258"/>
      <c r="P165" s="259"/>
      <c r="Q165" s="258"/>
      <c r="R165" s="259"/>
      <c r="S165" s="258"/>
      <c r="T165" s="260"/>
      <c r="W165" s="174"/>
    </row>
    <row r="166" spans="2:23" s="247" customFormat="1" ht="18.75" hidden="1" customHeight="1">
      <c r="B166" s="230"/>
      <c r="C166" s="230"/>
      <c r="D166" s="230"/>
      <c r="E166" s="169" t="s">
        <v>446</v>
      </c>
      <c r="F166" s="678"/>
      <c r="G166" s="678"/>
      <c r="H166" s="678"/>
      <c r="I166" s="678"/>
      <c r="J166" s="678"/>
      <c r="K166" s="262">
        <f>K173</f>
        <v>0</v>
      </c>
      <c r="L166" s="263"/>
      <c r="M166" s="262">
        <f>M173</f>
        <v>0</v>
      </c>
      <c r="N166" s="263"/>
      <c r="O166" s="262">
        <f>O173</f>
        <v>0</v>
      </c>
      <c r="P166" s="263"/>
      <c r="Q166" s="262">
        <f>Q173</f>
        <v>0</v>
      </c>
      <c r="R166" s="263"/>
      <c r="S166" s="262">
        <f>S173</f>
        <v>0</v>
      </c>
      <c r="T166" s="264"/>
      <c r="W166" s="174"/>
    </row>
    <row r="167" spans="2:23" s="247" customFormat="1" ht="19.5" hidden="1" customHeight="1">
      <c r="B167" s="230"/>
      <c r="C167" s="230"/>
      <c r="D167" s="230"/>
      <c r="E167" s="175" t="s">
        <v>447</v>
      </c>
      <c r="F167" s="678"/>
      <c r="G167" s="678"/>
      <c r="H167" s="678"/>
      <c r="I167" s="678"/>
      <c r="J167" s="678"/>
      <c r="K167" s="258"/>
      <c r="L167" s="259"/>
      <c r="M167" s="258"/>
      <c r="N167" s="259"/>
      <c r="O167" s="258"/>
      <c r="P167" s="259"/>
      <c r="Q167" s="258"/>
      <c r="R167" s="259"/>
      <c r="S167" s="258"/>
      <c r="T167" s="260"/>
      <c r="W167" s="174"/>
    </row>
    <row r="168" spans="2:23" s="247" customFormat="1" ht="18.75" hidden="1" customHeight="1">
      <c r="B168" s="230"/>
      <c r="C168" s="230"/>
      <c r="D168" s="230"/>
      <c r="E168" s="266" t="s">
        <v>452</v>
      </c>
      <c r="F168" s="679"/>
      <c r="G168" s="679"/>
      <c r="H168" s="679"/>
      <c r="I168" s="679"/>
      <c r="J168" s="679"/>
      <c r="K168" s="262">
        <f>K175</f>
        <v>0</v>
      </c>
      <c r="L168" s="263"/>
      <c r="M168" s="262">
        <f>M175</f>
        <v>0</v>
      </c>
      <c r="N168" s="263"/>
      <c r="O168" s="262">
        <f>O175</f>
        <v>0</v>
      </c>
      <c r="P168" s="263"/>
      <c r="Q168" s="262">
        <f>Q175</f>
        <v>0</v>
      </c>
      <c r="R168" s="263"/>
      <c r="S168" s="262">
        <f>S175</f>
        <v>0</v>
      </c>
      <c r="T168" s="264"/>
      <c r="W168" s="174"/>
    </row>
    <row r="169" spans="2:23" s="247" customFormat="1" ht="18.75" hidden="1" customHeight="1">
      <c r="B169" s="230"/>
      <c r="C169" s="230"/>
      <c r="D169" s="230"/>
      <c r="E169" s="266" t="s">
        <v>453</v>
      </c>
      <c r="F169" s="679"/>
      <c r="G169" s="679"/>
      <c r="H169" s="679"/>
      <c r="I169" s="679"/>
      <c r="J169" s="679"/>
      <c r="K169" s="258"/>
      <c r="L169" s="259"/>
      <c r="M169" s="258"/>
      <c r="N169" s="259"/>
      <c r="O169" s="258"/>
      <c r="P169" s="259"/>
      <c r="Q169" s="258"/>
      <c r="R169" s="259"/>
      <c r="S169" s="258"/>
      <c r="T169" s="260"/>
      <c r="W169" s="174"/>
    </row>
    <row r="170" spans="2:23" s="247" customFormat="1" ht="19.5" hidden="1" customHeight="1">
      <c r="B170" s="230"/>
      <c r="C170" s="230"/>
      <c r="D170" s="230"/>
      <c r="E170" s="267" t="s">
        <v>454</v>
      </c>
      <c r="F170" s="679"/>
      <c r="G170" s="679"/>
      <c r="H170" s="679"/>
      <c r="I170" s="679"/>
      <c r="J170" s="679"/>
      <c r="K170" s="262">
        <f>K177</f>
        <v>0</v>
      </c>
      <c r="L170" s="263"/>
      <c r="M170" s="262">
        <f>M177</f>
        <v>0</v>
      </c>
      <c r="N170" s="263"/>
      <c r="O170" s="262">
        <f>O177</f>
        <v>0</v>
      </c>
      <c r="P170" s="263"/>
      <c r="Q170" s="262">
        <f>Q177</f>
        <v>0</v>
      </c>
      <c r="R170" s="263"/>
      <c r="S170" s="262">
        <f>S177</f>
        <v>0</v>
      </c>
      <c r="T170" s="264"/>
      <c r="W170" s="174"/>
    </row>
    <row r="171" spans="2:23" s="247" customFormat="1" ht="18.75" hidden="1" customHeight="1">
      <c r="B171" s="230"/>
      <c r="C171" s="230"/>
      <c r="D171" s="230"/>
      <c r="F171" s="679"/>
      <c r="G171" s="679"/>
      <c r="H171" s="679"/>
      <c r="I171" s="679"/>
      <c r="J171" s="679"/>
      <c r="K171" s="258"/>
      <c r="L171" s="259"/>
      <c r="M171" s="258"/>
      <c r="N171" s="259"/>
      <c r="O171" s="258"/>
      <c r="P171" s="259"/>
      <c r="Q171" s="258"/>
      <c r="R171" s="259"/>
      <c r="S171" s="258"/>
      <c r="T171" s="260"/>
      <c r="W171" s="174"/>
    </row>
    <row r="172" spans="2:23" s="247" customFormat="1" ht="18.75" hidden="1" customHeight="1">
      <c r="B172" s="230"/>
      <c r="C172" s="230"/>
      <c r="D172" s="230"/>
      <c r="F172" s="679"/>
      <c r="G172" s="679"/>
      <c r="H172" s="679"/>
      <c r="I172" s="679"/>
      <c r="J172" s="679"/>
      <c r="K172" s="262">
        <f>K179</f>
        <v>0</v>
      </c>
      <c r="L172" s="263"/>
      <c r="M172" s="262">
        <f>M179</f>
        <v>0</v>
      </c>
      <c r="N172" s="263"/>
      <c r="O172" s="262">
        <f>O179</f>
        <v>0</v>
      </c>
      <c r="P172" s="263"/>
      <c r="Q172" s="262">
        <f>Q179</f>
        <v>0</v>
      </c>
      <c r="R172" s="263"/>
      <c r="S172" s="262">
        <f>S179</f>
        <v>0</v>
      </c>
      <c r="T172" s="264"/>
      <c r="W172" s="174"/>
    </row>
    <row r="173" spans="2:23" s="247" customFormat="1" ht="21.75" hidden="1" customHeight="1">
      <c r="B173" s="230"/>
      <c r="C173" s="230"/>
      <c r="D173" s="230"/>
      <c r="E173" s="168" t="s">
        <v>444</v>
      </c>
      <c r="F173" s="192"/>
      <c r="G173" s="192"/>
      <c r="H173" s="192"/>
      <c r="I173" s="192"/>
      <c r="J173" s="192"/>
      <c r="K173" s="258"/>
      <c r="L173" s="259"/>
      <c r="M173" s="258"/>
      <c r="N173" s="259"/>
      <c r="O173" s="258"/>
      <c r="P173" s="259"/>
      <c r="Q173" s="258"/>
      <c r="R173" s="259"/>
      <c r="S173" s="258"/>
      <c r="T173" s="260"/>
      <c r="W173" s="174"/>
    </row>
    <row r="174" spans="2:23" s="247" customFormat="1" ht="18.75" hidden="1" customHeight="1">
      <c r="B174" s="230"/>
      <c r="C174" s="230"/>
      <c r="D174" s="230"/>
      <c r="E174" s="169" t="s">
        <v>445</v>
      </c>
      <c r="F174" s="678"/>
      <c r="G174" s="678"/>
      <c r="H174" s="678"/>
      <c r="I174" s="678"/>
      <c r="J174" s="678"/>
      <c r="K174" s="262">
        <f>K181</f>
        <v>0</v>
      </c>
      <c r="L174" s="263"/>
      <c r="M174" s="262">
        <f>M181</f>
        <v>0</v>
      </c>
      <c r="N174" s="263"/>
      <c r="O174" s="262">
        <f>O181</f>
        <v>0</v>
      </c>
      <c r="P174" s="263"/>
      <c r="Q174" s="262">
        <f>Q181</f>
        <v>0</v>
      </c>
      <c r="R174" s="263"/>
      <c r="S174" s="262">
        <f>S181</f>
        <v>0</v>
      </c>
      <c r="T174" s="264"/>
      <c r="W174" s="174"/>
    </row>
    <row r="175" spans="2:23" s="247" customFormat="1" ht="18.75" hidden="1" customHeight="1">
      <c r="B175" s="230"/>
      <c r="C175" s="230"/>
      <c r="D175" s="230"/>
      <c r="E175" s="169" t="s">
        <v>446</v>
      </c>
      <c r="F175" s="678"/>
      <c r="G175" s="678"/>
      <c r="H175" s="678"/>
      <c r="I175" s="678"/>
      <c r="J175" s="678"/>
      <c r="K175" s="258"/>
      <c r="L175" s="259"/>
      <c r="M175" s="258"/>
      <c r="N175" s="259"/>
      <c r="O175" s="258"/>
      <c r="P175" s="259"/>
      <c r="Q175" s="258"/>
      <c r="R175" s="259"/>
      <c r="S175" s="258"/>
      <c r="T175" s="260"/>
      <c r="W175" s="174"/>
    </row>
    <row r="176" spans="2:23" s="247" customFormat="1" ht="19.5" hidden="1" customHeight="1">
      <c r="B176" s="230"/>
      <c r="C176" s="230"/>
      <c r="D176" s="230"/>
      <c r="E176" s="175" t="s">
        <v>447</v>
      </c>
      <c r="F176" s="678"/>
      <c r="G176" s="678"/>
      <c r="H176" s="678"/>
      <c r="I176" s="678"/>
      <c r="J176" s="678"/>
      <c r="K176" s="262">
        <f>K183</f>
        <v>0</v>
      </c>
      <c r="L176" s="263"/>
      <c r="M176" s="262">
        <f>M183</f>
        <v>0</v>
      </c>
      <c r="N176" s="263"/>
      <c r="O176" s="262">
        <f>O183</f>
        <v>0</v>
      </c>
      <c r="P176" s="263"/>
      <c r="Q176" s="262">
        <f>Q183</f>
        <v>0</v>
      </c>
      <c r="R176" s="263"/>
      <c r="S176" s="262">
        <f>S183</f>
        <v>0</v>
      </c>
      <c r="T176" s="264"/>
      <c r="W176" s="174"/>
    </row>
    <row r="177" spans="2:23" s="247" customFormat="1" ht="18.75" hidden="1" customHeight="1">
      <c r="B177" s="230"/>
      <c r="C177" s="230"/>
      <c r="D177" s="230"/>
      <c r="E177" s="266" t="s">
        <v>452</v>
      </c>
      <c r="F177" s="679"/>
      <c r="G177" s="679"/>
      <c r="H177" s="679"/>
      <c r="I177" s="679"/>
      <c r="J177" s="679"/>
      <c r="K177" s="258"/>
      <c r="L177" s="259"/>
      <c r="M177" s="258"/>
      <c r="N177" s="259"/>
      <c r="O177" s="258"/>
      <c r="P177" s="259"/>
      <c r="Q177" s="258"/>
      <c r="R177" s="259"/>
      <c r="S177" s="258"/>
      <c r="T177" s="260"/>
      <c r="W177" s="174"/>
    </row>
    <row r="178" spans="2:23" s="247" customFormat="1" ht="18.75" hidden="1" customHeight="1">
      <c r="B178" s="230"/>
      <c r="C178" s="230"/>
      <c r="D178" s="230"/>
      <c r="E178" s="266" t="s">
        <v>453</v>
      </c>
      <c r="F178" s="679"/>
      <c r="G178" s="679"/>
      <c r="H178" s="679"/>
      <c r="I178" s="679"/>
      <c r="J178" s="679"/>
      <c r="K178" s="262">
        <f>K185</f>
        <v>0</v>
      </c>
      <c r="L178" s="263"/>
      <c r="M178" s="262">
        <f>M185</f>
        <v>0</v>
      </c>
      <c r="N178" s="263"/>
      <c r="O178" s="262">
        <f>O185</f>
        <v>0</v>
      </c>
      <c r="P178" s="263"/>
      <c r="Q178" s="262">
        <f>Q185</f>
        <v>0</v>
      </c>
      <c r="R178" s="263"/>
      <c r="S178" s="262">
        <f>S185</f>
        <v>0</v>
      </c>
      <c r="T178" s="264"/>
      <c r="W178" s="174"/>
    </row>
    <row r="179" spans="2:23" s="247" customFormat="1" ht="19.5" hidden="1" customHeight="1">
      <c r="B179" s="230"/>
      <c r="C179" s="230"/>
      <c r="D179" s="230"/>
      <c r="E179" s="267" t="s">
        <v>454</v>
      </c>
      <c r="F179" s="679"/>
      <c r="G179" s="679"/>
      <c r="H179" s="679"/>
      <c r="I179" s="679"/>
      <c r="J179" s="679"/>
      <c r="K179" s="258"/>
      <c r="L179" s="259"/>
      <c r="M179" s="258"/>
      <c r="N179" s="259"/>
      <c r="O179" s="258"/>
      <c r="P179" s="259"/>
      <c r="Q179" s="258"/>
      <c r="R179" s="259"/>
      <c r="S179" s="258"/>
      <c r="T179" s="260"/>
      <c r="W179" s="174"/>
    </row>
    <row r="180" spans="2:23" s="247" customFormat="1" ht="18.75" hidden="1" customHeight="1">
      <c r="B180" s="230"/>
      <c r="C180" s="230"/>
      <c r="D180" s="230"/>
      <c r="F180" s="679"/>
      <c r="G180" s="679"/>
      <c r="H180" s="679"/>
      <c r="I180" s="679"/>
      <c r="J180" s="679"/>
      <c r="K180" s="262">
        <f>K187</f>
        <v>0</v>
      </c>
      <c r="L180" s="263"/>
      <c r="M180" s="262">
        <f>M187</f>
        <v>0</v>
      </c>
      <c r="N180" s="263"/>
      <c r="O180" s="262">
        <f>O187</f>
        <v>0</v>
      </c>
      <c r="P180" s="263"/>
      <c r="Q180" s="262">
        <f>Q187</f>
        <v>0</v>
      </c>
      <c r="R180" s="263"/>
      <c r="S180" s="262">
        <f>S187</f>
        <v>0</v>
      </c>
      <c r="T180" s="264"/>
      <c r="W180" s="174"/>
    </row>
    <row r="181" spans="2:23" s="247" customFormat="1" ht="18.75" hidden="1" customHeight="1">
      <c r="B181" s="230"/>
      <c r="C181" s="230"/>
      <c r="D181" s="230"/>
      <c r="F181" s="679"/>
      <c r="G181" s="679"/>
      <c r="H181" s="679"/>
      <c r="I181" s="679"/>
      <c r="J181" s="679"/>
      <c r="K181" s="258"/>
      <c r="L181" s="259"/>
      <c r="M181" s="258"/>
      <c r="N181" s="259"/>
      <c r="O181" s="258"/>
      <c r="P181" s="259"/>
      <c r="Q181" s="258"/>
      <c r="R181" s="259"/>
      <c r="S181" s="258"/>
      <c r="T181" s="260"/>
      <c r="W181" s="174"/>
    </row>
    <row r="182" spans="2:23" s="247" customFormat="1" ht="21.75" hidden="1" customHeight="1">
      <c r="B182" s="230"/>
      <c r="C182" s="230"/>
      <c r="D182" s="230"/>
      <c r="E182" s="168" t="s">
        <v>444</v>
      </c>
      <c r="F182" s="192"/>
      <c r="G182" s="192"/>
      <c r="H182" s="192"/>
      <c r="I182" s="192"/>
      <c r="J182" s="192"/>
      <c r="K182" s="262">
        <f>K189</f>
        <v>0</v>
      </c>
      <c r="L182" s="263"/>
      <c r="M182" s="262">
        <f>M189</f>
        <v>0</v>
      </c>
      <c r="N182" s="263"/>
      <c r="O182" s="262">
        <f>O189</f>
        <v>0</v>
      </c>
      <c r="P182" s="263"/>
      <c r="Q182" s="262">
        <f>Q189</f>
        <v>0</v>
      </c>
      <c r="R182" s="263"/>
      <c r="S182" s="262">
        <f>S189</f>
        <v>0</v>
      </c>
      <c r="T182" s="264"/>
      <c r="W182" s="174"/>
    </row>
    <row r="183" spans="2:23" s="247" customFormat="1" ht="18.75" hidden="1" customHeight="1">
      <c r="B183" s="230"/>
      <c r="C183" s="230"/>
      <c r="D183" s="230"/>
      <c r="E183" s="169" t="s">
        <v>445</v>
      </c>
      <c r="F183" s="678"/>
      <c r="G183" s="678"/>
      <c r="H183" s="678"/>
      <c r="I183" s="678"/>
      <c r="J183" s="678"/>
      <c r="K183" s="258"/>
      <c r="L183" s="259"/>
      <c r="M183" s="258"/>
      <c r="N183" s="259"/>
      <c r="O183" s="258"/>
      <c r="P183" s="259"/>
      <c r="Q183" s="258"/>
      <c r="R183" s="259"/>
      <c r="S183" s="258"/>
      <c r="T183" s="260"/>
      <c r="W183" s="174"/>
    </row>
    <row r="184" spans="2:23" s="247" customFormat="1" ht="18.75" hidden="1" customHeight="1">
      <c r="B184" s="230"/>
      <c r="C184" s="230"/>
      <c r="D184" s="230"/>
      <c r="E184" s="169" t="s">
        <v>446</v>
      </c>
      <c r="F184" s="678"/>
      <c r="G184" s="678"/>
      <c r="H184" s="678"/>
      <c r="I184" s="678"/>
      <c r="J184" s="678"/>
      <c r="K184" s="262">
        <f>K191</f>
        <v>0</v>
      </c>
      <c r="L184" s="263"/>
      <c r="M184" s="262">
        <f>M191</f>
        <v>0</v>
      </c>
      <c r="N184" s="263"/>
      <c r="O184" s="262">
        <f>O191</f>
        <v>0</v>
      </c>
      <c r="P184" s="263"/>
      <c r="Q184" s="262">
        <f>Q191</f>
        <v>0</v>
      </c>
      <c r="R184" s="263"/>
      <c r="S184" s="262">
        <f>S191</f>
        <v>0</v>
      </c>
      <c r="T184" s="264"/>
      <c r="W184" s="174"/>
    </row>
    <row r="185" spans="2:23" s="247" customFormat="1" ht="19.5" hidden="1" customHeight="1">
      <c r="B185" s="230"/>
      <c r="C185" s="230"/>
      <c r="D185" s="230"/>
      <c r="E185" s="175" t="s">
        <v>447</v>
      </c>
      <c r="F185" s="678"/>
      <c r="G185" s="678"/>
      <c r="H185" s="678"/>
      <c r="I185" s="678"/>
      <c r="J185" s="678"/>
      <c r="K185" s="258"/>
      <c r="L185" s="259"/>
      <c r="M185" s="258"/>
      <c r="N185" s="259"/>
      <c r="O185" s="258"/>
      <c r="P185" s="259"/>
      <c r="Q185" s="258"/>
      <c r="R185" s="259"/>
      <c r="S185" s="258"/>
      <c r="T185" s="260"/>
      <c r="W185" s="174"/>
    </row>
    <row r="186" spans="2:23" s="247" customFormat="1" ht="18.75" hidden="1" customHeight="1">
      <c r="B186" s="230"/>
      <c r="C186" s="230"/>
      <c r="D186" s="230"/>
      <c r="E186" s="266" t="s">
        <v>452</v>
      </c>
      <c r="F186" s="679"/>
      <c r="G186" s="679"/>
      <c r="H186" s="679"/>
      <c r="I186" s="679"/>
      <c r="J186" s="679"/>
      <c r="K186" s="262">
        <f>K193</f>
        <v>0</v>
      </c>
      <c r="L186" s="263"/>
      <c r="M186" s="262">
        <f>M193</f>
        <v>0</v>
      </c>
      <c r="N186" s="263"/>
      <c r="O186" s="262">
        <f>O193</f>
        <v>0</v>
      </c>
      <c r="P186" s="263"/>
      <c r="Q186" s="262">
        <f>Q193</f>
        <v>0</v>
      </c>
      <c r="R186" s="263"/>
      <c r="S186" s="262">
        <f>S193</f>
        <v>0</v>
      </c>
      <c r="T186" s="264"/>
      <c r="W186" s="174"/>
    </row>
    <row r="187" spans="2:23" s="247" customFormat="1" ht="18.75" hidden="1" customHeight="1">
      <c r="B187" s="230"/>
      <c r="C187" s="230"/>
      <c r="D187" s="230"/>
      <c r="E187" s="266" t="s">
        <v>453</v>
      </c>
      <c r="F187" s="679"/>
      <c r="G187" s="679"/>
      <c r="H187" s="679"/>
      <c r="I187" s="679"/>
      <c r="J187" s="679"/>
      <c r="K187" s="258"/>
      <c r="L187" s="259"/>
      <c r="M187" s="258"/>
      <c r="N187" s="259"/>
      <c r="O187" s="258"/>
      <c r="P187" s="259"/>
      <c r="Q187" s="258"/>
      <c r="R187" s="259"/>
      <c r="S187" s="258"/>
      <c r="T187" s="260"/>
      <c r="W187" s="174"/>
    </row>
    <row r="188" spans="2:23" s="247" customFormat="1" ht="19.5" hidden="1" customHeight="1">
      <c r="B188" s="230"/>
      <c r="C188" s="230"/>
      <c r="D188" s="230"/>
      <c r="E188" s="267" t="s">
        <v>454</v>
      </c>
      <c r="F188" s="679"/>
      <c r="G188" s="679"/>
      <c r="H188" s="679"/>
      <c r="I188" s="679"/>
      <c r="J188" s="679"/>
      <c r="K188" s="262">
        <f>K195</f>
        <v>0</v>
      </c>
      <c r="L188" s="263"/>
      <c r="M188" s="262">
        <f>M195</f>
        <v>0</v>
      </c>
      <c r="N188" s="263"/>
      <c r="O188" s="262">
        <f>O195</f>
        <v>0</v>
      </c>
      <c r="P188" s="263"/>
      <c r="Q188" s="262">
        <f>Q195</f>
        <v>0</v>
      </c>
      <c r="R188" s="263"/>
      <c r="S188" s="262">
        <f>S195</f>
        <v>0</v>
      </c>
      <c r="T188" s="264"/>
      <c r="W188" s="174"/>
    </row>
    <row r="189" spans="2:23" s="247" customFormat="1" ht="15">
      <c r="B189" s="230"/>
      <c r="C189" s="230"/>
      <c r="D189" s="230"/>
      <c r="F189" s="679"/>
      <c r="G189" s="679"/>
      <c r="H189" s="679"/>
      <c r="I189" s="679"/>
      <c r="J189" s="679"/>
      <c r="K189" s="258"/>
      <c r="L189" s="259"/>
      <c r="M189" s="258"/>
      <c r="N189" s="259"/>
      <c r="O189" s="258"/>
      <c r="P189" s="259"/>
      <c r="Q189" s="258"/>
      <c r="R189" s="259"/>
      <c r="S189" s="258"/>
      <c r="T189" s="260"/>
      <c r="V189" s="261"/>
    </row>
    <row r="190" spans="2:23">
      <c r="M190" s="269"/>
      <c r="O190" s="269"/>
    </row>
    <row r="191" spans="2:23">
      <c r="K191" s="269"/>
      <c r="M191" s="269"/>
      <c r="O191" s="269"/>
      <c r="Q191" s="269"/>
      <c r="S191" s="269"/>
    </row>
    <row r="192" spans="2:23">
      <c r="M192" s="269"/>
      <c r="O192" s="269"/>
    </row>
    <row r="193" spans="11:19">
      <c r="K193" s="269"/>
      <c r="M193" s="269"/>
      <c r="O193" s="269"/>
      <c r="Q193" s="269"/>
      <c r="S193" s="269"/>
    </row>
    <row r="194" spans="11:19">
      <c r="M194" s="269"/>
      <c r="O194" s="269"/>
    </row>
    <row r="195" spans="11:19">
      <c r="K195" s="269"/>
      <c r="M195" s="269"/>
      <c r="O195" s="269"/>
      <c r="Q195" s="269"/>
      <c r="S195" s="269"/>
    </row>
    <row r="196" spans="11:19">
      <c r="M196" s="269"/>
      <c r="O196" s="269"/>
    </row>
  </sheetData>
  <mergeCells count="5">
    <mergeCell ref="K5:L5"/>
    <mergeCell ref="M5:N5"/>
    <mergeCell ref="O5:P5"/>
    <mergeCell ref="Q5:R5"/>
    <mergeCell ref="S5:T5"/>
  </mergeCells>
  <conditionalFormatting sqref="E53:J53">
    <cfRule type="expression" dxfId="932" priority="134">
      <formula>AND(E53&lt;&gt;"",#REF!="",OR(COLUMN(E53)=COLUMN(#REF!),COLUMN(E53)=COLUMN(#REF!)))</formula>
    </cfRule>
  </conditionalFormatting>
  <conditionalFormatting sqref="E57:J57">
    <cfRule type="expression" dxfId="931" priority="130">
      <formula>AND(E57&lt;&gt;"",#REF!="",OR(COLUMN(E57)=COLUMN(#REF!),COLUMN(E57)=COLUMN(#REF!)))</formula>
    </cfRule>
  </conditionalFormatting>
  <conditionalFormatting sqref="E83:J83">
    <cfRule type="expression" dxfId="930" priority="107">
      <formula>AND(E83&lt;&gt;"",#REF!="",OR(COLUMN(E83)=COLUMN(#REF!),COLUMN(E83)=COLUMN(#REF!)))</formula>
    </cfRule>
  </conditionalFormatting>
  <conditionalFormatting sqref="E118:E119 E106:E109 E65:E76 E91:J91">
    <cfRule type="expression" dxfId="929" priority="103">
      <formula>AND(E65&lt;&gt;"",#REF!="",OR(COLUMN(E65)=COLUMN(#REF!),COLUMN(E65)=COLUMN(#REF!)))</formula>
    </cfRule>
  </conditionalFormatting>
  <conditionalFormatting sqref="E104:J104">
    <cfRule type="expression" dxfId="928" priority="99">
      <formula>AND(E104&lt;&gt;"",#REF!="",OR(COLUMN(E104)=COLUMN(#REF!),COLUMN(E104)=COLUMN(#REF!)))</formula>
    </cfRule>
  </conditionalFormatting>
  <conditionalFormatting sqref="E110:J110">
    <cfRule type="expression" dxfId="927" priority="95">
      <formula>AND(E110&lt;&gt;"",#REF!="",OR(COLUMN(E110)=COLUMN(#REF!),COLUMN(E110)=COLUMN(#REF!)))</formula>
    </cfRule>
  </conditionalFormatting>
  <conditionalFormatting sqref="E101:E103 E124:E132 E120:J120 F124:J125 F128:J129 F132:J132">
    <cfRule type="expression" dxfId="926" priority="91">
      <formula>AND(E101&lt;&gt;"",#REF!="",OR(COLUMN(E101)=COLUMN(#REF!),COLUMN(E101)=COLUMN(#REF!)))</formula>
    </cfRule>
  </conditionalFormatting>
  <conditionalFormatting sqref="E35:E36">
    <cfRule type="expression" dxfId="925" priority="73">
      <formula>AND(E35&lt;&gt;"",#REF!="",OR(COLUMN(E35)=COLUMN(#REF!),COLUMN(E35)=COLUMN(#REF!)))</formula>
    </cfRule>
  </conditionalFormatting>
  <conditionalFormatting sqref="E41:E42">
    <cfRule type="expression" dxfId="924" priority="70">
      <formula>AND(E41&lt;&gt;"",#REF!="",OR(COLUMN(E41)=COLUMN(#REF!),COLUMN(E41)=COLUMN(#REF!)))</formula>
    </cfRule>
  </conditionalFormatting>
  <conditionalFormatting sqref="E45:E46">
    <cfRule type="expression" dxfId="923" priority="69">
      <formula>AND(E45&lt;&gt;"",#REF!="",OR(COLUMN(E45)=COLUMN(#REF!),COLUMN(E45)=COLUMN(#REF!)))</formula>
    </cfRule>
  </conditionalFormatting>
  <conditionalFormatting sqref="E51:E52">
    <cfRule type="expression" dxfId="922" priority="68">
      <formula>AND(E51&lt;&gt;"",#REF!="",OR(COLUMN(E51)=COLUMN(#REF!),COLUMN(E51)=COLUMN(#REF!)))</formula>
    </cfRule>
  </conditionalFormatting>
  <conditionalFormatting sqref="E55:E56">
    <cfRule type="expression" dxfId="921" priority="67">
      <formula>AND(E55&lt;&gt;"",#REF!="",OR(COLUMN(E55)=COLUMN(#REF!),COLUMN(E55)=COLUMN(#REF!)))</formula>
    </cfRule>
  </conditionalFormatting>
  <conditionalFormatting sqref="E59:E60">
    <cfRule type="expression" dxfId="920" priority="66">
      <formula>AND(E59&lt;&gt;"",#REF!="",OR(COLUMN(E59)=COLUMN(#REF!),COLUMN(E59)=COLUMN(#REF!)))</formula>
    </cfRule>
  </conditionalFormatting>
  <conditionalFormatting sqref="E81:E82">
    <cfRule type="expression" dxfId="919" priority="63">
      <formula>AND(E81&lt;&gt;"",#REF!="",OR(COLUMN(E81)=COLUMN(#REF!),COLUMN(E81)=COLUMN(#REF!)))</formula>
    </cfRule>
  </conditionalFormatting>
  <conditionalFormatting sqref="E89:E90">
    <cfRule type="expression" dxfId="918" priority="62">
      <formula>AND(E89&lt;&gt;"",#REF!="",OR(COLUMN(E89)=COLUMN(#REF!),COLUMN(E89)=COLUMN(#REF!)))</formula>
    </cfRule>
  </conditionalFormatting>
  <conditionalFormatting sqref="E93:E94">
    <cfRule type="expression" dxfId="917" priority="61">
      <formula>AND(E93&lt;&gt;"",#REF!="",OR(COLUMN(E93)=COLUMN(#REF!),COLUMN(E93)=COLUMN(#REF!)))</formula>
    </cfRule>
  </conditionalFormatting>
  <conditionalFormatting sqref="E112:E113">
    <cfRule type="expression" dxfId="916" priority="58">
      <formula>AND(E112&lt;&gt;"",#REF!="",OR(COLUMN(E112)=COLUMN(#REF!),COLUMN(E112)=COLUMN(#REF!)))</formula>
    </cfRule>
  </conditionalFormatting>
  <conditionalFormatting sqref="E122:E123">
    <cfRule type="expression" dxfId="915" priority="56">
      <formula>AND(E122&lt;&gt;"",#REF!="",OR(COLUMN(E122)=COLUMN(#REF!),COLUMN(E122)=COLUMN(#REF!)))</formula>
    </cfRule>
  </conditionalFormatting>
  <conditionalFormatting sqref="E126:E127">
    <cfRule type="expression" dxfId="914" priority="55">
      <formula>AND(E126&lt;&gt;"",#REF!="",OR(COLUMN(E126)=COLUMN(#REF!),COLUMN(E126)=COLUMN(#REF!)))</formula>
    </cfRule>
  </conditionalFormatting>
  <conditionalFormatting sqref="E130:E131">
    <cfRule type="expression" dxfId="913" priority="54">
      <formula>AND(E130&lt;&gt;"",#REF!="",OR(COLUMN(E130)=COLUMN(#REF!),COLUMN(E130)=COLUMN(#REF!)))</formula>
    </cfRule>
  </conditionalFormatting>
  <conditionalFormatting sqref="E39:E40">
    <cfRule type="expression" dxfId="912" priority="53">
      <formula>AND(E39&lt;&gt;"",#REF!="",OR(COLUMN(E39)=COLUMN(#REF!),COLUMN(E39)=COLUMN(#REF!)))</formula>
    </cfRule>
  </conditionalFormatting>
  <conditionalFormatting sqref="K9 M9 O9 Q9 S9 K32 M32 O32 Q32 S32 K48 M48 O48 Q48 S48 K62 M62 O62 Q62 S62 S64 Q64 O64 M64 K64 K78 M78 O78 Q78 S78 K96 M96 O96 Q96 S96 S98 Q98 O98 M98 K98 K115 M115 O115 Q115 S115 S117 Q117 O117 M117 K117 K121 M121 O121 Q121 S121 S125 Q125 O125 M125 K125 K129 M129 O129 Q129 S129 K38 M38 O38 Q38 S38 S44 Q44 O44 M44 K44 K11 M11 O11 Q11 S11">
    <cfRule type="expression" dxfId="911" priority="51">
      <formula>K9&lt;&gt;L9</formula>
    </cfRule>
  </conditionalFormatting>
  <conditionalFormatting sqref="E87:J87">
    <cfRule type="expression" dxfId="910" priority="50">
      <formula>AND(E87&lt;&gt;"",#REF!="",OR(COLUMN(E87)=COLUMN(#REF!),COLUMN(E87)=COLUMN(#REF!)))</formula>
    </cfRule>
  </conditionalFormatting>
  <conditionalFormatting sqref="E85:E86">
    <cfRule type="expression" dxfId="909" priority="49">
      <formula>AND(E85&lt;&gt;"",#REF!="",OR(COLUMN(E85)=COLUMN(#REF!),COLUMN(E85)=COLUMN(#REF!)))</formula>
    </cfRule>
  </conditionalFormatting>
  <conditionalFormatting sqref="E12:J30">
    <cfRule type="expression" dxfId="908" priority="48">
      <formula>AND(E12&lt;&gt;"",#REF!="",OR(COLUMN(E12)=COLUMN(#REF!),COLUMN(E12)=COLUMN(#REF!)))</formula>
    </cfRule>
  </conditionalFormatting>
  <conditionalFormatting sqref="E134:E135">
    <cfRule type="expression" dxfId="907" priority="45">
      <formula>AND(E134&lt;&gt;"",#REF!="",OR(COLUMN(E134)=COLUMN(#REF!),COLUMN(E134)=COLUMN(#REF!)))</formula>
    </cfRule>
  </conditionalFormatting>
  <conditionalFormatting sqref="K133 M133 O133 Q133 S133">
    <cfRule type="expression" dxfId="906" priority="44">
      <formula>K133&lt;&gt;L133</formula>
    </cfRule>
  </conditionalFormatting>
  <conditionalFormatting sqref="K138 M138 O138 Q138 S138">
    <cfRule type="expression" dxfId="905" priority="41">
      <formula>K138&lt;&gt;L138</formula>
    </cfRule>
  </conditionalFormatting>
  <conditionalFormatting sqref="H35:J36">
    <cfRule type="expression" dxfId="904" priority="40">
      <formula>AND(H35&lt;&gt;"",#REF!="",OR(COLUMN(H35)=COLUMN(#REF!),COLUMN(H35)=COLUMN(#REF!)))</formula>
    </cfRule>
  </conditionalFormatting>
  <conditionalFormatting sqref="H39:J42">
    <cfRule type="expression" dxfId="903" priority="39">
      <formula>AND(H39&lt;&gt;"",#REF!="",OR(COLUMN(H39)=COLUMN(#REF!),COLUMN(H39)=COLUMN(#REF!)))</formula>
    </cfRule>
  </conditionalFormatting>
  <conditionalFormatting sqref="H45:J46">
    <cfRule type="expression" dxfId="902" priority="38">
      <formula>AND(H45&lt;&gt;"",#REF!="",OR(COLUMN(H45)=COLUMN(#REF!),COLUMN(H45)=COLUMN(#REF!)))</formula>
    </cfRule>
  </conditionalFormatting>
  <conditionalFormatting sqref="H51:J52">
    <cfRule type="expression" dxfId="901" priority="37">
      <formula>AND(H51&lt;&gt;"",#REF!="",OR(COLUMN(H51)=COLUMN(#REF!),COLUMN(H51)=COLUMN(#REF!)))</formula>
    </cfRule>
  </conditionalFormatting>
  <conditionalFormatting sqref="H55:J56">
    <cfRule type="expression" dxfId="900" priority="36">
      <formula>AND(H55&lt;&gt;"",#REF!="",OR(COLUMN(H55)=COLUMN(#REF!),COLUMN(H55)=COLUMN(#REF!)))</formula>
    </cfRule>
  </conditionalFormatting>
  <conditionalFormatting sqref="H59:J60">
    <cfRule type="expression" dxfId="899" priority="35">
      <formula>AND(H59&lt;&gt;"",#REF!="",OR(COLUMN(H59)=COLUMN(#REF!),COLUMN(H59)=COLUMN(#REF!)))</formula>
    </cfRule>
  </conditionalFormatting>
  <conditionalFormatting sqref="H65:J76">
    <cfRule type="expression" dxfId="898" priority="34">
      <formula>AND(H65&lt;&gt;"",#REF!="",OR(COLUMN(H65)=COLUMN(#REF!),COLUMN(H65)=COLUMN(#REF!)))</formula>
    </cfRule>
  </conditionalFormatting>
  <conditionalFormatting sqref="H81:J82">
    <cfRule type="expression" dxfId="897" priority="33">
      <formula>AND(H81&lt;&gt;"",#REF!="",OR(COLUMN(H81)=COLUMN(#REF!),COLUMN(H81)=COLUMN(#REF!)))</formula>
    </cfRule>
  </conditionalFormatting>
  <conditionalFormatting sqref="H85:J86">
    <cfRule type="expression" dxfId="896" priority="32">
      <formula>AND(H85&lt;&gt;"",#REF!="",OR(COLUMN(H85)=COLUMN(#REF!),COLUMN(H85)=COLUMN(#REF!)))</formula>
    </cfRule>
  </conditionalFormatting>
  <conditionalFormatting sqref="H89:J90">
    <cfRule type="expression" dxfId="895" priority="31">
      <formula>AND(H89&lt;&gt;"",#REF!="",OR(COLUMN(H89)=COLUMN(#REF!),COLUMN(H89)=COLUMN(#REF!)))</formula>
    </cfRule>
  </conditionalFormatting>
  <conditionalFormatting sqref="H93:J94">
    <cfRule type="expression" dxfId="894" priority="30">
      <formula>AND(H93&lt;&gt;"",#REF!="",OR(COLUMN(H93)=COLUMN(#REF!),COLUMN(H93)=COLUMN(#REF!)))</formula>
    </cfRule>
  </conditionalFormatting>
  <conditionalFormatting sqref="H101:J103">
    <cfRule type="expression" dxfId="893" priority="29">
      <formula>AND(H101&lt;&gt;"",#REF!="",OR(COLUMN(H101)=COLUMN(#REF!),COLUMN(H101)=COLUMN(#REF!)))</formula>
    </cfRule>
  </conditionalFormatting>
  <conditionalFormatting sqref="H106:J109">
    <cfRule type="expression" dxfId="892" priority="28">
      <formula>AND(H106&lt;&gt;"",#REF!="",OR(COLUMN(H106)=COLUMN(#REF!),COLUMN(H106)=COLUMN(#REF!)))</formula>
    </cfRule>
  </conditionalFormatting>
  <conditionalFormatting sqref="H112:J113">
    <cfRule type="expression" dxfId="891" priority="27">
      <formula>AND(H112&lt;&gt;"",#REF!="",OR(COLUMN(H112)=COLUMN(#REF!),COLUMN(H112)=COLUMN(#REF!)))</formula>
    </cfRule>
  </conditionalFormatting>
  <conditionalFormatting sqref="H118:J119">
    <cfRule type="expression" dxfId="890" priority="26">
      <formula>AND(H118&lt;&gt;"",#REF!="",OR(COLUMN(H118)=COLUMN(#REF!),COLUMN(H118)=COLUMN(#REF!)))</formula>
    </cfRule>
  </conditionalFormatting>
  <conditionalFormatting sqref="H122:J123">
    <cfRule type="expression" dxfId="889" priority="25">
      <formula>AND(H122&lt;&gt;"",#REF!="",OR(COLUMN(H122)=COLUMN(#REF!),COLUMN(H122)=COLUMN(#REF!)))</formula>
    </cfRule>
  </conditionalFormatting>
  <conditionalFormatting sqref="H126:J127">
    <cfRule type="expression" dxfId="888" priority="24">
      <formula>AND(H126&lt;&gt;"",#REF!="",OR(COLUMN(H126)=COLUMN(#REF!),COLUMN(H126)=COLUMN(#REF!)))</formula>
    </cfRule>
  </conditionalFormatting>
  <conditionalFormatting sqref="H130:J131">
    <cfRule type="expression" dxfId="887" priority="23">
      <formula>AND(H130&lt;&gt;"",#REF!="",OR(COLUMN(H130)=COLUMN(#REF!),COLUMN(H130)=COLUMN(#REF!)))</formula>
    </cfRule>
  </conditionalFormatting>
  <conditionalFormatting sqref="H134:J135">
    <cfRule type="expression" dxfId="886" priority="22">
      <formula>AND(H134&lt;&gt;"",#REF!="",OR(COLUMN(H134)=COLUMN(#REF!),COLUMN(H134)=COLUMN(#REF!)))</formula>
    </cfRule>
  </conditionalFormatting>
  <conditionalFormatting sqref="F35:G36">
    <cfRule type="expression" dxfId="885" priority="19">
      <formula>AND(F35&lt;&gt;"",#REF!="",OR(COLUMN(F35)=COLUMN(#REF!),COLUMN(F35)=COLUMN(#REF!)))</formula>
    </cfRule>
  </conditionalFormatting>
  <conditionalFormatting sqref="F39:G42">
    <cfRule type="expression" dxfId="884" priority="18">
      <formula>AND(F39&lt;&gt;"",#REF!="",OR(COLUMN(F39)=COLUMN(#REF!),COLUMN(F39)=COLUMN(#REF!)))</formula>
    </cfRule>
  </conditionalFormatting>
  <conditionalFormatting sqref="F45:G46">
    <cfRule type="expression" dxfId="883" priority="17">
      <formula>AND(F45&lt;&gt;"",#REF!="",OR(COLUMN(F45)=COLUMN(#REF!),COLUMN(F45)=COLUMN(#REF!)))</formula>
    </cfRule>
  </conditionalFormatting>
  <conditionalFormatting sqref="F51:G52">
    <cfRule type="expression" dxfId="882" priority="16">
      <formula>AND(F51&lt;&gt;"",#REF!="",OR(COLUMN(F51)=COLUMN(#REF!),COLUMN(F51)=COLUMN(#REF!)))</formula>
    </cfRule>
  </conditionalFormatting>
  <conditionalFormatting sqref="F55:G56">
    <cfRule type="expression" dxfId="881" priority="15">
      <formula>AND(F55&lt;&gt;"",#REF!="",OR(COLUMN(F55)=COLUMN(#REF!),COLUMN(F55)=COLUMN(#REF!)))</formula>
    </cfRule>
  </conditionalFormatting>
  <conditionalFormatting sqref="F59:G60">
    <cfRule type="expression" dxfId="880" priority="14">
      <formula>AND(F59&lt;&gt;"",#REF!="",OR(COLUMN(F59)=COLUMN(#REF!),COLUMN(F59)=COLUMN(#REF!)))</formula>
    </cfRule>
  </conditionalFormatting>
  <conditionalFormatting sqref="F65:G76">
    <cfRule type="expression" dxfId="879" priority="13">
      <formula>AND(F65&lt;&gt;"",#REF!="",OR(COLUMN(F65)=COLUMN(#REF!),COLUMN(F65)=COLUMN(#REF!)))</formula>
    </cfRule>
  </conditionalFormatting>
  <conditionalFormatting sqref="F81:G82">
    <cfRule type="expression" dxfId="878" priority="12">
      <formula>AND(F81&lt;&gt;"",#REF!="",OR(COLUMN(F81)=COLUMN(#REF!),COLUMN(F81)=COLUMN(#REF!)))</formula>
    </cfRule>
  </conditionalFormatting>
  <conditionalFormatting sqref="F85:G86">
    <cfRule type="expression" dxfId="877" priority="11">
      <formula>AND(F85&lt;&gt;"",#REF!="",OR(COLUMN(F85)=COLUMN(#REF!),COLUMN(F85)=COLUMN(#REF!)))</formula>
    </cfRule>
  </conditionalFormatting>
  <conditionalFormatting sqref="F89:G90">
    <cfRule type="expression" dxfId="876" priority="10">
      <formula>AND(F89&lt;&gt;"",#REF!="",OR(COLUMN(F89)=COLUMN(#REF!),COLUMN(F89)=COLUMN(#REF!)))</formula>
    </cfRule>
  </conditionalFormatting>
  <conditionalFormatting sqref="F93:G94">
    <cfRule type="expression" dxfId="875" priority="9">
      <formula>AND(F93&lt;&gt;"",#REF!="",OR(COLUMN(F93)=COLUMN(#REF!),COLUMN(F93)=COLUMN(#REF!)))</formula>
    </cfRule>
  </conditionalFormatting>
  <conditionalFormatting sqref="F101:G103">
    <cfRule type="expression" dxfId="874" priority="8">
      <formula>AND(F101&lt;&gt;"",#REF!="",OR(COLUMN(F101)=COLUMN(#REF!),COLUMN(F101)=COLUMN(#REF!)))</formula>
    </cfRule>
  </conditionalFormatting>
  <conditionalFormatting sqref="F106:G109">
    <cfRule type="expression" dxfId="873" priority="7">
      <formula>AND(F106&lt;&gt;"",#REF!="",OR(COLUMN(F106)=COLUMN(#REF!),COLUMN(F106)=COLUMN(#REF!)))</formula>
    </cfRule>
  </conditionalFormatting>
  <conditionalFormatting sqref="F112:G113">
    <cfRule type="expression" dxfId="872" priority="6">
      <formula>AND(F112&lt;&gt;"",#REF!="",OR(COLUMN(F112)=COLUMN(#REF!),COLUMN(F112)=COLUMN(#REF!)))</formula>
    </cfRule>
  </conditionalFormatting>
  <conditionalFormatting sqref="F118:G119">
    <cfRule type="expression" dxfId="871" priority="5">
      <formula>AND(F118&lt;&gt;"",#REF!="",OR(COLUMN(F118)=COLUMN(#REF!),COLUMN(F118)=COLUMN(#REF!)))</formula>
    </cfRule>
  </conditionalFormatting>
  <conditionalFormatting sqref="F122:G123">
    <cfRule type="expression" dxfId="870" priority="4">
      <formula>AND(F122&lt;&gt;"",#REF!="",OR(COLUMN(F122)=COLUMN(#REF!),COLUMN(F122)=COLUMN(#REF!)))</formula>
    </cfRule>
  </conditionalFormatting>
  <conditionalFormatting sqref="F126:G127">
    <cfRule type="expression" dxfId="869" priority="3">
      <formula>AND(F126&lt;&gt;"",#REF!="",OR(COLUMN(F126)=COLUMN(#REF!),COLUMN(F126)=COLUMN(#REF!)))</formula>
    </cfRule>
  </conditionalFormatting>
  <conditionalFormatting sqref="F130:G131">
    <cfRule type="expression" dxfId="868" priority="2">
      <formula>AND(F130&lt;&gt;"",#REF!="",OR(COLUMN(F130)=COLUMN(#REF!),COLUMN(F130)=COLUMN(#REF!)))</formula>
    </cfRule>
  </conditionalFormatting>
  <conditionalFormatting sqref="F134:G135">
    <cfRule type="expression" dxfId="867" priority="1">
      <formula>AND(F134&lt;&gt;"",#REF!="",OR(COLUMN(F134)=COLUMN(#REF!),COLUMN(F134)=COLUMN(#REF!)))</formula>
    </cfRule>
  </conditionalFormatting>
  <dataValidations count="20">
    <dataValidation type="list" allowBlank="1" showInputMessage="1" sqref="E35:E36" xr:uid="{4EF8FB78-37DB-41A3-AB5C-11662F817745}">
      <formula1>Inflação_Curta</formula1>
    </dataValidation>
    <dataValidation type="list" allowBlank="1" showInputMessage="1" sqref="E39:E42" xr:uid="{229B39C9-6D3F-4EE9-BFEC-C360DCDBB61D}">
      <formula1>Inflação_Média</formula1>
    </dataValidation>
    <dataValidation type="list" allowBlank="1" showInputMessage="1" sqref="E45:E46" xr:uid="{ECE17FEB-94BA-487B-850D-871D927CF7E1}">
      <formula1>Inflação_Longa</formula1>
    </dataValidation>
    <dataValidation type="list" allowBlank="1" showInputMessage="1" sqref="E51:E52" xr:uid="{EEFBDBD6-E85B-4E60-B7B5-B7E9AE70FB57}">
      <formula1>Pré_Curta</formula1>
    </dataValidation>
    <dataValidation type="list" allowBlank="1" showInputMessage="1" sqref="E55:E56" xr:uid="{381D46DD-56E5-4FE7-AEEF-328E57ACF6D0}">
      <formula1>Pré_Média</formula1>
    </dataValidation>
    <dataValidation type="list" allowBlank="1" showInputMessage="1" sqref="E59:E60" xr:uid="{83566F6A-EDE8-4111-90AA-A5C47C905099}">
      <formula1>Pré_Longa</formula1>
    </dataValidation>
    <dataValidation type="list" allowBlank="1" showInputMessage="1" sqref="E81:E82" xr:uid="{30D215B1-DD9A-49A6-BEFD-E756257A250E}">
      <formula1>Quant</formula1>
    </dataValidation>
    <dataValidation type="list" allowBlank="1" showInputMessage="1" sqref="E85:E86" xr:uid="{C5F352AF-86B1-440F-BCC5-1BF36D3F1B1D}">
      <formula1>Long_Short</formula1>
    </dataValidation>
    <dataValidation type="list" allowBlank="1" showInputMessage="1" sqref="E89:E90" xr:uid="{61D91AA7-BF14-43FC-BACA-33E9521249FC}">
      <formula1>Multiestratégia</formula1>
    </dataValidation>
    <dataValidation type="list" allowBlank="1" showInputMessage="1" sqref="E93:E94" xr:uid="{CBA200F8-2656-4C6B-9770-2C657F4315AE}">
      <formula1>Arbitragem</formula1>
    </dataValidation>
    <dataValidation type="list" allowBlank="1" showInputMessage="1" sqref="E112:E113" xr:uid="{21CC081E-4EF4-4B95-A6A6-AD617C3ED402}">
      <formula1>Alternativos</formula1>
    </dataValidation>
    <dataValidation type="list" allowBlank="1" showInputMessage="1" sqref="E118:E119" xr:uid="{953251D4-CADA-428C-BA15-1239E7ECD573}">
      <formula1>EUA</formula1>
    </dataValidation>
    <dataValidation type="list" allowBlank="1" showInputMessage="1" sqref="E122:E123" xr:uid="{190CEAE0-5B24-4D3B-B130-8A0D07B60B8A}">
      <formula1>China</formula1>
    </dataValidation>
    <dataValidation type="list" allowBlank="1" showInputMessage="1" sqref="E126:E127" xr:uid="{E98386FF-51CA-4A71-88C1-7A8E0BB4F729}">
      <formula1>Europa</formula1>
    </dataValidation>
    <dataValidation type="list" allowBlank="1" showInputMessage="1" sqref="E130:E131" xr:uid="{E80934C6-B8B2-4BF7-90A7-0EF2FDBE0874}">
      <formula1>Global</formula1>
    </dataValidation>
    <dataValidation type="list" allowBlank="1" showInputMessage="1" sqref="E134:E135" xr:uid="{81017E04-BEE0-43A1-86AA-F410D694769A}">
      <formula1>EM</formula1>
    </dataValidation>
    <dataValidation type="list" allowBlank="1" showInputMessage="1" sqref="E101:E103" xr:uid="{CCF9F93F-EE7F-4E98-B888-5CD07A3F176D}">
      <formula1>Long_Only</formula1>
    </dataValidation>
    <dataValidation type="list" allowBlank="1" showInputMessage="1" sqref="E106:E109" xr:uid="{95F5D2A6-A863-45A5-A014-5AD29DA497A1}">
      <formula1>Long_Bias</formula1>
    </dataValidation>
    <dataValidation type="list" allowBlank="1" showInputMessage="1" sqref="E65:E76" xr:uid="{89C9C0F3-7B65-4926-AB62-2A11B56B82BA}">
      <formula1>Macro</formula1>
    </dataValidation>
    <dataValidation type="list" allowBlank="1" showInputMessage="1" sqref="E12:E30" xr:uid="{AFBE729F-A782-449F-A6C5-A0D5453F5AA4}">
      <formula1>Pós_fixado</formula1>
    </dataValidation>
  </dataValidations>
  <pageMargins left="0.7" right="0.7" top="0.75" bottom="0.75" header="0.3" footer="0.3"/>
  <pageSetup paperSize="9" orientation="portrait" r:id="rId1"/>
  <ignoredErrors>
    <ignoredError sqref="E12:E17 H27:H30 H12:H18 H22:H25"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F9987-26E4-4379-8CE4-E5DD83821422}">
  <sheetPr codeName="Sheet22">
    <tabColor theme="0" tint="-0.499984740745262"/>
  </sheetPr>
  <dimension ref="B1:X215"/>
  <sheetViews>
    <sheetView showGridLines="0" zoomScale="90" zoomScaleNormal="90" workbookViewId="0">
      <selection activeCell="Q11" sqref="Q11"/>
    </sheetView>
  </sheetViews>
  <sheetFormatPr defaultColWidth="10.69921875" defaultRowHeight="24.75"/>
  <cols>
    <col min="1" max="1" width="2.59765625" style="269" customWidth="1"/>
    <col min="2" max="4" width="2.59765625" style="268" hidden="1" customWidth="1"/>
    <col min="5" max="5" width="54.59765625" style="269" customWidth="1"/>
    <col min="6" max="6" width="5.8984375" style="271" customWidth="1"/>
    <col min="7" max="7" width="6" style="271" customWidth="1"/>
    <col min="8" max="8" width="10.19921875" style="271" customWidth="1"/>
    <col min="9" max="9" width="6.296875" style="271" customWidth="1"/>
    <col min="10" max="10" width="6.59765625"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3.09765625" style="271" customWidth="1"/>
    <col min="22" max="22" width="11.8984375" style="386" customWidth="1"/>
    <col min="23" max="23" width="32.69921875" style="271" customWidth="1"/>
    <col min="24" max="24" width="18" style="269" customWidth="1"/>
    <col min="25" max="16384" width="10.69921875" style="269"/>
  </cols>
  <sheetData>
    <row r="1" spans="2:23" s="11" customFormat="1" ht="5.0999999999999996" customHeight="1">
      <c r="B1" s="227"/>
      <c r="C1" s="227"/>
      <c r="D1" s="227"/>
      <c r="F1" s="29"/>
      <c r="G1" s="29"/>
      <c r="H1" s="29"/>
      <c r="I1" s="29"/>
      <c r="J1" s="29"/>
      <c r="K1" s="12"/>
      <c r="M1" s="12"/>
      <c r="O1" s="12"/>
      <c r="Q1" s="12"/>
      <c r="S1" s="12"/>
      <c r="T1" s="12"/>
      <c r="U1" s="29"/>
      <c r="V1" s="378"/>
      <c r="W1" s="29"/>
    </row>
    <row r="2" spans="2:23" s="11" customFormat="1" ht="30.75">
      <c r="B2" s="227"/>
      <c r="C2" s="227"/>
      <c r="D2" s="227"/>
      <c r="F2" s="29"/>
      <c r="G2" s="29"/>
      <c r="H2" s="29"/>
      <c r="I2" s="29"/>
      <c r="J2" s="29"/>
      <c r="K2" s="12"/>
      <c r="M2" s="12"/>
      <c r="O2" s="12"/>
      <c r="Q2" s="12"/>
      <c r="S2" s="12"/>
      <c r="T2" s="12"/>
      <c r="U2" s="29"/>
      <c r="V2" s="378"/>
      <c r="W2" s="29"/>
    </row>
    <row r="3" spans="2:23" s="15" customFormat="1" ht="27.75">
      <c r="B3" s="228"/>
      <c r="C3" s="228"/>
      <c r="D3" s="228"/>
      <c r="E3" s="350" t="s">
        <v>654</v>
      </c>
      <c r="F3" s="671"/>
      <c r="G3" s="671"/>
      <c r="H3" s="671"/>
      <c r="I3" s="671"/>
      <c r="J3" s="671"/>
      <c r="K3" s="14"/>
      <c r="M3" s="14"/>
      <c r="O3" s="14"/>
      <c r="Q3" s="14"/>
      <c r="S3" s="14"/>
      <c r="T3" s="14"/>
      <c r="U3" s="13"/>
      <c r="V3" s="379"/>
      <c r="W3" s="13"/>
    </row>
    <row r="4" spans="2:23" s="15" customFormat="1" ht="5.25" customHeight="1">
      <c r="B4" s="228"/>
      <c r="C4" s="228"/>
      <c r="D4" s="228"/>
      <c r="F4" s="353"/>
      <c r="G4" s="353"/>
      <c r="H4" s="353"/>
      <c r="I4" s="353"/>
      <c r="J4" s="353"/>
      <c r="K4" s="16"/>
      <c r="L4" s="17"/>
      <c r="M4" s="16"/>
      <c r="N4" s="17"/>
      <c r="O4" s="16"/>
      <c r="P4" s="17"/>
      <c r="Q4" s="16"/>
      <c r="R4" s="17"/>
      <c r="S4" s="16"/>
      <c r="T4" s="16"/>
      <c r="U4" s="13"/>
      <c r="V4" s="379"/>
      <c r="W4" s="13"/>
    </row>
    <row r="5" spans="2:23" s="220" customFormat="1" ht="33" customHeight="1">
      <c r="B5" s="229"/>
      <c r="C5" s="229"/>
      <c r="D5" s="229"/>
      <c r="E5" s="351"/>
      <c r="F5" s="672"/>
      <c r="G5" s="672"/>
      <c r="H5" s="672"/>
      <c r="I5" s="672"/>
      <c r="J5" s="672"/>
      <c r="K5" s="781" t="s">
        <v>639</v>
      </c>
      <c r="L5" s="782"/>
      <c r="M5" s="783" t="s">
        <v>643</v>
      </c>
      <c r="N5" s="783"/>
      <c r="O5" s="781" t="s">
        <v>640</v>
      </c>
      <c r="P5" s="782"/>
      <c r="Q5" s="783" t="s">
        <v>641</v>
      </c>
      <c r="R5" s="783"/>
      <c r="S5" s="781" t="s">
        <v>642</v>
      </c>
      <c r="T5" s="783"/>
      <c r="U5" s="222"/>
      <c r="V5" s="380"/>
      <c r="W5" s="222"/>
    </row>
    <row r="6" spans="2:23" s="220" customFormat="1" ht="5.25" customHeight="1">
      <c r="B6" s="229"/>
      <c r="C6" s="229"/>
      <c r="D6" s="229"/>
      <c r="E6" s="226"/>
      <c r="F6" s="354"/>
      <c r="G6" s="354"/>
      <c r="H6" s="354"/>
      <c r="I6" s="354"/>
      <c r="J6" s="354"/>
      <c r="K6" s="278"/>
      <c r="L6" s="279"/>
      <c r="M6" s="223"/>
      <c r="N6" s="221"/>
      <c r="O6" s="278"/>
      <c r="P6" s="279"/>
      <c r="Q6" s="223"/>
      <c r="R6" s="221"/>
      <c r="S6" s="278"/>
      <c r="T6" s="221"/>
      <c r="U6" s="222"/>
      <c r="V6" s="380"/>
      <c r="W6" s="222"/>
    </row>
    <row r="7" spans="2:23" s="284" customFormat="1" ht="19.5" customHeight="1">
      <c r="B7" s="280"/>
      <c r="C7" s="280"/>
      <c r="D7" s="280"/>
      <c r="E7" s="358" t="s">
        <v>1336</v>
      </c>
      <c r="F7" s="358" t="s">
        <v>1420</v>
      </c>
      <c r="G7" s="358" t="s">
        <v>1467</v>
      </c>
      <c r="H7" s="358" t="s">
        <v>1414</v>
      </c>
      <c r="I7" s="358" t="s">
        <v>8</v>
      </c>
      <c r="J7" s="349" t="s">
        <v>1415</v>
      </c>
      <c r="K7" s="281" t="s">
        <v>629</v>
      </c>
      <c r="L7" s="282" t="s">
        <v>9</v>
      </c>
      <c r="M7" s="281" t="s">
        <v>629</v>
      </c>
      <c r="N7" s="282" t="s">
        <v>9</v>
      </c>
      <c r="O7" s="281" t="s">
        <v>629</v>
      </c>
      <c r="P7" s="282" t="s">
        <v>9</v>
      </c>
      <c r="Q7" s="281" t="s">
        <v>629</v>
      </c>
      <c r="R7" s="282" t="s">
        <v>9</v>
      </c>
      <c r="S7" s="281" t="s">
        <v>629</v>
      </c>
      <c r="T7" s="283" t="s">
        <v>9</v>
      </c>
      <c r="U7" s="285"/>
      <c r="W7" s="285"/>
    </row>
    <row r="8" spans="2:23" s="220" customFormat="1" ht="5.25" customHeight="1">
      <c r="B8" s="229"/>
      <c r="C8" s="229"/>
      <c r="D8" s="229"/>
      <c r="F8" s="354"/>
      <c r="G8" s="354"/>
      <c r="H8" s="354"/>
      <c r="I8" s="354"/>
      <c r="J8" s="354"/>
      <c r="K8" s="224"/>
      <c r="L8" s="225"/>
      <c r="O8" s="224"/>
      <c r="P8" s="225"/>
      <c r="S8" s="224"/>
      <c r="U8" s="222"/>
      <c r="V8" s="380"/>
      <c r="W8" s="222"/>
    </row>
    <row r="9" spans="2:23" s="114" customFormat="1" ht="15.75">
      <c r="B9" s="286"/>
      <c r="C9" s="286"/>
      <c r="D9" s="286" t="s">
        <v>1397</v>
      </c>
      <c r="E9" s="352" t="s">
        <v>11</v>
      </c>
      <c r="F9" s="660"/>
      <c r="G9" s="660"/>
      <c r="H9" s="660"/>
      <c r="I9" s="660"/>
      <c r="J9" s="660"/>
      <c r="K9" s="281">
        <f ca="1">OFFSET('Asset Allocation Tatico'!$B$9, MATCH($E9,OFFSET('Asset Allocation Tatico'!$B$9,,,COUNTA('Asset Allocation Tatico'!$B:$B)-COUNTA('Asset Allocation Tatico'!$B$1:$B$9)),0)-1, MATCH(K$5,'Asset Allocation Tatico'!$D$5:$M$5,0)+2)</f>
        <v>1</v>
      </c>
      <c r="L9" s="287">
        <f ca="1">L11+L34+L55</f>
        <v>0.99999999999999989</v>
      </c>
      <c r="M9" s="281">
        <f ca="1">OFFSET('Asset Allocation Tatico'!$B$9, MATCH($E9,OFFSET('Asset Allocation Tatico'!$B$9,,,COUNTA('Asset Allocation Tatico'!$B:$B)-COUNTA('Asset Allocation Tatico'!$B$1:$B$9)),0)-1, MATCH(M$5,'Asset Allocation Tatico'!$D$5:$M$5,0)+2)</f>
        <v>0.84000000000000008</v>
      </c>
      <c r="N9" s="287">
        <f ca="1">N11+N34+N55</f>
        <v>0.84000000000000008</v>
      </c>
      <c r="O9" s="281">
        <f ca="1">OFFSET('Asset Allocation Tatico'!$B$9, MATCH($E9,OFFSET('Asset Allocation Tatico'!$B$9,,,COUNTA('Asset Allocation Tatico'!$B:$B)-COUNTA('Asset Allocation Tatico'!$B$1:$B$9)),0)-1, MATCH(O$5,'Asset Allocation Tatico'!$D$5:$M$5,0)+2)</f>
        <v>0.67999999999999994</v>
      </c>
      <c r="P9" s="287">
        <f ca="1">P11+P34+P55</f>
        <v>0.67999999999999994</v>
      </c>
      <c r="Q9" s="281">
        <f ca="1">OFFSET('Asset Allocation Tatico'!$B$9, MATCH($E9,OFFSET('Asset Allocation Tatico'!$B$9,,,COUNTA('Asset Allocation Tatico'!$B:$B)-COUNTA('Asset Allocation Tatico'!$B$1:$B$9)),0)-1, MATCH(Q$5,'Asset Allocation Tatico'!$D$5:$M$5,0)+2)</f>
        <v>0.47</v>
      </c>
      <c r="R9" s="287">
        <f ca="1">R11+R34+R55</f>
        <v>0.47000000000000008</v>
      </c>
      <c r="S9" s="281">
        <f ca="1">OFFSET('Asset Allocation Tatico'!$B$9, MATCH($E9,OFFSET('Asset Allocation Tatico'!$B$9,,,COUNTA('Asset Allocation Tatico'!$B:$B)-COUNTA('Asset Allocation Tatico'!$B$1:$B$9)),0)-1, MATCH(S$5,'Asset Allocation Tatico'!$D$5:$M$5,0)+2)</f>
        <v>0.31</v>
      </c>
      <c r="T9" s="287">
        <f ca="1">T11+T34+T55</f>
        <v>0.31000000000000005</v>
      </c>
      <c r="U9" s="288"/>
      <c r="V9" s="381"/>
      <c r="W9" s="288"/>
    </row>
    <row r="10" spans="2:23" s="153" customFormat="1" ht="7.5" customHeight="1">
      <c r="B10" s="233"/>
      <c r="C10" s="233"/>
      <c r="D10" s="233"/>
      <c r="E10" s="152"/>
      <c r="F10" s="190"/>
      <c r="G10" s="190"/>
      <c r="H10" s="190"/>
      <c r="I10" s="190"/>
      <c r="J10" s="190"/>
      <c r="K10" s="258"/>
      <c r="L10" s="260"/>
      <c r="M10" s="258"/>
      <c r="N10" s="260"/>
      <c r="O10" s="258"/>
      <c r="P10" s="260"/>
      <c r="Q10" s="258"/>
      <c r="R10" s="260"/>
      <c r="S10" s="258"/>
      <c r="T10" s="260"/>
      <c r="U10" s="243"/>
      <c r="V10" s="382"/>
      <c r="W10" s="243"/>
    </row>
    <row r="11" spans="2:23"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SUM(L12:L33)</f>
        <v>0.81999999999999984</v>
      </c>
      <c r="M11" s="235">
        <f ca="1">OFFSET('Asset Allocation Tatico'!$B$9, MATCH($E11,OFFSET('Asset Allocation Tatico'!$B$9,,,COUNTA('Asset Allocation Tatico'!$B:$B)-COUNTA('Asset Allocation Tatico'!$B$1:$B$9)),0)-1, MATCH(M$5,'Asset Allocation Tatico'!$D$5:$M$5,0)+2)</f>
        <v>0.64</v>
      </c>
      <c r="N11" s="244">
        <f ca="1">SUM(N12:N33)</f>
        <v>0.64</v>
      </c>
      <c r="O11" s="235">
        <f ca="1">OFFSET('Asset Allocation Tatico'!$B$9, MATCH($E11,OFFSET('Asset Allocation Tatico'!$B$9,,,COUNTA('Asset Allocation Tatico'!$B:$B)-COUNTA('Asset Allocation Tatico'!$B$1:$B$9)),0)-1, MATCH(O$5,'Asset Allocation Tatico'!$D$5:$M$5,0)+2)</f>
        <v>0.52</v>
      </c>
      <c r="P11" s="244">
        <f ca="1">SUM(P12:P33)</f>
        <v>0.52</v>
      </c>
      <c r="Q11" s="235">
        <f ca="1">OFFSET('Asset Allocation Tatico'!$B$9, MATCH($E11,OFFSET('Asset Allocation Tatico'!$B$9,,,COUNTA('Asset Allocation Tatico'!$B:$B)-COUNTA('Asset Allocation Tatico'!$B$1:$B$9)),0)-1, MATCH(Q$5,'Asset Allocation Tatico'!$D$5:$M$5,0)+2)</f>
        <v>0.2</v>
      </c>
      <c r="R11" s="244">
        <f ca="1">SUM(R12:R33)</f>
        <v>0.20000000000000007</v>
      </c>
      <c r="S11" s="235">
        <f ca="1">OFFSET('Asset Allocation Tatico'!$B$9, MATCH($E11,OFFSET('Asset Allocation Tatico'!$B$9,,,COUNTA('Asset Allocation Tatico'!$B:$B)-COUNTA('Asset Allocation Tatico'!$B$1:$B$9)),0)-1, MATCH(S$5,'Asset Allocation Tatico'!$D$5:$M$5,0)+2)</f>
        <v>0.08</v>
      </c>
      <c r="T11" s="245">
        <f ca="1">SUM(T12:T33)</f>
        <v>0.08</v>
      </c>
      <c r="V11" s="382"/>
    </row>
    <row r="12" spans="2:23" s="247" customFormat="1" ht="15">
      <c r="B12" s="230"/>
      <c r="C12" s="230"/>
      <c r="D12" s="230"/>
      <c r="E12" s="236" t="s">
        <v>1365</v>
      </c>
      <c r="F12" s="661" t="str">
        <f>IFERROR(INDEX('Produtos Selecionados'!$G:$G,MATCH($E12,'Produtos Selecionados'!$E:$E,0)),"-")</f>
        <v>-</v>
      </c>
      <c r="G12" s="661" t="str">
        <f>IFERROR(INDEX('Produtos Selecionados'!$H:$H,MATCH($E12,'Produtos Selecionados'!$E:$E,0)),"-")</f>
        <v>-</v>
      </c>
      <c r="H12" s="661">
        <f>IFERROR(INDEX('Produtos Selecionados'!$O:$O,MATCH($E12,'Produtos Selecionados'!$E:$E,0)),"-")</f>
        <v>2.9999999999999997E-4</v>
      </c>
      <c r="I12" s="662" t="str">
        <f>IFERROR(INDEX('Produtos Selecionados'!$L:$L,MATCH($E12,'Produtos Selecionados'!$E:$E,0)),"-")</f>
        <v>BRL</v>
      </c>
      <c r="J12" s="662">
        <f>IFERROR(INDEX('Produtos Selecionados'!$M:$M,MATCH($E12,'Produtos Selecionados'!$E:$E,0)),"-")</f>
        <v>0</v>
      </c>
      <c r="K12" s="232">
        <v>0.08</v>
      </c>
      <c r="L12" s="246">
        <f ca="1">IF(K12="","", K12*K$11)</f>
        <v>6.5599999999999992E-2</v>
      </c>
      <c r="M12" s="232">
        <v>0.09</v>
      </c>
      <c r="N12" s="246">
        <f ca="1">IF(M12="","", M12*M$11)</f>
        <v>5.7599999999999998E-2</v>
      </c>
      <c r="O12" s="232">
        <v>0.09</v>
      </c>
      <c r="P12" s="246">
        <f ca="1">IF(O12="","", O12*O$11)</f>
        <v>4.6800000000000001E-2</v>
      </c>
      <c r="Q12" s="232">
        <v>0.2</v>
      </c>
      <c r="R12" s="246">
        <f ca="1">IF(Q12="","", Q12*Q$11)</f>
        <v>4.0000000000000008E-2</v>
      </c>
      <c r="S12" s="232">
        <v>0.2</v>
      </c>
      <c r="T12" s="246">
        <f ca="1">IF(S12="","", S12*S$11)</f>
        <v>1.6E-2</v>
      </c>
      <c r="V12" s="383" t="str">
        <f>IFERROR(IF(INDEX('Produtos Selecionados'!$G:$G,MATCH($E12,'Produtos Selecionados'!$E:$E,0))="MFO", "Evitar - ROA baixo", "OK"),"OK")</f>
        <v>OK</v>
      </c>
    </row>
    <row r="13" spans="2:23" s="247" customFormat="1" ht="15">
      <c r="B13" s="230"/>
      <c r="C13" s="230"/>
      <c r="D13" s="230"/>
      <c r="E13" s="236" t="s">
        <v>1440</v>
      </c>
      <c r="F13" s="661" t="str">
        <f>IFERROR(INDEX('Produtos Selecionados'!$G:$G,MATCH($E13,'Produtos Selecionados'!$E:$E,0)),"-")</f>
        <v>-</v>
      </c>
      <c r="G13" s="661" t="str">
        <f>IFERROR(INDEX('Produtos Selecionados'!$H:$H,MATCH($E13,'Produtos Selecionados'!$E:$E,0)),"-")</f>
        <v>-</v>
      </c>
      <c r="H13" s="661" t="str">
        <f>IFERROR(INDEX('Produtos Selecionados'!$O:$O,MATCH($E13,'Produtos Selecionados'!$E:$E,0)),"-")</f>
        <v>-</v>
      </c>
      <c r="I13" s="662" t="str">
        <f>IFERROR(INDEX('Produtos Selecionados'!$L:$L,MATCH($E13,'Produtos Selecionados'!$E:$E,0)),"-")</f>
        <v>-</v>
      </c>
      <c r="J13" s="662" t="str">
        <f>IFERROR(INDEX('Produtos Selecionados'!$M:$M,MATCH($E13,'Produtos Selecionados'!$E:$E,0)),"-")</f>
        <v>-</v>
      </c>
      <c r="K13" s="232">
        <v>0.08</v>
      </c>
      <c r="L13" s="246">
        <f t="shared" ref="L13:L30" ca="1" si="0">IF(K13="","", K13*K$11)</f>
        <v>6.5599999999999992E-2</v>
      </c>
      <c r="M13" s="232">
        <v>0.08</v>
      </c>
      <c r="N13" s="246">
        <f t="shared" ref="N13:N30" ca="1" si="1">IF(M13="","", M13*M$11)</f>
        <v>5.1200000000000002E-2</v>
      </c>
      <c r="O13" s="232">
        <v>0.08</v>
      </c>
      <c r="P13" s="246">
        <f t="shared" ref="P13:P30" ca="1" si="2">IF(O13="","", O13*O$11)</f>
        <v>4.1600000000000005E-2</v>
      </c>
      <c r="Q13" s="232"/>
      <c r="R13" s="246" t="str">
        <f t="shared" ref="R13:R30" si="3">IF(Q13="","", Q13*Q$11)</f>
        <v/>
      </c>
      <c r="S13" s="232"/>
      <c r="T13" s="246" t="str">
        <f t="shared" ref="T13:T30" si="4">IF(S13="","", S13*S$11)</f>
        <v/>
      </c>
      <c r="V13" s="383" t="str">
        <f>IFERROR(IF(INDEX('Produtos Selecionados'!$G:$G,MATCH($E13,'Produtos Selecionados'!$E:$E,0))="MFO", "Evitar - ROA baixo", "OK"),"OK")</f>
        <v>OK</v>
      </c>
    </row>
    <row r="14" spans="2:23" s="247" customFormat="1" ht="15">
      <c r="B14" s="230"/>
      <c r="C14" s="230"/>
      <c r="D14" s="230"/>
      <c r="E14" s="236" t="s">
        <v>1441</v>
      </c>
      <c r="F14" s="661" t="str">
        <f>IFERROR(INDEX('Produtos Selecionados'!$G:$G,MATCH($E14,'Produtos Selecionados'!$E:$E,0)),"-")</f>
        <v>-</v>
      </c>
      <c r="G14" s="661" t="str">
        <f>IFERROR(INDEX('Produtos Selecionados'!$H:$H,MATCH($E14,'Produtos Selecionados'!$E:$E,0)),"-")</f>
        <v>-</v>
      </c>
      <c r="H14" s="661" t="str">
        <f>IFERROR(INDEX('Produtos Selecionados'!$O:$O,MATCH($E14,'Produtos Selecionados'!$E:$E,0)),"-")</f>
        <v>-</v>
      </c>
      <c r="I14" s="662" t="str">
        <f>IFERROR(INDEX('Produtos Selecionados'!$L:$L,MATCH($E14,'Produtos Selecionados'!$E:$E,0)),"-")</f>
        <v>-</v>
      </c>
      <c r="J14" s="662" t="str">
        <f>IFERROR(INDEX('Produtos Selecionados'!$M:$M,MATCH($E14,'Produtos Selecionados'!$E:$E,0)),"-")</f>
        <v>-</v>
      </c>
      <c r="K14" s="232">
        <v>0.08</v>
      </c>
      <c r="L14" s="246">
        <f t="shared" ca="1" si="0"/>
        <v>6.5599999999999992E-2</v>
      </c>
      <c r="M14" s="232">
        <v>0.08</v>
      </c>
      <c r="N14" s="246">
        <f t="shared" ca="1" si="1"/>
        <v>5.1200000000000002E-2</v>
      </c>
      <c r="O14" s="232">
        <v>0.08</v>
      </c>
      <c r="P14" s="246">
        <f t="shared" ca="1" si="2"/>
        <v>4.1600000000000005E-2</v>
      </c>
      <c r="Q14" s="232"/>
      <c r="R14" s="246" t="str">
        <f t="shared" si="3"/>
        <v/>
      </c>
      <c r="S14" s="232"/>
      <c r="T14" s="246" t="str">
        <f t="shared" si="4"/>
        <v/>
      </c>
      <c r="V14" s="383" t="str">
        <f>IFERROR(IF(INDEX('Produtos Selecionados'!$G:$G,MATCH($E14,'Produtos Selecionados'!$E:$E,0))="MFO", "Evitar - ROA baixo", "OK"),"OK")</f>
        <v>OK</v>
      </c>
    </row>
    <row r="15" spans="2:23" s="247" customFormat="1" ht="15">
      <c r="B15" s="230"/>
      <c r="C15" s="230"/>
      <c r="D15" s="230"/>
      <c r="E15" s="236" t="str">
        <f>'RF &amp; RV Guide'!E18</f>
        <v>Títulos Corporativos - 2 anos (CDI+1.60%)</v>
      </c>
      <c r="F15" s="661" t="str">
        <f>IFERROR(INDEX('Produtos Selecionados'!$G:$G,MATCH($E15,'Produtos Selecionados'!$E:$E,0)),"-")</f>
        <v>-</v>
      </c>
      <c r="G15" s="661" t="str">
        <f>IFERROR(INDEX('Produtos Selecionados'!$H:$H,MATCH($E15,'Produtos Selecionados'!$E:$E,0)),"-")</f>
        <v>-</v>
      </c>
      <c r="H15" s="661">
        <f>IFERROR(INDEX('Produtos Selecionados'!$O:$O,MATCH($E15,'Produtos Selecionados'!$E:$E,0)),"-")</f>
        <v>2.5000000000000001E-3</v>
      </c>
      <c r="I15" s="662" t="str">
        <f>IFERROR(INDEX('Produtos Selecionados'!$L:$L,MATCH($E15,'Produtos Selecionados'!$E:$E,0)),"-")</f>
        <v>BRL</v>
      </c>
      <c r="J15" s="662">
        <f>IFERROR(INDEX('Produtos Selecionados'!$M:$M,MATCH($E15,'Produtos Selecionados'!$E:$E,0)),"-")</f>
        <v>730</v>
      </c>
      <c r="K15" s="232">
        <v>0.06</v>
      </c>
      <c r="L15" s="246">
        <f t="shared" ca="1" si="0"/>
        <v>4.9199999999999994E-2</v>
      </c>
      <c r="M15" s="232">
        <v>0.06</v>
      </c>
      <c r="N15" s="246">
        <f t="shared" ca="1" si="1"/>
        <v>3.8399999999999997E-2</v>
      </c>
      <c r="O15" s="232">
        <v>0.06</v>
      </c>
      <c r="P15" s="246">
        <f t="shared" ca="1" si="2"/>
        <v>3.1199999999999999E-2</v>
      </c>
      <c r="Q15" s="232">
        <v>0.05</v>
      </c>
      <c r="R15" s="246">
        <f t="shared" ca="1" si="3"/>
        <v>1.0000000000000002E-2</v>
      </c>
      <c r="S15" s="232"/>
      <c r="T15" s="246" t="str">
        <f t="shared" si="4"/>
        <v/>
      </c>
      <c r="V15" s="383" t="str">
        <f>IFERROR(IF(INDEX('Produtos Selecionados'!$G:$G,MATCH($E15,'Produtos Selecionados'!$E:$E,0))="MFO", "Evitar - ROA baixo", "OK"),"OK")</f>
        <v>OK</v>
      </c>
    </row>
    <row r="16" spans="2:23" s="247" customFormat="1" ht="15">
      <c r="B16" s="230"/>
      <c r="C16" s="230"/>
      <c r="D16" s="230"/>
      <c r="E16" s="236" t="str">
        <f>'RF &amp; RV Guide'!E19</f>
        <v>Títulos Corporativos - 3 anos (CDI+1.65%)</v>
      </c>
      <c r="F16" s="661" t="str">
        <f>IFERROR(INDEX('Produtos Selecionados'!$G:$G,MATCH($E16,'Produtos Selecionados'!$E:$E,0)),"-")</f>
        <v>-</v>
      </c>
      <c r="G16" s="661" t="str">
        <f>IFERROR(INDEX('Produtos Selecionados'!$H:$H,MATCH($E16,'Produtos Selecionados'!$E:$E,0)),"-")</f>
        <v>-</v>
      </c>
      <c r="H16" s="661">
        <f>IFERROR(INDEX('Produtos Selecionados'!$O:$O,MATCH($E16,'Produtos Selecionados'!$E:$E,0)),"-")</f>
        <v>2.5000000000000001E-3</v>
      </c>
      <c r="I16" s="662" t="str">
        <f>IFERROR(INDEX('Produtos Selecionados'!$L:$L,MATCH($E16,'Produtos Selecionados'!$E:$E,0)),"-")</f>
        <v>BRL</v>
      </c>
      <c r="J16" s="662">
        <f>IFERROR(INDEX('Produtos Selecionados'!$M:$M,MATCH($E16,'Produtos Selecionados'!$E:$E,0)),"-")</f>
        <v>1095</v>
      </c>
      <c r="K16" s="232">
        <v>0.06</v>
      </c>
      <c r="L16" s="246">
        <f t="shared" ca="1" si="0"/>
        <v>4.9199999999999994E-2</v>
      </c>
      <c r="M16" s="232">
        <v>0.06</v>
      </c>
      <c r="N16" s="246">
        <f t="shared" ca="1" si="1"/>
        <v>3.8399999999999997E-2</v>
      </c>
      <c r="O16" s="232">
        <v>0.06</v>
      </c>
      <c r="P16" s="246">
        <f t="shared" ca="1" si="2"/>
        <v>3.1199999999999999E-2</v>
      </c>
      <c r="Q16" s="232">
        <v>0.05</v>
      </c>
      <c r="R16" s="246">
        <f t="shared" ca="1" si="3"/>
        <v>1.0000000000000002E-2</v>
      </c>
      <c r="S16" s="232"/>
      <c r="T16" s="246" t="str">
        <f t="shared" si="4"/>
        <v/>
      </c>
      <c r="V16" s="383" t="str">
        <f>IFERROR(IF(INDEX('Produtos Selecionados'!$G:$G,MATCH($E16,'Produtos Selecionados'!$E:$E,0))="MFO", "Evitar - ROA baixo", "OK"),"OK")</f>
        <v>OK</v>
      </c>
    </row>
    <row r="17" spans="2:22" s="247" customFormat="1" ht="15">
      <c r="B17" s="230"/>
      <c r="C17" s="230"/>
      <c r="D17" s="230"/>
      <c r="E17" s="236" t="s">
        <v>2209</v>
      </c>
      <c r="F17" s="661" t="str">
        <f>IFERROR(INDEX('Produtos Selecionados'!$G:$G,MATCH($E17,'Produtos Selecionados'!$E:$E,0)),"-")</f>
        <v>-</v>
      </c>
      <c r="G17" s="661" t="str">
        <f>IFERROR(INDEX('Produtos Selecionados'!$H:$H,MATCH($E17,'Produtos Selecionados'!$E:$E,0)),"-")</f>
        <v>Não</v>
      </c>
      <c r="H17" s="661">
        <f>IFERROR(INDEX('Produtos Selecionados'!$O:$O,MATCH($E17,'Produtos Selecionados'!$E:$E,0)),"-")</f>
        <v>1.1199999999999999E-3</v>
      </c>
      <c r="I17" s="662" t="str">
        <f>IFERROR(INDEX('Produtos Selecionados'!$L:$L,MATCH($E17,'Produtos Selecionados'!$E:$E,0)),"-")</f>
        <v>BRL</v>
      </c>
      <c r="J17" s="662">
        <f>IFERROR(INDEX('Produtos Selecionados'!$M:$M,MATCH($E17,'Produtos Selecionados'!$E:$E,0)),"-")</f>
        <v>1</v>
      </c>
      <c r="K17" s="232">
        <v>0.09</v>
      </c>
      <c r="L17" s="246">
        <f t="shared" ca="1" si="0"/>
        <v>7.3799999999999991E-2</v>
      </c>
      <c r="M17" s="232">
        <v>0.1</v>
      </c>
      <c r="N17" s="246">
        <f t="shared" ca="1" si="1"/>
        <v>6.4000000000000001E-2</v>
      </c>
      <c r="O17" s="232">
        <v>0.1</v>
      </c>
      <c r="P17" s="246">
        <f t="shared" ca="1" si="2"/>
        <v>5.2000000000000005E-2</v>
      </c>
      <c r="Q17" s="232">
        <v>0.1</v>
      </c>
      <c r="R17" s="246">
        <f t="shared" ca="1" si="3"/>
        <v>2.0000000000000004E-2</v>
      </c>
      <c r="S17" s="232">
        <v>0.2</v>
      </c>
      <c r="T17" s="246">
        <f t="shared" ca="1" si="4"/>
        <v>1.6E-2</v>
      </c>
      <c r="V17" s="383" t="str">
        <f>IFERROR(IF(INDEX('Produtos Selecionados'!$G:$G,MATCH($E17,'Produtos Selecionados'!$E:$E,0))="MFO", "Evitar - ROA baixo", "OK"),"OK")</f>
        <v>OK</v>
      </c>
    </row>
    <row r="18" spans="2:22" s="247" customFormat="1" ht="15">
      <c r="B18" s="230"/>
      <c r="C18" s="230"/>
      <c r="D18" s="230"/>
      <c r="E18" s="236" t="s">
        <v>2172</v>
      </c>
      <c r="F18" s="661" t="str">
        <f>IFERROR(INDEX('Produtos Selecionados'!$G:$G,MATCH($E18,'Produtos Selecionados'!$E:$E,0)),"-")</f>
        <v>-</v>
      </c>
      <c r="G18" s="661" t="str">
        <f>IFERROR(INDEX('Produtos Selecionados'!$H:$H,MATCH($E18,'Produtos Selecionados'!$E:$E,0)),"-")</f>
        <v>Sim</v>
      </c>
      <c r="H18" s="661">
        <f>IFERROR(INDEX('Produtos Selecionados'!$O:$O,MATCH($E18,'Produtos Selecionados'!$E:$E,0)),"-")</f>
        <v>1.33333333333333E-3</v>
      </c>
      <c r="I18" s="662" t="str">
        <f>IFERROR(INDEX('Produtos Selecionados'!$L:$L,MATCH($E18,'Produtos Selecionados'!$E:$E,0)),"-")</f>
        <v>BRL</v>
      </c>
      <c r="J18" s="662">
        <f>IFERROR(INDEX('Produtos Selecionados'!$M:$M,MATCH($E18,'Produtos Selecionados'!$E:$E,0)),"-")</f>
        <v>1</v>
      </c>
      <c r="K18" s="232">
        <v>0.09</v>
      </c>
      <c r="L18" s="246">
        <f t="shared" ref="L18" ca="1" si="5">IF(K18="","", K18*K$11)</f>
        <v>7.3799999999999991E-2</v>
      </c>
      <c r="M18" s="232">
        <v>0.09</v>
      </c>
      <c r="N18" s="246">
        <f t="shared" ref="N18" ca="1" si="6">IF(M18="","", M18*M$11)</f>
        <v>5.7599999999999998E-2</v>
      </c>
      <c r="O18" s="232">
        <v>0.09</v>
      </c>
      <c r="P18" s="246">
        <f t="shared" ref="P18" ca="1" si="7">IF(O18="","", O18*O$11)</f>
        <v>4.6800000000000001E-2</v>
      </c>
      <c r="Q18" s="232">
        <v>0.1</v>
      </c>
      <c r="R18" s="246">
        <f t="shared" ref="R18" ca="1" si="8">IF(Q18="","", Q18*Q$11)</f>
        <v>2.0000000000000004E-2</v>
      </c>
      <c r="S18" s="232">
        <v>0.2</v>
      </c>
      <c r="T18" s="246">
        <f t="shared" ref="T18" ca="1" si="9">IF(S18="","", S18*S$11)</f>
        <v>1.6E-2</v>
      </c>
      <c r="V18" s="383" t="str">
        <f>IFERROR(IF(INDEX('Produtos Selecionados'!$G:$G,MATCH($E18,'Produtos Selecionados'!$E:$E,0))="MFO", "Evitar - ROA baixo", "OK"),"OK")</f>
        <v>OK</v>
      </c>
    </row>
    <row r="19" spans="2:22" s="247" customFormat="1" ht="15">
      <c r="B19" s="230"/>
      <c r="C19" s="230"/>
      <c r="D19" s="230"/>
      <c r="E19" s="236" t="s">
        <v>2182</v>
      </c>
      <c r="F19" s="661" t="str">
        <f>IFERROR(INDEX('Produtos Selecionados'!$G:$G,MATCH($E19,'Produtos Selecionados'!$E:$E,0)),"-")</f>
        <v>-</v>
      </c>
      <c r="G19" s="661" t="str">
        <f>IFERROR(INDEX('Produtos Selecionados'!$H:$H,MATCH($E19,'Produtos Selecionados'!$E:$E,0)),"-")</f>
        <v>Sim</v>
      </c>
      <c r="H19" s="661">
        <f>IFERROR(INDEX('Produtos Selecionados'!$O:$O,MATCH($E19,'Produtos Selecionados'!$E:$E,0)),"-")</f>
        <v>1E-3</v>
      </c>
      <c r="I19" s="662" t="str">
        <f>IFERROR(INDEX('Produtos Selecionados'!$L:$L,MATCH($E19,'Produtos Selecionados'!$E:$E,0)),"-")</f>
        <v>BRL</v>
      </c>
      <c r="J19" s="662">
        <f>IFERROR(INDEX('Produtos Selecionados'!$M:$M,MATCH($E19,'Produtos Selecionados'!$E:$E,0)),"-")</f>
        <v>0</v>
      </c>
      <c r="K19" s="232">
        <v>0.08</v>
      </c>
      <c r="L19" s="246">
        <f t="shared" ref="L19" ca="1" si="10">IF(K19="","", K19*K$11)</f>
        <v>6.5599999999999992E-2</v>
      </c>
      <c r="M19" s="232">
        <v>0.09</v>
      </c>
      <c r="N19" s="246">
        <f t="shared" ref="N19" ca="1" si="11">IF(M19="","", M19*M$11)</f>
        <v>5.7599999999999998E-2</v>
      </c>
      <c r="O19" s="232">
        <v>0.09</v>
      </c>
      <c r="P19" s="246">
        <f t="shared" ref="P19" ca="1" si="12">IF(O19="","", O19*O$11)</f>
        <v>4.6800000000000001E-2</v>
      </c>
      <c r="Q19" s="232">
        <v>0.1</v>
      </c>
      <c r="R19" s="246">
        <f t="shared" ref="R19" ca="1" si="13">IF(Q19="","", Q19*Q$11)</f>
        <v>2.0000000000000004E-2</v>
      </c>
      <c r="S19" s="232"/>
      <c r="T19" s="246" t="str">
        <f t="shared" ref="T19" si="14">IF(S19="","", S19*S$11)</f>
        <v/>
      </c>
      <c r="V19" s="383" t="str">
        <f>IFERROR(IF(INDEX('Produtos Selecionados'!$G:$G,MATCH($E19,'Produtos Selecionados'!$E:$E,0))="MFO", "Evitar - ROA baixo", "OK"),"OK")</f>
        <v>OK</v>
      </c>
    </row>
    <row r="20" spans="2:22" s="247" customFormat="1" ht="15">
      <c r="B20" s="230"/>
      <c r="C20" s="230"/>
      <c r="D20" s="230"/>
      <c r="E20" s="236" t="s">
        <v>2208</v>
      </c>
      <c r="F20" s="661" t="str">
        <f>IFERROR(INDEX('Produtos Selecionados'!$G:$G,MATCH($E20,'Produtos Selecionados'!$E:$E,0)),"-")</f>
        <v>MFO</v>
      </c>
      <c r="G20" s="661" t="str">
        <f>IFERROR(INDEX('Produtos Selecionados'!$H:$H,MATCH($E20,'Produtos Selecionados'!$E:$E,0)),"-")</f>
        <v>Sim</v>
      </c>
      <c r="H20" s="661">
        <f>IFERROR(INDEX('Produtos Selecionados'!$O:$O,MATCH($E20,'Produtos Selecionados'!$E:$E,0)),"-")</f>
        <v>6.9999999999999999E-4</v>
      </c>
      <c r="I20" s="662" t="str">
        <f>IFERROR(INDEX('Produtos Selecionados'!$L:$L,MATCH($E20,'Produtos Selecionados'!$E:$E,0)),"-")</f>
        <v>BRL</v>
      </c>
      <c r="J20" s="662">
        <f>IFERROR(INDEX('Produtos Selecionados'!$M:$M,MATCH($E20,'Produtos Selecionados'!$E:$E,0)),"-")</f>
        <v>0</v>
      </c>
      <c r="K20" s="232"/>
      <c r="L20" s="246" t="str">
        <f>IF(K20="","", K20*K$11)</f>
        <v/>
      </c>
      <c r="M20" s="232"/>
      <c r="N20" s="246" t="str">
        <f>IF(M20="","", M20*M$11)</f>
        <v/>
      </c>
      <c r="O20" s="232"/>
      <c r="P20" s="246" t="str">
        <f>IF(O20="","", O20*O$11)</f>
        <v/>
      </c>
      <c r="Q20" s="232"/>
      <c r="R20" s="246" t="str">
        <f>IF(Q20="","", Q20*Q$11)</f>
        <v/>
      </c>
      <c r="S20" s="232"/>
      <c r="T20" s="246" t="str">
        <f>IF(S20="","", S20*S$11)</f>
        <v/>
      </c>
      <c r="V20" s="383" t="str">
        <f>IFERROR(IF(INDEX('Produtos Selecionados'!$G:$G,MATCH($E20,'Produtos Selecionados'!$E:$E,0))="MFO", "Evitar - ROA baixo", "OK"),"OK")</f>
        <v>Evitar - ROA baixo</v>
      </c>
    </row>
    <row r="21" spans="2:22" s="247" customFormat="1" ht="15">
      <c r="B21" s="230"/>
      <c r="C21" s="230"/>
      <c r="D21" s="230"/>
      <c r="E21" s="236" t="s">
        <v>2208</v>
      </c>
      <c r="F21" s="661" t="str">
        <f>IFERROR(INDEX('Produtos Selecionados'!$G:$G,MATCH($E21,'Produtos Selecionados'!$E:$E,0)),"-")</f>
        <v>MFO</v>
      </c>
      <c r="G21" s="661" t="str">
        <f>IFERROR(INDEX('Produtos Selecionados'!$H:$H,MATCH($E21,'Produtos Selecionados'!$E:$E,0)),"-")</f>
        <v>Sim</v>
      </c>
      <c r="H21" s="661">
        <f>IFERROR(INDEX('Produtos Selecionados'!$O:$O,MATCH($E21,'Produtos Selecionados'!$E:$E,0)),"-")</f>
        <v>6.9999999999999999E-4</v>
      </c>
      <c r="I21" s="662" t="str">
        <f>IFERROR(INDEX('Produtos Selecionados'!$L:$L,MATCH($E21,'Produtos Selecionados'!$E:$E,0)),"-")</f>
        <v>BRL</v>
      </c>
      <c r="J21" s="662">
        <f>IFERROR(INDEX('Produtos Selecionados'!$M:$M,MATCH($E21,'Produtos Selecionados'!$E:$E,0)),"-")</f>
        <v>0</v>
      </c>
      <c r="K21" s="232"/>
      <c r="L21" s="246" t="str">
        <f t="shared" ref="L21:L22" si="15">IF(K21="","", K21*K$11)</f>
        <v/>
      </c>
      <c r="M21" s="232"/>
      <c r="N21" s="246" t="str">
        <f t="shared" ref="N21:N22" si="16">IF(M21="","", M21*M$11)</f>
        <v/>
      </c>
      <c r="O21" s="232"/>
      <c r="P21" s="246" t="str">
        <f t="shared" ref="P21:P22" si="17">IF(O21="","", O21*O$11)</f>
        <v/>
      </c>
      <c r="Q21" s="232"/>
      <c r="R21" s="246" t="str">
        <f t="shared" ref="R21:R22" si="18">IF(Q21="","", Q21*Q$11)</f>
        <v/>
      </c>
      <c r="S21" s="232"/>
      <c r="T21" s="246" t="str">
        <f t="shared" ref="T21:T22" si="19">IF(S21="","", S21*S$11)</f>
        <v/>
      </c>
      <c r="V21" s="383" t="str">
        <f>IFERROR(IF(INDEX('Produtos Selecionados'!$G:$G,MATCH($E21,'Produtos Selecionados'!$E:$E,0))="MFO", "Evitar - ROA baixo", "OK"),"OK")</f>
        <v>Evitar - ROA baixo</v>
      </c>
    </row>
    <row r="22" spans="2:22" s="247" customFormat="1" ht="15">
      <c r="B22" s="230"/>
      <c r="C22" s="230"/>
      <c r="D22" s="230"/>
      <c r="E22" s="236" t="s">
        <v>2183</v>
      </c>
      <c r="F22" s="661" t="str">
        <f>IFERROR(INDEX('Produtos Selecionados'!$G:$G,MATCH($E22,'Produtos Selecionados'!$E:$E,0)),"-")</f>
        <v>MFO</v>
      </c>
      <c r="G22" s="661" t="str">
        <f>IFERROR(INDEX('Produtos Selecionados'!$H:$H,MATCH($E22,'Produtos Selecionados'!$E:$E,0)),"-")</f>
        <v>Sim</v>
      </c>
      <c r="H22" s="661">
        <f>IFERROR(INDEX('Produtos Selecionados'!$O:$O,MATCH($E22,'Produtos Selecionados'!$E:$E,0)),"-")</f>
        <v>6.6666666666666697E-4</v>
      </c>
      <c r="I22" s="662" t="str">
        <f>IFERROR(INDEX('Produtos Selecionados'!$L:$L,MATCH($E22,'Produtos Selecionados'!$E:$E,0)),"-")</f>
        <v>BRL</v>
      </c>
      <c r="J22" s="662">
        <f>IFERROR(INDEX('Produtos Selecionados'!$M:$M,MATCH($E22,'Produtos Selecionados'!$E:$E,0)),"-")</f>
        <v>0</v>
      </c>
      <c r="K22" s="232"/>
      <c r="L22" s="246" t="str">
        <f t="shared" si="15"/>
        <v/>
      </c>
      <c r="M22" s="232"/>
      <c r="N22" s="246" t="str">
        <f t="shared" si="16"/>
        <v/>
      </c>
      <c r="O22" s="232"/>
      <c r="P22" s="246" t="str">
        <f t="shared" si="17"/>
        <v/>
      </c>
      <c r="Q22" s="232"/>
      <c r="R22" s="246" t="str">
        <f t="shared" si="18"/>
        <v/>
      </c>
      <c r="S22" s="232"/>
      <c r="T22" s="246" t="str">
        <f t="shared" si="19"/>
        <v/>
      </c>
      <c r="V22" s="383" t="str">
        <f>IFERROR(IF(INDEX('Produtos Selecionados'!$G:$G,MATCH($E22,'Produtos Selecionados'!$E:$E,0))="MFO", "Evitar - ROA baixo", "OK"),"OK")</f>
        <v>Evitar - ROA baixo</v>
      </c>
    </row>
    <row r="23" spans="2:22" s="247" customFormat="1" ht="15">
      <c r="B23" s="230"/>
      <c r="C23" s="230"/>
      <c r="D23" s="230"/>
      <c r="E23" s="236" t="s">
        <v>2186</v>
      </c>
      <c r="F23" s="661" t="str">
        <f>IFERROR(INDEX('Produtos Selecionados'!$G:$G,MATCH($E23,'Produtos Selecionados'!$E:$E,0)),"-")</f>
        <v>-</v>
      </c>
      <c r="G23" s="661" t="str">
        <f>IFERROR(INDEX('Produtos Selecionados'!$H:$H,MATCH($E23,'Produtos Selecionados'!$E:$E,0)),"-")</f>
        <v>Sim</v>
      </c>
      <c r="H23" s="661">
        <f>IFERROR(INDEX('Produtos Selecionados'!$O:$O,MATCH($E23,'Produtos Selecionados'!$E:$E,0)),"-")</f>
        <v>1.55293333333333E-3</v>
      </c>
      <c r="I23" s="662" t="str">
        <f>IFERROR(INDEX('Produtos Selecionados'!$L:$L,MATCH($E23,'Produtos Selecionados'!$E:$E,0)),"-")</f>
        <v>BRL</v>
      </c>
      <c r="J23" s="662">
        <f>IFERROR(INDEX('Produtos Selecionados'!$M:$M,MATCH($E23,'Produtos Selecionados'!$E:$E,0)),"-")</f>
        <v>1</v>
      </c>
      <c r="K23" s="232">
        <v>0.03</v>
      </c>
      <c r="L23" s="246">
        <f ca="1">IF(K23="","", K23*K$11)</f>
        <v>2.4599999999999997E-2</v>
      </c>
      <c r="M23" s="232">
        <v>0.04</v>
      </c>
      <c r="N23" s="246">
        <f ca="1">IF(M23="","", M23*M$11)</f>
        <v>2.5600000000000001E-2</v>
      </c>
      <c r="O23" s="232">
        <v>0.04</v>
      </c>
      <c r="P23" s="246">
        <f ca="1">IF(O23="","", O23*O$11)</f>
        <v>2.0800000000000003E-2</v>
      </c>
      <c r="Q23" s="232"/>
      <c r="R23" s="246" t="str">
        <f>IF(Q23="","", Q23*Q$11)</f>
        <v/>
      </c>
      <c r="S23" s="232"/>
      <c r="T23" s="246" t="str">
        <f>IF(S23="","", S23*S$11)</f>
        <v/>
      </c>
      <c r="V23" s="383" t="str">
        <f>IFERROR(IF(INDEX('Produtos Selecionados'!$G:$G,MATCH($E23,'Produtos Selecionados'!$E:$E,0))="MFO", "Evitar - ROA baixo", "OK"),"OK")</f>
        <v>OK</v>
      </c>
    </row>
    <row r="24" spans="2:22" s="247" customFormat="1" ht="15">
      <c r="B24" s="230"/>
      <c r="C24" s="230"/>
      <c r="D24" s="230"/>
      <c r="E24" s="236" t="s">
        <v>2189</v>
      </c>
      <c r="F24" s="661" t="str">
        <f>IFERROR(INDEX('Produtos Selecionados'!$G:$G,MATCH($E24,'Produtos Selecionados'!$E:$E,0)),"-")</f>
        <v>-</v>
      </c>
      <c r="G24" s="661" t="str">
        <f>IFERROR(INDEX('Produtos Selecionados'!$H:$H,MATCH($E24,'Produtos Selecionados'!$E:$E,0)),"-")</f>
        <v>Sim</v>
      </c>
      <c r="H24" s="661">
        <f>IFERROR(INDEX('Produtos Selecionados'!$O:$O,MATCH($E24,'Produtos Selecionados'!$E:$E,0)),"-")</f>
        <v>1.4E-3</v>
      </c>
      <c r="I24" s="662" t="str">
        <f>IFERROR(INDEX('Produtos Selecionados'!$L:$L,MATCH($E24,'Produtos Selecionados'!$E:$E,0)),"-")</f>
        <v>BRL</v>
      </c>
      <c r="J24" s="662">
        <f>IFERROR(INDEX('Produtos Selecionados'!$M:$M,MATCH($E24,'Produtos Selecionados'!$E:$E,0)),"-")</f>
        <v>1</v>
      </c>
      <c r="K24" s="232">
        <v>0.04</v>
      </c>
      <c r="L24" s="246">
        <f ca="1">IF(K24="","", K24*K$11)</f>
        <v>3.2799999999999996E-2</v>
      </c>
      <c r="M24" s="232">
        <v>0.04</v>
      </c>
      <c r="N24" s="246">
        <f ca="1">IF(M24="","", M24*M$11)</f>
        <v>2.5600000000000001E-2</v>
      </c>
      <c r="O24" s="232">
        <v>0.04</v>
      </c>
      <c r="P24" s="246">
        <f ca="1">IF(O24="","", O24*O$11)</f>
        <v>2.0800000000000003E-2</v>
      </c>
      <c r="Q24" s="232">
        <v>0.1</v>
      </c>
      <c r="R24" s="246">
        <f ca="1">IF(Q24="","", Q24*Q$11)</f>
        <v>2.0000000000000004E-2</v>
      </c>
      <c r="S24" s="232"/>
      <c r="T24" s="246" t="str">
        <f>IF(S24="","", S24*S$11)</f>
        <v/>
      </c>
      <c r="V24" s="383" t="str">
        <f>IFERROR(IF(INDEX('Produtos Selecionados'!$G:$G,MATCH($E24,'Produtos Selecionados'!$E:$E,0))="MFO", "Evitar - ROA baixo", "OK"),"OK")</f>
        <v>OK</v>
      </c>
    </row>
    <row r="25" spans="2:22" s="247" customFormat="1" ht="15">
      <c r="B25" s="230"/>
      <c r="C25" s="230"/>
      <c r="D25" s="230"/>
      <c r="E25" s="236" t="s">
        <v>2284</v>
      </c>
      <c r="F25" s="661" t="str">
        <f>IFERROR(INDEX('Produtos Selecionados'!$G:$G,MATCH($E25,'Produtos Selecionados'!$E:$E,0)),"-")</f>
        <v>-</v>
      </c>
      <c r="G25" s="661" t="str">
        <f>IFERROR(INDEX('Produtos Selecionados'!$H:$H,MATCH($E25,'Produtos Selecionados'!$E:$E,0)),"-")</f>
        <v>Sim</v>
      </c>
      <c r="H25" s="661">
        <f>IFERROR(INDEX('Produtos Selecionados'!$O:$O,MATCH($E25,'Produtos Selecionados'!$E:$E,0)),"-")</f>
        <v>2.8E-3</v>
      </c>
      <c r="I25" s="662" t="str">
        <f>IFERROR(INDEX('Produtos Selecionados'!$L:$L,MATCH($E25,'Produtos Selecionados'!$E:$E,0)),"-")</f>
        <v>BRL</v>
      </c>
      <c r="J25" s="662">
        <f>IFERROR(INDEX('Produtos Selecionados'!$M:$M,MATCH($E25,'Produtos Selecionados'!$E:$E,0)),"-")</f>
        <v>1</v>
      </c>
      <c r="K25" s="232">
        <v>0.04</v>
      </c>
      <c r="L25" s="246">
        <f t="shared" ref="L25" ca="1" si="20">IF(K25="","", K25*K$11)</f>
        <v>3.2799999999999996E-2</v>
      </c>
      <c r="M25" s="232">
        <v>0.04</v>
      </c>
      <c r="N25" s="246">
        <f t="shared" ref="N25" ca="1" si="21">IF(M25="","", M25*M$11)</f>
        <v>2.5600000000000001E-2</v>
      </c>
      <c r="O25" s="232">
        <v>0.04</v>
      </c>
      <c r="P25" s="246">
        <f t="shared" ref="P25" ca="1" si="22">IF(O25="","", O25*O$11)</f>
        <v>2.0800000000000003E-2</v>
      </c>
      <c r="Q25" s="232">
        <v>0.1</v>
      </c>
      <c r="R25" s="246">
        <f t="shared" ref="R25" ca="1" si="23">IF(Q25="","", Q25*Q$11)</f>
        <v>2.0000000000000004E-2</v>
      </c>
      <c r="S25" s="232">
        <v>0.2</v>
      </c>
      <c r="T25" s="246">
        <f t="shared" ref="T25" ca="1" si="24">IF(S25="","", S25*S$11)</f>
        <v>1.6E-2</v>
      </c>
      <c r="V25" s="383" t="str">
        <f>IFERROR(IF(INDEX('Produtos Selecionados'!$G:$G,MATCH($E25,'Produtos Selecionados'!$E:$E,0))="MFO", "Evitar - ROA baixo", "OK"),"OK")</f>
        <v>OK</v>
      </c>
    </row>
    <row r="26" spans="2:22" s="247" customFormat="1" ht="15">
      <c r="B26" s="230"/>
      <c r="C26" s="230"/>
      <c r="D26" s="230"/>
      <c r="E26" s="236" t="s">
        <v>2184</v>
      </c>
      <c r="F26" s="661" t="str">
        <f>IFERROR(INDEX('Produtos Selecionados'!$G:$G,MATCH($E26,'Produtos Selecionados'!$E:$E,0)),"-")</f>
        <v>-</v>
      </c>
      <c r="G26" s="661" t="str">
        <f>IFERROR(INDEX('Produtos Selecionados'!$H:$H,MATCH($E26,'Produtos Selecionados'!$E:$E,0)),"-")</f>
        <v>Sim</v>
      </c>
      <c r="H26" s="661">
        <f>IFERROR(INDEX('Produtos Selecionados'!$O:$O,MATCH($E26,'Produtos Selecionados'!$E:$E,0)),"-")</f>
        <v>1.65E-3</v>
      </c>
      <c r="I26" s="662" t="str">
        <f>IFERROR(INDEX('Produtos Selecionados'!$L:$L,MATCH($E26,'Produtos Selecionados'!$E:$E,0)),"-")</f>
        <v>BRL</v>
      </c>
      <c r="J26" s="662">
        <f>IFERROR(INDEX('Produtos Selecionados'!$M:$M,MATCH($E26,'Produtos Selecionados'!$E:$E,0)),"-")</f>
        <v>1</v>
      </c>
      <c r="K26" s="232">
        <v>0.04</v>
      </c>
      <c r="L26" s="246">
        <f t="shared" ca="1" si="0"/>
        <v>3.2799999999999996E-2</v>
      </c>
      <c r="M26" s="232">
        <v>0.04</v>
      </c>
      <c r="N26" s="246">
        <f t="shared" ca="1" si="1"/>
        <v>2.5600000000000001E-2</v>
      </c>
      <c r="O26" s="232">
        <v>0.04</v>
      </c>
      <c r="P26" s="246">
        <f t="shared" ca="1" si="2"/>
        <v>2.0800000000000003E-2</v>
      </c>
      <c r="Q26" s="232"/>
      <c r="R26" s="246" t="str">
        <f t="shared" si="3"/>
        <v/>
      </c>
      <c r="S26" s="232"/>
      <c r="T26" s="246" t="str">
        <f t="shared" si="4"/>
        <v/>
      </c>
      <c r="V26" s="383" t="str">
        <f>IFERROR(IF(INDEX('Produtos Selecionados'!$G:$G,MATCH($E26,'Produtos Selecionados'!$E:$E,0))="MFO", "Evitar - ROA baixo", "OK"),"OK")</f>
        <v>OK</v>
      </c>
    </row>
    <row r="27" spans="2:22" s="247" customFormat="1" ht="15">
      <c r="B27" s="230"/>
      <c r="C27" s="230"/>
      <c r="D27" s="230"/>
      <c r="E27" s="236" t="s">
        <v>2190</v>
      </c>
      <c r="F27" s="661" t="str">
        <f>IFERROR(INDEX('Produtos Selecionados'!$G:$G,MATCH($E27,'Produtos Selecionados'!$E:$E,0)),"-")</f>
        <v>-</v>
      </c>
      <c r="G27" s="661" t="str">
        <f>IFERROR(INDEX('Produtos Selecionados'!$H:$H,MATCH($E27,'Produtos Selecionados'!$E:$E,0)),"-")</f>
        <v>Sim</v>
      </c>
      <c r="H27" s="661">
        <f>IFERROR(INDEX('Produtos Selecionados'!$O:$O,MATCH($E27,'Produtos Selecionados'!$E:$E,0)),"-")</f>
        <v>1.3998000000000001E-3</v>
      </c>
      <c r="I27" s="662" t="str">
        <f>IFERROR(INDEX('Produtos Selecionados'!$L:$L,MATCH($E27,'Produtos Selecionados'!$E:$E,0)),"-")</f>
        <v>BRL</v>
      </c>
      <c r="J27" s="662">
        <f>IFERROR(INDEX('Produtos Selecionados'!$M:$M,MATCH($E27,'Produtos Selecionados'!$E:$E,0)),"-")</f>
        <v>1</v>
      </c>
      <c r="K27" s="232">
        <v>0.04</v>
      </c>
      <c r="L27" s="246">
        <f t="shared" ref="L27" ca="1" si="25">IF(K27="","", K27*K$11)</f>
        <v>3.2799999999999996E-2</v>
      </c>
      <c r="M27" s="232">
        <v>0.04</v>
      </c>
      <c r="N27" s="246">
        <f t="shared" ref="N27" ca="1" si="26">IF(M27="","", M27*M$11)</f>
        <v>2.5600000000000001E-2</v>
      </c>
      <c r="O27" s="232">
        <v>0.04</v>
      </c>
      <c r="P27" s="246">
        <f t="shared" ref="P27" ca="1" si="27">IF(O27="","", O27*O$11)</f>
        <v>2.0800000000000003E-2</v>
      </c>
      <c r="Q27" s="232"/>
      <c r="R27" s="246" t="str">
        <f t="shared" ref="R27" si="28">IF(Q27="","", Q27*Q$11)</f>
        <v/>
      </c>
      <c r="S27" s="232"/>
      <c r="T27" s="246" t="str">
        <f t="shared" ref="T27" si="29">IF(S27="","", S27*S$11)</f>
        <v/>
      </c>
      <c r="V27" s="383" t="str">
        <f>IFERROR(IF(INDEX('Produtos Selecionados'!$G:$G,MATCH($E27,'Produtos Selecionados'!$E:$E,0))="MFO", "Evitar - ROA baixo", "OK"),"OK")</f>
        <v>OK</v>
      </c>
    </row>
    <row r="28" spans="2:22" s="247" customFormat="1" ht="15">
      <c r="B28" s="230"/>
      <c r="C28" s="230"/>
      <c r="D28" s="230"/>
      <c r="E28" s="236" t="s">
        <v>2230</v>
      </c>
      <c r="F28" s="661" t="str">
        <f>IFERROR(INDEX('Produtos Selecionados'!$G:$G,MATCH($E28,'Produtos Selecionados'!$E:$E,0)),"-")</f>
        <v>-</v>
      </c>
      <c r="G28" s="661" t="str">
        <f>IFERROR(INDEX('Produtos Selecionados'!$H:$H,MATCH($E28,'Produtos Selecionados'!$E:$E,0)),"-")</f>
        <v>Sim</v>
      </c>
      <c r="H28" s="661">
        <f>IFERROR(INDEX('Produtos Selecionados'!$O:$O,MATCH($E28,'Produtos Selecionados'!$E:$E,0)),"-")</f>
        <v>1E-3</v>
      </c>
      <c r="I28" s="662" t="str">
        <f>IFERROR(INDEX('Produtos Selecionados'!$L:$L,MATCH($E28,'Produtos Selecionados'!$E:$E,0)),"-")</f>
        <v>BRL</v>
      </c>
      <c r="J28" s="662">
        <f>IFERROR(INDEX('Produtos Selecionados'!$M:$M,MATCH($E28,'Produtos Selecionados'!$E:$E,0)),"-")</f>
        <v>1</v>
      </c>
      <c r="K28" s="232"/>
      <c r="L28" s="246" t="str">
        <f>IF(K28="","", K28*K$11)</f>
        <v/>
      </c>
      <c r="M28" s="232"/>
      <c r="N28" s="246" t="str">
        <f>IF(M28="","", M28*M$11)</f>
        <v/>
      </c>
      <c r="O28" s="232"/>
      <c r="P28" s="246" t="str">
        <f>IF(O28="","", O28*O$11)</f>
        <v/>
      </c>
      <c r="Q28" s="232"/>
      <c r="R28" s="246" t="str">
        <f>IF(Q28="","", Q28*Q$11)</f>
        <v/>
      </c>
      <c r="S28" s="232"/>
      <c r="T28" s="246" t="str">
        <f>IF(S28="","", S28*S$11)</f>
        <v/>
      </c>
      <c r="V28" s="383" t="str">
        <f>IFERROR(IF(INDEX('Produtos Selecionados'!$G:$G,MATCH($E28,'Produtos Selecionados'!$E:$E,0))="MFO", "Evitar - ROA baixo", "OK"),"OK")</f>
        <v>OK</v>
      </c>
    </row>
    <row r="29" spans="2:22" s="247" customFormat="1" ht="15">
      <c r="B29" s="230"/>
      <c r="C29" s="230"/>
      <c r="D29" s="230"/>
      <c r="E29" s="236" t="s">
        <v>2174</v>
      </c>
      <c r="F29" s="661" t="str">
        <f>IFERROR(INDEX('Produtos Selecionados'!$G:$G,MATCH($E29,'Produtos Selecionados'!$E:$E,0)),"-")</f>
        <v>-</v>
      </c>
      <c r="G29" s="661" t="str">
        <f>IFERROR(INDEX('Produtos Selecionados'!$H:$H,MATCH($E29,'Produtos Selecionados'!$E:$E,0)),"-")</f>
        <v>Sim</v>
      </c>
      <c r="H29" s="661">
        <f>IFERROR(INDEX('Produtos Selecionados'!$O:$O,MATCH($E29,'Produtos Selecionados'!$E:$E,0)),"-")</f>
        <v>1.0500000000000001E-2</v>
      </c>
      <c r="I29" s="662" t="str">
        <f>IFERROR(INDEX('Produtos Selecionados'!$L:$L,MATCH($E29,'Produtos Selecionados'!$E:$E,0)),"-")</f>
        <v>BRL</v>
      </c>
      <c r="J29" s="662">
        <f>IFERROR(INDEX('Produtos Selecionados'!$M:$M,MATCH($E29,'Produtos Selecionados'!$E:$E,0)),"-")</f>
        <v>1</v>
      </c>
      <c r="K29" s="232">
        <v>0.05</v>
      </c>
      <c r="L29" s="246">
        <f t="shared" ca="1" si="0"/>
        <v>4.1000000000000002E-2</v>
      </c>
      <c r="M29" s="232">
        <v>0.05</v>
      </c>
      <c r="N29" s="246">
        <f t="shared" ca="1" si="1"/>
        <v>3.2000000000000001E-2</v>
      </c>
      <c r="O29" s="232">
        <v>0.05</v>
      </c>
      <c r="P29" s="246">
        <f t="shared" ca="1" si="2"/>
        <v>2.6000000000000002E-2</v>
      </c>
      <c r="Q29" s="232">
        <v>0.1</v>
      </c>
      <c r="R29" s="246">
        <f t="shared" ca="1" si="3"/>
        <v>2.0000000000000004E-2</v>
      </c>
      <c r="S29" s="232">
        <v>0.2</v>
      </c>
      <c r="T29" s="246">
        <f t="shared" ca="1" si="4"/>
        <v>1.6E-2</v>
      </c>
      <c r="V29" s="383" t="str">
        <f>IFERROR(IF(INDEX('Produtos Selecionados'!$G:$G,MATCH($E29,'Produtos Selecionados'!$E:$E,0))="MFO", "Evitar - ROA baixo", "OK"),"OK")</f>
        <v>OK</v>
      </c>
    </row>
    <row r="30" spans="2:22" s="247" customFormat="1" ht="15">
      <c r="B30" s="230"/>
      <c r="C30" s="230"/>
      <c r="D30" s="230"/>
      <c r="E30" s="236" t="s">
        <v>1524</v>
      </c>
      <c r="F30" s="661" t="str">
        <f>IFERROR(INDEX('Produtos Selecionados'!$G:$G,MATCH($E30,'Produtos Selecionados'!$E:$E,0)),"-")</f>
        <v>-</v>
      </c>
      <c r="G30" s="661" t="str">
        <f>IFERROR(INDEX('Produtos Selecionados'!$H:$H,MATCH($E30,'Produtos Selecionados'!$E:$E,0)),"-")</f>
        <v>Sim</v>
      </c>
      <c r="H30" s="661">
        <f>IFERROR(INDEX('Produtos Selecionados'!$O:$O,MATCH($E30,'Produtos Selecionados'!$E:$E,0)),"-")</f>
        <v>7.0000000000000001E-3</v>
      </c>
      <c r="I30" s="662" t="str">
        <f>IFERROR(INDEX('Produtos Selecionados'!$L:$L,MATCH($E30,'Produtos Selecionados'!$E:$E,0)),"-")</f>
        <v>BRL</v>
      </c>
      <c r="J30" s="662">
        <f>IFERROR(INDEX('Produtos Selecionados'!$M:$M,MATCH($E30,'Produtos Selecionados'!$E:$E,0)),"-")</f>
        <v>91</v>
      </c>
      <c r="K30" s="232">
        <v>0.05</v>
      </c>
      <c r="L30" s="246">
        <f t="shared" ca="1" si="0"/>
        <v>4.1000000000000002E-2</v>
      </c>
      <c r="M30" s="232">
        <v>0.05</v>
      </c>
      <c r="N30" s="246">
        <f t="shared" ca="1" si="1"/>
        <v>3.2000000000000001E-2</v>
      </c>
      <c r="O30" s="232">
        <v>0.05</v>
      </c>
      <c r="P30" s="246">
        <f t="shared" ca="1" si="2"/>
        <v>2.6000000000000002E-2</v>
      </c>
      <c r="Q30" s="232"/>
      <c r="R30" s="246" t="str">
        <f t="shared" si="3"/>
        <v/>
      </c>
      <c r="S30" s="232"/>
      <c r="T30" s="246" t="str">
        <f t="shared" si="4"/>
        <v/>
      </c>
      <c r="V30" s="383" t="str">
        <f>IFERROR(IF(INDEX('Produtos Selecionados'!$G:$G,MATCH($E30,'Produtos Selecionados'!$E:$E,0))="MFO", "Evitar - ROA baixo", "OK"),"OK")</f>
        <v>OK</v>
      </c>
    </row>
    <row r="31" spans="2:22" s="247" customFormat="1" ht="15">
      <c r="B31" s="230"/>
      <c r="C31" s="230"/>
      <c r="D31" s="230"/>
      <c r="E31" s="236" t="s">
        <v>2214</v>
      </c>
      <c r="F31" s="661" t="str">
        <f>IFERROR(INDEX('Produtos Selecionados'!$G:$G,MATCH($E31,'Produtos Selecionados'!$E:$E,0)),"-")</f>
        <v>-</v>
      </c>
      <c r="G31" s="661" t="str">
        <f>IFERROR(INDEX('Produtos Selecionados'!$H:$H,MATCH($E31,'Produtos Selecionados'!$E:$E,0)),"-")</f>
        <v>Sim</v>
      </c>
      <c r="H31" s="661">
        <f>IFERROR(INDEX('Produtos Selecionados'!$O:$O,MATCH($E31,'Produtos Selecionados'!$E:$E,0)),"-")</f>
        <v>6.6666666666666697E-3</v>
      </c>
      <c r="I31" s="662" t="str">
        <f>IFERROR(INDEX('Produtos Selecionados'!$L:$L,MATCH($E31,'Produtos Selecionados'!$E:$E,0)),"-")</f>
        <v>BRL</v>
      </c>
      <c r="J31" s="662">
        <f>IFERROR(INDEX('Produtos Selecionados'!$M:$M,MATCH($E31,'Produtos Selecionados'!$E:$E,0)),"-")</f>
        <v>1</v>
      </c>
      <c r="K31" s="232">
        <v>0.05</v>
      </c>
      <c r="L31" s="246">
        <f ca="1">IF(K31="","", K31*K$11)</f>
        <v>4.1000000000000002E-2</v>
      </c>
      <c r="M31" s="232">
        <v>0.05</v>
      </c>
      <c r="N31" s="246">
        <f ca="1">IF(M31="","", M31*M$11)</f>
        <v>3.2000000000000001E-2</v>
      </c>
      <c r="O31" s="232">
        <v>0.05</v>
      </c>
      <c r="P31" s="246">
        <f ca="1">IF(O31="","", O31*O$11)</f>
        <v>2.6000000000000002E-2</v>
      </c>
      <c r="Q31" s="232">
        <v>0.1</v>
      </c>
      <c r="R31" s="246">
        <f ca="1">IF(Q31="","", Q31*Q$11)</f>
        <v>2.0000000000000004E-2</v>
      </c>
      <c r="S31" s="232"/>
      <c r="T31" s="246" t="str">
        <f>IF(S31="","", S31*S$11)</f>
        <v/>
      </c>
      <c r="V31" s="383" t="str">
        <f>IFERROR(IF(INDEX('Produtos Selecionados'!$G:$G,MATCH($E31,'Produtos Selecionados'!$E:$E,0))="MFO", "Evitar - ROA baixo", "OK"),"OK")</f>
        <v>OK</v>
      </c>
    </row>
    <row r="32" spans="2:22" s="247" customFormat="1" ht="15">
      <c r="B32" s="230"/>
      <c r="C32" s="230"/>
      <c r="D32" s="230"/>
      <c r="E32" s="236" t="s">
        <v>2173</v>
      </c>
      <c r="F32" s="661" t="str">
        <f>IFERROR(INDEX('Produtos Selecionados'!$G:$G,MATCH($E32,'Produtos Selecionados'!$E:$E,0)),"-")</f>
        <v>-</v>
      </c>
      <c r="G32" s="661" t="str">
        <f>IFERROR(INDEX('Produtos Selecionados'!$H:$H,MATCH($E32,'Produtos Selecionados'!$E:$E,0)),"-")</f>
        <v>Sim</v>
      </c>
      <c r="H32" s="661">
        <f>IFERROR(INDEX('Produtos Selecionados'!$O:$O,MATCH($E32,'Produtos Selecionados'!$E:$E,0)),"-")</f>
        <v>2.7499999999999998E-3</v>
      </c>
      <c r="I32" s="662" t="str">
        <f>IFERROR(INDEX('Produtos Selecionados'!$L:$L,MATCH($E32,'Produtos Selecionados'!$E:$E,0)),"-")</f>
        <v>BRL</v>
      </c>
      <c r="J32" s="662">
        <f>IFERROR(INDEX('Produtos Selecionados'!$M:$M,MATCH($E32,'Produtos Selecionados'!$E:$E,0)),"-")</f>
        <v>1</v>
      </c>
      <c r="K32" s="232">
        <v>0.04</v>
      </c>
      <c r="L32" s="246">
        <f ca="1">IF(K32="","", K32*K$11)</f>
        <v>3.2799999999999996E-2</v>
      </c>
      <c r="M32" s="232"/>
      <c r="N32" s="246" t="str">
        <f>IF(M32="","", M32*M$11)</f>
        <v/>
      </c>
      <c r="O32" s="232"/>
      <c r="P32" s="246" t="str">
        <f>IF(O32="","", O32*O$11)</f>
        <v/>
      </c>
      <c r="Q32" s="232"/>
      <c r="R32" s="246" t="str">
        <f>IF(Q32="","", Q32*Q$11)</f>
        <v/>
      </c>
      <c r="S32" s="232"/>
      <c r="T32" s="246" t="str">
        <f>IF(S32="","", S32*S$11)</f>
        <v/>
      </c>
      <c r="V32" s="383" t="str">
        <f>IFERROR(IF(INDEX('Produtos Selecionados'!$G:$G,MATCH($E32,'Produtos Selecionados'!$E:$E,0))="MFO", "Evitar - ROA baixo", "OK"),"OK")</f>
        <v>OK</v>
      </c>
    </row>
    <row r="33" spans="2:23" s="153" customFormat="1" ht="8.25" customHeight="1">
      <c r="B33" s="233"/>
      <c r="C33" s="233"/>
      <c r="D33" s="233"/>
      <c r="E33" s="176"/>
      <c r="F33" s="190"/>
      <c r="G33" s="190"/>
      <c r="H33" s="190"/>
      <c r="I33" s="190"/>
      <c r="J33" s="190"/>
      <c r="K33" s="248"/>
      <c r="L33" s="249" t="str">
        <f>IF(K33="","", K33*K$11)</f>
        <v/>
      </c>
      <c r="M33" s="232"/>
      <c r="N33" s="249" t="str">
        <f>IF(M33="","", M33*M$11)</f>
        <v/>
      </c>
      <c r="O33" s="248"/>
      <c r="P33" s="249" t="str">
        <f>IF(O33="","", O33*O$11)</f>
        <v/>
      </c>
      <c r="Q33" s="248"/>
      <c r="R33" s="249" t="str">
        <f>IF(Q33="","", Q33*Q$11)</f>
        <v/>
      </c>
      <c r="S33" s="248"/>
      <c r="T33" s="249" t="str">
        <f>IF(S33="","", S33*S$11)</f>
        <v/>
      </c>
      <c r="U33" s="243"/>
      <c r="V33" s="382"/>
      <c r="W33" s="243"/>
    </row>
    <row r="34" spans="2:23" s="153" customFormat="1" ht="15">
      <c r="B34" s="233"/>
      <c r="C34" s="233" t="s">
        <v>12</v>
      </c>
      <c r="D34" s="233" t="s">
        <v>12</v>
      </c>
      <c r="E34" s="155" t="s">
        <v>621</v>
      </c>
      <c r="F34" s="156"/>
      <c r="G34" s="156"/>
      <c r="H34" s="156"/>
      <c r="I34" s="156"/>
      <c r="J34" s="156"/>
      <c r="K34" s="235">
        <f ca="1">OFFSET('Asset Allocation Tatico'!$B$9, MATCH($E34,OFFSET('Asset Allocation Tatico'!$B$9,,,COUNTA('Asset Allocation Tatico'!$B:$B)-COUNTA('Asset Allocation Tatico'!$B$1:$B$9)),0)-1, MATCH(K$5,'Asset Allocation Tatico'!$D$5:$M$5,0)+2)</f>
        <v>0.15</v>
      </c>
      <c r="L34" s="244">
        <f ca="1">L36+L42+L51</f>
        <v>0.15000000000000002</v>
      </c>
      <c r="M34" s="235">
        <f ca="1">OFFSET('Asset Allocation Tatico'!$B$9, MATCH($E34,OFFSET('Asset Allocation Tatico'!$B$9,,,COUNTA('Asset Allocation Tatico'!$B:$B)-COUNTA('Asset Allocation Tatico'!$B$1:$B$9)),0)-1, MATCH(M$5,'Asset Allocation Tatico'!$D$5:$M$5,0)+2)</f>
        <v>0.15</v>
      </c>
      <c r="N34" s="244">
        <f ca="1">N36+N42+N51</f>
        <v>0.15000000000000002</v>
      </c>
      <c r="O34" s="235">
        <f ca="1">OFFSET('Asset Allocation Tatico'!$B$9, MATCH($E34,OFFSET('Asset Allocation Tatico'!$B$9,,,COUNTA('Asset Allocation Tatico'!$B:$B)-COUNTA('Asset Allocation Tatico'!$B$1:$B$9)),0)-1, MATCH(O$5,'Asset Allocation Tatico'!$D$5:$M$5,0)+2)</f>
        <v>0.1</v>
      </c>
      <c r="P34" s="244">
        <f ca="1">P36+P42+P51</f>
        <v>0.1</v>
      </c>
      <c r="Q34" s="235">
        <f ca="1">OFFSET('Asset Allocation Tatico'!$B$9, MATCH($E34,OFFSET('Asset Allocation Tatico'!$B$9,,,COUNTA('Asset Allocation Tatico'!$B:$B)-COUNTA('Asset Allocation Tatico'!$B$1:$B$9)),0)-1, MATCH(Q$5,'Asset Allocation Tatico'!$D$5:$M$5,0)+2)</f>
        <v>0.2</v>
      </c>
      <c r="R34" s="244">
        <f ca="1">R36+R42+R51</f>
        <v>0.2</v>
      </c>
      <c r="S34" s="235">
        <f ca="1">OFFSET('Asset Allocation Tatico'!$B$9, MATCH($E34,OFFSET('Asset Allocation Tatico'!$B$9,,,COUNTA('Asset Allocation Tatico'!$B:$B)-COUNTA('Asset Allocation Tatico'!$B$1:$B$9)),0)-1, MATCH(S$5,'Asset Allocation Tatico'!$D$5:$M$5,0)+2)</f>
        <v>0.15</v>
      </c>
      <c r="T34" s="245">
        <f ca="1">T36+T42+T51</f>
        <v>0.15000000000000002</v>
      </c>
      <c r="U34" s="157"/>
      <c r="V34" s="382"/>
      <c r="W34" s="157"/>
    </row>
    <row r="35" spans="2:23" s="153" customFormat="1" ht="3" customHeight="1">
      <c r="B35" s="233"/>
      <c r="C35" s="233"/>
      <c r="D35" s="233"/>
      <c r="F35" s="190"/>
      <c r="G35" s="190"/>
      <c r="H35" s="190"/>
      <c r="I35" s="190"/>
      <c r="J35" s="190"/>
      <c r="K35" s="276"/>
      <c r="L35" s="242"/>
      <c r="M35" s="276"/>
      <c r="N35" s="242"/>
      <c r="O35" s="276"/>
      <c r="P35" s="242"/>
      <c r="Q35" s="276"/>
      <c r="R35" s="242"/>
      <c r="S35" s="276"/>
      <c r="T35" s="242"/>
      <c r="U35" s="157"/>
      <c r="V35" s="382"/>
      <c r="W35" s="157"/>
    </row>
    <row r="36" spans="2:23" s="153" customFormat="1" ht="15">
      <c r="B36" s="233"/>
      <c r="C36" s="233"/>
      <c r="D36" s="233" t="s">
        <v>12</v>
      </c>
      <c r="E36" s="158" t="s">
        <v>1374</v>
      </c>
      <c r="F36" s="159"/>
      <c r="G36" s="159"/>
      <c r="H36" s="159"/>
      <c r="I36" s="159"/>
      <c r="J36" s="159"/>
      <c r="K36" s="234">
        <f ca="1">OFFSET('Asset Allocation Tatico'!$B$9, MATCH($E36,OFFSET('Asset Allocation Tatico'!$B$9,,,COUNTA('Asset Allocation Tatico'!$B:$B)-COUNTA('Asset Allocation Tatico'!$B$1:$B$9)),0)-1, MATCH(K$5,'Asset Allocation Tatico'!$D$5:$M$5,0)+2)</f>
        <v>0</v>
      </c>
      <c r="L36" s="207">
        <f>SUM(L37:L41)</f>
        <v>0</v>
      </c>
      <c r="M36" s="234">
        <f ca="1">OFFSET('Asset Allocation Tatico'!$B$9, MATCH($E36,OFFSET('Asset Allocation Tatico'!$B$9,,,COUNTA('Asset Allocation Tatico'!$B:$B)-COUNTA('Asset Allocation Tatico'!$B$1:$B$9)),0)-1, MATCH(M$5,'Asset Allocation Tatico'!$D$5:$M$5,0)+2)</f>
        <v>0</v>
      </c>
      <c r="N36" s="207">
        <f>SUM(N37:N41)</f>
        <v>0</v>
      </c>
      <c r="O36" s="234">
        <f ca="1">OFFSET('Asset Allocation Tatico'!$B$9, MATCH($E36,OFFSET('Asset Allocation Tatico'!$B$9,,,COUNTA('Asset Allocation Tatico'!$B:$B)-COUNTA('Asset Allocation Tatico'!$B$1:$B$9)),0)-1, MATCH(O$5,'Asset Allocation Tatico'!$D$5:$M$5,0)+2)</f>
        <v>0</v>
      </c>
      <c r="P36" s="207">
        <f>SUM(P37:P41)</f>
        <v>0</v>
      </c>
      <c r="Q36" s="234">
        <f ca="1">OFFSET('Asset Allocation Tatico'!$B$9, MATCH($E36,OFFSET('Asset Allocation Tatico'!$B$9,,,COUNTA('Asset Allocation Tatico'!$B:$B)-COUNTA('Asset Allocation Tatico'!$B$1:$B$9)),0)-1, MATCH(Q$5,'Asset Allocation Tatico'!$D$5:$M$5,0)+2)</f>
        <v>0</v>
      </c>
      <c r="R36" s="207">
        <f>SUM(R37:R41)</f>
        <v>0</v>
      </c>
      <c r="S36" s="234">
        <f ca="1">OFFSET('Asset Allocation Tatico'!$B$9, MATCH($E36,OFFSET('Asset Allocation Tatico'!$B$9,,,COUNTA('Asset Allocation Tatico'!$B:$B)-COUNTA('Asset Allocation Tatico'!$B$1:$B$9)),0)-1, MATCH(S$5,'Asset Allocation Tatico'!$D$5:$M$5,0)+2)</f>
        <v>0</v>
      </c>
      <c r="T36" s="207">
        <f>SUM(T37:T41)</f>
        <v>0</v>
      </c>
      <c r="U36" s="157"/>
      <c r="V36" s="382"/>
      <c r="W36" s="157"/>
    </row>
    <row r="37" spans="2:23" s="247" customFormat="1" ht="15">
      <c r="B37" s="230"/>
      <c r="C37" s="230"/>
      <c r="D37" s="230"/>
      <c r="E37" s="236" t="s">
        <v>1463</v>
      </c>
      <c r="F37" s="661" t="str">
        <f>IFERROR(INDEX('Produtos Selecionados'!$G:$G,MATCH($E37,'Produtos Selecionados'!$E:$E,0)),"-")</f>
        <v>-</v>
      </c>
      <c r="G37" s="661" t="str">
        <f>IFERROR(INDEX('Produtos Selecionados'!$H:$H,MATCH($E37,'Produtos Selecionados'!$E:$E,0)),"-")</f>
        <v>-</v>
      </c>
      <c r="H37" s="661" t="str">
        <f>IFERROR(INDEX('Produtos Selecionados'!$O:$O,MATCH($E37,'Produtos Selecionados'!$E:$E,0)),"-")</f>
        <v>-</v>
      </c>
      <c r="I37" s="662" t="str">
        <f>IFERROR(INDEX('Produtos Selecionados'!$L:$L,MATCH($E37,'Produtos Selecionados'!$E:$E,0)),"-")</f>
        <v>-</v>
      </c>
      <c r="J37" s="662" t="str">
        <f>IFERROR(INDEX('Produtos Selecionados'!$M:$M,MATCH($E37,'Produtos Selecionados'!$E:$E,0)),"-")</f>
        <v>-</v>
      </c>
      <c r="K37" s="232"/>
      <c r="L37" s="246" t="str">
        <f t="shared" ref="L37:N38" si="30">IF(K37="","", K37*K$36)</f>
        <v/>
      </c>
      <c r="M37" s="232"/>
      <c r="N37" s="246" t="str">
        <f t="shared" si="30"/>
        <v/>
      </c>
      <c r="O37" s="232"/>
      <c r="P37" s="246" t="str">
        <f>IF(O37="","", O37*O$36)</f>
        <v/>
      </c>
      <c r="Q37" s="232"/>
      <c r="R37" s="246" t="str">
        <f>IF(Q37="","", Q37*Q$36)</f>
        <v/>
      </c>
      <c r="S37" s="232"/>
      <c r="T37" s="246" t="str">
        <f>IF(S37="","", S37*S$36)</f>
        <v/>
      </c>
      <c r="V37" s="383" t="str">
        <f>IFERROR(IF(INDEX('Produtos Selecionados'!$G:$G,MATCH($E37,'Produtos Selecionados'!$E:$E,0))="MFO", "Evitar - ROA baixo", "OK"),"OK")</f>
        <v>OK</v>
      </c>
    </row>
    <row r="38" spans="2:23" s="247" customFormat="1" ht="15">
      <c r="B38" s="230"/>
      <c r="C38" s="230"/>
      <c r="D38" s="230"/>
      <c r="E38" s="236" t="s">
        <v>1444</v>
      </c>
      <c r="F38" s="661" t="str">
        <f>IFERROR(INDEX('Produtos Selecionados'!$G:$G,MATCH($E38,'Produtos Selecionados'!$E:$E,0)),"-")</f>
        <v>-</v>
      </c>
      <c r="G38" s="661" t="str">
        <f>IFERROR(INDEX('Produtos Selecionados'!$H:$H,MATCH($E38,'Produtos Selecionados'!$E:$E,0)),"-")</f>
        <v>-</v>
      </c>
      <c r="H38" s="661" t="str">
        <f>IFERROR(INDEX('Produtos Selecionados'!$O:$O,MATCH($E38,'Produtos Selecionados'!$E:$E,0)),"-")</f>
        <v>-</v>
      </c>
      <c r="I38" s="662" t="str">
        <f>IFERROR(INDEX('Produtos Selecionados'!$L:$L,MATCH($E38,'Produtos Selecionados'!$E:$E,0)),"-")</f>
        <v>-</v>
      </c>
      <c r="J38" s="662" t="str">
        <f>IFERROR(INDEX('Produtos Selecionados'!$M:$M,MATCH($E38,'Produtos Selecionados'!$E:$E,0)),"-")</f>
        <v>-</v>
      </c>
      <c r="K38" s="232"/>
      <c r="L38" s="246" t="str">
        <f t="shared" si="30"/>
        <v/>
      </c>
      <c r="M38" s="232"/>
      <c r="N38" s="246" t="str">
        <f t="shared" si="30"/>
        <v/>
      </c>
      <c r="O38" s="232"/>
      <c r="P38" s="246" t="str">
        <f>IF(O38="","", O38*O$36)</f>
        <v/>
      </c>
      <c r="Q38" s="232"/>
      <c r="R38" s="246" t="str">
        <f>IF(Q38="","", Q38*Q$36)</f>
        <v/>
      </c>
      <c r="S38" s="232"/>
      <c r="T38" s="246" t="str">
        <f>IF(S38="","", S38*S$36)</f>
        <v/>
      </c>
      <c r="V38" s="383" t="str">
        <f>IFERROR(IF(INDEX('Produtos Selecionados'!$G:$G,MATCH($E38,'Produtos Selecionados'!$E:$E,0))="MFO", "Evitar - ROA baixo", "OK"),"OK")</f>
        <v>OK</v>
      </c>
    </row>
    <row r="39" spans="2:23" s="247" customFormat="1" ht="15">
      <c r="B39" s="230"/>
      <c r="C39" s="230"/>
      <c r="D39" s="230"/>
      <c r="E39" s="236" t="s">
        <v>2215</v>
      </c>
      <c r="F39" s="661" t="str">
        <f>IFERROR(INDEX('Produtos Selecionados'!$G:$G,MATCH($E39,'Produtos Selecionados'!$E:$E,0)),"-")</f>
        <v>-</v>
      </c>
      <c r="G39" s="661" t="str">
        <f>IFERROR(INDEX('Produtos Selecionados'!$H:$H,MATCH($E39,'Produtos Selecionados'!$E:$E,0)),"-")</f>
        <v>Sim</v>
      </c>
      <c r="H39" s="661">
        <f>IFERROR(INDEX('Produtos Selecionados'!$O:$O,MATCH($E39,'Produtos Selecionados'!$E:$E,0)),"-")</f>
        <v>1.9599999999999999E-3</v>
      </c>
      <c r="I39" s="662" t="str">
        <f>IFERROR(INDEX('Produtos Selecionados'!$L:$L,MATCH($E39,'Produtos Selecionados'!$E:$E,0)),"-")</f>
        <v>BRL</v>
      </c>
      <c r="J39" s="662">
        <f>IFERROR(INDEX('Produtos Selecionados'!$M:$M,MATCH($E39,'Produtos Selecionados'!$E:$E,0)),"-")</f>
        <v>1</v>
      </c>
      <c r="K39" s="232"/>
      <c r="L39" s="246" t="str">
        <f t="shared" ref="L39" si="31">IF(K39="","", K39*K$36)</f>
        <v/>
      </c>
      <c r="M39" s="232"/>
      <c r="N39" s="246" t="str">
        <f t="shared" ref="N39" si="32">IF(M39="","", M39*M$36)</f>
        <v/>
      </c>
      <c r="O39" s="232"/>
      <c r="P39" s="246" t="str">
        <f>IF(O39="","", O39*O$36)</f>
        <v/>
      </c>
      <c r="Q39" s="232"/>
      <c r="R39" s="246" t="str">
        <f>IF(Q39="","", Q39*Q$36)</f>
        <v/>
      </c>
      <c r="S39" s="232"/>
      <c r="T39" s="246" t="str">
        <f>IF(S39="","", S39*S$36)</f>
        <v/>
      </c>
      <c r="V39" s="383" t="str">
        <f>IFERROR(IF(INDEX('Produtos Selecionados'!$G:$G,MATCH($E39,'Produtos Selecionados'!$E:$E,0))="MFO", "Evitar - ROA baixo", "OK"),"OK")</f>
        <v>OK</v>
      </c>
    </row>
    <row r="40" spans="2:23" s="247" customFormat="1" ht="15">
      <c r="B40" s="230"/>
      <c r="C40" s="230"/>
      <c r="D40" s="230"/>
      <c r="E40" s="236" t="s">
        <v>1764</v>
      </c>
      <c r="F40" s="661" t="str">
        <f>IFERROR(INDEX('Produtos Selecionados'!$G:$G,MATCH($E40,'Produtos Selecionados'!$E:$E,0)),"-")</f>
        <v>-</v>
      </c>
      <c r="G40" s="661" t="str">
        <f>IFERROR(INDEX('Produtos Selecionados'!$H:$H,MATCH($E40,'Produtos Selecionados'!$E:$E,0)),"-")</f>
        <v>Sim</v>
      </c>
      <c r="H40" s="661">
        <f>IFERROR(INDEX('Produtos Selecionados'!$O:$O,MATCH($E40,'Produtos Selecionados'!$E:$E,0)),"-")</f>
        <v>2.8800000000000002E-3</v>
      </c>
      <c r="I40" s="662" t="str">
        <f>IFERROR(INDEX('Produtos Selecionados'!$L:$L,MATCH($E40,'Produtos Selecionados'!$E:$E,0)),"-")</f>
        <v>BRL</v>
      </c>
      <c r="J40" s="662">
        <f>IFERROR(INDEX('Produtos Selecionados'!$M:$M,MATCH($E40,'Produtos Selecionados'!$E:$E,0)),"-")</f>
        <v>1</v>
      </c>
      <c r="K40" s="232"/>
      <c r="L40" s="246" t="str">
        <f t="shared" ref="L40" si="33">IF(K40="","", K40*K$36)</f>
        <v/>
      </c>
      <c r="M40" s="232"/>
      <c r="N40" s="246" t="str">
        <f t="shared" ref="N40" si="34">IF(M40="","", M40*M$36)</f>
        <v/>
      </c>
      <c r="O40" s="232"/>
      <c r="P40" s="246" t="str">
        <f>IF(O40="","", O40*O$36)</f>
        <v/>
      </c>
      <c r="Q40" s="232"/>
      <c r="R40" s="246" t="str">
        <f>IF(Q40="","", Q40*Q$36)</f>
        <v/>
      </c>
      <c r="S40" s="232"/>
      <c r="T40" s="246" t="str">
        <f>IF(S40="","", S40*S$36)</f>
        <v/>
      </c>
      <c r="V40" s="383" t="str">
        <f>IFERROR(IF(INDEX('Produtos Selecionados'!$G:$G,MATCH($E40,'Produtos Selecionados'!$E:$E,0))="MFO", "Evitar - ROA baixo", "OK"),"OK")</f>
        <v>OK</v>
      </c>
    </row>
    <row r="41" spans="2:23" s="153" customFormat="1" ht="8.25" customHeight="1">
      <c r="B41" s="233"/>
      <c r="C41" s="233"/>
      <c r="D41" s="233"/>
      <c r="E41" s="176"/>
      <c r="F41" s="190"/>
      <c r="G41" s="190"/>
      <c r="H41" s="190"/>
      <c r="I41" s="190"/>
      <c r="J41" s="190"/>
      <c r="K41" s="248"/>
      <c r="L41" s="249" t="str">
        <f>IF(K41="","", K41*K$11)</f>
        <v/>
      </c>
      <c r="M41" s="290"/>
      <c r="N41" s="249" t="str">
        <f>IF(M41="","", M41*M$11)</f>
        <v/>
      </c>
      <c r="O41" s="248"/>
      <c r="P41" s="249" t="str">
        <f>IF(O41="","", O41*O$11)</f>
        <v/>
      </c>
      <c r="Q41" s="248"/>
      <c r="R41" s="249" t="str">
        <f>IF(Q41="","", Q41*Q$11)</f>
        <v/>
      </c>
      <c r="S41" s="248"/>
      <c r="T41" s="249" t="str">
        <f>IF(S41="","", S41*S$11)</f>
        <v/>
      </c>
      <c r="U41" s="243"/>
      <c r="V41" s="382"/>
      <c r="W41" s="243"/>
    </row>
    <row r="42" spans="2:23" s="153" customFormat="1" ht="15">
      <c r="B42" s="233"/>
      <c r="C42" s="233"/>
      <c r="D42" s="233" t="s">
        <v>12</v>
      </c>
      <c r="E42" s="158" t="s">
        <v>1378</v>
      </c>
      <c r="F42" s="159"/>
      <c r="G42" s="159"/>
      <c r="H42" s="159"/>
      <c r="I42" s="159"/>
      <c r="J42" s="159"/>
      <c r="K42" s="234">
        <f ca="1">OFFSET('Asset Allocation Tatico'!$B$9, MATCH($E42,OFFSET('Asset Allocation Tatico'!$B$9,,,COUNTA('Asset Allocation Tatico'!$B:$B)-COUNTA('Asset Allocation Tatico'!$B$1:$B$9)),0)-1, MATCH(K$5,'Asset Allocation Tatico'!$D$5:$M$5,0)+2)</f>
        <v>0.11</v>
      </c>
      <c r="L42" s="207">
        <f ca="1">SUM(L43:L50)</f>
        <v>0.11000000000000001</v>
      </c>
      <c r="M42" s="234">
        <f ca="1">OFFSET('Asset Allocation Tatico'!$B$9, MATCH($E42,OFFSET('Asset Allocation Tatico'!$B$9,,,COUNTA('Asset Allocation Tatico'!$B:$B)-COUNTA('Asset Allocation Tatico'!$B$1:$B$9)),0)-1, MATCH(M$5,'Asset Allocation Tatico'!$D$5:$M$5,0)+2)</f>
        <v>0.11</v>
      </c>
      <c r="N42" s="207">
        <f ca="1">SUM(N43:N50)</f>
        <v>0.11000000000000001</v>
      </c>
      <c r="O42" s="234">
        <f ca="1">OFFSET('Asset Allocation Tatico'!$B$9, MATCH($E42,OFFSET('Asset Allocation Tatico'!$B$9,,,COUNTA('Asset Allocation Tatico'!$B:$B)-COUNTA('Asset Allocation Tatico'!$B$1:$B$9)),0)-1, MATCH(O$5,'Asset Allocation Tatico'!$D$5:$M$5,0)+2)</f>
        <v>7.4999999999999997E-2</v>
      </c>
      <c r="P42" s="207">
        <f ca="1">SUM(P43:P50)</f>
        <v>7.4999999999999997E-2</v>
      </c>
      <c r="Q42" s="234">
        <f ca="1">OFFSET('Asset Allocation Tatico'!$B$9, MATCH($E42,OFFSET('Asset Allocation Tatico'!$B$9,,,COUNTA('Asset Allocation Tatico'!$B:$B)-COUNTA('Asset Allocation Tatico'!$B$1:$B$9)),0)-1, MATCH(Q$5,'Asset Allocation Tatico'!$D$5:$M$5,0)+2)</f>
        <v>0.15</v>
      </c>
      <c r="R42" s="207">
        <f ca="1">SUM(R43:R50)</f>
        <v>0.15</v>
      </c>
      <c r="S42" s="234">
        <f ca="1">OFFSET('Asset Allocation Tatico'!$B$9, MATCH($E42,OFFSET('Asset Allocation Tatico'!$B$9,,,COUNTA('Asset Allocation Tatico'!$B:$B)-COUNTA('Asset Allocation Tatico'!$B$1:$B$9)),0)-1, MATCH(S$5,'Asset Allocation Tatico'!$D$5:$M$5,0)+2)</f>
        <v>0.11</v>
      </c>
      <c r="T42" s="207">
        <f ca="1">SUM(T43:T50)</f>
        <v>0.11000000000000001</v>
      </c>
      <c r="U42" s="157"/>
      <c r="V42" s="382"/>
      <c r="W42" s="157"/>
    </row>
    <row r="43" spans="2:23" s="247" customFormat="1" ht="15">
      <c r="B43" s="230"/>
      <c r="C43" s="230"/>
      <c r="D43" s="230"/>
      <c r="E43" s="236" t="s">
        <v>1445</v>
      </c>
      <c r="F43" s="661" t="str">
        <f>IFERROR(INDEX('Produtos Selecionados'!$G:$G,MATCH($E43,'Produtos Selecionados'!$E:$E,0)),"-")</f>
        <v>-</v>
      </c>
      <c r="G43" s="661" t="str">
        <f>IFERROR(INDEX('Produtos Selecionados'!$H:$H,MATCH($E43,'Produtos Selecionados'!$E:$E,0)),"-")</f>
        <v>-</v>
      </c>
      <c r="H43" s="661" t="str">
        <f>IFERROR(INDEX('Produtos Selecionados'!$O:$O,MATCH($E43,'Produtos Selecionados'!$E:$E,0)),"-")</f>
        <v>-</v>
      </c>
      <c r="I43" s="662" t="str">
        <f>IFERROR(INDEX('Produtos Selecionados'!$L:$L,MATCH($E43,'Produtos Selecionados'!$E:$E,0)),"-")</f>
        <v>-</v>
      </c>
      <c r="J43" s="662" t="str">
        <f>IFERROR(INDEX('Produtos Selecionados'!$M:$M,MATCH($E43,'Produtos Selecionados'!$E:$E,0)),"-")</f>
        <v>-</v>
      </c>
      <c r="K43" s="232"/>
      <c r="L43" s="246" t="str">
        <f t="shared" ref="L43:L49" si="35">IF(K43="","", K43*K$42)</f>
        <v/>
      </c>
      <c r="M43" s="232"/>
      <c r="N43" s="246" t="str">
        <f t="shared" ref="N43" si="36">IF(M43="","", M43*M$42)</f>
        <v/>
      </c>
      <c r="O43" s="232"/>
      <c r="P43" s="246" t="str">
        <f t="shared" ref="P43:P49" si="37">IF(O43="","", O43*O$42)</f>
        <v/>
      </c>
      <c r="Q43" s="232"/>
      <c r="R43" s="246" t="str">
        <f t="shared" ref="R43:R49" si="38">IF(Q43="","", Q43*Q$42)</f>
        <v/>
      </c>
      <c r="S43" s="232"/>
      <c r="T43" s="246" t="str">
        <f t="shared" ref="T43:T49" si="39">IF(S43="","", S43*S$42)</f>
        <v/>
      </c>
      <c r="V43" s="383" t="str">
        <f>IFERROR(IF(INDEX('Produtos Selecionados'!$G:$G,MATCH($E43,'Produtos Selecionados'!$E:$E,0))="MFO", "Evitar - ROA baixo", "OK"),"OK")</f>
        <v>OK</v>
      </c>
    </row>
    <row r="44" spans="2:23" s="247" customFormat="1" ht="15">
      <c r="B44" s="230"/>
      <c r="C44" s="230"/>
      <c r="D44" s="230"/>
      <c r="E44" s="236" t="str">
        <f ca="1">'RF &amp; RV Guide'!E36</f>
        <v>NTN-B 2030 (IPCA+5.30%)</v>
      </c>
      <c r="F44" s="661" t="str">
        <f ca="1">IFERROR(INDEX('Produtos Selecionados'!$G:$G,MATCH($E44,'Produtos Selecionados'!$E:$E,0)),"-")</f>
        <v>MFO</v>
      </c>
      <c r="G44" s="661" t="str">
        <f ca="1">IFERROR(INDEX('Produtos Selecionados'!$H:$H,MATCH($E44,'Produtos Selecionados'!$E:$E,0)),"-")</f>
        <v>Sim</v>
      </c>
      <c r="H44" s="661" t="str">
        <f ca="1">IFERROR(INDEX('Produtos Selecionados'!$O:$O,MATCH($E44,'Produtos Selecionados'!$E:$E,0)),"-")</f>
        <v>-</v>
      </c>
      <c r="I44" s="662" t="str">
        <f ca="1">IFERROR(INDEX('Produtos Selecionados'!$L:$L,MATCH($E44,'Produtos Selecionados'!$E:$E,0)),"-")</f>
        <v>BRL</v>
      </c>
      <c r="J44" s="662">
        <f ca="1">IFERROR(INDEX('Produtos Selecionados'!$M:$M,MATCH($E44,'Produtos Selecionados'!$E:$E,0)),"-")</f>
        <v>2863</v>
      </c>
      <c r="K44" s="232"/>
      <c r="L44" s="246" t="str">
        <f t="shared" si="35"/>
        <v/>
      </c>
      <c r="M44" s="232"/>
      <c r="N44" s="246" t="str">
        <f t="shared" ref="N44:N49" si="40">IF(M44="","", M44*M$42)</f>
        <v/>
      </c>
      <c r="O44" s="232"/>
      <c r="P44" s="246" t="str">
        <f t="shared" si="37"/>
        <v/>
      </c>
      <c r="Q44" s="232"/>
      <c r="R44" s="246" t="str">
        <f t="shared" si="38"/>
        <v/>
      </c>
      <c r="S44" s="232"/>
      <c r="T44" s="246" t="str">
        <f t="shared" si="39"/>
        <v/>
      </c>
      <c r="V44" s="383" t="str">
        <f ca="1">IFERROR(IF(INDEX('Produtos Selecionados'!$G:$G,MATCH($E44,'Produtos Selecionados'!$E:$E,0))="MFO", "Evitar - ROA baixo", "OK"),"OK")</f>
        <v>Evitar - ROA baixo</v>
      </c>
    </row>
    <row r="45" spans="2:23" s="247" customFormat="1" ht="15">
      <c r="B45" s="230"/>
      <c r="C45" s="230"/>
      <c r="D45" s="230"/>
      <c r="E45" s="236" t="s">
        <v>1473</v>
      </c>
      <c r="F45" s="661" t="str">
        <f>IFERROR(INDEX('Produtos Selecionados'!$G:$G,MATCH($E45,'Produtos Selecionados'!$E:$E,0)),"-")</f>
        <v>-</v>
      </c>
      <c r="G45" s="661" t="str">
        <f>IFERROR(INDEX('Produtos Selecionados'!$H:$H,MATCH($E45,'Produtos Selecionados'!$E:$E,0)),"-")</f>
        <v>-</v>
      </c>
      <c r="H45" s="661" t="str">
        <f>IFERROR(INDEX('Produtos Selecionados'!$O:$O,MATCH($E45,'Produtos Selecionados'!$E:$E,0)),"-")</f>
        <v>-</v>
      </c>
      <c r="I45" s="662" t="str">
        <f>IFERROR(INDEX('Produtos Selecionados'!$L:$L,MATCH($E45,'Produtos Selecionados'!$E:$E,0)),"-")</f>
        <v>-</v>
      </c>
      <c r="J45" s="662" t="str">
        <f>IFERROR(INDEX('Produtos Selecionados'!$M:$M,MATCH($E45,'Produtos Selecionados'!$E:$E,0)),"-")</f>
        <v>-</v>
      </c>
      <c r="K45" s="232">
        <v>0.2</v>
      </c>
      <c r="L45" s="246">
        <f t="shared" ca="1" si="35"/>
        <v>2.2000000000000002E-2</v>
      </c>
      <c r="M45" s="232">
        <v>0.2</v>
      </c>
      <c r="N45" s="246">
        <f t="shared" ca="1" si="40"/>
        <v>2.2000000000000002E-2</v>
      </c>
      <c r="O45" s="232">
        <v>0.2</v>
      </c>
      <c r="P45" s="246">
        <f t="shared" ca="1" si="37"/>
        <v>1.4999999999999999E-2</v>
      </c>
      <c r="Q45" s="232">
        <v>0.2</v>
      </c>
      <c r="R45" s="246">
        <f t="shared" ca="1" si="38"/>
        <v>0.03</v>
      </c>
      <c r="S45" s="232">
        <v>0.2</v>
      </c>
      <c r="T45" s="246">
        <f t="shared" ca="1" si="39"/>
        <v>2.2000000000000002E-2</v>
      </c>
      <c r="V45" s="383" t="str">
        <f>IFERROR(IF(INDEX('Produtos Selecionados'!$G:$G,MATCH($E45,'Produtos Selecionados'!$E:$E,0))="MFO", "Evitar - ROA baixo", "OK"),"OK")</f>
        <v>OK</v>
      </c>
    </row>
    <row r="46" spans="2:23" s="247" customFormat="1" ht="15">
      <c r="B46" s="230"/>
      <c r="C46" s="230"/>
      <c r="D46" s="230"/>
      <c r="E46" s="236" t="s">
        <v>1464</v>
      </c>
      <c r="F46" s="661" t="str">
        <f>IFERROR(INDEX('Produtos Selecionados'!$G:$G,MATCH($E46,'Produtos Selecionados'!$E:$E,0)),"-")</f>
        <v>-</v>
      </c>
      <c r="G46" s="661" t="str">
        <f>IFERROR(INDEX('Produtos Selecionados'!$H:$H,MATCH($E46,'Produtos Selecionados'!$E:$E,0)),"-")</f>
        <v>-</v>
      </c>
      <c r="H46" s="661" t="str">
        <f>IFERROR(INDEX('Produtos Selecionados'!$O:$O,MATCH($E46,'Produtos Selecionados'!$E:$E,0)),"-")</f>
        <v>-</v>
      </c>
      <c r="I46" s="662" t="str">
        <f>IFERROR(INDEX('Produtos Selecionados'!$L:$L,MATCH($E46,'Produtos Selecionados'!$E:$E,0)),"-")</f>
        <v>-</v>
      </c>
      <c r="J46" s="662" t="str">
        <f>IFERROR(INDEX('Produtos Selecionados'!$M:$M,MATCH($E46,'Produtos Selecionados'!$E:$E,0)),"-")</f>
        <v>-</v>
      </c>
      <c r="K46" s="232">
        <v>0.2</v>
      </c>
      <c r="L46" s="246">
        <f t="shared" ca="1" si="35"/>
        <v>2.2000000000000002E-2</v>
      </c>
      <c r="M46" s="232">
        <v>0.2</v>
      </c>
      <c r="N46" s="246">
        <f t="shared" ca="1" si="40"/>
        <v>2.2000000000000002E-2</v>
      </c>
      <c r="O46" s="232">
        <v>0.2</v>
      </c>
      <c r="P46" s="246">
        <f t="shared" ca="1" si="37"/>
        <v>1.4999999999999999E-2</v>
      </c>
      <c r="Q46" s="232">
        <v>0.2</v>
      </c>
      <c r="R46" s="246">
        <f t="shared" ca="1" si="38"/>
        <v>0.03</v>
      </c>
      <c r="S46" s="232">
        <v>0.2</v>
      </c>
      <c r="T46" s="246">
        <f t="shared" ca="1" si="39"/>
        <v>2.2000000000000002E-2</v>
      </c>
      <c r="V46" s="383" t="str">
        <f>IFERROR(IF(INDEX('Produtos Selecionados'!$G:$G,MATCH($E46,'Produtos Selecionados'!$E:$E,0))="MFO", "Evitar - ROA baixo", "OK"),"OK")</f>
        <v>OK</v>
      </c>
    </row>
    <row r="47" spans="2:23" s="247" customFormat="1" ht="15">
      <c r="B47" s="230"/>
      <c r="C47" s="230"/>
      <c r="D47" s="230"/>
      <c r="E47" s="236" t="s">
        <v>1465</v>
      </c>
      <c r="F47" s="661" t="str">
        <f>IFERROR(INDEX('Produtos Selecionados'!$G:$G,MATCH($E47,'Produtos Selecionados'!$E:$E,0)),"-")</f>
        <v>-</v>
      </c>
      <c r="G47" s="661" t="str">
        <f>IFERROR(INDEX('Produtos Selecionados'!$H:$H,MATCH($E47,'Produtos Selecionados'!$E:$E,0)),"-")</f>
        <v>-</v>
      </c>
      <c r="H47" s="661" t="str">
        <f>IFERROR(INDEX('Produtos Selecionados'!$O:$O,MATCH($E47,'Produtos Selecionados'!$E:$E,0)),"-")</f>
        <v>-</v>
      </c>
      <c r="I47" s="662" t="str">
        <f>IFERROR(INDEX('Produtos Selecionados'!$L:$L,MATCH($E47,'Produtos Selecionados'!$E:$E,0)),"-")</f>
        <v>-</v>
      </c>
      <c r="J47" s="662" t="str">
        <f>IFERROR(INDEX('Produtos Selecionados'!$M:$M,MATCH($E47,'Produtos Selecionados'!$E:$E,0)),"-")</f>
        <v>-</v>
      </c>
      <c r="K47" s="232">
        <v>0.2</v>
      </c>
      <c r="L47" s="246">
        <f t="shared" ca="1" si="35"/>
        <v>2.2000000000000002E-2</v>
      </c>
      <c r="M47" s="232">
        <v>0.2</v>
      </c>
      <c r="N47" s="246">
        <f t="shared" ca="1" si="40"/>
        <v>2.2000000000000002E-2</v>
      </c>
      <c r="O47" s="232">
        <v>0.2</v>
      </c>
      <c r="P47" s="246">
        <f t="shared" ca="1" si="37"/>
        <v>1.4999999999999999E-2</v>
      </c>
      <c r="Q47" s="232">
        <v>0.2</v>
      </c>
      <c r="R47" s="246">
        <f t="shared" ca="1" si="38"/>
        <v>0.03</v>
      </c>
      <c r="S47" s="232">
        <v>0.2</v>
      </c>
      <c r="T47" s="246">
        <f t="shared" ca="1" si="39"/>
        <v>2.2000000000000002E-2</v>
      </c>
      <c r="V47" s="383" t="str">
        <f>IFERROR(IF(INDEX('Produtos Selecionados'!$G:$G,MATCH($E47,'Produtos Selecionados'!$E:$E,0))="MFO", "Evitar - ROA baixo", "OK"),"OK")</f>
        <v>OK</v>
      </c>
    </row>
    <row r="48" spans="2:23" s="247" customFormat="1" ht="15">
      <c r="B48" s="230"/>
      <c r="C48" s="230"/>
      <c r="D48" s="230"/>
      <c r="E48" s="236" t="s">
        <v>1466</v>
      </c>
      <c r="F48" s="661" t="str">
        <f>IFERROR(INDEX('Produtos Selecionados'!$G:$G,MATCH($E48,'Produtos Selecionados'!$E:$E,0)),"-")</f>
        <v>-</v>
      </c>
      <c r="G48" s="661" t="str">
        <f>IFERROR(INDEX('Produtos Selecionados'!$H:$H,MATCH($E48,'Produtos Selecionados'!$E:$E,0)),"-")</f>
        <v>-</v>
      </c>
      <c r="H48" s="661" t="str">
        <f>IFERROR(INDEX('Produtos Selecionados'!$O:$O,MATCH($E48,'Produtos Selecionados'!$E:$E,0)),"-")</f>
        <v>-</v>
      </c>
      <c r="I48" s="662" t="str">
        <f>IFERROR(INDEX('Produtos Selecionados'!$L:$L,MATCH($E48,'Produtos Selecionados'!$E:$E,0)),"-")</f>
        <v>-</v>
      </c>
      <c r="J48" s="662" t="str">
        <f>IFERROR(INDEX('Produtos Selecionados'!$M:$M,MATCH($E48,'Produtos Selecionados'!$E:$E,0)),"-")</f>
        <v>-</v>
      </c>
      <c r="K48" s="232">
        <v>0.2</v>
      </c>
      <c r="L48" s="246">
        <f t="shared" ca="1" si="35"/>
        <v>2.2000000000000002E-2</v>
      </c>
      <c r="M48" s="232">
        <v>0.2</v>
      </c>
      <c r="N48" s="246">
        <f t="shared" ca="1" si="40"/>
        <v>2.2000000000000002E-2</v>
      </c>
      <c r="O48" s="232">
        <v>0.2</v>
      </c>
      <c r="P48" s="246">
        <f t="shared" ca="1" si="37"/>
        <v>1.4999999999999999E-2</v>
      </c>
      <c r="Q48" s="232">
        <v>0.2</v>
      </c>
      <c r="R48" s="246">
        <f t="shared" ca="1" si="38"/>
        <v>0.03</v>
      </c>
      <c r="S48" s="232">
        <v>0.2</v>
      </c>
      <c r="T48" s="246">
        <f t="shared" ca="1" si="39"/>
        <v>2.2000000000000002E-2</v>
      </c>
      <c r="V48" s="383" t="str">
        <f>IFERROR(IF(INDEX('Produtos Selecionados'!$G:$G,MATCH($E48,'Produtos Selecionados'!$E:$E,0))="MFO", "Evitar - ROA baixo", "OK"),"OK")</f>
        <v>OK</v>
      </c>
    </row>
    <row r="49" spans="2:23" s="247" customFormat="1" ht="15">
      <c r="B49" s="230"/>
      <c r="C49" s="230"/>
      <c r="D49" s="230"/>
      <c r="E49" s="236" t="str">
        <f>'RF &amp; RV Guide'!E42</f>
        <v>BDIF11 (IMA-B+2.20%)</v>
      </c>
      <c r="F49" s="661" t="str">
        <f>IFERROR(INDEX('Produtos Selecionados'!$G:$G,MATCH($E49,'Produtos Selecionados'!$E:$E,0)),"-")</f>
        <v>-</v>
      </c>
      <c r="G49" s="661" t="str">
        <f>IFERROR(INDEX('Produtos Selecionados'!$H:$H,MATCH($E49,'Produtos Selecionados'!$E:$E,0)),"-")</f>
        <v>Sim</v>
      </c>
      <c r="H49" s="661" t="str">
        <f>IFERROR(INDEX('Produtos Selecionados'!$O:$O,MATCH($E49,'Produtos Selecionados'!$E:$E,0)),"-")</f>
        <v>-</v>
      </c>
      <c r="I49" s="662" t="str">
        <f>IFERROR(INDEX('Produtos Selecionados'!$L:$L,MATCH($E49,'Produtos Selecionados'!$E:$E,0)),"-")</f>
        <v>BRL</v>
      </c>
      <c r="J49" s="662">
        <f>IFERROR(INDEX('Produtos Selecionados'!$M:$M,MATCH($E49,'Produtos Selecionados'!$E:$E,0)),"-")</f>
        <v>2</v>
      </c>
      <c r="K49" s="232">
        <v>0.2</v>
      </c>
      <c r="L49" s="246">
        <f t="shared" ca="1" si="35"/>
        <v>2.2000000000000002E-2</v>
      </c>
      <c r="M49" s="232">
        <v>0.2</v>
      </c>
      <c r="N49" s="246">
        <f t="shared" ca="1" si="40"/>
        <v>2.2000000000000002E-2</v>
      </c>
      <c r="O49" s="232">
        <v>0.2</v>
      </c>
      <c r="P49" s="246">
        <f t="shared" ca="1" si="37"/>
        <v>1.4999999999999999E-2</v>
      </c>
      <c r="Q49" s="232">
        <v>0.2</v>
      </c>
      <c r="R49" s="246">
        <f t="shared" ca="1" si="38"/>
        <v>0.03</v>
      </c>
      <c r="S49" s="232">
        <v>0.2</v>
      </c>
      <c r="T49" s="246">
        <f t="shared" ca="1" si="39"/>
        <v>2.2000000000000002E-2</v>
      </c>
      <c r="V49" s="383" t="str">
        <f>IFERROR(IF(INDEX('Produtos Selecionados'!$G:$G,MATCH($E49,'Produtos Selecionados'!$E:$E,0))="MFO", "Evitar - ROA baixo", "OK"),"OK")</f>
        <v>OK</v>
      </c>
    </row>
    <row r="50" spans="2:23" s="153" customFormat="1" ht="8.25" customHeight="1">
      <c r="B50" s="233"/>
      <c r="C50" s="233"/>
      <c r="D50" s="233"/>
      <c r="E50" s="176"/>
      <c r="F50" s="190"/>
      <c r="G50" s="190"/>
      <c r="H50" s="190"/>
      <c r="I50" s="190"/>
      <c r="J50" s="190"/>
      <c r="K50" s="248"/>
      <c r="L50" s="249" t="str">
        <f>IF(K50="","", K50*K$11)</f>
        <v/>
      </c>
      <c r="M50" s="290"/>
      <c r="N50" s="249" t="str">
        <f>IF(M50="","", M50*M$11)</f>
        <v/>
      </c>
      <c r="O50" s="248"/>
      <c r="P50" s="249" t="str">
        <f>IF(O50="","", O50*O$11)</f>
        <v/>
      </c>
      <c r="Q50" s="248"/>
      <c r="R50" s="249" t="str">
        <f>IF(Q50="","", Q50*Q$11)</f>
        <v/>
      </c>
      <c r="S50" s="248"/>
      <c r="T50" s="249" t="str">
        <f>IF(S50="","", S50*S$11)</f>
        <v/>
      </c>
      <c r="U50" s="243"/>
      <c r="V50" s="382"/>
      <c r="W50" s="243"/>
    </row>
    <row r="51" spans="2:23" s="153" customFormat="1" ht="15">
      <c r="B51" s="233"/>
      <c r="C51" s="233"/>
      <c r="D51" s="233" t="s">
        <v>12</v>
      </c>
      <c r="E51" s="158" t="s">
        <v>1372</v>
      </c>
      <c r="F51" s="159"/>
      <c r="G51" s="159"/>
      <c r="H51" s="159"/>
      <c r="I51" s="159"/>
      <c r="J51" s="159"/>
      <c r="K51" s="234">
        <f ca="1">OFFSET('Asset Allocation Tatico'!$B$9, MATCH($E51,OFFSET('Asset Allocation Tatico'!$B$9,,,COUNTA('Asset Allocation Tatico'!$B:$B)-COUNTA('Asset Allocation Tatico'!$B$1:$B$9)),0)-1, MATCH(K$5,'Asset Allocation Tatico'!$D$5:$M$5,0)+2)</f>
        <v>0.04</v>
      </c>
      <c r="L51" s="207">
        <f ca="1">SUM(L52:L54)</f>
        <v>0.04</v>
      </c>
      <c r="M51" s="234">
        <f ca="1">OFFSET('Asset Allocation Tatico'!$B$9, MATCH($E51,OFFSET('Asset Allocation Tatico'!$B$9,,,COUNTA('Asset Allocation Tatico'!$B:$B)-COUNTA('Asset Allocation Tatico'!$B$1:$B$9)),0)-1, MATCH(M$5,'Asset Allocation Tatico'!$D$5:$M$5,0)+2)</f>
        <v>0.04</v>
      </c>
      <c r="N51" s="207">
        <f ca="1">SUM(N52:N54)</f>
        <v>0.04</v>
      </c>
      <c r="O51" s="234">
        <f ca="1">OFFSET('Asset Allocation Tatico'!$B$9, MATCH($E51,OFFSET('Asset Allocation Tatico'!$B$9,,,COUNTA('Asset Allocation Tatico'!$B:$B)-COUNTA('Asset Allocation Tatico'!$B$1:$B$9)),0)-1, MATCH(O$5,'Asset Allocation Tatico'!$D$5:$M$5,0)+2)</f>
        <v>2.5000000000000001E-2</v>
      </c>
      <c r="P51" s="207">
        <f ca="1">SUM(P52:P54)</f>
        <v>2.5000000000000001E-2</v>
      </c>
      <c r="Q51" s="234">
        <f ca="1">OFFSET('Asset Allocation Tatico'!$B$9, MATCH($E51,OFFSET('Asset Allocation Tatico'!$B$9,,,COUNTA('Asset Allocation Tatico'!$B:$B)-COUNTA('Asset Allocation Tatico'!$B$1:$B$9)),0)-1, MATCH(Q$5,'Asset Allocation Tatico'!$D$5:$M$5,0)+2)</f>
        <v>0.05</v>
      </c>
      <c r="R51" s="207">
        <f ca="1">SUM(R52:R54)</f>
        <v>0.05</v>
      </c>
      <c r="S51" s="234">
        <f ca="1">OFFSET('Asset Allocation Tatico'!$B$9, MATCH($E51,OFFSET('Asset Allocation Tatico'!$B$9,,,COUNTA('Asset Allocation Tatico'!$B:$B)-COUNTA('Asset Allocation Tatico'!$B$1:$B$9)),0)-1, MATCH(S$5,'Asset Allocation Tatico'!$D$5:$M$5,0)+2)</f>
        <v>0.04</v>
      </c>
      <c r="T51" s="207">
        <f ca="1">SUM(T52:T54)</f>
        <v>0.04</v>
      </c>
      <c r="U51" s="157"/>
      <c r="V51" s="382"/>
      <c r="W51" s="157"/>
    </row>
    <row r="52" spans="2:23" s="247" customFormat="1" ht="15">
      <c r="B52" s="230"/>
      <c r="C52" s="230"/>
      <c r="D52" s="230"/>
      <c r="E52" s="236" t="str">
        <f>'RF &amp; RV Guide'!E47</f>
        <v>Títulos Corporativos - 8 anos (IPCA+8.35%)</v>
      </c>
      <c r="F52" s="661" t="str">
        <f>IFERROR(INDEX('Produtos Selecionados'!$G:$G,MATCH($E52,'Produtos Selecionados'!$E:$E,0)),"-")</f>
        <v>-</v>
      </c>
      <c r="G52" s="661" t="str">
        <f>IFERROR(INDEX('Produtos Selecionados'!$H:$H,MATCH($E52,'Produtos Selecionados'!$E:$E,0)),"-")</f>
        <v>-</v>
      </c>
      <c r="H52" s="661">
        <f>IFERROR(INDEX('Produtos Selecionados'!$O:$O,MATCH($E52,'Produtos Selecionados'!$E:$E,0)),"-")</f>
        <v>2.5000000000000001E-3</v>
      </c>
      <c r="I52" s="662" t="str">
        <f>IFERROR(INDEX('Produtos Selecionados'!$L:$L,MATCH($E52,'Produtos Selecionados'!$E:$E,0)),"-")</f>
        <v>BRL</v>
      </c>
      <c r="J52" s="662">
        <f>IFERROR(INDEX('Produtos Selecionados'!$M:$M,MATCH($E52,'Produtos Selecionados'!$E:$E,0)),"-")</f>
        <v>2920</v>
      </c>
      <c r="K52" s="232">
        <v>0.5</v>
      </c>
      <c r="L52" s="246">
        <f ca="1">IF(K52="","", K52*K$51)</f>
        <v>0.02</v>
      </c>
      <c r="M52" s="232">
        <v>0.5</v>
      </c>
      <c r="N52" s="246">
        <f ca="1">IF(M52="","", M52*M$51)</f>
        <v>0.02</v>
      </c>
      <c r="O52" s="232">
        <v>0.5</v>
      </c>
      <c r="P52" s="246">
        <f ca="1">IF(O52="","", O52*O$51)</f>
        <v>1.2500000000000001E-2</v>
      </c>
      <c r="Q52" s="232">
        <v>0.5</v>
      </c>
      <c r="R52" s="246">
        <f ca="1">IF(Q52="","", Q52*Q$51)</f>
        <v>2.5000000000000001E-2</v>
      </c>
      <c r="S52" s="232">
        <v>0.5</v>
      </c>
      <c r="T52" s="246">
        <f ca="1">IF(S52="","", S52*S$51)</f>
        <v>0.02</v>
      </c>
      <c r="V52" s="383" t="str">
        <f>IFERROR(IF(INDEX('Produtos Selecionados'!$G:$G,MATCH($E52,'Produtos Selecionados'!$E:$E,0))="MFO", "Evitar - ROA baixo", "OK"),"OK")</f>
        <v>OK</v>
      </c>
    </row>
    <row r="53" spans="2:23" s="247" customFormat="1" ht="15">
      <c r="B53" s="230"/>
      <c r="C53" s="230"/>
      <c r="D53" s="230"/>
      <c r="E53" s="236" t="str">
        <f>'RF &amp; RV Guide'!E48</f>
        <v>Títulos Corporativos - 9 anos (IPCA+8.40%)</v>
      </c>
      <c r="F53" s="661" t="str">
        <f>IFERROR(INDEX('Produtos Selecionados'!$G:$G,MATCH($E53,'Produtos Selecionados'!$E:$E,0)),"-")</f>
        <v>-</v>
      </c>
      <c r="G53" s="661" t="str">
        <f>IFERROR(INDEX('Produtos Selecionados'!$H:$H,MATCH($E53,'Produtos Selecionados'!$E:$E,0)),"-")</f>
        <v>-</v>
      </c>
      <c r="H53" s="661">
        <f>IFERROR(INDEX('Produtos Selecionados'!$O:$O,MATCH($E53,'Produtos Selecionados'!$E:$E,0)),"-")</f>
        <v>2.5000000000000001E-3</v>
      </c>
      <c r="I53" s="662" t="str">
        <f>IFERROR(INDEX('Produtos Selecionados'!$L:$L,MATCH($E53,'Produtos Selecionados'!$E:$E,0)),"-")</f>
        <v>BRL</v>
      </c>
      <c r="J53" s="662">
        <f>IFERROR(INDEX('Produtos Selecionados'!$M:$M,MATCH($E53,'Produtos Selecionados'!$E:$E,0)),"-")</f>
        <v>3285</v>
      </c>
      <c r="K53" s="232">
        <v>0.5</v>
      </c>
      <c r="L53" s="246">
        <f ca="1">IF(K53="","", K53*K$51)</f>
        <v>0.02</v>
      </c>
      <c r="M53" s="232">
        <v>0.5</v>
      </c>
      <c r="N53" s="246">
        <f ca="1">IF(M53="","", M53*M$51)</f>
        <v>0.02</v>
      </c>
      <c r="O53" s="232">
        <v>0.5</v>
      </c>
      <c r="P53" s="246">
        <f ca="1">IF(O53="","", O53*O$51)</f>
        <v>1.2500000000000001E-2</v>
      </c>
      <c r="Q53" s="232">
        <v>0.5</v>
      </c>
      <c r="R53" s="246">
        <f ca="1">IF(Q53="","", Q53*Q$51)</f>
        <v>2.5000000000000001E-2</v>
      </c>
      <c r="S53" s="232">
        <v>0.5</v>
      </c>
      <c r="T53" s="246">
        <f ca="1">IF(S53="","", S53*S$51)</f>
        <v>0.02</v>
      </c>
      <c r="V53" s="383" t="str">
        <f>IFERROR(IF(INDEX('Produtos Selecionados'!$G:$G,MATCH($E53,'Produtos Selecionados'!$E:$E,0))="MFO", "Evitar - ROA baixo", "OK"),"OK")</f>
        <v>OK</v>
      </c>
    </row>
    <row r="54" spans="2:23" s="153" customFormat="1" ht="8.25" customHeight="1">
      <c r="B54" s="233"/>
      <c r="C54" s="233"/>
      <c r="D54" s="233"/>
      <c r="E54" s="176"/>
      <c r="F54" s="190"/>
      <c r="G54" s="190"/>
      <c r="H54" s="190"/>
      <c r="I54" s="190"/>
      <c r="J54" s="190"/>
      <c r="K54" s="248"/>
      <c r="L54" s="249" t="str">
        <f>IF(K54="","", K54*K$11)</f>
        <v/>
      </c>
      <c r="M54" s="232"/>
      <c r="N54" s="249" t="str">
        <f>IF(M54="","", M54*M$11)</f>
        <v/>
      </c>
      <c r="O54" s="248"/>
      <c r="P54" s="249" t="str">
        <f>IF(O54="","", O54*O$11)</f>
        <v/>
      </c>
      <c r="Q54" s="248"/>
      <c r="R54" s="249" t="str">
        <f>IF(Q54="","", Q54*Q$11)</f>
        <v/>
      </c>
      <c r="S54" s="248"/>
      <c r="T54" s="249" t="str">
        <f>IF(S54="","", S54*S$11)</f>
        <v/>
      </c>
      <c r="U54" s="243"/>
      <c r="V54" s="382"/>
      <c r="W54" s="243"/>
    </row>
    <row r="55" spans="2:23" s="153" customFormat="1" ht="15">
      <c r="B55" s="233"/>
      <c r="C55" s="233" t="s">
        <v>12</v>
      </c>
      <c r="D55" s="233" t="s">
        <v>12</v>
      </c>
      <c r="E55" s="155" t="s">
        <v>663</v>
      </c>
      <c r="F55" s="156"/>
      <c r="G55" s="156"/>
      <c r="H55" s="156"/>
      <c r="I55" s="156"/>
      <c r="J55" s="156"/>
      <c r="K55" s="235">
        <f ca="1">OFFSET('Asset Allocation Tatico'!$B$9, MATCH($E55,OFFSET('Asset Allocation Tatico'!$B$9,,,COUNTA('Asset Allocation Tatico'!$B:$B)-COUNTA('Asset Allocation Tatico'!$B$1:$B$9)),0)-1, MATCH(K$5,'Asset Allocation Tatico'!$D$5:$M$5,0)+2)</f>
        <v>0.03</v>
      </c>
      <c r="L55" s="244">
        <f ca="1">L57+L61+L65</f>
        <v>0.03</v>
      </c>
      <c r="M55" s="235">
        <f ca="1">OFFSET('Asset Allocation Tatico'!$B$9, MATCH($E55,OFFSET('Asset Allocation Tatico'!$B$9,,,COUNTA('Asset Allocation Tatico'!$B:$B)-COUNTA('Asset Allocation Tatico'!$B$1:$B$9)),0)-1, MATCH(M$5,'Asset Allocation Tatico'!$D$5:$M$5,0)+2)</f>
        <v>0.05</v>
      </c>
      <c r="N55" s="244">
        <f ca="1">N57+N61+N65</f>
        <v>0.05</v>
      </c>
      <c r="O55" s="235">
        <f ca="1">OFFSET('Asset Allocation Tatico'!$B$9, MATCH($E55,OFFSET('Asset Allocation Tatico'!$B$9,,,COUNTA('Asset Allocation Tatico'!$B:$B)-COUNTA('Asset Allocation Tatico'!$B$1:$B$9)),0)-1, MATCH(O$5,'Asset Allocation Tatico'!$D$5:$M$5,0)+2)</f>
        <v>0.06</v>
      </c>
      <c r="P55" s="244">
        <f ca="1">P57+P61+P65</f>
        <v>0.06</v>
      </c>
      <c r="Q55" s="235">
        <f ca="1">OFFSET('Asset Allocation Tatico'!$B$9, MATCH($E55,OFFSET('Asset Allocation Tatico'!$B$9,,,COUNTA('Asset Allocation Tatico'!$B:$B)-COUNTA('Asset Allocation Tatico'!$B$1:$B$9)),0)-1, MATCH(Q$5,'Asset Allocation Tatico'!$D$5:$M$5,0)+2)</f>
        <v>7.0000000000000007E-2</v>
      </c>
      <c r="R55" s="244">
        <f ca="1">R57+R61+R65</f>
        <v>7.0000000000000007E-2</v>
      </c>
      <c r="S55" s="235">
        <f ca="1">OFFSET('Asset Allocation Tatico'!$B$9, MATCH($E55,OFFSET('Asset Allocation Tatico'!$B$9,,,COUNTA('Asset Allocation Tatico'!$B:$B)-COUNTA('Asset Allocation Tatico'!$B$1:$B$9)),0)-1, MATCH(S$5,'Asset Allocation Tatico'!$D$5:$M$5,0)+2)</f>
        <v>0.08</v>
      </c>
      <c r="T55" s="245">
        <f ca="1">T57+T61+T65</f>
        <v>0.08</v>
      </c>
      <c r="U55" s="157"/>
      <c r="V55" s="382"/>
      <c r="W55" s="157"/>
    </row>
    <row r="56" spans="2:23" s="153" customFormat="1" ht="3" customHeight="1">
      <c r="B56" s="233"/>
      <c r="C56" s="233"/>
      <c r="D56" s="233"/>
      <c r="F56" s="190"/>
      <c r="G56" s="190"/>
      <c r="H56" s="190"/>
      <c r="I56" s="190"/>
      <c r="J56" s="190"/>
      <c r="K56" s="241"/>
      <c r="L56" s="242"/>
      <c r="M56" s="241"/>
      <c r="N56" s="242"/>
      <c r="O56" s="241"/>
      <c r="P56" s="242"/>
      <c r="Q56" s="241"/>
      <c r="R56" s="242"/>
      <c r="S56" s="241"/>
      <c r="T56" s="242"/>
      <c r="U56" s="157"/>
      <c r="V56" s="382"/>
      <c r="W56" s="157"/>
    </row>
    <row r="57" spans="2:23" s="153" customFormat="1" ht="15">
      <c r="B57" s="233"/>
      <c r="C57" s="233"/>
      <c r="D57" s="233" t="s">
        <v>12</v>
      </c>
      <c r="E57" s="158" t="s">
        <v>1375</v>
      </c>
      <c r="F57" s="159"/>
      <c r="G57" s="159"/>
      <c r="H57" s="159"/>
      <c r="I57" s="159"/>
      <c r="J57" s="159"/>
      <c r="K57" s="234">
        <f ca="1">OFFSET('Asset Allocation Tatico'!$B$9, MATCH($E57,OFFSET('Asset Allocation Tatico'!$B$9,,,COUNTA('Asset Allocation Tatico'!$B:$B)-COUNTA('Asset Allocation Tatico'!$B$1:$B$9)),0)-1, MATCH(K$5,'Asset Allocation Tatico'!$D$5:$M$5,0)+2)</f>
        <v>0.02</v>
      </c>
      <c r="L57" s="207">
        <f ca="1">SUM(L58:L60)</f>
        <v>0.02</v>
      </c>
      <c r="M57" s="234">
        <f ca="1">OFFSET('Asset Allocation Tatico'!$B$9, MATCH($E57,OFFSET('Asset Allocation Tatico'!$B$9,,,COUNTA('Asset Allocation Tatico'!$B:$B)-COUNTA('Asset Allocation Tatico'!$B$1:$B$9)),0)-1, MATCH(M$5,'Asset Allocation Tatico'!$D$5:$M$5,0)+2)</f>
        <v>3.5000000000000003E-2</v>
      </c>
      <c r="N57" s="207">
        <f ca="1">SUM(N58:N60)</f>
        <v>3.5000000000000003E-2</v>
      </c>
      <c r="O57" s="234">
        <f ca="1">OFFSET('Asset Allocation Tatico'!$B$9, MATCH($E57,OFFSET('Asset Allocation Tatico'!$B$9,,,COUNTA('Asset Allocation Tatico'!$B:$B)-COUNTA('Asset Allocation Tatico'!$B$1:$B$9)),0)-1, MATCH(O$5,'Asset Allocation Tatico'!$D$5:$M$5,0)+2)</f>
        <v>0.04</v>
      </c>
      <c r="P57" s="207">
        <f ca="1">SUM(P58:P60)</f>
        <v>0.04</v>
      </c>
      <c r="Q57" s="234">
        <f ca="1">OFFSET('Asset Allocation Tatico'!$B$9, MATCH($E57,OFFSET('Asset Allocation Tatico'!$B$9,,,COUNTA('Asset Allocation Tatico'!$B:$B)-COUNTA('Asset Allocation Tatico'!$B$1:$B$9)),0)-1, MATCH(Q$5,'Asset Allocation Tatico'!$D$5:$M$5,0)+2)</f>
        <v>4.4999999999999998E-2</v>
      </c>
      <c r="R57" s="207">
        <f ca="1">SUM(R58:R60)</f>
        <v>4.4999999999999998E-2</v>
      </c>
      <c r="S57" s="234">
        <f ca="1">OFFSET('Asset Allocation Tatico'!$B$9, MATCH($E57,OFFSET('Asset Allocation Tatico'!$B$9,,,COUNTA('Asset Allocation Tatico'!$B:$B)-COUNTA('Asset Allocation Tatico'!$B$1:$B$9)),0)-1, MATCH(S$5,'Asset Allocation Tatico'!$D$5:$M$5,0)+2)</f>
        <v>0.05</v>
      </c>
      <c r="T57" s="207">
        <f ca="1">SUM(T58:T60)</f>
        <v>0.05</v>
      </c>
      <c r="U57" s="157"/>
      <c r="V57" s="382"/>
      <c r="W57" s="157"/>
    </row>
    <row r="58" spans="2:23" s="247" customFormat="1" ht="15">
      <c r="B58" s="230"/>
      <c r="C58" s="230"/>
      <c r="D58" s="230"/>
      <c r="E58" s="236" t="s">
        <v>1469</v>
      </c>
      <c r="F58" s="661" t="str">
        <f>IFERROR(INDEX('Produtos Selecionados'!$G:$G,MATCH($E58,'Produtos Selecionados'!$E:$E,0)),"-")</f>
        <v>-</v>
      </c>
      <c r="G58" s="661" t="str">
        <f>IFERROR(INDEX('Produtos Selecionados'!$H:$H,MATCH($E58,'Produtos Selecionados'!$E:$E,0)),"-")</f>
        <v>-</v>
      </c>
      <c r="H58" s="661">
        <f>IFERROR(INDEX('Produtos Selecionados'!$O:$O,MATCH($E58,'Produtos Selecionados'!$E:$E,0)),"-")</f>
        <v>2.5000000000000001E-3</v>
      </c>
      <c r="I58" s="662" t="str">
        <f>IFERROR(INDEX('Produtos Selecionados'!$L:$L,MATCH($E58,'Produtos Selecionados'!$E:$E,0)),"-")</f>
        <v>BRL</v>
      </c>
      <c r="J58" s="662">
        <f>IFERROR(INDEX('Produtos Selecionados'!$M:$M,MATCH($E58,'Produtos Selecionados'!$E:$E,0)),"-")</f>
        <v>730</v>
      </c>
      <c r="K58" s="232">
        <v>0.5</v>
      </c>
      <c r="L58" s="246">
        <f ca="1">IF(K58="","", K58*K$57)</f>
        <v>0.01</v>
      </c>
      <c r="M58" s="232">
        <v>0.5</v>
      </c>
      <c r="N58" s="246">
        <f ca="1">IF(M58="","", M58*M$57)</f>
        <v>1.7500000000000002E-2</v>
      </c>
      <c r="O58" s="232">
        <v>0.5</v>
      </c>
      <c r="P58" s="246">
        <f ca="1">IF(O58="","", O58*O$57)</f>
        <v>0.02</v>
      </c>
      <c r="Q58" s="232">
        <v>0.5</v>
      </c>
      <c r="R58" s="246">
        <f ca="1">IF(Q58="","", Q58*Q$57)</f>
        <v>2.2499999999999999E-2</v>
      </c>
      <c r="S58" s="232">
        <v>0.5</v>
      </c>
      <c r="T58" s="246">
        <f ca="1">IF(S58="","", S58*S$57)</f>
        <v>2.5000000000000001E-2</v>
      </c>
      <c r="V58" s="383" t="str">
        <f>IFERROR(IF(INDEX('Produtos Selecionados'!$G:$G,MATCH($E58,'Produtos Selecionados'!$E:$E,0))="MFO", "Evitar - ROA baixo", "OK"),"OK")</f>
        <v>OK</v>
      </c>
    </row>
    <row r="59" spans="2:23" s="247" customFormat="1" ht="15">
      <c r="B59" s="230"/>
      <c r="C59" s="230"/>
      <c r="D59" s="230"/>
      <c r="E59" s="236" t="s">
        <v>1470</v>
      </c>
      <c r="F59" s="661" t="str">
        <f>IFERROR(INDEX('Produtos Selecionados'!$G:$G,MATCH($E59,'Produtos Selecionados'!$E:$E,0)),"-")</f>
        <v>-</v>
      </c>
      <c r="G59" s="661" t="str">
        <f>IFERROR(INDEX('Produtos Selecionados'!$H:$H,MATCH($E59,'Produtos Selecionados'!$E:$E,0)),"-")</f>
        <v>-</v>
      </c>
      <c r="H59" s="661" t="str">
        <f>IFERROR(INDEX('Produtos Selecionados'!$O:$O,MATCH($E59,'Produtos Selecionados'!$E:$E,0)),"-")</f>
        <v>-</v>
      </c>
      <c r="I59" s="662" t="str">
        <f>IFERROR(INDEX('Produtos Selecionados'!$L:$L,MATCH($E59,'Produtos Selecionados'!$E:$E,0)),"-")</f>
        <v>-</v>
      </c>
      <c r="J59" s="662" t="str">
        <f>IFERROR(INDEX('Produtos Selecionados'!$M:$M,MATCH($E59,'Produtos Selecionados'!$E:$E,0)),"-")</f>
        <v>-</v>
      </c>
      <c r="K59" s="232">
        <v>0.5</v>
      </c>
      <c r="L59" s="246">
        <f t="shared" ref="L59:N60" ca="1" si="41">IF(K59="","", K59*K$57)</f>
        <v>0.01</v>
      </c>
      <c r="M59" s="232">
        <v>0.5</v>
      </c>
      <c r="N59" s="246">
        <f t="shared" ca="1" si="41"/>
        <v>1.7500000000000002E-2</v>
      </c>
      <c r="O59" s="232">
        <v>0.5</v>
      </c>
      <c r="P59" s="246">
        <f ca="1">IF(O59="","", O59*O$57)</f>
        <v>0.02</v>
      </c>
      <c r="Q59" s="232">
        <v>0.5</v>
      </c>
      <c r="R59" s="246">
        <f ca="1">IF(Q59="","", Q59*Q$57)</f>
        <v>2.2499999999999999E-2</v>
      </c>
      <c r="S59" s="232">
        <v>0.5</v>
      </c>
      <c r="T59" s="246">
        <f ca="1">IF(S59="","", S59*S$57)</f>
        <v>2.5000000000000001E-2</v>
      </c>
      <c r="V59" s="383" t="str">
        <f>IFERROR(IF(INDEX('Produtos Selecionados'!$G:$G,MATCH($E59,'Produtos Selecionados'!$E:$E,0))="MFO", "Evitar - ROA baixo", "OK"),"OK")</f>
        <v>OK</v>
      </c>
    </row>
    <row r="60" spans="2:23" s="247" customFormat="1" ht="5.25" customHeight="1">
      <c r="B60" s="230"/>
      <c r="C60" s="230"/>
      <c r="D60" s="230"/>
      <c r="E60" s="165"/>
      <c r="F60" s="663" t="str">
        <f>IFERROR(INDEX('Produtos Selecionados'!$M:$M,MATCH(A60,'Produtos Selecionados'!$E:$E,0)),"-")</f>
        <v>-</v>
      </c>
      <c r="G60" s="663" t="str">
        <f>IFERROR(INDEX('Produtos Selecionados'!$M:$M,MATCH(B60,'Produtos Selecionados'!$E:$E,0)),"-")</f>
        <v>-</v>
      </c>
      <c r="H60" s="663" t="str">
        <f>IFERROR(INDEX('Produtos Selecionados'!$M:$M,MATCH(C60,'Produtos Selecionados'!$E:$E,0)),"-")</f>
        <v>-</v>
      </c>
      <c r="I60" s="663" t="str">
        <f>IFERROR(INDEX('Produtos Selecionados'!$M:$M,MATCH(D60,'Produtos Selecionados'!$E:$E,0)),"-")</f>
        <v>-</v>
      </c>
      <c r="J60" s="663" t="str">
        <f>IFERROR(INDEX('Produtos Selecionados'!$M:$M,MATCH(E60,'Produtos Selecionados'!$E:$E,0)),"-")</f>
        <v>-</v>
      </c>
      <c r="K60" s="248"/>
      <c r="L60" s="249" t="str">
        <f t="shared" si="41"/>
        <v/>
      </c>
      <c r="M60" s="248"/>
      <c r="N60" s="249" t="str">
        <f t="shared" si="41"/>
        <v/>
      </c>
      <c r="O60" s="248"/>
      <c r="P60" s="249" t="str">
        <f>IF(O60="","", O60*O$57)</f>
        <v/>
      </c>
      <c r="Q60" s="248"/>
      <c r="R60" s="249" t="str">
        <f>IF(Q60="","", Q60*Q$57)</f>
        <v/>
      </c>
      <c r="S60" s="248"/>
      <c r="T60" s="249" t="str">
        <f>IF(S60="","", S60*S$57)</f>
        <v/>
      </c>
      <c r="V60" s="384"/>
    </row>
    <row r="61" spans="2:23" s="153" customFormat="1" ht="15">
      <c r="B61" s="233"/>
      <c r="C61" s="233"/>
      <c r="D61" s="233" t="s">
        <v>12</v>
      </c>
      <c r="E61" s="158" t="s">
        <v>1379</v>
      </c>
      <c r="F61" s="159"/>
      <c r="G61" s="159"/>
      <c r="H61" s="159"/>
      <c r="I61" s="159"/>
      <c r="J61" s="159"/>
      <c r="K61" s="234">
        <f ca="1">OFFSET('Asset Allocation Tatico'!$B$9, MATCH($E61,OFFSET('Asset Allocation Tatico'!$B$9,,,COUNTA('Asset Allocation Tatico'!$B:$B)-COUNTA('Asset Allocation Tatico'!$B$1:$B$9)),0)-1, MATCH(K$5,'Asset Allocation Tatico'!$D$5:$M$5,0)+2)</f>
        <v>0.01</v>
      </c>
      <c r="L61" s="207">
        <f ca="1">SUM(L62:L64)</f>
        <v>0.01</v>
      </c>
      <c r="M61" s="234">
        <f ca="1">OFFSET('Asset Allocation Tatico'!$B$9, MATCH($E61,OFFSET('Asset Allocation Tatico'!$B$9,,,COUNTA('Asset Allocation Tatico'!$B:$B)-COUNTA('Asset Allocation Tatico'!$B$1:$B$9)),0)-1, MATCH(M$5,'Asset Allocation Tatico'!$D$5:$M$5,0)+2)</f>
        <v>1.4999999999999999E-2</v>
      </c>
      <c r="N61" s="207">
        <f ca="1">SUM(N62:N64)</f>
        <v>1.4999999999999999E-2</v>
      </c>
      <c r="O61" s="234">
        <f ca="1">OFFSET('Asset Allocation Tatico'!$B$9, MATCH($E61,OFFSET('Asset Allocation Tatico'!$B$9,,,COUNTA('Asset Allocation Tatico'!$B:$B)-COUNTA('Asset Allocation Tatico'!$B$1:$B$9)),0)-1, MATCH(O$5,'Asset Allocation Tatico'!$D$5:$M$5,0)+2)</f>
        <v>0.02</v>
      </c>
      <c r="P61" s="207">
        <f ca="1">SUM(P62:P64)</f>
        <v>0.02</v>
      </c>
      <c r="Q61" s="234">
        <f ca="1">OFFSET('Asset Allocation Tatico'!$B$9, MATCH($E61,OFFSET('Asset Allocation Tatico'!$B$9,,,COUNTA('Asset Allocation Tatico'!$B:$B)-COUNTA('Asset Allocation Tatico'!$B$1:$B$9)),0)-1, MATCH(Q$5,'Asset Allocation Tatico'!$D$5:$M$5,0)+2)</f>
        <v>2.5000000000000001E-2</v>
      </c>
      <c r="R61" s="207">
        <f ca="1">SUM(R62:R64)</f>
        <v>2.5000000000000001E-2</v>
      </c>
      <c r="S61" s="234">
        <f ca="1">OFFSET('Asset Allocation Tatico'!$B$9, MATCH($E61,OFFSET('Asset Allocation Tatico'!$B$9,,,COUNTA('Asset Allocation Tatico'!$B:$B)-COUNTA('Asset Allocation Tatico'!$B$1:$B$9)),0)-1, MATCH(S$5,'Asset Allocation Tatico'!$D$5:$M$5,0)+2)</f>
        <v>0.03</v>
      </c>
      <c r="T61" s="207">
        <f ca="1">SUM(T62:T64)</f>
        <v>0.03</v>
      </c>
      <c r="U61" s="157"/>
      <c r="V61" s="382"/>
      <c r="W61" s="157"/>
    </row>
    <row r="62" spans="2:23" s="247" customFormat="1" ht="15">
      <c r="B62" s="230"/>
      <c r="C62" s="230"/>
      <c r="D62" s="230"/>
      <c r="E62" s="236" t="s">
        <v>1471</v>
      </c>
      <c r="F62" s="661" t="str">
        <f>IFERROR(INDEX('Produtos Selecionados'!$G:$G,MATCH($E62,'Produtos Selecionados'!$E:$E,0)),"-")</f>
        <v>-</v>
      </c>
      <c r="G62" s="661" t="str">
        <f>IFERROR(INDEX('Produtos Selecionados'!$H:$H,MATCH($E62,'Produtos Selecionados'!$E:$E,0)),"-")</f>
        <v>-</v>
      </c>
      <c r="H62" s="661" t="str">
        <f>IFERROR(INDEX('Produtos Selecionados'!$O:$O,MATCH($E62,'Produtos Selecionados'!$E:$E,0)),"-")</f>
        <v>-</v>
      </c>
      <c r="I62" s="662" t="str">
        <f>IFERROR(INDEX('Produtos Selecionados'!$L:$L,MATCH($E62,'Produtos Selecionados'!$E:$E,0)),"-")</f>
        <v>-</v>
      </c>
      <c r="J62" s="662" t="str">
        <f>IFERROR(INDEX('Produtos Selecionados'!$M:$M,MATCH($E62,'Produtos Selecionados'!$E:$E,0)),"-")</f>
        <v>-</v>
      </c>
      <c r="K62" s="232">
        <v>0.5</v>
      </c>
      <c r="L62" s="246">
        <f ca="1">IF(K62="","", K62*K$61)</f>
        <v>5.0000000000000001E-3</v>
      </c>
      <c r="M62" s="232">
        <v>0.5</v>
      </c>
      <c r="N62" s="246">
        <f ca="1">IF(M62="","", M62*M$61)</f>
        <v>7.4999999999999997E-3</v>
      </c>
      <c r="O62" s="232">
        <v>0.5</v>
      </c>
      <c r="P62" s="246">
        <f ca="1">IF(O62="","", O62*O$61)</f>
        <v>0.01</v>
      </c>
      <c r="Q62" s="232">
        <v>0.5</v>
      </c>
      <c r="R62" s="246">
        <f ca="1">IF(Q62="","", Q62*Q$61)</f>
        <v>1.2500000000000001E-2</v>
      </c>
      <c r="S62" s="232">
        <v>0.5</v>
      </c>
      <c r="T62" s="246">
        <f ca="1">IF(S62="","", S62*S$61)</f>
        <v>1.4999999999999999E-2</v>
      </c>
      <c r="V62" s="383" t="str">
        <f>IFERROR(IF(INDEX('Produtos Selecionados'!$G:$G,MATCH($E62,'Produtos Selecionados'!$E:$E,0))="MFO", "Evitar - ROA baixo", "OK"),"OK")</f>
        <v>OK</v>
      </c>
    </row>
    <row r="63" spans="2:23" s="247" customFormat="1" ht="15">
      <c r="B63" s="230"/>
      <c r="C63" s="230"/>
      <c r="D63" s="230"/>
      <c r="E63" s="236" t="s">
        <v>1472</v>
      </c>
      <c r="F63" s="661" t="str">
        <f>IFERROR(INDEX('Produtos Selecionados'!$G:$G,MATCH($E63,'Produtos Selecionados'!$E:$E,0)),"-")</f>
        <v>-</v>
      </c>
      <c r="G63" s="661" t="str">
        <f>IFERROR(INDEX('Produtos Selecionados'!$H:$H,MATCH($E63,'Produtos Selecionados'!$E:$E,0)),"-")</f>
        <v>-</v>
      </c>
      <c r="H63" s="661" t="str">
        <f>IFERROR(INDEX('Produtos Selecionados'!$O:$O,MATCH($E63,'Produtos Selecionados'!$E:$E,0)),"-")</f>
        <v>-</v>
      </c>
      <c r="I63" s="662" t="str">
        <f>IFERROR(INDEX('Produtos Selecionados'!$L:$L,MATCH($E63,'Produtos Selecionados'!$E:$E,0)),"-")</f>
        <v>-</v>
      </c>
      <c r="J63" s="662" t="str">
        <f>IFERROR(INDEX('Produtos Selecionados'!$M:$M,MATCH($E63,'Produtos Selecionados'!$E:$E,0)),"-")</f>
        <v>-</v>
      </c>
      <c r="K63" s="232">
        <v>0.5</v>
      </c>
      <c r="L63" s="246">
        <f t="shared" ref="L63:N64" ca="1" si="42">IF(K63="","", K63*K$61)</f>
        <v>5.0000000000000001E-3</v>
      </c>
      <c r="M63" s="232">
        <v>0.5</v>
      </c>
      <c r="N63" s="277">
        <f t="shared" ca="1" si="42"/>
        <v>7.4999999999999997E-3</v>
      </c>
      <c r="O63" s="232">
        <v>0.5</v>
      </c>
      <c r="P63" s="277">
        <f ca="1">IF(O63="","", O63*O$61)</f>
        <v>0.01</v>
      </c>
      <c r="Q63" s="232">
        <v>0.5</v>
      </c>
      <c r="R63" s="277">
        <f ca="1">IF(Q63="","", Q63*Q$61)</f>
        <v>1.2500000000000001E-2</v>
      </c>
      <c r="S63" s="232">
        <v>0.5</v>
      </c>
      <c r="T63" s="246">
        <f ca="1">IF(S63="","", S63*S$61)</f>
        <v>1.4999999999999999E-2</v>
      </c>
      <c r="V63" s="383" t="str">
        <f>IFERROR(IF(INDEX('Produtos Selecionados'!$G:$G,MATCH($E63,'Produtos Selecionados'!$E:$E,0))="MFO", "Evitar - ROA baixo", "OK"),"OK")</f>
        <v>OK</v>
      </c>
    </row>
    <row r="64" spans="2:23" s="247" customFormat="1" ht="5.25" customHeight="1">
      <c r="B64" s="230"/>
      <c r="C64" s="230"/>
      <c r="D64" s="230"/>
      <c r="E64" s="165"/>
      <c r="F64" s="663" t="str">
        <f>IFERROR(INDEX('Produtos Selecionados'!$M:$M,MATCH(A64,'Produtos Selecionados'!$E:$E,0)),"-")</f>
        <v>-</v>
      </c>
      <c r="G64" s="663" t="str">
        <f>IFERROR(INDEX('Produtos Selecionados'!$M:$M,MATCH(B64,'Produtos Selecionados'!$E:$E,0)),"-")</f>
        <v>-</v>
      </c>
      <c r="H64" s="663" t="str">
        <f>IFERROR(INDEX('Produtos Selecionados'!$M:$M,MATCH(C64,'Produtos Selecionados'!$E:$E,0)),"-")</f>
        <v>-</v>
      </c>
      <c r="I64" s="663" t="str">
        <f>IFERROR(INDEX('Produtos Selecionados'!$M:$M,MATCH(D64,'Produtos Selecionados'!$E:$E,0)),"-")</f>
        <v>-</v>
      </c>
      <c r="J64" s="663" t="str">
        <f>IFERROR(INDEX('Produtos Selecionados'!$M:$M,MATCH(E64,'Produtos Selecionados'!$E:$E,0)),"-")</f>
        <v>-</v>
      </c>
      <c r="K64" s="248"/>
      <c r="L64" s="249" t="str">
        <f t="shared" si="42"/>
        <v/>
      </c>
      <c r="M64" s="248"/>
      <c r="N64" s="249" t="str">
        <f t="shared" si="42"/>
        <v/>
      </c>
      <c r="O64" s="248"/>
      <c r="P64" s="249" t="str">
        <f>IF(O64="","", O64*O$61)</f>
        <v/>
      </c>
      <c r="Q64" s="248"/>
      <c r="R64" s="249" t="str">
        <f>IF(Q64="","", Q64*Q$61)</f>
        <v/>
      </c>
      <c r="S64" s="248"/>
      <c r="T64" s="249" t="str">
        <f>IF(S64="","", S64*S$61)</f>
        <v/>
      </c>
      <c r="V64" s="384"/>
    </row>
    <row r="65" spans="2:23" s="153" customFormat="1" ht="15">
      <c r="B65" s="233"/>
      <c r="C65" s="233"/>
      <c r="D65" s="233" t="s">
        <v>12</v>
      </c>
      <c r="E65" s="158" t="s">
        <v>1373</v>
      </c>
      <c r="F65" s="159"/>
      <c r="G65" s="159"/>
      <c r="H65" s="159"/>
      <c r="I65" s="159"/>
      <c r="J65" s="159"/>
      <c r="K65" s="234">
        <f ca="1">OFFSET('Asset Allocation Tatico'!$B$9, MATCH($E65,OFFSET('Asset Allocation Tatico'!$B$9,,,COUNTA('Asset Allocation Tatico'!$B:$B)-COUNTA('Asset Allocation Tatico'!$B$1:$B$9)),0)-1, MATCH(K$5,'Asset Allocation Tatico'!$D$5:$M$5,0)+2)</f>
        <v>0</v>
      </c>
      <c r="L65" s="207">
        <f>SUM(L66:L68)</f>
        <v>0</v>
      </c>
      <c r="M65" s="234">
        <f ca="1">OFFSET('Asset Allocation Tatico'!$B$9, MATCH($E65,OFFSET('Asset Allocation Tatico'!$B$9,,,COUNTA('Asset Allocation Tatico'!$B:$B)-COUNTA('Asset Allocation Tatico'!$B$1:$B$9)),0)-1, MATCH(M$5,'Asset Allocation Tatico'!$D$5:$M$5,0)+2)</f>
        <v>0</v>
      </c>
      <c r="N65" s="207">
        <f>SUM(N66:N68)</f>
        <v>0</v>
      </c>
      <c r="O65" s="234">
        <f ca="1">OFFSET('Asset Allocation Tatico'!$B$9, MATCH($E65,OFFSET('Asset Allocation Tatico'!$B$9,,,COUNTA('Asset Allocation Tatico'!$B:$B)-COUNTA('Asset Allocation Tatico'!$B$1:$B$9)),0)-1, MATCH(O$5,'Asset Allocation Tatico'!$D$5:$M$5,0)+2)</f>
        <v>0</v>
      </c>
      <c r="P65" s="207">
        <f>SUM(P66:P68)</f>
        <v>0</v>
      </c>
      <c r="Q65" s="234">
        <f ca="1">OFFSET('Asset Allocation Tatico'!$B$9, MATCH($E65,OFFSET('Asset Allocation Tatico'!$B$9,,,COUNTA('Asset Allocation Tatico'!$B:$B)-COUNTA('Asset Allocation Tatico'!$B$1:$B$9)),0)-1, MATCH(Q$5,'Asset Allocation Tatico'!$D$5:$M$5,0)+2)</f>
        <v>0</v>
      </c>
      <c r="R65" s="207">
        <f>SUM(R66:R68)</f>
        <v>0</v>
      </c>
      <c r="S65" s="234">
        <f ca="1">OFFSET('Asset Allocation Tatico'!$B$9, MATCH($E65,OFFSET('Asset Allocation Tatico'!$B$9,,,COUNTA('Asset Allocation Tatico'!$B:$B)-COUNTA('Asset Allocation Tatico'!$B$1:$B$9)),0)-1, MATCH(S$5,'Asset Allocation Tatico'!$D$5:$M$5,0)+2)</f>
        <v>0</v>
      </c>
      <c r="T65" s="207">
        <f>SUM(T66:T68)</f>
        <v>0</v>
      </c>
      <c r="U65" s="157"/>
      <c r="V65" s="382"/>
      <c r="W65" s="157"/>
    </row>
    <row r="66" spans="2:23" s="247" customFormat="1" ht="15">
      <c r="B66" s="230"/>
      <c r="C66" s="230"/>
      <c r="D66" s="230"/>
      <c r="E66" s="236"/>
      <c r="F66" s="661" t="str">
        <f>IFERROR(INDEX('Produtos Selecionados'!$G:$G,MATCH($E66,'Produtos Selecionados'!$E:$E,0)),"-")</f>
        <v>-</v>
      </c>
      <c r="G66" s="661" t="str">
        <f>IFERROR(INDEX('Produtos Selecionados'!$H:$H,MATCH($E66,'Produtos Selecionados'!$E:$E,0)),"-")</f>
        <v>-</v>
      </c>
      <c r="H66" s="661" t="str">
        <f>IFERROR(INDEX('Produtos Selecionados'!$O:$O,MATCH($E66,'Produtos Selecionados'!$E:$E,0)),"-")</f>
        <v>-</v>
      </c>
      <c r="I66" s="662" t="str">
        <f>IFERROR(INDEX('Produtos Selecionados'!$L:$L,MATCH($E66,'Produtos Selecionados'!$E:$E,0)),"-")</f>
        <v>-</v>
      </c>
      <c r="J66" s="662" t="str">
        <f>IFERROR(INDEX('Produtos Selecionados'!$M:$M,MATCH($E66,'Produtos Selecionados'!$E:$E,0)),"-")</f>
        <v>-</v>
      </c>
      <c r="K66" s="232"/>
      <c r="L66" s="246" t="str">
        <f>IF(K66="","", K66*K$65)</f>
        <v/>
      </c>
      <c r="M66" s="232"/>
      <c r="N66" s="246" t="str">
        <f>IF(M66="","", M66*M$65)</f>
        <v/>
      </c>
      <c r="O66" s="232"/>
      <c r="P66" s="246" t="str">
        <f>IF(O66="","", O66*O$65)</f>
        <v/>
      </c>
      <c r="Q66" s="232"/>
      <c r="R66" s="246" t="str">
        <f>IF(Q66="","", Q66*Q$65)</f>
        <v/>
      </c>
      <c r="S66" s="232"/>
      <c r="T66" s="246" t="str">
        <f>IF(S66="","", S66*S$65)</f>
        <v/>
      </c>
      <c r="V66" s="383" t="str">
        <f>IFERROR(IF(INDEX('Produtos Selecionados'!$G:$G,MATCH($E66,'Produtos Selecionados'!$E:$E,0))="MFO", "Evitar - ROA baixo", "OK"),"OK")</f>
        <v>OK</v>
      </c>
    </row>
    <row r="67" spans="2:23" s="247" customFormat="1" ht="15">
      <c r="B67" s="230"/>
      <c r="C67" s="230"/>
      <c r="D67" s="230"/>
      <c r="E67" s="236"/>
      <c r="F67" s="661" t="str">
        <f>IFERROR(INDEX('Produtos Selecionados'!$G:$G,MATCH($E67,'Produtos Selecionados'!$E:$E,0)),"-")</f>
        <v>-</v>
      </c>
      <c r="G67" s="661" t="str">
        <f>IFERROR(INDEX('Produtos Selecionados'!$H:$H,MATCH($E67,'Produtos Selecionados'!$E:$E,0)),"-")</f>
        <v>-</v>
      </c>
      <c r="H67" s="661" t="str">
        <f>IFERROR(INDEX('Produtos Selecionados'!$O:$O,MATCH($E67,'Produtos Selecionados'!$E:$E,0)),"-")</f>
        <v>-</v>
      </c>
      <c r="I67" s="662" t="str">
        <f>IFERROR(INDEX('Produtos Selecionados'!$L:$L,MATCH($E67,'Produtos Selecionados'!$E:$E,0)),"-")</f>
        <v>-</v>
      </c>
      <c r="J67" s="662" t="str">
        <f>IFERROR(INDEX('Produtos Selecionados'!$M:$M,MATCH($E67,'Produtos Selecionados'!$E:$E,0)),"-")</f>
        <v>-</v>
      </c>
      <c r="K67" s="232"/>
      <c r="L67" s="246" t="str">
        <f>IF(K67="","", K67*K$65)</f>
        <v/>
      </c>
      <c r="M67" s="232"/>
      <c r="N67" s="246" t="str">
        <f>IF(M67="","", M67*M$65)</f>
        <v/>
      </c>
      <c r="O67" s="232"/>
      <c r="P67" s="246" t="str">
        <f>IF(O67="","", O67*O$65)</f>
        <v/>
      </c>
      <c r="Q67" s="232"/>
      <c r="R67" s="246" t="str">
        <f>IF(Q67="","", Q67*Q$65)</f>
        <v/>
      </c>
      <c r="S67" s="232"/>
      <c r="T67" s="246" t="str">
        <f>IF(S67="","", S67*S$65)</f>
        <v/>
      </c>
      <c r="V67" s="383" t="str">
        <f>IFERROR(IF(INDEX('Produtos Selecionados'!$G:$G,MATCH($E67,'Produtos Selecionados'!$E:$E,0))="MFO", "Evitar - ROA baixo", "OK"),"OK")</f>
        <v>OK</v>
      </c>
    </row>
    <row r="68" spans="2:23" s="153" customFormat="1" ht="9" customHeight="1">
      <c r="B68" s="233"/>
      <c r="C68" s="233"/>
      <c r="D68" s="233"/>
      <c r="E68" s="289"/>
      <c r="F68" s="664"/>
      <c r="G68" s="664"/>
      <c r="H68" s="664"/>
      <c r="I68" s="664"/>
      <c r="J68" s="664"/>
      <c r="K68" s="248"/>
      <c r="L68" s="249" t="str">
        <f>IF(K68="","", K68*K$11)</f>
        <v/>
      </c>
      <c r="M68" s="290"/>
      <c r="N68" s="249" t="str">
        <f>IF(M68="","", M68*M$11)</f>
        <v/>
      </c>
      <c r="O68" s="248"/>
      <c r="P68" s="249" t="str">
        <f>IF(O68="","", O68*O$11)</f>
        <v/>
      </c>
      <c r="Q68" s="248"/>
      <c r="R68" s="249" t="str">
        <f>IF(Q68="","", Q68*Q$11)</f>
        <v/>
      </c>
      <c r="S68" s="248"/>
      <c r="T68" s="249" t="str">
        <f>IF(S68="","", S68*S$11)</f>
        <v/>
      </c>
      <c r="U68" s="243"/>
      <c r="V68" s="382"/>
      <c r="W68" s="243"/>
    </row>
    <row r="69" spans="2:23" s="114" customFormat="1" ht="15.75">
      <c r="B69" s="286"/>
      <c r="C69" s="286"/>
      <c r="D69" s="233" t="s">
        <v>1397</v>
      </c>
      <c r="E69" s="352" t="s">
        <v>13</v>
      </c>
      <c r="F69" s="660"/>
      <c r="G69" s="660"/>
      <c r="H69" s="660"/>
      <c r="I69" s="660"/>
      <c r="J69" s="660"/>
      <c r="K69" s="281">
        <f ca="1">OFFSET('Asset Allocation Tatico'!$B$9, MATCH($E69,OFFSET('Asset Allocation Tatico'!$B$9,,,COUNTA('Asset Allocation Tatico'!$B:$B)-COUNTA('Asset Allocation Tatico'!$B$1:$B$9)),0)-1, MATCH(K$5,'Asset Allocation Tatico'!$D$5:$M$5,0)+2)</f>
        <v>0</v>
      </c>
      <c r="L69" s="287">
        <f>L71+L82</f>
        <v>0</v>
      </c>
      <c r="M69" s="281">
        <f ca="1">OFFSET('Asset Allocation Tatico'!$B$9, MATCH($E69,OFFSET('Asset Allocation Tatico'!$B$9,,,COUNTA('Asset Allocation Tatico'!$B:$B)-COUNTA('Asset Allocation Tatico'!$B$1:$B$9)),0)-1, MATCH(M$5,'Asset Allocation Tatico'!$D$5:$M$5,0)+2)</f>
        <v>0.12</v>
      </c>
      <c r="N69" s="287">
        <f>N71+N82</f>
        <v>0.12000000000000001</v>
      </c>
      <c r="O69" s="281">
        <f ca="1">OFFSET('Asset Allocation Tatico'!$B$9, MATCH($E69,OFFSET('Asset Allocation Tatico'!$B$9,,,COUNTA('Asset Allocation Tatico'!$B:$B)-COUNTA('Asset Allocation Tatico'!$B$1:$B$9)),0)-1, MATCH(O$5,'Asset Allocation Tatico'!$D$5:$M$5,0)+2)</f>
        <v>0.23499999999999999</v>
      </c>
      <c r="P69" s="287">
        <f>P71+P82</f>
        <v>0.23500000000000004</v>
      </c>
      <c r="Q69" s="281">
        <f ca="1">OFFSET('Asset Allocation Tatico'!$B$9, MATCH($E69,OFFSET('Asset Allocation Tatico'!$B$9,,,COUNTA('Asset Allocation Tatico'!$B:$B)-COUNTA('Asset Allocation Tatico'!$B$1:$B$9)),0)-1, MATCH(Q$5,'Asset Allocation Tatico'!$D$5:$M$5,0)+2)</f>
        <v>0.35</v>
      </c>
      <c r="R69" s="287">
        <f>R71+R82</f>
        <v>0.35000000000000003</v>
      </c>
      <c r="S69" s="281">
        <f ca="1">OFFSET('Asset Allocation Tatico'!$B$9, MATCH($E69,OFFSET('Asset Allocation Tatico'!$B$9,,,COUNTA('Asset Allocation Tatico'!$B:$B)-COUNTA('Asset Allocation Tatico'!$B$1:$B$9)),0)-1, MATCH(S$5,'Asset Allocation Tatico'!$D$5:$M$5,0)+2)</f>
        <v>0.375</v>
      </c>
      <c r="T69" s="287">
        <f>T71+T82</f>
        <v>0.37500000000000006</v>
      </c>
      <c r="U69" s="288"/>
      <c r="V69" s="381"/>
      <c r="W69" s="288"/>
    </row>
    <row r="70" spans="2:23" s="153" customFormat="1" ht="5.25" customHeight="1">
      <c r="B70" s="233"/>
      <c r="C70" s="233"/>
      <c r="D70" s="233"/>
      <c r="F70" s="190"/>
      <c r="G70" s="190"/>
      <c r="H70" s="190"/>
      <c r="I70" s="190"/>
      <c r="J70" s="190"/>
      <c r="K70" s="272"/>
      <c r="L70" s="273"/>
      <c r="M70" s="272"/>
      <c r="N70" s="273"/>
      <c r="O70" s="272"/>
      <c r="P70" s="273"/>
      <c r="Q70" s="272"/>
      <c r="R70" s="273"/>
      <c r="S70" s="272"/>
      <c r="T70" s="273"/>
      <c r="U70" s="274"/>
      <c r="V70" s="382"/>
      <c r="W70" s="274"/>
    </row>
    <row r="71" spans="2:23" s="153" customFormat="1" ht="15">
      <c r="B71" s="233"/>
      <c r="C71" s="233" t="s">
        <v>12</v>
      </c>
      <c r="D71" s="233" t="s">
        <v>12</v>
      </c>
      <c r="E71" s="155" t="s">
        <v>615</v>
      </c>
      <c r="F71" s="156"/>
      <c r="G71" s="156"/>
      <c r="H71" s="156"/>
      <c r="I71" s="156"/>
      <c r="J71" s="156"/>
      <c r="K71" s="275">
        <v>0</v>
      </c>
      <c r="L71" s="244">
        <f>SUM(L72:L81)</f>
        <v>0</v>
      </c>
      <c r="M71" s="275">
        <v>0.1</v>
      </c>
      <c r="N71" s="244">
        <f>SUM(N72:N81)</f>
        <v>0.1</v>
      </c>
      <c r="O71" s="275">
        <v>0.19</v>
      </c>
      <c r="P71" s="244">
        <f>SUM(P72:P81)</f>
        <v>0.19000000000000003</v>
      </c>
      <c r="Q71" s="275">
        <v>0.28999999999999998</v>
      </c>
      <c r="R71" s="244">
        <f>SUM(R72:R81)</f>
        <v>0.29000000000000004</v>
      </c>
      <c r="S71" s="275">
        <v>0.315</v>
      </c>
      <c r="T71" s="245">
        <f>SUM(T72:T81)</f>
        <v>0.31500000000000006</v>
      </c>
      <c r="U71" s="157"/>
      <c r="V71" s="382"/>
      <c r="W71" s="157"/>
    </row>
    <row r="72" spans="2:23" s="247" customFormat="1" ht="15">
      <c r="B72" s="230"/>
      <c r="C72" s="230"/>
      <c r="D72" s="230"/>
      <c r="E72" s="236" t="s">
        <v>1771</v>
      </c>
      <c r="F72" s="661" t="str">
        <f>IFERROR(INDEX('Produtos Selecionados'!$G:$G,MATCH($E72,'Produtos Selecionados'!$E:$E,0)),"-")</f>
        <v>-</v>
      </c>
      <c r="G72" s="661" t="str">
        <f>IFERROR(INDEX('Produtos Selecionados'!$H:$H,MATCH($E72,'Produtos Selecionados'!$E:$E,0)),"-")</f>
        <v>Sim</v>
      </c>
      <c r="H72" s="661">
        <f>IFERROR(INDEX('Produtos Selecionados'!$O:$O,MATCH($E72,'Produtos Selecionados'!$E:$E,0)),"-")</f>
        <v>4.0000000000000001E-3</v>
      </c>
      <c r="I72" s="662" t="str">
        <f>IFERROR(INDEX('Produtos Selecionados'!$L:$L,MATCH($E72,'Produtos Selecionados'!$E:$E,0)),"-")</f>
        <v>BRL</v>
      </c>
      <c r="J72" s="662">
        <f>IFERROR(INDEX('Produtos Selecionados'!$M:$M,MATCH($E72,'Produtos Selecionados'!$E:$E,0)),"-")</f>
        <v>1</v>
      </c>
      <c r="K72" s="232"/>
      <c r="L72" s="246" t="str">
        <f t="shared" ref="L72:L80" si="43">IF(K72="","", K72*K$71)</f>
        <v/>
      </c>
      <c r="M72" s="232">
        <v>0.25</v>
      </c>
      <c r="N72" s="246">
        <f t="shared" ref="N72:N80" si="44">IF(M72="","", M72*M$71)</f>
        <v>2.5000000000000001E-2</v>
      </c>
      <c r="O72" s="232">
        <v>0.17</v>
      </c>
      <c r="P72" s="246">
        <f t="shared" ref="P72:P80" si="45">IF(O72="","", O72*O$71)</f>
        <v>3.2300000000000002E-2</v>
      </c>
      <c r="Q72" s="232">
        <v>0.17</v>
      </c>
      <c r="R72" s="246">
        <f t="shared" ref="R72:R80" si="46">IF(Q72="","", Q72*Q$71)</f>
        <v>4.9300000000000004E-2</v>
      </c>
      <c r="S72" s="232">
        <v>0.17</v>
      </c>
      <c r="T72" s="246">
        <f t="shared" ref="T72:T80" si="47">IF(S72="","", S72*S$71)</f>
        <v>5.3550000000000007E-2</v>
      </c>
      <c r="V72" s="383" t="str">
        <f>IFERROR(IF(INDEX('Produtos Selecionados'!$G:$G,MATCH($E72,'Produtos Selecionados'!$E:$E,0))="MFO", "Evitar - ROA baixo", "OK"),"OK")</f>
        <v>OK</v>
      </c>
    </row>
    <row r="73" spans="2:23" s="247" customFormat="1" ht="15">
      <c r="B73" s="230"/>
      <c r="C73" s="230"/>
      <c r="D73" s="230"/>
      <c r="E73" s="236" t="s">
        <v>2176</v>
      </c>
      <c r="F73" s="661" t="str">
        <f>IFERROR(INDEX('Produtos Selecionados'!$G:$G,MATCH($E73,'Produtos Selecionados'!$E:$E,0)),"-")</f>
        <v>MFO</v>
      </c>
      <c r="G73" s="661" t="str">
        <f>IFERROR(INDEX('Produtos Selecionados'!$H:$H,MATCH($E73,'Produtos Selecionados'!$E:$E,0)),"-")</f>
        <v>Sim</v>
      </c>
      <c r="H73" s="661">
        <f>IFERROR(INDEX('Produtos Selecionados'!$O:$O,MATCH($E73,'Produtos Selecionados'!$E:$E,0)),"-")</f>
        <v>3.16666E-3</v>
      </c>
      <c r="I73" s="662" t="str">
        <f>IFERROR(INDEX('Produtos Selecionados'!$L:$L,MATCH($E73,'Produtos Selecionados'!$E:$E,0)),"-")</f>
        <v>BRL</v>
      </c>
      <c r="J73" s="662">
        <f>IFERROR(INDEX('Produtos Selecionados'!$M:$M,MATCH($E73,'Produtos Selecionados'!$E:$E,0)),"-")</f>
        <v>1</v>
      </c>
      <c r="K73" s="232"/>
      <c r="L73" s="246" t="str">
        <f t="shared" si="43"/>
        <v/>
      </c>
      <c r="M73" s="232">
        <v>0.25</v>
      </c>
      <c r="N73" s="246">
        <f t="shared" si="44"/>
        <v>2.5000000000000001E-2</v>
      </c>
      <c r="O73" s="232">
        <v>0.17</v>
      </c>
      <c r="P73" s="246">
        <f t="shared" si="45"/>
        <v>3.2300000000000002E-2</v>
      </c>
      <c r="Q73" s="232">
        <v>0.17</v>
      </c>
      <c r="R73" s="246">
        <f t="shared" si="46"/>
        <v>4.9300000000000004E-2</v>
      </c>
      <c r="S73" s="232">
        <v>0.17</v>
      </c>
      <c r="T73" s="246">
        <f t="shared" si="47"/>
        <v>5.3550000000000007E-2</v>
      </c>
      <c r="V73" s="383" t="str">
        <f>IFERROR(IF(INDEX('Produtos Selecionados'!$G:$G,MATCH($E73,'Produtos Selecionados'!$E:$E,0))="MFO", "Evitar - ROA baixo", "OK"),"OK")</f>
        <v>Evitar - ROA baixo</v>
      </c>
    </row>
    <row r="74" spans="2:23" s="247" customFormat="1" ht="15">
      <c r="B74" s="230"/>
      <c r="C74" s="230"/>
      <c r="D74" s="230"/>
      <c r="E74" s="236" t="s">
        <v>1769</v>
      </c>
      <c r="F74" s="661" t="str">
        <f>IFERROR(INDEX('Produtos Selecionados'!$G:$G,MATCH($E74,'Produtos Selecionados'!$E:$E,0)),"-")</f>
        <v>-</v>
      </c>
      <c r="G74" s="661" t="str">
        <f>IFERROR(INDEX('Produtos Selecionados'!$H:$H,MATCH($E74,'Produtos Selecionados'!$E:$E,0)),"-")</f>
        <v>Não</v>
      </c>
      <c r="H74" s="661">
        <f>IFERROR(INDEX('Produtos Selecionados'!$O:$O,MATCH($E74,'Produtos Selecionados'!$E:$E,0)),"-")</f>
        <v>4.8937499999999997E-3</v>
      </c>
      <c r="I74" s="662" t="str">
        <f>IFERROR(INDEX('Produtos Selecionados'!$L:$L,MATCH($E74,'Produtos Selecionados'!$E:$E,0)),"-")</f>
        <v>BRL</v>
      </c>
      <c r="J74" s="662">
        <f>IFERROR(INDEX('Produtos Selecionados'!$M:$M,MATCH($E74,'Produtos Selecionados'!$E:$E,0)),"-")</f>
        <v>1</v>
      </c>
      <c r="K74" s="232"/>
      <c r="L74" s="246" t="str">
        <f t="shared" si="43"/>
        <v/>
      </c>
      <c r="M74" s="232">
        <v>0.25</v>
      </c>
      <c r="N74" s="246">
        <f t="shared" si="44"/>
        <v>2.5000000000000001E-2</v>
      </c>
      <c r="O74" s="232">
        <v>0.17</v>
      </c>
      <c r="P74" s="246">
        <f t="shared" si="45"/>
        <v>3.2300000000000002E-2</v>
      </c>
      <c r="Q74" s="232">
        <v>0.17</v>
      </c>
      <c r="R74" s="246">
        <f t="shared" si="46"/>
        <v>4.9300000000000004E-2</v>
      </c>
      <c r="S74" s="232">
        <v>0.17</v>
      </c>
      <c r="T74" s="246">
        <f t="shared" si="47"/>
        <v>5.3550000000000007E-2</v>
      </c>
      <c r="V74" s="383" t="str">
        <f>IFERROR(IF(INDEX('Produtos Selecionados'!$G:$G,MATCH($E74,'Produtos Selecionados'!$E:$E,0))="MFO", "Evitar - ROA baixo", "OK"),"OK")</f>
        <v>OK</v>
      </c>
    </row>
    <row r="75" spans="2:23" s="247" customFormat="1" ht="15">
      <c r="B75" s="230"/>
      <c r="C75" s="230"/>
      <c r="D75" s="230"/>
      <c r="E75" s="236" t="s">
        <v>2216</v>
      </c>
      <c r="F75" s="661" t="str">
        <f>IFERROR(INDEX('Produtos Selecionados'!$G:$G,MATCH($E75,'Produtos Selecionados'!$E:$E,0)),"-")</f>
        <v>-</v>
      </c>
      <c r="G75" s="661" t="str">
        <f>IFERROR(INDEX('Produtos Selecionados'!$H:$H,MATCH($E75,'Produtos Selecionados'!$E:$E,0)),"-")</f>
        <v>Sim</v>
      </c>
      <c r="H75" s="661">
        <f>IFERROR(INDEX('Produtos Selecionados'!$O:$O,MATCH($E75,'Produtos Selecionados'!$E:$E,0)),"-")</f>
        <v>3.8E-3</v>
      </c>
      <c r="I75" s="662" t="str">
        <f>IFERROR(INDEX('Produtos Selecionados'!$L:$L,MATCH($E75,'Produtos Selecionados'!$E:$E,0)),"-")</f>
        <v>BRL</v>
      </c>
      <c r="J75" s="662">
        <f>IFERROR(INDEX('Produtos Selecionados'!$M:$M,MATCH($E75,'Produtos Selecionados'!$E:$E,0)),"-")</f>
        <v>1</v>
      </c>
      <c r="K75" s="232"/>
      <c r="L75" s="246" t="str">
        <f t="shared" si="43"/>
        <v/>
      </c>
      <c r="M75" s="232">
        <v>0.25</v>
      </c>
      <c r="N75" s="246">
        <f t="shared" si="44"/>
        <v>2.5000000000000001E-2</v>
      </c>
      <c r="O75" s="232">
        <v>0.17</v>
      </c>
      <c r="P75" s="246">
        <f t="shared" si="45"/>
        <v>3.2300000000000002E-2</v>
      </c>
      <c r="Q75" s="232">
        <v>0.17</v>
      </c>
      <c r="R75" s="246">
        <f t="shared" si="46"/>
        <v>4.9300000000000004E-2</v>
      </c>
      <c r="S75" s="232">
        <v>0.17</v>
      </c>
      <c r="T75" s="246">
        <f t="shared" si="47"/>
        <v>5.3550000000000007E-2</v>
      </c>
      <c r="V75" s="383" t="str">
        <f>IFERROR(IF(INDEX('Produtos Selecionados'!$G:$G,MATCH($E75,'Produtos Selecionados'!$E:$E,0))="MFO", "Evitar - ROA baixo", "OK"),"OK")</f>
        <v>OK</v>
      </c>
    </row>
    <row r="76" spans="2:23" s="247" customFormat="1" ht="15">
      <c r="B76" s="230"/>
      <c r="C76" s="230"/>
      <c r="D76" s="230"/>
      <c r="E76" s="236" t="s">
        <v>2177</v>
      </c>
      <c r="F76" s="661" t="str">
        <f>IFERROR(INDEX('Produtos Selecionados'!$G:$G,MATCH($E76,'Produtos Selecionados'!$E:$E,0)),"-")</f>
        <v>-</v>
      </c>
      <c r="G76" s="661" t="str">
        <f>IFERROR(INDEX('Produtos Selecionados'!$H:$H,MATCH($E76,'Produtos Selecionados'!$E:$E,0)),"-")</f>
        <v>Sim</v>
      </c>
      <c r="H76" s="661">
        <f>IFERROR(INDEX('Produtos Selecionados'!$O:$O,MATCH($E76,'Produtos Selecionados'!$E:$E,0)),"-")</f>
        <v>4.7499999999999999E-3</v>
      </c>
      <c r="I76" s="662" t="str">
        <f>IFERROR(INDEX('Produtos Selecionados'!$L:$L,MATCH($E76,'Produtos Selecionados'!$E:$E,0)),"-")</f>
        <v>BRL</v>
      </c>
      <c r="J76" s="662">
        <f>IFERROR(INDEX('Produtos Selecionados'!$M:$M,MATCH($E76,'Produtos Selecionados'!$E:$E,0)),"-")</f>
        <v>1</v>
      </c>
      <c r="K76" s="232"/>
      <c r="L76" s="246" t="str">
        <f t="shared" si="43"/>
        <v/>
      </c>
      <c r="M76" s="232"/>
      <c r="N76" s="246" t="str">
        <f t="shared" si="44"/>
        <v/>
      </c>
      <c r="O76" s="232">
        <v>0.16</v>
      </c>
      <c r="P76" s="246">
        <f t="shared" si="45"/>
        <v>3.04E-2</v>
      </c>
      <c r="Q76" s="232">
        <v>0.16</v>
      </c>
      <c r="R76" s="246">
        <f t="shared" si="46"/>
        <v>4.6399999999999997E-2</v>
      </c>
      <c r="S76" s="232">
        <v>0.16</v>
      </c>
      <c r="T76" s="246">
        <f t="shared" si="47"/>
        <v>5.04E-2</v>
      </c>
      <c r="V76" s="383" t="str">
        <f>IFERROR(IF(INDEX('Produtos Selecionados'!$G:$G,MATCH($E76,'Produtos Selecionados'!$E:$E,0))="MFO", "Evitar - ROA baixo", "OK"),"OK")</f>
        <v>OK</v>
      </c>
    </row>
    <row r="77" spans="2:23" s="247" customFormat="1" ht="15">
      <c r="B77" s="230"/>
      <c r="C77" s="230"/>
      <c r="D77" s="230"/>
      <c r="E77" s="236" t="s">
        <v>1768</v>
      </c>
      <c r="F77" s="661" t="str">
        <f>IFERROR(INDEX('Produtos Selecionados'!$G:$G,MATCH($E77,'Produtos Selecionados'!$E:$E,0)),"-")</f>
        <v>-</v>
      </c>
      <c r="G77" s="661" t="str">
        <f>IFERROR(INDEX('Produtos Selecionados'!$H:$H,MATCH($E77,'Produtos Selecionados'!$E:$E,0)),"-")</f>
        <v>Não</v>
      </c>
      <c r="H77" s="661">
        <f>IFERROR(INDEX('Produtos Selecionados'!$O:$O,MATCH($E77,'Produtos Selecionados'!$E:$E,0)),"-")</f>
        <v>5.0673000000000003E-3</v>
      </c>
      <c r="I77" s="662" t="str">
        <f>IFERROR(INDEX('Produtos Selecionados'!$L:$L,MATCH($E77,'Produtos Selecionados'!$E:$E,0)),"-")</f>
        <v>BRL</v>
      </c>
      <c r="J77" s="662">
        <f>IFERROR(INDEX('Produtos Selecionados'!$M:$M,MATCH($E77,'Produtos Selecionados'!$E:$E,0)),"-")</f>
        <v>1</v>
      </c>
      <c r="K77" s="232"/>
      <c r="L77" s="246" t="str">
        <f t="shared" si="43"/>
        <v/>
      </c>
      <c r="M77" s="232"/>
      <c r="N77" s="246" t="str">
        <f t="shared" si="44"/>
        <v/>
      </c>
      <c r="O77" s="232">
        <v>0.16</v>
      </c>
      <c r="P77" s="246">
        <f t="shared" si="45"/>
        <v>3.04E-2</v>
      </c>
      <c r="Q77" s="232">
        <v>0.16</v>
      </c>
      <c r="R77" s="246">
        <f t="shared" si="46"/>
        <v>4.6399999999999997E-2</v>
      </c>
      <c r="S77" s="232">
        <v>0.16</v>
      </c>
      <c r="T77" s="246">
        <f t="shared" si="47"/>
        <v>5.04E-2</v>
      </c>
      <c r="V77" s="383" t="str">
        <f>IFERROR(IF(INDEX('Produtos Selecionados'!$G:$G,MATCH($E77,'Produtos Selecionados'!$E:$E,0))="MFO", "Evitar - ROA baixo", "OK"),"OK")</f>
        <v>OK</v>
      </c>
    </row>
    <row r="78" spans="2:23" s="247" customFormat="1" ht="15">
      <c r="B78" s="230"/>
      <c r="C78" s="230"/>
      <c r="D78" s="230"/>
      <c r="E78" s="236" t="s">
        <v>1772</v>
      </c>
      <c r="F78" s="661" t="str">
        <f>IFERROR(INDEX('Produtos Selecionados'!$G:$G,MATCH($E78,'Produtos Selecionados'!$E:$E,0)),"-")</f>
        <v>-</v>
      </c>
      <c r="G78" s="661" t="str">
        <f>IFERROR(INDEX('Produtos Selecionados'!$H:$H,MATCH($E78,'Produtos Selecionados'!$E:$E,0)),"-")</f>
        <v>Sim</v>
      </c>
      <c r="H78" s="661">
        <f>IFERROR(INDEX('Produtos Selecionados'!$O:$O,MATCH($E78,'Produtos Selecionados'!$E:$E,0)),"-")</f>
        <v>4.7499999999999999E-3</v>
      </c>
      <c r="I78" s="662" t="str">
        <f>IFERROR(INDEX('Produtos Selecionados'!$L:$L,MATCH($E78,'Produtos Selecionados'!$E:$E,0)),"-")</f>
        <v>BRL</v>
      </c>
      <c r="J78" s="662">
        <f>IFERROR(INDEX('Produtos Selecionados'!$M:$M,MATCH($E78,'Produtos Selecionados'!$E:$E,0)),"-")</f>
        <v>1</v>
      </c>
      <c r="K78" s="232"/>
      <c r="L78" s="246" t="str">
        <f t="shared" si="43"/>
        <v/>
      </c>
      <c r="M78" s="232"/>
      <c r="N78" s="246" t="str">
        <f t="shared" si="44"/>
        <v/>
      </c>
      <c r="O78" s="232"/>
      <c r="P78" s="246" t="str">
        <f t="shared" si="45"/>
        <v/>
      </c>
      <c r="Q78" s="232"/>
      <c r="R78" s="246" t="str">
        <f t="shared" si="46"/>
        <v/>
      </c>
      <c r="S78" s="232"/>
      <c r="T78" s="246" t="str">
        <f t="shared" si="47"/>
        <v/>
      </c>
      <c r="V78" s="383" t="str">
        <f>IFERROR(IF(INDEX('Produtos Selecionados'!$G:$G,MATCH($E78,'Produtos Selecionados'!$E:$E,0))="MFO", "Evitar - ROA baixo", "OK"),"OK")</f>
        <v>OK</v>
      </c>
    </row>
    <row r="79" spans="2:23" s="247" customFormat="1" ht="15">
      <c r="B79" s="230"/>
      <c r="C79" s="230"/>
      <c r="D79" s="230"/>
      <c r="E79" s="236" t="s">
        <v>2220</v>
      </c>
      <c r="F79" s="661" t="str">
        <f>IFERROR(INDEX('Produtos Selecionados'!$G:$G,MATCH($E79,'Produtos Selecionados'!$E:$E,0)),"-")</f>
        <v>-</v>
      </c>
      <c r="G79" s="661" t="str">
        <f>IFERROR(INDEX('Produtos Selecionados'!$H:$H,MATCH($E79,'Produtos Selecionados'!$E:$E,0)),"-")</f>
        <v>Sim</v>
      </c>
      <c r="H79" s="661">
        <f>IFERROR(INDEX('Produtos Selecionados'!$O:$O,MATCH($E79,'Produtos Selecionados'!$E:$E,0)),"-")</f>
        <v>3.9500000000000004E-3</v>
      </c>
      <c r="I79" s="662" t="str">
        <f>IFERROR(INDEX('Produtos Selecionados'!$L:$L,MATCH($E79,'Produtos Selecionados'!$E:$E,0)),"-")</f>
        <v>BRL</v>
      </c>
      <c r="J79" s="662">
        <f>IFERROR(INDEX('Produtos Selecionados'!$M:$M,MATCH($E79,'Produtos Selecionados'!$E:$E,0)),"-")</f>
        <v>1</v>
      </c>
      <c r="K79" s="232"/>
      <c r="L79" s="246" t="str">
        <f t="shared" si="43"/>
        <v/>
      </c>
      <c r="M79" s="232"/>
      <c r="N79" s="246" t="str">
        <f t="shared" si="44"/>
        <v/>
      </c>
      <c r="O79" s="232"/>
      <c r="P79" s="246" t="str">
        <f t="shared" si="45"/>
        <v/>
      </c>
      <c r="Q79" s="232"/>
      <c r="R79" s="246" t="str">
        <f t="shared" si="46"/>
        <v/>
      </c>
      <c r="S79" s="232"/>
      <c r="T79" s="246" t="str">
        <f t="shared" si="47"/>
        <v/>
      </c>
      <c r="V79" s="383" t="str">
        <f>IFERROR(IF(INDEX('Produtos Selecionados'!$G:$G,MATCH($E79,'Produtos Selecionados'!$E:$E,0))="MFO", "Evitar - ROA baixo", "OK"),"OK")</f>
        <v>OK</v>
      </c>
    </row>
    <row r="80" spans="2:23" s="247" customFormat="1" ht="15">
      <c r="B80" s="230"/>
      <c r="C80" s="230"/>
      <c r="D80" s="230"/>
      <c r="E80" s="236" t="s">
        <v>1767</v>
      </c>
      <c r="F80" s="661" t="str">
        <f>IFERROR(INDEX('Produtos Selecionados'!$G:$G,MATCH($E80,'Produtos Selecionados'!$E:$E,0)),"-")</f>
        <v>-</v>
      </c>
      <c r="G80" s="661" t="str">
        <f>IFERROR(INDEX('Produtos Selecionados'!$H:$H,MATCH($E80,'Produtos Selecionados'!$E:$E,0)),"-")</f>
        <v>Sim</v>
      </c>
      <c r="H80" s="661">
        <f>IFERROR(INDEX('Produtos Selecionados'!$O:$O,MATCH($E80,'Produtos Selecionados'!$E:$E,0)),"-")</f>
        <v>3.9500000000000004E-3</v>
      </c>
      <c r="I80" s="662" t="str">
        <f>IFERROR(INDEX('Produtos Selecionados'!$L:$L,MATCH($E80,'Produtos Selecionados'!$E:$E,0)),"-")</f>
        <v>BRL</v>
      </c>
      <c r="J80" s="662">
        <f>IFERROR(INDEX('Produtos Selecionados'!$M:$M,MATCH($E80,'Produtos Selecionados'!$E:$E,0)),"-")</f>
        <v>1</v>
      </c>
      <c r="K80" s="232"/>
      <c r="L80" s="246" t="str">
        <f t="shared" si="43"/>
        <v/>
      </c>
      <c r="M80" s="232"/>
      <c r="N80" s="246" t="str">
        <f t="shared" si="44"/>
        <v/>
      </c>
      <c r="O80" s="232"/>
      <c r="P80" s="246" t="str">
        <f t="shared" si="45"/>
        <v/>
      </c>
      <c r="Q80" s="232"/>
      <c r="R80" s="246" t="str">
        <f t="shared" si="46"/>
        <v/>
      </c>
      <c r="S80" s="232"/>
      <c r="T80" s="246" t="str">
        <f t="shared" si="47"/>
        <v/>
      </c>
      <c r="V80" s="383" t="str">
        <f>IFERROR(IF(INDEX('Produtos Selecionados'!$G:$G,MATCH($E80,'Produtos Selecionados'!$E:$E,0))="MFO", "Evitar - ROA baixo", "OK"),"OK")</f>
        <v>OK</v>
      </c>
    </row>
    <row r="81" spans="2:23" s="153" customFormat="1" ht="8.25" customHeight="1">
      <c r="B81" s="233"/>
      <c r="C81" s="233"/>
      <c r="D81" s="233"/>
      <c r="E81" s="176"/>
      <c r="F81" s="190"/>
      <c r="G81" s="190"/>
      <c r="H81" s="190"/>
      <c r="I81" s="190"/>
      <c r="J81" s="190"/>
      <c r="K81" s="248"/>
      <c r="L81" s="249" t="str">
        <f>IF(K81="","", K81*K$11)</f>
        <v/>
      </c>
      <c r="M81" s="232"/>
      <c r="N81" s="249" t="str">
        <f>IF(M81="","", M81*M$11)</f>
        <v/>
      </c>
      <c r="O81" s="248"/>
      <c r="P81" s="249" t="str">
        <f>IF(O81="","", O81*O$11)</f>
        <v/>
      </c>
      <c r="Q81" s="248"/>
      <c r="R81" s="249" t="str">
        <f>IF(Q81="","", Q81*Q$11)</f>
        <v/>
      </c>
      <c r="S81" s="248"/>
      <c r="T81" s="249" t="str">
        <f>IF(S81="","", S81*S$11)</f>
        <v/>
      </c>
      <c r="U81" s="243"/>
      <c r="V81" s="382"/>
      <c r="W81" s="243"/>
    </row>
    <row r="82" spans="2:23" s="153" customFormat="1" ht="15">
      <c r="B82" s="233"/>
      <c r="C82" s="233" t="s">
        <v>12</v>
      </c>
      <c r="D82" s="233" t="s">
        <v>12</v>
      </c>
      <c r="E82" s="155" t="s">
        <v>616</v>
      </c>
      <c r="F82" s="156"/>
      <c r="G82" s="156"/>
      <c r="H82" s="156"/>
      <c r="I82" s="156"/>
      <c r="J82" s="156"/>
      <c r="K82" s="235">
        <f t="shared" ref="K82:T82" si="48">K84+K89+K95+K99</f>
        <v>0</v>
      </c>
      <c r="L82" s="244">
        <f t="shared" si="48"/>
        <v>0</v>
      </c>
      <c r="M82" s="235">
        <f t="shared" si="48"/>
        <v>0.02</v>
      </c>
      <c r="N82" s="244">
        <f t="shared" si="48"/>
        <v>0.02</v>
      </c>
      <c r="O82" s="235">
        <f t="shared" si="48"/>
        <v>4.4999999999999998E-2</v>
      </c>
      <c r="P82" s="244">
        <f t="shared" si="48"/>
        <v>4.4999999999999998E-2</v>
      </c>
      <c r="Q82" s="235">
        <f t="shared" si="48"/>
        <v>0.06</v>
      </c>
      <c r="R82" s="244">
        <f t="shared" si="48"/>
        <v>0.06</v>
      </c>
      <c r="S82" s="235">
        <f t="shared" si="48"/>
        <v>0.06</v>
      </c>
      <c r="T82" s="245">
        <f t="shared" si="48"/>
        <v>0.06</v>
      </c>
      <c r="U82" s="157"/>
      <c r="V82" s="382"/>
      <c r="W82" s="157"/>
    </row>
    <row r="83" spans="2:23" s="153" customFormat="1" ht="3" customHeight="1">
      <c r="B83" s="233"/>
      <c r="C83" s="233"/>
      <c r="D83" s="233"/>
      <c r="F83" s="190"/>
      <c r="G83" s="190"/>
      <c r="H83" s="190"/>
      <c r="I83" s="190"/>
      <c r="J83" s="190"/>
      <c r="K83" s="241"/>
      <c r="L83" s="242"/>
      <c r="M83" s="241"/>
      <c r="N83" s="242"/>
      <c r="O83" s="241"/>
      <c r="P83" s="242"/>
      <c r="Q83" s="241"/>
      <c r="R83" s="242"/>
      <c r="S83" s="241"/>
      <c r="T83" s="242"/>
      <c r="U83" s="157"/>
      <c r="V83" s="382"/>
      <c r="W83" s="157"/>
    </row>
    <row r="84" spans="2:23" s="153" customFormat="1" ht="15">
      <c r="B84" s="233"/>
      <c r="C84" s="233"/>
      <c r="D84" s="233" t="s">
        <v>12</v>
      </c>
      <c r="E84" s="158" t="s">
        <v>610</v>
      </c>
      <c r="F84" s="159"/>
      <c r="G84" s="159"/>
      <c r="H84" s="159"/>
      <c r="I84" s="159"/>
      <c r="J84" s="159"/>
      <c r="K84" s="237">
        <v>0</v>
      </c>
      <c r="L84" s="207">
        <f>SUM(L85:L88)</f>
        <v>0</v>
      </c>
      <c r="M84" s="237">
        <v>0</v>
      </c>
      <c r="N84" s="207">
        <f>SUM(N85:N88)</f>
        <v>0</v>
      </c>
      <c r="O84" s="237">
        <v>0.02</v>
      </c>
      <c r="P84" s="207">
        <f>SUM(P85:P88)</f>
        <v>0.02</v>
      </c>
      <c r="Q84" s="237">
        <v>0.03</v>
      </c>
      <c r="R84" s="207">
        <f>SUM(R85:R88)</f>
        <v>0.03</v>
      </c>
      <c r="S84" s="237">
        <v>0.03</v>
      </c>
      <c r="T84" s="207">
        <f>SUM(T85:T88)</f>
        <v>0.03</v>
      </c>
      <c r="U84" s="157"/>
      <c r="V84" s="382"/>
      <c r="W84" s="157"/>
    </row>
    <row r="85" spans="2:23" s="247" customFormat="1" ht="15">
      <c r="B85" s="230"/>
      <c r="C85" s="230"/>
      <c r="D85" s="230"/>
      <c r="E85" s="236" t="s">
        <v>1766</v>
      </c>
      <c r="F85" s="661" t="str">
        <f>IFERROR(INDEX('Produtos Selecionados'!$G:$G,MATCH($E85,'Produtos Selecionados'!$E:$E,0)),"-")</f>
        <v>-</v>
      </c>
      <c r="G85" s="661" t="str">
        <f>IFERROR(INDEX('Produtos Selecionados'!$H:$H,MATCH($E85,'Produtos Selecionados'!$E:$E,0)),"-")</f>
        <v>Sim</v>
      </c>
      <c r="H85" s="661">
        <f>IFERROR(INDEX('Produtos Selecionados'!$O:$O,MATCH($E85,'Produtos Selecionados'!$E:$E,0)),"-")</f>
        <v>4.0000000000000001E-3</v>
      </c>
      <c r="I85" s="662" t="str">
        <f>IFERROR(INDEX('Produtos Selecionados'!$L:$L,MATCH($E85,'Produtos Selecionados'!$E:$E,0)),"-")</f>
        <v>BRL</v>
      </c>
      <c r="J85" s="662">
        <f>IFERROR(INDEX('Produtos Selecionados'!$M:$M,MATCH($E85,'Produtos Selecionados'!$E:$E,0)),"-")</f>
        <v>3</v>
      </c>
      <c r="K85" s="232"/>
      <c r="L85" s="246" t="str">
        <f t="shared" ref="L85:N88" si="49">IF(K85="","", K85*K$84)</f>
        <v/>
      </c>
      <c r="M85" s="232"/>
      <c r="N85" s="246" t="str">
        <f t="shared" si="49"/>
        <v/>
      </c>
      <c r="O85" s="232">
        <v>0.4</v>
      </c>
      <c r="P85" s="246">
        <f>IF(O85="","", O85*O$84)</f>
        <v>8.0000000000000002E-3</v>
      </c>
      <c r="Q85" s="232">
        <v>0.25</v>
      </c>
      <c r="R85" s="246">
        <f>IF(Q85="","", Q85*Q$84)</f>
        <v>7.4999999999999997E-3</v>
      </c>
      <c r="S85" s="232">
        <v>0.25</v>
      </c>
      <c r="T85" s="246">
        <f>IF(S85="","", S85*S$84)</f>
        <v>7.4999999999999997E-3</v>
      </c>
      <c r="V85" s="383" t="str">
        <f>IFERROR(IF(INDEX('Produtos Selecionados'!$G:$G,MATCH($E85,'Produtos Selecionados'!$E:$E,0))="MFO", "Evitar - ROA baixo", "OK"),"OK")</f>
        <v>OK</v>
      </c>
    </row>
    <row r="86" spans="2:23" s="247" customFormat="1" ht="15">
      <c r="B86" s="230"/>
      <c r="C86" s="230"/>
      <c r="D86" s="230"/>
      <c r="E86" s="236" t="s">
        <v>1788</v>
      </c>
      <c r="F86" s="661" t="str">
        <f>IFERROR(INDEX('Produtos Selecionados'!$G:$G,MATCH($E86,'Produtos Selecionados'!$E:$E,0)),"-")</f>
        <v>-</v>
      </c>
      <c r="G86" s="661" t="str">
        <f>IFERROR(INDEX('Produtos Selecionados'!$H:$H,MATCH($E86,'Produtos Selecionados'!$E:$E,0)),"-")</f>
        <v>Sim</v>
      </c>
      <c r="H86" s="661">
        <f>IFERROR(INDEX('Produtos Selecionados'!$O:$O,MATCH($E86,'Produtos Selecionados'!$E:$E,0)),"-")</f>
        <v>5.0000000000000001E-3</v>
      </c>
      <c r="I86" s="662" t="str">
        <f>IFERROR(INDEX('Produtos Selecionados'!$L:$L,MATCH($E86,'Produtos Selecionados'!$E:$E,0)),"-")</f>
        <v>BRL</v>
      </c>
      <c r="J86" s="662">
        <f>IFERROR(INDEX('Produtos Selecionados'!$M:$M,MATCH($E86,'Produtos Selecionados'!$E:$E,0)),"-")</f>
        <v>2</v>
      </c>
      <c r="K86" s="232"/>
      <c r="L86" s="246" t="str">
        <f t="shared" si="49"/>
        <v/>
      </c>
      <c r="M86" s="232"/>
      <c r="N86" s="246" t="str">
        <f t="shared" si="49"/>
        <v/>
      </c>
      <c r="O86" s="232">
        <v>0.35</v>
      </c>
      <c r="P86" s="246">
        <f>IF(O86="","", O86*O$84)</f>
        <v>6.9999999999999993E-3</v>
      </c>
      <c r="Q86" s="232">
        <v>0.25</v>
      </c>
      <c r="R86" s="246">
        <f>IF(Q86="","", Q86*Q$84)</f>
        <v>7.4999999999999997E-3</v>
      </c>
      <c r="S86" s="232">
        <v>0.25</v>
      </c>
      <c r="T86" s="246">
        <f>IF(S86="","", S86*S$84)</f>
        <v>7.4999999999999997E-3</v>
      </c>
      <c r="V86" s="383" t="str">
        <f>IFERROR(IF(INDEX('Produtos Selecionados'!$G:$G,MATCH($E86,'Produtos Selecionados'!$E:$E,0))="MFO", "Evitar - ROA baixo", "OK"),"OK")</f>
        <v>OK</v>
      </c>
    </row>
    <row r="87" spans="2:23" s="247" customFormat="1" ht="15">
      <c r="B87" s="230"/>
      <c r="C87" s="230"/>
      <c r="D87" s="230"/>
      <c r="E87" s="236" t="s">
        <v>1777</v>
      </c>
      <c r="F87" s="661" t="str">
        <f>IFERROR(INDEX('Produtos Selecionados'!$G:$G,MATCH($E87,'Produtos Selecionados'!$E:$E,0)),"-")</f>
        <v>MFO</v>
      </c>
      <c r="G87" s="661" t="str">
        <f>IFERROR(INDEX('Produtos Selecionados'!$H:$H,MATCH($E87,'Produtos Selecionados'!$E:$E,0)),"-")</f>
        <v>Sim</v>
      </c>
      <c r="H87" s="661">
        <f>IFERROR(INDEX('Produtos Selecionados'!$O:$O,MATCH($E87,'Produtos Selecionados'!$E:$E,0)),"-")</f>
        <v>1.9E-3</v>
      </c>
      <c r="I87" s="662" t="str">
        <f>IFERROR(INDEX('Produtos Selecionados'!$L:$L,MATCH($E87,'Produtos Selecionados'!$E:$E,0)),"-")</f>
        <v>BRL</v>
      </c>
      <c r="J87" s="662">
        <f>IFERROR(INDEX('Produtos Selecionados'!$M:$M,MATCH($E87,'Produtos Selecionados'!$E:$E,0)),"-")</f>
        <v>3</v>
      </c>
      <c r="K87" s="232"/>
      <c r="L87" s="246" t="str">
        <f>IF(K87="","", K87*K$84)</f>
        <v/>
      </c>
      <c r="M87" s="232"/>
      <c r="N87" s="246" t="str">
        <f>IF(M87="","", M87*M$84)</f>
        <v/>
      </c>
      <c r="O87" s="232">
        <v>0.25</v>
      </c>
      <c r="P87" s="246">
        <f>IF(O87="","", O87*O$84)</f>
        <v>5.0000000000000001E-3</v>
      </c>
      <c r="Q87" s="232">
        <v>0.5</v>
      </c>
      <c r="R87" s="246">
        <f>IF(Q87="","", Q87*Q$84)</f>
        <v>1.4999999999999999E-2</v>
      </c>
      <c r="S87" s="232">
        <v>0.5</v>
      </c>
      <c r="T87" s="246">
        <f>IF(S87="","", S87*S$84)</f>
        <v>1.4999999999999999E-2</v>
      </c>
      <c r="V87" s="383" t="str">
        <f>IFERROR(IF(INDEX('Produtos Selecionados'!$G:$G,MATCH($E87,'Produtos Selecionados'!$E:$E,0))="MFO", "Evitar - ROA baixo", "OK"),"OK")</f>
        <v>Evitar - ROA baixo</v>
      </c>
    </row>
    <row r="88" spans="2:23" s="247" customFormat="1" ht="5.25" customHeight="1">
      <c r="B88" s="230"/>
      <c r="C88" s="230"/>
      <c r="D88" s="230"/>
      <c r="E88" s="165"/>
      <c r="F88" s="663" t="str">
        <f>IFERROR(INDEX('Produtos Selecionados'!$M:$M,MATCH(A88,'Produtos Selecionados'!$E:$E,0)),"-")</f>
        <v>-</v>
      </c>
      <c r="G88" s="663" t="str">
        <f>IFERROR(INDEX('Produtos Selecionados'!$M:$M,MATCH(B88,'Produtos Selecionados'!$E:$E,0)),"-")</f>
        <v>-</v>
      </c>
      <c r="H88" s="663" t="str">
        <f>IFERROR(INDEX('Produtos Selecionados'!$M:$M,MATCH(C88,'Produtos Selecionados'!$E:$E,0)),"-")</f>
        <v>-</v>
      </c>
      <c r="I88" s="663" t="str">
        <f>IFERROR(INDEX('Produtos Selecionados'!$M:$M,MATCH(D88,'Produtos Selecionados'!$E:$E,0)),"-")</f>
        <v>-</v>
      </c>
      <c r="J88" s="663" t="str">
        <f>IFERROR(INDEX('Produtos Selecionados'!$M:$M,MATCH(E88,'Produtos Selecionados'!$E:$E,0)),"-")</f>
        <v>-</v>
      </c>
      <c r="K88" s="248"/>
      <c r="L88" s="249" t="str">
        <f t="shared" si="49"/>
        <v/>
      </c>
      <c r="M88" s="248"/>
      <c r="N88" s="249" t="str">
        <f t="shared" si="49"/>
        <v/>
      </c>
      <c r="O88" s="248"/>
      <c r="P88" s="249" t="str">
        <f>IF(O88="","", O88*O$84)</f>
        <v/>
      </c>
      <c r="Q88" s="248"/>
      <c r="R88" s="249" t="str">
        <f>IF(Q88="","", Q88*Q$84)</f>
        <v/>
      </c>
      <c r="S88" s="248"/>
      <c r="T88" s="249" t="str">
        <f>IF(S88="","", S88*S$84)</f>
        <v/>
      </c>
      <c r="V88" s="384"/>
    </row>
    <row r="89" spans="2:23" s="153" customFormat="1" ht="15">
      <c r="B89" s="233"/>
      <c r="C89" s="233"/>
      <c r="D89" s="233" t="s">
        <v>12</v>
      </c>
      <c r="E89" s="158" t="s">
        <v>617</v>
      </c>
      <c r="F89" s="159"/>
      <c r="G89" s="159"/>
      <c r="H89" s="159"/>
      <c r="I89" s="159"/>
      <c r="J89" s="159"/>
      <c r="K89" s="237">
        <v>0</v>
      </c>
      <c r="L89" s="207">
        <f>SUM(L90:L94)</f>
        <v>0</v>
      </c>
      <c r="M89" s="237">
        <v>0.02</v>
      </c>
      <c r="N89" s="207">
        <f>SUM(N90:N94)</f>
        <v>0.02</v>
      </c>
      <c r="O89" s="237">
        <v>2.5000000000000001E-2</v>
      </c>
      <c r="P89" s="207">
        <f>SUM(P90:P94)</f>
        <v>2.5000000000000001E-2</v>
      </c>
      <c r="Q89" s="237">
        <v>0.03</v>
      </c>
      <c r="R89" s="207">
        <f>SUM(R90:R94)</f>
        <v>0.03</v>
      </c>
      <c r="S89" s="237">
        <v>0.03</v>
      </c>
      <c r="T89" s="207">
        <f>SUM(T90:T94)</f>
        <v>0.03</v>
      </c>
      <c r="U89" s="157"/>
      <c r="V89" s="382"/>
      <c r="W89" s="157"/>
    </row>
    <row r="90" spans="2:23" s="247" customFormat="1" ht="15">
      <c r="B90" s="230"/>
      <c r="C90" s="230"/>
      <c r="D90" s="230"/>
      <c r="E90" s="236" t="s">
        <v>2227</v>
      </c>
      <c r="F90" s="661" t="str">
        <f>IFERROR(INDEX('Produtos Selecionados'!$G:$G,MATCH($E90,'Produtos Selecionados'!$E:$E,0)),"-")</f>
        <v>-</v>
      </c>
      <c r="G90" s="661" t="str">
        <f>IFERROR(INDEX('Produtos Selecionados'!$H:$H,MATCH($E90,'Produtos Selecionados'!$E:$E,0)),"-")</f>
        <v>Sim</v>
      </c>
      <c r="H90" s="661">
        <f>IFERROR(INDEX('Produtos Selecionados'!$O:$O,MATCH($E90,'Produtos Selecionados'!$E:$E,0)),"-")</f>
        <v>4.6249999999999998E-3</v>
      </c>
      <c r="I90" s="662" t="str">
        <f>IFERROR(INDEX('Produtos Selecionados'!$L:$L,MATCH($E90,'Produtos Selecionados'!$E:$E,0)),"-")</f>
        <v>BRL</v>
      </c>
      <c r="J90" s="662">
        <f>IFERROR(INDEX('Produtos Selecionados'!$M:$M,MATCH($E90,'Produtos Selecionados'!$E:$E,0)),"-")</f>
        <v>3</v>
      </c>
      <c r="K90" s="232"/>
      <c r="L90" s="246" t="str">
        <f>IF(K90="","", K90*K$89)</f>
        <v/>
      </c>
      <c r="M90" s="232">
        <v>0.5</v>
      </c>
      <c r="N90" s="246">
        <f>IF(M90="","", M90*M$89)</f>
        <v>0.01</v>
      </c>
      <c r="O90" s="232">
        <v>0.5</v>
      </c>
      <c r="P90" s="246">
        <f>IF(O90="","", O90*O$89)</f>
        <v>1.2500000000000001E-2</v>
      </c>
      <c r="Q90" s="232">
        <v>0.5</v>
      </c>
      <c r="R90" s="246">
        <f>IF(Q90="","", Q90*Q$89)</f>
        <v>1.4999999999999999E-2</v>
      </c>
      <c r="S90" s="232">
        <v>0.5</v>
      </c>
      <c r="T90" s="246">
        <f>IF(S90="","", S90*S$89)</f>
        <v>1.4999999999999999E-2</v>
      </c>
      <c r="V90" s="383" t="str">
        <f>IFERROR(IF(INDEX('Produtos Selecionados'!$G:$G,MATCH($E90,'Produtos Selecionados'!$E:$E,0))="MFO", "Evitar - ROA baixo", "OK"),"OK")</f>
        <v>OK</v>
      </c>
    </row>
    <row r="91" spans="2:23" s="247" customFormat="1" ht="15">
      <c r="B91" s="230"/>
      <c r="C91" s="230"/>
      <c r="D91" s="230"/>
      <c r="E91" s="236" t="s">
        <v>2181</v>
      </c>
      <c r="F91" s="661" t="str">
        <f>IFERROR(INDEX('Produtos Selecionados'!$G:$G,MATCH($E91,'Produtos Selecionados'!$E:$E,0)),"-")</f>
        <v>MFO</v>
      </c>
      <c r="G91" s="661" t="str">
        <f>IFERROR(INDEX('Produtos Selecionados'!$H:$H,MATCH($E91,'Produtos Selecionados'!$E:$E,0)),"-")</f>
        <v>Sim</v>
      </c>
      <c r="H91" s="661">
        <f>IFERROR(INDEX('Produtos Selecionados'!$O:$O,MATCH($E91,'Produtos Selecionados'!$E:$E,0)),"-")</f>
        <v>0</v>
      </c>
      <c r="I91" s="662" t="str">
        <f>IFERROR(INDEX('Produtos Selecionados'!$L:$L,MATCH($E91,'Produtos Selecionados'!$E:$E,0)),"-")</f>
        <v>BRL</v>
      </c>
      <c r="J91" s="662">
        <f>IFERROR(INDEX('Produtos Selecionados'!$M:$M,MATCH($E91,'Produtos Selecionados'!$E:$E,0)),"-")</f>
        <v>2</v>
      </c>
      <c r="K91" s="232"/>
      <c r="L91" s="246" t="str">
        <f>IF(K91="","", K91*K$89)</f>
        <v/>
      </c>
      <c r="M91" s="232">
        <v>0.5</v>
      </c>
      <c r="N91" s="246">
        <f>IF(M91="","", M91*M$89)</f>
        <v>0.01</v>
      </c>
      <c r="O91" s="232">
        <v>0.5</v>
      </c>
      <c r="P91" s="246">
        <f>IF(O91="","", O91*O$89)</f>
        <v>1.2500000000000001E-2</v>
      </c>
      <c r="Q91" s="232">
        <v>0.5</v>
      </c>
      <c r="R91" s="246">
        <f>IF(Q91="","", Q91*Q$89)</f>
        <v>1.4999999999999999E-2</v>
      </c>
      <c r="S91" s="232">
        <v>0.5</v>
      </c>
      <c r="T91" s="246">
        <f>IF(S91="","", S91*S$89)</f>
        <v>1.4999999999999999E-2</v>
      </c>
      <c r="V91" s="383" t="str">
        <f>IFERROR(IF(INDEX('Produtos Selecionados'!$G:$G,MATCH($E91,'Produtos Selecionados'!$E:$E,0))="MFO", "Evitar - ROA baixo", "OK"),"OK")</f>
        <v>Evitar - ROA baixo</v>
      </c>
    </row>
    <row r="92" spans="2:23" s="247" customFormat="1" ht="15">
      <c r="B92" s="230"/>
      <c r="C92" s="230"/>
      <c r="D92" s="230"/>
      <c r="E92" s="236" t="s">
        <v>2181</v>
      </c>
      <c r="F92" s="661" t="str">
        <f>IFERROR(INDEX('Produtos Selecionados'!$G:$G,MATCH($E92,'Produtos Selecionados'!$E:$E,0)),"-")</f>
        <v>MFO</v>
      </c>
      <c r="G92" s="661" t="str">
        <f>IFERROR(INDEX('Produtos Selecionados'!$H:$H,MATCH($E92,'Produtos Selecionados'!$E:$E,0)),"-")</f>
        <v>Sim</v>
      </c>
      <c r="H92" s="661">
        <f>IFERROR(INDEX('Produtos Selecionados'!$O:$O,MATCH($E92,'Produtos Selecionados'!$E:$E,0)),"-")</f>
        <v>0</v>
      </c>
      <c r="I92" s="662" t="str">
        <f>IFERROR(INDEX('Produtos Selecionados'!$L:$L,MATCH($E92,'Produtos Selecionados'!$E:$E,0)),"-")</f>
        <v>BRL</v>
      </c>
      <c r="J92" s="662">
        <f>IFERROR(INDEX('Produtos Selecionados'!$M:$M,MATCH($E92,'Produtos Selecionados'!$E:$E,0)),"-")</f>
        <v>2</v>
      </c>
      <c r="K92" s="232"/>
      <c r="L92" s="246" t="str">
        <f t="shared" ref="L92" si="50">IF(K92="","", K92*K$89)</f>
        <v/>
      </c>
      <c r="M92" s="232"/>
      <c r="N92" s="246" t="str">
        <f t="shared" ref="N92" si="51">IF(M92="","", M92*M$89)</f>
        <v/>
      </c>
      <c r="O92" s="232"/>
      <c r="P92" s="246" t="str">
        <f t="shared" ref="P92" si="52">IF(O92="","", O92*O$89)</f>
        <v/>
      </c>
      <c r="Q92" s="232"/>
      <c r="R92" s="246" t="str">
        <f t="shared" ref="R92" si="53">IF(Q92="","", Q92*Q$89)</f>
        <v/>
      </c>
      <c r="S92" s="232"/>
      <c r="T92" s="246" t="str">
        <f t="shared" ref="T92" si="54">IF(S92="","", S92*S$89)</f>
        <v/>
      </c>
      <c r="V92" s="383" t="str">
        <f>IFERROR(IF(INDEX('Produtos Selecionados'!$G:$G,MATCH($E92,'Produtos Selecionados'!$E:$E,0))="MFO", "Evitar - ROA baixo", "OK"),"OK")</f>
        <v>Evitar - ROA baixo</v>
      </c>
    </row>
    <row r="93" spans="2:23" s="247" customFormat="1" ht="15">
      <c r="B93" s="230"/>
      <c r="C93" s="230"/>
      <c r="D93" s="230"/>
      <c r="E93" s="236" t="s">
        <v>2181</v>
      </c>
      <c r="F93" s="661" t="str">
        <f>IFERROR(INDEX('Produtos Selecionados'!$G:$G,MATCH($E93,'Produtos Selecionados'!$E:$E,0)),"-")</f>
        <v>MFO</v>
      </c>
      <c r="G93" s="661" t="str">
        <f>IFERROR(INDEX('Produtos Selecionados'!$H:$H,MATCH($E93,'Produtos Selecionados'!$E:$E,0)),"-")</f>
        <v>Sim</v>
      </c>
      <c r="H93" s="661">
        <f>IFERROR(INDEX('Produtos Selecionados'!$O:$O,MATCH($E93,'Produtos Selecionados'!$E:$E,0)),"-")</f>
        <v>0</v>
      </c>
      <c r="I93" s="662" t="str">
        <f>IFERROR(INDEX('Produtos Selecionados'!$L:$L,MATCH($E93,'Produtos Selecionados'!$E:$E,0)),"-")</f>
        <v>BRL</v>
      </c>
      <c r="J93" s="662">
        <f>IFERROR(INDEX('Produtos Selecionados'!$M:$M,MATCH($E93,'Produtos Selecionados'!$E:$E,0)),"-")</f>
        <v>2</v>
      </c>
      <c r="K93" s="232"/>
      <c r="L93" s="246" t="str">
        <f>IF(K93="","", K93*K$89)</f>
        <v/>
      </c>
      <c r="M93" s="232"/>
      <c r="N93" s="246" t="str">
        <f t="shared" ref="N93:P94" si="55">IF(M93="","", M93*M$89)</f>
        <v/>
      </c>
      <c r="O93" s="232"/>
      <c r="P93" s="246" t="str">
        <f t="shared" si="55"/>
        <v/>
      </c>
      <c r="Q93" s="232"/>
      <c r="R93" s="246" t="str">
        <f>IF(Q93="","", Q93*Q$89)</f>
        <v/>
      </c>
      <c r="S93" s="232"/>
      <c r="T93" s="246" t="str">
        <f>IF(S93="","", S93*S$89)</f>
        <v/>
      </c>
      <c r="V93" s="383" t="str">
        <f>IFERROR(IF(INDEX('Produtos Selecionados'!$G:$G,MATCH($E93,'Produtos Selecionados'!$E:$E,0))="MFO", "Evitar - ROA baixo", "OK"),"OK")</f>
        <v>Evitar - ROA baixo</v>
      </c>
    </row>
    <row r="94" spans="2:23" s="247" customFormat="1" ht="5.25" customHeight="1">
      <c r="B94" s="230"/>
      <c r="C94" s="230"/>
      <c r="D94" s="230"/>
      <c r="E94" s="165"/>
      <c r="F94" s="663" t="str">
        <f>IFERROR(INDEX('Produtos Selecionados'!$M:$M,MATCH(A94,'Produtos Selecionados'!$E:$E,0)),"-")</f>
        <v>-</v>
      </c>
      <c r="G94" s="663" t="str">
        <f>IFERROR(INDEX('Produtos Selecionados'!$M:$M,MATCH(B94,'Produtos Selecionados'!$E:$E,0)),"-")</f>
        <v>-</v>
      </c>
      <c r="H94" s="663" t="str">
        <f>IFERROR(INDEX('Produtos Selecionados'!$M:$M,MATCH(C94,'Produtos Selecionados'!$E:$E,0)),"-")</f>
        <v>-</v>
      </c>
      <c r="I94" s="663" t="str">
        <f>IFERROR(INDEX('Produtos Selecionados'!$M:$M,MATCH(D94,'Produtos Selecionados'!$E:$E,0)),"-")</f>
        <v>-</v>
      </c>
      <c r="J94" s="663" t="str">
        <f>IFERROR(INDEX('Produtos Selecionados'!$M:$M,MATCH(E94,'Produtos Selecionados'!$E:$E,0)),"-")</f>
        <v>-</v>
      </c>
      <c r="K94" s="248"/>
      <c r="L94" s="249" t="str">
        <f>IF(K94="","", K94*K$89)</f>
        <v/>
      </c>
      <c r="M94" s="248"/>
      <c r="N94" s="249" t="str">
        <f t="shared" si="55"/>
        <v/>
      </c>
      <c r="O94" s="248"/>
      <c r="P94" s="249" t="str">
        <f t="shared" si="55"/>
        <v/>
      </c>
      <c r="Q94" s="248"/>
      <c r="R94" s="249" t="str">
        <f>IF(Q94="","", Q94*Q$89)</f>
        <v/>
      </c>
      <c r="S94" s="248"/>
      <c r="T94" s="249" t="str">
        <f>IF(S94="","", S94*S$89)</f>
        <v/>
      </c>
      <c r="V94" s="384"/>
    </row>
    <row r="95" spans="2:23" s="153" customFormat="1" ht="15">
      <c r="B95" s="233"/>
      <c r="C95" s="233"/>
      <c r="D95" s="233" t="s">
        <v>12</v>
      </c>
      <c r="E95" s="158" t="s">
        <v>619</v>
      </c>
      <c r="F95" s="159"/>
      <c r="G95" s="159"/>
      <c r="H95" s="159"/>
      <c r="I95" s="159"/>
      <c r="J95" s="159"/>
      <c r="K95" s="237">
        <v>0</v>
      </c>
      <c r="L95" s="207">
        <f>SUM(L96:L98)</f>
        <v>0</v>
      </c>
      <c r="M95" s="237">
        <v>0</v>
      </c>
      <c r="N95" s="207">
        <f>SUM(N96:N98)</f>
        <v>0</v>
      </c>
      <c r="O95" s="237">
        <v>0</v>
      </c>
      <c r="P95" s="207">
        <f>SUM(P96:P98)</f>
        <v>0</v>
      </c>
      <c r="Q95" s="237">
        <v>0</v>
      </c>
      <c r="R95" s="207">
        <f>SUM(R96:R98)</f>
        <v>0</v>
      </c>
      <c r="S95" s="237">
        <v>0</v>
      </c>
      <c r="T95" s="207">
        <f>SUM(T96:T98)</f>
        <v>0</v>
      </c>
      <c r="U95" s="157"/>
      <c r="V95" s="382"/>
      <c r="W95" s="157"/>
    </row>
    <row r="96" spans="2:23" s="247" customFormat="1" ht="15">
      <c r="B96" s="230"/>
      <c r="C96" s="230"/>
      <c r="D96" s="230"/>
      <c r="E96" s="236"/>
      <c r="F96" s="661" t="str">
        <f>IFERROR(INDEX('Produtos Selecionados'!$G:$G,MATCH($E96,'Produtos Selecionados'!$E:$E,0)),"-")</f>
        <v>-</v>
      </c>
      <c r="G96" s="661" t="str">
        <f>IFERROR(INDEX('Produtos Selecionados'!$H:$H,MATCH($E96,'Produtos Selecionados'!$E:$E,0)),"-")</f>
        <v>-</v>
      </c>
      <c r="H96" s="661" t="str">
        <f>IFERROR(INDEX('Produtos Selecionados'!$O:$O,MATCH($E96,'Produtos Selecionados'!$E:$E,0)),"-")</f>
        <v>-</v>
      </c>
      <c r="I96" s="662" t="str">
        <f>IFERROR(INDEX('Produtos Selecionados'!$L:$L,MATCH($E96,'Produtos Selecionados'!$E:$E,0)),"-")</f>
        <v>-</v>
      </c>
      <c r="J96" s="662" t="str">
        <f>IFERROR(INDEX('Produtos Selecionados'!$M:$M,MATCH($E96,'Produtos Selecionados'!$E:$E,0)),"-")</f>
        <v>-</v>
      </c>
      <c r="K96" s="232"/>
      <c r="L96" s="246" t="str">
        <f>IF(K96="","", K96*K$95)</f>
        <v/>
      </c>
      <c r="M96" s="232"/>
      <c r="N96" s="246" t="str">
        <f>IF(M96="","", M96*M$95)</f>
        <v/>
      </c>
      <c r="O96" s="232"/>
      <c r="P96" s="246" t="str">
        <f>IF(O96="","", O96*O$95)</f>
        <v/>
      </c>
      <c r="Q96" s="232"/>
      <c r="R96" s="246" t="str">
        <f>IF(Q96="","", Q96*Q$95)</f>
        <v/>
      </c>
      <c r="S96" s="232"/>
      <c r="T96" s="246" t="str">
        <f>IF(S96="","", S96*S$95)</f>
        <v/>
      </c>
      <c r="V96" s="383" t="str">
        <f>IFERROR(IF(INDEX('Produtos Selecionados'!$G:$G,MATCH($E96,'Produtos Selecionados'!$E:$E,0))="MFO", "Evitar - ROA baixo", "OK"),"OK")</f>
        <v>OK</v>
      </c>
    </row>
    <row r="97" spans="2:23" s="247" customFormat="1" ht="15">
      <c r="B97" s="230"/>
      <c r="C97" s="230"/>
      <c r="D97" s="230"/>
      <c r="E97" s="236"/>
      <c r="F97" s="661" t="str">
        <f>IFERROR(INDEX('Produtos Selecionados'!$G:$G,MATCH($E97,'Produtos Selecionados'!$E:$E,0)),"-")</f>
        <v>-</v>
      </c>
      <c r="G97" s="661" t="str">
        <f>IFERROR(INDEX('Produtos Selecionados'!$H:$H,MATCH($E97,'Produtos Selecionados'!$E:$E,0)),"-")</f>
        <v>-</v>
      </c>
      <c r="H97" s="661" t="str">
        <f>IFERROR(INDEX('Produtos Selecionados'!$O:$O,MATCH($E97,'Produtos Selecionados'!$E:$E,0)),"-")</f>
        <v>-</v>
      </c>
      <c r="I97" s="662" t="str">
        <f>IFERROR(INDEX('Produtos Selecionados'!$L:$L,MATCH($E97,'Produtos Selecionados'!$E:$E,0)),"-")</f>
        <v>-</v>
      </c>
      <c r="J97" s="662" t="str">
        <f>IFERROR(INDEX('Produtos Selecionados'!$M:$M,MATCH($E97,'Produtos Selecionados'!$E:$E,0)),"-")</f>
        <v>-</v>
      </c>
      <c r="K97" s="232"/>
      <c r="L97" s="246" t="str">
        <f t="shared" ref="L97:N98" si="56">IF(K97="","", K97*K$95)</f>
        <v/>
      </c>
      <c r="M97" s="232"/>
      <c r="N97" s="246" t="str">
        <f t="shared" si="56"/>
        <v/>
      </c>
      <c r="O97" s="232"/>
      <c r="P97" s="246" t="str">
        <f>IF(O97="","", O97*O$95)</f>
        <v/>
      </c>
      <c r="Q97" s="232"/>
      <c r="R97" s="246" t="str">
        <f>IF(Q97="","", Q97*Q$95)</f>
        <v/>
      </c>
      <c r="S97" s="232"/>
      <c r="T97" s="246" t="str">
        <f>IF(S97="","", S97*S$95)</f>
        <v/>
      </c>
      <c r="V97" s="383" t="str">
        <f>IFERROR(IF(INDEX('Produtos Selecionados'!$G:$G,MATCH($E97,'Produtos Selecionados'!$E:$E,0))="MFO", "Evitar - ROA baixo", "OK"),"OK")</f>
        <v>OK</v>
      </c>
    </row>
    <row r="98" spans="2:23" s="247" customFormat="1" ht="5.25" customHeight="1">
      <c r="B98" s="230"/>
      <c r="C98" s="230"/>
      <c r="D98" s="230"/>
      <c r="E98" s="165"/>
      <c r="F98" s="663" t="str">
        <f>IFERROR(INDEX('Produtos Selecionados'!$M:$M,MATCH(A98,'Produtos Selecionados'!$E:$E,0)),"-")</f>
        <v>-</v>
      </c>
      <c r="G98" s="663" t="str">
        <f>IFERROR(INDEX('Produtos Selecionados'!$M:$M,MATCH(B98,'Produtos Selecionados'!$E:$E,0)),"-")</f>
        <v>-</v>
      </c>
      <c r="H98" s="663" t="str">
        <f>IFERROR(INDEX('Produtos Selecionados'!$M:$M,MATCH(C98,'Produtos Selecionados'!$E:$E,0)),"-")</f>
        <v>-</v>
      </c>
      <c r="I98" s="663" t="str">
        <f>IFERROR(INDEX('Produtos Selecionados'!$M:$M,MATCH(D98,'Produtos Selecionados'!$E:$E,0)),"-")</f>
        <v>-</v>
      </c>
      <c r="J98" s="663" t="str">
        <f>IFERROR(INDEX('Produtos Selecionados'!$M:$M,MATCH(E98,'Produtos Selecionados'!$E:$E,0)),"-")</f>
        <v>-</v>
      </c>
      <c r="K98" s="248"/>
      <c r="L98" s="249" t="str">
        <f t="shared" si="56"/>
        <v/>
      </c>
      <c r="M98" s="248"/>
      <c r="N98" s="249" t="str">
        <f t="shared" si="56"/>
        <v/>
      </c>
      <c r="O98" s="248"/>
      <c r="P98" s="249" t="str">
        <f>IF(O98="","", O98*O$95)</f>
        <v/>
      </c>
      <c r="Q98" s="248"/>
      <c r="R98" s="249" t="str">
        <f>IF(Q98="","", Q98*Q$95)</f>
        <v/>
      </c>
      <c r="S98" s="248"/>
      <c r="T98" s="249" t="str">
        <f>IF(S98="","", S98*S$95)</f>
        <v/>
      </c>
      <c r="V98" s="384"/>
    </row>
    <row r="99" spans="2:23" s="153" customFormat="1" ht="15">
      <c r="B99" s="233"/>
      <c r="C99" s="233"/>
      <c r="D99" s="233" t="s">
        <v>12</v>
      </c>
      <c r="E99" s="158" t="s">
        <v>618</v>
      </c>
      <c r="F99" s="159"/>
      <c r="G99" s="159"/>
      <c r="H99" s="159"/>
      <c r="I99" s="159"/>
      <c r="J99" s="159"/>
      <c r="K99" s="237">
        <v>0</v>
      </c>
      <c r="L99" s="207">
        <f>SUM(L100:L102)</f>
        <v>0</v>
      </c>
      <c r="M99" s="237">
        <v>0</v>
      </c>
      <c r="N99" s="207">
        <f>SUM(N100:N102)</f>
        <v>0</v>
      </c>
      <c r="O99" s="237">
        <v>0</v>
      </c>
      <c r="P99" s="207">
        <f>SUM(P100:P102)</f>
        <v>0</v>
      </c>
      <c r="Q99" s="237">
        <v>0</v>
      </c>
      <c r="R99" s="207">
        <f>SUM(R100:R102)</f>
        <v>0</v>
      </c>
      <c r="S99" s="237">
        <v>0</v>
      </c>
      <c r="T99" s="207">
        <f>SUM(T100:T102)</f>
        <v>0</v>
      </c>
      <c r="U99" s="157"/>
      <c r="V99" s="382"/>
      <c r="W99" s="157"/>
    </row>
    <row r="100" spans="2:23" s="247" customFormat="1" ht="15">
      <c r="B100" s="230"/>
      <c r="C100" s="230"/>
      <c r="D100" s="230"/>
      <c r="E100" s="236" t="s">
        <v>1789</v>
      </c>
      <c r="F100" s="661" t="str">
        <f>IFERROR(INDEX('Produtos Selecionados'!$G:$G,MATCH($E100,'Produtos Selecionados'!$E:$E,0)),"-")</f>
        <v>-</v>
      </c>
      <c r="G100" s="661" t="str">
        <f>IFERROR(INDEX('Produtos Selecionados'!$H:$H,MATCH($E100,'Produtos Selecionados'!$E:$E,0)),"-")</f>
        <v>Sim</v>
      </c>
      <c r="H100" s="661">
        <f>IFERROR(INDEX('Produtos Selecionados'!$O:$O,MATCH($E100,'Produtos Selecionados'!$E:$E,0)),"-")</f>
        <v>3.8E-3</v>
      </c>
      <c r="I100" s="662" t="str">
        <f>IFERROR(INDEX('Produtos Selecionados'!$L:$L,MATCH($E100,'Produtos Selecionados'!$E:$E,0)),"-")</f>
        <v>BRL</v>
      </c>
      <c r="J100" s="662">
        <f>IFERROR(INDEX('Produtos Selecionados'!$M:$M,MATCH($E100,'Produtos Selecionados'!$E:$E,0)),"-")</f>
        <v>1</v>
      </c>
      <c r="K100" s="232"/>
      <c r="L100" s="246" t="str">
        <f>IF(K100="","", K100*K$99)</f>
        <v/>
      </c>
      <c r="M100" s="232"/>
      <c r="N100" s="246" t="str">
        <f>IF(M100="","", M100*M$99)</f>
        <v/>
      </c>
      <c r="O100" s="232"/>
      <c r="P100" s="246" t="str">
        <f>IF(O100="","", O100*O$99)</f>
        <v/>
      </c>
      <c r="Q100" s="232"/>
      <c r="R100" s="246" t="str">
        <f>IF(Q100="","", Q100*Q$99)</f>
        <v/>
      </c>
      <c r="S100" s="232"/>
      <c r="T100" s="246" t="str">
        <f>IF(S100="","", S100*S$99)</f>
        <v/>
      </c>
      <c r="V100" s="383" t="str">
        <f>IFERROR(IF(INDEX('Produtos Selecionados'!$G:$G,MATCH($E100,'Produtos Selecionados'!$E:$E,0))="MFO", "Evitar - ROA baixo", "OK"),"OK")</f>
        <v>OK</v>
      </c>
    </row>
    <row r="101" spans="2:23" s="247" customFormat="1" ht="15">
      <c r="B101" s="230"/>
      <c r="C101" s="230"/>
      <c r="D101" s="230"/>
      <c r="E101" s="236"/>
      <c r="F101" s="661" t="str">
        <f>IFERROR(INDEX('Produtos Selecionados'!$G:$G,MATCH($E101,'Produtos Selecionados'!$E:$E,0)),"-")</f>
        <v>-</v>
      </c>
      <c r="G101" s="661" t="str">
        <f>IFERROR(INDEX('Produtos Selecionados'!$H:$H,MATCH($E101,'Produtos Selecionados'!$E:$E,0)),"-")</f>
        <v>-</v>
      </c>
      <c r="H101" s="661" t="str">
        <f>IFERROR(INDEX('Produtos Selecionados'!$O:$O,MATCH($E101,'Produtos Selecionados'!$E:$E,0)),"-")</f>
        <v>-</v>
      </c>
      <c r="I101" s="662" t="str">
        <f>IFERROR(INDEX('Produtos Selecionados'!$L:$L,MATCH($E101,'Produtos Selecionados'!$E:$E,0)),"-")</f>
        <v>-</v>
      </c>
      <c r="J101" s="662" t="str">
        <f>IFERROR(INDEX('Produtos Selecionados'!$M:$M,MATCH($E101,'Produtos Selecionados'!$E:$E,0)),"-")</f>
        <v>-</v>
      </c>
      <c r="K101" s="232"/>
      <c r="L101" s="246" t="str">
        <f>IF(K101="","", K101*K$99)</f>
        <v/>
      </c>
      <c r="M101" s="232"/>
      <c r="N101" s="246" t="str">
        <f>IF(M101="","", M101*M$99)</f>
        <v/>
      </c>
      <c r="O101" s="232"/>
      <c r="P101" s="246" t="str">
        <f>IF(O101="","", O101*O$99)</f>
        <v/>
      </c>
      <c r="Q101" s="232"/>
      <c r="R101" s="246" t="str">
        <f>IF(Q101="","", Q101*Q$99)</f>
        <v/>
      </c>
      <c r="S101" s="232"/>
      <c r="T101" s="246" t="str">
        <f>IF(S101="","", S101*S$99)</f>
        <v/>
      </c>
      <c r="V101" s="383" t="str">
        <f>IFERROR(IF(INDEX('Produtos Selecionados'!$G:$G,MATCH($E101,'Produtos Selecionados'!$E:$E,0))="MFO", "Evitar - ROA baixo", "OK"),"OK")</f>
        <v>OK</v>
      </c>
    </row>
    <row r="102" spans="2:23" s="153" customFormat="1" ht="9" customHeight="1">
      <c r="B102" s="233"/>
      <c r="C102" s="233"/>
      <c r="D102" s="233"/>
      <c r="E102" s="176"/>
      <c r="F102" s="190"/>
      <c r="G102" s="190"/>
      <c r="H102" s="190"/>
      <c r="I102" s="190"/>
      <c r="J102" s="190"/>
      <c r="K102" s="248"/>
      <c r="L102" s="249" t="str">
        <f>IF(K102="","", K102*K$11)</f>
        <v/>
      </c>
      <c r="M102" s="291"/>
      <c r="N102" s="249" t="str">
        <f>IF(M102="","", M102*M$11)</f>
        <v/>
      </c>
      <c r="O102" s="248"/>
      <c r="P102" s="249" t="str">
        <f>IF(O102="","", O102*O$11)</f>
        <v/>
      </c>
      <c r="Q102" s="248"/>
      <c r="R102" s="249" t="str">
        <f>IF(Q102="","", Q102*Q$11)</f>
        <v/>
      </c>
      <c r="S102" s="248"/>
      <c r="T102" s="249" t="str">
        <f>IF(S102="","", S102*S$11)</f>
        <v/>
      </c>
      <c r="U102" s="243"/>
      <c r="V102" s="382"/>
      <c r="W102" s="243"/>
    </row>
    <row r="103" spans="2:23" s="114" customFormat="1" ht="15.75">
      <c r="B103" s="286"/>
      <c r="C103" s="286"/>
      <c r="D103" s="233" t="s">
        <v>1397</v>
      </c>
      <c r="E103" s="352" t="s">
        <v>14</v>
      </c>
      <c r="F103" s="660"/>
      <c r="G103" s="660"/>
      <c r="H103" s="660"/>
      <c r="I103" s="660"/>
      <c r="J103" s="660"/>
      <c r="K103" s="281">
        <f ca="1">OFFSET('Asset Allocation Tatico'!$B$9, MATCH($E103,OFFSET('Asset Allocation Tatico'!$B$9,,,COUNTA('Asset Allocation Tatico'!$B:$B)-COUNTA('Asset Allocation Tatico'!$B$1:$B$9)),0)-1, MATCH(K$5,'Asset Allocation Tatico'!$D$5:$M$5,0)+2)</f>
        <v>0</v>
      </c>
      <c r="L103" s="287">
        <f>L105+L134</f>
        <v>0</v>
      </c>
      <c r="M103" s="281">
        <f ca="1">OFFSET('Asset Allocation Tatico'!$B$9, MATCH($E103,OFFSET('Asset Allocation Tatico'!$B$9,,,COUNTA('Asset Allocation Tatico'!$B:$B)-COUNTA('Asset Allocation Tatico'!$B$1:$B$9)),0)-1, MATCH(M$5,'Asset Allocation Tatico'!$D$5:$M$5,0)+2)</f>
        <v>0.04</v>
      </c>
      <c r="N103" s="287">
        <f ca="1">N105+N134</f>
        <v>0.04</v>
      </c>
      <c r="O103" s="281">
        <f ca="1">OFFSET('Asset Allocation Tatico'!$B$9, MATCH($E103,OFFSET('Asset Allocation Tatico'!$B$9,,,COUNTA('Asset Allocation Tatico'!$B:$B)-COUNTA('Asset Allocation Tatico'!$B$1:$B$9)),0)-1, MATCH(O$5,'Asset Allocation Tatico'!$D$5:$M$5,0)+2)</f>
        <v>8.5000000000000006E-2</v>
      </c>
      <c r="P103" s="287">
        <f ca="1">P105+P134</f>
        <v>8.5000000000000006E-2</v>
      </c>
      <c r="Q103" s="281">
        <f ca="1">OFFSET('Asset Allocation Tatico'!$B$9, MATCH($E103,OFFSET('Asset Allocation Tatico'!$B$9,,,COUNTA('Asset Allocation Tatico'!$B:$B)-COUNTA('Asset Allocation Tatico'!$B$1:$B$9)),0)-1, MATCH(Q$5,'Asset Allocation Tatico'!$D$5:$M$5,0)+2)</f>
        <v>0.18</v>
      </c>
      <c r="R103" s="287">
        <f ca="1">R105+R134</f>
        <v>0.18</v>
      </c>
      <c r="S103" s="281">
        <f ca="1">OFFSET('Asset Allocation Tatico'!$B$9, MATCH($E103,OFFSET('Asset Allocation Tatico'!$B$9,,,COUNTA('Asset Allocation Tatico'!$B:$B)-COUNTA('Asset Allocation Tatico'!$B$1:$B$9)),0)-1, MATCH(S$5,'Asset Allocation Tatico'!$D$5:$M$5,0)+2)</f>
        <v>0.315</v>
      </c>
      <c r="T103" s="287">
        <f ca="1">T105+T134</f>
        <v>0.315</v>
      </c>
      <c r="U103" s="288"/>
      <c r="V103" s="381"/>
      <c r="W103" s="288"/>
    </row>
    <row r="104" spans="2:23" s="153" customFormat="1" ht="5.25" customHeight="1">
      <c r="B104" s="233"/>
      <c r="C104" s="233"/>
      <c r="D104" s="233"/>
      <c r="F104" s="190"/>
      <c r="G104" s="190"/>
      <c r="H104" s="190"/>
      <c r="I104" s="190"/>
      <c r="J104" s="190"/>
      <c r="K104" s="241"/>
      <c r="L104" s="242"/>
      <c r="M104" s="241"/>
      <c r="N104" s="242"/>
      <c r="O104" s="241"/>
      <c r="P104" s="242"/>
      <c r="Q104" s="241"/>
      <c r="R104" s="242"/>
      <c r="S104" s="241"/>
      <c r="T104" s="242"/>
      <c r="U104" s="243"/>
      <c r="V104" s="382"/>
      <c r="W104" s="243"/>
    </row>
    <row r="105" spans="2:23" s="153" customFormat="1" ht="15">
      <c r="B105" s="233"/>
      <c r="C105" s="233" t="s">
        <v>12</v>
      </c>
      <c r="D105" s="233" t="s">
        <v>12</v>
      </c>
      <c r="E105" s="155" t="s">
        <v>608</v>
      </c>
      <c r="F105" s="156"/>
      <c r="G105" s="156"/>
      <c r="H105" s="156"/>
      <c r="I105" s="156"/>
      <c r="J105" s="156"/>
      <c r="K105" s="235">
        <f ca="1">OFFSET('Asset Allocation Tatico'!$B$9, MATCH($E105,OFFSET('Asset Allocation Tatico'!$B$9,,,COUNTA('Asset Allocation Tatico'!$B:$B)-COUNTA('Asset Allocation Tatico'!$B$1:$B$9)),0)-1, MATCH(K$5,'Asset Allocation Tatico'!$D$5:$M$5,0)+2)</f>
        <v>0</v>
      </c>
      <c r="L105" s="244">
        <f>L107+L120+L130</f>
        <v>0</v>
      </c>
      <c r="M105" s="235">
        <f ca="1">OFFSET('Asset Allocation Tatico'!$B$9, MATCH($E105,OFFSET('Asset Allocation Tatico'!$B$9,,,COUNTA('Asset Allocation Tatico'!$B:$B)-COUNTA('Asset Allocation Tatico'!$B$1:$B$9)),0)-1, MATCH(M$5,'Asset Allocation Tatico'!$D$5:$M$5,0)+2)</f>
        <v>3.5000000000000003E-2</v>
      </c>
      <c r="N105" s="244">
        <f>N107+N120+N130</f>
        <v>3.5000000000000003E-2</v>
      </c>
      <c r="O105" s="235">
        <f ca="1">OFFSET('Asset Allocation Tatico'!$B$9, MATCH($E105,OFFSET('Asset Allocation Tatico'!$B$9,,,COUNTA('Asset Allocation Tatico'!$B:$B)-COUNTA('Asset Allocation Tatico'!$B$1:$B$9)),0)-1, MATCH(O$5,'Asset Allocation Tatico'!$D$5:$M$5,0)+2)</f>
        <v>7.0000000000000007E-2</v>
      </c>
      <c r="P105" s="244">
        <f>P107+P120+P130</f>
        <v>7.0000000000000007E-2</v>
      </c>
      <c r="Q105" s="235">
        <f ca="1">OFFSET('Asset Allocation Tatico'!$B$9, MATCH($E105,OFFSET('Asset Allocation Tatico'!$B$9,,,COUNTA('Asset Allocation Tatico'!$B:$B)-COUNTA('Asset Allocation Tatico'!$B$1:$B$9)),0)-1, MATCH(Q$5,'Asset Allocation Tatico'!$D$5:$M$5,0)+2)</f>
        <v>0.16</v>
      </c>
      <c r="R105" s="244">
        <f>R107+R120+R130</f>
        <v>0.16</v>
      </c>
      <c r="S105" s="235">
        <f ca="1">OFFSET('Asset Allocation Tatico'!$B$9, MATCH($E105,OFFSET('Asset Allocation Tatico'!$B$9,,,COUNTA('Asset Allocation Tatico'!$B:$B)-COUNTA('Asset Allocation Tatico'!$B$1:$B$9)),0)-1, MATCH(S$5,'Asset Allocation Tatico'!$D$5:$M$5,0)+2)</f>
        <v>0.27</v>
      </c>
      <c r="T105" s="245">
        <f>T107+T120+T130</f>
        <v>0.27</v>
      </c>
      <c r="U105" s="157"/>
      <c r="V105" s="382"/>
      <c r="W105" s="157"/>
    </row>
    <row r="106" spans="2:23" s="153" customFormat="1" ht="3" customHeight="1">
      <c r="B106" s="233"/>
      <c r="C106" s="233"/>
      <c r="D106" s="233"/>
      <c r="F106" s="190"/>
      <c r="G106" s="190"/>
      <c r="H106" s="190"/>
      <c r="I106" s="190"/>
      <c r="J106" s="190"/>
      <c r="K106" s="241"/>
      <c r="L106" s="242"/>
      <c r="M106" s="241"/>
      <c r="N106" s="242"/>
      <c r="O106" s="241"/>
      <c r="P106" s="242"/>
      <c r="Q106" s="241"/>
      <c r="R106" s="242"/>
      <c r="S106" s="241"/>
      <c r="T106" s="242"/>
      <c r="U106" s="157"/>
      <c r="V106" s="382"/>
      <c r="W106" s="157"/>
    </row>
    <row r="107" spans="2:23" s="153" customFormat="1" ht="15">
      <c r="B107" s="233"/>
      <c r="C107" s="233"/>
      <c r="D107" s="233" t="s">
        <v>12</v>
      </c>
      <c r="E107" s="158" t="s">
        <v>607</v>
      </c>
      <c r="F107" s="159"/>
      <c r="G107" s="159"/>
      <c r="H107" s="159"/>
      <c r="I107" s="159"/>
      <c r="J107" s="159"/>
      <c r="K107" s="237">
        <v>0</v>
      </c>
      <c r="L107" s="207">
        <f>SUM(L108:L119)</f>
        <v>0</v>
      </c>
      <c r="M107" s="237">
        <v>0.01</v>
      </c>
      <c r="N107" s="207">
        <f>SUM(N108:N119)</f>
        <v>0.01</v>
      </c>
      <c r="O107" s="237">
        <v>3.5000000000000003E-2</v>
      </c>
      <c r="P107" s="207">
        <f>SUM(P108:P119)</f>
        <v>3.5000000000000003E-2</v>
      </c>
      <c r="Q107" s="237">
        <v>0.09</v>
      </c>
      <c r="R107" s="207">
        <f>SUM(R108:R119)</f>
        <v>0.09</v>
      </c>
      <c r="S107" s="237">
        <v>0.15</v>
      </c>
      <c r="T107" s="207">
        <f>SUM(T108:T119)</f>
        <v>0.15</v>
      </c>
      <c r="U107" s="157"/>
      <c r="V107" s="382"/>
      <c r="W107" s="157"/>
    </row>
    <row r="108" spans="2:23" s="247" customFormat="1" ht="15">
      <c r="B108" s="230"/>
      <c r="C108" s="230"/>
      <c r="D108" s="230"/>
      <c r="E108" s="236" t="s">
        <v>1454</v>
      </c>
      <c r="F108" s="661" t="str">
        <f>IFERROR(INDEX('Produtos Selecionados'!$G:$G,MATCH($E108,'Produtos Selecionados'!$E:$E,0)),"-")</f>
        <v>-</v>
      </c>
      <c r="G108" s="661" t="str">
        <f>IFERROR(INDEX('Produtos Selecionados'!$H:$H,MATCH($E108,'Produtos Selecionados'!$E:$E,0)),"-")</f>
        <v>Sim</v>
      </c>
      <c r="H108" s="661">
        <f>IFERROR(INDEX('Produtos Selecionados'!$O:$O,MATCH($E108,'Produtos Selecionados'!$E:$E,0)),"-")</f>
        <v>5.0000000000000001E-3</v>
      </c>
      <c r="I108" s="662" t="str">
        <f>IFERROR(INDEX('Produtos Selecionados'!$L:$L,MATCH($E108,'Produtos Selecionados'!$E:$E,0)),"-")</f>
        <v>BRL</v>
      </c>
      <c r="J108" s="662">
        <f>IFERROR(INDEX('Produtos Selecionados'!$M:$M,MATCH($E108,'Produtos Selecionados'!$E:$E,0)),"-")</f>
        <v>2</v>
      </c>
      <c r="K108" s="232"/>
      <c r="L108" s="246" t="str">
        <f t="shared" ref="L108:L115" si="57">IF(K108="","", K108*K$107)</f>
        <v/>
      </c>
      <c r="M108" s="232"/>
      <c r="N108" s="246" t="str">
        <f t="shared" ref="N108:N115" si="58">IF(M108="","", M108*M$107)</f>
        <v/>
      </c>
      <c r="O108" s="232">
        <v>0.5</v>
      </c>
      <c r="P108" s="246">
        <f t="shared" ref="P108:P115" si="59">IF(O108="","", O108*O$107)</f>
        <v>1.7500000000000002E-2</v>
      </c>
      <c r="Q108" s="232">
        <v>0.4</v>
      </c>
      <c r="R108" s="246">
        <f t="shared" ref="R108:R115" si="60">IF(Q108="","", Q108*Q$107)</f>
        <v>3.5999999999999997E-2</v>
      </c>
      <c r="S108" s="232">
        <v>0.4</v>
      </c>
      <c r="T108" s="246">
        <f t="shared" ref="T108:T115" si="61">IF(S108="","", S108*S$107)</f>
        <v>0.06</v>
      </c>
      <c r="V108" s="383" t="str">
        <f>IFERROR(IF(INDEX('Produtos Selecionados'!$G:$G,MATCH($E108,'Produtos Selecionados'!$E:$E,0))="MFO", "Evitar - ROA baixo", "OK"),"OK")</f>
        <v>OK</v>
      </c>
    </row>
    <row r="109" spans="2:23" s="247" customFormat="1" ht="15">
      <c r="B109" s="230"/>
      <c r="C109" s="230"/>
      <c r="D109" s="230"/>
      <c r="E109" s="236" t="s">
        <v>2207</v>
      </c>
      <c r="F109" s="661" t="str">
        <f>IFERROR(INDEX('Produtos Selecionados'!$G:$G,MATCH($E109,'Produtos Selecionados'!$E:$E,0)),"-")</f>
        <v>-</v>
      </c>
      <c r="G109" s="661" t="str">
        <f>IFERROR(INDEX('Produtos Selecionados'!$H:$H,MATCH($E109,'Produtos Selecionados'!$E:$E,0)),"-")</f>
        <v>Sim</v>
      </c>
      <c r="H109" s="661">
        <f>IFERROR(INDEX('Produtos Selecionados'!$O:$O,MATCH($E109,'Produtos Selecionados'!$E:$E,0)),"-")</f>
        <v>5.3340000000000002E-3</v>
      </c>
      <c r="I109" s="662" t="str">
        <f>IFERROR(INDEX('Produtos Selecionados'!$L:$L,MATCH($E109,'Produtos Selecionados'!$E:$E,0)),"-")</f>
        <v>BRL</v>
      </c>
      <c r="J109" s="662">
        <f>IFERROR(INDEX('Produtos Selecionados'!$M:$M,MATCH($E109,'Produtos Selecionados'!$E:$E,0)),"-")</f>
        <v>32</v>
      </c>
      <c r="K109" s="232"/>
      <c r="L109" s="246" t="str">
        <f t="shared" si="57"/>
        <v/>
      </c>
      <c r="M109" s="232">
        <v>1</v>
      </c>
      <c r="N109" s="246">
        <f t="shared" si="58"/>
        <v>0.01</v>
      </c>
      <c r="O109" s="232">
        <v>0.5</v>
      </c>
      <c r="P109" s="246">
        <f t="shared" si="59"/>
        <v>1.7500000000000002E-2</v>
      </c>
      <c r="Q109" s="232">
        <v>0.35</v>
      </c>
      <c r="R109" s="246">
        <f t="shared" si="60"/>
        <v>3.15E-2</v>
      </c>
      <c r="S109" s="232">
        <v>0.35</v>
      </c>
      <c r="T109" s="246">
        <f t="shared" si="61"/>
        <v>5.2499999999999998E-2</v>
      </c>
      <c r="V109" s="383" t="str">
        <f>IFERROR(IF(INDEX('Produtos Selecionados'!$G:$G,MATCH($E109,'Produtos Selecionados'!$E:$E,0))="MFO", "Evitar - ROA baixo", "OK"),"OK")</f>
        <v>OK</v>
      </c>
    </row>
    <row r="110" spans="2:23" s="247" customFormat="1" ht="15">
      <c r="B110" s="230"/>
      <c r="C110" s="230"/>
      <c r="D110" s="230"/>
      <c r="E110" s="236" t="s">
        <v>2178</v>
      </c>
      <c r="F110" s="661" t="str">
        <f>IFERROR(INDEX('Produtos Selecionados'!$G:$G,MATCH($E110,'Produtos Selecionados'!$E:$E,0)),"-")</f>
        <v>-</v>
      </c>
      <c r="G110" s="661" t="str">
        <f>IFERROR(INDEX('Produtos Selecionados'!$H:$H,MATCH($E110,'Produtos Selecionados'!$E:$E,0)),"-")</f>
        <v>Sim</v>
      </c>
      <c r="H110" s="661">
        <f>IFERROR(INDEX('Produtos Selecionados'!$O:$O,MATCH($E110,'Produtos Selecionados'!$E:$E,0)),"-")</f>
        <v>5.3333333333333297E-3</v>
      </c>
      <c r="I110" s="662" t="str">
        <f>IFERROR(INDEX('Produtos Selecionados'!$L:$L,MATCH($E110,'Produtos Selecionados'!$E:$E,0)),"-")</f>
        <v>BRL</v>
      </c>
      <c r="J110" s="662">
        <f>IFERROR(INDEX('Produtos Selecionados'!$M:$M,MATCH($E110,'Produtos Selecionados'!$E:$E,0)),"-")</f>
        <v>2</v>
      </c>
      <c r="K110" s="232"/>
      <c r="L110" s="246" t="str">
        <f t="shared" si="57"/>
        <v/>
      </c>
      <c r="M110" s="232"/>
      <c r="N110" s="246" t="str">
        <f t="shared" si="58"/>
        <v/>
      </c>
      <c r="O110" s="232"/>
      <c r="P110" s="246" t="str">
        <f t="shared" si="59"/>
        <v/>
      </c>
      <c r="Q110" s="232">
        <v>0.25</v>
      </c>
      <c r="R110" s="246">
        <f t="shared" si="60"/>
        <v>2.2499999999999999E-2</v>
      </c>
      <c r="S110" s="232">
        <v>0.25</v>
      </c>
      <c r="T110" s="246">
        <f t="shared" si="61"/>
        <v>3.7499999999999999E-2</v>
      </c>
      <c r="V110" s="383" t="str">
        <f>IFERROR(IF(INDEX('Produtos Selecionados'!$G:$G,MATCH($E110,'Produtos Selecionados'!$E:$E,0))="MFO", "Evitar - ROA baixo", "OK"),"OK")</f>
        <v>OK</v>
      </c>
    </row>
    <row r="111" spans="2:23" s="247" customFormat="1" ht="15">
      <c r="B111" s="230"/>
      <c r="C111" s="230"/>
      <c r="D111" s="230"/>
      <c r="E111" s="236" t="s">
        <v>2281</v>
      </c>
      <c r="F111" s="661" t="str">
        <f>IFERROR(INDEX('Produtos Selecionados'!$G:$G,MATCH($E111,'Produtos Selecionados'!$E:$E,0)),"-")</f>
        <v>-</v>
      </c>
      <c r="G111" s="661" t="str">
        <f>IFERROR(INDEX('Produtos Selecionados'!$H:$H,MATCH($E111,'Produtos Selecionados'!$E:$E,0)),"-")</f>
        <v>Sim</v>
      </c>
      <c r="H111" s="661">
        <f>IFERROR(INDEX('Produtos Selecionados'!$O:$O,MATCH($E111,'Produtos Selecionados'!$E:$E,0)),"-")</f>
        <v>5.3333333333333297E-3</v>
      </c>
      <c r="I111" s="662" t="str">
        <f>IFERROR(INDEX('Produtos Selecionados'!$L:$L,MATCH($E111,'Produtos Selecionados'!$E:$E,0)),"-")</f>
        <v>BRL</v>
      </c>
      <c r="J111" s="662">
        <f>IFERROR(INDEX('Produtos Selecionados'!$M:$M,MATCH($E111,'Produtos Selecionados'!$E:$E,0)),"-")</f>
        <v>2</v>
      </c>
      <c r="K111" s="232"/>
      <c r="L111" s="246" t="str">
        <f t="shared" si="57"/>
        <v/>
      </c>
      <c r="M111" s="232"/>
      <c r="N111" s="246" t="str">
        <f t="shared" si="58"/>
        <v/>
      </c>
      <c r="O111" s="232"/>
      <c r="P111" s="246" t="str">
        <f t="shared" si="59"/>
        <v/>
      </c>
      <c r="Q111" s="232"/>
      <c r="R111" s="246" t="str">
        <f t="shared" si="60"/>
        <v/>
      </c>
      <c r="S111" s="232"/>
      <c r="T111" s="246" t="str">
        <f t="shared" si="61"/>
        <v/>
      </c>
      <c r="V111" s="383" t="str">
        <f>IFERROR(IF(INDEX('Produtos Selecionados'!$G:$G,MATCH($E111,'Produtos Selecionados'!$E:$E,0))="MFO", "Evitar - ROA baixo", "OK"),"OK")</f>
        <v>OK</v>
      </c>
    </row>
    <row r="112" spans="2:23" s="247" customFormat="1" ht="15">
      <c r="B112" s="230"/>
      <c r="C112" s="230"/>
      <c r="D112" s="230"/>
      <c r="E112" s="236" t="s">
        <v>2285</v>
      </c>
      <c r="F112" s="661" t="str">
        <f>IFERROR(INDEX('Produtos Selecionados'!$G:$G,MATCH($E112,'Produtos Selecionados'!$E:$E,0)),"-")</f>
        <v>-</v>
      </c>
      <c r="G112" s="661" t="str">
        <f>IFERROR(INDEX('Produtos Selecionados'!$H:$H,MATCH($E112,'Produtos Selecionados'!$E:$E,0)),"-")</f>
        <v>Sim</v>
      </c>
      <c r="H112" s="661">
        <f>IFERROR(INDEX('Produtos Selecionados'!$O:$O,MATCH($E112,'Produtos Selecionados'!$E:$E,0)),"-")</f>
        <v>5.1999999999999998E-3</v>
      </c>
      <c r="I112" s="662" t="str">
        <f>IFERROR(INDEX('Produtos Selecionados'!$L:$L,MATCH($E112,'Produtos Selecionados'!$E:$E,0)),"-")</f>
        <v>BRL</v>
      </c>
      <c r="J112" s="662">
        <f>IFERROR(INDEX('Produtos Selecionados'!$M:$M,MATCH($E112,'Produtos Selecionados'!$E:$E,0)),"-")</f>
        <v>2</v>
      </c>
      <c r="K112" s="232"/>
      <c r="L112" s="246" t="str">
        <f t="shared" si="57"/>
        <v/>
      </c>
      <c r="M112" s="232"/>
      <c r="N112" s="246" t="str">
        <f t="shared" si="58"/>
        <v/>
      </c>
      <c r="O112" s="232"/>
      <c r="P112" s="246" t="str">
        <f t="shared" si="59"/>
        <v/>
      </c>
      <c r="Q112" s="232"/>
      <c r="R112" s="246" t="str">
        <f t="shared" si="60"/>
        <v/>
      </c>
      <c r="S112" s="232"/>
      <c r="T112" s="246" t="str">
        <f t="shared" si="61"/>
        <v/>
      </c>
      <c r="V112" s="383" t="str">
        <f>IFERROR(IF(INDEX('Produtos Selecionados'!$G:$G,MATCH($E112,'Produtos Selecionados'!$E:$E,0))="MFO", "Evitar - ROA baixo", "OK"),"OK")</f>
        <v>OK</v>
      </c>
    </row>
    <row r="113" spans="2:23" s="247" customFormat="1" ht="15">
      <c r="B113" s="230"/>
      <c r="C113" s="230"/>
      <c r="D113" s="230"/>
      <c r="E113" s="236" t="s">
        <v>2205</v>
      </c>
      <c r="F113" s="661" t="str">
        <f>IFERROR(INDEX('Produtos Selecionados'!$G:$G,MATCH($E113,'Produtos Selecionados'!$E:$E,0)),"-")</f>
        <v>-</v>
      </c>
      <c r="G113" s="661" t="str">
        <f>IFERROR(INDEX('Produtos Selecionados'!$H:$H,MATCH($E113,'Produtos Selecionados'!$E:$E,0)),"-")</f>
        <v>Sim</v>
      </c>
      <c r="H113" s="661">
        <f>IFERROR(INDEX('Produtos Selecionados'!$O:$O,MATCH($E113,'Produtos Selecionados'!$E:$E,0)),"-")</f>
        <v>4.7499999999999999E-3</v>
      </c>
      <c r="I113" s="662" t="str">
        <f>IFERROR(INDEX('Produtos Selecionados'!$L:$L,MATCH($E113,'Produtos Selecionados'!$E:$E,0)),"-")</f>
        <v>BRL</v>
      </c>
      <c r="J113" s="662">
        <f>IFERROR(INDEX('Produtos Selecionados'!$M:$M,MATCH($E113,'Produtos Selecionados'!$E:$E,0)),"-")</f>
        <v>3</v>
      </c>
      <c r="K113" s="232"/>
      <c r="L113" s="246" t="str">
        <f t="shared" si="57"/>
        <v/>
      </c>
      <c r="M113" s="232"/>
      <c r="N113" s="246" t="str">
        <f t="shared" si="58"/>
        <v/>
      </c>
      <c r="O113" s="232"/>
      <c r="P113" s="246" t="str">
        <f t="shared" si="59"/>
        <v/>
      </c>
      <c r="Q113" s="232"/>
      <c r="R113" s="246" t="str">
        <f t="shared" si="60"/>
        <v/>
      </c>
      <c r="S113" s="232"/>
      <c r="T113" s="246" t="str">
        <f t="shared" si="61"/>
        <v/>
      </c>
      <c r="V113" s="383" t="str">
        <f>IFERROR(IF(INDEX('Produtos Selecionados'!$G:$G,MATCH($E113,'Produtos Selecionados'!$E:$E,0))="MFO", "Evitar - ROA baixo", "OK"),"OK")</f>
        <v>OK</v>
      </c>
    </row>
    <row r="114" spans="2:23" s="247" customFormat="1" ht="15">
      <c r="B114" s="230"/>
      <c r="C114" s="230"/>
      <c r="D114" s="230"/>
      <c r="E114" s="236" t="s">
        <v>2286</v>
      </c>
      <c r="F114" s="661" t="str">
        <f>IFERROR(INDEX('Produtos Selecionados'!$G:$G,MATCH($E114,'Produtos Selecionados'!$E:$E,0)),"-")</f>
        <v>-</v>
      </c>
      <c r="G114" s="661" t="str">
        <f>IFERROR(INDEX('Produtos Selecionados'!$H:$H,MATCH($E114,'Produtos Selecionados'!$E:$E,0)),"-")</f>
        <v>Sim</v>
      </c>
      <c r="H114" s="661">
        <f>IFERROR(INDEX('Produtos Selecionados'!$O:$O,MATCH($E114,'Produtos Selecionados'!$E:$E,0)),"-")</f>
        <v>4.6666666666666697E-3</v>
      </c>
      <c r="I114" s="662" t="str">
        <f>IFERROR(INDEX('Produtos Selecionados'!$L:$L,MATCH($E114,'Produtos Selecionados'!$E:$E,0)),"-")</f>
        <v>BRL</v>
      </c>
      <c r="J114" s="662">
        <f>IFERROR(INDEX('Produtos Selecionados'!$M:$M,MATCH($E114,'Produtos Selecionados'!$E:$E,0)),"-")</f>
        <v>2</v>
      </c>
      <c r="K114" s="232"/>
      <c r="L114" s="246" t="str">
        <f t="shared" si="57"/>
        <v/>
      </c>
      <c r="M114" s="232"/>
      <c r="N114" s="246" t="str">
        <f t="shared" si="58"/>
        <v/>
      </c>
      <c r="O114" s="232"/>
      <c r="P114" s="246" t="str">
        <f t="shared" si="59"/>
        <v/>
      </c>
      <c r="Q114" s="232"/>
      <c r="R114" s="246" t="str">
        <f t="shared" si="60"/>
        <v/>
      </c>
      <c r="S114" s="232"/>
      <c r="T114" s="246" t="str">
        <f t="shared" si="61"/>
        <v/>
      </c>
      <c r="V114" s="383" t="str">
        <f>IFERROR(IF(INDEX('Produtos Selecionados'!$G:$G,MATCH($E114,'Produtos Selecionados'!$E:$E,0))="MFO", "Evitar - ROA baixo", "OK"),"OK")</f>
        <v>OK</v>
      </c>
    </row>
    <row r="115" spans="2:23" s="247" customFormat="1" ht="15">
      <c r="B115" s="230"/>
      <c r="C115" s="230"/>
      <c r="D115" s="230"/>
      <c r="E115" s="236" t="s">
        <v>2292</v>
      </c>
      <c r="F115" s="661" t="str">
        <f>IFERROR(INDEX('Produtos Selecionados'!$G:$G,MATCH($E115,'Produtos Selecionados'!$E:$E,0)),"-")</f>
        <v>-</v>
      </c>
      <c r="G115" s="661" t="str">
        <f>IFERROR(INDEX('Produtos Selecionados'!$H:$H,MATCH($E115,'Produtos Selecionados'!$E:$E,0)),"-")</f>
        <v>Sim</v>
      </c>
      <c r="H115" s="661">
        <f>IFERROR(INDEX('Produtos Selecionados'!$O:$O,MATCH($E115,'Produtos Selecionados'!$E:$E,0)),"-")</f>
        <v>5.3333333333333297E-3</v>
      </c>
      <c r="I115" s="662" t="str">
        <f>IFERROR(INDEX('Produtos Selecionados'!$L:$L,MATCH($E115,'Produtos Selecionados'!$E:$E,0)),"-")</f>
        <v>BRL</v>
      </c>
      <c r="J115" s="662">
        <f>IFERROR(INDEX('Produtos Selecionados'!$M:$M,MATCH($E115,'Produtos Selecionados'!$E:$E,0)),"-")</f>
        <v>2</v>
      </c>
      <c r="K115" s="232"/>
      <c r="L115" s="246" t="str">
        <f t="shared" si="57"/>
        <v/>
      </c>
      <c r="M115" s="232"/>
      <c r="N115" s="246" t="str">
        <f t="shared" si="58"/>
        <v/>
      </c>
      <c r="O115" s="232"/>
      <c r="P115" s="246" t="str">
        <f t="shared" si="59"/>
        <v/>
      </c>
      <c r="Q115" s="232"/>
      <c r="R115" s="246" t="str">
        <f t="shared" si="60"/>
        <v/>
      </c>
      <c r="S115" s="232"/>
      <c r="T115" s="246" t="str">
        <f t="shared" si="61"/>
        <v/>
      </c>
      <c r="V115" s="383" t="str">
        <f>IFERROR(IF(INDEX('Produtos Selecionados'!$G:$G,MATCH($E115,'Produtos Selecionados'!$E:$E,0))="MFO", "Evitar - ROA baixo", "OK"),"OK")</f>
        <v>OK</v>
      </c>
    </row>
    <row r="116" spans="2:23" s="247" customFormat="1" ht="15">
      <c r="B116" s="230"/>
      <c r="C116" s="230"/>
      <c r="D116" s="230"/>
      <c r="E116" s="236" t="s">
        <v>2288</v>
      </c>
      <c r="F116" s="661" t="str">
        <f>IFERROR(INDEX('Produtos Selecionados'!$G:$G,MATCH($E116,'Produtos Selecionados'!$E:$E,0)),"-")</f>
        <v>MFO</v>
      </c>
      <c r="G116" s="661" t="str">
        <f>IFERROR(INDEX('Produtos Selecionados'!$H:$H,MATCH($E116,'Produtos Selecionados'!$E:$E,0)),"-")</f>
        <v>Sim</v>
      </c>
      <c r="H116" s="661">
        <f>IFERROR(INDEX('Produtos Selecionados'!$O:$O,MATCH($E116,'Produtos Selecionados'!$E:$E,0)),"-")</f>
        <v>3.16666E-3</v>
      </c>
      <c r="I116" s="662" t="str">
        <f>IFERROR(INDEX('Produtos Selecionados'!$L:$L,MATCH($E116,'Produtos Selecionados'!$E:$E,0)),"-")</f>
        <v>BRL</v>
      </c>
      <c r="J116" s="662">
        <f>IFERROR(INDEX('Produtos Selecionados'!$M:$M,MATCH($E116,'Produtos Selecionados'!$E:$E,0)),"-")</f>
        <v>2</v>
      </c>
      <c r="K116" s="232"/>
      <c r="L116" s="246" t="str">
        <f t="shared" ref="L116:L117" si="62">IF(K116="","", K116*K$107)</f>
        <v/>
      </c>
      <c r="M116" s="232"/>
      <c r="N116" s="246" t="str">
        <f t="shared" ref="N116:N117" si="63">IF(M116="","", M116*M$107)</f>
        <v/>
      </c>
      <c r="O116" s="232"/>
      <c r="P116" s="246" t="str">
        <f t="shared" ref="P116:P117" si="64">IF(O116="","", O116*O$107)</f>
        <v/>
      </c>
      <c r="Q116" s="232"/>
      <c r="R116" s="246" t="str">
        <f t="shared" ref="R116:R117" si="65">IF(Q116="","", Q116*Q$107)</f>
        <v/>
      </c>
      <c r="S116" s="232"/>
      <c r="T116" s="246" t="str">
        <f t="shared" ref="T116:T117" si="66">IF(S116="","", S116*S$107)</f>
        <v/>
      </c>
      <c r="V116" s="383" t="str">
        <f>IFERROR(IF(INDEX('Produtos Selecionados'!$G:$G,MATCH($E116,'Produtos Selecionados'!$E:$E,0))="MFO", "Evitar - ROA baixo", "OK"),"OK")</f>
        <v>Evitar - ROA baixo</v>
      </c>
    </row>
    <row r="117" spans="2:23" s="247" customFormat="1" ht="15">
      <c r="B117" s="230"/>
      <c r="C117" s="230"/>
      <c r="D117" s="230"/>
      <c r="E117" s="236" t="s">
        <v>2180</v>
      </c>
      <c r="F117" s="661" t="str">
        <f>IFERROR(INDEX('Produtos Selecionados'!$G:$G,MATCH($E117,'Produtos Selecionados'!$E:$E,0)),"-")</f>
        <v>MFO</v>
      </c>
      <c r="G117" s="661" t="str">
        <f>IFERROR(INDEX('Produtos Selecionados'!$H:$H,MATCH($E117,'Produtos Selecionados'!$E:$E,0)),"-")</f>
        <v>Sim</v>
      </c>
      <c r="H117" s="661">
        <f>IFERROR(INDEX('Produtos Selecionados'!$O:$O,MATCH($E117,'Produtos Selecionados'!$E:$E,0)),"-")</f>
        <v>3.1666666666666701E-3</v>
      </c>
      <c r="I117" s="662" t="str">
        <f>IFERROR(INDEX('Produtos Selecionados'!$L:$L,MATCH($E117,'Produtos Selecionados'!$E:$E,0)),"-")</f>
        <v>BRL</v>
      </c>
      <c r="J117" s="662">
        <f>IFERROR(INDEX('Produtos Selecionados'!$M:$M,MATCH($E117,'Produtos Selecionados'!$E:$E,0)),"-")</f>
        <v>2</v>
      </c>
      <c r="K117" s="232"/>
      <c r="L117" s="246" t="str">
        <f t="shared" si="62"/>
        <v/>
      </c>
      <c r="M117" s="232"/>
      <c r="N117" s="246" t="str">
        <f t="shared" si="63"/>
        <v/>
      </c>
      <c r="O117" s="232"/>
      <c r="P117" s="246" t="str">
        <f t="shared" si="64"/>
        <v/>
      </c>
      <c r="Q117" s="232"/>
      <c r="R117" s="246" t="str">
        <f t="shared" si="65"/>
        <v/>
      </c>
      <c r="S117" s="232"/>
      <c r="T117" s="246" t="str">
        <f t="shared" si="66"/>
        <v/>
      </c>
      <c r="V117" s="383" t="str">
        <f>IFERROR(IF(INDEX('Produtos Selecionados'!$G:$G,MATCH($E117,'Produtos Selecionados'!$E:$E,0))="MFO", "Evitar - ROA baixo", "OK"),"OK")</f>
        <v>Evitar - ROA baixo</v>
      </c>
    </row>
    <row r="118" spans="2:23" s="247" customFormat="1" ht="15">
      <c r="B118" s="230"/>
      <c r="C118" s="230"/>
      <c r="D118" s="230"/>
      <c r="E118" s="236" t="s">
        <v>2291</v>
      </c>
      <c r="F118" s="661" t="str">
        <f>IFERROR(INDEX('Produtos Selecionados'!$G:$G,MATCH($E118,'Produtos Selecionados'!$E:$E,0)),"-")</f>
        <v>MFO</v>
      </c>
      <c r="G118" s="661" t="str">
        <f>IFERROR(INDEX('Produtos Selecionados'!$H:$H,MATCH($E118,'Produtos Selecionados'!$E:$E,0)),"-")</f>
        <v>Não</v>
      </c>
      <c r="H118" s="661">
        <f>IFERROR(INDEX('Produtos Selecionados'!$O:$O,MATCH($E118,'Produtos Selecionados'!$E:$E,0)),"-")</f>
        <v>2.16666666666667E-3</v>
      </c>
      <c r="I118" s="662" t="str">
        <f>IFERROR(INDEX('Produtos Selecionados'!$L:$L,MATCH($E118,'Produtos Selecionados'!$E:$E,0)),"-")</f>
        <v>BRL</v>
      </c>
      <c r="J118" s="662">
        <f>IFERROR(INDEX('Produtos Selecionados'!$M:$M,MATCH($E118,'Produtos Selecionados'!$E:$E,0)),"-")</f>
        <v>2</v>
      </c>
      <c r="K118" s="232"/>
      <c r="L118" s="246" t="str">
        <f>IF(K118="","", K118*K$107)</f>
        <v/>
      </c>
      <c r="M118" s="232"/>
      <c r="N118" s="246" t="str">
        <f>IF(M118="","", M118*M$107)</f>
        <v/>
      </c>
      <c r="O118" s="232"/>
      <c r="P118" s="246" t="str">
        <f>IF(O118="","", O118*O$107)</f>
        <v/>
      </c>
      <c r="Q118" s="232"/>
      <c r="R118" s="246" t="str">
        <f>IF(Q118="","", Q118*Q$107)</f>
        <v/>
      </c>
      <c r="S118" s="232"/>
      <c r="T118" s="246" t="str">
        <f>IF(S118="","", S118*S$107)</f>
        <v/>
      </c>
      <c r="V118" s="383" t="str">
        <f>IFERROR(IF(INDEX('Produtos Selecionados'!$G:$G,MATCH($E118,'Produtos Selecionados'!$E:$E,0))="MFO", "Evitar - ROA baixo", "OK"),"OK")</f>
        <v>Evitar - ROA baixo</v>
      </c>
    </row>
    <row r="119" spans="2:23" s="247" customFormat="1" ht="5.25" customHeight="1">
      <c r="B119" s="230"/>
      <c r="C119" s="230"/>
      <c r="D119" s="230"/>
      <c r="E119" s="165"/>
      <c r="F119" s="663" t="str">
        <f>IFERROR(INDEX('Produtos Selecionados'!$M:$M,MATCH(A119,'Produtos Selecionados'!$E:$E,0)),"-")</f>
        <v>-</v>
      </c>
      <c r="G119" s="663" t="str">
        <f>IFERROR(INDEX('Produtos Selecionados'!$M:$M,MATCH(B119,'Produtos Selecionados'!$E:$E,0)),"-")</f>
        <v>-</v>
      </c>
      <c r="H119" s="663" t="str">
        <f>IFERROR(INDEX('Produtos Selecionados'!$M:$M,MATCH(C119,'Produtos Selecionados'!$E:$E,0)),"-")</f>
        <v>-</v>
      </c>
      <c r="I119" s="663" t="str">
        <f>IFERROR(INDEX('Produtos Selecionados'!$M:$M,MATCH(D119,'Produtos Selecionados'!$E:$E,0)),"-")</f>
        <v>-</v>
      </c>
      <c r="J119" s="663" t="str">
        <f>IFERROR(INDEX('Produtos Selecionados'!$M:$M,MATCH(E119,'Produtos Selecionados'!$E:$E,0)),"-")</f>
        <v>-</v>
      </c>
      <c r="K119" s="248"/>
      <c r="L119" s="249" t="str">
        <f>IF(K119="","", K119*K$107)</f>
        <v/>
      </c>
      <c r="M119" s="248"/>
      <c r="N119" s="249" t="str">
        <f>IF(M119="","", M119*M$107)</f>
        <v/>
      </c>
      <c r="O119" s="248"/>
      <c r="P119" s="249" t="str">
        <f>IF(O119="","", O119*O$107)</f>
        <v/>
      </c>
      <c r="Q119" s="248"/>
      <c r="R119" s="249" t="str">
        <f>IF(Q119="","", Q119*Q$107)</f>
        <v/>
      </c>
      <c r="S119" s="248"/>
      <c r="T119" s="249" t="str">
        <f>IF(S119="","", S119*S$107)</f>
        <v/>
      </c>
      <c r="V119" s="384"/>
    </row>
    <row r="120" spans="2:23" s="153" customFormat="1" ht="15">
      <c r="B120" s="233"/>
      <c r="C120" s="233"/>
      <c r="D120" s="233" t="s">
        <v>12</v>
      </c>
      <c r="E120" s="158" t="s">
        <v>614</v>
      </c>
      <c r="F120" s="159"/>
      <c r="G120" s="159"/>
      <c r="H120" s="159"/>
      <c r="I120" s="159"/>
      <c r="J120" s="159"/>
      <c r="K120" s="237">
        <v>0</v>
      </c>
      <c r="L120" s="207">
        <f>SUM(L121:L129)</f>
        <v>0</v>
      </c>
      <c r="M120" s="237">
        <v>2.5000000000000001E-2</v>
      </c>
      <c r="N120" s="207">
        <f>SUM(N121:N129)</f>
        <v>2.5000000000000001E-2</v>
      </c>
      <c r="O120" s="237">
        <v>3.5000000000000003E-2</v>
      </c>
      <c r="P120" s="207">
        <f>SUM(P121:P129)</f>
        <v>3.5000000000000003E-2</v>
      </c>
      <c r="Q120" s="237">
        <v>7.0000000000000007E-2</v>
      </c>
      <c r="R120" s="207">
        <f>SUM(R121:R129)</f>
        <v>7.0000000000000007E-2</v>
      </c>
      <c r="S120" s="237">
        <v>0.12</v>
      </c>
      <c r="T120" s="207">
        <f>SUM(T121:T129)</f>
        <v>0.12</v>
      </c>
      <c r="U120" s="247"/>
      <c r="V120" s="382"/>
      <c r="W120" s="247"/>
    </row>
    <row r="121" spans="2:23" s="247" customFormat="1" ht="15">
      <c r="B121" s="230"/>
      <c r="C121" s="230"/>
      <c r="D121" s="230"/>
      <c r="E121" s="236" t="s">
        <v>2315</v>
      </c>
      <c r="F121" s="661" t="str">
        <f>IFERROR(INDEX('Produtos Selecionados'!$G:$G,MATCH($E121,'Produtos Selecionados'!$E:$E,0)),"-")</f>
        <v>-</v>
      </c>
      <c r="G121" s="661" t="str">
        <f>IFERROR(INDEX('Produtos Selecionados'!$H:$H,MATCH($E121,'Produtos Selecionados'!$E:$E,0)),"-")</f>
        <v>Sim</v>
      </c>
      <c r="H121" s="661">
        <f>IFERROR(INDEX('Produtos Selecionados'!$O:$O,MATCH($E121,'Produtos Selecionados'!$E:$E,0)),"-")</f>
        <v>4.7499999999999999E-3</v>
      </c>
      <c r="I121" s="662" t="str">
        <f>IFERROR(INDEX('Produtos Selecionados'!$L:$L,MATCH($E121,'Produtos Selecionados'!$E:$E,0)),"-")</f>
        <v>BRL</v>
      </c>
      <c r="J121" s="662">
        <f>IFERROR(INDEX('Produtos Selecionados'!$M:$M,MATCH($E121,'Produtos Selecionados'!$E:$E,0)),"-")</f>
        <v>2</v>
      </c>
      <c r="K121" s="232"/>
      <c r="L121" s="246" t="str">
        <f t="shared" ref="L121:L129" si="67">IF(K121="","", K121*K$120)</f>
        <v/>
      </c>
      <c r="M121" s="232"/>
      <c r="N121" s="246" t="str">
        <f t="shared" ref="N121:N129" si="68">IF(M121="","", M121*M$120)</f>
        <v/>
      </c>
      <c r="O121" s="232">
        <v>0.3</v>
      </c>
      <c r="P121" s="246">
        <f t="shared" ref="P121:P129" si="69">IF(O121="","", O121*O$120)</f>
        <v>1.0500000000000001E-2</v>
      </c>
      <c r="Q121" s="232">
        <v>0.2</v>
      </c>
      <c r="R121" s="246">
        <f t="shared" ref="R121:R129" si="70">IF(Q121="","", Q121*Q$120)</f>
        <v>1.4000000000000002E-2</v>
      </c>
      <c r="S121" s="232">
        <v>0.25</v>
      </c>
      <c r="T121" s="246">
        <f t="shared" ref="T121:T129" si="71">IF(S121="","", S121*S$120)</f>
        <v>0.03</v>
      </c>
      <c r="V121" s="383" t="str">
        <f>IFERROR(IF(INDEX('Produtos Selecionados'!$G:$G,MATCH($E121,'Produtos Selecionados'!$E:$E,0))="MFO", "Evitar - ROA baixo", "OK"),"OK")</f>
        <v>OK</v>
      </c>
    </row>
    <row r="122" spans="2:23" s="247" customFormat="1" ht="15">
      <c r="B122" s="230"/>
      <c r="C122" s="230"/>
      <c r="D122" s="230"/>
      <c r="E122" s="236" t="s">
        <v>2282</v>
      </c>
      <c r="F122" s="661" t="str">
        <f>IFERROR(INDEX('Produtos Selecionados'!$G:$G,MATCH($E122,'Produtos Selecionados'!$E:$E,0)),"-")</f>
        <v>-</v>
      </c>
      <c r="G122" s="661" t="str">
        <f>IFERROR(INDEX('Produtos Selecionados'!$H:$H,MATCH($E122,'Produtos Selecionados'!$E:$E,0)),"-")</f>
        <v>Sim</v>
      </c>
      <c r="H122" s="661">
        <f>IFERROR(INDEX('Produtos Selecionados'!$O:$O,MATCH($E122,'Produtos Selecionados'!$E:$E,0)),"-")</f>
        <v>7.9333333333333304E-3</v>
      </c>
      <c r="I122" s="662" t="str">
        <f>IFERROR(INDEX('Produtos Selecionados'!$L:$L,MATCH($E122,'Produtos Selecionados'!$E:$E,0)),"-")</f>
        <v>BRL</v>
      </c>
      <c r="J122" s="662">
        <f>IFERROR(INDEX('Produtos Selecionados'!$M:$M,MATCH($E122,'Produtos Selecionados'!$E:$E,0)),"-")</f>
        <v>2</v>
      </c>
      <c r="K122" s="232"/>
      <c r="L122" s="246" t="str">
        <f t="shared" si="67"/>
        <v/>
      </c>
      <c r="M122" s="232">
        <v>1</v>
      </c>
      <c r="N122" s="246">
        <f t="shared" si="68"/>
        <v>2.5000000000000001E-2</v>
      </c>
      <c r="O122" s="232">
        <v>0.7</v>
      </c>
      <c r="P122" s="246">
        <f t="shared" si="69"/>
        <v>2.4500000000000001E-2</v>
      </c>
      <c r="Q122" s="232">
        <v>0.4</v>
      </c>
      <c r="R122" s="246">
        <f t="shared" si="70"/>
        <v>2.8000000000000004E-2</v>
      </c>
      <c r="S122" s="232">
        <v>0.25</v>
      </c>
      <c r="T122" s="246">
        <f t="shared" si="71"/>
        <v>0.03</v>
      </c>
      <c r="V122" s="383" t="str">
        <f>IFERROR(IF(INDEX('Produtos Selecionados'!$G:$G,MATCH($E122,'Produtos Selecionados'!$E:$E,0))="MFO", "Evitar - ROA baixo", "OK"),"OK")</f>
        <v>OK</v>
      </c>
    </row>
    <row r="123" spans="2:23" s="247" customFormat="1" ht="15">
      <c r="B123" s="230"/>
      <c r="C123" s="230"/>
      <c r="D123" s="230"/>
      <c r="E123" s="236" t="s">
        <v>1776</v>
      </c>
      <c r="F123" s="661" t="str">
        <f>IFERROR(INDEX('Produtos Selecionados'!$G:$G,MATCH($E123,'Produtos Selecionados'!$E:$E,0)),"-")</f>
        <v>-</v>
      </c>
      <c r="G123" s="661" t="str">
        <f>IFERROR(INDEX('Produtos Selecionados'!$H:$H,MATCH($E123,'Produtos Selecionados'!$E:$E,0)),"-")</f>
        <v>Sim</v>
      </c>
      <c r="H123" s="661">
        <f>IFERROR(INDEX('Produtos Selecionados'!$O:$O,MATCH($E123,'Produtos Selecionados'!$E:$E,0)),"-")</f>
        <v>5.0673000000000003E-3</v>
      </c>
      <c r="I123" s="662" t="str">
        <f>IFERROR(INDEX('Produtos Selecionados'!$L:$L,MATCH($E123,'Produtos Selecionados'!$E:$E,0)),"-")</f>
        <v>BRL</v>
      </c>
      <c r="J123" s="662">
        <f>IFERROR(INDEX('Produtos Selecionados'!$M:$M,MATCH($E123,'Produtos Selecionados'!$E:$E,0)),"-")</f>
        <v>2</v>
      </c>
      <c r="K123" s="232"/>
      <c r="L123" s="246" t="str">
        <f t="shared" si="67"/>
        <v/>
      </c>
      <c r="M123" s="232"/>
      <c r="N123" s="246" t="str">
        <f t="shared" si="68"/>
        <v/>
      </c>
      <c r="O123" s="232"/>
      <c r="P123" s="246" t="str">
        <f t="shared" si="69"/>
        <v/>
      </c>
      <c r="Q123" s="232">
        <v>0.2</v>
      </c>
      <c r="R123" s="246">
        <f t="shared" si="70"/>
        <v>1.4000000000000002E-2</v>
      </c>
      <c r="S123" s="232">
        <v>0.25</v>
      </c>
      <c r="T123" s="246">
        <f t="shared" si="71"/>
        <v>0.03</v>
      </c>
      <c r="V123" s="383" t="str">
        <f>IFERROR(IF(INDEX('Produtos Selecionados'!$G:$G,MATCH($E123,'Produtos Selecionados'!$E:$E,0))="MFO", "Evitar - ROA baixo", "OK"),"OK")</f>
        <v>OK</v>
      </c>
    </row>
    <row r="124" spans="2:23" s="247" customFormat="1" ht="15">
      <c r="B124" s="230"/>
      <c r="C124" s="230"/>
      <c r="D124" s="230"/>
      <c r="E124" s="236" t="s">
        <v>1778</v>
      </c>
      <c r="F124" s="661" t="str">
        <f>IFERROR(INDEX('Produtos Selecionados'!$G:$G,MATCH($E124,'Produtos Selecionados'!$E:$E,0)),"-")</f>
        <v>-</v>
      </c>
      <c r="G124" s="661" t="str">
        <f>IFERROR(INDEX('Produtos Selecionados'!$H:$H,MATCH($E124,'Produtos Selecionados'!$E:$E,0)),"-")</f>
        <v>Sim</v>
      </c>
      <c r="H124" s="661">
        <f>IFERROR(INDEX('Produtos Selecionados'!$O:$O,MATCH($E124,'Produtos Selecionados'!$E:$E,0)),"-")</f>
        <v>4.7499999999999999E-3</v>
      </c>
      <c r="I124" s="662" t="str">
        <f>IFERROR(INDEX('Produtos Selecionados'!$L:$L,MATCH($E124,'Produtos Selecionados'!$E:$E,0)),"-")</f>
        <v>BRL</v>
      </c>
      <c r="J124" s="662">
        <f>IFERROR(INDEX('Produtos Selecionados'!$M:$M,MATCH($E124,'Produtos Selecionados'!$E:$E,0)),"-")</f>
        <v>3</v>
      </c>
      <c r="K124" s="232"/>
      <c r="L124" s="246" t="str">
        <f t="shared" si="67"/>
        <v/>
      </c>
      <c r="M124" s="232"/>
      <c r="N124" s="246" t="str">
        <f t="shared" si="68"/>
        <v/>
      </c>
      <c r="O124" s="232"/>
      <c r="P124" s="246" t="str">
        <f t="shared" si="69"/>
        <v/>
      </c>
      <c r="Q124" s="232">
        <v>0.2</v>
      </c>
      <c r="R124" s="246">
        <f t="shared" si="70"/>
        <v>1.4000000000000002E-2</v>
      </c>
      <c r="S124" s="232">
        <v>0.25</v>
      </c>
      <c r="T124" s="246">
        <f t="shared" si="71"/>
        <v>0.03</v>
      </c>
      <c r="V124" s="383" t="str">
        <f>IFERROR(IF(INDEX('Produtos Selecionados'!$G:$G,MATCH($E124,'Produtos Selecionados'!$E:$E,0))="MFO", "Evitar - ROA baixo", "OK"),"OK")</f>
        <v>OK</v>
      </c>
    </row>
    <row r="125" spans="2:23" s="247" customFormat="1" ht="15">
      <c r="B125" s="230"/>
      <c r="C125" s="230"/>
      <c r="D125" s="230"/>
      <c r="E125" s="236" t="s">
        <v>2314</v>
      </c>
      <c r="F125" s="661" t="str">
        <f>IFERROR(INDEX('Produtos Selecionados'!$G:$G,MATCH($E125,'Produtos Selecionados'!$E:$E,0)),"-")</f>
        <v>-</v>
      </c>
      <c r="G125" s="661" t="str">
        <f>IFERROR(INDEX('Produtos Selecionados'!$H:$H,MATCH($E125,'Produtos Selecionados'!$E:$E,0)),"-")</f>
        <v>Sim</v>
      </c>
      <c r="H125" s="661">
        <f>IFERROR(INDEX('Produtos Selecionados'!$O:$O,MATCH($E125,'Produtos Selecionados'!$E:$E,0)),"-")</f>
        <v>4.0000000000000001E-3</v>
      </c>
      <c r="I125" s="662" t="str">
        <f>IFERROR(INDEX('Produtos Selecionados'!$L:$L,MATCH($E125,'Produtos Selecionados'!$E:$E,0)),"-")</f>
        <v>BRL</v>
      </c>
      <c r="J125" s="662">
        <f>IFERROR(INDEX('Produtos Selecionados'!$M:$M,MATCH($E125,'Produtos Selecionados'!$E:$E,0)),"-")</f>
        <v>1</v>
      </c>
      <c r="K125" s="232"/>
      <c r="L125" s="246" t="str">
        <f t="shared" si="67"/>
        <v/>
      </c>
      <c r="M125" s="232"/>
      <c r="N125" s="246" t="str">
        <f t="shared" si="68"/>
        <v/>
      </c>
      <c r="O125" s="232"/>
      <c r="P125" s="246" t="str">
        <f t="shared" si="69"/>
        <v/>
      </c>
      <c r="Q125" s="232"/>
      <c r="R125" s="246" t="str">
        <f t="shared" si="70"/>
        <v/>
      </c>
      <c r="S125" s="232"/>
      <c r="T125" s="246" t="str">
        <f t="shared" si="71"/>
        <v/>
      </c>
      <c r="V125" s="383" t="str">
        <f>IFERROR(IF(INDEX('Produtos Selecionados'!$G:$G,MATCH($E125,'Produtos Selecionados'!$E:$E,0))="MFO", "Evitar - ROA baixo", "OK"),"OK")</f>
        <v>OK</v>
      </c>
    </row>
    <row r="126" spans="2:23" s="247" customFormat="1" ht="15">
      <c r="B126" s="230"/>
      <c r="C126" s="230"/>
      <c r="D126" s="230"/>
      <c r="E126" s="236" t="s">
        <v>1801</v>
      </c>
      <c r="F126" s="661" t="str">
        <f>IFERROR(INDEX('Produtos Selecionados'!$G:$G,MATCH($E126,'Produtos Selecionados'!$E:$E,0)),"-")</f>
        <v>-</v>
      </c>
      <c r="G126" s="661" t="str">
        <f>IFERROR(INDEX('Produtos Selecionados'!$H:$H,MATCH($E126,'Produtos Selecionados'!$E:$E,0)),"-")</f>
        <v>Sim</v>
      </c>
      <c r="H126" s="661">
        <f>IFERROR(INDEX('Produtos Selecionados'!$O:$O,MATCH($E126,'Produtos Selecionados'!$E:$E,0)),"-")</f>
        <v>4.6249999999999998E-3</v>
      </c>
      <c r="I126" s="662" t="str">
        <f>IFERROR(INDEX('Produtos Selecionados'!$L:$L,MATCH($E126,'Produtos Selecionados'!$E:$E,0)),"-")</f>
        <v>BRL</v>
      </c>
      <c r="J126" s="662">
        <f>IFERROR(INDEX('Produtos Selecionados'!$M:$M,MATCH($E126,'Produtos Selecionados'!$E:$E,0)),"-")</f>
        <v>2</v>
      </c>
      <c r="K126" s="232"/>
      <c r="L126" s="246" t="str">
        <f t="shared" si="67"/>
        <v/>
      </c>
      <c r="M126" s="232"/>
      <c r="N126" s="246" t="str">
        <f t="shared" si="68"/>
        <v/>
      </c>
      <c r="O126" s="232"/>
      <c r="P126" s="246" t="str">
        <f t="shared" si="69"/>
        <v/>
      </c>
      <c r="Q126" s="232"/>
      <c r="R126" s="246" t="str">
        <f t="shared" si="70"/>
        <v/>
      </c>
      <c r="S126" s="232"/>
      <c r="T126" s="246" t="str">
        <f t="shared" si="71"/>
        <v/>
      </c>
      <c r="V126" s="383" t="str">
        <f>IFERROR(IF(INDEX('Produtos Selecionados'!$G:$G,MATCH($E126,'Produtos Selecionados'!$E:$E,0))="MFO", "Evitar - ROA baixo", "OK"),"OK")</f>
        <v>OK</v>
      </c>
    </row>
    <row r="127" spans="2:23" s="247" customFormat="1" ht="15">
      <c r="B127" s="230"/>
      <c r="C127" s="230"/>
      <c r="D127" s="230"/>
      <c r="E127" s="236" t="s">
        <v>2287</v>
      </c>
      <c r="F127" s="661" t="str">
        <f>IFERROR(INDEX('Produtos Selecionados'!$G:$G,MATCH($E127,'Produtos Selecionados'!$E:$E,0)),"-")</f>
        <v>-</v>
      </c>
      <c r="G127" s="661" t="str">
        <f>IFERROR(INDEX('Produtos Selecionados'!$H:$H,MATCH($E127,'Produtos Selecionados'!$E:$E,0)),"-")</f>
        <v>Não</v>
      </c>
      <c r="H127" s="661">
        <f>IFERROR(INDEX('Produtos Selecionados'!$O:$O,MATCH($E127,'Produtos Selecionados'!$E:$E,0)),"-")</f>
        <v>3.8999999999999998E-3</v>
      </c>
      <c r="I127" s="662" t="str">
        <f>IFERROR(INDEX('Produtos Selecionados'!$L:$L,MATCH($E127,'Produtos Selecionados'!$E:$E,0)),"-")</f>
        <v>BRL</v>
      </c>
      <c r="J127" s="662">
        <f>IFERROR(INDEX('Produtos Selecionados'!$M:$M,MATCH($E127,'Produtos Selecionados'!$E:$E,0)),"-")</f>
        <v>2</v>
      </c>
      <c r="K127" s="232"/>
      <c r="L127" s="246" t="str">
        <f t="shared" si="67"/>
        <v/>
      </c>
      <c r="M127" s="232"/>
      <c r="N127" s="246" t="str">
        <f t="shared" si="68"/>
        <v/>
      </c>
      <c r="O127" s="232"/>
      <c r="P127" s="246" t="str">
        <f t="shared" si="69"/>
        <v/>
      </c>
      <c r="Q127" s="232"/>
      <c r="R127" s="246" t="str">
        <f t="shared" si="70"/>
        <v/>
      </c>
      <c r="S127" s="232"/>
      <c r="T127" s="246" t="str">
        <f t="shared" si="71"/>
        <v/>
      </c>
      <c r="V127" s="383" t="str">
        <f>IFERROR(IF(INDEX('Produtos Selecionados'!$G:$G,MATCH($E127,'Produtos Selecionados'!$E:$E,0))="MFO", "Evitar - ROA baixo", "OK"),"OK")</f>
        <v>OK</v>
      </c>
    </row>
    <row r="128" spans="2:23" s="247" customFormat="1" ht="15">
      <c r="B128" s="230"/>
      <c r="C128" s="230"/>
      <c r="D128" s="230"/>
      <c r="E128" s="236" t="s">
        <v>2199</v>
      </c>
      <c r="F128" s="661" t="str">
        <f>IFERROR(INDEX('Produtos Selecionados'!$G:$G,MATCH($E128,'Produtos Selecionados'!$E:$E,0)),"-")</f>
        <v>MFO</v>
      </c>
      <c r="G128" s="661" t="str">
        <f>IFERROR(INDEX('Produtos Selecionados'!$H:$H,MATCH($E128,'Produtos Selecionados'!$E:$E,0)),"-")</f>
        <v>Sim</v>
      </c>
      <c r="H128" s="661">
        <f>IFERROR(INDEX('Produtos Selecionados'!$O:$O,MATCH($E128,'Produtos Selecionados'!$E:$E,0)),"-")</f>
        <v>3.3333333333333301E-3</v>
      </c>
      <c r="I128" s="662" t="str">
        <f>IFERROR(INDEX('Produtos Selecionados'!$L:$L,MATCH($E128,'Produtos Selecionados'!$E:$E,0)),"-")</f>
        <v>BRL</v>
      </c>
      <c r="J128" s="662">
        <f>IFERROR(INDEX('Produtos Selecionados'!$M:$M,MATCH($E128,'Produtos Selecionados'!$E:$E,0)),"-")</f>
        <v>2</v>
      </c>
      <c r="K128" s="232"/>
      <c r="L128" s="246" t="str">
        <f t="shared" si="67"/>
        <v/>
      </c>
      <c r="M128" s="232"/>
      <c r="N128" s="246" t="str">
        <f t="shared" si="68"/>
        <v/>
      </c>
      <c r="O128" s="232"/>
      <c r="P128" s="246" t="str">
        <f t="shared" si="69"/>
        <v/>
      </c>
      <c r="Q128" s="232"/>
      <c r="R128" s="246" t="str">
        <f t="shared" si="70"/>
        <v/>
      </c>
      <c r="S128" s="232"/>
      <c r="T128" s="246" t="str">
        <f t="shared" si="71"/>
        <v/>
      </c>
      <c r="V128" s="383" t="str">
        <f>IFERROR(IF(INDEX('Produtos Selecionados'!$G:$G,MATCH($E128,'Produtos Selecionados'!$E:$E,0))="MFO", "Evitar - ROA baixo", "OK"),"OK")</f>
        <v>Evitar - ROA baixo</v>
      </c>
    </row>
    <row r="129" spans="2:23" s="247" customFormat="1" ht="5.25" customHeight="1">
      <c r="B129" s="230"/>
      <c r="C129" s="230"/>
      <c r="D129" s="230"/>
      <c r="E129" s="165"/>
      <c r="F129" s="663" t="str">
        <f>IFERROR(INDEX('Produtos Selecionados'!$M:$M,MATCH(A129,'Produtos Selecionados'!$E:$E,0)),"-")</f>
        <v>-</v>
      </c>
      <c r="G129" s="663" t="str">
        <f>IFERROR(INDEX('Produtos Selecionados'!$M:$M,MATCH(B129,'Produtos Selecionados'!$E:$E,0)),"-")</f>
        <v>-</v>
      </c>
      <c r="H129" s="663" t="str">
        <f>IFERROR(INDEX('Produtos Selecionados'!$M:$M,MATCH(C129,'Produtos Selecionados'!$E:$E,0)),"-")</f>
        <v>-</v>
      </c>
      <c r="I129" s="663" t="str">
        <f>IFERROR(INDEX('Produtos Selecionados'!$M:$M,MATCH(D129,'Produtos Selecionados'!$E:$E,0)),"-")</f>
        <v>-</v>
      </c>
      <c r="J129" s="663" t="str">
        <f>IFERROR(INDEX('Produtos Selecionados'!$M:$M,MATCH(E129,'Produtos Selecionados'!$E:$E,0)),"-")</f>
        <v>-</v>
      </c>
      <c r="K129" s="248"/>
      <c r="L129" s="249" t="str">
        <f t="shared" si="67"/>
        <v/>
      </c>
      <c r="M129" s="248"/>
      <c r="N129" s="249" t="str">
        <f t="shared" si="68"/>
        <v/>
      </c>
      <c r="O129" s="248"/>
      <c r="P129" s="249" t="str">
        <f t="shared" si="69"/>
        <v/>
      </c>
      <c r="Q129" s="248"/>
      <c r="R129" s="249" t="str">
        <f t="shared" si="70"/>
        <v/>
      </c>
      <c r="S129" s="248"/>
      <c r="T129" s="249" t="str">
        <f t="shared" si="71"/>
        <v/>
      </c>
      <c r="V129" s="384"/>
    </row>
    <row r="130" spans="2:23" s="153" customFormat="1" ht="15">
      <c r="B130" s="233"/>
      <c r="C130" s="233"/>
      <c r="D130" s="233" t="s">
        <v>12</v>
      </c>
      <c r="E130" s="158" t="s">
        <v>15</v>
      </c>
      <c r="F130" s="159"/>
      <c r="G130" s="159"/>
      <c r="H130" s="159"/>
      <c r="I130" s="159"/>
      <c r="J130" s="159"/>
      <c r="K130" s="237">
        <v>0</v>
      </c>
      <c r="L130" s="207">
        <f>SUM(L131:L133)</f>
        <v>0</v>
      </c>
      <c r="M130" s="237">
        <v>0</v>
      </c>
      <c r="N130" s="207">
        <f>SUM(N131:N133)</f>
        <v>0</v>
      </c>
      <c r="O130" s="237">
        <v>0</v>
      </c>
      <c r="P130" s="207">
        <f>SUM(P131:P133)</f>
        <v>0</v>
      </c>
      <c r="Q130" s="237">
        <v>0</v>
      </c>
      <c r="R130" s="207">
        <f>SUM(R131:R133)</f>
        <v>0</v>
      </c>
      <c r="S130" s="237">
        <v>0</v>
      </c>
      <c r="T130" s="207">
        <f>SUM(T131:T133)</f>
        <v>0</v>
      </c>
      <c r="U130" s="157"/>
      <c r="V130" s="382"/>
      <c r="W130" s="157"/>
    </row>
    <row r="131" spans="2:23" s="247" customFormat="1" ht="15">
      <c r="B131" s="230"/>
      <c r="C131" s="230"/>
      <c r="D131" s="230"/>
      <c r="E131" s="236"/>
      <c r="F131" s="661" t="str">
        <f>IFERROR(INDEX('Produtos Selecionados'!$G:$G,MATCH($E131,'Produtos Selecionados'!$E:$E,0)),"-")</f>
        <v>-</v>
      </c>
      <c r="G131" s="661" t="str">
        <f>IFERROR(INDEX('Produtos Selecionados'!$H:$H,MATCH($E131,'Produtos Selecionados'!$E:$E,0)),"-")</f>
        <v>-</v>
      </c>
      <c r="H131" s="661" t="str">
        <f>IFERROR(INDEX('Produtos Selecionados'!$O:$O,MATCH($E131,'Produtos Selecionados'!$E:$E,0)),"-")</f>
        <v>-</v>
      </c>
      <c r="I131" s="662" t="str">
        <f>IFERROR(INDEX('Produtos Selecionados'!$L:$L,MATCH($E131,'Produtos Selecionados'!$E:$E,0)),"-")</f>
        <v>-</v>
      </c>
      <c r="J131" s="662" t="str">
        <f>IFERROR(INDEX('Produtos Selecionados'!$M:$M,MATCH($E131,'Produtos Selecionados'!$E:$E,0)),"-")</f>
        <v>-</v>
      </c>
      <c r="K131" s="232"/>
      <c r="L131" s="246" t="str">
        <f>IF(K131="","", K131*K$130)</f>
        <v/>
      </c>
      <c r="M131" s="232"/>
      <c r="N131" s="246" t="str">
        <f>IF(M131="","", M131*M$130)</f>
        <v/>
      </c>
      <c r="O131" s="232"/>
      <c r="P131" s="246" t="str">
        <f>IF(O131="","", O131*O$130)</f>
        <v/>
      </c>
      <c r="Q131" s="232"/>
      <c r="R131" s="246" t="str">
        <f>IF(Q131="","", Q131*Q$130)</f>
        <v/>
      </c>
      <c r="S131" s="232"/>
      <c r="T131" s="246" t="str">
        <f>IF(S131="","", S131*S$130)</f>
        <v/>
      </c>
      <c r="V131" s="383" t="str">
        <f>IFERROR(IF(INDEX('Produtos Selecionados'!$G:$G,MATCH($E131,'Produtos Selecionados'!$E:$E,0))="MFO", "Evitar - ROA baixo", "OK"),"OK")</f>
        <v>OK</v>
      </c>
    </row>
    <row r="132" spans="2:23" s="247" customFormat="1" ht="15">
      <c r="B132" s="230"/>
      <c r="C132" s="230"/>
      <c r="D132" s="230"/>
      <c r="E132" s="236"/>
      <c r="F132" s="661" t="str">
        <f>IFERROR(INDEX('Produtos Selecionados'!$G:$G,MATCH($E132,'Produtos Selecionados'!$E:$E,0)),"-")</f>
        <v>-</v>
      </c>
      <c r="G132" s="661" t="str">
        <f>IFERROR(INDEX('Produtos Selecionados'!$H:$H,MATCH($E132,'Produtos Selecionados'!$E:$E,0)),"-")</f>
        <v>-</v>
      </c>
      <c r="H132" s="661" t="str">
        <f>IFERROR(INDEX('Produtos Selecionados'!$O:$O,MATCH($E132,'Produtos Selecionados'!$E:$E,0)),"-")</f>
        <v>-</v>
      </c>
      <c r="I132" s="662" t="str">
        <f>IFERROR(INDEX('Produtos Selecionados'!$L:$L,MATCH($E132,'Produtos Selecionados'!$E:$E,0)),"-")</f>
        <v>-</v>
      </c>
      <c r="J132" s="662" t="str">
        <f>IFERROR(INDEX('Produtos Selecionados'!$M:$M,MATCH($E132,'Produtos Selecionados'!$E:$E,0)),"-")</f>
        <v>-</v>
      </c>
      <c r="K132" s="232"/>
      <c r="L132" s="246" t="str">
        <f>IF(K132="","", K132*K$130)</f>
        <v/>
      </c>
      <c r="M132" s="232"/>
      <c r="N132" s="246" t="str">
        <f>IF(M132="","", M132*M$130)</f>
        <v/>
      </c>
      <c r="O132" s="232"/>
      <c r="P132" s="246" t="str">
        <f>IF(O132="","", O132*O$130)</f>
        <v/>
      </c>
      <c r="Q132" s="232"/>
      <c r="R132" s="246" t="str">
        <f>IF(Q132="","", Q132*Q$130)</f>
        <v/>
      </c>
      <c r="S132" s="232"/>
      <c r="T132" s="246" t="str">
        <f>IF(S132="","", S132*S$130)</f>
        <v/>
      </c>
      <c r="V132" s="383" t="str">
        <f>IFERROR(IF(INDEX('Produtos Selecionados'!$G:$G,MATCH($E132,'Produtos Selecionados'!$E:$E,0))="MFO", "Evitar - ROA baixo", "OK"),"OK")</f>
        <v>OK</v>
      </c>
    </row>
    <row r="133" spans="2:23" s="153" customFormat="1" ht="8.25" customHeight="1">
      <c r="B133" s="233"/>
      <c r="C133" s="233"/>
      <c r="D133" s="233"/>
      <c r="E133" s="176"/>
      <c r="F133" s="190"/>
      <c r="G133" s="190"/>
      <c r="H133" s="190"/>
      <c r="I133" s="190"/>
      <c r="J133" s="190"/>
      <c r="K133" s="248"/>
      <c r="L133" s="249" t="str">
        <f>IF(K133="","", K133*K$11)</f>
        <v/>
      </c>
      <c r="M133" s="232"/>
      <c r="N133" s="249" t="str">
        <f>IF(M133="","", M133*M$11)</f>
        <v/>
      </c>
      <c r="O133" s="248"/>
      <c r="P133" s="249" t="str">
        <f>IF(O133="","", O133*O$11)</f>
        <v/>
      </c>
      <c r="Q133" s="248"/>
      <c r="R133" s="249" t="str">
        <f>IF(Q133="","", Q133*Q$11)</f>
        <v/>
      </c>
      <c r="S133" s="248"/>
      <c r="T133" s="249" t="str">
        <f>IF(S133="","", S133*S$11)</f>
        <v/>
      </c>
      <c r="U133" s="243"/>
      <c r="V133" s="382"/>
      <c r="W133" s="243"/>
    </row>
    <row r="134" spans="2:23" s="153" customFormat="1" ht="15">
      <c r="B134" s="233"/>
      <c r="C134" s="233" t="s">
        <v>12</v>
      </c>
      <c r="D134" s="233" t="s">
        <v>12</v>
      </c>
      <c r="E134" s="155" t="s">
        <v>628</v>
      </c>
      <c r="F134" s="156"/>
      <c r="G134" s="156"/>
      <c r="H134" s="156"/>
      <c r="I134" s="156"/>
      <c r="J134" s="156"/>
      <c r="K134" s="235">
        <f ca="1">OFFSET('Asset Allocation Tatico'!$B$9, MATCH($E134,OFFSET('Asset Allocation Tatico'!$B$9,,,COUNTA('Asset Allocation Tatico'!$B:$B)-COUNTA('Asset Allocation Tatico'!$B$1:$B$9)),0)-1, MATCH(K$5,'Asset Allocation Tatico'!$D$5:$M$5,0)+2)</f>
        <v>0</v>
      </c>
      <c r="L134" s="244">
        <f>L136+L140+L144+L148</f>
        <v>0</v>
      </c>
      <c r="M134" s="235">
        <f ca="1">OFFSET('Asset Allocation Tatico'!$B$9, MATCH($E134,OFFSET('Asset Allocation Tatico'!$B$9,,,COUNTA('Asset Allocation Tatico'!$B:$B)-COUNTA('Asset Allocation Tatico'!$B$1:$B$9)),0)-1, MATCH(M$5,'Asset Allocation Tatico'!$D$5:$M$5,0)+2)</f>
        <v>5.0000000000000001E-3</v>
      </c>
      <c r="N134" s="244">
        <f ca="1">N136+N140+N144+N148</f>
        <v>5.0000000000000001E-3</v>
      </c>
      <c r="O134" s="235">
        <f ca="1">OFFSET('Asset Allocation Tatico'!$B$9, MATCH($E134,OFFSET('Asset Allocation Tatico'!$B$9,,,COUNTA('Asset Allocation Tatico'!$B:$B)-COUNTA('Asset Allocation Tatico'!$B$1:$B$9)),0)-1, MATCH(O$5,'Asset Allocation Tatico'!$D$5:$M$5,0)+2)</f>
        <v>1.4999999999999999E-2</v>
      </c>
      <c r="P134" s="244">
        <f ca="1">P136+P140+P144+P148</f>
        <v>1.4999999999999999E-2</v>
      </c>
      <c r="Q134" s="235">
        <f ca="1">OFFSET('Asset Allocation Tatico'!$B$9, MATCH($E134,OFFSET('Asset Allocation Tatico'!$B$9,,,COUNTA('Asset Allocation Tatico'!$B:$B)-COUNTA('Asset Allocation Tatico'!$B$1:$B$9)),0)-1, MATCH(Q$5,'Asset Allocation Tatico'!$D$5:$M$5,0)+2)</f>
        <v>0.02</v>
      </c>
      <c r="R134" s="244">
        <f ca="1">R136+R140+R144+R148</f>
        <v>0.02</v>
      </c>
      <c r="S134" s="235">
        <f ca="1">OFFSET('Asset Allocation Tatico'!$B$9, MATCH($E134,OFFSET('Asset Allocation Tatico'!$B$9,,,COUNTA('Asset Allocation Tatico'!$B:$B)-COUNTA('Asset Allocation Tatico'!$B$1:$B$9)),0)-1, MATCH(S$5,'Asset Allocation Tatico'!$D$5:$M$5,0)+2)</f>
        <v>4.4999999999999998E-2</v>
      </c>
      <c r="T134" s="245">
        <f ca="1">T136+T140+T144+T148</f>
        <v>4.4999999999999998E-2</v>
      </c>
      <c r="U134" s="157"/>
      <c r="V134" s="382"/>
      <c r="W134" s="157"/>
    </row>
    <row r="135" spans="2:23" s="153" customFormat="1" ht="3" customHeight="1">
      <c r="B135" s="233"/>
      <c r="C135" s="233"/>
      <c r="D135" s="233"/>
      <c r="F135" s="190"/>
      <c r="G135" s="190"/>
      <c r="H135" s="190"/>
      <c r="I135" s="190"/>
      <c r="J135" s="190"/>
      <c r="K135" s="241"/>
      <c r="L135" s="242"/>
      <c r="M135" s="241"/>
      <c r="N135" s="242"/>
      <c r="O135" s="241"/>
      <c r="P135" s="242"/>
      <c r="Q135" s="241"/>
      <c r="R135" s="242"/>
      <c r="S135" s="241"/>
      <c r="T135" s="242"/>
      <c r="U135" s="157"/>
      <c r="V135" s="382"/>
      <c r="W135" s="157"/>
    </row>
    <row r="136" spans="2:23" s="153" customFormat="1" ht="15">
      <c r="B136" s="233"/>
      <c r="C136" s="233"/>
      <c r="D136" s="233" t="s">
        <v>12</v>
      </c>
      <c r="E136" s="158" t="s">
        <v>609</v>
      </c>
      <c r="F136" s="159"/>
      <c r="G136" s="159"/>
      <c r="H136" s="159"/>
      <c r="I136" s="159"/>
      <c r="J136" s="159"/>
      <c r="K136" s="234">
        <f ca="1">OFFSET('Asset Allocation Tatico'!$B$9, MATCH($E136,OFFSET('Asset Allocation Tatico'!$B$9,,,COUNTA('Asset Allocation Tatico'!$B:$B)-COUNTA('Asset Allocation Tatico'!$B$1:$B$9)),0)-1, MATCH(K$5,'Asset Allocation Tatico'!$D$5:$M$5,0)+2)</f>
        <v>0</v>
      </c>
      <c r="L136" s="207">
        <f>SUM(L137:L139)</f>
        <v>0</v>
      </c>
      <c r="M136" s="234">
        <f ca="1">OFFSET('Asset Allocation Tatico'!$B$9, MATCH($E136,OFFSET('Asset Allocation Tatico'!$B$9,,,COUNTA('Asset Allocation Tatico'!$B:$B)-COUNTA('Asset Allocation Tatico'!$B$1:$B$9)),0)-1, MATCH(M$5,'Asset Allocation Tatico'!$D$5:$M$5,0)+2)</f>
        <v>5.0000000000000001E-3</v>
      </c>
      <c r="N136" s="207">
        <f ca="1">SUM(N137:N139)</f>
        <v>5.0000000000000001E-3</v>
      </c>
      <c r="O136" s="234">
        <f ca="1">OFFSET('Asset Allocation Tatico'!$B$9, MATCH($E136,OFFSET('Asset Allocation Tatico'!$B$9,,,COUNTA('Asset Allocation Tatico'!$B:$B)-COUNTA('Asset Allocation Tatico'!$B$1:$B$9)),0)-1, MATCH(O$5,'Asset Allocation Tatico'!$D$5:$M$5,0)+2)</f>
        <v>1.4999999999999999E-2</v>
      </c>
      <c r="P136" s="207">
        <f ca="1">SUM(P137:P139)</f>
        <v>1.4999999999999999E-2</v>
      </c>
      <c r="Q136" s="234">
        <f ca="1">OFFSET('Asset Allocation Tatico'!$B$9, MATCH($E136,OFFSET('Asset Allocation Tatico'!$B$9,,,COUNTA('Asset Allocation Tatico'!$B:$B)-COUNTA('Asset Allocation Tatico'!$B$1:$B$9)),0)-1, MATCH(Q$5,'Asset Allocation Tatico'!$D$5:$M$5,0)+2)</f>
        <v>0.02</v>
      </c>
      <c r="R136" s="207">
        <f ca="1">SUM(R137:R139)</f>
        <v>0.02</v>
      </c>
      <c r="S136" s="234">
        <f ca="1">OFFSET('Asset Allocation Tatico'!$B$9, MATCH($E136,OFFSET('Asset Allocation Tatico'!$B$9,,,COUNTA('Asset Allocation Tatico'!$B:$B)-COUNTA('Asset Allocation Tatico'!$B$1:$B$9)),0)-1, MATCH(S$5,'Asset Allocation Tatico'!$D$5:$M$5,0)+2)</f>
        <v>4.4999999999999998E-2</v>
      </c>
      <c r="T136" s="207">
        <f ca="1">SUM(T137:T139)</f>
        <v>4.4999999999999998E-2</v>
      </c>
      <c r="U136" s="157"/>
      <c r="V136" s="382"/>
      <c r="W136" s="157"/>
    </row>
    <row r="137" spans="2:23" s="247" customFormat="1" ht="15">
      <c r="B137" s="230"/>
      <c r="C137" s="230"/>
      <c r="D137" s="230"/>
      <c r="E137" s="236" t="s">
        <v>1763</v>
      </c>
      <c r="F137" s="661" t="str">
        <f>IFERROR(INDEX('Produtos Selecionados'!$G:$G,MATCH($E137,'Produtos Selecionados'!$E:$E,0)),"-")</f>
        <v>MFO</v>
      </c>
      <c r="G137" s="661" t="str">
        <f>IFERROR(INDEX('Produtos Selecionados'!$H:$H,MATCH($E137,'Produtos Selecionados'!$E:$E,0)),"-")</f>
        <v>Sim</v>
      </c>
      <c r="H137" s="661">
        <f>IFERROR(INDEX('Produtos Selecionados'!$O:$O,MATCH($E137,'Produtos Selecionados'!$E:$E,0)),"-")</f>
        <v>2.66666666666667E-3</v>
      </c>
      <c r="I137" s="662" t="str">
        <f>IFERROR(INDEX('Produtos Selecionados'!$L:$L,MATCH($E137,'Produtos Selecionados'!$E:$E,0)),"-")</f>
        <v>0.00</v>
      </c>
      <c r="J137" s="662">
        <f>IFERROR(INDEX('Produtos Selecionados'!$M:$M,MATCH($E137,'Produtos Selecionados'!$E:$E,0)),"-")</f>
        <v>1</v>
      </c>
      <c r="K137" s="232"/>
      <c r="L137" s="246" t="str">
        <f>IF(K137="","", K137*K$136)</f>
        <v/>
      </c>
      <c r="M137" s="232">
        <v>1</v>
      </c>
      <c r="N137" s="246">
        <f ca="1">IF(M137="","", M137*M$136)</f>
        <v>5.0000000000000001E-3</v>
      </c>
      <c r="O137" s="232">
        <v>1</v>
      </c>
      <c r="P137" s="246">
        <f ca="1">IF(O137="","", O137*O$136)</f>
        <v>1.4999999999999999E-2</v>
      </c>
      <c r="Q137" s="232">
        <v>1</v>
      </c>
      <c r="R137" s="246">
        <f ca="1">IF(Q137="","", Q137*Q$136)</f>
        <v>0.02</v>
      </c>
      <c r="S137" s="232">
        <v>1</v>
      </c>
      <c r="T137" s="246">
        <f ca="1">IF(S137="","", S137*S$136)</f>
        <v>4.4999999999999998E-2</v>
      </c>
      <c r="V137" s="383" t="str">
        <f>IFERROR(IF(INDEX('Produtos Selecionados'!$G:$G,MATCH($E137,'Produtos Selecionados'!$E:$E,0))="MFO", "Evitar - ROA baixo", "OK"),"OK")</f>
        <v>Evitar - ROA baixo</v>
      </c>
    </row>
    <row r="138" spans="2:23" s="247" customFormat="1" ht="15">
      <c r="B138" s="230"/>
      <c r="C138" s="230"/>
      <c r="D138" s="230"/>
      <c r="E138" s="236" t="s">
        <v>464</v>
      </c>
      <c r="F138" s="661" t="str">
        <f>IFERROR(INDEX('Produtos Selecionados'!$G:$G,MATCH($E138,'Produtos Selecionados'!$E:$E,0)),"-")</f>
        <v>MFO</v>
      </c>
      <c r="G138" s="661" t="str">
        <f>IFERROR(INDEX('Produtos Selecionados'!$H:$H,MATCH($E138,'Produtos Selecionados'!$E:$E,0)),"-")</f>
        <v>Sim</v>
      </c>
      <c r="H138" s="661">
        <f>IFERROR(INDEX('Produtos Selecionados'!$O:$O,MATCH($E138,'Produtos Selecionados'!$E:$E,0)),"-")</f>
        <v>2.5000000000000001E-3</v>
      </c>
      <c r="I138" s="662" t="str">
        <f>IFERROR(INDEX('Produtos Selecionados'!$L:$L,MATCH($E138,'Produtos Selecionados'!$E:$E,0)),"-")</f>
        <v>USD</v>
      </c>
      <c r="J138" s="662">
        <f>IFERROR(INDEX('Produtos Selecionados'!$M:$M,MATCH($E138,'Produtos Selecionados'!$E:$E,0)),"-")</f>
        <v>2</v>
      </c>
      <c r="K138" s="232"/>
      <c r="L138" s="246" t="str">
        <f>IF(K138="","", K138*K$136)</f>
        <v/>
      </c>
      <c r="M138" s="232"/>
      <c r="N138" s="246" t="str">
        <f>IF(M138="","", M138*M$136)</f>
        <v/>
      </c>
      <c r="O138" s="232"/>
      <c r="P138" s="246" t="str">
        <f>IF(O138="","", O138*O$136)</f>
        <v/>
      </c>
      <c r="Q138" s="232"/>
      <c r="R138" s="246" t="str">
        <f>IF(Q138="","", Q138*Q$136)</f>
        <v/>
      </c>
      <c r="S138" s="232"/>
      <c r="T138" s="246" t="str">
        <f>IF(S138="","", S138*S$136)</f>
        <v/>
      </c>
      <c r="V138" s="383" t="str">
        <f>IFERROR(IF(INDEX('Produtos Selecionados'!$G:$G,MATCH($E138,'Produtos Selecionados'!$E:$E,0))="MFO", "Evitar - ROA baixo", "OK"),"OK")</f>
        <v>Evitar - ROA baixo</v>
      </c>
    </row>
    <row r="139" spans="2:23" s="247" customFormat="1" ht="5.25" customHeight="1">
      <c r="B139" s="230"/>
      <c r="C139" s="230"/>
      <c r="D139" s="230"/>
      <c r="E139" s="165"/>
      <c r="F139" s="663" t="str">
        <f>IFERROR(INDEX('Produtos Selecionados'!$M:$M,MATCH(A139,'Produtos Selecionados'!$E:$E,0)),"-")</f>
        <v>-</v>
      </c>
      <c r="G139" s="663" t="str">
        <f>IFERROR(INDEX('Produtos Selecionados'!$M:$M,MATCH(B139,'Produtos Selecionados'!$E:$E,0)),"-")</f>
        <v>-</v>
      </c>
      <c r="H139" s="663" t="str">
        <f>IFERROR(INDEX('Produtos Selecionados'!$M:$M,MATCH(C139,'Produtos Selecionados'!$E:$E,0)),"-")</f>
        <v>-</v>
      </c>
      <c r="I139" s="663" t="str">
        <f>IFERROR(INDEX('Produtos Selecionados'!$M:$M,MATCH(D139,'Produtos Selecionados'!$E:$E,0)),"-")</f>
        <v>-</v>
      </c>
      <c r="J139" s="663" t="str">
        <f>IFERROR(INDEX('Produtos Selecionados'!$M:$M,MATCH(E139,'Produtos Selecionados'!$E:$E,0)),"-")</f>
        <v>-</v>
      </c>
      <c r="K139" s="248"/>
      <c r="L139" s="249" t="str">
        <f>IF(K139="","", K139*K$136)</f>
        <v/>
      </c>
      <c r="M139" s="248"/>
      <c r="N139" s="249" t="str">
        <f>IF(M139="","", M139*M$136)</f>
        <v/>
      </c>
      <c r="O139" s="248"/>
      <c r="P139" s="249" t="str">
        <f>IF(O139="","", O139*O$136)</f>
        <v/>
      </c>
      <c r="Q139" s="248"/>
      <c r="R139" s="249" t="str">
        <f>IF(Q139="","", Q139*Q$136)</f>
        <v/>
      </c>
      <c r="S139" s="248"/>
      <c r="T139" s="249" t="str">
        <f>IF(S139="","", S139*S$136)</f>
        <v/>
      </c>
      <c r="V139" s="384"/>
    </row>
    <row r="140" spans="2:23" s="153" customFormat="1" ht="15">
      <c r="B140" s="233"/>
      <c r="C140" s="233"/>
      <c r="D140" s="233" t="s">
        <v>12</v>
      </c>
      <c r="E140" s="158" t="s">
        <v>612</v>
      </c>
      <c r="F140" s="159"/>
      <c r="G140" s="159"/>
      <c r="H140" s="159"/>
      <c r="I140" s="159"/>
      <c r="J140" s="159"/>
      <c r="K140" s="234">
        <f ca="1">OFFSET('Asset Allocation Tatico'!$B$9, MATCH($E140,OFFSET('Asset Allocation Tatico'!$B$9,,,COUNTA('Asset Allocation Tatico'!$B:$B)-COUNTA('Asset Allocation Tatico'!$B$1:$B$9)),0)-1, MATCH(K$5,'Asset Allocation Tatico'!$D$5:$M$5,0)+2)</f>
        <v>0</v>
      </c>
      <c r="L140" s="207">
        <f>SUM(L141:L143)</f>
        <v>0</v>
      </c>
      <c r="M140" s="234">
        <f ca="1">OFFSET('Asset Allocation Tatico'!$B$9, MATCH($E140,OFFSET('Asset Allocation Tatico'!$B$9,,,COUNTA('Asset Allocation Tatico'!$B:$B)-COUNTA('Asset Allocation Tatico'!$B$1:$B$9)),0)-1, MATCH(M$5,'Asset Allocation Tatico'!$D$5:$M$5,0)+2)</f>
        <v>0</v>
      </c>
      <c r="N140" s="207">
        <f>SUM(N141:N143)</f>
        <v>0</v>
      </c>
      <c r="O140" s="234">
        <f ca="1">OFFSET('Asset Allocation Tatico'!$B$9, MATCH($E140,OFFSET('Asset Allocation Tatico'!$B$9,,,COUNTA('Asset Allocation Tatico'!$B:$B)-COUNTA('Asset Allocation Tatico'!$B$1:$B$9)),0)-1, MATCH(O$5,'Asset Allocation Tatico'!$D$5:$M$5,0)+2)</f>
        <v>0</v>
      </c>
      <c r="P140" s="207">
        <f>SUM(P141:P143)</f>
        <v>0</v>
      </c>
      <c r="Q140" s="234">
        <f ca="1">OFFSET('Asset Allocation Tatico'!$B$9, MATCH($E140,OFFSET('Asset Allocation Tatico'!$B$9,,,COUNTA('Asset Allocation Tatico'!$B:$B)-COUNTA('Asset Allocation Tatico'!$B$1:$B$9)),0)-1, MATCH(Q$5,'Asset Allocation Tatico'!$D$5:$M$5,0)+2)</f>
        <v>0</v>
      </c>
      <c r="R140" s="207">
        <f>SUM(R141:R143)</f>
        <v>0</v>
      </c>
      <c r="S140" s="234">
        <f ca="1">OFFSET('Asset Allocation Tatico'!$B$9, MATCH($E140,OFFSET('Asset Allocation Tatico'!$B$9,,,COUNTA('Asset Allocation Tatico'!$B:$B)-COUNTA('Asset Allocation Tatico'!$B$1:$B$9)),0)-1, MATCH(S$5,'Asset Allocation Tatico'!$D$5:$M$5,0)+2)</f>
        <v>0</v>
      </c>
      <c r="T140" s="207">
        <f>SUM(T141:T143)</f>
        <v>0</v>
      </c>
      <c r="U140" s="157"/>
      <c r="V140" s="382"/>
      <c r="W140" s="157"/>
    </row>
    <row r="141" spans="2:23" s="247" customFormat="1" ht="15">
      <c r="B141" s="230"/>
      <c r="C141" s="230"/>
      <c r="D141" s="230"/>
      <c r="E141" s="236" t="s">
        <v>2245</v>
      </c>
      <c r="F141" s="661" t="str">
        <f>IFERROR(INDEX('Produtos Selecionados'!$G:$G,MATCH($E141,'Produtos Selecionados'!$E:$E,0)),"-")</f>
        <v>-</v>
      </c>
      <c r="G141" s="661" t="str">
        <f>IFERROR(INDEX('Produtos Selecionados'!$H:$H,MATCH($E141,'Produtos Selecionados'!$E:$E,0)),"-")</f>
        <v>Sim</v>
      </c>
      <c r="H141" s="661">
        <f>IFERROR(INDEX('Produtos Selecionados'!$O:$O,MATCH($E141,'Produtos Selecionados'!$E:$E,0)),"-")</f>
        <v>8.0000000000000002E-3</v>
      </c>
      <c r="I141" s="662" t="str">
        <f>IFERROR(INDEX('Produtos Selecionados'!$L:$L,MATCH($E141,'Produtos Selecionados'!$E:$E,0)),"-")</f>
        <v>USD</v>
      </c>
      <c r="J141" s="662">
        <f>IFERROR(INDEX('Produtos Selecionados'!$M:$M,MATCH($E141,'Produtos Selecionados'!$E:$E,0)),"-")</f>
        <v>3</v>
      </c>
      <c r="K141" s="232"/>
      <c r="L141" s="246" t="str">
        <f>IF(K141="","", K141*K$140)</f>
        <v/>
      </c>
      <c r="M141" s="232"/>
      <c r="N141" s="246" t="str">
        <f>IF(M141="","", M141*M$140)</f>
        <v/>
      </c>
      <c r="O141" s="232"/>
      <c r="P141" s="246" t="str">
        <f>IF(O141="","", O141*O$140)</f>
        <v/>
      </c>
      <c r="Q141" s="232"/>
      <c r="R141" s="246" t="str">
        <f>IF(Q141="","", Q141*Q$140)</f>
        <v/>
      </c>
      <c r="S141" s="232"/>
      <c r="T141" s="246" t="str">
        <f>IF(S141="","", S141*S$140)</f>
        <v/>
      </c>
      <c r="V141" s="383" t="str">
        <f>IFERROR(IF(INDEX('Produtos Selecionados'!$G:$G,MATCH($E141,'Produtos Selecionados'!$E:$E,0))="MFO", "Evitar - ROA baixo", "OK"),"OK")</f>
        <v>OK</v>
      </c>
    </row>
    <row r="142" spans="2:23" s="247" customFormat="1" ht="15">
      <c r="B142" s="230"/>
      <c r="C142" s="230"/>
      <c r="D142" s="230"/>
      <c r="E142" s="236"/>
      <c r="F142" s="661" t="str">
        <f>IFERROR(INDEX('Produtos Selecionados'!$G:$G,MATCH($E142,'Produtos Selecionados'!$E:$E,0)),"-")</f>
        <v>-</v>
      </c>
      <c r="G142" s="661" t="str">
        <f>IFERROR(INDEX('Produtos Selecionados'!$H:$H,MATCH($E142,'Produtos Selecionados'!$E:$E,0)),"-")</f>
        <v>-</v>
      </c>
      <c r="H142" s="661" t="str">
        <f>IFERROR(INDEX('Produtos Selecionados'!$O:$O,MATCH($E142,'Produtos Selecionados'!$E:$E,0)),"-")</f>
        <v>-</v>
      </c>
      <c r="I142" s="662" t="str">
        <f>IFERROR(INDEX('Produtos Selecionados'!$L:$L,MATCH($E142,'Produtos Selecionados'!$E:$E,0)),"-")</f>
        <v>-</v>
      </c>
      <c r="J142" s="662" t="str">
        <f>IFERROR(INDEX('Produtos Selecionados'!$M:$M,MATCH($E142,'Produtos Selecionados'!$E:$E,0)),"-")</f>
        <v>-</v>
      </c>
      <c r="K142" s="232"/>
      <c r="L142" s="246" t="str">
        <f t="shared" ref="L142:N143" si="72">IF(K142="","", K142*K$140)</f>
        <v/>
      </c>
      <c r="M142" s="232"/>
      <c r="N142" s="246" t="str">
        <f t="shared" si="72"/>
        <v/>
      </c>
      <c r="O142" s="232"/>
      <c r="P142" s="246" t="str">
        <f>IF(O142="","", O142*O$140)</f>
        <v/>
      </c>
      <c r="Q142" s="232"/>
      <c r="R142" s="246" t="str">
        <f>IF(Q142="","", Q142*Q$140)</f>
        <v/>
      </c>
      <c r="S142" s="232"/>
      <c r="T142" s="246" t="str">
        <f>IF(S142="","", S142*S$140)</f>
        <v/>
      </c>
      <c r="V142" s="383" t="str">
        <f>IFERROR(IF(INDEX('Produtos Selecionados'!$G:$G,MATCH($E142,'Produtos Selecionados'!$E:$E,0))="MFO", "Evitar - ROA baixo", "OK"),"OK")</f>
        <v>OK</v>
      </c>
    </row>
    <row r="143" spans="2:23" s="247" customFormat="1" ht="5.25" customHeight="1">
      <c r="B143" s="230"/>
      <c r="C143" s="230"/>
      <c r="D143" s="230"/>
      <c r="E143" s="165"/>
      <c r="F143" s="663" t="str">
        <f>IFERROR(INDEX('Produtos Selecionados'!$M:$M,MATCH(A143,'Produtos Selecionados'!$E:$E,0)),"-")</f>
        <v>-</v>
      </c>
      <c r="G143" s="663" t="str">
        <f>IFERROR(INDEX('Produtos Selecionados'!$M:$M,MATCH(B143,'Produtos Selecionados'!$E:$E,0)),"-")</f>
        <v>-</v>
      </c>
      <c r="H143" s="663" t="str">
        <f>IFERROR(INDEX('Produtos Selecionados'!$M:$M,MATCH(C143,'Produtos Selecionados'!$E:$E,0)),"-")</f>
        <v>-</v>
      </c>
      <c r="I143" s="663" t="str">
        <f>IFERROR(INDEX('Produtos Selecionados'!$M:$M,MATCH(D143,'Produtos Selecionados'!$E:$E,0)),"-")</f>
        <v>-</v>
      </c>
      <c r="J143" s="663" t="str">
        <f>IFERROR(INDEX('Produtos Selecionados'!$M:$M,MATCH(E143,'Produtos Selecionados'!$E:$E,0)),"-")</f>
        <v>-</v>
      </c>
      <c r="K143" s="248"/>
      <c r="L143" s="249" t="str">
        <f t="shared" si="72"/>
        <v/>
      </c>
      <c r="M143" s="248"/>
      <c r="N143" s="249" t="str">
        <f t="shared" si="72"/>
        <v/>
      </c>
      <c r="O143" s="248"/>
      <c r="P143" s="249" t="str">
        <f>IF(O143="","", O143*O$140)</f>
        <v/>
      </c>
      <c r="Q143" s="248"/>
      <c r="R143" s="249" t="str">
        <f>IF(Q143="","", Q143*Q$140)</f>
        <v/>
      </c>
      <c r="S143" s="248"/>
      <c r="T143" s="249" t="str">
        <f>IF(S143="","", S143*S$140)</f>
        <v/>
      </c>
      <c r="V143" s="384"/>
    </row>
    <row r="144" spans="2:23" s="153" customFormat="1" ht="15">
      <c r="B144" s="233"/>
      <c r="C144" s="233"/>
      <c r="D144" s="233" t="s">
        <v>12</v>
      </c>
      <c r="E144" s="158" t="s">
        <v>613</v>
      </c>
      <c r="F144" s="159"/>
      <c r="G144" s="159"/>
      <c r="H144" s="159"/>
      <c r="I144" s="159"/>
      <c r="J144" s="159"/>
      <c r="K144" s="234">
        <f ca="1">OFFSET('Asset Allocation Tatico'!$B$9, MATCH($E144,OFFSET('Asset Allocation Tatico'!$B$9,,,COUNTA('Asset Allocation Tatico'!$B:$B)-COUNTA('Asset Allocation Tatico'!$B$1:$B$9)),0)-1, MATCH(K$5,'Asset Allocation Tatico'!$D$5:$M$5,0)+2)</f>
        <v>0</v>
      </c>
      <c r="L144" s="207">
        <f>SUM(L145:L147)</f>
        <v>0</v>
      </c>
      <c r="M144" s="234">
        <f ca="1">OFFSET('Asset Allocation Tatico'!$B$9, MATCH($E144,OFFSET('Asset Allocation Tatico'!$B$9,,,COUNTA('Asset Allocation Tatico'!$B:$B)-COUNTA('Asset Allocation Tatico'!$B$1:$B$9)),0)-1, MATCH(M$5,'Asset Allocation Tatico'!$D$5:$M$5,0)+2)</f>
        <v>0</v>
      </c>
      <c r="N144" s="207">
        <f>SUM(N145:N147)</f>
        <v>0</v>
      </c>
      <c r="O144" s="234">
        <f ca="1">OFFSET('Asset Allocation Tatico'!$B$9, MATCH($E144,OFFSET('Asset Allocation Tatico'!$B$9,,,COUNTA('Asset Allocation Tatico'!$B:$B)-COUNTA('Asset Allocation Tatico'!$B$1:$B$9)),0)-1, MATCH(O$5,'Asset Allocation Tatico'!$D$5:$M$5,0)+2)</f>
        <v>0</v>
      </c>
      <c r="P144" s="207">
        <f>SUM(P145:P147)</f>
        <v>0</v>
      </c>
      <c r="Q144" s="234">
        <f ca="1">OFFSET('Asset Allocation Tatico'!$B$9, MATCH($E144,OFFSET('Asset Allocation Tatico'!$B$9,,,COUNTA('Asset Allocation Tatico'!$B:$B)-COUNTA('Asset Allocation Tatico'!$B$1:$B$9)),0)-1, MATCH(Q$5,'Asset Allocation Tatico'!$D$5:$M$5,0)+2)</f>
        <v>0</v>
      </c>
      <c r="R144" s="207">
        <f>SUM(R145:R147)</f>
        <v>0</v>
      </c>
      <c r="S144" s="234">
        <f ca="1">OFFSET('Asset Allocation Tatico'!$B$9, MATCH($E144,OFFSET('Asset Allocation Tatico'!$B$9,,,COUNTA('Asset Allocation Tatico'!$B:$B)-COUNTA('Asset Allocation Tatico'!$B$1:$B$9)),0)-1, MATCH(S$5,'Asset Allocation Tatico'!$D$5:$M$5,0)+2)</f>
        <v>0</v>
      </c>
      <c r="T144" s="207">
        <f>SUM(T145:T147)</f>
        <v>0</v>
      </c>
      <c r="U144" s="157"/>
      <c r="V144" s="382"/>
      <c r="W144" s="157"/>
    </row>
    <row r="145" spans="2:23" s="247" customFormat="1" ht="15">
      <c r="B145" s="230"/>
      <c r="C145" s="230"/>
      <c r="D145" s="230"/>
      <c r="E145" s="236"/>
      <c r="F145" s="661" t="str">
        <f>IFERROR(INDEX('Produtos Selecionados'!$G:$G,MATCH($E145,'Produtos Selecionados'!$E:$E,0)),"-")</f>
        <v>-</v>
      </c>
      <c r="G145" s="661" t="str">
        <f>IFERROR(INDEX('Produtos Selecionados'!$H:$H,MATCH($E145,'Produtos Selecionados'!$E:$E,0)),"-")</f>
        <v>-</v>
      </c>
      <c r="H145" s="661" t="str">
        <f>IFERROR(INDEX('Produtos Selecionados'!$O:$O,MATCH($E145,'Produtos Selecionados'!$E:$E,0)),"-")</f>
        <v>-</v>
      </c>
      <c r="I145" s="662" t="str">
        <f>IFERROR(INDEX('Produtos Selecionados'!$L:$L,MATCH($E145,'Produtos Selecionados'!$E:$E,0)),"-")</f>
        <v>-</v>
      </c>
      <c r="J145" s="662" t="str">
        <f>IFERROR(INDEX('Produtos Selecionados'!$M:$M,MATCH($E145,'Produtos Selecionados'!$E:$E,0)),"-")</f>
        <v>-</v>
      </c>
      <c r="K145" s="232"/>
      <c r="L145" s="246" t="str">
        <f>IF(K145="","", K145*K$144)</f>
        <v/>
      </c>
      <c r="M145" s="232"/>
      <c r="N145" s="246" t="str">
        <f>IF(M145="","", M145*M$144)</f>
        <v/>
      </c>
      <c r="O145" s="232"/>
      <c r="P145" s="246" t="str">
        <f>IF(O145="","", O145*O$144)</f>
        <v/>
      </c>
      <c r="Q145" s="232"/>
      <c r="R145" s="246" t="str">
        <f>IF(Q145="","", Q145*Q$144)</f>
        <v/>
      </c>
      <c r="S145" s="232"/>
      <c r="T145" s="246" t="str">
        <f>IF(S145="","", S145*S$144)</f>
        <v/>
      </c>
      <c r="V145" s="383" t="str">
        <f>IFERROR(IF(INDEX('Produtos Selecionados'!$G:$G,MATCH($E145,'Produtos Selecionados'!$E:$E,0))="MFO", "Evitar - ROA baixo", "OK"),"OK")</f>
        <v>OK</v>
      </c>
    </row>
    <row r="146" spans="2:23" s="247" customFormat="1" ht="15">
      <c r="B146" s="230"/>
      <c r="C146" s="230"/>
      <c r="D146" s="230"/>
      <c r="E146" s="236"/>
      <c r="F146" s="661" t="str">
        <f>IFERROR(INDEX('Produtos Selecionados'!$G:$G,MATCH($E146,'Produtos Selecionados'!$E:$E,0)),"-")</f>
        <v>-</v>
      </c>
      <c r="G146" s="661" t="str">
        <f>IFERROR(INDEX('Produtos Selecionados'!$H:$H,MATCH($E146,'Produtos Selecionados'!$E:$E,0)),"-")</f>
        <v>-</v>
      </c>
      <c r="H146" s="661" t="str">
        <f>IFERROR(INDEX('Produtos Selecionados'!$O:$O,MATCH($E146,'Produtos Selecionados'!$E:$E,0)),"-")</f>
        <v>-</v>
      </c>
      <c r="I146" s="662" t="str">
        <f>IFERROR(INDEX('Produtos Selecionados'!$L:$L,MATCH($E146,'Produtos Selecionados'!$E:$E,0)),"-")</f>
        <v>-</v>
      </c>
      <c r="J146" s="662" t="str">
        <f>IFERROR(INDEX('Produtos Selecionados'!$M:$M,MATCH($E146,'Produtos Selecionados'!$E:$E,0)),"-")</f>
        <v>-</v>
      </c>
      <c r="K146" s="232"/>
      <c r="L146" s="246" t="str">
        <f>IF(K146="","", K146*K$144)</f>
        <v/>
      </c>
      <c r="M146" s="232"/>
      <c r="N146" s="246" t="str">
        <f>IF(M146="","", M146*M$144)</f>
        <v/>
      </c>
      <c r="O146" s="232"/>
      <c r="P146" s="246" t="str">
        <f>IF(O146="","", O146*O$144)</f>
        <v/>
      </c>
      <c r="Q146" s="232"/>
      <c r="R146" s="246" t="str">
        <f>IF(Q146="","", Q146*Q$144)</f>
        <v/>
      </c>
      <c r="S146" s="232"/>
      <c r="T146" s="246" t="str">
        <f>IF(S146="","", S146*S$144)</f>
        <v/>
      </c>
      <c r="V146" s="383" t="str">
        <f>IFERROR(IF(INDEX('Produtos Selecionados'!$G:$G,MATCH($E146,'Produtos Selecionados'!$E:$E,0))="MFO", "Evitar - ROA baixo", "OK"),"OK")</f>
        <v>OK</v>
      </c>
    </row>
    <row r="147" spans="2:23" s="247" customFormat="1" ht="5.25" customHeight="1">
      <c r="B147" s="230"/>
      <c r="C147" s="230"/>
      <c r="D147" s="230"/>
      <c r="E147" s="165"/>
      <c r="F147" s="663" t="str">
        <f>IFERROR(INDEX('Produtos Selecionados'!$M:$M,MATCH(A147,'Produtos Selecionados'!$E:$E,0)),"-")</f>
        <v>-</v>
      </c>
      <c r="G147" s="663" t="str">
        <f>IFERROR(INDEX('Produtos Selecionados'!$M:$M,MATCH(B147,'Produtos Selecionados'!$E:$E,0)),"-")</f>
        <v>-</v>
      </c>
      <c r="H147" s="663" t="str">
        <f>IFERROR(INDEX('Produtos Selecionados'!$M:$M,MATCH(C147,'Produtos Selecionados'!$E:$E,0)),"-")</f>
        <v>-</v>
      </c>
      <c r="I147" s="663" t="str">
        <f>IFERROR(INDEX('Produtos Selecionados'!$M:$M,MATCH(D147,'Produtos Selecionados'!$E:$E,0)),"-")</f>
        <v>-</v>
      </c>
      <c r="J147" s="663" t="str">
        <f>IFERROR(INDEX('Produtos Selecionados'!$M:$M,MATCH(E147,'Produtos Selecionados'!$E:$E,0)),"-")</f>
        <v>-</v>
      </c>
      <c r="K147" s="248"/>
      <c r="L147" s="249" t="str">
        <f>IF(K147="","", K147*K$144)</f>
        <v/>
      </c>
      <c r="M147" s="248"/>
      <c r="N147" s="249" t="str">
        <f>IF(M147="","", M147*M$144)</f>
        <v/>
      </c>
      <c r="O147" s="248"/>
      <c r="P147" s="249" t="str">
        <f>IF(O147="","", O147*O$144)</f>
        <v/>
      </c>
      <c r="Q147" s="248"/>
      <c r="R147" s="249" t="str">
        <f>IF(Q147="","", Q147*Q$144)</f>
        <v/>
      </c>
      <c r="S147" s="248"/>
      <c r="T147" s="249" t="str">
        <f>IF(S147="","", S147*S$144)</f>
        <v/>
      </c>
      <c r="V147" s="384"/>
    </row>
    <row r="148" spans="2:23" s="153" customFormat="1" ht="15">
      <c r="B148" s="233"/>
      <c r="C148" s="233"/>
      <c r="D148" s="233" t="s">
        <v>12</v>
      </c>
      <c r="E148" s="158" t="s">
        <v>611</v>
      </c>
      <c r="F148" s="159"/>
      <c r="G148" s="159"/>
      <c r="H148" s="159"/>
      <c r="I148" s="159"/>
      <c r="J148" s="159"/>
      <c r="K148" s="234">
        <f ca="1">OFFSET('Asset Allocation Tatico'!$B$9, MATCH($E148,OFFSET('Asset Allocation Tatico'!$B$9,,,COUNTA('Asset Allocation Tatico'!$B:$B)-COUNTA('Asset Allocation Tatico'!$B$1:$B$9)),0)-1, MATCH(K$5,'Asset Allocation Tatico'!$D$5:$M$5,0)+2)</f>
        <v>0</v>
      </c>
      <c r="L148" s="207">
        <f>SUM(L149:L151)</f>
        <v>0</v>
      </c>
      <c r="M148" s="234">
        <f ca="1">OFFSET('Asset Allocation Tatico'!$B$9, MATCH($E148,OFFSET('Asset Allocation Tatico'!$B$9,,,COUNTA('Asset Allocation Tatico'!$B:$B)-COUNTA('Asset Allocation Tatico'!$B$1:$B$9)),0)-1, MATCH(M$5,'Asset Allocation Tatico'!$D$5:$M$5,0)+2)</f>
        <v>0</v>
      </c>
      <c r="N148" s="207">
        <f>SUM(N149:N151)</f>
        <v>0</v>
      </c>
      <c r="O148" s="234">
        <f ca="1">OFFSET('Asset Allocation Tatico'!$B$9, MATCH($E148,OFFSET('Asset Allocation Tatico'!$B$9,,,COUNTA('Asset Allocation Tatico'!$B:$B)-COUNTA('Asset Allocation Tatico'!$B$1:$B$9)),0)-1, MATCH(O$5,'Asset Allocation Tatico'!$D$5:$M$5,0)+2)</f>
        <v>0</v>
      </c>
      <c r="P148" s="207">
        <f>SUM(P149:P151)</f>
        <v>0</v>
      </c>
      <c r="Q148" s="234">
        <f ca="1">OFFSET('Asset Allocation Tatico'!$B$9, MATCH($E148,OFFSET('Asset Allocation Tatico'!$B$9,,,COUNTA('Asset Allocation Tatico'!$B:$B)-COUNTA('Asset Allocation Tatico'!$B$1:$B$9)),0)-1, MATCH(Q$5,'Asset Allocation Tatico'!$D$5:$M$5,0)+2)</f>
        <v>0</v>
      </c>
      <c r="R148" s="207">
        <f>SUM(R149:R151)</f>
        <v>0</v>
      </c>
      <c r="S148" s="234">
        <f ca="1">OFFSET('Asset Allocation Tatico'!$B$9, MATCH($E148,OFFSET('Asset Allocation Tatico'!$B$9,,,COUNTA('Asset Allocation Tatico'!$B:$B)-COUNTA('Asset Allocation Tatico'!$B$1:$B$9)),0)-1, MATCH(S$5,'Asset Allocation Tatico'!$D$5:$M$5,0)+2)</f>
        <v>0</v>
      </c>
      <c r="T148" s="207">
        <f>SUM(T149:T151)</f>
        <v>0</v>
      </c>
      <c r="U148" s="157"/>
      <c r="V148" s="382"/>
      <c r="W148" s="157"/>
    </row>
    <row r="149" spans="2:23" s="247" customFormat="1" ht="15">
      <c r="B149" s="230"/>
      <c r="C149" s="230"/>
      <c r="D149" s="230"/>
      <c r="E149" s="236"/>
      <c r="F149" s="661" t="str">
        <f>IFERROR(INDEX('Produtos Selecionados'!$G:$G,MATCH($E149,'Produtos Selecionados'!$E:$E,0)),"-")</f>
        <v>-</v>
      </c>
      <c r="G149" s="661" t="str">
        <f>IFERROR(INDEX('Produtos Selecionados'!$H:$H,MATCH($E149,'Produtos Selecionados'!$E:$E,0)),"-")</f>
        <v>-</v>
      </c>
      <c r="H149" s="661" t="str">
        <f>IFERROR(INDEX('Produtos Selecionados'!$O:$O,MATCH($E149,'Produtos Selecionados'!$E:$E,0)),"-")</f>
        <v>-</v>
      </c>
      <c r="I149" s="662" t="str">
        <f>IFERROR(INDEX('Produtos Selecionados'!$L:$L,MATCH($E149,'Produtos Selecionados'!$E:$E,0)),"-")</f>
        <v>-</v>
      </c>
      <c r="J149" s="662" t="str">
        <f>IFERROR(INDEX('Produtos Selecionados'!$M:$M,MATCH($E149,'Produtos Selecionados'!$E:$E,0)),"-")</f>
        <v>-</v>
      </c>
      <c r="K149" s="232"/>
      <c r="L149" s="246" t="str">
        <f>IF(K149="","", K149*K$148)</f>
        <v/>
      </c>
      <c r="M149" s="232"/>
      <c r="N149" s="246" t="str">
        <f>IF(M149="","", M149*M$148)</f>
        <v/>
      </c>
      <c r="O149" s="232"/>
      <c r="P149" s="246" t="str">
        <f>IF(O149="","", O149*O$148)</f>
        <v/>
      </c>
      <c r="Q149" s="232"/>
      <c r="R149" s="246" t="str">
        <f>IF(Q149="","", Q149*Q$148)</f>
        <v/>
      </c>
      <c r="S149" s="232"/>
      <c r="T149" s="246" t="str">
        <f>IF(S149="","", S149*S$148)</f>
        <v/>
      </c>
      <c r="V149" s="383" t="str">
        <f>IFERROR(IF(INDEX('Produtos Selecionados'!$G:$G,MATCH($E149,'Produtos Selecionados'!$E:$E,0))="MFO", "Evitar - ROA baixo", "OK"),"OK")</f>
        <v>OK</v>
      </c>
    </row>
    <row r="150" spans="2:23" s="247" customFormat="1" ht="15">
      <c r="B150" s="230"/>
      <c r="C150" s="230"/>
      <c r="D150" s="230"/>
      <c r="E150" s="236"/>
      <c r="F150" s="661" t="str">
        <f>IFERROR(INDEX('Produtos Selecionados'!$G:$G,MATCH($E150,'Produtos Selecionados'!$E:$E,0)),"-")</f>
        <v>-</v>
      </c>
      <c r="G150" s="661" t="str">
        <f>IFERROR(INDEX('Produtos Selecionados'!$H:$H,MATCH($E150,'Produtos Selecionados'!$E:$E,0)),"-")</f>
        <v>-</v>
      </c>
      <c r="H150" s="661" t="str">
        <f>IFERROR(INDEX('Produtos Selecionados'!$O:$O,MATCH($E150,'Produtos Selecionados'!$E:$E,0)),"-")</f>
        <v>-</v>
      </c>
      <c r="I150" s="662" t="str">
        <f>IFERROR(INDEX('Produtos Selecionados'!$L:$L,MATCH($E150,'Produtos Selecionados'!$E:$E,0)),"-")</f>
        <v>-</v>
      </c>
      <c r="J150" s="662" t="str">
        <f>IFERROR(INDEX('Produtos Selecionados'!$M:$M,MATCH($E150,'Produtos Selecionados'!$E:$E,0)),"-")</f>
        <v>-</v>
      </c>
      <c r="K150" s="232"/>
      <c r="L150" s="246" t="str">
        <f>IF(K150="","", K150*K$148)</f>
        <v/>
      </c>
      <c r="M150" s="232"/>
      <c r="N150" s="246" t="str">
        <f>IF(M150="","", M150*M$148)</f>
        <v/>
      </c>
      <c r="O150" s="232"/>
      <c r="P150" s="246" t="str">
        <f>IF(O150="","", O150*O$148)</f>
        <v/>
      </c>
      <c r="Q150" s="232"/>
      <c r="R150" s="246" t="str">
        <f>IF(Q150="","", Q150*Q$148)</f>
        <v/>
      </c>
      <c r="S150" s="232"/>
      <c r="T150" s="246" t="str">
        <f>IF(S150="","", S150*S$148)</f>
        <v/>
      </c>
      <c r="V150" s="383" t="str">
        <f>IFERROR(IF(INDEX('Produtos Selecionados'!$G:$G,MATCH($E150,'Produtos Selecionados'!$E:$E,0))="MFO", "Evitar - ROA baixo", "OK"),"OK")</f>
        <v>OK</v>
      </c>
    </row>
    <row r="151" spans="2:23" s="153" customFormat="1" ht="5.25" customHeight="1">
      <c r="B151" s="233"/>
      <c r="C151" s="233"/>
      <c r="D151" s="233"/>
      <c r="F151" s="190"/>
      <c r="G151" s="190"/>
      <c r="H151" s="190"/>
      <c r="I151" s="190"/>
      <c r="J151" s="190"/>
      <c r="K151" s="248"/>
      <c r="L151" s="249" t="str">
        <f>IF(K151="","", K151*K$148)</f>
        <v/>
      </c>
      <c r="M151" s="248"/>
      <c r="N151" s="249" t="str">
        <f>IF(M151="","", M151*M$148)</f>
        <v/>
      </c>
      <c r="O151" s="248"/>
      <c r="P151" s="249" t="str">
        <f>IF(O151="","", O151*O$148)</f>
        <v/>
      </c>
      <c r="Q151" s="248"/>
      <c r="R151" s="249" t="str">
        <f>IF(Q151="","", Q151*Q$148)</f>
        <v/>
      </c>
      <c r="S151" s="248"/>
      <c r="T151" s="249" t="str">
        <f>IF(S151="","", S151*S$148)</f>
        <v/>
      </c>
      <c r="U151" s="157"/>
      <c r="V151" s="382"/>
      <c r="W151" s="157"/>
    </row>
    <row r="152" spans="2:23" s="153" customFormat="1" ht="15">
      <c r="B152" s="233"/>
      <c r="C152" s="233"/>
      <c r="D152" s="233" t="s">
        <v>12</v>
      </c>
      <c r="E152" s="158" t="s">
        <v>698</v>
      </c>
      <c r="F152" s="159"/>
      <c r="G152" s="159"/>
      <c r="H152" s="159"/>
      <c r="I152" s="159"/>
      <c r="J152" s="159"/>
      <c r="K152" s="234">
        <f ca="1">OFFSET('Asset Allocation Tatico'!$B$9, MATCH($E152,OFFSET('Asset Allocation Tatico'!$B$9,,,COUNTA('Asset Allocation Tatico'!$B:$B)-COUNTA('Asset Allocation Tatico'!$B$1:$B$9)),0)-1, MATCH(K$5,'Asset Allocation Tatico'!$D$5:$M$5,0)+2)</f>
        <v>0</v>
      </c>
      <c r="L152" s="207">
        <f>SUM(L153:L155)</f>
        <v>0</v>
      </c>
      <c r="M152" s="234">
        <f ca="1">OFFSET('Asset Allocation Tatico'!$B$9, MATCH($E152,OFFSET('Asset Allocation Tatico'!$B$9,,,COUNTA('Asset Allocation Tatico'!$B:$B)-COUNTA('Asset Allocation Tatico'!$B$1:$B$9)),0)-1, MATCH(M$5,'Asset Allocation Tatico'!$D$5:$M$5,0)+2)</f>
        <v>0</v>
      </c>
      <c r="N152" s="207">
        <f>SUM(N153:N155)</f>
        <v>0</v>
      </c>
      <c r="O152" s="234">
        <f ca="1">OFFSET('Asset Allocation Tatico'!$B$9, MATCH($E152,OFFSET('Asset Allocation Tatico'!$B$9,,,COUNTA('Asset Allocation Tatico'!$B:$B)-COUNTA('Asset Allocation Tatico'!$B$1:$B$9)),0)-1, MATCH(O$5,'Asset Allocation Tatico'!$D$5:$M$5,0)+2)</f>
        <v>0</v>
      </c>
      <c r="P152" s="207">
        <f>SUM(P153:P155)</f>
        <v>0</v>
      </c>
      <c r="Q152" s="234">
        <f ca="1">OFFSET('Asset Allocation Tatico'!$B$9, MATCH($E152,OFFSET('Asset Allocation Tatico'!$B$9,,,COUNTA('Asset Allocation Tatico'!$B:$B)-COUNTA('Asset Allocation Tatico'!$B$1:$B$9)),0)-1, MATCH(Q$5,'Asset Allocation Tatico'!$D$5:$M$5,0)+2)</f>
        <v>0</v>
      </c>
      <c r="R152" s="207">
        <f>SUM(R153:R155)</f>
        <v>0</v>
      </c>
      <c r="S152" s="234">
        <f ca="1">OFFSET('Asset Allocation Tatico'!$B$9, MATCH($E152,OFFSET('Asset Allocation Tatico'!$B$9,,,COUNTA('Asset Allocation Tatico'!$B:$B)-COUNTA('Asset Allocation Tatico'!$B$1:$B$9)),0)-1, MATCH(S$5,'Asset Allocation Tatico'!$D$5:$M$5,0)+2)</f>
        <v>0</v>
      </c>
      <c r="T152" s="207">
        <f>SUM(T153:T155)</f>
        <v>0</v>
      </c>
      <c r="U152" s="157"/>
      <c r="V152" s="382"/>
      <c r="W152" s="157"/>
    </row>
    <row r="153" spans="2:23" s="247" customFormat="1" ht="15">
      <c r="B153" s="230"/>
      <c r="C153" s="230"/>
      <c r="D153" s="230"/>
      <c r="E153" s="236"/>
      <c r="F153" s="661" t="str">
        <f>IFERROR(INDEX('Produtos Selecionados'!$G:$G,MATCH($E153,'Produtos Selecionados'!$E:$E,0)),"-")</f>
        <v>-</v>
      </c>
      <c r="G153" s="661" t="str">
        <f>IFERROR(INDEX('Produtos Selecionados'!$H:$H,MATCH($E153,'Produtos Selecionados'!$E:$E,0)),"-")</f>
        <v>-</v>
      </c>
      <c r="H153" s="661" t="str">
        <f>IFERROR(INDEX('Produtos Selecionados'!$O:$O,MATCH($E153,'Produtos Selecionados'!$E:$E,0)),"-")</f>
        <v>-</v>
      </c>
      <c r="I153" s="662" t="str">
        <f>IFERROR(INDEX('Produtos Selecionados'!$L:$L,MATCH($E153,'Produtos Selecionados'!$E:$E,0)),"-")</f>
        <v>-</v>
      </c>
      <c r="J153" s="662" t="str">
        <f>IFERROR(INDEX('Produtos Selecionados'!$M:$M,MATCH($E153,'Produtos Selecionados'!$E:$E,0)),"-")</f>
        <v>-</v>
      </c>
      <c r="K153" s="232"/>
      <c r="L153" s="246" t="str">
        <f>IF(K153="","", K153*K$148)</f>
        <v/>
      </c>
      <c r="M153" s="232"/>
      <c r="N153" s="246" t="str">
        <f>IF(M153="","", M153*M$148)</f>
        <v/>
      </c>
      <c r="O153" s="232"/>
      <c r="P153" s="246" t="str">
        <f>IF(O153="","", O153*O$148)</f>
        <v/>
      </c>
      <c r="Q153" s="232"/>
      <c r="R153" s="246" t="str">
        <f>IF(Q153="","", Q153*Q$148)</f>
        <v/>
      </c>
      <c r="S153" s="232"/>
      <c r="T153" s="246" t="str">
        <f>IF(S153="","", S153*S$148)</f>
        <v/>
      </c>
      <c r="V153" s="383" t="str">
        <f>IFERROR(IF(INDEX('Produtos Selecionados'!$G:$G,MATCH($E153,'Produtos Selecionados'!$E:$E,0))="MFO", "Evitar - ROA baixo", "OK"),"OK")</f>
        <v>OK</v>
      </c>
    </row>
    <row r="154" spans="2:23" s="247" customFormat="1" ht="15">
      <c r="B154" s="230"/>
      <c r="C154" s="230"/>
      <c r="D154" s="230"/>
      <c r="E154" s="236"/>
      <c r="F154" s="661" t="str">
        <f>IFERROR(INDEX('Produtos Selecionados'!$G:$G,MATCH($E154,'Produtos Selecionados'!$E:$E,0)),"-")</f>
        <v>-</v>
      </c>
      <c r="G154" s="661" t="str">
        <f>IFERROR(INDEX('Produtos Selecionados'!$H:$H,MATCH($E154,'Produtos Selecionados'!$E:$E,0)),"-")</f>
        <v>-</v>
      </c>
      <c r="H154" s="661" t="str">
        <f>IFERROR(INDEX('Produtos Selecionados'!$O:$O,MATCH($E154,'Produtos Selecionados'!$E:$E,0)),"-")</f>
        <v>-</v>
      </c>
      <c r="I154" s="662" t="str">
        <f>IFERROR(INDEX('Produtos Selecionados'!$L:$L,MATCH($E154,'Produtos Selecionados'!$E:$E,0)),"-")</f>
        <v>-</v>
      </c>
      <c r="J154" s="662" t="str">
        <f>IFERROR(INDEX('Produtos Selecionados'!$M:$M,MATCH($E154,'Produtos Selecionados'!$E:$E,0)),"-")</f>
        <v>-</v>
      </c>
      <c r="K154" s="232"/>
      <c r="L154" s="246" t="str">
        <f>IF(K154="","", K154*K$148)</f>
        <v/>
      </c>
      <c r="M154" s="232"/>
      <c r="N154" s="246" t="str">
        <f>IF(M154="","", M154*M$148)</f>
        <v/>
      </c>
      <c r="O154" s="232"/>
      <c r="P154" s="246" t="str">
        <f>IF(O154="","", O154*O$148)</f>
        <v/>
      </c>
      <c r="Q154" s="232"/>
      <c r="R154" s="246" t="str">
        <f>IF(Q154="","", Q154*Q$148)</f>
        <v/>
      </c>
      <c r="S154" s="232"/>
      <c r="T154" s="246" t="str">
        <f>IF(S154="","", S154*S$148)</f>
        <v/>
      </c>
      <c r="V154" s="383" t="str">
        <f>IFERROR(IF(INDEX('Produtos Selecionados'!$G:$G,MATCH($E154,'Produtos Selecionados'!$E:$E,0))="MFO", "Evitar - ROA baixo", "OK"),"OK")</f>
        <v>OK</v>
      </c>
    </row>
    <row r="155" spans="2:23" s="153" customFormat="1" ht="5.25" customHeight="1">
      <c r="B155" s="233"/>
      <c r="C155" s="233"/>
      <c r="D155" s="233"/>
      <c r="F155" s="190"/>
      <c r="G155" s="190"/>
      <c r="H155" s="190"/>
      <c r="I155" s="190"/>
      <c r="J155" s="190"/>
      <c r="K155" s="248"/>
      <c r="L155" s="249" t="str">
        <f>IF(K155="","", K155*K$148)</f>
        <v/>
      </c>
      <c r="M155" s="248"/>
      <c r="N155" s="249" t="str">
        <f>IF(M155="","", M155*M$148)</f>
        <v/>
      </c>
      <c r="O155" s="248"/>
      <c r="P155" s="249" t="str">
        <f>IF(O155="","", O155*O$148)</f>
        <v/>
      </c>
      <c r="Q155" s="248"/>
      <c r="R155" s="249" t="str">
        <f>IF(Q155="","", Q155*Q$148)</f>
        <v/>
      </c>
      <c r="S155" s="248"/>
      <c r="T155" s="249" t="str">
        <f>IF(S155="","", S155*S$148)</f>
        <v/>
      </c>
      <c r="U155" s="157"/>
      <c r="V155" s="382"/>
      <c r="W155" s="157"/>
    </row>
    <row r="156" spans="2:23" s="250" customFormat="1" ht="7.5" customHeight="1">
      <c r="B156" s="233" t="s">
        <v>1345</v>
      </c>
      <c r="C156" s="233" t="s">
        <v>1345</v>
      </c>
      <c r="D156" s="233" t="s">
        <v>1345</v>
      </c>
      <c r="F156" s="665"/>
      <c r="G156" s="665"/>
      <c r="H156" s="665"/>
      <c r="I156" s="665"/>
      <c r="J156" s="665"/>
      <c r="K156" s="251"/>
      <c r="L156" s="252"/>
      <c r="M156" s="253"/>
      <c r="N156" s="254"/>
      <c r="O156" s="255"/>
      <c r="P156" s="252"/>
      <c r="Q156" s="153"/>
      <c r="R156" s="254"/>
      <c r="S156" s="255"/>
      <c r="T156" s="153"/>
      <c r="U156" s="256"/>
      <c r="V156" s="385"/>
      <c r="W156" s="256"/>
    </row>
    <row r="157" spans="2:23" s="114" customFormat="1" ht="15.75">
      <c r="B157" s="286"/>
      <c r="C157" s="286"/>
      <c r="D157" s="233"/>
      <c r="E157" s="357" t="s">
        <v>1413</v>
      </c>
      <c r="F157" s="666"/>
      <c r="G157" s="666"/>
      <c r="H157" s="666"/>
      <c r="I157" s="666"/>
      <c r="J157" s="666"/>
      <c r="K157" s="355">
        <f t="shared" ref="K157:T157" ca="1" si="73">K103+K69+K9</f>
        <v>1</v>
      </c>
      <c r="L157" s="356">
        <f t="shared" ca="1" si="73"/>
        <v>0.99999999999999989</v>
      </c>
      <c r="M157" s="355">
        <f t="shared" ca="1" si="73"/>
        <v>1</v>
      </c>
      <c r="N157" s="356">
        <f t="shared" ca="1" si="73"/>
        <v>1</v>
      </c>
      <c r="O157" s="355">
        <f t="shared" ca="1" si="73"/>
        <v>1</v>
      </c>
      <c r="P157" s="356">
        <f t="shared" ca="1" si="73"/>
        <v>1</v>
      </c>
      <c r="Q157" s="355">
        <f t="shared" ca="1" si="73"/>
        <v>1</v>
      </c>
      <c r="R157" s="356">
        <f t="shared" ca="1" si="73"/>
        <v>1</v>
      </c>
      <c r="S157" s="355">
        <f t="shared" ca="1" si="73"/>
        <v>1</v>
      </c>
      <c r="T157" s="356">
        <f t="shared" ca="1" si="73"/>
        <v>1</v>
      </c>
      <c r="U157" s="288"/>
      <c r="V157" s="381"/>
      <c r="W157" s="288"/>
    </row>
    <row r="158" spans="2:23" s="250" customFormat="1" ht="7.5" customHeight="1">
      <c r="B158" s="233"/>
      <c r="C158" s="233"/>
      <c r="D158" s="233"/>
      <c r="F158" s="665"/>
      <c r="G158" s="665"/>
      <c r="H158" s="665"/>
      <c r="I158" s="665"/>
      <c r="J158" s="665"/>
      <c r="K158" s="251"/>
      <c r="L158" s="252"/>
      <c r="M158" s="253"/>
      <c r="N158" s="254"/>
      <c r="O158" s="255"/>
      <c r="P158" s="252"/>
      <c r="Q158" s="153"/>
      <c r="R158" s="254"/>
      <c r="S158" s="255"/>
      <c r="T158" s="153"/>
      <c r="U158" s="256"/>
      <c r="V158" s="385"/>
      <c r="W158" s="256"/>
    </row>
    <row r="159" spans="2:23" s="153" customFormat="1" ht="15">
      <c r="B159" s="233"/>
      <c r="C159" s="233"/>
      <c r="D159" s="233"/>
      <c r="E159" s="158" t="s">
        <v>1416</v>
      </c>
      <c r="F159" s="159"/>
      <c r="G159" s="159"/>
      <c r="H159" s="159"/>
      <c r="I159" s="159"/>
      <c r="J159" s="159"/>
      <c r="K159" s="234"/>
      <c r="L159" s="207">
        <f ca="1">SUMPRODUCT($H$11:$H$156, L$11:L$156)</f>
        <v>1.9943649333333331E-3</v>
      </c>
      <c r="M159" s="234"/>
      <c r="N159" s="207">
        <f ca="1">SUMPRODUCT($H$11:$H$156, N$11:N$156)</f>
        <v>2.2655602233333325E-3</v>
      </c>
      <c r="O159" s="234"/>
      <c r="P159" s="207">
        <f ca="1">SUMPRODUCT($H$11:$H$156, P$11:P$156)</f>
        <v>2.6715465163333332E-3</v>
      </c>
      <c r="Q159" s="234"/>
      <c r="R159" s="207">
        <f ca="1">SUMPRODUCT($H$11:$H$156, R$11:R$156)</f>
        <v>3.0898957996666676E-3</v>
      </c>
      <c r="S159" s="234"/>
      <c r="T159" s="207">
        <f ca="1">SUMPRODUCT($H$11:$H$156, T$11:T$156)</f>
        <v>3.5038992088333334E-3</v>
      </c>
      <c r="U159" s="157"/>
      <c r="V159" s="382"/>
      <c r="W159" s="157"/>
    </row>
    <row r="160" spans="2:23" s="250" customFormat="1" ht="7.5" customHeight="1">
      <c r="B160" s="233"/>
      <c r="C160" s="233"/>
      <c r="D160" s="233"/>
      <c r="F160" s="665"/>
      <c r="G160" s="665"/>
      <c r="H160" s="665"/>
      <c r="I160" s="665"/>
      <c r="J160" s="665"/>
      <c r="K160" s="251"/>
      <c r="L160" s="252"/>
      <c r="M160" s="253"/>
      <c r="N160" s="254"/>
      <c r="O160" s="255"/>
      <c r="P160" s="252"/>
      <c r="Q160" s="153"/>
      <c r="R160" s="254"/>
      <c r="S160" s="255"/>
      <c r="T160" s="153"/>
      <c r="U160" s="256"/>
      <c r="V160" s="385"/>
      <c r="W160" s="256"/>
    </row>
    <row r="161" spans="2:23" s="153" customFormat="1" ht="15">
      <c r="B161" s="233"/>
      <c r="C161" s="233"/>
      <c r="D161" s="233"/>
      <c r="E161" s="158" t="s">
        <v>1417</v>
      </c>
      <c r="F161" s="159"/>
      <c r="G161" s="159"/>
      <c r="H161" s="159"/>
      <c r="I161" s="159"/>
      <c r="J161" s="159"/>
      <c r="K161" s="234"/>
      <c r="L161" s="207" cm="1">
        <f t="array" aca="1" ref="L161" ca="1">SUM(IF($I$11:$I$156="USD", L$11:L$156))</f>
        <v>0</v>
      </c>
      <c r="M161" s="234"/>
      <c r="N161" s="207" cm="1">
        <f t="array" aca="1" ref="N161" ca="1">SUM(IF($I$11:$I$156="USD", N$11:N$156))</f>
        <v>0</v>
      </c>
      <c r="O161" s="234"/>
      <c r="P161" s="207" cm="1">
        <f t="array" aca="1" ref="P161" ca="1">SUM(IF($I$11:$I$156="USD", P$11:P$156))</f>
        <v>0</v>
      </c>
      <c r="Q161" s="234"/>
      <c r="R161" s="207" cm="1">
        <f t="array" aca="1" ref="R161" ca="1">SUM(IF($I$11:$I$156="USD", R$11:R$156))</f>
        <v>0</v>
      </c>
      <c r="S161" s="234"/>
      <c r="T161" s="207" cm="1">
        <f t="array" aca="1" ref="T161" ca="1">SUM(IF($I$11:$I$156="USD", T$11:T$156))</f>
        <v>0</v>
      </c>
      <c r="U161" s="157"/>
      <c r="V161" s="382"/>
      <c r="W161" s="157"/>
    </row>
    <row r="162" spans="2:23" s="250" customFormat="1" ht="15">
      <c r="B162" s="238"/>
      <c r="C162" s="238"/>
      <c r="D162" s="238"/>
      <c r="F162" s="665"/>
      <c r="G162" s="665"/>
      <c r="H162" s="665"/>
      <c r="I162" s="665"/>
      <c r="J162" s="665"/>
      <c r="K162" s="255"/>
      <c r="L162" s="257"/>
      <c r="M162" s="153"/>
      <c r="O162" s="255"/>
      <c r="P162" s="257"/>
      <c r="Q162" s="153"/>
      <c r="S162" s="255"/>
      <c r="T162" s="153"/>
      <c r="U162" s="256"/>
      <c r="V162" s="385"/>
      <c r="W162" s="256"/>
    </row>
    <row r="163" spans="2:23" s="250" customFormat="1" ht="15">
      <c r="B163" s="238"/>
      <c r="C163" s="238"/>
      <c r="D163" s="238"/>
      <c r="F163" s="665"/>
      <c r="G163" s="665"/>
      <c r="H163" s="665"/>
      <c r="I163" s="665"/>
      <c r="J163" s="665"/>
      <c r="K163" s="255"/>
      <c r="L163" s="257"/>
      <c r="M163" s="153"/>
      <c r="O163" s="255"/>
      <c r="P163" s="257"/>
      <c r="Q163" s="153"/>
      <c r="S163" s="255"/>
      <c r="T163" s="153"/>
      <c r="U163" s="256"/>
      <c r="V163" s="385"/>
      <c r="W163" s="256"/>
    </row>
    <row r="164" spans="2:23" s="247" customFormat="1" ht="21.75" hidden="1" customHeight="1">
      <c r="B164" s="230"/>
      <c r="C164" s="230"/>
      <c r="D164" s="230"/>
      <c r="E164" s="168" t="s">
        <v>444</v>
      </c>
      <c r="F164" s="192"/>
      <c r="G164" s="192"/>
      <c r="H164" s="192"/>
      <c r="I164" s="192"/>
      <c r="J164" s="192"/>
      <c r="K164" s="258"/>
      <c r="L164" s="259"/>
      <c r="M164" s="258"/>
      <c r="N164" s="259"/>
      <c r="O164" s="258"/>
      <c r="P164" s="259"/>
      <c r="Q164" s="258"/>
      <c r="R164" s="259"/>
      <c r="S164" s="258"/>
      <c r="T164" s="260"/>
      <c r="U164" s="261"/>
      <c r="V164" s="384"/>
      <c r="W164" s="261"/>
    </row>
    <row r="165" spans="2:23" s="247" customFormat="1" ht="18.75" hidden="1" customHeight="1">
      <c r="B165" s="230"/>
      <c r="C165" s="230"/>
      <c r="D165" s="230"/>
      <c r="E165" s="169" t="s">
        <v>445</v>
      </c>
      <c r="F165" s="667"/>
      <c r="G165" s="667"/>
      <c r="H165" s="667"/>
      <c r="I165" s="667"/>
      <c r="J165" s="667"/>
      <c r="K165" s="262">
        <f>K172</f>
        <v>0</v>
      </c>
      <c r="L165" s="263"/>
      <c r="M165" s="262">
        <f>M172</f>
        <v>0</v>
      </c>
      <c r="N165" s="263"/>
      <c r="O165" s="262">
        <f>O172</f>
        <v>0</v>
      </c>
      <c r="P165" s="263"/>
      <c r="Q165" s="262">
        <f>Q172</f>
        <v>0</v>
      </c>
      <c r="R165" s="263"/>
      <c r="S165" s="262">
        <f>S172</f>
        <v>0</v>
      </c>
      <c r="T165" s="264"/>
      <c r="U165" s="261"/>
      <c r="V165" s="384"/>
      <c r="W165" s="261"/>
    </row>
    <row r="166" spans="2:23" s="247" customFormat="1" ht="18.75" hidden="1" customHeight="1">
      <c r="B166" s="230"/>
      <c r="C166" s="230"/>
      <c r="D166" s="230"/>
      <c r="E166" s="169" t="s">
        <v>446</v>
      </c>
      <c r="F166" s="667"/>
      <c r="G166" s="667"/>
      <c r="H166" s="667"/>
      <c r="I166" s="667"/>
      <c r="J166" s="667"/>
      <c r="K166" s="258"/>
      <c r="L166" s="259"/>
      <c r="M166" s="258"/>
      <c r="N166" s="259"/>
      <c r="O166" s="258"/>
      <c r="P166" s="259"/>
      <c r="Q166" s="258"/>
      <c r="R166" s="259"/>
      <c r="S166" s="258"/>
      <c r="T166" s="260"/>
      <c r="U166" s="261"/>
      <c r="V166" s="384"/>
      <c r="W166" s="261"/>
    </row>
    <row r="167" spans="2:23" s="247" customFormat="1" ht="18.75" hidden="1" customHeight="1">
      <c r="B167" s="230"/>
      <c r="C167" s="230"/>
      <c r="D167" s="230"/>
      <c r="E167" s="169" t="s">
        <v>447</v>
      </c>
      <c r="F167" s="667"/>
      <c r="G167" s="667"/>
      <c r="H167" s="667"/>
      <c r="I167" s="667"/>
      <c r="J167" s="667"/>
      <c r="K167" s="262">
        <f>K174</f>
        <v>0</v>
      </c>
      <c r="L167" s="263"/>
      <c r="M167" s="262">
        <f>M174</f>
        <v>0</v>
      </c>
      <c r="N167" s="263"/>
      <c r="O167" s="262">
        <f>O174</f>
        <v>0</v>
      </c>
      <c r="P167" s="263"/>
      <c r="Q167" s="262">
        <f>Q174</f>
        <v>0</v>
      </c>
      <c r="R167" s="263"/>
      <c r="S167" s="262">
        <f>S174</f>
        <v>0</v>
      </c>
      <c r="T167" s="264"/>
      <c r="U167" s="261"/>
      <c r="V167" s="384"/>
      <c r="W167" s="261"/>
    </row>
    <row r="168" spans="2:23" s="247" customFormat="1" ht="18.75" hidden="1" customHeight="1">
      <c r="B168" s="230"/>
      <c r="C168" s="230"/>
      <c r="D168" s="230"/>
      <c r="E168" s="169" t="s">
        <v>448</v>
      </c>
      <c r="F168" s="667"/>
      <c r="G168" s="667"/>
      <c r="H168" s="667"/>
      <c r="I168" s="667"/>
      <c r="J168" s="667"/>
      <c r="K168" s="258"/>
      <c r="L168" s="259"/>
      <c r="M168" s="258"/>
      <c r="N168" s="259"/>
      <c r="O168" s="258"/>
      <c r="P168" s="259"/>
      <c r="Q168" s="258"/>
      <c r="R168" s="259"/>
      <c r="S168" s="258"/>
      <c r="T168" s="260"/>
      <c r="U168" s="261"/>
      <c r="V168" s="384"/>
      <c r="W168" s="261"/>
    </row>
    <row r="169" spans="2:23" s="247" customFormat="1" ht="18.75" hidden="1" customHeight="1">
      <c r="B169" s="230"/>
      <c r="C169" s="230"/>
      <c r="D169" s="230"/>
      <c r="E169" s="169" t="s">
        <v>449</v>
      </c>
      <c r="F169" s="667"/>
      <c r="G169" s="667"/>
      <c r="H169" s="667"/>
      <c r="I169" s="667"/>
      <c r="J169" s="667"/>
      <c r="K169" s="262">
        <f>K176</f>
        <v>0</v>
      </c>
      <c r="L169" s="263"/>
      <c r="M169" s="262">
        <f>M176</f>
        <v>0</v>
      </c>
      <c r="N169" s="263"/>
      <c r="O169" s="262">
        <f>O176</f>
        <v>0</v>
      </c>
      <c r="P169" s="263"/>
      <c r="Q169" s="262">
        <f>Q176</f>
        <v>0</v>
      </c>
      <c r="R169" s="263"/>
      <c r="S169" s="262">
        <f>S176</f>
        <v>0</v>
      </c>
      <c r="T169" s="264"/>
      <c r="U169" s="261"/>
      <c r="V169" s="384"/>
      <c r="W169" s="261"/>
    </row>
    <row r="170" spans="2:23" s="247" customFormat="1" ht="18.75" hidden="1" customHeight="1">
      <c r="B170" s="230"/>
      <c r="C170" s="230"/>
      <c r="D170" s="230"/>
      <c r="E170" s="265" t="s">
        <v>450</v>
      </c>
      <c r="F170" s="668"/>
      <c r="G170" s="668"/>
      <c r="H170" s="668"/>
      <c r="I170" s="668"/>
      <c r="J170" s="668"/>
      <c r="K170" s="258"/>
      <c r="L170" s="259"/>
      <c r="M170" s="258"/>
      <c r="N170" s="259"/>
      <c r="O170" s="258"/>
      <c r="P170" s="259"/>
      <c r="Q170" s="258"/>
      <c r="R170" s="259"/>
      <c r="S170" s="258"/>
      <c r="T170" s="260"/>
      <c r="U170" s="261"/>
      <c r="V170" s="384"/>
      <c r="W170" s="261"/>
    </row>
    <row r="171" spans="2:23" s="247" customFormat="1" ht="18.75" hidden="1" customHeight="1">
      <c r="B171" s="230"/>
      <c r="C171" s="230"/>
      <c r="D171" s="230"/>
      <c r="E171" s="266" t="s">
        <v>451</v>
      </c>
      <c r="F171" s="668"/>
      <c r="G171" s="668"/>
      <c r="H171" s="668"/>
      <c r="I171" s="668"/>
      <c r="J171" s="668"/>
      <c r="K171" s="262">
        <f>K178</f>
        <v>0</v>
      </c>
      <c r="L171" s="263"/>
      <c r="M171" s="262">
        <f>M178</f>
        <v>0</v>
      </c>
      <c r="N171" s="263"/>
      <c r="O171" s="262">
        <f>O178</f>
        <v>0</v>
      </c>
      <c r="P171" s="263"/>
      <c r="Q171" s="262">
        <f>Q178</f>
        <v>0</v>
      </c>
      <c r="R171" s="263"/>
      <c r="S171" s="262">
        <f>S178</f>
        <v>0</v>
      </c>
      <c r="T171" s="264"/>
      <c r="U171" s="261"/>
      <c r="V171" s="384"/>
      <c r="W171" s="261"/>
    </row>
    <row r="172" spans="2:23" s="247" customFormat="1" ht="18.75" hidden="1" customHeight="1">
      <c r="B172" s="230"/>
      <c r="C172" s="230"/>
      <c r="D172" s="230"/>
      <c r="E172" s="266" t="s">
        <v>452</v>
      </c>
      <c r="F172" s="668"/>
      <c r="G172" s="668"/>
      <c r="H172" s="668"/>
      <c r="I172" s="668"/>
      <c r="J172" s="668"/>
      <c r="K172" s="258"/>
      <c r="L172" s="259"/>
      <c r="M172" s="258"/>
      <c r="N172" s="259"/>
      <c r="O172" s="258"/>
      <c r="P172" s="259"/>
      <c r="Q172" s="258"/>
      <c r="R172" s="259"/>
      <c r="S172" s="258"/>
      <c r="T172" s="260"/>
      <c r="U172" s="261"/>
      <c r="V172" s="384"/>
      <c r="W172" s="261"/>
    </row>
    <row r="173" spans="2:23" s="247" customFormat="1" ht="18.75" hidden="1" customHeight="1">
      <c r="B173" s="230"/>
      <c r="C173" s="230"/>
      <c r="D173" s="230"/>
      <c r="E173" s="266" t="s">
        <v>453</v>
      </c>
      <c r="F173" s="668"/>
      <c r="G173" s="668"/>
      <c r="H173" s="668"/>
      <c r="I173" s="668"/>
      <c r="J173" s="668"/>
      <c r="K173" s="262">
        <f>K180</f>
        <v>0</v>
      </c>
      <c r="L173" s="263"/>
      <c r="M173" s="262">
        <f>M180</f>
        <v>0</v>
      </c>
      <c r="N173" s="263"/>
      <c r="O173" s="262">
        <f>O180</f>
        <v>0</v>
      </c>
      <c r="P173" s="263"/>
      <c r="Q173" s="262">
        <f>Q180</f>
        <v>0</v>
      </c>
      <c r="R173" s="263"/>
      <c r="S173" s="262">
        <f>S180</f>
        <v>0</v>
      </c>
      <c r="T173" s="264"/>
      <c r="U173" s="261"/>
      <c r="V173" s="384"/>
      <c r="W173" s="261"/>
    </row>
    <row r="174" spans="2:23" s="247" customFormat="1" ht="19.5" hidden="1" customHeight="1">
      <c r="B174" s="230"/>
      <c r="C174" s="230"/>
      <c r="D174" s="230"/>
      <c r="E174" s="267" t="s">
        <v>454</v>
      </c>
      <c r="F174" s="668"/>
      <c r="G174" s="668"/>
      <c r="H174" s="668"/>
      <c r="I174" s="668"/>
      <c r="J174" s="668"/>
      <c r="K174" s="258"/>
      <c r="L174" s="259"/>
      <c r="M174" s="258"/>
      <c r="N174" s="259"/>
      <c r="O174" s="258"/>
      <c r="P174" s="259"/>
      <c r="Q174" s="258"/>
      <c r="R174" s="259"/>
      <c r="S174" s="258"/>
      <c r="T174" s="260"/>
      <c r="U174" s="261"/>
      <c r="V174" s="384"/>
      <c r="W174" s="261"/>
    </row>
    <row r="175" spans="2:23" s="247" customFormat="1" ht="18.75" hidden="1" customHeight="1">
      <c r="B175" s="230"/>
      <c r="C175" s="230"/>
      <c r="D175" s="230"/>
      <c r="E175" s="170" t="s">
        <v>455</v>
      </c>
      <c r="F175" s="669"/>
      <c r="G175" s="669"/>
      <c r="H175" s="669"/>
      <c r="I175" s="669"/>
      <c r="J175" s="669"/>
      <c r="K175" s="262">
        <f>K182</f>
        <v>0</v>
      </c>
      <c r="L175" s="263"/>
      <c r="M175" s="262">
        <f>M182</f>
        <v>0</v>
      </c>
      <c r="N175" s="263"/>
      <c r="O175" s="262">
        <f>O182</f>
        <v>0</v>
      </c>
      <c r="P175" s="263"/>
      <c r="Q175" s="262">
        <f>Q182</f>
        <v>0</v>
      </c>
      <c r="R175" s="263"/>
      <c r="S175" s="262">
        <f>S182</f>
        <v>0</v>
      </c>
      <c r="T175" s="264"/>
      <c r="U175" s="261"/>
      <c r="V175" s="384"/>
      <c r="W175" s="261"/>
    </row>
    <row r="176" spans="2:23" s="247" customFormat="1" ht="18.75" hidden="1" customHeight="1">
      <c r="B176" s="230"/>
      <c r="C176" s="230"/>
      <c r="D176" s="230"/>
      <c r="E176" s="170" t="s">
        <v>456</v>
      </c>
      <c r="F176" s="669"/>
      <c r="G176" s="669"/>
      <c r="H176" s="669"/>
      <c r="I176" s="669"/>
      <c r="J176" s="669"/>
      <c r="K176" s="258"/>
      <c r="L176" s="259"/>
      <c r="M176" s="258"/>
      <c r="N176" s="259"/>
      <c r="O176" s="258"/>
      <c r="P176" s="259"/>
      <c r="Q176" s="258"/>
      <c r="R176" s="259"/>
      <c r="S176" s="258"/>
      <c r="T176" s="260"/>
      <c r="U176" s="261"/>
      <c r="V176" s="384"/>
      <c r="W176" s="261"/>
    </row>
    <row r="177" spans="2:24" s="247" customFormat="1" ht="18.75" hidden="1" customHeight="1">
      <c r="B177" s="230"/>
      <c r="C177" s="230"/>
      <c r="D177" s="230"/>
      <c r="E177" s="170" t="s">
        <v>457</v>
      </c>
      <c r="F177" s="669"/>
      <c r="G177" s="669"/>
      <c r="H177" s="669"/>
      <c r="I177" s="669"/>
      <c r="J177" s="669"/>
      <c r="K177" s="262">
        <f>K184</f>
        <v>0</v>
      </c>
      <c r="L177" s="263"/>
      <c r="M177" s="262">
        <f>M184</f>
        <v>0</v>
      </c>
      <c r="N177" s="263"/>
      <c r="O177" s="262">
        <f>O184</f>
        <v>0</v>
      </c>
      <c r="P177" s="263"/>
      <c r="Q177" s="262">
        <f>Q184</f>
        <v>0</v>
      </c>
      <c r="R177" s="263"/>
      <c r="S177" s="262">
        <f>S184</f>
        <v>0</v>
      </c>
      <c r="T177" s="264"/>
      <c r="U177" s="261"/>
      <c r="V177" s="384"/>
      <c r="W177" s="261"/>
    </row>
    <row r="178" spans="2:24" s="247" customFormat="1" ht="19.5" hidden="1" customHeight="1">
      <c r="B178" s="230"/>
      <c r="C178" s="230"/>
      <c r="D178" s="230"/>
      <c r="E178" s="171" t="s">
        <v>458</v>
      </c>
      <c r="F178" s="669"/>
      <c r="G178" s="669"/>
      <c r="H178" s="669"/>
      <c r="I178" s="669"/>
      <c r="J178" s="669"/>
      <c r="K178" s="258"/>
      <c r="L178" s="259"/>
      <c r="M178" s="258"/>
      <c r="N178" s="259"/>
      <c r="O178" s="258"/>
      <c r="P178" s="259"/>
      <c r="Q178" s="258"/>
      <c r="R178" s="259"/>
      <c r="S178" s="258"/>
      <c r="T178" s="260"/>
      <c r="U178" s="261"/>
      <c r="V178" s="384"/>
      <c r="W178" s="261"/>
    </row>
    <row r="179" spans="2:24" s="247" customFormat="1" ht="18.75" hidden="1" customHeight="1">
      <c r="B179" s="230"/>
      <c r="C179" s="230"/>
      <c r="D179" s="230"/>
      <c r="E179" s="172" t="s">
        <v>459</v>
      </c>
      <c r="F179" s="670"/>
      <c r="G179" s="670"/>
      <c r="H179" s="670"/>
      <c r="I179" s="670"/>
      <c r="J179" s="670"/>
      <c r="K179" s="262">
        <f>K186</f>
        <v>0</v>
      </c>
      <c r="L179" s="263"/>
      <c r="M179" s="262">
        <f>M186</f>
        <v>0</v>
      </c>
      <c r="N179" s="263"/>
      <c r="O179" s="262">
        <f>O186</f>
        <v>0</v>
      </c>
      <c r="P179" s="263"/>
      <c r="Q179" s="262">
        <f>Q186</f>
        <v>0</v>
      </c>
      <c r="R179" s="263"/>
      <c r="S179" s="262">
        <f>S186</f>
        <v>0</v>
      </c>
      <c r="T179" s="264"/>
      <c r="U179" s="261"/>
      <c r="V179" s="384"/>
      <c r="W179" s="261"/>
    </row>
    <row r="180" spans="2:24" s="247" customFormat="1" ht="18.75" hidden="1" customHeight="1">
      <c r="B180" s="230"/>
      <c r="C180" s="230"/>
      <c r="D180" s="230"/>
      <c r="E180" s="173" t="s">
        <v>460</v>
      </c>
      <c r="F180" s="670"/>
      <c r="G180" s="670"/>
      <c r="H180" s="670"/>
      <c r="I180" s="670"/>
      <c r="J180" s="670"/>
      <c r="K180" s="258"/>
      <c r="L180" s="259"/>
      <c r="M180" s="258"/>
      <c r="N180" s="259"/>
      <c r="O180" s="258"/>
      <c r="P180" s="259"/>
      <c r="Q180" s="258"/>
      <c r="R180" s="259"/>
      <c r="S180" s="258"/>
      <c r="T180" s="260"/>
      <c r="U180" s="261"/>
      <c r="V180" s="384"/>
      <c r="W180" s="261"/>
    </row>
    <row r="181" spans="2:24" s="247" customFormat="1" ht="18.75" hidden="1" customHeight="1">
      <c r="B181" s="230"/>
      <c r="C181" s="230"/>
      <c r="D181" s="230"/>
      <c r="F181" s="668"/>
      <c r="G181" s="668"/>
      <c r="H181" s="668"/>
      <c r="I181" s="668"/>
      <c r="J181" s="668"/>
      <c r="K181" s="262">
        <f>K188</f>
        <v>0</v>
      </c>
      <c r="L181" s="263"/>
      <c r="M181" s="262">
        <f>M188</f>
        <v>0</v>
      </c>
      <c r="N181" s="263"/>
      <c r="O181" s="262">
        <f>O188</f>
        <v>0</v>
      </c>
      <c r="P181" s="263"/>
      <c r="Q181" s="262">
        <f>Q188</f>
        <v>0</v>
      </c>
      <c r="R181" s="263"/>
      <c r="S181" s="262">
        <f>S188</f>
        <v>0</v>
      </c>
      <c r="T181" s="264"/>
      <c r="U181" s="261"/>
      <c r="V181" s="384"/>
      <c r="W181" s="261"/>
    </row>
    <row r="182" spans="2:24" s="247" customFormat="1" ht="18.75" hidden="1" customHeight="1">
      <c r="B182" s="230"/>
      <c r="C182" s="230"/>
      <c r="D182" s="230"/>
      <c r="F182" s="668"/>
      <c r="G182" s="668"/>
      <c r="H182" s="668"/>
      <c r="I182" s="668"/>
      <c r="J182" s="668"/>
      <c r="K182" s="258"/>
      <c r="L182" s="259"/>
      <c r="M182" s="258"/>
      <c r="N182" s="259"/>
      <c r="O182" s="258"/>
      <c r="P182" s="259"/>
      <c r="Q182" s="258"/>
      <c r="R182" s="259"/>
      <c r="S182" s="258"/>
      <c r="T182" s="260"/>
      <c r="V182" s="384"/>
      <c r="X182" s="174"/>
    </row>
    <row r="183" spans="2:24" s="247" customFormat="1" ht="21.75" hidden="1" customHeight="1">
      <c r="B183" s="230"/>
      <c r="C183" s="230"/>
      <c r="D183" s="230"/>
      <c r="E183" s="168" t="s">
        <v>444</v>
      </c>
      <c r="F183" s="192"/>
      <c r="G183" s="192"/>
      <c r="H183" s="192"/>
      <c r="I183" s="192"/>
      <c r="J183" s="192"/>
      <c r="K183" s="262">
        <f>K190</f>
        <v>0</v>
      </c>
      <c r="L183" s="263"/>
      <c r="M183" s="262">
        <f>M190</f>
        <v>0</v>
      </c>
      <c r="N183" s="263"/>
      <c r="O183" s="262">
        <f>O190</f>
        <v>0</v>
      </c>
      <c r="P183" s="263"/>
      <c r="Q183" s="262">
        <f>Q190</f>
        <v>0</v>
      </c>
      <c r="R183" s="263"/>
      <c r="S183" s="262">
        <f>S190</f>
        <v>0</v>
      </c>
      <c r="T183" s="264"/>
      <c r="V183" s="384"/>
      <c r="X183" s="174"/>
    </row>
    <row r="184" spans="2:24" s="247" customFormat="1" ht="18.75" hidden="1" customHeight="1">
      <c r="B184" s="230"/>
      <c r="C184" s="230"/>
      <c r="D184" s="230"/>
      <c r="E184" s="169" t="s">
        <v>445</v>
      </c>
      <c r="F184" s="667"/>
      <c r="G184" s="667"/>
      <c r="H184" s="667"/>
      <c r="I184" s="667"/>
      <c r="J184" s="667"/>
      <c r="K184" s="258"/>
      <c r="L184" s="259"/>
      <c r="M184" s="258"/>
      <c r="N184" s="259"/>
      <c r="O184" s="258"/>
      <c r="P184" s="259"/>
      <c r="Q184" s="258"/>
      <c r="R184" s="259"/>
      <c r="S184" s="258"/>
      <c r="T184" s="260"/>
      <c r="V184" s="384"/>
      <c r="X184" s="174"/>
    </row>
    <row r="185" spans="2:24" s="247" customFormat="1" ht="18.75" hidden="1" customHeight="1">
      <c r="B185" s="230"/>
      <c r="C185" s="230"/>
      <c r="D185" s="230"/>
      <c r="E185" s="169" t="s">
        <v>446</v>
      </c>
      <c r="F185" s="667"/>
      <c r="G185" s="667"/>
      <c r="H185" s="667"/>
      <c r="I185" s="667"/>
      <c r="J185" s="667"/>
      <c r="K185" s="262">
        <f>K192</f>
        <v>0</v>
      </c>
      <c r="L185" s="263"/>
      <c r="M185" s="262">
        <f>M192</f>
        <v>0</v>
      </c>
      <c r="N185" s="263"/>
      <c r="O185" s="262">
        <f>O192</f>
        <v>0</v>
      </c>
      <c r="P185" s="263"/>
      <c r="Q185" s="262">
        <f>Q192</f>
        <v>0</v>
      </c>
      <c r="R185" s="263"/>
      <c r="S185" s="262">
        <f>S192</f>
        <v>0</v>
      </c>
      <c r="T185" s="264"/>
      <c r="V185" s="384"/>
      <c r="X185" s="174"/>
    </row>
    <row r="186" spans="2:24" s="247" customFormat="1" ht="19.5" hidden="1" customHeight="1">
      <c r="B186" s="230"/>
      <c r="C186" s="230"/>
      <c r="D186" s="230"/>
      <c r="E186" s="175" t="s">
        <v>447</v>
      </c>
      <c r="F186" s="667"/>
      <c r="G186" s="667"/>
      <c r="H186" s="667"/>
      <c r="I186" s="667"/>
      <c r="J186" s="667"/>
      <c r="K186" s="258"/>
      <c r="L186" s="259"/>
      <c r="M186" s="258"/>
      <c r="N186" s="259"/>
      <c r="O186" s="258"/>
      <c r="P186" s="259"/>
      <c r="Q186" s="258"/>
      <c r="R186" s="259"/>
      <c r="S186" s="258"/>
      <c r="T186" s="260"/>
      <c r="V186" s="384"/>
      <c r="X186" s="174"/>
    </row>
    <row r="187" spans="2:24" s="247" customFormat="1" ht="18.75" hidden="1" customHeight="1">
      <c r="B187" s="230"/>
      <c r="C187" s="230"/>
      <c r="D187" s="230"/>
      <c r="E187" s="266" t="s">
        <v>452</v>
      </c>
      <c r="F187" s="668"/>
      <c r="G187" s="668"/>
      <c r="H187" s="668"/>
      <c r="I187" s="668"/>
      <c r="J187" s="668"/>
      <c r="K187" s="262">
        <f>K194</f>
        <v>0</v>
      </c>
      <c r="L187" s="263"/>
      <c r="M187" s="262">
        <f>M194</f>
        <v>0</v>
      </c>
      <c r="N187" s="263"/>
      <c r="O187" s="262">
        <f>O194</f>
        <v>0</v>
      </c>
      <c r="P187" s="263"/>
      <c r="Q187" s="262">
        <f>Q194</f>
        <v>0</v>
      </c>
      <c r="R187" s="263"/>
      <c r="S187" s="262">
        <f>S194</f>
        <v>0</v>
      </c>
      <c r="T187" s="264"/>
      <c r="V187" s="384"/>
      <c r="X187" s="174"/>
    </row>
    <row r="188" spans="2:24" s="247" customFormat="1" ht="18.75" hidden="1" customHeight="1">
      <c r="B188" s="230"/>
      <c r="C188" s="230"/>
      <c r="D188" s="230"/>
      <c r="E188" s="266" t="s">
        <v>453</v>
      </c>
      <c r="F188" s="668"/>
      <c r="G188" s="668"/>
      <c r="H188" s="668"/>
      <c r="I188" s="668"/>
      <c r="J188" s="668"/>
      <c r="K188" s="258"/>
      <c r="L188" s="259"/>
      <c r="M188" s="258"/>
      <c r="N188" s="259"/>
      <c r="O188" s="258"/>
      <c r="P188" s="259"/>
      <c r="Q188" s="258"/>
      <c r="R188" s="259"/>
      <c r="S188" s="258"/>
      <c r="T188" s="260"/>
      <c r="V188" s="384"/>
      <c r="X188" s="174"/>
    </row>
    <row r="189" spans="2:24" s="247" customFormat="1" ht="19.5" hidden="1" customHeight="1">
      <c r="B189" s="230"/>
      <c r="C189" s="230"/>
      <c r="D189" s="230"/>
      <c r="E189" s="267" t="s">
        <v>454</v>
      </c>
      <c r="F189" s="668"/>
      <c r="G189" s="668"/>
      <c r="H189" s="668"/>
      <c r="I189" s="668"/>
      <c r="J189" s="668"/>
      <c r="K189" s="262">
        <f>K196</f>
        <v>0</v>
      </c>
      <c r="L189" s="263"/>
      <c r="M189" s="262">
        <f>M196</f>
        <v>0</v>
      </c>
      <c r="N189" s="263"/>
      <c r="O189" s="262">
        <f>O196</f>
        <v>0</v>
      </c>
      <c r="P189" s="263"/>
      <c r="Q189" s="262">
        <f>Q196</f>
        <v>0</v>
      </c>
      <c r="R189" s="263"/>
      <c r="S189" s="262">
        <f>S196</f>
        <v>0</v>
      </c>
      <c r="T189" s="264"/>
      <c r="V189" s="384"/>
      <c r="X189" s="174"/>
    </row>
    <row r="190" spans="2:24" s="247" customFormat="1" ht="18.75" hidden="1" customHeight="1">
      <c r="B190" s="230"/>
      <c r="C190" s="230"/>
      <c r="D190" s="230"/>
      <c r="F190" s="668"/>
      <c r="G190" s="668"/>
      <c r="H190" s="668"/>
      <c r="I190" s="668"/>
      <c r="J190" s="668"/>
      <c r="K190" s="258"/>
      <c r="L190" s="259"/>
      <c r="M190" s="258"/>
      <c r="N190" s="259"/>
      <c r="O190" s="258"/>
      <c r="P190" s="259"/>
      <c r="Q190" s="258"/>
      <c r="R190" s="259"/>
      <c r="S190" s="258"/>
      <c r="T190" s="260"/>
      <c r="V190" s="384"/>
      <c r="X190" s="174"/>
    </row>
    <row r="191" spans="2:24" s="247" customFormat="1" ht="18.75" hidden="1" customHeight="1">
      <c r="B191" s="230"/>
      <c r="C191" s="230"/>
      <c r="D191" s="230"/>
      <c r="F191" s="668"/>
      <c r="G191" s="668"/>
      <c r="H191" s="668"/>
      <c r="I191" s="668"/>
      <c r="J191" s="668"/>
      <c r="K191" s="262">
        <f>K198</f>
        <v>0</v>
      </c>
      <c r="L191" s="263"/>
      <c r="M191" s="262">
        <f>M198</f>
        <v>0</v>
      </c>
      <c r="N191" s="263"/>
      <c r="O191" s="262">
        <f>O198</f>
        <v>0</v>
      </c>
      <c r="P191" s="263"/>
      <c r="Q191" s="262">
        <f>Q198</f>
        <v>0</v>
      </c>
      <c r="R191" s="263"/>
      <c r="S191" s="262">
        <f>S198</f>
        <v>0</v>
      </c>
      <c r="T191" s="264"/>
      <c r="V191" s="384"/>
      <c r="X191" s="174"/>
    </row>
    <row r="192" spans="2:24" s="247" customFormat="1" ht="21.75" hidden="1" customHeight="1">
      <c r="B192" s="230"/>
      <c r="C192" s="230"/>
      <c r="D192" s="230"/>
      <c r="E192" s="168" t="s">
        <v>444</v>
      </c>
      <c r="F192" s="192"/>
      <c r="G192" s="192"/>
      <c r="H192" s="192"/>
      <c r="I192" s="192"/>
      <c r="J192" s="192"/>
      <c r="K192" s="258"/>
      <c r="L192" s="259"/>
      <c r="M192" s="258"/>
      <c r="N192" s="259"/>
      <c r="O192" s="258"/>
      <c r="P192" s="259"/>
      <c r="Q192" s="258"/>
      <c r="R192" s="259"/>
      <c r="S192" s="258"/>
      <c r="T192" s="260"/>
      <c r="V192" s="384"/>
      <c r="X192" s="174"/>
    </row>
    <row r="193" spans="2:24" s="247" customFormat="1" ht="18.75" hidden="1" customHeight="1">
      <c r="B193" s="230"/>
      <c r="C193" s="230"/>
      <c r="D193" s="230"/>
      <c r="E193" s="169" t="s">
        <v>445</v>
      </c>
      <c r="F193" s="667"/>
      <c r="G193" s="667"/>
      <c r="H193" s="667"/>
      <c r="I193" s="667"/>
      <c r="J193" s="667"/>
      <c r="K193" s="262">
        <f>K200</f>
        <v>0</v>
      </c>
      <c r="L193" s="263"/>
      <c r="M193" s="262">
        <f>M200</f>
        <v>0</v>
      </c>
      <c r="N193" s="263"/>
      <c r="O193" s="262">
        <f>O200</f>
        <v>0</v>
      </c>
      <c r="P193" s="263"/>
      <c r="Q193" s="262">
        <f>Q200</f>
        <v>0</v>
      </c>
      <c r="R193" s="263"/>
      <c r="S193" s="262">
        <f>S200</f>
        <v>0</v>
      </c>
      <c r="T193" s="264"/>
      <c r="V193" s="384"/>
      <c r="X193" s="174"/>
    </row>
    <row r="194" spans="2:24" s="247" customFormat="1" ht="18.75" hidden="1" customHeight="1">
      <c r="B194" s="230"/>
      <c r="C194" s="230"/>
      <c r="D194" s="230"/>
      <c r="E194" s="169" t="s">
        <v>446</v>
      </c>
      <c r="F194" s="667"/>
      <c r="G194" s="667"/>
      <c r="H194" s="667"/>
      <c r="I194" s="667"/>
      <c r="J194" s="667"/>
      <c r="K194" s="258"/>
      <c r="L194" s="259"/>
      <c r="M194" s="258"/>
      <c r="N194" s="259"/>
      <c r="O194" s="258"/>
      <c r="P194" s="259"/>
      <c r="Q194" s="258"/>
      <c r="R194" s="259"/>
      <c r="S194" s="258"/>
      <c r="T194" s="260"/>
      <c r="V194" s="384"/>
      <c r="X194" s="174"/>
    </row>
    <row r="195" spans="2:24" s="247" customFormat="1" ht="19.5" hidden="1" customHeight="1">
      <c r="B195" s="230"/>
      <c r="C195" s="230"/>
      <c r="D195" s="230"/>
      <c r="E195" s="175" t="s">
        <v>447</v>
      </c>
      <c r="F195" s="667"/>
      <c r="G195" s="667"/>
      <c r="H195" s="667"/>
      <c r="I195" s="667"/>
      <c r="J195" s="667"/>
      <c r="K195" s="262">
        <f>K202</f>
        <v>0</v>
      </c>
      <c r="L195" s="263"/>
      <c r="M195" s="262">
        <f>M202</f>
        <v>0</v>
      </c>
      <c r="N195" s="263"/>
      <c r="O195" s="262">
        <f>O202</f>
        <v>0</v>
      </c>
      <c r="P195" s="263"/>
      <c r="Q195" s="262">
        <f>Q202</f>
        <v>0</v>
      </c>
      <c r="R195" s="263"/>
      <c r="S195" s="262">
        <f>S202</f>
        <v>0</v>
      </c>
      <c r="T195" s="264"/>
      <c r="V195" s="384"/>
      <c r="X195" s="174"/>
    </row>
    <row r="196" spans="2:24" s="247" customFormat="1" ht="18.75" hidden="1" customHeight="1">
      <c r="B196" s="230"/>
      <c r="C196" s="230"/>
      <c r="D196" s="230"/>
      <c r="E196" s="266" t="s">
        <v>452</v>
      </c>
      <c r="F196" s="668"/>
      <c r="G196" s="668"/>
      <c r="H196" s="668"/>
      <c r="I196" s="668"/>
      <c r="J196" s="668"/>
      <c r="K196" s="258"/>
      <c r="L196" s="259"/>
      <c r="M196" s="258"/>
      <c r="N196" s="259"/>
      <c r="O196" s="258"/>
      <c r="P196" s="259"/>
      <c r="Q196" s="258"/>
      <c r="R196" s="259"/>
      <c r="S196" s="258"/>
      <c r="T196" s="260"/>
      <c r="V196" s="384"/>
      <c r="X196" s="174"/>
    </row>
    <row r="197" spans="2:24" s="247" customFormat="1" ht="18.75" hidden="1" customHeight="1">
      <c r="B197" s="230"/>
      <c r="C197" s="230"/>
      <c r="D197" s="230"/>
      <c r="E197" s="266" t="s">
        <v>453</v>
      </c>
      <c r="F197" s="668"/>
      <c r="G197" s="668"/>
      <c r="H197" s="668"/>
      <c r="I197" s="668"/>
      <c r="J197" s="668"/>
      <c r="K197" s="262">
        <f>K204</f>
        <v>0</v>
      </c>
      <c r="L197" s="263"/>
      <c r="M197" s="262">
        <f>M204</f>
        <v>0</v>
      </c>
      <c r="N197" s="263"/>
      <c r="O197" s="262">
        <f>O204</f>
        <v>0</v>
      </c>
      <c r="P197" s="263"/>
      <c r="Q197" s="262">
        <f>Q204</f>
        <v>0</v>
      </c>
      <c r="R197" s="263"/>
      <c r="S197" s="262">
        <f>S204</f>
        <v>0</v>
      </c>
      <c r="T197" s="264"/>
      <c r="V197" s="384"/>
      <c r="X197" s="174"/>
    </row>
    <row r="198" spans="2:24" s="247" customFormat="1" ht="19.5" hidden="1" customHeight="1">
      <c r="B198" s="230"/>
      <c r="C198" s="230"/>
      <c r="D198" s="230"/>
      <c r="E198" s="267" t="s">
        <v>454</v>
      </c>
      <c r="F198" s="668"/>
      <c r="G198" s="668"/>
      <c r="H198" s="668"/>
      <c r="I198" s="668"/>
      <c r="J198" s="668"/>
      <c r="K198" s="258"/>
      <c r="L198" s="259"/>
      <c r="M198" s="258"/>
      <c r="N198" s="259"/>
      <c r="O198" s="258"/>
      <c r="P198" s="259"/>
      <c r="Q198" s="258"/>
      <c r="R198" s="259"/>
      <c r="S198" s="258"/>
      <c r="T198" s="260"/>
      <c r="V198" s="384"/>
      <c r="X198" s="174"/>
    </row>
    <row r="199" spans="2:24" s="247" customFormat="1" ht="18.75" hidden="1" customHeight="1">
      <c r="B199" s="230"/>
      <c r="C199" s="230"/>
      <c r="D199" s="230"/>
      <c r="F199" s="668"/>
      <c r="G199" s="668"/>
      <c r="H199" s="668"/>
      <c r="I199" s="668"/>
      <c r="J199" s="668"/>
      <c r="K199" s="262">
        <f>K206</f>
        <v>0</v>
      </c>
      <c r="L199" s="263"/>
      <c r="M199" s="262">
        <f>M206</f>
        <v>0</v>
      </c>
      <c r="N199" s="263"/>
      <c r="O199" s="262">
        <f>O206</f>
        <v>0</v>
      </c>
      <c r="P199" s="263"/>
      <c r="Q199" s="262">
        <f>Q206</f>
        <v>0</v>
      </c>
      <c r="R199" s="263"/>
      <c r="S199" s="262">
        <f>S206</f>
        <v>0</v>
      </c>
      <c r="T199" s="264"/>
      <c r="V199" s="384"/>
      <c r="X199" s="174"/>
    </row>
    <row r="200" spans="2:24" s="247" customFormat="1" ht="18.75" hidden="1" customHeight="1">
      <c r="B200" s="230"/>
      <c r="C200" s="230"/>
      <c r="D200" s="230"/>
      <c r="F200" s="668"/>
      <c r="G200" s="668"/>
      <c r="H200" s="668"/>
      <c r="I200" s="668"/>
      <c r="J200" s="668"/>
      <c r="K200" s="258"/>
      <c r="L200" s="259"/>
      <c r="M200" s="258"/>
      <c r="N200" s="259"/>
      <c r="O200" s="258"/>
      <c r="P200" s="259"/>
      <c r="Q200" s="258"/>
      <c r="R200" s="259"/>
      <c r="S200" s="258"/>
      <c r="T200" s="260"/>
      <c r="V200" s="384"/>
      <c r="X200" s="174"/>
    </row>
    <row r="201" spans="2:24" s="247" customFormat="1" ht="21.75" hidden="1" customHeight="1">
      <c r="B201" s="230"/>
      <c r="C201" s="230"/>
      <c r="D201" s="230"/>
      <c r="E201" s="168" t="s">
        <v>444</v>
      </c>
      <c r="F201" s="192"/>
      <c r="G201" s="192"/>
      <c r="H201" s="192"/>
      <c r="I201" s="192"/>
      <c r="J201" s="192"/>
      <c r="K201" s="262">
        <f>K208</f>
        <v>0</v>
      </c>
      <c r="L201" s="263"/>
      <c r="M201" s="262">
        <f>M208</f>
        <v>0</v>
      </c>
      <c r="N201" s="263"/>
      <c r="O201" s="262">
        <f>O208</f>
        <v>0</v>
      </c>
      <c r="P201" s="263"/>
      <c r="Q201" s="262">
        <f>Q208</f>
        <v>0</v>
      </c>
      <c r="R201" s="263"/>
      <c r="S201" s="262">
        <f>S208</f>
        <v>0</v>
      </c>
      <c r="T201" s="264"/>
      <c r="V201" s="384"/>
      <c r="X201" s="174"/>
    </row>
    <row r="202" spans="2:24" s="247" customFormat="1" ht="18.75" hidden="1" customHeight="1">
      <c r="B202" s="230"/>
      <c r="C202" s="230"/>
      <c r="D202" s="230"/>
      <c r="E202" s="169" t="s">
        <v>445</v>
      </c>
      <c r="F202" s="667"/>
      <c r="G202" s="667"/>
      <c r="H202" s="667"/>
      <c r="I202" s="667"/>
      <c r="J202" s="667"/>
      <c r="K202" s="258"/>
      <c r="L202" s="259"/>
      <c r="M202" s="258"/>
      <c r="N202" s="259"/>
      <c r="O202" s="258"/>
      <c r="P202" s="259"/>
      <c r="Q202" s="258"/>
      <c r="R202" s="259"/>
      <c r="S202" s="258"/>
      <c r="T202" s="260"/>
      <c r="V202" s="384"/>
      <c r="X202" s="174"/>
    </row>
    <row r="203" spans="2:24" s="247" customFormat="1" ht="18.75" hidden="1" customHeight="1">
      <c r="B203" s="230"/>
      <c r="C203" s="230"/>
      <c r="D203" s="230"/>
      <c r="E203" s="169" t="s">
        <v>446</v>
      </c>
      <c r="F203" s="667"/>
      <c r="G203" s="667"/>
      <c r="H203" s="667"/>
      <c r="I203" s="667"/>
      <c r="J203" s="667"/>
      <c r="K203" s="262">
        <f>K210</f>
        <v>0</v>
      </c>
      <c r="L203" s="263"/>
      <c r="M203" s="262">
        <f>M210</f>
        <v>0</v>
      </c>
      <c r="N203" s="263"/>
      <c r="O203" s="262">
        <f>O210</f>
        <v>0</v>
      </c>
      <c r="P203" s="263"/>
      <c r="Q203" s="262">
        <f>Q210</f>
        <v>0</v>
      </c>
      <c r="R203" s="263"/>
      <c r="S203" s="262">
        <f>S210</f>
        <v>0</v>
      </c>
      <c r="T203" s="264"/>
      <c r="V203" s="384"/>
      <c r="X203" s="174"/>
    </row>
    <row r="204" spans="2:24" s="247" customFormat="1" ht="19.5" hidden="1" customHeight="1">
      <c r="B204" s="230"/>
      <c r="C204" s="230"/>
      <c r="D204" s="230"/>
      <c r="E204" s="175" t="s">
        <v>447</v>
      </c>
      <c r="F204" s="667"/>
      <c r="G204" s="667"/>
      <c r="H204" s="667"/>
      <c r="I204" s="667"/>
      <c r="J204" s="667"/>
      <c r="K204" s="258"/>
      <c r="L204" s="259"/>
      <c r="M204" s="258"/>
      <c r="N204" s="259"/>
      <c r="O204" s="258"/>
      <c r="P204" s="259"/>
      <c r="Q204" s="258"/>
      <c r="R204" s="259"/>
      <c r="S204" s="258"/>
      <c r="T204" s="260"/>
      <c r="V204" s="384"/>
      <c r="X204" s="174"/>
    </row>
    <row r="205" spans="2:24" s="247" customFormat="1" ht="18.75" hidden="1" customHeight="1">
      <c r="B205" s="230"/>
      <c r="C205" s="230"/>
      <c r="D205" s="230"/>
      <c r="E205" s="266" t="s">
        <v>452</v>
      </c>
      <c r="F205" s="668"/>
      <c r="G205" s="668"/>
      <c r="H205" s="668"/>
      <c r="I205" s="668"/>
      <c r="J205" s="668"/>
      <c r="K205" s="262">
        <f>K212</f>
        <v>0</v>
      </c>
      <c r="L205" s="263"/>
      <c r="M205" s="262">
        <f>M212</f>
        <v>0</v>
      </c>
      <c r="N205" s="263"/>
      <c r="O205" s="262">
        <f>O212</f>
        <v>0</v>
      </c>
      <c r="P205" s="263"/>
      <c r="Q205" s="262">
        <f>Q212</f>
        <v>0</v>
      </c>
      <c r="R205" s="263"/>
      <c r="S205" s="262">
        <f>S212</f>
        <v>0</v>
      </c>
      <c r="T205" s="264"/>
      <c r="V205" s="384"/>
      <c r="X205" s="174"/>
    </row>
    <row r="206" spans="2:24" s="247" customFormat="1" ht="18.75" hidden="1" customHeight="1">
      <c r="B206" s="230"/>
      <c r="C206" s="230"/>
      <c r="D206" s="230"/>
      <c r="E206" s="266" t="s">
        <v>453</v>
      </c>
      <c r="F206" s="668"/>
      <c r="G206" s="668"/>
      <c r="H206" s="668"/>
      <c r="I206" s="668"/>
      <c r="J206" s="668"/>
      <c r="K206" s="258"/>
      <c r="L206" s="259"/>
      <c r="M206" s="258"/>
      <c r="N206" s="259"/>
      <c r="O206" s="258"/>
      <c r="P206" s="259"/>
      <c r="Q206" s="258"/>
      <c r="R206" s="259"/>
      <c r="S206" s="258"/>
      <c r="T206" s="260"/>
      <c r="V206" s="384"/>
      <c r="X206" s="174"/>
    </row>
    <row r="207" spans="2:24" s="247" customFormat="1" ht="19.5" hidden="1" customHeight="1">
      <c r="B207" s="230"/>
      <c r="C207" s="230"/>
      <c r="D207" s="230"/>
      <c r="E207" s="267" t="s">
        <v>454</v>
      </c>
      <c r="F207" s="668"/>
      <c r="G207" s="668"/>
      <c r="H207" s="668"/>
      <c r="I207" s="668"/>
      <c r="J207" s="668"/>
      <c r="K207" s="262">
        <f>K214</f>
        <v>0</v>
      </c>
      <c r="L207" s="263"/>
      <c r="M207" s="262">
        <f>M214</f>
        <v>0</v>
      </c>
      <c r="N207" s="263"/>
      <c r="O207" s="262">
        <f>O214</f>
        <v>0</v>
      </c>
      <c r="P207" s="263"/>
      <c r="Q207" s="262">
        <f>Q214</f>
        <v>0</v>
      </c>
      <c r="R207" s="263"/>
      <c r="S207" s="262">
        <f>S214</f>
        <v>0</v>
      </c>
      <c r="T207" s="264"/>
      <c r="V207" s="384"/>
      <c r="X207" s="174"/>
    </row>
    <row r="208" spans="2:24" s="247" customFormat="1" ht="15">
      <c r="B208" s="230"/>
      <c r="C208" s="230"/>
      <c r="D208" s="230"/>
      <c r="F208" s="668"/>
      <c r="G208" s="668"/>
      <c r="H208" s="668"/>
      <c r="I208" s="668"/>
      <c r="J208" s="668"/>
      <c r="K208" s="258"/>
      <c r="L208" s="259"/>
      <c r="M208" s="258"/>
      <c r="N208" s="259"/>
      <c r="O208" s="258"/>
      <c r="P208" s="259"/>
      <c r="Q208" s="258"/>
      <c r="R208" s="259"/>
      <c r="S208" s="258"/>
      <c r="T208" s="260"/>
      <c r="U208" s="261"/>
      <c r="V208" s="384"/>
      <c r="W208" s="261"/>
    </row>
    <row r="209" spans="11:19">
      <c r="M209" s="269"/>
      <c r="O209" s="269"/>
    </row>
    <row r="210" spans="11:19">
      <c r="K210" s="269"/>
      <c r="M210" s="269"/>
      <c r="O210" s="269"/>
      <c r="Q210" s="269"/>
      <c r="S210" s="269"/>
    </row>
    <row r="211" spans="11:19">
      <c r="M211" s="269"/>
      <c r="O211" s="269"/>
    </row>
    <row r="212" spans="11:19">
      <c r="K212" s="269"/>
      <c r="M212" s="269"/>
      <c r="O212" s="269"/>
      <c r="Q212" s="269"/>
      <c r="S212" s="269"/>
    </row>
    <row r="213" spans="11:19">
      <c r="M213" s="269"/>
      <c r="O213" s="269"/>
    </row>
    <row r="214" spans="11:19">
      <c r="K214" s="269"/>
      <c r="M214" s="269"/>
      <c r="O214" s="269"/>
      <c r="Q214" s="269"/>
      <c r="S214" s="269"/>
    </row>
    <row r="215" spans="11:19">
      <c r="M215" s="269"/>
      <c r="O215" s="269"/>
    </row>
  </sheetData>
  <mergeCells count="5">
    <mergeCell ref="K5:L5"/>
    <mergeCell ref="M5:N5"/>
    <mergeCell ref="O5:P5"/>
    <mergeCell ref="Q5:R5"/>
    <mergeCell ref="S5:T5"/>
  </mergeCells>
  <conditionalFormatting sqref="F60:J60">
    <cfRule type="expression" dxfId="866" priority="93">
      <formula>AND(F60&lt;&gt;"",#REF!="",OR(COLUMN(F60)=COLUMN(#REF!),COLUMN(F60)=COLUMN(#REF!)))</formula>
    </cfRule>
  </conditionalFormatting>
  <conditionalFormatting sqref="E64:J64">
    <cfRule type="expression" dxfId="865" priority="92">
      <formula>AND(E64&lt;&gt;"",#REF!="",OR(COLUMN(E64)=COLUMN(#REF!),COLUMN(E64)=COLUMN(#REF!)))</formula>
    </cfRule>
  </conditionalFormatting>
  <conditionalFormatting sqref="E88:J88">
    <cfRule type="expression" dxfId="864" priority="91">
      <formula>AND(E88&lt;&gt;"",#REF!="",OR(COLUMN(E88)=COLUMN(#REF!),COLUMN(E88)=COLUMN(#REF!)))</formula>
    </cfRule>
  </conditionalFormatting>
  <conditionalFormatting sqref="E137:E138 E72:E80 E121:E128 E98:J98">
    <cfRule type="expression" dxfId="863" priority="90">
      <formula>AND(E72&lt;&gt;"",#REF!="",OR(COLUMN(E72)=COLUMN(#REF!),COLUMN(E72)=COLUMN(#REF!)))</formula>
    </cfRule>
  </conditionalFormatting>
  <conditionalFormatting sqref="E119:J119">
    <cfRule type="expression" dxfId="862" priority="89">
      <formula>AND(E119&lt;&gt;"",#REF!="",OR(COLUMN(E119)=COLUMN(#REF!),COLUMN(E119)=COLUMN(#REF!)))</formula>
    </cfRule>
  </conditionalFormatting>
  <conditionalFormatting sqref="E129 E43:E44 E85:J87 F72:J80 F90:J93 F121:J129 E13:E32 E108:J118">
    <cfRule type="expression" dxfId="861" priority="88">
      <formula>AND(E13&lt;&gt;"",#REF!="",OR(COLUMN(E13)=COLUMN(#REF!),COLUMN(E13)=COLUMN(#REF!)))</formula>
    </cfRule>
  </conditionalFormatting>
  <conditionalFormatting sqref="E143:E151 E139:J139 F143:J144 F147:J148 F151:J151">
    <cfRule type="expression" dxfId="860" priority="87">
      <formula>AND(E139&lt;&gt;"",#REF!="",OR(COLUMN(E139)=COLUMN(#REF!),COLUMN(E139)=COLUMN(#REF!)))</formula>
    </cfRule>
  </conditionalFormatting>
  <conditionalFormatting sqref="E66:E67">
    <cfRule type="expression" dxfId="859" priority="81">
      <formula>AND(E66&lt;&gt;"",#REF!="",OR(COLUMN(E66)=COLUMN(#REF!),COLUMN(E66)=COLUMN(#REF!)))</formula>
    </cfRule>
  </conditionalFormatting>
  <conditionalFormatting sqref="E96:E97">
    <cfRule type="expression" dxfId="858" priority="79">
      <formula>AND(E96&lt;&gt;"",#REF!="",OR(COLUMN(E96)=COLUMN(#REF!),COLUMN(E96)=COLUMN(#REF!)))</formula>
    </cfRule>
  </conditionalFormatting>
  <conditionalFormatting sqref="E100:E101">
    <cfRule type="expression" dxfId="857" priority="78">
      <formula>AND(E100&lt;&gt;"",#REF!="",OR(COLUMN(E100)=COLUMN(#REF!),COLUMN(E100)=COLUMN(#REF!)))</formula>
    </cfRule>
  </conditionalFormatting>
  <conditionalFormatting sqref="E131:E132">
    <cfRule type="expression" dxfId="856" priority="77">
      <formula>AND(E131&lt;&gt;"",#REF!="",OR(COLUMN(E131)=COLUMN(#REF!),COLUMN(E131)=COLUMN(#REF!)))</formula>
    </cfRule>
  </conditionalFormatting>
  <conditionalFormatting sqref="E141:E142">
    <cfRule type="expression" dxfId="855" priority="76">
      <formula>AND(E141&lt;&gt;"",#REF!="",OR(COLUMN(E141)=COLUMN(#REF!),COLUMN(E141)=COLUMN(#REF!)))</formula>
    </cfRule>
  </conditionalFormatting>
  <conditionalFormatting sqref="E145:E146">
    <cfRule type="expression" dxfId="854" priority="75">
      <formula>AND(E145&lt;&gt;"",#REF!="",OR(COLUMN(E145)=COLUMN(#REF!),COLUMN(E145)=COLUMN(#REF!)))</formula>
    </cfRule>
  </conditionalFormatting>
  <conditionalFormatting sqref="E149:E150">
    <cfRule type="expression" dxfId="853" priority="74">
      <formula>AND(E149&lt;&gt;"",#REF!="",OR(COLUMN(E149)=COLUMN(#REF!),COLUMN(E149)=COLUMN(#REF!)))</formula>
    </cfRule>
  </conditionalFormatting>
  <conditionalFormatting sqref="K9 M9 O9 Q9 S9 K34 M34 O34 Q34 S34 K55 M55 O55 Q55 S55 K69 M69 O69 Q69 S69 S71 Q71 O71 M71 K71 K82 M82 O82 Q82 S82 K103 M103 O103 Q103 S103 S105 Q105 O105 M105 K105 K134 M134 O134 Q134 S134 S136 Q136 O136 M136 K136 K140 M140 O140 Q140 S140 S144 Q144 O144 M144 K144 K148 M148 O148 Q148 S148 K42 M42 O42 Q42 S42 S51 Q51 O51 M51 K51 K11 M11 O11 Q11 S11">
    <cfRule type="expression" dxfId="852" priority="72">
      <formula>K9&lt;&gt;L9</formula>
    </cfRule>
  </conditionalFormatting>
  <conditionalFormatting sqref="E94:J94">
    <cfRule type="expression" dxfId="851" priority="71">
      <formula>AND(E94&lt;&gt;"",#REF!="",OR(COLUMN(E94)=COLUMN(#REF!),COLUMN(E94)=COLUMN(#REF!)))</formula>
    </cfRule>
  </conditionalFormatting>
  <conditionalFormatting sqref="H43:J49 E90:E93">
    <cfRule type="expression" dxfId="850" priority="70">
      <formula>AND(E43&lt;&gt;"",#REF!="",OR(COLUMN(E43)=COLUMN(#REF!),COLUMN(E43)=COLUMN(#REF!)))</formula>
    </cfRule>
  </conditionalFormatting>
  <conditionalFormatting sqref="E12 F12:J32">
    <cfRule type="expression" dxfId="849" priority="69">
      <formula>AND(E12&lt;&gt;"",#REF!="",OR(COLUMN(E12)=COLUMN(#REF!),COLUMN(E12)=COLUMN(#REF!)))</formula>
    </cfRule>
  </conditionalFormatting>
  <conditionalFormatting sqref="E153:E154">
    <cfRule type="expression" dxfId="848" priority="68">
      <formula>AND(E153&lt;&gt;"",#REF!="",OR(COLUMN(E153)=COLUMN(#REF!),COLUMN(E153)=COLUMN(#REF!)))</formula>
    </cfRule>
  </conditionalFormatting>
  <conditionalFormatting sqref="K152 M152 O152 Q152 S152">
    <cfRule type="expression" dxfId="847" priority="67">
      <formula>K152&lt;&gt;L152</formula>
    </cfRule>
  </conditionalFormatting>
  <conditionalFormatting sqref="K157 M157 O157 Q157 S157">
    <cfRule type="expression" dxfId="846" priority="66">
      <formula>K157&lt;&gt;L157</formula>
    </cfRule>
  </conditionalFormatting>
  <conditionalFormatting sqref="H37:J40">
    <cfRule type="expression" dxfId="845" priority="65">
      <formula>AND(H37&lt;&gt;"",#REF!="",OR(COLUMN(H37)=COLUMN(#REF!),COLUMN(H37)=COLUMN(#REF!)))</formula>
    </cfRule>
  </conditionalFormatting>
  <conditionalFormatting sqref="H52:J53">
    <cfRule type="expression" dxfId="844" priority="63">
      <formula>AND(H52&lt;&gt;"",#REF!="",OR(COLUMN(H52)=COLUMN(#REF!),COLUMN(H52)=COLUMN(#REF!)))</formula>
    </cfRule>
  </conditionalFormatting>
  <conditionalFormatting sqref="H58:J59">
    <cfRule type="expression" dxfId="843" priority="62">
      <formula>AND(H58&lt;&gt;"",#REF!="",OR(COLUMN(H58)=COLUMN(#REF!),COLUMN(H58)=COLUMN(#REF!)))</formula>
    </cfRule>
  </conditionalFormatting>
  <conditionalFormatting sqref="H62:J63">
    <cfRule type="expression" dxfId="842" priority="61">
      <formula>AND(H62&lt;&gt;"",#REF!="",OR(COLUMN(H62)=COLUMN(#REF!),COLUMN(H62)=COLUMN(#REF!)))</formula>
    </cfRule>
  </conditionalFormatting>
  <conditionalFormatting sqref="H66:J67">
    <cfRule type="expression" dxfId="841" priority="60">
      <formula>AND(H66&lt;&gt;"",#REF!="",OR(COLUMN(H66)=COLUMN(#REF!),COLUMN(H66)=COLUMN(#REF!)))</formula>
    </cfRule>
  </conditionalFormatting>
  <conditionalFormatting sqref="H96:J97">
    <cfRule type="expression" dxfId="840" priority="56">
      <formula>AND(H96&lt;&gt;"",#REF!="",OR(COLUMN(H96)=COLUMN(#REF!),COLUMN(H96)=COLUMN(#REF!)))</formula>
    </cfRule>
  </conditionalFormatting>
  <conditionalFormatting sqref="H100:J101">
    <cfRule type="expression" dxfId="839" priority="55">
      <formula>AND(H100&lt;&gt;"",#REF!="",OR(COLUMN(H100)=COLUMN(#REF!),COLUMN(H100)=COLUMN(#REF!)))</formula>
    </cfRule>
  </conditionalFormatting>
  <conditionalFormatting sqref="H131:J132">
    <cfRule type="expression" dxfId="838" priority="52">
      <formula>AND(H131&lt;&gt;"",#REF!="",OR(COLUMN(H131)=COLUMN(#REF!),COLUMN(H131)=COLUMN(#REF!)))</formula>
    </cfRule>
  </conditionalFormatting>
  <conditionalFormatting sqref="H137:J138">
    <cfRule type="expression" dxfId="837" priority="51">
      <formula>AND(H137&lt;&gt;"",#REF!="",OR(COLUMN(H137)=COLUMN(#REF!),COLUMN(H137)=COLUMN(#REF!)))</formula>
    </cfRule>
  </conditionalFormatting>
  <conditionalFormatting sqref="H141:J142">
    <cfRule type="expression" dxfId="836" priority="50">
      <formula>AND(H141&lt;&gt;"",#REF!="",OR(COLUMN(H141)=COLUMN(#REF!),COLUMN(H141)=COLUMN(#REF!)))</formula>
    </cfRule>
  </conditionalFormatting>
  <conditionalFormatting sqref="H145:J146">
    <cfRule type="expression" dxfId="835" priority="49">
      <formula>AND(H145&lt;&gt;"",#REF!="",OR(COLUMN(H145)=COLUMN(#REF!),COLUMN(H145)=COLUMN(#REF!)))</formula>
    </cfRule>
  </conditionalFormatting>
  <conditionalFormatting sqref="H149:J150">
    <cfRule type="expression" dxfId="834" priority="48">
      <formula>AND(H149&lt;&gt;"",#REF!="",OR(COLUMN(H149)=COLUMN(#REF!),COLUMN(H149)=COLUMN(#REF!)))</formula>
    </cfRule>
  </conditionalFormatting>
  <conditionalFormatting sqref="H153:J154">
    <cfRule type="expression" dxfId="833" priority="47">
      <formula>AND(H153&lt;&gt;"",#REF!="",OR(COLUMN(H153)=COLUMN(#REF!),COLUMN(H153)=COLUMN(#REF!)))</formula>
    </cfRule>
  </conditionalFormatting>
  <conditionalFormatting sqref="V43:V49 V85:V87 V72:V80 V90:V93 V121:V128 V108:V118 V12:V32">
    <cfRule type="cellIs" dxfId="832" priority="46" operator="notEqual">
      <formula>"OK"</formula>
    </cfRule>
  </conditionalFormatting>
  <conditionalFormatting sqref="V37:V40">
    <cfRule type="cellIs" dxfId="831" priority="42" operator="notEqual">
      <formula>"OK"</formula>
    </cfRule>
  </conditionalFormatting>
  <conditionalFormatting sqref="V58:V59 V52:V53">
    <cfRule type="cellIs" dxfId="830" priority="40" operator="notEqual">
      <formula>"OK"</formula>
    </cfRule>
  </conditionalFormatting>
  <conditionalFormatting sqref="V153:V154 V149:V150 V145:V146 V141:V142 V137:V138 V131:V132 V100:V101 V96:V97 V66:V67 V62:V63">
    <cfRule type="cellIs" dxfId="829" priority="39" operator="notEqual">
      <formula>"OK"</formula>
    </cfRule>
  </conditionalFormatting>
  <conditionalFormatting sqref="E60">
    <cfRule type="expression" dxfId="828" priority="37">
      <formula>AND(E60&lt;&gt;"",#REF!="",OR(COLUMN(E60)=COLUMN(#REF!),COLUMN(E60)=COLUMN(#REF!)))</formula>
    </cfRule>
  </conditionalFormatting>
  <conditionalFormatting sqref="E37:E40">
    <cfRule type="expression" dxfId="827" priority="36">
      <formula>AND(E37&lt;&gt;"",#REF!="",OR(COLUMN(E37)=COLUMN(#REF!),COLUMN(E37)=COLUMN(#REF!)))</formula>
    </cfRule>
  </conditionalFormatting>
  <conditionalFormatting sqref="E45:E49">
    <cfRule type="expression" dxfId="826" priority="35">
      <formula>AND(E45&lt;&gt;"",#REF!="",OR(COLUMN(E45)=COLUMN(#REF!),COLUMN(E45)=COLUMN(#REF!)))</formula>
    </cfRule>
  </conditionalFormatting>
  <conditionalFormatting sqref="E52:E53">
    <cfRule type="expression" dxfId="825" priority="34">
      <formula>AND(E52&lt;&gt;"",#REF!="",OR(COLUMN(E52)=COLUMN(#REF!),COLUMN(E52)=COLUMN(#REF!)))</formula>
    </cfRule>
  </conditionalFormatting>
  <conditionalFormatting sqref="E58:E59">
    <cfRule type="expression" dxfId="824" priority="33">
      <formula>AND(E58&lt;&gt;"",#REF!="",OR(COLUMN(E58)=COLUMN(#REF!),COLUMN(E58)=COLUMN(#REF!)))</formula>
    </cfRule>
  </conditionalFormatting>
  <conditionalFormatting sqref="E62:E63">
    <cfRule type="expression" dxfId="823" priority="32">
      <formula>AND(E62&lt;&gt;"",#REF!="",OR(COLUMN(E62)=COLUMN(#REF!),COLUMN(E62)=COLUMN(#REF!)))</formula>
    </cfRule>
  </conditionalFormatting>
  <conditionalFormatting sqref="G43:G49">
    <cfRule type="expression" dxfId="822" priority="29">
      <formula>AND(G43&lt;&gt;"",#REF!="",OR(COLUMN(G43)=COLUMN(#REF!),COLUMN(G43)=COLUMN(#REF!)))</formula>
    </cfRule>
  </conditionalFormatting>
  <conditionalFormatting sqref="G37:G40">
    <cfRule type="expression" dxfId="821" priority="28">
      <formula>AND(G37&lt;&gt;"",#REF!="",OR(COLUMN(G37)=COLUMN(#REF!),COLUMN(G37)=COLUMN(#REF!)))</formula>
    </cfRule>
  </conditionalFormatting>
  <conditionalFormatting sqref="G52:G53">
    <cfRule type="expression" dxfId="820" priority="27">
      <formula>AND(G52&lt;&gt;"",#REF!="",OR(COLUMN(G52)=COLUMN(#REF!),COLUMN(G52)=COLUMN(#REF!)))</formula>
    </cfRule>
  </conditionalFormatting>
  <conditionalFormatting sqref="G58:G59">
    <cfRule type="expression" dxfId="819" priority="26">
      <formula>AND(G58&lt;&gt;"",#REF!="",OR(COLUMN(G58)=COLUMN(#REF!),COLUMN(G58)=COLUMN(#REF!)))</formula>
    </cfRule>
  </conditionalFormatting>
  <conditionalFormatting sqref="G62:G63">
    <cfRule type="expression" dxfId="818" priority="25">
      <formula>AND(G62&lt;&gt;"",#REF!="",OR(COLUMN(G62)=COLUMN(#REF!),COLUMN(G62)=COLUMN(#REF!)))</formula>
    </cfRule>
  </conditionalFormatting>
  <conditionalFormatting sqref="G66:G67">
    <cfRule type="expression" dxfId="817" priority="24">
      <formula>AND(G66&lt;&gt;"",#REF!="",OR(COLUMN(G66)=COLUMN(#REF!),COLUMN(G66)=COLUMN(#REF!)))</formula>
    </cfRule>
  </conditionalFormatting>
  <conditionalFormatting sqref="G96:G97">
    <cfRule type="expression" dxfId="816" priority="23">
      <formula>AND(G96&lt;&gt;"",#REF!="",OR(COLUMN(G96)=COLUMN(#REF!),COLUMN(G96)=COLUMN(#REF!)))</formula>
    </cfRule>
  </conditionalFormatting>
  <conditionalFormatting sqref="G100:G101">
    <cfRule type="expression" dxfId="815" priority="22">
      <formula>AND(G100&lt;&gt;"",#REF!="",OR(COLUMN(G100)=COLUMN(#REF!),COLUMN(G100)=COLUMN(#REF!)))</formula>
    </cfRule>
  </conditionalFormatting>
  <conditionalFormatting sqref="G131:G132">
    <cfRule type="expression" dxfId="814" priority="21">
      <formula>AND(G131&lt;&gt;"",#REF!="",OR(COLUMN(G131)=COLUMN(#REF!),COLUMN(G131)=COLUMN(#REF!)))</formula>
    </cfRule>
  </conditionalFormatting>
  <conditionalFormatting sqref="G137:G138">
    <cfRule type="expression" dxfId="813" priority="20">
      <formula>AND(G137&lt;&gt;"",#REF!="",OR(COLUMN(G137)=COLUMN(#REF!),COLUMN(G137)=COLUMN(#REF!)))</formula>
    </cfRule>
  </conditionalFormatting>
  <conditionalFormatting sqref="G141:G142">
    <cfRule type="expression" dxfId="812" priority="19">
      <formula>AND(G141&lt;&gt;"",#REF!="",OR(COLUMN(G141)=COLUMN(#REF!),COLUMN(G141)=COLUMN(#REF!)))</formula>
    </cfRule>
  </conditionalFormatting>
  <conditionalFormatting sqref="G145:G146">
    <cfRule type="expression" dxfId="811" priority="18">
      <formula>AND(G145&lt;&gt;"",#REF!="",OR(COLUMN(G145)=COLUMN(#REF!),COLUMN(G145)=COLUMN(#REF!)))</formula>
    </cfRule>
  </conditionalFormatting>
  <conditionalFormatting sqref="G149:G150">
    <cfRule type="expression" dxfId="810" priority="17">
      <formula>AND(G149&lt;&gt;"",#REF!="",OR(COLUMN(G149)=COLUMN(#REF!),COLUMN(G149)=COLUMN(#REF!)))</formula>
    </cfRule>
  </conditionalFormatting>
  <conditionalFormatting sqref="G153:G154">
    <cfRule type="expression" dxfId="809" priority="16">
      <formula>AND(G153&lt;&gt;"",#REF!="",OR(COLUMN(G153)=COLUMN(#REF!),COLUMN(G153)=COLUMN(#REF!)))</formula>
    </cfRule>
  </conditionalFormatting>
  <conditionalFormatting sqref="F43:F49">
    <cfRule type="expression" dxfId="808" priority="15">
      <formula>AND(F43&lt;&gt;"",#REF!="",OR(COLUMN(F43)=COLUMN(#REF!),COLUMN(F43)=COLUMN(#REF!)))</formula>
    </cfRule>
  </conditionalFormatting>
  <conditionalFormatting sqref="F37:F40">
    <cfRule type="expression" dxfId="807" priority="14">
      <formula>AND(F37&lt;&gt;"",#REF!="",OR(COLUMN(F37)=COLUMN(#REF!),COLUMN(F37)=COLUMN(#REF!)))</formula>
    </cfRule>
  </conditionalFormatting>
  <conditionalFormatting sqref="F52:F53">
    <cfRule type="expression" dxfId="806" priority="13">
      <formula>AND(F52&lt;&gt;"",#REF!="",OR(COLUMN(F52)=COLUMN(#REF!),COLUMN(F52)=COLUMN(#REF!)))</formula>
    </cfRule>
  </conditionalFormatting>
  <conditionalFormatting sqref="F58:F59">
    <cfRule type="expression" dxfId="805" priority="12">
      <formula>AND(F58&lt;&gt;"",#REF!="",OR(COLUMN(F58)=COLUMN(#REF!),COLUMN(F58)=COLUMN(#REF!)))</formula>
    </cfRule>
  </conditionalFormatting>
  <conditionalFormatting sqref="F62:F63">
    <cfRule type="expression" dxfId="804" priority="11">
      <formula>AND(F62&lt;&gt;"",#REF!="",OR(COLUMN(F62)=COLUMN(#REF!),COLUMN(F62)=COLUMN(#REF!)))</formula>
    </cfRule>
  </conditionalFormatting>
  <conditionalFormatting sqref="F66:F67">
    <cfRule type="expression" dxfId="803" priority="10">
      <formula>AND(F66&lt;&gt;"",#REF!="",OR(COLUMN(F66)=COLUMN(#REF!),COLUMN(F66)=COLUMN(#REF!)))</formula>
    </cfRule>
  </conditionalFormatting>
  <conditionalFormatting sqref="F96:F97">
    <cfRule type="expression" dxfId="802" priority="9">
      <formula>AND(F96&lt;&gt;"",#REF!="",OR(COLUMN(F96)=COLUMN(#REF!),COLUMN(F96)=COLUMN(#REF!)))</formula>
    </cfRule>
  </conditionalFormatting>
  <conditionalFormatting sqref="F100:F101">
    <cfRule type="expression" dxfId="801" priority="8">
      <formula>AND(F100&lt;&gt;"",#REF!="",OR(COLUMN(F100)=COLUMN(#REF!),COLUMN(F100)=COLUMN(#REF!)))</formula>
    </cfRule>
  </conditionalFormatting>
  <conditionalFormatting sqref="F131:F132">
    <cfRule type="expression" dxfId="800" priority="7">
      <formula>AND(F131&lt;&gt;"",#REF!="",OR(COLUMN(F131)=COLUMN(#REF!),COLUMN(F131)=COLUMN(#REF!)))</formula>
    </cfRule>
  </conditionalFormatting>
  <conditionalFormatting sqref="F137:F138">
    <cfRule type="expression" dxfId="799" priority="6">
      <formula>AND(F137&lt;&gt;"",#REF!="",OR(COLUMN(F137)=COLUMN(#REF!),COLUMN(F137)=COLUMN(#REF!)))</formula>
    </cfRule>
  </conditionalFormatting>
  <conditionalFormatting sqref="F141:F142">
    <cfRule type="expression" dxfId="798" priority="5">
      <formula>AND(F141&lt;&gt;"",#REF!="",OR(COLUMN(F141)=COLUMN(#REF!),COLUMN(F141)=COLUMN(#REF!)))</formula>
    </cfRule>
  </conditionalFormatting>
  <conditionalFormatting sqref="F145:F146">
    <cfRule type="expression" dxfId="797" priority="4">
      <formula>AND(F145&lt;&gt;"",#REF!="",OR(COLUMN(F145)=COLUMN(#REF!),COLUMN(F145)=COLUMN(#REF!)))</formula>
    </cfRule>
  </conditionalFormatting>
  <conditionalFormatting sqref="F149:F150">
    <cfRule type="expression" dxfId="796" priority="3">
      <formula>AND(F149&lt;&gt;"",#REF!="",OR(COLUMN(F149)=COLUMN(#REF!),COLUMN(F149)=COLUMN(#REF!)))</formula>
    </cfRule>
  </conditionalFormatting>
  <conditionalFormatting sqref="F153:F154">
    <cfRule type="expression" dxfId="795" priority="2">
      <formula>AND(F153&lt;&gt;"",#REF!="",OR(COLUMN(F153)=COLUMN(#REF!),COLUMN(F153)=COLUMN(#REF!)))</formula>
    </cfRule>
  </conditionalFormatting>
  <conditionalFormatting sqref="E20">
    <cfRule type="expression" dxfId="794" priority="1">
      <formula>AND(E20&lt;&gt;"",#REF!="",OR(COLUMN(E20)=COLUMN(#REF!),COLUMN(E20)=COLUMN(#REF!)))</formula>
    </cfRule>
  </conditionalFormatting>
  <dataValidations count="20">
    <dataValidation type="list" allowBlank="1" showInputMessage="1" sqref="E153:E154" xr:uid="{3E6C891C-8DF9-4C39-8952-A2531A582C48}">
      <formula1>EM</formula1>
    </dataValidation>
    <dataValidation type="list" allowBlank="1" showInputMessage="1" sqref="E149:E150" xr:uid="{DD9EABB6-774D-4BD9-83F4-DD6855BFD53D}">
      <formula1>Global</formula1>
    </dataValidation>
    <dataValidation type="list" allowBlank="1" showInputMessage="1" sqref="E145:E146" xr:uid="{7A64A9E7-6BAD-4FF6-9B2B-A38E00C409C2}">
      <formula1>Europa</formula1>
    </dataValidation>
    <dataValidation type="list" allowBlank="1" showInputMessage="1" sqref="E141:E142" xr:uid="{5F15C359-B599-4FAB-827C-262EF5F88AA7}">
      <formula1>China</formula1>
    </dataValidation>
    <dataValidation type="list" allowBlank="1" showInputMessage="1" sqref="E137:E138" xr:uid="{134E8F5D-9313-4590-A33A-833EBF16A930}">
      <formula1>EUA</formula1>
    </dataValidation>
    <dataValidation type="list" allowBlank="1" showInputMessage="1" sqref="E131:E132" xr:uid="{C7083A8F-EE08-4605-8FBC-275D6BC0EC80}">
      <formula1>Alternativos</formula1>
    </dataValidation>
    <dataValidation type="list" allowBlank="1" showInputMessage="1" sqref="E100:E101" xr:uid="{48FF8B60-8699-4D84-B887-DDA712F11DF0}">
      <formula1>Arbitragem</formula1>
    </dataValidation>
    <dataValidation type="list" allowBlank="1" showInputMessage="1" sqref="E96:E97" xr:uid="{F800569A-44A6-4F80-938B-E3A89F1ED1EB}">
      <formula1>Multiestratégia</formula1>
    </dataValidation>
    <dataValidation type="list" allowBlank="1" showInputMessage="1" sqref="E66:E67" xr:uid="{25C563D7-9FA3-44D8-8189-463AAA48E65E}">
      <formula1>Pré_Longa</formula1>
    </dataValidation>
    <dataValidation type="list" allowBlank="1" showInputMessage="1" sqref="E62:E63" xr:uid="{ED64505C-3D61-4D72-8807-71ED0321FB02}">
      <formula1>Pré_Média</formula1>
    </dataValidation>
    <dataValidation type="list" allowBlank="1" showInputMessage="1" sqref="E58:E59" xr:uid="{A8D689F5-2904-4F39-A9A5-2E64CAB6F571}">
      <formula1>Pré_Curta</formula1>
    </dataValidation>
    <dataValidation type="list" allowBlank="1" showInputMessage="1" sqref="E52:E53" xr:uid="{0EBB7D68-3FFE-4549-B385-8E772531386E}">
      <formula1>Inflação_Longa</formula1>
    </dataValidation>
    <dataValidation type="list" allowBlank="1" showInputMessage="1" sqref="E37:E40" xr:uid="{E2F23649-F8D6-44B0-BE49-37C94DDC2F8A}">
      <formula1>Inflação_Curta</formula1>
    </dataValidation>
    <dataValidation type="list" allowBlank="1" showInputMessage="1" sqref="E72:E80" xr:uid="{FC2184EB-A58E-4B11-9B40-E35CFDE16A7E}">
      <formula1>Macro</formula1>
    </dataValidation>
    <dataValidation type="list" allowBlank="1" showInputMessage="1" sqref="E43:E49" xr:uid="{AB464504-85A3-4103-A07C-F817754ED961}">
      <formula1>Inflação_Média</formula1>
    </dataValidation>
    <dataValidation type="list" allowBlank="1" showInputMessage="1" sqref="E85:E87" xr:uid="{2C081BFE-3B45-4B00-AADB-6BEB8290C997}">
      <formula1>Quant</formula1>
    </dataValidation>
    <dataValidation type="list" allowBlank="1" showInputMessage="1" sqref="E90:E93" xr:uid="{5DA7E0F6-EE90-45F4-BE36-45FE081AE20A}">
      <formula1>Long_Short</formula1>
    </dataValidation>
    <dataValidation type="list" allowBlank="1" showInputMessage="1" sqref="E121:E128" xr:uid="{4DF6F53D-3C46-468C-AFDE-6E21DAC95467}">
      <formula1>Long_Bias</formula1>
    </dataValidation>
    <dataValidation type="list" allowBlank="1" showInputMessage="1" sqref="E108:E118" xr:uid="{64BEEF65-9198-4C8F-926A-AE99C4E1C81F}">
      <formula1>Long_Only</formula1>
    </dataValidation>
    <dataValidation type="list" allowBlank="1" showInputMessage="1" sqref="E12:E32" xr:uid="{443B048A-6B34-445D-AA5B-45B3B268F2FF}">
      <formula1>Pós_fixado</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1:BW1405"/>
  <sheetViews>
    <sheetView showGridLines="0" zoomScale="80" zoomScaleNormal="80" workbookViewId="0">
      <pane xSplit="2" ySplit="4" topLeftCell="C5" activePane="bottomRight" state="frozen"/>
      <selection activeCell="K3" sqref="K3:L3"/>
      <selection pane="topRight" activeCell="K3" sqref="K3:L3"/>
      <selection pane="bottomLeft" activeCell="K3" sqref="K3:L3"/>
      <selection pane="bottomRight" activeCell="B17" sqref="B17"/>
    </sheetView>
  </sheetViews>
  <sheetFormatPr defaultColWidth="8.69921875" defaultRowHeight="15.75" customHeight="1"/>
  <cols>
    <col min="1" max="1" width="3.09765625" customWidth="1"/>
    <col min="2" max="2" width="35.89843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100" customWidth="1"/>
    <col min="18" max="18" width="14.59765625" style="99" customWidth="1"/>
    <col min="19" max="19" width="9.296875" customWidth="1"/>
    <col min="20" max="21" width="8.296875" style="100" customWidth="1"/>
    <col min="22" max="28" width="7.8984375" style="100" customWidth="1"/>
    <col min="29" max="29" width="7.8984375" style="99"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99" customWidth="1"/>
    <col min="39" max="39" width="11.59765625" style="99" customWidth="1"/>
    <col min="40" max="40" width="8.3984375" style="99" customWidth="1"/>
    <col min="41" max="41" width="9.59765625" customWidth="1"/>
    <col min="42" max="42" width="9.296875" customWidth="1"/>
    <col min="43" max="43" width="11.59765625" style="99" customWidth="1"/>
    <col min="44" max="44" width="9.3984375" style="99" customWidth="1"/>
    <col min="45" max="45" width="8.796875" customWidth="1"/>
    <col min="46" max="46" width="15.5" style="99"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1" spans="2:75" ht="11.25" customHeight="1">
      <c r="M1" s="101"/>
      <c r="N1" s="102"/>
      <c r="O1" s="101"/>
      <c r="P1" s="101"/>
      <c r="Q1" s="98"/>
      <c r="R1" s="103"/>
      <c r="S1" s="102"/>
      <c r="T1" s="98"/>
      <c r="AC1" s="103"/>
      <c r="AD1" s="101"/>
      <c r="AE1" s="101"/>
      <c r="AF1" s="101"/>
      <c r="AG1" s="101"/>
      <c r="AH1" s="101"/>
      <c r="AI1" s="102"/>
      <c r="AJ1" s="102"/>
      <c r="AK1" s="10"/>
      <c r="AL1" s="103"/>
      <c r="AM1" s="103"/>
      <c r="AN1" s="103"/>
      <c r="AO1" s="101"/>
      <c r="AP1" s="101"/>
      <c r="AQ1" s="103"/>
      <c r="AR1" s="103"/>
      <c r="AS1" s="101"/>
      <c r="AT1" s="103"/>
    </row>
    <row r="2" spans="2:75" ht="15.75" customHeight="1">
      <c r="C2" s="105" t="s">
        <v>1318</v>
      </c>
      <c r="D2" s="104">
        <v>44847.849374999998</v>
      </c>
      <c r="M2" s="101"/>
      <c r="N2" s="102"/>
      <c r="O2" s="101"/>
      <c r="P2" s="101"/>
      <c r="Q2" s="98"/>
      <c r="R2" s="103"/>
      <c r="S2" s="102"/>
      <c r="T2" s="574"/>
      <c r="U2" s="574"/>
      <c r="V2" s="574"/>
      <c r="W2" s="574"/>
      <c r="X2" s="574"/>
      <c r="Y2" s="574" t="str">
        <f>"Dados de retorno até "&amp;TEXT(WORKDAY(EOMONTH(D2,-1)+1,-1),"dd/mm/yy")</f>
        <v>Dados de retorno até 30/09/22</v>
      </c>
      <c r="Z2" s="574"/>
      <c r="AA2" s="574"/>
      <c r="AB2" s="574"/>
      <c r="AC2" s="574"/>
      <c r="AD2" s="101"/>
      <c r="AE2" s="101"/>
      <c r="AF2" s="101"/>
      <c r="AG2" s="101"/>
      <c r="AH2" s="101"/>
      <c r="AI2" s="102"/>
      <c r="AJ2" s="102"/>
      <c r="AK2" s="10"/>
      <c r="AL2" s="103"/>
      <c r="AM2" s="103"/>
      <c r="AN2" s="103"/>
      <c r="AO2" s="101"/>
      <c r="AP2" s="101"/>
      <c r="AQ2" s="103"/>
      <c r="AR2" s="103"/>
      <c r="AS2" s="101"/>
      <c r="AT2" s="103"/>
      <c r="AW2" s="711" t="str">
        <f>IF($B2="", "-", IF(AND($D2="Renda Variável", $J2&lt;&gt;"Brasil"), "Renda Variável "&amp;$J2, $E2&amp;" "&amp;IF($E2="Pré-fixado", $G2, IF($E2="Inflação", $G2, IF($D2="Multimercado", IF(E2="Macro", "-", $F2), IF($E2="Long Only", $J2,  IF($E2="Alternativos", "Alternativos", "-")))))))</f>
        <v>-</v>
      </c>
      <c r="AX2" s="712" t="str">
        <f>IF($B2="", "-", 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SUBSTITUTE(SUBSTITUTE(SUBSTITUTE(SUBSTITUTE(SUBSTITUTE(SUBSTITUTE(SUBSTITUTE(SUBSTITUTE(SUBSTITUTE(SUBSTITUTE(SUBSTITUTE(SUBSTITUTE(SUBSTITUTE(SUBSTITUTE(SUBSTITUTE(SUBSTITUTE(SUBSTITUTE(SUBSTITUTE(SUBSTITUTE(PROPER(B2),"Cdi+",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f>
        <v>-</v>
      </c>
      <c r="AY2" s="712" t="str">
        <f>IF($B2="", "-", IF(L2="","-", L2))</f>
        <v>-</v>
      </c>
      <c r="AZ2" s="712" t="str">
        <f>IF($B2="", "-", IF(M2="","-", M2))</f>
        <v>-</v>
      </c>
      <c r="BA2" s="712" t="str">
        <f>IF($B2="", "-", IF(O2="","-", O2))</f>
        <v>-</v>
      </c>
      <c r="BB2" s="723" t="s">
        <v>34</v>
      </c>
      <c r="BC2" s="712" t="str">
        <f>IF($B2="", "-", IF(F2="","-", F2))</f>
        <v>-</v>
      </c>
      <c r="BD2" s="712" t="str">
        <f>IF($B2="", "-", IF(J2="","-", J2))</f>
        <v>-</v>
      </c>
      <c r="BE2" s="712" t="str">
        <f>IF($B2="", "-", IF(K2="","-", K2))</f>
        <v>-</v>
      </c>
      <c r="BF2" s="712" t="str">
        <f>IF($B2="", "-", S2)</f>
        <v>-</v>
      </c>
      <c r="BG2" s="724" t="str">
        <f>IF($B2="", "-", AL2/100)</f>
        <v>-</v>
      </c>
      <c r="BH2" s="713" t="str">
        <f>IF($B2="", "-", AR2)</f>
        <v>-</v>
      </c>
      <c r="BI2" s="714" t="str">
        <f>IF($B2="", "-", AI2)</f>
        <v>-</v>
      </c>
      <c r="BJ2" s="714" t="str">
        <f>IF($B2="", "-", IFERROR(IF(FIND("geral", $AH2), "IG"), IFERROR(IF(FIND("qualificado", $AH2), "IQ"), IFERROR(IF(FIND(" profission", $AH2), "IP"), "-"))))</f>
        <v>-</v>
      </c>
      <c r="BK2" s="714" t="str">
        <f>IF($B2="", "-", Q2*1000000)</f>
        <v>-</v>
      </c>
      <c r="BL2" s="218" t="str">
        <f>IF($B2="", "-", P2)</f>
        <v>-</v>
      </c>
      <c r="BM2" s="713" t="str">
        <f t="shared" ref="BM2:BR2" si="0">IF($B2="", "-", IF(T2="", "-", T2))</f>
        <v>-</v>
      </c>
      <c r="BN2" s="713" t="str">
        <f t="shared" si="0"/>
        <v>-</v>
      </c>
      <c r="BO2" s="713" t="str">
        <f t="shared" si="0"/>
        <v>-</v>
      </c>
      <c r="BP2" s="713" t="str">
        <f t="shared" si="0"/>
        <v>-</v>
      </c>
      <c r="BQ2" s="713" t="str">
        <f t="shared" si="0"/>
        <v>-</v>
      </c>
      <c r="BR2" s="713" t="str">
        <f t="shared" si="0"/>
        <v>-</v>
      </c>
      <c r="BS2" s="713" t="str">
        <f>IF($B2="", "-", IF(Z2="", "-", Z2))</f>
        <v>-</v>
      </c>
      <c r="BT2" s="713" t="str">
        <f t="shared" ref="BT2:BV2" si="1">IF($B2="", "-", IF(AA2="", "-", AA2))</f>
        <v>-</v>
      </c>
      <c r="BU2" s="713" t="str">
        <f t="shared" si="1"/>
        <v>-</v>
      </c>
      <c r="BV2" s="715" t="str">
        <f t="shared" si="1"/>
        <v>-</v>
      </c>
      <c r="BW2" s="712" t="str">
        <f>IF($B2="", "-", C2)</f>
        <v>-</v>
      </c>
    </row>
    <row r="3" spans="2:75" ht="11.25" customHeight="1" thickBot="1">
      <c r="M3" s="101"/>
      <c r="N3" s="102"/>
      <c r="O3" s="101"/>
      <c r="P3" s="101"/>
      <c r="Q3" s="98"/>
      <c r="R3" s="103"/>
      <c r="S3" s="102"/>
      <c r="T3" s="98"/>
      <c r="U3" s="98"/>
      <c r="V3" s="98"/>
      <c r="W3" s="98"/>
      <c r="X3" s="98"/>
      <c r="Y3" s="98"/>
      <c r="Z3" s="98"/>
      <c r="AA3" s="98"/>
      <c r="AB3" s="98"/>
      <c r="AC3" s="103"/>
      <c r="AD3" s="101"/>
      <c r="AE3" s="101"/>
      <c r="AF3" s="101"/>
      <c r="AG3" s="101"/>
      <c r="AH3" s="101"/>
      <c r="AI3" s="102"/>
      <c r="AJ3" s="102"/>
      <c r="AK3" s="10"/>
      <c r="AL3" s="103"/>
      <c r="AM3" s="103"/>
      <c r="AN3" s="103"/>
      <c r="AO3" s="101"/>
      <c r="AP3" s="101"/>
      <c r="AQ3" s="103"/>
      <c r="AR3" s="103"/>
      <c r="AS3" s="101"/>
      <c r="AT3" s="103"/>
    </row>
    <row r="4" spans="2:75" s="97" customFormat="1" ht="48" customHeight="1" thickBot="1">
      <c r="B4" s="360" t="s">
        <v>57</v>
      </c>
      <c r="C4" s="361" t="s">
        <v>31</v>
      </c>
      <c r="D4" s="360" t="s">
        <v>705</v>
      </c>
      <c r="E4" s="360" t="s">
        <v>657</v>
      </c>
      <c r="F4" s="360" t="s">
        <v>658</v>
      </c>
      <c r="G4" s="360" t="s">
        <v>706</v>
      </c>
      <c r="H4" s="360" t="s">
        <v>622</v>
      </c>
      <c r="I4" s="360" t="s">
        <v>707</v>
      </c>
      <c r="J4" s="360" t="s">
        <v>659</v>
      </c>
      <c r="K4" s="360" t="s">
        <v>8</v>
      </c>
      <c r="L4" s="360" t="s">
        <v>32</v>
      </c>
      <c r="M4" s="360" t="s">
        <v>1420</v>
      </c>
      <c r="N4" s="375" t="s">
        <v>2250</v>
      </c>
      <c r="O4" s="362" t="s">
        <v>1468</v>
      </c>
      <c r="P4" s="362" t="s">
        <v>708</v>
      </c>
      <c r="Q4" s="362" t="s">
        <v>709</v>
      </c>
      <c r="R4" s="362" t="s">
        <v>2251</v>
      </c>
      <c r="S4" s="362" t="s">
        <v>33</v>
      </c>
      <c r="T4" s="362" t="s">
        <v>710</v>
      </c>
      <c r="U4" s="362" t="s">
        <v>711</v>
      </c>
      <c r="V4" s="362" t="s">
        <v>712</v>
      </c>
      <c r="W4" s="362" t="s">
        <v>713</v>
      </c>
      <c r="X4" s="362" t="s">
        <v>714</v>
      </c>
      <c r="Y4" s="362" t="s">
        <v>1331</v>
      </c>
      <c r="Z4" s="362" t="s">
        <v>1332</v>
      </c>
      <c r="AA4" s="362" t="s">
        <v>715</v>
      </c>
      <c r="AB4" s="362" t="s">
        <v>716</v>
      </c>
      <c r="AC4" s="362" t="s">
        <v>605</v>
      </c>
      <c r="AD4" s="362" t="s">
        <v>2252</v>
      </c>
      <c r="AE4" s="362" t="s">
        <v>2253</v>
      </c>
      <c r="AF4" s="362" t="s">
        <v>655</v>
      </c>
      <c r="AG4" s="362" t="s">
        <v>2254</v>
      </c>
      <c r="AH4" s="362" t="s">
        <v>2255</v>
      </c>
      <c r="AI4" s="362" t="s">
        <v>2256</v>
      </c>
      <c r="AJ4" s="362" t="s">
        <v>2257</v>
      </c>
      <c r="AK4" s="362" t="s">
        <v>2258</v>
      </c>
      <c r="AL4" s="362" t="s">
        <v>1333</v>
      </c>
      <c r="AM4" s="362" t="s">
        <v>2259</v>
      </c>
      <c r="AN4" s="362" t="s">
        <v>656</v>
      </c>
      <c r="AO4" s="362" t="s">
        <v>1335</v>
      </c>
      <c r="AP4" s="362" t="s">
        <v>2260</v>
      </c>
      <c r="AQ4" s="362" t="s">
        <v>2261</v>
      </c>
      <c r="AR4" s="122" t="s">
        <v>2262</v>
      </c>
      <c r="AS4" s="122" t="s">
        <v>2263</v>
      </c>
      <c r="AT4" s="360" t="s">
        <v>2264</v>
      </c>
      <c r="AW4" s="197" t="s">
        <v>657</v>
      </c>
      <c r="AX4" s="196" t="s">
        <v>1336</v>
      </c>
      <c r="AY4" s="197" t="s">
        <v>32</v>
      </c>
      <c r="AZ4" s="197" t="s">
        <v>1420</v>
      </c>
      <c r="BA4" s="197" t="s">
        <v>1422</v>
      </c>
      <c r="BB4" s="197" t="s">
        <v>1335</v>
      </c>
      <c r="BC4" s="197" t="s">
        <v>658</v>
      </c>
      <c r="BD4" s="197" t="s">
        <v>659</v>
      </c>
      <c r="BE4" s="197" t="s">
        <v>8</v>
      </c>
      <c r="BF4" s="197" t="s">
        <v>33</v>
      </c>
      <c r="BG4" s="197" t="s">
        <v>1333</v>
      </c>
      <c r="BH4" s="197" t="s">
        <v>1414</v>
      </c>
      <c r="BI4" s="197" t="s">
        <v>1425</v>
      </c>
      <c r="BJ4" s="197" t="s">
        <v>1427</v>
      </c>
      <c r="BK4" s="197" t="s">
        <v>709</v>
      </c>
      <c r="BL4" s="197" t="s">
        <v>708</v>
      </c>
      <c r="BM4" s="197" t="s">
        <v>710</v>
      </c>
      <c r="BN4" s="197" t="s">
        <v>711</v>
      </c>
      <c r="BO4" s="197" t="s">
        <v>712</v>
      </c>
      <c r="BP4" s="197" t="s">
        <v>713</v>
      </c>
      <c r="BQ4" s="197" t="s">
        <v>714</v>
      </c>
      <c r="BR4" s="197" t="s">
        <v>1331</v>
      </c>
      <c r="BS4" s="197" t="s">
        <v>1332</v>
      </c>
      <c r="BT4" s="197" t="s">
        <v>715</v>
      </c>
      <c r="BU4" s="197" t="s">
        <v>716</v>
      </c>
      <c r="BV4" s="197" t="s">
        <v>605</v>
      </c>
      <c r="BW4" s="197" t="s">
        <v>31</v>
      </c>
    </row>
    <row r="5" spans="2:75" ht="15.75" customHeight="1">
      <c r="B5" s="363" t="s">
        <v>462</v>
      </c>
      <c r="C5" s="364">
        <v>36498260000186</v>
      </c>
      <c r="D5" s="365" t="s">
        <v>14</v>
      </c>
      <c r="E5" s="365" t="s">
        <v>607</v>
      </c>
      <c r="F5" s="365"/>
      <c r="G5" s="366"/>
      <c r="H5" s="366" t="s">
        <v>34</v>
      </c>
      <c r="I5" s="366" t="s">
        <v>34</v>
      </c>
      <c r="J5" s="366" t="s">
        <v>608</v>
      </c>
      <c r="K5" s="367" t="s">
        <v>48</v>
      </c>
      <c r="L5" s="368"/>
      <c r="M5" s="368" t="s">
        <v>1421</v>
      </c>
      <c r="N5" s="367">
        <v>563404</v>
      </c>
      <c r="O5" s="367" t="s">
        <v>1323</v>
      </c>
      <c r="P5" s="371">
        <v>44162</v>
      </c>
      <c r="Q5" s="372">
        <v>4659579.93</v>
      </c>
      <c r="R5" s="372">
        <v>5151968.7185317473</v>
      </c>
      <c r="S5" s="367">
        <v>37</v>
      </c>
      <c r="T5" s="369">
        <v>-9.852391240552294E-2</v>
      </c>
      <c r="U5" s="369">
        <v>-1.2736378456982009</v>
      </c>
      <c r="V5" s="369">
        <v>-0.25705914786587403</v>
      </c>
      <c r="W5" s="369">
        <v>-2.5200391868306835</v>
      </c>
      <c r="X5" s="369" t="s">
        <v>1424</v>
      </c>
      <c r="Y5" s="369" t="s">
        <v>1424</v>
      </c>
      <c r="Z5" s="369" t="s">
        <v>1424</v>
      </c>
      <c r="AA5" s="369" t="s">
        <v>1424</v>
      </c>
      <c r="AB5" s="369">
        <v>0.22396487610834603</v>
      </c>
      <c r="AC5" s="373">
        <v>-1.6479946985133158</v>
      </c>
      <c r="AD5" s="575">
        <v>34172417000153</v>
      </c>
      <c r="AE5" s="370" t="s">
        <v>2316</v>
      </c>
      <c r="AF5" s="370" t="s">
        <v>2317</v>
      </c>
      <c r="AG5" s="374" t="s">
        <v>1458</v>
      </c>
      <c r="AH5" s="374" t="s">
        <v>2318</v>
      </c>
      <c r="AI5" s="374">
        <v>100</v>
      </c>
      <c r="AJ5" s="374">
        <v>100</v>
      </c>
      <c r="AK5" s="374">
        <v>100</v>
      </c>
      <c r="AL5" s="722">
        <v>8.0000000000000002E-3</v>
      </c>
      <c r="AM5" s="722">
        <v>0.15</v>
      </c>
      <c r="AN5" s="369" t="s">
        <v>34</v>
      </c>
      <c r="AO5" s="367" t="s">
        <v>1326</v>
      </c>
      <c r="AP5" s="370" t="s">
        <v>718</v>
      </c>
      <c r="AQ5" s="376" t="s">
        <v>661</v>
      </c>
      <c r="AR5" s="369">
        <v>2.6666666666666666E-3</v>
      </c>
      <c r="AS5" s="369">
        <v>2.6666666666666666E-3</v>
      </c>
      <c r="AT5" s="369"/>
      <c r="AW5" s="711"/>
      <c r="AX5" s="712"/>
      <c r="AY5" s="712"/>
      <c r="AZ5" s="712"/>
      <c r="BA5" s="712"/>
      <c r="BB5" s="723"/>
      <c r="BC5" s="712"/>
      <c r="BD5" s="712"/>
      <c r="BE5" s="712"/>
      <c r="BF5" s="712"/>
      <c r="BG5" s="724"/>
      <c r="BH5" s="713"/>
      <c r="BI5" s="714"/>
      <c r="BJ5" s="714"/>
      <c r="BK5" s="714"/>
      <c r="BL5" s="218"/>
      <c r="BM5" s="713"/>
      <c r="BN5" s="713"/>
      <c r="BO5" s="713"/>
      <c r="BP5" s="713"/>
      <c r="BQ5" s="713"/>
      <c r="BR5" s="713"/>
      <c r="BS5" s="713"/>
      <c r="BT5" s="713"/>
      <c r="BU5" s="713"/>
      <c r="BV5" s="715"/>
      <c r="BW5" s="712"/>
    </row>
    <row r="6" spans="2:75" ht="15.75" customHeight="1">
      <c r="B6" s="363" t="s">
        <v>719</v>
      </c>
      <c r="C6" s="364">
        <v>36498567000187</v>
      </c>
      <c r="D6" s="365" t="s">
        <v>13</v>
      </c>
      <c r="E6" s="365" t="s">
        <v>615</v>
      </c>
      <c r="F6" s="365" t="s">
        <v>619</v>
      </c>
      <c r="G6" s="366" t="s">
        <v>34</v>
      </c>
      <c r="H6" s="366" t="s">
        <v>867</v>
      </c>
      <c r="I6" s="366" t="s">
        <v>34</v>
      </c>
      <c r="J6" s="366"/>
      <c r="K6" s="367" t="s">
        <v>48</v>
      </c>
      <c r="L6" s="368"/>
      <c r="M6" s="368" t="s">
        <v>1421</v>
      </c>
      <c r="N6" s="367">
        <v>542407</v>
      </c>
      <c r="O6" s="367" t="s">
        <v>1323</v>
      </c>
      <c r="P6" s="371">
        <v>43998</v>
      </c>
      <c r="Q6" s="372">
        <v>2841709.05</v>
      </c>
      <c r="R6" s="372">
        <v>2891554.5593650797</v>
      </c>
      <c r="S6" s="367">
        <v>93</v>
      </c>
      <c r="T6" s="369">
        <v>6.5592877789339976E-2</v>
      </c>
      <c r="U6" s="369">
        <v>0.84793193369041708</v>
      </c>
      <c r="V6" s="369">
        <v>5.9608399686911007E-2</v>
      </c>
      <c r="W6" s="369">
        <v>0.58436163164152266</v>
      </c>
      <c r="X6" s="369">
        <v>0.11659989425615125</v>
      </c>
      <c r="Y6" s="369">
        <v>0.88419817974530368</v>
      </c>
      <c r="Z6" s="369" t="s">
        <v>1424</v>
      </c>
      <c r="AA6" s="369" t="s">
        <v>1424</v>
      </c>
      <c r="AB6" s="369">
        <v>5.76286169029133E-2</v>
      </c>
      <c r="AC6" s="373">
        <v>-0.65220495393414024</v>
      </c>
      <c r="AD6" s="575">
        <v>36016411000112</v>
      </c>
      <c r="AE6" s="370" t="s">
        <v>2316</v>
      </c>
      <c r="AF6" s="370" t="s">
        <v>2317</v>
      </c>
      <c r="AG6" s="374" t="s">
        <v>1458</v>
      </c>
      <c r="AH6" s="374" t="s">
        <v>2318</v>
      </c>
      <c r="AI6" s="374">
        <v>100</v>
      </c>
      <c r="AJ6" s="374">
        <v>100</v>
      </c>
      <c r="AK6" s="374">
        <v>100</v>
      </c>
      <c r="AL6" s="722">
        <v>6.9999999999999993E-3</v>
      </c>
      <c r="AM6" s="722">
        <v>0.1</v>
      </c>
      <c r="AN6" s="369" t="s">
        <v>34</v>
      </c>
      <c r="AO6" s="367" t="s">
        <v>1326</v>
      </c>
      <c r="AP6" s="370" t="s">
        <v>13</v>
      </c>
      <c r="AQ6" s="376" t="s">
        <v>670</v>
      </c>
      <c r="AR6" s="369">
        <v>2.3E-3</v>
      </c>
      <c r="AS6" s="369">
        <v>2.3E-3</v>
      </c>
      <c r="AT6" s="369"/>
      <c r="AW6" s="711"/>
      <c r="AX6" s="712"/>
      <c r="AY6" s="712"/>
      <c r="AZ6" s="712"/>
      <c r="BA6" s="712"/>
      <c r="BB6" s="723"/>
      <c r="BC6" s="712"/>
      <c r="BD6" s="712"/>
      <c r="BE6" s="712"/>
      <c r="BF6" s="712"/>
      <c r="BG6" s="724"/>
      <c r="BH6" s="713"/>
      <c r="BI6" s="714"/>
      <c r="BJ6" s="714"/>
      <c r="BK6" s="714"/>
      <c r="BL6" s="218"/>
      <c r="BM6" s="713"/>
      <c r="BN6" s="713"/>
      <c r="BO6" s="713"/>
      <c r="BP6" s="713"/>
      <c r="BQ6" s="713"/>
      <c r="BR6" s="713"/>
      <c r="BS6" s="713"/>
      <c r="BT6" s="713"/>
      <c r="BU6" s="713"/>
      <c r="BV6" s="715"/>
      <c r="BW6" s="712"/>
    </row>
    <row r="7" spans="2:75" ht="15.75" customHeight="1">
      <c r="B7" s="363" t="s">
        <v>463</v>
      </c>
      <c r="C7" s="364">
        <v>22232929000189</v>
      </c>
      <c r="D7" s="365" t="s">
        <v>13</v>
      </c>
      <c r="E7" s="365" t="s">
        <v>616</v>
      </c>
      <c r="F7" s="365" t="s">
        <v>617</v>
      </c>
      <c r="G7" s="366" t="s">
        <v>34</v>
      </c>
      <c r="H7" s="366" t="s">
        <v>1339</v>
      </c>
      <c r="I7" s="366" t="s">
        <v>34</v>
      </c>
      <c r="J7" s="366" t="s">
        <v>608</v>
      </c>
      <c r="K7" s="367" t="s">
        <v>48</v>
      </c>
      <c r="L7" s="368"/>
      <c r="M7" s="368" t="s">
        <v>1421</v>
      </c>
      <c r="N7" s="367">
        <v>400531</v>
      </c>
      <c r="O7" s="367" t="s">
        <v>1323</v>
      </c>
      <c r="P7" s="371">
        <v>42191</v>
      </c>
      <c r="Q7" s="372">
        <v>101476445.78</v>
      </c>
      <c r="R7" s="372">
        <v>100975083.49694449</v>
      </c>
      <c r="S7" s="367">
        <v>4</v>
      </c>
      <c r="T7" s="369">
        <v>8.9902572050221563E-2</v>
      </c>
      <c r="U7" s="369">
        <v>1.1621880962002153</v>
      </c>
      <c r="V7" s="369">
        <v>0.11621671294090308</v>
      </c>
      <c r="W7" s="369">
        <v>1.139312384745552</v>
      </c>
      <c r="X7" s="369">
        <v>0.16656391404993331</v>
      </c>
      <c r="Y7" s="369">
        <v>1.263084418332864</v>
      </c>
      <c r="Z7" s="369">
        <v>0.33779012818577625</v>
      </c>
      <c r="AA7" s="369">
        <v>1.9201085962026732</v>
      </c>
      <c r="AB7" s="369">
        <v>2.2606600383819335E-2</v>
      </c>
      <c r="AC7" s="373">
        <v>0.57821109393683534</v>
      </c>
      <c r="AD7" s="575">
        <v>0</v>
      </c>
      <c r="AE7" s="370" t="s">
        <v>2319</v>
      </c>
      <c r="AF7" s="370" t="s">
        <v>2320</v>
      </c>
      <c r="AG7" s="374" t="s">
        <v>59</v>
      </c>
      <c r="AH7" s="374" t="s">
        <v>2321</v>
      </c>
      <c r="AI7" s="374">
        <v>5000</v>
      </c>
      <c r="AJ7" s="374">
        <v>0</v>
      </c>
      <c r="AK7" s="374">
        <v>1000</v>
      </c>
      <c r="AL7" s="722">
        <v>1.4999999999999999E-2</v>
      </c>
      <c r="AM7" s="722">
        <v>0.2</v>
      </c>
      <c r="AN7" s="369" t="s">
        <v>64</v>
      </c>
      <c r="AO7" s="367" t="s">
        <v>1326</v>
      </c>
      <c r="AP7" s="370" t="s">
        <v>13</v>
      </c>
      <c r="AQ7" s="376" t="s">
        <v>670</v>
      </c>
      <c r="AR7" s="369">
        <v>2.9999999999999996E-3</v>
      </c>
      <c r="AS7" s="369">
        <v>2.9999999999999996E-3</v>
      </c>
      <c r="AT7" s="369"/>
      <c r="AW7" s="711"/>
      <c r="AX7" s="712"/>
      <c r="AY7" s="712"/>
      <c r="AZ7" s="712"/>
      <c r="BA7" s="712"/>
      <c r="BB7" s="723"/>
      <c r="BC7" s="712"/>
      <c r="BD7" s="712"/>
      <c r="BE7" s="712"/>
      <c r="BF7" s="712"/>
      <c r="BG7" s="724"/>
      <c r="BH7" s="713"/>
      <c r="BI7" s="714"/>
      <c r="BJ7" s="714"/>
      <c r="BK7" s="714"/>
      <c r="BL7" s="218"/>
      <c r="BM7" s="713"/>
      <c r="BN7" s="713"/>
      <c r="BO7" s="713"/>
      <c r="BP7" s="713"/>
      <c r="BQ7" s="713"/>
      <c r="BR7" s="713"/>
      <c r="BS7" s="713"/>
      <c r="BT7" s="713"/>
      <c r="BU7" s="713"/>
      <c r="BV7" s="715"/>
      <c r="BW7" s="712"/>
    </row>
    <row r="8" spans="2:75" ht="15.75" customHeight="1">
      <c r="B8" s="363" t="s">
        <v>720</v>
      </c>
      <c r="C8" s="364">
        <v>39377954000153</v>
      </c>
      <c r="D8" s="365" t="s">
        <v>14</v>
      </c>
      <c r="E8" s="365" t="s">
        <v>607</v>
      </c>
      <c r="F8" s="365"/>
      <c r="G8" s="366"/>
      <c r="H8" s="366" t="s">
        <v>34</v>
      </c>
      <c r="I8" s="366" t="s">
        <v>34</v>
      </c>
      <c r="J8" s="366" t="s">
        <v>608</v>
      </c>
      <c r="K8" s="367" t="s">
        <v>48</v>
      </c>
      <c r="L8" s="368"/>
      <c r="M8" s="368" t="s">
        <v>34</v>
      </c>
      <c r="N8" s="367">
        <v>588881</v>
      </c>
      <c r="O8" s="367" t="s">
        <v>1323</v>
      </c>
      <c r="P8" s="371">
        <v>44188</v>
      </c>
      <c r="Q8" s="372">
        <v>67521217.359999999</v>
      </c>
      <c r="R8" s="372">
        <v>63217464.389841244</v>
      </c>
      <c r="S8" s="367">
        <v>33</v>
      </c>
      <c r="T8" s="369">
        <v>0.17443774871079154</v>
      </c>
      <c r="U8" s="369">
        <v>2.2549908245828298</v>
      </c>
      <c r="V8" s="369">
        <v>6.6416584760096153E-2</v>
      </c>
      <c r="W8" s="369">
        <v>0.65110461012744791</v>
      </c>
      <c r="X8" s="369" t="s">
        <v>1424</v>
      </c>
      <c r="Y8" s="369" t="s">
        <v>1424</v>
      </c>
      <c r="Z8" s="369" t="s">
        <v>1424</v>
      </c>
      <c r="AA8" s="369" t="s">
        <v>1424</v>
      </c>
      <c r="AB8" s="369">
        <v>0.23951537777885071</v>
      </c>
      <c r="AC8" s="373">
        <v>-1.7752598678111631E-2</v>
      </c>
      <c r="AD8" s="575">
        <v>0</v>
      </c>
      <c r="AE8" s="370" t="s">
        <v>2319</v>
      </c>
      <c r="AF8" s="370" t="s">
        <v>2320</v>
      </c>
      <c r="AG8" s="374" t="s">
        <v>59</v>
      </c>
      <c r="AH8" s="374" t="s">
        <v>2321</v>
      </c>
      <c r="AI8" s="374">
        <v>5000</v>
      </c>
      <c r="AJ8" s="374">
        <v>5000</v>
      </c>
      <c r="AK8" s="374">
        <v>5000</v>
      </c>
      <c r="AL8" s="722">
        <v>0.02</v>
      </c>
      <c r="AM8" s="722">
        <v>0.2</v>
      </c>
      <c r="AN8" s="369" t="s">
        <v>668</v>
      </c>
      <c r="AO8" s="367" t="s">
        <v>1326</v>
      </c>
      <c r="AP8" s="370" t="s">
        <v>718</v>
      </c>
      <c r="AQ8" s="376" t="s">
        <v>661</v>
      </c>
      <c r="AR8" s="369">
        <v>5.3333333333333332E-3</v>
      </c>
      <c r="AS8" s="369">
        <v>5.3333333333333332E-3</v>
      </c>
      <c r="AT8" s="369"/>
      <c r="AW8" s="711"/>
      <c r="AX8" s="712"/>
      <c r="AY8" s="712"/>
      <c r="AZ8" s="712"/>
      <c r="BA8" s="712"/>
      <c r="BB8" s="723"/>
      <c r="BC8" s="712"/>
      <c r="BD8" s="712"/>
      <c r="BE8" s="712"/>
      <c r="BF8" s="712"/>
      <c r="BG8" s="724"/>
      <c r="BH8" s="713"/>
      <c r="BI8" s="714"/>
      <c r="BJ8" s="714"/>
      <c r="BK8" s="714"/>
      <c r="BL8" s="218"/>
      <c r="BM8" s="713"/>
      <c r="BN8" s="713"/>
      <c r="BO8" s="713"/>
      <c r="BP8" s="713"/>
      <c r="BQ8" s="713"/>
      <c r="BR8" s="713"/>
      <c r="BS8" s="713"/>
      <c r="BT8" s="713"/>
      <c r="BU8" s="713"/>
      <c r="BV8" s="715"/>
      <c r="BW8" s="712"/>
    </row>
    <row r="9" spans="2:75" ht="15.75" customHeight="1">
      <c r="B9" s="363" t="s">
        <v>58</v>
      </c>
      <c r="C9" s="364">
        <v>23657955000111</v>
      </c>
      <c r="D9" s="365" t="s">
        <v>14</v>
      </c>
      <c r="E9" s="365" t="s">
        <v>607</v>
      </c>
      <c r="F9" s="365"/>
      <c r="G9" s="366"/>
      <c r="H9" s="366" t="s">
        <v>34</v>
      </c>
      <c r="I9" s="366" t="s">
        <v>34</v>
      </c>
      <c r="J9" s="366" t="s">
        <v>611</v>
      </c>
      <c r="K9" s="367"/>
      <c r="L9" s="368"/>
      <c r="M9" s="368" t="s">
        <v>1421</v>
      </c>
      <c r="N9" s="367">
        <v>423084</v>
      </c>
      <c r="O9" s="367" t="s">
        <v>1326</v>
      </c>
      <c r="P9" s="371">
        <v>42611</v>
      </c>
      <c r="Q9" s="372">
        <v>9696255.7599999998</v>
      </c>
      <c r="R9" s="372">
        <v>8667562.9175396822</v>
      </c>
      <c r="S9" s="367">
        <v>32</v>
      </c>
      <c r="T9" s="369">
        <v>7.6972969036157135E-2</v>
      </c>
      <c r="U9" s="369">
        <v>0.9950445944198002</v>
      </c>
      <c r="V9" s="369">
        <v>8.5880201142654267E-2</v>
      </c>
      <c r="W9" s="369">
        <v>0.84191313185754602</v>
      </c>
      <c r="X9" s="369">
        <v>0.40777769648154005</v>
      </c>
      <c r="Y9" s="369">
        <v>3.0922523495400975</v>
      </c>
      <c r="Z9" s="369">
        <v>0.34180123402466012</v>
      </c>
      <c r="AA9" s="369">
        <v>1.9429090221443213</v>
      </c>
      <c r="AB9" s="369">
        <v>0.19567748880338767</v>
      </c>
      <c r="AC9" s="373">
        <v>2.1980903640125227E-2</v>
      </c>
      <c r="AD9" s="575">
        <v>0</v>
      </c>
      <c r="AE9" s="370" t="s">
        <v>2319</v>
      </c>
      <c r="AF9" s="370" t="s">
        <v>2320</v>
      </c>
      <c r="AG9" s="374" t="s">
        <v>59</v>
      </c>
      <c r="AH9" s="374" t="s">
        <v>2321</v>
      </c>
      <c r="AI9" s="374">
        <v>5000</v>
      </c>
      <c r="AJ9" s="374">
        <v>1000</v>
      </c>
      <c r="AK9" s="374">
        <v>1000</v>
      </c>
      <c r="AL9" s="722">
        <v>1.4999999999999999E-2</v>
      </c>
      <c r="AM9" s="722">
        <v>0.2</v>
      </c>
      <c r="AN9" s="369" t="s">
        <v>668</v>
      </c>
      <c r="AO9" s="367" t="s">
        <v>1326</v>
      </c>
      <c r="AP9" s="370" t="s">
        <v>718</v>
      </c>
      <c r="AQ9" s="376" t="s">
        <v>661</v>
      </c>
      <c r="AR9" s="369">
        <v>2.9999999999999996E-3</v>
      </c>
      <c r="AS9" s="369">
        <v>2.9999999999999996E-3</v>
      </c>
      <c r="AT9" s="369"/>
      <c r="AW9" s="711"/>
      <c r="AX9" s="712"/>
      <c r="AY9" s="712"/>
      <c r="AZ9" s="712"/>
      <c r="BA9" s="712"/>
      <c r="BB9" s="723"/>
      <c r="BC9" s="712"/>
      <c r="BD9" s="712"/>
      <c r="BE9" s="712"/>
      <c r="BF9" s="712"/>
      <c r="BG9" s="724"/>
      <c r="BH9" s="713"/>
      <c r="BI9" s="714"/>
      <c r="BJ9" s="714"/>
      <c r="BK9" s="714"/>
      <c r="BL9" s="218"/>
      <c r="BM9" s="713"/>
      <c r="BN9" s="713"/>
      <c r="BO9" s="713"/>
      <c r="BP9" s="713"/>
      <c r="BQ9" s="713"/>
      <c r="BR9" s="713"/>
      <c r="BS9" s="713"/>
      <c r="BT9" s="713"/>
      <c r="BU9" s="713"/>
      <c r="BV9" s="715"/>
      <c r="BW9" s="712"/>
    </row>
    <row r="10" spans="2:75" ht="15.75" customHeight="1">
      <c r="B10" s="363" t="s">
        <v>61</v>
      </c>
      <c r="C10" s="364">
        <v>9599346000122</v>
      </c>
      <c r="D10" s="365" t="s">
        <v>14</v>
      </c>
      <c r="E10" s="365" t="s">
        <v>607</v>
      </c>
      <c r="F10" s="365"/>
      <c r="G10" s="366"/>
      <c r="H10" s="366" t="s">
        <v>34</v>
      </c>
      <c r="I10" s="366" t="s">
        <v>34</v>
      </c>
      <c r="J10" s="366" t="s">
        <v>608</v>
      </c>
      <c r="K10" s="367" t="s">
        <v>48</v>
      </c>
      <c r="L10" s="368"/>
      <c r="M10" s="368" t="s">
        <v>1421</v>
      </c>
      <c r="N10" s="367">
        <v>213705</v>
      </c>
      <c r="O10" s="367" t="s">
        <v>1323</v>
      </c>
      <c r="P10" s="371">
        <v>39629</v>
      </c>
      <c r="Q10" s="372">
        <v>197356987.77000001</v>
      </c>
      <c r="R10" s="372">
        <v>217644640.14107138</v>
      </c>
      <c r="S10" s="367">
        <v>4</v>
      </c>
      <c r="T10" s="369">
        <v>7.9195086974791717E-2</v>
      </c>
      <c r="U10" s="369">
        <v>1.0237703467285486</v>
      </c>
      <c r="V10" s="369">
        <v>-1.4266389219254716E-2</v>
      </c>
      <c r="W10" s="369">
        <v>-0.13985831737783291</v>
      </c>
      <c r="X10" s="369">
        <v>0.18828697723049315</v>
      </c>
      <c r="Y10" s="369">
        <v>1.4278143526546521</v>
      </c>
      <c r="Z10" s="369">
        <v>0.18282984477085007</v>
      </c>
      <c r="AA10" s="369">
        <v>1.0392641089672074</v>
      </c>
      <c r="AB10" s="369">
        <v>0.17089280801770934</v>
      </c>
      <c r="AC10" s="373">
        <v>-0.56731288329794505</v>
      </c>
      <c r="AD10" s="575">
        <v>0</v>
      </c>
      <c r="AE10" s="370" t="s">
        <v>2322</v>
      </c>
      <c r="AF10" s="370" t="s">
        <v>2323</v>
      </c>
      <c r="AG10" s="374" t="s">
        <v>721</v>
      </c>
      <c r="AH10" s="374" t="s">
        <v>2321</v>
      </c>
      <c r="AI10" s="374">
        <v>500</v>
      </c>
      <c r="AJ10" s="374">
        <v>100</v>
      </c>
      <c r="AK10" s="374">
        <v>500</v>
      </c>
      <c r="AL10" s="722">
        <v>0.02</v>
      </c>
      <c r="AM10" s="722">
        <v>0.2</v>
      </c>
      <c r="AN10" s="369" t="s">
        <v>668</v>
      </c>
      <c r="AO10" s="367" t="s">
        <v>1326</v>
      </c>
      <c r="AP10" s="370" t="s">
        <v>718</v>
      </c>
      <c r="AQ10" s="376" t="s">
        <v>669</v>
      </c>
      <c r="AR10" s="369">
        <v>3.3333333333333331E-3</v>
      </c>
      <c r="AS10" s="369">
        <v>3.3333333333333331E-3</v>
      </c>
      <c r="AT10" s="369"/>
      <c r="AW10" s="711"/>
      <c r="AX10" s="712"/>
      <c r="AY10" s="712"/>
      <c r="AZ10" s="712"/>
      <c r="BA10" s="712"/>
      <c r="BB10" s="723"/>
      <c r="BC10" s="712"/>
      <c r="BD10" s="712"/>
      <c r="BE10" s="712"/>
      <c r="BF10" s="712"/>
      <c r="BG10" s="724"/>
      <c r="BH10" s="713"/>
      <c r="BI10" s="714"/>
      <c r="BJ10" s="714"/>
      <c r="BK10" s="714"/>
      <c r="BL10" s="218"/>
      <c r="BM10" s="713"/>
      <c r="BN10" s="713"/>
      <c r="BO10" s="713"/>
      <c r="BP10" s="713"/>
      <c r="BQ10" s="713"/>
      <c r="BR10" s="713"/>
      <c r="BS10" s="713"/>
      <c r="BT10" s="713"/>
      <c r="BU10" s="713"/>
      <c r="BV10" s="715"/>
      <c r="BW10" s="712"/>
    </row>
    <row r="11" spans="2:75" ht="15.75" customHeight="1">
      <c r="B11" s="363" t="s">
        <v>62</v>
      </c>
      <c r="C11" s="364">
        <v>9550197000107</v>
      </c>
      <c r="D11" s="365" t="s">
        <v>14</v>
      </c>
      <c r="E11" s="365" t="s">
        <v>607</v>
      </c>
      <c r="F11" s="365"/>
      <c r="G11" s="366"/>
      <c r="H11" s="366" t="s">
        <v>34</v>
      </c>
      <c r="I11" s="366" t="s">
        <v>34</v>
      </c>
      <c r="J11" s="366" t="s">
        <v>608</v>
      </c>
      <c r="K11" s="367" t="s">
        <v>48</v>
      </c>
      <c r="L11" s="368"/>
      <c r="M11" s="368" t="s">
        <v>1421</v>
      </c>
      <c r="N11" s="367">
        <v>213691</v>
      </c>
      <c r="O11" s="367" t="s">
        <v>1323</v>
      </c>
      <c r="P11" s="371">
        <v>39629</v>
      </c>
      <c r="Q11" s="372">
        <v>345428700.72000003</v>
      </c>
      <c r="R11" s="372">
        <v>379102380.53019869</v>
      </c>
      <c r="S11" s="367">
        <v>20</v>
      </c>
      <c r="T11" s="369">
        <v>-3.7647870011649154E-2</v>
      </c>
      <c r="U11" s="369">
        <v>-0.48668136380336047</v>
      </c>
      <c r="V11" s="369">
        <v>-7.4805478087655697E-2</v>
      </c>
      <c r="W11" s="369">
        <v>-0.73334381497622037</v>
      </c>
      <c r="X11" s="369">
        <v>5.4805802864507092E-2</v>
      </c>
      <c r="Y11" s="369">
        <v>0.41560235917384331</v>
      </c>
      <c r="Z11" s="369">
        <v>0.18192514579187913</v>
      </c>
      <c r="AA11" s="369">
        <v>1.0341215066779466</v>
      </c>
      <c r="AB11" s="369">
        <v>0.24912221650959668</v>
      </c>
      <c r="AC11" s="373">
        <v>-0.57779851541551552</v>
      </c>
      <c r="AD11" s="575">
        <v>0</v>
      </c>
      <c r="AE11" s="370" t="s">
        <v>2322</v>
      </c>
      <c r="AF11" s="370" t="s">
        <v>2323</v>
      </c>
      <c r="AG11" s="374" t="s">
        <v>721</v>
      </c>
      <c r="AH11" s="374" t="s">
        <v>2321</v>
      </c>
      <c r="AI11" s="374">
        <v>500</v>
      </c>
      <c r="AJ11" s="374">
        <v>100</v>
      </c>
      <c r="AK11" s="374">
        <v>500</v>
      </c>
      <c r="AL11" s="722">
        <v>0.02</v>
      </c>
      <c r="AM11" s="722">
        <v>0.2</v>
      </c>
      <c r="AN11" s="369" t="s">
        <v>668</v>
      </c>
      <c r="AO11" s="367" t="s">
        <v>1326</v>
      </c>
      <c r="AP11" s="370" t="s">
        <v>718</v>
      </c>
      <c r="AQ11" s="376" t="s">
        <v>683</v>
      </c>
      <c r="AR11" s="369">
        <v>3.3333333333333331E-3</v>
      </c>
      <c r="AS11" s="369">
        <v>3.3333333333333331E-3</v>
      </c>
      <c r="AT11" s="369"/>
      <c r="AW11" s="711"/>
      <c r="AX11" s="712"/>
      <c r="AY11" s="712"/>
      <c r="AZ11" s="712"/>
      <c r="BA11" s="712"/>
      <c r="BB11" s="723"/>
      <c r="BC11" s="712"/>
      <c r="BD11" s="712"/>
      <c r="BE11" s="712"/>
      <c r="BF11" s="712"/>
      <c r="BG11" s="724"/>
      <c r="BH11" s="713"/>
      <c r="BI11" s="714"/>
      <c r="BJ11" s="714"/>
      <c r="BK11" s="714"/>
      <c r="BL11" s="218"/>
      <c r="BM11" s="713"/>
      <c r="BN11" s="713"/>
      <c r="BO11" s="713"/>
      <c r="BP11" s="713"/>
      <c r="BQ11" s="713"/>
      <c r="BR11" s="713"/>
      <c r="BS11" s="713"/>
      <c r="BT11" s="713"/>
      <c r="BU11" s="713"/>
      <c r="BV11" s="715"/>
      <c r="BW11" s="712"/>
    </row>
    <row r="12" spans="2:75" ht="15.75" customHeight="1">
      <c r="B12" s="363" t="s">
        <v>63</v>
      </c>
      <c r="C12" s="364">
        <v>36181846000112</v>
      </c>
      <c r="D12" s="365" t="s">
        <v>13</v>
      </c>
      <c r="E12" s="365" t="s">
        <v>616</v>
      </c>
      <c r="F12" s="365" t="s">
        <v>617</v>
      </c>
      <c r="G12" s="366" t="s">
        <v>34</v>
      </c>
      <c r="H12" s="366" t="s">
        <v>1339</v>
      </c>
      <c r="I12" s="366" t="s">
        <v>34</v>
      </c>
      <c r="J12" s="366" t="s">
        <v>608</v>
      </c>
      <c r="K12" s="367" t="s">
        <v>48</v>
      </c>
      <c r="L12" s="368"/>
      <c r="M12" s="368" t="s">
        <v>34</v>
      </c>
      <c r="N12" s="367">
        <v>531715</v>
      </c>
      <c r="O12" s="367" t="s">
        <v>1323</v>
      </c>
      <c r="P12" s="371">
        <v>43922</v>
      </c>
      <c r="Q12" s="372">
        <v>673939480.39999998</v>
      </c>
      <c r="R12" s="372">
        <v>1218769776.60869</v>
      </c>
      <c r="S12" s="367">
        <v>31</v>
      </c>
      <c r="T12" s="369">
        <v>-3.6293599792973641E-3</v>
      </c>
      <c r="U12" s="369">
        <v>-4.6917444835822816E-2</v>
      </c>
      <c r="V12" s="369">
        <v>1.8581823835060352E-2</v>
      </c>
      <c r="W12" s="369">
        <v>0.18216400628375781</v>
      </c>
      <c r="X12" s="369">
        <v>1.3961187764306437E-2</v>
      </c>
      <c r="Y12" s="369">
        <v>0.10587022301378222</v>
      </c>
      <c r="Z12" s="369" t="s">
        <v>1424</v>
      </c>
      <c r="AA12" s="369" t="s">
        <v>1424</v>
      </c>
      <c r="AB12" s="369">
        <v>4.0256160220714265E-2</v>
      </c>
      <c r="AC12" s="373">
        <v>-1.9359125540116628</v>
      </c>
      <c r="AD12" s="575">
        <v>36181795000129</v>
      </c>
      <c r="AE12" s="370" t="s">
        <v>2324</v>
      </c>
      <c r="AF12" s="370" t="s">
        <v>2320</v>
      </c>
      <c r="AG12" s="374" t="s">
        <v>59</v>
      </c>
      <c r="AH12" s="374" t="s">
        <v>2321</v>
      </c>
      <c r="AI12" s="374">
        <v>25000</v>
      </c>
      <c r="AJ12" s="374">
        <v>1000</v>
      </c>
      <c r="AK12" s="374">
        <v>10000</v>
      </c>
      <c r="AL12" s="722">
        <v>0.02</v>
      </c>
      <c r="AM12" s="722">
        <v>0.2</v>
      </c>
      <c r="AN12" s="369" t="s">
        <v>64</v>
      </c>
      <c r="AO12" s="367" t="s">
        <v>1326</v>
      </c>
      <c r="AP12" s="370" t="s">
        <v>13</v>
      </c>
      <c r="AQ12" s="376" t="s">
        <v>670</v>
      </c>
      <c r="AR12" s="369">
        <v>4.0000000000000001E-3</v>
      </c>
      <c r="AS12" s="369">
        <v>4.0000000000000001E-3</v>
      </c>
      <c r="AT12" s="369"/>
      <c r="AW12" s="711"/>
      <c r="AX12" s="712"/>
      <c r="AY12" s="712"/>
      <c r="AZ12" s="712"/>
      <c r="BA12" s="712"/>
      <c r="BB12" s="723"/>
      <c r="BC12" s="712"/>
      <c r="BD12" s="712"/>
      <c r="BE12" s="712"/>
      <c r="BF12" s="712"/>
      <c r="BG12" s="724"/>
      <c r="BH12" s="713"/>
      <c r="BI12" s="714"/>
      <c r="BJ12" s="714"/>
      <c r="BK12" s="714"/>
      <c r="BL12" s="218"/>
      <c r="BM12" s="713"/>
      <c r="BN12" s="713"/>
      <c r="BO12" s="713"/>
      <c r="BP12" s="713"/>
      <c r="BQ12" s="713"/>
      <c r="BR12" s="713"/>
      <c r="BS12" s="713"/>
      <c r="BT12" s="713"/>
      <c r="BU12" s="713"/>
      <c r="BV12" s="715"/>
      <c r="BW12" s="712"/>
    </row>
    <row r="13" spans="2:75" ht="15.75" customHeight="1">
      <c r="B13" s="363" t="s">
        <v>65</v>
      </c>
      <c r="C13" s="364">
        <v>21983042000160</v>
      </c>
      <c r="D13" s="365" t="s">
        <v>13</v>
      </c>
      <c r="E13" s="365" t="s">
        <v>615</v>
      </c>
      <c r="F13" s="365" t="s">
        <v>619</v>
      </c>
      <c r="G13" s="366" t="s">
        <v>34</v>
      </c>
      <c r="H13" s="366" t="s">
        <v>1339</v>
      </c>
      <c r="I13" s="366" t="s">
        <v>34</v>
      </c>
      <c r="J13" s="366" t="s">
        <v>611</v>
      </c>
      <c r="K13" s="367" t="s">
        <v>48</v>
      </c>
      <c r="L13" s="368" t="s">
        <v>1341</v>
      </c>
      <c r="M13" s="368" t="s">
        <v>34</v>
      </c>
      <c r="N13" s="367">
        <v>396729</v>
      </c>
      <c r="O13" s="367" t="s">
        <v>1323</v>
      </c>
      <c r="P13" s="371">
        <v>42153</v>
      </c>
      <c r="Q13" s="372">
        <v>678603426.64999998</v>
      </c>
      <c r="R13" s="372">
        <v>727525671.39785659</v>
      </c>
      <c r="S13" s="367">
        <v>18</v>
      </c>
      <c r="T13" s="369">
        <v>7.1971349791794204E-2</v>
      </c>
      <c r="U13" s="369">
        <v>0.93038768622503421</v>
      </c>
      <c r="V13" s="369">
        <v>9.9269709489079094E-2</v>
      </c>
      <c r="W13" s="369">
        <v>0.97317508462412372</v>
      </c>
      <c r="X13" s="369">
        <v>0.12402252340096243</v>
      </c>
      <c r="Y13" s="369">
        <v>0.94048532494929904</v>
      </c>
      <c r="Z13" s="369">
        <v>0.17627075555948735</v>
      </c>
      <c r="AA13" s="369">
        <v>1.0019801195100873</v>
      </c>
      <c r="AB13" s="369">
        <v>2.3854553674504595E-2</v>
      </c>
      <c r="AC13" s="373">
        <v>-9.2507347236399418E-2</v>
      </c>
      <c r="AD13" s="575">
        <v>21983079000198</v>
      </c>
      <c r="AE13" s="370" t="s">
        <v>2325</v>
      </c>
      <c r="AF13" s="370" t="s">
        <v>2326</v>
      </c>
      <c r="AG13" s="374" t="s">
        <v>1459</v>
      </c>
      <c r="AH13" s="374" t="s">
        <v>2321</v>
      </c>
      <c r="AI13" s="374">
        <v>50000</v>
      </c>
      <c r="AJ13" s="374">
        <v>5000</v>
      </c>
      <c r="AK13" s="374">
        <v>25000</v>
      </c>
      <c r="AL13" s="722">
        <v>1.9E-2</v>
      </c>
      <c r="AM13" s="722">
        <v>0.2</v>
      </c>
      <c r="AN13" s="369" t="s">
        <v>64</v>
      </c>
      <c r="AO13" s="367" t="s">
        <v>1326</v>
      </c>
      <c r="AP13" s="370" t="s">
        <v>13</v>
      </c>
      <c r="AQ13" s="376" t="s">
        <v>673</v>
      </c>
      <c r="AR13" s="369">
        <v>3.7999999999999996E-3</v>
      </c>
      <c r="AS13" s="369">
        <v>3.7999999999999996E-3</v>
      </c>
      <c r="AT13" s="369"/>
      <c r="AW13" s="711"/>
      <c r="AX13" s="712"/>
      <c r="AY13" s="712"/>
      <c r="AZ13" s="712"/>
      <c r="BA13" s="712"/>
      <c r="BB13" s="723"/>
      <c r="BC13" s="712"/>
      <c r="BD13" s="712"/>
      <c r="BE13" s="712"/>
      <c r="BF13" s="712"/>
      <c r="BG13" s="724"/>
      <c r="BH13" s="713"/>
      <c r="BI13" s="714"/>
      <c r="BJ13" s="714"/>
      <c r="BK13" s="714"/>
      <c r="BL13" s="218"/>
      <c r="BM13" s="713"/>
      <c r="BN13" s="713"/>
      <c r="BO13" s="713"/>
      <c r="BP13" s="713"/>
      <c r="BQ13" s="713"/>
      <c r="BR13" s="713"/>
      <c r="BS13" s="713"/>
      <c r="BT13" s="713"/>
      <c r="BU13" s="713"/>
      <c r="BV13" s="715"/>
      <c r="BW13" s="712"/>
    </row>
    <row r="14" spans="2:75" ht="15.75" customHeight="1">
      <c r="B14" s="363" t="s">
        <v>66</v>
      </c>
      <c r="C14" s="364">
        <v>35618055000144</v>
      </c>
      <c r="D14" s="365" t="s">
        <v>13</v>
      </c>
      <c r="E14" s="365" t="s">
        <v>616</v>
      </c>
      <c r="F14" s="365" t="s">
        <v>618</v>
      </c>
      <c r="G14" s="366" t="s">
        <v>34</v>
      </c>
      <c r="H14" s="366" t="s">
        <v>1340</v>
      </c>
      <c r="I14" s="366" t="s">
        <v>34</v>
      </c>
      <c r="J14" s="366" t="s">
        <v>611</v>
      </c>
      <c r="K14" s="367" t="s">
        <v>48</v>
      </c>
      <c r="L14" s="368" t="s">
        <v>1341</v>
      </c>
      <c r="M14" s="368" t="s">
        <v>34</v>
      </c>
      <c r="N14" s="367">
        <v>519790</v>
      </c>
      <c r="O14" s="367" t="s">
        <v>1323</v>
      </c>
      <c r="P14" s="371">
        <v>43826</v>
      </c>
      <c r="Q14" s="372">
        <v>478992348.19999999</v>
      </c>
      <c r="R14" s="372">
        <v>712390279.15127027</v>
      </c>
      <c r="S14" s="367">
        <v>18</v>
      </c>
      <c r="T14" s="369">
        <v>8.0481978291454759E-2</v>
      </c>
      <c r="U14" s="369">
        <v>1.0404062419562594</v>
      </c>
      <c r="V14" s="369">
        <v>0.11968384383946451</v>
      </c>
      <c r="W14" s="369">
        <v>1.173301860719405</v>
      </c>
      <c r="X14" s="369">
        <v>0.16466647534307266</v>
      </c>
      <c r="Y14" s="369">
        <v>1.2486957959289808</v>
      </c>
      <c r="Z14" s="369" t="s">
        <v>1424</v>
      </c>
      <c r="AA14" s="369" t="s">
        <v>1424</v>
      </c>
      <c r="AB14" s="369">
        <v>7.594161015106822E-2</v>
      </c>
      <c r="AC14" s="373">
        <v>0.24660405106227398</v>
      </c>
      <c r="AD14" s="575">
        <v>35618088000194</v>
      </c>
      <c r="AE14" s="370" t="s">
        <v>2325</v>
      </c>
      <c r="AF14" s="370" t="s">
        <v>2326</v>
      </c>
      <c r="AG14" s="374" t="s">
        <v>1459</v>
      </c>
      <c r="AH14" s="374" t="s">
        <v>2318</v>
      </c>
      <c r="AI14" s="374">
        <v>50000</v>
      </c>
      <c r="AJ14" s="374">
        <v>5000</v>
      </c>
      <c r="AK14" s="374">
        <v>25000</v>
      </c>
      <c r="AL14" s="722">
        <v>1.9E-2</v>
      </c>
      <c r="AM14" s="722">
        <v>0.2</v>
      </c>
      <c r="AN14" s="369" t="s">
        <v>64</v>
      </c>
      <c r="AO14" s="367" t="s">
        <v>1326</v>
      </c>
      <c r="AP14" s="370" t="s">
        <v>13</v>
      </c>
      <c r="AQ14" s="376" t="s">
        <v>673</v>
      </c>
      <c r="AR14" s="369">
        <v>3.7999999999999996E-3</v>
      </c>
      <c r="AS14" s="369">
        <v>3.7999999999999996E-3</v>
      </c>
      <c r="AT14" s="369"/>
      <c r="AW14" s="711"/>
      <c r="AX14" s="712"/>
      <c r="AY14" s="712"/>
      <c r="AZ14" s="712"/>
      <c r="BA14" s="712"/>
      <c r="BB14" s="723"/>
      <c r="BC14" s="712"/>
      <c r="BD14" s="712"/>
      <c r="BE14" s="712"/>
      <c r="BF14" s="712"/>
      <c r="BG14" s="724"/>
      <c r="BH14" s="713"/>
      <c r="BI14" s="714"/>
      <c r="BJ14" s="714"/>
      <c r="BK14" s="714"/>
      <c r="BL14" s="218"/>
      <c r="BM14" s="713"/>
      <c r="BN14" s="713"/>
      <c r="BO14" s="713"/>
      <c r="BP14" s="713"/>
      <c r="BQ14" s="713"/>
      <c r="BR14" s="713"/>
      <c r="BS14" s="713"/>
      <c r="BT14" s="713"/>
      <c r="BU14" s="713"/>
      <c r="BV14" s="715"/>
      <c r="BW14" s="712"/>
    </row>
    <row r="15" spans="2:75" ht="15.75" customHeight="1">
      <c r="B15" s="363" t="s">
        <v>722</v>
      </c>
      <c r="C15" s="364">
        <v>18860059000115</v>
      </c>
      <c r="D15" s="365" t="s">
        <v>13</v>
      </c>
      <c r="E15" s="365" t="s">
        <v>615</v>
      </c>
      <c r="F15" s="365" t="s">
        <v>619</v>
      </c>
      <c r="G15" s="366" t="s">
        <v>34</v>
      </c>
      <c r="H15" s="366" t="s">
        <v>1339</v>
      </c>
      <c r="I15" s="366" t="s">
        <v>34</v>
      </c>
      <c r="J15" s="366" t="s">
        <v>608</v>
      </c>
      <c r="K15" s="367" t="s">
        <v>48</v>
      </c>
      <c r="L15" s="368" t="s">
        <v>1341</v>
      </c>
      <c r="M15" s="368" t="s">
        <v>34</v>
      </c>
      <c r="N15" s="367">
        <v>350273</v>
      </c>
      <c r="O15" s="367" t="s">
        <v>1323</v>
      </c>
      <c r="P15" s="371">
        <v>41547</v>
      </c>
      <c r="Q15" s="372">
        <v>939281092.88</v>
      </c>
      <c r="R15" s="372">
        <v>535640798.37011862</v>
      </c>
      <c r="S15" s="367">
        <v>5</v>
      </c>
      <c r="T15" s="369">
        <v>0.11979101757561228</v>
      </c>
      <c r="U15" s="369">
        <v>1.5485618651746267</v>
      </c>
      <c r="V15" s="369">
        <v>0.14892911113392082</v>
      </c>
      <c r="W15" s="369">
        <v>1.4600032686374838</v>
      </c>
      <c r="X15" s="369">
        <v>0.19416570005504563</v>
      </c>
      <c r="Y15" s="369">
        <v>1.4723937757652545</v>
      </c>
      <c r="Z15" s="369">
        <v>0.25143913460214828</v>
      </c>
      <c r="AA15" s="369">
        <v>1.4292615546947631</v>
      </c>
      <c r="AB15" s="369">
        <v>2.1839811476745085E-2</v>
      </c>
      <c r="AC15" s="373">
        <v>1.9209831210894246</v>
      </c>
      <c r="AD15" s="575">
        <v>18422264000107</v>
      </c>
      <c r="AE15" s="370" t="s">
        <v>2325</v>
      </c>
      <c r="AF15" s="370" t="s">
        <v>2326</v>
      </c>
      <c r="AG15" s="374" t="s">
        <v>1459</v>
      </c>
      <c r="AH15" s="374" t="s">
        <v>2321</v>
      </c>
      <c r="AI15" s="374">
        <v>50000</v>
      </c>
      <c r="AJ15" s="374">
        <v>5000</v>
      </c>
      <c r="AK15" s="374">
        <v>25000</v>
      </c>
      <c r="AL15" s="722">
        <v>1.9E-2</v>
      </c>
      <c r="AM15" s="722">
        <v>0.2</v>
      </c>
      <c r="AN15" s="369" t="s">
        <v>64</v>
      </c>
      <c r="AO15" s="367" t="s">
        <v>1326</v>
      </c>
      <c r="AP15" s="370" t="s">
        <v>13</v>
      </c>
      <c r="AQ15" s="376" t="s">
        <v>666</v>
      </c>
      <c r="AR15" s="369">
        <v>4.7499999999999999E-3</v>
      </c>
      <c r="AS15" s="369">
        <v>4.7499999999999999E-3</v>
      </c>
      <c r="AT15" s="369"/>
      <c r="AW15" s="711"/>
      <c r="AX15" s="712"/>
      <c r="AY15" s="712"/>
      <c r="AZ15" s="712"/>
      <c r="BA15" s="712"/>
      <c r="BB15" s="723"/>
      <c r="BC15" s="712"/>
      <c r="BD15" s="712"/>
      <c r="BE15" s="712"/>
      <c r="BF15" s="712"/>
      <c r="BG15" s="724"/>
      <c r="BH15" s="713"/>
      <c r="BI15" s="714"/>
      <c r="BJ15" s="714"/>
      <c r="BK15" s="714"/>
      <c r="BL15" s="218"/>
      <c r="BM15" s="713"/>
      <c r="BN15" s="713"/>
      <c r="BO15" s="713"/>
      <c r="BP15" s="713"/>
      <c r="BQ15" s="713"/>
      <c r="BR15" s="713"/>
      <c r="BS15" s="713"/>
      <c r="BT15" s="713"/>
      <c r="BU15" s="713"/>
      <c r="BV15" s="715"/>
      <c r="BW15" s="712"/>
    </row>
    <row r="16" spans="2:75" ht="15.75" customHeight="1">
      <c r="B16" s="363" t="s">
        <v>1530</v>
      </c>
      <c r="C16" s="364">
        <v>39773725000158</v>
      </c>
      <c r="D16" s="365" t="s">
        <v>14</v>
      </c>
      <c r="E16" s="365" t="s">
        <v>614</v>
      </c>
      <c r="F16" s="365" t="s">
        <v>691</v>
      </c>
      <c r="G16" s="366" t="s">
        <v>34</v>
      </c>
      <c r="H16" s="366" t="s">
        <v>867</v>
      </c>
      <c r="I16" s="366" t="s">
        <v>34</v>
      </c>
      <c r="J16" s="366" t="s">
        <v>608</v>
      </c>
      <c r="K16" s="367" t="s">
        <v>48</v>
      </c>
      <c r="L16" s="368"/>
      <c r="M16" s="368" t="s">
        <v>1421</v>
      </c>
      <c r="N16" s="367">
        <v>585971</v>
      </c>
      <c r="O16" s="367" t="s">
        <v>1323</v>
      </c>
      <c r="P16" s="371">
        <v>44306</v>
      </c>
      <c r="Q16" s="372">
        <v>19949689.170000002</v>
      </c>
      <c r="R16" s="372">
        <v>15665135.119047625</v>
      </c>
      <c r="S16" s="367">
        <v>23</v>
      </c>
      <c r="T16" s="369">
        <v>7.2211020755875044E-2</v>
      </c>
      <c r="U16" s="369">
        <v>0.81222331680305315</v>
      </c>
      <c r="V16" s="369">
        <v>7.7816957615013393E-2</v>
      </c>
      <c r="W16" s="369">
        <v>0.71418134650927767</v>
      </c>
      <c r="X16" s="369" t="s">
        <v>1424</v>
      </c>
      <c r="Y16" s="369" t="s">
        <v>1424</v>
      </c>
      <c r="Z16" s="369" t="s">
        <v>1424</v>
      </c>
      <c r="AA16" s="369" t="s">
        <v>1424</v>
      </c>
      <c r="AB16" s="369">
        <v>0.1597622821266331</v>
      </c>
      <c r="AC16" s="373">
        <v>-9.8686229501271885E-2</v>
      </c>
      <c r="AD16" s="575">
        <v>39741188000164</v>
      </c>
      <c r="AE16" s="370" t="s">
        <v>2325</v>
      </c>
      <c r="AF16" s="370" t="s">
        <v>2320</v>
      </c>
      <c r="AG16" s="374" t="s">
        <v>59</v>
      </c>
      <c r="AH16" s="374" t="s">
        <v>2327</v>
      </c>
      <c r="AI16" s="374">
        <v>5000</v>
      </c>
      <c r="AJ16" s="374" t="s">
        <v>1436</v>
      </c>
      <c r="AK16" s="374" t="s">
        <v>1436</v>
      </c>
      <c r="AL16" s="722">
        <v>0.02</v>
      </c>
      <c r="AM16" s="722">
        <v>0.2</v>
      </c>
      <c r="AN16" s="369" t="s">
        <v>668</v>
      </c>
      <c r="AO16" s="367" t="s">
        <v>1323</v>
      </c>
      <c r="AP16" s="370" t="s">
        <v>718</v>
      </c>
      <c r="AQ16" s="376" t="s">
        <v>2328</v>
      </c>
      <c r="AR16" s="369" t="s">
        <v>34</v>
      </c>
      <c r="AS16" s="369" t="s">
        <v>34</v>
      </c>
      <c r="AT16" s="369"/>
      <c r="AW16" s="711"/>
      <c r="AX16" s="712"/>
      <c r="AY16" s="712"/>
      <c r="AZ16" s="712"/>
      <c r="BA16" s="712"/>
      <c r="BB16" s="723"/>
      <c r="BC16" s="712"/>
      <c r="BD16" s="712"/>
      <c r="BE16" s="712"/>
      <c r="BF16" s="712"/>
      <c r="BG16" s="724"/>
      <c r="BH16" s="713"/>
      <c r="BI16" s="714"/>
      <c r="BJ16" s="714"/>
      <c r="BK16" s="714"/>
      <c r="BL16" s="218"/>
      <c r="BM16" s="713"/>
      <c r="BN16" s="713"/>
      <c r="BO16" s="713"/>
      <c r="BP16" s="713"/>
      <c r="BQ16" s="713"/>
      <c r="BR16" s="713"/>
      <c r="BS16" s="713"/>
      <c r="BT16" s="713"/>
      <c r="BU16" s="713"/>
      <c r="BV16" s="715"/>
      <c r="BW16" s="712"/>
    </row>
    <row r="17" spans="2:75" ht="15.75" customHeight="1">
      <c r="B17" s="363" t="s">
        <v>646</v>
      </c>
      <c r="C17" s="364">
        <v>32073525000143</v>
      </c>
      <c r="D17" s="365" t="s">
        <v>14</v>
      </c>
      <c r="E17" s="365" t="s">
        <v>614</v>
      </c>
      <c r="F17" s="365" t="s">
        <v>691</v>
      </c>
      <c r="G17" s="366"/>
      <c r="H17" s="366" t="s">
        <v>867</v>
      </c>
      <c r="I17" s="366" t="s">
        <v>34</v>
      </c>
      <c r="J17" s="366" t="s">
        <v>608</v>
      </c>
      <c r="K17" s="367" t="s">
        <v>48</v>
      </c>
      <c r="L17" s="368" t="s">
        <v>717</v>
      </c>
      <c r="M17" s="368" t="s">
        <v>34</v>
      </c>
      <c r="N17" s="367">
        <v>485675</v>
      </c>
      <c r="O17" s="367" t="s">
        <v>1323</v>
      </c>
      <c r="P17" s="371">
        <v>43461</v>
      </c>
      <c r="Q17" s="372">
        <v>743709167.04999995</v>
      </c>
      <c r="R17" s="372">
        <v>585249435.06793654</v>
      </c>
      <c r="S17" s="367">
        <v>32</v>
      </c>
      <c r="T17" s="369">
        <v>0.15924514614955787</v>
      </c>
      <c r="U17" s="369">
        <v>2.0585930859608101</v>
      </c>
      <c r="V17" s="369">
        <v>0.15461018483594602</v>
      </c>
      <c r="W17" s="369">
        <v>1.5156967869239706</v>
      </c>
      <c r="X17" s="369">
        <v>0.36953838329088629</v>
      </c>
      <c r="Y17" s="369">
        <v>2.8022766910407082</v>
      </c>
      <c r="Z17" s="369">
        <v>0.67756588679432128</v>
      </c>
      <c r="AA17" s="369">
        <v>3.8515041594464403</v>
      </c>
      <c r="AB17" s="369">
        <v>0.16461533049601917</v>
      </c>
      <c r="AC17" s="373">
        <v>0.36547124018733934</v>
      </c>
      <c r="AD17" s="575">
        <v>32071783000190</v>
      </c>
      <c r="AE17" s="370" t="s">
        <v>2325</v>
      </c>
      <c r="AF17" s="370" t="s">
        <v>2326</v>
      </c>
      <c r="AG17" s="374" t="s">
        <v>1459</v>
      </c>
      <c r="AH17" s="374" t="s">
        <v>2318</v>
      </c>
      <c r="AI17" s="374">
        <v>50000</v>
      </c>
      <c r="AJ17" s="374">
        <v>5000</v>
      </c>
      <c r="AK17" s="374">
        <v>25000</v>
      </c>
      <c r="AL17" s="722">
        <v>1.9E-2</v>
      </c>
      <c r="AM17" s="722">
        <v>0.2</v>
      </c>
      <c r="AN17" s="369" t="s">
        <v>34</v>
      </c>
      <c r="AO17" s="367" t="s">
        <v>1326</v>
      </c>
      <c r="AP17" s="370" t="s">
        <v>718</v>
      </c>
      <c r="AQ17" s="376" t="s">
        <v>661</v>
      </c>
      <c r="AR17" s="369">
        <v>4.7499999999999999E-3</v>
      </c>
      <c r="AS17" s="369">
        <v>4.7499999999999999E-3</v>
      </c>
      <c r="AT17" s="369"/>
      <c r="AW17" s="711"/>
      <c r="AX17" s="712"/>
      <c r="AY17" s="712"/>
      <c r="AZ17" s="712"/>
      <c r="BA17" s="712"/>
      <c r="BB17" s="723"/>
      <c r="BC17" s="712"/>
      <c r="BD17" s="712"/>
      <c r="BE17" s="712"/>
      <c r="BF17" s="712"/>
      <c r="BG17" s="724"/>
      <c r="BH17" s="713"/>
      <c r="BI17" s="714"/>
      <c r="BJ17" s="714"/>
      <c r="BK17" s="714"/>
      <c r="BL17" s="218"/>
      <c r="BM17" s="713"/>
      <c r="BN17" s="713"/>
      <c r="BO17" s="713"/>
      <c r="BP17" s="713"/>
      <c r="BQ17" s="713"/>
      <c r="BR17" s="713"/>
      <c r="BS17" s="713"/>
      <c r="BT17" s="713"/>
      <c r="BU17" s="713"/>
      <c r="BV17" s="715"/>
      <c r="BW17" s="712"/>
    </row>
    <row r="18" spans="2:75" ht="15.75" customHeight="1">
      <c r="B18" s="363" t="s">
        <v>1531</v>
      </c>
      <c r="C18" s="364">
        <v>32892827000143</v>
      </c>
      <c r="D18" s="365" t="s">
        <v>14</v>
      </c>
      <c r="E18" s="365" t="s">
        <v>614</v>
      </c>
      <c r="F18" s="365" t="s">
        <v>691</v>
      </c>
      <c r="G18" s="366"/>
      <c r="H18" s="366" t="s">
        <v>867</v>
      </c>
      <c r="I18" s="366" t="s">
        <v>34</v>
      </c>
      <c r="J18" s="366" t="s">
        <v>608</v>
      </c>
      <c r="K18" s="367" t="s">
        <v>48</v>
      </c>
      <c r="L18" s="368"/>
      <c r="M18" s="368"/>
      <c r="N18" s="367">
        <v>499943</v>
      </c>
      <c r="O18" s="367" t="s">
        <v>1323</v>
      </c>
      <c r="P18" s="371">
        <v>43643</v>
      </c>
      <c r="Q18" s="372">
        <v>313489083.39999998</v>
      </c>
      <c r="R18" s="372">
        <v>305813815.0378176</v>
      </c>
      <c r="S18" s="367">
        <v>33</v>
      </c>
      <c r="T18" s="369">
        <v>0.13201872949536453</v>
      </c>
      <c r="U18" s="369">
        <v>1.4849352526584523</v>
      </c>
      <c r="V18" s="369">
        <v>0.15563752503011696</v>
      </c>
      <c r="W18" s="369">
        <v>1.428395822711209</v>
      </c>
      <c r="X18" s="369">
        <v>0.48307027017444026</v>
      </c>
      <c r="Y18" s="369">
        <v>3.3968489119161025</v>
      </c>
      <c r="Z18" s="369">
        <v>0.60950574926801959</v>
      </c>
      <c r="AA18" s="369">
        <v>3.3306829856274129</v>
      </c>
      <c r="AB18" s="369">
        <v>0.16446018438316645</v>
      </c>
      <c r="AC18" s="373">
        <v>0.3327852575250822</v>
      </c>
      <c r="AD18" s="575">
        <v>32071783000190</v>
      </c>
      <c r="AE18" s="370" t="s">
        <v>2325</v>
      </c>
      <c r="AF18" s="370" t="s">
        <v>2326</v>
      </c>
      <c r="AG18" s="374" t="s">
        <v>1459</v>
      </c>
      <c r="AH18" s="374" t="s">
        <v>2318</v>
      </c>
      <c r="AI18" s="374">
        <v>5000</v>
      </c>
      <c r="AJ18" s="374">
        <v>1000</v>
      </c>
      <c r="AK18" s="374">
        <v>3000</v>
      </c>
      <c r="AL18" s="722">
        <v>1.9E-2</v>
      </c>
      <c r="AM18" s="722">
        <v>0.2</v>
      </c>
      <c r="AN18" s="369" t="s">
        <v>34</v>
      </c>
      <c r="AO18" s="367" t="s">
        <v>1326</v>
      </c>
      <c r="AP18" s="370" t="s">
        <v>718</v>
      </c>
      <c r="AQ18" s="376" t="s">
        <v>661</v>
      </c>
      <c r="AR18" s="369" t="s">
        <v>34</v>
      </c>
      <c r="AS18" s="369" t="s">
        <v>34</v>
      </c>
      <c r="AT18" s="369"/>
      <c r="AW18" s="711"/>
      <c r="AX18" s="712"/>
      <c r="AY18" s="712"/>
      <c r="AZ18" s="712"/>
      <c r="BA18" s="712"/>
      <c r="BB18" s="723"/>
      <c r="BC18" s="712"/>
      <c r="BD18" s="712"/>
      <c r="BE18" s="712"/>
      <c r="BF18" s="712"/>
      <c r="BG18" s="724"/>
      <c r="BH18" s="713"/>
      <c r="BI18" s="714"/>
      <c r="BJ18" s="714"/>
      <c r="BK18" s="714"/>
      <c r="BL18" s="218"/>
      <c r="BM18" s="713"/>
      <c r="BN18" s="713"/>
      <c r="BO18" s="713"/>
      <c r="BP18" s="713"/>
      <c r="BQ18" s="713"/>
      <c r="BR18" s="713"/>
      <c r="BS18" s="713"/>
      <c r="BT18" s="713"/>
      <c r="BU18" s="713"/>
      <c r="BV18" s="715"/>
      <c r="BW18" s="712"/>
    </row>
    <row r="19" spans="2:75" ht="15.75" customHeight="1">
      <c r="B19" s="363" t="s">
        <v>1532</v>
      </c>
      <c r="C19" s="364">
        <v>31594616000161</v>
      </c>
      <c r="D19" s="365" t="s">
        <v>14</v>
      </c>
      <c r="E19" s="365" t="s">
        <v>614</v>
      </c>
      <c r="F19" s="365" t="s">
        <v>691</v>
      </c>
      <c r="G19" s="366"/>
      <c r="H19" s="366" t="s">
        <v>867</v>
      </c>
      <c r="I19" s="366" t="s">
        <v>34</v>
      </c>
      <c r="J19" s="366" t="s">
        <v>608</v>
      </c>
      <c r="K19" s="367" t="s">
        <v>48</v>
      </c>
      <c r="L19" s="368"/>
      <c r="M19" s="368"/>
      <c r="N19" s="367">
        <v>484350</v>
      </c>
      <c r="O19" s="367" t="s">
        <v>1323</v>
      </c>
      <c r="P19" s="371">
        <v>43462</v>
      </c>
      <c r="Q19" s="372">
        <v>366923150.20999998</v>
      </c>
      <c r="R19" s="372">
        <v>290955102.38178569</v>
      </c>
      <c r="S19" s="367">
        <v>32</v>
      </c>
      <c r="T19" s="369">
        <v>0.13147511855150662</v>
      </c>
      <c r="U19" s="369">
        <v>1.4788207637722832</v>
      </c>
      <c r="V19" s="369">
        <v>0.15511134972239815</v>
      </c>
      <c r="W19" s="369">
        <v>1.4235667391633056</v>
      </c>
      <c r="X19" s="369">
        <v>0.48402240705319488</v>
      </c>
      <c r="Y19" s="369">
        <v>3.4035441389260881</v>
      </c>
      <c r="Z19" s="369">
        <v>0.62401004935545767</v>
      </c>
      <c r="AA19" s="369">
        <v>3.4099426572181741</v>
      </c>
      <c r="AB19" s="369">
        <v>0.16500747337529631</v>
      </c>
      <c r="AC19" s="373">
        <v>0.3294653798594645</v>
      </c>
      <c r="AD19" s="575">
        <v>32071783000190</v>
      </c>
      <c r="AE19" s="370" t="s">
        <v>2325</v>
      </c>
      <c r="AF19" s="370" t="s">
        <v>2329</v>
      </c>
      <c r="AG19" s="374" t="s">
        <v>59</v>
      </c>
      <c r="AH19" s="374" t="s">
        <v>2318</v>
      </c>
      <c r="AI19" s="374">
        <v>100000</v>
      </c>
      <c r="AJ19" s="374">
        <v>50000</v>
      </c>
      <c r="AK19" s="374">
        <v>50000</v>
      </c>
      <c r="AL19" s="722">
        <v>1.9E-2</v>
      </c>
      <c r="AM19" s="722">
        <v>0.2</v>
      </c>
      <c r="AN19" s="369" t="s">
        <v>2330</v>
      </c>
      <c r="AO19" s="367" t="s">
        <v>1326</v>
      </c>
      <c r="AP19" s="370" t="s">
        <v>718</v>
      </c>
      <c r="AQ19" s="376" t="s">
        <v>661</v>
      </c>
      <c r="AR19" s="369" t="s">
        <v>34</v>
      </c>
      <c r="AS19" s="369" t="s">
        <v>34</v>
      </c>
      <c r="AT19" s="369"/>
      <c r="AW19" s="711"/>
      <c r="AX19" s="712"/>
      <c r="AY19" s="712"/>
      <c r="AZ19" s="712"/>
      <c r="BA19" s="712"/>
      <c r="BB19" s="723"/>
      <c r="BC19" s="712"/>
      <c r="BD19" s="712"/>
      <c r="BE19" s="712"/>
      <c r="BF19" s="712"/>
      <c r="BG19" s="724"/>
      <c r="BH19" s="713"/>
      <c r="BI19" s="714"/>
      <c r="BJ19" s="714"/>
      <c r="BK19" s="714"/>
      <c r="BL19" s="218"/>
      <c r="BM19" s="713"/>
      <c r="BN19" s="713"/>
      <c r="BO19" s="713"/>
      <c r="BP19" s="713"/>
      <c r="BQ19" s="713"/>
      <c r="BR19" s="713"/>
      <c r="BS19" s="713"/>
      <c r="BT19" s="713"/>
      <c r="BU19" s="713"/>
      <c r="BV19" s="715"/>
      <c r="BW19" s="712"/>
    </row>
    <row r="20" spans="2:75" ht="15.75" customHeight="1">
      <c r="B20" s="363" t="s">
        <v>1533</v>
      </c>
      <c r="C20" s="364">
        <v>18422272000145</v>
      </c>
      <c r="D20" s="365" t="s">
        <v>13</v>
      </c>
      <c r="E20" s="365" t="s">
        <v>615</v>
      </c>
      <c r="F20" s="365" t="s">
        <v>619</v>
      </c>
      <c r="G20" s="366" t="s">
        <v>34</v>
      </c>
      <c r="H20" s="366" t="s">
        <v>1339</v>
      </c>
      <c r="I20" s="366" t="s">
        <v>34</v>
      </c>
      <c r="J20" s="366" t="s">
        <v>611</v>
      </c>
      <c r="K20" s="367" t="s">
        <v>48</v>
      </c>
      <c r="L20" s="368"/>
      <c r="M20" s="368"/>
      <c r="N20" s="367">
        <v>348341</v>
      </c>
      <c r="O20" s="367" t="s">
        <v>1323</v>
      </c>
      <c r="P20" s="371">
        <v>41535</v>
      </c>
      <c r="Q20" s="372">
        <v>2004557817.5</v>
      </c>
      <c r="R20" s="372">
        <v>1687978535.045516</v>
      </c>
      <c r="S20" s="367">
        <v>30</v>
      </c>
      <c r="T20" s="369">
        <v>0.22214645884517337</v>
      </c>
      <c r="U20" s="369">
        <v>2.4986841583263422</v>
      </c>
      <c r="V20" s="369">
        <v>0.28457397425020203</v>
      </c>
      <c r="W20" s="369">
        <v>2.6117369573479028</v>
      </c>
      <c r="X20" s="369">
        <v>0.36799953454839462</v>
      </c>
      <c r="Y20" s="369">
        <v>2.5876956122034755</v>
      </c>
      <c r="Z20" s="369">
        <v>0.42857503407309383</v>
      </c>
      <c r="AA20" s="369">
        <v>2.3419755691660376</v>
      </c>
      <c r="AB20" s="369">
        <v>4.2645593463626431E-2</v>
      </c>
      <c r="AC20" s="373">
        <v>3.4707391755288763</v>
      </c>
      <c r="AD20" s="575">
        <v>21470947000136</v>
      </c>
      <c r="AE20" s="370" t="s">
        <v>2325</v>
      </c>
      <c r="AF20" s="370" t="s">
        <v>2329</v>
      </c>
      <c r="AG20" s="374" t="s">
        <v>59</v>
      </c>
      <c r="AH20" s="374" t="s">
        <v>2321</v>
      </c>
      <c r="AI20" s="374">
        <v>50000</v>
      </c>
      <c r="AJ20" s="374">
        <v>50000</v>
      </c>
      <c r="AK20" s="374">
        <v>50000</v>
      </c>
      <c r="AL20" s="722">
        <v>1.9E-2</v>
      </c>
      <c r="AM20" s="722">
        <v>0.2</v>
      </c>
      <c r="AN20" s="369" t="s">
        <v>64</v>
      </c>
      <c r="AO20" s="367" t="s">
        <v>1326</v>
      </c>
      <c r="AP20" s="370" t="s">
        <v>13</v>
      </c>
      <c r="AQ20" s="376" t="s">
        <v>666</v>
      </c>
      <c r="AR20" s="369" t="s">
        <v>34</v>
      </c>
      <c r="AS20" s="369" t="s">
        <v>34</v>
      </c>
      <c r="AT20" s="369"/>
      <c r="AW20" s="711"/>
      <c r="AX20" s="712"/>
      <c r="AY20" s="712"/>
      <c r="AZ20" s="712"/>
      <c r="BA20" s="712"/>
      <c r="BB20" s="723"/>
      <c r="BC20" s="712"/>
      <c r="BD20" s="712"/>
      <c r="BE20" s="712"/>
      <c r="BF20" s="712"/>
      <c r="BG20" s="724"/>
      <c r="BH20" s="713"/>
      <c r="BI20" s="714"/>
      <c r="BJ20" s="714"/>
      <c r="BK20" s="714"/>
      <c r="BL20" s="218"/>
      <c r="BM20" s="713"/>
      <c r="BN20" s="713"/>
      <c r="BO20" s="713"/>
      <c r="BP20" s="713"/>
      <c r="BQ20" s="713"/>
      <c r="BR20" s="713"/>
      <c r="BS20" s="713"/>
      <c r="BT20" s="713"/>
      <c r="BU20" s="713"/>
      <c r="BV20" s="715"/>
      <c r="BW20" s="712"/>
    </row>
    <row r="21" spans="2:75" ht="15.75" customHeight="1">
      <c r="B21" s="363" t="s">
        <v>723</v>
      </c>
      <c r="C21" s="364">
        <v>29177012000178</v>
      </c>
      <c r="D21" s="365" t="s">
        <v>13</v>
      </c>
      <c r="E21" s="365" t="s">
        <v>615</v>
      </c>
      <c r="F21" s="365" t="s">
        <v>619</v>
      </c>
      <c r="G21" s="366" t="s">
        <v>34</v>
      </c>
      <c r="H21" s="366" t="s">
        <v>1339</v>
      </c>
      <c r="I21" s="366" t="s">
        <v>34</v>
      </c>
      <c r="J21" s="366" t="s">
        <v>611</v>
      </c>
      <c r="K21" s="367" t="s">
        <v>48</v>
      </c>
      <c r="L21" s="368"/>
      <c r="M21" s="368" t="s">
        <v>34</v>
      </c>
      <c r="N21" s="367">
        <v>465488</v>
      </c>
      <c r="O21" s="367" t="s">
        <v>1323</v>
      </c>
      <c r="P21" s="371">
        <v>43235</v>
      </c>
      <c r="Q21" s="372">
        <v>223085827.53</v>
      </c>
      <c r="R21" s="372">
        <v>153190821.47047615</v>
      </c>
      <c r="S21" s="367">
        <v>30</v>
      </c>
      <c r="T21" s="369">
        <v>0.17667379703488906</v>
      </c>
      <c r="U21" s="369">
        <v>2.283896657703409</v>
      </c>
      <c r="V21" s="369">
        <v>0.21587377297207411</v>
      </c>
      <c r="W21" s="369">
        <v>2.1162847998798551</v>
      </c>
      <c r="X21" s="369">
        <v>0.29352885008821095</v>
      </c>
      <c r="Y21" s="369">
        <v>2.2258825928312218</v>
      </c>
      <c r="Z21" s="369">
        <v>0.38693786699021393</v>
      </c>
      <c r="AA21" s="369">
        <v>2.199480276687142</v>
      </c>
      <c r="AB21" s="369">
        <v>4.2849067547080295E-2</v>
      </c>
      <c r="AC21" s="373">
        <v>2.3174486372668555</v>
      </c>
      <c r="AD21" s="575">
        <v>23565803000199</v>
      </c>
      <c r="AE21" s="370" t="s">
        <v>2331</v>
      </c>
      <c r="AF21" s="370" t="s">
        <v>2317</v>
      </c>
      <c r="AG21" s="374" t="s">
        <v>1458</v>
      </c>
      <c r="AH21" s="374" t="s">
        <v>2321</v>
      </c>
      <c r="AI21" s="374">
        <v>10000</v>
      </c>
      <c r="AJ21" s="374">
        <v>10000</v>
      </c>
      <c r="AK21" s="374">
        <v>10000</v>
      </c>
      <c r="AL21" s="722">
        <v>0</v>
      </c>
      <c r="AM21" s="722" t="s">
        <v>34</v>
      </c>
      <c r="AN21" s="369" t="s">
        <v>34</v>
      </c>
      <c r="AO21" s="367" t="s">
        <v>1326</v>
      </c>
      <c r="AP21" s="370" t="s">
        <v>13</v>
      </c>
      <c r="AQ21" s="376" t="s">
        <v>666</v>
      </c>
      <c r="AR21" s="369">
        <v>3.8E-3</v>
      </c>
      <c r="AS21" s="369">
        <v>3.8E-3</v>
      </c>
      <c r="AT21" s="369"/>
      <c r="AW21" s="711"/>
      <c r="AX21" s="712"/>
      <c r="AY21" s="712"/>
      <c r="AZ21" s="712"/>
      <c r="BA21" s="712"/>
      <c r="BB21" s="723"/>
      <c r="BC21" s="712"/>
      <c r="BD21" s="712"/>
      <c r="BE21" s="712"/>
      <c r="BF21" s="712"/>
      <c r="BG21" s="724"/>
      <c r="BH21" s="713"/>
      <c r="BI21" s="714"/>
      <c r="BJ21" s="714"/>
      <c r="BK21" s="714"/>
      <c r="BL21" s="218"/>
      <c r="BM21" s="713"/>
      <c r="BN21" s="713"/>
      <c r="BO21" s="713"/>
      <c r="BP21" s="713"/>
      <c r="BQ21" s="713"/>
      <c r="BR21" s="713"/>
      <c r="BS21" s="713"/>
      <c r="BT21" s="713"/>
      <c r="BU21" s="713"/>
      <c r="BV21" s="715"/>
      <c r="BW21" s="712"/>
    </row>
    <row r="22" spans="2:75" ht="15.75" customHeight="1">
      <c r="B22" s="363" t="s">
        <v>67</v>
      </c>
      <c r="C22" s="364">
        <v>23565803000199</v>
      </c>
      <c r="D22" s="365" t="s">
        <v>13</v>
      </c>
      <c r="E22" s="365" t="s">
        <v>615</v>
      </c>
      <c r="F22" s="365" t="s">
        <v>619</v>
      </c>
      <c r="G22" s="366" t="s">
        <v>34</v>
      </c>
      <c r="H22" s="366" t="s">
        <v>1339</v>
      </c>
      <c r="I22" s="366" t="s">
        <v>34</v>
      </c>
      <c r="J22" s="366" t="s">
        <v>611</v>
      </c>
      <c r="K22" s="367" t="s">
        <v>48</v>
      </c>
      <c r="L22" s="368" t="s">
        <v>717</v>
      </c>
      <c r="M22" s="368" t="s">
        <v>34</v>
      </c>
      <c r="N22" s="367">
        <v>410901</v>
      </c>
      <c r="O22" s="367" t="s">
        <v>1323</v>
      </c>
      <c r="P22" s="371">
        <v>42366</v>
      </c>
      <c r="Q22" s="372">
        <v>3492097347.2800002</v>
      </c>
      <c r="R22" s="372">
        <v>3201378195.6021056</v>
      </c>
      <c r="S22" s="367">
        <v>30</v>
      </c>
      <c r="T22" s="369">
        <v>0.17784887802527871</v>
      </c>
      <c r="U22" s="369">
        <v>2.2990871590200914</v>
      </c>
      <c r="V22" s="369">
        <v>0.21711144540459482</v>
      </c>
      <c r="W22" s="369">
        <v>2.1284181281675516</v>
      </c>
      <c r="X22" s="369">
        <v>0.29528439773602377</v>
      </c>
      <c r="Y22" s="369">
        <v>2.2391952295583377</v>
      </c>
      <c r="Z22" s="369">
        <v>0.38901859935054017</v>
      </c>
      <c r="AA22" s="369">
        <v>2.2113078339722447</v>
      </c>
      <c r="AB22" s="369">
        <v>4.3191210905645046E-2</v>
      </c>
      <c r="AC22" s="373">
        <v>2.3230039996961387</v>
      </c>
      <c r="AD22" s="575">
        <v>21470947000136</v>
      </c>
      <c r="AE22" s="370" t="s">
        <v>2325</v>
      </c>
      <c r="AF22" s="370" t="s">
        <v>2326</v>
      </c>
      <c r="AG22" s="374" t="s">
        <v>1459</v>
      </c>
      <c r="AH22" s="374" t="s">
        <v>2321</v>
      </c>
      <c r="AI22" s="374">
        <v>100000</v>
      </c>
      <c r="AJ22" s="374">
        <v>10000</v>
      </c>
      <c r="AK22" s="374">
        <v>100000</v>
      </c>
      <c r="AL22" s="722">
        <v>1.9E-2</v>
      </c>
      <c r="AM22" s="722">
        <v>0.2</v>
      </c>
      <c r="AN22" s="369" t="s">
        <v>64</v>
      </c>
      <c r="AO22" s="367" t="s">
        <v>1326</v>
      </c>
      <c r="AP22" s="370" t="s">
        <v>13</v>
      </c>
      <c r="AQ22" s="376" t="s">
        <v>666</v>
      </c>
      <c r="AR22" s="369">
        <v>3.8E-3</v>
      </c>
      <c r="AS22" s="369">
        <v>3.8E-3</v>
      </c>
      <c r="AT22" s="369"/>
      <c r="AW22" s="711"/>
      <c r="AX22" s="712"/>
      <c r="AY22" s="712"/>
      <c r="AZ22" s="712"/>
      <c r="BA22" s="712"/>
      <c r="BB22" s="723"/>
      <c r="BC22" s="712"/>
      <c r="BD22" s="712"/>
      <c r="BE22" s="712"/>
      <c r="BF22" s="712"/>
      <c r="BG22" s="724"/>
      <c r="BH22" s="713"/>
      <c r="BI22" s="714"/>
      <c r="BJ22" s="714"/>
      <c r="BK22" s="714"/>
      <c r="BL22" s="218"/>
      <c r="BM22" s="713"/>
      <c r="BN22" s="713"/>
      <c r="BO22" s="713"/>
      <c r="BP22" s="713"/>
      <c r="BQ22" s="713"/>
      <c r="BR22" s="713"/>
      <c r="BS22" s="713"/>
      <c r="BT22" s="713"/>
      <c r="BU22" s="713"/>
      <c r="BV22" s="715"/>
      <c r="BW22" s="712"/>
    </row>
    <row r="23" spans="2:75" ht="15.75" customHeight="1">
      <c r="B23" s="363" t="s">
        <v>46</v>
      </c>
      <c r="C23" s="364">
        <v>34581406000127</v>
      </c>
      <c r="D23" s="365" t="s">
        <v>14</v>
      </c>
      <c r="E23" s="365" t="s">
        <v>607</v>
      </c>
      <c r="F23" s="365" t="s">
        <v>1319</v>
      </c>
      <c r="G23" s="366"/>
      <c r="H23" s="366" t="s">
        <v>34</v>
      </c>
      <c r="I23" s="366" t="s">
        <v>34</v>
      </c>
      <c r="J23" s="366" t="s">
        <v>608</v>
      </c>
      <c r="K23" s="367" t="s">
        <v>48</v>
      </c>
      <c r="L23" s="368" t="s">
        <v>1341</v>
      </c>
      <c r="M23" s="368" t="s">
        <v>1421</v>
      </c>
      <c r="N23" s="367">
        <v>507113</v>
      </c>
      <c r="O23" s="367" t="s">
        <v>1323</v>
      </c>
      <c r="P23" s="371">
        <v>43725</v>
      </c>
      <c r="Q23" s="372">
        <v>325036116.47000003</v>
      </c>
      <c r="R23" s="372">
        <v>372906796.45376998</v>
      </c>
      <c r="S23" s="367">
        <v>62</v>
      </c>
      <c r="T23" s="369">
        <v>-5.7841895190463344E-2</v>
      </c>
      <c r="U23" s="369">
        <v>-0.7477334687873517</v>
      </c>
      <c r="V23" s="369">
        <v>-0.27710168408410962</v>
      </c>
      <c r="W23" s="369">
        <v>-2.7165230587051075</v>
      </c>
      <c r="X23" s="369">
        <v>-0.21405088885937384</v>
      </c>
      <c r="Y23" s="369">
        <v>-1.6231867748228086</v>
      </c>
      <c r="Z23" s="369" t="s">
        <v>1424</v>
      </c>
      <c r="AA23" s="369" t="s">
        <v>1424</v>
      </c>
      <c r="AB23" s="369">
        <v>0.25424376767240997</v>
      </c>
      <c r="AC23" s="373">
        <v>-1.5307758206907245</v>
      </c>
      <c r="AD23" s="575">
        <v>34270949000123</v>
      </c>
      <c r="AE23" s="370" t="s">
        <v>2331</v>
      </c>
      <c r="AF23" s="370" t="s">
        <v>2317</v>
      </c>
      <c r="AG23" s="374" t="s">
        <v>1458</v>
      </c>
      <c r="AH23" s="374" t="s">
        <v>2318</v>
      </c>
      <c r="AI23" s="374">
        <v>10000</v>
      </c>
      <c r="AJ23" s="374">
        <v>10000</v>
      </c>
      <c r="AK23" s="374">
        <v>10000</v>
      </c>
      <c r="AL23" s="722">
        <v>0</v>
      </c>
      <c r="AM23" s="722" t="s">
        <v>34</v>
      </c>
      <c r="AN23" s="369" t="s">
        <v>34</v>
      </c>
      <c r="AO23" s="367" t="s">
        <v>1326</v>
      </c>
      <c r="AP23" s="370" t="s">
        <v>718</v>
      </c>
      <c r="AQ23" s="376" t="s">
        <v>661</v>
      </c>
      <c r="AR23" s="369">
        <v>2.2839506172839504E-3</v>
      </c>
      <c r="AS23" s="369">
        <v>2.2839506172839504E-3</v>
      </c>
      <c r="AT23" s="369"/>
      <c r="AW23" s="711"/>
      <c r="AX23" s="712"/>
      <c r="AY23" s="712"/>
      <c r="AZ23" s="712"/>
      <c r="BA23" s="712"/>
      <c r="BB23" s="723"/>
      <c r="BC23" s="712"/>
      <c r="BD23" s="712"/>
      <c r="BE23" s="712"/>
      <c r="BF23" s="712"/>
      <c r="BG23" s="724"/>
      <c r="BH23" s="713"/>
      <c r="BI23" s="714"/>
      <c r="BJ23" s="714"/>
      <c r="BK23" s="714"/>
      <c r="BL23" s="218"/>
      <c r="BM23" s="713"/>
      <c r="BN23" s="713"/>
      <c r="BO23" s="713"/>
      <c r="BP23" s="713"/>
      <c r="BQ23" s="713"/>
      <c r="BR23" s="713"/>
      <c r="BS23" s="713"/>
      <c r="BT23" s="713"/>
      <c r="BU23" s="713"/>
      <c r="BV23" s="715"/>
      <c r="BW23" s="712"/>
    </row>
    <row r="24" spans="2:75" ht="15.75" customHeight="1">
      <c r="B24" s="363" t="s">
        <v>1534</v>
      </c>
      <c r="C24" s="364">
        <v>34581178000195</v>
      </c>
      <c r="D24" s="365" t="s">
        <v>14</v>
      </c>
      <c r="E24" s="365" t="s">
        <v>607</v>
      </c>
      <c r="F24" s="365" t="s">
        <v>1319</v>
      </c>
      <c r="G24" s="366"/>
      <c r="H24" s="366" t="s">
        <v>34</v>
      </c>
      <c r="I24" s="366" t="s">
        <v>34</v>
      </c>
      <c r="J24" s="366" t="s">
        <v>608</v>
      </c>
      <c r="K24" s="367" t="s">
        <v>48</v>
      </c>
      <c r="L24" s="368"/>
      <c r="M24" s="368"/>
      <c r="N24" s="367">
        <v>507083</v>
      </c>
      <c r="O24" s="367" t="s">
        <v>1323</v>
      </c>
      <c r="P24" s="371">
        <v>43725</v>
      </c>
      <c r="Q24" s="372">
        <v>478677366.93000001</v>
      </c>
      <c r="R24" s="372">
        <v>555674760.4011904</v>
      </c>
      <c r="S24" s="367">
        <v>62</v>
      </c>
      <c r="T24" s="369">
        <v>-5.4603276371558818E-2</v>
      </c>
      <c r="U24" s="369">
        <v>-0.61417293064941192</v>
      </c>
      <c r="V24" s="369">
        <v>-0.22150070075801209</v>
      </c>
      <c r="W24" s="369">
        <v>-2.0328688446383749</v>
      </c>
      <c r="X24" s="369">
        <v>-0.18676161317524098</v>
      </c>
      <c r="Y24" s="369">
        <v>-1.3132685277297782</v>
      </c>
      <c r="Z24" s="369">
        <v>0.13982294949569729</v>
      </c>
      <c r="AA24" s="369">
        <v>0.76407141268945422</v>
      </c>
      <c r="AB24" s="369">
        <v>0.26001035384453169</v>
      </c>
      <c r="AC24" s="373">
        <v>-1.230697389799688</v>
      </c>
      <c r="AD24" s="575">
        <v>34172637000187</v>
      </c>
      <c r="AE24" s="370" t="s">
        <v>2332</v>
      </c>
      <c r="AF24" s="370" t="s">
        <v>2317</v>
      </c>
      <c r="AG24" s="374" t="s">
        <v>1458</v>
      </c>
      <c r="AH24" s="374" t="s">
        <v>2318</v>
      </c>
      <c r="AI24" s="374">
        <v>200000</v>
      </c>
      <c r="AJ24" s="374">
        <v>10000</v>
      </c>
      <c r="AK24" s="374">
        <v>50000</v>
      </c>
      <c r="AL24" s="722">
        <v>1.8500000000000003E-2</v>
      </c>
      <c r="AM24" s="722">
        <v>0.2</v>
      </c>
      <c r="AN24" s="369" t="s">
        <v>34</v>
      </c>
      <c r="AO24" s="367" t="s">
        <v>1326</v>
      </c>
      <c r="AP24" s="370" t="s">
        <v>718</v>
      </c>
      <c r="AQ24" s="376" t="s">
        <v>661</v>
      </c>
      <c r="AR24" s="369" t="s">
        <v>34</v>
      </c>
      <c r="AS24" s="369" t="s">
        <v>34</v>
      </c>
      <c r="AT24" s="369"/>
      <c r="AW24" s="711"/>
      <c r="AX24" s="712"/>
      <c r="AY24" s="712"/>
      <c r="AZ24" s="712"/>
      <c r="BA24" s="712"/>
      <c r="BB24" s="723"/>
      <c r="BC24" s="712"/>
      <c r="BD24" s="712"/>
      <c r="BE24" s="712"/>
      <c r="BF24" s="712"/>
      <c r="BG24" s="724"/>
      <c r="BH24" s="713"/>
      <c r="BI24" s="714"/>
      <c r="BJ24" s="714"/>
      <c r="BK24" s="714"/>
      <c r="BL24" s="218"/>
      <c r="BM24" s="713"/>
      <c r="BN24" s="713"/>
      <c r="BO24" s="713"/>
      <c r="BP24" s="713"/>
      <c r="BQ24" s="713"/>
      <c r="BR24" s="713"/>
      <c r="BS24" s="713"/>
      <c r="BT24" s="713"/>
      <c r="BU24" s="713"/>
      <c r="BV24" s="715"/>
      <c r="BW24" s="712"/>
    </row>
    <row r="25" spans="2:75" ht="15.75" customHeight="1">
      <c r="B25" s="363" t="s">
        <v>1535</v>
      </c>
      <c r="C25" s="364">
        <v>38065123000183</v>
      </c>
      <c r="D25" s="365" t="s">
        <v>14</v>
      </c>
      <c r="E25" s="365" t="s">
        <v>607</v>
      </c>
      <c r="F25" s="365" t="s">
        <v>1319</v>
      </c>
      <c r="G25" s="366"/>
      <c r="H25" s="366" t="s">
        <v>34</v>
      </c>
      <c r="I25" s="366" t="s">
        <v>34</v>
      </c>
      <c r="J25" s="366" t="s">
        <v>608</v>
      </c>
      <c r="K25" s="367" t="s">
        <v>48</v>
      </c>
      <c r="L25" s="368"/>
      <c r="M25" s="368"/>
      <c r="N25" s="367">
        <v>555886</v>
      </c>
      <c r="O25" s="367" t="s">
        <v>1323</v>
      </c>
      <c r="P25" s="371">
        <v>44084</v>
      </c>
      <c r="Q25" s="372">
        <v>113865391.77</v>
      </c>
      <c r="R25" s="372">
        <v>106401127.50039677</v>
      </c>
      <c r="S25" s="367">
        <v>62</v>
      </c>
      <c r="T25" s="369">
        <v>-6.0728695643546771E-2</v>
      </c>
      <c r="U25" s="369">
        <v>-0.68307111690720157</v>
      </c>
      <c r="V25" s="369">
        <v>-0.22284780187218667</v>
      </c>
      <c r="W25" s="369">
        <v>-2.0452321458659175</v>
      </c>
      <c r="X25" s="369">
        <v>-0.17169237242376145</v>
      </c>
      <c r="Y25" s="369">
        <v>-1.2073047845427245</v>
      </c>
      <c r="Z25" s="369" t="s">
        <v>1424</v>
      </c>
      <c r="AA25" s="369" t="s">
        <v>1424</v>
      </c>
      <c r="AB25" s="369">
        <v>0.25477366757238812</v>
      </c>
      <c r="AC25" s="373">
        <v>-1.2680758755432222</v>
      </c>
      <c r="AD25" s="575">
        <v>38173724000100</v>
      </c>
      <c r="AE25" s="370" t="s">
        <v>2332</v>
      </c>
      <c r="AF25" s="370" t="s">
        <v>2317</v>
      </c>
      <c r="AG25" s="374" t="s">
        <v>1458</v>
      </c>
      <c r="AH25" s="374" t="s">
        <v>2318</v>
      </c>
      <c r="AI25" s="374">
        <v>200000</v>
      </c>
      <c r="AJ25" s="374">
        <v>10000</v>
      </c>
      <c r="AK25" s="374">
        <v>50000</v>
      </c>
      <c r="AL25" s="722">
        <v>0.03</v>
      </c>
      <c r="AM25" s="722" t="s">
        <v>34</v>
      </c>
      <c r="AN25" s="369" t="s">
        <v>34</v>
      </c>
      <c r="AO25" s="367" t="s">
        <v>1326</v>
      </c>
      <c r="AP25" s="370" t="s">
        <v>718</v>
      </c>
      <c r="AQ25" s="376" t="s">
        <v>661</v>
      </c>
      <c r="AR25" s="369" t="s">
        <v>34</v>
      </c>
      <c r="AS25" s="369" t="s">
        <v>34</v>
      </c>
      <c r="AT25" s="369"/>
      <c r="AW25" s="711"/>
      <c r="AX25" s="712"/>
      <c r="AY25" s="712"/>
      <c r="AZ25" s="712"/>
      <c r="BA25" s="712"/>
      <c r="BB25" s="723"/>
      <c r="BC25" s="712"/>
      <c r="BD25" s="712"/>
      <c r="BE25" s="712"/>
      <c r="BF25" s="712"/>
      <c r="BG25" s="724"/>
      <c r="BH25" s="713"/>
      <c r="BI25" s="714"/>
      <c r="BJ25" s="714"/>
      <c r="BK25" s="714"/>
      <c r="BL25" s="218"/>
      <c r="BM25" s="713"/>
      <c r="BN25" s="713"/>
      <c r="BO25" s="713"/>
      <c r="BP25" s="713"/>
      <c r="BQ25" s="713"/>
      <c r="BR25" s="713"/>
      <c r="BS25" s="713"/>
      <c r="BT25" s="713"/>
      <c r="BU25" s="713"/>
      <c r="BV25" s="715"/>
      <c r="BW25" s="712"/>
    </row>
    <row r="26" spans="2:75" ht="15.75" customHeight="1">
      <c r="B26" s="363" t="s">
        <v>68</v>
      </c>
      <c r="C26" s="364">
        <v>18214066000140</v>
      </c>
      <c r="D26" s="365" t="s">
        <v>14</v>
      </c>
      <c r="E26" s="365" t="s">
        <v>607</v>
      </c>
      <c r="F26" s="365"/>
      <c r="G26" s="366"/>
      <c r="H26" s="366" t="s">
        <v>34</v>
      </c>
      <c r="I26" s="366" t="s">
        <v>34</v>
      </c>
      <c r="J26" s="366" t="s">
        <v>608</v>
      </c>
      <c r="K26" s="367" t="s">
        <v>48</v>
      </c>
      <c r="L26" s="368"/>
      <c r="M26" s="368" t="s">
        <v>1421</v>
      </c>
      <c r="N26" s="367">
        <v>431011</v>
      </c>
      <c r="O26" s="367" t="s">
        <v>1323</v>
      </c>
      <c r="P26" s="371">
        <v>42683</v>
      </c>
      <c r="Q26" s="372">
        <v>24444656.25</v>
      </c>
      <c r="R26" s="372">
        <v>27671284.156865079</v>
      </c>
      <c r="S26" s="367">
        <v>32</v>
      </c>
      <c r="T26" s="369">
        <v>-4.7402006992654733E-2</v>
      </c>
      <c r="U26" s="369">
        <v>-0.61277499638261934</v>
      </c>
      <c r="V26" s="369">
        <v>-6.2116915818821949E-2</v>
      </c>
      <c r="W26" s="369">
        <v>-0.60895347754817342</v>
      </c>
      <c r="X26" s="369">
        <v>5.7973542167801817E-3</v>
      </c>
      <c r="Y26" s="369">
        <v>4.3962390176399101E-2</v>
      </c>
      <c r="Z26" s="369">
        <v>-0.13906707352360503</v>
      </c>
      <c r="AA26" s="369">
        <v>-0.79050232982109714</v>
      </c>
      <c r="AB26" s="369">
        <v>0.19554355670297691</v>
      </c>
      <c r="AC26" s="373">
        <v>-0.72689597798868699</v>
      </c>
      <c r="AD26" s="575">
        <v>0</v>
      </c>
      <c r="AE26" s="370" t="s">
        <v>2333</v>
      </c>
      <c r="AF26" s="370" t="s">
        <v>2317</v>
      </c>
      <c r="AG26" s="374" t="s">
        <v>1458</v>
      </c>
      <c r="AH26" s="374" t="s">
        <v>2321</v>
      </c>
      <c r="AI26" s="374">
        <v>1000</v>
      </c>
      <c r="AJ26" s="374">
        <v>1000</v>
      </c>
      <c r="AK26" s="374">
        <v>1000</v>
      </c>
      <c r="AL26" s="722">
        <v>0.02</v>
      </c>
      <c r="AM26" s="722">
        <v>0.2</v>
      </c>
      <c r="AN26" s="369" t="s">
        <v>34</v>
      </c>
      <c r="AO26" s="367" t="s">
        <v>1326</v>
      </c>
      <c r="AP26" s="370" t="s">
        <v>718</v>
      </c>
      <c r="AQ26" s="376" t="s">
        <v>661</v>
      </c>
      <c r="AR26" s="369" t="s">
        <v>34</v>
      </c>
      <c r="AS26" s="369" t="s">
        <v>34</v>
      </c>
      <c r="AT26" s="369"/>
      <c r="AW26" s="711"/>
      <c r="AX26" s="712"/>
      <c r="AY26" s="712"/>
      <c r="AZ26" s="712"/>
      <c r="BA26" s="712"/>
      <c r="BB26" s="723"/>
      <c r="BC26" s="712"/>
      <c r="BD26" s="712"/>
      <c r="BE26" s="712"/>
      <c r="BF26" s="712"/>
      <c r="BG26" s="724"/>
      <c r="BH26" s="713"/>
      <c r="BI26" s="714"/>
      <c r="BJ26" s="714"/>
      <c r="BK26" s="714"/>
      <c r="BL26" s="218"/>
      <c r="BM26" s="713"/>
      <c r="BN26" s="713"/>
      <c r="BO26" s="713"/>
      <c r="BP26" s="713"/>
      <c r="BQ26" s="713"/>
      <c r="BR26" s="713"/>
      <c r="BS26" s="713"/>
      <c r="BT26" s="713"/>
      <c r="BU26" s="713"/>
      <c r="BV26" s="715"/>
      <c r="BW26" s="712"/>
    </row>
    <row r="27" spans="2:75" ht="15.75" customHeight="1">
      <c r="B27" s="363" t="s">
        <v>69</v>
      </c>
      <c r="C27" s="364">
        <v>11741292000130</v>
      </c>
      <c r="D27" s="365" t="s">
        <v>13</v>
      </c>
      <c r="E27" s="365" t="s">
        <v>615</v>
      </c>
      <c r="F27" s="365" t="s">
        <v>619</v>
      </c>
      <c r="G27" s="366" t="s">
        <v>34</v>
      </c>
      <c r="H27" s="366" t="s">
        <v>867</v>
      </c>
      <c r="I27" s="366" t="s">
        <v>34</v>
      </c>
      <c r="J27" s="366"/>
      <c r="K27" s="367" t="s">
        <v>48</v>
      </c>
      <c r="L27" s="368"/>
      <c r="M27" s="368" t="s">
        <v>1421</v>
      </c>
      <c r="N27" s="367">
        <v>388041</v>
      </c>
      <c r="O27" s="367" t="s">
        <v>1323</v>
      </c>
      <c r="P27" s="371">
        <v>40452</v>
      </c>
      <c r="Q27" s="372">
        <v>13529270.6</v>
      </c>
      <c r="R27" s="372">
        <v>23810979.520674575</v>
      </c>
      <c r="S27" s="367">
        <v>6</v>
      </c>
      <c r="T27" s="369">
        <v>3.5900088035936584E-2</v>
      </c>
      <c r="U27" s="369">
        <v>0.46408744506884708</v>
      </c>
      <c r="V27" s="369">
        <v>3.8438843235752973E-2</v>
      </c>
      <c r="W27" s="369">
        <v>0.37682919302713019</v>
      </c>
      <c r="X27" s="369">
        <v>7.6705058726375119E-2</v>
      </c>
      <c r="Y27" s="369">
        <v>0.58166839460525077</v>
      </c>
      <c r="Z27" s="369">
        <v>3.9976821035966337E-2</v>
      </c>
      <c r="AA27" s="369">
        <v>0.22724121078458159</v>
      </c>
      <c r="AB27" s="369">
        <v>5.4525421838304874E-2</v>
      </c>
      <c r="AC27" s="373">
        <v>-1.0627851634661334</v>
      </c>
      <c r="AD27" s="575">
        <v>0</v>
      </c>
      <c r="AE27" s="370" t="s">
        <v>2333</v>
      </c>
      <c r="AF27" s="370" t="s">
        <v>2317</v>
      </c>
      <c r="AG27" s="374" t="s">
        <v>1458</v>
      </c>
      <c r="AH27" s="374" t="s">
        <v>2321</v>
      </c>
      <c r="AI27" s="374">
        <v>1000</v>
      </c>
      <c r="AJ27" s="374">
        <v>1000</v>
      </c>
      <c r="AK27" s="374">
        <v>1000</v>
      </c>
      <c r="AL27" s="722">
        <v>1.7500000000000002E-2</v>
      </c>
      <c r="AM27" s="722">
        <v>0.2</v>
      </c>
      <c r="AN27" s="369" t="s">
        <v>34</v>
      </c>
      <c r="AO27" s="367" t="s">
        <v>1326</v>
      </c>
      <c r="AP27" s="370" t="s">
        <v>13</v>
      </c>
      <c r="AQ27" s="376" t="s">
        <v>670</v>
      </c>
      <c r="AR27" s="369" t="s">
        <v>34</v>
      </c>
      <c r="AS27" s="369" t="s">
        <v>34</v>
      </c>
      <c r="AT27" s="369"/>
      <c r="AW27" s="711"/>
      <c r="AX27" s="712"/>
      <c r="AY27" s="712"/>
      <c r="AZ27" s="712"/>
      <c r="BA27" s="712"/>
      <c r="BB27" s="723"/>
      <c r="BC27" s="712"/>
      <c r="BD27" s="712"/>
      <c r="BE27" s="712"/>
      <c r="BF27" s="712"/>
      <c r="BG27" s="724"/>
      <c r="BH27" s="713"/>
      <c r="BI27" s="714"/>
      <c r="BJ27" s="714"/>
      <c r="BK27" s="714"/>
      <c r="BL27" s="218"/>
      <c r="BM27" s="713"/>
      <c r="BN27" s="713"/>
      <c r="BO27" s="713"/>
      <c r="BP27" s="713"/>
      <c r="BQ27" s="713"/>
      <c r="BR27" s="713"/>
      <c r="BS27" s="713"/>
      <c r="BT27" s="713"/>
      <c r="BU27" s="713"/>
      <c r="BV27" s="715"/>
      <c r="BW27" s="712"/>
    </row>
    <row r="28" spans="2:75" ht="15.75" customHeight="1">
      <c r="B28" s="363" t="s">
        <v>70</v>
      </c>
      <c r="C28" s="364">
        <v>21377860000119</v>
      </c>
      <c r="D28" s="365" t="s">
        <v>13</v>
      </c>
      <c r="E28" s="365" t="s">
        <v>615</v>
      </c>
      <c r="F28" s="365" t="s">
        <v>619</v>
      </c>
      <c r="G28" s="366" t="s">
        <v>34</v>
      </c>
      <c r="H28" s="366" t="s">
        <v>1340</v>
      </c>
      <c r="I28" s="366" t="s">
        <v>34</v>
      </c>
      <c r="J28" s="366"/>
      <c r="K28" s="367" t="s">
        <v>48</v>
      </c>
      <c r="L28" s="368"/>
      <c r="M28" s="368" t="s">
        <v>1421</v>
      </c>
      <c r="N28" s="367">
        <v>390887</v>
      </c>
      <c r="O28" s="367" t="s">
        <v>1323</v>
      </c>
      <c r="P28" s="371">
        <v>42081</v>
      </c>
      <c r="Q28" s="372">
        <v>27696919.77</v>
      </c>
      <c r="R28" s="372">
        <v>28561909.635119047</v>
      </c>
      <c r="S28" s="367">
        <v>31</v>
      </c>
      <c r="T28" s="369">
        <v>-5.8080119418409404E-2</v>
      </c>
      <c r="U28" s="369">
        <v>-0.7508130398789411</v>
      </c>
      <c r="V28" s="369">
        <v>-0.10221972782402755</v>
      </c>
      <c r="W28" s="369">
        <v>-1.0020951283870403</v>
      </c>
      <c r="X28" s="369">
        <v>-0.16624917626613411</v>
      </c>
      <c r="Y28" s="369">
        <v>-1.2606977045428758</v>
      </c>
      <c r="Z28" s="369">
        <v>-0.54162308772712475</v>
      </c>
      <c r="AA28" s="369">
        <v>-3.0787612184886766</v>
      </c>
      <c r="AB28" s="369">
        <v>0.19124939016443013</v>
      </c>
      <c r="AC28" s="373">
        <v>-0.9758701553999638</v>
      </c>
      <c r="AD28" s="575">
        <v>28971394000144</v>
      </c>
      <c r="AE28" s="370" t="s">
        <v>2333</v>
      </c>
      <c r="AF28" s="370" t="s">
        <v>2317</v>
      </c>
      <c r="AG28" s="374" t="s">
        <v>1458</v>
      </c>
      <c r="AH28" s="374" t="s">
        <v>2318</v>
      </c>
      <c r="AI28" s="374">
        <v>5000</v>
      </c>
      <c r="AJ28" s="374">
        <v>1000</v>
      </c>
      <c r="AK28" s="374">
        <v>1000</v>
      </c>
      <c r="AL28" s="722">
        <v>0.02</v>
      </c>
      <c r="AM28" s="722">
        <v>0.2</v>
      </c>
      <c r="AN28" s="369" t="s">
        <v>64</v>
      </c>
      <c r="AO28" s="367" t="s">
        <v>1326</v>
      </c>
      <c r="AP28" s="370" t="s">
        <v>13</v>
      </c>
      <c r="AQ28" s="376" t="s">
        <v>670</v>
      </c>
      <c r="AR28" s="369" t="s">
        <v>34</v>
      </c>
      <c r="AS28" s="369" t="s">
        <v>34</v>
      </c>
      <c r="AT28" s="369"/>
      <c r="AW28" s="711"/>
      <c r="AX28" s="712"/>
      <c r="AY28" s="712"/>
      <c r="AZ28" s="712"/>
      <c r="BA28" s="712"/>
      <c r="BB28" s="723"/>
      <c r="BC28" s="712"/>
      <c r="BD28" s="712"/>
      <c r="BE28" s="712"/>
      <c r="BF28" s="712"/>
      <c r="BG28" s="724"/>
      <c r="BH28" s="713"/>
      <c r="BI28" s="714"/>
      <c r="BJ28" s="714"/>
      <c r="BK28" s="714"/>
      <c r="BL28" s="218"/>
      <c r="BM28" s="713"/>
      <c r="BN28" s="713"/>
      <c r="BO28" s="713"/>
      <c r="BP28" s="713"/>
      <c r="BQ28" s="713"/>
      <c r="BR28" s="713"/>
      <c r="BS28" s="713"/>
      <c r="BT28" s="713"/>
      <c r="BU28" s="713"/>
      <c r="BV28" s="715"/>
      <c r="BW28" s="712"/>
    </row>
    <row r="29" spans="2:75" ht="15.75" customHeight="1">
      <c r="B29" s="363" t="s">
        <v>724</v>
      </c>
      <c r="C29" s="364">
        <v>36318507000135</v>
      </c>
      <c r="D29" s="365" t="s">
        <v>14</v>
      </c>
      <c r="E29" s="365" t="s">
        <v>607</v>
      </c>
      <c r="F29" s="365" t="s">
        <v>674</v>
      </c>
      <c r="G29" s="366"/>
      <c r="H29" s="366" t="s">
        <v>34</v>
      </c>
      <c r="I29" s="366" t="s">
        <v>34</v>
      </c>
      <c r="J29" s="366" t="s">
        <v>612</v>
      </c>
      <c r="K29" s="367" t="s">
        <v>725</v>
      </c>
      <c r="L29" s="368"/>
      <c r="M29" s="368" t="s">
        <v>1421</v>
      </c>
      <c r="N29" s="367">
        <v>569062</v>
      </c>
      <c r="O29" s="367" t="s">
        <v>1323</v>
      </c>
      <c r="P29" s="371">
        <v>44200</v>
      </c>
      <c r="Q29" s="372">
        <v>10924061.109999999</v>
      </c>
      <c r="R29" s="372">
        <v>18558380.661468245</v>
      </c>
      <c r="S29" s="367">
        <v>4</v>
      </c>
      <c r="T29" s="369">
        <v>-0.28744427051262655</v>
      </c>
      <c r="U29" s="369">
        <v>-3.7158481886826711</v>
      </c>
      <c r="V29" s="369">
        <v>-0.21514534323539525</v>
      </c>
      <c r="W29" s="369">
        <v>-2.109143752784183</v>
      </c>
      <c r="X29" s="369" t="s">
        <v>1424</v>
      </c>
      <c r="Y29" s="369" t="s">
        <v>1424</v>
      </c>
      <c r="Z29" s="369" t="s">
        <v>1424</v>
      </c>
      <c r="AA29" s="369" t="s">
        <v>1424</v>
      </c>
      <c r="AB29" s="369">
        <v>0.22893987308735067</v>
      </c>
      <c r="AC29" s="373">
        <v>-1.36789519565226</v>
      </c>
      <c r="AD29" s="575">
        <v>38032334000110</v>
      </c>
      <c r="AE29" s="370" t="s">
        <v>2334</v>
      </c>
      <c r="AF29" s="370" t="s">
        <v>2326</v>
      </c>
      <c r="AG29" s="374" t="s">
        <v>1459</v>
      </c>
      <c r="AH29" s="374" t="s">
        <v>2318</v>
      </c>
      <c r="AI29" s="374">
        <v>0</v>
      </c>
      <c r="AJ29" s="374">
        <v>0</v>
      </c>
      <c r="AK29" s="374">
        <v>0</v>
      </c>
      <c r="AL29" s="722">
        <v>5.5000000000000005E-3</v>
      </c>
      <c r="AM29" s="722" t="s">
        <v>34</v>
      </c>
      <c r="AN29" s="369" t="s">
        <v>34</v>
      </c>
      <c r="AO29" s="367" t="s">
        <v>1326</v>
      </c>
      <c r="AP29" s="370" t="s">
        <v>718</v>
      </c>
      <c r="AQ29" s="376" t="s">
        <v>689</v>
      </c>
      <c r="AR29" s="369">
        <v>3.6666666666666662E-3</v>
      </c>
      <c r="AS29" s="369">
        <v>3.6666666666666662E-3</v>
      </c>
      <c r="AT29" s="369"/>
      <c r="AW29" s="711"/>
      <c r="AX29" s="712"/>
      <c r="AY29" s="712"/>
      <c r="AZ29" s="712"/>
      <c r="BA29" s="712"/>
      <c r="BB29" s="723"/>
      <c r="BC29" s="712"/>
      <c r="BD29" s="712"/>
      <c r="BE29" s="712"/>
      <c r="BF29" s="712"/>
      <c r="BG29" s="724"/>
      <c r="BH29" s="713"/>
      <c r="BI29" s="714"/>
      <c r="BJ29" s="714"/>
      <c r="BK29" s="714"/>
      <c r="BL29" s="218"/>
      <c r="BM29" s="713"/>
      <c r="BN29" s="713"/>
      <c r="BO29" s="713"/>
      <c r="BP29" s="713"/>
      <c r="BQ29" s="713"/>
      <c r="BR29" s="713"/>
      <c r="BS29" s="713"/>
      <c r="BT29" s="713"/>
      <c r="BU29" s="713"/>
      <c r="BV29" s="715"/>
      <c r="BW29" s="712"/>
    </row>
    <row r="30" spans="2:75" ht="15.75" customHeight="1">
      <c r="B30" s="363" t="s">
        <v>726</v>
      </c>
      <c r="C30" s="364">
        <v>25306476000186</v>
      </c>
      <c r="D30" s="365" t="s">
        <v>14</v>
      </c>
      <c r="E30" s="365" t="s">
        <v>15</v>
      </c>
      <c r="F30" s="365" t="s">
        <v>610</v>
      </c>
      <c r="G30" s="366"/>
      <c r="H30" s="366" t="s">
        <v>34</v>
      </c>
      <c r="I30" s="366" t="s">
        <v>34</v>
      </c>
      <c r="J30" s="366" t="s">
        <v>611</v>
      </c>
      <c r="K30" s="367" t="s">
        <v>48</v>
      </c>
      <c r="L30" s="368"/>
      <c r="M30" s="368" t="s">
        <v>1421</v>
      </c>
      <c r="N30" s="367">
        <v>428582</v>
      </c>
      <c r="O30" s="367" t="s">
        <v>1323</v>
      </c>
      <c r="P30" s="371">
        <v>42698</v>
      </c>
      <c r="Q30" s="372">
        <v>13745781.18</v>
      </c>
      <c r="R30" s="372">
        <v>24228853.419761907</v>
      </c>
      <c r="S30" s="367">
        <v>6</v>
      </c>
      <c r="T30" s="369">
        <v>-0.18469397932086362</v>
      </c>
      <c r="U30" s="369">
        <v>-2.3875751195043526</v>
      </c>
      <c r="V30" s="369">
        <v>-9.2993872187758564E-2</v>
      </c>
      <c r="W30" s="369">
        <v>-0.91165089433250468</v>
      </c>
      <c r="X30" s="369">
        <v>-3.4374598446036408E-3</v>
      </c>
      <c r="Y30" s="369">
        <v>-2.6066882452475036E-2</v>
      </c>
      <c r="Z30" s="369">
        <v>0.28959316612410624</v>
      </c>
      <c r="AA30" s="369">
        <v>1.6461414389547557</v>
      </c>
      <c r="AB30" s="369">
        <v>0.1694386875020289</v>
      </c>
      <c r="AC30" s="373">
        <v>-1.0650036066199464</v>
      </c>
      <c r="AD30" s="575">
        <v>23966345000108</v>
      </c>
      <c r="AE30" s="370" t="s">
        <v>2334</v>
      </c>
      <c r="AF30" s="370" t="s">
        <v>2326</v>
      </c>
      <c r="AG30" s="374" t="s">
        <v>1459</v>
      </c>
      <c r="AH30" s="374" t="s">
        <v>2318</v>
      </c>
      <c r="AI30" s="374">
        <v>5000</v>
      </c>
      <c r="AJ30" s="374">
        <v>1000</v>
      </c>
      <c r="AK30" s="374">
        <v>1000</v>
      </c>
      <c r="AL30" s="722">
        <v>5.5000000000000005E-3</v>
      </c>
      <c r="AM30" s="722" t="s">
        <v>34</v>
      </c>
      <c r="AN30" s="369" t="s">
        <v>34</v>
      </c>
      <c r="AO30" s="367" t="s">
        <v>1326</v>
      </c>
      <c r="AP30" s="370" t="s">
        <v>718</v>
      </c>
      <c r="AQ30" s="376" t="s">
        <v>689</v>
      </c>
      <c r="AR30" s="369">
        <v>3.6666666666666662E-3</v>
      </c>
      <c r="AS30" s="369">
        <v>3.6666666666666662E-3</v>
      </c>
      <c r="AT30" s="369"/>
      <c r="AW30" s="711"/>
      <c r="AX30" s="712"/>
      <c r="AY30" s="712"/>
      <c r="AZ30" s="712"/>
      <c r="BA30" s="712"/>
      <c r="BB30" s="723"/>
      <c r="BC30" s="712"/>
      <c r="BD30" s="712"/>
      <c r="BE30" s="712"/>
      <c r="BF30" s="712"/>
      <c r="BG30" s="724"/>
      <c r="BH30" s="713"/>
      <c r="BI30" s="714"/>
      <c r="BJ30" s="714"/>
      <c r="BK30" s="714"/>
      <c r="BL30" s="218"/>
      <c r="BM30" s="713"/>
      <c r="BN30" s="713"/>
      <c r="BO30" s="713"/>
      <c r="BP30" s="713"/>
      <c r="BQ30" s="713"/>
      <c r="BR30" s="713"/>
      <c r="BS30" s="713"/>
      <c r="BT30" s="713"/>
      <c r="BU30" s="713"/>
      <c r="BV30" s="715"/>
      <c r="BW30" s="712"/>
    </row>
    <row r="31" spans="2:75" ht="15.75" customHeight="1">
      <c r="B31" s="363" t="s">
        <v>71</v>
      </c>
      <c r="C31" s="364">
        <v>26831986000135</v>
      </c>
      <c r="D31" s="365" t="s">
        <v>13</v>
      </c>
      <c r="E31" s="365" t="s">
        <v>616</v>
      </c>
      <c r="F31" s="365" t="s">
        <v>617</v>
      </c>
      <c r="G31" s="366" t="s">
        <v>34</v>
      </c>
      <c r="H31" s="366" t="s">
        <v>1339</v>
      </c>
      <c r="I31" s="366" t="s">
        <v>34</v>
      </c>
      <c r="J31" s="366" t="s">
        <v>608</v>
      </c>
      <c r="K31" s="367" t="s">
        <v>48</v>
      </c>
      <c r="L31" s="368"/>
      <c r="M31" s="368" t="s">
        <v>34</v>
      </c>
      <c r="N31" s="367">
        <v>440922</v>
      </c>
      <c r="O31" s="367" t="s">
        <v>1323</v>
      </c>
      <c r="P31" s="371">
        <v>42881</v>
      </c>
      <c r="Q31" s="372">
        <v>30424234.98</v>
      </c>
      <c r="R31" s="372">
        <v>44142778.909523822</v>
      </c>
      <c r="S31" s="367">
        <v>30</v>
      </c>
      <c r="T31" s="369">
        <v>9.0277360896344527E-2</v>
      </c>
      <c r="U31" s="369">
        <v>1.1670330647658465</v>
      </c>
      <c r="V31" s="369">
        <v>5.5212313121076884E-2</v>
      </c>
      <c r="W31" s="369">
        <v>0.54126528394654683</v>
      </c>
      <c r="X31" s="369">
        <v>4.042947532338026E-3</v>
      </c>
      <c r="Y31" s="369">
        <v>3.0658405581791188E-2</v>
      </c>
      <c r="Z31" s="369">
        <v>9.6019778781856191E-2</v>
      </c>
      <c r="AA31" s="369">
        <v>0.54580755108131229</v>
      </c>
      <c r="AB31" s="369">
        <v>4.021887187856326E-2</v>
      </c>
      <c r="AC31" s="373">
        <v>-1.0591707257554173</v>
      </c>
      <c r="AD31" s="575">
        <v>13608337000128</v>
      </c>
      <c r="AE31" s="370" t="s">
        <v>2331</v>
      </c>
      <c r="AF31" s="370" t="s">
        <v>2317</v>
      </c>
      <c r="AG31" s="374" t="s">
        <v>1458</v>
      </c>
      <c r="AH31" s="374" t="s">
        <v>2321</v>
      </c>
      <c r="AI31" s="374">
        <v>5000</v>
      </c>
      <c r="AJ31" s="374">
        <v>5000</v>
      </c>
      <c r="AK31" s="374">
        <v>5000</v>
      </c>
      <c r="AL31" s="722">
        <v>0</v>
      </c>
      <c r="AM31" s="722" t="s">
        <v>34</v>
      </c>
      <c r="AN31" s="369" t="s">
        <v>34</v>
      </c>
      <c r="AO31" s="367" t="s">
        <v>1326</v>
      </c>
      <c r="AP31" s="370" t="s">
        <v>13</v>
      </c>
      <c r="AQ31" s="376" t="s">
        <v>676</v>
      </c>
      <c r="AR31" s="369">
        <v>4.0000000000000001E-3</v>
      </c>
      <c r="AS31" s="369">
        <v>4.0000000000000001E-3</v>
      </c>
      <c r="AT31" s="369"/>
      <c r="AW31" s="711"/>
      <c r="AX31" s="712"/>
      <c r="AY31" s="712"/>
      <c r="AZ31" s="712"/>
      <c r="BA31" s="712"/>
      <c r="BB31" s="723"/>
      <c r="BC31" s="712"/>
      <c r="BD31" s="712"/>
      <c r="BE31" s="712"/>
      <c r="BF31" s="712"/>
      <c r="BG31" s="724"/>
      <c r="BH31" s="713"/>
      <c r="BI31" s="714"/>
      <c r="BJ31" s="714"/>
      <c r="BK31" s="714"/>
      <c r="BL31" s="218"/>
      <c r="BM31" s="713"/>
      <c r="BN31" s="713"/>
      <c r="BO31" s="713"/>
      <c r="BP31" s="713"/>
      <c r="BQ31" s="713"/>
      <c r="BR31" s="713"/>
      <c r="BS31" s="713"/>
      <c r="BT31" s="713"/>
      <c r="BU31" s="713"/>
      <c r="BV31" s="715"/>
      <c r="BW31" s="712"/>
    </row>
    <row r="32" spans="2:75" ht="15.75" customHeight="1">
      <c r="B32" s="363" t="s">
        <v>1288</v>
      </c>
      <c r="C32" s="364">
        <v>46329524000121</v>
      </c>
      <c r="D32" s="365" t="s">
        <v>14</v>
      </c>
      <c r="E32" s="365" t="s">
        <v>607</v>
      </c>
      <c r="F32" s="365" t="s">
        <v>1319</v>
      </c>
      <c r="G32" s="366"/>
      <c r="H32" s="366" t="s">
        <v>34</v>
      </c>
      <c r="I32" s="366" t="s">
        <v>34</v>
      </c>
      <c r="J32" s="366" t="s">
        <v>608</v>
      </c>
      <c r="K32" s="367" t="s">
        <v>48</v>
      </c>
      <c r="L32" s="368" t="s">
        <v>717</v>
      </c>
      <c r="M32" s="368" t="s">
        <v>1421</v>
      </c>
      <c r="N32" s="367">
        <v>659622</v>
      </c>
      <c r="O32" s="367" t="s">
        <v>1323</v>
      </c>
      <c r="P32" s="371">
        <v>44725</v>
      </c>
      <c r="Q32" s="372">
        <v>72542707.579999998</v>
      </c>
      <c r="R32" s="372" t="s">
        <v>1424</v>
      </c>
      <c r="S32" s="367">
        <v>122</v>
      </c>
      <c r="T32" s="369" t="s">
        <v>1424</v>
      </c>
      <c r="U32" s="369" t="s">
        <v>1424</v>
      </c>
      <c r="V32" s="369" t="s">
        <v>1424</v>
      </c>
      <c r="W32" s="369" t="s">
        <v>1424</v>
      </c>
      <c r="X32" s="369" t="s">
        <v>1424</v>
      </c>
      <c r="Y32" s="369" t="s">
        <v>1424</v>
      </c>
      <c r="Z32" s="369" t="s">
        <v>1424</v>
      </c>
      <c r="AA32" s="369" t="s">
        <v>1424</v>
      </c>
      <c r="AB32" s="369" t="s">
        <v>1424</v>
      </c>
      <c r="AC32" s="373" t="s">
        <v>1424</v>
      </c>
      <c r="AD32" s="575">
        <v>46465003000100</v>
      </c>
      <c r="AE32" s="370" t="s">
        <v>2331</v>
      </c>
      <c r="AF32" s="370" t="s">
        <v>2317</v>
      </c>
      <c r="AG32" s="374" t="s">
        <v>1458</v>
      </c>
      <c r="AH32" s="374" t="s">
        <v>2318</v>
      </c>
      <c r="AI32" s="374" t="s">
        <v>1436</v>
      </c>
      <c r="AJ32" s="374" t="s">
        <v>1436</v>
      </c>
      <c r="AK32" s="374" t="s">
        <v>1436</v>
      </c>
      <c r="AL32" s="722">
        <v>0</v>
      </c>
      <c r="AM32" s="722" t="s">
        <v>34</v>
      </c>
      <c r="AN32" s="369" t="s">
        <v>2335</v>
      </c>
      <c r="AO32" s="367" t="s">
        <v>1326</v>
      </c>
      <c r="AP32" s="370" t="s">
        <v>718</v>
      </c>
      <c r="AQ32" s="376" t="s">
        <v>661</v>
      </c>
      <c r="AR32" s="369" t="s">
        <v>34</v>
      </c>
      <c r="AS32" s="369" t="s">
        <v>34</v>
      </c>
      <c r="AT32" s="369"/>
      <c r="AW32" s="711"/>
      <c r="AX32" s="712"/>
      <c r="AY32" s="712"/>
      <c r="AZ32" s="712"/>
      <c r="BA32" s="712"/>
      <c r="BB32" s="723"/>
      <c r="BC32" s="712"/>
      <c r="BD32" s="712"/>
      <c r="BE32" s="712"/>
      <c r="BF32" s="712"/>
      <c r="BG32" s="724"/>
      <c r="BH32" s="713"/>
      <c r="BI32" s="714"/>
      <c r="BJ32" s="714"/>
      <c r="BK32" s="714"/>
      <c r="BL32" s="218"/>
      <c r="BM32" s="713"/>
      <c r="BN32" s="713"/>
      <c r="BO32" s="713"/>
      <c r="BP32" s="713"/>
      <c r="BQ32" s="713"/>
      <c r="BR32" s="713"/>
      <c r="BS32" s="713"/>
      <c r="BT32" s="713"/>
      <c r="BU32" s="713"/>
      <c r="BV32" s="715"/>
      <c r="BW32" s="712"/>
    </row>
    <row r="33" spans="2:75" ht="15.75" customHeight="1">
      <c r="B33" s="363" t="s">
        <v>727</v>
      </c>
      <c r="C33" s="364">
        <v>5892566000199</v>
      </c>
      <c r="D33" s="365" t="s">
        <v>13</v>
      </c>
      <c r="E33" s="365" t="s">
        <v>615</v>
      </c>
      <c r="F33" s="365" t="s">
        <v>619</v>
      </c>
      <c r="G33" s="366" t="s">
        <v>34</v>
      </c>
      <c r="H33" s="366" t="s">
        <v>867</v>
      </c>
      <c r="I33" s="366" t="s">
        <v>34</v>
      </c>
      <c r="J33" s="366"/>
      <c r="K33" s="367" t="s">
        <v>48</v>
      </c>
      <c r="L33" s="368"/>
      <c r="M33" s="368" t="s">
        <v>1421</v>
      </c>
      <c r="N33" s="367">
        <v>125466</v>
      </c>
      <c r="O33" s="367" t="s">
        <v>1323</v>
      </c>
      <c r="P33" s="371">
        <v>38037</v>
      </c>
      <c r="Q33" s="372">
        <v>80096313.579999998</v>
      </c>
      <c r="R33" s="372">
        <v>155149269.76468247</v>
      </c>
      <c r="S33" s="367">
        <v>32</v>
      </c>
      <c r="T33" s="369">
        <v>4.890663504461612E-2</v>
      </c>
      <c r="U33" s="369">
        <v>0.63222561688568579</v>
      </c>
      <c r="V33" s="369">
        <v>1.9131246781978195E-2</v>
      </c>
      <c r="W33" s="369">
        <v>0.1875501882884511</v>
      </c>
      <c r="X33" s="369">
        <v>5.8428509181801314E-2</v>
      </c>
      <c r="Y33" s="369">
        <v>0.44307399928070712</v>
      </c>
      <c r="Z33" s="369">
        <v>0.1120852533697827</v>
      </c>
      <c r="AA33" s="369">
        <v>0.63712891687737827</v>
      </c>
      <c r="AB33" s="369">
        <v>5.7738192384884493E-2</v>
      </c>
      <c r="AC33" s="373">
        <v>-1.3256437879272878</v>
      </c>
      <c r="AD33" s="575">
        <v>0</v>
      </c>
      <c r="AE33" s="370" t="s">
        <v>2331</v>
      </c>
      <c r="AF33" s="370" t="s">
        <v>2317</v>
      </c>
      <c r="AG33" s="374" t="s">
        <v>1458</v>
      </c>
      <c r="AH33" s="374" t="s">
        <v>2321</v>
      </c>
      <c r="AI33" s="374">
        <v>0</v>
      </c>
      <c r="AJ33" s="374">
        <v>0</v>
      </c>
      <c r="AK33" s="374">
        <v>0</v>
      </c>
      <c r="AL33" s="722">
        <v>3.4999999999999996E-3</v>
      </c>
      <c r="AM33" s="722">
        <v>0.1</v>
      </c>
      <c r="AN33" s="369" t="s">
        <v>34</v>
      </c>
      <c r="AO33" s="367" t="s">
        <v>1326</v>
      </c>
      <c r="AP33" s="370" t="s">
        <v>13</v>
      </c>
      <c r="AQ33" s="376" t="s">
        <v>670</v>
      </c>
      <c r="AR33" s="369">
        <v>2.8000000000000004E-3</v>
      </c>
      <c r="AS33" s="369">
        <v>2.8000000000000004E-3</v>
      </c>
      <c r="AT33" s="369"/>
      <c r="AW33" s="711"/>
      <c r="AX33" s="712"/>
      <c r="AY33" s="712"/>
      <c r="AZ33" s="712"/>
      <c r="BA33" s="712"/>
      <c r="BB33" s="723"/>
      <c r="BC33" s="712"/>
      <c r="BD33" s="712"/>
      <c r="BE33" s="712"/>
      <c r="BF33" s="712"/>
      <c r="BG33" s="724"/>
      <c r="BH33" s="713"/>
      <c r="BI33" s="714"/>
      <c r="BJ33" s="714"/>
      <c r="BK33" s="714"/>
      <c r="BL33" s="218"/>
      <c r="BM33" s="713"/>
      <c r="BN33" s="713"/>
      <c r="BO33" s="713"/>
      <c r="BP33" s="713"/>
      <c r="BQ33" s="713"/>
      <c r="BR33" s="713"/>
      <c r="BS33" s="713"/>
      <c r="BT33" s="713"/>
      <c r="BU33" s="713"/>
      <c r="BV33" s="715"/>
      <c r="BW33" s="712"/>
    </row>
    <row r="34" spans="2:75" ht="15.75" customHeight="1">
      <c r="B34" s="363" t="s">
        <v>576</v>
      </c>
      <c r="C34" s="364">
        <v>43096273000194</v>
      </c>
      <c r="D34" s="365" t="s">
        <v>14</v>
      </c>
      <c r="E34" s="365" t="s">
        <v>607</v>
      </c>
      <c r="F34" s="365"/>
      <c r="G34" s="366"/>
      <c r="H34" s="366" t="s">
        <v>34</v>
      </c>
      <c r="I34" s="366" t="s">
        <v>34</v>
      </c>
      <c r="J34" s="366" t="s">
        <v>612</v>
      </c>
      <c r="K34" s="367" t="s">
        <v>48</v>
      </c>
      <c r="L34" s="368" t="s">
        <v>717</v>
      </c>
      <c r="M34" s="368" t="s">
        <v>1421</v>
      </c>
      <c r="N34" s="367">
        <v>616370</v>
      </c>
      <c r="O34" s="367" t="s">
        <v>1323</v>
      </c>
      <c r="P34" s="371">
        <v>44434</v>
      </c>
      <c r="Q34" s="372">
        <v>30784967.670000002</v>
      </c>
      <c r="R34" s="372">
        <v>33315229.171349205</v>
      </c>
      <c r="S34" s="367">
        <v>212</v>
      </c>
      <c r="T34" s="369">
        <v>-0.10561329629961469</v>
      </c>
      <c r="U34" s="369">
        <v>-1.3652836950127718</v>
      </c>
      <c r="V34" s="369">
        <v>-3.6022114346546563E-2</v>
      </c>
      <c r="W34" s="369">
        <v>-0.35313716901122683</v>
      </c>
      <c r="X34" s="369" t="s">
        <v>1424</v>
      </c>
      <c r="Y34" s="369" t="s">
        <v>1424</v>
      </c>
      <c r="Z34" s="369" t="s">
        <v>1424</v>
      </c>
      <c r="AA34" s="369" t="s">
        <v>1424</v>
      </c>
      <c r="AB34" s="369">
        <v>0.16837839531087839</v>
      </c>
      <c r="AC34" s="373">
        <v>-0.71164983873214893</v>
      </c>
      <c r="AD34" s="575">
        <v>0</v>
      </c>
      <c r="AE34" s="370" t="s">
        <v>2331</v>
      </c>
      <c r="AF34" s="370" t="s">
        <v>2317</v>
      </c>
      <c r="AG34" s="374" t="s">
        <v>1458</v>
      </c>
      <c r="AH34" s="374" t="s">
        <v>728</v>
      </c>
      <c r="AI34" s="374">
        <v>10000</v>
      </c>
      <c r="AJ34" s="374">
        <v>10000</v>
      </c>
      <c r="AK34" s="374">
        <v>10000</v>
      </c>
      <c r="AL34" s="722">
        <v>7.4999999999999997E-3</v>
      </c>
      <c r="AM34" s="722" t="s">
        <v>34</v>
      </c>
      <c r="AN34" s="369" t="s">
        <v>2335</v>
      </c>
      <c r="AO34" s="367" t="s">
        <v>1326</v>
      </c>
      <c r="AP34" s="370" t="s">
        <v>718</v>
      </c>
      <c r="AQ34" s="376" t="s">
        <v>689</v>
      </c>
      <c r="AR34" s="369" t="s">
        <v>34</v>
      </c>
      <c r="AS34" s="369" t="s">
        <v>34</v>
      </c>
      <c r="AT34" s="369"/>
      <c r="AW34" s="711"/>
      <c r="AX34" s="712"/>
      <c r="AY34" s="712"/>
      <c r="AZ34" s="712"/>
      <c r="BA34" s="712"/>
      <c r="BB34" s="723"/>
      <c r="BC34" s="712"/>
      <c r="BD34" s="712"/>
      <c r="BE34" s="712"/>
      <c r="BF34" s="712"/>
      <c r="BG34" s="724"/>
      <c r="BH34" s="713"/>
      <c r="BI34" s="714"/>
      <c r="BJ34" s="714"/>
      <c r="BK34" s="714"/>
      <c r="BL34" s="218"/>
      <c r="BM34" s="713"/>
      <c r="BN34" s="713"/>
      <c r="BO34" s="713"/>
      <c r="BP34" s="713"/>
      <c r="BQ34" s="713"/>
      <c r="BR34" s="713"/>
      <c r="BS34" s="713"/>
      <c r="BT34" s="713"/>
      <c r="BU34" s="713"/>
      <c r="BV34" s="715"/>
      <c r="BW34" s="712"/>
    </row>
    <row r="35" spans="2:75" ht="15.75" customHeight="1">
      <c r="B35" s="363" t="s">
        <v>1536</v>
      </c>
      <c r="C35" s="364">
        <v>45295229000139</v>
      </c>
      <c r="D35" s="365" t="s">
        <v>14</v>
      </c>
      <c r="E35" s="365" t="s">
        <v>607</v>
      </c>
      <c r="F35" s="365"/>
      <c r="G35" s="366"/>
      <c r="H35" s="366" t="s">
        <v>34</v>
      </c>
      <c r="I35" s="366" t="s">
        <v>34</v>
      </c>
      <c r="J35" s="366" t="s">
        <v>612</v>
      </c>
      <c r="K35" s="367" t="s">
        <v>48</v>
      </c>
      <c r="L35" s="368"/>
      <c r="M35" s="368"/>
      <c r="N35" s="367">
        <v>639605</v>
      </c>
      <c r="O35" s="367" t="s">
        <v>1323</v>
      </c>
      <c r="P35" s="371">
        <v>44614</v>
      </c>
      <c r="Q35" s="372">
        <v>8175814.3600000003</v>
      </c>
      <c r="R35" s="372" t="s">
        <v>1424</v>
      </c>
      <c r="S35" s="367">
        <v>92</v>
      </c>
      <c r="T35" s="369" t="s">
        <v>1424</v>
      </c>
      <c r="U35" s="369" t="s">
        <v>1424</v>
      </c>
      <c r="V35" s="369" t="s">
        <v>1424</v>
      </c>
      <c r="W35" s="369" t="s">
        <v>1424</v>
      </c>
      <c r="X35" s="369" t="s">
        <v>1424</v>
      </c>
      <c r="Y35" s="369" t="s">
        <v>1424</v>
      </c>
      <c r="Z35" s="369" t="s">
        <v>1424</v>
      </c>
      <c r="AA35" s="369" t="s">
        <v>1424</v>
      </c>
      <c r="AB35" s="369" t="s">
        <v>1424</v>
      </c>
      <c r="AC35" s="373" t="s">
        <v>1424</v>
      </c>
      <c r="AD35" s="575">
        <v>0</v>
      </c>
      <c r="AE35" s="370" t="s">
        <v>2331</v>
      </c>
      <c r="AF35" s="370" t="s">
        <v>2317</v>
      </c>
      <c r="AG35" s="374" t="s">
        <v>1458</v>
      </c>
      <c r="AH35" s="374" t="s">
        <v>728</v>
      </c>
      <c r="AI35" s="374">
        <v>0</v>
      </c>
      <c r="AJ35" s="374">
        <v>0</v>
      </c>
      <c r="AK35" s="374">
        <v>0</v>
      </c>
      <c r="AL35" s="722">
        <v>7.4999999999999997E-3</v>
      </c>
      <c r="AM35" s="722" t="s">
        <v>34</v>
      </c>
      <c r="AN35" s="369" t="s">
        <v>2335</v>
      </c>
      <c r="AO35" s="367" t="s">
        <v>1326</v>
      </c>
      <c r="AP35" s="370" t="s">
        <v>718</v>
      </c>
      <c r="AQ35" s="376" t="s">
        <v>689</v>
      </c>
      <c r="AR35" s="369">
        <v>4.9999999999999992E-3</v>
      </c>
      <c r="AS35" s="369">
        <v>4.9999999999999992E-3</v>
      </c>
      <c r="AT35" s="369"/>
      <c r="AW35" s="711"/>
      <c r="AX35" s="712"/>
      <c r="AY35" s="712"/>
      <c r="AZ35" s="712"/>
      <c r="BA35" s="712"/>
      <c r="BB35" s="723"/>
      <c r="BC35" s="712"/>
      <c r="BD35" s="712"/>
      <c r="BE35" s="712"/>
      <c r="BF35" s="712"/>
      <c r="BG35" s="724"/>
      <c r="BH35" s="713"/>
      <c r="BI35" s="714"/>
      <c r="BJ35" s="714"/>
      <c r="BK35" s="714"/>
      <c r="BL35" s="218"/>
      <c r="BM35" s="713"/>
      <c r="BN35" s="713"/>
      <c r="BO35" s="713"/>
      <c r="BP35" s="713"/>
      <c r="BQ35" s="713"/>
      <c r="BR35" s="713"/>
      <c r="BS35" s="713"/>
      <c r="BT35" s="713"/>
      <c r="BU35" s="713"/>
      <c r="BV35" s="715"/>
      <c r="BW35" s="712"/>
    </row>
    <row r="36" spans="2:75" ht="15.75" customHeight="1">
      <c r="B36" s="363" t="s">
        <v>1537</v>
      </c>
      <c r="C36" s="364">
        <v>38064885000165</v>
      </c>
      <c r="D36" s="365" t="s">
        <v>14</v>
      </c>
      <c r="E36" s="365" t="s">
        <v>607</v>
      </c>
      <c r="F36" s="365"/>
      <c r="G36" s="366"/>
      <c r="H36" s="366" t="s">
        <v>34</v>
      </c>
      <c r="I36" s="366" t="s">
        <v>34</v>
      </c>
      <c r="J36" s="366" t="s">
        <v>612</v>
      </c>
      <c r="K36" s="367" t="s">
        <v>48</v>
      </c>
      <c r="L36" s="368"/>
      <c r="M36" s="368"/>
      <c r="N36" s="367">
        <v>550681</v>
      </c>
      <c r="O36" s="367" t="s">
        <v>1323</v>
      </c>
      <c r="P36" s="371">
        <v>44071</v>
      </c>
      <c r="Q36" s="372">
        <v>233501487.78999999</v>
      </c>
      <c r="R36" s="372">
        <v>288473656.85674614</v>
      </c>
      <c r="S36" s="367">
        <v>212</v>
      </c>
      <c r="T36" s="369">
        <v>-0.14453867373181439</v>
      </c>
      <c r="U36" s="369">
        <v>-1.6257585027312775</v>
      </c>
      <c r="V36" s="369">
        <v>-8.0360398941420108E-2</v>
      </c>
      <c r="W36" s="369">
        <v>-0.7375243093663868</v>
      </c>
      <c r="X36" s="369">
        <v>0.10248963828920621</v>
      </c>
      <c r="Y36" s="369">
        <v>0.72068565962390618</v>
      </c>
      <c r="Z36" s="369" t="s">
        <v>1424</v>
      </c>
      <c r="AA36" s="369" t="s">
        <v>1424</v>
      </c>
      <c r="AB36" s="369">
        <v>0.16968752533225953</v>
      </c>
      <c r="AC36" s="373">
        <v>-1.019214423794969</v>
      </c>
      <c r="AD36" s="575">
        <v>0</v>
      </c>
      <c r="AE36" s="370" t="s">
        <v>2331</v>
      </c>
      <c r="AF36" s="370" t="s">
        <v>2317</v>
      </c>
      <c r="AG36" s="374" t="s">
        <v>1458</v>
      </c>
      <c r="AH36" s="374" t="s">
        <v>728</v>
      </c>
      <c r="AI36" s="374">
        <v>25000</v>
      </c>
      <c r="AJ36" s="374">
        <v>25000</v>
      </c>
      <c r="AK36" s="374">
        <v>25000</v>
      </c>
      <c r="AL36" s="722">
        <v>7.4999999999999997E-3</v>
      </c>
      <c r="AM36" s="722" t="s">
        <v>34</v>
      </c>
      <c r="AN36" s="369" t="s">
        <v>34</v>
      </c>
      <c r="AO36" s="367" t="s">
        <v>1326</v>
      </c>
      <c r="AP36" s="370" t="s">
        <v>13</v>
      </c>
      <c r="AQ36" s="376" t="s">
        <v>681</v>
      </c>
      <c r="AR36" s="369">
        <v>5.2499999999999995E-3</v>
      </c>
      <c r="AS36" s="369">
        <v>5.2499999999999995E-3</v>
      </c>
      <c r="AT36" s="369"/>
      <c r="AW36" s="711"/>
      <c r="AX36" s="712"/>
      <c r="AY36" s="712"/>
      <c r="AZ36" s="712"/>
      <c r="BA36" s="712"/>
      <c r="BB36" s="723"/>
      <c r="BC36" s="712"/>
      <c r="BD36" s="712"/>
      <c r="BE36" s="712"/>
      <c r="BF36" s="712"/>
      <c r="BG36" s="724"/>
      <c r="BH36" s="713"/>
      <c r="BI36" s="714"/>
      <c r="BJ36" s="714"/>
      <c r="BK36" s="714"/>
      <c r="BL36" s="218"/>
      <c r="BM36" s="713"/>
      <c r="BN36" s="713"/>
      <c r="BO36" s="713"/>
      <c r="BP36" s="713"/>
      <c r="BQ36" s="713"/>
      <c r="BR36" s="713"/>
      <c r="BS36" s="713"/>
      <c r="BT36" s="713"/>
      <c r="BU36" s="713"/>
      <c r="BV36" s="715"/>
      <c r="BW36" s="712"/>
    </row>
    <row r="37" spans="2:75" ht="15.75" customHeight="1">
      <c r="B37" s="363" t="s">
        <v>729</v>
      </c>
      <c r="C37" s="364">
        <v>7657641000162</v>
      </c>
      <c r="D37" s="365" t="s">
        <v>14</v>
      </c>
      <c r="E37" s="365" t="s">
        <v>614</v>
      </c>
      <c r="F37" s="365"/>
      <c r="G37" s="366"/>
      <c r="H37" s="366" t="s">
        <v>867</v>
      </c>
      <c r="I37" s="366" t="s">
        <v>34</v>
      </c>
      <c r="J37" s="366" t="s">
        <v>611</v>
      </c>
      <c r="K37" s="367" t="s">
        <v>48</v>
      </c>
      <c r="L37" s="368"/>
      <c r="M37" s="368" t="s">
        <v>1421</v>
      </c>
      <c r="N37" s="367">
        <v>286664</v>
      </c>
      <c r="O37" s="367" t="s">
        <v>1323</v>
      </c>
      <c r="P37" s="371">
        <v>40805</v>
      </c>
      <c r="Q37" s="372">
        <v>67246431.290000007</v>
      </c>
      <c r="R37" s="372">
        <v>142060934.03519836</v>
      </c>
      <c r="S37" s="367">
        <v>5</v>
      </c>
      <c r="T37" s="369">
        <v>-0.20619799140700967</v>
      </c>
      <c r="U37" s="369">
        <v>-2.6655616809244593</v>
      </c>
      <c r="V37" s="369">
        <v>-0.11424438035944362</v>
      </c>
      <c r="W37" s="369">
        <v>-1.1199769304891869</v>
      </c>
      <c r="X37" s="369">
        <v>3.0953757230462786E-2</v>
      </c>
      <c r="Y37" s="369">
        <v>0.23472796415515923</v>
      </c>
      <c r="Z37" s="369">
        <v>0.35239605143014008</v>
      </c>
      <c r="AA37" s="369">
        <v>2.0031333989925146</v>
      </c>
      <c r="AB37" s="369">
        <v>0.17828385175414457</v>
      </c>
      <c r="AC37" s="373">
        <v>-1.1363136746766949</v>
      </c>
      <c r="AD37" s="575">
        <v>0</v>
      </c>
      <c r="AE37" s="370" t="s">
        <v>2336</v>
      </c>
      <c r="AF37" s="370" t="s">
        <v>730</v>
      </c>
      <c r="AG37" s="374" t="s">
        <v>730</v>
      </c>
      <c r="AH37" s="374" t="s">
        <v>2318</v>
      </c>
      <c r="AI37" s="374">
        <v>25000</v>
      </c>
      <c r="AJ37" s="374">
        <v>5000</v>
      </c>
      <c r="AK37" s="374">
        <v>0</v>
      </c>
      <c r="AL37" s="722">
        <v>6.9999999999999993E-3</v>
      </c>
      <c r="AM37" s="722" t="s">
        <v>34</v>
      </c>
      <c r="AN37" s="369" t="s">
        <v>34</v>
      </c>
      <c r="AO37" s="367" t="s">
        <v>1326</v>
      </c>
      <c r="AP37" s="370" t="s">
        <v>718</v>
      </c>
      <c r="AQ37" s="376" t="s">
        <v>689</v>
      </c>
      <c r="AR37" s="369">
        <v>1.8666666666666666E-3</v>
      </c>
      <c r="AS37" s="369">
        <v>1.8666666666666666E-3</v>
      </c>
      <c r="AT37" s="369"/>
      <c r="AW37" s="711"/>
      <c r="AX37" s="712"/>
      <c r="AY37" s="712"/>
      <c r="AZ37" s="712"/>
      <c r="BA37" s="712"/>
      <c r="BB37" s="723"/>
      <c r="BC37" s="712"/>
      <c r="BD37" s="712"/>
      <c r="BE37" s="712"/>
      <c r="BF37" s="712"/>
      <c r="BG37" s="724"/>
      <c r="BH37" s="713"/>
      <c r="BI37" s="714"/>
      <c r="BJ37" s="714"/>
      <c r="BK37" s="714"/>
      <c r="BL37" s="218"/>
      <c r="BM37" s="713"/>
      <c r="BN37" s="713"/>
      <c r="BO37" s="713"/>
      <c r="BP37" s="713"/>
      <c r="BQ37" s="713"/>
      <c r="BR37" s="713"/>
      <c r="BS37" s="713"/>
      <c r="BT37" s="713"/>
      <c r="BU37" s="713"/>
      <c r="BV37" s="715"/>
      <c r="BW37" s="712"/>
    </row>
    <row r="38" spans="2:75" ht="15.75" customHeight="1">
      <c r="B38" s="363" t="s">
        <v>731</v>
      </c>
      <c r="C38" s="364">
        <v>43984537000146</v>
      </c>
      <c r="D38" s="365" t="s">
        <v>13</v>
      </c>
      <c r="E38" s="365" t="s">
        <v>615</v>
      </c>
      <c r="F38" s="365" t="s">
        <v>619</v>
      </c>
      <c r="G38" s="366" t="s">
        <v>34</v>
      </c>
      <c r="H38" s="366" t="s">
        <v>1340</v>
      </c>
      <c r="I38" s="366" t="s">
        <v>34</v>
      </c>
      <c r="J38" s="366" t="s">
        <v>611</v>
      </c>
      <c r="K38" s="367" t="s">
        <v>48</v>
      </c>
      <c r="L38" s="368"/>
      <c r="M38" s="368" t="s">
        <v>34</v>
      </c>
      <c r="N38" s="367">
        <v>622435</v>
      </c>
      <c r="O38" s="367" t="s">
        <v>1323</v>
      </c>
      <c r="P38" s="371">
        <v>44510</v>
      </c>
      <c r="Q38" s="372">
        <v>267796122.50999999</v>
      </c>
      <c r="R38" s="372" t="s">
        <v>1424</v>
      </c>
      <c r="S38" s="367">
        <v>31</v>
      </c>
      <c r="T38" s="369">
        <v>0.15986533431171557</v>
      </c>
      <c r="U38" s="369">
        <v>2.066610379382197</v>
      </c>
      <c r="V38" s="369" t="s">
        <v>1424</v>
      </c>
      <c r="W38" s="369" t="s">
        <v>1424</v>
      </c>
      <c r="X38" s="369" t="s">
        <v>1424</v>
      </c>
      <c r="Y38" s="369" t="s">
        <v>1424</v>
      </c>
      <c r="Z38" s="369" t="s">
        <v>1424</v>
      </c>
      <c r="AA38" s="369" t="s">
        <v>1424</v>
      </c>
      <c r="AB38" s="369" t="s">
        <v>1424</v>
      </c>
      <c r="AC38" s="373" t="s">
        <v>1424</v>
      </c>
      <c r="AD38" s="575">
        <v>29726133000121</v>
      </c>
      <c r="AE38" s="370" t="s">
        <v>2331</v>
      </c>
      <c r="AF38" s="370" t="s">
        <v>2317</v>
      </c>
      <c r="AG38" s="374" t="s">
        <v>1458</v>
      </c>
      <c r="AH38" s="374" t="s">
        <v>2321</v>
      </c>
      <c r="AI38" s="374">
        <v>500</v>
      </c>
      <c r="AJ38" s="374">
        <v>100</v>
      </c>
      <c r="AK38" s="374">
        <v>100</v>
      </c>
      <c r="AL38" s="722">
        <v>0</v>
      </c>
      <c r="AM38" s="722" t="s">
        <v>34</v>
      </c>
      <c r="AN38" s="369" t="s">
        <v>2335</v>
      </c>
      <c r="AO38" s="367" t="s">
        <v>1326</v>
      </c>
      <c r="AP38" s="370" t="s">
        <v>13</v>
      </c>
      <c r="AQ38" s="376" t="s">
        <v>670</v>
      </c>
      <c r="AR38" s="369">
        <v>4.0000000000000001E-3</v>
      </c>
      <c r="AS38" s="369">
        <v>4.0000000000000001E-3</v>
      </c>
      <c r="AT38" s="369"/>
      <c r="AW38" s="711"/>
      <c r="AX38" s="712"/>
      <c r="AY38" s="712"/>
      <c r="AZ38" s="712"/>
      <c r="BA38" s="712"/>
      <c r="BB38" s="723"/>
      <c r="BC38" s="712"/>
      <c r="BD38" s="712"/>
      <c r="BE38" s="712"/>
      <c r="BF38" s="712"/>
      <c r="BG38" s="724"/>
      <c r="BH38" s="713"/>
      <c r="BI38" s="714"/>
      <c r="BJ38" s="714"/>
      <c r="BK38" s="714"/>
      <c r="BL38" s="218"/>
      <c r="BM38" s="713"/>
      <c r="BN38" s="713"/>
      <c r="BO38" s="713"/>
      <c r="BP38" s="713"/>
      <c r="BQ38" s="713"/>
      <c r="BR38" s="713"/>
      <c r="BS38" s="713"/>
      <c r="BT38" s="713"/>
      <c r="BU38" s="713"/>
      <c r="BV38" s="715"/>
      <c r="BW38" s="712"/>
    </row>
    <row r="39" spans="2:75" ht="15.75" customHeight="1">
      <c r="B39" s="363" t="s">
        <v>732</v>
      </c>
      <c r="C39" s="364">
        <v>26623196000164</v>
      </c>
      <c r="D39" s="365" t="s">
        <v>14</v>
      </c>
      <c r="E39" s="365" t="s">
        <v>607</v>
      </c>
      <c r="F39" s="365"/>
      <c r="G39" s="366"/>
      <c r="H39" s="366" t="s">
        <v>34</v>
      </c>
      <c r="I39" s="366" t="s">
        <v>34</v>
      </c>
      <c r="J39" s="366" t="s">
        <v>608</v>
      </c>
      <c r="K39" s="367" t="s">
        <v>48</v>
      </c>
      <c r="L39" s="368"/>
      <c r="M39" s="368" t="s">
        <v>34</v>
      </c>
      <c r="N39" s="367">
        <v>440906</v>
      </c>
      <c r="O39" s="367" t="s">
        <v>1323</v>
      </c>
      <c r="P39" s="371">
        <v>42761</v>
      </c>
      <c r="Q39" s="372">
        <v>160531226.66999999</v>
      </c>
      <c r="R39" s="372">
        <v>214221317.96603179</v>
      </c>
      <c r="S39" s="367">
        <v>32</v>
      </c>
      <c r="T39" s="369">
        <v>-4.808635516204407E-2</v>
      </c>
      <c r="U39" s="369">
        <v>-0.62162169874032724</v>
      </c>
      <c r="V39" s="369">
        <v>-0.23758081853919855</v>
      </c>
      <c r="W39" s="369">
        <v>-2.3290864290520448</v>
      </c>
      <c r="X39" s="369">
        <v>-0.14001028647087599</v>
      </c>
      <c r="Y39" s="369">
        <v>-1.0617234366542845</v>
      </c>
      <c r="Z39" s="369">
        <v>-9.0525848307289047E-3</v>
      </c>
      <c r="AA39" s="369">
        <v>-5.1457826919609824E-2</v>
      </c>
      <c r="AB39" s="369">
        <v>0.23230786670095488</v>
      </c>
      <c r="AC39" s="373">
        <v>-1.4693251630470123</v>
      </c>
      <c r="AD39" s="575">
        <v>16565058000112</v>
      </c>
      <c r="AE39" s="370" t="s">
        <v>2331</v>
      </c>
      <c r="AF39" s="370" t="s">
        <v>2317</v>
      </c>
      <c r="AG39" s="374" t="s">
        <v>1458</v>
      </c>
      <c r="AH39" s="374" t="s">
        <v>2318</v>
      </c>
      <c r="AI39" s="374">
        <v>5000</v>
      </c>
      <c r="AJ39" s="374">
        <v>1000</v>
      </c>
      <c r="AK39" s="374">
        <v>5000</v>
      </c>
      <c r="AL39" s="722">
        <v>7.4999999999999997E-3</v>
      </c>
      <c r="AM39" s="722">
        <v>0.1</v>
      </c>
      <c r="AN39" s="369" t="s">
        <v>34</v>
      </c>
      <c r="AO39" s="367" t="s">
        <v>1326</v>
      </c>
      <c r="AP39" s="370" t="s">
        <v>718</v>
      </c>
      <c r="AQ39" s="376" t="s">
        <v>661</v>
      </c>
      <c r="AR39" s="369">
        <v>6.0000000000000001E-3</v>
      </c>
      <c r="AS39" s="369">
        <v>6.0000000000000001E-3</v>
      </c>
      <c r="AT39" s="369"/>
      <c r="AW39" s="711"/>
      <c r="AX39" s="712"/>
      <c r="AY39" s="712"/>
      <c r="AZ39" s="712"/>
      <c r="BA39" s="712"/>
      <c r="BB39" s="723"/>
      <c r="BC39" s="712"/>
      <c r="BD39" s="712"/>
      <c r="BE39" s="712"/>
      <c r="BF39" s="712"/>
      <c r="BG39" s="724"/>
      <c r="BH39" s="713"/>
      <c r="BI39" s="714"/>
      <c r="BJ39" s="714"/>
      <c r="BK39" s="714"/>
      <c r="BL39" s="218"/>
      <c r="BM39" s="713"/>
      <c r="BN39" s="713"/>
      <c r="BO39" s="713"/>
      <c r="BP39" s="713"/>
      <c r="BQ39" s="713"/>
      <c r="BR39" s="713"/>
      <c r="BS39" s="713"/>
      <c r="BT39" s="713"/>
      <c r="BU39" s="713"/>
      <c r="BV39" s="715"/>
      <c r="BW39" s="712"/>
    </row>
    <row r="40" spans="2:75" ht="15.75" customHeight="1">
      <c r="B40" s="363" t="s">
        <v>733</v>
      </c>
      <c r="C40" s="364">
        <v>44209755000176</v>
      </c>
      <c r="D40" s="365" t="s">
        <v>14</v>
      </c>
      <c r="E40" s="365" t="s">
        <v>607</v>
      </c>
      <c r="F40" s="365"/>
      <c r="G40" s="366"/>
      <c r="H40" s="366" t="s">
        <v>34</v>
      </c>
      <c r="I40" s="366" t="s">
        <v>34</v>
      </c>
      <c r="J40" s="366" t="s">
        <v>611</v>
      </c>
      <c r="K40" s="367" t="s">
        <v>49</v>
      </c>
      <c r="L40" s="368"/>
      <c r="M40" s="368" t="s">
        <v>1421</v>
      </c>
      <c r="N40" s="367">
        <v>634697</v>
      </c>
      <c r="O40" s="367" t="s">
        <v>1323</v>
      </c>
      <c r="P40" s="371">
        <v>44578</v>
      </c>
      <c r="Q40" s="372">
        <v>1153459.3999999999</v>
      </c>
      <c r="R40" s="372" t="s">
        <v>1424</v>
      </c>
      <c r="S40" s="367">
        <v>6</v>
      </c>
      <c r="T40" s="369" t="s">
        <v>1424</v>
      </c>
      <c r="U40" s="369" t="s">
        <v>1424</v>
      </c>
      <c r="V40" s="369" t="s">
        <v>1424</v>
      </c>
      <c r="W40" s="369" t="s">
        <v>1424</v>
      </c>
      <c r="X40" s="369" t="s">
        <v>1424</v>
      </c>
      <c r="Y40" s="369" t="s">
        <v>1424</v>
      </c>
      <c r="Z40" s="369" t="s">
        <v>1424</v>
      </c>
      <c r="AA40" s="369" t="s">
        <v>1424</v>
      </c>
      <c r="AB40" s="369" t="s">
        <v>1424</v>
      </c>
      <c r="AC40" s="373" t="s">
        <v>1424</v>
      </c>
      <c r="AD40" s="575">
        <v>43984876000122</v>
      </c>
      <c r="AE40" s="370" t="s">
        <v>2331</v>
      </c>
      <c r="AF40" s="370" t="s">
        <v>2317</v>
      </c>
      <c r="AG40" s="374" t="s">
        <v>1458</v>
      </c>
      <c r="AH40" s="374" t="s">
        <v>2318</v>
      </c>
      <c r="AI40" s="374">
        <v>0</v>
      </c>
      <c r="AJ40" s="374">
        <v>0</v>
      </c>
      <c r="AK40" s="374">
        <v>0</v>
      </c>
      <c r="AL40" s="722">
        <v>4.0000000000000001E-3</v>
      </c>
      <c r="AM40" s="722" t="s">
        <v>34</v>
      </c>
      <c r="AN40" s="369" t="s">
        <v>2335</v>
      </c>
      <c r="AO40" s="367" t="s">
        <v>1326</v>
      </c>
      <c r="AP40" s="370" t="s">
        <v>718</v>
      </c>
      <c r="AQ40" s="376" t="s">
        <v>689</v>
      </c>
      <c r="AR40" s="369">
        <v>2.6666666666666666E-3</v>
      </c>
      <c r="AS40" s="369">
        <v>2.6666666666666666E-3</v>
      </c>
      <c r="AT40" s="369"/>
      <c r="AW40" s="711"/>
      <c r="AX40" s="712"/>
      <c r="AY40" s="712"/>
      <c r="AZ40" s="712"/>
      <c r="BA40" s="712"/>
      <c r="BB40" s="723"/>
      <c r="BC40" s="712"/>
      <c r="BD40" s="712"/>
      <c r="BE40" s="712"/>
      <c r="BF40" s="712"/>
      <c r="BG40" s="724"/>
      <c r="BH40" s="713"/>
      <c r="BI40" s="714"/>
      <c r="BJ40" s="714"/>
      <c r="BK40" s="714"/>
      <c r="BL40" s="218"/>
      <c r="BM40" s="713"/>
      <c r="BN40" s="713"/>
      <c r="BO40" s="713"/>
      <c r="BP40" s="713"/>
      <c r="BQ40" s="713"/>
      <c r="BR40" s="713"/>
      <c r="BS40" s="713"/>
      <c r="BT40" s="713"/>
      <c r="BU40" s="713"/>
      <c r="BV40" s="715"/>
      <c r="BW40" s="712"/>
    </row>
    <row r="41" spans="2:75" ht="15.75" customHeight="1">
      <c r="B41" s="363" t="s">
        <v>577</v>
      </c>
      <c r="C41" s="364">
        <v>11147668000182</v>
      </c>
      <c r="D41" s="365" t="s">
        <v>14</v>
      </c>
      <c r="E41" s="365" t="s">
        <v>607</v>
      </c>
      <c r="F41" s="365"/>
      <c r="G41" s="366"/>
      <c r="H41" s="366" t="s">
        <v>34</v>
      </c>
      <c r="I41" s="366" t="s">
        <v>34</v>
      </c>
      <c r="J41" s="366" t="s">
        <v>611</v>
      </c>
      <c r="K41" s="367"/>
      <c r="L41" s="368"/>
      <c r="M41" s="368" t="s">
        <v>1421</v>
      </c>
      <c r="N41" s="367">
        <v>253154</v>
      </c>
      <c r="O41" s="367" t="s">
        <v>1323</v>
      </c>
      <c r="P41" s="371">
        <v>40386</v>
      </c>
      <c r="Q41" s="372">
        <v>180924688.74000001</v>
      </c>
      <c r="R41" s="372">
        <v>360758390.37773812</v>
      </c>
      <c r="S41" s="367">
        <v>5</v>
      </c>
      <c r="T41" s="369">
        <v>-0.30200995276660925</v>
      </c>
      <c r="U41" s="369">
        <v>-3.9041416061296941</v>
      </c>
      <c r="V41" s="369">
        <v>-0.2254778409421746</v>
      </c>
      <c r="W41" s="369">
        <v>-2.2104367794478681</v>
      </c>
      <c r="X41" s="369">
        <v>-3.1542055709047556E-2</v>
      </c>
      <c r="Y41" s="369">
        <v>-0.23918913838889269</v>
      </c>
      <c r="Z41" s="369">
        <v>0.76281636056837199</v>
      </c>
      <c r="AA41" s="369">
        <v>4.3360954895811084</v>
      </c>
      <c r="AB41" s="369">
        <v>0.3033320944995021</v>
      </c>
      <c r="AC41" s="373">
        <v>-1.0115038358816488</v>
      </c>
      <c r="AD41" s="575">
        <v>0</v>
      </c>
      <c r="AE41" s="370" t="s">
        <v>2336</v>
      </c>
      <c r="AF41" s="370" t="s">
        <v>730</v>
      </c>
      <c r="AG41" s="374" t="s">
        <v>730</v>
      </c>
      <c r="AH41" s="374" t="s">
        <v>2318</v>
      </c>
      <c r="AI41" s="374">
        <v>25000</v>
      </c>
      <c r="AJ41" s="374">
        <v>5000</v>
      </c>
      <c r="AK41" s="374">
        <v>0</v>
      </c>
      <c r="AL41" s="722">
        <v>6.9999999999999993E-3</v>
      </c>
      <c r="AM41" s="722" t="s">
        <v>34</v>
      </c>
      <c r="AN41" s="369" t="s">
        <v>34</v>
      </c>
      <c r="AO41" s="367" t="s">
        <v>1326</v>
      </c>
      <c r="AP41" s="370" t="s">
        <v>718</v>
      </c>
      <c r="AQ41" s="376" t="s">
        <v>689</v>
      </c>
      <c r="AR41" s="369">
        <v>3.4666666666666665E-3</v>
      </c>
      <c r="AS41" s="369">
        <v>3.4666666666666665E-3</v>
      </c>
      <c r="AT41" s="369"/>
      <c r="AW41" s="711"/>
      <c r="AX41" s="712"/>
      <c r="AY41" s="712"/>
      <c r="AZ41" s="712"/>
      <c r="BA41" s="712"/>
      <c r="BB41" s="723"/>
      <c r="BC41" s="712"/>
      <c r="BD41" s="712"/>
      <c r="BE41" s="712"/>
      <c r="BF41" s="712"/>
      <c r="BG41" s="724"/>
      <c r="BH41" s="713"/>
      <c r="BI41" s="714"/>
      <c r="BJ41" s="714"/>
      <c r="BK41" s="714"/>
      <c r="BL41" s="218"/>
      <c r="BM41" s="713"/>
      <c r="BN41" s="713"/>
      <c r="BO41" s="713"/>
      <c r="BP41" s="713"/>
      <c r="BQ41" s="713"/>
      <c r="BR41" s="713"/>
      <c r="BS41" s="713"/>
      <c r="BT41" s="713"/>
      <c r="BU41" s="713"/>
      <c r="BV41" s="715"/>
      <c r="BW41" s="712"/>
    </row>
    <row r="42" spans="2:75" ht="15.75" customHeight="1">
      <c r="B42" s="363" t="s">
        <v>72</v>
      </c>
      <c r="C42" s="364">
        <v>34774662000130</v>
      </c>
      <c r="D42" s="365" t="s">
        <v>13</v>
      </c>
      <c r="E42" s="365" t="s">
        <v>615</v>
      </c>
      <c r="F42" s="365" t="s">
        <v>619</v>
      </c>
      <c r="G42" s="366" t="s">
        <v>34</v>
      </c>
      <c r="H42" s="366" t="s">
        <v>1339</v>
      </c>
      <c r="I42" s="366" t="s">
        <v>34</v>
      </c>
      <c r="J42" s="366" t="s">
        <v>611</v>
      </c>
      <c r="K42" s="367" t="s">
        <v>48</v>
      </c>
      <c r="L42" s="368" t="s">
        <v>1341</v>
      </c>
      <c r="M42" s="368" t="s">
        <v>34</v>
      </c>
      <c r="N42" s="367">
        <v>509061</v>
      </c>
      <c r="O42" s="367" t="s">
        <v>1323</v>
      </c>
      <c r="P42" s="371">
        <v>43738</v>
      </c>
      <c r="Q42" s="372">
        <v>297525116.48000002</v>
      </c>
      <c r="R42" s="372">
        <v>278996192.13325381</v>
      </c>
      <c r="S42" s="367">
        <v>31</v>
      </c>
      <c r="T42" s="369">
        <v>9.2043617124130117E-2</v>
      </c>
      <c r="U42" s="369">
        <v>1.1898658037627377</v>
      </c>
      <c r="V42" s="369">
        <v>0.10658850223798488</v>
      </c>
      <c r="W42" s="369">
        <v>1.0449237256690174</v>
      </c>
      <c r="X42" s="369">
        <v>0.17506757427565112</v>
      </c>
      <c r="Y42" s="369">
        <v>1.3275692186040748</v>
      </c>
      <c r="Z42" s="369" t="s">
        <v>1424</v>
      </c>
      <c r="AA42" s="369" t="s">
        <v>1424</v>
      </c>
      <c r="AB42" s="369">
        <v>4.3561412888314256E-2</v>
      </c>
      <c r="AC42" s="373">
        <v>0.11696156896395893</v>
      </c>
      <c r="AD42" s="575">
        <v>34687549000118</v>
      </c>
      <c r="AE42" s="370" t="s">
        <v>2337</v>
      </c>
      <c r="AF42" s="370" t="s">
        <v>2320</v>
      </c>
      <c r="AG42" s="374" t="s">
        <v>59</v>
      </c>
      <c r="AH42" s="374" t="s">
        <v>2321</v>
      </c>
      <c r="AI42" s="374">
        <v>500</v>
      </c>
      <c r="AJ42" s="374">
        <v>100</v>
      </c>
      <c r="AK42" s="374">
        <v>100</v>
      </c>
      <c r="AL42" s="722">
        <v>1.9199999999999998E-2</v>
      </c>
      <c r="AM42" s="722">
        <v>0.2</v>
      </c>
      <c r="AN42" s="369" t="s">
        <v>64</v>
      </c>
      <c r="AO42" s="367" t="s">
        <v>1326</v>
      </c>
      <c r="AP42" s="370" t="s">
        <v>13</v>
      </c>
      <c r="AQ42" s="376" t="s">
        <v>666</v>
      </c>
      <c r="AR42" s="369">
        <v>4.7999999999999996E-3</v>
      </c>
      <c r="AS42" s="369">
        <v>4.7999999999999996E-3</v>
      </c>
      <c r="AT42" s="369"/>
      <c r="AW42" s="711"/>
      <c r="AX42" s="712"/>
      <c r="AY42" s="712"/>
      <c r="AZ42" s="712"/>
      <c r="BA42" s="712"/>
      <c r="BB42" s="723"/>
      <c r="BC42" s="712"/>
      <c r="BD42" s="712"/>
      <c r="BE42" s="712"/>
      <c r="BF42" s="712"/>
      <c r="BG42" s="724"/>
      <c r="BH42" s="713"/>
      <c r="BI42" s="714"/>
      <c r="BJ42" s="714"/>
      <c r="BK42" s="714"/>
      <c r="BL42" s="218"/>
      <c r="BM42" s="713"/>
      <c r="BN42" s="713"/>
      <c r="BO42" s="713"/>
      <c r="BP42" s="713"/>
      <c r="BQ42" s="713"/>
      <c r="BR42" s="713"/>
      <c r="BS42" s="713"/>
      <c r="BT42" s="713"/>
      <c r="BU42" s="713"/>
      <c r="BV42" s="715"/>
      <c r="BW42" s="712"/>
    </row>
    <row r="43" spans="2:75" ht="15.75" customHeight="1">
      <c r="B43" s="363" t="s">
        <v>1411</v>
      </c>
      <c r="C43" s="364">
        <v>47548587000131</v>
      </c>
      <c r="D43" s="365" t="s">
        <v>14</v>
      </c>
      <c r="E43" s="365" t="s">
        <v>607</v>
      </c>
      <c r="F43" s="365"/>
      <c r="G43" s="366"/>
      <c r="H43" s="366" t="s">
        <v>34</v>
      </c>
      <c r="I43" s="366" t="s">
        <v>34</v>
      </c>
      <c r="J43" s="366" t="s">
        <v>608</v>
      </c>
      <c r="K43" s="367" t="s">
        <v>48</v>
      </c>
      <c r="L43" s="368"/>
      <c r="M43" s="368" t="s">
        <v>1421</v>
      </c>
      <c r="N43" s="367">
        <v>668443</v>
      </c>
      <c r="O43" s="367" t="s">
        <v>1323</v>
      </c>
      <c r="P43" s="371">
        <v>44804</v>
      </c>
      <c r="Q43" s="372">
        <v>5060000</v>
      </c>
      <c r="R43" s="372" t="s">
        <v>1424</v>
      </c>
      <c r="S43" s="367">
        <v>32</v>
      </c>
      <c r="T43" s="369" t="s">
        <v>1424</v>
      </c>
      <c r="U43" s="369" t="s">
        <v>1424</v>
      </c>
      <c r="V43" s="369" t="s">
        <v>1424</v>
      </c>
      <c r="W43" s="369" t="s">
        <v>1424</v>
      </c>
      <c r="X43" s="369" t="s">
        <v>1424</v>
      </c>
      <c r="Y43" s="369" t="s">
        <v>1424</v>
      </c>
      <c r="Z43" s="369" t="s">
        <v>1424</v>
      </c>
      <c r="AA43" s="369" t="s">
        <v>1424</v>
      </c>
      <c r="AB43" s="369" t="s">
        <v>1424</v>
      </c>
      <c r="AC43" s="373" t="s">
        <v>1424</v>
      </c>
      <c r="AD43" s="575">
        <v>0</v>
      </c>
      <c r="AE43" s="370" t="s">
        <v>2331</v>
      </c>
      <c r="AF43" s="370" t="s">
        <v>2317</v>
      </c>
      <c r="AG43" s="374" t="s">
        <v>1458</v>
      </c>
      <c r="AH43" s="374" t="s">
        <v>2318</v>
      </c>
      <c r="AI43" s="374" t="s">
        <v>1436</v>
      </c>
      <c r="AJ43" s="374" t="s">
        <v>1436</v>
      </c>
      <c r="AK43" s="374" t="s">
        <v>1436</v>
      </c>
      <c r="AL43" s="722">
        <v>0</v>
      </c>
      <c r="AM43" s="722" t="s">
        <v>34</v>
      </c>
      <c r="AN43" s="369" t="s">
        <v>2335</v>
      </c>
      <c r="AO43" s="367" t="s">
        <v>1326</v>
      </c>
      <c r="AP43" s="370" t="s">
        <v>718</v>
      </c>
      <c r="AQ43" s="376" t="s">
        <v>661</v>
      </c>
      <c r="AR43" s="369" t="s">
        <v>34</v>
      </c>
      <c r="AS43" s="369" t="s">
        <v>34</v>
      </c>
      <c r="AT43" s="369"/>
      <c r="AW43" s="711"/>
      <c r="AX43" s="712"/>
      <c r="AY43" s="712"/>
      <c r="AZ43" s="712"/>
      <c r="BA43" s="712"/>
      <c r="BB43" s="723"/>
      <c r="BC43" s="712"/>
      <c r="BD43" s="712"/>
      <c r="BE43" s="712"/>
      <c r="BF43" s="712"/>
      <c r="BG43" s="724"/>
      <c r="BH43" s="713"/>
      <c r="BI43" s="714"/>
      <c r="BJ43" s="714"/>
      <c r="BK43" s="714"/>
      <c r="BL43" s="218"/>
      <c r="BM43" s="713"/>
      <c r="BN43" s="713"/>
      <c r="BO43" s="713"/>
      <c r="BP43" s="713"/>
      <c r="BQ43" s="713"/>
      <c r="BR43" s="713"/>
      <c r="BS43" s="713"/>
      <c r="BT43" s="713"/>
      <c r="BU43" s="713"/>
      <c r="BV43" s="715"/>
      <c r="BW43" s="712"/>
    </row>
    <row r="44" spans="2:75" ht="15.75" customHeight="1">
      <c r="B44" s="363" t="s">
        <v>73</v>
      </c>
      <c r="C44" s="364">
        <v>36498353000100</v>
      </c>
      <c r="D44" s="365" t="s">
        <v>13</v>
      </c>
      <c r="E44" s="365" t="s">
        <v>615</v>
      </c>
      <c r="F44" s="365" t="s">
        <v>619</v>
      </c>
      <c r="G44" s="366" t="s">
        <v>34</v>
      </c>
      <c r="H44" s="366" t="s">
        <v>1340</v>
      </c>
      <c r="I44" s="366" t="s">
        <v>34</v>
      </c>
      <c r="J44" s="366" t="s">
        <v>611</v>
      </c>
      <c r="K44" s="367" t="s">
        <v>48</v>
      </c>
      <c r="L44" s="368"/>
      <c r="M44" s="368" t="s">
        <v>1421</v>
      </c>
      <c r="N44" s="367">
        <v>533432</v>
      </c>
      <c r="O44" s="367" t="s">
        <v>1323</v>
      </c>
      <c r="P44" s="371">
        <v>43928</v>
      </c>
      <c r="Q44" s="372">
        <v>15636920.42</v>
      </c>
      <c r="R44" s="372">
        <v>27402740.703928549</v>
      </c>
      <c r="S44" s="367">
        <v>91</v>
      </c>
      <c r="T44" s="369">
        <v>-6.909866402520215E-2</v>
      </c>
      <c r="U44" s="369">
        <v>-0.89325191662556092</v>
      </c>
      <c r="V44" s="369">
        <v>-7.3735240680520286E-2</v>
      </c>
      <c r="W44" s="369">
        <v>-0.72285190979570313</v>
      </c>
      <c r="X44" s="369">
        <v>-4.6349735869766873E-2</v>
      </c>
      <c r="Y44" s="369">
        <v>-0.35147846701894797</v>
      </c>
      <c r="Z44" s="369" t="s">
        <v>1424</v>
      </c>
      <c r="AA44" s="369" t="s">
        <v>1424</v>
      </c>
      <c r="AB44" s="369">
        <v>0.20347489403718752</v>
      </c>
      <c r="AC44" s="373">
        <v>-0.75179655825614333</v>
      </c>
      <c r="AD44" s="575">
        <v>36498324000149</v>
      </c>
      <c r="AE44" s="370" t="s">
        <v>2331</v>
      </c>
      <c r="AF44" s="370" t="s">
        <v>2317</v>
      </c>
      <c r="AG44" s="374" t="s">
        <v>1458</v>
      </c>
      <c r="AH44" s="374" t="s">
        <v>728</v>
      </c>
      <c r="AI44" s="374">
        <v>10000</v>
      </c>
      <c r="AJ44" s="374">
        <v>10000</v>
      </c>
      <c r="AK44" s="374">
        <v>10000</v>
      </c>
      <c r="AL44" s="722">
        <v>0</v>
      </c>
      <c r="AM44" s="722" t="s">
        <v>34</v>
      </c>
      <c r="AN44" s="369" t="s">
        <v>64</v>
      </c>
      <c r="AO44" s="367" t="s">
        <v>1326</v>
      </c>
      <c r="AP44" s="370" t="s">
        <v>13</v>
      </c>
      <c r="AQ44" s="376" t="s">
        <v>681</v>
      </c>
      <c r="AR44" s="369" t="s">
        <v>34</v>
      </c>
      <c r="AS44" s="369" t="s">
        <v>34</v>
      </c>
      <c r="AT44" s="369"/>
      <c r="AW44" s="711"/>
      <c r="AX44" s="712"/>
      <c r="AY44" s="712"/>
      <c r="AZ44" s="712"/>
      <c r="BA44" s="712"/>
      <c r="BB44" s="723"/>
      <c r="BC44" s="712"/>
      <c r="BD44" s="712"/>
      <c r="BE44" s="712"/>
      <c r="BF44" s="712"/>
      <c r="BG44" s="724"/>
      <c r="BH44" s="713"/>
      <c r="BI44" s="714"/>
      <c r="BJ44" s="714"/>
      <c r="BK44" s="714"/>
      <c r="BL44" s="218"/>
      <c r="BM44" s="713"/>
      <c r="BN44" s="713"/>
      <c r="BO44" s="713"/>
      <c r="BP44" s="713"/>
      <c r="BQ44" s="713"/>
      <c r="BR44" s="713"/>
      <c r="BS44" s="713"/>
      <c r="BT44" s="713"/>
      <c r="BU44" s="713"/>
      <c r="BV44" s="715"/>
      <c r="BW44" s="712"/>
    </row>
    <row r="45" spans="2:75" ht="15.75" customHeight="1">
      <c r="B45" s="363" t="s">
        <v>734</v>
      </c>
      <c r="C45" s="364">
        <v>24018977000102</v>
      </c>
      <c r="D45" s="365" t="s">
        <v>13</v>
      </c>
      <c r="E45" s="365" t="s">
        <v>615</v>
      </c>
      <c r="F45" s="365" t="s">
        <v>619</v>
      </c>
      <c r="G45" s="366" t="s">
        <v>34</v>
      </c>
      <c r="H45" s="366" t="s">
        <v>1340</v>
      </c>
      <c r="I45" s="366" t="s">
        <v>34</v>
      </c>
      <c r="J45" s="366" t="s">
        <v>611</v>
      </c>
      <c r="K45" s="367" t="s">
        <v>48</v>
      </c>
      <c r="L45" s="368"/>
      <c r="M45" s="368" t="s">
        <v>1421</v>
      </c>
      <c r="N45" s="367">
        <v>416762</v>
      </c>
      <c r="O45" s="367" t="s">
        <v>1323</v>
      </c>
      <c r="P45" s="371">
        <v>42489</v>
      </c>
      <c r="Q45" s="372">
        <v>77747867.670000002</v>
      </c>
      <c r="R45" s="372">
        <v>219893921.13642871</v>
      </c>
      <c r="S45" s="367">
        <v>91</v>
      </c>
      <c r="T45" s="369">
        <v>-7.6891838244685817E-2</v>
      </c>
      <c r="U45" s="369">
        <v>-0.99399580084323158</v>
      </c>
      <c r="V45" s="369">
        <v>-8.3338920926709581E-2</v>
      </c>
      <c r="W45" s="369">
        <v>-0.81700008837294047</v>
      </c>
      <c r="X45" s="369">
        <v>-5.5010589004383603E-2</v>
      </c>
      <c r="Y45" s="369">
        <v>-0.41715528967408966</v>
      </c>
      <c r="Z45" s="369">
        <v>-1.3580577097798807E-2</v>
      </c>
      <c r="AA45" s="369">
        <v>-7.7196402887580479E-2</v>
      </c>
      <c r="AB45" s="369">
        <v>0.20868896360913203</v>
      </c>
      <c r="AC45" s="373">
        <v>-0.77774237407836122</v>
      </c>
      <c r="AD45" s="575">
        <v>23884625000169</v>
      </c>
      <c r="AE45" s="370" t="s">
        <v>2338</v>
      </c>
      <c r="AF45" s="370" t="s">
        <v>2326</v>
      </c>
      <c r="AG45" s="374" t="s">
        <v>1459</v>
      </c>
      <c r="AH45" s="374" t="s">
        <v>728</v>
      </c>
      <c r="AI45" s="374">
        <v>500000</v>
      </c>
      <c r="AJ45" s="374">
        <v>50000</v>
      </c>
      <c r="AK45" s="374">
        <v>50000</v>
      </c>
      <c r="AL45" s="722">
        <v>1.9E-2</v>
      </c>
      <c r="AM45" s="722">
        <v>0.2</v>
      </c>
      <c r="AN45" s="369" t="s">
        <v>64</v>
      </c>
      <c r="AO45" s="367" t="s">
        <v>1326</v>
      </c>
      <c r="AP45" s="370" t="s">
        <v>13</v>
      </c>
      <c r="AQ45" s="376" t="s">
        <v>681</v>
      </c>
      <c r="AR45" s="369" t="s">
        <v>34</v>
      </c>
      <c r="AS45" s="369" t="s">
        <v>34</v>
      </c>
      <c r="AT45" s="369"/>
      <c r="AW45" s="711"/>
      <c r="AX45" s="712"/>
      <c r="AY45" s="712"/>
      <c r="AZ45" s="712"/>
      <c r="BA45" s="712"/>
      <c r="BB45" s="723"/>
      <c r="BC45" s="712"/>
      <c r="BD45" s="712"/>
      <c r="BE45" s="712"/>
      <c r="BF45" s="712"/>
      <c r="BG45" s="724"/>
      <c r="BH45" s="713"/>
      <c r="BI45" s="714"/>
      <c r="BJ45" s="714"/>
      <c r="BK45" s="714"/>
      <c r="BL45" s="218"/>
      <c r="BM45" s="713"/>
      <c r="BN45" s="713"/>
      <c r="BO45" s="713"/>
      <c r="BP45" s="713"/>
      <c r="BQ45" s="713"/>
      <c r="BR45" s="713"/>
      <c r="BS45" s="713"/>
      <c r="BT45" s="713"/>
      <c r="BU45" s="713"/>
      <c r="BV45" s="715"/>
      <c r="BW45" s="712"/>
    </row>
    <row r="46" spans="2:75" ht="15.75" customHeight="1">
      <c r="B46" s="363" t="s">
        <v>735</v>
      </c>
      <c r="C46" s="364">
        <v>24029438000160</v>
      </c>
      <c r="D46" s="365" t="s">
        <v>13</v>
      </c>
      <c r="E46" s="365" t="s">
        <v>615</v>
      </c>
      <c r="F46" s="365" t="s">
        <v>619</v>
      </c>
      <c r="G46" s="366" t="s">
        <v>34</v>
      </c>
      <c r="H46" s="366" t="s">
        <v>1340</v>
      </c>
      <c r="I46" s="366" t="s">
        <v>34</v>
      </c>
      <c r="J46" s="366" t="s">
        <v>611</v>
      </c>
      <c r="K46" s="367" t="s">
        <v>48</v>
      </c>
      <c r="L46" s="368"/>
      <c r="M46" s="368" t="s">
        <v>34</v>
      </c>
      <c r="N46" s="367">
        <v>416770</v>
      </c>
      <c r="O46" s="367" t="s">
        <v>1323</v>
      </c>
      <c r="P46" s="371">
        <v>42489</v>
      </c>
      <c r="Q46" s="372">
        <v>180007376.41999999</v>
      </c>
      <c r="R46" s="372">
        <v>294233640.84698391</v>
      </c>
      <c r="S46" s="367">
        <v>31</v>
      </c>
      <c r="T46" s="369">
        <v>-9.2737345806140903E-3</v>
      </c>
      <c r="U46" s="369">
        <v>-0.11988337698380043</v>
      </c>
      <c r="V46" s="369">
        <v>-1.6599780582580159E-3</v>
      </c>
      <c r="W46" s="369">
        <v>-1.6273335498147627E-2</v>
      </c>
      <c r="X46" s="369">
        <v>1.3446137951721227E-2</v>
      </c>
      <c r="Y46" s="369">
        <v>0.10196450672071639</v>
      </c>
      <c r="Z46" s="369">
        <v>4.5303891192118861E-2</v>
      </c>
      <c r="AA46" s="369">
        <v>0.25752200452577029</v>
      </c>
      <c r="AB46" s="369">
        <v>0.10488551967150625</v>
      </c>
      <c r="AC46" s="373">
        <v>-0.88968394265651496</v>
      </c>
      <c r="AD46" s="575">
        <v>23884632000160</v>
      </c>
      <c r="AE46" s="370" t="s">
        <v>2338</v>
      </c>
      <c r="AF46" s="370" t="s">
        <v>2326</v>
      </c>
      <c r="AG46" s="374" t="s">
        <v>1459</v>
      </c>
      <c r="AH46" s="374" t="s">
        <v>2321</v>
      </c>
      <c r="AI46" s="374">
        <v>5000</v>
      </c>
      <c r="AJ46" s="374">
        <v>5000</v>
      </c>
      <c r="AK46" s="374">
        <v>5000</v>
      </c>
      <c r="AL46" s="722">
        <v>1.9E-2</v>
      </c>
      <c r="AM46" s="722">
        <v>0.2</v>
      </c>
      <c r="AN46" s="369" t="s">
        <v>64</v>
      </c>
      <c r="AO46" s="367" t="s">
        <v>1326</v>
      </c>
      <c r="AP46" s="370" t="s">
        <v>13</v>
      </c>
      <c r="AQ46" s="376" t="s">
        <v>666</v>
      </c>
      <c r="AR46" s="369">
        <v>3.8E-3</v>
      </c>
      <c r="AS46" s="369">
        <v>3.8E-3</v>
      </c>
      <c r="AT46" s="369"/>
      <c r="AW46" s="711"/>
      <c r="AX46" s="712"/>
      <c r="AY46" s="712"/>
      <c r="AZ46" s="712"/>
      <c r="BA46" s="712"/>
      <c r="BB46" s="723"/>
      <c r="BC46" s="712"/>
      <c r="BD46" s="712"/>
      <c r="BE46" s="712"/>
      <c r="BF46" s="712"/>
      <c r="BG46" s="724"/>
      <c r="BH46" s="713"/>
      <c r="BI46" s="714"/>
      <c r="BJ46" s="714"/>
      <c r="BK46" s="714"/>
      <c r="BL46" s="218"/>
      <c r="BM46" s="713"/>
      <c r="BN46" s="713"/>
      <c r="BO46" s="713"/>
      <c r="BP46" s="713"/>
      <c r="BQ46" s="713"/>
      <c r="BR46" s="713"/>
      <c r="BS46" s="713"/>
      <c r="BT46" s="713"/>
      <c r="BU46" s="713"/>
      <c r="BV46" s="715"/>
      <c r="BW46" s="712"/>
    </row>
    <row r="47" spans="2:75" ht="15.75" customHeight="1">
      <c r="B47" s="363" t="s">
        <v>1538</v>
      </c>
      <c r="C47" s="364">
        <v>28951272000196</v>
      </c>
      <c r="D47" s="365" t="s">
        <v>13</v>
      </c>
      <c r="E47" s="365" t="s">
        <v>615</v>
      </c>
      <c r="F47" s="365" t="s">
        <v>619</v>
      </c>
      <c r="G47" s="366" t="s">
        <v>34</v>
      </c>
      <c r="H47" s="366" t="s">
        <v>1340</v>
      </c>
      <c r="I47" s="366" t="s">
        <v>34</v>
      </c>
      <c r="J47" s="366" t="s">
        <v>611</v>
      </c>
      <c r="K47" s="367" t="s">
        <v>48</v>
      </c>
      <c r="L47" s="368"/>
      <c r="M47" s="368"/>
      <c r="N47" s="367">
        <v>459526</v>
      </c>
      <c r="O47" s="367" t="s">
        <v>1323</v>
      </c>
      <c r="P47" s="371">
        <v>43158</v>
      </c>
      <c r="Q47" s="372">
        <v>4730504.67</v>
      </c>
      <c r="R47" s="372">
        <v>10476280.498690465</v>
      </c>
      <c r="S47" s="367">
        <v>61</v>
      </c>
      <c r="T47" s="369">
        <v>-1.1297375506192364E-2</v>
      </c>
      <c r="U47" s="369">
        <v>-0.1270719027200925</v>
      </c>
      <c r="V47" s="369">
        <v>1.93990261591237E-2</v>
      </c>
      <c r="W47" s="369">
        <v>0.17803860556762119</v>
      </c>
      <c r="X47" s="369">
        <v>6.3082243015297079E-2</v>
      </c>
      <c r="Y47" s="369">
        <v>0.44358111392439992</v>
      </c>
      <c r="Z47" s="369">
        <v>6.7584299534789061E-2</v>
      </c>
      <c r="AA47" s="369">
        <v>0.36931870917772747</v>
      </c>
      <c r="AB47" s="369">
        <v>0.10180501559140109</v>
      </c>
      <c r="AC47" s="373">
        <v>-0.77649913410245763</v>
      </c>
      <c r="AD47" s="575">
        <v>26744792000100</v>
      </c>
      <c r="AE47" s="370" t="s">
        <v>2338</v>
      </c>
      <c r="AF47" s="370" t="s">
        <v>2329</v>
      </c>
      <c r="AG47" s="374" t="s">
        <v>59</v>
      </c>
      <c r="AH47" s="374" t="s">
        <v>2339</v>
      </c>
      <c r="AI47" s="374">
        <v>50000</v>
      </c>
      <c r="AJ47" s="374">
        <v>50000</v>
      </c>
      <c r="AK47" s="374">
        <v>50000</v>
      </c>
      <c r="AL47" s="722">
        <v>1.9E-2</v>
      </c>
      <c r="AM47" s="722">
        <v>0.2</v>
      </c>
      <c r="AN47" s="369" t="s">
        <v>64</v>
      </c>
      <c r="AO47" s="367" t="s">
        <v>1326</v>
      </c>
      <c r="AP47" s="370" t="s">
        <v>13</v>
      </c>
      <c r="AQ47" s="376" t="s">
        <v>666</v>
      </c>
      <c r="AR47" s="369" t="s">
        <v>34</v>
      </c>
      <c r="AS47" s="369" t="s">
        <v>34</v>
      </c>
      <c r="AT47" s="369"/>
      <c r="AW47" s="711"/>
      <c r="AX47" s="712"/>
      <c r="AY47" s="712"/>
      <c r="AZ47" s="712"/>
      <c r="BA47" s="712"/>
      <c r="BB47" s="723"/>
      <c r="BC47" s="712"/>
      <c r="BD47" s="712"/>
      <c r="BE47" s="712"/>
      <c r="BF47" s="712"/>
      <c r="BG47" s="724"/>
      <c r="BH47" s="713"/>
      <c r="BI47" s="714"/>
      <c r="BJ47" s="714"/>
      <c r="BK47" s="714"/>
      <c r="BL47" s="218"/>
      <c r="BM47" s="713"/>
      <c r="BN47" s="713"/>
      <c r="BO47" s="713"/>
      <c r="BP47" s="713"/>
      <c r="BQ47" s="713"/>
      <c r="BR47" s="713"/>
      <c r="BS47" s="713"/>
      <c r="BT47" s="713"/>
      <c r="BU47" s="713"/>
      <c r="BV47" s="715"/>
      <c r="BW47" s="712"/>
    </row>
    <row r="48" spans="2:75" ht="15.75" customHeight="1">
      <c r="B48" s="363" t="s">
        <v>1539</v>
      </c>
      <c r="C48" s="364">
        <v>26744850000198</v>
      </c>
      <c r="D48" s="365" t="s">
        <v>13</v>
      </c>
      <c r="E48" s="365" t="s">
        <v>615</v>
      </c>
      <c r="F48" s="365" t="s">
        <v>619</v>
      </c>
      <c r="G48" s="366" t="s">
        <v>34</v>
      </c>
      <c r="H48" s="366" t="s">
        <v>1340</v>
      </c>
      <c r="I48" s="366" t="s">
        <v>34</v>
      </c>
      <c r="J48" s="366" t="s">
        <v>611</v>
      </c>
      <c r="K48" s="367" t="s">
        <v>48</v>
      </c>
      <c r="L48" s="368"/>
      <c r="M48" s="368"/>
      <c r="N48" s="367">
        <v>443921</v>
      </c>
      <c r="O48" s="367" t="s">
        <v>1323</v>
      </c>
      <c r="P48" s="371">
        <v>42916</v>
      </c>
      <c r="Q48" s="372">
        <v>19072437.260000002</v>
      </c>
      <c r="R48" s="372">
        <v>33747404.956309527</v>
      </c>
      <c r="S48" s="367">
        <v>31</v>
      </c>
      <c r="T48" s="369">
        <v>-8.7434405333541854E-3</v>
      </c>
      <c r="U48" s="369">
        <v>-9.8345463004598357E-2</v>
      </c>
      <c r="V48" s="369">
        <v>2.2328558966081991E-2</v>
      </c>
      <c r="W48" s="369">
        <v>0.20492500345363823</v>
      </c>
      <c r="X48" s="369">
        <v>6.9288189865460481E-2</v>
      </c>
      <c r="Y48" s="369">
        <v>0.48722003171119382</v>
      </c>
      <c r="Z48" s="369">
        <v>7.4034556830890663E-2</v>
      </c>
      <c r="AA48" s="369">
        <v>0.40456655098208355</v>
      </c>
      <c r="AB48" s="369">
        <v>0.10264177483541752</v>
      </c>
      <c r="AC48" s="373">
        <v>-0.74137705369047502</v>
      </c>
      <c r="AD48" s="575">
        <v>26744792000100</v>
      </c>
      <c r="AE48" s="370" t="s">
        <v>2338</v>
      </c>
      <c r="AF48" s="370" t="s">
        <v>2329</v>
      </c>
      <c r="AG48" s="374" t="s">
        <v>59</v>
      </c>
      <c r="AH48" s="374" t="s">
        <v>2339</v>
      </c>
      <c r="AI48" s="374">
        <v>50000</v>
      </c>
      <c r="AJ48" s="374">
        <v>50000</v>
      </c>
      <c r="AK48" s="374">
        <v>50000</v>
      </c>
      <c r="AL48" s="722">
        <v>1.9E-2</v>
      </c>
      <c r="AM48" s="722">
        <v>0.2</v>
      </c>
      <c r="AN48" s="369" t="s">
        <v>64</v>
      </c>
      <c r="AO48" s="367" t="s">
        <v>1326</v>
      </c>
      <c r="AP48" s="370" t="s">
        <v>13</v>
      </c>
      <c r="AQ48" s="376" t="s">
        <v>666</v>
      </c>
      <c r="AR48" s="369" t="s">
        <v>34</v>
      </c>
      <c r="AS48" s="369" t="s">
        <v>34</v>
      </c>
      <c r="AT48" s="369"/>
      <c r="AW48" s="711"/>
      <c r="AX48" s="712"/>
      <c r="AY48" s="712"/>
      <c r="AZ48" s="712"/>
      <c r="BA48" s="712"/>
      <c r="BB48" s="723"/>
      <c r="BC48" s="712"/>
      <c r="BD48" s="712"/>
      <c r="BE48" s="712"/>
      <c r="BF48" s="712"/>
      <c r="BG48" s="724"/>
      <c r="BH48" s="713"/>
      <c r="BI48" s="714"/>
      <c r="BJ48" s="714"/>
      <c r="BK48" s="714"/>
      <c r="BL48" s="218"/>
      <c r="BM48" s="713"/>
      <c r="BN48" s="713"/>
      <c r="BO48" s="713"/>
      <c r="BP48" s="713"/>
      <c r="BQ48" s="713"/>
      <c r="BR48" s="713"/>
      <c r="BS48" s="713"/>
      <c r="BT48" s="713"/>
      <c r="BU48" s="713"/>
      <c r="BV48" s="715"/>
      <c r="BW48" s="712"/>
    </row>
    <row r="49" spans="2:75" ht="15.75" customHeight="1">
      <c r="B49" s="363" t="s">
        <v>74</v>
      </c>
      <c r="C49" s="364">
        <v>29286406000164</v>
      </c>
      <c r="D49" s="365" t="s">
        <v>13</v>
      </c>
      <c r="E49" s="365" t="s">
        <v>615</v>
      </c>
      <c r="F49" s="365" t="s">
        <v>619</v>
      </c>
      <c r="G49" s="366" t="s">
        <v>34</v>
      </c>
      <c r="H49" s="366" t="s">
        <v>1340</v>
      </c>
      <c r="I49" s="366" t="s">
        <v>34</v>
      </c>
      <c r="J49" s="366" t="s">
        <v>611</v>
      </c>
      <c r="K49" s="367" t="s">
        <v>48</v>
      </c>
      <c r="L49" s="368"/>
      <c r="M49" s="368" t="s">
        <v>34</v>
      </c>
      <c r="N49" s="367">
        <v>459518</v>
      </c>
      <c r="O49" s="367" t="s">
        <v>1323</v>
      </c>
      <c r="P49" s="371">
        <v>43158</v>
      </c>
      <c r="Q49" s="372">
        <v>120071294.14</v>
      </c>
      <c r="R49" s="372">
        <v>181664911.95123014</v>
      </c>
      <c r="S49" s="367">
        <v>61</v>
      </c>
      <c r="T49" s="369">
        <v>-3.964071269022984E-3</v>
      </c>
      <c r="U49" s="369">
        <v>-5.1244323007513325E-2</v>
      </c>
      <c r="V49" s="369">
        <v>9.286076010297073E-3</v>
      </c>
      <c r="W49" s="369">
        <v>9.1034595081000813E-2</v>
      </c>
      <c r="X49" s="369">
        <v>4.9552932844920239E-2</v>
      </c>
      <c r="Y49" s="369">
        <v>0.37576889157605992</v>
      </c>
      <c r="Z49" s="369">
        <v>7.5806447628356644E-2</v>
      </c>
      <c r="AA49" s="369">
        <v>0.43090842388011641</v>
      </c>
      <c r="AB49" s="369">
        <v>0.100965530540813</v>
      </c>
      <c r="AC49" s="373">
        <v>-0.82022964137935606</v>
      </c>
      <c r="AD49" s="575">
        <v>26744792000100</v>
      </c>
      <c r="AE49" s="370" t="s">
        <v>2338</v>
      </c>
      <c r="AF49" s="370" t="s">
        <v>2326</v>
      </c>
      <c r="AG49" s="374" t="s">
        <v>1459</v>
      </c>
      <c r="AH49" s="374" t="s">
        <v>2321</v>
      </c>
      <c r="AI49" s="374">
        <v>5000</v>
      </c>
      <c r="AJ49" s="374">
        <v>5000</v>
      </c>
      <c r="AK49" s="374">
        <v>5000</v>
      </c>
      <c r="AL49" s="722">
        <v>1.9E-2</v>
      </c>
      <c r="AM49" s="722">
        <v>0.2</v>
      </c>
      <c r="AN49" s="369" t="s">
        <v>64</v>
      </c>
      <c r="AO49" s="367" t="s">
        <v>1326</v>
      </c>
      <c r="AP49" s="370" t="s">
        <v>13</v>
      </c>
      <c r="AQ49" s="376" t="s">
        <v>666</v>
      </c>
      <c r="AR49" s="369">
        <v>3.8E-3</v>
      </c>
      <c r="AS49" s="369">
        <v>3.8E-3</v>
      </c>
      <c r="AT49" s="369"/>
      <c r="AW49" s="711"/>
      <c r="AX49" s="712"/>
      <c r="AY49" s="712"/>
      <c r="AZ49" s="712"/>
      <c r="BA49" s="712"/>
      <c r="BB49" s="723"/>
      <c r="BC49" s="712"/>
      <c r="BD49" s="712"/>
      <c r="BE49" s="712"/>
      <c r="BF49" s="712"/>
      <c r="BG49" s="724"/>
      <c r="BH49" s="713"/>
      <c r="BI49" s="714"/>
      <c r="BJ49" s="714"/>
      <c r="BK49" s="714"/>
      <c r="BL49" s="218"/>
      <c r="BM49" s="713"/>
      <c r="BN49" s="713"/>
      <c r="BO49" s="713"/>
      <c r="BP49" s="713"/>
      <c r="BQ49" s="713"/>
      <c r="BR49" s="713"/>
      <c r="BS49" s="713"/>
      <c r="BT49" s="713"/>
      <c r="BU49" s="713"/>
      <c r="BV49" s="715"/>
      <c r="BW49" s="712"/>
    </row>
    <row r="50" spans="2:75" ht="15.75" customHeight="1">
      <c r="B50" s="363" t="s">
        <v>75</v>
      </c>
      <c r="C50" s="364">
        <v>23951048000180</v>
      </c>
      <c r="D50" s="365" t="s">
        <v>13</v>
      </c>
      <c r="E50" s="365" t="s">
        <v>615</v>
      </c>
      <c r="F50" s="365" t="s">
        <v>619</v>
      </c>
      <c r="G50" s="366" t="s">
        <v>34</v>
      </c>
      <c r="H50" s="366" t="s">
        <v>1340</v>
      </c>
      <c r="I50" s="366" t="s">
        <v>34</v>
      </c>
      <c r="J50" s="366" t="s">
        <v>611</v>
      </c>
      <c r="K50" s="367" t="s">
        <v>48</v>
      </c>
      <c r="L50" s="368"/>
      <c r="M50" s="368" t="s">
        <v>34</v>
      </c>
      <c r="N50" s="367">
        <v>443123</v>
      </c>
      <c r="O50" s="367" t="s">
        <v>1323</v>
      </c>
      <c r="P50" s="371">
        <v>42916</v>
      </c>
      <c r="Q50" s="372">
        <v>167047352.06</v>
      </c>
      <c r="R50" s="372">
        <v>350390520.2084921</v>
      </c>
      <c r="S50" s="367">
        <v>31</v>
      </c>
      <c r="T50" s="369">
        <v>-3.6175431984517559E-3</v>
      </c>
      <c r="U50" s="369">
        <v>-4.676468700341619E-2</v>
      </c>
      <c r="V50" s="369">
        <v>9.2363258431296114E-3</v>
      </c>
      <c r="W50" s="369">
        <v>9.0546877091369896E-2</v>
      </c>
      <c r="X50" s="369">
        <v>4.8406293326268335E-2</v>
      </c>
      <c r="Y50" s="369">
        <v>0.36707371580695702</v>
      </c>
      <c r="Z50" s="369">
        <v>7.6948954297145322E-2</v>
      </c>
      <c r="AA50" s="369">
        <v>0.43740280217276301</v>
      </c>
      <c r="AB50" s="369">
        <v>0.10259479089435568</v>
      </c>
      <c r="AC50" s="373">
        <v>-0.80606967672992702</v>
      </c>
      <c r="AD50" s="575">
        <v>26744792000100</v>
      </c>
      <c r="AE50" s="370" t="s">
        <v>2338</v>
      </c>
      <c r="AF50" s="370" t="s">
        <v>2326</v>
      </c>
      <c r="AG50" s="374" t="s">
        <v>1459</v>
      </c>
      <c r="AH50" s="374" t="s">
        <v>2321</v>
      </c>
      <c r="AI50" s="374">
        <v>5000</v>
      </c>
      <c r="AJ50" s="374">
        <v>5000</v>
      </c>
      <c r="AK50" s="374">
        <v>5000</v>
      </c>
      <c r="AL50" s="722">
        <v>1.9E-2</v>
      </c>
      <c r="AM50" s="722">
        <v>0.2</v>
      </c>
      <c r="AN50" s="369" t="s">
        <v>64</v>
      </c>
      <c r="AO50" s="367" t="s">
        <v>1326</v>
      </c>
      <c r="AP50" s="370" t="s">
        <v>13</v>
      </c>
      <c r="AQ50" s="376" t="s">
        <v>666</v>
      </c>
      <c r="AR50" s="369">
        <v>3.8E-3</v>
      </c>
      <c r="AS50" s="369">
        <v>3.8E-3</v>
      </c>
      <c r="AT50" s="369"/>
      <c r="AW50" s="711"/>
      <c r="AX50" s="712"/>
      <c r="AY50" s="712"/>
      <c r="AZ50" s="712"/>
      <c r="BA50" s="712"/>
      <c r="BB50" s="723"/>
      <c r="BC50" s="712"/>
      <c r="BD50" s="712"/>
      <c r="BE50" s="712"/>
      <c r="BF50" s="712"/>
      <c r="BG50" s="724"/>
      <c r="BH50" s="713"/>
      <c r="BI50" s="714"/>
      <c r="BJ50" s="714"/>
      <c r="BK50" s="714"/>
      <c r="BL50" s="218"/>
      <c r="BM50" s="713"/>
      <c r="BN50" s="713"/>
      <c r="BO50" s="713"/>
      <c r="BP50" s="713"/>
      <c r="BQ50" s="713"/>
      <c r="BR50" s="713"/>
      <c r="BS50" s="713"/>
      <c r="BT50" s="713"/>
      <c r="BU50" s="713"/>
      <c r="BV50" s="715"/>
      <c r="BW50" s="712"/>
    </row>
    <row r="51" spans="2:75" ht="15.75" customHeight="1">
      <c r="B51" s="363" t="s">
        <v>736</v>
      </c>
      <c r="C51" s="364">
        <v>27739651000154</v>
      </c>
      <c r="D51" s="365" t="s">
        <v>13</v>
      </c>
      <c r="E51" s="365" t="s">
        <v>615</v>
      </c>
      <c r="F51" s="365" t="s">
        <v>619</v>
      </c>
      <c r="G51" s="366" t="s">
        <v>34</v>
      </c>
      <c r="H51" s="366" t="s">
        <v>1340</v>
      </c>
      <c r="I51" s="366" t="s">
        <v>34</v>
      </c>
      <c r="J51" s="366" t="s">
        <v>611</v>
      </c>
      <c r="K51" s="367" t="s">
        <v>48</v>
      </c>
      <c r="L51" s="368"/>
      <c r="M51" s="368" t="s">
        <v>34</v>
      </c>
      <c r="N51" s="367">
        <v>443999</v>
      </c>
      <c r="O51" s="367" t="s">
        <v>1323</v>
      </c>
      <c r="P51" s="371">
        <v>42916</v>
      </c>
      <c r="Q51" s="372">
        <v>16001159.949999999</v>
      </c>
      <c r="R51" s="372">
        <v>24347644.640119031</v>
      </c>
      <c r="S51" s="367">
        <v>31</v>
      </c>
      <c r="T51" s="369">
        <v>-3.8080724299109914E-3</v>
      </c>
      <c r="U51" s="369">
        <v>-4.9227695566245767E-2</v>
      </c>
      <c r="V51" s="369">
        <v>8.9296756441712422E-3</v>
      </c>
      <c r="W51" s="369">
        <v>8.7540679784485001E-2</v>
      </c>
      <c r="X51" s="369">
        <v>4.7814628372576884E-2</v>
      </c>
      <c r="Y51" s="369">
        <v>0.36258701298093393</v>
      </c>
      <c r="Z51" s="369">
        <v>7.6825681220950015E-2</v>
      </c>
      <c r="AA51" s="369">
        <v>0.43670207804398453</v>
      </c>
      <c r="AB51" s="369">
        <v>9.5249670969270825E-2</v>
      </c>
      <c r="AC51" s="373">
        <v>-0.87904503871699458</v>
      </c>
      <c r="AD51" s="575">
        <v>38281201000187</v>
      </c>
      <c r="AE51" s="370" t="s">
        <v>2331</v>
      </c>
      <c r="AF51" s="370" t="s">
        <v>2317</v>
      </c>
      <c r="AG51" s="374" t="s">
        <v>1458</v>
      </c>
      <c r="AH51" s="374" t="s">
        <v>2321</v>
      </c>
      <c r="AI51" s="374">
        <v>5000</v>
      </c>
      <c r="AJ51" s="374">
        <v>5000</v>
      </c>
      <c r="AK51" s="374">
        <v>5000</v>
      </c>
      <c r="AL51" s="722">
        <v>0</v>
      </c>
      <c r="AM51" s="722" t="s">
        <v>34</v>
      </c>
      <c r="AN51" s="369" t="s">
        <v>2335</v>
      </c>
      <c r="AO51" s="367" t="s">
        <v>1326</v>
      </c>
      <c r="AP51" s="370" t="s">
        <v>13</v>
      </c>
      <c r="AQ51" s="376" t="s">
        <v>670</v>
      </c>
      <c r="AR51" s="369">
        <v>3.8E-3</v>
      </c>
      <c r="AS51" s="369">
        <v>3.8E-3</v>
      </c>
      <c r="AT51" s="369"/>
      <c r="AW51" s="711"/>
      <c r="AX51" s="712"/>
      <c r="AY51" s="712"/>
      <c r="AZ51" s="712"/>
      <c r="BA51" s="712"/>
      <c r="BB51" s="723"/>
      <c r="BC51" s="712"/>
      <c r="BD51" s="712"/>
      <c r="BE51" s="712"/>
      <c r="BF51" s="712"/>
      <c r="BG51" s="724"/>
      <c r="BH51" s="713"/>
      <c r="BI51" s="714"/>
      <c r="BJ51" s="714"/>
      <c r="BK51" s="714"/>
      <c r="BL51" s="218"/>
      <c r="BM51" s="713"/>
      <c r="BN51" s="713"/>
      <c r="BO51" s="713"/>
      <c r="BP51" s="713"/>
      <c r="BQ51" s="713"/>
      <c r="BR51" s="713"/>
      <c r="BS51" s="713"/>
      <c r="BT51" s="713"/>
      <c r="BU51" s="713"/>
      <c r="BV51" s="715"/>
      <c r="BW51" s="712"/>
    </row>
    <row r="52" spans="2:75" ht="15.75" customHeight="1">
      <c r="B52" s="363" t="s">
        <v>737</v>
      </c>
      <c r="C52" s="364">
        <v>35828705000186</v>
      </c>
      <c r="D52" s="365" t="s">
        <v>11</v>
      </c>
      <c r="E52" s="365" t="s">
        <v>663</v>
      </c>
      <c r="F52" s="365" t="s">
        <v>665</v>
      </c>
      <c r="G52" s="366"/>
      <c r="H52" s="366" t="s">
        <v>34</v>
      </c>
      <c r="I52" s="366"/>
      <c r="J52" s="366" t="s">
        <v>611</v>
      </c>
      <c r="K52" s="367" t="s">
        <v>48</v>
      </c>
      <c r="L52" s="368"/>
      <c r="M52" s="368" t="s">
        <v>34</v>
      </c>
      <c r="N52" s="367">
        <v>547166</v>
      </c>
      <c r="O52" s="367" t="s">
        <v>1323</v>
      </c>
      <c r="P52" s="371">
        <v>44048</v>
      </c>
      <c r="Q52" s="372">
        <v>70710848.480000004</v>
      </c>
      <c r="R52" s="372">
        <v>69982735.309007928</v>
      </c>
      <c r="S52" s="367">
        <v>16</v>
      </c>
      <c r="T52" s="369">
        <v>7.3053486747213014E-2</v>
      </c>
      <c r="U52" s="369">
        <v>0.94437668186070445</v>
      </c>
      <c r="V52" s="369">
        <v>7.8925449186723728E-2</v>
      </c>
      <c r="W52" s="369">
        <v>0.77373330783985728</v>
      </c>
      <c r="X52" s="369">
        <v>0.1348724312170908</v>
      </c>
      <c r="Y52" s="369">
        <v>1.0227621469192207</v>
      </c>
      <c r="Z52" s="369" t="s">
        <v>1424</v>
      </c>
      <c r="AA52" s="369" t="s">
        <v>1424</v>
      </c>
      <c r="AB52" s="369">
        <v>3.2167736288914069E-2</v>
      </c>
      <c r="AC52" s="373">
        <v>-0.64226205053548369</v>
      </c>
      <c r="AD52" s="575">
        <v>0</v>
      </c>
      <c r="AE52" s="370" t="s">
        <v>2340</v>
      </c>
      <c r="AF52" s="370" t="s">
        <v>738</v>
      </c>
      <c r="AG52" s="374" t="s">
        <v>738</v>
      </c>
      <c r="AH52" s="374" t="s">
        <v>2318</v>
      </c>
      <c r="AI52" s="374">
        <v>5000</v>
      </c>
      <c r="AJ52" s="374">
        <v>1000</v>
      </c>
      <c r="AK52" s="374">
        <v>500</v>
      </c>
      <c r="AL52" s="722">
        <v>5.0000000000000001E-3</v>
      </c>
      <c r="AM52" s="722">
        <v>0.2</v>
      </c>
      <c r="AN52" s="369" t="s">
        <v>64</v>
      </c>
      <c r="AO52" s="367" t="s">
        <v>1326</v>
      </c>
      <c r="AP52" s="370" t="s">
        <v>11</v>
      </c>
      <c r="AQ52" s="376" t="s">
        <v>2341</v>
      </c>
      <c r="AR52" s="369">
        <v>1.3333333333333333E-3</v>
      </c>
      <c r="AS52" s="369">
        <v>1.3333333333333333E-3</v>
      </c>
      <c r="AT52" s="369"/>
      <c r="AW52" s="711"/>
      <c r="AX52" s="712"/>
      <c r="AY52" s="712"/>
      <c r="AZ52" s="712"/>
      <c r="BA52" s="712"/>
      <c r="BB52" s="723"/>
      <c r="BC52" s="712"/>
      <c r="BD52" s="712"/>
      <c r="BE52" s="712"/>
      <c r="BF52" s="712"/>
      <c r="BG52" s="724"/>
      <c r="BH52" s="713"/>
      <c r="BI52" s="714"/>
      <c r="BJ52" s="714"/>
      <c r="BK52" s="714"/>
      <c r="BL52" s="218"/>
      <c r="BM52" s="713"/>
      <c r="BN52" s="713"/>
      <c r="BO52" s="713"/>
      <c r="BP52" s="713"/>
      <c r="BQ52" s="713"/>
      <c r="BR52" s="713"/>
      <c r="BS52" s="713"/>
      <c r="BT52" s="713"/>
      <c r="BU52" s="713"/>
      <c r="BV52" s="715"/>
      <c r="BW52" s="712"/>
    </row>
    <row r="53" spans="2:75" ht="15.75" customHeight="1">
      <c r="B53" s="363" t="s">
        <v>739</v>
      </c>
      <c r="C53" s="364">
        <v>9720734000110</v>
      </c>
      <c r="D53" s="365" t="s">
        <v>11</v>
      </c>
      <c r="E53" s="365" t="s">
        <v>620</v>
      </c>
      <c r="F53" s="365" t="s">
        <v>665</v>
      </c>
      <c r="G53" s="366" t="s">
        <v>740</v>
      </c>
      <c r="H53" s="366" t="s">
        <v>34</v>
      </c>
      <c r="I53" s="366"/>
      <c r="J53" s="366" t="s">
        <v>608</v>
      </c>
      <c r="K53" s="367" t="s">
        <v>48</v>
      </c>
      <c r="L53" s="368"/>
      <c r="M53" s="368" t="s">
        <v>34</v>
      </c>
      <c r="N53" s="367">
        <v>216658</v>
      </c>
      <c r="O53" s="367" t="s">
        <v>1323</v>
      </c>
      <c r="P53" s="371">
        <v>39702</v>
      </c>
      <c r="Q53" s="372">
        <v>684045534.51999998</v>
      </c>
      <c r="R53" s="372">
        <v>638612874.14674568</v>
      </c>
      <c r="S53" s="367">
        <v>1</v>
      </c>
      <c r="T53" s="369">
        <v>8.758739299185625E-2</v>
      </c>
      <c r="U53" s="369">
        <v>1.1322593246329111</v>
      </c>
      <c r="V53" s="369">
        <v>0.12052902420139477</v>
      </c>
      <c r="W53" s="369">
        <v>1.1815874543257268</v>
      </c>
      <c r="X53" s="369">
        <v>0.15658886288038509</v>
      </c>
      <c r="Y53" s="369">
        <v>1.1874417932408992</v>
      </c>
      <c r="Z53" s="369">
        <v>0.1535154078532377</v>
      </c>
      <c r="AA53" s="369">
        <v>0.87263134613113047</v>
      </c>
      <c r="AB53" s="369">
        <v>5.0418813438807093E-3</v>
      </c>
      <c r="AC53" s="373">
        <v>3.3097104473724785</v>
      </c>
      <c r="AD53" s="575">
        <v>0</v>
      </c>
      <c r="AE53" s="370" t="s">
        <v>2340</v>
      </c>
      <c r="AF53" s="370" t="s">
        <v>2317</v>
      </c>
      <c r="AG53" s="374" t="s">
        <v>1458</v>
      </c>
      <c r="AH53" s="374" t="s">
        <v>2321</v>
      </c>
      <c r="AI53" s="374">
        <v>1000</v>
      </c>
      <c r="AJ53" s="374">
        <v>1000</v>
      </c>
      <c r="AK53" s="374">
        <v>500</v>
      </c>
      <c r="AL53" s="722">
        <v>4.0000000000000001E-3</v>
      </c>
      <c r="AM53" s="722" t="s">
        <v>34</v>
      </c>
      <c r="AN53" s="369" t="s">
        <v>64</v>
      </c>
      <c r="AO53" s="367" t="s">
        <v>1326</v>
      </c>
      <c r="AP53" s="370" t="s">
        <v>11</v>
      </c>
      <c r="AQ53" s="376" t="s">
        <v>671</v>
      </c>
      <c r="AR53" s="369">
        <v>1.0666666666666667E-3</v>
      </c>
      <c r="AS53" s="369">
        <v>1.0666666666666667E-3</v>
      </c>
      <c r="AT53" s="369"/>
      <c r="AW53" s="711"/>
      <c r="AX53" s="712"/>
      <c r="AY53" s="712"/>
      <c r="AZ53" s="712"/>
      <c r="BA53" s="712"/>
      <c r="BB53" s="723"/>
      <c r="BC53" s="712"/>
      <c r="BD53" s="712"/>
      <c r="BE53" s="712"/>
      <c r="BF53" s="712"/>
      <c r="BG53" s="724"/>
      <c r="BH53" s="713"/>
      <c r="BI53" s="714"/>
      <c r="BJ53" s="714"/>
      <c r="BK53" s="714"/>
      <c r="BL53" s="218"/>
      <c r="BM53" s="713"/>
      <c r="BN53" s="713"/>
      <c r="BO53" s="713"/>
      <c r="BP53" s="713"/>
      <c r="BQ53" s="713"/>
      <c r="BR53" s="713"/>
      <c r="BS53" s="713"/>
      <c r="BT53" s="713"/>
      <c r="BU53" s="713"/>
      <c r="BV53" s="715"/>
      <c r="BW53" s="712"/>
    </row>
    <row r="54" spans="2:75" ht="15.75" customHeight="1">
      <c r="B54" s="363" t="s">
        <v>76</v>
      </c>
      <c r="C54" s="364">
        <v>29044189000104</v>
      </c>
      <c r="D54" s="365" t="s">
        <v>11</v>
      </c>
      <c r="E54" s="365" t="s">
        <v>620</v>
      </c>
      <c r="F54" s="365" t="s">
        <v>665</v>
      </c>
      <c r="G54" s="366" t="s">
        <v>740</v>
      </c>
      <c r="H54" s="366" t="s">
        <v>34</v>
      </c>
      <c r="I54" s="366"/>
      <c r="J54" s="366" t="s">
        <v>608</v>
      </c>
      <c r="K54" s="367" t="s">
        <v>48</v>
      </c>
      <c r="L54" s="368"/>
      <c r="M54" s="368" t="s">
        <v>34</v>
      </c>
      <c r="N54" s="367">
        <v>462276</v>
      </c>
      <c r="O54" s="367" t="s">
        <v>1323</v>
      </c>
      <c r="P54" s="371">
        <v>43187</v>
      </c>
      <c r="Q54" s="372">
        <v>418862000.16000003</v>
      </c>
      <c r="R54" s="372">
        <v>310963628.44813502</v>
      </c>
      <c r="S54" s="367">
        <v>31</v>
      </c>
      <c r="T54" s="369">
        <v>9.3585877334233958E-2</v>
      </c>
      <c r="U54" s="369">
        <v>1.2098029025192076</v>
      </c>
      <c r="V54" s="369">
        <v>0.1318273364753979</v>
      </c>
      <c r="W54" s="369">
        <v>1.2923486931764598</v>
      </c>
      <c r="X54" s="369">
        <v>0.18884839345188631</v>
      </c>
      <c r="Y54" s="369">
        <v>1.4320716738486559</v>
      </c>
      <c r="Z54" s="369">
        <v>0.18143031391645392</v>
      </c>
      <c r="AA54" s="369">
        <v>1.031308721879344</v>
      </c>
      <c r="AB54" s="369">
        <v>4.391199496052928E-3</v>
      </c>
      <c r="AC54" s="373">
        <v>6.0852141775524311</v>
      </c>
      <c r="AD54" s="575">
        <v>0</v>
      </c>
      <c r="AE54" s="370" t="s">
        <v>2340</v>
      </c>
      <c r="AF54" s="370" t="s">
        <v>2317</v>
      </c>
      <c r="AG54" s="374" t="s">
        <v>1458</v>
      </c>
      <c r="AH54" s="374" t="s">
        <v>2321</v>
      </c>
      <c r="AI54" s="374">
        <v>1000</v>
      </c>
      <c r="AJ54" s="374">
        <v>1000</v>
      </c>
      <c r="AK54" s="374">
        <v>500</v>
      </c>
      <c r="AL54" s="722">
        <v>5.0000000000000001E-3</v>
      </c>
      <c r="AM54" s="722" t="s">
        <v>34</v>
      </c>
      <c r="AN54" s="369" t="s">
        <v>64</v>
      </c>
      <c r="AO54" s="367" t="s">
        <v>1326</v>
      </c>
      <c r="AP54" s="370" t="s">
        <v>11</v>
      </c>
      <c r="AQ54" s="376" t="s">
        <v>671</v>
      </c>
      <c r="AR54" s="369">
        <v>1.3333333333333333E-3</v>
      </c>
      <c r="AS54" s="369">
        <v>1.3333333333333333E-3</v>
      </c>
      <c r="AT54" s="369"/>
      <c r="AW54" s="711"/>
      <c r="AX54" s="712"/>
      <c r="AY54" s="712"/>
      <c r="AZ54" s="712"/>
      <c r="BA54" s="712"/>
      <c r="BB54" s="723"/>
      <c r="BC54" s="712"/>
      <c r="BD54" s="712"/>
      <c r="BE54" s="712"/>
      <c r="BF54" s="712"/>
      <c r="BG54" s="724"/>
      <c r="BH54" s="713"/>
      <c r="BI54" s="714"/>
      <c r="BJ54" s="714"/>
      <c r="BK54" s="714"/>
      <c r="BL54" s="218"/>
      <c r="BM54" s="713"/>
      <c r="BN54" s="713"/>
      <c r="BO54" s="713"/>
      <c r="BP54" s="713"/>
      <c r="BQ54" s="713"/>
      <c r="BR54" s="713"/>
      <c r="BS54" s="713"/>
      <c r="BT54" s="713"/>
      <c r="BU54" s="713"/>
      <c r="BV54" s="715"/>
      <c r="BW54" s="712"/>
    </row>
    <row r="55" spans="2:75" ht="15.75" customHeight="1">
      <c r="B55" s="363" t="s">
        <v>741</v>
      </c>
      <c r="C55" s="364">
        <v>11209172000196</v>
      </c>
      <c r="D55" s="365" t="s">
        <v>14</v>
      </c>
      <c r="E55" s="365" t="s">
        <v>607</v>
      </c>
      <c r="F55" s="365"/>
      <c r="G55" s="366"/>
      <c r="H55" s="366" t="s">
        <v>34</v>
      </c>
      <c r="I55" s="366" t="s">
        <v>34</v>
      </c>
      <c r="J55" s="366" t="s">
        <v>608</v>
      </c>
      <c r="K55" s="367" t="s">
        <v>48</v>
      </c>
      <c r="L55" s="368"/>
      <c r="M55" s="368" t="s">
        <v>34</v>
      </c>
      <c r="N55" s="367">
        <v>242322</v>
      </c>
      <c r="O55" s="367" t="s">
        <v>1323</v>
      </c>
      <c r="P55" s="371">
        <v>40210</v>
      </c>
      <c r="Q55" s="372">
        <v>76261011.790000007</v>
      </c>
      <c r="R55" s="372">
        <v>96437208.480436519</v>
      </c>
      <c r="S55" s="367">
        <v>12</v>
      </c>
      <c r="T55" s="369">
        <v>6.6962439476543567E-2</v>
      </c>
      <c r="U55" s="369">
        <v>0.86563652493382159</v>
      </c>
      <c r="V55" s="369">
        <v>-1.4365829060956403E-2</v>
      </c>
      <c r="W55" s="369">
        <v>-0.14083316032701768</v>
      </c>
      <c r="X55" s="369">
        <v>0.17821371800797303</v>
      </c>
      <c r="Y55" s="369">
        <v>1.3514269980564724</v>
      </c>
      <c r="Z55" s="369">
        <v>0.23976551585514994</v>
      </c>
      <c r="AA55" s="369">
        <v>1.3629049212866469</v>
      </c>
      <c r="AB55" s="369">
        <v>0.22724563714951851</v>
      </c>
      <c r="AC55" s="373">
        <v>-0.37789275689979374</v>
      </c>
      <c r="AD55" s="575">
        <v>0</v>
      </c>
      <c r="AE55" s="370" t="s">
        <v>2340</v>
      </c>
      <c r="AF55" s="370" t="s">
        <v>2317</v>
      </c>
      <c r="AG55" s="374" t="s">
        <v>1458</v>
      </c>
      <c r="AH55" s="374" t="s">
        <v>2321</v>
      </c>
      <c r="AI55" s="374">
        <v>1000</v>
      </c>
      <c r="AJ55" s="374">
        <v>1000</v>
      </c>
      <c r="AK55" s="374">
        <v>1000</v>
      </c>
      <c r="AL55" s="722">
        <v>0.02</v>
      </c>
      <c r="AM55" s="722">
        <v>0.15</v>
      </c>
      <c r="AN55" s="369" t="s">
        <v>34</v>
      </c>
      <c r="AO55" s="367" t="s">
        <v>1326</v>
      </c>
      <c r="AP55" s="370" t="s">
        <v>718</v>
      </c>
      <c r="AQ55" s="376" t="s">
        <v>661</v>
      </c>
      <c r="AR55" s="369">
        <v>5.3333333333333332E-3</v>
      </c>
      <c r="AS55" s="369">
        <v>5.3333333333333332E-3</v>
      </c>
      <c r="AT55" s="369"/>
      <c r="AW55" s="711"/>
      <c r="AX55" s="712"/>
      <c r="AY55" s="712"/>
      <c r="AZ55" s="712"/>
      <c r="BA55" s="712"/>
      <c r="BB55" s="723"/>
      <c r="BC55" s="712"/>
      <c r="BD55" s="712"/>
      <c r="BE55" s="712"/>
      <c r="BF55" s="712"/>
      <c r="BG55" s="724"/>
      <c r="BH55" s="713"/>
      <c r="BI55" s="714"/>
      <c r="BJ55" s="714"/>
      <c r="BK55" s="714"/>
      <c r="BL55" s="218"/>
      <c r="BM55" s="713"/>
      <c r="BN55" s="713"/>
      <c r="BO55" s="713"/>
      <c r="BP55" s="713"/>
      <c r="BQ55" s="713"/>
      <c r="BR55" s="713"/>
      <c r="BS55" s="713"/>
      <c r="BT55" s="713"/>
      <c r="BU55" s="713"/>
      <c r="BV55" s="715"/>
      <c r="BW55" s="712"/>
    </row>
    <row r="56" spans="2:75" ht="15.75" customHeight="1">
      <c r="B56" s="363" t="s">
        <v>742</v>
      </c>
      <c r="C56" s="364">
        <v>31848238000103</v>
      </c>
      <c r="D56" s="365" t="s">
        <v>14</v>
      </c>
      <c r="E56" s="365" t="s">
        <v>607</v>
      </c>
      <c r="F56" s="365"/>
      <c r="G56" s="366"/>
      <c r="H56" s="366" t="s">
        <v>34</v>
      </c>
      <c r="I56" s="366" t="s">
        <v>34</v>
      </c>
      <c r="J56" s="366" t="s">
        <v>608</v>
      </c>
      <c r="K56" s="367" t="s">
        <v>48</v>
      </c>
      <c r="L56" s="368"/>
      <c r="M56" s="368" t="s">
        <v>1421</v>
      </c>
      <c r="N56" s="367">
        <v>509892</v>
      </c>
      <c r="O56" s="367" t="s">
        <v>1323</v>
      </c>
      <c r="P56" s="371">
        <v>43658</v>
      </c>
      <c r="Q56" s="372">
        <v>2262268.5499999998</v>
      </c>
      <c r="R56" s="372">
        <v>3482117.4941666676</v>
      </c>
      <c r="S56" s="367">
        <v>13</v>
      </c>
      <c r="T56" s="369">
        <v>-5.3367427989555849E-2</v>
      </c>
      <c r="U56" s="369">
        <v>-0.68989115794859113</v>
      </c>
      <c r="V56" s="369">
        <v>-0.17308578445774614</v>
      </c>
      <c r="W56" s="369">
        <v>-1.6968194407321273</v>
      </c>
      <c r="X56" s="369">
        <v>-7.3739058769766053E-2</v>
      </c>
      <c r="Y56" s="369">
        <v>-0.5591766781291011</v>
      </c>
      <c r="Z56" s="369">
        <v>3.7952160272171964E-2</v>
      </c>
      <c r="AA56" s="369">
        <v>0.21573238263191935</v>
      </c>
      <c r="AB56" s="369">
        <v>0.17331498170270546</v>
      </c>
      <c r="AC56" s="373">
        <v>-1.5700749830704859</v>
      </c>
      <c r="AD56" s="575">
        <v>0</v>
      </c>
      <c r="AE56" s="370" t="s">
        <v>2342</v>
      </c>
      <c r="AF56" s="370" t="s">
        <v>743</v>
      </c>
      <c r="AG56" s="374" t="s">
        <v>743</v>
      </c>
      <c r="AH56" s="374" t="s">
        <v>2321</v>
      </c>
      <c r="AI56" s="374">
        <v>5000</v>
      </c>
      <c r="AJ56" s="374">
        <v>500</v>
      </c>
      <c r="AK56" s="374">
        <v>5000</v>
      </c>
      <c r="AL56" s="722">
        <v>1.9650000000000001E-2</v>
      </c>
      <c r="AM56" s="722">
        <v>0.2</v>
      </c>
      <c r="AN56" s="369" t="s">
        <v>668</v>
      </c>
      <c r="AO56" s="367" t="s">
        <v>1326</v>
      </c>
      <c r="AP56" s="370" t="s">
        <v>718</v>
      </c>
      <c r="AQ56" s="376" t="s">
        <v>667</v>
      </c>
      <c r="AR56" s="369">
        <v>1.3333333333333333E-3</v>
      </c>
      <c r="AS56" s="369">
        <v>1.3333333333333333E-3</v>
      </c>
      <c r="AT56" s="369"/>
      <c r="AW56" s="711"/>
      <c r="AX56" s="712"/>
      <c r="AY56" s="712"/>
      <c r="AZ56" s="712"/>
      <c r="BA56" s="712"/>
      <c r="BB56" s="723"/>
      <c r="BC56" s="712"/>
      <c r="BD56" s="712"/>
      <c r="BE56" s="712"/>
      <c r="BF56" s="712"/>
      <c r="BG56" s="724"/>
      <c r="BH56" s="713"/>
      <c r="BI56" s="714"/>
      <c r="BJ56" s="714"/>
      <c r="BK56" s="714"/>
      <c r="BL56" s="218"/>
      <c r="BM56" s="713"/>
      <c r="BN56" s="713"/>
      <c r="BO56" s="713"/>
      <c r="BP56" s="713"/>
      <c r="BQ56" s="713"/>
      <c r="BR56" s="713"/>
      <c r="BS56" s="713"/>
      <c r="BT56" s="713"/>
      <c r="BU56" s="713"/>
      <c r="BV56" s="715"/>
      <c r="BW56" s="712"/>
    </row>
    <row r="57" spans="2:75" ht="15.75" customHeight="1">
      <c r="B57" s="363" t="s">
        <v>744</v>
      </c>
      <c r="C57" s="364">
        <v>12987743000186</v>
      </c>
      <c r="D57" s="365" t="s">
        <v>14</v>
      </c>
      <c r="E57" s="365" t="s">
        <v>607</v>
      </c>
      <c r="F57" s="365" t="s">
        <v>1319</v>
      </c>
      <c r="G57" s="366"/>
      <c r="H57" s="366" t="s">
        <v>34</v>
      </c>
      <c r="I57" s="366" t="s">
        <v>34</v>
      </c>
      <c r="J57" s="366" t="s">
        <v>608</v>
      </c>
      <c r="K57" s="367" t="s">
        <v>48</v>
      </c>
      <c r="L57" s="368"/>
      <c r="M57" s="368" t="s">
        <v>34</v>
      </c>
      <c r="N57" s="367">
        <v>267163</v>
      </c>
      <c r="O57" s="367" t="s">
        <v>1323</v>
      </c>
      <c r="P57" s="371">
        <v>40567</v>
      </c>
      <c r="Q57" s="372">
        <v>1135465482.3900001</v>
      </c>
      <c r="R57" s="372">
        <v>1213880605.189285</v>
      </c>
      <c r="S57" s="367">
        <v>32</v>
      </c>
      <c r="T57" s="369">
        <v>0.15211836889172736</v>
      </c>
      <c r="U57" s="369">
        <v>1.9664638453347005</v>
      </c>
      <c r="V57" s="369">
        <v>-6.0439908736528603E-2</v>
      </c>
      <c r="W57" s="369">
        <v>-0.59251320067393087</v>
      </c>
      <c r="X57" s="369">
        <v>3.7655173915373652E-2</v>
      </c>
      <c r="Y57" s="369">
        <v>0.28554602425987841</v>
      </c>
      <c r="Z57" s="369">
        <v>-0.32041458389526256</v>
      </c>
      <c r="AA57" s="369">
        <v>-1.8213403695078811</v>
      </c>
      <c r="AB57" s="369">
        <v>0.43113002396454186</v>
      </c>
      <c r="AC57" s="373">
        <v>-0.15389593746968033</v>
      </c>
      <c r="AD57" s="575">
        <v>12055107000116</v>
      </c>
      <c r="AE57" s="370" t="s">
        <v>2343</v>
      </c>
      <c r="AF57" s="370" t="s">
        <v>2317</v>
      </c>
      <c r="AG57" s="374" t="s">
        <v>1458</v>
      </c>
      <c r="AH57" s="374" t="s">
        <v>2318</v>
      </c>
      <c r="AI57" s="374">
        <v>5000</v>
      </c>
      <c r="AJ57" s="374">
        <v>1000</v>
      </c>
      <c r="AK57" s="374">
        <v>5000</v>
      </c>
      <c r="AL57" s="722">
        <v>1.8500000000000003E-2</v>
      </c>
      <c r="AM57" s="722">
        <v>0.2</v>
      </c>
      <c r="AN57" s="369" t="s">
        <v>2335</v>
      </c>
      <c r="AO57" s="367" t="s">
        <v>1326</v>
      </c>
      <c r="AP57" s="370" t="s">
        <v>718</v>
      </c>
      <c r="AQ57" s="376" t="s">
        <v>661</v>
      </c>
      <c r="AR57" s="369">
        <v>4.6249999999999998E-3</v>
      </c>
      <c r="AS57" s="369">
        <v>4.6249999999999998E-3</v>
      </c>
      <c r="AT57" s="369"/>
      <c r="AW57" s="711"/>
      <c r="AX57" s="712"/>
      <c r="AY57" s="712"/>
      <c r="AZ57" s="712"/>
      <c r="BA57" s="712"/>
      <c r="BB57" s="723"/>
      <c r="BC57" s="712"/>
      <c r="BD57" s="712"/>
      <c r="BE57" s="712"/>
      <c r="BF57" s="712"/>
      <c r="BG57" s="724"/>
      <c r="BH57" s="713"/>
      <c r="BI57" s="714"/>
      <c r="BJ57" s="714"/>
      <c r="BK57" s="714"/>
      <c r="BL57" s="218"/>
      <c r="BM57" s="713"/>
      <c r="BN57" s="713"/>
      <c r="BO57" s="713"/>
      <c r="BP57" s="713"/>
      <c r="BQ57" s="713"/>
      <c r="BR57" s="713"/>
      <c r="BS57" s="713"/>
      <c r="BT57" s="713"/>
      <c r="BU57" s="713"/>
      <c r="BV57" s="715"/>
      <c r="BW57" s="712"/>
    </row>
    <row r="58" spans="2:75" ht="15.75" customHeight="1">
      <c r="B58" s="363" t="s">
        <v>745</v>
      </c>
      <c r="C58" s="364">
        <v>26648868000196</v>
      </c>
      <c r="D58" s="365" t="s">
        <v>14</v>
      </c>
      <c r="E58" s="365" t="s">
        <v>607</v>
      </c>
      <c r="F58" s="365" t="s">
        <v>1319</v>
      </c>
      <c r="G58" s="366"/>
      <c r="H58" s="366" t="s">
        <v>34</v>
      </c>
      <c r="I58" s="366" t="s">
        <v>34</v>
      </c>
      <c r="J58" s="366" t="s">
        <v>608</v>
      </c>
      <c r="K58" s="367" t="s">
        <v>48</v>
      </c>
      <c r="L58" s="368"/>
      <c r="M58" s="368" t="s">
        <v>34</v>
      </c>
      <c r="N58" s="367">
        <v>432105</v>
      </c>
      <c r="O58" s="367" t="s">
        <v>1323</v>
      </c>
      <c r="P58" s="371">
        <v>42738</v>
      </c>
      <c r="Q58" s="372">
        <v>284721826.33999997</v>
      </c>
      <c r="R58" s="372">
        <v>304898078.27726197</v>
      </c>
      <c r="S58" s="367">
        <v>32</v>
      </c>
      <c r="T58" s="369">
        <v>0.15305112523831954</v>
      </c>
      <c r="U58" s="369">
        <v>1.9785217686837575</v>
      </c>
      <c r="V58" s="369">
        <v>-5.9322463664989389E-2</v>
      </c>
      <c r="W58" s="369">
        <v>-0.58155850253232277</v>
      </c>
      <c r="X58" s="369">
        <v>4.3415777035420211E-2</v>
      </c>
      <c r="Y58" s="369">
        <v>0.32922972419352203</v>
      </c>
      <c r="Z58" s="369">
        <v>-0.30156591600880112</v>
      </c>
      <c r="AA58" s="369">
        <v>-1.714198430724343</v>
      </c>
      <c r="AB58" s="369">
        <v>0.43144469544343966</v>
      </c>
      <c r="AC58" s="373">
        <v>-0.15071820198453806</v>
      </c>
      <c r="AD58" s="575">
        <v>12055107000116</v>
      </c>
      <c r="AE58" s="370" t="s">
        <v>2343</v>
      </c>
      <c r="AF58" s="370" t="s">
        <v>2317</v>
      </c>
      <c r="AG58" s="374" t="s">
        <v>1458</v>
      </c>
      <c r="AH58" s="374" t="s">
        <v>2321</v>
      </c>
      <c r="AI58" s="374">
        <v>1000</v>
      </c>
      <c r="AJ58" s="374">
        <v>500</v>
      </c>
      <c r="AK58" s="374">
        <v>1000</v>
      </c>
      <c r="AL58" s="369">
        <v>1.8500000000000003E-2</v>
      </c>
      <c r="AM58" s="369">
        <v>0.2</v>
      </c>
      <c r="AN58" s="369" t="s">
        <v>34</v>
      </c>
      <c r="AO58" s="367" t="s">
        <v>1326</v>
      </c>
      <c r="AP58" s="370" t="s">
        <v>718</v>
      </c>
      <c r="AQ58" s="376" t="s">
        <v>661</v>
      </c>
      <c r="AR58" s="369">
        <v>4.6249999999999998E-3</v>
      </c>
      <c r="AS58" s="369">
        <v>4.6249999999999998E-3</v>
      </c>
      <c r="AT58" s="369"/>
      <c r="AW58" s="711"/>
      <c r="AX58" s="712"/>
      <c r="AY58" s="712"/>
      <c r="AZ58" s="712"/>
      <c r="BA58" s="712"/>
      <c r="BB58" s="723"/>
      <c r="BC58" s="712"/>
      <c r="BD58" s="712"/>
      <c r="BE58" s="712"/>
      <c r="BF58" s="712"/>
      <c r="BG58" s="724"/>
      <c r="BH58" s="713"/>
      <c r="BI58" s="714"/>
      <c r="BJ58" s="714"/>
      <c r="BK58" s="714"/>
      <c r="BL58" s="218"/>
      <c r="BM58" s="713"/>
      <c r="BN58" s="713"/>
      <c r="BO58" s="713"/>
      <c r="BP58" s="713"/>
      <c r="BQ58" s="713"/>
      <c r="BR58" s="713"/>
      <c r="BS58" s="713"/>
      <c r="BT58" s="713"/>
      <c r="BU58" s="713"/>
      <c r="BV58" s="715"/>
      <c r="BW58" s="712"/>
    </row>
    <row r="59" spans="2:75" ht="15.75" customHeight="1">
      <c r="B59" s="363" t="s">
        <v>77</v>
      </c>
      <c r="C59" s="364">
        <v>26673556000132</v>
      </c>
      <c r="D59" s="365" t="s">
        <v>14</v>
      </c>
      <c r="E59" s="365" t="s">
        <v>607</v>
      </c>
      <c r="F59" s="365" t="s">
        <v>1319</v>
      </c>
      <c r="G59" s="366"/>
      <c r="H59" s="366" t="s">
        <v>34</v>
      </c>
      <c r="I59" s="366" t="s">
        <v>34</v>
      </c>
      <c r="J59" s="366" t="s">
        <v>608</v>
      </c>
      <c r="K59" s="367" t="s">
        <v>48</v>
      </c>
      <c r="L59" s="368"/>
      <c r="M59" s="368" t="s">
        <v>34</v>
      </c>
      <c r="N59" s="367">
        <v>435325</v>
      </c>
      <c r="O59" s="367" t="s">
        <v>1323</v>
      </c>
      <c r="P59" s="371">
        <v>42787</v>
      </c>
      <c r="Q59" s="372">
        <v>1288264567.96</v>
      </c>
      <c r="R59" s="372">
        <v>1493059146.7563093</v>
      </c>
      <c r="S59" s="367">
        <v>32</v>
      </c>
      <c r="T59" s="369">
        <v>4.9396378902934801E-2</v>
      </c>
      <c r="U59" s="369">
        <v>0.63855663133104756</v>
      </c>
      <c r="V59" s="369">
        <v>2.3712261428179948E-2</v>
      </c>
      <c r="W59" s="369">
        <v>0.23245944952157871</v>
      </c>
      <c r="X59" s="369">
        <v>0.12854633099491375</v>
      </c>
      <c r="Y59" s="369">
        <v>0.97479017973160709</v>
      </c>
      <c r="Z59" s="369">
        <v>0.25428287422154727</v>
      </c>
      <c r="AA59" s="369">
        <v>1.4454262925984329</v>
      </c>
      <c r="AB59" s="369">
        <v>0.21268354652836086</v>
      </c>
      <c r="AC59" s="373">
        <v>-0.24047678260682662</v>
      </c>
      <c r="AD59" s="575">
        <v>0</v>
      </c>
      <c r="AE59" s="370" t="s">
        <v>2343</v>
      </c>
      <c r="AF59" s="370" t="s">
        <v>2317</v>
      </c>
      <c r="AG59" s="374" t="s">
        <v>1458</v>
      </c>
      <c r="AH59" s="374" t="s">
        <v>2321</v>
      </c>
      <c r="AI59" s="374">
        <v>1000</v>
      </c>
      <c r="AJ59" s="374">
        <v>500</v>
      </c>
      <c r="AK59" s="374">
        <v>1000</v>
      </c>
      <c r="AL59" s="722">
        <v>0.02</v>
      </c>
      <c r="AM59" s="722">
        <v>0.2</v>
      </c>
      <c r="AN59" s="369" t="s">
        <v>34</v>
      </c>
      <c r="AO59" s="367" t="s">
        <v>1326</v>
      </c>
      <c r="AP59" s="370" t="s">
        <v>718</v>
      </c>
      <c r="AQ59" s="376" t="s">
        <v>661</v>
      </c>
      <c r="AR59" s="369">
        <v>4.0000000000000001E-3</v>
      </c>
      <c r="AS59" s="369">
        <v>4.0000000000000001E-3</v>
      </c>
      <c r="AT59" s="369"/>
      <c r="AW59" s="711"/>
      <c r="AX59" s="712"/>
      <c r="AY59" s="712"/>
      <c r="AZ59" s="712"/>
      <c r="BA59" s="712"/>
      <c r="BB59" s="723"/>
      <c r="BC59" s="712"/>
      <c r="BD59" s="712"/>
      <c r="BE59" s="712"/>
      <c r="BF59" s="712"/>
      <c r="BG59" s="724"/>
      <c r="BH59" s="713"/>
      <c r="BI59" s="714"/>
      <c r="BJ59" s="714"/>
      <c r="BK59" s="714"/>
      <c r="BL59" s="218"/>
      <c r="BM59" s="713"/>
      <c r="BN59" s="713"/>
      <c r="BO59" s="713"/>
      <c r="BP59" s="713"/>
      <c r="BQ59" s="713"/>
      <c r="BR59" s="713"/>
      <c r="BS59" s="713"/>
      <c r="BT59" s="713"/>
      <c r="BU59" s="713"/>
      <c r="BV59" s="715"/>
      <c r="BW59" s="712"/>
    </row>
    <row r="60" spans="2:75" ht="15.75" customHeight="1">
      <c r="B60" s="363" t="s">
        <v>746</v>
      </c>
      <c r="C60" s="364">
        <v>13001211000190</v>
      </c>
      <c r="D60" s="365" t="s">
        <v>13</v>
      </c>
      <c r="E60" s="365" t="s">
        <v>615</v>
      </c>
      <c r="F60" s="365" t="s">
        <v>619</v>
      </c>
      <c r="G60" s="366" t="s">
        <v>34</v>
      </c>
      <c r="H60" s="366" t="s">
        <v>867</v>
      </c>
      <c r="I60" s="366" t="s">
        <v>34</v>
      </c>
      <c r="J60" s="366"/>
      <c r="K60" s="367" t="s">
        <v>48</v>
      </c>
      <c r="L60" s="368"/>
      <c r="M60" s="368" t="s">
        <v>34</v>
      </c>
      <c r="N60" s="367">
        <v>268127</v>
      </c>
      <c r="O60" s="367" t="s">
        <v>1323</v>
      </c>
      <c r="P60" s="371">
        <v>40588</v>
      </c>
      <c r="Q60" s="372">
        <v>122217088.31999999</v>
      </c>
      <c r="R60" s="372">
        <v>118658724.50793654</v>
      </c>
      <c r="S60" s="367">
        <v>15</v>
      </c>
      <c r="T60" s="369">
        <v>6.5780044674182525E-2</v>
      </c>
      <c r="U60" s="369">
        <v>0.85035147654226528</v>
      </c>
      <c r="V60" s="369">
        <v>6.3942717708104668E-2</v>
      </c>
      <c r="W60" s="369">
        <v>0.62685244106135929</v>
      </c>
      <c r="X60" s="369">
        <v>7.5380469904373193E-2</v>
      </c>
      <c r="Y60" s="369">
        <v>0.57162379694247645</v>
      </c>
      <c r="Z60" s="369">
        <v>0.19774896878699755</v>
      </c>
      <c r="AA60" s="369">
        <v>1.1240692464798814</v>
      </c>
      <c r="AB60" s="369">
        <v>6.6022327872018158E-2</v>
      </c>
      <c r="AC60" s="373">
        <v>-0.49969546286423266</v>
      </c>
      <c r="AD60" s="575">
        <v>0</v>
      </c>
      <c r="AE60" s="370" t="s">
        <v>2343</v>
      </c>
      <c r="AF60" s="370" t="s">
        <v>2317</v>
      </c>
      <c r="AG60" s="374" t="s">
        <v>1458</v>
      </c>
      <c r="AH60" s="374" t="s">
        <v>2321</v>
      </c>
      <c r="AI60" s="374">
        <v>5000</v>
      </c>
      <c r="AJ60" s="374">
        <v>1000</v>
      </c>
      <c r="AK60" s="374">
        <v>5000</v>
      </c>
      <c r="AL60" s="722">
        <v>0.02</v>
      </c>
      <c r="AM60" s="722">
        <v>0.2</v>
      </c>
      <c r="AN60" s="369" t="s">
        <v>64</v>
      </c>
      <c r="AO60" s="367" t="s">
        <v>1326</v>
      </c>
      <c r="AP60" s="370" t="s">
        <v>13</v>
      </c>
      <c r="AQ60" s="376" t="s">
        <v>666</v>
      </c>
      <c r="AR60" s="369">
        <v>4.0000000000000001E-3</v>
      </c>
      <c r="AS60" s="369">
        <v>4.0000000000000001E-3</v>
      </c>
      <c r="AT60" s="369"/>
      <c r="AW60" s="711"/>
      <c r="AX60" s="712"/>
      <c r="AY60" s="712"/>
      <c r="AZ60" s="712"/>
      <c r="BA60" s="712"/>
      <c r="BB60" s="723"/>
      <c r="BC60" s="712"/>
      <c r="BD60" s="712"/>
      <c r="BE60" s="712"/>
      <c r="BF60" s="712"/>
      <c r="BG60" s="724"/>
      <c r="BH60" s="713"/>
      <c r="BI60" s="714"/>
      <c r="BJ60" s="714"/>
      <c r="BK60" s="714"/>
      <c r="BL60" s="218"/>
      <c r="BM60" s="713"/>
      <c r="BN60" s="713"/>
      <c r="BO60" s="713"/>
      <c r="BP60" s="713"/>
      <c r="BQ60" s="713"/>
      <c r="BR60" s="713"/>
      <c r="BS60" s="713"/>
      <c r="BT60" s="713"/>
      <c r="BU60" s="713"/>
      <c r="BV60" s="715"/>
      <c r="BW60" s="712"/>
    </row>
    <row r="61" spans="2:75" ht="15.75" customHeight="1">
      <c r="B61" s="363" t="s">
        <v>78</v>
      </c>
      <c r="C61" s="364">
        <v>575922000127</v>
      </c>
      <c r="D61" s="365" t="s">
        <v>14</v>
      </c>
      <c r="E61" s="365" t="s">
        <v>607</v>
      </c>
      <c r="F61" s="365"/>
      <c r="G61" s="366"/>
      <c r="H61" s="366" t="s">
        <v>34</v>
      </c>
      <c r="I61" s="366" t="s">
        <v>34</v>
      </c>
      <c r="J61" s="366" t="s">
        <v>608</v>
      </c>
      <c r="K61" s="367" t="s">
        <v>48</v>
      </c>
      <c r="L61" s="368"/>
      <c r="M61" s="368" t="s">
        <v>34</v>
      </c>
      <c r="N61" s="367">
        <v>190330</v>
      </c>
      <c r="O61" s="367" t="s">
        <v>1323</v>
      </c>
      <c r="P61" s="371">
        <v>34822</v>
      </c>
      <c r="Q61" s="372">
        <v>29382263.300000001</v>
      </c>
      <c r="R61" s="372">
        <v>43324546.131984122</v>
      </c>
      <c r="S61" s="367">
        <v>3</v>
      </c>
      <c r="T61" s="369">
        <v>-0.1623901019010181</v>
      </c>
      <c r="U61" s="369">
        <v>-2.0992485427967029</v>
      </c>
      <c r="V61" s="369">
        <v>-0.36176446697932829</v>
      </c>
      <c r="W61" s="369">
        <v>-3.5465014210134242</v>
      </c>
      <c r="X61" s="369">
        <v>-0.29386777600938208</v>
      </c>
      <c r="Y61" s="369">
        <v>-2.228452729660932</v>
      </c>
      <c r="Z61" s="369">
        <v>-0.28585359723106696</v>
      </c>
      <c r="AA61" s="369">
        <v>-1.6248845170423789</v>
      </c>
      <c r="AB61" s="369">
        <v>0.22716282683718511</v>
      </c>
      <c r="AC61" s="373">
        <v>-2.2888440407134332</v>
      </c>
      <c r="AD61" s="575">
        <v>0</v>
      </c>
      <c r="AE61" s="370" t="s">
        <v>2344</v>
      </c>
      <c r="AF61" s="370" t="s">
        <v>2344</v>
      </c>
      <c r="AG61" s="374" t="s">
        <v>721</v>
      </c>
      <c r="AH61" s="374" t="s">
        <v>2321</v>
      </c>
      <c r="AI61" s="374">
        <v>1000</v>
      </c>
      <c r="AJ61" s="374">
        <v>100</v>
      </c>
      <c r="AK61" s="374">
        <v>100</v>
      </c>
      <c r="AL61" s="722">
        <v>0.02</v>
      </c>
      <c r="AM61" s="722" t="s">
        <v>34</v>
      </c>
      <c r="AN61" s="369" t="s">
        <v>668</v>
      </c>
      <c r="AO61" s="367" t="s">
        <v>1326</v>
      </c>
      <c r="AP61" s="370" t="s">
        <v>718</v>
      </c>
      <c r="AQ61" s="376" t="s">
        <v>672</v>
      </c>
      <c r="AR61" s="369">
        <v>4.0000000000000001E-3</v>
      </c>
      <c r="AS61" s="369">
        <v>4.0000000000000001E-3</v>
      </c>
      <c r="AT61" s="369"/>
      <c r="AW61" s="711"/>
      <c r="AX61" s="712"/>
      <c r="AY61" s="712"/>
      <c r="AZ61" s="712"/>
      <c r="BA61" s="712"/>
      <c r="BB61" s="723"/>
      <c r="BC61" s="712"/>
      <c r="BD61" s="712"/>
      <c r="BE61" s="712"/>
      <c r="BF61" s="712"/>
      <c r="BG61" s="724"/>
      <c r="BH61" s="713"/>
      <c r="BI61" s="714"/>
      <c r="BJ61" s="714"/>
      <c r="BK61" s="714"/>
      <c r="BL61" s="218"/>
      <c r="BM61" s="713"/>
      <c r="BN61" s="713"/>
      <c r="BO61" s="713"/>
      <c r="BP61" s="713"/>
      <c r="BQ61" s="713"/>
      <c r="BR61" s="713"/>
      <c r="BS61" s="713"/>
      <c r="BT61" s="713"/>
      <c r="BU61" s="713"/>
      <c r="BV61" s="715"/>
      <c r="BW61" s="712"/>
    </row>
    <row r="62" spans="2:75" ht="15.75" customHeight="1">
      <c r="B62" s="363" t="s">
        <v>747</v>
      </c>
      <c r="C62" s="364">
        <v>33422090000168</v>
      </c>
      <c r="D62" s="365" t="s">
        <v>11</v>
      </c>
      <c r="E62" s="365" t="s">
        <v>621</v>
      </c>
      <c r="F62" s="365" t="s">
        <v>694</v>
      </c>
      <c r="G62" s="366" t="s">
        <v>740</v>
      </c>
      <c r="H62" s="366" t="s">
        <v>34</v>
      </c>
      <c r="I62" s="366"/>
      <c r="J62" s="366" t="s">
        <v>608</v>
      </c>
      <c r="K62" s="367" t="s">
        <v>48</v>
      </c>
      <c r="L62" s="368"/>
      <c r="M62" s="368" t="s">
        <v>34</v>
      </c>
      <c r="N62" s="367">
        <v>511005</v>
      </c>
      <c r="O62" s="367" t="s">
        <v>1323</v>
      </c>
      <c r="P62" s="371">
        <v>43753</v>
      </c>
      <c r="Q62" s="372">
        <v>98897212.040000007</v>
      </c>
      <c r="R62" s="372">
        <v>99384809.009246051</v>
      </c>
      <c r="S62" s="367">
        <v>31</v>
      </c>
      <c r="T62" s="369">
        <v>6.9823439334212312E-2</v>
      </c>
      <c r="U62" s="369">
        <v>0.9026212285077716</v>
      </c>
      <c r="V62" s="369">
        <v>8.6898896635055456E-2</v>
      </c>
      <c r="W62" s="369">
        <v>0.85189975393114847</v>
      </c>
      <c r="X62" s="369">
        <v>0.15695558061365045</v>
      </c>
      <c r="Y62" s="369">
        <v>1.1902226804303955</v>
      </c>
      <c r="Z62" s="369" t="s">
        <v>1424</v>
      </c>
      <c r="AA62" s="369" t="s">
        <v>1424</v>
      </c>
      <c r="AB62" s="369">
        <v>3.0293194861800557E-2</v>
      </c>
      <c r="AC62" s="373">
        <v>-0.44078929054238936</v>
      </c>
      <c r="AD62" s="575">
        <v>33422113000134</v>
      </c>
      <c r="AE62" s="370" t="s">
        <v>2344</v>
      </c>
      <c r="AF62" s="370" t="s">
        <v>2344</v>
      </c>
      <c r="AG62" s="374" t="s">
        <v>721</v>
      </c>
      <c r="AH62" s="374" t="s">
        <v>2321</v>
      </c>
      <c r="AI62" s="374">
        <v>1000</v>
      </c>
      <c r="AJ62" s="374">
        <v>1000</v>
      </c>
      <c r="AK62" s="374">
        <v>1000</v>
      </c>
      <c r="AL62" s="722">
        <v>8.0000000000000002E-3</v>
      </c>
      <c r="AM62" s="722">
        <v>0.2</v>
      </c>
      <c r="AN62" s="369" t="s">
        <v>636</v>
      </c>
      <c r="AO62" s="367" t="s">
        <v>1326</v>
      </c>
      <c r="AP62" s="370" t="s">
        <v>11</v>
      </c>
      <c r="AQ62" s="376" t="s">
        <v>677</v>
      </c>
      <c r="AR62" s="369">
        <v>2.1333333333333334E-3</v>
      </c>
      <c r="AS62" s="369">
        <v>2.1333333333333334E-3</v>
      </c>
      <c r="AT62" s="369"/>
      <c r="AW62" s="711"/>
      <c r="AX62" s="712"/>
      <c r="AY62" s="712"/>
      <c r="AZ62" s="712"/>
      <c r="BA62" s="712"/>
      <c r="BB62" s="723"/>
      <c r="BC62" s="712"/>
      <c r="BD62" s="712"/>
      <c r="BE62" s="712"/>
      <c r="BF62" s="712"/>
      <c r="BG62" s="724"/>
      <c r="BH62" s="713"/>
      <c r="BI62" s="714"/>
      <c r="BJ62" s="714"/>
      <c r="BK62" s="714"/>
      <c r="BL62" s="218"/>
      <c r="BM62" s="713"/>
      <c r="BN62" s="713"/>
      <c r="BO62" s="713"/>
      <c r="BP62" s="713"/>
      <c r="BQ62" s="713"/>
      <c r="BR62" s="713"/>
      <c r="BS62" s="713"/>
      <c r="BT62" s="713"/>
      <c r="BU62" s="713"/>
      <c r="BV62" s="715"/>
      <c r="BW62" s="712"/>
    </row>
    <row r="63" spans="2:75" ht="15.75" customHeight="1">
      <c r="B63" s="363" t="s">
        <v>473</v>
      </c>
      <c r="C63" s="364">
        <v>2733791000194</v>
      </c>
      <c r="D63" s="365" t="s">
        <v>11</v>
      </c>
      <c r="E63" s="365" t="s">
        <v>620</v>
      </c>
      <c r="F63" s="365" t="s">
        <v>665</v>
      </c>
      <c r="G63" s="366" t="s">
        <v>868</v>
      </c>
      <c r="H63" s="366" t="s">
        <v>34</v>
      </c>
      <c r="I63" s="366" t="s">
        <v>1306</v>
      </c>
      <c r="J63" s="366" t="s">
        <v>608</v>
      </c>
      <c r="K63" s="367" t="s">
        <v>48</v>
      </c>
      <c r="L63" s="368"/>
      <c r="M63" s="368" t="s">
        <v>34</v>
      </c>
      <c r="N63" s="367">
        <v>59447</v>
      </c>
      <c r="O63" s="367" t="s">
        <v>1323</v>
      </c>
      <c r="P63" s="371">
        <v>36059</v>
      </c>
      <c r="Q63" s="372">
        <v>138574701.36000001</v>
      </c>
      <c r="R63" s="372">
        <v>136012044.12579376</v>
      </c>
      <c r="S63" s="367">
        <v>0</v>
      </c>
      <c r="T63" s="369">
        <v>8.0935429742379883E-2</v>
      </c>
      <c r="U63" s="369">
        <v>1.046268097367643</v>
      </c>
      <c r="V63" s="369">
        <v>0.10535111951660237</v>
      </c>
      <c r="W63" s="369">
        <v>1.0327932375191922</v>
      </c>
      <c r="X63" s="369">
        <v>0.14490295139807752</v>
      </c>
      <c r="Y63" s="369">
        <v>1.0988254036014549</v>
      </c>
      <c r="Z63" s="369">
        <v>0.17303840998925235</v>
      </c>
      <c r="AA63" s="369">
        <v>0.98360641940037752</v>
      </c>
      <c r="AB63" s="369">
        <v>4.6532675934484891E-3</v>
      </c>
      <c r="AC63" s="373">
        <v>0.65366075677618429</v>
      </c>
      <c r="AD63" s="575">
        <v>0</v>
      </c>
      <c r="AE63" s="370" t="s">
        <v>2344</v>
      </c>
      <c r="AF63" s="370" t="s">
        <v>2344</v>
      </c>
      <c r="AG63" s="374" t="s">
        <v>721</v>
      </c>
      <c r="AH63" s="374" t="s">
        <v>2321</v>
      </c>
      <c r="AI63" s="374">
        <v>1000</v>
      </c>
      <c r="AJ63" s="374">
        <v>100</v>
      </c>
      <c r="AK63" s="374">
        <v>100</v>
      </c>
      <c r="AL63" s="722">
        <v>5.0000000000000001E-3</v>
      </c>
      <c r="AM63" s="722" t="s">
        <v>34</v>
      </c>
      <c r="AN63" s="369" t="s">
        <v>64</v>
      </c>
      <c r="AO63" s="367" t="s">
        <v>1326</v>
      </c>
      <c r="AP63" s="370" t="s">
        <v>11</v>
      </c>
      <c r="AQ63" s="376" t="s">
        <v>1376</v>
      </c>
      <c r="AR63" s="369">
        <v>1.3335E-3</v>
      </c>
      <c r="AS63" s="369">
        <v>1.3335E-3</v>
      </c>
      <c r="AT63" s="369"/>
      <c r="AW63" s="711"/>
      <c r="AX63" s="712"/>
      <c r="AY63" s="712"/>
      <c r="AZ63" s="712"/>
      <c r="BA63" s="712"/>
      <c r="BB63" s="723"/>
      <c r="BC63" s="712"/>
      <c r="BD63" s="712"/>
      <c r="BE63" s="712"/>
      <c r="BF63" s="712"/>
      <c r="BG63" s="724"/>
      <c r="BH63" s="713"/>
      <c r="BI63" s="714"/>
      <c r="BJ63" s="714"/>
      <c r="BK63" s="714"/>
      <c r="BL63" s="218"/>
      <c r="BM63" s="713"/>
      <c r="BN63" s="713"/>
      <c r="BO63" s="713"/>
      <c r="BP63" s="713"/>
      <c r="BQ63" s="713"/>
      <c r="BR63" s="713"/>
      <c r="BS63" s="713"/>
      <c r="BT63" s="713"/>
      <c r="BU63" s="713"/>
      <c r="BV63" s="715"/>
      <c r="BW63" s="712"/>
    </row>
    <row r="64" spans="2:75" ht="15.75" customHeight="1">
      <c r="B64" s="363" t="s">
        <v>79</v>
      </c>
      <c r="C64" s="364">
        <v>30056825000199</v>
      </c>
      <c r="D64" s="365" t="s">
        <v>11</v>
      </c>
      <c r="E64" s="365" t="s">
        <v>620</v>
      </c>
      <c r="F64" s="365" t="s">
        <v>665</v>
      </c>
      <c r="G64" s="366" t="s">
        <v>740</v>
      </c>
      <c r="H64" s="366" t="s">
        <v>34</v>
      </c>
      <c r="I64" s="366"/>
      <c r="J64" s="366" t="s">
        <v>608</v>
      </c>
      <c r="K64" s="367" t="s">
        <v>48</v>
      </c>
      <c r="L64" s="368"/>
      <c r="M64" s="368" t="s">
        <v>34</v>
      </c>
      <c r="N64" s="367">
        <v>502766</v>
      </c>
      <c r="O64" s="367" t="s">
        <v>1323</v>
      </c>
      <c r="P64" s="371">
        <v>43671</v>
      </c>
      <c r="Q64" s="372">
        <v>83760915.609999999</v>
      </c>
      <c r="R64" s="372">
        <v>75409358.872460291</v>
      </c>
      <c r="S64" s="367">
        <v>31</v>
      </c>
      <c r="T64" s="369">
        <v>8.8011285862787947E-2</v>
      </c>
      <c r="U64" s="369">
        <v>1.1377390705114356</v>
      </c>
      <c r="V64" s="369">
        <v>0.12074351623080859</v>
      </c>
      <c r="W64" s="369">
        <v>1.1836901934185511</v>
      </c>
      <c r="X64" s="369">
        <v>0.18052880462205878</v>
      </c>
      <c r="Y64" s="369">
        <v>1.3689827204109921</v>
      </c>
      <c r="Z64" s="369">
        <v>0.21772396031151975</v>
      </c>
      <c r="AA64" s="369">
        <v>1.23761357396306</v>
      </c>
      <c r="AB64" s="369">
        <v>3.6843852536086429E-3</v>
      </c>
      <c r="AC64" s="373">
        <v>4.5795390184604168</v>
      </c>
      <c r="AD64" s="575">
        <v>0</v>
      </c>
      <c r="AE64" s="370" t="s">
        <v>2344</v>
      </c>
      <c r="AF64" s="370" t="s">
        <v>2344</v>
      </c>
      <c r="AG64" s="374" t="s">
        <v>721</v>
      </c>
      <c r="AH64" s="374" t="s">
        <v>2321</v>
      </c>
      <c r="AI64" s="374">
        <v>1000</v>
      </c>
      <c r="AJ64" s="374">
        <v>0</v>
      </c>
      <c r="AK64" s="374">
        <v>1000</v>
      </c>
      <c r="AL64" s="722">
        <v>6.0000000000000001E-3</v>
      </c>
      <c r="AM64" s="722" t="s">
        <v>34</v>
      </c>
      <c r="AN64" s="369" t="s">
        <v>64</v>
      </c>
      <c r="AO64" s="367" t="s">
        <v>1326</v>
      </c>
      <c r="AP64" s="370" t="s">
        <v>11</v>
      </c>
      <c r="AQ64" s="376" t="s">
        <v>1376</v>
      </c>
      <c r="AR64" s="369">
        <v>7.9999999999999993E-4</v>
      </c>
      <c r="AS64" s="369">
        <v>7.9999999999999993E-4</v>
      </c>
      <c r="AT64" s="369"/>
      <c r="AW64" s="711"/>
      <c r="AX64" s="712"/>
      <c r="AY64" s="712"/>
      <c r="AZ64" s="712"/>
      <c r="BA64" s="712"/>
      <c r="BB64" s="723"/>
      <c r="BC64" s="712"/>
      <c r="BD64" s="712"/>
      <c r="BE64" s="712"/>
      <c r="BF64" s="712"/>
      <c r="BG64" s="724"/>
      <c r="BH64" s="713"/>
      <c r="BI64" s="714"/>
      <c r="BJ64" s="714"/>
      <c r="BK64" s="714"/>
      <c r="BL64" s="218"/>
      <c r="BM64" s="713"/>
      <c r="BN64" s="713"/>
      <c r="BO64" s="713"/>
      <c r="BP64" s="713"/>
      <c r="BQ64" s="713"/>
      <c r="BR64" s="713"/>
      <c r="BS64" s="713"/>
      <c r="BT64" s="713"/>
      <c r="BU64" s="713"/>
      <c r="BV64" s="715"/>
      <c r="BW64" s="712"/>
    </row>
    <row r="65" spans="2:75" ht="15.75" customHeight="1">
      <c r="B65" s="363" t="s">
        <v>80</v>
      </c>
      <c r="C65" s="364">
        <v>28504521000103</v>
      </c>
      <c r="D65" s="365" t="s">
        <v>11</v>
      </c>
      <c r="E65" s="365" t="s">
        <v>620</v>
      </c>
      <c r="F65" s="365" t="s">
        <v>665</v>
      </c>
      <c r="G65" s="366" t="s">
        <v>740</v>
      </c>
      <c r="H65" s="366" t="s">
        <v>34</v>
      </c>
      <c r="I65" s="366"/>
      <c r="J65" s="366" t="s">
        <v>608</v>
      </c>
      <c r="K65" s="367" t="s">
        <v>48</v>
      </c>
      <c r="L65" s="368"/>
      <c r="M65" s="368" t="s">
        <v>1421</v>
      </c>
      <c r="N65" s="367">
        <v>475696</v>
      </c>
      <c r="O65" s="367" t="s">
        <v>1323</v>
      </c>
      <c r="P65" s="371">
        <v>43368</v>
      </c>
      <c r="Q65" s="372">
        <v>401346609.35000002</v>
      </c>
      <c r="R65" s="372">
        <v>272517833.13757938</v>
      </c>
      <c r="S65" s="367">
        <v>1</v>
      </c>
      <c r="T65" s="369">
        <v>8.6389021628113127E-2</v>
      </c>
      <c r="U65" s="369">
        <v>1.1167677441140416</v>
      </c>
      <c r="V65" s="369">
        <v>0.11704831136158411</v>
      </c>
      <c r="W65" s="369">
        <v>1.1474648299132149</v>
      </c>
      <c r="X65" s="369">
        <v>0.17028302854268929</v>
      </c>
      <c r="Y65" s="369">
        <v>1.2912871391478165</v>
      </c>
      <c r="Z65" s="369">
        <v>0.20077818381667956</v>
      </c>
      <c r="AA65" s="369">
        <v>1.1412882867445511</v>
      </c>
      <c r="AB65" s="369">
        <v>2.8075864808123447E-3</v>
      </c>
      <c r="AC65" s="373">
        <v>4.8318848611713205</v>
      </c>
      <c r="AD65" s="575">
        <v>0</v>
      </c>
      <c r="AE65" s="370" t="s">
        <v>2344</v>
      </c>
      <c r="AF65" s="370" t="s">
        <v>2344</v>
      </c>
      <c r="AG65" s="374" t="s">
        <v>721</v>
      </c>
      <c r="AH65" s="374" t="s">
        <v>2321</v>
      </c>
      <c r="AI65" s="374">
        <v>1000</v>
      </c>
      <c r="AJ65" s="374">
        <v>0</v>
      </c>
      <c r="AK65" s="374">
        <v>0</v>
      </c>
      <c r="AL65" s="722">
        <v>4.0000000000000001E-3</v>
      </c>
      <c r="AM65" s="722" t="s">
        <v>34</v>
      </c>
      <c r="AN65" s="369" t="s">
        <v>64</v>
      </c>
      <c r="AO65" s="367" t="s">
        <v>1326</v>
      </c>
      <c r="AP65" s="370" t="s">
        <v>11</v>
      </c>
      <c r="AQ65" s="376" t="s">
        <v>1376</v>
      </c>
      <c r="AR65" s="369">
        <v>7.9999999999999993E-4</v>
      </c>
      <c r="AS65" s="369">
        <v>7.9999999999999993E-4</v>
      </c>
      <c r="AT65" s="369"/>
      <c r="AW65" s="711"/>
      <c r="AX65" s="712"/>
      <c r="AY65" s="712"/>
      <c r="AZ65" s="712"/>
      <c r="BA65" s="712"/>
      <c r="BB65" s="723"/>
      <c r="BC65" s="712"/>
      <c r="BD65" s="712"/>
      <c r="BE65" s="712"/>
      <c r="BF65" s="712"/>
      <c r="BG65" s="724"/>
      <c r="BH65" s="713"/>
      <c r="BI65" s="714"/>
      <c r="BJ65" s="714"/>
      <c r="BK65" s="714"/>
      <c r="BL65" s="218"/>
      <c r="BM65" s="713"/>
      <c r="BN65" s="713"/>
      <c r="BO65" s="713"/>
      <c r="BP65" s="713"/>
      <c r="BQ65" s="713"/>
      <c r="BR65" s="713"/>
      <c r="BS65" s="713"/>
      <c r="BT65" s="713"/>
      <c r="BU65" s="713"/>
      <c r="BV65" s="715"/>
      <c r="BW65" s="712"/>
    </row>
    <row r="66" spans="2:75" ht="15.75" customHeight="1">
      <c r="B66" s="363" t="s">
        <v>81</v>
      </c>
      <c r="C66" s="364">
        <v>27707783000102</v>
      </c>
      <c r="D66" s="365" t="s">
        <v>13</v>
      </c>
      <c r="E66" s="365" t="s">
        <v>615</v>
      </c>
      <c r="F66" s="365" t="s">
        <v>619</v>
      </c>
      <c r="G66" s="366" t="s">
        <v>34</v>
      </c>
      <c r="H66" s="366" t="s">
        <v>1340</v>
      </c>
      <c r="I66" s="366" t="s">
        <v>34</v>
      </c>
      <c r="J66" s="366"/>
      <c r="K66" s="367" t="s">
        <v>48</v>
      </c>
      <c r="L66" s="368"/>
      <c r="M66" s="368" t="s">
        <v>34</v>
      </c>
      <c r="N66" s="367">
        <v>446394</v>
      </c>
      <c r="O66" s="367" t="s">
        <v>1323</v>
      </c>
      <c r="P66" s="371">
        <v>42957</v>
      </c>
      <c r="Q66" s="372">
        <v>39627765.75</v>
      </c>
      <c r="R66" s="372">
        <v>42257945.365555592</v>
      </c>
      <c r="S66" s="367">
        <v>34</v>
      </c>
      <c r="T66" s="369">
        <v>-0.11487166981749464</v>
      </c>
      <c r="U66" s="369">
        <v>-1.4849684965404146</v>
      </c>
      <c r="V66" s="369">
        <v>-0.17508080695160622</v>
      </c>
      <c r="W66" s="369">
        <v>-1.7163773319990792</v>
      </c>
      <c r="X66" s="369">
        <v>-0.20281453399792293</v>
      </c>
      <c r="Y66" s="369">
        <v>-1.5379794547060233</v>
      </c>
      <c r="Z66" s="369">
        <v>9.4242224061151347E-2</v>
      </c>
      <c r="AA66" s="369">
        <v>0.53570335378644973</v>
      </c>
      <c r="AB66" s="369">
        <v>0.24759538665987443</v>
      </c>
      <c r="AC66" s="373">
        <v>-1.0461502777094411</v>
      </c>
      <c r="AD66" s="575">
        <v>0</v>
      </c>
      <c r="AE66" s="370" t="s">
        <v>2345</v>
      </c>
      <c r="AF66" s="370" t="s">
        <v>2317</v>
      </c>
      <c r="AG66" s="374" t="s">
        <v>1458</v>
      </c>
      <c r="AH66" s="374" t="s">
        <v>2321</v>
      </c>
      <c r="AI66" s="374">
        <v>5000</v>
      </c>
      <c r="AJ66" s="374">
        <v>1000</v>
      </c>
      <c r="AK66" s="374">
        <v>1000</v>
      </c>
      <c r="AL66" s="722">
        <v>1.5E-3</v>
      </c>
      <c r="AM66" s="722">
        <v>0.2</v>
      </c>
      <c r="AN66" s="369" t="s">
        <v>34</v>
      </c>
      <c r="AO66" s="367" t="s">
        <v>1326</v>
      </c>
      <c r="AP66" s="370" t="s">
        <v>13</v>
      </c>
      <c r="AQ66" s="376" t="s">
        <v>670</v>
      </c>
      <c r="AR66" s="369">
        <v>5.3333333333333332E-3</v>
      </c>
      <c r="AS66" s="369">
        <v>5.3333333333333332E-3</v>
      </c>
      <c r="AT66" s="369"/>
      <c r="AW66" s="711"/>
      <c r="AX66" s="712"/>
      <c r="AY66" s="712"/>
      <c r="AZ66" s="712"/>
      <c r="BA66" s="712"/>
      <c r="BB66" s="723"/>
      <c r="BC66" s="712"/>
      <c r="BD66" s="712"/>
      <c r="BE66" s="712"/>
      <c r="BF66" s="712"/>
      <c r="BG66" s="724"/>
      <c r="BH66" s="713"/>
      <c r="BI66" s="714"/>
      <c r="BJ66" s="714"/>
      <c r="BK66" s="714"/>
      <c r="BL66" s="218"/>
      <c r="BM66" s="713"/>
      <c r="BN66" s="713"/>
      <c r="BO66" s="713"/>
      <c r="BP66" s="713"/>
      <c r="BQ66" s="713"/>
      <c r="BR66" s="713"/>
      <c r="BS66" s="713"/>
      <c r="BT66" s="713"/>
      <c r="BU66" s="713"/>
      <c r="BV66" s="715"/>
      <c r="BW66" s="712"/>
    </row>
    <row r="67" spans="2:75" ht="15.75" customHeight="1">
      <c r="B67" s="363" t="s">
        <v>748</v>
      </c>
      <c r="C67" s="364">
        <v>34839385000105</v>
      </c>
      <c r="D67" s="365" t="s">
        <v>14</v>
      </c>
      <c r="E67" s="365" t="s">
        <v>614</v>
      </c>
      <c r="F67" s="365"/>
      <c r="G67" s="366"/>
      <c r="H67" s="366" t="s">
        <v>1340</v>
      </c>
      <c r="I67" s="366" t="s">
        <v>34</v>
      </c>
      <c r="J67" s="366" t="s">
        <v>608</v>
      </c>
      <c r="K67" s="367" t="s">
        <v>48</v>
      </c>
      <c r="L67" s="368"/>
      <c r="M67" s="368" t="s">
        <v>1421</v>
      </c>
      <c r="N67" s="367">
        <v>527874</v>
      </c>
      <c r="O67" s="367" t="s">
        <v>1323</v>
      </c>
      <c r="P67" s="371">
        <v>43888</v>
      </c>
      <c r="Q67" s="372">
        <v>90934950.75</v>
      </c>
      <c r="R67" s="372">
        <v>131853489.71853176</v>
      </c>
      <c r="S67" s="367">
        <v>32</v>
      </c>
      <c r="T67" s="369">
        <v>9.931208441592343E-3</v>
      </c>
      <c r="U67" s="369">
        <v>0.12838266991131392</v>
      </c>
      <c r="V67" s="369">
        <v>-0.199410608346824</v>
      </c>
      <c r="W67" s="369">
        <v>-1.9548907380878113</v>
      </c>
      <c r="X67" s="369">
        <v>-0.15497227099763167</v>
      </c>
      <c r="Y67" s="369">
        <v>-1.1751828833230096</v>
      </c>
      <c r="Z67" s="369">
        <v>-9.1894441599409626E-2</v>
      </c>
      <c r="AA67" s="369">
        <v>-0.52235779715039299</v>
      </c>
      <c r="AB67" s="369">
        <v>0.29683657209956094</v>
      </c>
      <c r="AC67" s="373">
        <v>-0.92802334918545604</v>
      </c>
      <c r="AD67" s="575">
        <v>31690716000191</v>
      </c>
      <c r="AE67" s="370" t="s">
        <v>2346</v>
      </c>
      <c r="AF67" s="370" t="s">
        <v>2326</v>
      </c>
      <c r="AG67" s="374" t="s">
        <v>1459</v>
      </c>
      <c r="AH67" s="374" t="s">
        <v>2318</v>
      </c>
      <c r="AI67" s="374">
        <v>5000</v>
      </c>
      <c r="AJ67" s="374">
        <v>1000</v>
      </c>
      <c r="AK67" s="374">
        <v>1000</v>
      </c>
      <c r="AL67" s="722">
        <v>1.8700000000000001E-2</v>
      </c>
      <c r="AM67" s="722">
        <v>0.2</v>
      </c>
      <c r="AN67" s="369" t="s">
        <v>150</v>
      </c>
      <c r="AO67" s="367" t="s">
        <v>1326</v>
      </c>
      <c r="AP67" s="370" t="s">
        <v>718</v>
      </c>
      <c r="AQ67" s="376" t="s">
        <v>661</v>
      </c>
      <c r="AR67" s="369">
        <v>2.4666666666666665E-3</v>
      </c>
      <c r="AS67" s="369">
        <v>2.4666666666666665E-3</v>
      </c>
      <c r="AT67" s="369"/>
      <c r="AW67" s="711"/>
      <c r="AX67" s="712"/>
      <c r="AY67" s="712"/>
      <c r="AZ67" s="712"/>
      <c r="BA67" s="712"/>
      <c r="BB67" s="723"/>
      <c r="BC67" s="712"/>
      <c r="BD67" s="712"/>
      <c r="BE67" s="712"/>
      <c r="BF67" s="712"/>
      <c r="BG67" s="724"/>
      <c r="BH67" s="713"/>
      <c r="BI67" s="714"/>
      <c r="BJ67" s="714"/>
      <c r="BK67" s="714"/>
      <c r="BL67" s="218"/>
      <c r="BM67" s="713"/>
      <c r="BN67" s="713"/>
      <c r="BO67" s="713"/>
      <c r="BP67" s="713"/>
      <c r="BQ67" s="713"/>
      <c r="BR67" s="713"/>
      <c r="BS67" s="713"/>
      <c r="BT67" s="713"/>
      <c r="BU67" s="713"/>
      <c r="BV67" s="715"/>
      <c r="BW67" s="712"/>
    </row>
    <row r="68" spans="2:75" ht="15.75" customHeight="1">
      <c r="B68" s="363" t="s">
        <v>749</v>
      </c>
      <c r="C68" s="364">
        <v>36352721000108</v>
      </c>
      <c r="D68" s="365" t="s">
        <v>14</v>
      </c>
      <c r="E68" s="365" t="s">
        <v>607</v>
      </c>
      <c r="F68" s="365"/>
      <c r="G68" s="366"/>
      <c r="H68" s="366" t="s">
        <v>34</v>
      </c>
      <c r="I68" s="366" t="s">
        <v>34</v>
      </c>
      <c r="J68" s="366" t="s">
        <v>608</v>
      </c>
      <c r="K68" s="367" t="s">
        <v>48</v>
      </c>
      <c r="L68" s="368"/>
      <c r="M68" s="368" t="s">
        <v>1421</v>
      </c>
      <c r="N68" s="367">
        <v>540188</v>
      </c>
      <c r="O68" s="367" t="s">
        <v>1323</v>
      </c>
      <c r="P68" s="371">
        <v>44000</v>
      </c>
      <c r="Q68" s="372">
        <v>2807551.78</v>
      </c>
      <c r="R68" s="372">
        <v>4403306.8141666641</v>
      </c>
      <c r="S68" s="367">
        <v>32</v>
      </c>
      <c r="T68" s="369">
        <v>-6.7261803153378819E-2</v>
      </c>
      <c r="U68" s="369">
        <v>-0.86950645761448286</v>
      </c>
      <c r="V68" s="369">
        <v>-0.25963128636390265</v>
      </c>
      <c r="W68" s="369">
        <v>-2.5452547446616385</v>
      </c>
      <c r="X68" s="369">
        <v>-0.20218720655161815</v>
      </c>
      <c r="Y68" s="369">
        <v>-1.5332223167200452</v>
      </c>
      <c r="Z68" s="369" t="s">
        <v>1424</v>
      </c>
      <c r="AA68" s="369" t="s">
        <v>1424</v>
      </c>
      <c r="AB68" s="369">
        <v>0.27672402925307443</v>
      </c>
      <c r="AC68" s="373">
        <v>-1.2985988328195812</v>
      </c>
      <c r="AD68" s="575">
        <v>36352677000136</v>
      </c>
      <c r="AE68" s="370" t="s">
        <v>2346</v>
      </c>
      <c r="AF68" s="370" t="s">
        <v>2326</v>
      </c>
      <c r="AG68" s="374" t="s">
        <v>1459</v>
      </c>
      <c r="AH68" s="374" t="s">
        <v>2321</v>
      </c>
      <c r="AI68" s="374">
        <v>1000</v>
      </c>
      <c r="AJ68" s="374">
        <v>0</v>
      </c>
      <c r="AK68" s="374">
        <v>1000</v>
      </c>
      <c r="AL68" s="722">
        <v>0.02</v>
      </c>
      <c r="AM68" s="722">
        <v>0.2</v>
      </c>
      <c r="AN68" s="369" t="s">
        <v>34</v>
      </c>
      <c r="AO68" s="367" t="s">
        <v>1326</v>
      </c>
      <c r="AP68" s="370" t="s">
        <v>718</v>
      </c>
      <c r="AQ68" s="376" t="s">
        <v>661</v>
      </c>
      <c r="AR68" s="369">
        <v>2.6666666666666666E-3</v>
      </c>
      <c r="AS68" s="369">
        <v>2.6666666666666666E-3</v>
      </c>
      <c r="AT68" s="369"/>
      <c r="AW68" s="711"/>
      <c r="AX68" s="712"/>
      <c r="AY68" s="712"/>
      <c r="AZ68" s="712"/>
      <c r="BA68" s="712"/>
      <c r="BB68" s="723"/>
      <c r="BC68" s="712"/>
      <c r="BD68" s="712"/>
      <c r="BE68" s="712"/>
      <c r="BF68" s="712"/>
      <c r="BG68" s="724"/>
      <c r="BH68" s="713"/>
      <c r="BI68" s="714"/>
      <c r="BJ68" s="714"/>
      <c r="BK68" s="714"/>
      <c r="BL68" s="218"/>
      <c r="BM68" s="713"/>
      <c r="BN68" s="713"/>
      <c r="BO68" s="713"/>
      <c r="BP68" s="713"/>
      <c r="BQ68" s="713"/>
      <c r="BR68" s="713"/>
      <c r="BS68" s="713"/>
      <c r="BT68" s="713"/>
      <c r="BU68" s="713"/>
      <c r="BV68" s="715"/>
      <c r="BW68" s="712"/>
    </row>
    <row r="69" spans="2:75" ht="15.75" customHeight="1">
      <c r="B69" s="363" t="s">
        <v>750</v>
      </c>
      <c r="C69" s="364">
        <v>39506707000100</v>
      </c>
      <c r="D69" s="365" t="s">
        <v>13</v>
      </c>
      <c r="E69" s="365" t="s">
        <v>615</v>
      </c>
      <c r="F69" s="365" t="s">
        <v>619</v>
      </c>
      <c r="G69" s="366" t="s">
        <v>34</v>
      </c>
      <c r="H69" s="366" t="s">
        <v>1340</v>
      </c>
      <c r="I69" s="366" t="s">
        <v>34</v>
      </c>
      <c r="J69" s="366"/>
      <c r="K69" s="367" t="s">
        <v>48</v>
      </c>
      <c r="L69" s="368"/>
      <c r="M69" s="368" t="s">
        <v>34</v>
      </c>
      <c r="N69" s="367">
        <v>615307</v>
      </c>
      <c r="O69" s="367" t="s">
        <v>1323</v>
      </c>
      <c r="P69" s="371">
        <v>44469</v>
      </c>
      <c r="Q69" s="372">
        <v>400154466.10000002</v>
      </c>
      <c r="R69" s="372" t="s">
        <v>1424</v>
      </c>
      <c r="S69" s="367">
        <v>32</v>
      </c>
      <c r="T69" s="369">
        <v>0.16433491473379847</v>
      </c>
      <c r="U69" s="369">
        <v>2.1243895178772836</v>
      </c>
      <c r="V69" s="369" t="s">
        <v>1424</v>
      </c>
      <c r="W69" s="369" t="s">
        <v>1424</v>
      </c>
      <c r="X69" s="369" t="s">
        <v>1424</v>
      </c>
      <c r="Y69" s="369" t="s">
        <v>1424</v>
      </c>
      <c r="Z69" s="369" t="s">
        <v>1424</v>
      </c>
      <c r="AA69" s="369" t="s">
        <v>1424</v>
      </c>
      <c r="AB69" s="369" t="s">
        <v>1424</v>
      </c>
      <c r="AC69" s="373" t="s">
        <v>1424</v>
      </c>
      <c r="AD69" s="575">
        <v>39506634000156</v>
      </c>
      <c r="AE69" s="370" t="s">
        <v>2347</v>
      </c>
      <c r="AF69" s="370" t="s">
        <v>738</v>
      </c>
      <c r="AG69" s="374" t="s">
        <v>738</v>
      </c>
      <c r="AH69" s="374" t="s">
        <v>2318</v>
      </c>
      <c r="AI69" s="374">
        <v>5000</v>
      </c>
      <c r="AJ69" s="374" t="s">
        <v>1436</v>
      </c>
      <c r="AK69" s="374" t="s">
        <v>1436</v>
      </c>
      <c r="AL69" s="722">
        <v>1.9E-2</v>
      </c>
      <c r="AM69" s="722">
        <v>0.2</v>
      </c>
      <c r="AN69" s="369" t="s">
        <v>64</v>
      </c>
      <c r="AO69" s="367" t="s">
        <v>1326</v>
      </c>
      <c r="AP69" s="370" t="s">
        <v>13</v>
      </c>
      <c r="AQ69" s="376" t="s">
        <v>670</v>
      </c>
      <c r="AR69" s="369">
        <v>5.0666666666666664E-3</v>
      </c>
      <c r="AS69" s="369">
        <v>5.0666666666666664E-3</v>
      </c>
      <c r="AT69" s="369"/>
      <c r="AW69" s="711"/>
      <c r="AX69" s="712"/>
      <c r="AY69" s="712"/>
      <c r="AZ69" s="712"/>
      <c r="BA69" s="712"/>
      <c r="BB69" s="723"/>
      <c r="BC69" s="712"/>
      <c r="BD69" s="712"/>
      <c r="BE69" s="712"/>
      <c r="BF69" s="712"/>
      <c r="BG69" s="724"/>
      <c r="BH69" s="713"/>
      <c r="BI69" s="714"/>
      <c r="BJ69" s="714"/>
      <c r="BK69" s="714"/>
      <c r="BL69" s="218"/>
      <c r="BM69" s="713"/>
      <c r="BN69" s="713"/>
      <c r="BO69" s="713"/>
      <c r="BP69" s="713"/>
      <c r="BQ69" s="713"/>
      <c r="BR69" s="713"/>
      <c r="BS69" s="713"/>
      <c r="BT69" s="713"/>
      <c r="BU69" s="713"/>
      <c r="BV69" s="715"/>
      <c r="BW69" s="712"/>
    </row>
    <row r="70" spans="2:75" ht="15.75" customHeight="1">
      <c r="B70" s="363" t="s">
        <v>751</v>
      </c>
      <c r="C70" s="364">
        <v>29562563000155</v>
      </c>
      <c r="D70" s="365" t="s">
        <v>14</v>
      </c>
      <c r="E70" s="365" t="s">
        <v>614</v>
      </c>
      <c r="F70" s="365" t="s">
        <v>691</v>
      </c>
      <c r="G70" s="366"/>
      <c r="H70" s="366" t="s">
        <v>1340</v>
      </c>
      <c r="I70" s="366" t="s">
        <v>34</v>
      </c>
      <c r="J70" s="366" t="s">
        <v>608</v>
      </c>
      <c r="K70" s="367" t="s">
        <v>48</v>
      </c>
      <c r="L70" s="368"/>
      <c r="M70" s="368" t="s">
        <v>1421</v>
      </c>
      <c r="N70" s="367">
        <v>463825</v>
      </c>
      <c r="O70" s="367" t="s">
        <v>1323</v>
      </c>
      <c r="P70" s="371">
        <v>43195</v>
      </c>
      <c r="Q70" s="372">
        <v>101647378.94</v>
      </c>
      <c r="R70" s="372">
        <v>110792208.41630948</v>
      </c>
      <c r="S70" s="367">
        <v>32</v>
      </c>
      <c r="T70" s="369">
        <v>-4.2157763065310716E-2</v>
      </c>
      <c r="U70" s="369">
        <v>-0.54498163155513935</v>
      </c>
      <c r="V70" s="369">
        <v>-0.18392347285331223</v>
      </c>
      <c r="W70" s="369">
        <v>-1.8030650253698581</v>
      </c>
      <c r="X70" s="369">
        <v>-7.5689411701537646E-2</v>
      </c>
      <c r="Y70" s="369">
        <v>-0.57396655871291125</v>
      </c>
      <c r="Z70" s="369">
        <v>8.8045255038860404E-2</v>
      </c>
      <c r="AA70" s="369">
        <v>0.50047777287912831</v>
      </c>
      <c r="AB70" s="369">
        <v>0.1840007426017328</v>
      </c>
      <c r="AC70" s="373">
        <v>-1.5402181761113742</v>
      </c>
      <c r="AD70" s="575">
        <v>29562526000147</v>
      </c>
      <c r="AE70" s="370" t="s">
        <v>2348</v>
      </c>
      <c r="AF70" s="370" t="s">
        <v>2317</v>
      </c>
      <c r="AG70" s="374" t="s">
        <v>1458</v>
      </c>
      <c r="AH70" s="374" t="s">
        <v>2321</v>
      </c>
      <c r="AI70" s="374">
        <v>1000</v>
      </c>
      <c r="AJ70" s="374">
        <v>500</v>
      </c>
      <c r="AK70" s="374">
        <v>500</v>
      </c>
      <c r="AL70" s="722">
        <v>0.02</v>
      </c>
      <c r="AM70" s="722">
        <v>0.2</v>
      </c>
      <c r="AN70" s="369" t="s">
        <v>2349</v>
      </c>
      <c r="AO70" s="367" t="s">
        <v>1326</v>
      </c>
      <c r="AP70" s="370" t="s">
        <v>13</v>
      </c>
      <c r="AQ70" s="376" t="s">
        <v>670</v>
      </c>
      <c r="AR70" s="369">
        <v>3.5737799999999999E-3</v>
      </c>
      <c r="AS70" s="369">
        <v>3.5737799999999999E-3</v>
      </c>
      <c r="AT70" s="369"/>
      <c r="AW70" s="711"/>
      <c r="AX70" s="712"/>
      <c r="AY70" s="712"/>
      <c r="AZ70" s="712"/>
      <c r="BA70" s="712"/>
      <c r="BB70" s="723"/>
      <c r="BC70" s="712"/>
      <c r="BD70" s="712"/>
      <c r="BE70" s="712"/>
      <c r="BF70" s="712"/>
      <c r="BG70" s="724"/>
      <c r="BH70" s="713"/>
      <c r="BI70" s="714"/>
      <c r="BJ70" s="714"/>
      <c r="BK70" s="714"/>
      <c r="BL70" s="218"/>
      <c r="BM70" s="713"/>
      <c r="BN70" s="713"/>
      <c r="BO70" s="713"/>
      <c r="BP70" s="713"/>
      <c r="BQ70" s="713"/>
      <c r="BR70" s="713"/>
      <c r="BS70" s="713"/>
      <c r="BT70" s="713"/>
      <c r="BU70" s="713"/>
      <c r="BV70" s="715"/>
      <c r="BW70" s="712"/>
    </row>
    <row r="71" spans="2:75" ht="15.75" customHeight="1">
      <c r="B71" s="363" t="s">
        <v>752</v>
      </c>
      <c r="C71" s="364">
        <v>32238591000126</v>
      </c>
      <c r="D71" s="365" t="s">
        <v>11</v>
      </c>
      <c r="E71" s="365" t="s">
        <v>620</v>
      </c>
      <c r="F71" s="365" t="s">
        <v>687</v>
      </c>
      <c r="G71" s="366" t="s">
        <v>740</v>
      </c>
      <c r="H71" s="366" t="s">
        <v>34</v>
      </c>
      <c r="I71" s="366" t="s">
        <v>1321</v>
      </c>
      <c r="J71" s="366" t="s">
        <v>608</v>
      </c>
      <c r="K71" s="367" t="s">
        <v>48</v>
      </c>
      <c r="L71" s="368"/>
      <c r="M71" s="368" t="s">
        <v>34</v>
      </c>
      <c r="N71" s="367">
        <v>491391</v>
      </c>
      <c r="O71" s="367" t="s">
        <v>1323</v>
      </c>
      <c r="P71" s="371">
        <v>43557</v>
      </c>
      <c r="Q71" s="372">
        <v>42376561.920000002</v>
      </c>
      <c r="R71" s="372">
        <v>57914953.017222188</v>
      </c>
      <c r="S71" s="367">
        <v>182</v>
      </c>
      <c r="T71" s="369">
        <v>7.6702142531243744E-2</v>
      </c>
      <c r="U71" s="369">
        <v>0.99154356733049709</v>
      </c>
      <c r="V71" s="369">
        <v>0.10221459396200361</v>
      </c>
      <c r="W71" s="369">
        <v>1.00204479937293</v>
      </c>
      <c r="X71" s="369">
        <v>0.16173774780295513</v>
      </c>
      <c r="Y71" s="369">
        <v>1.2264867229580141</v>
      </c>
      <c r="Z71" s="369">
        <v>0.26728096742852436</v>
      </c>
      <c r="AA71" s="369">
        <v>1.5193116682161425</v>
      </c>
      <c r="AB71" s="369">
        <v>4.2094435675179313E-3</v>
      </c>
      <c r="AC71" s="373">
        <v>4.6790807214594471E-2</v>
      </c>
      <c r="AD71" s="575">
        <v>30910036000173</v>
      </c>
      <c r="AE71" s="370" t="s">
        <v>2350</v>
      </c>
      <c r="AF71" s="370" t="s">
        <v>2317</v>
      </c>
      <c r="AG71" s="374" t="s">
        <v>1458</v>
      </c>
      <c r="AH71" s="374" t="s">
        <v>2318</v>
      </c>
      <c r="AI71" s="374">
        <v>25000</v>
      </c>
      <c r="AJ71" s="374">
        <v>5000</v>
      </c>
      <c r="AK71" s="374">
        <v>10000</v>
      </c>
      <c r="AL71" s="722">
        <v>5.0000000000000001E-3</v>
      </c>
      <c r="AM71" s="722" t="s">
        <v>34</v>
      </c>
      <c r="AN71" s="369" t="s">
        <v>64</v>
      </c>
      <c r="AO71" s="367" t="s">
        <v>1326</v>
      </c>
      <c r="AP71" s="370" t="s">
        <v>11</v>
      </c>
      <c r="AQ71" s="376" t="s">
        <v>677</v>
      </c>
      <c r="AR71" s="369">
        <v>3.3333333333333331E-3</v>
      </c>
      <c r="AS71" s="369">
        <v>3.3333333333333331E-3</v>
      </c>
      <c r="AT71" s="369"/>
      <c r="AW71" s="711"/>
      <c r="AX71" s="712"/>
      <c r="AY71" s="712"/>
      <c r="AZ71" s="712"/>
      <c r="BA71" s="712"/>
      <c r="BB71" s="723"/>
      <c r="BC71" s="712"/>
      <c r="BD71" s="712"/>
      <c r="BE71" s="712"/>
      <c r="BF71" s="712"/>
      <c r="BG71" s="724"/>
      <c r="BH71" s="713"/>
      <c r="BI71" s="714"/>
      <c r="BJ71" s="714"/>
      <c r="BK71" s="714"/>
      <c r="BL71" s="218"/>
      <c r="BM71" s="713"/>
      <c r="BN71" s="713"/>
      <c r="BO71" s="713"/>
      <c r="BP71" s="713"/>
      <c r="BQ71" s="713"/>
      <c r="BR71" s="713"/>
      <c r="BS71" s="713"/>
      <c r="BT71" s="713"/>
      <c r="BU71" s="713"/>
      <c r="BV71" s="715"/>
      <c r="BW71" s="712"/>
    </row>
    <row r="72" spans="2:75" ht="15.75" customHeight="1">
      <c r="B72" s="363" t="s">
        <v>753</v>
      </c>
      <c r="C72" s="364">
        <v>30910036000173</v>
      </c>
      <c r="D72" s="365" t="s">
        <v>11</v>
      </c>
      <c r="E72" s="365" t="s">
        <v>620</v>
      </c>
      <c r="F72" s="365" t="s">
        <v>665</v>
      </c>
      <c r="G72" s="366" t="s">
        <v>740</v>
      </c>
      <c r="H72" s="366" t="s">
        <v>34</v>
      </c>
      <c r="I72" s="366" t="s">
        <v>1306</v>
      </c>
      <c r="J72" s="366" t="s">
        <v>608</v>
      </c>
      <c r="K72" s="367" t="s">
        <v>48</v>
      </c>
      <c r="L72" s="368"/>
      <c r="M72" s="368" t="s">
        <v>1421</v>
      </c>
      <c r="N72" s="367">
        <v>476250</v>
      </c>
      <c r="O72" s="367" t="s">
        <v>1323</v>
      </c>
      <c r="P72" s="371">
        <v>43353</v>
      </c>
      <c r="Q72" s="372">
        <v>622939546.28999996</v>
      </c>
      <c r="R72" s="372">
        <v>651616455.87658727</v>
      </c>
      <c r="S72" s="367">
        <v>181</v>
      </c>
      <c r="T72" s="369">
        <v>8.094198123306362E-2</v>
      </c>
      <c r="U72" s="369">
        <v>1.0463527897664406</v>
      </c>
      <c r="V72" s="369">
        <v>0.10868684133839701</v>
      </c>
      <c r="W72" s="369">
        <v>1.0654944651435632</v>
      </c>
      <c r="X72" s="369">
        <v>0.17616592451286461</v>
      </c>
      <c r="Y72" s="369">
        <v>1.335898207979773</v>
      </c>
      <c r="Z72" s="369">
        <v>0.29269440987213335</v>
      </c>
      <c r="AA72" s="369">
        <v>1.6637699138053639</v>
      </c>
      <c r="AB72" s="369">
        <v>4.2821664747503749E-3</v>
      </c>
      <c r="AC72" s="373">
        <v>1.4138791613717159</v>
      </c>
      <c r="AD72" s="575">
        <v>0</v>
      </c>
      <c r="AE72" s="370" t="s">
        <v>2350</v>
      </c>
      <c r="AF72" s="370" t="s">
        <v>2317</v>
      </c>
      <c r="AG72" s="374" t="s">
        <v>1458</v>
      </c>
      <c r="AH72" s="374" t="s">
        <v>2318</v>
      </c>
      <c r="AI72" s="374">
        <v>25000</v>
      </c>
      <c r="AJ72" s="374">
        <v>5000</v>
      </c>
      <c r="AK72" s="374">
        <v>10000</v>
      </c>
      <c r="AL72" s="722">
        <v>1.6E-2</v>
      </c>
      <c r="AM72" s="722">
        <v>0.2</v>
      </c>
      <c r="AN72" s="369" t="s">
        <v>64</v>
      </c>
      <c r="AO72" s="367" t="s">
        <v>1326</v>
      </c>
      <c r="AP72" s="370" t="s">
        <v>11</v>
      </c>
      <c r="AQ72" s="376" t="s">
        <v>677</v>
      </c>
      <c r="AR72" s="369" t="s">
        <v>34</v>
      </c>
      <c r="AS72" s="369" t="s">
        <v>34</v>
      </c>
      <c r="AT72" s="369"/>
      <c r="AW72" s="711"/>
      <c r="AX72" s="712"/>
      <c r="AY72" s="712"/>
      <c r="AZ72" s="712"/>
      <c r="BA72" s="712"/>
      <c r="BB72" s="723"/>
      <c r="BC72" s="712"/>
      <c r="BD72" s="712"/>
      <c r="BE72" s="712"/>
      <c r="BF72" s="712"/>
      <c r="BG72" s="724"/>
      <c r="BH72" s="713"/>
      <c r="BI72" s="714"/>
      <c r="BJ72" s="714"/>
      <c r="BK72" s="714"/>
      <c r="BL72" s="218"/>
      <c r="BM72" s="713"/>
      <c r="BN72" s="713"/>
      <c r="BO72" s="713"/>
      <c r="BP72" s="713"/>
      <c r="BQ72" s="713"/>
      <c r="BR72" s="713"/>
      <c r="BS72" s="713"/>
      <c r="BT72" s="713"/>
      <c r="BU72" s="713"/>
      <c r="BV72" s="715"/>
      <c r="BW72" s="712"/>
    </row>
    <row r="73" spans="2:75" ht="15.75" customHeight="1">
      <c r="B73" s="363" t="s">
        <v>754</v>
      </c>
      <c r="C73" s="364">
        <v>9620860000100</v>
      </c>
      <c r="D73" s="365" t="s">
        <v>11</v>
      </c>
      <c r="E73" s="365" t="s">
        <v>620</v>
      </c>
      <c r="F73" s="365" t="s">
        <v>665</v>
      </c>
      <c r="G73" s="366" t="s">
        <v>740</v>
      </c>
      <c r="H73" s="366" t="s">
        <v>34</v>
      </c>
      <c r="I73" s="366"/>
      <c r="J73" s="366" t="s">
        <v>608</v>
      </c>
      <c r="K73" s="367" t="s">
        <v>48</v>
      </c>
      <c r="L73" s="368" t="s">
        <v>1341</v>
      </c>
      <c r="M73" s="368" t="s">
        <v>34</v>
      </c>
      <c r="N73" s="367">
        <v>212660</v>
      </c>
      <c r="O73" s="367" t="s">
        <v>1323</v>
      </c>
      <c r="P73" s="371">
        <v>39632</v>
      </c>
      <c r="Q73" s="372">
        <v>230673790.72</v>
      </c>
      <c r="R73" s="372">
        <v>276058281.5906747</v>
      </c>
      <c r="S73" s="367">
        <v>4</v>
      </c>
      <c r="T73" s="369">
        <v>7.7183103630743988E-2</v>
      </c>
      <c r="U73" s="369">
        <v>0.99776104533838206</v>
      </c>
      <c r="V73" s="369">
        <v>0.10183836030139459</v>
      </c>
      <c r="W73" s="369">
        <v>0.99835645147319219</v>
      </c>
      <c r="X73" s="369">
        <v>0.13964990270518562</v>
      </c>
      <c r="Y73" s="369">
        <v>1.0589905810915414</v>
      </c>
      <c r="Z73" s="369">
        <v>0.19338826593910752</v>
      </c>
      <c r="AA73" s="369">
        <v>1.0992815978037953</v>
      </c>
      <c r="AB73" s="369">
        <v>2.7254623206598755E-3</v>
      </c>
      <c r="AC73" s="373">
        <v>-5.4922530418748998E-2</v>
      </c>
      <c r="AD73" s="575">
        <v>0</v>
      </c>
      <c r="AE73" s="370" t="s">
        <v>2350</v>
      </c>
      <c r="AF73" s="370" t="s">
        <v>2326</v>
      </c>
      <c r="AG73" s="374" t="s">
        <v>1459</v>
      </c>
      <c r="AH73" s="374" t="s">
        <v>2321</v>
      </c>
      <c r="AI73" s="374">
        <v>1000</v>
      </c>
      <c r="AJ73" s="374">
        <v>500</v>
      </c>
      <c r="AK73" s="374">
        <v>500</v>
      </c>
      <c r="AL73" s="722">
        <v>0.01</v>
      </c>
      <c r="AM73" s="722">
        <v>0.2</v>
      </c>
      <c r="AN73" s="369" t="s">
        <v>64</v>
      </c>
      <c r="AO73" s="367" t="s">
        <v>1326</v>
      </c>
      <c r="AP73" s="370" t="s">
        <v>13</v>
      </c>
      <c r="AQ73" s="376" t="s">
        <v>670</v>
      </c>
      <c r="AR73" s="369">
        <v>4.1999999999999997E-3</v>
      </c>
      <c r="AS73" s="369">
        <v>4.1999999999999997E-3</v>
      </c>
      <c r="AT73" s="369"/>
      <c r="AW73" s="711"/>
      <c r="AX73" s="712"/>
      <c r="AY73" s="712"/>
      <c r="AZ73" s="712"/>
      <c r="BA73" s="712"/>
      <c r="BB73" s="723"/>
      <c r="BC73" s="712"/>
      <c r="BD73" s="712"/>
      <c r="BE73" s="712"/>
      <c r="BF73" s="712"/>
      <c r="BG73" s="724"/>
      <c r="BH73" s="713"/>
      <c r="BI73" s="714"/>
      <c r="BJ73" s="714"/>
      <c r="BK73" s="714"/>
      <c r="BL73" s="218"/>
      <c r="BM73" s="713"/>
      <c r="BN73" s="713"/>
      <c r="BO73" s="713"/>
      <c r="BP73" s="713"/>
      <c r="BQ73" s="713"/>
      <c r="BR73" s="713"/>
      <c r="BS73" s="713"/>
      <c r="BT73" s="713"/>
      <c r="BU73" s="713"/>
      <c r="BV73" s="715"/>
      <c r="BW73" s="712"/>
    </row>
    <row r="74" spans="2:75" ht="15.75" customHeight="1">
      <c r="B74" s="363" t="s">
        <v>82</v>
      </c>
      <c r="C74" s="364">
        <v>37227754000199</v>
      </c>
      <c r="D74" s="365" t="s">
        <v>11</v>
      </c>
      <c r="E74" s="365" t="s">
        <v>620</v>
      </c>
      <c r="F74" s="365" t="s">
        <v>665</v>
      </c>
      <c r="G74" s="366" t="s">
        <v>740</v>
      </c>
      <c r="H74" s="366" t="s">
        <v>34</v>
      </c>
      <c r="I74" s="366"/>
      <c r="J74" s="366" t="s">
        <v>608</v>
      </c>
      <c r="K74" s="367" t="s">
        <v>48</v>
      </c>
      <c r="L74" s="368"/>
      <c r="M74" s="368" t="s">
        <v>34</v>
      </c>
      <c r="N74" s="367">
        <v>541079</v>
      </c>
      <c r="O74" s="367" t="s">
        <v>1323</v>
      </c>
      <c r="P74" s="371">
        <v>44005</v>
      </c>
      <c r="Q74" s="372">
        <v>21824332.460000001</v>
      </c>
      <c r="R74" s="372">
        <v>19858885.907420628</v>
      </c>
      <c r="S74" s="367">
        <v>91</v>
      </c>
      <c r="T74" s="369">
        <v>8.7548008126171251E-2</v>
      </c>
      <c r="U74" s="369">
        <v>1.1317501887870092</v>
      </c>
      <c r="V74" s="369">
        <v>0.11833183021304428</v>
      </c>
      <c r="W74" s="369">
        <v>1.1600476064048075</v>
      </c>
      <c r="X74" s="369">
        <v>0.17081986587944042</v>
      </c>
      <c r="Y74" s="369">
        <v>1.2953580741945661</v>
      </c>
      <c r="Z74" s="369" t="s">
        <v>1424</v>
      </c>
      <c r="AA74" s="369" t="s">
        <v>1424</v>
      </c>
      <c r="AB74" s="369">
        <v>3.0007324527112169E-3</v>
      </c>
      <c r="AC74" s="373">
        <v>4.9039249685377921</v>
      </c>
      <c r="AD74" s="575">
        <v>0</v>
      </c>
      <c r="AE74" s="370" t="s">
        <v>2350</v>
      </c>
      <c r="AF74" s="370" t="s">
        <v>2317</v>
      </c>
      <c r="AG74" s="374" t="s">
        <v>1458</v>
      </c>
      <c r="AH74" s="374" t="s">
        <v>2318</v>
      </c>
      <c r="AI74" s="374">
        <v>5000</v>
      </c>
      <c r="AJ74" s="374">
        <v>5000</v>
      </c>
      <c r="AK74" s="374">
        <v>5000</v>
      </c>
      <c r="AL74" s="722">
        <v>1.4999999999999999E-2</v>
      </c>
      <c r="AM74" s="722">
        <v>0.2</v>
      </c>
      <c r="AN74" s="369" t="s">
        <v>34</v>
      </c>
      <c r="AO74" s="367" t="s">
        <v>1326</v>
      </c>
      <c r="AP74" s="370" t="s">
        <v>13</v>
      </c>
      <c r="AQ74" s="376" t="s">
        <v>670</v>
      </c>
      <c r="AR74" s="369">
        <v>2.9999999999999996E-3</v>
      </c>
      <c r="AS74" s="369">
        <v>2.9999999999999996E-3</v>
      </c>
      <c r="AT74" s="369"/>
      <c r="AW74" s="711"/>
      <c r="AX74" s="712"/>
      <c r="AY74" s="712"/>
      <c r="AZ74" s="712"/>
      <c r="BA74" s="712"/>
      <c r="BB74" s="723"/>
      <c r="BC74" s="712"/>
      <c r="BD74" s="712"/>
      <c r="BE74" s="712"/>
      <c r="BF74" s="712"/>
      <c r="BG74" s="724"/>
      <c r="BH74" s="713"/>
      <c r="BI74" s="714"/>
      <c r="BJ74" s="714"/>
      <c r="BK74" s="714"/>
      <c r="BL74" s="218"/>
      <c r="BM74" s="713"/>
      <c r="BN74" s="713"/>
      <c r="BO74" s="713"/>
      <c r="BP74" s="713"/>
      <c r="BQ74" s="713"/>
      <c r="BR74" s="713"/>
      <c r="BS74" s="713"/>
      <c r="BT74" s="713"/>
      <c r="BU74" s="713"/>
      <c r="BV74" s="715"/>
      <c r="BW74" s="712"/>
    </row>
    <row r="75" spans="2:75" ht="15.75" customHeight="1">
      <c r="B75" s="363" t="s">
        <v>83</v>
      </c>
      <c r="C75" s="364">
        <v>15862830000103</v>
      </c>
      <c r="D75" s="365" t="s">
        <v>14</v>
      </c>
      <c r="E75" s="365" t="s">
        <v>607</v>
      </c>
      <c r="F75" s="365" t="s">
        <v>691</v>
      </c>
      <c r="G75" s="366"/>
      <c r="H75" s="366" t="s">
        <v>34</v>
      </c>
      <c r="I75" s="366" t="s">
        <v>34</v>
      </c>
      <c r="J75" s="366" t="s">
        <v>611</v>
      </c>
      <c r="K75" s="367"/>
      <c r="L75" s="368"/>
      <c r="M75" s="368" t="s">
        <v>34</v>
      </c>
      <c r="N75" s="367">
        <v>311502</v>
      </c>
      <c r="O75" s="367" t="s">
        <v>1323</v>
      </c>
      <c r="P75" s="371">
        <v>41141</v>
      </c>
      <c r="Q75" s="372">
        <v>171724275.62</v>
      </c>
      <c r="R75" s="372">
        <v>160959391.41376987</v>
      </c>
      <c r="S75" s="367">
        <v>32</v>
      </c>
      <c r="T75" s="369">
        <v>7.9050369531497466E-2</v>
      </c>
      <c r="U75" s="369">
        <v>1.0218995560929354</v>
      </c>
      <c r="V75" s="369">
        <v>-5.0467969497615339E-2</v>
      </c>
      <c r="W75" s="369">
        <v>-0.49475485260740765</v>
      </c>
      <c r="X75" s="369">
        <v>2.284114142566751E-2</v>
      </c>
      <c r="Y75" s="369">
        <v>0.17320852476514845</v>
      </c>
      <c r="Z75" s="369">
        <v>-2.5158394550847674E-2</v>
      </c>
      <c r="AA75" s="369">
        <v>-0.14300847068323302</v>
      </c>
      <c r="AB75" s="369">
        <v>0.21175033867688728</v>
      </c>
      <c r="AC75" s="373">
        <v>-0.59768408516660987</v>
      </c>
      <c r="AD75" s="575">
        <v>13950080000198</v>
      </c>
      <c r="AE75" s="370" t="s">
        <v>2351</v>
      </c>
      <c r="AF75" s="370" t="s">
        <v>2326</v>
      </c>
      <c r="AG75" s="374" t="s">
        <v>1459</v>
      </c>
      <c r="AH75" s="374" t="s">
        <v>2321</v>
      </c>
      <c r="AI75" s="374">
        <v>500</v>
      </c>
      <c r="AJ75" s="374">
        <v>100</v>
      </c>
      <c r="AK75" s="374">
        <v>100</v>
      </c>
      <c r="AL75" s="722">
        <v>1.9E-2</v>
      </c>
      <c r="AM75" s="722">
        <v>0.2</v>
      </c>
      <c r="AN75" s="369" t="s">
        <v>668</v>
      </c>
      <c r="AO75" s="367" t="s">
        <v>1326</v>
      </c>
      <c r="AP75" s="370" t="s">
        <v>718</v>
      </c>
      <c r="AQ75" s="376" t="s">
        <v>661</v>
      </c>
      <c r="AR75" s="369">
        <v>3.9899999999999996E-3</v>
      </c>
      <c r="AS75" s="369">
        <v>3.9899999999999996E-3</v>
      </c>
      <c r="AT75" s="369"/>
      <c r="AW75" s="711"/>
      <c r="AX75" s="712"/>
      <c r="AY75" s="712"/>
      <c r="AZ75" s="712"/>
      <c r="BA75" s="712"/>
      <c r="BB75" s="723"/>
      <c r="BC75" s="712"/>
      <c r="BD75" s="712"/>
      <c r="BE75" s="712"/>
      <c r="BF75" s="712"/>
      <c r="BG75" s="724"/>
      <c r="BH75" s="713"/>
      <c r="BI75" s="714"/>
      <c r="BJ75" s="714"/>
      <c r="BK75" s="714"/>
      <c r="BL75" s="218"/>
      <c r="BM75" s="713"/>
      <c r="BN75" s="713"/>
      <c r="BO75" s="713"/>
      <c r="BP75" s="713"/>
      <c r="BQ75" s="713"/>
      <c r="BR75" s="713"/>
      <c r="BS75" s="713"/>
      <c r="BT75" s="713"/>
      <c r="BU75" s="713"/>
      <c r="BV75" s="715"/>
      <c r="BW75" s="712"/>
    </row>
    <row r="76" spans="2:75" ht="15.75" customHeight="1">
      <c r="B76" s="363" t="s">
        <v>755</v>
      </c>
      <c r="C76" s="364">
        <v>38026540000117</v>
      </c>
      <c r="D76" s="365" t="s">
        <v>14</v>
      </c>
      <c r="E76" s="365" t="s">
        <v>607</v>
      </c>
      <c r="F76" s="365" t="s">
        <v>691</v>
      </c>
      <c r="G76" s="366"/>
      <c r="H76" s="366" t="s">
        <v>34</v>
      </c>
      <c r="I76" s="366" t="s">
        <v>34</v>
      </c>
      <c r="J76" s="366" t="s">
        <v>608</v>
      </c>
      <c r="K76" s="367" t="s">
        <v>48</v>
      </c>
      <c r="L76" s="368"/>
      <c r="M76" s="368" t="s">
        <v>34</v>
      </c>
      <c r="N76" s="367">
        <v>566101</v>
      </c>
      <c r="O76" s="367" t="s">
        <v>1323</v>
      </c>
      <c r="P76" s="371">
        <v>44187</v>
      </c>
      <c r="Q76" s="372">
        <v>8929270.3499999996</v>
      </c>
      <c r="R76" s="372">
        <v>8278590.0988888852</v>
      </c>
      <c r="S76" s="367">
        <v>32</v>
      </c>
      <c r="T76" s="369">
        <v>6.5627979518312785E-2</v>
      </c>
      <c r="U76" s="369">
        <v>0.84838570059205209</v>
      </c>
      <c r="V76" s="369">
        <v>-8.0259498429606335E-2</v>
      </c>
      <c r="W76" s="369">
        <v>-0.78681145112764295</v>
      </c>
      <c r="X76" s="369" t="s">
        <v>1424</v>
      </c>
      <c r="Y76" s="369" t="s">
        <v>1424</v>
      </c>
      <c r="Z76" s="369" t="s">
        <v>1424</v>
      </c>
      <c r="AA76" s="369" t="s">
        <v>1424</v>
      </c>
      <c r="AB76" s="369">
        <v>0.21508705051289226</v>
      </c>
      <c r="AC76" s="373">
        <v>-0.7332178984780684</v>
      </c>
      <c r="AD76" s="575">
        <v>38026392000130</v>
      </c>
      <c r="AE76" s="370" t="s">
        <v>2351</v>
      </c>
      <c r="AF76" s="370" t="s">
        <v>2326</v>
      </c>
      <c r="AG76" s="374" t="s">
        <v>1459</v>
      </c>
      <c r="AH76" s="374" t="s">
        <v>2321</v>
      </c>
      <c r="AI76" s="374">
        <v>500</v>
      </c>
      <c r="AJ76" s="374">
        <v>100</v>
      </c>
      <c r="AK76" s="374">
        <v>100</v>
      </c>
      <c r="AL76" s="722">
        <v>1.9E-2</v>
      </c>
      <c r="AM76" s="722">
        <v>0.2</v>
      </c>
      <c r="AN76" s="369" t="s">
        <v>34</v>
      </c>
      <c r="AO76" s="367" t="s">
        <v>1326</v>
      </c>
      <c r="AP76" s="370" t="s">
        <v>718</v>
      </c>
      <c r="AQ76" s="376" t="s">
        <v>661</v>
      </c>
      <c r="AR76" s="369">
        <v>5.0666666666666664E-3</v>
      </c>
      <c r="AS76" s="369">
        <v>5.0666666666666664E-3</v>
      </c>
      <c r="AT76" s="369"/>
      <c r="AW76" s="711"/>
      <c r="AX76" s="712"/>
      <c r="AY76" s="712"/>
      <c r="AZ76" s="712"/>
      <c r="BA76" s="712"/>
      <c r="BB76" s="723"/>
      <c r="BC76" s="712"/>
      <c r="BD76" s="712"/>
      <c r="BE76" s="712"/>
      <c r="BF76" s="712"/>
      <c r="BG76" s="724"/>
      <c r="BH76" s="713"/>
      <c r="BI76" s="714"/>
      <c r="BJ76" s="714"/>
      <c r="BK76" s="714"/>
      <c r="BL76" s="218"/>
      <c r="BM76" s="713"/>
      <c r="BN76" s="713"/>
      <c r="BO76" s="713"/>
      <c r="BP76" s="713"/>
      <c r="BQ76" s="713"/>
      <c r="BR76" s="713"/>
      <c r="BS76" s="713"/>
      <c r="BT76" s="713"/>
      <c r="BU76" s="713"/>
      <c r="BV76" s="715"/>
      <c r="BW76" s="712"/>
    </row>
    <row r="77" spans="2:75" ht="15.75" customHeight="1">
      <c r="B77" s="363" t="s">
        <v>84</v>
      </c>
      <c r="C77" s="364">
        <v>13608337000128</v>
      </c>
      <c r="D77" s="365" t="s">
        <v>13</v>
      </c>
      <c r="E77" s="365" t="s">
        <v>616</v>
      </c>
      <c r="F77" s="365" t="s">
        <v>617</v>
      </c>
      <c r="G77" s="366" t="s">
        <v>34</v>
      </c>
      <c r="H77" s="366" t="s">
        <v>1339</v>
      </c>
      <c r="I77" s="366" t="s">
        <v>34</v>
      </c>
      <c r="J77" s="366" t="s">
        <v>608</v>
      </c>
      <c r="K77" s="367" t="s">
        <v>48</v>
      </c>
      <c r="L77" s="368"/>
      <c r="M77" s="368" t="s">
        <v>34</v>
      </c>
      <c r="N77" s="367">
        <v>292540</v>
      </c>
      <c r="O77" s="367" t="s">
        <v>1323</v>
      </c>
      <c r="P77" s="371">
        <v>40877</v>
      </c>
      <c r="Q77" s="372">
        <v>293900861.62</v>
      </c>
      <c r="R77" s="372">
        <v>575348728.55591226</v>
      </c>
      <c r="S77" s="367">
        <v>30</v>
      </c>
      <c r="T77" s="369">
        <v>8.9874604210877118E-2</v>
      </c>
      <c r="U77" s="369">
        <v>1.1618265504822085</v>
      </c>
      <c r="V77" s="369">
        <v>5.441696127379636E-2</v>
      </c>
      <c r="W77" s="369">
        <v>0.5334681763971556</v>
      </c>
      <c r="X77" s="369">
        <v>2.8585511452992041E-3</v>
      </c>
      <c r="Y77" s="369">
        <v>2.1676912620776836E-2</v>
      </c>
      <c r="Z77" s="369">
        <v>9.5731773620212124E-2</v>
      </c>
      <c r="AA77" s="369">
        <v>0.54417043637463447</v>
      </c>
      <c r="AB77" s="369">
        <v>4.0699861060091581E-2</v>
      </c>
      <c r="AC77" s="373">
        <v>-1.0647071783009769</v>
      </c>
      <c r="AD77" s="575">
        <v>0</v>
      </c>
      <c r="AE77" s="370" t="s">
        <v>2351</v>
      </c>
      <c r="AF77" s="370" t="s">
        <v>2326</v>
      </c>
      <c r="AG77" s="374" t="s">
        <v>1459</v>
      </c>
      <c r="AH77" s="374" t="s">
        <v>2321</v>
      </c>
      <c r="AI77" s="374">
        <v>500</v>
      </c>
      <c r="AJ77" s="374">
        <v>100</v>
      </c>
      <c r="AK77" s="374">
        <v>100</v>
      </c>
      <c r="AL77" s="722">
        <v>0.02</v>
      </c>
      <c r="AM77" s="722">
        <v>0.2</v>
      </c>
      <c r="AN77" s="369" t="s">
        <v>2335</v>
      </c>
      <c r="AO77" s="367" t="s">
        <v>1326</v>
      </c>
      <c r="AP77" s="370" t="s">
        <v>13</v>
      </c>
      <c r="AQ77" s="376" t="s">
        <v>670</v>
      </c>
      <c r="AR77" s="369">
        <v>4.0000000000000001E-3</v>
      </c>
      <c r="AS77" s="369">
        <v>4.0000000000000001E-3</v>
      </c>
      <c r="AT77" s="369"/>
      <c r="AW77" s="711"/>
      <c r="AX77" s="712"/>
      <c r="AY77" s="712"/>
      <c r="AZ77" s="712"/>
      <c r="BA77" s="712"/>
      <c r="BB77" s="723"/>
      <c r="BC77" s="712"/>
      <c r="BD77" s="712"/>
      <c r="BE77" s="712"/>
      <c r="BF77" s="712"/>
      <c r="BG77" s="724"/>
      <c r="BH77" s="713"/>
      <c r="BI77" s="714"/>
      <c r="BJ77" s="714"/>
      <c r="BK77" s="714"/>
      <c r="BL77" s="218"/>
      <c r="BM77" s="713"/>
      <c r="BN77" s="713"/>
      <c r="BO77" s="713"/>
      <c r="BP77" s="713"/>
      <c r="BQ77" s="713"/>
      <c r="BR77" s="713"/>
      <c r="BS77" s="713"/>
      <c r="BT77" s="713"/>
      <c r="BU77" s="713"/>
      <c r="BV77" s="715"/>
      <c r="BW77" s="712"/>
    </row>
    <row r="78" spans="2:75" ht="15.75" customHeight="1">
      <c r="B78" s="363" t="s">
        <v>1540</v>
      </c>
      <c r="C78" s="364">
        <v>38377278000155</v>
      </c>
      <c r="D78" s="365" t="s">
        <v>14</v>
      </c>
      <c r="E78" s="365" t="s">
        <v>616</v>
      </c>
      <c r="F78" s="365" t="s">
        <v>617</v>
      </c>
      <c r="G78" s="366" t="s">
        <v>34</v>
      </c>
      <c r="H78" s="366" t="s">
        <v>34</v>
      </c>
      <c r="I78" s="366" t="s">
        <v>34</v>
      </c>
      <c r="J78" s="366" t="s">
        <v>608</v>
      </c>
      <c r="K78" s="367" t="s">
        <v>48</v>
      </c>
      <c r="L78" s="368"/>
      <c r="M78" s="368"/>
      <c r="N78" s="367">
        <v>576743</v>
      </c>
      <c r="O78" s="367" t="s">
        <v>1323</v>
      </c>
      <c r="P78" s="371">
        <v>44235</v>
      </c>
      <c r="Q78" s="372" t="s">
        <v>1396</v>
      </c>
      <c r="R78" s="372" t="s">
        <v>1424</v>
      </c>
      <c r="S78" s="367">
        <v>7</v>
      </c>
      <c r="T78" s="369" t="s">
        <v>1424</v>
      </c>
      <c r="U78" s="369" t="s">
        <v>1424</v>
      </c>
      <c r="V78" s="369" t="s">
        <v>1424</v>
      </c>
      <c r="W78" s="369" t="s">
        <v>1424</v>
      </c>
      <c r="X78" s="369" t="s">
        <v>1424</v>
      </c>
      <c r="Y78" s="369" t="s">
        <v>1424</v>
      </c>
      <c r="Z78" s="369" t="s">
        <v>1424</v>
      </c>
      <c r="AA78" s="369" t="s">
        <v>1424</v>
      </c>
      <c r="AB78" s="369" t="s">
        <v>1424</v>
      </c>
      <c r="AC78" s="373" t="s">
        <v>1424</v>
      </c>
      <c r="AD78" s="575">
        <v>0</v>
      </c>
      <c r="AE78" s="370" t="s">
        <v>2351</v>
      </c>
      <c r="AF78" s="370" t="s">
        <v>2326</v>
      </c>
      <c r="AG78" s="374" t="s">
        <v>1459</v>
      </c>
      <c r="AH78" s="374" t="s">
        <v>2318</v>
      </c>
      <c r="AI78" s="374">
        <v>500</v>
      </c>
      <c r="AJ78" s="374" t="s">
        <v>1436</v>
      </c>
      <c r="AK78" s="374">
        <v>100</v>
      </c>
      <c r="AL78" s="722">
        <v>0</v>
      </c>
      <c r="AM78" s="722">
        <v>0.2</v>
      </c>
      <c r="AN78" s="369" t="s">
        <v>34</v>
      </c>
      <c r="AO78" s="367" t="s">
        <v>1326</v>
      </c>
      <c r="AP78" s="370" t="s">
        <v>718</v>
      </c>
      <c r="AQ78" s="376" t="s">
        <v>689</v>
      </c>
      <c r="AR78" s="369">
        <v>4.0000000000000001E-3</v>
      </c>
      <c r="AS78" s="369">
        <v>4.0000000000000001E-3</v>
      </c>
      <c r="AT78" s="369"/>
      <c r="AW78" s="711"/>
      <c r="AX78" s="712"/>
      <c r="AY78" s="712"/>
      <c r="AZ78" s="712"/>
      <c r="BA78" s="712"/>
      <c r="BB78" s="723"/>
      <c r="BC78" s="712"/>
      <c r="BD78" s="712"/>
      <c r="BE78" s="712"/>
      <c r="BF78" s="712"/>
      <c r="BG78" s="724"/>
      <c r="BH78" s="713"/>
      <c r="BI78" s="714"/>
      <c r="BJ78" s="714"/>
      <c r="BK78" s="714"/>
      <c r="BL78" s="218"/>
      <c r="BM78" s="713"/>
      <c r="BN78" s="713"/>
      <c r="BO78" s="713"/>
      <c r="BP78" s="713"/>
      <c r="BQ78" s="713"/>
      <c r="BR78" s="713"/>
      <c r="BS78" s="713"/>
      <c r="BT78" s="713"/>
      <c r="BU78" s="713"/>
      <c r="BV78" s="715"/>
      <c r="BW78" s="712"/>
    </row>
    <row r="79" spans="2:75" ht="15.75" customHeight="1">
      <c r="B79" s="363" t="s">
        <v>85</v>
      </c>
      <c r="C79" s="364">
        <v>17397804000179</v>
      </c>
      <c r="D79" s="365" t="s">
        <v>14</v>
      </c>
      <c r="E79" s="365" t="s">
        <v>614</v>
      </c>
      <c r="F79" s="365" t="s">
        <v>691</v>
      </c>
      <c r="G79" s="366"/>
      <c r="H79" s="366" t="s">
        <v>867</v>
      </c>
      <c r="I79" s="366" t="s">
        <v>34</v>
      </c>
      <c r="J79" s="366" t="s">
        <v>608</v>
      </c>
      <c r="K79" s="367" t="s">
        <v>48</v>
      </c>
      <c r="L79" s="368"/>
      <c r="M79" s="368" t="s">
        <v>34</v>
      </c>
      <c r="N79" s="367">
        <v>333115</v>
      </c>
      <c r="O79" s="367" t="s">
        <v>1323</v>
      </c>
      <c r="P79" s="371">
        <v>41379</v>
      </c>
      <c r="Q79" s="372">
        <v>122909203.65000001</v>
      </c>
      <c r="R79" s="372">
        <v>145789142.53436506</v>
      </c>
      <c r="S79" s="367">
        <v>32</v>
      </c>
      <c r="T79" s="369">
        <v>0.10969568458163592</v>
      </c>
      <c r="U79" s="369">
        <v>1.41805752514059</v>
      </c>
      <c r="V79" s="369">
        <v>-3.4937616354400736E-2</v>
      </c>
      <c r="W79" s="369">
        <v>-0.34250546241398616</v>
      </c>
      <c r="X79" s="369">
        <v>-8.7610134417825836E-2</v>
      </c>
      <c r="Y79" s="369">
        <v>-0.66436356459556845</v>
      </c>
      <c r="Z79" s="369">
        <v>-8.9649020830775639E-2</v>
      </c>
      <c r="AA79" s="369">
        <v>-0.50959409756241991</v>
      </c>
      <c r="AB79" s="369">
        <v>0.14055056847822706</v>
      </c>
      <c r="AC79" s="373">
        <v>-0.87412244692915786</v>
      </c>
      <c r="AD79" s="575">
        <v>15862804000177</v>
      </c>
      <c r="AE79" s="370" t="s">
        <v>2351</v>
      </c>
      <c r="AF79" s="370" t="s">
        <v>2326</v>
      </c>
      <c r="AG79" s="374" t="s">
        <v>1459</v>
      </c>
      <c r="AH79" s="374" t="s">
        <v>2318</v>
      </c>
      <c r="AI79" s="374">
        <v>1000</v>
      </c>
      <c r="AJ79" s="374">
        <v>1000</v>
      </c>
      <c r="AK79" s="374">
        <v>1000</v>
      </c>
      <c r="AL79" s="722">
        <v>1.9E-2</v>
      </c>
      <c r="AM79" s="722">
        <v>0.2</v>
      </c>
      <c r="AN79" s="369" t="s">
        <v>64</v>
      </c>
      <c r="AO79" s="367" t="s">
        <v>1326</v>
      </c>
      <c r="AP79" s="370" t="s">
        <v>718</v>
      </c>
      <c r="AQ79" s="376" t="s">
        <v>661</v>
      </c>
      <c r="AR79" s="369">
        <v>3.9899999999999996E-3</v>
      </c>
      <c r="AS79" s="369">
        <v>3.9899999999999996E-3</v>
      </c>
      <c r="AT79" s="369"/>
      <c r="AW79" s="711"/>
      <c r="AX79" s="712"/>
      <c r="AY79" s="712"/>
      <c r="AZ79" s="712"/>
      <c r="BA79" s="712"/>
      <c r="BB79" s="723"/>
      <c r="BC79" s="712"/>
      <c r="BD79" s="712"/>
      <c r="BE79" s="712"/>
      <c r="BF79" s="712"/>
      <c r="BG79" s="724"/>
      <c r="BH79" s="713"/>
      <c r="BI79" s="714"/>
      <c r="BJ79" s="714"/>
      <c r="BK79" s="714"/>
      <c r="BL79" s="218"/>
      <c r="BM79" s="713"/>
      <c r="BN79" s="713"/>
      <c r="BO79" s="713"/>
      <c r="BP79" s="713"/>
      <c r="BQ79" s="713"/>
      <c r="BR79" s="713"/>
      <c r="BS79" s="713"/>
      <c r="BT79" s="713"/>
      <c r="BU79" s="713"/>
      <c r="BV79" s="715"/>
      <c r="BW79" s="712"/>
    </row>
    <row r="80" spans="2:75" ht="15.75" customHeight="1">
      <c r="B80" s="363" t="s">
        <v>756</v>
      </c>
      <c r="C80" s="364">
        <v>15862797000103</v>
      </c>
      <c r="D80" s="365" t="s">
        <v>14</v>
      </c>
      <c r="E80" s="365" t="s">
        <v>614</v>
      </c>
      <c r="F80" s="365" t="s">
        <v>691</v>
      </c>
      <c r="G80" s="366"/>
      <c r="H80" s="366" t="s">
        <v>867</v>
      </c>
      <c r="I80" s="366" t="s">
        <v>34</v>
      </c>
      <c r="J80" s="366" t="s">
        <v>608</v>
      </c>
      <c r="K80" s="367" t="s">
        <v>48</v>
      </c>
      <c r="L80" s="368"/>
      <c r="M80" s="368" t="s">
        <v>34</v>
      </c>
      <c r="N80" s="367">
        <v>311456</v>
      </c>
      <c r="O80" s="367" t="s">
        <v>1326</v>
      </c>
      <c r="P80" s="371">
        <v>41148</v>
      </c>
      <c r="Q80" s="372">
        <v>3782750.89</v>
      </c>
      <c r="R80" s="372">
        <v>4091295.2910714308</v>
      </c>
      <c r="S80" s="367">
        <v>32</v>
      </c>
      <c r="T80" s="369">
        <v>0.10631226997377086</v>
      </c>
      <c r="U80" s="369">
        <v>1.3743194641252265</v>
      </c>
      <c r="V80" s="369">
        <v>-3.9232768495703785E-2</v>
      </c>
      <c r="W80" s="369">
        <v>-0.38461231525055989</v>
      </c>
      <c r="X80" s="369">
        <v>-9.2493035700508042E-2</v>
      </c>
      <c r="Y80" s="369">
        <v>-0.7013914920526797</v>
      </c>
      <c r="Z80" s="369">
        <v>-9.1072414913236255E-2</v>
      </c>
      <c r="AA80" s="369">
        <v>-0.51768513097478042</v>
      </c>
      <c r="AB80" s="369">
        <v>0.14097841675039618</v>
      </c>
      <c r="AC80" s="373">
        <v>-0.90267954002703421</v>
      </c>
      <c r="AD80" s="575">
        <v>15862804000177</v>
      </c>
      <c r="AE80" s="370" t="s">
        <v>2351</v>
      </c>
      <c r="AF80" s="370" t="s">
        <v>2326</v>
      </c>
      <c r="AG80" s="374" t="s">
        <v>1459</v>
      </c>
      <c r="AH80" s="374" t="s">
        <v>2318</v>
      </c>
      <c r="AI80" s="374">
        <v>20000</v>
      </c>
      <c r="AJ80" s="374">
        <v>5000</v>
      </c>
      <c r="AK80" s="374">
        <v>20000</v>
      </c>
      <c r="AL80" s="722">
        <v>1.9E-2</v>
      </c>
      <c r="AM80" s="722">
        <v>0.2</v>
      </c>
      <c r="AN80" s="369" t="s">
        <v>2349</v>
      </c>
      <c r="AO80" s="367" t="s">
        <v>1326</v>
      </c>
      <c r="AP80" s="370" t="s">
        <v>718</v>
      </c>
      <c r="AQ80" s="376" t="s">
        <v>661</v>
      </c>
      <c r="AR80" s="369">
        <v>3.9899999999999996E-3</v>
      </c>
      <c r="AS80" s="369">
        <v>3.9899999999999996E-3</v>
      </c>
      <c r="AT80" s="369"/>
      <c r="AW80" s="711"/>
      <c r="AX80" s="712"/>
      <c r="AY80" s="712"/>
      <c r="AZ80" s="712"/>
      <c r="BA80" s="712"/>
      <c r="BB80" s="723"/>
      <c r="BC80" s="712"/>
      <c r="BD80" s="712"/>
      <c r="BE80" s="712"/>
      <c r="BF80" s="712"/>
      <c r="BG80" s="724"/>
      <c r="BH80" s="713"/>
      <c r="BI80" s="714"/>
      <c r="BJ80" s="714"/>
      <c r="BK80" s="714"/>
      <c r="BL80" s="218"/>
      <c r="BM80" s="713"/>
      <c r="BN80" s="713"/>
      <c r="BO80" s="713"/>
      <c r="BP80" s="713"/>
      <c r="BQ80" s="713"/>
      <c r="BR80" s="713"/>
      <c r="BS80" s="713"/>
      <c r="BT80" s="713"/>
      <c r="BU80" s="713"/>
      <c r="BV80" s="715"/>
      <c r="BW80" s="712"/>
    </row>
    <row r="81" spans="2:75" ht="15.75" customHeight="1">
      <c r="B81" s="363" t="s">
        <v>757</v>
      </c>
      <c r="C81" s="364">
        <v>27826024000150</v>
      </c>
      <c r="D81" s="365" t="s">
        <v>14</v>
      </c>
      <c r="E81" s="365" t="s">
        <v>614</v>
      </c>
      <c r="F81" s="365" t="s">
        <v>691</v>
      </c>
      <c r="G81" s="366"/>
      <c r="H81" s="366" t="s">
        <v>867</v>
      </c>
      <c r="I81" s="366" t="s">
        <v>34</v>
      </c>
      <c r="J81" s="366" t="s">
        <v>608</v>
      </c>
      <c r="K81" s="367" t="s">
        <v>48</v>
      </c>
      <c r="L81" s="368"/>
      <c r="M81" s="368" t="s">
        <v>34</v>
      </c>
      <c r="N81" s="367">
        <v>455482</v>
      </c>
      <c r="O81" s="367" t="s">
        <v>1326</v>
      </c>
      <c r="P81" s="371">
        <v>43090</v>
      </c>
      <c r="Q81" s="372">
        <v>43304036.030000001</v>
      </c>
      <c r="R81" s="372">
        <v>53754695.252936512</v>
      </c>
      <c r="S81" s="367">
        <v>32</v>
      </c>
      <c r="T81" s="369">
        <v>0.11336676710664118</v>
      </c>
      <c r="U81" s="369">
        <v>1.4655143254682421</v>
      </c>
      <c r="V81" s="369">
        <v>-2.8108869652416324E-2</v>
      </c>
      <c r="W81" s="369">
        <v>-0.27556091121318427</v>
      </c>
      <c r="X81" s="369">
        <v>-7.5669680347544843E-2</v>
      </c>
      <c r="Y81" s="369">
        <v>-0.57381693227117514</v>
      </c>
      <c r="Z81" s="369">
        <v>-5.9746176428544628E-2</v>
      </c>
      <c r="AA81" s="369">
        <v>-0.33961663582897056</v>
      </c>
      <c r="AB81" s="369">
        <v>0.13965192170503968</v>
      </c>
      <c r="AC81" s="373">
        <v>-0.83017087353062224</v>
      </c>
      <c r="AD81" s="575">
        <v>28888814000123</v>
      </c>
      <c r="AE81" s="370" t="s">
        <v>2351</v>
      </c>
      <c r="AF81" s="370" t="s">
        <v>2326</v>
      </c>
      <c r="AG81" s="374" t="s">
        <v>1459</v>
      </c>
      <c r="AH81" s="374" t="s">
        <v>2321</v>
      </c>
      <c r="AI81" s="374">
        <v>1000</v>
      </c>
      <c r="AJ81" s="374">
        <v>1000</v>
      </c>
      <c r="AK81" s="374">
        <v>1000</v>
      </c>
      <c r="AL81" s="722">
        <v>1.9E-2</v>
      </c>
      <c r="AM81" s="722">
        <v>0.2</v>
      </c>
      <c r="AN81" s="369" t="s">
        <v>64</v>
      </c>
      <c r="AO81" s="367" t="s">
        <v>1326</v>
      </c>
      <c r="AP81" s="370" t="s">
        <v>13</v>
      </c>
      <c r="AQ81" s="376" t="s">
        <v>670</v>
      </c>
      <c r="AR81" s="369">
        <v>4.7499999999999999E-3</v>
      </c>
      <c r="AS81" s="369">
        <v>4.7499999999999999E-3</v>
      </c>
      <c r="AT81" s="369"/>
      <c r="AW81" s="711"/>
      <c r="AX81" s="712"/>
      <c r="AY81" s="712"/>
      <c r="AZ81" s="712"/>
      <c r="BA81" s="712"/>
      <c r="BB81" s="723"/>
      <c r="BC81" s="712"/>
      <c r="BD81" s="712"/>
      <c r="BE81" s="712"/>
      <c r="BF81" s="712"/>
      <c r="BG81" s="724"/>
      <c r="BH81" s="713"/>
      <c r="BI81" s="714"/>
      <c r="BJ81" s="714"/>
      <c r="BK81" s="714"/>
      <c r="BL81" s="218"/>
      <c r="BM81" s="713"/>
      <c r="BN81" s="713"/>
      <c r="BO81" s="713"/>
      <c r="BP81" s="713"/>
      <c r="BQ81" s="713"/>
      <c r="BR81" s="713"/>
      <c r="BS81" s="713"/>
      <c r="BT81" s="713"/>
      <c r="BU81" s="713"/>
      <c r="BV81" s="715"/>
      <c r="BW81" s="712"/>
    </row>
    <row r="82" spans="2:75" ht="15.75" customHeight="1">
      <c r="B82" s="363" t="s">
        <v>86</v>
      </c>
      <c r="C82" s="364">
        <v>36352617000113</v>
      </c>
      <c r="D82" s="365" t="s">
        <v>14</v>
      </c>
      <c r="E82" s="365" t="s">
        <v>614</v>
      </c>
      <c r="F82" s="365" t="s">
        <v>691</v>
      </c>
      <c r="G82" s="366"/>
      <c r="H82" s="366" t="s">
        <v>867</v>
      </c>
      <c r="I82" s="366" t="s">
        <v>34</v>
      </c>
      <c r="J82" s="366" t="s">
        <v>608</v>
      </c>
      <c r="K82" s="367" t="s">
        <v>48</v>
      </c>
      <c r="L82" s="368"/>
      <c r="M82" s="368" t="s">
        <v>34</v>
      </c>
      <c r="N82" s="367">
        <v>534706</v>
      </c>
      <c r="O82" s="367" t="s">
        <v>1323</v>
      </c>
      <c r="P82" s="371">
        <v>43943</v>
      </c>
      <c r="Q82" s="372">
        <v>8312073.54</v>
      </c>
      <c r="R82" s="372">
        <v>7618273.849285719</v>
      </c>
      <c r="S82" s="367">
        <v>32</v>
      </c>
      <c r="T82" s="369">
        <v>0.10879273025930147</v>
      </c>
      <c r="U82" s="369">
        <v>1.4063848583759126</v>
      </c>
      <c r="V82" s="369">
        <v>-3.3482561577428571E-2</v>
      </c>
      <c r="W82" s="369">
        <v>-0.32824106028164785</v>
      </c>
      <c r="X82" s="369">
        <v>-9.3299884063242078E-2</v>
      </c>
      <c r="Y82" s="369">
        <v>-0.70750996975980918</v>
      </c>
      <c r="Z82" s="369" t="s">
        <v>1424</v>
      </c>
      <c r="AA82" s="369" t="s">
        <v>1424</v>
      </c>
      <c r="AB82" s="369">
        <v>0.13672390387012881</v>
      </c>
      <c r="AC82" s="373">
        <v>-0.89143706678612455</v>
      </c>
      <c r="AD82" s="575">
        <v>28888814000123</v>
      </c>
      <c r="AE82" s="370" t="s">
        <v>2351</v>
      </c>
      <c r="AF82" s="370" t="s">
        <v>2326</v>
      </c>
      <c r="AG82" s="374" t="s">
        <v>1459</v>
      </c>
      <c r="AH82" s="374" t="s">
        <v>2321</v>
      </c>
      <c r="AI82" s="374">
        <v>500</v>
      </c>
      <c r="AJ82" s="374">
        <v>100</v>
      </c>
      <c r="AK82" s="374">
        <v>100</v>
      </c>
      <c r="AL82" s="722">
        <v>1.9E-2</v>
      </c>
      <c r="AM82" s="722">
        <v>0.2</v>
      </c>
      <c r="AN82" s="369" t="s">
        <v>34</v>
      </c>
      <c r="AO82" s="367" t="s">
        <v>1326</v>
      </c>
      <c r="AP82" s="370" t="s">
        <v>13</v>
      </c>
      <c r="AQ82" s="376" t="s">
        <v>670</v>
      </c>
      <c r="AR82" s="369">
        <v>5.0666666666666664E-3</v>
      </c>
      <c r="AS82" s="369">
        <v>5.0666666666666664E-3</v>
      </c>
      <c r="AT82" s="369"/>
      <c r="AW82" s="711"/>
      <c r="AX82" s="712"/>
      <c r="AY82" s="712"/>
      <c r="AZ82" s="712"/>
      <c r="BA82" s="712"/>
      <c r="BB82" s="723"/>
      <c r="BC82" s="712"/>
      <c r="BD82" s="712"/>
      <c r="BE82" s="712"/>
      <c r="BF82" s="712"/>
      <c r="BG82" s="724"/>
      <c r="BH82" s="713"/>
      <c r="BI82" s="714"/>
      <c r="BJ82" s="714"/>
      <c r="BK82" s="714"/>
      <c r="BL82" s="218"/>
      <c r="BM82" s="713"/>
      <c r="BN82" s="713"/>
      <c r="BO82" s="713"/>
      <c r="BP82" s="713"/>
      <c r="BQ82" s="713"/>
      <c r="BR82" s="713"/>
      <c r="BS82" s="713"/>
      <c r="BT82" s="713"/>
      <c r="BU82" s="713"/>
      <c r="BV82" s="715"/>
      <c r="BW82" s="712"/>
    </row>
    <row r="83" spans="2:75" ht="15.75" customHeight="1">
      <c r="B83" s="363" t="s">
        <v>758</v>
      </c>
      <c r="C83" s="364">
        <v>28798135000163</v>
      </c>
      <c r="D83" s="365" t="s">
        <v>14</v>
      </c>
      <c r="E83" s="365" t="s">
        <v>614</v>
      </c>
      <c r="F83" s="365" t="s">
        <v>691</v>
      </c>
      <c r="G83" s="366"/>
      <c r="H83" s="366" t="s">
        <v>867</v>
      </c>
      <c r="I83" s="366" t="s">
        <v>34</v>
      </c>
      <c r="J83" s="366" t="s">
        <v>608</v>
      </c>
      <c r="K83" s="367" t="s">
        <v>48</v>
      </c>
      <c r="L83" s="368"/>
      <c r="M83" s="368" t="s">
        <v>34</v>
      </c>
      <c r="N83" s="367">
        <v>455539</v>
      </c>
      <c r="O83" s="367" t="s">
        <v>1326</v>
      </c>
      <c r="P83" s="371">
        <v>43090</v>
      </c>
      <c r="Q83" s="372">
        <v>30518352.489999998</v>
      </c>
      <c r="R83" s="372">
        <v>37437197.358650789</v>
      </c>
      <c r="S83" s="367">
        <v>32</v>
      </c>
      <c r="T83" s="369">
        <v>0.11245274223839075</v>
      </c>
      <c r="U83" s="369">
        <v>1.4536985475957447</v>
      </c>
      <c r="V83" s="369">
        <v>-2.4715697648679313E-2</v>
      </c>
      <c r="W83" s="369">
        <v>-0.24229647970757728</v>
      </c>
      <c r="X83" s="369">
        <v>-7.2601929654171116E-2</v>
      </c>
      <c r="Y83" s="369">
        <v>-0.5505536214740443</v>
      </c>
      <c r="Z83" s="369">
        <v>-5.6565987556592034E-2</v>
      </c>
      <c r="AA83" s="369">
        <v>-0.32153941130088748</v>
      </c>
      <c r="AB83" s="369">
        <v>0.13765911172702006</v>
      </c>
      <c r="AC83" s="373">
        <v>-0.81888168280986551</v>
      </c>
      <c r="AD83" s="575">
        <v>27826024000150</v>
      </c>
      <c r="AE83" s="370" t="s">
        <v>2331</v>
      </c>
      <c r="AF83" s="370" t="s">
        <v>2317</v>
      </c>
      <c r="AG83" s="374" t="s">
        <v>1458</v>
      </c>
      <c r="AH83" s="374" t="s">
        <v>2321</v>
      </c>
      <c r="AI83" s="374">
        <v>1000</v>
      </c>
      <c r="AJ83" s="374">
        <v>500</v>
      </c>
      <c r="AK83" s="374">
        <v>0</v>
      </c>
      <c r="AL83" s="722">
        <v>0</v>
      </c>
      <c r="AM83" s="722" t="s">
        <v>34</v>
      </c>
      <c r="AN83" s="369" t="s">
        <v>34</v>
      </c>
      <c r="AO83" s="367" t="s">
        <v>1326</v>
      </c>
      <c r="AP83" s="370" t="s">
        <v>13</v>
      </c>
      <c r="AQ83" s="376" t="s">
        <v>670</v>
      </c>
      <c r="AR83" s="369">
        <v>4.7499999999999999E-3</v>
      </c>
      <c r="AS83" s="369">
        <v>4.7499999999999999E-3</v>
      </c>
      <c r="AT83" s="369"/>
      <c r="AW83" s="711"/>
      <c r="AX83" s="712"/>
      <c r="AY83" s="712"/>
      <c r="AZ83" s="712"/>
      <c r="BA83" s="712"/>
      <c r="BB83" s="723"/>
      <c r="BC83" s="712"/>
      <c r="BD83" s="712"/>
      <c r="BE83" s="712"/>
      <c r="BF83" s="712"/>
      <c r="BG83" s="724"/>
      <c r="BH83" s="713"/>
      <c r="BI83" s="714"/>
      <c r="BJ83" s="714"/>
      <c r="BK83" s="714"/>
      <c r="BL83" s="218"/>
      <c r="BM83" s="713"/>
      <c r="BN83" s="713"/>
      <c r="BO83" s="713"/>
      <c r="BP83" s="713"/>
      <c r="BQ83" s="713"/>
      <c r="BR83" s="713"/>
      <c r="BS83" s="713"/>
      <c r="BT83" s="713"/>
      <c r="BU83" s="713"/>
      <c r="BV83" s="715"/>
      <c r="BW83" s="712"/>
    </row>
    <row r="84" spans="2:75" ht="15.75" customHeight="1">
      <c r="B84" s="363" t="s">
        <v>759</v>
      </c>
      <c r="C84" s="364">
        <v>36014075000179</v>
      </c>
      <c r="D84" s="365" t="s">
        <v>14</v>
      </c>
      <c r="E84" s="365" t="s">
        <v>614</v>
      </c>
      <c r="F84" s="365" t="s">
        <v>691</v>
      </c>
      <c r="G84" s="366"/>
      <c r="H84" s="366" t="s">
        <v>867</v>
      </c>
      <c r="I84" s="366" t="s">
        <v>34</v>
      </c>
      <c r="J84" s="366" t="s">
        <v>608</v>
      </c>
      <c r="K84" s="367" t="s">
        <v>48</v>
      </c>
      <c r="L84" s="368"/>
      <c r="M84" s="368" t="s">
        <v>34</v>
      </c>
      <c r="N84" s="367">
        <v>544965</v>
      </c>
      <c r="O84" s="367" t="s">
        <v>1323</v>
      </c>
      <c r="P84" s="371">
        <v>44007</v>
      </c>
      <c r="Q84" s="372">
        <v>1743468.48</v>
      </c>
      <c r="R84" s="372">
        <v>2180945.72793651</v>
      </c>
      <c r="S84" s="367">
        <v>32</v>
      </c>
      <c r="T84" s="369">
        <v>0.1047666816054218</v>
      </c>
      <c r="U84" s="369">
        <v>1.354339341617526</v>
      </c>
      <c r="V84" s="369">
        <v>-3.8852583414580089E-2</v>
      </c>
      <c r="W84" s="369">
        <v>-0.38088523021727405</v>
      </c>
      <c r="X84" s="369">
        <v>-8.5932527178961826E-2</v>
      </c>
      <c r="Y84" s="369">
        <v>-0.65164196414820907</v>
      </c>
      <c r="Z84" s="369" t="s">
        <v>1424</v>
      </c>
      <c r="AA84" s="369" t="s">
        <v>1424</v>
      </c>
      <c r="AB84" s="369">
        <v>0.13349589914066565</v>
      </c>
      <c r="AC84" s="373">
        <v>-0.95797373720919088</v>
      </c>
      <c r="AD84" s="575">
        <v>35618104000149</v>
      </c>
      <c r="AE84" s="370" t="s">
        <v>2331</v>
      </c>
      <c r="AF84" s="370" t="s">
        <v>2317</v>
      </c>
      <c r="AG84" s="374" t="s">
        <v>1458</v>
      </c>
      <c r="AH84" s="374" t="s">
        <v>2321</v>
      </c>
      <c r="AI84" s="374">
        <v>1000</v>
      </c>
      <c r="AJ84" s="374">
        <v>1000</v>
      </c>
      <c r="AK84" s="374">
        <v>1000</v>
      </c>
      <c r="AL84" s="722">
        <v>0</v>
      </c>
      <c r="AM84" s="722" t="s">
        <v>34</v>
      </c>
      <c r="AN84" s="369" t="s">
        <v>34</v>
      </c>
      <c r="AO84" s="367" t="s">
        <v>1326</v>
      </c>
      <c r="AP84" s="370" t="s">
        <v>13</v>
      </c>
      <c r="AQ84" s="376" t="s">
        <v>670</v>
      </c>
      <c r="AR84" s="369">
        <v>4.7499999999999999E-3</v>
      </c>
      <c r="AS84" s="369">
        <v>4.7499999999999999E-3</v>
      </c>
      <c r="AT84" s="369"/>
      <c r="AW84" s="711"/>
      <c r="AX84" s="712"/>
      <c r="AY84" s="712"/>
      <c r="AZ84" s="712"/>
      <c r="BA84" s="712"/>
      <c r="BB84" s="723"/>
      <c r="BC84" s="712"/>
      <c r="BD84" s="712"/>
      <c r="BE84" s="712"/>
      <c r="BF84" s="712"/>
      <c r="BG84" s="724"/>
      <c r="BH84" s="713"/>
      <c r="BI84" s="714"/>
      <c r="BJ84" s="714"/>
      <c r="BK84" s="714"/>
      <c r="BL84" s="218"/>
      <c r="BM84" s="713"/>
      <c r="BN84" s="713"/>
      <c r="BO84" s="713"/>
      <c r="BP84" s="713"/>
      <c r="BQ84" s="713"/>
      <c r="BR84" s="713"/>
      <c r="BS84" s="713"/>
      <c r="BT84" s="713"/>
      <c r="BU84" s="713"/>
      <c r="BV84" s="715"/>
      <c r="BW84" s="712"/>
    </row>
    <row r="85" spans="2:75" ht="15.75" customHeight="1">
      <c r="B85" s="363" t="s">
        <v>760</v>
      </c>
      <c r="C85" s="364">
        <v>43164374000155</v>
      </c>
      <c r="D85" s="365" t="s">
        <v>13</v>
      </c>
      <c r="E85" s="365" t="s">
        <v>616</v>
      </c>
      <c r="F85" s="365" t="s">
        <v>618</v>
      </c>
      <c r="G85" s="366" t="s">
        <v>34</v>
      </c>
      <c r="H85" s="366" t="s">
        <v>1340</v>
      </c>
      <c r="I85" s="366" t="s">
        <v>34</v>
      </c>
      <c r="J85" s="366" t="s">
        <v>611</v>
      </c>
      <c r="K85" s="367"/>
      <c r="L85" s="368"/>
      <c r="M85" s="368" t="s">
        <v>1421</v>
      </c>
      <c r="N85" s="367">
        <v>610933</v>
      </c>
      <c r="O85" s="367" t="s">
        <v>1323</v>
      </c>
      <c r="P85" s="371">
        <v>44441</v>
      </c>
      <c r="Q85" s="372">
        <v>3102170.59</v>
      </c>
      <c r="R85" s="372" t="s">
        <v>1424</v>
      </c>
      <c r="S85" s="367">
        <v>6</v>
      </c>
      <c r="T85" s="369">
        <v>3.7014354502272306E-2</v>
      </c>
      <c r="U85" s="369">
        <v>0.47849178516322216</v>
      </c>
      <c r="V85" s="369" t="s">
        <v>1424</v>
      </c>
      <c r="W85" s="369" t="s">
        <v>1424</v>
      </c>
      <c r="X85" s="369" t="s">
        <v>1424</v>
      </c>
      <c r="Y85" s="369" t="s">
        <v>1424</v>
      </c>
      <c r="Z85" s="369" t="s">
        <v>1424</v>
      </c>
      <c r="AA85" s="369" t="s">
        <v>1424</v>
      </c>
      <c r="AB85" s="369" t="s">
        <v>1424</v>
      </c>
      <c r="AC85" s="373" t="s">
        <v>1424</v>
      </c>
      <c r="AD85" s="575">
        <v>43279666000133</v>
      </c>
      <c r="AE85" s="370" t="s">
        <v>2352</v>
      </c>
      <c r="AF85" s="370" t="s">
        <v>2317</v>
      </c>
      <c r="AG85" s="374" t="s">
        <v>1458</v>
      </c>
      <c r="AH85" s="374" t="s">
        <v>2318</v>
      </c>
      <c r="AI85" s="374">
        <v>5000</v>
      </c>
      <c r="AJ85" s="374">
        <v>5000</v>
      </c>
      <c r="AK85" s="374">
        <v>5000</v>
      </c>
      <c r="AL85" s="722">
        <v>0.01</v>
      </c>
      <c r="AM85" s="722" t="s">
        <v>34</v>
      </c>
      <c r="AN85" s="369" t="s">
        <v>34</v>
      </c>
      <c r="AO85" s="367" t="s">
        <v>1326</v>
      </c>
      <c r="AP85" s="370" t="s">
        <v>13</v>
      </c>
      <c r="AQ85" s="376" t="s">
        <v>681</v>
      </c>
      <c r="AR85" s="369" t="s">
        <v>34</v>
      </c>
      <c r="AS85" s="369" t="s">
        <v>34</v>
      </c>
      <c r="AT85" s="369"/>
      <c r="AW85" s="711"/>
      <c r="AX85" s="712"/>
      <c r="AY85" s="712"/>
      <c r="AZ85" s="712"/>
      <c r="BA85" s="712"/>
      <c r="BB85" s="723"/>
      <c r="BC85" s="712"/>
      <c r="BD85" s="712"/>
      <c r="BE85" s="712"/>
      <c r="BF85" s="712"/>
      <c r="BG85" s="724"/>
      <c r="BH85" s="713"/>
      <c r="BI85" s="714"/>
      <c r="BJ85" s="714"/>
      <c r="BK85" s="714"/>
      <c r="BL85" s="218"/>
      <c r="BM85" s="713"/>
      <c r="BN85" s="713"/>
      <c r="BO85" s="713"/>
      <c r="BP85" s="713"/>
      <c r="BQ85" s="713"/>
      <c r="BR85" s="713"/>
      <c r="BS85" s="713"/>
      <c r="BT85" s="713"/>
      <c r="BU85" s="713"/>
      <c r="BV85" s="715"/>
      <c r="BW85" s="712"/>
    </row>
    <row r="86" spans="2:75" ht="15.75" customHeight="1">
      <c r="B86" s="363" t="s">
        <v>761</v>
      </c>
      <c r="C86" s="364">
        <v>35002927000145</v>
      </c>
      <c r="D86" s="365" t="s">
        <v>14</v>
      </c>
      <c r="E86" s="365" t="s">
        <v>614</v>
      </c>
      <c r="F86" s="365"/>
      <c r="G86" s="366"/>
      <c r="H86" s="366" t="s">
        <v>867</v>
      </c>
      <c r="I86" s="366" t="s">
        <v>34</v>
      </c>
      <c r="J86" s="366" t="s">
        <v>611</v>
      </c>
      <c r="K86" s="367" t="s">
        <v>48</v>
      </c>
      <c r="L86" s="368"/>
      <c r="M86" s="368" t="s">
        <v>34</v>
      </c>
      <c r="N86" s="367">
        <v>527882</v>
      </c>
      <c r="O86" s="367" t="s">
        <v>1323</v>
      </c>
      <c r="P86" s="371">
        <v>43881</v>
      </c>
      <c r="Q86" s="372">
        <v>9985111.5600000005</v>
      </c>
      <c r="R86" s="372">
        <v>18888344.317063492</v>
      </c>
      <c r="S86" s="367">
        <v>12</v>
      </c>
      <c r="T86" s="369">
        <v>-2.9161704621655793E-2</v>
      </c>
      <c r="U86" s="369">
        <v>-0.37697904746554622</v>
      </c>
      <c r="V86" s="369">
        <v>6.2891518732216767E-2</v>
      </c>
      <c r="W86" s="369">
        <v>0.6165471761665422</v>
      </c>
      <c r="X86" s="369">
        <v>0.20794845182069555</v>
      </c>
      <c r="Y86" s="369">
        <v>1.5769108861864427</v>
      </c>
      <c r="Z86" s="369" t="s">
        <v>1424</v>
      </c>
      <c r="AA86" s="369" t="s">
        <v>1424</v>
      </c>
      <c r="AB86" s="369">
        <v>0.14739426522801771</v>
      </c>
      <c r="AC86" s="373">
        <v>-0.17167963591047689</v>
      </c>
      <c r="AD86" s="575">
        <v>34979903000188</v>
      </c>
      <c r="AE86" s="370" t="s">
        <v>2352</v>
      </c>
      <c r="AF86" s="370" t="s">
        <v>2317</v>
      </c>
      <c r="AG86" s="374" t="s">
        <v>1458</v>
      </c>
      <c r="AH86" s="374" t="s">
        <v>2318</v>
      </c>
      <c r="AI86" s="374">
        <v>5000</v>
      </c>
      <c r="AJ86" s="374">
        <v>5000</v>
      </c>
      <c r="AK86" s="374">
        <v>5000</v>
      </c>
      <c r="AL86" s="722">
        <v>8.0000000000000002E-3</v>
      </c>
      <c r="AM86" s="722" t="s">
        <v>34</v>
      </c>
      <c r="AN86" s="369" t="s">
        <v>34</v>
      </c>
      <c r="AO86" s="367" t="s">
        <v>1326</v>
      </c>
      <c r="AP86" s="370" t="s">
        <v>13</v>
      </c>
      <c r="AQ86" s="376" t="s">
        <v>681</v>
      </c>
      <c r="AR86" s="369">
        <v>6.4000000000000003E-3</v>
      </c>
      <c r="AS86" s="369">
        <v>6.4000000000000003E-3</v>
      </c>
      <c r="AT86" s="369"/>
      <c r="AW86" s="711"/>
      <c r="AX86" s="712"/>
      <c r="AY86" s="712"/>
      <c r="AZ86" s="712"/>
      <c r="BA86" s="712"/>
      <c r="BB86" s="723"/>
      <c r="BC86" s="712"/>
      <c r="BD86" s="712"/>
      <c r="BE86" s="712"/>
      <c r="BF86" s="712"/>
      <c r="BG86" s="724"/>
      <c r="BH86" s="713"/>
      <c r="BI86" s="714"/>
      <c r="BJ86" s="714"/>
      <c r="BK86" s="714"/>
      <c r="BL86" s="218"/>
      <c r="BM86" s="713"/>
      <c r="BN86" s="713"/>
      <c r="BO86" s="713"/>
      <c r="BP86" s="713"/>
      <c r="BQ86" s="713"/>
      <c r="BR86" s="713"/>
      <c r="BS86" s="713"/>
      <c r="BT86" s="713"/>
      <c r="BU86" s="713"/>
      <c r="BV86" s="715"/>
      <c r="BW86" s="712"/>
    </row>
    <row r="87" spans="2:75" ht="15.75" customHeight="1">
      <c r="B87" s="363" t="s">
        <v>762</v>
      </c>
      <c r="C87" s="364">
        <v>8815380000124</v>
      </c>
      <c r="D87" s="365" t="s">
        <v>11</v>
      </c>
      <c r="E87" s="365" t="s">
        <v>620</v>
      </c>
      <c r="F87" s="365" t="s">
        <v>665</v>
      </c>
      <c r="G87" s="366" t="s">
        <v>740</v>
      </c>
      <c r="H87" s="366" t="s">
        <v>34</v>
      </c>
      <c r="I87" s="366"/>
      <c r="J87" s="366" t="s">
        <v>608</v>
      </c>
      <c r="K87" s="367" t="s">
        <v>48</v>
      </c>
      <c r="L87" s="368"/>
      <c r="M87" s="368" t="s">
        <v>1421</v>
      </c>
      <c r="N87" s="367">
        <v>187941</v>
      </c>
      <c r="O87" s="367" t="s">
        <v>1323</v>
      </c>
      <c r="P87" s="371">
        <v>39265</v>
      </c>
      <c r="Q87" s="372">
        <v>6460762.4800000004</v>
      </c>
      <c r="R87" s="372">
        <v>6905246.0776190525</v>
      </c>
      <c r="S87" s="367">
        <v>1</v>
      </c>
      <c r="T87" s="369">
        <v>5.967927045362087E-2</v>
      </c>
      <c r="U87" s="369">
        <v>0.77148557743560642</v>
      </c>
      <c r="V87" s="369">
        <v>6.3764022242158491E-2</v>
      </c>
      <c r="W87" s="369">
        <v>0.62510062798475063</v>
      </c>
      <c r="X87" s="369">
        <v>9.8328936943589129E-2</v>
      </c>
      <c r="Y87" s="369">
        <v>0.7456461913319925</v>
      </c>
      <c r="Z87" s="369">
        <v>0.14438539981287146</v>
      </c>
      <c r="AA87" s="369">
        <v>0.82073342058824628</v>
      </c>
      <c r="AB87" s="369">
        <v>2.1498032751792788E-2</v>
      </c>
      <c r="AC87" s="373">
        <v>-1.6327408692923959</v>
      </c>
      <c r="AD87" s="575">
        <v>0</v>
      </c>
      <c r="AE87" s="370" t="s">
        <v>2353</v>
      </c>
      <c r="AF87" s="370" t="s">
        <v>763</v>
      </c>
      <c r="AG87" s="374" t="s">
        <v>763</v>
      </c>
      <c r="AH87" s="374" t="s">
        <v>2321</v>
      </c>
      <c r="AI87" s="374">
        <v>1000</v>
      </c>
      <c r="AJ87" s="374">
        <v>1000</v>
      </c>
      <c r="AK87" s="374">
        <v>1000</v>
      </c>
      <c r="AL87" s="722">
        <v>1.2500000000000001E-2</v>
      </c>
      <c r="AM87" s="722">
        <v>0.2</v>
      </c>
      <c r="AN87" s="369" t="s">
        <v>64</v>
      </c>
      <c r="AO87" s="367" t="s">
        <v>1326</v>
      </c>
      <c r="AP87" s="370" t="s">
        <v>13</v>
      </c>
      <c r="AQ87" s="376" t="s">
        <v>670</v>
      </c>
      <c r="AR87" s="369" t="s">
        <v>34</v>
      </c>
      <c r="AS87" s="369" t="s">
        <v>34</v>
      </c>
      <c r="AT87" s="369"/>
      <c r="AW87" s="711"/>
      <c r="AX87" s="712"/>
      <c r="AY87" s="712"/>
      <c r="AZ87" s="712"/>
      <c r="BA87" s="712"/>
      <c r="BB87" s="723"/>
      <c r="BC87" s="712"/>
      <c r="BD87" s="712"/>
      <c r="BE87" s="712"/>
      <c r="BF87" s="712"/>
      <c r="BG87" s="724"/>
      <c r="BH87" s="713"/>
      <c r="BI87" s="714"/>
      <c r="BJ87" s="714"/>
      <c r="BK87" s="714"/>
      <c r="BL87" s="218"/>
      <c r="BM87" s="713"/>
      <c r="BN87" s="713"/>
      <c r="BO87" s="713"/>
      <c r="BP87" s="713"/>
      <c r="BQ87" s="713"/>
      <c r="BR87" s="713"/>
      <c r="BS87" s="713"/>
      <c r="BT87" s="713"/>
      <c r="BU87" s="713"/>
      <c r="BV87" s="715"/>
      <c r="BW87" s="712"/>
    </row>
    <row r="88" spans="2:75" ht="15.75" customHeight="1">
      <c r="B88" s="363" t="s">
        <v>764</v>
      </c>
      <c r="C88" s="364">
        <v>4812385000142</v>
      </c>
      <c r="D88" s="365" t="s">
        <v>14</v>
      </c>
      <c r="E88" s="365" t="s">
        <v>614</v>
      </c>
      <c r="F88" s="365"/>
      <c r="G88" s="366"/>
      <c r="H88" s="366" t="s">
        <v>1340</v>
      </c>
      <c r="I88" s="366" t="s">
        <v>34</v>
      </c>
      <c r="J88" s="366" t="s">
        <v>608</v>
      </c>
      <c r="K88" s="367" t="s">
        <v>48</v>
      </c>
      <c r="L88" s="368"/>
      <c r="M88" s="368" t="s">
        <v>1421</v>
      </c>
      <c r="N88" s="367">
        <v>379360</v>
      </c>
      <c r="O88" s="367" t="s">
        <v>1323</v>
      </c>
      <c r="P88" s="371">
        <v>41814</v>
      </c>
      <c r="Q88" s="372">
        <v>25196943.449999999</v>
      </c>
      <c r="R88" s="372">
        <v>28132140.824365061</v>
      </c>
      <c r="S88" s="367">
        <v>32</v>
      </c>
      <c r="T88" s="369">
        <v>-0.10739451686480272</v>
      </c>
      <c r="U88" s="369">
        <v>-1.3883098809200243</v>
      </c>
      <c r="V88" s="369">
        <v>-0.22674558972041359</v>
      </c>
      <c r="W88" s="369">
        <v>-2.2228649564909428</v>
      </c>
      <c r="X88" s="369">
        <v>-7.601683730147768E-2</v>
      </c>
      <c r="Y88" s="369">
        <v>-0.576449486517571</v>
      </c>
      <c r="Z88" s="369">
        <v>-0.1687007821060853</v>
      </c>
      <c r="AA88" s="369">
        <v>-0.95894993630440961</v>
      </c>
      <c r="AB88" s="369">
        <v>0.19283009079548843</v>
      </c>
      <c r="AC88" s="373">
        <v>-1.7405471878551948</v>
      </c>
      <c r="AD88" s="575">
        <v>0</v>
      </c>
      <c r="AE88" s="370" t="s">
        <v>2353</v>
      </c>
      <c r="AF88" s="370" t="s">
        <v>2326</v>
      </c>
      <c r="AG88" s="374" t="s">
        <v>1459</v>
      </c>
      <c r="AH88" s="374" t="s">
        <v>2321</v>
      </c>
      <c r="AI88" s="374">
        <v>100000</v>
      </c>
      <c r="AJ88" s="374">
        <v>1000</v>
      </c>
      <c r="AK88" s="374">
        <v>1000</v>
      </c>
      <c r="AL88" s="722">
        <v>0.02</v>
      </c>
      <c r="AM88" s="722">
        <v>0.1</v>
      </c>
      <c r="AN88" s="369" t="s">
        <v>2335</v>
      </c>
      <c r="AO88" s="367" t="s">
        <v>1326</v>
      </c>
      <c r="AP88" s="370" t="s">
        <v>718</v>
      </c>
      <c r="AQ88" s="376" t="s">
        <v>661</v>
      </c>
      <c r="AR88" s="369" t="s">
        <v>34</v>
      </c>
      <c r="AS88" s="369" t="s">
        <v>34</v>
      </c>
      <c r="AT88" s="369"/>
      <c r="AW88" s="711"/>
      <c r="AX88" s="712"/>
      <c r="AY88" s="712"/>
      <c r="AZ88" s="712"/>
      <c r="BA88" s="712"/>
      <c r="BB88" s="723"/>
      <c r="BC88" s="712"/>
      <c r="BD88" s="712"/>
      <c r="BE88" s="712"/>
      <c r="BF88" s="712"/>
      <c r="BG88" s="724"/>
      <c r="BH88" s="713"/>
      <c r="BI88" s="714"/>
      <c r="BJ88" s="714"/>
      <c r="BK88" s="714"/>
      <c r="BL88" s="218"/>
      <c r="BM88" s="713"/>
      <c r="BN88" s="713"/>
      <c r="BO88" s="713"/>
      <c r="BP88" s="713"/>
      <c r="BQ88" s="713"/>
      <c r="BR88" s="713"/>
      <c r="BS88" s="713"/>
      <c r="BT88" s="713"/>
      <c r="BU88" s="713"/>
      <c r="BV88" s="715"/>
      <c r="BW88" s="712"/>
    </row>
    <row r="89" spans="2:75" ht="15.75" customHeight="1">
      <c r="B89" s="363" t="s">
        <v>765</v>
      </c>
      <c r="C89" s="364">
        <v>21689246000192</v>
      </c>
      <c r="D89" s="365" t="s">
        <v>14</v>
      </c>
      <c r="E89" s="365" t="s">
        <v>607</v>
      </c>
      <c r="F89" s="365" t="s">
        <v>1319</v>
      </c>
      <c r="G89" s="366"/>
      <c r="H89" s="366" t="s">
        <v>34</v>
      </c>
      <c r="I89" s="366" t="s">
        <v>34</v>
      </c>
      <c r="J89" s="366" t="s">
        <v>611</v>
      </c>
      <c r="K89" s="367" t="s">
        <v>48</v>
      </c>
      <c r="L89" s="368"/>
      <c r="M89" s="368" t="s">
        <v>34</v>
      </c>
      <c r="N89" s="367">
        <v>393959</v>
      </c>
      <c r="O89" s="367" t="s">
        <v>1323</v>
      </c>
      <c r="P89" s="371">
        <v>42086</v>
      </c>
      <c r="Q89" s="372">
        <v>129646583.42</v>
      </c>
      <c r="R89" s="372">
        <v>244100756.29658735</v>
      </c>
      <c r="S89" s="367">
        <v>12</v>
      </c>
      <c r="T89" s="369">
        <v>-0.2647879920666083</v>
      </c>
      <c r="U89" s="369">
        <v>-3.422966055127572</v>
      </c>
      <c r="V89" s="369">
        <v>-0.33140546547983907</v>
      </c>
      <c r="W89" s="369">
        <v>-3.2488816938536544</v>
      </c>
      <c r="X89" s="369">
        <v>-3.9399622077738172E-2</v>
      </c>
      <c r="Y89" s="369">
        <v>-0.29877449157250102</v>
      </c>
      <c r="Z89" s="369">
        <v>1.0940013880367023</v>
      </c>
      <c r="AA89" s="369">
        <v>6.2186585520096944</v>
      </c>
      <c r="AB89" s="369">
        <v>0.29760929866981961</v>
      </c>
      <c r="AC89" s="373">
        <v>-1.5292556290626005</v>
      </c>
      <c r="AD89" s="575">
        <v>39466384000178</v>
      </c>
      <c r="AE89" s="370" t="s">
        <v>2354</v>
      </c>
      <c r="AF89" s="370" t="s">
        <v>2317</v>
      </c>
      <c r="AG89" s="374" t="s">
        <v>1458</v>
      </c>
      <c r="AH89" s="374" t="s">
        <v>2318</v>
      </c>
      <c r="AI89" s="374">
        <v>1000</v>
      </c>
      <c r="AJ89" s="374">
        <v>100</v>
      </c>
      <c r="AK89" s="374">
        <v>1000</v>
      </c>
      <c r="AL89" s="722">
        <v>1.8700000000000001E-2</v>
      </c>
      <c r="AM89" s="722">
        <v>0.2</v>
      </c>
      <c r="AN89" s="369" t="s">
        <v>34</v>
      </c>
      <c r="AO89" s="367" t="s">
        <v>1326</v>
      </c>
      <c r="AP89" s="370" t="s">
        <v>718</v>
      </c>
      <c r="AQ89" s="376" t="s">
        <v>661</v>
      </c>
      <c r="AR89" s="369">
        <v>6.6666666666666662E-3</v>
      </c>
      <c r="AS89" s="369">
        <v>6.6666666666666662E-3</v>
      </c>
      <c r="AT89" s="369"/>
      <c r="AW89" s="711"/>
      <c r="AX89" s="712"/>
      <c r="AY89" s="712"/>
      <c r="AZ89" s="712"/>
      <c r="BA89" s="712"/>
      <c r="BB89" s="723"/>
      <c r="BC89" s="712"/>
      <c r="BD89" s="712"/>
      <c r="BE89" s="712"/>
      <c r="BF89" s="712"/>
      <c r="BG89" s="724"/>
      <c r="BH89" s="713"/>
      <c r="BI89" s="714"/>
      <c r="BJ89" s="714"/>
      <c r="BK89" s="714"/>
      <c r="BL89" s="218"/>
      <c r="BM89" s="713"/>
      <c r="BN89" s="713"/>
      <c r="BO89" s="713"/>
      <c r="BP89" s="713"/>
      <c r="BQ89" s="713"/>
      <c r="BR89" s="713"/>
      <c r="BS89" s="713"/>
      <c r="BT89" s="713"/>
      <c r="BU89" s="713"/>
      <c r="BV89" s="715"/>
      <c r="BW89" s="712"/>
    </row>
    <row r="90" spans="2:75" ht="15.75" customHeight="1">
      <c r="B90" s="363" t="s">
        <v>87</v>
      </c>
      <c r="C90" s="364">
        <v>41373625000186</v>
      </c>
      <c r="D90" s="365" t="s">
        <v>14</v>
      </c>
      <c r="E90" s="365" t="s">
        <v>607</v>
      </c>
      <c r="F90" s="365" t="s">
        <v>1319</v>
      </c>
      <c r="G90" s="366"/>
      <c r="H90" s="366" t="s">
        <v>34</v>
      </c>
      <c r="I90" s="366" t="s">
        <v>34</v>
      </c>
      <c r="J90" s="366" t="s">
        <v>611</v>
      </c>
      <c r="K90" s="367" t="s">
        <v>49</v>
      </c>
      <c r="L90" s="368"/>
      <c r="M90" s="368" t="s">
        <v>34</v>
      </c>
      <c r="N90" s="367">
        <v>593151</v>
      </c>
      <c r="O90" s="367" t="s">
        <v>1323</v>
      </c>
      <c r="P90" s="371">
        <v>44316</v>
      </c>
      <c r="Q90" s="372">
        <v>8945533.2899999991</v>
      </c>
      <c r="R90" s="372">
        <v>11657944.6590873</v>
      </c>
      <c r="S90" s="367">
        <v>12</v>
      </c>
      <c r="T90" s="369">
        <v>-0.32832226308292667</v>
      </c>
      <c r="U90" s="369">
        <v>-4.2442859772614527</v>
      </c>
      <c r="V90" s="369">
        <v>-0.35851442966165714</v>
      </c>
      <c r="W90" s="369">
        <v>-3.5146401880357643</v>
      </c>
      <c r="X90" s="369" t="s">
        <v>1424</v>
      </c>
      <c r="Y90" s="369" t="s">
        <v>1424</v>
      </c>
      <c r="Z90" s="369" t="s">
        <v>1424</v>
      </c>
      <c r="AA90" s="369" t="s">
        <v>1424</v>
      </c>
      <c r="AB90" s="369">
        <v>0.29008398563060966</v>
      </c>
      <c r="AC90" s="373">
        <v>-1.7192906112881619</v>
      </c>
      <c r="AD90" s="575">
        <v>0</v>
      </c>
      <c r="AE90" s="370" t="s">
        <v>2354</v>
      </c>
      <c r="AF90" s="370" t="s">
        <v>2317</v>
      </c>
      <c r="AG90" s="374" t="s">
        <v>1458</v>
      </c>
      <c r="AH90" s="374" t="s">
        <v>2318</v>
      </c>
      <c r="AI90" s="374">
        <v>1000</v>
      </c>
      <c r="AJ90" s="374">
        <v>1000</v>
      </c>
      <c r="AK90" s="374">
        <v>1000</v>
      </c>
      <c r="AL90" s="722">
        <v>0.02</v>
      </c>
      <c r="AM90" s="722">
        <v>0.2</v>
      </c>
      <c r="AN90" s="369" t="s">
        <v>34</v>
      </c>
      <c r="AO90" s="367" t="s">
        <v>1326</v>
      </c>
      <c r="AP90" s="370" t="s">
        <v>718</v>
      </c>
      <c r="AQ90" s="376" t="s">
        <v>689</v>
      </c>
      <c r="AR90" s="369">
        <v>6.6666666666666662E-3</v>
      </c>
      <c r="AS90" s="369">
        <v>6.6666666666666662E-3</v>
      </c>
      <c r="AT90" s="369"/>
      <c r="AW90" s="711"/>
      <c r="AX90" s="712"/>
      <c r="AY90" s="712"/>
      <c r="AZ90" s="712"/>
      <c r="BA90" s="712"/>
      <c r="BB90" s="723"/>
      <c r="BC90" s="712"/>
      <c r="BD90" s="712"/>
      <c r="BE90" s="712"/>
      <c r="BF90" s="712"/>
      <c r="BG90" s="724"/>
      <c r="BH90" s="713"/>
      <c r="BI90" s="714"/>
      <c r="BJ90" s="714"/>
      <c r="BK90" s="714"/>
      <c r="BL90" s="218"/>
      <c r="BM90" s="713"/>
      <c r="BN90" s="713"/>
      <c r="BO90" s="713"/>
      <c r="BP90" s="713"/>
      <c r="BQ90" s="713"/>
      <c r="BR90" s="713"/>
      <c r="BS90" s="713"/>
      <c r="BT90" s="713"/>
      <c r="BU90" s="713"/>
      <c r="BV90" s="715"/>
      <c r="BW90" s="712"/>
    </row>
    <row r="91" spans="2:75" ht="15.75" customHeight="1">
      <c r="B91" s="363" t="s">
        <v>766</v>
      </c>
      <c r="C91" s="364">
        <v>44417227000102</v>
      </c>
      <c r="D91" s="365" t="s">
        <v>13</v>
      </c>
      <c r="E91" s="365" t="s">
        <v>615</v>
      </c>
      <c r="F91" s="365" t="s">
        <v>619</v>
      </c>
      <c r="G91" s="366" t="s">
        <v>34</v>
      </c>
      <c r="H91" s="366" t="s">
        <v>1340</v>
      </c>
      <c r="I91" s="366" t="s">
        <v>34</v>
      </c>
      <c r="J91" s="366" t="s">
        <v>611</v>
      </c>
      <c r="K91" s="367" t="s">
        <v>48</v>
      </c>
      <c r="L91" s="368" t="s">
        <v>1341</v>
      </c>
      <c r="M91" s="368" t="s">
        <v>34</v>
      </c>
      <c r="N91" s="367">
        <v>631108</v>
      </c>
      <c r="O91" s="367" t="s">
        <v>1323</v>
      </c>
      <c r="P91" s="371">
        <v>44552</v>
      </c>
      <c r="Q91" s="372">
        <v>18477637.350000001</v>
      </c>
      <c r="R91" s="372" t="s">
        <v>1424</v>
      </c>
      <c r="S91" s="367">
        <v>46</v>
      </c>
      <c r="T91" s="369">
        <v>0.10773355978723398</v>
      </c>
      <c r="U91" s="369">
        <v>1.3926927549531545</v>
      </c>
      <c r="V91" s="369" t="s">
        <v>1424</v>
      </c>
      <c r="W91" s="369" t="s">
        <v>1424</v>
      </c>
      <c r="X91" s="369" t="s">
        <v>1424</v>
      </c>
      <c r="Y91" s="369" t="s">
        <v>1424</v>
      </c>
      <c r="Z91" s="369" t="s">
        <v>1424</v>
      </c>
      <c r="AA91" s="369" t="s">
        <v>1424</v>
      </c>
      <c r="AB91" s="369" t="s">
        <v>1424</v>
      </c>
      <c r="AC91" s="373" t="s">
        <v>1424</v>
      </c>
      <c r="AD91" s="575">
        <v>0</v>
      </c>
      <c r="AE91" s="370" t="s">
        <v>2355</v>
      </c>
      <c r="AF91" s="370" t="s">
        <v>2317</v>
      </c>
      <c r="AG91" s="374" t="s">
        <v>1458</v>
      </c>
      <c r="AH91" s="374" t="s">
        <v>2321</v>
      </c>
      <c r="AI91" s="374">
        <v>0</v>
      </c>
      <c r="AJ91" s="374">
        <v>0</v>
      </c>
      <c r="AK91" s="374">
        <v>0</v>
      </c>
      <c r="AL91" s="722">
        <v>1.6E-2</v>
      </c>
      <c r="AM91" s="722" t="s">
        <v>34</v>
      </c>
      <c r="AN91" s="369" t="s">
        <v>64</v>
      </c>
      <c r="AO91" s="367" t="s">
        <v>1326</v>
      </c>
      <c r="AP91" s="370" t="s">
        <v>13</v>
      </c>
      <c r="AQ91" s="376" t="s">
        <v>666</v>
      </c>
      <c r="AR91" s="369">
        <v>5.4000000000000003E-3</v>
      </c>
      <c r="AS91" s="369">
        <v>5.4000000000000003E-3</v>
      </c>
      <c r="AT91" s="369"/>
      <c r="AW91" s="711"/>
      <c r="AX91" s="712"/>
      <c r="AY91" s="712"/>
      <c r="AZ91" s="712"/>
      <c r="BA91" s="712"/>
      <c r="BB91" s="723"/>
      <c r="BC91" s="712"/>
      <c r="BD91" s="712"/>
      <c r="BE91" s="712"/>
      <c r="BF91" s="712"/>
      <c r="BG91" s="724"/>
      <c r="BH91" s="713"/>
      <c r="BI91" s="714"/>
      <c r="BJ91" s="714"/>
      <c r="BK91" s="714"/>
      <c r="BL91" s="218"/>
      <c r="BM91" s="713"/>
      <c r="BN91" s="713"/>
      <c r="BO91" s="713"/>
      <c r="BP91" s="713"/>
      <c r="BQ91" s="713"/>
      <c r="BR91" s="713"/>
      <c r="BS91" s="713"/>
      <c r="BT91" s="713"/>
      <c r="BU91" s="713"/>
      <c r="BV91" s="715"/>
      <c r="BW91" s="712"/>
    </row>
    <row r="92" spans="2:75" ht="15.75" customHeight="1">
      <c r="B92" s="363" t="s">
        <v>767</v>
      </c>
      <c r="C92" s="364">
        <v>19523641000159</v>
      </c>
      <c r="D92" s="365" t="s">
        <v>13</v>
      </c>
      <c r="E92" s="365" t="s">
        <v>615</v>
      </c>
      <c r="F92" s="365" t="s">
        <v>619</v>
      </c>
      <c r="G92" s="366" t="s">
        <v>34</v>
      </c>
      <c r="H92" s="366" t="s">
        <v>1339</v>
      </c>
      <c r="I92" s="366" t="s">
        <v>34</v>
      </c>
      <c r="J92" s="366"/>
      <c r="K92" s="367" t="s">
        <v>48</v>
      </c>
      <c r="L92" s="368"/>
      <c r="M92" s="368" t="s">
        <v>34</v>
      </c>
      <c r="N92" s="367">
        <v>366706</v>
      </c>
      <c r="O92" s="367" t="s">
        <v>1323</v>
      </c>
      <c r="P92" s="371">
        <v>41757</v>
      </c>
      <c r="Q92" s="372">
        <v>60838788.600000001</v>
      </c>
      <c r="R92" s="372">
        <v>57988120.602579385</v>
      </c>
      <c r="S92" s="367">
        <v>30</v>
      </c>
      <c r="T92" s="369">
        <v>0.12837857699258537</v>
      </c>
      <c r="U92" s="369">
        <v>1.6595749218894327</v>
      </c>
      <c r="V92" s="369">
        <v>0.12878657366397084</v>
      </c>
      <c r="W92" s="369">
        <v>1.2625390501185443</v>
      </c>
      <c r="X92" s="369">
        <v>0.21012025567840142</v>
      </c>
      <c r="Y92" s="369">
        <v>1.5933800693705096</v>
      </c>
      <c r="Z92" s="369">
        <v>0.2208994301613485</v>
      </c>
      <c r="AA92" s="369">
        <v>1.2556639740395394</v>
      </c>
      <c r="AB92" s="369">
        <v>3.8397148520839218E-2</v>
      </c>
      <c r="AC92" s="373">
        <v>0.64469047446634831</v>
      </c>
      <c r="AD92" s="575">
        <v>0</v>
      </c>
      <c r="AE92" s="370" t="s">
        <v>2356</v>
      </c>
      <c r="AF92" s="370" t="s">
        <v>2317</v>
      </c>
      <c r="AG92" s="374" t="s">
        <v>1458</v>
      </c>
      <c r="AH92" s="374" t="s">
        <v>2321</v>
      </c>
      <c r="AI92" s="374">
        <v>1000</v>
      </c>
      <c r="AJ92" s="374">
        <v>1000</v>
      </c>
      <c r="AK92" s="374">
        <v>1000</v>
      </c>
      <c r="AL92" s="722">
        <v>1.3999999999999999E-2</v>
      </c>
      <c r="AM92" s="722">
        <v>0.15</v>
      </c>
      <c r="AN92" s="369" t="s">
        <v>64</v>
      </c>
      <c r="AO92" s="367" t="s">
        <v>1326</v>
      </c>
      <c r="AP92" s="370" t="s">
        <v>13</v>
      </c>
      <c r="AQ92" s="376" t="s">
        <v>670</v>
      </c>
      <c r="AR92" s="369">
        <v>3.7333333333333333E-3</v>
      </c>
      <c r="AS92" s="369">
        <v>3.7333333333333333E-3</v>
      </c>
      <c r="AT92" s="369"/>
      <c r="AW92" s="711"/>
      <c r="AX92" s="712"/>
      <c r="AY92" s="712"/>
      <c r="AZ92" s="712"/>
      <c r="BA92" s="712"/>
      <c r="BB92" s="723"/>
      <c r="BC92" s="712"/>
      <c r="BD92" s="712"/>
      <c r="BE92" s="712"/>
      <c r="BF92" s="712"/>
      <c r="BG92" s="724"/>
      <c r="BH92" s="713"/>
      <c r="BI92" s="714"/>
      <c r="BJ92" s="714"/>
      <c r="BK92" s="714"/>
      <c r="BL92" s="218"/>
      <c r="BM92" s="713"/>
      <c r="BN92" s="713"/>
      <c r="BO92" s="713"/>
      <c r="BP92" s="713"/>
      <c r="BQ92" s="713"/>
      <c r="BR92" s="713"/>
      <c r="BS92" s="713"/>
      <c r="BT92" s="713"/>
      <c r="BU92" s="713"/>
      <c r="BV92" s="715"/>
      <c r="BW92" s="712"/>
    </row>
    <row r="93" spans="2:75" ht="15.75" customHeight="1">
      <c r="B93" s="363" t="s">
        <v>88</v>
      </c>
      <c r="C93" s="364">
        <v>36327745000107</v>
      </c>
      <c r="D93" s="365" t="s">
        <v>13</v>
      </c>
      <c r="E93" s="365" t="s">
        <v>615</v>
      </c>
      <c r="F93" s="365" t="s">
        <v>619</v>
      </c>
      <c r="G93" s="366" t="s">
        <v>34</v>
      </c>
      <c r="H93" s="366" t="s">
        <v>1340</v>
      </c>
      <c r="I93" s="366" t="s">
        <v>34</v>
      </c>
      <c r="J93" s="366"/>
      <c r="K93" s="367" t="s">
        <v>48</v>
      </c>
      <c r="L93" s="368"/>
      <c r="M93" s="368" t="s">
        <v>34</v>
      </c>
      <c r="N93" s="367">
        <v>537454</v>
      </c>
      <c r="O93" s="367" t="s">
        <v>1323</v>
      </c>
      <c r="P93" s="371">
        <v>43970</v>
      </c>
      <c r="Q93" s="372">
        <v>34834172.719999999</v>
      </c>
      <c r="R93" s="372">
        <v>29794383.108452376</v>
      </c>
      <c r="S93" s="367">
        <v>30</v>
      </c>
      <c r="T93" s="369">
        <v>0.18528550435254854</v>
      </c>
      <c r="U93" s="369">
        <v>2.3952218790436084</v>
      </c>
      <c r="V93" s="369">
        <v>0.16366707979087902</v>
      </c>
      <c r="W93" s="369">
        <v>1.6044846413416203</v>
      </c>
      <c r="X93" s="369">
        <v>0.27602597043271859</v>
      </c>
      <c r="Y93" s="369">
        <v>2.0931550768208802</v>
      </c>
      <c r="Z93" s="369" t="s">
        <v>1424</v>
      </c>
      <c r="AA93" s="369" t="s">
        <v>1424</v>
      </c>
      <c r="AB93" s="369">
        <v>7.4165239966343957E-2</v>
      </c>
      <c r="AC93" s="373">
        <v>0.77136157493276469</v>
      </c>
      <c r="AD93" s="575">
        <v>36352273000142</v>
      </c>
      <c r="AE93" s="370" t="s">
        <v>2356</v>
      </c>
      <c r="AF93" s="370" t="s">
        <v>2317</v>
      </c>
      <c r="AG93" s="374" t="s">
        <v>1458</v>
      </c>
      <c r="AH93" s="374" t="s">
        <v>2321</v>
      </c>
      <c r="AI93" s="374">
        <v>1000</v>
      </c>
      <c r="AJ93" s="374">
        <v>1000</v>
      </c>
      <c r="AK93" s="374">
        <v>1000</v>
      </c>
      <c r="AL93" s="722">
        <v>1.8700000000000001E-2</v>
      </c>
      <c r="AM93" s="722">
        <v>0.2</v>
      </c>
      <c r="AN93" s="369" t="s">
        <v>34</v>
      </c>
      <c r="AO93" s="367" t="s">
        <v>1326</v>
      </c>
      <c r="AP93" s="370" t="s">
        <v>13</v>
      </c>
      <c r="AQ93" s="376" t="s">
        <v>670</v>
      </c>
      <c r="AR93" s="369">
        <v>5.3333333333333332E-3</v>
      </c>
      <c r="AS93" s="369">
        <v>5.3333333333333332E-3</v>
      </c>
      <c r="AT93" s="369"/>
      <c r="AW93" s="711"/>
      <c r="AX93" s="712"/>
      <c r="AY93" s="712"/>
      <c r="AZ93" s="712"/>
      <c r="BA93" s="712"/>
      <c r="BB93" s="723"/>
      <c r="BC93" s="712"/>
      <c r="BD93" s="712"/>
      <c r="BE93" s="712"/>
      <c r="BF93" s="712"/>
      <c r="BG93" s="724"/>
      <c r="BH93" s="713"/>
      <c r="BI93" s="714"/>
      <c r="BJ93" s="714"/>
      <c r="BK93" s="714"/>
      <c r="BL93" s="218"/>
      <c r="BM93" s="713"/>
      <c r="BN93" s="713"/>
      <c r="BO93" s="713"/>
      <c r="BP93" s="713"/>
      <c r="BQ93" s="713"/>
      <c r="BR93" s="713"/>
      <c r="BS93" s="713"/>
      <c r="BT93" s="713"/>
      <c r="BU93" s="713"/>
      <c r="BV93" s="715"/>
      <c r="BW93" s="712"/>
    </row>
    <row r="94" spans="2:75" ht="15.75" customHeight="1">
      <c r="B94" s="363" t="s">
        <v>768</v>
      </c>
      <c r="C94" s="364">
        <v>34172497000147</v>
      </c>
      <c r="D94" s="365" t="s">
        <v>13</v>
      </c>
      <c r="E94" s="365" t="s">
        <v>615</v>
      </c>
      <c r="F94" s="365" t="s">
        <v>619</v>
      </c>
      <c r="G94" s="366" t="s">
        <v>34</v>
      </c>
      <c r="H94" s="366" t="s">
        <v>1340</v>
      </c>
      <c r="I94" s="366" t="s">
        <v>34</v>
      </c>
      <c r="J94" s="366"/>
      <c r="K94" s="367" t="s">
        <v>48</v>
      </c>
      <c r="L94" s="368"/>
      <c r="M94" s="368" t="s">
        <v>34</v>
      </c>
      <c r="N94" s="367">
        <v>511897</v>
      </c>
      <c r="O94" s="367" t="s">
        <v>1323</v>
      </c>
      <c r="P94" s="371">
        <v>43761</v>
      </c>
      <c r="Q94" s="372">
        <v>134863015.97999999</v>
      </c>
      <c r="R94" s="372">
        <v>103804881.52484126</v>
      </c>
      <c r="S94" s="367">
        <v>22</v>
      </c>
      <c r="T94" s="369">
        <v>0.16925203498212538</v>
      </c>
      <c r="U94" s="369">
        <v>2.1879540910576623</v>
      </c>
      <c r="V94" s="369">
        <v>0.21103169841887337</v>
      </c>
      <c r="W94" s="369">
        <v>2.0688162786429127</v>
      </c>
      <c r="X94" s="369">
        <v>0.24211266992865021</v>
      </c>
      <c r="Y94" s="369">
        <v>1.8359843583897113</v>
      </c>
      <c r="Z94" s="369" t="s">
        <v>1424</v>
      </c>
      <c r="AA94" s="369" t="s">
        <v>1424</v>
      </c>
      <c r="AB94" s="369">
        <v>0.10320283322254376</v>
      </c>
      <c r="AC94" s="373">
        <v>0.96606721666971918</v>
      </c>
      <c r="AD94" s="575">
        <v>37953365000140</v>
      </c>
      <c r="AE94" s="370" t="s">
        <v>2357</v>
      </c>
      <c r="AF94" s="370" t="s">
        <v>2317</v>
      </c>
      <c r="AG94" s="374" t="s">
        <v>1458</v>
      </c>
      <c r="AH94" s="374" t="s">
        <v>2318</v>
      </c>
      <c r="AI94" s="374">
        <v>10000</v>
      </c>
      <c r="AJ94" s="374">
        <v>2000</v>
      </c>
      <c r="AK94" s="374">
        <v>2000</v>
      </c>
      <c r="AL94" s="722">
        <v>0.02</v>
      </c>
      <c r="AM94" s="722">
        <v>0.2</v>
      </c>
      <c r="AN94" s="369" t="s">
        <v>34</v>
      </c>
      <c r="AO94" s="367" t="s">
        <v>1326</v>
      </c>
      <c r="AP94" s="370" t="s">
        <v>13</v>
      </c>
      <c r="AQ94" s="376" t="s">
        <v>670</v>
      </c>
      <c r="AR94" s="369">
        <v>5.3333333333333332E-3</v>
      </c>
      <c r="AS94" s="369">
        <v>5.3333333333333332E-3</v>
      </c>
      <c r="AT94" s="369"/>
      <c r="AW94" s="711"/>
      <c r="AX94" s="712"/>
      <c r="AY94" s="712"/>
      <c r="AZ94" s="712"/>
      <c r="BA94" s="712"/>
      <c r="BB94" s="723"/>
      <c r="BC94" s="712"/>
      <c r="BD94" s="712"/>
      <c r="BE94" s="712"/>
      <c r="BF94" s="712"/>
      <c r="BG94" s="724"/>
      <c r="BH94" s="713"/>
      <c r="BI94" s="714"/>
      <c r="BJ94" s="714"/>
      <c r="BK94" s="714"/>
      <c r="BL94" s="218"/>
      <c r="BM94" s="713"/>
      <c r="BN94" s="713"/>
      <c r="BO94" s="713"/>
      <c r="BP94" s="713"/>
      <c r="BQ94" s="713"/>
      <c r="BR94" s="713"/>
      <c r="BS94" s="713"/>
      <c r="BT94" s="713"/>
      <c r="BU94" s="713"/>
      <c r="BV94" s="715"/>
      <c r="BW94" s="712"/>
    </row>
    <row r="95" spans="2:75" ht="15.75" customHeight="1">
      <c r="B95" s="363" t="s">
        <v>1541</v>
      </c>
      <c r="C95" s="364">
        <v>33601214000172</v>
      </c>
      <c r="D95" s="365" t="s">
        <v>13</v>
      </c>
      <c r="E95" s="365" t="s">
        <v>615</v>
      </c>
      <c r="F95" s="365" t="s">
        <v>619</v>
      </c>
      <c r="G95" s="366" t="s">
        <v>34</v>
      </c>
      <c r="H95" s="366" t="s">
        <v>1340</v>
      </c>
      <c r="I95" s="366" t="s">
        <v>34</v>
      </c>
      <c r="J95" s="366"/>
      <c r="K95" s="367" t="s">
        <v>48</v>
      </c>
      <c r="L95" s="368"/>
      <c r="M95" s="368"/>
      <c r="N95" s="367">
        <v>501476</v>
      </c>
      <c r="O95" s="367" t="s">
        <v>1323</v>
      </c>
      <c r="P95" s="371">
        <v>43661</v>
      </c>
      <c r="Q95" s="372" t="s">
        <v>1396</v>
      </c>
      <c r="R95" s="372" t="s">
        <v>1424</v>
      </c>
      <c r="S95" s="367">
        <v>22</v>
      </c>
      <c r="T95" s="369" t="s">
        <v>1424</v>
      </c>
      <c r="U95" s="369" t="s">
        <v>1424</v>
      </c>
      <c r="V95" s="369" t="s">
        <v>1424</v>
      </c>
      <c r="W95" s="369" t="s">
        <v>1424</v>
      </c>
      <c r="X95" s="369" t="s">
        <v>1424</v>
      </c>
      <c r="Y95" s="369" t="s">
        <v>1424</v>
      </c>
      <c r="Z95" s="369" t="s">
        <v>1424</v>
      </c>
      <c r="AA95" s="369" t="s">
        <v>1424</v>
      </c>
      <c r="AB95" s="369" t="s">
        <v>1424</v>
      </c>
      <c r="AC95" s="373" t="s">
        <v>1424</v>
      </c>
      <c r="AD95" s="575">
        <v>0</v>
      </c>
      <c r="AE95" s="370" t="s">
        <v>2357</v>
      </c>
      <c r="AF95" s="370" t="s">
        <v>2317</v>
      </c>
      <c r="AG95" s="374" t="s">
        <v>1458</v>
      </c>
      <c r="AH95" s="374" t="s">
        <v>2318</v>
      </c>
      <c r="AI95" s="374">
        <v>5000</v>
      </c>
      <c r="AJ95" s="374">
        <v>1000</v>
      </c>
      <c r="AK95" s="374">
        <v>1000</v>
      </c>
      <c r="AL95" s="722">
        <v>1.4999999999999999E-2</v>
      </c>
      <c r="AM95" s="722">
        <v>0.2</v>
      </c>
      <c r="AN95" s="369" t="s">
        <v>34</v>
      </c>
      <c r="AO95" s="367" t="s">
        <v>1326</v>
      </c>
      <c r="AP95" s="370" t="s">
        <v>13</v>
      </c>
      <c r="AQ95" s="376" t="s">
        <v>670</v>
      </c>
      <c r="AR95" s="369">
        <v>4.0000000000000001E-3</v>
      </c>
      <c r="AS95" s="369">
        <v>4.0000000000000001E-3</v>
      </c>
      <c r="AT95" s="369"/>
      <c r="AW95" s="711"/>
      <c r="AX95" s="712"/>
      <c r="AY95" s="712"/>
      <c r="AZ95" s="712"/>
      <c r="BA95" s="712"/>
      <c r="BB95" s="723"/>
      <c r="BC95" s="712"/>
      <c r="BD95" s="712"/>
      <c r="BE95" s="712"/>
      <c r="BF95" s="712"/>
      <c r="BG95" s="724"/>
      <c r="BH95" s="713"/>
      <c r="BI95" s="714"/>
      <c r="BJ95" s="714"/>
      <c r="BK95" s="714"/>
      <c r="BL95" s="218"/>
      <c r="BM95" s="713"/>
      <c r="BN95" s="713"/>
      <c r="BO95" s="713"/>
      <c r="BP95" s="713"/>
      <c r="BQ95" s="713"/>
      <c r="BR95" s="713"/>
      <c r="BS95" s="713"/>
      <c r="BT95" s="713"/>
      <c r="BU95" s="713"/>
      <c r="BV95" s="715"/>
      <c r="BW95" s="712"/>
    </row>
    <row r="96" spans="2:75" ht="15.75" customHeight="1">
      <c r="B96" s="363" t="s">
        <v>769</v>
      </c>
      <c r="C96" s="364">
        <v>44613740000179</v>
      </c>
      <c r="D96" s="365" t="s">
        <v>13</v>
      </c>
      <c r="E96" s="365" t="s">
        <v>615</v>
      </c>
      <c r="F96" s="365" t="s">
        <v>619</v>
      </c>
      <c r="G96" s="366" t="s">
        <v>34</v>
      </c>
      <c r="H96" s="366" t="s">
        <v>1340</v>
      </c>
      <c r="I96" s="366" t="s">
        <v>34</v>
      </c>
      <c r="J96" s="366"/>
      <c r="K96" s="367" t="s">
        <v>48</v>
      </c>
      <c r="L96" s="368"/>
      <c r="M96" s="368" t="s">
        <v>34</v>
      </c>
      <c r="N96" s="367">
        <v>637157</v>
      </c>
      <c r="O96" s="367" t="s">
        <v>1323</v>
      </c>
      <c r="P96" s="371">
        <v>44593</v>
      </c>
      <c r="Q96" s="372">
        <v>6482358.4500000002</v>
      </c>
      <c r="R96" s="372" t="s">
        <v>1424</v>
      </c>
      <c r="S96" s="367">
        <v>21</v>
      </c>
      <c r="T96" s="369" t="s">
        <v>1424</v>
      </c>
      <c r="U96" s="369" t="s">
        <v>1424</v>
      </c>
      <c r="V96" s="369" t="s">
        <v>1424</v>
      </c>
      <c r="W96" s="369" t="s">
        <v>1424</v>
      </c>
      <c r="X96" s="369" t="s">
        <v>1424</v>
      </c>
      <c r="Y96" s="369" t="s">
        <v>1424</v>
      </c>
      <c r="Z96" s="369" t="s">
        <v>1424</v>
      </c>
      <c r="AA96" s="369" t="s">
        <v>1424</v>
      </c>
      <c r="AB96" s="369" t="s">
        <v>1424</v>
      </c>
      <c r="AC96" s="373" t="s">
        <v>1424</v>
      </c>
      <c r="AD96" s="575">
        <v>44574244000153</v>
      </c>
      <c r="AE96" s="370" t="s">
        <v>2357</v>
      </c>
      <c r="AF96" s="370" t="s">
        <v>2317</v>
      </c>
      <c r="AG96" s="374" t="s">
        <v>1458</v>
      </c>
      <c r="AH96" s="374" t="s">
        <v>2321</v>
      </c>
      <c r="AI96" s="374">
        <v>1000</v>
      </c>
      <c r="AJ96" s="374">
        <v>500</v>
      </c>
      <c r="AK96" s="374">
        <v>500</v>
      </c>
      <c r="AL96" s="722">
        <v>1.4999999999999999E-2</v>
      </c>
      <c r="AM96" s="722">
        <v>0.2</v>
      </c>
      <c r="AN96" s="369" t="s">
        <v>2335</v>
      </c>
      <c r="AO96" s="367" t="s">
        <v>1326</v>
      </c>
      <c r="AP96" s="370" t="s">
        <v>13</v>
      </c>
      <c r="AQ96" s="376" t="s">
        <v>670</v>
      </c>
      <c r="AR96" s="369">
        <v>4.0000000000000001E-3</v>
      </c>
      <c r="AS96" s="369">
        <v>4.0000000000000001E-3</v>
      </c>
      <c r="AT96" s="369"/>
      <c r="AW96" s="711"/>
      <c r="AX96" s="712"/>
      <c r="AY96" s="712"/>
      <c r="AZ96" s="712"/>
      <c r="BA96" s="712"/>
      <c r="BB96" s="723"/>
      <c r="BC96" s="712"/>
      <c r="BD96" s="712"/>
      <c r="BE96" s="712"/>
      <c r="BF96" s="712"/>
      <c r="BG96" s="724"/>
      <c r="BH96" s="713"/>
      <c r="BI96" s="714"/>
      <c r="BJ96" s="714"/>
      <c r="BK96" s="714"/>
      <c r="BL96" s="218"/>
      <c r="BM96" s="713"/>
      <c r="BN96" s="713"/>
      <c r="BO96" s="713"/>
      <c r="BP96" s="713"/>
      <c r="BQ96" s="713"/>
      <c r="BR96" s="713"/>
      <c r="BS96" s="713"/>
      <c r="BT96" s="713"/>
      <c r="BU96" s="713"/>
      <c r="BV96" s="715"/>
      <c r="BW96" s="712"/>
    </row>
    <row r="97" spans="2:75" ht="15.75" customHeight="1">
      <c r="B97" s="363" t="s">
        <v>89</v>
      </c>
      <c r="C97" s="364">
        <v>31848209000133</v>
      </c>
      <c r="D97" s="365" t="s">
        <v>13</v>
      </c>
      <c r="E97" s="365" t="s">
        <v>615</v>
      </c>
      <c r="F97" s="365" t="s">
        <v>619</v>
      </c>
      <c r="G97" s="366" t="s">
        <v>34</v>
      </c>
      <c r="H97" s="366" t="s">
        <v>1339</v>
      </c>
      <c r="I97" s="366" t="s">
        <v>34</v>
      </c>
      <c r="J97" s="366"/>
      <c r="K97" s="367" t="s">
        <v>48</v>
      </c>
      <c r="L97" s="368"/>
      <c r="M97" s="368" t="s">
        <v>34</v>
      </c>
      <c r="N97" s="367">
        <v>494747</v>
      </c>
      <c r="O97" s="367" t="s">
        <v>1323</v>
      </c>
      <c r="P97" s="371">
        <v>43560</v>
      </c>
      <c r="Q97" s="372">
        <v>33638931.539999999</v>
      </c>
      <c r="R97" s="372">
        <v>48668635.234722219</v>
      </c>
      <c r="S97" s="367">
        <v>121</v>
      </c>
      <c r="T97" s="369">
        <v>6.9805890790207048E-2</v>
      </c>
      <c r="U97" s="369">
        <v>0.90239437505426667</v>
      </c>
      <c r="V97" s="369">
        <v>0.11523754069599712</v>
      </c>
      <c r="W97" s="369">
        <v>1.1297132226526803</v>
      </c>
      <c r="X97" s="369">
        <v>0.21022952897328917</v>
      </c>
      <c r="Y97" s="369">
        <v>1.5942087086162902</v>
      </c>
      <c r="Z97" s="369">
        <v>0.42857134560128562</v>
      </c>
      <c r="AA97" s="369">
        <v>2.4361384661975629</v>
      </c>
      <c r="AB97" s="369">
        <v>2.5630517289940955E-2</v>
      </c>
      <c r="AC97" s="373">
        <v>0.47854705729517744</v>
      </c>
      <c r="AD97" s="575">
        <v>0</v>
      </c>
      <c r="AE97" s="370" t="s">
        <v>2358</v>
      </c>
      <c r="AF97" s="370" t="s">
        <v>763</v>
      </c>
      <c r="AG97" s="374" t="s">
        <v>1460</v>
      </c>
      <c r="AH97" s="374" t="s">
        <v>2318</v>
      </c>
      <c r="AI97" s="374" t="s">
        <v>1436</v>
      </c>
      <c r="AJ97" s="374" t="s">
        <v>1436</v>
      </c>
      <c r="AK97" s="374" t="s">
        <v>1436</v>
      </c>
      <c r="AL97" s="722">
        <v>0.02</v>
      </c>
      <c r="AM97" s="722">
        <v>0.2</v>
      </c>
      <c r="AN97" s="369" t="s">
        <v>64</v>
      </c>
      <c r="AO97" s="367" t="s">
        <v>1326</v>
      </c>
      <c r="AP97" s="370" t="s">
        <v>13</v>
      </c>
      <c r="AQ97" s="376" t="s">
        <v>700</v>
      </c>
      <c r="AR97" s="369">
        <v>6.6666666666666662E-3</v>
      </c>
      <c r="AS97" s="369">
        <v>6.6666666666666662E-3</v>
      </c>
      <c r="AT97" s="369"/>
      <c r="AW97" s="711"/>
      <c r="AX97" s="712"/>
      <c r="AY97" s="712"/>
      <c r="AZ97" s="712"/>
      <c r="BA97" s="712"/>
      <c r="BB97" s="723"/>
      <c r="BC97" s="712"/>
      <c r="BD97" s="712"/>
      <c r="BE97" s="712"/>
      <c r="BF97" s="712"/>
      <c r="BG97" s="724"/>
      <c r="BH97" s="713"/>
      <c r="BI97" s="714"/>
      <c r="BJ97" s="714"/>
      <c r="BK97" s="714"/>
      <c r="BL97" s="218"/>
      <c r="BM97" s="713"/>
      <c r="BN97" s="713"/>
      <c r="BO97" s="713"/>
      <c r="BP97" s="713"/>
      <c r="BQ97" s="713"/>
      <c r="BR97" s="713"/>
      <c r="BS97" s="713"/>
      <c r="BT97" s="713"/>
      <c r="BU97" s="713"/>
      <c r="BV97" s="715"/>
      <c r="BW97" s="712"/>
    </row>
    <row r="98" spans="2:75" ht="15.75" customHeight="1">
      <c r="B98" s="363" t="s">
        <v>770</v>
      </c>
      <c r="C98" s="364">
        <v>20441301000168</v>
      </c>
      <c r="D98" s="365" t="s">
        <v>11</v>
      </c>
      <c r="E98" s="365" t="s">
        <v>620</v>
      </c>
      <c r="F98" s="365" t="s">
        <v>687</v>
      </c>
      <c r="G98" s="366" t="s">
        <v>740</v>
      </c>
      <c r="H98" s="366" t="s">
        <v>34</v>
      </c>
      <c r="I98" s="366" t="s">
        <v>1321</v>
      </c>
      <c r="J98" s="366" t="s">
        <v>608</v>
      </c>
      <c r="K98" s="367" t="s">
        <v>48</v>
      </c>
      <c r="L98" s="368"/>
      <c r="M98" s="368" t="s">
        <v>34</v>
      </c>
      <c r="N98" s="367">
        <v>371688</v>
      </c>
      <c r="O98" s="367" t="s">
        <v>1323</v>
      </c>
      <c r="P98" s="371">
        <v>41838</v>
      </c>
      <c r="Q98" s="372">
        <v>682515998.00999999</v>
      </c>
      <c r="R98" s="372">
        <v>486807081.08726203</v>
      </c>
      <c r="S98" s="367">
        <v>91</v>
      </c>
      <c r="T98" s="369">
        <v>9.4738038684430537E-2</v>
      </c>
      <c r="U98" s="369">
        <v>1.2246971171736274</v>
      </c>
      <c r="V98" s="369">
        <v>0.13259015115175954</v>
      </c>
      <c r="W98" s="369">
        <v>1.2998268276551592</v>
      </c>
      <c r="X98" s="369">
        <v>0.2105723245245299</v>
      </c>
      <c r="Y98" s="369">
        <v>1.5968081895537769</v>
      </c>
      <c r="Z98" s="369">
        <v>0.29166430752908945</v>
      </c>
      <c r="AA98" s="369">
        <v>1.6579144781404136</v>
      </c>
      <c r="AB98" s="369">
        <v>1.3041254198817257E-3</v>
      </c>
      <c r="AC98" s="373">
        <v>21.000063536027646</v>
      </c>
      <c r="AD98" s="575">
        <v>30576260000170</v>
      </c>
      <c r="AE98" s="370" t="s">
        <v>2358</v>
      </c>
      <c r="AF98" s="370" t="s">
        <v>763</v>
      </c>
      <c r="AG98" s="374" t="s">
        <v>1460</v>
      </c>
      <c r="AH98" s="374" t="s">
        <v>2318</v>
      </c>
      <c r="AI98" s="374">
        <v>25000</v>
      </c>
      <c r="AJ98" s="374">
        <v>5000</v>
      </c>
      <c r="AK98" s="374">
        <v>5000</v>
      </c>
      <c r="AL98" s="722">
        <v>0.02</v>
      </c>
      <c r="AM98" s="722">
        <v>0.2</v>
      </c>
      <c r="AN98" s="369" t="s">
        <v>64</v>
      </c>
      <c r="AO98" s="367" t="s">
        <v>1326</v>
      </c>
      <c r="AP98" s="370" t="s">
        <v>13</v>
      </c>
      <c r="AQ98" s="376" t="s">
        <v>670</v>
      </c>
      <c r="AR98" s="369">
        <v>6.6666666666666662E-3</v>
      </c>
      <c r="AS98" s="369">
        <v>6.6666666666666662E-3</v>
      </c>
      <c r="AT98" s="369"/>
      <c r="AW98" s="711"/>
      <c r="AX98" s="712"/>
      <c r="AY98" s="712"/>
      <c r="AZ98" s="712"/>
      <c r="BA98" s="712"/>
      <c r="BB98" s="723"/>
      <c r="BC98" s="712"/>
      <c r="BD98" s="712"/>
      <c r="BE98" s="712"/>
      <c r="BF98" s="712"/>
      <c r="BG98" s="724"/>
      <c r="BH98" s="713"/>
      <c r="BI98" s="714"/>
      <c r="BJ98" s="714"/>
      <c r="BK98" s="714"/>
      <c r="BL98" s="218"/>
      <c r="BM98" s="713"/>
      <c r="BN98" s="713"/>
      <c r="BO98" s="713"/>
      <c r="BP98" s="713"/>
      <c r="BQ98" s="713"/>
      <c r="BR98" s="713"/>
      <c r="BS98" s="713"/>
      <c r="BT98" s="713"/>
      <c r="BU98" s="713"/>
      <c r="BV98" s="715"/>
      <c r="BW98" s="712"/>
    </row>
    <row r="99" spans="2:75" ht="15.75" customHeight="1">
      <c r="B99" s="363" t="s">
        <v>90</v>
      </c>
      <c r="C99" s="364">
        <v>24773832000109</v>
      </c>
      <c r="D99" s="365" t="s">
        <v>11</v>
      </c>
      <c r="E99" s="365" t="s">
        <v>620</v>
      </c>
      <c r="F99" s="365" t="s">
        <v>687</v>
      </c>
      <c r="G99" s="366" t="s">
        <v>740</v>
      </c>
      <c r="H99" s="366" t="s">
        <v>34</v>
      </c>
      <c r="I99" s="366" t="s">
        <v>1306</v>
      </c>
      <c r="J99" s="366" t="s">
        <v>608</v>
      </c>
      <c r="K99" s="367" t="s">
        <v>48</v>
      </c>
      <c r="L99" s="368"/>
      <c r="M99" s="368" t="s">
        <v>34</v>
      </c>
      <c r="N99" s="367">
        <v>420530</v>
      </c>
      <c r="O99" s="367" t="s">
        <v>1323</v>
      </c>
      <c r="P99" s="371">
        <v>42534</v>
      </c>
      <c r="Q99" s="372">
        <v>412741933.02999997</v>
      </c>
      <c r="R99" s="372">
        <v>242059182.6264683</v>
      </c>
      <c r="S99" s="367">
        <v>0</v>
      </c>
      <c r="T99" s="369">
        <v>7.8190244995797853E-2</v>
      </c>
      <c r="U99" s="369">
        <v>1.0107805583396627</v>
      </c>
      <c r="V99" s="369">
        <v>0.10480633139818241</v>
      </c>
      <c r="W99" s="369">
        <v>1.0274524923314179</v>
      </c>
      <c r="X99" s="369">
        <v>0.13880557472719568</v>
      </c>
      <c r="Y99" s="369">
        <v>1.0525878886533588</v>
      </c>
      <c r="Z99" s="369">
        <v>0.18455327083159601</v>
      </c>
      <c r="AA99" s="369">
        <v>1.0490606214109874</v>
      </c>
      <c r="AB99" s="369">
        <v>1.4190792661087223E-3</v>
      </c>
      <c r="AC99" s="373">
        <v>1.788975270732577</v>
      </c>
      <c r="AD99" s="575">
        <v>0</v>
      </c>
      <c r="AE99" s="370" t="s">
        <v>2358</v>
      </c>
      <c r="AF99" s="370" t="s">
        <v>763</v>
      </c>
      <c r="AG99" s="374" t="s">
        <v>1460</v>
      </c>
      <c r="AH99" s="374" t="s">
        <v>2321</v>
      </c>
      <c r="AI99" s="374">
        <v>1000</v>
      </c>
      <c r="AJ99" s="374">
        <v>1000</v>
      </c>
      <c r="AK99" s="374">
        <v>1000</v>
      </c>
      <c r="AL99" s="722">
        <v>5.0000000000000001E-3</v>
      </c>
      <c r="AM99" s="722" t="s">
        <v>34</v>
      </c>
      <c r="AN99" s="369" t="s">
        <v>64</v>
      </c>
      <c r="AO99" s="367" t="s">
        <v>1326</v>
      </c>
      <c r="AP99" s="370" t="s">
        <v>11</v>
      </c>
      <c r="AQ99" s="376" t="s">
        <v>671</v>
      </c>
      <c r="AR99" s="369">
        <v>1.3333333333333333E-3</v>
      </c>
      <c r="AS99" s="369">
        <v>1.3333333333333333E-3</v>
      </c>
      <c r="AT99" s="369"/>
      <c r="AW99" s="711"/>
      <c r="AX99" s="712"/>
      <c r="AY99" s="712"/>
      <c r="AZ99" s="712"/>
      <c r="BA99" s="712"/>
      <c r="BB99" s="723"/>
      <c r="BC99" s="712"/>
      <c r="BD99" s="712"/>
      <c r="BE99" s="712"/>
      <c r="BF99" s="712"/>
      <c r="BG99" s="724"/>
      <c r="BH99" s="713"/>
      <c r="BI99" s="714"/>
      <c r="BJ99" s="714"/>
      <c r="BK99" s="714"/>
      <c r="BL99" s="218"/>
      <c r="BM99" s="713"/>
      <c r="BN99" s="713"/>
      <c r="BO99" s="713"/>
      <c r="BP99" s="713"/>
      <c r="BQ99" s="713"/>
      <c r="BR99" s="713"/>
      <c r="BS99" s="713"/>
      <c r="BT99" s="713"/>
      <c r="BU99" s="713"/>
      <c r="BV99" s="715"/>
      <c r="BW99" s="712"/>
    </row>
    <row r="100" spans="2:75" ht="15.75" customHeight="1">
      <c r="B100" s="363" t="s">
        <v>91</v>
      </c>
      <c r="C100" s="364">
        <v>9625909000100</v>
      </c>
      <c r="D100" s="365" t="s">
        <v>11</v>
      </c>
      <c r="E100" s="365" t="s">
        <v>620</v>
      </c>
      <c r="F100" s="365" t="s">
        <v>687</v>
      </c>
      <c r="G100" s="366" t="s">
        <v>740</v>
      </c>
      <c r="H100" s="366" t="s">
        <v>34</v>
      </c>
      <c r="I100" s="366" t="s">
        <v>1306</v>
      </c>
      <c r="J100" s="366" t="s">
        <v>608</v>
      </c>
      <c r="K100" s="367" t="s">
        <v>48</v>
      </c>
      <c r="L100" s="368"/>
      <c r="M100" s="368" t="s">
        <v>34</v>
      </c>
      <c r="N100" s="367">
        <v>221201</v>
      </c>
      <c r="O100" s="367" t="s">
        <v>1323</v>
      </c>
      <c r="P100" s="371">
        <v>39791</v>
      </c>
      <c r="Q100" s="372">
        <v>358640650.20999998</v>
      </c>
      <c r="R100" s="372">
        <v>368469655.09357131</v>
      </c>
      <c r="S100" s="367">
        <v>2</v>
      </c>
      <c r="T100" s="369">
        <v>7.5730387443456948E-2</v>
      </c>
      <c r="U100" s="369">
        <v>0.97898149964218972</v>
      </c>
      <c r="V100" s="369">
        <v>0.10089061528942267</v>
      </c>
      <c r="W100" s="369">
        <v>0.98906538134742206</v>
      </c>
      <c r="X100" s="369">
        <v>0.1442085179478485</v>
      </c>
      <c r="Y100" s="369">
        <v>1.0935593885972057</v>
      </c>
      <c r="Z100" s="369">
        <v>0.22535403241466812</v>
      </c>
      <c r="AA100" s="369">
        <v>1.2809853773771724</v>
      </c>
      <c r="AB100" s="369">
        <v>6.4658879218129168E-3</v>
      </c>
      <c r="AC100" s="373">
        <v>-0.15364088142132418</v>
      </c>
      <c r="AD100" s="575">
        <v>22099999000100</v>
      </c>
      <c r="AE100" s="370" t="s">
        <v>2358</v>
      </c>
      <c r="AF100" s="370" t="s">
        <v>2317</v>
      </c>
      <c r="AG100" s="374" t="s">
        <v>1458</v>
      </c>
      <c r="AH100" s="374" t="s">
        <v>2321</v>
      </c>
      <c r="AI100" s="374">
        <v>100</v>
      </c>
      <c r="AJ100" s="374">
        <v>100</v>
      </c>
      <c r="AK100" s="374">
        <v>100</v>
      </c>
      <c r="AL100" s="722">
        <v>0.02</v>
      </c>
      <c r="AM100" s="722">
        <v>0.2</v>
      </c>
      <c r="AN100" s="369" t="s">
        <v>64</v>
      </c>
      <c r="AO100" s="367" t="s">
        <v>1326</v>
      </c>
      <c r="AP100" s="370" t="s">
        <v>13</v>
      </c>
      <c r="AQ100" s="376" t="s">
        <v>670</v>
      </c>
      <c r="AR100" s="369">
        <v>6.6666666666666662E-3</v>
      </c>
      <c r="AS100" s="369">
        <v>6.6666666666666662E-3</v>
      </c>
      <c r="AT100" s="369"/>
      <c r="AW100" s="711"/>
      <c r="AX100" s="712"/>
      <c r="AY100" s="712"/>
      <c r="AZ100" s="712"/>
      <c r="BA100" s="712"/>
      <c r="BB100" s="723"/>
      <c r="BC100" s="712"/>
      <c r="BD100" s="712"/>
      <c r="BE100" s="712"/>
      <c r="BF100" s="712"/>
      <c r="BG100" s="724"/>
      <c r="BH100" s="713"/>
      <c r="BI100" s="714"/>
      <c r="BJ100" s="714"/>
      <c r="BK100" s="714"/>
      <c r="BL100" s="218"/>
      <c r="BM100" s="713"/>
      <c r="BN100" s="713"/>
      <c r="BO100" s="713"/>
      <c r="BP100" s="713"/>
      <c r="BQ100" s="713"/>
      <c r="BR100" s="713"/>
      <c r="BS100" s="713"/>
      <c r="BT100" s="713"/>
      <c r="BU100" s="713"/>
      <c r="BV100" s="715"/>
      <c r="BW100" s="712"/>
    </row>
    <row r="101" spans="2:75" ht="15.75" customHeight="1">
      <c r="B101" s="363" t="s">
        <v>771</v>
      </c>
      <c r="C101" s="364">
        <v>18302338000163</v>
      </c>
      <c r="D101" s="365" t="s">
        <v>14</v>
      </c>
      <c r="E101" s="365" t="s">
        <v>607</v>
      </c>
      <c r="F101" s="365"/>
      <c r="G101" s="366"/>
      <c r="H101" s="366" t="s">
        <v>34</v>
      </c>
      <c r="I101" s="366" t="s">
        <v>34</v>
      </c>
      <c r="J101" s="366" t="s">
        <v>608</v>
      </c>
      <c r="K101" s="367" t="s">
        <v>48</v>
      </c>
      <c r="L101" s="368"/>
      <c r="M101" s="368" t="s">
        <v>1421</v>
      </c>
      <c r="N101" s="367">
        <v>514594</v>
      </c>
      <c r="O101" s="367" t="s">
        <v>1323</v>
      </c>
      <c r="P101" s="371">
        <v>43735</v>
      </c>
      <c r="Q101" s="372">
        <v>182771735.78999999</v>
      </c>
      <c r="R101" s="372">
        <v>159026181.18924603</v>
      </c>
      <c r="S101" s="367">
        <v>90</v>
      </c>
      <c r="T101" s="369">
        <v>-8.5556894101294301E-2</v>
      </c>
      <c r="U101" s="369">
        <v>-1.1060106691590654</v>
      </c>
      <c r="V101" s="369">
        <v>-0.10778034888888832</v>
      </c>
      <c r="W101" s="369">
        <v>-1.0566078080675816</v>
      </c>
      <c r="X101" s="369">
        <v>0.28045100044895155</v>
      </c>
      <c r="Y101" s="369">
        <v>2.1267108832873611</v>
      </c>
      <c r="Z101" s="369" t="s">
        <v>1424</v>
      </c>
      <c r="AA101" s="369" t="s">
        <v>1424</v>
      </c>
      <c r="AB101" s="369">
        <v>0.18504289066803292</v>
      </c>
      <c r="AC101" s="373">
        <v>-1.0491467181418863</v>
      </c>
      <c r="AD101" s="575">
        <v>0</v>
      </c>
      <c r="AE101" s="370" t="s">
        <v>2359</v>
      </c>
      <c r="AF101" s="370" t="s">
        <v>2317</v>
      </c>
      <c r="AG101" s="374" t="s">
        <v>1458</v>
      </c>
      <c r="AH101" s="374" t="s">
        <v>2318</v>
      </c>
      <c r="AI101" s="374">
        <v>20000</v>
      </c>
      <c r="AJ101" s="374">
        <v>1000</v>
      </c>
      <c r="AK101" s="374">
        <v>10000</v>
      </c>
      <c r="AL101" s="722">
        <v>0.02</v>
      </c>
      <c r="AM101" s="722">
        <v>0.2</v>
      </c>
      <c r="AN101" s="369" t="s">
        <v>34</v>
      </c>
      <c r="AO101" s="367" t="s">
        <v>1326</v>
      </c>
      <c r="AP101" s="370" t="s">
        <v>718</v>
      </c>
      <c r="AQ101" s="376" t="s">
        <v>661</v>
      </c>
      <c r="AR101" s="369" t="s">
        <v>34</v>
      </c>
      <c r="AS101" s="369" t="s">
        <v>34</v>
      </c>
      <c r="AT101" s="369"/>
      <c r="AW101" s="711"/>
      <c r="AX101" s="712"/>
      <c r="AY101" s="712"/>
      <c r="AZ101" s="712"/>
      <c r="BA101" s="712"/>
      <c r="BB101" s="723"/>
      <c r="BC101" s="712"/>
      <c r="BD101" s="712"/>
      <c r="BE101" s="712"/>
      <c r="BF101" s="712"/>
      <c r="BG101" s="724"/>
      <c r="BH101" s="713"/>
      <c r="BI101" s="714"/>
      <c r="BJ101" s="714"/>
      <c r="BK101" s="714"/>
      <c r="BL101" s="218"/>
      <c r="BM101" s="713"/>
      <c r="BN101" s="713"/>
      <c r="BO101" s="713"/>
      <c r="BP101" s="713"/>
      <c r="BQ101" s="713"/>
      <c r="BR101" s="713"/>
      <c r="BS101" s="713"/>
      <c r="BT101" s="713"/>
      <c r="BU101" s="713"/>
      <c r="BV101" s="715"/>
      <c r="BW101" s="712"/>
    </row>
    <row r="102" spans="2:75" ht="15.75" customHeight="1">
      <c r="B102" s="363" t="s">
        <v>772</v>
      </c>
      <c r="C102" s="364">
        <v>30921203000181</v>
      </c>
      <c r="D102" s="365" t="s">
        <v>11</v>
      </c>
      <c r="E102" s="365" t="s">
        <v>620</v>
      </c>
      <c r="F102" s="365" t="s">
        <v>665</v>
      </c>
      <c r="G102" s="366" t="s">
        <v>740</v>
      </c>
      <c r="H102" s="366" t="s">
        <v>34</v>
      </c>
      <c r="I102" s="366" t="s">
        <v>1306</v>
      </c>
      <c r="J102" s="366" t="s">
        <v>608</v>
      </c>
      <c r="K102" s="367" t="s">
        <v>48</v>
      </c>
      <c r="L102" s="368" t="s">
        <v>1341</v>
      </c>
      <c r="M102" s="368" t="s">
        <v>34</v>
      </c>
      <c r="N102" s="367">
        <v>474819</v>
      </c>
      <c r="O102" s="367" t="s">
        <v>1326</v>
      </c>
      <c r="P102" s="371">
        <v>43336</v>
      </c>
      <c r="Q102" s="372">
        <v>823565621.47000003</v>
      </c>
      <c r="R102" s="372">
        <v>717151610.39305556</v>
      </c>
      <c r="S102" s="367">
        <v>1</v>
      </c>
      <c r="T102" s="369">
        <v>8.5168234658835162E-2</v>
      </c>
      <c r="U102" s="369">
        <v>1.1009863926873147</v>
      </c>
      <c r="V102" s="369">
        <v>0.11639531226275257</v>
      </c>
      <c r="W102" s="369">
        <v>1.1410632552885327</v>
      </c>
      <c r="X102" s="369">
        <v>0.17673891419195664</v>
      </c>
      <c r="Y102" s="369">
        <v>1.340243292805948</v>
      </c>
      <c r="Z102" s="369">
        <v>0.20011456913455672</v>
      </c>
      <c r="AA102" s="369">
        <v>1.137516085755274</v>
      </c>
      <c r="AB102" s="369">
        <v>1.576882463940955E-3</v>
      </c>
      <c r="AC102" s="373">
        <v>8.2303198014544119</v>
      </c>
      <c r="AD102" s="575">
        <v>34474989000197</v>
      </c>
      <c r="AE102" s="370" t="s">
        <v>2360</v>
      </c>
      <c r="AF102" s="370" t="s">
        <v>2326</v>
      </c>
      <c r="AG102" s="374" t="s">
        <v>1459</v>
      </c>
      <c r="AH102" s="374" t="s">
        <v>2321</v>
      </c>
      <c r="AI102" s="374">
        <v>1000</v>
      </c>
      <c r="AJ102" s="374">
        <v>1000</v>
      </c>
      <c r="AK102" s="374">
        <v>1000</v>
      </c>
      <c r="AL102" s="722">
        <v>4.0000000000000001E-3</v>
      </c>
      <c r="AM102" s="722" t="s">
        <v>34</v>
      </c>
      <c r="AN102" s="369" t="s">
        <v>64</v>
      </c>
      <c r="AO102" s="367" t="s">
        <v>1326</v>
      </c>
      <c r="AP102" s="370" t="s">
        <v>11</v>
      </c>
      <c r="AQ102" s="376" t="s">
        <v>664</v>
      </c>
      <c r="AR102" s="369">
        <v>1.1200000000000001E-3</v>
      </c>
      <c r="AS102" s="369">
        <v>1.1200000000000001E-3</v>
      </c>
      <c r="AT102" s="369"/>
      <c r="AW102" s="711"/>
      <c r="AX102" s="712"/>
      <c r="AY102" s="712"/>
      <c r="AZ102" s="712"/>
      <c r="BA102" s="712"/>
      <c r="BB102" s="723"/>
      <c r="BC102" s="712"/>
      <c r="BD102" s="712"/>
      <c r="BE102" s="712"/>
      <c r="BF102" s="712"/>
      <c r="BG102" s="724"/>
      <c r="BH102" s="713"/>
      <c r="BI102" s="714"/>
      <c r="BJ102" s="714"/>
      <c r="BK102" s="714"/>
      <c r="BL102" s="218"/>
      <c r="BM102" s="713"/>
      <c r="BN102" s="713"/>
      <c r="BO102" s="713"/>
      <c r="BP102" s="713"/>
      <c r="BQ102" s="713"/>
      <c r="BR102" s="713"/>
      <c r="BS102" s="713"/>
      <c r="BT102" s="713"/>
      <c r="BU102" s="713"/>
      <c r="BV102" s="715"/>
      <c r="BW102" s="712"/>
    </row>
    <row r="103" spans="2:75" ht="15.75" customHeight="1">
      <c r="B103" s="363" t="s">
        <v>1762</v>
      </c>
      <c r="C103" s="364">
        <v>45605070000101</v>
      </c>
      <c r="D103" s="365" t="s">
        <v>11</v>
      </c>
      <c r="E103" s="365" t="s">
        <v>620</v>
      </c>
      <c r="F103" s="365" t="s">
        <v>665</v>
      </c>
      <c r="G103" s="366" t="s">
        <v>740</v>
      </c>
      <c r="H103" s="366" t="s">
        <v>34</v>
      </c>
      <c r="I103" s="366" t="s">
        <v>1306</v>
      </c>
      <c r="J103" s="366" t="s">
        <v>608</v>
      </c>
      <c r="K103" s="367" t="s">
        <v>48</v>
      </c>
      <c r="L103" s="368" t="s">
        <v>717</v>
      </c>
      <c r="M103" s="368" t="s">
        <v>34</v>
      </c>
      <c r="N103" s="367">
        <v>670189</v>
      </c>
      <c r="O103" s="367" t="s">
        <v>1323</v>
      </c>
      <c r="P103" s="371">
        <v>44795</v>
      </c>
      <c r="Q103" s="372">
        <v>55766913.539999999</v>
      </c>
      <c r="R103" s="372" t="s">
        <v>1424</v>
      </c>
      <c r="S103" s="367">
        <v>1</v>
      </c>
      <c r="T103" s="369" t="s">
        <v>1424</v>
      </c>
      <c r="U103" s="369" t="s">
        <v>1424</v>
      </c>
      <c r="V103" s="369" t="s">
        <v>1424</v>
      </c>
      <c r="W103" s="369" t="s">
        <v>1424</v>
      </c>
      <c r="X103" s="369" t="s">
        <v>1424</v>
      </c>
      <c r="Y103" s="369" t="s">
        <v>1424</v>
      </c>
      <c r="Z103" s="369" t="s">
        <v>1424</v>
      </c>
      <c r="AA103" s="369" t="s">
        <v>1424</v>
      </c>
      <c r="AB103" s="369" t="s">
        <v>1424</v>
      </c>
      <c r="AC103" s="373" t="s">
        <v>1424</v>
      </c>
      <c r="AD103" s="575">
        <v>34474989000197</v>
      </c>
      <c r="AE103" s="370" t="s">
        <v>2360</v>
      </c>
      <c r="AF103" s="370" t="s">
        <v>2326</v>
      </c>
      <c r="AG103" s="374" t="s">
        <v>1459</v>
      </c>
      <c r="AH103" s="374" t="s">
        <v>2321</v>
      </c>
      <c r="AI103" s="374">
        <v>1000</v>
      </c>
      <c r="AJ103" s="374" t="s">
        <v>1436</v>
      </c>
      <c r="AK103" s="374">
        <v>1000</v>
      </c>
      <c r="AL103" s="722">
        <v>4.0000000000000001E-3</v>
      </c>
      <c r="AM103" s="722" t="s">
        <v>34</v>
      </c>
      <c r="AN103" s="369" t="s">
        <v>64</v>
      </c>
      <c r="AO103" s="367" t="s">
        <v>1326</v>
      </c>
      <c r="AP103" s="370" t="s">
        <v>11</v>
      </c>
      <c r="AQ103" s="376" t="s">
        <v>664</v>
      </c>
      <c r="AR103" s="369">
        <v>8.0000000000000004E-4</v>
      </c>
      <c r="AS103" s="369">
        <v>8.0000000000000004E-4</v>
      </c>
      <c r="AT103" s="369"/>
      <c r="AW103" s="711"/>
      <c r="AX103" s="712"/>
      <c r="AY103" s="712"/>
      <c r="AZ103" s="712"/>
      <c r="BA103" s="712"/>
      <c r="BB103" s="723"/>
      <c r="BC103" s="712"/>
      <c r="BD103" s="712"/>
      <c r="BE103" s="712"/>
      <c r="BF103" s="712"/>
      <c r="BG103" s="724"/>
      <c r="BH103" s="713"/>
      <c r="BI103" s="714"/>
      <c r="BJ103" s="714"/>
      <c r="BK103" s="714"/>
      <c r="BL103" s="218"/>
      <c r="BM103" s="713"/>
      <c r="BN103" s="713"/>
      <c r="BO103" s="713"/>
      <c r="BP103" s="713"/>
      <c r="BQ103" s="713"/>
      <c r="BR103" s="713"/>
      <c r="BS103" s="713"/>
      <c r="BT103" s="713"/>
      <c r="BU103" s="713"/>
      <c r="BV103" s="715"/>
      <c r="BW103" s="712"/>
    </row>
    <row r="104" spans="2:75" ht="15.75" customHeight="1">
      <c r="B104" s="363" t="s">
        <v>773</v>
      </c>
      <c r="C104" s="364">
        <v>30910199000156</v>
      </c>
      <c r="D104" s="365" t="s">
        <v>11</v>
      </c>
      <c r="E104" s="365" t="s">
        <v>621</v>
      </c>
      <c r="F104" s="365" t="s">
        <v>694</v>
      </c>
      <c r="G104" s="366" t="s">
        <v>740</v>
      </c>
      <c r="H104" s="366" t="s">
        <v>34</v>
      </c>
      <c r="I104" s="366" t="s">
        <v>34</v>
      </c>
      <c r="J104" s="366" t="s">
        <v>608</v>
      </c>
      <c r="K104" s="367" t="s">
        <v>48</v>
      </c>
      <c r="L104" s="368" t="s">
        <v>717</v>
      </c>
      <c r="M104" s="368" t="s">
        <v>34</v>
      </c>
      <c r="N104" s="367">
        <v>477664</v>
      </c>
      <c r="O104" s="367" t="s">
        <v>1323</v>
      </c>
      <c r="P104" s="371">
        <v>43336</v>
      </c>
      <c r="Q104" s="372">
        <v>643022955.78999996</v>
      </c>
      <c r="R104" s="372">
        <v>630687552.91484106</v>
      </c>
      <c r="S104" s="367">
        <v>31</v>
      </c>
      <c r="T104" s="369">
        <v>6.7007830327898699E-2</v>
      </c>
      <c r="U104" s="369">
        <v>0.86622330132873782</v>
      </c>
      <c r="V104" s="369">
        <v>0.10327491195265925</v>
      </c>
      <c r="W104" s="369">
        <v>1.0124394611040426</v>
      </c>
      <c r="X104" s="369">
        <v>0.2036328890212471</v>
      </c>
      <c r="Y104" s="369">
        <v>1.5441851895107139</v>
      </c>
      <c r="Z104" s="369">
        <v>0.29353267937500438</v>
      </c>
      <c r="AA104" s="369">
        <v>1.6685349094168165</v>
      </c>
      <c r="AB104" s="369">
        <v>3.6017926739333413E-2</v>
      </c>
      <c r="AC104" s="373">
        <v>4.9846334755788563E-2</v>
      </c>
      <c r="AD104" s="575">
        <v>32319373000116</v>
      </c>
      <c r="AE104" s="370" t="s">
        <v>2360</v>
      </c>
      <c r="AF104" s="370" t="s">
        <v>2326</v>
      </c>
      <c r="AG104" s="374" t="s">
        <v>1459</v>
      </c>
      <c r="AH104" s="374" t="s">
        <v>2321</v>
      </c>
      <c r="AI104" s="374">
        <v>500</v>
      </c>
      <c r="AJ104" s="374">
        <v>100</v>
      </c>
      <c r="AK104" s="374">
        <v>100</v>
      </c>
      <c r="AL104" s="722">
        <v>6.9999999999999993E-3</v>
      </c>
      <c r="AM104" s="722" t="s">
        <v>34</v>
      </c>
      <c r="AN104" s="369" t="s">
        <v>636</v>
      </c>
      <c r="AO104" s="367" t="s">
        <v>1326</v>
      </c>
      <c r="AP104" s="370" t="s">
        <v>11</v>
      </c>
      <c r="AQ104" s="376" t="s">
        <v>677</v>
      </c>
      <c r="AR104" s="369">
        <v>1.9600000000000004E-3</v>
      </c>
      <c r="AS104" s="369">
        <v>1.9600000000000004E-3</v>
      </c>
      <c r="AT104" s="369"/>
      <c r="AW104" s="711"/>
      <c r="AX104" s="712"/>
      <c r="AY104" s="712"/>
      <c r="AZ104" s="712"/>
      <c r="BA104" s="712"/>
      <c r="BB104" s="723"/>
      <c r="BC104" s="712"/>
      <c r="BD104" s="712"/>
      <c r="BE104" s="712"/>
      <c r="BF104" s="712"/>
      <c r="BG104" s="724"/>
      <c r="BH104" s="713"/>
      <c r="BI104" s="714"/>
      <c r="BJ104" s="714"/>
      <c r="BK104" s="714"/>
      <c r="BL104" s="218"/>
      <c r="BM104" s="713"/>
      <c r="BN104" s="713"/>
      <c r="BO104" s="713"/>
      <c r="BP104" s="713"/>
      <c r="BQ104" s="713"/>
      <c r="BR104" s="713"/>
      <c r="BS104" s="713"/>
      <c r="BT104" s="713"/>
      <c r="BU104" s="713"/>
      <c r="BV104" s="715"/>
      <c r="BW104" s="712"/>
    </row>
    <row r="105" spans="2:75" ht="15.75" customHeight="1">
      <c r="B105" s="363" t="s">
        <v>774</v>
      </c>
      <c r="C105" s="364">
        <v>37368116000198</v>
      </c>
      <c r="D105" s="365" t="s">
        <v>11</v>
      </c>
      <c r="E105" s="365" t="s">
        <v>621</v>
      </c>
      <c r="F105" s="365" t="s">
        <v>694</v>
      </c>
      <c r="G105" s="366" t="s">
        <v>868</v>
      </c>
      <c r="H105" s="366" t="s">
        <v>34</v>
      </c>
      <c r="I105" s="366"/>
      <c r="J105" s="366" t="s">
        <v>608</v>
      </c>
      <c r="K105" s="367" t="s">
        <v>48</v>
      </c>
      <c r="L105" s="368" t="s">
        <v>717</v>
      </c>
      <c r="M105" s="368" t="s">
        <v>34</v>
      </c>
      <c r="N105" s="367">
        <v>547263</v>
      </c>
      <c r="O105" s="367" t="s">
        <v>1323</v>
      </c>
      <c r="P105" s="371">
        <v>44041</v>
      </c>
      <c r="Q105" s="372">
        <v>39749749.409999996</v>
      </c>
      <c r="R105" s="372">
        <v>55493641.621388875</v>
      </c>
      <c r="S105" s="367">
        <v>31</v>
      </c>
      <c r="T105" s="369">
        <v>4.5558817931812268E-2</v>
      </c>
      <c r="U105" s="369">
        <v>0.58894773163694647</v>
      </c>
      <c r="V105" s="369">
        <v>6.2798709258773844E-2</v>
      </c>
      <c r="W105" s="369">
        <v>0.61563733299648971</v>
      </c>
      <c r="X105" s="369">
        <v>0.17306534251846273</v>
      </c>
      <c r="Y105" s="369">
        <v>1.3123859314627933</v>
      </c>
      <c r="Z105" s="369" t="s">
        <v>1424</v>
      </c>
      <c r="AA105" s="369" t="s">
        <v>1424</v>
      </c>
      <c r="AB105" s="369">
        <v>6.5377679878984518E-2</v>
      </c>
      <c r="AC105" s="373">
        <v>-0.52181275136622463</v>
      </c>
      <c r="AD105" s="575">
        <v>37368078000173</v>
      </c>
      <c r="AE105" s="370" t="s">
        <v>2360</v>
      </c>
      <c r="AF105" s="370" t="s">
        <v>2326</v>
      </c>
      <c r="AG105" s="374" t="s">
        <v>1459</v>
      </c>
      <c r="AH105" s="374" t="s">
        <v>2321</v>
      </c>
      <c r="AI105" s="374">
        <v>500</v>
      </c>
      <c r="AJ105" s="374">
        <v>100</v>
      </c>
      <c r="AK105" s="374">
        <v>100</v>
      </c>
      <c r="AL105" s="722">
        <v>6.9999999999999993E-3</v>
      </c>
      <c r="AM105" s="722" t="s">
        <v>34</v>
      </c>
      <c r="AN105" s="369" t="s">
        <v>636</v>
      </c>
      <c r="AO105" s="367" t="s">
        <v>1326</v>
      </c>
      <c r="AP105" s="370" t="s">
        <v>11</v>
      </c>
      <c r="AQ105" s="376" t="s">
        <v>677</v>
      </c>
      <c r="AR105" s="369">
        <v>1.8666666666666666E-3</v>
      </c>
      <c r="AS105" s="369">
        <v>1.8666666666666666E-3</v>
      </c>
      <c r="AT105" s="369"/>
      <c r="AW105" s="711"/>
      <c r="AX105" s="712"/>
      <c r="AY105" s="712"/>
      <c r="AZ105" s="712"/>
      <c r="BA105" s="712"/>
      <c r="BB105" s="723"/>
      <c r="BC105" s="712"/>
      <c r="BD105" s="712"/>
      <c r="BE105" s="712"/>
      <c r="BF105" s="712"/>
      <c r="BG105" s="724"/>
      <c r="BH105" s="713"/>
      <c r="BI105" s="714"/>
      <c r="BJ105" s="714"/>
      <c r="BK105" s="714"/>
      <c r="BL105" s="218"/>
      <c r="BM105" s="713"/>
      <c r="BN105" s="713"/>
      <c r="BO105" s="713"/>
      <c r="BP105" s="713"/>
      <c r="BQ105" s="713"/>
      <c r="BR105" s="713"/>
      <c r="BS105" s="713"/>
      <c r="BT105" s="713"/>
      <c r="BU105" s="713"/>
      <c r="BV105" s="715"/>
      <c r="BW105" s="712"/>
    </row>
    <row r="106" spans="2:75" ht="15.75" customHeight="1">
      <c r="B106" s="363" t="s">
        <v>775</v>
      </c>
      <c r="C106" s="364">
        <v>32102131000176</v>
      </c>
      <c r="D106" s="365" t="s">
        <v>11</v>
      </c>
      <c r="E106" s="365" t="s">
        <v>620</v>
      </c>
      <c r="F106" s="365" t="s">
        <v>665</v>
      </c>
      <c r="G106" s="366" t="s">
        <v>740</v>
      </c>
      <c r="H106" s="366" t="s">
        <v>34</v>
      </c>
      <c r="I106" s="366"/>
      <c r="J106" s="366" t="s">
        <v>608</v>
      </c>
      <c r="K106" s="367" t="s">
        <v>48</v>
      </c>
      <c r="L106" s="368" t="s">
        <v>717</v>
      </c>
      <c r="M106" s="368" t="s">
        <v>34</v>
      </c>
      <c r="N106" s="367">
        <v>485357</v>
      </c>
      <c r="O106" s="367" t="s">
        <v>1326</v>
      </c>
      <c r="P106" s="371">
        <v>43447</v>
      </c>
      <c r="Q106" s="372">
        <v>462909875.31</v>
      </c>
      <c r="R106" s="372">
        <v>364741279.20591247</v>
      </c>
      <c r="S106" s="367">
        <v>61</v>
      </c>
      <c r="T106" s="369">
        <v>9.5616480493036837E-2</v>
      </c>
      <c r="U106" s="369">
        <v>1.2360529058889549</v>
      </c>
      <c r="V106" s="369">
        <v>0.13284031042805844</v>
      </c>
      <c r="W106" s="369">
        <v>1.3022792250292896</v>
      </c>
      <c r="X106" s="369">
        <v>0.2240674455912639</v>
      </c>
      <c r="Y106" s="369">
        <v>1.6991441441339348</v>
      </c>
      <c r="Z106" s="369">
        <v>0.26629863841196011</v>
      </c>
      <c r="AA106" s="369">
        <v>1.5137277916264542</v>
      </c>
      <c r="AB106" s="369">
        <v>2.7518193361133802E-3</v>
      </c>
      <c r="AC106" s="373">
        <v>10.03357930847856</v>
      </c>
      <c r="AD106" s="575">
        <v>34962302000162</v>
      </c>
      <c r="AE106" s="370" t="s">
        <v>2360</v>
      </c>
      <c r="AF106" s="370" t="s">
        <v>2326</v>
      </c>
      <c r="AG106" s="374" t="s">
        <v>1459</v>
      </c>
      <c r="AH106" s="374" t="s">
        <v>2318</v>
      </c>
      <c r="AI106" s="374">
        <v>1000</v>
      </c>
      <c r="AJ106" s="374">
        <v>1000</v>
      </c>
      <c r="AK106" s="374">
        <v>1000</v>
      </c>
      <c r="AL106" s="722">
        <v>6.9999999999999993E-3</v>
      </c>
      <c r="AM106" s="722" t="s">
        <v>34</v>
      </c>
      <c r="AN106" s="369" t="s">
        <v>64</v>
      </c>
      <c r="AO106" s="367" t="s">
        <v>1326</v>
      </c>
      <c r="AP106" s="370" t="s">
        <v>11</v>
      </c>
      <c r="AQ106" s="376" t="s">
        <v>671</v>
      </c>
      <c r="AR106" s="369">
        <v>1.8666666666666666E-3</v>
      </c>
      <c r="AS106" s="369">
        <v>1.8666666666666666E-3</v>
      </c>
      <c r="AT106" s="369"/>
      <c r="AW106" s="711"/>
      <c r="AX106" s="712"/>
      <c r="AY106" s="712"/>
      <c r="AZ106" s="712"/>
      <c r="BA106" s="712"/>
      <c r="BB106" s="723"/>
      <c r="BC106" s="712"/>
      <c r="BD106" s="712"/>
      <c r="BE106" s="712"/>
      <c r="BF106" s="712"/>
      <c r="BG106" s="724"/>
      <c r="BH106" s="713"/>
      <c r="BI106" s="714"/>
      <c r="BJ106" s="714"/>
      <c r="BK106" s="714"/>
      <c r="BL106" s="218"/>
      <c r="BM106" s="713"/>
      <c r="BN106" s="713"/>
      <c r="BO106" s="713"/>
      <c r="BP106" s="713"/>
      <c r="BQ106" s="713"/>
      <c r="BR106" s="713"/>
      <c r="BS106" s="713"/>
      <c r="BT106" s="713"/>
      <c r="BU106" s="713"/>
      <c r="BV106" s="715"/>
      <c r="BW106" s="712"/>
    </row>
    <row r="107" spans="2:75" ht="15.75" customHeight="1">
      <c r="B107" s="363" t="s">
        <v>92</v>
      </c>
      <c r="C107" s="364">
        <v>6041290000106</v>
      </c>
      <c r="D107" s="365" t="s">
        <v>13</v>
      </c>
      <c r="E107" s="365" t="s">
        <v>615</v>
      </c>
      <c r="F107" s="365" t="s">
        <v>619</v>
      </c>
      <c r="G107" s="366" t="s">
        <v>34</v>
      </c>
      <c r="H107" s="366" t="s">
        <v>1340</v>
      </c>
      <c r="I107" s="366" t="s">
        <v>34</v>
      </c>
      <c r="J107" s="366" t="s">
        <v>611</v>
      </c>
      <c r="K107" s="367" t="s">
        <v>48</v>
      </c>
      <c r="L107" s="368"/>
      <c r="M107" s="368" t="s">
        <v>34</v>
      </c>
      <c r="N107" s="367">
        <v>129925</v>
      </c>
      <c r="O107" s="367" t="s">
        <v>1323</v>
      </c>
      <c r="P107" s="371">
        <v>37978</v>
      </c>
      <c r="Q107" s="372">
        <v>332928355.56</v>
      </c>
      <c r="R107" s="372">
        <v>497741328.2280553</v>
      </c>
      <c r="S107" s="367">
        <v>5</v>
      </c>
      <c r="T107" s="369">
        <v>3.0209691174335029E-2</v>
      </c>
      <c r="U107" s="369">
        <v>0.39052657417947972</v>
      </c>
      <c r="V107" s="369">
        <v>4.8027881976268727E-2</v>
      </c>
      <c r="W107" s="369">
        <v>0.47083383589144762</v>
      </c>
      <c r="X107" s="369">
        <v>0.15521125514350254</v>
      </c>
      <c r="Y107" s="369">
        <v>1.1769951435151396</v>
      </c>
      <c r="Z107" s="369">
        <v>0.32501724685685618</v>
      </c>
      <c r="AA107" s="369">
        <v>1.8475033979108872</v>
      </c>
      <c r="AB107" s="369">
        <v>0.10869833116264545</v>
      </c>
      <c r="AC107" s="373">
        <v>-0.40801654383757613</v>
      </c>
      <c r="AD107" s="575">
        <v>22118342000143</v>
      </c>
      <c r="AE107" s="370" t="s">
        <v>2360</v>
      </c>
      <c r="AF107" s="370" t="s">
        <v>2326</v>
      </c>
      <c r="AG107" s="374" t="s">
        <v>1459</v>
      </c>
      <c r="AH107" s="374" t="s">
        <v>2321</v>
      </c>
      <c r="AI107" s="374">
        <v>1000</v>
      </c>
      <c r="AJ107" s="374">
        <v>1000</v>
      </c>
      <c r="AK107" s="374">
        <v>1000</v>
      </c>
      <c r="AL107" s="722">
        <v>0.02</v>
      </c>
      <c r="AM107" s="722">
        <v>0.2</v>
      </c>
      <c r="AN107" s="369" t="s">
        <v>64</v>
      </c>
      <c r="AO107" s="367" t="s">
        <v>1326</v>
      </c>
      <c r="AP107" s="370" t="s">
        <v>13</v>
      </c>
      <c r="AQ107" s="376" t="s">
        <v>670</v>
      </c>
      <c r="AR107" s="369">
        <v>5.0000000000000001E-3</v>
      </c>
      <c r="AS107" s="369">
        <v>5.0000000000000001E-3</v>
      </c>
      <c r="AT107" s="369"/>
      <c r="AW107" s="711"/>
      <c r="AX107" s="712"/>
      <c r="AY107" s="712"/>
      <c r="AZ107" s="712"/>
      <c r="BA107" s="712"/>
      <c r="BB107" s="723"/>
      <c r="BC107" s="712"/>
      <c r="BD107" s="712"/>
      <c r="BE107" s="712"/>
      <c r="BF107" s="712"/>
      <c r="BG107" s="724"/>
      <c r="BH107" s="713"/>
      <c r="BI107" s="714"/>
      <c r="BJ107" s="714"/>
      <c r="BK107" s="714"/>
      <c r="BL107" s="218"/>
      <c r="BM107" s="713"/>
      <c r="BN107" s="713"/>
      <c r="BO107" s="713"/>
      <c r="BP107" s="713"/>
      <c r="BQ107" s="713"/>
      <c r="BR107" s="713"/>
      <c r="BS107" s="713"/>
      <c r="BT107" s="713"/>
      <c r="BU107" s="713"/>
      <c r="BV107" s="715"/>
      <c r="BW107" s="712"/>
    </row>
    <row r="108" spans="2:75" ht="15.75" customHeight="1">
      <c r="B108" s="363" t="s">
        <v>1542</v>
      </c>
      <c r="C108" s="364">
        <v>4515848000104</v>
      </c>
      <c r="D108" s="365" t="s">
        <v>14</v>
      </c>
      <c r="E108" s="365" t="s">
        <v>607</v>
      </c>
      <c r="F108" s="365"/>
      <c r="G108" s="366"/>
      <c r="H108" s="366" t="s">
        <v>34</v>
      </c>
      <c r="I108" s="366" t="s">
        <v>34</v>
      </c>
      <c r="J108" s="366" t="s">
        <v>608</v>
      </c>
      <c r="K108" s="367" t="s">
        <v>48</v>
      </c>
      <c r="L108" s="368"/>
      <c r="M108" s="368"/>
      <c r="N108" s="367">
        <v>93386</v>
      </c>
      <c r="O108" s="367" t="s">
        <v>1323</v>
      </c>
      <c r="P108" s="371">
        <v>37090</v>
      </c>
      <c r="Q108" s="372" t="s">
        <v>1396</v>
      </c>
      <c r="R108" s="372" t="s">
        <v>1424</v>
      </c>
      <c r="S108" s="367">
        <v>3</v>
      </c>
      <c r="T108" s="369" t="s">
        <v>1424</v>
      </c>
      <c r="U108" s="369" t="s">
        <v>1424</v>
      </c>
      <c r="V108" s="369" t="s">
        <v>1424</v>
      </c>
      <c r="W108" s="369" t="s">
        <v>1424</v>
      </c>
      <c r="X108" s="369" t="s">
        <v>1424</v>
      </c>
      <c r="Y108" s="369" t="s">
        <v>1424</v>
      </c>
      <c r="Z108" s="369" t="s">
        <v>1424</v>
      </c>
      <c r="AA108" s="369" t="s">
        <v>1424</v>
      </c>
      <c r="AB108" s="369" t="s">
        <v>1424</v>
      </c>
      <c r="AC108" s="373" t="s">
        <v>1424</v>
      </c>
      <c r="AD108" s="575">
        <v>0</v>
      </c>
      <c r="AE108" s="370" t="s">
        <v>2360</v>
      </c>
      <c r="AF108" s="370" t="s">
        <v>2326</v>
      </c>
      <c r="AG108" s="374" t="s">
        <v>1459</v>
      </c>
      <c r="AH108" s="374" t="s">
        <v>2321</v>
      </c>
      <c r="AI108" s="374">
        <v>500</v>
      </c>
      <c r="AJ108" s="374">
        <v>100</v>
      </c>
      <c r="AK108" s="374">
        <v>100</v>
      </c>
      <c r="AL108" s="722">
        <v>2.9350000000000001E-2</v>
      </c>
      <c r="AM108" s="722" t="s">
        <v>34</v>
      </c>
      <c r="AN108" s="369" t="s">
        <v>2335</v>
      </c>
      <c r="AO108" s="367" t="s">
        <v>1326</v>
      </c>
      <c r="AP108" s="370" t="s">
        <v>718</v>
      </c>
      <c r="AQ108" s="376" t="s">
        <v>672</v>
      </c>
      <c r="AR108" s="369">
        <v>3.4999999999999996E-3</v>
      </c>
      <c r="AS108" s="369">
        <v>3.4999999999999996E-3</v>
      </c>
      <c r="AT108" s="369"/>
      <c r="AW108" s="711"/>
      <c r="AX108" s="712"/>
      <c r="AY108" s="712"/>
      <c r="AZ108" s="712"/>
      <c r="BA108" s="712"/>
      <c r="BB108" s="723"/>
      <c r="BC108" s="712"/>
      <c r="BD108" s="712"/>
      <c r="BE108" s="712"/>
      <c r="BF108" s="712"/>
      <c r="BG108" s="724"/>
      <c r="BH108" s="713"/>
      <c r="BI108" s="714"/>
      <c r="BJ108" s="714"/>
      <c r="BK108" s="714"/>
      <c r="BL108" s="218"/>
      <c r="BM108" s="713"/>
      <c r="BN108" s="713"/>
      <c r="BO108" s="713"/>
      <c r="BP108" s="713"/>
      <c r="BQ108" s="713"/>
      <c r="BR108" s="713"/>
      <c r="BS108" s="713"/>
      <c r="BT108" s="713"/>
      <c r="BU108" s="713"/>
      <c r="BV108" s="715"/>
      <c r="BW108" s="712"/>
    </row>
    <row r="109" spans="2:75" ht="15.75" customHeight="1">
      <c r="B109" s="363" t="s">
        <v>93</v>
      </c>
      <c r="C109" s="364">
        <v>3168062000103</v>
      </c>
      <c r="D109" s="365" t="s">
        <v>14</v>
      </c>
      <c r="E109" s="365" t="s">
        <v>607</v>
      </c>
      <c r="F109" s="365"/>
      <c r="G109" s="366"/>
      <c r="H109" s="366" t="s">
        <v>34</v>
      </c>
      <c r="I109" s="366" t="s">
        <v>34</v>
      </c>
      <c r="J109" s="366" t="s">
        <v>608</v>
      </c>
      <c r="K109" s="367" t="s">
        <v>48</v>
      </c>
      <c r="L109" s="368" t="s">
        <v>717</v>
      </c>
      <c r="M109" s="368" t="s">
        <v>34</v>
      </c>
      <c r="N109" s="367">
        <v>67229</v>
      </c>
      <c r="O109" s="367" t="s">
        <v>1323</v>
      </c>
      <c r="P109" s="371">
        <v>36328</v>
      </c>
      <c r="Q109" s="372">
        <v>544835935.88</v>
      </c>
      <c r="R109" s="372">
        <v>597186873.72575402</v>
      </c>
      <c r="S109" s="367">
        <v>3</v>
      </c>
      <c r="T109" s="369">
        <v>3.4030528786184178E-3</v>
      </c>
      <c r="U109" s="369">
        <v>4.3991928774416572E-2</v>
      </c>
      <c r="V109" s="369">
        <v>-6.9944204029407042E-2</v>
      </c>
      <c r="W109" s="369">
        <v>-0.68568707439174581</v>
      </c>
      <c r="X109" s="369">
        <v>2.362322496287228E-2</v>
      </c>
      <c r="Y109" s="369">
        <v>0.17913920630149766</v>
      </c>
      <c r="Z109" s="369">
        <v>0.15108691691999154</v>
      </c>
      <c r="AA109" s="369">
        <v>0.85882701637830339</v>
      </c>
      <c r="AB109" s="369">
        <v>0.19728470930678341</v>
      </c>
      <c r="AC109" s="373">
        <v>-0.76136878695467058</v>
      </c>
      <c r="AD109" s="575">
        <v>36352662000178</v>
      </c>
      <c r="AE109" s="370" t="s">
        <v>2360</v>
      </c>
      <c r="AF109" s="370" t="s">
        <v>2326</v>
      </c>
      <c r="AG109" s="374" t="s">
        <v>1459</v>
      </c>
      <c r="AH109" s="374" t="s">
        <v>2321</v>
      </c>
      <c r="AI109" s="374">
        <v>5000</v>
      </c>
      <c r="AJ109" s="374">
        <v>1000</v>
      </c>
      <c r="AK109" s="374">
        <v>1000</v>
      </c>
      <c r="AL109" s="722">
        <v>2.9350000000000001E-2</v>
      </c>
      <c r="AM109" s="722" t="s">
        <v>34</v>
      </c>
      <c r="AN109" s="369" t="s">
        <v>2335</v>
      </c>
      <c r="AO109" s="367" t="s">
        <v>1326</v>
      </c>
      <c r="AP109" s="370" t="s">
        <v>718</v>
      </c>
      <c r="AQ109" s="376" t="s">
        <v>669</v>
      </c>
      <c r="AR109" s="369">
        <v>7.4999999999999997E-3</v>
      </c>
      <c r="AS109" s="369">
        <v>7.4999999999999997E-3</v>
      </c>
      <c r="AT109" s="369"/>
      <c r="AW109" s="711"/>
      <c r="AX109" s="712"/>
      <c r="AY109" s="712"/>
      <c r="AZ109" s="712"/>
      <c r="BA109" s="712"/>
      <c r="BB109" s="723"/>
      <c r="BC109" s="712"/>
      <c r="BD109" s="712"/>
      <c r="BE109" s="712"/>
      <c r="BF109" s="712"/>
      <c r="BG109" s="724"/>
      <c r="BH109" s="713"/>
      <c r="BI109" s="714"/>
      <c r="BJ109" s="714"/>
      <c r="BK109" s="714"/>
      <c r="BL109" s="218"/>
      <c r="BM109" s="713"/>
      <c r="BN109" s="713"/>
      <c r="BO109" s="713"/>
      <c r="BP109" s="713"/>
      <c r="BQ109" s="713"/>
      <c r="BR109" s="713"/>
      <c r="BS109" s="713"/>
      <c r="BT109" s="713"/>
      <c r="BU109" s="713"/>
      <c r="BV109" s="715"/>
      <c r="BW109" s="712"/>
    </row>
    <row r="110" spans="2:75" ht="15.75" customHeight="1">
      <c r="B110" s="363" t="s">
        <v>94</v>
      </c>
      <c r="C110" s="364">
        <v>10237480000162</v>
      </c>
      <c r="D110" s="365" t="s">
        <v>14</v>
      </c>
      <c r="E110" s="365" t="s">
        <v>607</v>
      </c>
      <c r="F110" s="365"/>
      <c r="G110" s="366"/>
      <c r="H110" s="366" t="s">
        <v>34</v>
      </c>
      <c r="I110" s="366" t="s">
        <v>34</v>
      </c>
      <c r="J110" s="366" t="s">
        <v>608</v>
      </c>
      <c r="K110" s="367" t="s">
        <v>48</v>
      </c>
      <c r="L110" s="368"/>
      <c r="M110" s="368" t="s">
        <v>34</v>
      </c>
      <c r="N110" s="367">
        <v>216542</v>
      </c>
      <c r="O110" s="367" t="s">
        <v>1323</v>
      </c>
      <c r="P110" s="371">
        <v>39696</v>
      </c>
      <c r="Q110" s="372">
        <v>27680569.469999999</v>
      </c>
      <c r="R110" s="372">
        <v>36859212.140079372</v>
      </c>
      <c r="S110" s="367">
        <v>32</v>
      </c>
      <c r="T110" s="369">
        <v>4.4582883524346695E-3</v>
      </c>
      <c r="U110" s="369">
        <v>5.7633163706742624E-2</v>
      </c>
      <c r="V110" s="369">
        <v>-0.20025123121569688</v>
      </c>
      <c r="W110" s="369">
        <v>-1.9631316530231202</v>
      </c>
      <c r="X110" s="369">
        <v>-9.1959550926308031E-2</v>
      </c>
      <c r="Y110" s="369">
        <v>-0.69734598009678361</v>
      </c>
      <c r="Z110" s="369">
        <v>-4.6877351576188109E-2</v>
      </c>
      <c r="AA110" s="369">
        <v>-0.26646606344620777</v>
      </c>
      <c r="AB110" s="369">
        <v>0.23302784699563925</v>
      </c>
      <c r="AC110" s="373">
        <v>-1.2589341967558996</v>
      </c>
      <c r="AD110" s="575">
        <v>26703040000193</v>
      </c>
      <c r="AE110" s="370" t="s">
        <v>2360</v>
      </c>
      <c r="AF110" s="370" t="s">
        <v>2326</v>
      </c>
      <c r="AG110" s="374" t="s">
        <v>1459</v>
      </c>
      <c r="AH110" s="374" t="s">
        <v>2321</v>
      </c>
      <c r="AI110" s="374">
        <v>1000</v>
      </c>
      <c r="AJ110" s="374">
        <v>1000</v>
      </c>
      <c r="AK110" s="374">
        <v>1000</v>
      </c>
      <c r="AL110" s="722">
        <v>0.02</v>
      </c>
      <c r="AM110" s="722">
        <v>0.2</v>
      </c>
      <c r="AN110" s="369" t="s">
        <v>668</v>
      </c>
      <c r="AO110" s="367" t="s">
        <v>1326</v>
      </c>
      <c r="AP110" s="370" t="s">
        <v>718</v>
      </c>
      <c r="AQ110" s="376" t="s">
        <v>661</v>
      </c>
      <c r="AR110" s="369">
        <v>4.6666666666666662E-3</v>
      </c>
      <c r="AS110" s="369">
        <v>4.6666666666666662E-3</v>
      </c>
      <c r="AT110" s="369"/>
      <c r="AW110" s="711"/>
      <c r="AX110" s="712"/>
      <c r="AY110" s="712"/>
      <c r="AZ110" s="712"/>
      <c r="BA110" s="712"/>
      <c r="BB110" s="723"/>
      <c r="BC110" s="712"/>
      <c r="BD110" s="712"/>
      <c r="BE110" s="712"/>
      <c r="BF110" s="712"/>
      <c r="BG110" s="724"/>
      <c r="BH110" s="713"/>
      <c r="BI110" s="714"/>
      <c r="BJ110" s="714"/>
      <c r="BK110" s="714"/>
      <c r="BL110" s="218"/>
      <c r="BM110" s="713"/>
      <c r="BN110" s="713"/>
      <c r="BO110" s="713"/>
      <c r="BP110" s="713"/>
      <c r="BQ110" s="713"/>
      <c r="BR110" s="713"/>
      <c r="BS110" s="713"/>
      <c r="BT110" s="713"/>
      <c r="BU110" s="713"/>
      <c r="BV110" s="715"/>
      <c r="BW110" s="712"/>
    </row>
    <row r="111" spans="2:75" ht="15.75" customHeight="1">
      <c r="B111" s="363" t="s">
        <v>532</v>
      </c>
      <c r="C111" s="364">
        <v>41888275000190</v>
      </c>
      <c r="D111" s="365" t="s">
        <v>13</v>
      </c>
      <c r="E111" s="365" t="s">
        <v>615</v>
      </c>
      <c r="F111" s="365" t="s">
        <v>619</v>
      </c>
      <c r="G111" s="366" t="s">
        <v>34</v>
      </c>
      <c r="H111" s="366" t="s">
        <v>1340</v>
      </c>
      <c r="I111" s="366" t="s">
        <v>34</v>
      </c>
      <c r="J111" s="366" t="s">
        <v>611</v>
      </c>
      <c r="K111" s="367" t="s">
        <v>48</v>
      </c>
      <c r="L111" s="368"/>
      <c r="M111" s="368" t="s">
        <v>34</v>
      </c>
      <c r="N111" s="367">
        <v>603996</v>
      </c>
      <c r="O111" s="367" t="s">
        <v>1323</v>
      </c>
      <c r="P111" s="371">
        <v>44406</v>
      </c>
      <c r="Q111" s="372">
        <v>23587842.640000001</v>
      </c>
      <c r="R111" s="372">
        <v>25329165.276746042</v>
      </c>
      <c r="S111" s="367">
        <v>16</v>
      </c>
      <c r="T111" s="369">
        <v>3.5109361501376002E-2</v>
      </c>
      <c r="U111" s="369">
        <v>0.45386556882149565</v>
      </c>
      <c r="V111" s="369">
        <v>6.9944286963465441E-2</v>
      </c>
      <c r="W111" s="369">
        <v>0.68568788742282771</v>
      </c>
      <c r="X111" s="369" t="s">
        <v>1424</v>
      </c>
      <c r="Y111" s="369" t="s">
        <v>1424</v>
      </c>
      <c r="Z111" s="369" t="s">
        <v>1424</v>
      </c>
      <c r="AA111" s="369" t="s">
        <v>1424</v>
      </c>
      <c r="AB111" s="369">
        <v>8.1744943084957361E-2</v>
      </c>
      <c r="AC111" s="373">
        <v>-0.32061301341052678</v>
      </c>
      <c r="AD111" s="575">
        <v>19736757000176</v>
      </c>
      <c r="AE111" s="370" t="s">
        <v>2360</v>
      </c>
      <c r="AF111" s="370" t="s">
        <v>2326</v>
      </c>
      <c r="AG111" s="374" t="s">
        <v>1459</v>
      </c>
      <c r="AH111" s="374" t="s">
        <v>2321</v>
      </c>
      <c r="AI111" s="374">
        <v>1000</v>
      </c>
      <c r="AJ111" s="374">
        <v>1000</v>
      </c>
      <c r="AK111" s="374">
        <v>1000</v>
      </c>
      <c r="AL111" s="722">
        <v>0.02</v>
      </c>
      <c r="AM111" s="722">
        <v>0.2</v>
      </c>
      <c r="AN111" s="369" t="s">
        <v>64</v>
      </c>
      <c r="AO111" s="367" t="s">
        <v>1326</v>
      </c>
      <c r="AP111" s="370" t="s">
        <v>13</v>
      </c>
      <c r="AQ111" s="376" t="s">
        <v>666</v>
      </c>
      <c r="AR111" s="369">
        <v>4.0000000000000001E-3</v>
      </c>
      <c r="AS111" s="369">
        <v>4.0000000000000001E-3</v>
      </c>
      <c r="AT111" s="369"/>
      <c r="AW111" s="711"/>
      <c r="AX111" s="712"/>
      <c r="AY111" s="712"/>
      <c r="AZ111" s="712"/>
      <c r="BA111" s="712"/>
      <c r="BB111" s="723"/>
      <c r="BC111" s="712"/>
      <c r="BD111" s="712"/>
      <c r="BE111" s="712"/>
      <c r="BF111" s="712"/>
      <c r="BG111" s="724"/>
      <c r="BH111" s="713"/>
      <c r="BI111" s="714"/>
      <c r="BJ111" s="714"/>
      <c r="BK111" s="714"/>
      <c r="BL111" s="218"/>
      <c r="BM111" s="713"/>
      <c r="BN111" s="713"/>
      <c r="BO111" s="713"/>
      <c r="BP111" s="713"/>
      <c r="BQ111" s="713"/>
      <c r="BR111" s="713"/>
      <c r="BS111" s="713"/>
      <c r="BT111" s="713"/>
      <c r="BU111" s="713"/>
      <c r="BV111" s="715"/>
      <c r="BW111" s="712"/>
    </row>
    <row r="112" spans="2:75" ht="15.75" customHeight="1">
      <c r="B112" s="363" t="s">
        <v>776</v>
      </c>
      <c r="C112" s="364">
        <v>17414721000140</v>
      </c>
      <c r="D112" s="365" t="s">
        <v>13</v>
      </c>
      <c r="E112" s="365" t="s">
        <v>615</v>
      </c>
      <c r="F112" s="365" t="s">
        <v>619</v>
      </c>
      <c r="G112" s="366" t="s">
        <v>34</v>
      </c>
      <c r="H112" s="366" t="s">
        <v>1340</v>
      </c>
      <c r="I112" s="366" t="s">
        <v>34</v>
      </c>
      <c r="J112" s="366" t="s">
        <v>611</v>
      </c>
      <c r="K112" s="367" t="s">
        <v>48</v>
      </c>
      <c r="L112" s="368" t="s">
        <v>717</v>
      </c>
      <c r="M112" s="368" t="s">
        <v>34</v>
      </c>
      <c r="N112" s="367">
        <v>398322</v>
      </c>
      <c r="O112" s="367" t="s">
        <v>1323</v>
      </c>
      <c r="P112" s="371">
        <v>42185</v>
      </c>
      <c r="Q112" s="372">
        <v>661506968.36000001</v>
      </c>
      <c r="R112" s="372">
        <v>982584435.49500024</v>
      </c>
      <c r="S112" s="367">
        <v>1</v>
      </c>
      <c r="T112" s="369">
        <v>3.5109595557475393E-2</v>
      </c>
      <c r="U112" s="369">
        <v>0.45386859451037587</v>
      </c>
      <c r="V112" s="369">
        <v>7.3740490366955846E-2</v>
      </c>
      <c r="W112" s="369">
        <v>0.72290337427633344</v>
      </c>
      <c r="X112" s="369">
        <v>0.18585994972311592</v>
      </c>
      <c r="Y112" s="369">
        <v>1.4094097621710591</v>
      </c>
      <c r="Z112" s="369">
        <v>0.33675104481463358</v>
      </c>
      <c r="AA112" s="369">
        <v>1.9142021094624655</v>
      </c>
      <c r="AB112" s="369">
        <v>8.396656442219938E-2</v>
      </c>
      <c r="AC112" s="373">
        <v>-0.26775139930335162</v>
      </c>
      <c r="AD112" s="575">
        <v>19736757000176</v>
      </c>
      <c r="AE112" s="370" t="s">
        <v>2360</v>
      </c>
      <c r="AF112" s="370" t="s">
        <v>2326</v>
      </c>
      <c r="AG112" s="374" t="s">
        <v>1459</v>
      </c>
      <c r="AH112" s="374" t="s">
        <v>2321</v>
      </c>
      <c r="AI112" s="374">
        <v>1000</v>
      </c>
      <c r="AJ112" s="374">
        <v>1000</v>
      </c>
      <c r="AK112" s="374">
        <v>1000</v>
      </c>
      <c r="AL112" s="722">
        <v>0.02</v>
      </c>
      <c r="AM112" s="722">
        <v>0.2</v>
      </c>
      <c r="AN112" s="369" t="s">
        <v>64</v>
      </c>
      <c r="AO112" s="367" t="s">
        <v>1326</v>
      </c>
      <c r="AP112" s="370" t="s">
        <v>13</v>
      </c>
      <c r="AQ112" s="376" t="s">
        <v>666</v>
      </c>
      <c r="AR112" s="369">
        <v>4.6666666666666662E-3</v>
      </c>
      <c r="AS112" s="369">
        <v>4.6666666666666662E-3</v>
      </c>
      <c r="AT112" s="369"/>
      <c r="AW112" s="711"/>
      <c r="AX112" s="712"/>
      <c r="AY112" s="712"/>
      <c r="AZ112" s="712"/>
      <c r="BA112" s="712"/>
      <c r="BB112" s="723"/>
      <c r="BC112" s="712"/>
      <c r="BD112" s="712"/>
      <c r="BE112" s="712"/>
      <c r="BF112" s="712"/>
      <c r="BG112" s="724"/>
      <c r="BH112" s="713"/>
      <c r="BI112" s="714"/>
      <c r="BJ112" s="714"/>
      <c r="BK112" s="714"/>
      <c r="BL112" s="218"/>
      <c r="BM112" s="713"/>
      <c r="BN112" s="713"/>
      <c r="BO112" s="713"/>
      <c r="BP112" s="713"/>
      <c r="BQ112" s="713"/>
      <c r="BR112" s="713"/>
      <c r="BS112" s="713"/>
      <c r="BT112" s="713"/>
      <c r="BU112" s="713"/>
      <c r="BV112" s="715"/>
      <c r="BW112" s="712"/>
    </row>
    <row r="113" spans="2:75" ht="15.75" customHeight="1">
      <c r="B113" s="363" t="s">
        <v>777</v>
      </c>
      <c r="C113" s="364">
        <v>30910553000142</v>
      </c>
      <c r="D113" s="365" t="s">
        <v>11</v>
      </c>
      <c r="E113" s="365" t="s">
        <v>620</v>
      </c>
      <c r="F113" s="365" t="s">
        <v>665</v>
      </c>
      <c r="G113" s="366" t="s">
        <v>740</v>
      </c>
      <c r="H113" s="366" t="s">
        <v>34</v>
      </c>
      <c r="I113" s="366"/>
      <c r="J113" s="366" t="s">
        <v>608</v>
      </c>
      <c r="K113" s="367" t="s">
        <v>48</v>
      </c>
      <c r="L113" s="368" t="s">
        <v>717</v>
      </c>
      <c r="M113" s="368" t="s">
        <v>34</v>
      </c>
      <c r="N113" s="367">
        <v>474843</v>
      </c>
      <c r="O113" s="367" t="s">
        <v>1326</v>
      </c>
      <c r="P113" s="371">
        <v>43336</v>
      </c>
      <c r="Q113" s="372">
        <v>1204437524.0599999</v>
      </c>
      <c r="R113" s="372">
        <v>1291801958.8776584</v>
      </c>
      <c r="S113" s="367">
        <v>31</v>
      </c>
      <c r="T113" s="369">
        <v>8.9764313442494581E-2</v>
      </c>
      <c r="U113" s="369">
        <v>1.1604008001926245</v>
      </c>
      <c r="V113" s="369">
        <v>0.12369096118195766</v>
      </c>
      <c r="W113" s="369">
        <v>1.2125850094155193</v>
      </c>
      <c r="X113" s="369">
        <v>0.20515526014753838</v>
      </c>
      <c r="Y113" s="369">
        <v>1.5557296063161568</v>
      </c>
      <c r="Z113" s="369">
        <v>0.22851824960889111</v>
      </c>
      <c r="AA113" s="369">
        <v>1.2989718137112103</v>
      </c>
      <c r="AB113" s="369">
        <v>2.1231223573375882E-3</v>
      </c>
      <c r="AC113" s="373">
        <v>9.1826682309965388</v>
      </c>
      <c r="AD113" s="575">
        <v>34474470000109</v>
      </c>
      <c r="AE113" s="370" t="s">
        <v>2360</v>
      </c>
      <c r="AF113" s="370" t="s">
        <v>2326</v>
      </c>
      <c r="AG113" s="374" t="s">
        <v>1459</v>
      </c>
      <c r="AH113" s="374" t="s">
        <v>2321</v>
      </c>
      <c r="AI113" s="374">
        <v>1000</v>
      </c>
      <c r="AJ113" s="374">
        <v>1000</v>
      </c>
      <c r="AK113" s="374">
        <v>1000</v>
      </c>
      <c r="AL113" s="722">
        <v>5.0000000000000001E-3</v>
      </c>
      <c r="AM113" s="722" t="s">
        <v>34</v>
      </c>
      <c r="AN113" s="369" t="s">
        <v>64</v>
      </c>
      <c r="AO113" s="367" t="s">
        <v>1326</v>
      </c>
      <c r="AP113" s="370" t="s">
        <v>11</v>
      </c>
      <c r="AQ113" s="376" t="s">
        <v>664</v>
      </c>
      <c r="AR113" s="369">
        <v>1.4000000000000002E-3</v>
      </c>
      <c r="AS113" s="369">
        <v>1.4000000000000002E-3</v>
      </c>
      <c r="AT113" s="369"/>
      <c r="AW113" s="711"/>
      <c r="AX113" s="712"/>
      <c r="AY113" s="712"/>
      <c r="AZ113" s="712"/>
      <c r="BA113" s="712"/>
      <c r="BB113" s="723"/>
      <c r="BC113" s="712"/>
      <c r="BD113" s="712"/>
      <c r="BE113" s="712"/>
      <c r="BF113" s="712"/>
      <c r="BG113" s="724"/>
      <c r="BH113" s="713"/>
      <c r="BI113" s="714"/>
      <c r="BJ113" s="714"/>
      <c r="BK113" s="714"/>
      <c r="BL113" s="218"/>
      <c r="BM113" s="713"/>
      <c r="BN113" s="713"/>
      <c r="BO113" s="713"/>
      <c r="BP113" s="713"/>
      <c r="BQ113" s="713"/>
      <c r="BR113" s="713"/>
      <c r="BS113" s="713"/>
      <c r="BT113" s="713"/>
      <c r="BU113" s="713"/>
      <c r="BV113" s="715"/>
      <c r="BW113" s="712"/>
    </row>
    <row r="114" spans="2:75" ht="15.75" customHeight="1">
      <c r="B114" s="363" t="s">
        <v>778</v>
      </c>
      <c r="C114" s="364">
        <v>20458815000126</v>
      </c>
      <c r="D114" s="365" t="s">
        <v>13</v>
      </c>
      <c r="E114" s="365" t="s">
        <v>616</v>
      </c>
      <c r="F114" s="365" t="s">
        <v>617</v>
      </c>
      <c r="G114" s="366" t="s">
        <v>34</v>
      </c>
      <c r="H114" s="366" t="s">
        <v>1340</v>
      </c>
      <c r="I114" s="366" t="s">
        <v>34</v>
      </c>
      <c r="J114" s="366" t="s">
        <v>608</v>
      </c>
      <c r="K114" s="367" t="s">
        <v>48</v>
      </c>
      <c r="L114" s="368"/>
      <c r="M114" s="368" t="s">
        <v>34</v>
      </c>
      <c r="N114" s="367">
        <v>375918</v>
      </c>
      <c r="O114" s="367" t="s">
        <v>1323</v>
      </c>
      <c r="P114" s="371">
        <v>41883</v>
      </c>
      <c r="Q114" s="372">
        <v>763726216.5</v>
      </c>
      <c r="R114" s="372">
        <v>303978286.54218268</v>
      </c>
      <c r="S114" s="367">
        <v>31</v>
      </c>
      <c r="T114" s="369">
        <v>0.32237263208770894</v>
      </c>
      <c r="U114" s="369">
        <v>4.167373936129156</v>
      </c>
      <c r="V114" s="369">
        <v>0.41744998996992444</v>
      </c>
      <c r="W114" s="369">
        <v>4.0924057439698016</v>
      </c>
      <c r="X114" s="369">
        <v>0.40595423302015332</v>
      </c>
      <c r="Y114" s="369">
        <v>3.078424694861027</v>
      </c>
      <c r="Z114" s="369">
        <v>0.59092682880667025</v>
      </c>
      <c r="AA114" s="369">
        <v>3.3590196664789649</v>
      </c>
      <c r="AB114" s="369">
        <v>8.5051742900132982E-2</v>
      </c>
      <c r="AC114" s="373">
        <v>3.0044846416659752</v>
      </c>
      <c r="AD114" s="575">
        <v>36327493000116</v>
      </c>
      <c r="AE114" s="370" t="s">
        <v>2361</v>
      </c>
      <c r="AF114" s="370" t="s">
        <v>2326</v>
      </c>
      <c r="AG114" s="374" t="s">
        <v>1459</v>
      </c>
      <c r="AH114" s="374" t="s">
        <v>2321</v>
      </c>
      <c r="AI114" s="374">
        <v>10000</v>
      </c>
      <c r="AJ114" s="374">
        <v>5000</v>
      </c>
      <c r="AK114" s="374">
        <v>5000</v>
      </c>
      <c r="AL114" s="722">
        <v>1.9E-2</v>
      </c>
      <c r="AM114" s="722">
        <v>0.2</v>
      </c>
      <c r="AN114" s="369" t="s">
        <v>34</v>
      </c>
      <c r="AO114" s="367" t="s">
        <v>1326</v>
      </c>
      <c r="AP114" s="370" t="s">
        <v>13</v>
      </c>
      <c r="AQ114" s="376" t="s">
        <v>670</v>
      </c>
      <c r="AR114" s="369">
        <v>3.7999999999999996E-3</v>
      </c>
      <c r="AS114" s="369">
        <v>3.7999999999999996E-3</v>
      </c>
      <c r="AT114" s="369"/>
      <c r="AW114" s="711"/>
      <c r="AX114" s="712"/>
      <c r="AY114" s="712"/>
      <c r="AZ114" s="712"/>
      <c r="BA114" s="712"/>
      <c r="BB114" s="723"/>
      <c r="BC114" s="712"/>
      <c r="BD114" s="712"/>
      <c r="BE114" s="712"/>
      <c r="BF114" s="712"/>
      <c r="BG114" s="724"/>
      <c r="BH114" s="713"/>
      <c r="BI114" s="714"/>
      <c r="BJ114" s="714"/>
      <c r="BK114" s="714"/>
      <c r="BL114" s="218"/>
      <c r="BM114" s="713"/>
      <c r="BN114" s="713"/>
      <c r="BO114" s="713"/>
      <c r="BP114" s="713"/>
      <c r="BQ114" s="713"/>
      <c r="BR114" s="713"/>
      <c r="BS114" s="713"/>
      <c r="BT114" s="713"/>
      <c r="BU114" s="713"/>
      <c r="BV114" s="715"/>
      <c r="BW114" s="712"/>
    </row>
    <row r="115" spans="2:75" ht="15.75" customHeight="1">
      <c r="B115" s="363" t="s">
        <v>565</v>
      </c>
      <c r="C115" s="364">
        <v>38597242000187</v>
      </c>
      <c r="D115" s="365" t="s">
        <v>14</v>
      </c>
      <c r="E115" s="365" t="s">
        <v>614</v>
      </c>
      <c r="F115" s="365"/>
      <c r="G115" s="366"/>
      <c r="H115" s="366" t="s">
        <v>1340</v>
      </c>
      <c r="I115" s="366" t="s">
        <v>34</v>
      </c>
      <c r="J115" s="366" t="s">
        <v>608</v>
      </c>
      <c r="K115" s="367" t="s">
        <v>48</v>
      </c>
      <c r="L115" s="368"/>
      <c r="M115" s="368" t="s">
        <v>34</v>
      </c>
      <c r="N115" s="367">
        <v>592854</v>
      </c>
      <c r="O115" s="367" t="s">
        <v>1323</v>
      </c>
      <c r="P115" s="371">
        <v>44355</v>
      </c>
      <c r="Q115" s="372">
        <v>26196110.289999999</v>
      </c>
      <c r="R115" s="372">
        <v>27358493.839007933</v>
      </c>
      <c r="S115" s="367">
        <v>32</v>
      </c>
      <c r="T115" s="369">
        <v>-7.7754293390365214E-3</v>
      </c>
      <c r="U115" s="369">
        <v>-0.10051449268466044</v>
      </c>
      <c r="V115" s="369">
        <v>-0.11182810237550156</v>
      </c>
      <c r="W115" s="369">
        <v>-1.0962893268525822</v>
      </c>
      <c r="X115" s="369" t="s">
        <v>1424</v>
      </c>
      <c r="Y115" s="369" t="s">
        <v>1424</v>
      </c>
      <c r="Z115" s="369" t="s">
        <v>1424</v>
      </c>
      <c r="AA115" s="369" t="s">
        <v>1424</v>
      </c>
      <c r="AB115" s="369">
        <v>0.20777426780730981</v>
      </c>
      <c r="AC115" s="373">
        <v>-0.93432460716485721</v>
      </c>
      <c r="AD115" s="575">
        <v>38597428000136</v>
      </c>
      <c r="AE115" s="370" t="s">
        <v>2361</v>
      </c>
      <c r="AF115" s="370" t="s">
        <v>2326</v>
      </c>
      <c r="AG115" s="374" t="s">
        <v>1459</v>
      </c>
      <c r="AH115" s="374" t="s">
        <v>2318</v>
      </c>
      <c r="AI115" s="374">
        <v>10000</v>
      </c>
      <c r="AJ115" s="374" t="s">
        <v>1436</v>
      </c>
      <c r="AK115" s="374">
        <v>5000</v>
      </c>
      <c r="AL115" s="722">
        <v>1.9E-2</v>
      </c>
      <c r="AM115" s="722">
        <v>0.2</v>
      </c>
      <c r="AN115" s="369" t="s">
        <v>34</v>
      </c>
      <c r="AO115" s="367" t="s">
        <v>1326</v>
      </c>
      <c r="AP115" s="370" t="s">
        <v>13</v>
      </c>
      <c r="AQ115" s="376" t="s">
        <v>670</v>
      </c>
      <c r="AR115" s="369">
        <v>3.7999999999999996E-3</v>
      </c>
      <c r="AS115" s="369">
        <v>3.7999999999999996E-3</v>
      </c>
      <c r="AT115" s="369"/>
      <c r="AW115" s="711"/>
      <c r="AX115" s="712"/>
      <c r="AY115" s="712"/>
      <c r="AZ115" s="712"/>
      <c r="BA115" s="712"/>
      <c r="BB115" s="723"/>
      <c r="BC115" s="712"/>
      <c r="BD115" s="712"/>
      <c r="BE115" s="712"/>
      <c r="BF115" s="712"/>
      <c r="BG115" s="724"/>
      <c r="BH115" s="713"/>
      <c r="BI115" s="714"/>
      <c r="BJ115" s="714"/>
      <c r="BK115" s="714"/>
      <c r="BL115" s="218"/>
      <c r="BM115" s="713"/>
      <c r="BN115" s="713"/>
      <c r="BO115" s="713"/>
      <c r="BP115" s="713"/>
      <c r="BQ115" s="713"/>
      <c r="BR115" s="713"/>
      <c r="BS115" s="713"/>
      <c r="BT115" s="713"/>
      <c r="BU115" s="713"/>
      <c r="BV115" s="715"/>
      <c r="BW115" s="712"/>
    </row>
    <row r="116" spans="2:75" ht="15.75" customHeight="1">
      <c r="B116" s="363" t="s">
        <v>524</v>
      </c>
      <c r="C116" s="364">
        <v>40677875000147</v>
      </c>
      <c r="D116" s="365" t="s">
        <v>13</v>
      </c>
      <c r="E116" s="365" t="s">
        <v>615</v>
      </c>
      <c r="F116" s="365" t="s">
        <v>619</v>
      </c>
      <c r="G116" s="366" t="s">
        <v>34</v>
      </c>
      <c r="H116" s="366" t="s">
        <v>867</v>
      </c>
      <c r="I116" s="366" t="s">
        <v>34</v>
      </c>
      <c r="J116" s="366" t="s">
        <v>611</v>
      </c>
      <c r="K116" s="367" t="s">
        <v>48</v>
      </c>
      <c r="L116" s="368"/>
      <c r="M116" s="368" t="s">
        <v>34</v>
      </c>
      <c r="N116" s="367">
        <v>592455</v>
      </c>
      <c r="O116" s="367" t="s">
        <v>1323</v>
      </c>
      <c r="P116" s="371">
        <v>44341</v>
      </c>
      <c r="Q116" s="372">
        <v>10576576.17</v>
      </c>
      <c r="R116" s="372">
        <v>13854766.164007934</v>
      </c>
      <c r="S116" s="367">
        <v>16</v>
      </c>
      <c r="T116" s="369">
        <v>-4.6772472669570631E-3</v>
      </c>
      <c r="U116" s="369">
        <v>-6.0463688331474079E-2</v>
      </c>
      <c r="V116" s="369">
        <v>-5.1181127732824461E-3</v>
      </c>
      <c r="W116" s="369">
        <v>-5.0174618792481758E-2</v>
      </c>
      <c r="X116" s="369" t="s">
        <v>1424</v>
      </c>
      <c r="Y116" s="369" t="s">
        <v>1424</v>
      </c>
      <c r="Z116" s="369" t="s">
        <v>1424</v>
      </c>
      <c r="AA116" s="369" t="s">
        <v>1424</v>
      </c>
      <c r="AB116" s="369">
        <v>5.6169280810631196E-2</v>
      </c>
      <c r="AC116" s="373">
        <v>-1.7930145868896579</v>
      </c>
      <c r="AD116" s="575">
        <v>41075494000150</v>
      </c>
      <c r="AE116" s="370" t="s">
        <v>2361</v>
      </c>
      <c r="AF116" s="370" t="s">
        <v>2326</v>
      </c>
      <c r="AG116" s="374" t="s">
        <v>1459</v>
      </c>
      <c r="AH116" s="374" t="s">
        <v>2321</v>
      </c>
      <c r="AI116" s="374">
        <v>10000</v>
      </c>
      <c r="AJ116" s="374">
        <v>5000</v>
      </c>
      <c r="AK116" s="374">
        <v>5000</v>
      </c>
      <c r="AL116" s="722">
        <v>1.9E-2</v>
      </c>
      <c r="AM116" s="722">
        <v>0.2</v>
      </c>
      <c r="AN116" s="369" t="s">
        <v>34</v>
      </c>
      <c r="AO116" s="367" t="s">
        <v>1326</v>
      </c>
      <c r="AP116" s="370" t="s">
        <v>13</v>
      </c>
      <c r="AQ116" s="376" t="s">
        <v>670</v>
      </c>
      <c r="AR116" s="369">
        <v>3.7999999999999996E-3</v>
      </c>
      <c r="AS116" s="369">
        <v>3.7999999999999996E-3</v>
      </c>
      <c r="AT116" s="369"/>
      <c r="AW116" s="711"/>
      <c r="AX116" s="712"/>
      <c r="AY116" s="712"/>
      <c r="AZ116" s="712"/>
      <c r="BA116" s="712"/>
      <c r="BB116" s="723"/>
      <c r="BC116" s="712"/>
      <c r="BD116" s="712"/>
      <c r="BE116" s="712"/>
      <c r="BF116" s="712"/>
      <c r="BG116" s="724"/>
      <c r="BH116" s="713"/>
      <c r="BI116" s="714"/>
      <c r="BJ116" s="714"/>
      <c r="BK116" s="714"/>
      <c r="BL116" s="218"/>
      <c r="BM116" s="713"/>
      <c r="BN116" s="713"/>
      <c r="BO116" s="713"/>
      <c r="BP116" s="713"/>
      <c r="BQ116" s="713"/>
      <c r="BR116" s="713"/>
      <c r="BS116" s="713"/>
      <c r="BT116" s="713"/>
      <c r="BU116" s="713"/>
      <c r="BV116" s="715"/>
      <c r="BW116" s="712"/>
    </row>
    <row r="117" spans="2:75" ht="15.75" customHeight="1">
      <c r="B117" s="363" t="s">
        <v>779</v>
      </c>
      <c r="C117" s="364">
        <v>43917039000180</v>
      </c>
      <c r="D117" s="365" t="s">
        <v>14</v>
      </c>
      <c r="E117" s="365" t="s">
        <v>607</v>
      </c>
      <c r="F117" s="365"/>
      <c r="G117" s="366"/>
      <c r="H117" s="366" t="s">
        <v>34</v>
      </c>
      <c r="I117" s="366" t="s">
        <v>34</v>
      </c>
      <c r="J117" s="366" t="s">
        <v>608</v>
      </c>
      <c r="K117" s="367" t="s">
        <v>48</v>
      </c>
      <c r="L117" s="368"/>
      <c r="M117" s="368" t="s">
        <v>34</v>
      </c>
      <c r="N117" s="367">
        <v>626007</v>
      </c>
      <c r="O117" s="367" t="s">
        <v>1323</v>
      </c>
      <c r="P117" s="371">
        <v>44530</v>
      </c>
      <c r="Q117" s="372">
        <v>90032571.409999996</v>
      </c>
      <c r="R117" s="372" t="s">
        <v>1424</v>
      </c>
      <c r="S117" s="367">
        <v>32</v>
      </c>
      <c r="T117" s="369">
        <v>-9.7601733478139496E-2</v>
      </c>
      <c r="U117" s="369">
        <v>-1.2617166587117705</v>
      </c>
      <c r="V117" s="369" t="s">
        <v>1424</v>
      </c>
      <c r="W117" s="369" t="s">
        <v>1424</v>
      </c>
      <c r="X117" s="369" t="s">
        <v>1424</v>
      </c>
      <c r="Y117" s="369" t="s">
        <v>1424</v>
      </c>
      <c r="Z117" s="369" t="s">
        <v>1424</v>
      </c>
      <c r="AA117" s="369" t="s">
        <v>1424</v>
      </c>
      <c r="AB117" s="369" t="s">
        <v>1424</v>
      </c>
      <c r="AC117" s="373" t="s">
        <v>1424</v>
      </c>
      <c r="AD117" s="575">
        <v>43909011000100</v>
      </c>
      <c r="AE117" s="370" t="s">
        <v>2362</v>
      </c>
      <c r="AF117" s="370" t="s">
        <v>2317</v>
      </c>
      <c r="AG117" s="374" t="s">
        <v>1458</v>
      </c>
      <c r="AH117" s="374" t="s">
        <v>2318</v>
      </c>
      <c r="AI117" s="374">
        <v>500</v>
      </c>
      <c r="AJ117" s="374">
        <v>500</v>
      </c>
      <c r="AK117" s="374">
        <v>500</v>
      </c>
      <c r="AL117" s="722">
        <v>1.8000000000000002E-2</v>
      </c>
      <c r="AM117" s="722">
        <v>0.2</v>
      </c>
      <c r="AN117" s="369" t="s">
        <v>2335</v>
      </c>
      <c r="AO117" s="367" t="s">
        <v>1326</v>
      </c>
      <c r="AP117" s="370" t="s">
        <v>718</v>
      </c>
      <c r="AQ117" s="376" t="s">
        <v>661</v>
      </c>
      <c r="AR117" s="369">
        <v>4.8005999999999995E-3</v>
      </c>
      <c r="AS117" s="369">
        <v>4.8005999999999995E-3</v>
      </c>
      <c r="AT117" s="369"/>
      <c r="AW117" s="711"/>
      <c r="AX117" s="712"/>
      <c r="AY117" s="712"/>
      <c r="AZ117" s="712"/>
      <c r="BA117" s="712"/>
      <c r="BB117" s="723"/>
      <c r="BC117" s="712"/>
      <c r="BD117" s="712"/>
      <c r="BE117" s="712"/>
      <c r="BF117" s="712"/>
      <c r="BG117" s="724"/>
      <c r="BH117" s="713"/>
      <c r="BI117" s="714"/>
      <c r="BJ117" s="714"/>
      <c r="BK117" s="714"/>
      <c r="BL117" s="218"/>
      <c r="BM117" s="713"/>
      <c r="BN117" s="713"/>
      <c r="BO117" s="713"/>
      <c r="BP117" s="713"/>
      <c r="BQ117" s="713"/>
      <c r="BR117" s="713"/>
      <c r="BS117" s="713"/>
      <c r="BT117" s="713"/>
      <c r="BU117" s="713"/>
      <c r="BV117" s="715"/>
      <c r="BW117" s="712"/>
    </row>
    <row r="118" spans="2:75" ht="15.75" customHeight="1">
      <c r="B118" s="363" t="s">
        <v>780</v>
      </c>
      <c r="C118" s="364">
        <v>43915574000100</v>
      </c>
      <c r="D118" s="365" t="s">
        <v>14</v>
      </c>
      <c r="E118" s="365" t="s">
        <v>607</v>
      </c>
      <c r="F118" s="365"/>
      <c r="G118" s="366"/>
      <c r="H118" s="366" t="s">
        <v>34</v>
      </c>
      <c r="I118" s="366" t="s">
        <v>34</v>
      </c>
      <c r="J118" s="366" t="s">
        <v>608</v>
      </c>
      <c r="K118" s="367" t="s">
        <v>48</v>
      </c>
      <c r="L118" s="368"/>
      <c r="M118" s="368" t="s">
        <v>34</v>
      </c>
      <c r="N118" s="367">
        <v>625906</v>
      </c>
      <c r="O118" s="367" t="s">
        <v>1323</v>
      </c>
      <c r="P118" s="371">
        <v>44530</v>
      </c>
      <c r="Q118" s="372">
        <v>15750367.58</v>
      </c>
      <c r="R118" s="372" t="s">
        <v>1424</v>
      </c>
      <c r="S118" s="367">
        <v>32</v>
      </c>
      <c r="T118" s="369">
        <v>-9.6455641277228388E-2</v>
      </c>
      <c r="U118" s="369">
        <v>-1.2469009011347489</v>
      </c>
      <c r="V118" s="369" t="s">
        <v>1424</v>
      </c>
      <c r="W118" s="369" t="s">
        <v>1424</v>
      </c>
      <c r="X118" s="369" t="s">
        <v>1424</v>
      </c>
      <c r="Y118" s="369" t="s">
        <v>1424</v>
      </c>
      <c r="Z118" s="369" t="s">
        <v>1424</v>
      </c>
      <c r="AA118" s="369" t="s">
        <v>1424</v>
      </c>
      <c r="AB118" s="369" t="s">
        <v>1424</v>
      </c>
      <c r="AC118" s="373" t="s">
        <v>1424</v>
      </c>
      <c r="AD118" s="575">
        <v>43907839000110</v>
      </c>
      <c r="AE118" s="370" t="s">
        <v>2362</v>
      </c>
      <c r="AF118" s="370" t="s">
        <v>2317</v>
      </c>
      <c r="AG118" s="374" t="s">
        <v>1458</v>
      </c>
      <c r="AH118" s="374" t="s">
        <v>2321</v>
      </c>
      <c r="AI118" s="374">
        <v>500</v>
      </c>
      <c r="AJ118" s="374">
        <v>500</v>
      </c>
      <c r="AK118" s="374">
        <v>500</v>
      </c>
      <c r="AL118" s="722">
        <v>1.8000000000000002E-2</v>
      </c>
      <c r="AM118" s="722">
        <v>0.2</v>
      </c>
      <c r="AN118" s="369" t="s">
        <v>2335</v>
      </c>
      <c r="AO118" s="367" t="s">
        <v>1326</v>
      </c>
      <c r="AP118" s="370" t="s">
        <v>718</v>
      </c>
      <c r="AQ118" s="376" t="s">
        <v>661</v>
      </c>
      <c r="AR118" s="369">
        <v>4.8005999999999995E-3</v>
      </c>
      <c r="AS118" s="369">
        <v>4.8005999999999995E-3</v>
      </c>
      <c r="AT118" s="369"/>
      <c r="AW118" s="711"/>
      <c r="AX118" s="712"/>
      <c r="AY118" s="712"/>
      <c r="AZ118" s="712"/>
      <c r="BA118" s="712"/>
      <c r="BB118" s="723"/>
      <c r="BC118" s="712"/>
      <c r="BD118" s="712"/>
      <c r="BE118" s="712"/>
      <c r="BF118" s="712"/>
      <c r="BG118" s="724"/>
      <c r="BH118" s="713"/>
      <c r="BI118" s="714"/>
      <c r="BJ118" s="714"/>
      <c r="BK118" s="714"/>
      <c r="BL118" s="218"/>
      <c r="BM118" s="713"/>
      <c r="BN118" s="713"/>
      <c r="BO118" s="713"/>
      <c r="BP118" s="713"/>
      <c r="BQ118" s="713"/>
      <c r="BR118" s="713"/>
      <c r="BS118" s="713"/>
      <c r="BT118" s="713"/>
      <c r="BU118" s="713"/>
      <c r="BV118" s="715"/>
      <c r="BW118" s="712"/>
    </row>
    <row r="119" spans="2:75" ht="15.75" customHeight="1">
      <c r="B119" s="363" t="s">
        <v>1543</v>
      </c>
      <c r="C119" s="364">
        <v>31848081000108</v>
      </c>
      <c r="D119" s="365" t="s">
        <v>14</v>
      </c>
      <c r="E119" s="365" t="s">
        <v>607</v>
      </c>
      <c r="F119" s="365"/>
      <c r="G119" s="366"/>
      <c r="H119" s="366" t="s">
        <v>34</v>
      </c>
      <c r="I119" s="366" t="s">
        <v>34</v>
      </c>
      <c r="J119" s="366" t="s">
        <v>608</v>
      </c>
      <c r="K119" s="367" t="s">
        <v>48</v>
      </c>
      <c r="L119" s="368"/>
      <c r="M119" s="368"/>
      <c r="N119" s="367">
        <v>484156</v>
      </c>
      <c r="O119" s="367" t="s">
        <v>1326</v>
      </c>
      <c r="P119" s="371">
        <v>43447</v>
      </c>
      <c r="Q119" s="372" t="s">
        <v>1396</v>
      </c>
      <c r="R119" s="372" t="s">
        <v>1424</v>
      </c>
      <c r="S119" s="367">
        <v>12</v>
      </c>
      <c r="T119" s="369" t="s">
        <v>1424</v>
      </c>
      <c r="U119" s="369" t="s">
        <v>1424</v>
      </c>
      <c r="V119" s="369" t="s">
        <v>1424</v>
      </c>
      <c r="W119" s="369" t="s">
        <v>1424</v>
      </c>
      <c r="X119" s="369" t="s">
        <v>1424</v>
      </c>
      <c r="Y119" s="369" t="s">
        <v>1424</v>
      </c>
      <c r="Z119" s="369" t="s">
        <v>1424</v>
      </c>
      <c r="AA119" s="369" t="s">
        <v>1424</v>
      </c>
      <c r="AB119" s="369" t="s">
        <v>1424</v>
      </c>
      <c r="AC119" s="373" t="s">
        <v>1424</v>
      </c>
      <c r="AD119" s="575">
        <v>0</v>
      </c>
      <c r="AE119" s="370" t="s">
        <v>2363</v>
      </c>
      <c r="AF119" s="370" t="s">
        <v>763</v>
      </c>
      <c r="AG119" s="374" t="s">
        <v>763</v>
      </c>
      <c r="AH119" s="374" t="s">
        <v>2321</v>
      </c>
      <c r="AI119" s="374">
        <v>100</v>
      </c>
      <c r="AJ119" s="374">
        <v>100</v>
      </c>
      <c r="AK119" s="374">
        <v>100</v>
      </c>
      <c r="AL119" s="722">
        <v>0.02</v>
      </c>
      <c r="AM119" s="722">
        <v>0.2</v>
      </c>
      <c r="AN119" s="369" t="s">
        <v>668</v>
      </c>
      <c r="AO119" s="367" t="s">
        <v>1326</v>
      </c>
      <c r="AP119" s="370" t="s">
        <v>718</v>
      </c>
      <c r="AQ119" s="376" t="s">
        <v>661</v>
      </c>
      <c r="AR119" s="369">
        <v>5.3333333333333332E-3</v>
      </c>
      <c r="AS119" s="369">
        <v>5.3333333333333332E-3</v>
      </c>
      <c r="AT119" s="369"/>
      <c r="AW119" s="711"/>
      <c r="AX119" s="712"/>
      <c r="AY119" s="712"/>
      <c r="AZ119" s="712"/>
      <c r="BA119" s="712"/>
      <c r="BB119" s="723"/>
      <c r="BC119" s="712"/>
      <c r="BD119" s="712"/>
      <c r="BE119" s="712"/>
      <c r="BF119" s="712"/>
      <c r="BG119" s="724"/>
      <c r="BH119" s="713"/>
      <c r="BI119" s="714"/>
      <c r="BJ119" s="714"/>
      <c r="BK119" s="714"/>
      <c r="BL119" s="218"/>
      <c r="BM119" s="713"/>
      <c r="BN119" s="713"/>
      <c r="BO119" s="713"/>
      <c r="BP119" s="713"/>
      <c r="BQ119" s="713"/>
      <c r="BR119" s="713"/>
      <c r="BS119" s="713"/>
      <c r="BT119" s="713"/>
      <c r="BU119" s="713"/>
      <c r="BV119" s="715"/>
      <c r="BW119" s="712"/>
    </row>
    <row r="120" spans="2:75" ht="15.75" customHeight="1">
      <c r="B120" s="363" t="s">
        <v>95</v>
      </c>
      <c r="C120" s="364">
        <v>39737102000120</v>
      </c>
      <c r="D120" s="365" t="s">
        <v>14</v>
      </c>
      <c r="E120" s="365" t="s">
        <v>614</v>
      </c>
      <c r="F120" s="365"/>
      <c r="G120" s="366"/>
      <c r="H120" s="366" t="s">
        <v>1340</v>
      </c>
      <c r="I120" s="366" t="s">
        <v>34</v>
      </c>
      <c r="J120" s="366" t="s">
        <v>608</v>
      </c>
      <c r="K120" s="367" t="s">
        <v>48</v>
      </c>
      <c r="L120" s="368"/>
      <c r="M120" s="368" t="s">
        <v>1421</v>
      </c>
      <c r="N120" s="367">
        <v>568945</v>
      </c>
      <c r="O120" s="367" t="s">
        <v>1323</v>
      </c>
      <c r="P120" s="371">
        <v>44195</v>
      </c>
      <c r="Q120" s="372">
        <v>98889318.930000007</v>
      </c>
      <c r="R120" s="372">
        <v>82919157.778253928</v>
      </c>
      <c r="S120" s="367">
        <v>33</v>
      </c>
      <c r="T120" s="369">
        <v>-0.24997479533744449</v>
      </c>
      <c r="U120" s="369">
        <v>-3.2314729697496691</v>
      </c>
      <c r="V120" s="369">
        <v>-0.28407248472194635</v>
      </c>
      <c r="W120" s="369">
        <v>-2.7848602134680207</v>
      </c>
      <c r="X120" s="369" t="s">
        <v>1424</v>
      </c>
      <c r="Y120" s="369" t="s">
        <v>1424</v>
      </c>
      <c r="Z120" s="369" t="s">
        <v>1424</v>
      </c>
      <c r="AA120" s="369" t="s">
        <v>1424</v>
      </c>
      <c r="AB120" s="369">
        <v>0.21787814381506473</v>
      </c>
      <c r="AC120" s="373">
        <v>-1.8695488902621686</v>
      </c>
      <c r="AD120" s="575">
        <v>39737170000199</v>
      </c>
      <c r="AE120" s="370" t="s">
        <v>2364</v>
      </c>
      <c r="AF120" s="370" t="s">
        <v>2326</v>
      </c>
      <c r="AG120" s="374" t="s">
        <v>1459</v>
      </c>
      <c r="AH120" s="374" t="s">
        <v>2321</v>
      </c>
      <c r="AI120" s="374">
        <v>0</v>
      </c>
      <c r="AJ120" s="374">
        <v>0</v>
      </c>
      <c r="AK120" s="374">
        <v>0</v>
      </c>
      <c r="AL120" s="722">
        <v>1.4999999999999999E-2</v>
      </c>
      <c r="AM120" s="722">
        <v>0.2</v>
      </c>
      <c r="AN120" s="369" t="s">
        <v>34</v>
      </c>
      <c r="AO120" s="367" t="s">
        <v>1326</v>
      </c>
      <c r="AP120" s="370" t="s">
        <v>13</v>
      </c>
      <c r="AQ120" s="376" t="s">
        <v>670</v>
      </c>
      <c r="AR120" s="369">
        <v>3.5999999999999999E-3</v>
      </c>
      <c r="AS120" s="369">
        <v>3.5999999999999999E-3</v>
      </c>
      <c r="AT120" s="369"/>
      <c r="AW120" s="711"/>
      <c r="AX120" s="712"/>
      <c r="AY120" s="712"/>
      <c r="AZ120" s="712"/>
      <c r="BA120" s="712"/>
      <c r="BB120" s="723"/>
      <c r="BC120" s="712"/>
      <c r="BD120" s="712"/>
      <c r="BE120" s="712"/>
      <c r="BF120" s="712"/>
      <c r="BG120" s="724"/>
      <c r="BH120" s="713"/>
      <c r="BI120" s="714"/>
      <c r="BJ120" s="714"/>
      <c r="BK120" s="714"/>
      <c r="BL120" s="218"/>
      <c r="BM120" s="713"/>
      <c r="BN120" s="713"/>
      <c r="BO120" s="713"/>
      <c r="BP120" s="713"/>
      <c r="BQ120" s="713"/>
      <c r="BR120" s="713"/>
      <c r="BS120" s="713"/>
      <c r="BT120" s="713"/>
      <c r="BU120" s="713"/>
      <c r="BV120" s="715"/>
      <c r="BW120" s="712"/>
    </row>
    <row r="121" spans="2:75" ht="15.75" customHeight="1">
      <c r="B121" s="363" t="s">
        <v>466</v>
      </c>
      <c r="C121" s="364">
        <v>43214822000188</v>
      </c>
      <c r="D121" s="365" t="s">
        <v>14</v>
      </c>
      <c r="E121" s="365" t="s">
        <v>607</v>
      </c>
      <c r="F121" s="365"/>
      <c r="G121" s="366"/>
      <c r="H121" s="366" t="s">
        <v>34</v>
      </c>
      <c r="I121" s="366" t="s">
        <v>34</v>
      </c>
      <c r="J121" s="366" t="s">
        <v>608</v>
      </c>
      <c r="K121" s="367" t="s">
        <v>48</v>
      </c>
      <c r="L121" s="368"/>
      <c r="M121" s="368" t="s">
        <v>1421</v>
      </c>
      <c r="N121" s="367">
        <v>616338</v>
      </c>
      <c r="O121" s="367" t="s">
        <v>1323</v>
      </c>
      <c r="P121" s="371">
        <v>44470</v>
      </c>
      <c r="Q121" s="372">
        <v>40073131.579999998</v>
      </c>
      <c r="R121" s="372" t="s">
        <v>1424</v>
      </c>
      <c r="S121" s="367">
        <v>7</v>
      </c>
      <c r="T121" s="369">
        <v>-7.7225619365686393E-2</v>
      </c>
      <c r="U121" s="369">
        <v>-0.99831065454226187</v>
      </c>
      <c r="V121" s="369" t="s">
        <v>1424</v>
      </c>
      <c r="W121" s="369" t="s">
        <v>1424</v>
      </c>
      <c r="X121" s="369" t="s">
        <v>1424</v>
      </c>
      <c r="Y121" s="369" t="s">
        <v>1424</v>
      </c>
      <c r="Z121" s="369" t="s">
        <v>1424</v>
      </c>
      <c r="AA121" s="369" t="s">
        <v>1424</v>
      </c>
      <c r="AB121" s="369" t="s">
        <v>1424</v>
      </c>
      <c r="AC121" s="373" t="s">
        <v>1424</v>
      </c>
      <c r="AD121" s="575">
        <v>43214858000161</v>
      </c>
      <c r="AE121" s="370" t="s">
        <v>2365</v>
      </c>
      <c r="AF121" s="370" t="s">
        <v>2317</v>
      </c>
      <c r="AG121" s="374" t="s">
        <v>1458</v>
      </c>
      <c r="AH121" s="374" t="s">
        <v>2318</v>
      </c>
      <c r="AI121" s="374">
        <v>1000</v>
      </c>
      <c r="AJ121" s="374" t="s">
        <v>1436</v>
      </c>
      <c r="AK121" s="374" t="s">
        <v>1436</v>
      </c>
      <c r="AL121" s="722">
        <v>1.6E-2</v>
      </c>
      <c r="AM121" s="722">
        <v>0.15</v>
      </c>
      <c r="AN121" s="369" t="s">
        <v>2335</v>
      </c>
      <c r="AO121" s="367" t="s">
        <v>1326</v>
      </c>
      <c r="AP121" s="370" t="s">
        <v>718</v>
      </c>
      <c r="AQ121" s="376" t="s">
        <v>661</v>
      </c>
      <c r="AR121" s="369" t="s">
        <v>34</v>
      </c>
      <c r="AS121" s="369" t="s">
        <v>34</v>
      </c>
      <c r="AT121" s="369"/>
      <c r="AW121" s="711"/>
      <c r="AX121" s="712"/>
      <c r="AY121" s="712"/>
      <c r="AZ121" s="712"/>
      <c r="BA121" s="712"/>
      <c r="BB121" s="723"/>
      <c r="BC121" s="712"/>
      <c r="BD121" s="712"/>
      <c r="BE121" s="712"/>
      <c r="BF121" s="712"/>
      <c r="BG121" s="724"/>
      <c r="BH121" s="713"/>
      <c r="BI121" s="714"/>
      <c r="BJ121" s="714"/>
      <c r="BK121" s="714"/>
      <c r="BL121" s="218"/>
      <c r="BM121" s="713"/>
      <c r="BN121" s="713"/>
      <c r="BO121" s="713"/>
      <c r="BP121" s="713"/>
      <c r="BQ121" s="713"/>
      <c r="BR121" s="713"/>
      <c r="BS121" s="713"/>
      <c r="BT121" s="713"/>
      <c r="BU121" s="713"/>
      <c r="BV121" s="715"/>
      <c r="BW121" s="712"/>
    </row>
    <row r="122" spans="2:75" ht="15.75" customHeight="1">
      <c r="B122" s="363" t="s">
        <v>781</v>
      </c>
      <c r="C122" s="364">
        <v>20501989000124</v>
      </c>
      <c r="D122" s="365" t="s">
        <v>14</v>
      </c>
      <c r="E122" s="365" t="s">
        <v>614</v>
      </c>
      <c r="F122" s="365"/>
      <c r="G122" s="366"/>
      <c r="H122" s="366" t="s">
        <v>867</v>
      </c>
      <c r="I122" s="366" t="s">
        <v>34</v>
      </c>
      <c r="J122" s="366" t="s">
        <v>608</v>
      </c>
      <c r="K122" s="367" t="s">
        <v>48</v>
      </c>
      <c r="L122" s="368"/>
      <c r="M122" s="368" t="s">
        <v>34</v>
      </c>
      <c r="N122" s="367">
        <v>383651</v>
      </c>
      <c r="O122" s="367" t="s">
        <v>1323</v>
      </c>
      <c r="P122" s="371">
        <v>41920</v>
      </c>
      <c r="Q122" s="372">
        <v>87876891.379999995</v>
      </c>
      <c r="R122" s="372">
        <v>96620579.785555497</v>
      </c>
      <c r="S122" s="367">
        <v>5</v>
      </c>
      <c r="T122" s="369">
        <v>-4.0009543359968758E-2</v>
      </c>
      <c r="U122" s="369">
        <v>-0.51721117613172296</v>
      </c>
      <c r="V122" s="369">
        <v>-0.16076848111291542</v>
      </c>
      <c r="W122" s="369">
        <v>-1.5760686821508769</v>
      </c>
      <c r="X122" s="369">
        <v>-5.2387216054150643E-2</v>
      </c>
      <c r="Y122" s="369">
        <v>-0.3972617760291004</v>
      </c>
      <c r="Z122" s="369">
        <v>-1.4488411381771704E-2</v>
      </c>
      <c r="AA122" s="369">
        <v>-8.2356827266901522E-2</v>
      </c>
      <c r="AB122" s="369">
        <v>0.17253325876920345</v>
      </c>
      <c r="AC122" s="373">
        <v>-1.492624119483303</v>
      </c>
      <c r="AD122" s="575">
        <v>20355747000170</v>
      </c>
      <c r="AE122" s="370" t="s">
        <v>2365</v>
      </c>
      <c r="AF122" s="370" t="s">
        <v>2317</v>
      </c>
      <c r="AG122" s="374" t="s">
        <v>1458</v>
      </c>
      <c r="AH122" s="374" t="s">
        <v>2318</v>
      </c>
      <c r="AI122" s="374">
        <v>1000</v>
      </c>
      <c r="AJ122" s="374">
        <v>1000</v>
      </c>
      <c r="AK122" s="374">
        <v>1000</v>
      </c>
      <c r="AL122" s="722">
        <v>1.6E-2</v>
      </c>
      <c r="AM122" s="722">
        <v>0.15</v>
      </c>
      <c r="AN122" s="369" t="s">
        <v>34</v>
      </c>
      <c r="AO122" s="367" t="s">
        <v>1326</v>
      </c>
      <c r="AP122" s="370" t="s">
        <v>718</v>
      </c>
      <c r="AQ122" s="376" t="s">
        <v>661</v>
      </c>
      <c r="AR122" s="369">
        <v>4.2666666666666669E-3</v>
      </c>
      <c r="AS122" s="369">
        <v>4.2666666666666669E-3</v>
      </c>
      <c r="AT122" s="369"/>
      <c r="AW122" s="711"/>
      <c r="AX122" s="712"/>
      <c r="AY122" s="712"/>
      <c r="AZ122" s="712"/>
      <c r="BA122" s="712"/>
      <c r="BB122" s="723"/>
      <c r="BC122" s="712"/>
      <c r="BD122" s="712"/>
      <c r="BE122" s="712"/>
      <c r="BF122" s="712"/>
      <c r="BG122" s="724"/>
      <c r="BH122" s="713"/>
      <c r="BI122" s="714"/>
      <c r="BJ122" s="714"/>
      <c r="BK122" s="714"/>
      <c r="BL122" s="218"/>
      <c r="BM122" s="713"/>
      <c r="BN122" s="713"/>
      <c r="BO122" s="713"/>
      <c r="BP122" s="713"/>
      <c r="BQ122" s="713"/>
      <c r="BR122" s="713"/>
      <c r="BS122" s="713"/>
      <c r="BT122" s="713"/>
      <c r="BU122" s="713"/>
      <c r="BV122" s="715"/>
      <c r="BW122" s="712"/>
    </row>
    <row r="123" spans="2:75" ht="15.75" customHeight="1">
      <c r="B123" s="363" t="s">
        <v>782</v>
      </c>
      <c r="C123" s="364">
        <v>31340838000158</v>
      </c>
      <c r="D123" s="365" t="s">
        <v>11</v>
      </c>
      <c r="E123" s="365" t="s">
        <v>620</v>
      </c>
      <c r="F123" s="365" t="s">
        <v>687</v>
      </c>
      <c r="G123" s="366" t="s">
        <v>740</v>
      </c>
      <c r="H123" s="366" t="s">
        <v>34</v>
      </c>
      <c r="I123" s="366" t="s">
        <v>1321</v>
      </c>
      <c r="J123" s="366" t="s">
        <v>608</v>
      </c>
      <c r="K123" s="367" t="s">
        <v>48</v>
      </c>
      <c r="L123" s="368"/>
      <c r="M123" s="368" t="s">
        <v>34</v>
      </c>
      <c r="N123" s="367">
        <v>481769</v>
      </c>
      <c r="O123" s="367" t="s">
        <v>1323</v>
      </c>
      <c r="P123" s="371">
        <v>43444</v>
      </c>
      <c r="Q123" s="372">
        <v>262546698.06</v>
      </c>
      <c r="R123" s="372">
        <v>236118046.80253974</v>
      </c>
      <c r="S123" s="367">
        <v>45</v>
      </c>
      <c r="T123" s="369">
        <v>8.4683998251929404E-2</v>
      </c>
      <c r="U123" s="369">
        <v>1.0947265741413195</v>
      </c>
      <c r="V123" s="369">
        <v>0.11431736949239468</v>
      </c>
      <c r="W123" s="369">
        <v>1.1206924680484474</v>
      </c>
      <c r="X123" s="369">
        <v>0.15780317628116047</v>
      </c>
      <c r="Y123" s="369">
        <v>1.1966501523518189</v>
      </c>
      <c r="Z123" s="369">
        <v>0.20955855933543166</v>
      </c>
      <c r="AA123" s="369">
        <v>1.1911987876878207</v>
      </c>
      <c r="AB123" s="369">
        <v>1.8807329332139785E-3</v>
      </c>
      <c r="AC123" s="373">
        <v>5.9098937098718407</v>
      </c>
      <c r="AD123" s="575">
        <v>31908013000197</v>
      </c>
      <c r="AE123" s="370" t="s">
        <v>2365</v>
      </c>
      <c r="AF123" s="370" t="s">
        <v>2317</v>
      </c>
      <c r="AG123" s="374" t="s">
        <v>1458</v>
      </c>
      <c r="AH123" s="374" t="s">
        <v>2318</v>
      </c>
      <c r="AI123" s="374">
        <v>1000</v>
      </c>
      <c r="AJ123" s="374">
        <v>1000</v>
      </c>
      <c r="AK123" s="374">
        <v>1000</v>
      </c>
      <c r="AL123" s="722">
        <v>8.5000000000000006E-3</v>
      </c>
      <c r="AM123" s="722">
        <v>0.15</v>
      </c>
      <c r="AN123" s="369" t="s">
        <v>34</v>
      </c>
      <c r="AO123" s="367" t="s">
        <v>1326</v>
      </c>
      <c r="AP123" s="370" t="s">
        <v>11</v>
      </c>
      <c r="AQ123" s="376" t="s">
        <v>677</v>
      </c>
      <c r="AR123" s="369">
        <v>1.9833333333333335E-3</v>
      </c>
      <c r="AS123" s="369">
        <v>1.9833333333333335E-3</v>
      </c>
      <c r="AT123" s="369"/>
      <c r="AW123" s="711"/>
      <c r="AX123" s="712"/>
      <c r="AY123" s="712"/>
      <c r="AZ123" s="712"/>
      <c r="BA123" s="712"/>
      <c r="BB123" s="723"/>
      <c r="BC123" s="712"/>
      <c r="BD123" s="712"/>
      <c r="BE123" s="712"/>
      <c r="BF123" s="712"/>
      <c r="BG123" s="724"/>
      <c r="BH123" s="713"/>
      <c r="BI123" s="714"/>
      <c r="BJ123" s="714"/>
      <c r="BK123" s="714"/>
      <c r="BL123" s="218"/>
      <c r="BM123" s="713"/>
      <c r="BN123" s="713"/>
      <c r="BO123" s="713"/>
      <c r="BP123" s="713"/>
      <c r="BQ123" s="713"/>
      <c r="BR123" s="713"/>
      <c r="BS123" s="713"/>
      <c r="BT123" s="713"/>
      <c r="BU123" s="713"/>
      <c r="BV123" s="715"/>
      <c r="BW123" s="712"/>
    </row>
    <row r="124" spans="2:75" ht="15.75" customHeight="1">
      <c r="B124" s="363" t="s">
        <v>783</v>
      </c>
      <c r="C124" s="364">
        <v>17627210000107</v>
      </c>
      <c r="D124" s="365" t="s">
        <v>11</v>
      </c>
      <c r="E124" s="365" t="s">
        <v>620</v>
      </c>
      <c r="F124" s="365" t="s">
        <v>665</v>
      </c>
      <c r="G124" s="366" t="s">
        <v>740</v>
      </c>
      <c r="H124" s="366" t="s">
        <v>34</v>
      </c>
      <c r="I124" s="366"/>
      <c r="J124" s="366" t="s">
        <v>608</v>
      </c>
      <c r="K124" s="367" t="s">
        <v>48</v>
      </c>
      <c r="L124" s="368"/>
      <c r="M124" s="368" t="s">
        <v>1421</v>
      </c>
      <c r="N124" s="367">
        <v>375322</v>
      </c>
      <c r="O124" s="367" t="s">
        <v>1323</v>
      </c>
      <c r="P124" s="371">
        <v>41460</v>
      </c>
      <c r="Q124" s="372">
        <v>166153255.49000001</v>
      </c>
      <c r="R124" s="372">
        <v>173232125.05115083</v>
      </c>
      <c r="S124" s="367">
        <v>1</v>
      </c>
      <c r="T124" s="369">
        <v>8.2298965477876518E-2</v>
      </c>
      <c r="U124" s="369">
        <v>1.0638947899571782</v>
      </c>
      <c r="V124" s="369">
        <v>0.11011465859230785</v>
      </c>
      <c r="W124" s="369">
        <v>1.0794918484748333</v>
      </c>
      <c r="X124" s="369">
        <v>0.15111685549501574</v>
      </c>
      <c r="Y124" s="369">
        <v>1.1459465671897726</v>
      </c>
      <c r="Z124" s="369">
        <v>0.19365280596030665</v>
      </c>
      <c r="AA124" s="369">
        <v>1.1007853290450611</v>
      </c>
      <c r="AB124" s="369">
        <v>1.6564605559546131E-3</v>
      </c>
      <c r="AC124" s="373">
        <v>4.4276665221036069</v>
      </c>
      <c r="AD124" s="575">
        <v>23225882000199</v>
      </c>
      <c r="AE124" s="370" t="s">
        <v>2365</v>
      </c>
      <c r="AF124" s="370" t="s">
        <v>2317</v>
      </c>
      <c r="AG124" s="374" t="s">
        <v>1458</v>
      </c>
      <c r="AH124" s="374" t="s">
        <v>2318</v>
      </c>
      <c r="AI124" s="374">
        <v>1000</v>
      </c>
      <c r="AJ124" s="374">
        <v>1000</v>
      </c>
      <c r="AK124" s="374">
        <v>1000</v>
      </c>
      <c r="AL124" s="722">
        <v>5.0000000000000001E-3</v>
      </c>
      <c r="AM124" s="722">
        <v>0.15</v>
      </c>
      <c r="AN124" s="369" t="s">
        <v>34</v>
      </c>
      <c r="AO124" s="367" t="s">
        <v>1326</v>
      </c>
      <c r="AP124" s="370" t="s">
        <v>11</v>
      </c>
      <c r="AQ124" s="376" t="s">
        <v>677</v>
      </c>
      <c r="AR124" s="369" t="s">
        <v>34</v>
      </c>
      <c r="AS124" s="369" t="s">
        <v>34</v>
      </c>
      <c r="AT124" s="369"/>
      <c r="AW124" s="711"/>
      <c r="AX124" s="712"/>
      <c r="AY124" s="712"/>
      <c r="AZ124" s="712"/>
      <c r="BA124" s="712"/>
      <c r="BB124" s="723"/>
      <c r="BC124" s="712"/>
      <c r="BD124" s="712"/>
      <c r="BE124" s="712"/>
      <c r="BF124" s="712"/>
      <c r="BG124" s="724"/>
      <c r="BH124" s="713"/>
      <c r="BI124" s="714"/>
      <c r="BJ124" s="714"/>
      <c r="BK124" s="714"/>
      <c r="BL124" s="218"/>
      <c r="BM124" s="713"/>
      <c r="BN124" s="713"/>
      <c r="BO124" s="713"/>
      <c r="BP124" s="713"/>
      <c r="BQ124" s="713"/>
      <c r="BR124" s="713"/>
      <c r="BS124" s="713"/>
      <c r="BT124" s="713"/>
      <c r="BU124" s="713"/>
      <c r="BV124" s="715"/>
      <c r="BW124" s="712"/>
    </row>
    <row r="125" spans="2:75" ht="15.75" customHeight="1">
      <c r="B125" s="363" t="s">
        <v>96</v>
      </c>
      <c r="C125" s="364">
        <v>17249227000178</v>
      </c>
      <c r="D125" s="365" t="s">
        <v>14</v>
      </c>
      <c r="E125" s="365" t="s">
        <v>614</v>
      </c>
      <c r="F125" s="365"/>
      <c r="G125" s="366"/>
      <c r="H125" s="366" t="s">
        <v>1340</v>
      </c>
      <c r="I125" s="366" t="s">
        <v>34</v>
      </c>
      <c r="J125" s="366" t="s">
        <v>608</v>
      </c>
      <c r="K125" s="367" t="s">
        <v>48</v>
      </c>
      <c r="L125" s="368"/>
      <c r="M125" s="368" t="s">
        <v>34</v>
      </c>
      <c r="N125" s="367">
        <v>367427</v>
      </c>
      <c r="O125" s="367" t="s">
        <v>1323</v>
      </c>
      <c r="P125" s="371">
        <v>41282</v>
      </c>
      <c r="Q125" s="372">
        <v>118482032.47</v>
      </c>
      <c r="R125" s="372">
        <v>135372173.69694448</v>
      </c>
      <c r="S125" s="367">
        <v>32</v>
      </c>
      <c r="T125" s="369">
        <v>6.2429023457880373E-2</v>
      </c>
      <c r="U125" s="369">
        <v>0.80703217122222215</v>
      </c>
      <c r="V125" s="369">
        <v>-6.8007995212595707E-2</v>
      </c>
      <c r="W125" s="369">
        <v>-0.66670575381723929</v>
      </c>
      <c r="X125" s="369">
        <v>6.8926257661637402E-2</v>
      </c>
      <c r="Y125" s="369">
        <v>0.52268033303006578</v>
      </c>
      <c r="Z125" s="369">
        <v>3.1057885222488313E-2</v>
      </c>
      <c r="AA125" s="369">
        <v>0.17654308820646844</v>
      </c>
      <c r="AB125" s="369">
        <v>0.21046308547888559</v>
      </c>
      <c r="AC125" s="373">
        <v>-0.69122418669368568</v>
      </c>
      <c r="AD125" s="575">
        <v>21360513000183</v>
      </c>
      <c r="AE125" s="370" t="s">
        <v>2366</v>
      </c>
      <c r="AF125" s="370" t="s">
        <v>2317</v>
      </c>
      <c r="AG125" s="374" t="s">
        <v>1458</v>
      </c>
      <c r="AH125" s="374" t="s">
        <v>2318</v>
      </c>
      <c r="AI125" s="374">
        <v>20000</v>
      </c>
      <c r="AJ125" s="374">
        <v>1000</v>
      </c>
      <c r="AK125" s="374">
        <v>20000</v>
      </c>
      <c r="AL125" s="722">
        <v>0.02</v>
      </c>
      <c r="AM125" s="722">
        <v>0.2</v>
      </c>
      <c r="AN125" s="369" t="s">
        <v>34</v>
      </c>
      <c r="AO125" s="367" t="s">
        <v>1326</v>
      </c>
      <c r="AP125" s="370" t="s">
        <v>718</v>
      </c>
      <c r="AQ125" s="376" t="s">
        <v>661</v>
      </c>
      <c r="AR125" s="369">
        <v>5.0000000000000001E-3</v>
      </c>
      <c r="AS125" s="369">
        <v>5.0000000000000001E-3</v>
      </c>
      <c r="AT125" s="369"/>
      <c r="AW125" s="711"/>
      <c r="AX125" s="712"/>
      <c r="AY125" s="712"/>
      <c r="AZ125" s="712"/>
      <c r="BA125" s="712"/>
      <c r="BB125" s="723"/>
      <c r="BC125" s="712"/>
      <c r="BD125" s="712"/>
      <c r="BE125" s="712"/>
      <c r="BF125" s="712"/>
      <c r="BG125" s="724"/>
      <c r="BH125" s="713"/>
      <c r="BI125" s="714"/>
      <c r="BJ125" s="714"/>
      <c r="BK125" s="714"/>
      <c r="BL125" s="218"/>
      <c r="BM125" s="713"/>
      <c r="BN125" s="713"/>
      <c r="BO125" s="713"/>
      <c r="BP125" s="713"/>
      <c r="BQ125" s="713"/>
      <c r="BR125" s="713"/>
      <c r="BS125" s="713"/>
      <c r="BT125" s="713"/>
      <c r="BU125" s="713"/>
      <c r="BV125" s="715"/>
      <c r="BW125" s="712"/>
    </row>
    <row r="126" spans="2:75" ht="15.75" customHeight="1">
      <c r="B126" s="363" t="s">
        <v>97</v>
      </c>
      <c r="C126" s="364">
        <v>23186344000132</v>
      </c>
      <c r="D126" s="365" t="s">
        <v>14</v>
      </c>
      <c r="E126" s="365" t="s">
        <v>607</v>
      </c>
      <c r="F126" s="365"/>
      <c r="G126" s="366"/>
      <c r="H126" s="366" t="s">
        <v>34</v>
      </c>
      <c r="I126" s="366" t="s">
        <v>34</v>
      </c>
      <c r="J126" s="366" t="s">
        <v>608</v>
      </c>
      <c r="K126" s="367" t="s">
        <v>48</v>
      </c>
      <c r="L126" s="368"/>
      <c r="M126" s="368" t="s">
        <v>34</v>
      </c>
      <c r="N126" s="367">
        <v>407194</v>
      </c>
      <c r="O126" s="367" t="s">
        <v>1323</v>
      </c>
      <c r="P126" s="371">
        <v>42276</v>
      </c>
      <c r="Q126" s="372">
        <v>125170538.15000001</v>
      </c>
      <c r="R126" s="372">
        <v>163924574.63924611</v>
      </c>
      <c r="S126" s="367">
        <v>32</v>
      </c>
      <c r="T126" s="369">
        <v>5.7992009719739057E-2</v>
      </c>
      <c r="U126" s="369">
        <v>0.74967402860685806</v>
      </c>
      <c r="V126" s="369">
        <v>-7.786290495696635E-2</v>
      </c>
      <c r="W126" s="369">
        <v>-0.76331682152159352</v>
      </c>
      <c r="X126" s="369">
        <v>5.0209003633773008E-2</v>
      </c>
      <c r="Y126" s="369">
        <v>0.38074399555011074</v>
      </c>
      <c r="Z126" s="369">
        <v>1.8451116926078148E-2</v>
      </c>
      <c r="AA126" s="369">
        <v>0.10488213024336426</v>
      </c>
      <c r="AB126" s="369">
        <v>0.21307667717927906</v>
      </c>
      <c r="AC126" s="373">
        <v>-0.73001966594170642</v>
      </c>
      <c r="AD126" s="575">
        <v>21360513000183</v>
      </c>
      <c r="AE126" s="370" t="s">
        <v>2366</v>
      </c>
      <c r="AF126" s="370" t="s">
        <v>2317</v>
      </c>
      <c r="AG126" s="374" t="s">
        <v>1458</v>
      </c>
      <c r="AH126" s="374" t="s">
        <v>2321</v>
      </c>
      <c r="AI126" s="374">
        <v>1000</v>
      </c>
      <c r="AJ126" s="374">
        <v>0</v>
      </c>
      <c r="AK126" s="374">
        <v>0</v>
      </c>
      <c r="AL126" s="722">
        <v>0.03</v>
      </c>
      <c r="AM126" s="722" t="s">
        <v>34</v>
      </c>
      <c r="AN126" s="369" t="s">
        <v>34</v>
      </c>
      <c r="AO126" s="367" t="s">
        <v>1326</v>
      </c>
      <c r="AP126" s="370" t="s">
        <v>718</v>
      </c>
      <c r="AQ126" s="376" t="s">
        <v>661</v>
      </c>
      <c r="AR126" s="369">
        <v>1.0499999999999999E-2</v>
      </c>
      <c r="AS126" s="369">
        <v>1.0499999999999999E-2</v>
      </c>
      <c r="AT126" s="369"/>
      <c r="AW126" s="711"/>
      <c r="AX126" s="712"/>
      <c r="AY126" s="712"/>
      <c r="AZ126" s="712"/>
      <c r="BA126" s="712"/>
      <c r="BB126" s="723"/>
      <c r="BC126" s="712"/>
      <c r="BD126" s="712"/>
      <c r="BE126" s="712"/>
      <c r="BF126" s="712"/>
      <c r="BG126" s="724"/>
      <c r="BH126" s="713"/>
      <c r="BI126" s="714"/>
      <c r="BJ126" s="714"/>
      <c r="BK126" s="714"/>
      <c r="BL126" s="218"/>
      <c r="BM126" s="713"/>
      <c r="BN126" s="713"/>
      <c r="BO126" s="713"/>
      <c r="BP126" s="713"/>
      <c r="BQ126" s="713"/>
      <c r="BR126" s="713"/>
      <c r="BS126" s="713"/>
      <c r="BT126" s="713"/>
      <c r="BU126" s="713"/>
      <c r="BV126" s="715"/>
      <c r="BW126" s="712"/>
    </row>
    <row r="127" spans="2:75" ht="15.75" customHeight="1">
      <c r="B127" s="363" t="s">
        <v>98</v>
      </c>
      <c r="C127" s="364">
        <v>13083227000190</v>
      </c>
      <c r="D127" s="365" t="s">
        <v>14</v>
      </c>
      <c r="E127" s="365" t="s">
        <v>607</v>
      </c>
      <c r="F127" s="365"/>
      <c r="G127" s="366"/>
      <c r="H127" s="366" t="s">
        <v>34</v>
      </c>
      <c r="I127" s="366" t="s">
        <v>34</v>
      </c>
      <c r="J127" s="366" t="s">
        <v>608</v>
      </c>
      <c r="K127" s="367" t="s">
        <v>48</v>
      </c>
      <c r="L127" s="368"/>
      <c r="M127" s="368" t="s">
        <v>34</v>
      </c>
      <c r="N127" s="367">
        <v>320358</v>
      </c>
      <c r="O127" s="367" t="s">
        <v>1323</v>
      </c>
      <c r="P127" s="371">
        <v>40786</v>
      </c>
      <c r="Q127" s="372">
        <v>148860186.31</v>
      </c>
      <c r="R127" s="372">
        <v>353487325.3842063</v>
      </c>
      <c r="S127" s="367">
        <v>32</v>
      </c>
      <c r="T127" s="369">
        <v>-3.5711595448778666E-2</v>
      </c>
      <c r="U127" s="369">
        <v>-0.46165076460441562</v>
      </c>
      <c r="V127" s="369">
        <v>-0.27514354216475934</v>
      </c>
      <c r="W127" s="369">
        <v>-2.6973267203872302</v>
      </c>
      <c r="X127" s="369">
        <v>-0.17590820781259042</v>
      </c>
      <c r="Y127" s="369">
        <v>-1.3339438954246363</v>
      </c>
      <c r="Z127" s="369">
        <v>-7.5036395327889194E-2</v>
      </c>
      <c r="AA127" s="369">
        <v>-0.42653119696234215</v>
      </c>
      <c r="AB127" s="369">
        <v>0.25493170739256898</v>
      </c>
      <c r="AC127" s="373">
        <v>-1.5151618026940585</v>
      </c>
      <c r="AD127" s="575">
        <v>11046170000123</v>
      </c>
      <c r="AE127" s="370" t="s">
        <v>2367</v>
      </c>
      <c r="AF127" s="370" t="s">
        <v>2320</v>
      </c>
      <c r="AG127" s="374" t="s">
        <v>59</v>
      </c>
      <c r="AH127" s="374" t="s">
        <v>2321</v>
      </c>
      <c r="AI127" s="374">
        <v>500</v>
      </c>
      <c r="AJ127" s="374">
        <v>500</v>
      </c>
      <c r="AK127" s="374">
        <v>500</v>
      </c>
      <c r="AL127" s="722">
        <v>0.02</v>
      </c>
      <c r="AM127" s="722">
        <v>0.2</v>
      </c>
      <c r="AN127" s="369" t="s">
        <v>2368</v>
      </c>
      <c r="AO127" s="367" t="s">
        <v>1326</v>
      </c>
      <c r="AP127" s="370" t="s">
        <v>718</v>
      </c>
      <c r="AQ127" s="376" t="s">
        <v>661</v>
      </c>
      <c r="AR127" s="369">
        <v>4.0000000000000001E-3</v>
      </c>
      <c r="AS127" s="369">
        <v>4.0000000000000001E-3</v>
      </c>
      <c r="AT127" s="369"/>
      <c r="AW127" s="711"/>
      <c r="AX127" s="712"/>
      <c r="AY127" s="712"/>
      <c r="AZ127" s="712"/>
      <c r="BA127" s="712"/>
      <c r="BB127" s="723"/>
      <c r="BC127" s="712"/>
      <c r="BD127" s="712"/>
      <c r="BE127" s="712"/>
      <c r="BF127" s="712"/>
      <c r="BG127" s="724"/>
      <c r="BH127" s="713"/>
      <c r="BI127" s="714"/>
      <c r="BJ127" s="714"/>
      <c r="BK127" s="714"/>
      <c r="BL127" s="218"/>
      <c r="BM127" s="713"/>
      <c r="BN127" s="713"/>
      <c r="BO127" s="713"/>
      <c r="BP127" s="713"/>
      <c r="BQ127" s="713"/>
      <c r="BR127" s="713"/>
      <c r="BS127" s="713"/>
      <c r="BT127" s="713"/>
      <c r="BU127" s="713"/>
      <c r="BV127" s="715"/>
      <c r="BW127" s="712"/>
    </row>
    <row r="128" spans="2:75" ht="15.75" customHeight="1">
      <c r="B128" s="363" t="s">
        <v>99</v>
      </c>
      <c r="C128" s="364">
        <v>36182298000145</v>
      </c>
      <c r="D128" s="365" t="s">
        <v>14</v>
      </c>
      <c r="E128" s="365" t="s">
        <v>614</v>
      </c>
      <c r="F128" s="365"/>
      <c r="G128" s="366"/>
      <c r="H128" s="366" t="s">
        <v>1340</v>
      </c>
      <c r="I128" s="366" t="s">
        <v>34</v>
      </c>
      <c r="J128" s="366" t="s">
        <v>608</v>
      </c>
      <c r="K128" s="367" t="s">
        <v>48</v>
      </c>
      <c r="L128" s="368"/>
      <c r="M128" s="368" t="s">
        <v>34</v>
      </c>
      <c r="N128" s="367">
        <v>532339</v>
      </c>
      <c r="O128" s="367" t="s">
        <v>1323</v>
      </c>
      <c r="P128" s="371">
        <v>43895</v>
      </c>
      <c r="Q128" s="372">
        <v>112052994.37</v>
      </c>
      <c r="R128" s="372">
        <v>72175357.171944454</v>
      </c>
      <c r="S128" s="367">
        <v>32</v>
      </c>
      <c r="T128" s="369">
        <v>-7.156600985043593E-2</v>
      </c>
      <c r="U128" s="369">
        <v>-0.92514777768829148</v>
      </c>
      <c r="V128" s="369">
        <v>-0.16187544498190931</v>
      </c>
      <c r="W128" s="369">
        <v>-1.586920629461174</v>
      </c>
      <c r="X128" s="369">
        <v>-5.8820060540525354E-2</v>
      </c>
      <c r="Y128" s="369">
        <v>-0.44604320436334666</v>
      </c>
      <c r="Z128" s="369" t="s">
        <v>1424</v>
      </c>
      <c r="AA128" s="369" t="s">
        <v>1424</v>
      </c>
      <c r="AB128" s="369">
        <v>0.18073487795126342</v>
      </c>
      <c r="AC128" s="373">
        <v>-1.4239529320146811</v>
      </c>
      <c r="AD128" s="575">
        <v>0</v>
      </c>
      <c r="AE128" s="370" t="s">
        <v>2367</v>
      </c>
      <c r="AF128" s="370" t="s">
        <v>2320</v>
      </c>
      <c r="AG128" s="374" t="s">
        <v>59</v>
      </c>
      <c r="AH128" s="374" t="s">
        <v>2318</v>
      </c>
      <c r="AI128" s="374">
        <v>500</v>
      </c>
      <c r="AJ128" s="374">
        <v>500</v>
      </c>
      <c r="AK128" s="374">
        <v>500</v>
      </c>
      <c r="AL128" s="722">
        <v>0.02</v>
      </c>
      <c r="AM128" s="722">
        <v>0.2</v>
      </c>
      <c r="AN128" s="369" t="s">
        <v>2330</v>
      </c>
      <c r="AO128" s="367" t="s">
        <v>1326</v>
      </c>
      <c r="AP128" s="370" t="s">
        <v>13</v>
      </c>
      <c r="AQ128" s="376" t="s">
        <v>670</v>
      </c>
      <c r="AR128" s="369">
        <v>4.0000000000000001E-3</v>
      </c>
      <c r="AS128" s="369">
        <v>4.0000000000000001E-3</v>
      </c>
      <c r="AT128" s="369"/>
      <c r="AW128" s="711"/>
      <c r="AX128" s="712"/>
      <c r="AY128" s="712"/>
      <c r="AZ128" s="712"/>
      <c r="BA128" s="712"/>
      <c r="BB128" s="723"/>
      <c r="BC128" s="712"/>
      <c r="BD128" s="712"/>
      <c r="BE128" s="712"/>
      <c r="BF128" s="712"/>
      <c r="BG128" s="724"/>
      <c r="BH128" s="713"/>
      <c r="BI128" s="714"/>
      <c r="BJ128" s="714"/>
      <c r="BK128" s="714"/>
      <c r="BL128" s="218"/>
      <c r="BM128" s="713"/>
      <c r="BN128" s="713"/>
      <c r="BO128" s="713"/>
      <c r="BP128" s="713"/>
      <c r="BQ128" s="713"/>
      <c r="BR128" s="713"/>
      <c r="BS128" s="713"/>
      <c r="BT128" s="713"/>
      <c r="BU128" s="713"/>
      <c r="BV128" s="715"/>
      <c r="BW128" s="712"/>
    </row>
    <row r="129" spans="2:75" ht="15.75" customHeight="1">
      <c r="B129" s="363" t="s">
        <v>784</v>
      </c>
      <c r="C129" s="364">
        <v>41544414000169</v>
      </c>
      <c r="D129" s="365" t="s">
        <v>14</v>
      </c>
      <c r="E129" s="365" t="s">
        <v>614</v>
      </c>
      <c r="F129" s="365"/>
      <c r="G129" s="366"/>
      <c r="H129" s="366" t="s">
        <v>1339</v>
      </c>
      <c r="I129" s="366" t="s">
        <v>34</v>
      </c>
      <c r="J129" s="366" t="s">
        <v>611</v>
      </c>
      <c r="K129" s="367" t="s">
        <v>48</v>
      </c>
      <c r="L129" s="368"/>
      <c r="M129" s="368" t="s">
        <v>34</v>
      </c>
      <c r="N129" s="367">
        <v>599190</v>
      </c>
      <c r="O129" s="367" t="s">
        <v>1323</v>
      </c>
      <c r="P129" s="371">
        <v>44334</v>
      </c>
      <c r="Q129" s="372">
        <v>24365973.359999999</v>
      </c>
      <c r="R129" s="372">
        <v>21757155.579999991</v>
      </c>
      <c r="S129" s="367">
        <v>17</v>
      </c>
      <c r="T129" s="369">
        <v>5.5500204319886448E-2</v>
      </c>
      <c r="U129" s="369">
        <v>0.71746197384897659</v>
      </c>
      <c r="V129" s="369">
        <v>9.1661547591620929E-2</v>
      </c>
      <c r="W129" s="369">
        <v>0.89858965834958193</v>
      </c>
      <c r="X129" s="369" t="s">
        <v>1424</v>
      </c>
      <c r="Y129" s="369" t="s">
        <v>1424</v>
      </c>
      <c r="Z129" s="369" t="s">
        <v>1424</v>
      </c>
      <c r="AA129" s="369" t="s">
        <v>1424</v>
      </c>
      <c r="AB129" s="369">
        <v>9.9037758120250494E-2</v>
      </c>
      <c r="AC129" s="373">
        <v>-4.5846514607755573E-2</v>
      </c>
      <c r="AD129" s="575">
        <v>41544386000180</v>
      </c>
      <c r="AE129" s="370" t="s">
        <v>2369</v>
      </c>
      <c r="AF129" s="370" t="s">
        <v>2317</v>
      </c>
      <c r="AG129" s="374" t="s">
        <v>1458</v>
      </c>
      <c r="AH129" s="374" t="s">
        <v>2318</v>
      </c>
      <c r="AI129" s="374">
        <v>5000</v>
      </c>
      <c r="AJ129" s="374">
        <v>1000</v>
      </c>
      <c r="AK129" s="374">
        <v>5000</v>
      </c>
      <c r="AL129" s="722">
        <v>1.8700000000000001E-2</v>
      </c>
      <c r="AM129" s="722">
        <v>0.2</v>
      </c>
      <c r="AN129" s="369" t="s">
        <v>2330</v>
      </c>
      <c r="AO129" s="367" t="s">
        <v>1326</v>
      </c>
      <c r="AP129" s="370" t="s">
        <v>13</v>
      </c>
      <c r="AQ129" s="376" t="s">
        <v>670</v>
      </c>
      <c r="AR129" s="369">
        <v>4.9872900000000001E-3</v>
      </c>
      <c r="AS129" s="369">
        <v>4.9872900000000001E-3</v>
      </c>
      <c r="AT129" s="369"/>
      <c r="AW129" s="711"/>
      <c r="AX129" s="712"/>
      <c r="AY129" s="712"/>
      <c r="AZ129" s="712"/>
      <c r="BA129" s="712"/>
      <c r="BB129" s="723"/>
      <c r="BC129" s="712"/>
      <c r="BD129" s="712"/>
      <c r="BE129" s="712"/>
      <c r="BF129" s="712"/>
      <c r="BG129" s="724"/>
      <c r="BH129" s="713"/>
      <c r="BI129" s="714"/>
      <c r="BJ129" s="714"/>
      <c r="BK129" s="714"/>
      <c r="BL129" s="218"/>
      <c r="BM129" s="713"/>
      <c r="BN129" s="713"/>
      <c r="BO129" s="713"/>
      <c r="BP129" s="713"/>
      <c r="BQ129" s="713"/>
      <c r="BR129" s="713"/>
      <c r="BS129" s="713"/>
      <c r="BT129" s="713"/>
      <c r="BU129" s="713"/>
      <c r="BV129" s="715"/>
      <c r="BW129" s="712"/>
    </row>
    <row r="130" spans="2:75" ht="15.75" customHeight="1">
      <c r="B130" s="363" t="s">
        <v>1544</v>
      </c>
      <c r="C130" s="364">
        <v>45124029000113</v>
      </c>
      <c r="D130" s="365" t="s">
        <v>14</v>
      </c>
      <c r="E130" s="365" t="s">
        <v>607</v>
      </c>
      <c r="F130" s="365"/>
      <c r="G130" s="366"/>
      <c r="H130" s="366" t="s">
        <v>34</v>
      </c>
      <c r="I130" s="366" t="s">
        <v>34</v>
      </c>
      <c r="J130" s="366" t="s">
        <v>608</v>
      </c>
      <c r="K130" s="367" t="s">
        <v>48</v>
      </c>
      <c r="L130" s="368"/>
      <c r="M130" s="368"/>
      <c r="N130" s="367">
        <v>655521</v>
      </c>
      <c r="O130" s="367" t="s">
        <v>1326</v>
      </c>
      <c r="P130" s="371">
        <v>44718</v>
      </c>
      <c r="Q130" s="372">
        <v>861376935.79999995</v>
      </c>
      <c r="R130" s="372" t="s">
        <v>1424</v>
      </c>
      <c r="S130" s="367">
        <v>182</v>
      </c>
      <c r="T130" s="369" t="s">
        <v>1424</v>
      </c>
      <c r="U130" s="369" t="s">
        <v>1424</v>
      </c>
      <c r="V130" s="369" t="s">
        <v>1424</v>
      </c>
      <c r="W130" s="369" t="s">
        <v>1424</v>
      </c>
      <c r="X130" s="369" t="s">
        <v>1424</v>
      </c>
      <c r="Y130" s="369" t="s">
        <v>1424</v>
      </c>
      <c r="Z130" s="369" t="s">
        <v>1424</v>
      </c>
      <c r="AA130" s="369" t="s">
        <v>1424</v>
      </c>
      <c r="AB130" s="369" t="s">
        <v>1424</v>
      </c>
      <c r="AC130" s="373" t="s">
        <v>1424</v>
      </c>
      <c r="AD130" s="575">
        <v>11188572000162</v>
      </c>
      <c r="AE130" s="370" t="s">
        <v>2370</v>
      </c>
      <c r="AF130" s="370" t="s">
        <v>2317</v>
      </c>
      <c r="AG130" s="374" t="s">
        <v>1458</v>
      </c>
      <c r="AH130" s="374" t="s">
        <v>2318</v>
      </c>
      <c r="AI130" s="374">
        <v>500000</v>
      </c>
      <c r="AJ130" s="374">
        <v>50000</v>
      </c>
      <c r="AK130" s="374">
        <v>50000</v>
      </c>
      <c r="AL130" s="722">
        <v>1.3500000000000002E-2</v>
      </c>
      <c r="AM130" s="722">
        <v>0.2</v>
      </c>
      <c r="AN130" s="369" t="s">
        <v>2335</v>
      </c>
      <c r="AO130" s="367" t="s">
        <v>1326</v>
      </c>
      <c r="AP130" s="370" t="s">
        <v>718</v>
      </c>
      <c r="AQ130" s="376" t="s">
        <v>661</v>
      </c>
      <c r="AR130" s="369" t="s">
        <v>34</v>
      </c>
      <c r="AS130" s="369" t="s">
        <v>34</v>
      </c>
      <c r="AT130" s="369"/>
      <c r="AW130" s="711"/>
      <c r="AX130" s="712"/>
      <c r="AY130" s="712"/>
      <c r="AZ130" s="712"/>
      <c r="BA130" s="712"/>
      <c r="BB130" s="723"/>
      <c r="BC130" s="712"/>
      <c r="BD130" s="712"/>
      <c r="BE130" s="712"/>
      <c r="BF130" s="712"/>
      <c r="BG130" s="724"/>
      <c r="BH130" s="713"/>
      <c r="BI130" s="714"/>
      <c r="BJ130" s="714"/>
      <c r="BK130" s="714"/>
      <c r="BL130" s="218"/>
      <c r="BM130" s="713"/>
      <c r="BN130" s="713"/>
      <c r="BO130" s="713"/>
      <c r="BP130" s="713"/>
      <c r="BQ130" s="713"/>
      <c r="BR130" s="713"/>
      <c r="BS130" s="713"/>
      <c r="BT130" s="713"/>
      <c r="BU130" s="713"/>
      <c r="BV130" s="715"/>
      <c r="BW130" s="712"/>
    </row>
    <row r="131" spans="2:75" ht="15.75" customHeight="1">
      <c r="B131" s="363" t="s">
        <v>100</v>
      </c>
      <c r="C131" s="364">
        <v>34218678000167</v>
      </c>
      <c r="D131" s="365" t="s">
        <v>11</v>
      </c>
      <c r="E131" s="365" t="s">
        <v>620</v>
      </c>
      <c r="F131" s="365" t="s">
        <v>687</v>
      </c>
      <c r="G131" s="366" t="s">
        <v>740</v>
      </c>
      <c r="H131" s="366" t="s">
        <v>34</v>
      </c>
      <c r="I131" s="366" t="s">
        <v>1321</v>
      </c>
      <c r="J131" s="366" t="s">
        <v>608</v>
      </c>
      <c r="K131" s="367" t="s">
        <v>48</v>
      </c>
      <c r="L131" s="368" t="s">
        <v>717</v>
      </c>
      <c r="M131" s="368" t="s">
        <v>34</v>
      </c>
      <c r="N131" s="367">
        <v>523496</v>
      </c>
      <c r="O131" s="367" t="s">
        <v>1323</v>
      </c>
      <c r="P131" s="371">
        <v>43826</v>
      </c>
      <c r="Q131" s="372">
        <v>322713730.58999997</v>
      </c>
      <c r="R131" s="372">
        <v>194749423.50555569</v>
      </c>
      <c r="S131" s="367">
        <v>180</v>
      </c>
      <c r="T131" s="369">
        <v>9.4913279683340956E-2</v>
      </c>
      <c r="U131" s="369">
        <v>1.2269624917703204</v>
      </c>
      <c r="V131" s="369">
        <v>0.13245547943943037</v>
      </c>
      <c r="W131" s="369">
        <v>1.2985065945677758</v>
      </c>
      <c r="X131" s="369">
        <v>0.21110927984115535</v>
      </c>
      <c r="Y131" s="369">
        <v>1.6008800192633459</v>
      </c>
      <c r="Z131" s="369" t="s">
        <v>1424</v>
      </c>
      <c r="AA131" s="369" t="s">
        <v>1424</v>
      </c>
      <c r="AB131" s="369">
        <v>3.1955944672346363E-3</v>
      </c>
      <c r="AC131" s="373">
        <v>8.5342432987347916</v>
      </c>
      <c r="AD131" s="575">
        <v>0</v>
      </c>
      <c r="AE131" s="370" t="s">
        <v>101</v>
      </c>
      <c r="AF131" s="370" t="s">
        <v>738</v>
      </c>
      <c r="AG131" s="374" t="s">
        <v>738</v>
      </c>
      <c r="AH131" s="374" t="s">
        <v>2318</v>
      </c>
      <c r="AI131" s="374">
        <v>5000</v>
      </c>
      <c r="AJ131" s="374" t="s">
        <v>1436</v>
      </c>
      <c r="AK131" s="374" t="s">
        <v>1436</v>
      </c>
      <c r="AL131" s="722">
        <v>1.1000000000000001E-2</v>
      </c>
      <c r="AM131" s="722">
        <v>0.2</v>
      </c>
      <c r="AN131" s="369" t="s">
        <v>64</v>
      </c>
      <c r="AO131" s="367" t="s">
        <v>1326</v>
      </c>
      <c r="AP131" s="370" t="s">
        <v>13</v>
      </c>
      <c r="AQ131" s="376" t="s">
        <v>673</v>
      </c>
      <c r="AR131" s="369">
        <v>2.7499999999999998E-3</v>
      </c>
      <c r="AS131" s="369">
        <v>2.7499999999999998E-3</v>
      </c>
      <c r="AT131" s="369"/>
      <c r="AW131" s="711"/>
      <c r="AX131" s="712"/>
      <c r="AY131" s="712"/>
      <c r="AZ131" s="712"/>
      <c r="BA131" s="712"/>
      <c r="BB131" s="723"/>
      <c r="BC131" s="712"/>
      <c r="BD131" s="712"/>
      <c r="BE131" s="712"/>
      <c r="BF131" s="712"/>
      <c r="BG131" s="724"/>
      <c r="BH131" s="713"/>
      <c r="BI131" s="714"/>
      <c r="BJ131" s="714"/>
      <c r="BK131" s="714"/>
      <c r="BL131" s="218"/>
      <c r="BM131" s="713"/>
      <c r="BN131" s="713"/>
      <c r="BO131" s="713"/>
      <c r="BP131" s="713"/>
      <c r="BQ131" s="713"/>
      <c r="BR131" s="713"/>
      <c r="BS131" s="713"/>
      <c r="BT131" s="713"/>
      <c r="BU131" s="713"/>
      <c r="BV131" s="715"/>
      <c r="BW131" s="712"/>
    </row>
    <row r="132" spans="2:75" ht="15.75" customHeight="1">
      <c r="B132" s="363" t="s">
        <v>785</v>
      </c>
      <c r="C132" s="364">
        <v>14237118000142</v>
      </c>
      <c r="D132" s="365" t="s">
        <v>11</v>
      </c>
      <c r="E132" s="365" t="s">
        <v>620</v>
      </c>
      <c r="F132" s="365" t="s">
        <v>665</v>
      </c>
      <c r="G132" s="366" t="s">
        <v>740</v>
      </c>
      <c r="H132" s="366" t="s">
        <v>34</v>
      </c>
      <c r="I132" s="366"/>
      <c r="J132" s="366" t="s">
        <v>608</v>
      </c>
      <c r="K132" s="367" t="s">
        <v>48</v>
      </c>
      <c r="L132" s="368"/>
      <c r="M132" s="368" t="s">
        <v>34</v>
      </c>
      <c r="N132" s="367">
        <v>291781</v>
      </c>
      <c r="O132" s="367" t="s">
        <v>1323</v>
      </c>
      <c r="P132" s="371">
        <v>40883</v>
      </c>
      <c r="Q132" s="372">
        <v>185134178.53999999</v>
      </c>
      <c r="R132" s="372">
        <v>98595175.726309553</v>
      </c>
      <c r="S132" s="367">
        <v>45</v>
      </c>
      <c r="T132" s="369">
        <v>8.9304739519867171E-2</v>
      </c>
      <c r="U132" s="369">
        <v>1.154459798394553</v>
      </c>
      <c r="V132" s="369">
        <v>0.11996396098717699</v>
      </c>
      <c r="W132" s="369">
        <v>1.1760479454045802</v>
      </c>
      <c r="X132" s="369">
        <v>0.18234898363411967</v>
      </c>
      <c r="Y132" s="369">
        <v>1.3827854685141701</v>
      </c>
      <c r="Z132" s="369">
        <v>0.21855882545553773</v>
      </c>
      <c r="AA132" s="369">
        <v>1.2423592180951386</v>
      </c>
      <c r="AB132" s="369">
        <v>3.363993462431763E-3</v>
      </c>
      <c r="AC132" s="373">
        <v>4.8084337015035494</v>
      </c>
      <c r="AD132" s="575">
        <v>0</v>
      </c>
      <c r="AE132" s="370" t="s">
        <v>101</v>
      </c>
      <c r="AF132" s="370" t="s">
        <v>738</v>
      </c>
      <c r="AG132" s="374" t="s">
        <v>738</v>
      </c>
      <c r="AH132" s="374" t="s">
        <v>2321</v>
      </c>
      <c r="AI132" s="374">
        <v>500</v>
      </c>
      <c r="AJ132" s="374">
        <v>500</v>
      </c>
      <c r="AK132" s="374">
        <v>500</v>
      </c>
      <c r="AL132" s="722">
        <v>6.0000000000000001E-3</v>
      </c>
      <c r="AM132" s="722">
        <v>0.2</v>
      </c>
      <c r="AN132" s="369" t="s">
        <v>64</v>
      </c>
      <c r="AO132" s="367" t="s">
        <v>1326</v>
      </c>
      <c r="AP132" s="370" t="s">
        <v>11</v>
      </c>
      <c r="AQ132" s="376" t="s">
        <v>677</v>
      </c>
      <c r="AR132" s="369">
        <v>1.5E-3</v>
      </c>
      <c r="AS132" s="369">
        <v>1.5E-3</v>
      </c>
      <c r="AT132" s="369"/>
      <c r="AW132" s="711"/>
      <c r="AX132" s="712"/>
      <c r="AY132" s="712"/>
      <c r="AZ132" s="712"/>
      <c r="BA132" s="712"/>
      <c r="BB132" s="723"/>
      <c r="BC132" s="712"/>
      <c r="BD132" s="712"/>
      <c r="BE132" s="712"/>
      <c r="BF132" s="712"/>
      <c r="BG132" s="724"/>
      <c r="BH132" s="713"/>
      <c r="BI132" s="714"/>
      <c r="BJ132" s="714"/>
      <c r="BK132" s="714"/>
      <c r="BL132" s="218"/>
      <c r="BM132" s="713"/>
      <c r="BN132" s="713"/>
      <c r="BO132" s="713"/>
      <c r="BP132" s="713"/>
      <c r="BQ132" s="713"/>
      <c r="BR132" s="713"/>
      <c r="BS132" s="713"/>
      <c r="BT132" s="713"/>
      <c r="BU132" s="713"/>
      <c r="BV132" s="715"/>
      <c r="BW132" s="712"/>
    </row>
    <row r="133" spans="2:75" ht="15.75" customHeight="1">
      <c r="B133" s="363" t="s">
        <v>102</v>
      </c>
      <c r="C133" s="364">
        <v>17012208000123</v>
      </c>
      <c r="D133" s="365" t="s">
        <v>11</v>
      </c>
      <c r="E133" s="365" t="s">
        <v>620</v>
      </c>
      <c r="F133" s="365" t="s">
        <v>665</v>
      </c>
      <c r="G133" s="366" t="s">
        <v>740</v>
      </c>
      <c r="H133" s="366" t="s">
        <v>34</v>
      </c>
      <c r="I133" s="366" t="s">
        <v>1306</v>
      </c>
      <c r="J133" s="366" t="s">
        <v>608</v>
      </c>
      <c r="K133" s="367" t="s">
        <v>48</v>
      </c>
      <c r="L133" s="368"/>
      <c r="M133" s="368" t="s">
        <v>34</v>
      </c>
      <c r="N133" s="367">
        <v>332232</v>
      </c>
      <c r="O133" s="367" t="s">
        <v>1323</v>
      </c>
      <c r="P133" s="371">
        <v>41365</v>
      </c>
      <c r="Q133" s="372">
        <v>876963393.21000004</v>
      </c>
      <c r="R133" s="372">
        <v>727167328.21642864</v>
      </c>
      <c r="S133" s="367">
        <v>179</v>
      </c>
      <c r="T133" s="369">
        <v>9.5041356475034533E-2</v>
      </c>
      <c r="U133" s="369">
        <v>1.2286181654547466</v>
      </c>
      <c r="V133" s="369">
        <v>0.13265674010744788</v>
      </c>
      <c r="W133" s="369">
        <v>1.3004796220767463</v>
      </c>
      <c r="X133" s="369">
        <v>0.2118071101717276</v>
      </c>
      <c r="Y133" s="369">
        <v>1.6061717934283168</v>
      </c>
      <c r="Z133" s="369">
        <v>0.26643381381143816</v>
      </c>
      <c r="AA133" s="369">
        <v>1.5144961724193653</v>
      </c>
      <c r="AB133" s="369">
        <v>3.1966645415137038E-3</v>
      </c>
      <c r="AC133" s="373">
        <v>8.5870057135460449</v>
      </c>
      <c r="AD133" s="575">
        <v>0</v>
      </c>
      <c r="AE133" s="370" t="s">
        <v>101</v>
      </c>
      <c r="AF133" s="370" t="s">
        <v>738</v>
      </c>
      <c r="AG133" s="374" t="s">
        <v>738</v>
      </c>
      <c r="AH133" s="374" t="s">
        <v>2318</v>
      </c>
      <c r="AI133" s="374">
        <v>5000</v>
      </c>
      <c r="AJ133" s="374">
        <v>5000</v>
      </c>
      <c r="AK133" s="374">
        <v>5000</v>
      </c>
      <c r="AL133" s="722">
        <v>1.1000000000000001E-2</v>
      </c>
      <c r="AM133" s="722">
        <v>0.2</v>
      </c>
      <c r="AN133" s="369" t="s">
        <v>64</v>
      </c>
      <c r="AO133" s="367" t="s">
        <v>1326</v>
      </c>
      <c r="AP133" s="370" t="s">
        <v>13</v>
      </c>
      <c r="AQ133" s="376" t="s">
        <v>670</v>
      </c>
      <c r="AR133" s="369">
        <v>1.8333333333333331E-3</v>
      </c>
      <c r="AS133" s="369">
        <v>1.8333333333333331E-3</v>
      </c>
      <c r="AT133" s="369"/>
      <c r="AW133" s="711"/>
      <c r="AX133" s="712"/>
      <c r="AY133" s="712"/>
      <c r="AZ133" s="712"/>
      <c r="BA133" s="712"/>
      <c r="BB133" s="723"/>
      <c r="BC133" s="712"/>
      <c r="BD133" s="712"/>
      <c r="BE133" s="712"/>
      <c r="BF133" s="712"/>
      <c r="BG133" s="724"/>
      <c r="BH133" s="713"/>
      <c r="BI133" s="714"/>
      <c r="BJ133" s="714"/>
      <c r="BK133" s="714"/>
      <c r="BL133" s="218"/>
      <c r="BM133" s="713"/>
      <c r="BN133" s="713"/>
      <c r="BO133" s="713"/>
      <c r="BP133" s="713"/>
      <c r="BQ133" s="713"/>
      <c r="BR133" s="713"/>
      <c r="BS133" s="713"/>
      <c r="BT133" s="713"/>
      <c r="BU133" s="713"/>
      <c r="BV133" s="715"/>
      <c r="BW133" s="712"/>
    </row>
    <row r="134" spans="2:75" ht="15.75" customHeight="1">
      <c r="B134" s="363" t="s">
        <v>103</v>
      </c>
      <c r="C134" s="364">
        <v>30353549000120</v>
      </c>
      <c r="D134" s="365" t="s">
        <v>11</v>
      </c>
      <c r="E134" s="365" t="s">
        <v>620</v>
      </c>
      <c r="F134" s="365" t="s">
        <v>687</v>
      </c>
      <c r="G134" s="366" t="s">
        <v>740</v>
      </c>
      <c r="H134" s="366" t="s">
        <v>34</v>
      </c>
      <c r="I134" s="366" t="s">
        <v>1321</v>
      </c>
      <c r="J134" s="366" t="s">
        <v>608</v>
      </c>
      <c r="K134" s="367" t="s">
        <v>48</v>
      </c>
      <c r="L134" s="368"/>
      <c r="M134" s="368" t="s">
        <v>34</v>
      </c>
      <c r="N134" s="367">
        <v>492221</v>
      </c>
      <c r="O134" s="367" t="s">
        <v>1323</v>
      </c>
      <c r="P134" s="371">
        <v>43525</v>
      </c>
      <c r="Q134" s="372">
        <v>158383604.28999999</v>
      </c>
      <c r="R134" s="372">
        <v>107964479.34170638</v>
      </c>
      <c r="S134" s="367">
        <v>721</v>
      </c>
      <c r="T134" s="369">
        <v>9.6224930183220314E-2</v>
      </c>
      <c r="U134" s="369">
        <v>1.2439184537919996</v>
      </c>
      <c r="V134" s="369">
        <v>0.13632438595159191</v>
      </c>
      <c r="W134" s="369">
        <v>1.3364348149862093</v>
      </c>
      <c r="X134" s="369">
        <v>0.22215842993562207</v>
      </c>
      <c r="Y134" s="369">
        <v>1.684667731624369</v>
      </c>
      <c r="Z134" s="369">
        <v>0.27525250274567381</v>
      </c>
      <c r="AA134" s="369">
        <v>1.5646244592370031</v>
      </c>
      <c r="AB134" s="369">
        <v>3.7171675531995625E-3</v>
      </c>
      <c r="AC134" s="373">
        <v>8.2552225838843203</v>
      </c>
      <c r="AD134" s="575">
        <v>0</v>
      </c>
      <c r="AE134" s="370" t="s">
        <v>101</v>
      </c>
      <c r="AF134" s="370" t="s">
        <v>738</v>
      </c>
      <c r="AG134" s="374" t="s">
        <v>738</v>
      </c>
      <c r="AH134" s="374" t="s">
        <v>728</v>
      </c>
      <c r="AI134" s="374">
        <v>10000</v>
      </c>
      <c r="AJ134" s="374" t="s">
        <v>1436</v>
      </c>
      <c r="AK134" s="374">
        <v>5000</v>
      </c>
      <c r="AL134" s="722">
        <v>1.55E-2</v>
      </c>
      <c r="AM134" s="722">
        <v>0.2</v>
      </c>
      <c r="AN134" s="369" t="s">
        <v>64</v>
      </c>
      <c r="AO134" s="367" t="s">
        <v>1326</v>
      </c>
      <c r="AP134" s="370" t="s">
        <v>13</v>
      </c>
      <c r="AQ134" s="376" t="s">
        <v>670</v>
      </c>
      <c r="AR134" s="369">
        <v>2.5833333333333333E-3</v>
      </c>
      <c r="AS134" s="369">
        <v>2.5833333333333333E-3</v>
      </c>
      <c r="AT134" s="369"/>
      <c r="AW134" s="711"/>
      <c r="AX134" s="712"/>
      <c r="AY134" s="712"/>
      <c r="AZ134" s="712"/>
      <c r="BA134" s="712"/>
      <c r="BB134" s="723"/>
      <c r="BC134" s="712"/>
      <c r="BD134" s="712"/>
      <c r="BE134" s="712"/>
      <c r="BF134" s="712"/>
      <c r="BG134" s="724"/>
      <c r="BH134" s="713"/>
      <c r="BI134" s="714"/>
      <c r="BJ134" s="714"/>
      <c r="BK134" s="714"/>
      <c r="BL134" s="218"/>
      <c r="BM134" s="713"/>
      <c r="BN134" s="713"/>
      <c r="BO134" s="713"/>
      <c r="BP134" s="713"/>
      <c r="BQ134" s="713"/>
      <c r="BR134" s="713"/>
      <c r="BS134" s="713"/>
      <c r="BT134" s="713"/>
      <c r="BU134" s="713"/>
      <c r="BV134" s="715"/>
      <c r="BW134" s="712"/>
    </row>
    <row r="135" spans="2:75" ht="15.75" customHeight="1">
      <c r="B135" s="363" t="s">
        <v>104</v>
      </c>
      <c r="C135" s="364">
        <v>32065814000109</v>
      </c>
      <c r="D135" s="365" t="s">
        <v>14</v>
      </c>
      <c r="E135" s="365" t="s">
        <v>607</v>
      </c>
      <c r="F135" s="365"/>
      <c r="G135" s="366"/>
      <c r="H135" s="366" t="s">
        <v>34</v>
      </c>
      <c r="I135" s="366" t="s">
        <v>34</v>
      </c>
      <c r="J135" s="366" t="s">
        <v>608</v>
      </c>
      <c r="K135" s="367" t="s">
        <v>48</v>
      </c>
      <c r="L135" s="368"/>
      <c r="M135" s="368" t="s">
        <v>34</v>
      </c>
      <c r="N135" s="367">
        <v>506060</v>
      </c>
      <c r="O135" s="367" t="s">
        <v>1323</v>
      </c>
      <c r="P135" s="371">
        <v>43682</v>
      </c>
      <c r="Q135" s="372">
        <v>72848305.730000004</v>
      </c>
      <c r="R135" s="372">
        <v>55482109.938134894</v>
      </c>
      <c r="S135" s="367">
        <v>12</v>
      </c>
      <c r="T135" s="369">
        <v>3.1940331513662379E-2</v>
      </c>
      <c r="U135" s="369">
        <v>0.41289889963471338</v>
      </c>
      <c r="V135" s="369">
        <v>-7.5376734947476876E-2</v>
      </c>
      <c r="W135" s="369">
        <v>-0.73894404233419142</v>
      </c>
      <c r="X135" s="369">
        <v>0.2919410227047996</v>
      </c>
      <c r="Y135" s="369">
        <v>2.2138418093372181</v>
      </c>
      <c r="Z135" s="369">
        <v>0.65004972815509254</v>
      </c>
      <c r="AA135" s="369">
        <v>3.6950933933254064</v>
      </c>
      <c r="AB135" s="369">
        <v>0.17770152823192234</v>
      </c>
      <c r="AC135" s="373">
        <v>-0.89875380426957141</v>
      </c>
      <c r="AD135" s="575">
        <v>0</v>
      </c>
      <c r="AE135" s="370" t="s">
        <v>2371</v>
      </c>
      <c r="AF135" s="370" t="s">
        <v>2317</v>
      </c>
      <c r="AG135" s="374" t="s">
        <v>1458</v>
      </c>
      <c r="AH135" s="374" t="s">
        <v>2321</v>
      </c>
      <c r="AI135" s="374">
        <v>1000</v>
      </c>
      <c r="AJ135" s="374">
        <v>1000</v>
      </c>
      <c r="AK135" s="374">
        <v>1000</v>
      </c>
      <c r="AL135" s="722">
        <v>0.02</v>
      </c>
      <c r="AM135" s="722">
        <v>0.2</v>
      </c>
      <c r="AN135" s="369" t="s">
        <v>2335</v>
      </c>
      <c r="AO135" s="367" t="s">
        <v>1326</v>
      </c>
      <c r="AP135" s="370" t="s">
        <v>718</v>
      </c>
      <c r="AQ135" s="376" t="s">
        <v>661</v>
      </c>
      <c r="AR135" s="369">
        <v>6.6666666666666662E-3</v>
      </c>
      <c r="AS135" s="369">
        <v>6.6666666666666662E-3</v>
      </c>
      <c r="AT135" s="369"/>
      <c r="AW135" s="711"/>
      <c r="AX135" s="712"/>
      <c r="AY135" s="712"/>
      <c r="AZ135" s="712"/>
      <c r="BA135" s="712"/>
      <c r="BB135" s="723"/>
      <c r="BC135" s="712"/>
      <c r="BD135" s="712"/>
      <c r="BE135" s="712"/>
      <c r="BF135" s="712"/>
      <c r="BG135" s="724"/>
      <c r="BH135" s="713"/>
      <c r="BI135" s="714"/>
      <c r="BJ135" s="714"/>
      <c r="BK135" s="714"/>
      <c r="BL135" s="218"/>
      <c r="BM135" s="713"/>
      <c r="BN135" s="713"/>
      <c r="BO135" s="713"/>
      <c r="BP135" s="713"/>
      <c r="BQ135" s="713"/>
      <c r="BR135" s="713"/>
      <c r="BS135" s="713"/>
      <c r="BT135" s="713"/>
      <c r="BU135" s="713"/>
      <c r="BV135" s="715"/>
      <c r="BW135" s="712"/>
    </row>
    <row r="136" spans="2:75" ht="15.75" customHeight="1">
      <c r="B136" s="363" t="s">
        <v>786</v>
      </c>
      <c r="C136" s="364">
        <v>7279657000189</v>
      </c>
      <c r="D136" s="365" t="s">
        <v>14</v>
      </c>
      <c r="E136" s="365" t="s">
        <v>607</v>
      </c>
      <c r="F136" s="365"/>
      <c r="G136" s="366"/>
      <c r="H136" s="366" t="s">
        <v>34</v>
      </c>
      <c r="I136" s="366" t="s">
        <v>34</v>
      </c>
      <c r="J136" s="366" t="s">
        <v>608</v>
      </c>
      <c r="K136" s="367" t="s">
        <v>48</v>
      </c>
      <c r="L136" s="368"/>
      <c r="M136" s="368" t="s">
        <v>34</v>
      </c>
      <c r="N136" s="367">
        <v>145327</v>
      </c>
      <c r="O136" s="367" t="s">
        <v>1323</v>
      </c>
      <c r="P136" s="371">
        <v>38504</v>
      </c>
      <c r="Q136" s="372">
        <v>329231681.22000003</v>
      </c>
      <c r="R136" s="372">
        <v>402148181.60384899</v>
      </c>
      <c r="S136" s="367">
        <v>3</v>
      </c>
      <c r="T136" s="369">
        <v>3.4392679662710091E-2</v>
      </c>
      <c r="U136" s="369">
        <v>0.44460088281011972</v>
      </c>
      <c r="V136" s="369">
        <v>-0.1087990053952016</v>
      </c>
      <c r="W136" s="369">
        <v>-1.0665940479471634</v>
      </c>
      <c r="X136" s="369">
        <v>-7.6029557968020356E-2</v>
      </c>
      <c r="Y136" s="369">
        <v>-0.57654594964280748</v>
      </c>
      <c r="Z136" s="369">
        <v>-7.0313807565300701E-2</v>
      </c>
      <c r="AA136" s="369">
        <v>-0.39968647711226829</v>
      </c>
      <c r="AB136" s="369">
        <v>0.17759800112469787</v>
      </c>
      <c r="AC136" s="373">
        <v>-1.1068108056395125</v>
      </c>
      <c r="AD136" s="575">
        <v>11977607000142</v>
      </c>
      <c r="AE136" s="370" t="s">
        <v>2372</v>
      </c>
      <c r="AF136" s="370" t="s">
        <v>2323</v>
      </c>
      <c r="AG136" s="374" t="s">
        <v>721</v>
      </c>
      <c r="AH136" s="374" t="s">
        <v>2321</v>
      </c>
      <c r="AI136" s="374">
        <v>1000</v>
      </c>
      <c r="AJ136" s="374">
        <v>500</v>
      </c>
      <c r="AK136" s="374">
        <v>500</v>
      </c>
      <c r="AL136" s="722">
        <v>0.02</v>
      </c>
      <c r="AM136" s="722">
        <v>0.2</v>
      </c>
      <c r="AN136" s="369" t="s">
        <v>668</v>
      </c>
      <c r="AO136" s="367" t="s">
        <v>1326</v>
      </c>
      <c r="AP136" s="370" t="s">
        <v>718</v>
      </c>
      <c r="AQ136" s="376" t="s">
        <v>661</v>
      </c>
      <c r="AR136" s="369">
        <v>5.6000000000000008E-3</v>
      </c>
      <c r="AS136" s="369">
        <v>5.6000000000000008E-3</v>
      </c>
      <c r="AT136" s="369"/>
      <c r="AW136" s="711"/>
      <c r="AX136" s="712"/>
      <c r="AY136" s="712"/>
      <c r="AZ136" s="712"/>
      <c r="BA136" s="712"/>
      <c r="BB136" s="723"/>
      <c r="BC136" s="712"/>
      <c r="BD136" s="712"/>
      <c r="BE136" s="712"/>
      <c r="BF136" s="712"/>
      <c r="BG136" s="724"/>
      <c r="BH136" s="713"/>
      <c r="BI136" s="714"/>
      <c r="BJ136" s="714"/>
      <c r="BK136" s="714"/>
      <c r="BL136" s="218"/>
      <c r="BM136" s="713"/>
      <c r="BN136" s="713"/>
      <c r="BO136" s="713"/>
      <c r="BP136" s="713"/>
      <c r="BQ136" s="713"/>
      <c r="BR136" s="713"/>
      <c r="BS136" s="713"/>
      <c r="BT136" s="713"/>
      <c r="BU136" s="713"/>
      <c r="BV136" s="715"/>
      <c r="BW136" s="712"/>
    </row>
    <row r="137" spans="2:75" ht="15.75" customHeight="1">
      <c r="B137" s="363" t="s">
        <v>105</v>
      </c>
      <c r="C137" s="364">
        <v>22100009000107</v>
      </c>
      <c r="D137" s="365" t="s">
        <v>11</v>
      </c>
      <c r="E137" s="365" t="s">
        <v>620</v>
      </c>
      <c r="F137" s="365" t="s">
        <v>665</v>
      </c>
      <c r="G137" s="366" t="s">
        <v>740</v>
      </c>
      <c r="H137" s="366" t="s">
        <v>34</v>
      </c>
      <c r="I137" s="366"/>
      <c r="J137" s="366" t="s">
        <v>608</v>
      </c>
      <c r="K137" s="367" t="s">
        <v>48</v>
      </c>
      <c r="L137" s="368"/>
      <c r="M137" s="368" t="s">
        <v>34</v>
      </c>
      <c r="N137" s="367">
        <v>414141</v>
      </c>
      <c r="O137" s="367" t="s">
        <v>1323</v>
      </c>
      <c r="P137" s="371">
        <v>42353</v>
      </c>
      <c r="Q137" s="372">
        <v>727760797.89999998</v>
      </c>
      <c r="R137" s="372">
        <v>647029211.17674601</v>
      </c>
      <c r="S137" s="367">
        <v>45</v>
      </c>
      <c r="T137" s="369">
        <v>8.7773266517084281E-2</v>
      </c>
      <c r="U137" s="369">
        <v>1.1346621479725827</v>
      </c>
      <c r="V137" s="369">
        <v>0.11492302363274365</v>
      </c>
      <c r="W137" s="369">
        <v>1.1266299037709915</v>
      </c>
      <c r="X137" s="369">
        <v>0.19691214741190599</v>
      </c>
      <c r="Y137" s="369">
        <v>1.4932205849934639</v>
      </c>
      <c r="Z137" s="369">
        <v>0.21284427394081318</v>
      </c>
      <c r="AA137" s="369">
        <v>1.209875854694918</v>
      </c>
      <c r="AB137" s="369">
        <v>4.7117965529745367E-3</v>
      </c>
      <c r="AC137" s="373">
        <v>2.4763014975253204</v>
      </c>
      <c r="AD137" s="575">
        <v>23556180000198</v>
      </c>
      <c r="AE137" s="370" t="s">
        <v>2372</v>
      </c>
      <c r="AF137" s="370" t="s">
        <v>2326</v>
      </c>
      <c r="AG137" s="374" t="s">
        <v>1459</v>
      </c>
      <c r="AH137" s="374" t="s">
        <v>2321</v>
      </c>
      <c r="AI137" s="374">
        <v>10000</v>
      </c>
      <c r="AJ137" s="374">
        <v>5000</v>
      </c>
      <c r="AK137" s="374">
        <v>5000</v>
      </c>
      <c r="AL137" s="722">
        <v>8.0000000000000002E-3</v>
      </c>
      <c r="AM137" s="722">
        <v>0.2</v>
      </c>
      <c r="AN137" s="369" t="s">
        <v>34</v>
      </c>
      <c r="AO137" s="367" t="s">
        <v>1326</v>
      </c>
      <c r="AP137" s="370" t="s">
        <v>13</v>
      </c>
      <c r="AQ137" s="376" t="s">
        <v>688</v>
      </c>
      <c r="AR137" s="369">
        <v>2.32E-3</v>
      </c>
      <c r="AS137" s="369">
        <v>2.32E-3</v>
      </c>
      <c r="AT137" s="369"/>
      <c r="AW137" s="711"/>
      <c r="AX137" s="712"/>
      <c r="AY137" s="712"/>
      <c r="AZ137" s="712"/>
      <c r="BA137" s="712"/>
      <c r="BB137" s="723"/>
      <c r="BC137" s="712"/>
      <c r="BD137" s="712"/>
      <c r="BE137" s="712"/>
      <c r="BF137" s="712"/>
      <c r="BG137" s="724"/>
      <c r="BH137" s="713"/>
      <c r="BI137" s="714"/>
      <c r="BJ137" s="714"/>
      <c r="BK137" s="714"/>
      <c r="BL137" s="218"/>
      <c r="BM137" s="713"/>
      <c r="BN137" s="713"/>
      <c r="BO137" s="713"/>
      <c r="BP137" s="713"/>
      <c r="BQ137" s="713"/>
      <c r="BR137" s="713"/>
      <c r="BS137" s="713"/>
      <c r="BT137" s="713"/>
      <c r="BU137" s="713"/>
      <c r="BV137" s="715"/>
      <c r="BW137" s="712"/>
    </row>
    <row r="138" spans="2:75" ht="15.75" customHeight="1">
      <c r="B138" s="363" t="s">
        <v>787</v>
      </c>
      <c r="C138" s="364">
        <v>40102910000108</v>
      </c>
      <c r="D138" s="365" t="s">
        <v>14</v>
      </c>
      <c r="E138" s="365" t="s">
        <v>607</v>
      </c>
      <c r="F138" s="365"/>
      <c r="G138" s="366"/>
      <c r="H138" s="366" t="s">
        <v>34</v>
      </c>
      <c r="I138" s="366" t="s">
        <v>34</v>
      </c>
      <c r="J138" s="366" t="s">
        <v>612</v>
      </c>
      <c r="K138" s="367" t="s">
        <v>49</v>
      </c>
      <c r="L138" s="368"/>
      <c r="M138" s="368" t="s">
        <v>34</v>
      </c>
      <c r="N138" s="367">
        <v>578381</v>
      </c>
      <c r="O138" s="367" t="s">
        <v>1323</v>
      </c>
      <c r="P138" s="371">
        <v>44253</v>
      </c>
      <c r="Q138" s="372">
        <v>8311749.6799999997</v>
      </c>
      <c r="R138" s="372">
        <v>17020240.912579361</v>
      </c>
      <c r="S138" s="367">
        <v>5</v>
      </c>
      <c r="T138" s="369">
        <v>-0.29581713111353636</v>
      </c>
      <c r="U138" s="369">
        <v>-3.8240857918970184</v>
      </c>
      <c r="V138" s="369">
        <v>-0.23973157214441276</v>
      </c>
      <c r="W138" s="369">
        <v>-2.3501710059338805</v>
      </c>
      <c r="X138" s="369" t="s">
        <v>1424</v>
      </c>
      <c r="Y138" s="369" t="s">
        <v>1424</v>
      </c>
      <c r="Z138" s="369" t="s">
        <v>1424</v>
      </c>
      <c r="AA138" s="369" t="s">
        <v>1424</v>
      </c>
      <c r="AB138" s="369">
        <v>0.26470420786686566</v>
      </c>
      <c r="AC138" s="373">
        <v>-1.2703840074756878</v>
      </c>
      <c r="AD138" s="575">
        <v>40103126000106</v>
      </c>
      <c r="AE138" s="370" t="s">
        <v>2372</v>
      </c>
      <c r="AF138" s="370" t="s">
        <v>2323</v>
      </c>
      <c r="AG138" s="374" t="s">
        <v>721</v>
      </c>
      <c r="AH138" s="374" t="s">
        <v>2318</v>
      </c>
      <c r="AI138" s="374">
        <v>0</v>
      </c>
      <c r="AJ138" s="374">
        <v>0</v>
      </c>
      <c r="AK138" s="374">
        <v>0</v>
      </c>
      <c r="AL138" s="722">
        <v>0.01</v>
      </c>
      <c r="AM138" s="722" t="s">
        <v>34</v>
      </c>
      <c r="AN138" s="369" t="s">
        <v>2330</v>
      </c>
      <c r="AO138" s="367" t="s">
        <v>1326</v>
      </c>
      <c r="AP138" s="370" t="s">
        <v>718</v>
      </c>
      <c r="AQ138" s="376" t="s">
        <v>689</v>
      </c>
      <c r="AR138" s="369">
        <v>5.3333333333333332E-3</v>
      </c>
      <c r="AS138" s="369">
        <v>5.3333333333333332E-3</v>
      </c>
      <c r="AT138" s="369"/>
      <c r="AW138" s="711"/>
      <c r="AX138" s="712"/>
      <c r="AY138" s="712"/>
      <c r="AZ138" s="712"/>
      <c r="BA138" s="712"/>
      <c r="BB138" s="723"/>
      <c r="BC138" s="712"/>
      <c r="BD138" s="712"/>
      <c r="BE138" s="712"/>
      <c r="BF138" s="712"/>
      <c r="BG138" s="724"/>
      <c r="BH138" s="713"/>
      <c r="BI138" s="714"/>
      <c r="BJ138" s="714"/>
      <c r="BK138" s="714"/>
      <c r="BL138" s="218"/>
      <c r="BM138" s="713"/>
      <c r="BN138" s="713"/>
      <c r="BO138" s="713"/>
      <c r="BP138" s="713"/>
      <c r="BQ138" s="713"/>
      <c r="BR138" s="713"/>
      <c r="BS138" s="713"/>
      <c r="BT138" s="713"/>
      <c r="BU138" s="713"/>
      <c r="BV138" s="715"/>
      <c r="BW138" s="712"/>
    </row>
    <row r="139" spans="2:75" ht="15.75" customHeight="1">
      <c r="B139" s="363" t="s">
        <v>1545</v>
      </c>
      <c r="C139" s="364">
        <v>26387057000189</v>
      </c>
      <c r="D139" s="365" t="s">
        <v>11</v>
      </c>
      <c r="E139" s="365" t="s">
        <v>620</v>
      </c>
      <c r="F139" s="365" t="s">
        <v>665</v>
      </c>
      <c r="G139" s="366" t="s">
        <v>740</v>
      </c>
      <c r="H139" s="366" t="s">
        <v>34</v>
      </c>
      <c r="I139" s="366"/>
      <c r="J139" s="366" t="s">
        <v>608</v>
      </c>
      <c r="K139" s="367" t="s">
        <v>48</v>
      </c>
      <c r="L139" s="368"/>
      <c r="M139" s="368"/>
      <c r="N139" s="367">
        <v>428515</v>
      </c>
      <c r="O139" s="367" t="s">
        <v>1323</v>
      </c>
      <c r="P139" s="371">
        <v>42691</v>
      </c>
      <c r="Q139" s="372" t="s">
        <v>1396</v>
      </c>
      <c r="R139" s="372" t="s">
        <v>1424</v>
      </c>
      <c r="S139" s="367">
        <v>6</v>
      </c>
      <c r="T139" s="369" t="s">
        <v>1424</v>
      </c>
      <c r="U139" s="369" t="s">
        <v>1424</v>
      </c>
      <c r="V139" s="369" t="s">
        <v>1424</v>
      </c>
      <c r="W139" s="369" t="s">
        <v>1424</v>
      </c>
      <c r="X139" s="369" t="s">
        <v>1424</v>
      </c>
      <c r="Y139" s="369" t="s">
        <v>1424</v>
      </c>
      <c r="Z139" s="369" t="s">
        <v>1424</v>
      </c>
      <c r="AA139" s="369" t="s">
        <v>1424</v>
      </c>
      <c r="AB139" s="369" t="s">
        <v>1424</v>
      </c>
      <c r="AC139" s="373" t="s">
        <v>1424</v>
      </c>
      <c r="AD139" s="575">
        <v>19782311000188</v>
      </c>
      <c r="AE139" s="370" t="s">
        <v>2372</v>
      </c>
      <c r="AF139" s="370" t="s">
        <v>2326</v>
      </c>
      <c r="AG139" s="374" t="s">
        <v>1459</v>
      </c>
      <c r="AH139" s="374" t="s">
        <v>2321</v>
      </c>
      <c r="AI139" s="374">
        <v>1000</v>
      </c>
      <c r="AJ139" s="374">
        <v>500</v>
      </c>
      <c r="AK139" s="374">
        <v>500</v>
      </c>
      <c r="AL139" s="722">
        <v>8.0000000000000002E-3</v>
      </c>
      <c r="AM139" s="722" t="s">
        <v>34</v>
      </c>
      <c r="AN139" s="369" t="s">
        <v>34</v>
      </c>
      <c r="AO139" s="367" t="s">
        <v>1326</v>
      </c>
      <c r="AP139" s="370" t="s">
        <v>11</v>
      </c>
      <c r="AQ139" s="376" t="s">
        <v>671</v>
      </c>
      <c r="AR139" s="369">
        <v>1.6000000000000001E-3</v>
      </c>
      <c r="AS139" s="369">
        <v>1.6000000000000001E-3</v>
      </c>
      <c r="AT139" s="369"/>
      <c r="AW139" s="711"/>
      <c r="AX139" s="712"/>
      <c r="AY139" s="712"/>
      <c r="AZ139" s="712"/>
      <c r="BA139" s="712"/>
      <c r="BB139" s="723"/>
      <c r="BC139" s="712"/>
      <c r="BD139" s="712"/>
      <c r="BE139" s="712"/>
      <c r="BF139" s="712"/>
      <c r="BG139" s="724"/>
      <c r="BH139" s="713"/>
      <c r="BI139" s="714"/>
      <c r="BJ139" s="714"/>
      <c r="BK139" s="714"/>
      <c r="BL139" s="218"/>
      <c r="BM139" s="713"/>
      <c r="BN139" s="713"/>
      <c r="BO139" s="713"/>
      <c r="BP139" s="713"/>
      <c r="BQ139" s="713"/>
      <c r="BR139" s="713"/>
      <c r="BS139" s="713"/>
      <c r="BT139" s="713"/>
      <c r="BU139" s="713"/>
      <c r="BV139" s="715"/>
      <c r="BW139" s="712"/>
    </row>
    <row r="140" spans="2:75" ht="15.75" customHeight="1">
      <c r="B140" s="363" t="s">
        <v>788</v>
      </c>
      <c r="C140" s="364">
        <v>25213405000139</v>
      </c>
      <c r="D140" s="365" t="s">
        <v>11</v>
      </c>
      <c r="E140" s="365" t="s">
        <v>621</v>
      </c>
      <c r="F140" s="365" t="s">
        <v>694</v>
      </c>
      <c r="G140" s="366" t="s">
        <v>740</v>
      </c>
      <c r="H140" s="366" t="s">
        <v>34</v>
      </c>
      <c r="I140" s="366"/>
      <c r="J140" s="366" t="s">
        <v>608</v>
      </c>
      <c r="K140" s="367" t="s">
        <v>48</v>
      </c>
      <c r="L140" s="368"/>
      <c r="M140" s="368" t="s">
        <v>34</v>
      </c>
      <c r="N140" s="367">
        <v>423394</v>
      </c>
      <c r="O140" s="367" t="s">
        <v>1323</v>
      </c>
      <c r="P140" s="371">
        <v>42619</v>
      </c>
      <c r="Q140" s="372">
        <v>206215189.83000001</v>
      </c>
      <c r="R140" s="372">
        <v>172484860.20416659</v>
      </c>
      <c r="S140" s="367">
        <v>30</v>
      </c>
      <c r="T140" s="369">
        <v>6.5502194377914158E-2</v>
      </c>
      <c r="U140" s="369">
        <v>0.84675965153120325</v>
      </c>
      <c r="V140" s="369">
        <v>0.10174423469461757</v>
      </c>
      <c r="W140" s="369">
        <v>0.99743370579566415</v>
      </c>
      <c r="X140" s="369">
        <v>0.19587382889762206</v>
      </c>
      <c r="Y140" s="369">
        <v>1.4853468270781365</v>
      </c>
      <c r="Z140" s="369">
        <v>0.24634548402068024</v>
      </c>
      <c r="AA140" s="369">
        <v>1.4003075934879674</v>
      </c>
      <c r="AB140" s="369">
        <v>2.5620054503835882E-2</v>
      </c>
      <c r="AC140" s="373">
        <v>3.4301775754595415E-3</v>
      </c>
      <c r="AD140" s="575">
        <v>24658649000162</v>
      </c>
      <c r="AE140" s="370" t="s">
        <v>2372</v>
      </c>
      <c r="AF140" s="370" t="s">
        <v>2326</v>
      </c>
      <c r="AG140" s="374" t="s">
        <v>1459</v>
      </c>
      <c r="AH140" s="374" t="s">
        <v>2321</v>
      </c>
      <c r="AI140" s="374">
        <v>5000</v>
      </c>
      <c r="AJ140" s="374">
        <v>2500</v>
      </c>
      <c r="AK140" s="374">
        <v>5000</v>
      </c>
      <c r="AL140" s="722">
        <v>1.1000000000000001E-2</v>
      </c>
      <c r="AM140" s="722">
        <v>0.2</v>
      </c>
      <c r="AN140" s="369" t="s">
        <v>636</v>
      </c>
      <c r="AO140" s="367" t="s">
        <v>1326</v>
      </c>
      <c r="AP140" s="370" t="s">
        <v>13</v>
      </c>
      <c r="AQ140" s="376" t="s">
        <v>673</v>
      </c>
      <c r="AR140" s="369">
        <v>2.7499999999999998E-3</v>
      </c>
      <c r="AS140" s="369">
        <v>2.7499999999999998E-3</v>
      </c>
      <c r="AT140" s="369"/>
      <c r="AW140" s="711"/>
      <c r="AX140" s="712"/>
      <c r="AY140" s="712"/>
      <c r="AZ140" s="712"/>
      <c r="BA140" s="712"/>
      <c r="BB140" s="723"/>
      <c r="BC140" s="712"/>
      <c r="BD140" s="712"/>
      <c r="BE140" s="712"/>
      <c r="BF140" s="712"/>
      <c r="BG140" s="724"/>
      <c r="BH140" s="713"/>
      <c r="BI140" s="714"/>
      <c r="BJ140" s="714"/>
      <c r="BK140" s="714"/>
      <c r="BL140" s="218"/>
      <c r="BM140" s="713"/>
      <c r="BN140" s="713"/>
      <c r="BO140" s="713"/>
      <c r="BP140" s="713"/>
      <c r="BQ140" s="713"/>
      <c r="BR140" s="713"/>
      <c r="BS140" s="713"/>
      <c r="BT140" s="713"/>
      <c r="BU140" s="713"/>
      <c r="BV140" s="715"/>
      <c r="BW140" s="712"/>
    </row>
    <row r="141" spans="2:75" ht="15.75" customHeight="1">
      <c r="B141" s="363" t="s">
        <v>106</v>
      </c>
      <c r="C141" s="364">
        <v>9141893000160</v>
      </c>
      <c r="D141" s="365" t="s">
        <v>13</v>
      </c>
      <c r="E141" s="365" t="s">
        <v>616</v>
      </c>
      <c r="F141" s="365" t="s">
        <v>617</v>
      </c>
      <c r="G141" s="366" t="s">
        <v>34</v>
      </c>
      <c r="H141" s="366" t="s">
        <v>1339</v>
      </c>
      <c r="I141" s="366" t="s">
        <v>34</v>
      </c>
      <c r="J141" s="366" t="s">
        <v>608</v>
      </c>
      <c r="K141" s="367" t="s">
        <v>48</v>
      </c>
      <c r="L141" s="368"/>
      <c r="M141" s="368" t="s">
        <v>34</v>
      </c>
      <c r="N141" s="367">
        <v>198978</v>
      </c>
      <c r="O141" s="367" t="s">
        <v>1323</v>
      </c>
      <c r="P141" s="371">
        <v>39416</v>
      </c>
      <c r="Q141" s="372">
        <v>30552192.59</v>
      </c>
      <c r="R141" s="372">
        <v>41940443.126587331</v>
      </c>
      <c r="S141" s="367">
        <v>6</v>
      </c>
      <c r="T141" s="369">
        <v>5.9660560365399018E-2</v>
      </c>
      <c r="U141" s="369">
        <v>0.77124370847330193</v>
      </c>
      <c r="V141" s="369">
        <v>8.4827618470011412E-2</v>
      </c>
      <c r="W141" s="369">
        <v>0.83159430210781471</v>
      </c>
      <c r="X141" s="369">
        <v>7.7397797267949153E-2</v>
      </c>
      <c r="Y141" s="369">
        <v>0.58692155680927116</v>
      </c>
      <c r="Z141" s="369">
        <v>9.8547713726043096E-2</v>
      </c>
      <c r="AA141" s="369">
        <v>0.56017715283090774</v>
      </c>
      <c r="AB141" s="369">
        <v>2.4581803688000919E-2</v>
      </c>
      <c r="AC141" s="373">
        <v>-0.62716811051878707</v>
      </c>
      <c r="AD141" s="575">
        <v>13812152000130</v>
      </c>
      <c r="AE141" s="370" t="s">
        <v>2372</v>
      </c>
      <c r="AF141" s="370" t="s">
        <v>2326</v>
      </c>
      <c r="AG141" s="374" t="s">
        <v>1459</v>
      </c>
      <c r="AH141" s="374" t="s">
        <v>2321</v>
      </c>
      <c r="AI141" s="374">
        <v>1000</v>
      </c>
      <c r="AJ141" s="374">
        <v>500</v>
      </c>
      <c r="AK141" s="374">
        <v>500</v>
      </c>
      <c r="AL141" s="722">
        <v>1.4999999999999999E-2</v>
      </c>
      <c r="AM141" s="722">
        <v>0.2</v>
      </c>
      <c r="AN141" s="369" t="s">
        <v>64</v>
      </c>
      <c r="AO141" s="367" t="s">
        <v>1326</v>
      </c>
      <c r="AP141" s="370" t="s">
        <v>13</v>
      </c>
      <c r="AQ141" s="376" t="s">
        <v>670</v>
      </c>
      <c r="AR141" s="369">
        <v>4.0000000000000001E-3</v>
      </c>
      <c r="AS141" s="369">
        <v>4.0000000000000001E-3</v>
      </c>
      <c r="AT141" s="369"/>
      <c r="AW141" s="711"/>
      <c r="AX141" s="712"/>
      <c r="AY141" s="712"/>
      <c r="AZ141" s="712"/>
      <c r="BA141" s="712"/>
      <c r="BB141" s="723"/>
      <c r="BC141" s="712"/>
      <c r="BD141" s="712"/>
      <c r="BE141" s="712"/>
      <c r="BF141" s="712"/>
      <c r="BG141" s="724"/>
      <c r="BH141" s="713"/>
      <c r="BI141" s="714"/>
      <c r="BJ141" s="714"/>
      <c r="BK141" s="714"/>
      <c r="BL141" s="218"/>
      <c r="BM141" s="713"/>
      <c r="BN141" s="713"/>
      <c r="BO141" s="713"/>
      <c r="BP141" s="713"/>
      <c r="BQ141" s="713"/>
      <c r="BR141" s="713"/>
      <c r="BS141" s="713"/>
      <c r="BT141" s="713"/>
      <c r="BU141" s="713"/>
      <c r="BV141" s="715"/>
      <c r="BW141" s="712"/>
    </row>
    <row r="142" spans="2:75" ht="15.75" customHeight="1">
      <c r="B142" s="363" t="s">
        <v>107</v>
      </c>
      <c r="C142" s="364">
        <v>10320188000109</v>
      </c>
      <c r="D142" s="365" t="s">
        <v>13</v>
      </c>
      <c r="E142" s="365" t="s">
        <v>615</v>
      </c>
      <c r="F142" s="365" t="s">
        <v>619</v>
      </c>
      <c r="G142" s="366" t="s">
        <v>34</v>
      </c>
      <c r="H142" s="366" t="s">
        <v>1339</v>
      </c>
      <c r="I142" s="366" t="s">
        <v>34</v>
      </c>
      <c r="J142" s="366"/>
      <c r="K142" s="367" t="s">
        <v>48</v>
      </c>
      <c r="L142" s="368"/>
      <c r="M142" s="368" t="s">
        <v>1421</v>
      </c>
      <c r="N142" s="367">
        <v>221260</v>
      </c>
      <c r="O142" s="367" t="s">
        <v>1323</v>
      </c>
      <c r="P142" s="371">
        <v>39780</v>
      </c>
      <c r="Q142" s="372">
        <v>329942442</v>
      </c>
      <c r="R142" s="372">
        <v>214361759.88587308</v>
      </c>
      <c r="S142" s="367">
        <v>1</v>
      </c>
      <c r="T142" s="369">
        <v>0.10020470134352322</v>
      </c>
      <c r="U142" s="369">
        <v>1.2953657323584147</v>
      </c>
      <c r="V142" s="369">
        <v>0.13322571253882454</v>
      </c>
      <c r="W142" s="369">
        <v>1.306057454397437</v>
      </c>
      <c r="X142" s="369">
        <v>0.1577419646636371</v>
      </c>
      <c r="Y142" s="369">
        <v>1.1961859735364031</v>
      </c>
      <c r="Z142" s="369">
        <v>0.18430891446767128</v>
      </c>
      <c r="AA142" s="369">
        <v>1.0476716206209742</v>
      </c>
      <c r="AB142" s="369">
        <v>1.4902040144529928E-2</v>
      </c>
      <c r="AC142" s="373">
        <v>1.8827917095473528</v>
      </c>
      <c r="AD142" s="575">
        <v>0</v>
      </c>
      <c r="AE142" s="370" t="s">
        <v>2372</v>
      </c>
      <c r="AF142" s="370" t="s">
        <v>2317</v>
      </c>
      <c r="AG142" s="374" t="s">
        <v>1458</v>
      </c>
      <c r="AH142" s="374" t="s">
        <v>2321</v>
      </c>
      <c r="AI142" s="374">
        <v>500</v>
      </c>
      <c r="AJ142" s="374">
        <v>300</v>
      </c>
      <c r="AK142" s="374">
        <v>300</v>
      </c>
      <c r="AL142" s="722">
        <v>8.5000000000000006E-3</v>
      </c>
      <c r="AM142" s="722">
        <v>0.2</v>
      </c>
      <c r="AN142" s="369" t="s">
        <v>34</v>
      </c>
      <c r="AO142" s="367" t="s">
        <v>1326</v>
      </c>
      <c r="AP142" s="370" t="s">
        <v>13</v>
      </c>
      <c r="AQ142" s="376" t="s">
        <v>688</v>
      </c>
      <c r="AR142" s="369">
        <v>2.5500000000000002E-3</v>
      </c>
      <c r="AS142" s="369">
        <v>2.5500000000000002E-3</v>
      </c>
      <c r="AT142" s="369"/>
      <c r="AW142" s="711"/>
      <c r="AX142" s="712"/>
      <c r="AY142" s="712"/>
      <c r="AZ142" s="712"/>
      <c r="BA142" s="712"/>
      <c r="BB142" s="723"/>
      <c r="BC142" s="712"/>
      <c r="BD142" s="712"/>
      <c r="BE142" s="712"/>
      <c r="BF142" s="712"/>
      <c r="BG142" s="724"/>
      <c r="BH142" s="713"/>
      <c r="BI142" s="714"/>
      <c r="BJ142" s="714"/>
      <c r="BK142" s="714"/>
      <c r="BL142" s="218"/>
      <c r="BM142" s="713"/>
      <c r="BN142" s="713"/>
      <c r="BO142" s="713"/>
      <c r="BP142" s="713"/>
      <c r="BQ142" s="713"/>
      <c r="BR142" s="713"/>
      <c r="BS142" s="713"/>
      <c r="BT142" s="713"/>
      <c r="BU142" s="713"/>
      <c r="BV142" s="715"/>
      <c r="BW142" s="712"/>
    </row>
    <row r="143" spans="2:75" ht="15.75" customHeight="1">
      <c r="B143" s="363" t="s">
        <v>789</v>
      </c>
      <c r="C143" s="364">
        <v>23556185000110</v>
      </c>
      <c r="D143" s="365" t="s">
        <v>11</v>
      </c>
      <c r="E143" s="365" t="s">
        <v>620</v>
      </c>
      <c r="F143" s="365" t="s">
        <v>665</v>
      </c>
      <c r="G143" s="366" t="s">
        <v>740</v>
      </c>
      <c r="H143" s="366" t="s">
        <v>34</v>
      </c>
      <c r="I143" s="366"/>
      <c r="J143" s="366" t="s">
        <v>608</v>
      </c>
      <c r="K143" s="367" t="s">
        <v>48</v>
      </c>
      <c r="L143" s="368"/>
      <c r="M143" s="368" t="s">
        <v>34</v>
      </c>
      <c r="N143" s="367">
        <v>412449</v>
      </c>
      <c r="O143" s="367" t="s">
        <v>1323</v>
      </c>
      <c r="P143" s="371">
        <v>42349</v>
      </c>
      <c r="Q143" s="372">
        <v>2945408411.1500001</v>
      </c>
      <c r="R143" s="372">
        <v>2559284001.9100413</v>
      </c>
      <c r="S143" s="367">
        <v>1</v>
      </c>
      <c r="T143" s="369">
        <v>8.4438826907685893E-2</v>
      </c>
      <c r="U143" s="369">
        <v>1.0915571963214052</v>
      </c>
      <c r="V143" s="369">
        <v>0.11345599280493701</v>
      </c>
      <c r="W143" s="369">
        <v>1.1122480962957315</v>
      </c>
      <c r="X143" s="369">
        <v>0.17237983815575442</v>
      </c>
      <c r="Y143" s="369">
        <v>1.3071876273512766</v>
      </c>
      <c r="Z143" s="369">
        <v>0.17156283109520931</v>
      </c>
      <c r="AA143" s="369">
        <v>0.97521875060127916</v>
      </c>
      <c r="AB143" s="369">
        <v>1.7446514852788449E-3</v>
      </c>
      <c r="AC143" s="373">
        <v>5.9272856670421392</v>
      </c>
      <c r="AD143" s="575">
        <v>23556204000109</v>
      </c>
      <c r="AE143" s="370" t="s">
        <v>2372</v>
      </c>
      <c r="AF143" s="370" t="s">
        <v>2326</v>
      </c>
      <c r="AG143" s="374" t="s">
        <v>1459</v>
      </c>
      <c r="AH143" s="374" t="s">
        <v>2321</v>
      </c>
      <c r="AI143" s="374">
        <v>5000</v>
      </c>
      <c r="AJ143" s="374">
        <v>2500</v>
      </c>
      <c r="AK143" s="374">
        <v>5000</v>
      </c>
      <c r="AL143" s="722">
        <v>4.0000000000000001E-3</v>
      </c>
      <c r="AM143" s="722" t="s">
        <v>34</v>
      </c>
      <c r="AN143" s="369" t="s">
        <v>64</v>
      </c>
      <c r="AO143" s="367" t="s">
        <v>1326</v>
      </c>
      <c r="AP143" s="370" t="s">
        <v>11</v>
      </c>
      <c r="AQ143" s="376" t="s">
        <v>671</v>
      </c>
      <c r="AR143" s="369">
        <v>1.08E-3</v>
      </c>
      <c r="AS143" s="369">
        <v>1.08E-3</v>
      </c>
      <c r="AT143" s="369"/>
      <c r="AW143" s="711"/>
      <c r="AX143" s="712"/>
      <c r="AY143" s="712"/>
      <c r="AZ143" s="712"/>
      <c r="BA143" s="712"/>
      <c r="BB143" s="723"/>
      <c r="BC143" s="712"/>
      <c r="BD143" s="712"/>
      <c r="BE143" s="712"/>
      <c r="BF143" s="712"/>
      <c r="BG143" s="724"/>
      <c r="BH143" s="713"/>
      <c r="BI143" s="714"/>
      <c r="BJ143" s="714"/>
      <c r="BK143" s="714"/>
      <c r="BL143" s="218"/>
      <c r="BM143" s="713"/>
      <c r="BN143" s="713"/>
      <c r="BO143" s="713"/>
      <c r="BP143" s="713"/>
      <c r="BQ143" s="713"/>
      <c r="BR143" s="713"/>
      <c r="BS143" s="713"/>
      <c r="BT143" s="713"/>
      <c r="BU143" s="713"/>
      <c r="BV143" s="715"/>
      <c r="BW143" s="712"/>
    </row>
    <row r="144" spans="2:75" ht="15.75" customHeight="1">
      <c r="B144" s="363" t="s">
        <v>108</v>
      </c>
      <c r="C144" s="364">
        <v>4455632000109</v>
      </c>
      <c r="D144" s="365" t="s">
        <v>13</v>
      </c>
      <c r="E144" s="365" t="s">
        <v>615</v>
      </c>
      <c r="F144" s="365" t="s">
        <v>619</v>
      </c>
      <c r="G144" s="366" t="s">
        <v>34</v>
      </c>
      <c r="H144" s="366" t="s">
        <v>1339</v>
      </c>
      <c r="I144" s="366" t="s">
        <v>34</v>
      </c>
      <c r="J144" s="366"/>
      <c r="K144" s="367" t="s">
        <v>48</v>
      </c>
      <c r="L144" s="368"/>
      <c r="M144" s="368" t="s">
        <v>34</v>
      </c>
      <c r="N144" s="367">
        <v>350631</v>
      </c>
      <c r="O144" s="367" t="s">
        <v>1323</v>
      </c>
      <c r="P144" s="371">
        <v>37039</v>
      </c>
      <c r="Q144" s="372">
        <v>177946135.25999999</v>
      </c>
      <c r="R144" s="372">
        <v>250700079.09988096</v>
      </c>
      <c r="S144" s="367">
        <v>1</v>
      </c>
      <c r="T144" s="369">
        <v>0.11833606208680658</v>
      </c>
      <c r="U144" s="369">
        <v>1.5297533715906326</v>
      </c>
      <c r="V144" s="369">
        <v>0.11535194712702213</v>
      </c>
      <c r="W144" s="369">
        <v>1.1308347882215464</v>
      </c>
      <c r="X144" s="369">
        <v>0.11957837794516624</v>
      </c>
      <c r="Y144" s="369">
        <v>0.90678456263208917</v>
      </c>
      <c r="Z144" s="369">
        <v>0.20637061691327419</v>
      </c>
      <c r="AA144" s="369">
        <v>1.1730774894667633</v>
      </c>
      <c r="AB144" s="369">
        <v>3.1724181902318842E-2</v>
      </c>
      <c r="AC144" s="373">
        <v>0.39536548207271061</v>
      </c>
      <c r="AD144" s="575">
        <v>0</v>
      </c>
      <c r="AE144" s="370" t="s">
        <v>2372</v>
      </c>
      <c r="AF144" s="370" t="s">
        <v>2326</v>
      </c>
      <c r="AG144" s="374" t="s">
        <v>1459</v>
      </c>
      <c r="AH144" s="374" t="s">
        <v>2321</v>
      </c>
      <c r="AI144" s="374">
        <v>1000</v>
      </c>
      <c r="AJ144" s="374">
        <v>500</v>
      </c>
      <c r="AK144" s="374">
        <v>500</v>
      </c>
      <c r="AL144" s="722">
        <v>1.4999999999999999E-2</v>
      </c>
      <c r="AM144" s="722">
        <v>0.2</v>
      </c>
      <c r="AN144" s="369" t="s">
        <v>64</v>
      </c>
      <c r="AO144" s="367" t="s">
        <v>1326</v>
      </c>
      <c r="AP144" s="370" t="s">
        <v>13</v>
      </c>
      <c r="AQ144" s="376" t="s">
        <v>666</v>
      </c>
      <c r="AR144" s="369">
        <v>4.0000000000000001E-3</v>
      </c>
      <c r="AS144" s="369">
        <v>4.0000000000000001E-3</v>
      </c>
      <c r="AT144" s="369"/>
      <c r="AW144" s="711"/>
      <c r="AX144" s="712"/>
      <c r="AY144" s="712"/>
      <c r="AZ144" s="712"/>
      <c r="BA144" s="712"/>
      <c r="BB144" s="723"/>
      <c r="BC144" s="712"/>
      <c r="BD144" s="712"/>
      <c r="BE144" s="712"/>
      <c r="BF144" s="712"/>
      <c r="BG144" s="724"/>
      <c r="BH144" s="713"/>
      <c r="BI144" s="714"/>
      <c r="BJ144" s="714"/>
      <c r="BK144" s="714"/>
      <c r="BL144" s="218"/>
      <c r="BM144" s="713"/>
      <c r="BN144" s="713"/>
      <c r="BO144" s="713"/>
      <c r="BP144" s="713"/>
      <c r="BQ144" s="713"/>
      <c r="BR144" s="713"/>
      <c r="BS144" s="713"/>
      <c r="BT144" s="713"/>
      <c r="BU144" s="713"/>
      <c r="BV144" s="715"/>
      <c r="BW144" s="712"/>
    </row>
    <row r="145" spans="2:75" ht="15.75" customHeight="1">
      <c r="B145" s="363" t="s">
        <v>109</v>
      </c>
      <c r="C145" s="364">
        <v>26323079000185</v>
      </c>
      <c r="D145" s="365" t="s">
        <v>13</v>
      </c>
      <c r="E145" s="365" t="s">
        <v>615</v>
      </c>
      <c r="F145" s="365" t="s">
        <v>619</v>
      </c>
      <c r="G145" s="366" t="s">
        <v>34</v>
      </c>
      <c r="H145" s="366" t="s">
        <v>867</v>
      </c>
      <c r="I145" s="366" t="s">
        <v>34</v>
      </c>
      <c r="J145" s="366"/>
      <c r="K145" s="367" t="s">
        <v>48</v>
      </c>
      <c r="L145" s="368"/>
      <c r="M145" s="368" t="s">
        <v>34</v>
      </c>
      <c r="N145" s="367">
        <v>437468</v>
      </c>
      <c r="O145" s="367" t="s">
        <v>1323</v>
      </c>
      <c r="P145" s="371">
        <v>42790</v>
      </c>
      <c r="Q145" s="372">
        <v>280498837.25999999</v>
      </c>
      <c r="R145" s="372">
        <v>315848695.7072221</v>
      </c>
      <c r="S145" s="367">
        <v>30</v>
      </c>
      <c r="T145" s="369">
        <v>0.16840512295226007</v>
      </c>
      <c r="U145" s="369">
        <v>2.177005893946145</v>
      </c>
      <c r="V145" s="369">
        <v>0.13847948571194468</v>
      </c>
      <c r="W145" s="369">
        <v>1.3575619987207952</v>
      </c>
      <c r="X145" s="369">
        <v>0.13147665069095194</v>
      </c>
      <c r="Y145" s="369">
        <v>0.99701132631015199</v>
      </c>
      <c r="Z145" s="369">
        <v>0.27308305394671839</v>
      </c>
      <c r="AA145" s="369">
        <v>1.552292608953904</v>
      </c>
      <c r="AB145" s="369">
        <v>6.3091738432296138E-2</v>
      </c>
      <c r="AC145" s="373">
        <v>0.54772360586239122</v>
      </c>
      <c r="AD145" s="575">
        <v>0</v>
      </c>
      <c r="AE145" s="370" t="s">
        <v>2372</v>
      </c>
      <c r="AF145" s="370" t="s">
        <v>2326</v>
      </c>
      <c r="AG145" s="374" t="s">
        <v>1459</v>
      </c>
      <c r="AH145" s="374" t="s">
        <v>2321</v>
      </c>
      <c r="AI145" s="374">
        <v>1000</v>
      </c>
      <c r="AJ145" s="374">
        <v>500</v>
      </c>
      <c r="AK145" s="374">
        <v>500</v>
      </c>
      <c r="AL145" s="722">
        <v>0.02</v>
      </c>
      <c r="AM145" s="722">
        <v>0.2</v>
      </c>
      <c r="AN145" s="369" t="s">
        <v>64</v>
      </c>
      <c r="AO145" s="367" t="s">
        <v>1326</v>
      </c>
      <c r="AP145" s="370" t="s">
        <v>13</v>
      </c>
      <c r="AQ145" s="376" t="s">
        <v>666</v>
      </c>
      <c r="AR145" s="369">
        <v>5.4000000000000003E-3</v>
      </c>
      <c r="AS145" s="369">
        <v>5.4000000000000003E-3</v>
      </c>
      <c r="AT145" s="369"/>
      <c r="AW145" s="711"/>
      <c r="AX145" s="712"/>
      <c r="AY145" s="712"/>
      <c r="AZ145" s="712"/>
      <c r="BA145" s="712"/>
      <c r="BB145" s="723"/>
      <c r="BC145" s="712"/>
      <c r="BD145" s="712"/>
      <c r="BE145" s="712"/>
      <c r="BF145" s="712"/>
      <c r="BG145" s="724"/>
      <c r="BH145" s="713"/>
      <c r="BI145" s="714"/>
      <c r="BJ145" s="714"/>
      <c r="BK145" s="714"/>
      <c r="BL145" s="218"/>
      <c r="BM145" s="713"/>
      <c r="BN145" s="713"/>
      <c r="BO145" s="713"/>
      <c r="BP145" s="713"/>
      <c r="BQ145" s="713"/>
      <c r="BR145" s="713"/>
      <c r="BS145" s="713"/>
      <c r="BT145" s="713"/>
      <c r="BU145" s="713"/>
      <c r="BV145" s="715"/>
      <c r="BW145" s="712"/>
    </row>
    <row r="146" spans="2:75" ht="15.75" customHeight="1">
      <c r="B146" s="363" t="s">
        <v>110</v>
      </c>
      <c r="C146" s="364">
        <v>11392165000172</v>
      </c>
      <c r="D146" s="365" t="s">
        <v>14</v>
      </c>
      <c r="E146" s="365" t="s">
        <v>607</v>
      </c>
      <c r="F146" s="365"/>
      <c r="G146" s="366"/>
      <c r="H146" s="366" t="s">
        <v>34</v>
      </c>
      <c r="I146" s="366" t="s">
        <v>34</v>
      </c>
      <c r="J146" s="366" t="s">
        <v>608</v>
      </c>
      <c r="K146" s="367" t="s">
        <v>48</v>
      </c>
      <c r="L146" s="368"/>
      <c r="M146" s="368" t="s">
        <v>34</v>
      </c>
      <c r="N146" s="367">
        <v>240737</v>
      </c>
      <c r="O146" s="367" t="s">
        <v>1323</v>
      </c>
      <c r="P146" s="371">
        <v>40177</v>
      </c>
      <c r="Q146" s="372">
        <v>1116195129.8399999</v>
      </c>
      <c r="R146" s="372">
        <v>1339901392.2854764</v>
      </c>
      <c r="S146" s="367">
        <v>29</v>
      </c>
      <c r="T146" s="369">
        <v>-3.1871474291946478E-2</v>
      </c>
      <c r="U146" s="369">
        <v>-0.4120087688899452</v>
      </c>
      <c r="V146" s="369">
        <v>-0.14902550344308074</v>
      </c>
      <c r="W146" s="369">
        <v>-1.4609482355776171</v>
      </c>
      <c r="X146" s="369">
        <v>-5.3668392402505094E-2</v>
      </c>
      <c r="Y146" s="369">
        <v>-0.40697716901787218</v>
      </c>
      <c r="Z146" s="369">
        <v>3.3715991900753473E-2</v>
      </c>
      <c r="AA146" s="369">
        <v>0.19165262829271298</v>
      </c>
      <c r="AB146" s="369">
        <v>0.16882704437527427</v>
      </c>
      <c r="AC146" s="373">
        <v>-1.4467728354198166</v>
      </c>
      <c r="AD146" s="575">
        <v>11403884000141</v>
      </c>
      <c r="AE146" s="370" t="s">
        <v>2372</v>
      </c>
      <c r="AF146" s="370" t="s">
        <v>2323</v>
      </c>
      <c r="AG146" s="374" t="s">
        <v>721</v>
      </c>
      <c r="AH146" s="374" t="s">
        <v>2321</v>
      </c>
      <c r="AI146" s="374">
        <v>1000</v>
      </c>
      <c r="AJ146" s="374">
        <v>500</v>
      </c>
      <c r="AK146" s="374">
        <v>500</v>
      </c>
      <c r="AL146" s="722">
        <v>0.02</v>
      </c>
      <c r="AM146" s="722">
        <v>0.2</v>
      </c>
      <c r="AN146" s="369" t="s">
        <v>2368</v>
      </c>
      <c r="AO146" s="367" t="s">
        <v>1326</v>
      </c>
      <c r="AP146" s="370" t="s">
        <v>718</v>
      </c>
      <c r="AQ146" s="376" t="s">
        <v>661</v>
      </c>
      <c r="AR146" s="369">
        <v>4.0000000000000001E-3</v>
      </c>
      <c r="AS146" s="369">
        <v>4.0000000000000001E-3</v>
      </c>
      <c r="AT146" s="369"/>
      <c r="AW146" s="711"/>
      <c r="AX146" s="712"/>
      <c r="AY146" s="712"/>
      <c r="AZ146" s="712"/>
      <c r="BA146" s="712"/>
      <c r="BB146" s="723"/>
      <c r="BC146" s="712"/>
      <c r="BD146" s="712"/>
      <c r="BE146" s="712"/>
      <c r="BF146" s="712"/>
      <c r="BG146" s="724"/>
      <c r="BH146" s="713"/>
      <c r="BI146" s="714"/>
      <c r="BJ146" s="714"/>
      <c r="BK146" s="714"/>
      <c r="BL146" s="218"/>
      <c r="BM146" s="713"/>
      <c r="BN146" s="713"/>
      <c r="BO146" s="713"/>
      <c r="BP146" s="713"/>
      <c r="BQ146" s="713"/>
      <c r="BR146" s="713"/>
      <c r="BS146" s="713"/>
      <c r="BT146" s="713"/>
      <c r="BU146" s="713"/>
      <c r="BV146" s="715"/>
      <c r="BW146" s="712"/>
    </row>
    <row r="147" spans="2:75" ht="15.75" customHeight="1">
      <c r="B147" s="363" t="s">
        <v>111</v>
      </c>
      <c r="C147" s="364">
        <v>36352498000107</v>
      </c>
      <c r="D147" s="365" t="s">
        <v>11</v>
      </c>
      <c r="E147" s="365" t="s">
        <v>620</v>
      </c>
      <c r="F147" s="365" t="s">
        <v>665</v>
      </c>
      <c r="G147" s="366" t="s">
        <v>740</v>
      </c>
      <c r="H147" s="366" t="s">
        <v>34</v>
      </c>
      <c r="I147" s="366"/>
      <c r="J147" s="366" t="s">
        <v>608</v>
      </c>
      <c r="K147" s="367" t="s">
        <v>48</v>
      </c>
      <c r="L147" s="368"/>
      <c r="M147" s="368" t="s">
        <v>34</v>
      </c>
      <c r="N147" s="367">
        <v>539643</v>
      </c>
      <c r="O147" s="367" t="s">
        <v>1323</v>
      </c>
      <c r="P147" s="371">
        <v>43997</v>
      </c>
      <c r="Q147" s="372">
        <v>224498707.55000001</v>
      </c>
      <c r="R147" s="372">
        <v>140817501.48269841</v>
      </c>
      <c r="S147" s="367">
        <v>90</v>
      </c>
      <c r="T147" s="369">
        <v>8.5692889383693238E-2</v>
      </c>
      <c r="U147" s="369">
        <v>1.1077687067183819</v>
      </c>
      <c r="V147" s="369">
        <v>0.10739770791913283</v>
      </c>
      <c r="W147" s="369">
        <v>1.0528566471138627</v>
      </c>
      <c r="X147" s="369">
        <v>0.19895858364708663</v>
      </c>
      <c r="Y147" s="369">
        <v>1.5087390827215703</v>
      </c>
      <c r="Z147" s="369" t="s">
        <v>1424</v>
      </c>
      <c r="AA147" s="369" t="s">
        <v>1424</v>
      </c>
      <c r="AB147" s="369">
        <v>1.285754665061923E-2</v>
      </c>
      <c r="AC147" s="373">
        <v>0.38605637449917912</v>
      </c>
      <c r="AD147" s="575">
        <v>36352509000140</v>
      </c>
      <c r="AE147" s="370" t="s">
        <v>2372</v>
      </c>
      <c r="AF147" s="370" t="s">
        <v>2326</v>
      </c>
      <c r="AG147" s="374" t="s">
        <v>1459</v>
      </c>
      <c r="AH147" s="374" t="s">
        <v>2318</v>
      </c>
      <c r="AI147" s="374">
        <v>10000</v>
      </c>
      <c r="AJ147" s="374">
        <v>5000</v>
      </c>
      <c r="AK147" s="374">
        <v>10000</v>
      </c>
      <c r="AL147" s="722">
        <v>1.2E-2</v>
      </c>
      <c r="AM147" s="722">
        <v>0.2</v>
      </c>
      <c r="AN147" s="369" t="s">
        <v>34</v>
      </c>
      <c r="AO147" s="367" t="s">
        <v>1326</v>
      </c>
      <c r="AP147" s="370" t="s">
        <v>13</v>
      </c>
      <c r="AQ147" s="376" t="s">
        <v>670</v>
      </c>
      <c r="AR147" s="369">
        <v>3.2000000000000002E-3</v>
      </c>
      <c r="AS147" s="369">
        <v>3.2000000000000002E-3</v>
      </c>
      <c r="AT147" s="369"/>
      <c r="AW147" s="711"/>
      <c r="AX147" s="712"/>
      <c r="AY147" s="712"/>
      <c r="AZ147" s="712"/>
      <c r="BA147" s="712"/>
      <c r="BB147" s="723"/>
      <c r="BC147" s="712"/>
      <c r="BD147" s="712"/>
      <c r="BE147" s="712"/>
      <c r="BF147" s="712"/>
      <c r="BG147" s="724"/>
      <c r="BH147" s="713"/>
      <c r="BI147" s="714"/>
      <c r="BJ147" s="714"/>
      <c r="BK147" s="714"/>
      <c r="BL147" s="218"/>
      <c r="BM147" s="713"/>
      <c r="BN147" s="713"/>
      <c r="BO147" s="713"/>
      <c r="BP147" s="713"/>
      <c r="BQ147" s="713"/>
      <c r="BR147" s="713"/>
      <c r="BS147" s="713"/>
      <c r="BT147" s="713"/>
      <c r="BU147" s="713"/>
      <c r="BV147" s="715"/>
      <c r="BW147" s="712"/>
    </row>
    <row r="148" spans="2:75" ht="15.75" customHeight="1">
      <c r="B148" s="363" t="s">
        <v>790</v>
      </c>
      <c r="C148" s="364">
        <v>22681798000117</v>
      </c>
      <c r="D148" s="365" t="s">
        <v>11</v>
      </c>
      <c r="E148" s="365" t="s">
        <v>620</v>
      </c>
      <c r="F148" s="365" t="s">
        <v>665</v>
      </c>
      <c r="G148" s="366" t="s">
        <v>740</v>
      </c>
      <c r="H148" s="366" t="s">
        <v>34</v>
      </c>
      <c r="I148" s="366" t="s">
        <v>1306</v>
      </c>
      <c r="J148" s="366" t="s">
        <v>608</v>
      </c>
      <c r="K148" s="367" t="s">
        <v>48</v>
      </c>
      <c r="L148" s="368"/>
      <c r="M148" s="368" t="s">
        <v>1421</v>
      </c>
      <c r="N148" s="367">
        <v>403822</v>
      </c>
      <c r="O148" s="367" t="s">
        <v>1323</v>
      </c>
      <c r="P148" s="371">
        <v>42219</v>
      </c>
      <c r="Q148" s="372">
        <v>507079895.44999999</v>
      </c>
      <c r="R148" s="372">
        <v>546323480.66595256</v>
      </c>
      <c r="S148" s="367">
        <v>7</v>
      </c>
      <c r="T148" s="369">
        <v>7.9789669046282929E-2</v>
      </c>
      <c r="U148" s="369">
        <v>1.0314566252180577</v>
      </c>
      <c r="V148" s="369">
        <v>0.10550274510114988</v>
      </c>
      <c r="W148" s="369">
        <v>1.0342796752435763</v>
      </c>
      <c r="X148" s="369">
        <v>0.13658286272553721</v>
      </c>
      <c r="Y148" s="369">
        <v>1.0357326597656982</v>
      </c>
      <c r="Z148" s="369">
        <v>0.18696109916889769</v>
      </c>
      <c r="AA148" s="369">
        <v>1.0627474982698952</v>
      </c>
      <c r="AB148" s="369">
        <v>1.6754186491688648E-3</v>
      </c>
      <c r="AC148" s="373">
        <v>1.8917619431738006</v>
      </c>
      <c r="AD148" s="575">
        <v>0</v>
      </c>
      <c r="AE148" s="370" t="s">
        <v>2372</v>
      </c>
      <c r="AF148" s="370" t="s">
        <v>2317</v>
      </c>
      <c r="AG148" s="374" t="s">
        <v>1458</v>
      </c>
      <c r="AH148" s="374" t="s">
        <v>2321</v>
      </c>
      <c r="AI148" s="374">
        <v>500</v>
      </c>
      <c r="AJ148" s="374">
        <v>300</v>
      </c>
      <c r="AK148" s="374">
        <v>300</v>
      </c>
      <c r="AL148" s="722">
        <v>4.0000000000000001E-3</v>
      </c>
      <c r="AM148" s="722">
        <v>0.1</v>
      </c>
      <c r="AN148" s="369" t="s">
        <v>34</v>
      </c>
      <c r="AO148" s="367" t="s">
        <v>1326</v>
      </c>
      <c r="AP148" s="370" t="s">
        <v>11</v>
      </c>
      <c r="AQ148" s="376" t="s">
        <v>1376</v>
      </c>
      <c r="AR148" s="369">
        <v>1E-3</v>
      </c>
      <c r="AS148" s="369">
        <v>1E-3</v>
      </c>
      <c r="AT148" s="369"/>
      <c r="AW148" s="711"/>
      <c r="AX148" s="712"/>
      <c r="AY148" s="712"/>
      <c r="AZ148" s="712"/>
      <c r="BA148" s="712"/>
      <c r="BB148" s="723"/>
      <c r="BC148" s="712"/>
      <c r="BD148" s="712"/>
      <c r="BE148" s="712"/>
      <c r="BF148" s="712"/>
      <c r="BG148" s="724"/>
      <c r="BH148" s="713"/>
      <c r="BI148" s="714"/>
      <c r="BJ148" s="714"/>
      <c r="BK148" s="714"/>
      <c r="BL148" s="218"/>
      <c r="BM148" s="713"/>
      <c r="BN148" s="713"/>
      <c r="BO148" s="713"/>
      <c r="BP148" s="713"/>
      <c r="BQ148" s="713"/>
      <c r="BR148" s="713"/>
      <c r="BS148" s="713"/>
      <c r="BT148" s="713"/>
      <c r="BU148" s="713"/>
      <c r="BV148" s="715"/>
      <c r="BW148" s="712"/>
    </row>
    <row r="149" spans="2:75" ht="15.75" customHeight="1">
      <c r="B149" s="363" t="s">
        <v>112</v>
      </c>
      <c r="C149" s="364">
        <v>13974750000106</v>
      </c>
      <c r="D149" s="365" t="s">
        <v>14</v>
      </c>
      <c r="E149" s="365" t="s">
        <v>614</v>
      </c>
      <c r="F149" s="365"/>
      <c r="G149" s="366"/>
      <c r="H149" s="366" t="s">
        <v>1339</v>
      </c>
      <c r="I149" s="366" t="s">
        <v>34</v>
      </c>
      <c r="J149" s="366" t="s">
        <v>608</v>
      </c>
      <c r="K149" s="367" t="s">
        <v>48</v>
      </c>
      <c r="L149" s="368"/>
      <c r="M149" s="368" t="s">
        <v>34</v>
      </c>
      <c r="N149" s="367">
        <v>288888</v>
      </c>
      <c r="O149" s="367" t="s">
        <v>1323</v>
      </c>
      <c r="P149" s="371">
        <v>40834</v>
      </c>
      <c r="Q149" s="372">
        <v>317151289.69999999</v>
      </c>
      <c r="R149" s="372">
        <v>473583705.63099241</v>
      </c>
      <c r="S149" s="367">
        <v>32</v>
      </c>
      <c r="T149" s="369">
        <v>-6.8009937918904084E-2</v>
      </c>
      <c r="U149" s="369">
        <v>-0.87917774175039498</v>
      </c>
      <c r="V149" s="369">
        <v>-5.1708139400343911E-2</v>
      </c>
      <c r="W149" s="369">
        <v>-0.50691266445402072</v>
      </c>
      <c r="X149" s="369">
        <v>-1.6154353609062477E-2</v>
      </c>
      <c r="Y149" s="369">
        <v>-0.12250139802628066</v>
      </c>
      <c r="Z149" s="369">
        <v>4.06235265324284E-2</v>
      </c>
      <c r="AA149" s="369">
        <v>0.23091729448080314</v>
      </c>
      <c r="AB149" s="369">
        <v>9.4618814489265846E-2</v>
      </c>
      <c r="AC149" s="373">
        <v>-1.5406605405870206</v>
      </c>
      <c r="AD149" s="575">
        <v>13909560000105</v>
      </c>
      <c r="AE149" s="370" t="s">
        <v>2372</v>
      </c>
      <c r="AF149" s="370" t="s">
        <v>2326</v>
      </c>
      <c r="AG149" s="374" t="s">
        <v>1459</v>
      </c>
      <c r="AH149" s="374" t="s">
        <v>2321</v>
      </c>
      <c r="AI149" s="374">
        <v>1000</v>
      </c>
      <c r="AJ149" s="374">
        <v>500</v>
      </c>
      <c r="AK149" s="374">
        <v>500</v>
      </c>
      <c r="AL149" s="369">
        <v>0.02</v>
      </c>
      <c r="AM149" s="369">
        <v>0.2</v>
      </c>
      <c r="AN149" s="369" t="s">
        <v>2330</v>
      </c>
      <c r="AO149" s="367" t="s">
        <v>1326</v>
      </c>
      <c r="AP149" s="370" t="s">
        <v>718</v>
      </c>
      <c r="AQ149" s="376" t="s">
        <v>661</v>
      </c>
      <c r="AR149" s="369">
        <v>5.3333333333333332E-3</v>
      </c>
      <c r="AS149" s="369">
        <v>5.3333333333333332E-3</v>
      </c>
      <c r="AT149" s="369"/>
      <c r="AW149" s="711"/>
      <c r="AX149" s="711"/>
      <c r="AY149" s="712"/>
      <c r="AZ149" s="712"/>
      <c r="BA149" s="712"/>
      <c r="BB149" s="713"/>
      <c r="BC149" s="712"/>
      <c r="BD149" s="712"/>
      <c r="BE149" s="712"/>
      <c r="BF149" s="712"/>
      <c r="BG149" s="713"/>
      <c r="BH149" s="713"/>
      <c r="BI149" s="714"/>
      <c r="BJ149" s="714"/>
      <c r="BK149" s="714"/>
      <c r="BL149" s="713"/>
      <c r="BM149" s="713"/>
      <c r="BN149" s="713"/>
      <c r="BO149" s="713"/>
      <c r="BP149" s="713"/>
      <c r="BQ149" s="713"/>
      <c r="BR149" s="713"/>
      <c r="BS149" s="713"/>
      <c r="BT149" s="716"/>
      <c r="BU149" s="717"/>
      <c r="BV149" s="715"/>
      <c r="BW149" s="718"/>
    </row>
    <row r="150" spans="2:75" ht="15.75" customHeight="1">
      <c r="B150" s="363" t="s">
        <v>113</v>
      </c>
      <c r="C150" s="364">
        <v>14812722000155</v>
      </c>
      <c r="D150" s="365" t="s">
        <v>13</v>
      </c>
      <c r="E150" s="365" t="s">
        <v>615</v>
      </c>
      <c r="F150" s="365" t="s">
        <v>619</v>
      </c>
      <c r="G150" s="366" t="s">
        <v>34</v>
      </c>
      <c r="H150" s="366" t="s">
        <v>867</v>
      </c>
      <c r="I150" s="366" t="s">
        <v>34</v>
      </c>
      <c r="J150" s="366"/>
      <c r="K150" s="367" t="s">
        <v>48</v>
      </c>
      <c r="L150" s="368"/>
      <c r="M150" s="368" t="s">
        <v>34</v>
      </c>
      <c r="N150" s="367">
        <v>296139</v>
      </c>
      <c r="O150" s="367" t="s">
        <v>1323</v>
      </c>
      <c r="P150" s="371">
        <v>40931</v>
      </c>
      <c r="Q150" s="372">
        <v>60902876.840000004</v>
      </c>
      <c r="R150" s="372">
        <v>140988913.97448415</v>
      </c>
      <c r="S150" s="367">
        <v>29</v>
      </c>
      <c r="T150" s="369">
        <v>4.1576294430982985E-2</v>
      </c>
      <c r="U150" s="369">
        <v>0.53746487302734125</v>
      </c>
      <c r="V150" s="369">
        <v>8.359676615125089E-2</v>
      </c>
      <c r="W150" s="369">
        <v>0.81952783373962279</v>
      </c>
      <c r="X150" s="369">
        <v>5.2885028814073642E-2</v>
      </c>
      <c r="Y150" s="369">
        <v>0.40103678062053622</v>
      </c>
      <c r="Z150" s="369">
        <v>6.5613994506574569E-2</v>
      </c>
      <c r="AA150" s="369">
        <v>0.37297121606223971</v>
      </c>
      <c r="AB150" s="369">
        <v>5.656947886175169E-2</v>
      </c>
      <c r="AC150" s="373">
        <v>-0.26972039004930187</v>
      </c>
      <c r="AD150" s="575">
        <v>23686472000145</v>
      </c>
      <c r="AE150" s="370" t="s">
        <v>2372</v>
      </c>
      <c r="AF150" s="370" t="s">
        <v>2326</v>
      </c>
      <c r="AG150" s="374" t="s">
        <v>1459</v>
      </c>
      <c r="AH150" s="374" t="s">
        <v>2321</v>
      </c>
      <c r="AI150" s="374">
        <v>1000</v>
      </c>
      <c r="AJ150" s="374">
        <v>500</v>
      </c>
      <c r="AK150" s="374">
        <v>500</v>
      </c>
      <c r="AL150" s="369">
        <v>0.02</v>
      </c>
      <c r="AM150" s="369">
        <v>0.25</v>
      </c>
      <c r="AN150" s="369" t="s">
        <v>64</v>
      </c>
      <c r="AO150" s="367" t="s">
        <v>1326</v>
      </c>
      <c r="AP150" s="370" t="s">
        <v>13</v>
      </c>
      <c r="AQ150" s="376" t="s">
        <v>676</v>
      </c>
      <c r="AR150" s="369">
        <v>4.0000000000000001E-3</v>
      </c>
      <c r="AS150" s="369">
        <v>4.0000000000000001E-3</v>
      </c>
      <c r="AT150" s="369"/>
      <c r="AW150" s="711"/>
      <c r="AX150" s="711"/>
      <c r="AY150" s="712"/>
      <c r="AZ150" s="712"/>
      <c r="BA150" s="712"/>
      <c r="BB150" s="713"/>
      <c r="BC150" s="712"/>
      <c r="BD150" s="712"/>
      <c r="BE150" s="712"/>
      <c r="BF150" s="712"/>
      <c r="BG150" s="713"/>
      <c r="BH150" s="713"/>
      <c r="BI150" s="714"/>
      <c r="BJ150" s="714"/>
      <c r="BK150" s="714"/>
      <c r="BL150" s="713"/>
      <c r="BM150" s="713"/>
      <c r="BN150" s="713"/>
      <c r="BO150" s="713"/>
      <c r="BP150" s="713"/>
      <c r="BQ150" s="713"/>
      <c r="BR150" s="713"/>
      <c r="BS150" s="713"/>
      <c r="BT150" s="716"/>
      <c r="BU150" s="717"/>
      <c r="BV150" s="715"/>
      <c r="BW150" s="718"/>
    </row>
    <row r="151" spans="2:75" ht="15.75" customHeight="1">
      <c r="B151" s="363" t="s">
        <v>114</v>
      </c>
      <c r="C151" s="364">
        <v>19782311000188</v>
      </c>
      <c r="D151" s="365" t="s">
        <v>11</v>
      </c>
      <c r="E151" s="365" t="s">
        <v>620</v>
      </c>
      <c r="F151" s="365" t="s">
        <v>665</v>
      </c>
      <c r="G151" s="366" t="s">
        <v>740</v>
      </c>
      <c r="H151" s="366" t="s">
        <v>34</v>
      </c>
      <c r="I151" s="366"/>
      <c r="J151" s="366" t="s">
        <v>608</v>
      </c>
      <c r="K151" s="367" t="s">
        <v>48</v>
      </c>
      <c r="L151" s="368"/>
      <c r="M151" s="368" t="s">
        <v>34</v>
      </c>
      <c r="N151" s="367">
        <v>369888</v>
      </c>
      <c r="O151" s="367" t="s">
        <v>1323</v>
      </c>
      <c r="P151" s="371">
        <v>41757</v>
      </c>
      <c r="Q151" s="372">
        <v>760786987.98000002</v>
      </c>
      <c r="R151" s="372">
        <v>501577342.89007944</v>
      </c>
      <c r="S151" s="367">
        <v>5</v>
      </c>
      <c r="T151" s="369">
        <v>8.289653371521899E-2</v>
      </c>
      <c r="U151" s="369">
        <v>1.0716196711954904</v>
      </c>
      <c r="V151" s="369">
        <v>0.11195885854814969</v>
      </c>
      <c r="W151" s="369">
        <v>1.097571174558563</v>
      </c>
      <c r="X151" s="369">
        <v>0.17284857200397075</v>
      </c>
      <c r="Y151" s="369">
        <v>1.3107421212727497</v>
      </c>
      <c r="Z151" s="369">
        <v>0.17148970875523406</v>
      </c>
      <c r="AA151" s="369">
        <v>0.97480309951545552</v>
      </c>
      <c r="AB151" s="369">
        <v>3.4425611580745715E-3</v>
      </c>
      <c r="AC151" s="373">
        <v>2.6141522228830016</v>
      </c>
      <c r="AD151" s="575">
        <v>0</v>
      </c>
      <c r="AE151" s="370" t="s">
        <v>2372</v>
      </c>
      <c r="AF151" s="370" t="s">
        <v>2326</v>
      </c>
      <c r="AG151" s="374" t="s">
        <v>1459</v>
      </c>
      <c r="AH151" s="374" t="s">
        <v>2321</v>
      </c>
      <c r="AI151" s="374">
        <v>5000</v>
      </c>
      <c r="AJ151" s="374">
        <v>2500</v>
      </c>
      <c r="AK151" s="374">
        <v>5000</v>
      </c>
      <c r="AL151" s="369">
        <v>0.01</v>
      </c>
      <c r="AM151" s="369" t="s">
        <v>34</v>
      </c>
      <c r="AN151" s="369" t="s">
        <v>2335</v>
      </c>
      <c r="AO151" s="367" t="s">
        <v>1326</v>
      </c>
      <c r="AP151" s="370" t="s">
        <v>11</v>
      </c>
      <c r="AQ151" s="376" t="s">
        <v>671</v>
      </c>
      <c r="AR151" s="369">
        <v>3.0000000000000001E-3</v>
      </c>
      <c r="AS151" s="369">
        <v>3.0000000000000001E-3</v>
      </c>
      <c r="AT151" s="369"/>
      <c r="AW151" s="711"/>
      <c r="AX151" s="711"/>
      <c r="AY151" s="712"/>
      <c r="AZ151" s="712"/>
      <c r="BA151" s="712"/>
      <c r="BB151" s="713"/>
      <c r="BC151" s="712"/>
      <c r="BD151" s="712"/>
      <c r="BE151" s="712"/>
      <c r="BF151" s="712"/>
      <c r="BG151" s="713"/>
      <c r="BH151" s="713"/>
      <c r="BI151" s="714"/>
      <c r="BJ151" s="714"/>
      <c r="BK151" s="714"/>
      <c r="BL151" s="713"/>
      <c r="BM151" s="713"/>
      <c r="BN151" s="713"/>
      <c r="BO151" s="713"/>
      <c r="BP151" s="713"/>
      <c r="BQ151" s="713"/>
      <c r="BR151" s="713"/>
      <c r="BS151" s="713"/>
      <c r="BT151" s="716"/>
      <c r="BU151" s="717"/>
      <c r="BV151" s="715"/>
      <c r="BW151" s="718"/>
    </row>
    <row r="152" spans="2:75" ht="15.75" customHeight="1">
      <c r="B152" s="363" t="s">
        <v>1381</v>
      </c>
      <c r="C152" s="364">
        <v>16599968000116</v>
      </c>
      <c r="D152" s="365" t="s">
        <v>11</v>
      </c>
      <c r="E152" s="365" t="s">
        <v>620</v>
      </c>
      <c r="F152" s="365" t="s">
        <v>665</v>
      </c>
      <c r="G152" s="366" t="s">
        <v>740</v>
      </c>
      <c r="H152" s="366" t="s">
        <v>34</v>
      </c>
      <c r="I152" s="366"/>
      <c r="J152" s="366" t="s">
        <v>608</v>
      </c>
      <c r="K152" s="367" t="s">
        <v>48</v>
      </c>
      <c r="L152" s="368"/>
      <c r="M152" s="368" t="s">
        <v>34</v>
      </c>
      <c r="N152" s="367">
        <v>314331</v>
      </c>
      <c r="O152" s="367" t="s">
        <v>1323</v>
      </c>
      <c r="P152" s="371">
        <v>41172</v>
      </c>
      <c r="Q152" s="372">
        <v>29261872.57</v>
      </c>
      <c r="R152" s="372">
        <v>61767361.294523828</v>
      </c>
      <c r="S152" s="367">
        <v>1</v>
      </c>
      <c r="T152" s="369">
        <v>5.6608086839499805E-2</v>
      </c>
      <c r="U152" s="369">
        <v>0.73178378741804417</v>
      </c>
      <c r="V152" s="369">
        <v>7.0502911527797973E-2</v>
      </c>
      <c r="W152" s="369">
        <v>0.69116427604595776</v>
      </c>
      <c r="X152" s="369">
        <v>6.7193390385681173E-2</v>
      </c>
      <c r="Y152" s="369">
        <v>0.50953968568286745</v>
      </c>
      <c r="Z152" s="369">
        <v>0.12786458418514046</v>
      </c>
      <c r="AA152" s="369">
        <v>0.72682374870571109</v>
      </c>
      <c r="AB152" s="369">
        <v>1.4664445129234574E-2</v>
      </c>
      <c r="AC152" s="373">
        <v>-1.9712467031433543</v>
      </c>
      <c r="AD152" s="575">
        <v>16802143000157</v>
      </c>
      <c r="AE152" s="370" t="s">
        <v>2372</v>
      </c>
      <c r="AF152" s="370" t="s">
        <v>2323</v>
      </c>
      <c r="AG152" s="374" t="s">
        <v>721</v>
      </c>
      <c r="AH152" s="374" t="s">
        <v>2321</v>
      </c>
      <c r="AI152" s="374">
        <v>1000</v>
      </c>
      <c r="AJ152" s="374">
        <v>1000</v>
      </c>
      <c r="AK152" s="374">
        <v>1000</v>
      </c>
      <c r="AL152" s="369">
        <v>0.01</v>
      </c>
      <c r="AM152" s="369">
        <v>0.2</v>
      </c>
      <c r="AN152" s="369" t="s">
        <v>64</v>
      </c>
      <c r="AO152" s="367" t="s">
        <v>1326</v>
      </c>
      <c r="AP152" s="370" t="s">
        <v>11</v>
      </c>
      <c r="AQ152" s="376" t="s">
        <v>671</v>
      </c>
      <c r="AR152" s="369">
        <v>2.5000000000000001E-3</v>
      </c>
      <c r="AS152" s="369">
        <v>2.5000000000000001E-3</v>
      </c>
      <c r="AT152" s="369"/>
      <c r="AW152" s="711"/>
      <c r="AX152" s="711"/>
      <c r="AY152" s="712"/>
      <c r="AZ152" s="712"/>
      <c r="BA152" s="712"/>
      <c r="BB152" s="713"/>
      <c r="BC152" s="712"/>
      <c r="BD152" s="712"/>
      <c r="BE152" s="712"/>
      <c r="BF152" s="712"/>
      <c r="BG152" s="713"/>
      <c r="BH152" s="713"/>
      <c r="BI152" s="714"/>
      <c r="BJ152" s="714"/>
      <c r="BK152" s="714"/>
      <c r="BL152" s="713"/>
      <c r="BM152" s="713"/>
      <c r="BN152" s="713"/>
      <c r="BO152" s="713"/>
      <c r="BP152" s="713"/>
      <c r="BQ152" s="713"/>
      <c r="BR152" s="713"/>
      <c r="BS152" s="713"/>
      <c r="BT152" s="716"/>
      <c r="BU152" s="717"/>
      <c r="BV152" s="715"/>
      <c r="BW152" s="718"/>
    </row>
    <row r="153" spans="2:75" ht="15.75" customHeight="1">
      <c r="B153" s="363" t="s">
        <v>115</v>
      </c>
      <c r="C153" s="364">
        <v>39281106000146</v>
      </c>
      <c r="D153" s="365" t="s">
        <v>13</v>
      </c>
      <c r="E153" s="365" t="s">
        <v>615</v>
      </c>
      <c r="F153" s="365" t="s">
        <v>619</v>
      </c>
      <c r="G153" s="366" t="s">
        <v>34</v>
      </c>
      <c r="H153" s="366" t="s">
        <v>1340</v>
      </c>
      <c r="I153" s="366" t="s">
        <v>34</v>
      </c>
      <c r="J153" s="366"/>
      <c r="K153" s="367" t="s">
        <v>48</v>
      </c>
      <c r="L153" s="368"/>
      <c r="M153" s="368" t="s">
        <v>1421</v>
      </c>
      <c r="N153" s="367">
        <v>566241</v>
      </c>
      <c r="O153" s="367" t="s">
        <v>1323</v>
      </c>
      <c r="P153" s="371">
        <v>44182</v>
      </c>
      <c r="Q153" s="372">
        <v>37231086.640000001</v>
      </c>
      <c r="R153" s="372">
        <v>43160398.841190465</v>
      </c>
      <c r="S153" s="367">
        <v>32</v>
      </c>
      <c r="T153" s="369">
        <v>0.11734373392363229</v>
      </c>
      <c r="U153" s="369">
        <v>1.5169253517413102</v>
      </c>
      <c r="V153" s="369">
        <v>0.13207463613099213</v>
      </c>
      <c r="W153" s="369">
        <v>1.2947730567058697</v>
      </c>
      <c r="X153" s="369" t="s">
        <v>1424</v>
      </c>
      <c r="Y153" s="369" t="s">
        <v>1424</v>
      </c>
      <c r="Z153" s="369" t="s">
        <v>1424</v>
      </c>
      <c r="AA153" s="369" t="s">
        <v>1424</v>
      </c>
      <c r="AB153" s="369">
        <v>7.7937119011049494E-2</v>
      </c>
      <c r="AC153" s="373">
        <v>0.38433297203432842</v>
      </c>
      <c r="AD153" s="575">
        <v>0</v>
      </c>
      <c r="AE153" s="370" t="s">
        <v>2373</v>
      </c>
      <c r="AF153" s="370" t="s">
        <v>743</v>
      </c>
      <c r="AG153" s="374" t="s">
        <v>743</v>
      </c>
      <c r="AH153" s="374" t="s">
        <v>2321</v>
      </c>
      <c r="AI153" s="374">
        <v>0</v>
      </c>
      <c r="AJ153" s="374">
        <v>0</v>
      </c>
      <c r="AK153" s="374">
        <v>0</v>
      </c>
      <c r="AL153" s="369">
        <v>8.6999999999999994E-3</v>
      </c>
      <c r="AM153" s="369" t="s">
        <v>34</v>
      </c>
      <c r="AN153" s="369" t="s">
        <v>34</v>
      </c>
      <c r="AO153" s="367" t="s">
        <v>1326</v>
      </c>
      <c r="AP153" s="370" t="s">
        <v>13</v>
      </c>
      <c r="AQ153" s="376" t="s">
        <v>670</v>
      </c>
      <c r="AR153" s="369" t="s">
        <v>34</v>
      </c>
      <c r="AS153" s="369" t="s">
        <v>34</v>
      </c>
      <c r="AT153" s="369"/>
      <c r="AW153" s="711"/>
      <c r="AX153" s="711"/>
      <c r="AY153" s="712"/>
      <c r="AZ153" s="712"/>
      <c r="BA153" s="712"/>
      <c r="BB153" s="713"/>
      <c r="BC153" s="712"/>
      <c r="BD153" s="712"/>
      <c r="BE153" s="712"/>
      <c r="BF153" s="712"/>
      <c r="BG153" s="713"/>
      <c r="BH153" s="713"/>
      <c r="BI153" s="714"/>
      <c r="BJ153" s="714"/>
      <c r="BK153" s="714"/>
      <c r="BL153" s="713"/>
      <c r="BM153" s="713"/>
      <c r="BN153" s="713"/>
      <c r="BO153" s="713"/>
      <c r="BP153" s="713"/>
      <c r="BQ153" s="713"/>
      <c r="BR153" s="713"/>
      <c r="BS153" s="713"/>
      <c r="BT153" s="716"/>
      <c r="BU153" s="717"/>
      <c r="BV153" s="715"/>
      <c r="BW153" s="718"/>
    </row>
    <row r="154" spans="2:75" ht="15.75" customHeight="1">
      <c r="B154" s="363" t="s">
        <v>116</v>
      </c>
      <c r="C154" s="364">
        <v>9528698000197</v>
      </c>
      <c r="D154" s="365" t="s">
        <v>13</v>
      </c>
      <c r="E154" s="365" t="s">
        <v>615</v>
      </c>
      <c r="F154" s="365" t="s">
        <v>619</v>
      </c>
      <c r="G154" s="366"/>
      <c r="H154" s="366" t="s">
        <v>1339</v>
      </c>
      <c r="I154" s="366" t="s">
        <v>34</v>
      </c>
      <c r="J154" s="366" t="s">
        <v>611</v>
      </c>
      <c r="K154" s="367" t="s">
        <v>48</v>
      </c>
      <c r="L154" s="368"/>
      <c r="M154" s="368" t="s">
        <v>1421</v>
      </c>
      <c r="N154" s="367">
        <v>210269</v>
      </c>
      <c r="O154" s="367" t="s">
        <v>1323</v>
      </c>
      <c r="P154" s="371">
        <v>39598</v>
      </c>
      <c r="Q154" s="372">
        <v>59465357.689999998</v>
      </c>
      <c r="R154" s="372">
        <v>77905470.258769751</v>
      </c>
      <c r="S154" s="367">
        <v>21</v>
      </c>
      <c r="T154" s="369">
        <v>0.11284744362569943</v>
      </c>
      <c r="U154" s="369">
        <v>1.4588009294678408</v>
      </c>
      <c r="V154" s="369">
        <v>0.11607136863595868</v>
      </c>
      <c r="W154" s="369">
        <v>1.1378875245642148</v>
      </c>
      <c r="X154" s="369">
        <v>0.15206030119433955</v>
      </c>
      <c r="Y154" s="369">
        <v>1.1531008873146096</v>
      </c>
      <c r="Z154" s="369">
        <v>0.15829418132623263</v>
      </c>
      <c r="AA154" s="369">
        <v>0.89979544377390241</v>
      </c>
      <c r="AB154" s="369">
        <v>2.3592805477186098E-2</v>
      </c>
      <c r="AC154" s="373">
        <v>0.54947583754393958</v>
      </c>
      <c r="AD154" s="575">
        <v>0</v>
      </c>
      <c r="AE154" s="370" t="s">
        <v>2374</v>
      </c>
      <c r="AF154" s="370" t="s">
        <v>2323</v>
      </c>
      <c r="AG154" s="374" t="s">
        <v>721</v>
      </c>
      <c r="AH154" s="374" t="s">
        <v>2321</v>
      </c>
      <c r="AI154" s="374">
        <v>20000</v>
      </c>
      <c r="AJ154" s="374">
        <v>1000</v>
      </c>
      <c r="AK154" s="374">
        <v>20000</v>
      </c>
      <c r="AL154" s="369">
        <v>1.37E-2</v>
      </c>
      <c r="AM154" s="369">
        <v>0.2</v>
      </c>
      <c r="AN154" s="369" t="s">
        <v>64</v>
      </c>
      <c r="AO154" s="367" t="s">
        <v>1326</v>
      </c>
      <c r="AP154" s="370" t="s">
        <v>13</v>
      </c>
      <c r="AQ154" s="376" t="s">
        <v>666</v>
      </c>
      <c r="AR154" s="369">
        <v>3.4845999999999996E-3</v>
      </c>
      <c r="AS154" s="369">
        <v>3.4845999999999996E-3</v>
      </c>
      <c r="AT154" s="369"/>
      <c r="AW154" s="711"/>
      <c r="AX154" s="711"/>
      <c r="AY154" s="712"/>
      <c r="AZ154" s="712"/>
      <c r="BA154" s="712"/>
      <c r="BB154" s="713"/>
      <c r="BC154" s="712"/>
      <c r="BD154" s="712"/>
      <c r="BE154" s="712"/>
      <c r="BF154" s="712"/>
      <c r="BG154" s="713"/>
      <c r="BH154" s="713"/>
      <c r="BI154" s="714"/>
      <c r="BJ154" s="714"/>
      <c r="BK154" s="714"/>
      <c r="BL154" s="713"/>
      <c r="BM154" s="713"/>
      <c r="BN154" s="713"/>
      <c r="BO154" s="713"/>
      <c r="BP154" s="713"/>
      <c r="BQ154" s="713"/>
      <c r="BR154" s="713"/>
      <c r="BS154" s="713"/>
      <c r="BT154" s="716"/>
      <c r="BU154" s="717"/>
      <c r="BV154" s="715"/>
      <c r="BW154" s="718"/>
    </row>
    <row r="155" spans="2:75" ht="15.75" customHeight="1">
      <c r="B155" s="363" t="s">
        <v>117</v>
      </c>
      <c r="C155" s="364">
        <v>23732231000195</v>
      </c>
      <c r="D155" s="365" t="s">
        <v>14</v>
      </c>
      <c r="E155" s="365" t="s">
        <v>614</v>
      </c>
      <c r="F155" s="365"/>
      <c r="G155" s="366"/>
      <c r="H155" s="366" t="s">
        <v>867</v>
      </c>
      <c r="I155" s="366" t="s">
        <v>34</v>
      </c>
      <c r="J155" s="366" t="s">
        <v>608</v>
      </c>
      <c r="K155" s="367" t="s">
        <v>48</v>
      </c>
      <c r="L155" s="368"/>
      <c r="M155" s="368" t="s">
        <v>34</v>
      </c>
      <c r="N155" s="367">
        <v>410314</v>
      </c>
      <c r="O155" s="367" t="s">
        <v>1326</v>
      </c>
      <c r="P155" s="371">
        <v>42368</v>
      </c>
      <c r="Q155" s="372">
        <v>241484255.81</v>
      </c>
      <c r="R155" s="372">
        <v>314485846.12476182</v>
      </c>
      <c r="S155" s="367">
        <v>32</v>
      </c>
      <c r="T155" s="369">
        <v>3.8275788563752355E-2</v>
      </c>
      <c r="U155" s="369">
        <v>0.49479858948440053</v>
      </c>
      <c r="V155" s="369">
        <v>-0.1626342189271931</v>
      </c>
      <c r="W155" s="369">
        <v>-1.5943591512641755</v>
      </c>
      <c r="X155" s="369">
        <v>-5.8265452673980533E-2</v>
      </c>
      <c r="Y155" s="369">
        <v>-0.44183751216096728</v>
      </c>
      <c r="Z155" s="369">
        <v>-2.9994508667455455E-2</v>
      </c>
      <c r="AA155" s="369">
        <v>-0.17049851113346401</v>
      </c>
      <c r="AB155" s="369">
        <v>0.15306688030980475</v>
      </c>
      <c r="AC155" s="373">
        <v>-1.717390540986041</v>
      </c>
      <c r="AD155" s="575">
        <v>23732220000105</v>
      </c>
      <c r="AE155" s="370" t="s">
        <v>2374</v>
      </c>
      <c r="AF155" s="370" t="s">
        <v>2323</v>
      </c>
      <c r="AG155" s="374" t="s">
        <v>721</v>
      </c>
      <c r="AH155" s="374" t="s">
        <v>2321</v>
      </c>
      <c r="AI155" s="374">
        <v>20000</v>
      </c>
      <c r="AJ155" s="374">
        <v>1000</v>
      </c>
      <c r="AK155" s="374">
        <v>20000</v>
      </c>
      <c r="AL155" s="369">
        <v>1.9E-2</v>
      </c>
      <c r="AM155" s="369">
        <v>0.2</v>
      </c>
      <c r="AN155" s="369" t="s">
        <v>64</v>
      </c>
      <c r="AO155" s="367" t="s">
        <v>1326</v>
      </c>
      <c r="AP155" s="370" t="s">
        <v>13</v>
      </c>
      <c r="AQ155" s="376" t="s">
        <v>670</v>
      </c>
      <c r="AR155" s="369">
        <v>4.7499999999999999E-3</v>
      </c>
      <c r="AS155" s="369">
        <v>4.7499999999999999E-3</v>
      </c>
      <c r="AT155" s="369"/>
      <c r="AW155" s="711"/>
      <c r="AX155" s="711"/>
      <c r="AY155" s="712"/>
      <c r="AZ155" s="712"/>
      <c r="BA155" s="712"/>
      <c r="BB155" s="713"/>
      <c r="BC155" s="712"/>
      <c r="BD155" s="712"/>
      <c r="BE155" s="712"/>
      <c r="BF155" s="712"/>
      <c r="BG155" s="713"/>
      <c r="BH155" s="713"/>
      <c r="BI155" s="714"/>
      <c r="BJ155" s="714"/>
      <c r="BK155" s="714"/>
      <c r="BL155" s="713"/>
      <c r="BM155" s="713"/>
      <c r="BN155" s="713"/>
      <c r="BO155" s="713"/>
      <c r="BP155" s="713"/>
      <c r="BQ155" s="713"/>
      <c r="BR155" s="713"/>
      <c r="BS155" s="713"/>
      <c r="BT155" s="716"/>
      <c r="BU155" s="717"/>
      <c r="BV155" s="715"/>
      <c r="BW155" s="718"/>
    </row>
    <row r="156" spans="2:75" ht="15.75" customHeight="1">
      <c r="B156" s="363" t="s">
        <v>118</v>
      </c>
      <c r="C156" s="364">
        <v>35609273000112</v>
      </c>
      <c r="D156" s="365" t="s">
        <v>14</v>
      </c>
      <c r="E156" s="365" t="s">
        <v>614</v>
      </c>
      <c r="F156" s="365"/>
      <c r="G156" s="366"/>
      <c r="H156" s="366" t="s">
        <v>867</v>
      </c>
      <c r="I156" s="366" t="s">
        <v>34</v>
      </c>
      <c r="J156" s="366" t="s">
        <v>608</v>
      </c>
      <c r="K156" s="367" t="s">
        <v>48</v>
      </c>
      <c r="L156" s="368"/>
      <c r="M156" s="368" t="s">
        <v>1421</v>
      </c>
      <c r="N156" s="367">
        <v>526789</v>
      </c>
      <c r="O156" s="367" t="s">
        <v>1323</v>
      </c>
      <c r="P156" s="371">
        <v>43829</v>
      </c>
      <c r="Q156" s="372">
        <v>4274455.29</v>
      </c>
      <c r="R156" s="372">
        <v>7352445.5107936515</v>
      </c>
      <c r="S156" s="367">
        <v>32</v>
      </c>
      <c r="T156" s="369">
        <v>3.6499913246458959E-2</v>
      </c>
      <c r="U156" s="369">
        <v>0.47184150263997499</v>
      </c>
      <c r="V156" s="369">
        <v>-0.1653477530270705</v>
      </c>
      <c r="W156" s="369">
        <v>-1.6209608587827127</v>
      </c>
      <c r="X156" s="369">
        <v>-7.1298191240394604E-2</v>
      </c>
      <c r="Y156" s="369">
        <v>-0.54066713624453988</v>
      </c>
      <c r="Z156" s="369" t="s">
        <v>1424</v>
      </c>
      <c r="AA156" s="369" t="s">
        <v>1424</v>
      </c>
      <c r="AB156" s="369">
        <v>0.15303229032363105</v>
      </c>
      <c r="AC156" s="373">
        <v>-1.7390089462265794</v>
      </c>
      <c r="AD156" s="575">
        <v>23732220000105</v>
      </c>
      <c r="AE156" s="370" t="s">
        <v>2374</v>
      </c>
      <c r="AF156" s="370" t="s">
        <v>2323</v>
      </c>
      <c r="AG156" s="374" t="s">
        <v>721</v>
      </c>
      <c r="AH156" s="374" t="s">
        <v>2318</v>
      </c>
      <c r="AI156" s="374">
        <v>20000</v>
      </c>
      <c r="AJ156" s="374">
        <v>1000</v>
      </c>
      <c r="AK156" s="374">
        <v>20000</v>
      </c>
      <c r="AL156" s="369">
        <v>1.9E-2</v>
      </c>
      <c r="AM156" s="369">
        <v>0.2</v>
      </c>
      <c r="AN156" s="369" t="s">
        <v>2330</v>
      </c>
      <c r="AO156" s="367" t="s">
        <v>1326</v>
      </c>
      <c r="AP156" s="370" t="s">
        <v>13</v>
      </c>
      <c r="AQ156" s="376" t="s">
        <v>670</v>
      </c>
      <c r="AR156" s="369">
        <v>3.1666666666666666E-3</v>
      </c>
      <c r="AS156" s="369">
        <v>3.1666666666666666E-3</v>
      </c>
      <c r="AT156" s="369"/>
      <c r="AW156" s="711"/>
      <c r="AX156" s="711"/>
      <c r="AY156" s="712"/>
      <c r="AZ156" s="712"/>
      <c r="BA156" s="712"/>
      <c r="BB156" s="713"/>
      <c r="BC156" s="712"/>
      <c r="BD156" s="712"/>
      <c r="BE156" s="712"/>
      <c r="BF156" s="712"/>
      <c r="BG156" s="713"/>
      <c r="BH156" s="713"/>
      <c r="BI156" s="714"/>
      <c r="BJ156" s="714"/>
      <c r="BK156" s="714"/>
      <c r="BL156" s="713"/>
      <c r="BM156" s="713"/>
      <c r="BN156" s="713"/>
      <c r="BO156" s="713"/>
      <c r="BP156" s="713"/>
      <c r="BQ156" s="713"/>
      <c r="BR156" s="713"/>
      <c r="BS156" s="713"/>
      <c r="BT156" s="716"/>
      <c r="BU156" s="717"/>
      <c r="BV156" s="715"/>
      <c r="BW156" s="718"/>
    </row>
    <row r="157" spans="2:75" ht="15.75" customHeight="1">
      <c r="B157" s="363" t="s">
        <v>791</v>
      </c>
      <c r="C157" s="364">
        <v>28235629000130</v>
      </c>
      <c r="D157" s="365" t="s">
        <v>13</v>
      </c>
      <c r="E157" s="365" t="s">
        <v>615</v>
      </c>
      <c r="F157" s="365" t="s">
        <v>619</v>
      </c>
      <c r="G157" s="366" t="s">
        <v>34</v>
      </c>
      <c r="H157" s="366" t="s">
        <v>1339</v>
      </c>
      <c r="I157" s="366" t="s">
        <v>34</v>
      </c>
      <c r="J157" s="366" t="s">
        <v>611</v>
      </c>
      <c r="K157" s="367" t="s">
        <v>48</v>
      </c>
      <c r="L157" s="368"/>
      <c r="M157" s="368" t="s">
        <v>1421</v>
      </c>
      <c r="N157" s="367">
        <v>455156</v>
      </c>
      <c r="O157" s="367" t="s">
        <v>1323</v>
      </c>
      <c r="P157" s="371">
        <v>43087</v>
      </c>
      <c r="Q157" s="372">
        <v>7151680.6200000001</v>
      </c>
      <c r="R157" s="372">
        <v>7452142.4110714272</v>
      </c>
      <c r="S157" s="367">
        <v>31</v>
      </c>
      <c r="T157" s="369">
        <v>0.14934913337763911</v>
      </c>
      <c r="U157" s="369">
        <v>1.9306653973409058</v>
      </c>
      <c r="V157" s="369">
        <v>0.16465091867102943</v>
      </c>
      <c r="W157" s="369">
        <v>1.6141295520638805</v>
      </c>
      <c r="X157" s="369">
        <v>0.21248781592967325</v>
      </c>
      <c r="Y157" s="369">
        <v>1.6113337088482009</v>
      </c>
      <c r="Z157" s="369">
        <v>0.20809433797371524</v>
      </c>
      <c r="AA157" s="369">
        <v>1.1828756787844457</v>
      </c>
      <c r="AB157" s="369">
        <v>3.4828128222406801E-2</v>
      </c>
      <c r="AC157" s="373">
        <v>1.6055649215265875</v>
      </c>
      <c r="AD157" s="575">
        <v>17087932000116</v>
      </c>
      <c r="AE157" s="370" t="s">
        <v>2331</v>
      </c>
      <c r="AF157" s="370" t="s">
        <v>2317</v>
      </c>
      <c r="AG157" s="374" t="s">
        <v>1458</v>
      </c>
      <c r="AH157" s="374" t="s">
        <v>2321</v>
      </c>
      <c r="AI157" s="374">
        <v>10000</v>
      </c>
      <c r="AJ157" s="374">
        <v>10000</v>
      </c>
      <c r="AK157" s="374">
        <v>10000</v>
      </c>
      <c r="AL157" s="369">
        <v>0</v>
      </c>
      <c r="AM157" s="369" t="s">
        <v>34</v>
      </c>
      <c r="AN157" s="369" t="s">
        <v>34</v>
      </c>
      <c r="AO157" s="367" t="s">
        <v>1326</v>
      </c>
      <c r="AP157" s="370" t="s">
        <v>13</v>
      </c>
      <c r="AQ157" s="376" t="s">
        <v>666</v>
      </c>
      <c r="AR157" s="369">
        <v>3.6099999999999999E-3</v>
      </c>
      <c r="AS157" s="369">
        <v>3.6099999999999999E-3</v>
      </c>
      <c r="AT157" s="369"/>
      <c r="AW157" s="711"/>
      <c r="AX157" s="711"/>
      <c r="AY157" s="712"/>
      <c r="AZ157" s="712"/>
      <c r="BA157" s="712"/>
      <c r="BB157" s="713"/>
      <c r="BC157" s="712"/>
      <c r="BD157" s="712"/>
      <c r="BE157" s="712"/>
      <c r="BF157" s="712"/>
      <c r="BG157" s="713"/>
      <c r="BH157" s="713"/>
      <c r="BI157" s="714"/>
      <c r="BJ157" s="714"/>
      <c r="BK157" s="714"/>
      <c r="BL157" s="713"/>
      <c r="BM157" s="713"/>
      <c r="BN157" s="713"/>
      <c r="BO157" s="713"/>
      <c r="BP157" s="713"/>
      <c r="BQ157" s="713"/>
      <c r="BR157" s="713"/>
      <c r="BS157" s="713"/>
      <c r="BT157" s="716"/>
      <c r="BU157" s="717"/>
      <c r="BV157" s="715"/>
      <c r="BW157" s="718"/>
    </row>
    <row r="158" spans="2:75" ht="15.75" customHeight="1">
      <c r="B158" s="363" t="s">
        <v>792</v>
      </c>
      <c r="C158" s="364">
        <v>17087932000116</v>
      </c>
      <c r="D158" s="365" t="s">
        <v>13</v>
      </c>
      <c r="E158" s="365" t="s">
        <v>615</v>
      </c>
      <c r="F158" s="365" t="s">
        <v>619</v>
      </c>
      <c r="G158" s="366" t="s">
        <v>34</v>
      </c>
      <c r="H158" s="366" t="s">
        <v>1339</v>
      </c>
      <c r="I158" s="366" t="s">
        <v>34</v>
      </c>
      <c r="J158" s="366" t="s">
        <v>611</v>
      </c>
      <c r="K158" s="367" t="s">
        <v>48</v>
      </c>
      <c r="L158" s="368"/>
      <c r="M158" s="368" t="s">
        <v>1421</v>
      </c>
      <c r="N158" s="367">
        <v>323683</v>
      </c>
      <c r="O158" s="367" t="s">
        <v>1323</v>
      </c>
      <c r="P158" s="371">
        <v>41271</v>
      </c>
      <c r="Q158" s="372">
        <v>734712959.74000001</v>
      </c>
      <c r="R158" s="372">
        <v>871483576.71952331</v>
      </c>
      <c r="S158" s="367">
        <v>31</v>
      </c>
      <c r="T158" s="369">
        <v>0.15060440715405776</v>
      </c>
      <c r="U158" s="369">
        <v>1.9468925664547225</v>
      </c>
      <c r="V158" s="369">
        <v>0.16640626945485359</v>
      </c>
      <c r="W158" s="369">
        <v>1.6313378591737246</v>
      </c>
      <c r="X158" s="369">
        <v>0.21555831171001594</v>
      </c>
      <c r="Y158" s="369">
        <v>1.6346178361384915</v>
      </c>
      <c r="Z158" s="369">
        <v>0.21135478535868546</v>
      </c>
      <c r="AA158" s="369">
        <v>1.2014091187193887</v>
      </c>
      <c r="AB158" s="369">
        <v>3.5183919146447279E-2</v>
      </c>
      <c r="AC158" s="373">
        <v>1.6325121080804579</v>
      </c>
      <c r="AD158" s="575">
        <v>0</v>
      </c>
      <c r="AE158" s="370" t="s">
        <v>2374</v>
      </c>
      <c r="AF158" s="370" t="s">
        <v>2323</v>
      </c>
      <c r="AG158" s="374" t="s">
        <v>721</v>
      </c>
      <c r="AH158" s="374" t="s">
        <v>2321</v>
      </c>
      <c r="AI158" s="374">
        <v>20000</v>
      </c>
      <c r="AJ158" s="374">
        <v>1000</v>
      </c>
      <c r="AK158" s="374">
        <v>20000</v>
      </c>
      <c r="AL158" s="369">
        <v>1.9E-2</v>
      </c>
      <c r="AM158" s="369">
        <v>0.2</v>
      </c>
      <c r="AN158" s="369" t="s">
        <v>64</v>
      </c>
      <c r="AO158" s="367" t="s">
        <v>1326</v>
      </c>
      <c r="AP158" s="370" t="s">
        <v>13</v>
      </c>
      <c r="AQ158" s="376" t="s">
        <v>666</v>
      </c>
      <c r="AR158" s="369">
        <v>3.6099999999999999E-3</v>
      </c>
      <c r="AS158" s="369">
        <v>3.6099999999999999E-3</v>
      </c>
      <c r="AT158" s="369"/>
      <c r="AW158" s="711"/>
      <c r="AX158" s="711"/>
      <c r="AY158" s="712"/>
      <c r="AZ158" s="712"/>
      <c r="BA158" s="712"/>
      <c r="BB158" s="713"/>
      <c r="BC158" s="712"/>
      <c r="BD158" s="712"/>
      <c r="BE158" s="712"/>
      <c r="BF158" s="712"/>
      <c r="BG158" s="713"/>
      <c r="BH158" s="713"/>
      <c r="BI158" s="714"/>
      <c r="BJ158" s="714"/>
      <c r="BK158" s="714"/>
      <c r="BL158" s="713"/>
      <c r="BM158" s="713"/>
      <c r="BN158" s="713"/>
      <c r="BO158" s="713"/>
      <c r="BP158" s="713"/>
      <c r="BQ158" s="713"/>
      <c r="BR158" s="713"/>
      <c r="BS158" s="713"/>
      <c r="BT158" s="716"/>
      <c r="BU158" s="717"/>
      <c r="BV158" s="715"/>
      <c r="BW158" s="718"/>
    </row>
    <row r="159" spans="2:75" ht="15.75" customHeight="1">
      <c r="B159" s="363" t="s">
        <v>119</v>
      </c>
      <c r="C159" s="364">
        <v>8892340000186</v>
      </c>
      <c r="D159" s="365" t="s">
        <v>14</v>
      </c>
      <c r="E159" s="365" t="s">
        <v>607</v>
      </c>
      <c r="F159" s="365"/>
      <c r="G159" s="366"/>
      <c r="H159" s="366" t="s">
        <v>34</v>
      </c>
      <c r="I159" s="366" t="s">
        <v>34</v>
      </c>
      <c r="J159" s="366" t="s">
        <v>608</v>
      </c>
      <c r="K159" s="367" t="s">
        <v>48</v>
      </c>
      <c r="L159" s="368"/>
      <c r="M159" s="368" t="s">
        <v>34</v>
      </c>
      <c r="N159" s="367">
        <v>210277</v>
      </c>
      <c r="O159" s="367" t="s">
        <v>1326</v>
      </c>
      <c r="P159" s="371">
        <v>39598</v>
      </c>
      <c r="Q159" s="372">
        <v>119594808.06999999</v>
      </c>
      <c r="R159" s="372">
        <v>168657971.14464271</v>
      </c>
      <c r="S159" s="367">
        <v>62</v>
      </c>
      <c r="T159" s="369">
        <v>-3.5863283499536269E-2</v>
      </c>
      <c r="U159" s="369">
        <v>-0.46361166564324041</v>
      </c>
      <c r="V159" s="369">
        <v>-0.24727733803635987</v>
      </c>
      <c r="W159" s="369">
        <v>-2.4241447427186884</v>
      </c>
      <c r="X159" s="369">
        <v>-0.17623833404221056</v>
      </c>
      <c r="Y159" s="369">
        <v>-1.3364473025947581</v>
      </c>
      <c r="Z159" s="369">
        <v>-9.0761063679713705E-2</v>
      </c>
      <c r="AA159" s="369">
        <v>-0.51591530962702292</v>
      </c>
      <c r="AB159" s="369">
        <v>0.25615914203515477</v>
      </c>
      <c r="AC159" s="373">
        <v>-1.3595664644286685</v>
      </c>
      <c r="AD159" s="575">
        <v>12823607000150</v>
      </c>
      <c r="AE159" s="370" t="s">
        <v>2374</v>
      </c>
      <c r="AF159" s="370" t="s">
        <v>2323</v>
      </c>
      <c r="AG159" s="374" t="s">
        <v>721</v>
      </c>
      <c r="AH159" s="374" t="s">
        <v>2321</v>
      </c>
      <c r="AI159" s="374">
        <v>20000</v>
      </c>
      <c r="AJ159" s="374">
        <v>1000</v>
      </c>
      <c r="AK159" s="374">
        <v>20000</v>
      </c>
      <c r="AL159" s="369">
        <v>1.9E-2</v>
      </c>
      <c r="AM159" s="369">
        <v>0.2</v>
      </c>
      <c r="AN159" s="369" t="s">
        <v>2330</v>
      </c>
      <c r="AO159" s="367" t="s">
        <v>1326</v>
      </c>
      <c r="AP159" s="370" t="s">
        <v>718</v>
      </c>
      <c r="AQ159" s="376" t="s">
        <v>661</v>
      </c>
      <c r="AR159" s="369">
        <v>3.8E-3</v>
      </c>
      <c r="AS159" s="369">
        <v>3.8E-3</v>
      </c>
      <c r="AT159" s="369"/>
      <c r="AW159" s="711"/>
      <c r="AX159" s="711"/>
      <c r="AY159" s="712"/>
      <c r="AZ159" s="712"/>
      <c r="BA159" s="712"/>
      <c r="BB159" s="713"/>
      <c r="BC159" s="712"/>
      <c r="BD159" s="712"/>
      <c r="BE159" s="712"/>
      <c r="BF159" s="712"/>
      <c r="BG159" s="713"/>
      <c r="BH159" s="713"/>
      <c r="BI159" s="714"/>
      <c r="BJ159" s="714"/>
      <c r="BK159" s="714"/>
      <c r="BL159" s="713"/>
      <c r="BM159" s="713"/>
      <c r="BN159" s="713"/>
      <c r="BO159" s="713"/>
      <c r="BP159" s="713"/>
      <c r="BQ159" s="713"/>
      <c r="BR159" s="713"/>
      <c r="BS159" s="713"/>
      <c r="BT159" s="716"/>
      <c r="BU159" s="717"/>
      <c r="BV159" s="715"/>
      <c r="BW159" s="718"/>
    </row>
    <row r="160" spans="2:75" ht="15.75" customHeight="1">
      <c r="B160" s="363" t="s">
        <v>120</v>
      </c>
      <c r="C160" s="364">
        <v>9635172000106</v>
      </c>
      <c r="D160" s="365" t="s">
        <v>14</v>
      </c>
      <c r="E160" s="365" t="s">
        <v>607</v>
      </c>
      <c r="F160" s="365"/>
      <c r="G160" s="366"/>
      <c r="H160" s="366" t="s">
        <v>34</v>
      </c>
      <c r="I160" s="366" t="s">
        <v>34</v>
      </c>
      <c r="J160" s="366" t="s">
        <v>608</v>
      </c>
      <c r="K160" s="367" t="s">
        <v>48</v>
      </c>
      <c r="L160" s="368"/>
      <c r="M160" s="368" t="s">
        <v>1421</v>
      </c>
      <c r="N160" s="367">
        <v>253839</v>
      </c>
      <c r="O160" s="367" t="s">
        <v>1323</v>
      </c>
      <c r="P160" s="371">
        <v>40385</v>
      </c>
      <c r="Q160" s="372">
        <v>238909378</v>
      </c>
      <c r="R160" s="372">
        <v>475003391.96472192</v>
      </c>
      <c r="S160" s="367">
        <v>32</v>
      </c>
      <c r="T160" s="369">
        <v>1.0908474759208531E-2</v>
      </c>
      <c r="U160" s="369">
        <v>0.14101598234331517</v>
      </c>
      <c r="V160" s="369">
        <v>-0.18045127797429006</v>
      </c>
      <c r="W160" s="369">
        <v>-1.7690259054548796</v>
      </c>
      <c r="X160" s="369">
        <v>-6.4277110608223276E-2</v>
      </c>
      <c r="Y160" s="369">
        <v>-0.48742500635741615</v>
      </c>
      <c r="Z160" s="369">
        <v>-6.1579333028288774E-3</v>
      </c>
      <c r="AA160" s="369">
        <v>-3.5003689222976912E-2</v>
      </c>
      <c r="AB160" s="369">
        <v>0.2192906672881566</v>
      </c>
      <c r="AC160" s="373">
        <v>-1.2405735403996185</v>
      </c>
      <c r="AD160" s="575">
        <v>9635130000175</v>
      </c>
      <c r="AE160" s="370" t="s">
        <v>2374</v>
      </c>
      <c r="AF160" s="370" t="s">
        <v>2323</v>
      </c>
      <c r="AG160" s="374" t="s">
        <v>721</v>
      </c>
      <c r="AH160" s="374" t="s">
        <v>2321</v>
      </c>
      <c r="AI160" s="374">
        <v>1000</v>
      </c>
      <c r="AJ160" s="374">
        <v>1000</v>
      </c>
      <c r="AK160" s="374">
        <v>1000</v>
      </c>
      <c r="AL160" s="369">
        <v>1.9E-2</v>
      </c>
      <c r="AM160" s="369">
        <v>0.2</v>
      </c>
      <c r="AN160" s="369" t="s">
        <v>668</v>
      </c>
      <c r="AO160" s="367" t="s">
        <v>1326</v>
      </c>
      <c r="AP160" s="370" t="s">
        <v>718</v>
      </c>
      <c r="AQ160" s="376" t="s">
        <v>661</v>
      </c>
      <c r="AR160" s="369">
        <v>3.6099999999999999E-3</v>
      </c>
      <c r="AS160" s="369">
        <v>3.6099999999999999E-3</v>
      </c>
      <c r="AT160" s="369"/>
      <c r="AW160" s="711"/>
      <c r="AX160" s="711"/>
      <c r="AY160" s="712"/>
      <c r="AZ160" s="712"/>
      <c r="BA160" s="712"/>
      <c r="BB160" s="713"/>
      <c r="BC160" s="712"/>
      <c r="BD160" s="712"/>
      <c r="BE160" s="712"/>
      <c r="BF160" s="712"/>
      <c r="BG160" s="713"/>
      <c r="BH160" s="713"/>
      <c r="BI160" s="714"/>
      <c r="BJ160" s="714"/>
      <c r="BK160" s="714"/>
      <c r="BL160" s="713"/>
      <c r="BM160" s="713"/>
      <c r="BN160" s="713"/>
      <c r="BO160" s="713"/>
      <c r="BP160" s="713"/>
      <c r="BQ160" s="713"/>
      <c r="BR160" s="713"/>
      <c r="BS160" s="713"/>
      <c r="BT160" s="716"/>
      <c r="BU160" s="717"/>
      <c r="BV160" s="715"/>
      <c r="BW160" s="718"/>
    </row>
    <row r="161" spans="2:75" ht="15.75" customHeight="1">
      <c r="B161" s="363" t="s">
        <v>793</v>
      </c>
      <c r="C161" s="364">
        <v>24038672000154</v>
      </c>
      <c r="D161" s="365" t="s">
        <v>13</v>
      </c>
      <c r="E161" s="365" t="s">
        <v>615</v>
      </c>
      <c r="F161" s="365" t="s">
        <v>619</v>
      </c>
      <c r="G161" s="366" t="s">
        <v>34</v>
      </c>
      <c r="H161" s="366" t="s">
        <v>1339</v>
      </c>
      <c r="I161" s="366" t="s">
        <v>34</v>
      </c>
      <c r="J161" s="366"/>
      <c r="K161" s="367" t="s">
        <v>48</v>
      </c>
      <c r="L161" s="368"/>
      <c r="M161" s="368" t="s">
        <v>1421</v>
      </c>
      <c r="N161" s="367">
        <v>421162</v>
      </c>
      <c r="O161" s="367" t="s">
        <v>1323</v>
      </c>
      <c r="P161" s="371">
        <v>42550</v>
      </c>
      <c r="Q161" s="372">
        <v>22346600.550000001</v>
      </c>
      <c r="R161" s="372">
        <v>35582419.020476185</v>
      </c>
      <c r="S161" s="367">
        <v>32</v>
      </c>
      <c r="T161" s="369">
        <v>8.3438515099570898E-2</v>
      </c>
      <c r="U161" s="369">
        <v>1.0786259703356755</v>
      </c>
      <c r="V161" s="369">
        <v>7.9245641076147511E-2</v>
      </c>
      <c r="W161" s="369">
        <v>0.77687225899313161</v>
      </c>
      <c r="X161" s="369">
        <v>0.12234746609120606</v>
      </c>
      <c r="Y161" s="369">
        <v>0.92778306107758446</v>
      </c>
      <c r="Z161" s="369">
        <v>0.24272911651492879</v>
      </c>
      <c r="AA161" s="369">
        <v>1.3797509882013781</v>
      </c>
      <c r="AB161" s="369">
        <v>4.0906365264005796E-2</v>
      </c>
      <c r="AC161" s="373">
        <v>-0.49000928404972566</v>
      </c>
      <c r="AD161" s="575">
        <v>0</v>
      </c>
      <c r="AE161" s="370" t="s">
        <v>2375</v>
      </c>
      <c r="AF161" s="370" t="s">
        <v>2317</v>
      </c>
      <c r="AG161" s="374" t="s">
        <v>1458</v>
      </c>
      <c r="AH161" s="374" t="s">
        <v>2321</v>
      </c>
      <c r="AI161" s="374">
        <v>1000</v>
      </c>
      <c r="AJ161" s="374">
        <v>0</v>
      </c>
      <c r="AK161" s="374">
        <v>0</v>
      </c>
      <c r="AL161" s="369">
        <v>8.0000000000000002E-3</v>
      </c>
      <c r="AM161" s="369" t="s">
        <v>34</v>
      </c>
      <c r="AN161" s="369" t="s">
        <v>34</v>
      </c>
      <c r="AO161" s="367" t="s">
        <v>1326</v>
      </c>
      <c r="AP161" s="370" t="s">
        <v>13</v>
      </c>
      <c r="AQ161" s="376" t="s">
        <v>670</v>
      </c>
      <c r="AR161" s="369">
        <v>2.1333333333333334E-3</v>
      </c>
      <c r="AS161" s="369">
        <v>2.1333333333333334E-3</v>
      </c>
      <c r="AT161" s="369"/>
      <c r="AW161" s="711"/>
      <c r="AX161" s="711"/>
      <c r="AY161" s="712"/>
      <c r="AZ161" s="712"/>
      <c r="BA161" s="712"/>
      <c r="BB161" s="713"/>
      <c r="BC161" s="712"/>
      <c r="BD161" s="712"/>
      <c r="BE161" s="712"/>
      <c r="BF161" s="712"/>
      <c r="BG161" s="713"/>
      <c r="BH161" s="713"/>
      <c r="BI161" s="714"/>
      <c r="BJ161" s="714"/>
      <c r="BK161" s="714"/>
      <c r="BL161" s="713"/>
      <c r="BM161" s="713"/>
      <c r="BN161" s="713"/>
      <c r="BO161" s="713"/>
      <c r="BP161" s="713"/>
      <c r="BQ161" s="713"/>
      <c r="BR161" s="713"/>
      <c r="BS161" s="713"/>
      <c r="BT161" s="716"/>
      <c r="BU161" s="717"/>
      <c r="BV161" s="715"/>
      <c r="BW161" s="718"/>
    </row>
    <row r="162" spans="2:75" ht="15.75" customHeight="1">
      <c r="B162" s="363" t="s">
        <v>121</v>
      </c>
      <c r="C162" s="364">
        <v>36499625000197</v>
      </c>
      <c r="D162" s="365" t="s">
        <v>14</v>
      </c>
      <c r="E162" s="365" t="s">
        <v>614</v>
      </c>
      <c r="F162" s="365"/>
      <c r="G162" s="366"/>
      <c r="H162" s="366" t="s">
        <v>867</v>
      </c>
      <c r="I162" s="366" t="s">
        <v>34</v>
      </c>
      <c r="J162" s="366" t="s">
        <v>608</v>
      </c>
      <c r="K162" s="367" t="s">
        <v>48</v>
      </c>
      <c r="L162" s="368"/>
      <c r="M162" s="368" t="s">
        <v>34</v>
      </c>
      <c r="N162" s="367">
        <v>542520</v>
      </c>
      <c r="O162" s="367" t="s">
        <v>1323</v>
      </c>
      <c r="P162" s="371">
        <v>43980</v>
      </c>
      <c r="Q162" s="372">
        <v>50710557.100000001</v>
      </c>
      <c r="R162" s="372">
        <v>22019486.563769832</v>
      </c>
      <c r="S162" s="367">
        <v>16</v>
      </c>
      <c r="T162" s="369">
        <v>3.1431115153792266E-2</v>
      </c>
      <c r="U162" s="369">
        <v>0.40631616036112667</v>
      </c>
      <c r="V162" s="369">
        <v>2.0729417403154038E-2</v>
      </c>
      <c r="W162" s="369">
        <v>0.20321760423548468</v>
      </c>
      <c r="X162" s="369">
        <v>0.30621714190303972</v>
      </c>
      <c r="Y162" s="369">
        <v>2.322100214625137</v>
      </c>
      <c r="Z162" s="369" t="s">
        <v>1424</v>
      </c>
      <c r="AA162" s="369" t="s">
        <v>1424</v>
      </c>
      <c r="AB162" s="369">
        <v>0.11350497269391063</v>
      </c>
      <c r="AC162" s="373">
        <v>-0.61852350017640301</v>
      </c>
      <c r="AD162" s="575">
        <v>0</v>
      </c>
      <c r="AE162" s="370" t="s">
        <v>2376</v>
      </c>
      <c r="AF162" s="370" t="s">
        <v>2317</v>
      </c>
      <c r="AG162" s="374" t="s">
        <v>1458</v>
      </c>
      <c r="AH162" s="374" t="s">
        <v>2321</v>
      </c>
      <c r="AI162" s="374">
        <v>500</v>
      </c>
      <c r="AJ162" s="374">
        <v>100</v>
      </c>
      <c r="AK162" s="374">
        <v>500</v>
      </c>
      <c r="AL162" s="369">
        <v>0.02</v>
      </c>
      <c r="AM162" s="369">
        <v>0.2</v>
      </c>
      <c r="AN162" s="369" t="s">
        <v>34</v>
      </c>
      <c r="AO162" s="367" t="s">
        <v>1326</v>
      </c>
      <c r="AP162" s="370" t="s">
        <v>13</v>
      </c>
      <c r="AQ162" s="376" t="s">
        <v>670</v>
      </c>
      <c r="AR162" s="369">
        <v>4.0000000000000001E-3</v>
      </c>
      <c r="AS162" s="369">
        <v>4.0000000000000001E-3</v>
      </c>
      <c r="AT162" s="369"/>
      <c r="AW162" s="711"/>
      <c r="AX162" s="711"/>
      <c r="AY162" s="712"/>
      <c r="AZ162" s="712"/>
      <c r="BA162" s="712"/>
      <c r="BB162" s="713"/>
      <c r="BC162" s="712"/>
      <c r="BD162" s="712"/>
      <c r="BE162" s="712"/>
      <c r="BF162" s="712"/>
      <c r="BG162" s="713"/>
      <c r="BH162" s="713"/>
      <c r="BI162" s="714"/>
      <c r="BJ162" s="714"/>
      <c r="BK162" s="714"/>
      <c r="BL162" s="713"/>
      <c r="BM162" s="713"/>
      <c r="BN162" s="713"/>
      <c r="BO162" s="713"/>
      <c r="BP162" s="713"/>
      <c r="BQ162" s="713"/>
      <c r="BR162" s="713"/>
      <c r="BS162" s="713"/>
      <c r="BT162" s="716"/>
      <c r="BU162" s="717"/>
      <c r="BV162" s="715"/>
      <c r="BW162" s="718"/>
    </row>
    <row r="163" spans="2:75" ht="15.75" customHeight="1">
      <c r="B163" s="363" t="s">
        <v>794</v>
      </c>
      <c r="C163" s="364">
        <v>37569846000157</v>
      </c>
      <c r="D163" s="365" t="s">
        <v>14</v>
      </c>
      <c r="E163" s="365" t="s">
        <v>607</v>
      </c>
      <c r="F163" s="365"/>
      <c r="G163" s="366"/>
      <c r="H163" s="366" t="s">
        <v>34</v>
      </c>
      <c r="I163" s="366" t="s">
        <v>34</v>
      </c>
      <c r="J163" s="366" t="s">
        <v>608</v>
      </c>
      <c r="K163" s="367" t="s">
        <v>48</v>
      </c>
      <c r="L163" s="368"/>
      <c r="M163" s="368" t="s">
        <v>34</v>
      </c>
      <c r="N163" s="367">
        <v>546534</v>
      </c>
      <c r="O163" s="367" t="s">
        <v>1323</v>
      </c>
      <c r="P163" s="371">
        <v>44041</v>
      </c>
      <c r="Q163" s="372">
        <v>28195190.32</v>
      </c>
      <c r="R163" s="372">
        <v>26850515.968214277</v>
      </c>
      <c r="S163" s="367">
        <v>16</v>
      </c>
      <c r="T163" s="369">
        <v>-1.1751756763609733E-2</v>
      </c>
      <c r="U163" s="369">
        <v>-0.15191725340714476</v>
      </c>
      <c r="V163" s="369">
        <v>-9.0262205558190645E-2</v>
      </c>
      <c r="W163" s="369">
        <v>-0.88487142739262103</v>
      </c>
      <c r="X163" s="369">
        <v>0.17502668778363506</v>
      </c>
      <c r="Y163" s="369">
        <v>1.3272591689076545</v>
      </c>
      <c r="Z163" s="369" t="s">
        <v>1424</v>
      </c>
      <c r="AA163" s="369" t="s">
        <v>1424</v>
      </c>
      <c r="AB163" s="369">
        <v>0.19273874032907645</v>
      </c>
      <c r="AC163" s="373">
        <v>-0.89841620167134506</v>
      </c>
      <c r="AD163" s="575">
        <v>0</v>
      </c>
      <c r="AE163" s="370" t="s">
        <v>2376</v>
      </c>
      <c r="AF163" s="370" t="s">
        <v>2323</v>
      </c>
      <c r="AG163" s="374" t="s">
        <v>721</v>
      </c>
      <c r="AH163" s="374" t="s">
        <v>2321</v>
      </c>
      <c r="AI163" s="374">
        <v>500</v>
      </c>
      <c r="AJ163" s="374">
        <v>100</v>
      </c>
      <c r="AK163" s="374">
        <v>500</v>
      </c>
      <c r="AL163" s="369">
        <v>0.02</v>
      </c>
      <c r="AM163" s="369">
        <v>0.2</v>
      </c>
      <c r="AN163" s="369" t="s">
        <v>668</v>
      </c>
      <c r="AO163" s="367" t="s">
        <v>1326</v>
      </c>
      <c r="AP163" s="370" t="s">
        <v>718</v>
      </c>
      <c r="AQ163" s="376" t="s">
        <v>661</v>
      </c>
      <c r="AR163" s="369">
        <v>4.0000000000000001E-3</v>
      </c>
      <c r="AS163" s="369">
        <v>4.0000000000000001E-3</v>
      </c>
      <c r="AT163" s="369"/>
      <c r="AW163" s="711"/>
      <c r="AX163" s="711"/>
      <c r="AY163" s="712"/>
      <c r="AZ163" s="712"/>
      <c r="BA163" s="712"/>
      <c r="BB163" s="713"/>
      <c r="BC163" s="712"/>
      <c r="BD163" s="712"/>
      <c r="BE163" s="712"/>
      <c r="BF163" s="712"/>
      <c r="BG163" s="713"/>
      <c r="BH163" s="713"/>
      <c r="BI163" s="714"/>
      <c r="BJ163" s="714"/>
      <c r="BK163" s="714"/>
      <c r="BL163" s="713"/>
      <c r="BM163" s="713"/>
      <c r="BN163" s="713"/>
      <c r="BO163" s="713"/>
      <c r="BP163" s="713"/>
      <c r="BQ163" s="713"/>
      <c r="BR163" s="713"/>
      <c r="BS163" s="713"/>
      <c r="BT163" s="716"/>
      <c r="BU163" s="717"/>
      <c r="BV163" s="715"/>
      <c r="BW163" s="718"/>
    </row>
    <row r="164" spans="2:75" ht="15.75" customHeight="1">
      <c r="B164" s="363" t="s">
        <v>795</v>
      </c>
      <c r="C164" s="364">
        <v>38110723000116</v>
      </c>
      <c r="D164" s="365" t="s">
        <v>14</v>
      </c>
      <c r="E164" s="365" t="s">
        <v>607</v>
      </c>
      <c r="F164" s="365" t="s">
        <v>862</v>
      </c>
      <c r="G164" s="366" t="s">
        <v>868</v>
      </c>
      <c r="H164" s="366" t="s">
        <v>34</v>
      </c>
      <c r="I164" s="366" t="s">
        <v>34</v>
      </c>
      <c r="J164" s="366" t="s">
        <v>692</v>
      </c>
      <c r="K164" s="367"/>
      <c r="L164" s="368"/>
      <c r="M164" s="368" t="s">
        <v>1421</v>
      </c>
      <c r="N164" s="367">
        <v>553875</v>
      </c>
      <c r="O164" s="367" t="s">
        <v>1323</v>
      </c>
      <c r="P164" s="371">
        <v>44105</v>
      </c>
      <c r="Q164" s="372">
        <v>1560426.28</v>
      </c>
      <c r="R164" s="372">
        <v>1937108.3844047626</v>
      </c>
      <c r="S164" s="367">
        <v>3</v>
      </c>
      <c r="T164" s="369">
        <v>-0.13996492757527546</v>
      </c>
      <c r="U164" s="369">
        <v>-1.8093539373116245</v>
      </c>
      <c r="V164" s="369">
        <v>-0.19192841427177731</v>
      </c>
      <c r="W164" s="369">
        <v>-1.8815402176759557</v>
      </c>
      <c r="X164" s="369" t="s">
        <v>1424</v>
      </c>
      <c r="Y164" s="369" t="s">
        <v>1424</v>
      </c>
      <c r="Z164" s="369" t="s">
        <v>1424</v>
      </c>
      <c r="AA164" s="369" t="s">
        <v>1424</v>
      </c>
      <c r="AB164" s="369">
        <v>0.21627228328266032</v>
      </c>
      <c r="AC164" s="373">
        <v>-1.3262785928980925</v>
      </c>
      <c r="AD164" s="575">
        <v>37174238000143</v>
      </c>
      <c r="AE164" s="370" t="s">
        <v>2377</v>
      </c>
      <c r="AF164" s="370" t="s">
        <v>2377</v>
      </c>
      <c r="AG164" s="374" t="s">
        <v>1461</v>
      </c>
      <c r="AH164" s="374" t="s">
        <v>2321</v>
      </c>
      <c r="AI164" s="374">
        <v>200</v>
      </c>
      <c r="AJ164" s="374">
        <v>200</v>
      </c>
      <c r="AK164" s="374">
        <v>200</v>
      </c>
      <c r="AL164" s="369">
        <v>0.01</v>
      </c>
      <c r="AM164" s="369">
        <v>0.2</v>
      </c>
      <c r="AN164" s="369" t="s">
        <v>2330</v>
      </c>
      <c r="AO164" s="367" t="s">
        <v>1326</v>
      </c>
      <c r="AP164" s="370" t="s">
        <v>718</v>
      </c>
      <c r="AQ164" s="376" t="s">
        <v>696</v>
      </c>
      <c r="AR164" s="369">
        <v>3.333E-3</v>
      </c>
      <c r="AS164" s="369">
        <v>3.333E-3</v>
      </c>
      <c r="AT164" s="369"/>
      <c r="AW164" s="711"/>
      <c r="AX164" s="711"/>
      <c r="AY164" s="712"/>
      <c r="AZ164" s="712"/>
      <c r="BA164" s="712"/>
      <c r="BB164" s="712"/>
      <c r="BC164" s="712"/>
      <c r="BD164" s="712"/>
      <c r="BE164" s="712"/>
      <c r="BF164" s="712"/>
      <c r="BG164" s="713"/>
      <c r="BH164" s="713"/>
      <c r="BI164" s="714"/>
      <c r="BJ164" s="714"/>
      <c r="BK164" s="714"/>
      <c r="BL164" s="218"/>
      <c r="BM164" s="713"/>
      <c r="BN164" s="713"/>
      <c r="BO164" s="713"/>
      <c r="BP164" s="713"/>
      <c r="BQ164" s="713"/>
      <c r="BR164" s="713"/>
      <c r="BS164" s="713"/>
      <c r="BT164" s="713"/>
      <c r="BU164" s="713"/>
      <c r="BV164" s="715"/>
      <c r="BW164" s="712"/>
    </row>
    <row r="165" spans="2:75" ht="15.75" customHeight="1">
      <c r="B165" s="363" t="s">
        <v>796</v>
      </c>
      <c r="C165" s="364">
        <v>33824951000134</v>
      </c>
      <c r="D165" s="365" t="s">
        <v>14</v>
      </c>
      <c r="E165" s="365" t="s">
        <v>607</v>
      </c>
      <c r="F165" s="365"/>
      <c r="G165" s="366"/>
      <c r="H165" s="366" t="s">
        <v>34</v>
      </c>
      <c r="I165" s="366" t="s">
        <v>34</v>
      </c>
      <c r="J165" s="366" t="s">
        <v>608</v>
      </c>
      <c r="K165" s="367" t="s">
        <v>48</v>
      </c>
      <c r="L165" s="368"/>
      <c r="M165" s="368" t="s">
        <v>34</v>
      </c>
      <c r="N165" s="367">
        <v>505341</v>
      </c>
      <c r="O165" s="367" t="s">
        <v>1323</v>
      </c>
      <c r="P165" s="371">
        <v>43699</v>
      </c>
      <c r="Q165" s="372">
        <v>2059092.65</v>
      </c>
      <c r="R165" s="372">
        <v>2336816.5617460329</v>
      </c>
      <c r="S165" s="367">
        <v>3</v>
      </c>
      <c r="T165" s="369">
        <v>-2.1703337147348845E-2</v>
      </c>
      <c r="U165" s="369">
        <v>-0.28056327539081349</v>
      </c>
      <c r="V165" s="369">
        <v>-0.16642456171843245</v>
      </c>
      <c r="W165" s="369">
        <v>-1.6315171845212848</v>
      </c>
      <c r="X165" s="369">
        <v>-6.0718734402128605E-2</v>
      </c>
      <c r="Y165" s="369">
        <v>-0.46044119317002191</v>
      </c>
      <c r="Z165" s="369">
        <v>-3.6573635439676955E-2</v>
      </c>
      <c r="AA165" s="369">
        <v>-0.20789640058244757</v>
      </c>
      <c r="AB165" s="369">
        <v>0.18542624431035282</v>
      </c>
      <c r="AC165" s="373">
        <v>-1.4125378230300758</v>
      </c>
      <c r="AD165" s="575">
        <v>30530788000109</v>
      </c>
      <c r="AE165" s="370" t="s">
        <v>2377</v>
      </c>
      <c r="AF165" s="370" t="s">
        <v>2377</v>
      </c>
      <c r="AG165" s="374" t="s">
        <v>1461</v>
      </c>
      <c r="AH165" s="374" t="s">
        <v>2321</v>
      </c>
      <c r="AI165" s="374">
        <v>200</v>
      </c>
      <c r="AJ165" s="374">
        <v>200</v>
      </c>
      <c r="AK165" s="374">
        <v>200</v>
      </c>
      <c r="AL165" s="369">
        <v>0.01</v>
      </c>
      <c r="AM165" s="369">
        <v>0.2</v>
      </c>
      <c r="AN165" s="369" t="s">
        <v>668</v>
      </c>
      <c r="AO165" s="367" t="s">
        <v>1326</v>
      </c>
      <c r="AP165" s="370" t="s">
        <v>718</v>
      </c>
      <c r="AQ165" s="376" t="s">
        <v>661</v>
      </c>
      <c r="AR165" s="369">
        <v>4.9994999999999996E-3</v>
      </c>
      <c r="AS165" s="369">
        <v>4.9994999999999996E-3</v>
      </c>
      <c r="AT165" s="369"/>
      <c r="AW165" s="711"/>
      <c r="AX165" s="711"/>
      <c r="AY165" s="712"/>
      <c r="AZ165" s="712"/>
      <c r="BA165" s="712"/>
      <c r="BB165" s="713"/>
      <c r="BC165" s="712"/>
      <c r="BD165" s="712"/>
      <c r="BE165" s="712"/>
      <c r="BF165" s="712"/>
      <c r="BG165" s="713"/>
      <c r="BH165" s="713"/>
      <c r="BI165" s="714"/>
      <c r="BJ165" s="714"/>
      <c r="BK165" s="714"/>
      <c r="BL165" s="713"/>
      <c r="BM165" s="713"/>
      <c r="BN165" s="713"/>
      <c r="BO165" s="713"/>
      <c r="BP165" s="713"/>
      <c r="BQ165" s="713"/>
      <c r="BR165" s="713"/>
      <c r="BS165" s="713"/>
      <c r="BT165" s="716"/>
      <c r="BU165" s="717"/>
      <c r="BV165" s="715"/>
      <c r="BW165" s="718"/>
    </row>
    <row r="166" spans="2:75" ht="15.75" customHeight="1">
      <c r="B166" s="363" t="s">
        <v>797</v>
      </c>
      <c r="C166" s="364">
        <v>39293641000117</v>
      </c>
      <c r="D166" s="365" t="s">
        <v>14</v>
      </c>
      <c r="E166" s="365" t="s">
        <v>607</v>
      </c>
      <c r="F166" s="365" t="s">
        <v>862</v>
      </c>
      <c r="G166" s="366"/>
      <c r="H166" s="366" t="s">
        <v>34</v>
      </c>
      <c r="I166" s="366" t="s">
        <v>34</v>
      </c>
      <c r="J166" s="366" t="s">
        <v>611</v>
      </c>
      <c r="K166" s="367"/>
      <c r="L166" s="368"/>
      <c r="M166" s="368" t="s">
        <v>1421</v>
      </c>
      <c r="N166" s="367">
        <v>570451</v>
      </c>
      <c r="O166" s="367" t="s">
        <v>1323</v>
      </c>
      <c r="P166" s="371">
        <v>44193</v>
      </c>
      <c r="Q166" s="372">
        <v>6533933.4199999999</v>
      </c>
      <c r="R166" s="372">
        <v>6297809.5947222253</v>
      </c>
      <c r="S166" s="367">
        <v>5</v>
      </c>
      <c r="T166" s="369">
        <v>-0.22170274015882241</v>
      </c>
      <c r="U166" s="369">
        <v>-2.8659945942772151</v>
      </c>
      <c r="V166" s="369">
        <v>-0.13631672076377477</v>
      </c>
      <c r="W166" s="369">
        <v>-1.3363596705152423</v>
      </c>
      <c r="X166" s="369" t="s">
        <v>1424</v>
      </c>
      <c r="Y166" s="369" t="s">
        <v>1424</v>
      </c>
      <c r="Z166" s="369" t="s">
        <v>1424</v>
      </c>
      <c r="AA166" s="369" t="s">
        <v>1424</v>
      </c>
      <c r="AB166" s="369">
        <v>0.19932050114807071</v>
      </c>
      <c r="AC166" s="373">
        <v>-1.1229422037456938</v>
      </c>
      <c r="AD166" s="575">
        <v>40910469000182</v>
      </c>
      <c r="AE166" s="370" t="s">
        <v>2377</v>
      </c>
      <c r="AF166" s="370" t="s">
        <v>2377</v>
      </c>
      <c r="AG166" s="374" t="s">
        <v>1461</v>
      </c>
      <c r="AH166" s="374" t="s">
        <v>2318</v>
      </c>
      <c r="AI166" s="374">
        <v>1000</v>
      </c>
      <c r="AJ166" s="374" t="s">
        <v>1436</v>
      </c>
      <c r="AK166" s="374" t="s">
        <v>1436</v>
      </c>
      <c r="AL166" s="369">
        <v>5.0000000000000001E-3</v>
      </c>
      <c r="AM166" s="369" t="s">
        <v>34</v>
      </c>
      <c r="AN166" s="369" t="s">
        <v>2330</v>
      </c>
      <c r="AO166" s="367" t="s">
        <v>1326</v>
      </c>
      <c r="AP166" s="370" t="s">
        <v>718</v>
      </c>
      <c r="AQ166" s="376" t="s">
        <v>689</v>
      </c>
      <c r="AR166" s="369">
        <v>1.6665E-3</v>
      </c>
      <c r="AS166" s="369">
        <v>1.6665E-3</v>
      </c>
      <c r="AT166" s="369"/>
      <c r="AW166" s="711"/>
      <c r="AX166" s="711"/>
      <c r="AY166" s="712"/>
      <c r="AZ166" s="712"/>
      <c r="BA166" s="712"/>
      <c r="BB166" s="713"/>
      <c r="BC166" s="712"/>
      <c r="BD166" s="712"/>
      <c r="BE166" s="712"/>
      <c r="BF166" s="712"/>
      <c r="BG166" s="713"/>
      <c r="BH166" s="713"/>
      <c r="BI166" s="714"/>
      <c r="BJ166" s="714"/>
      <c r="BK166" s="714"/>
      <c r="BL166" s="713"/>
      <c r="BM166" s="713"/>
      <c r="BN166" s="713"/>
      <c r="BO166" s="713"/>
      <c r="BP166" s="713"/>
      <c r="BQ166" s="713"/>
      <c r="BR166" s="713"/>
      <c r="BS166" s="713"/>
      <c r="BT166" s="716"/>
      <c r="BU166" s="717"/>
      <c r="BV166" s="715"/>
      <c r="BW166" s="718"/>
    </row>
    <row r="167" spans="2:75" ht="15.75" customHeight="1">
      <c r="B167" s="363" t="s">
        <v>798</v>
      </c>
      <c r="C167" s="364">
        <v>41755418000196</v>
      </c>
      <c r="D167" s="365" t="s">
        <v>14</v>
      </c>
      <c r="E167" s="365" t="s">
        <v>607</v>
      </c>
      <c r="F167" s="365"/>
      <c r="G167" s="366"/>
      <c r="H167" s="366" t="s">
        <v>34</v>
      </c>
      <c r="I167" s="366" t="s">
        <v>34</v>
      </c>
      <c r="J167" s="366" t="s">
        <v>611</v>
      </c>
      <c r="K167" s="367"/>
      <c r="L167" s="368"/>
      <c r="M167" s="368" t="s">
        <v>1421</v>
      </c>
      <c r="N167" s="367">
        <v>613231</v>
      </c>
      <c r="O167" s="367" t="s">
        <v>1323</v>
      </c>
      <c r="P167" s="371">
        <v>44453</v>
      </c>
      <c r="Q167" s="372">
        <v>2461442.77</v>
      </c>
      <c r="R167" s="372" t="s">
        <v>1424</v>
      </c>
      <c r="S167" s="367">
        <v>5</v>
      </c>
      <c r="T167" s="369">
        <v>-0.33538200427494258</v>
      </c>
      <c r="U167" s="369">
        <v>-4.3355486295805861</v>
      </c>
      <c r="V167" s="369" t="s">
        <v>1424</v>
      </c>
      <c r="W167" s="369" t="s">
        <v>1424</v>
      </c>
      <c r="X167" s="369" t="s">
        <v>1424</v>
      </c>
      <c r="Y167" s="369" t="s">
        <v>1424</v>
      </c>
      <c r="Z167" s="369" t="s">
        <v>1424</v>
      </c>
      <c r="AA167" s="369" t="s">
        <v>1424</v>
      </c>
      <c r="AB167" s="369" t="s">
        <v>1424</v>
      </c>
      <c r="AC167" s="373" t="s">
        <v>1424</v>
      </c>
      <c r="AD167" s="575">
        <v>40904778000140</v>
      </c>
      <c r="AE167" s="370" t="s">
        <v>2377</v>
      </c>
      <c r="AF167" s="370" t="s">
        <v>2377</v>
      </c>
      <c r="AG167" s="374" t="s">
        <v>1461</v>
      </c>
      <c r="AH167" s="374" t="s">
        <v>2318</v>
      </c>
      <c r="AI167" s="374" t="s">
        <v>1436</v>
      </c>
      <c r="AJ167" s="374" t="s">
        <v>1436</v>
      </c>
      <c r="AK167" s="374" t="s">
        <v>1436</v>
      </c>
      <c r="AL167" s="369">
        <v>5.0000000000000001E-3</v>
      </c>
      <c r="AM167" s="369" t="s">
        <v>34</v>
      </c>
      <c r="AN167" s="369" t="s">
        <v>2330</v>
      </c>
      <c r="AO167" s="367" t="s">
        <v>1326</v>
      </c>
      <c r="AP167" s="370" t="s">
        <v>718</v>
      </c>
      <c r="AQ167" s="376" t="s">
        <v>689</v>
      </c>
      <c r="AR167" s="369">
        <v>1.6666666666666666E-3</v>
      </c>
      <c r="AS167" s="369">
        <v>1.6666666666666666E-3</v>
      </c>
      <c r="AT167" s="369"/>
      <c r="AW167" s="711"/>
      <c r="AX167" s="711"/>
      <c r="AY167" s="712"/>
      <c r="AZ167" s="712"/>
      <c r="BA167" s="712"/>
      <c r="BB167" s="713"/>
      <c r="BC167" s="712"/>
      <c r="BD167" s="712"/>
      <c r="BE167" s="712"/>
      <c r="BF167" s="712"/>
      <c r="BG167" s="713"/>
      <c r="BH167" s="713"/>
      <c r="BI167" s="714"/>
      <c r="BJ167" s="714"/>
      <c r="BK167" s="714"/>
      <c r="BL167" s="713"/>
      <c r="BM167" s="713"/>
      <c r="BN167" s="713"/>
      <c r="BO167" s="713"/>
      <c r="BP167" s="713"/>
      <c r="BQ167" s="713"/>
      <c r="BR167" s="713"/>
      <c r="BS167" s="713"/>
      <c r="BT167" s="716"/>
      <c r="BU167" s="717"/>
      <c r="BV167" s="715"/>
      <c r="BW167" s="718"/>
    </row>
    <row r="168" spans="2:75" ht="15.75" customHeight="1">
      <c r="B168" s="363" t="s">
        <v>799</v>
      </c>
      <c r="C168" s="364">
        <v>43617048000156</v>
      </c>
      <c r="D168" s="365" t="s">
        <v>14</v>
      </c>
      <c r="E168" s="365" t="s">
        <v>607</v>
      </c>
      <c r="F168" s="365"/>
      <c r="G168" s="366"/>
      <c r="H168" s="366" t="s">
        <v>34</v>
      </c>
      <c r="I168" s="366" t="s">
        <v>34</v>
      </c>
      <c r="J168" s="366" t="s">
        <v>608</v>
      </c>
      <c r="K168" s="367" t="s">
        <v>48</v>
      </c>
      <c r="L168" s="368"/>
      <c r="M168" s="368" t="s">
        <v>1421</v>
      </c>
      <c r="N168" s="367">
        <v>621285</v>
      </c>
      <c r="O168" s="367" t="s">
        <v>1323</v>
      </c>
      <c r="P168" s="371">
        <v>44498</v>
      </c>
      <c r="Q168" s="372">
        <v>5010839.71</v>
      </c>
      <c r="R168" s="372" t="s">
        <v>1424</v>
      </c>
      <c r="S168" s="367">
        <v>4</v>
      </c>
      <c r="T168" s="369">
        <v>2.3880516396122653E-2</v>
      </c>
      <c r="U168" s="369">
        <v>0.30870809648453673</v>
      </c>
      <c r="V168" s="369" t="s">
        <v>1424</v>
      </c>
      <c r="W168" s="369" t="s">
        <v>1424</v>
      </c>
      <c r="X168" s="369" t="s">
        <v>1424</v>
      </c>
      <c r="Y168" s="369" t="s">
        <v>1424</v>
      </c>
      <c r="Z168" s="369" t="s">
        <v>1424</v>
      </c>
      <c r="AA168" s="369" t="s">
        <v>1424</v>
      </c>
      <c r="AB168" s="369" t="s">
        <v>1424</v>
      </c>
      <c r="AC168" s="373" t="s">
        <v>1424</v>
      </c>
      <c r="AD168" s="575">
        <v>40054367000102</v>
      </c>
      <c r="AE168" s="370" t="s">
        <v>2377</v>
      </c>
      <c r="AF168" s="370" t="s">
        <v>2377</v>
      </c>
      <c r="AG168" s="374" t="s">
        <v>1461</v>
      </c>
      <c r="AH168" s="374" t="s">
        <v>2321</v>
      </c>
      <c r="AI168" s="374">
        <v>200</v>
      </c>
      <c r="AJ168" s="374">
        <v>200</v>
      </c>
      <c r="AK168" s="374">
        <v>200</v>
      </c>
      <c r="AL168" s="369">
        <v>0.01</v>
      </c>
      <c r="AM168" s="369">
        <v>0.2</v>
      </c>
      <c r="AN168" s="369" t="s">
        <v>2330</v>
      </c>
      <c r="AO168" s="367" t="s">
        <v>1326</v>
      </c>
      <c r="AP168" s="370" t="s">
        <v>718</v>
      </c>
      <c r="AQ168" s="376" t="s">
        <v>661</v>
      </c>
      <c r="AR168" s="369">
        <v>3.3333333333333331E-3</v>
      </c>
      <c r="AS168" s="369">
        <v>3.3333333333333331E-3</v>
      </c>
      <c r="AT168" s="369"/>
      <c r="AW168" s="711"/>
      <c r="AX168" s="711"/>
      <c r="AY168" s="712"/>
      <c r="AZ168" s="712"/>
      <c r="BA168" s="712"/>
      <c r="BB168" s="713"/>
      <c r="BC168" s="712"/>
      <c r="BD168" s="712"/>
      <c r="BE168" s="712"/>
      <c r="BF168" s="712"/>
      <c r="BG168" s="713"/>
      <c r="BH168" s="713"/>
      <c r="BI168" s="714"/>
      <c r="BJ168" s="714"/>
      <c r="BK168" s="714"/>
      <c r="BL168" s="713"/>
      <c r="BM168" s="713"/>
      <c r="BN168" s="713"/>
      <c r="BO168" s="713"/>
      <c r="BP168" s="713"/>
      <c r="BQ168" s="713"/>
      <c r="BR168" s="713"/>
      <c r="BS168" s="713"/>
      <c r="BT168" s="716"/>
      <c r="BU168" s="717"/>
      <c r="BV168" s="715"/>
      <c r="BW168" s="718"/>
    </row>
    <row r="169" spans="2:75" ht="15.75" customHeight="1">
      <c r="B169" s="363" t="s">
        <v>1289</v>
      </c>
      <c r="C169" s="364">
        <v>44315932000107</v>
      </c>
      <c r="D169" s="365" t="s">
        <v>11</v>
      </c>
      <c r="E169" s="365" t="s">
        <v>620</v>
      </c>
      <c r="F169" s="365" t="s">
        <v>619</v>
      </c>
      <c r="G169" s="366" t="s">
        <v>740</v>
      </c>
      <c r="H169" s="366" t="s">
        <v>34</v>
      </c>
      <c r="I169" s="366"/>
      <c r="J169" s="366" t="s">
        <v>608</v>
      </c>
      <c r="K169" s="367" t="s">
        <v>48</v>
      </c>
      <c r="L169" s="368"/>
      <c r="M169" s="368" t="s">
        <v>34</v>
      </c>
      <c r="N169" s="367">
        <v>644498</v>
      </c>
      <c r="O169" s="367" t="s">
        <v>1323</v>
      </c>
      <c r="P169" s="371">
        <v>44651</v>
      </c>
      <c r="Q169" s="372">
        <v>5896445.3099999996</v>
      </c>
      <c r="R169" s="372" t="s">
        <v>1424</v>
      </c>
      <c r="S169" s="367">
        <v>2</v>
      </c>
      <c r="T169" s="369" t="s">
        <v>1424</v>
      </c>
      <c r="U169" s="369" t="s">
        <v>1424</v>
      </c>
      <c r="V169" s="369" t="s">
        <v>1424</v>
      </c>
      <c r="W169" s="369" t="s">
        <v>1424</v>
      </c>
      <c r="X169" s="369" t="s">
        <v>1424</v>
      </c>
      <c r="Y169" s="369" t="s">
        <v>1424</v>
      </c>
      <c r="Z169" s="369" t="s">
        <v>1424</v>
      </c>
      <c r="AA169" s="369" t="s">
        <v>1424</v>
      </c>
      <c r="AB169" s="369" t="s">
        <v>1424</v>
      </c>
      <c r="AC169" s="373" t="s">
        <v>1424</v>
      </c>
      <c r="AD169" s="575">
        <v>0</v>
      </c>
      <c r="AE169" s="370" t="s">
        <v>2377</v>
      </c>
      <c r="AF169" s="370" t="s">
        <v>2377</v>
      </c>
      <c r="AG169" s="374" t="s">
        <v>1461</v>
      </c>
      <c r="AH169" s="374" t="s">
        <v>2321</v>
      </c>
      <c r="AI169" s="374">
        <v>200</v>
      </c>
      <c r="AJ169" s="374">
        <v>200</v>
      </c>
      <c r="AK169" s="374">
        <v>200</v>
      </c>
      <c r="AL169" s="369">
        <v>9.0000000000000011E-3</v>
      </c>
      <c r="AM169" s="369">
        <v>0.2</v>
      </c>
      <c r="AN169" s="369" t="s">
        <v>64</v>
      </c>
      <c r="AO169" s="367" t="s">
        <v>1326</v>
      </c>
      <c r="AP169" s="370" t="s">
        <v>11</v>
      </c>
      <c r="AQ169" s="376" t="s">
        <v>671</v>
      </c>
      <c r="AR169" s="369">
        <v>2.9999999999999996E-3</v>
      </c>
      <c r="AS169" s="369">
        <v>2.9999999999999996E-3</v>
      </c>
      <c r="AT169" s="369"/>
      <c r="AW169" s="711"/>
      <c r="AX169" s="711"/>
      <c r="AY169" s="712"/>
      <c r="AZ169" s="712"/>
      <c r="BA169" s="712"/>
      <c r="BB169" s="713"/>
      <c r="BC169" s="712"/>
      <c r="BD169" s="712"/>
      <c r="BE169" s="712"/>
      <c r="BF169" s="712"/>
      <c r="BG169" s="713"/>
      <c r="BH169" s="713"/>
      <c r="BI169" s="714"/>
      <c r="BJ169" s="714"/>
      <c r="BK169" s="714"/>
      <c r="BL169" s="713"/>
      <c r="BM169" s="713"/>
      <c r="BN169" s="713"/>
      <c r="BO169" s="713"/>
      <c r="BP169" s="713"/>
      <c r="BQ169" s="713"/>
      <c r="BR169" s="713"/>
      <c r="BS169" s="713"/>
      <c r="BT169" s="716"/>
      <c r="BU169" s="717"/>
      <c r="BV169" s="715"/>
      <c r="BW169" s="718"/>
    </row>
    <row r="170" spans="2:75" ht="15.75" customHeight="1">
      <c r="B170" s="363" t="s">
        <v>1290</v>
      </c>
      <c r="C170" s="364">
        <v>45081757000195</v>
      </c>
      <c r="D170" s="365" t="s">
        <v>11</v>
      </c>
      <c r="E170" s="365" t="s">
        <v>620</v>
      </c>
      <c r="F170" s="365" t="s">
        <v>619</v>
      </c>
      <c r="G170" s="366" t="s">
        <v>740</v>
      </c>
      <c r="H170" s="366" t="s">
        <v>34</v>
      </c>
      <c r="I170" s="366"/>
      <c r="J170" s="366" t="s">
        <v>608</v>
      </c>
      <c r="K170" s="367" t="s">
        <v>48</v>
      </c>
      <c r="L170" s="368"/>
      <c r="M170" s="368" t="s">
        <v>1421</v>
      </c>
      <c r="N170" s="367">
        <v>651222</v>
      </c>
      <c r="O170" s="367" t="s">
        <v>1323</v>
      </c>
      <c r="P170" s="371">
        <v>44694</v>
      </c>
      <c r="Q170" s="372">
        <v>5198365.3600000003</v>
      </c>
      <c r="R170" s="372" t="s">
        <v>1424</v>
      </c>
      <c r="S170" s="367">
        <v>10</v>
      </c>
      <c r="T170" s="369" t="s">
        <v>1424</v>
      </c>
      <c r="U170" s="369" t="s">
        <v>1424</v>
      </c>
      <c r="V170" s="369" t="s">
        <v>1424</v>
      </c>
      <c r="W170" s="369" t="s">
        <v>1424</v>
      </c>
      <c r="X170" s="369" t="s">
        <v>1424</v>
      </c>
      <c r="Y170" s="369" t="s">
        <v>1424</v>
      </c>
      <c r="Z170" s="369" t="s">
        <v>1424</v>
      </c>
      <c r="AA170" s="369" t="s">
        <v>1424</v>
      </c>
      <c r="AB170" s="369" t="s">
        <v>1424</v>
      </c>
      <c r="AC170" s="373" t="s">
        <v>1424</v>
      </c>
      <c r="AD170" s="575">
        <v>18428655000120</v>
      </c>
      <c r="AE170" s="370" t="s">
        <v>2377</v>
      </c>
      <c r="AF170" s="370" t="s">
        <v>2377</v>
      </c>
      <c r="AG170" s="374" t="s">
        <v>1461</v>
      </c>
      <c r="AH170" s="374" t="s">
        <v>2321</v>
      </c>
      <c r="AI170" s="374">
        <v>200</v>
      </c>
      <c r="AJ170" s="374">
        <v>200</v>
      </c>
      <c r="AK170" s="374">
        <v>200</v>
      </c>
      <c r="AL170" s="369">
        <v>5.0000000000000001E-3</v>
      </c>
      <c r="AM170" s="369">
        <v>0.2</v>
      </c>
      <c r="AN170" s="369" t="s">
        <v>64</v>
      </c>
      <c r="AO170" s="367" t="s">
        <v>1326</v>
      </c>
      <c r="AP170" s="370" t="s">
        <v>11</v>
      </c>
      <c r="AQ170" s="376" t="s">
        <v>1377</v>
      </c>
      <c r="AR170" s="369">
        <v>1.6666666666666666E-3</v>
      </c>
      <c r="AS170" s="369">
        <v>1.6666666666666666E-3</v>
      </c>
      <c r="AT170" s="369"/>
      <c r="AW170" s="711"/>
      <c r="AX170" s="711"/>
      <c r="AY170" s="712"/>
      <c r="AZ170" s="712"/>
      <c r="BA170" s="712"/>
      <c r="BB170" s="713"/>
      <c r="BC170" s="712"/>
      <c r="BD170" s="712"/>
      <c r="BE170" s="712"/>
      <c r="BF170" s="712"/>
      <c r="BG170" s="713"/>
      <c r="BH170" s="713"/>
      <c r="BI170" s="714"/>
      <c r="BJ170" s="714"/>
      <c r="BK170" s="714"/>
      <c r="BL170" s="713"/>
      <c r="BM170" s="713"/>
      <c r="BN170" s="713"/>
      <c r="BO170" s="713"/>
      <c r="BP170" s="713"/>
      <c r="BQ170" s="713"/>
      <c r="BR170" s="713"/>
      <c r="BS170" s="713"/>
      <c r="BT170" s="716"/>
      <c r="BU170" s="717"/>
      <c r="BV170" s="715"/>
      <c r="BW170" s="718"/>
    </row>
    <row r="171" spans="2:75" ht="15.75" customHeight="1">
      <c r="B171" s="363" t="s">
        <v>1391</v>
      </c>
      <c r="C171" s="364">
        <v>33824969000136</v>
      </c>
      <c r="D171" s="365" t="s">
        <v>13</v>
      </c>
      <c r="E171" s="365" t="s">
        <v>615</v>
      </c>
      <c r="F171" s="365" t="s">
        <v>619</v>
      </c>
      <c r="G171" s="366" t="s">
        <v>34</v>
      </c>
      <c r="H171" s="366" t="s">
        <v>1339</v>
      </c>
      <c r="I171" s="366" t="s">
        <v>34</v>
      </c>
      <c r="J171" s="366"/>
      <c r="K171" s="367" t="s">
        <v>48</v>
      </c>
      <c r="L171" s="368"/>
      <c r="M171" s="368" t="s">
        <v>1421</v>
      </c>
      <c r="N171" s="367">
        <v>505234</v>
      </c>
      <c r="O171" s="367" t="s">
        <v>1323</v>
      </c>
      <c r="P171" s="371">
        <v>43699</v>
      </c>
      <c r="Q171" s="372">
        <v>1706605.54</v>
      </c>
      <c r="R171" s="372">
        <v>1603647.2507142865</v>
      </c>
      <c r="S171" s="367">
        <v>4</v>
      </c>
      <c r="T171" s="369">
        <v>8.5750695670646415E-2</v>
      </c>
      <c r="U171" s="369">
        <v>1.1085159798725357</v>
      </c>
      <c r="V171" s="369">
        <v>8.0449292430016417E-2</v>
      </c>
      <c r="W171" s="369">
        <v>0.78867206695255931</v>
      </c>
      <c r="X171" s="369">
        <v>0.11251317601348632</v>
      </c>
      <c r="Y171" s="369">
        <v>0.85320785291569223</v>
      </c>
      <c r="Z171" s="369">
        <v>0.16497217414537357</v>
      </c>
      <c r="AA171" s="369">
        <v>0.93775531988478811</v>
      </c>
      <c r="AB171" s="369">
        <v>3.6336521993351238E-2</v>
      </c>
      <c r="AC171" s="373">
        <v>-0.52579208978987191</v>
      </c>
      <c r="AD171" s="575">
        <v>9605786000145</v>
      </c>
      <c r="AE171" s="370" t="s">
        <v>2377</v>
      </c>
      <c r="AF171" s="370" t="s">
        <v>2377</v>
      </c>
      <c r="AG171" s="374" t="s">
        <v>1461</v>
      </c>
      <c r="AH171" s="374" t="s">
        <v>2321</v>
      </c>
      <c r="AI171" s="374">
        <v>200</v>
      </c>
      <c r="AJ171" s="374">
        <v>100</v>
      </c>
      <c r="AK171" s="374">
        <v>200</v>
      </c>
      <c r="AL171" s="369">
        <v>0.01</v>
      </c>
      <c r="AM171" s="369" t="s">
        <v>34</v>
      </c>
      <c r="AN171" s="369" t="s">
        <v>64</v>
      </c>
      <c r="AO171" s="367" t="s">
        <v>1326</v>
      </c>
      <c r="AP171" s="370" t="s">
        <v>13</v>
      </c>
      <c r="AQ171" s="376" t="s">
        <v>670</v>
      </c>
      <c r="AR171" s="369">
        <v>3.3333333333333331E-3</v>
      </c>
      <c r="AS171" s="369">
        <v>3.3333333333333331E-3</v>
      </c>
      <c r="AT171" s="369"/>
      <c r="AW171" s="711"/>
      <c r="AX171" s="711"/>
      <c r="AY171" s="712"/>
      <c r="AZ171" s="712"/>
      <c r="BA171" s="712"/>
      <c r="BB171" s="713"/>
      <c r="BC171" s="712"/>
      <c r="BD171" s="712"/>
      <c r="BE171" s="712"/>
      <c r="BF171" s="712"/>
      <c r="BG171" s="713"/>
      <c r="BH171" s="713"/>
      <c r="BI171" s="714"/>
      <c r="BJ171" s="714"/>
      <c r="BK171" s="714"/>
      <c r="BL171" s="713"/>
      <c r="BM171" s="713"/>
      <c r="BN171" s="713"/>
      <c r="BO171" s="713"/>
      <c r="BP171" s="713"/>
      <c r="BQ171" s="713"/>
      <c r="BR171" s="713"/>
      <c r="BS171" s="713"/>
      <c r="BT171" s="716"/>
      <c r="BU171" s="717"/>
      <c r="BV171" s="715"/>
      <c r="BW171" s="718"/>
    </row>
    <row r="172" spans="2:75" ht="15.75" customHeight="1">
      <c r="B172" s="363" t="s">
        <v>800</v>
      </c>
      <c r="C172" s="364">
        <v>39293607000142</v>
      </c>
      <c r="D172" s="365" t="s">
        <v>13</v>
      </c>
      <c r="E172" s="365" t="s">
        <v>616</v>
      </c>
      <c r="F172" s="365" t="s">
        <v>617</v>
      </c>
      <c r="G172" s="366" t="s">
        <v>34</v>
      </c>
      <c r="H172" s="366" t="s">
        <v>1340</v>
      </c>
      <c r="I172" s="366" t="s">
        <v>34</v>
      </c>
      <c r="J172" s="366" t="s">
        <v>608</v>
      </c>
      <c r="K172" s="367" t="s">
        <v>48</v>
      </c>
      <c r="L172" s="368"/>
      <c r="M172" s="368" t="s">
        <v>1421</v>
      </c>
      <c r="N172" s="367">
        <v>570461</v>
      </c>
      <c r="O172" s="367" t="s">
        <v>1323</v>
      </c>
      <c r="P172" s="371">
        <v>44193</v>
      </c>
      <c r="Q172" s="372">
        <v>8890469.0999999996</v>
      </c>
      <c r="R172" s="372">
        <v>8000072.7381746089</v>
      </c>
      <c r="S172" s="367">
        <v>5</v>
      </c>
      <c r="T172" s="369">
        <v>2.0080565737590206E-3</v>
      </c>
      <c r="U172" s="369">
        <v>2.5958539264211985E-2</v>
      </c>
      <c r="V172" s="369">
        <v>4.6962487153429988E-2</v>
      </c>
      <c r="W172" s="369">
        <v>0.46038940422935781</v>
      </c>
      <c r="X172" s="369" t="s">
        <v>1424</v>
      </c>
      <c r="Y172" s="369" t="s">
        <v>1424</v>
      </c>
      <c r="Z172" s="369" t="s">
        <v>1424</v>
      </c>
      <c r="AA172" s="369" t="s">
        <v>1424</v>
      </c>
      <c r="AB172" s="369">
        <v>9.6185107615107346E-2</v>
      </c>
      <c r="AC172" s="373">
        <v>-0.48498152279108692</v>
      </c>
      <c r="AD172" s="575">
        <v>37243087000138</v>
      </c>
      <c r="AE172" s="370" t="s">
        <v>2377</v>
      </c>
      <c r="AF172" s="370" t="s">
        <v>2377</v>
      </c>
      <c r="AG172" s="374" t="s">
        <v>1461</v>
      </c>
      <c r="AH172" s="374" t="s">
        <v>2318</v>
      </c>
      <c r="AI172" s="374">
        <v>1000</v>
      </c>
      <c r="AJ172" s="374" t="s">
        <v>1436</v>
      </c>
      <c r="AK172" s="374" t="s">
        <v>1436</v>
      </c>
      <c r="AL172" s="369">
        <v>6.0000000000000001E-3</v>
      </c>
      <c r="AM172" s="369" t="s">
        <v>34</v>
      </c>
      <c r="AN172" s="369" t="s">
        <v>64</v>
      </c>
      <c r="AO172" s="367" t="s">
        <v>1326</v>
      </c>
      <c r="AP172" s="370" t="s">
        <v>13</v>
      </c>
      <c r="AQ172" s="376" t="s">
        <v>681</v>
      </c>
      <c r="AR172" s="369">
        <v>1.9997999999999999E-3</v>
      </c>
      <c r="AS172" s="369">
        <v>1.9997999999999999E-3</v>
      </c>
      <c r="AT172" s="369"/>
      <c r="AW172" s="711"/>
      <c r="AX172" s="711"/>
      <c r="AY172" s="712"/>
      <c r="AZ172" s="712"/>
      <c r="BA172" s="712"/>
      <c r="BB172" s="713"/>
      <c r="BC172" s="712"/>
      <c r="BD172" s="712"/>
      <c r="BE172" s="712"/>
      <c r="BF172" s="712"/>
      <c r="BG172" s="713"/>
      <c r="BH172" s="713"/>
      <c r="BI172" s="714"/>
      <c r="BJ172" s="714"/>
      <c r="BK172" s="714"/>
      <c r="BL172" s="713"/>
      <c r="BM172" s="713"/>
      <c r="BN172" s="713"/>
      <c r="BO172" s="713"/>
      <c r="BP172" s="713"/>
      <c r="BQ172" s="713"/>
      <c r="BR172" s="713"/>
      <c r="BS172" s="713"/>
      <c r="BT172" s="716"/>
      <c r="BU172" s="717"/>
      <c r="BV172" s="715"/>
      <c r="BW172" s="718"/>
    </row>
    <row r="173" spans="2:75" ht="15.75" customHeight="1">
      <c r="B173" s="363" t="s">
        <v>801</v>
      </c>
      <c r="C173" s="364">
        <v>33824820000157</v>
      </c>
      <c r="D173" s="365" t="s">
        <v>11</v>
      </c>
      <c r="E173" s="365" t="s">
        <v>663</v>
      </c>
      <c r="F173" s="365" t="s">
        <v>665</v>
      </c>
      <c r="G173" s="366"/>
      <c r="H173" s="366" t="s">
        <v>34</v>
      </c>
      <c r="I173" s="366"/>
      <c r="J173" s="366" t="s">
        <v>611</v>
      </c>
      <c r="K173" s="367" t="s">
        <v>48</v>
      </c>
      <c r="L173" s="368"/>
      <c r="M173" s="368" t="s">
        <v>1421</v>
      </c>
      <c r="N173" s="367">
        <v>505323</v>
      </c>
      <c r="O173" s="367" t="s">
        <v>1323</v>
      </c>
      <c r="P173" s="371">
        <v>43699</v>
      </c>
      <c r="Q173" s="372">
        <v>3353878.37</v>
      </c>
      <c r="R173" s="372">
        <v>5038694.8292063456</v>
      </c>
      <c r="S173" s="367">
        <v>6</v>
      </c>
      <c r="T173" s="369">
        <v>3.2429926893872807E-2</v>
      </c>
      <c r="U173" s="369">
        <v>0.41922799467458965</v>
      </c>
      <c r="V173" s="369">
        <v>5.0472816644866914E-2</v>
      </c>
      <c r="W173" s="369">
        <v>0.4948023708580504</v>
      </c>
      <c r="X173" s="369">
        <v>9.9707846867016725E-2</v>
      </c>
      <c r="Y173" s="369">
        <v>0.75610271577487898</v>
      </c>
      <c r="Z173" s="369">
        <v>0.17823287155629619</v>
      </c>
      <c r="AA173" s="369">
        <v>1.0131334229309243</v>
      </c>
      <c r="AB173" s="369">
        <v>2.3023975168454124E-2</v>
      </c>
      <c r="AC173" s="373">
        <v>-2.069257987716508</v>
      </c>
      <c r="AD173" s="575">
        <v>32841087000116</v>
      </c>
      <c r="AE173" s="370" t="s">
        <v>2377</v>
      </c>
      <c r="AF173" s="370" t="s">
        <v>2377</v>
      </c>
      <c r="AG173" s="374" t="s">
        <v>1461</v>
      </c>
      <c r="AH173" s="374" t="s">
        <v>2318</v>
      </c>
      <c r="AI173" s="374">
        <v>25000</v>
      </c>
      <c r="AJ173" s="374" t="s">
        <v>1436</v>
      </c>
      <c r="AK173" s="374" t="s">
        <v>1436</v>
      </c>
      <c r="AL173" s="369">
        <v>5.0000000000000001E-3</v>
      </c>
      <c r="AM173" s="369">
        <v>0.2</v>
      </c>
      <c r="AN173" s="369" t="s">
        <v>64</v>
      </c>
      <c r="AO173" s="367" t="s">
        <v>1326</v>
      </c>
      <c r="AP173" s="370" t="s">
        <v>11</v>
      </c>
      <c r="AQ173" s="376" t="s">
        <v>2341</v>
      </c>
      <c r="AR173" s="369">
        <v>1.6665E-3</v>
      </c>
      <c r="AS173" s="369">
        <v>1.6665E-3</v>
      </c>
      <c r="AT173" s="369"/>
      <c r="AW173" s="711"/>
      <c r="AX173" s="711"/>
      <c r="AY173" s="712"/>
      <c r="AZ173" s="712"/>
      <c r="BA173" s="712"/>
      <c r="BB173" s="713"/>
      <c r="BC173" s="712"/>
      <c r="BD173" s="712"/>
      <c r="BE173" s="712"/>
      <c r="BF173" s="712"/>
      <c r="BG173" s="713"/>
      <c r="BH173" s="713"/>
      <c r="BI173" s="714"/>
      <c r="BJ173" s="714"/>
      <c r="BK173" s="714"/>
      <c r="BL173" s="713"/>
      <c r="BM173" s="713"/>
      <c r="BN173" s="713"/>
      <c r="BO173" s="713"/>
      <c r="BP173" s="713"/>
      <c r="BQ173" s="713"/>
      <c r="BR173" s="713"/>
      <c r="BS173" s="713"/>
      <c r="BT173" s="716"/>
      <c r="BU173" s="717"/>
      <c r="BV173" s="715"/>
      <c r="BW173" s="718"/>
    </row>
    <row r="174" spans="2:75" ht="15.75" customHeight="1">
      <c r="B174" s="363" t="s">
        <v>1546</v>
      </c>
      <c r="C174" s="364">
        <v>14091645000191</v>
      </c>
      <c r="D174" s="365" t="s">
        <v>11</v>
      </c>
      <c r="E174" s="365" t="s">
        <v>621</v>
      </c>
      <c r="F174" s="365" t="s">
        <v>665</v>
      </c>
      <c r="G174" s="366"/>
      <c r="H174" s="366" t="s">
        <v>34</v>
      </c>
      <c r="I174" s="366"/>
      <c r="J174" s="366" t="s">
        <v>608</v>
      </c>
      <c r="K174" s="367" t="s">
        <v>48</v>
      </c>
      <c r="L174" s="368"/>
      <c r="M174" s="368"/>
      <c r="N174" s="367">
        <v>351164</v>
      </c>
      <c r="O174" s="367" t="s">
        <v>1326</v>
      </c>
      <c r="P174" s="371">
        <v>41562</v>
      </c>
      <c r="Q174" s="372">
        <v>550126022.41999996</v>
      </c>
      <c r="R174" s="372">
        <v>614352430.34615076</v>
      </c>
      <c r="S174" s="367">
        <v>30</v>
      </c>
      <c r="T174" s="369">
        <v>6.7160238963259955E-2</v>
      </c>
      <c r="U174" s="369">
        <v>0.75541255998083323</v>
      </c>
      <c r="V174" s="369">
        <v>9.1924322778419887E-2</v>
      </c>
      <c r="W174" s="369">
        <v>0.84365463044239164</v>
      </c>
      <c r="X174" s="369">
        <v>0.15372332897762186</v>
      </c>
      <c r="Y174" s="369">
        <v>1.0809502364639303</v>
      </c>
      <c r="Z174" s="369">
        <v>0.22841328156018625</v>
      </c>
      <c r="AA174" s="369">
        <v>1.2481789244768873</v>
      </c>
      <c r="AB174" s="369">
        <v>3.0439910579542123E-2</v>
      </c>
      <c r="AC174" s="373">
        <v>-0.4936439858872223</v>
      </c>
      <c r="AD174" s="575">
        <v>0</v>
      </c>
      <c r="AE174" s="370" t="s">
        <v>2377</v>
      </c>
      <c r="AF174" s="370" t="s">
        <v>2377</v>
      </c>
      <c r="AG174" s="374" t="s">
        <v>1461</v>
      </c>
      <c r="AH174" s="374" t="s">
        <v>2327</v>
      </c>
      <c r="AI174" s="374">
        <v>1000000</v>
      </c>
      <c r="AJ174" s="374">
        <v>0</v>
      </c>
      <c r="AK174" s="374">
        <v>1000000</v>
      </c>
      <c r="AL174" s="369">
        <v>2E-3</v>
      </c>
      <c r="AM174" s="369" t="s">
        <v>34</v>
      </c>
      <c r="AN174" s="369" t="s">
        <v>2349</v>
      </c>
      <c r="AO174" s="367" t="s">
        <v>1323</v>
      </c>
      <c r="AP174" s="370" t="s">
        <v>11</v>
      </c>
      <c r="AQ174" s="376" t="s">
        <v>671</v>
      </c>
      <c r="AR174" s="369" t="s">
        <v>34</v>
      </c>
      <c r="AS174" s="369" t="s">
        <v>34</v>
      </c>
      <c r="AT174" s="369"/>
      <c r="AW174" s="711"/>
      <c r="AX174" s="711"/>
      <c r="AY174" s="712"/>
      <c r="AZ174" s="712"/>
      <c r="BA174" s="712"/>
      <c r="BB174" s="712"/>
      <c r="BC174" s="712"/>
      <c r="BD174" s="712"/>
      <c r="BE174" s="712"/>
      <c r="BF174" s="712"/>
      <c r="BG174" s="713"/>
      <c r="BH174" s="713"/>
      <c r="BI174" s="714"/>
      <c r="BJ174" s="714"/>
      <c r="BK174" s="714"/>
      <c r="BL174" s="218"/>
      <c r="BM174" s="713"/>
      <c r="BN174" s="713"/>
      <c r="BO174" s="713"/>
      <c r="BP174" s="713"/>
      <c r="BQ174" s="713"/>
      <c r="BR174" s="713"/>
      <c r="BS174" s="713"/>
      <c r="BT174" s="713"/>
      <c r="BU174" s="713"/>
      <c r="BV174" s="715"/>
      <c r="BW174" s="712"/>
    </row>
    <row r="175" spans="2:75" ht="15.75" customHeight="1">
      <c r="B175" s="363" t="s">
        <v>1547</v>
      </c>
      <c r="C175" s="364">
        <v>6015368000100</v>
      </c>
      <c r="D175" s="365" t="s">
        <v>13</v>
      </c>
      <c r="E175" s="365" t="s">
        <v>615</v>
      </c>
      <c r="F175" s="365" t="s">
        <v>619</v>
      </c>
      <c r="G175" s="366" t="s">
        <v>34</v>
      </c>
      <c r="H175" s="366" t="s">
        <v>1339</v>
      </c>
      <c r="I175" s="366"/>
      <c r="J175" s="366" t="s">
        <v>608</v>
      </c>
      <c r="K175" s="367" t="s">
        <v>48</v>
      </c>
      <c r="L175" s="368"/>
      <c r="M175" s="368"/>
      <c r="N175" s="367">
        <v>158666</v>
      </c>
      <c r="O175" s="367" t="s">
        <v>1323</v>
      </c>
      <c r="P175" s="371">
        <v>38897</v>
      </c>
      <c r="Q175" s="372">
        <v>18582258987.48</v>
      </c>
      <c r="R175" s="372">
        <v>16582637115.111073</v>
      </c>
      <c r="S175" s="367">
        <v>1</v>
      </c>
      <c r="T175" s="369">
        <v>8.2759805332978775E-2</v>
      </c>
      <c r="U175" s="369">
        <v>0.93087513348934481</v>
      </c>
      <c r="V175" s="369">
        <v>0.10242625528549953</v>
      </c>
      <c r="W175" s="369">
        <v>0.94003830475618477</v>
      </c>
      <c r="X175" s="369">
        <v>0.14085672739394406</v>
      </c>
      <c r="Y175" s="369">
        <v>0.99047499033919695</v>
      </c>
      <c r="Z175" s="369">
        <v>0.19273966963985689</v>
      </c>
      <c r="AA175" s="369">
        <v>1.0532382001250513</v>
      </c>
      <c r="AB175" s="369">
        <v>4.6113378126949921E-3</v>
      </c>
      <c r="AC175" s="373">
        <v>-1.2798014097627102</v>
      </c>
      <c r="AD175" s="575">
        <v>12013309000103</v>
      </c>
      <c r="AE175" s="370" t="s">
        <v>2377</v>
      </c>
      <c r="AF175" s="370" t="s">
        <v>2377</v>
      </c>
      <c r="AG175" s="374" t="s">
        <v>1461</v>
      </c>
      <c r="AH175" s="374" t="s">
        <v>2321</v>
      </c>
      <c r="AI175" s="374">
        <v>0</v>
      </c>
      <c r="AJ175" s="374">
        <v>0</v>
      </c>
      <c r="AK175" s="374">
        <v>0</v>
      </c>
      <c r="AL175" s="369">
        <v>5.0000000000000001E-3</v>
      </c>
      <c r="AM175" s="369">
        <v>0.2</v>
      </c>
      <c r="AN175" s="369" t="s">
        <v>64</v>
      </c>
      <c r="AO175" s="367" t="s">
        <v>1326</v>
      </c>
      <c r="AP175" s="370" t="s">
        <v>13</v>
      </c>
      <c r="AQ175" s="376" t="s">
        <v>690</v>
      </c>
      <c r="AR175" s="369" t="s">
        <v>34</v>
      </c>
      <c r="AS175" s="369" t="s">
        <v>34</v>
      </c>
      <c r="AT175" s="369"/>
      <c r="AW175" s="711"/>
      <c r="AX175" s="711"/>
      <c r="AY175" s="712"/>
      <c r="AZ175" s="712"/>
      <c r="BA175" s="712"/>
      <c r="BB175" s="713"/>
      <c r="BC175" s="712"/>
      <c r="BD175" s="712"/>
      <c r="BE175" s="712"/>
      <c r="BF175" s="712"/>
      <c r="BG175" s="713"/>
      <c r="BH175" s="713"/>
      <c r="BI175" s="714"/>
      <c r="BJ175" s="714"/>
      <c r="BK175" s="714"/>
      <c r="BL175" s="713"/>
      <c r="BM175" s="713"/>
      <c r="BN175" s="713"/>
      <c r="BO175" s="713"/>
      <c r="BP175" s="713"/>
      <c r="BQ175" s="713"/>
      <c r="BR175" s="713"/>
      <c r="BS175" s="713"/>
      <c r="BT175" s="716"/>
      <c r="BU175" s="717"/>
      <c r="BV175" s="715"/>
      <c r="BW175" s="718"/>
    </row>
    <row r="176" spans="2:75" ht="15.75" customHeight="1">
      <c r="B176" s="363" t="s">
        <v>1548</v>
      </c>
      <c r="C176" s="364">
        <v>12013309000103</v>
      </c>
      <c r="D176" s="365" t="s">
        <v>13</v>
      </c>
      <c r="E176" s="365" t="s">
        <v>615</v>
      </c>
      <c r="F176" s="365" t="s">
        <v>619</v>
      </c>
      <c r="G176" s="366" t="s">
        <v>34</v>
      </c>
      <c r="H176" s="366" t="s">
        <v>1339</v>
      </c>
      <c r="I176" s="366"/>
      <c r="J176" s="366" t="s">
        <v>608</v>
      </c>
      <c r="K176" s="367" t="s">
        <v>48</v>
      </c>
      <c r="L176" s="368"/>
      <c r="M176" s="368"/>
      <c r="N176" s="367">
        <v>254843</v>
      </c>
      <c r="O176" s="367" t="s">
        <v>1323</v>
      </c>
      <c r="P176" s="371">
        <v>40417</v>
      </c>
      <c r="Q176" s="372">
        <v>18934320424.740002</v>
      </c>
      <c r="R176" s="372">
        <v>17357986246.126011</v>
      </c>
      <c r="S176" s="367">
        <v>1</v>
      </c>
      <c r="T176" s="369">
        <v>8.6854205957492381E-2</v>
      </c>
      <c r="U176" s="369">
        <v>0.9769285976386155</v>
      </c>
      <c r="V176" s="369">
        <v>0.10799844645810786</v>
      </c>
      <c r="W176" s="369">
        <v>0.99117825055500042</v>
      </c>
      <c r="X176" s="369">
        <v>0.15405757469676296</v>
      </c>
      <c r="Y176" s="369">
        <v>1.0833005823193418</v>
      </c>
      <c r="Z176" s="369">
        <v>0.21486499469739506</v>
      </c>
      <c r="AA176" s="369">
        <v>1.174143448039642</v>
      </c>
      <c r="AB176" s="369">
        <v>4.7036663184748138E-3</v>
      </c>
      <c r="AC176" s="373">
        <v>-0.18228721219379451</v>
      </c>
      <c r="AD176" s="575">
        <v>0</v>
      </c>
      <c r="AE176" s="370" t="s">
        <v>2377</v>
      </c>
      <c r="AF176" s="370" t="s">
        <v>2377</v>
      </c>
      <c r="AG176" s="374" t="s">
        <v>1461</v>
      </c>
      <c r="AH176" s="374" t="s">
        <v>2378</v>
      </c>
      <c r="AI176" s="374">
        <v>0</v>
      </c>
      <c r="AJ176" s="374">
        <v>0</v>
      </c>
      <c r="AK176" s="374">
        <v>0</v>
      </c>
      <c r="AL176" s="369">
        <v>5.0000000000000001E-3</v>
      </c>
      <c r="AM176" s="369" t="s">
        <v>34</v>
      </c>
      <c r="AN176" s="369" t="s">
        <v>64</v>
      </c>
      <c r="AO176" s="367" t="s">
        <v>1326</v>
      </c>
      <c r="AP176" s="370" t="s">
        <v>13</v>
      </c>
      <c r="AQ176" s="376" t="s">
        <v>690</v>
      </c>
      <c r="AR176" s="369" t="s">
        <v>34</v>
      </c>
      <c r="AS176" s="369" t="s">
        <v>34</v>
      </c>
      <c r="AT176" s="369"/>
      <c r="AW176" s="711"/>
      <c r="AX176" s="711"/>
      <c r="AY176" s="712"/>
      <c r="AZ176" s="712"/>
      <c r="BA176" s="712"/>
      <c r="BB176" s="713"/>
      <c r="BC176" s="712"/>
      <c r="BD176" s="712"/>
      <c r="BE176" s="712"/>
      <c r="BF176" s="712"/>
      <c r="BG176" s="713"/>
      <c r="BH176" s="713"/>
      <c r="BI176" s="714"/>
      <c r="BJ176" s="714"/>
      <c r="BK176" s="714"/>
      <c r="BL176" s="713"/>
      <c r="BM176" s="713"/>
      <c r="BN176" s="713"/>
      <c r="BO176" s="713"/>
      <c r="BP176" s="713"/>
      <c r="BQ176" s="713"/>
      <c r="BR176" s="713"/>
      <c r="BS176" s="713"/>
      <c r="BT176" s="716"/>
      <c r="BU176" s="717"/>
      <c r="BV176" s="715"/>
      <c r="BW176" s="718"/>
    </row>
    <row r="177" spans="2:75" ht="15.75" customHeight="1">
      <c r="B177" s="363" t="s">
        <v>122</v>
      </c>
      <c r="C177" s="364">
        <v>39800501000198</v>
      </c>
      <c r="D177" s="365" t="s">
        <v>13</v>
      </c>
      <c r="E177" s="365" t="s">
        <v>615</v>
      </c>
      <c r="F177" s="365" t="s">
        <v>619</v>
      </c>
      <c r="G177" s="366" t="s">
        <v>34</v>
      </c>
      <c r="H177" s="366" t="s">
        <v>1340</v>
      </c>
      <c r="I177" s="366" t="s">
        <v>34</v>
      </c>
      <c r="J177" s="366"/>
      <c r="K177" s="367" t="s">
        <v>48</v>
      </c>
      <c r="L177" s="368"/>
      <c r="M177" s="368" t="s">
        <v>1421</v>
      </c>
      <c r="N177" s="367">
        <v>566039</v>
      </c>
      <c r="O177" s="367" t="s">
        <v>1323</v>
      </c>
      <c r="P177" s="371">
        <v>44180</v>
      </c>
      <c r="Q177" s="372">
        <v>1532959.72</v>
      </c>
      <c r="R177" s="372">
        <v>1341566.530912698</v>
      </c>
      <c r="S177" s="367">
        <v>6</v>
      </c>
      <c r="T177" s="369">
        <v>0.71784909419225107</v>
      </c>
      <c r="U177" s="369">
        <v>9.2797753513914643</v>
      </c>
      <c r="V177" s="369">
        <v>-0.10361993426521077</v>
      </c>
      <c r="W177" s="369">
        <v>-1.0158218334303306</v>
      </c>
      <c r="X177" s="369" t="s">
        <v>1424</v>
      </c>
      <c r="Y177" s="369" t="s">
        <v>1424</v>
      </c>
      <c r="Z177" s="369" t="s">
        <v>1424</v>
      </c>
      <c r="AA177" s="369" t="s">
        <v>1424</v>
      </c>
      <c r="AB177" s="369">
        <v>0.44211027319621415</v>
      </c>
      <c r="AC177" s="373">
        <v>-0.24085836267019256</v>
      </c>
      <c r="AD177" s="575">
        <v>0</v>
      </c>
      <c r="AE177" s="370" t="s">
        <v>2379</v>
      </c>
      <c r="AF177" s="370" t="s">
        <v>2317</v>
      </c>
      <c r="AG177" s="374" t="s">
        <v>1458</v>
      </c>
      <c r="AH177" s="374" t="s">
        <v>2321</v>
      </c>
      <c r="AI177" s="374">
        <v>100</v>
      </c>
      <c r="AJ177" s="374">
        <v>100</v>
      </c>
      <c r="AK177" s="374">
        <v>100</v>
      </c>
      <c r="AL177" s="369">
        <v>2E-3</v>
      </c>
      <c r="AM177" s="369">
        <v>0.4</v>
      </c>
      <c r="AN177" s="369" t="s">
        <v>34</v>
      </c>
      <c r="AO177" s="367" t="s">
        <v>1326</v>
      </c>
      <c r="AP177" s="370" t="s">
        <v>13</v>
      </c>
      <c r="AQ177" s="376" t="s">
        <v>670</v>
      </c>
      <c r="AR177" s="369">
        <v>2.6660000000000003E-4</v>
      </c>
      <c r="AS177" s="369">
        <v>2.6660000000000003E-4</v>
      </c>
      <c r="AT177" s="369"/>
      <c r="AW177" s="711"/>
      <c r="AX177" s="711"/>
      <c r="AY177" s="712"/>
      <c r="AZ177" s="712"/>
      <c r="BA177" s="712"/>
      <c r="BB177" s="713"/>
      <c r="BC177" s="712"/>
      <c r="BD177" s="712"/>
      <c r="BE177" s="712"/>
      <c r="BF177" s="712"/>
      <c r="BG177" s="713"/>
      <c r="BH177" s="713"/>
      <c r="BI177" s="714"/>
      <c r="BJ177" s="714"/>
      <c r="BK177" s="714"/>
      <c r="BL177" s="713"/>
      <c r="BM177" s="713"/>
      <c r="BN177" s="713"/>
      <c r="BO177" s="713"/>
      <c r="BP177" s="713"/>
      <c r="BQ177" s="713"/>
      <c r="BR177" s="713"/>
      <c r="BS177" s="713"/>
      <c r="BT177" s="716"/>
      <c r="BU177" s="717"/>
      <c r="BV177" s="715"/>
      <c r="BW177" s="718"/>
    </row>
    <row r="178" spans="2:75" ht="15.75" customHeight="1">
      <c r="B178" s="363" t="s">
        <v>123</v>
      </c>
      <c r="C178" s="364">
        <v>39974143000130</v>
      </c>
      <c r="D178" s="365" t="s">
        <v>14</v>
      </c>
      <c r="E178" s="365" t="s">
        <v>607</v>
      </c>
      <c r="F178" s="365"/>
      <c r="G178" s="366"/>
      <c r="H178" s="366" t="s">
        <v>34</v>
      </c>
      <c r="I178" s="366" t="s">
        <v>34</v>
      </c>
      <c r="J178" s="366" t="s">
        <v>608</v>
      </c>
      <c r="K178" s="367" t="s">
        <v>48</v>
      </c>
      <c r="L178" s="368"/>
      <c r="M178" s="368" t="s">
        <v>1421</v>
      </c>
      <c r="N178" s="367">
        <v>582670</v>
      </c>
      <c r="O178" s="367" t="s">
        <v>1323</v>
      </c>
      <c r="P178" s="371">
        <v>44245</v>
      </c>
      <c r="Q178" s="372">
        <v>20118383.239999998</v>
      </c>
      <c r="R178" s="372">
        <v>18025872.933492061</v>
      </c>
      <c r="S178" s="367">
        <v>182</v>
      </c>
      <c r="T178" s="369">
        <v>-0.16196071023401848</v>
      </c>
      <c r="U178" s="369">
        <v>-2.0936977129081455</v>
      </c>
      <c r="V178" s="369">
        <v>-0.27812339099178407</v>
      </c>
      <c r="W178" s="369">
        <v>-2.7265392027177633</v>
      </c>
      <c r="X178" s="369" t="s">
        <v>1424</v>
      </c>
      <c r="Y178" s="369" t="s">
        <v>1424</v>
      </c>
      <c r="Z178" s="369" t="s">
        <v>1424</v>
      </c>
      <c r="AA178" s="369" t="s">
        <v>1424</v>
      </c>
      <c r="AB178" s="369">
        <v>0.50671900126016078</v>
      </c>
      <c r="AC178" s="373">
        <v>-0.58135006165197012</v>
      </c>
      <c r="AD178" s="575">
        <v>0</v>
      </c>
      <c r="AE178" s="370" t="s">
        <v>2346</v>
      </c>
      <c r="AF178" s="370" t="s">
        <v>2326</v>
      </c>
      <c r="AG178" s="374" t="s">
        <v>1459</v>
      </c>
      <c r="AH178" s="374" t="s">
        <v>728</v>
      </c>
      <c r="AI178" s="374">
        <v>5000</v>
      </c>
      <c r="AJ178" s="374" t="s">
        <v>1436</v>
      </c>
      <c r="AK178" s="374">
        <v>1000</v>
      </c>
      <c r="AL178" s="369">
        <v>5.0000000000000001E-3</v>
      </c>
      <c r="AM178" s="369">
        <v>0.25</v>
      </c>
      <c r="AN178" s="369" t="s">
        <v>34</v>
      </c>
      <c r="AO178" s="367" t="s">
        <v>1326</v>
      </c>
      <c r="AP178" s="370" t="s">
        <v>718</v>
      </c>
      <c r="AQ178" s="376" t="s">
        <v>661</v>
      </c>
      <c r="AR178" s="369" t="s">
        <v>34</v>
      </c>
      <c r="AS178" s="369" t="s">
        <v>34</v>
      </c>
      <c r="AT178" s="369"/>
      <c r="AW178" s="711"/>
      <c r="AX178" s="711"/>
      <c r="AY178" s="712"/>
      <c r="AZ178" s="712"/>
      <c r="BA178" s="712"/>
      <c r="BB178" s="713"/>
      <c r="BC178" s="712"/>
      <c r="BD178" s="712"/>
      <c r="BE178" s="712"/>
      <c r="BF178" s="712"/>
      <c r="BG178" s="713"/>
      <c r="BH178" s="713"/>
      <c r="BI178" s="714"/>
      <c r="BJ178" s="714"/>
      <c r="BK178" s="714"/>
      <c r="BL178" s="713"/>
      <c r="BM178" s="713"/>
      <c r="BN178" s="713"/>
      <c r="BO178" s="713"/>
      <c r="BP178" s="713"/>
      <c r="BQ178" s="713"/>
      <c r="BR178" s="713"/>
      <c r="BS178" s="713"/>
      <c r="BT178" s="716"/>
      <c r="BU178" s="717"/>
      <c r="BV178" s="715"/>
      <c r="BW178" s="718"/>
    </row>
    <row r="179" spans="2:75" ht="15.75" customHeight="1">
      <c r="B179" s="363" t="s">
        <v>496</v>
      </c>
      <c r="C179" s="364">
        <v>33361831000148</v>
      </c>
      <c r="D179" s="365" t="s">
        <v>13</v>
      </c>
      <c r="E179" s="365" t="s">
        <v>615</v>
      </c>
      <c r="F179" s="365" t="s">
        <v>619</v>
      </c>
      <c r="G179" s="366" t="s">
        <v>34</v>
      </c>
      <c r="H179" s="366" t="s">
        <v>1340</v>
      </c>
      <c r="I179" s="366" t="s">
        <v>34</v>
      </c>
      <c r="J179" s="366"/>
      <c r="K179" s="367" t="s">
        <v>48</v>
      </c>
      <c r="L179" s="368"/>
      <c r="M179" s="368" t="s">
        <v>34</v>
      </c>
      <c r="N179" s="367">
        <v>501794</v>
      </c>
      <c r="O179" s="367" t="s">
        <v>1323</v>
      </c>
      <c r="P179" s="371">
        <v>43642</v>
      </c>
      <c r="Q179" s="372">
        <v>50529733.439999998</v>
      </c>
      <c r="R179" s="372">
        <v>105104654.4744841</v>
      </c>
      <c r="S179" s="367">
        <v>5</v>
      </c>
      <c r="T179" s="369">
        <v>-0.11119188626024934</v>
      </c>
      <c r="U179" s="369">
        <v>-1.4373992162707161</v>
      </c>
      <c r="V179" s="369">
        <v>-8.9601632226958383E-2</v>
      </c>
      <c r="W179" s="369">
        <v>-0.87839559996418359</v>
      </c>
      <c r="X179" s="369">
        <v>7.7666367614138476E-2</v>
      </c>
      <c r="Y179" s="369">
        <v>0.58895817453306154</v>
      </c>
      <c r="Z179" s="369">
        <v>9.4085493922897445E-2</v>
      </c>
      <c r="AA179" s="369">
        <v>0.53481244887054336</v>
      </c>
      <c r="AB179" s="369">
        <v>0.11397298252817935</v>
      </c>
      <c r="AC179" s="373">
        <v>-1.6189911362629164</v>
      </c>
      <c r="AD179" s="575">
        <v>32222759000105</v>
      </c>
      <c r="AE179" s="370" t="s">
        <v>2380</v>
      </c>
      <c r="AF179" s="370" t="s">
        <v>730</v>
      </c>
      <c r="AG179" s="374" t="s">
        <v>730</v>
      </c>
      <c r="AH179" s="374" t="s">
        <v>2318</v>
      </c>
      <c r="AI179" s="374">
        <v>10000</v>
      </c>
      <c r="AJ179" s="374">
        <v>5000</v>
      </c>
      <c r="AK179" s="374">
        <v>5000</v>
      </c>
      <c r="AL179" s="369">
        <v>9.0000000000000011E-3</v>
      </c>
      <c r="AM179" s="369" t="s">
        <v>34</v>
      </c>
      <c r="AN179" s="369" t="s">
        <v>34</v>
      </c>
      <c r="AO179" s="367" t="s">
        <v>1326</v>
      </c>
      <c r="AP179" s="370" t="s">
        <v>13</v>
      </c>
      <c r="AQ179" s="376" t="s">
        <v>681</v>
      </c>
      <c r="AR179" s="369">
        <v>5.3333999999999994E-3</v>
      </c>
      <c r="AS179" s="369">
        <v>5.3333999999999994E-3</v>
      </c>
      <c r="AT179" s="369"/>
      <c r="AW179" s="711"/>
      <c r="AX179" s="711"/>
      <c r="AY179" s="712"/>
      <c r="AZ179" s="712"/>
      <c r="BA179" s="712"/>
      <c r="BB179" s="713"/>
      <c r="BC179" s="712"/>
      <c r="BD179" s="712"/>
      <c r="BE179" s="712"/>
      <c r="BF179" s="712"/>
      <c r="BG179" s="713"/>
      <c r="BH179" s="713"/>
      <c r="BI179" s="714"/>
      <c r="BJ179" s="714"/>
      <c r="BK179" s="714"/>
      <c r="BL179" s="713"/>
      <c r="BM179" s="713"/>
      <c r="BN179" s="713"/>
      <c r="BO179" s="713"/>
      <c r="BP179" s="713"/>
      <c r="BQ179" s="713"/>
      <c r="BR179" s="713"/>
      <c r="BS179" s="713"/>
      <c r="BT179" s="716"/>
      <c r="BU179" s="717"/>
      <c r="BV179" s="715"/>
      <c r="BW179" s="718"/>
    </row>
    <row r="180" spans="2:75" ht="15.75" customHeight="1">
      <c r="B180" s="363" t="s">
        <v>802</v>
      </c>
      <c r="C180" s="364">
        <v>33361798000156</v>
      </c>
      <c r="D180" s="365" t="s">
        <v>11</v>
      </c>
      <c r="E180" s="365" t="s">
        <v>663</v>
      </c>
      <c r="F180" s="365" t="s">
        <v>665</v>
      </c>
      <c r="G180" s="366"/>
      <c r="H180" s="366" t="s">
        <v>34</v>
      </c>
      <c r="I180" s="366"/>
      <c r="J180" s="366" t="s">
        <v>611</v>
      </c>
      <c r="K180" s="367" t="s">
        <v>48</v>
      </c>
      <c r="L180" s="368"/>
      <c r="M180" s="368" t="s">
        <v>34</v>
      </c>
      <c r="N180" s="367">
        <v>501859</v>
      </c>
      <c r="O180" s="367" t="s">
        <v>1323</v>
      </c>
      <c r="P180" s="371">
        <v>43643</v>
      </c>
      <c r="Q180" s="372">
        <v>28564914.18</v>
      </c>
      <c r="R180" s="372">
        <v>47216349.616825424</v>
      </c>
      <c r="S180" s="367">
        <v>5</v>
      </c>
      <c r="T180" s="369">
        <v>-1.6590494031271108E-2</v>
      </c>
      <c r="U180" s="369">
        <v>-0.21446855449756275</v>
      </c>
      <c r="V180" s="369">
        <v>-1.6577260537070093E-2</v>
      </c>
      <c r="W180" s="369">
        <v>-0.16251258323440665</v>
      </c>
      <c r="X180" s="369">
        <v>4.2949298204509212E-2</v>
      </c>
      <c r="Y180" s="369">
        <v>0.32569233047792295</v>
      </c>
      <c r="Z180" s="369">
        <v>5.6719600375438661E-2</v>
      </c>
      <c r="AA180" s="369">
        <v>0.32241259636268449</v>
      </c>
      <c r="AB180" s="369">
        <v>2.7715465201511427E-2</v>
      </c>
      <c r="AC180" s="373">
        <v>-4.0946421844254033</v>
      </c>
      <c r="AD180" s="575">
        <v>33361923000128</v>
      </c>
      <c r="AE180" s="370" t="s">
        <v>2380</v>
      </c>
      <c r="AF180" s="370" t="s">
        <v>730</v>
      </c>
      <c r="AG180" s="374" t="s">
        <v>730</v>
      </c>
      <c r="AH180" s="374" t="s">
        <v>2318</v>
      </c>
      <c r="AI180" s="374">
        <v>10000</v>
      </c>
      <c r="AJ180" s="374">
        <v>5000</v>
      </c>
      <c r="AK180" s="374">
        <v>5000</v>
      </c>
      <c r="AL180" s="369">
        <v>8.0000000000000002E-3</v>
      </c>
      <c r="AM180" s="369" t="s">
        <v>34</v>
      </c>
      <c r="AN180" s="369" t="s">
        <v>34</v>
      </c>
      <c r="AO180" s="367" t="s">
        <v>1326</v>
      </c>
      <c r="AP180" s="370" t="s">
        <v>13</v>
      </c>
      <c r="AQ180" s="376" t="s">
        <v>681</v>
      </c>
      <c r="AR180" s="369">
        <v>4.6666666666666662E-3</v>
      </c>
      <c r="AS180" s="369">
        <v>4.6666666666666662E-3</v>
      </c>
      <c r="AT180" s="369"/>
      <c r="AW180" s="711"/>
      <c r="AX180" s="711"/>
      <c r="AY180" s="712"/>
      <c r="AZ180" s="712"/>
      <c r="BA180" s="712"/>
      <c r="BB180" s="713"/>
      <c r="BC180" s="712"/>
      <c r="BD180" s="712"/>
      <c r="BE180" s="712"/>
      <c r="BF180" s="712"/>
      <c r="BG180" s="713"/>
      <c r="BH180" s="713"/>
      <c r="BI180" s="714"/>
      <c r="BJ180" s="714"/>
      <c r="BK180" s="714"/>
      <c r="BL180" s="713"/>
      <c r="BM180" s="713"/>
      <c r="BN180" s="713"/>
      <c r="BO180" s="713"/>
      <c r="BP180" s="713"/>
      <c r="BQ180" s="713"/>
      <c r="BR180" s="713"/>
      <c r="BS180" s="713"/>
      <c r="BT180" s="716"/>
      <c r="BU180" s="717"/>
      <c r="BV180" s="715"/>
      <c r="BW180" s="718"/>
    </row>
    <row r="181" spans="2:75" ht="15.75" customHeight="1">
      <c r="B181" s="363" t="s">
        <v>803</v>
      </c>
      <c r="C181" s="364">
        <v>33361657000133</v>
      </c>
      <c r="D181" s="365" t="s">
        <v>13</v>
      </c>
      <c r="E181" s="365" t="s">
        <v>616</v>
      </c>
      <c r="F181" s="365" t="s">
        <v>618</v>
      </c>
      <c r="G181" s="366" t="s">
        <v>34</v>
      </c>
      <c r="H181" s="366" t="s">
        <v>867</v>
      </c>
      <c r="I181" s="366" t="s">
        <v>34</v>
      </c>
      <c r="J181" s="366" t="s">
        <v>611</v>
      </c>
      <c r="K181" s="367"/>
      <c r="L181" s="368" t="s">
        <v>1341</v>
      </c>
      <c r="M181" s="368" t="s">
        <v>34</v>
      </c>
      <c r="N181" s="367">
        <v>501891</v>
      </c>
      <c r="O181" s="367" t="s">
        <v>1323</v>
      </c>
      <c r="P181" s="371">
        <v>43641</v>
      </c>
      <c r="Q181" s="372">
        <v>225407213.21000001</v>
      </c>
      <c r="R181" s="372">
        <v>359489157.90380937</v>
      </c>
      <c r="S181" s="367">
        <v>5</v>
      </c>
      <c r="T181" s="369">
        <v>5.3352737483266743E-2</v>
      </c>
      <c r="U181" s="369">
        <v>0.68970125090647871</v>
      </c>
      <c r="V181" s="369">
        <v>7.8102363236456585E-2</v>
      </c>
      <c r="W181" s="369">
        <v>0.76566431334569818</v>
      </c>
      <c r="X181" s="369">
        <v>0.14777289998078613</v>
      </c>
      <c r="Y181" s="369">
        <v>1.120588745060572</v>
      </c>
      <c r="Z181" s="369">
        <v>0.20187311581209388</v>
      </c>
      <c r="AA181" s="369">
        <v>1.1475122351705871</v>
      </c>
      <c r="AB181" s="369">
        <v>6.2414101723507379E-2</v>
      </c>
      <c r="AC181" s="373">
        <v>-0.32044295200289624</v>
      </c>
      <c r="AD181" s="575">
        <v>33361873000189</v>
      </c>
      <c r="AE181" s="370" t="s">
        <v>2380</v>
      </c>
      <c r="AF181" s="370" t="s">
        <v>730</v>
      </c>
      <c r="AG181" s="374" t="s">
        <v>730</v>
      </c>
      <c r="AH181" s="374" t="s">
        <v>2318</v>
      </c>
      <c r="AI181" s="374">
        <v>10000</v>
      </c>
      <c r="AJ181" s="374">
        <v>5000</v>
      </c>
      <c r="AK181" s="374">
        <v>5000</v>
      </c>
      <c r="AL181" s="369">
        <v>9.0000000000000011E-3</v>
      </c>
      <c r="AM181" s="369" t="s">
        <v>34</v>
      </c>
      <c r="AN181" s="369" t="s">
        <v>34</v>
      </c>
      <c r="AO181" s="367" t="s">
        <v>1326</v>
      </c>
      <c r="AP181" s="370" t="s">
        <v>13</v>
      </c>
      <c r="AQ181" s="376" t="s">
        <v>681</v>
      </c>
      <c r="AR181" s="369">
        <v>5.3333999999999994E-3</v>
      </c>
      <c r="AS181" s="369">
        <v>5.3333999999999994E-3</v>
      </c>
      <c r="AT181" s="369"/>
      <c r="AW181" s="711"/>
      <c r="AX181" s="711"/>
      <c r="AY181" s="712"/>
      <c r="AZ181" s="712"/>
      <c r="BA181" s="712"/>
      <c r="BB181" s="713"/>
      <c r="BC181" s="712"/>
      <c r="BD181" s="712"/>
      <c r="BE181" s="712"/>
      <c r="BF181" s="712"/>
      <c r="BG181" s="713"/>
      <c r="BH181" s="713"/>
      <c r="BI181" s="714"/>
      <c r="BJ181" s="714"/>
      <c r="BK181" s="714"/>
      <c r="BL181" s="713"/>
      <c r="BM181" s="713"/>
      <c r="BN181" s="713"/>
      <c r="BO181" s="713"/>
      <c r="BP181" s="713"/>
      <c r="BQ181" s="713"/>
      <c r="BR181" s="713"/>
      <c r="BS181" s="713"/>
      <c r="BT181" s="716"/>
      <c r="BU181" s="717"/>
      <c r="BV181" s="715"/>
      <c r="BW181" s="718"/>
    </row>
    <row r="182" spans="2:75" ht="15.75" customHeight="1">
      <c r="B182" s="363" t="s">
        <v>804</v>
      </c>
      <c r="C182" s="364">
        <v>41673246000101</v>
      </c>
      <c r="D182" s="365" t="s">
        <v>14</v>
      </c>
      <c r="E182" s="365" t="s">
        <v>607</v>
      </c>
      <c r="F182" s="365"/>
      <c r="G182" s="366" t="s">
        <v>868</v>
      </c>
      <c r="H182" s="366" t="s">
        <v>34</v>
      </c>
      <c r="I182" s="366" t="s">
        <v>34</v>
      </c>
      <c r="J182" s="366" t="s">
        <v>611</v>
      </c>
      <c r="K182" s="367" t="s">
        <v>48</v>
      </c>
      <c r="L182" s="368"/>
      <c r="M182" s="368" t="s">
        <v>1421</v>
      </c>
      <c r="N182" s="367">
        <v>600547</v>
      </c>
      <c r="O182" s="367" t="s">
        <v>1323</v>
      </c>
      <c r="P182" s="371">
        <v>44383</v>
      </c>
      <c r="Q182" s="372">
        <v>1209595.25</v>
      </c>
      <c r="R182" s="372">
        <v>1184943.5242460307</v>
      </c>
      <c r="S182" s="367">
        <v>5</v>
      </c>
      <c r="T182" s="369">
        <v>-0.27805868065554551</v>
      </c>
      <c r="U182" s="369">
        <v>-3.5945188367079166</v>
      </c>
      <c r="V182" s="369">
        <v>-0.28350762705645505</v>
      </c>
      <c r="W182" s="369">
        <v>-2.7793227196116943</v>
      </c>
      <c r="X182" s="369" t="s">
        <v>1424</v>
      </c>
      <c r="Y182" s="369" t="s">
        <v>1424</v>
      </c>
      <c r="Z182" s="369" t="s">
        <v>1424</v>
      </c>
      <c r="AA182" s="369" t="s">
        <v>1424</v>
      </c>
      <c r="AB182" s="369">
        <v>0.34106462988470276</v>
      </c>
      <c r="AC182" s="373">
        <v>-1.0911140250371221</v>
      </c>
      <c r="AD182" s="575">
        <v>0</v>
      </c>
      <c r="AE182" s="370" t="s">
        <v>2331</v>
      </c>
      <c r="AF182" s="370" t="s">
        <v>2317</v>
      </c>
      <c r="AG182" s="374" t="s">
        <v>1458</v>
      </c>
      <c r="AH182" s="374" t="s">
        <v>2318</v>
      </c>
      <c r="AI182" s="374">
        <v>100</v>
      </c>
      <c r="AJ182" s="374">
        <v>100</v>
      </c>
      <c r="AK182" s="374">
        <v>100</v>
      </c>
      <c r="AL182" s="369">
        <v>4.0000000000000002E-4</v>
      </c>
      <c r="AM182" s="369" t="s">
        <v>34</v>
      </c>
      <c r="AN182" s="369" t="s">
        <v>34</v>
      </c>
      <c r="AO182" s="367" t="s">
        <v>1326</v>
      </c>
      <c r="AP182" s="370" t="s">
        <v>718</v>
      </c>
      <c r="AQ182" s="376" t="s">
        <v>689</v>
      </c>
      <c r="AR182" s="369" t="s">
        <v>34</v>
      </c>
      <c r="AS182" s="369" t="s">
        <v>34</v>
      </c>
      <c r="AT182" s="369"/>
      <c r="AW182" s="711"/>
      <c r="AX182" s="711"/>
      <c r="AY182" s="712"/>
      <c r="AZ182" s="712"/>
      <c r="BA182" s="712"/>
      <c r="BB182" s="713"/>
      <c r="BC182" s="712"/>
      <c r="BD182" s="712"/>
      <c r="BE182" s="712"/>
      <c r="BF182" s="712"/>
      <c r="BG182" s="713"/>
      <c r="BH182" s="713"/>
      <c r="BI182" s="714"/>
      <c r="BJ182" s="714"/>
      <c r="BK182" s="714"/>
      <c r="BL182" s="713"/>
      <c r="BM182" s="713"/>
      <c r="BN182" s="713"/>
      <c r="BO182" s="713"/>
      <c r="BP182" s="713"/>
      <c r="BQ182" s="713"/>
      <c r="BR182" s="713"/>
      <c r="BS182" s="713"/>
      <c r="BT182" s="716"/>
      <c r="BU182" s="717"/>
      <c r="BV182" s="715"/>
      <c r="BW182" s="718"/>
    </row>
    <row r="183" spans="2:75" ht="15.75" customHeight="1">
      <c r="B183" s="363" t="s">
        <v>124</v>
      </c>
      <c r="C183" s="364">
        <v>37830181000193</v>
      </c>
      <c r="D183" s="365" t="s">
        <v>14</v>
      </c>
      <c r="E183" s="365" t="s">
        <v>607</v>
      </c>
      <c r="F183" s="365"/>
      <c r="G183" s="366"/>
      <c r="H183" s="366" t="s">
        <v>34</v>
      </c>
      <c r="I183" s="366" t="s">
        <v>34</v>
      </c>
      <c r="J183" s="366" t="s">
        <v>608</v>
      </c>
      <c r="K183" s="367" t="s">
        <v>48</v>
      </c>
      <c r="L183" s="368"/>
      <c r="M183" s="368" t="s">
        <v>34</v>
      </c>
      <c r="N183" s="367">
        <v>548936</v>
      </c>
      <c r="O183" s="367" t="s">
        <v>1323</v>
      </c>
      <c r="P183" s="371">
        <v>44061</v>
      </c>
      <c r="Q183" s="372">
        <v>7956940.3799999999</v>
      </c>
      <c r="R183" s="372">
        <v>6340732.0498412699</v>
      </c>
      <c r="S183" s="367">
        <v>3</v>
      </c>
      <c r="T183" s="369">
        <v>0.11463865279781582</v>
      </c>
      <c r="U183" s="369">
        <v>1.4819562400464459</v>
      </c>
      <c r="V183" s="369">
        <v>-6.2057420976768807E-4</v>
      </c>
      <c r="W183" s="369">
        <v>-6.0837022916104943E-3</v>
      </c>
      <c r="X183" s="369">
        <v>0.31578286521978205</v>
      </c>
      <c r="Y183" s="369">
        <v>2.3946388322505521</v>
      </c>
      <c r="Z183" s="369" t="s">
        <v>1424</v>
      </c>
      <c r="AA183" s="369" t="s">
        <v>1424</v>
      </c>
      <c r="AB183" s="369">
        <v>0.2230154368695946</v>
      </c>
      <c r="AC183" s="373">
        <v>-0.32688128448373122</v>
      </c>
      <c r="AD183" s="575">
        <v>37830134000140</v>
      </c>
      <c r="AE183" s="370" t="s">
        <v>2381</v>
      </c>
      <c r="AF183" s="370" t="s">
        <v>2323</v>
      </c>
      <c r="AG183" s="374" t="s">
        <v>721</v>
      </c>
      <c r="AH183" s="374" t="s">
        <v>2321</v>
      </c>
      <c r="AI183" s="374">
        <v>5000</v>
      </c>
      <c r="AJ183" s="374">
        <v>5000</v>
      </c>
      <c r="AK183" s="374">
        <v>5000</v>
      </c>
      <c r="AL183" s="369">
        <v>0.02</v>
      </c>
      <c r="AM183" s="369">
        <v>0.2</v>
      </c>
      <c r="AN183" s="369" t="s">
        <v>668</v>
      </c>
      <c r="AO183" s="367" t="s">
        <v>1326</v>
      </c>
      <c r="AP183" s="370" t="s">
        <v>718</v>
      </c>
      <c r="AQ183" s="376" t="s">
        <v>661</v>
      </c>
      <c r="AR183" s="369">
        <v>4.0000000000000001E-3</v>
      </c>
      <c r="AS183" s="369">
        <v>4.0000000000000001E-3</v>
      </c>
      <c r="AT183" s="369"/>
      <c r="AW183" s="711"/>
      <c r="AX183" s="711"/>
      <c r="AY183" s="712"/>
      <c r="AZ183" s="712"/>
      <c r="BA183" s="712"/>
      <c r="BB183" s="713"/>
      <c r="BC183" s="712"/>
      <c r="BD183" s="712"/>
      <c r="BE183" s="712"/>
      <c r="BF183" s="712"/>
      <c r="BG183" s="713"/>
      <c r="BH183" s="713"/>
      <c r="BI183" s="714"/>
      <c r="BJ183" s="714"/>
      <c r="BK183" s="714"/>
      <c r="BL183" s="713"/>
      <c r="BM183" s="713"/>
      <c r="BN183" s="713"/>
      <c r="BO183" s="713"/>
      <c r="BP183" s="713"/>
      <c r="BQ183" s="713"/>
      <c r="BR183" s="713"/>
      <c r="BS183" s="713"/>
      <c r="BT183" s="716"/>
      <c r="BU183" s="717"/>
      <c r="BV183" s="715"/>
      <c r="BW183" s="718"/>
    </row>
    <row r="184" spans="2:75" ht="15.75" customHeight="1">
      <c r="B184" s="363" t="s">
        <v>805</v>
      </c>
      <c r="C184" s="364">
        <v>35844973000191</v>
      </c>
      <c r="D184" s="365" t="s">
        <v>13</v>
      </c>
      <c r="E184" s="365" t="s">
        <v>616</v>
      </c>
      <c r="F184" s="365" t="s">
        <v>617</v>
      </c>
      <c r="G184" s="366"/>
      <c r="H184" s="366" t="s">
        <v>1339</v>
      </c>
      <c r="I184" s="366" t="s">
        <v>34</v>
      </c>
      <c r="J184" s="366" t="s">
        <v>608</v>
      </c>
      <c r="K184" s="367" t="s">
        <v>48</v>
      </c>
      <c r="L184" s="368"/>
      <c r="M184" s="368" t="s">
        <v>1421</v>
      </c>
      <c r="N184" s="367">
        <v>529125</v>
      </c>
      <c r="O184" s="367" t="s">
        <v>1323</v>
      </c>
      <c r="P184" s="371">
        <v>43895</v>
      </c>
      <c r="Q184" s="372">
        <v>81474113.209999993</v>
      </c>
      <c r="R184" s="372">
        <v>69455632.970119074</v>
      </c>
      <c r="S184" s="367">
        <v>15</v>
      </c>
      <c r="T184" s="369">
        <v>9.8084444317565467E-2</v>
      </c>
      <c r="U184" s="369">
        <v>1.267956755949192</v>
      </c>
      <c r="V184" s="369">
        <v>0.12085849883149202</v>
      </c>
      <c r="W184" s="369">
        <v>1.1848174073766287</v>
      </c>
      <c r="X184" s="369">
        <v>0.21776427230534212</v>
      </c>
      <c r="Y184" s="369">
        <v>1.6513460360688648</v>
      </c>
      <c r="Z184" s="369" t="s">
        <v>1424</v>
      </c>
      <c r="AA184" s="369" t="s">
        <v>1424</v>
      </c>
      <c r="AB184" s="369">
        <v>3.2611585784505619E-2</v>
      </c>
      <c r="AC184" s="373">
        <v>0.5365583372381324</v>
      </c>
      <c r="AD184" s="575">
        <v>35844975000180</v>
      </c>
      <c r="AE184" s="370" t="s">
        <v>2381</v>
      </c>
      <c r="AF184" s="370" t="s">
        <v>2323</v>
      </c>
      <c r="AG184" s="374" t="s">
        <v>721</v>
      </c>
      <c r="AH184" s="374" t="s">
        <v>2321</v>
      </c>
      <c r="AI184" s="374">
        <v>1000</v>
      </c>
      <c r="AJ184" s="374">
        <v>1000</v>
      </c>
      <c r="AK184" s="374">
        <v>1000</v>
      </c>
      <c r="AL184" s="369">
        <v>1.4370000000000001E-2</v>
      </c>
      <c r="AM184" s="369">
        <v>0.2</v>
      </c>
      <c r="AN184" s="369" t="s">
        <v>64</v>
      </c>
      <c r="AO184" s="367" t="s">
        <v>1326</v>
      </c>
      <c r="AP184" s="370" t="s">
        <v>13</v>
      </c>
      <c r="AQ184" s="376" t="s">
        <v>670</v>
      </c>
      <c r="AR184" s="369">
        <v>2.8740000000000003E-3</v>
      </c>
      <c r="AS184" s="369">
        <v>2.8740000000000003E-3</v>
      </c>
      <c r="AT184" s="369"/>
      <c r="AW184" s="711"/>
      <c r="AX184" s="711"/>
      <c r="AY184" s="712"/>
      <c r="AZ184" s="712"/>
      <c r="BA184" s="712"/>
      <c r="BB184" s="713"/>
      <c r="BC184" s="712"/>
      <c r="BD184" s="712"/>
      <c r="BE184" s="712"/>
      <c r="BF184" s="712"/>
      <c r="BG184" s="713"/>
      <c r="BH184" s="713"/>
      <c r="BI184" s="714"/>
      <c r="BJ184" s="714"/>
      <c r="BK184" s="714"/>
      <c r="BL184" s="713"/>
      <c r="BM184" s="713"/>
      <c r="BN184" s="713"/>
      <c r="BO184" s="713"/>
      <c r="BP184" s="713"/>
      <c r="BQ184" s="713"/>
      <c r="BR184" s="713"/>
      <c r="BS184" s="713"/>
      <c r="BT184" s="716"/>
      <c r="BU184" s="717"/>
      <c r="BV184" s="715"/>
      <c r="BW184" s="718"/>
    </row>
    <row r="185" spans="2:75" ht="15.75" customHeight="1">
      <c r="B185" s="363" t="s">
        <v>125</v>
      </c>
      <c r="C185" s="364">
        <v>40830356000177</v>
      </c>
      <c r="D185" s="365" t="s">
        <v>13</v>
      </c>
      <c r="E185" s="365" t="s">
        <v>616</v>
      </c>
      <c r="F185" s="365" t="s">
        <v>617</v>
      </c>
      <c r="G185" s="366" t="s">
        <v>34</v>
      </c>
      <c r="H185" s="366" t="s">
        <v>867</v>
      </c>
      <c r="I185" s="366" t="s">
        <v>34</v>
      </c>
      <c r="J185" s="366" t="s">
        <v>608</v>
      </c>
      <c r="K185" s="367" t="s">
        <v>48</v>
      </c>
      <c r="L185" s="368"/>
      <c r="M185" s="368" t="s">
        <v>34</v>
      </c>
      <c r="N185" s="367">
        <v>581410</v>
      </c>
      <c r="O185" s="367" t="s">
        <v>1323</v>
      </c>
      <c r="P185" s="371">
        <v>44286</v>
      </c>
      <c r="Q185" s="372">
        <v>30007400.629999999</v>
      </c>
      <c r="R185" s="372">
        <v>19080452.155714281</v>
      </c>
      <c r="S185" s="367">
        <v>32</v>
      </c>
      <c r="T185" s="369">
        <v>0.11673475076629614</v>
      </c>
      <c r="U185" s="369">
        <v>1.50905290760426</v>
      </c>
      <c r="V185" s="369">
        <v>0.14031672344726909</v>
      </c>
      <c r="W185" s="369">
        <v>1.3755730717636316</v>
      </c>
      <c r="X185" s="369" t="s">
        <v>1424</v>
      </c>
      <c r="Y185" s="369" t="s">
        <v>1424</v>
      </c>
      <c r="Z185" s="369" t="s">
        <v>1424</v>
      </c>
      <c r="AA185" s="369" t="s">
        <v>1424</v>
      </c>
      <c r="AB185" s="369">
        <v>6.1540181325382505E-2</v>
      </c>
      <c r="AC185" s="373">
        <v>0.58616993769389925</v>
      </c>
      <c r="AD185" s="575">
        <v>40830170000118</v>
      </c>
      <c r="AE185" s="370" t="s">
        <v>2381</v>
      </c>
      <c r="AF185" s="370" t="s">
        <v>2323</v>
      </c>
      <c r="AG185" s="374" t="s">
        <v>721</v>
      </c>
      <c r="AH185" s="374" t="s">
        <v>2318</v>
      </c>
      <c r="AI185" s="374">
        <v>5000</v>
      </c>
      <c r="AJ185" s="374">
        <v>5000</v>
      </c>
      <c r="AK185" s="374">
        <v>5000</v>
      </c>
      <c r="AL185" s="369">
        <v>0.02</v>
      </c>
      <c r="AM185" s="369">
        <v>0.2</v>
      </c>
      <c r="AN185" s="369" t="s">
        <v>64</v>
      </c>
      <c r="AO185" s="367" t="s">
        <v>1326</v>
      </c>
      <c r="AP185" s="370" t="s">
        <v>13</v>
      </c>
      <c r="AQ185" s="376" t="s">
        <v>670</v>
      </c>
      <c r="AR185" s="369">
        <v>4.0000000000000001E-3</v>
      </c>
      <c r="AS185" s="369">
        <v>4.0000000000000001E-3</v>
      </c>
      <c r="AT185" s="369"/>
      <c r="AW185" s="711"/>
      <c r="AX185" s="711"/>
      <c r="AY185" s="712"/>
      <c r="AZ185" s="712"/>
      <c r="BA185" s="712"/>
      <c r="BB185" s="713"/>
      <c r="BC185" s="712"/>
      <c r="BD185" s="712"/>
      <c r="BE185" s="712"/>
      <c r="BF185" s="712"/>
      <c r="BG185" s="713"/>
      <c r="BH185" s="713"/>
      <c r="BI185" s="714"/>
      <c r="BJ185" s="714"/>
      <c r="BK185" s="714"/>
      <c r="BL185" s="218"/>
      <c r="BM185" s="713"/>
      <c r="BN185" s="713"/>
      <c r="BO185" s="713"/>
      <c r="BP185" s="713"/>
      <c r="BQ185" s="713"/>
      <c r="BR185" s="713"/>
      <c r="BS185" s="713"/>
      <c r="BT185" s="716"/>
      <c r="BU185" s="717"/>
      <c r="BV185" s="715"/>
      <c r="BW185" s="718"/>
    </row>
    <row r="186" spans="2:75" ht="15.75" customHeight="1">
      <c r="B186" s="363" t="s">
        <v>467</v>
      </c>
      <c r="C186" s="364">
        <v>41902590000125</v>
      </c>
      <c r="D186" s="365" t="s">
        <v>13</v>
      </c>
      <c r="E186" s="365" t="s">
        <v>616</v>
      </c>
      <c r="F186" s="365" t="s">
        <v>617</v>
      </c>
      <c r="G186" s="366" t="s">
        <v>34</v>
      </c>
      <c r="H186" s="366" t="s">
        <v>867</v>
      </c>
      <c r="I186" s="366" t="s">
        <v>34</v>
      </c>
      <c r="J186" s="366" t="s">
        <v>608</v>
      </c>
      <c r="K186" s="367" t="s">
        <v>48</v>
      </c>
      <c r="L186" s="368"/>
      <c r="M186" s="368" t="s">
        <v>34</v>
      </c>
      <c r="N186" s="367">
        <v>601322</v>
      </c>
      <c r="O186" s="367" t="s">
        <v>1323</v>
      </c>
      <c r="P186" s="371">
        <v>44398</v>
      </c>
      <c r="Q186" s="372">
        <v>56551214.560000002</v>
      </c>
      <c r="R186" s="372">
        <v>39268678.518690467</v>
      </c>
      <c r="S186" s="367">
        <v>32</v>
      </c>
      <c r="T186" s="369">
        <v>0.12062792168465686</v>
      </c>
      <c r="U186" s="369">
        <v>1.5593806879403349</v>
      </c>
      <c r="V186" s="369">
        <v>0.14312963781900256</v>
      </c>
      <c r="W186" s="369">
        <v>1.4031490382476808</v>
      </c>
      <c r="X186" s="369" t="s">
        <v>1424</v>
      </c>
      <c r="Y186" s="369" t="s">
        <v>1424</v>
      </c>
      <c r="Z186" s="369" t="s">
        <v>1424</v>
      </c>
      <c r="AA186" s="369" t="s">
        <v>1424</v>
      </c>
      <c r="AB186" s="369">
        <v>6.3415274646687989E-2</v>
      </c>
      <c r="AC186" s="373">
        <v>0.60954543904476666</v>
      </c>
      <c r="AD186" s="575">
        <v>41902547000160</v>
      </c>
      <c r="AE186" s="370" t="s">
        <v>2381</v>
      </c>
      <c r="AF186" s="370" t="s">
        <v>2323</v>
      </c>
      <c r="AG186" s="374" t="s">
        <v>721</v>
      </c>
      <c r="AH186" s="374" t="s">
        <v>2318</v>
      </c>
      <c r="AI186" s="374">
        <v>5000</v>
      </c>
      <c r="AJ186" s="374">
        <v>5000</v>
      </c>
      <c r="AK186" s="374">
        <v>5000</v>
      </c>
      <c r="AL186" s="369">
        <v>0.02</v>
      </c>
      <c r="AM186" s="369">
        <v>0.2</v>
      </c>
      <c r="AN186" s="369" t="s">
        <v>64</v>
      </c>
      <c r="AO186" s="367" t="s">
        <v>1326</v>
      </c>
      <c r="AP186" s="370" t="s">
        <v>718</v>
      </c>
      <c r="AQ186" s="376" t="s">
        <v>661</v>
      </c>
      <c r="AR186" s="369">
        <v>4.0000000000000001E-3</v>
      </c>
      <c r="AS186" s="369">
        <v>4.0000000000000001E-3</v>
      </c>
      <c r="AT186" s="369"/>
      <c r="AW186" s="711"/>
      <c r="AX186" s="711"/>
      <c r="AY186" s="712"/>
      <c r="AZ186" s="712"/>
      <c r="BA186" s="712"/>
      <c r="BB186" s="713"/>
      <c r="BC186" s="712"/>
      <c r="BD186" s="712"/>
      <c r="BE186" s="712"/>
      <c r="BF186" s="712"/>
      <c r="BG186" s="713"/>
      <c r="BH186" s="713"/>
      <c r="BI186" s="714"/>
      <c r="BJ186" s="714"/>
      <c r="BK186" s="714"/>
      <c r="BL186" s="713"/>
      <c r="BM186" s="713"/>
      <c r="BN186" s="713"/>
      <c r="BO186" s="713"/>
      <c r="BP186" s="713"/>
      <c r="BQ186" s="713"/>
      <c r="BR186" s="713"/>
      <c r="BS186" s="713"/>
      <c r="BT186" s="716"/>
      <c r="BU186" s="717"/>
      <c r="BV186" s="715"/>
      <c r="BW186" s="718"/>
    </row>
    <row r="187" spans="2:75" ht="15.75" customHeight="1">
      <c r="B187" s="363" t="s">
        <v>806</v>
      </c>
      <c r="C187" s="364">
        <v>33346541000125</v>
      </c>
      <c r="D187" s="365" t="s">
        <v>13</v>
      </c>
      <c r="E187" s="365" t="s">
        <v>615</v>
      </c>
      <c r="F187" s="365" t="s">
        <v>619</v>
      </c>
      <c r="G187" s="366" t="s">
        <v>34</v>
      </c>
      <c r="H187" s="366" t="s">
        <v>867</v>
      </c>
      <c r="I187" s="366" t="s">
        <v>34</v>
      </c>
      <c r="J187" s="366"/>
      <c r="K187" s="367" t="s">
        <v>48</v>
      </c>
      <c r="L187" s="368"/>
      <c r="M187" s="368" t="s">
        <v>34</v>
      </c>
      <c r="N187" s="367">
        <v>497258</v>
      </c>
      <c r="O187" s="367" t="s">
        <v>1323</v>
      </c>
      <c r="P187" s="371">
        <v>43616</v>
      </c>
      <c r="Q187" s="372">
        <v>222934343.90000001</v>
      </c>
      <c r="R187" s="372">
        <v>163084247.14857149</v>
      </c>
      <c r="S187" s="367">
        <v>31</v>
      </c>
      <c r="T187" s="369">
        <v>7.6467571268174606E-2</v>
      </c>
      <c r="U187" s="369">
        <v>0.98851121882886228</v>
      </c>
      <c r="V187" s="369">
        <v>9.9275318496678144E-2</v>
      </c>
      <c r="W187" s="369">
        <v>0.97323007165363107</v>
      </c>
      <c r="X187" s="369">
        <v>0.15066304221112525</v>
      </c>
      <c r="Y187" s="369">
        <v>1.1425052186180604</v>
      </c>
      <c r="Z187" s="369">
        <v>0.21628855984500905</v>
      </c>
      <c r="AA187" s="369">
        <v>1.22945429237143</v>
      </c>
      <c r="AB187" s="369">
        <v>5.2737606450054667E-2</v>
      </c>
      <c r="AC187" s="373">
        <v>-2.0835543773249574E-2</v>
      </c>
      <c r="AD187" s="575">
        <v>31556580000121</v>
      </c>
      <c r="AE187" s="370" t="s">
        <v>2382</v>
      </c>
      <c r="AF187" s="370" t="s">
        <v>738</v>
      </c>
      <c r="AG187" s="374" t="s">
        <v>738</v>
      </c>
      <c r="AH187" s="374" t="s">
        <v>2321</v>
      </c>
      <c r="AI187" s="374">
        <v>25000</v>
      </c>
      <c r="AJ187" s="374">
        <v>10000</v>
      </c>
      <c r="AK187" s="374">
        <v>25000</v>
      </c>
      <c r="AL187" s="369">
        <v>1.9E-2</v>
      </c>
      <c r="AM187" s="369">
        <v>0.2</v>
      </c>
      <c r="AN187" s="369" t="s">
        <v>64</v>
      </c>
      <c r="AO187" s="367" t="s">
        <v>1326</v>
      </c>
      <c r="AP187" s="370" t="s">
        <v>13</v>
      </c>
      <c r="AQ187" s="376" t="s">
        <v>666</v>
      </c>
      <c r="AR187" s="369">
        <v>5.0666666666666664E-3</v>
      </c>
      <c r="AS187" s="369">
        <v>5.0666666666666664E-3</v>
      </c>
      <c r="AT187" s="369"/>
      <c r="AW187" s="711"/>
      <c r="AX187" s="711"/>
      <c r="AY187" s="712"/>
      <c r="AZ187" s="712"/>
      <c r="BA187" s="712"/>
      <c r="BB187" s="713"/>
      <c r="BC187" s="712"/>
      <c r="BD187" s="712"/>
      <c r="BE187" s="712"/>
      <c r="BF187" s="712"/>
      <c r="BG187" s="713"/>
      <c r="BH187" s="713"/>
      <c r="BI187" s="714"/>
      <c r="BJ187" s="714"/>
      <c r="BK187" s="714"/>
      <c r="BL187" s="713"/>
      <c r="BM187" s="713"/>
      <c r="BN187" s="713"/>
      <c r="BO187" s="713"/>
      <c r="BP187" s="713"/>
      <c r="BQ187" s="713"/>
      <c r="BR187" s="713"/>
      <c r="BS187" s="713"/>
      <c r="BT187" s="716"/>
      <c r="BU187" s="717"/>
      <c r="BV187" s="715"/>
      <c r="BW187" s="718"/>
    </row>
    <row r="188" spans="2:75" ht="15.75" customHeight="1">
      <c r="B188" s="363" t="s">
        <v>807</v>
      </c>
      <c r="C188" s="364">
        <v>38068882000108</v>
      </c>
      <c r="D188" s="365" t="s">
        <v>14</v>
      </c>
      <c r="E188" s="365" t="s">
        <v>607</v>
      </c>
      <c r="F188" s="365"/>
      <c r="G188" s="366"/>
      <c r="H188" s="366" t="s">
        <v>34</v>
      </c>
      <c r="I188" s="366" t="s">
        <v>34</v>
      </c>
      <c r="J188" s="366" t="s">
        <v>611</v>
      </c>
      <c r="K188" s="367"/>
      <c r="L188" s="368"/>
      <c r="M188" s="368" t="s">
        <v>34</v>
      </c>
      <c r="N188" s="367">
        <v>559741</v>
      </c>
      <c r="O188" s="367" t="s">
        <v>1323</v>
      </c>
      <c r="P188" s="371">
        <v>44138</v>
      </c>
      <c r="Q188" s="372">
        <v>9713880.7599999998</v>
      </c>
      <c r="R188" s="372">
        <v>12309041.669484133</v>
      </c>
      <c r="S188" s="367">
        <v>34</v>
      </c>
      <c r="T188" s="369">
        <v>-0.25607155200387532</v>
      </c>
      <c r="U188" s="369">
        <v>-3.3102869331499272</v>
      </c>
      <c r="V188" s="369">
        <v>-0.21117285655945572</v>
      </c>
      <c r="W188" s="369">
        <v>-2.0702001004160762</v>
      </c>
      <c r="X188" s="369" t="s">
        <v>1424</v>
      </c>
      <c r="Y188" s="369" t="s">
        <v>1424</v>
      </c>
      <c r="Z188" s="369" t="s">
        <v>1424</v>
      </c>
      <c r="AA188" s="369" t="s">
        <v>1424</v>
      </c>
      <c r="AB188" s="369">
        <v>0.21022287141928164</v>
      </c>
      <c r="AC188" s="373">
        <v>-1.4852528410284342</v>
      </c>
      <c r="AD188" s="575">
        <v>38090006000170</v>
      </c>
      <c r="AE188" s="370" t="s">
        <v>2383</v>
      </c>
      <c r="AF188" s="370" t="s">
        <v>2320</v>
      </c>
      <c r="AG188" s="374" t="s">
        <v>59</v>
      </c>
      <c r="AH188" s="374" t="s">
        <v>2318</v>
      </c>
      <c r="AI188" s="374">
        <v>5000</v>
      </c>
      <c r="AJ188" s="374">
        <v>1000</v>
      </c>
      <c r="AK188" s="374">
        <v>5000</v>
      </c>
      <c r="AL188" s="369">
        <v>1.8000000000000002E-2</v>
      </c>
      <c r="AM188" s="369">
        <v>0.18</v>
      </c>
      <c r="AN188" s="369" t="s">
        <v>668</v>
      </c>
      <c r="AO188" s="367" t="s">
        <v>1326</v>
      </c>
      <c r="AP188" s="370" t="s">
        <v>718</v>
      </c>
      <c r="AQ188" s="376" t="s">
        <v>689</v>
      </c>
      <c r="AR188" s="369">
        <v>4.7999999999999996E-3</v>
      </c>
      <c r="AS188" s="369">
        <v>4.7999999999999996E-3</v>
      </c>
      <c r="AT188" s="369"/>
      <c r="AW188" s="711"/>
      <c r="AX188" s="711"/>
      <c r="AY188" s="712"/>
      <c r="AZ188" s="712"/>
      <c r="BA188" s="712"/>
      <c r="BB188" s="713"/>
      <c r="BC188" s="712"/>
      <c r="BD188" s="712"/>
      <c r="BE188" s="712"/>
      <c r="BF188" s="712"/>
      <c r="BG188" s="713"/>
      <c r="BH188" s="713"/>
      <c r="BI188" s="714"/>
      <c r="BJ188" s="714"/>
      <c r="BK188" s="714"/>
      <c r="BL188" s="218"/>
      <c r="BM188" s="713"/>
      <c r="BN188" s="713"/>
      <c r="BO188" s="713"/>
      <c r="BP188" s="713"/>
      <c r="BQ188" s="713"/>
      <c r="BR188" s="713"/>
      <c r="BS188" s="713"/>
      <c r="BT188" s="716"/>
      <c r="BU188" s="717"/>
      <c r="BV188" s="715"/>
      <c r="BW188" s="718"/>
    </row>
    <row r="189" spans="2:75" ht="15.75" customHeight="1">
      <c r="B189" s="363" t="s">
        <v>808</v>
      </c>
      <c r="C189" s="364">
        <v>12047839000164</v>
      </c>
      <c r="D189" s="365" t="s">
        <v>14</v>
      </c>
      <c r="E189" s="365" t="s">
        <v>607</v>
      </c>
      <c r="F189" s="365"/>
      <c r="G189" s="366"/>
      <c r="H189" s="366" t="s">
        <v>34</v>
      </c>
      <c r="I189" s="366" t="s">
        <v>34</v>
      </c>
      <c r="J189" s="366" t="s">
        <v>611</v>
      </c>
      <c r="K189" s="367"/>
      <c r="L189" s="368"/>
      <c r="M189" s="368" t="s">
        <v>34</v>
      </c>
      <c r="N189" s="367">
        <v>253091</v>
      </c>
      <c r="O189" s="367" t="s">
        <v>1323</v>
      </c>
      <c r="P189" s="371">
        <v>40386</v>
      </c>
      <c r="Q189" s="372">
        <v>3479366.15</v>
      </c>
      <c r="R189" s="372">
        <v>6494276.2323809545</v>
      </c>
      <c r="S189" s="367">
        <v>5</v>
      </c>
      <c r="T189" s="369">
        <v>-0.28847773770429042</v>
      </c>
      <c r="U189" s="369">
        <v>-3.7292080207828504</v>
      </c>
      <c r="V189" s="369">
        <v>-0.2330538854522286</v>
      </c>
      <c r="W189" s="369">
        <v>-2.2847073479338071</v>
      </c>
      <c r="X189" s="369">
        <v>-0.11919756321957031</v>
      </c>
      <c r="Y189" s="369">
        <v>-0.9038967753888828</v>
      </c>
      <c r="Z189" s="369">
        <v>0.22968477859522207</v>
      </c>
      <c r="AA189" s="369">
        <v>1.3056027426445205</v>
      </c>
      <c r="AB189" s="369">
        <v>0.22467802491266095</v>
      </c>
      <c r="AC189" s="373">
        <v>-1.500935527361263</v>
      </c>
      <c r="AD189" s="575">
        <v>0</v>
      </c>
      <c r="AE189" s="370" t="s">
        <v>2336</v>
      </c>
      <c r="AF189" s="370" t="s">
        <v>730</v>
      </c>
      <c r="AG189" s="374" t="s">
        <v>730</v>
      </c>
      <c r="AH189" s="374" t="s">
        <v>2318</v>
      </c>
      <c r="AI189" s="374">
        <v>25000</v>
      </c>
      <c r="AJ189" s="374">
        <v>5000</v>
      </c>
      <c r="AK189" s="374">
        <v>0</v>
      </c>
      <c r="AL189" s="369">
        <v>1.3000000000000001E-2</v>
      </c>
      <c r="AM189" s="369" t="s">
        <v>34</v>
      </c>
      <c r="AN189" s="369" t="s">
        <v>34</v>
      </c>
      <c r="AO189" s="367" t="s">
        <v>1326</v>
      </c>
      <c r="AP189" s="370" t="s">
        <v>718</v>
      </c>
      <c r="AQ189" s="376" t="s">
        <v>689</v>
      </c>
      <c r="AR189" s="369">
        <v>4.5499999999999994E-3</v>
      </c>
      <c r="AS189" s="369">
        <v>4.5499999999999994E-3</v>
      </c>
      <c r="AT189" s="369"/>
      <c r="AW189" s="711"/>
      <c r="AX189" s="711"/>
      <c r="AY189" s="712"/>
      <c r="AZ189" s="712"/>
      <c r="BA189" s="712"/>
      <c r="BB189" s="713"/>
      <c r="BC189" s="712"/>
      <c r="BD189" s="712"/>
      <c r="BE189" s="712"/>
      <c r="BF189" s="712"/>
      <c r="BG189" s="713"/>
      <c r="BH189" s="713"/>
      <c r="BI189" s="714"/>
      <c r="BJ189" s="714"/>
      <c r="BK189" s="714"/>
      <c r="BL189" s="713"/>
      <c r="BM189" s="713"/>
      <c r="BN189" s="713"/>
      <c r="BO189" s="713"/>
      <c r="BP189" s="713"/>
      <c r="BQ189" s="713"/>
      <c r="BR189" s="713"/>
      <c r="BS189" s="713"/>
      <c r="BT189" s="716"/>
      <c r="BU189" s="717"/>
      <c r="BV189" s="715"/>
      <c r="BW189" s="718"/>
    </row>
    <row r="190" spans="2:75" ht="15.75" customHeight="1">
      <c r="B190" s="363" t="s">
        <v>126</v>
      </c>
      <c r="C190" s="364">
        <v>12239939000192</v>
      </c>
      <c r="D190" s="365" t="s">
        <v>14</v>
      </c>
      <c r="E190" s="365" t="s">
        <v>607</v>
      </c>
      <c r="F190" s="365"/>
      <c r="G190" s="366"/>
      <c r="H190" s="366" t="s">
        <v>34</v>
      </c>
      <c r="I190" s="366" t="s">
        <v>34</v>
      </c>
      <c r="J190" s="366" t="s">
        <v>608</v>
      </c>
      <c r="K190" s="367" t="s">
        <v>48</v>
      </c>
      <c r="L190" s="368"/>
      <c r="M190" s="368" t="s">
        <v>34</v>
      </c>
      <c r="N190" s="367">
        <v>287393</v>
      </c>
      <c r="O190" s="367" t="s">
        <v>1323</v>
      </c>
      <c r="P190" s="371">
        <v>40808</v>
      </c>
      <c r="Q190" s="372">
        <v>202626812.46000001</v>
      </c>
      <c r="R190" s="372">
        <v>216161014.83876982</v>
      </c>
      <c r="S190" s="367">
        <v>29</v>
      </c>
      <c r="T190" s="369">
        <v>8.4920931945067002E-2</v>
      </c>
      <c r="U190" s="369">
        <v>1.0977894622375515</v>
      </c>
      <c r="V190" s="369">
        <v>-5.6988330490041483E-2</v>
      </c>
      <c r="W190" s="369">
        <v>-0.55867619269435753</v>
      </c>
      <c r="X190" s="369">
        <v>3.9738523978498641E-2</v>
      </c>
      <c r="Y190" s="369">
        <v>0.30134444625107332</v>
      </c>
      <c r="Z190" s="369">
        <v>9.5110963298846052E-2</v>
      </c>
      <c r="AA190" s="369">
        <v>0.54064154924857033</v>
      </c>
      <c r="AB190" s="369">
        <v>0.19726729251221967</v>
      </c>
      <c r="AC190" s="373">
        <v>-0.69136399603495635</v>
      </c>
      <c r="AD190" s="575">
        <v>12241282000106</v>
      </c>
      <c r="AE190" s="370" t="s">
        <v>2336</v>
      </c>
      <c r="AF190" s="370" t="s">
        <v>730</v>
      </c>
      <c r="AG190" s="374" t="s">
        <v>730</v>
      </c>
      <c r="AH190" s="374" t="s">
        <v>2321</v>
      </c>
      <c r="AI190" s="374">
        <v>5000</v>
      </c>
      <c r="AJ190" s="374">
        <v>5000</v>
      </c>
      <c r="AK190" s="374">
        <v>1000</v>
      </c>
      <c r="AL190" s="369">
        <v>0.02</v>
      </c>
      <c r="AM190" s="369">
        <v>0.2</v>
      </c>
      <c r="AN190" s="369" t="s">
        <v>668</v>
      </c>
      <c r="AO190" s="367" t="s">
        <v>1326</v>
      </c>
      <c r="AP190" s="370" t="s">
        <v>718</v>
      </c>
      <c r="AQ190" s="376" t="s">
        <v>661</v>
      </c>
      <c r="AR190" s="369">
        <v>6.6000000000000008E-3</v>
      </c>
      <c r="AS190" s="369">
        <v>6.6000000000000008E-3</v>
      </c>
      <c r="AT190" s="369"/>
      <c r="AW190" s="711"/>
      <c r="AX190" s="711"/>
      <c r="AY190" s="712"/>
      <c r="AZ190" s="712"/>
      <c r="BA190" s="712"/>
      <c r="BB190" s="713"/>
      <c r="BC190" s="712"/>
      <c r="BD190" s="712"/>
      <c r="BE190" s="712"/>
      <c r="BF190" s="712"/>
      <c r="BG190" s="713"/>
      <c r="BH190" s="713"/>
      <c r="BI190" s="714"/>
      <c r="BJ190" s="714"/>
      <c r="BK190" s="714"/>
      <c r="BL190" s="713"/>
      <c r="BM190" s="713"/>
      <c r="BN190" s="713"/>
      <c r="BO190" s="713"/>
      <c r="BP190" s="713"/>
      <c r="BQ190" s="713"/>
      <c r="BR190" s="713"/>
      <c r="BS190" s="713"/>
      <c r="BT190" s="716"/>
      <c r="BU190" s="717"/>
      <c r="BV190" s="715"/>
      <c r="BW190" s="718"/>
    </row>
    <row r="191" spans="2:75" ht="15.75" customHeight="1">
      <c r="B191" s="363" t="s">
        <v>809</v>
      </c>
      <c r="C191" s="364">
        <v>26845868000186</v>
      </c>
      <c r="D191" s="365" t="s">
        <v>13</v>
      </c>
      <c r="E191" s="365" t="s">
        <v>615</v>
      </c>
      <c r="F191" s="365" t="s">
        <v>619</v>
      </c>
      <c r="G191" s="366" t="s">
        <v>34</v>
      </c>
      <c r="H191" s="366" t="s">
        <v>1340</v>
      </c>
      <c r="I191" s="366" t="s">
        <v>34</v>
      </c>
      <c r="J191" s="366"/>
      <c r="K191" s="367" t="s">
        <v>48</v>
      </c>
      <c r="L191" s="368"/>
      <c r="M191" s="368" t="s">
        <v>34</v>
      </c>
      <c r="N191" s="367">
        <v>459453</v>
      </c>
      <c r="O191" s="367" t="s">
        <v>1323</v>
      </c>
      <c r="P191" s="371">
        <v>43153</v>
      </c>
      <c r="Q191" s="372">
        <v>35382378.710000001</v>
      </c>
      <c r="R191" s="372">
        <v>104408577.59702383</v>
      </c>
      <c r="S191" s="367">
        <v>5</v>
      </c>
      <c r="T191" s="369">
        <v>-9.2823772168551089E-2</v>
      </c>
      <c r="U191" s="369">
        <v>-1.1999510202936965</v>
      </c>
      <c r="V191" s="369">
        <v>-7.4030549366697507E-2</v>
      </c>
      <c r="W191" s="369">
        <v>-0.72574692235431626</v>
      </c>
      <c r="X191" s="369">
        <v>3.6914392377587424E-2</v>
      </c>
      <c r="Y191" s="369">
        <v>0.27992854328806394</v>
      </c>
      <c r="Z191" s="369">
        <v>4.8819613549762497E-2</v>
      </c>
      <c r="AA191" s="369">
        <v>0.27750651016253897</v>
      </c>
      <c r="AB191" s="369">
        <v>7.8978902493760356E-2</v>
      </c>
      <c r="AC191" s="373">
        <v>-2.1643337522034689</v>
      </c>
      <c r="AD191" s="575">
        <v>0</v>
      </c>
      <c r="AE191" s="370" t="s">
        <v>2336</v>
      </c>
      <c r="AF191" s="370" t="s">
        <v>730</v>
      </c>
      <c r="AG191" s="374" t="s">
        <v>730</v>
      </c>
      <c r="AH191" s="374" t="s">
        <v>2318</v>
      </c>
      <c r="AI191" s="374">
        <v>25000</v>
      </c>
      <c r="AJ191" s="374">
        <v>5000</v>
      </c>
      <c r="AK191" s="374">
        <v>5000</v>
      </c>
      <c r="AL191" s="369">
        <v>1.5149999999999999E-2</v>
      </c>
      <c r="AM191" s="369" t="s">
        <v>34</v>
      </c>
      <c r="AN191" s="369" t="s">
        <v>34</v>
      </c>
      <c r="AO191" s="367" t="s">
        <v>1326</v>
      </c>
      <c r="AP191" s="370" t="s">
        <v>13</v>
      </c>
      <c r="AQ191" s="376" t="s">
        <v>681</v>
      </c>
      <c r="AR191" s="369">
        <v>4.0400000000000002E-3</v>
      </c>
      <c r="AS191" s="369">
        <v>4.0400000000000002E-3</v>
      </c>
      <c r="AT191" s="369"/>
      <c r="AW191" s="711"/>
      <c r="AX191" s="711"/>
      <c r="AY191" s="712"/>
      <c r="AZ191" s="712"/>
      <c r="BA191" s="712"/>
      <c r="BB191" s="713"/>
      <c r="BC191" s="712"/>
      <c r="BD191" s="712"/>
      <c r="BE191" s="712"/>
      <c r="BF191" s="712"/>
      <c r="BG191" s="713"/>
      <c r="BH191" s="713"/>
      <c r="BI191" s="714"/>
      <c r="BJ191" s="714"/>
      <c r="BK191" s="714"/>
      <c r="BL191" s="713"/>
      <c r="BM191" s="713"/>
      <c r="BN191" s="713"/>
      <c r="BO191" s="713"/>
      <c r="BP191" s="713"/>
      <c r="BQ191" s="713"/>
      <c r="BR191" s="713"/>
      <c r="BS191" s="713"/>
      <c r="BT191" s="716"/>
      <c r="BU191" s="717"/>
      <c r="BV191" s="715"/>
      <c r="BW191" s="718"/>
    </row>
    <row r="192" spans="2:75" ht="15.75" customHeight="1">
      <c r="B192" s="363" t="s">
        <v>810</v>
      </c>
      <c r="C192" s="364">
        <v>38443033000189</v>
      </c>
      <c r="D192" s="365" t="s">
        <v>11</v>
      </c>
      <c r="E192" s="365" t="s">
        <v>621</v>
      </c>
      <c r="F192" s="365" t="s">
        <v>694</v>
      </c>
      <c r="G192" s="366" t="s">
        <v>740</v>
      </c>
      <c r="H192" s="366" t="s">
        <v>34</v>
      </c>
      <c r="I192" s="366"/>
      <c r="J192" s="366" t="s">
        <v>608</v>
      </c>
      <c r="K192" s="367" t="s">
        <v>48</v>
      </c>
      <c r="L192" s="368"/>
      <c r="M192" s="368" t="s">
        <v>1421</v>
      </c>
      <c r="N192" s="367">
        <v>576859</v>
      </c>
      <c r="O192" s="367" t="s">
        <v>1323</v>
      </c>
      <c r="P192" s="371">
        <v>44244</v>
      </c>
      <c r="Q192" s="372">
        <v>330195128.29000002</v>
      </c>
      <c r="R192" s="372">
        <v>386715855.77492064</v>
      </c>
      <c r="S192" s="367">
        <v>30</v>
      </c>
      <c r="T192" s="369">
        <v>5.3881292991532659E-2</v>
      </c>
      <c r="U192" s="369">
        <v>0.69653399112601933</v>
      </c>
      <c r="V192" s="369">
        <v>8.5801713343960806E-2</v>
      </c>
      <c r="W192" s="369">
        <v>0.84114368898792746</v>
      </c>
      <c r="X192" s="369" t="s">
        <v>1424</v>
      </c>
      <c r="Y192" s="369" t="s">
        <v>1424</v>
      </c>
      <c r="Z192" s="369" t="s">
        <v>1424</v>
      </c>
      <c r="AA192" s="369" t="s">
        <v>1424</v>
      </c>
      <c r="AB192" s="369">
        <v>3.6191374632457293E-2</v>
      </c>
      <c r="AC192" s="373">
        <v>-0.39148907030165569</v>
      </c>
      <c r="AD192" s="575">
        <v>25108905000100</v>
      </c>
      <c r="AE192" s="370" t="s">
        <v>2336</v>
      </c>
      <c r="AF192" s="370" t="s">
        <v>730</v>
      </c>
      <c r="AG192" s="374" t="s">
        <v>730</v>
      </c>
      <c r="AH192" s="374" t="s">
        <v>2321</v>
      </c>
      <c r="AI192" s="374">
        <v>1000</v>
      </c>
      <c r="AJ192" s="374">
        <v>1000</v>
      </c>
      <c r="AK192" s="374">
        <v>1000</v>
      </c>
      <c r="AL192" s="369">
        <v>9.7999999999999997E-3</v>
      </c>
      <c r="AM192" s="369" t="s">
        <v>34</v>
      </c>
      <c r="AN192" s="369" t="s">
        <v>34</v>
      </c>
      <c r="AO192" s="367" t="s">
        <v>1326</v>
      </c>
      <c r="AP192" s="370" t="s">
        <v>11</v>
      </c>
      <c r="AQ192" s="376" t="s">
        <v>677</v>
      </c>
      <c r="AR192" s="369" t="s">
        <v>34</v>
      </c>
      <c r="AS192" s="369" t="s">
        <v>34</v>
      </c>
      <c r="AT192" s="369"/>
      <c r="AW192" s="711"/>
      <c r="AX192" s="711"/>
      <c r="AY192" s="712"/>
      <c r="AZ192" s="712"/>
      <c r="BA192" s="712"/>
      <c r="BB192" s="713"/>
      <c r="BC192" s="712"/>
      <c r="BD192" s="712"/>
      <c r="BE192" s="712"/>
      <c r="BF192" s="712"/>
      <c r="BG192" s="713"/>
      <c r="BH192" s="713"/>
      <c r="BI192" s="714"/>
      <c r="BJ192" s="714"/>
      <c r="BK192" s="714"/>
      <c r="BL192" s="713"/>
      <c r="BM192" s="713"/>
      <c r="BN192" s="713"/>
      <c r="BO192" s="713"/>
      <c r="BP192" s="713"/>
      <c r="BQ192" s="713"/>
      <c r="BR192" s="713"/>
      <c r="BS192" s="713"/>
      <c r="BT192" s="716"/>
      <c r="BU192" s="717"/>
      <c r="BV192" s="715"/>
      <c r="BW192" s="718"/>
    </row>
    <row r="193" spans="2:75" ht="15.75" customHeight="1">
      <c r="B193" s="363" t="s">
        <v>811</v>
      </c>
      <c r="C193" s="364">
        <v>5104498000156</v>
      </c>
      <c r="D193" s="365" t="s">
        <v>11</v>
      </c>
      <c r="E193" s="365" t="s">
        <v>621</v>
      </c>
      <c r="F193" s="365" t="s">
        <v>674</v>
      </c>
      <c r="G193" s="366" t="s">
        <v>867</v>
      </c>
      <c r="H193" s="366" t="s">
        <v>34</v>
      </c>
      <c r="I193" s="366"/>
      <c r="J193" s="366" t="s">
        <v>608</v>
      </c>
      <c r="K193" s="367" t="s">
        <v>48</v>
      </c>
      <c r="L193" s="368"/>
      <c r="M193" s="368" t="s">
        <v>1421</v>
      </c>
      <c r="N193" s="367">
        <v>107816</v>
      </c>
      <c r="O193" s="367" t="s">
        <v>1323</v>
      </c>
      <c r="P193" s="371">
        <v>37536</v>
      </c>
      <c r="Q193" s="372">
        <v>85348361.390000001</v>
      </c>
      <c r="R193" s="372">
        <v>122265005.12444444</v>
      </c>
      <c r="S193" s="367">
        <v>3</v>
      </c>
      <c r="T193" s="369">
        <v>4.1237345241207146E-2</v>
      </c>
      <c r="U193" s="369">
        <v>0.53308321069454245</v>
      </c>
      <c r="V193" s="369">
        <v>4.5247776064356593E-2</v>
      </c>
      <c r="W193" s="369">
        <v>0.44357950201645263</v>
      </c>
      <c r="X193" s="369">
        <v>6.0057765437360411E-2</v>
      </c>
      <c r="Y193" s="369">
        <v>0.45542894543819906</v>
      </c>
      <c r="Z193" s="369">
        <v>0.14131868160018191</v>
      </c>
      <c r="AA193" s="369">
        <v>0.80330120007327011</v>
      </c>
      <c r="AB193" s="369">
        <v>5.5799258341438888E-2</v>
      </c>
      <c r="AC193" s="373">
        <v>-0.92020955028450002</v>
      </c>
      <c r="AD193" s="575">
        <v>14951623000154</v>
      </c>
      <c r="AE193" s="370" t="s">
        <v>2336</v>
      </c>
      <c r="AF193" s="370" t="s">
        <v>730</v>
      </c>
      <c r="AG193" s="374" t="s">
        <v>730</v>
      </c>
      <c r="AH193" s="374" t="s">
        <v>2321</v>
      </c>
      <c r="AI193" s="374">
        <v>1000</v>
      </c>
      <c r="AJ193" s="374">
        <v>1000</v>
      </c>
      <c r="AK193" s="374">
        <v>1000</v>
      </c>
      <c r="AL193" s="369">
        <v>5.0000000000000001E-3</v>
      </c>
      <c r="AM193" s="369" t="s">
        <v>34</v>
      </c>
      <c r="AN193" s="369" t="s">
        <v>34</v>
      </c>
      <c r="AO193" s="367" t="s">
        <v>1326</v>
      </c>
      <c r="AP193" s="370" t="s">
        <v>11</v>
      </c>
      <c r="AQ193" s="376" t="s">
        <v>675</v>
      </c>
      <c r="AR193" s="369">
        <v>1.6000000000000001E-3</v>
      </c>
      <c r="AS193" s="369">
        <v>1.6000000000000001E-3</v>
      </c>
      <c r="AT193" s="369"/>
      <c r="AW193" s="711"/>
      <c r="AX193" s="711"/>
      <c r="AY193" s="712"/>
      <c r="AZ193" s="712"/>
      <c r="BA193" s="712"/>
      <c r="BB193" s="713"/>
      <c r="BC193" s="712"/>
      <c r="BD193" s="712"/>
      <c r="BE193" s="712"/>
      <c r="BF193" s="712"/>
      <c r="BG193" s="713"/>
      <c r="BH193" s="713"/>
      <c r="BI193" s="714"/>
      <c r="BJ193" s="714"/>
      <c r="BK193" s="714"/>
      <c r="BL193" s="713"/>
      <c r="BM193" s="713"/>
      <c r="BN193" s="713"/>
      <c r="BO193" s="713"/>
      <c r="BP193" s="713"/>
      <c r="BQ193" s="713"/>
      <c r="BR193" s="713"/>
      <c r="BS193" s="713"/>
      <c r="BT193" s="716"/>
      <c r="BU193" s="717"/>
      <c r="BV193" s="715"/>
      <c r="BW193" s="718"/>
    </row>
    <row r="194" spans="2:75" ht="15.75" customHeight="1">
      <c r="B194" s="363" t="s">
        <v>1549</v>
      </c>
      <c r="C194" s="364">
        <v>25108905000100</v>
      </c>
      <c r="D194" s="365" t="s">
        <v>11</v>
      </c>
      <c r="E194" s="365" t="s">
        <v>621</v>
      </c>
      <c r="F194" s="365" t="s">
        <v>694</v>
      </c>
      <c r="G194" s="366" t="s">
        <v>740</v>
      </c>
      <c r="H194" s="366" t="s">
        <v>34</v>
      </c>
      <c r="I194" s="366"/>
      <c r="J194" s="366" t="s">
        <v>608</v>
      </c>
      <c r="K194" s="367" t="s">
        <v>48</v>
      </c>
      <c r="L194" s="368"/>
      <c r="M194" s="368"/>
      <c r="N194" s="367">
        <v>432016</v>
      </c>
      <c r="O194" s="367" t="s">
        <v>1323</v>
      </c>
      <c r="P194" s="371">
        <v>42733</v>
      </c>
      <c r="Q194" s="372">
        <v>500860645.56999999</v>
      </c>
      <c r="R194" s="372">
        <v>534864293.56289661</v>
      </c>
      <c r="S194" s="367">
        <v>0</v>
      </c>
      <c r="T194" s="369">
        <v>6.4380906075456323E-2</v>
      </c>
      <c r="U194" s="369">
        <v>0.72415086400975093</v>
      </c>
      <c r="V194" s="369">
        <v>9.2612220456388838E-2</v>
      </c>
      <c r="W194" s="369">
        <v>0.84996795474816844</v>
      </c>
      <c r="X194" s="369">
        <v>0.18749600665433719</v>
      </c>
      <c r="Y194" s="369">
        <v>1.3184326287817545</v>
      </c>
      <c r="Z194" s="369">
        <v>0.22481498078942042</v>
      </c>
      <c r="AA194" s="369">
        <v>1.2285157807432099</v>
      </c>
      <c r="AB194" s="369">
        <v>3.6642577227716959E-2</v>
      </c>
      <c r="AC194" s="373">
        <v>-0.38724720188376455</v>
      </c>
      <c r="AD194" s="575">
        <v>0</v>
      </c>
      <c r="AE194" s="370" t="s">
        <v>2336</v>
      </c>
      <c r="AF194" s="370" t="s">
        <v>730</v>
      </c>
      <c r="AG194" s="374" t="s">
        <v>730</v>
      </c>
      <c r="AH194" s="374" t="s">
        <v>2321</v>
      </c>
      <c r="AI194" s="374">
        <v>1000</v>
      </c>
      <c r="AJ194" s="374">
        <v>1000</v>
      </c>
      <c r="AK194" s="374">
        <v>1000</v>
      </c>
      <c r="AL194" s="369">
        <v>2.0000000000000001E-4</v>
      </c>
      <c r="AM194" s="369" t="s">
        <v>34</v>
      </c>
      <c r="AN194" s="369" t="s">
        <v>34</v>
      </c>
      <c r="AO194" s="367" t="s">
        <v>1326</v>
      </c>
      <c r="AP194" s="370" t="s">
        <v>11</v>
      </c>
      <c r="AQ194" s="376" t="s">
        <v>677</v>
      </c>
      <c r="AR194" s="369">
        <v>3.3000000000000004E-3</v>
      </c>
      <c r="AS194" s="369">
        <v>3.3000000000000004E-3</v>
      </c>
      <c r="AT194" s="369"/>
      <c r="AW194" s="711"/>
      <c r="AX194" s="711"/>
      <c r="AY194" s="712"/>
      <c r="AZ194" s="712"/>
      <c r="BA194" s="712"/>
      <c r="BB194" s="713"/>
      <c r="BC194" s="712"/>
      <c r="BD194" s="712"/>
      <c r="BE194" s="712"/>
      <c r="BF194" s="712"/>
      <c r="BG194" s="713"/>
      <c r="BH194" s="713"/>
      <c r="BI194" s="714"/>
      <c r="BJ194" s="714"/>
      <c r="BK194" s="714"/>
      <c r="BL194" s="713"/>
      <c r="BM194" s="713"/>
      <c r="BN194" s="713"/>
      <c r="BO194" s="713"/>
      <c r="BP194" s="713"/>
      <c r="BQ194" s="713"/>
      <c r="BR194" s="713"/>
      <c r="BS194" s="713"/>
      <c r="BT194" s="716"/>
      <c r="BU194" s="717"/>
      <c r="BV194" s="715"/>
      <c r="BW194" s="718"/>
    </row>
    <row r="195" spans="2:75" ht="15.75" customHeight="1">
      <c r="B195" s="363" t="s">
        <v>812</v>
      </c>
      <c r="C195" s="364">
        <v>9636393000107</v>
      </c>
      <c r="D195" s="365" t="s">
        <v>11</v>
      </c>
      <c r="E195" s="365" t="s">
        <v>620</v>
      </c>
      <c r="F195" s="365" t="s">
        <v>674</v>
      </c>
      <c r="G195" s="366" t="s">
        <v>740</v>
      </c>
      <c r="H195" s="366" t="s">
        <v>34</v>
      </c>
      <c r="I195" s="366"/>
      <c r="J195" s="366" t="s">
        <v>608</v>
      </c>
      <c r="K195" s="367" t="s">
        <v>48</v>
      </c>
      <c r="L195" s="368"/>
      <c r="M195" s="368" t="s">
        <v>34</v>
      </c>
      <c r="N195" s="367">
        <v>217018</v>
      </c>
      <c r="O195" s="367" t="s">
        <v>1323</v>
      </c>
      <c r="P195" s="371">
        <v>39706</v>
      </c>
      <c r="Q195" s="372">
        <v>2607300906.21</v>
      </c>
      <c r="R195" s="372">
        <v>1236068084.8405557</v>
      </c>
      <c r="S195" s="367">
        <v>0</v>
      </c>
      <c r="T195" s="369">
        <v>8.2870779758294821E-2</v>
      </c>
      <c r="U195" s="369">
        <v>1.0712867447676391</v>
      </c>
      <c r="V195" s="369">
        <v>0.11565162255560368</v>
      </c>
      <c r="W195" s="369">
        <v>1.1337726094569527</v>
      </c>
      <c r="X195" s="369">
        <v>0.14636187644631682</v>
      </c>
      <c r="Y195" s="369">
        <v>1.10988869727138</v>
      </c>
      <c r="Z195" s="369">
        <v>0.17613207773154027</v>
      </c>
      <c r="AA195" s="369">
        <v>1.001191829778312</v>
      </c>
      <c r="AB195" s="369">
        <v>1.7520036111370067E-3</v>
      </c>
      <c r="AC195" s="373">
        <v>7.0273098250547967</v>
      </c>
      <c r="AD195" s="575">
        <v>0</v>
      </c>
      <c r="AE195" s="370" t="s">
        <v>2336</v>
      </c>
      <c r="AF195" s="370" t="s">
        <v>730</v>
      </c>
      <c r="AG195" s="374" t="s">
        <v>730</v>
      </c>
      <c r="AH195" s="374" t="s">
        <v>2321</v>
      </c>
      <c r="AI195" s="374">
        <v>100</v>
      </c>
      <c r="AJ195" s="374">
        <v>100</v>
      </c>
      <c r="AK195" s="374">
        <v>100</v>
      </c>
      <c r="AL195" s="369">
        <v>3.4999999999999996E-3</v>
      </c>
      <c r="AM195" s="369" t="s">
        <v>34</v>
      </c>
      <c r="AN195" s="369" t="s">
        <v>64</v>
      </c>
      <c r="AO195" s="367" t="s">
        <v>1326</v>
      </c>
      <c r="AP195" s="370" t="s">
        <v>11</v>
      </c>
      <c r="AQ195" s="376" t="s">
        <v>664</v>
      </c>
      <c r="AR195" s="369">
        <v>1.1666666666666665E-3</v>
      </c>
      <c r="AS195" s="369">
        <v>1.1666666666666665E-3</v>
      </c>
      <c r="AT195" s="369"/>
      <c r="AW195" s="711"/>
      <c r="AX195" s="711"/>
      <c r="AY195" s="712"/>
      <c r="AZ195" s="712"/>
      <c r="BA195" s="712"/>
      <c r="BB195" s="713"/>
      <c r="BC195" s="712"/>
      <c r="BD195" s="712"/>
      <c r="BE195" s="712"/>
      <c r="BF195" s="712"/>
      <c r="BG195" s="713"/>
      <c r="BH195" s="713"/>
      <c r="BI195" s="714"/>
      <c r="BJ195" s="714"/>
      <c r="BK195" s="714"/>
      <c r="BL195" s="713"/>
      <c r="BM195" s="713"/>
      <c r="BN195" s="713"/>
      <c r="BO195" s="713"/>
      <c r="BP195" s="713"/>
      <c r="BQ195" s="713"/>
      <c r="BR195" s="713"/>
      <c r="BS195" s="713"/>
      <c r="BT195" s="716"/>
      <c r="BU195" s="717"/>
      <c r="BV195" s="715"/>
      <c r="BW195" s="718"/>
    </row>
    <row r="196" spans="2:75" ht="15.75" customHeight="1">
      <c r="B196" s="363" t="s">
        <v>127</v>
      </c>
      <c r="C196" s="364">
        <v>30282227000138</v>
      </c>
      <c r="D196" s="365" t="s">
        <v>14</v>
      </c>
      <c r="E196" s="365" t="s">
        <v>607</v>
      </c>
      <c r="F196" s="365"/>
      <c r="G196" s="366"/>
      <c r="H196" s="366" t="s">
        <v>34</v>
      </c>
      <c r="I196" s="366" t="s">
        <v>34</v>
      </c>
      <c r="J196" s="366" t="s">
        <v>608</v>
      </c>
      <c r="K196" s="367" t="s">
        <v>48</v>
      </c>
      <c r="L196" s="368"/>
      <c r="M196" s="368" t="s">
        <v>1421</v>
      </c>
      <c r="N196" s="367">
        <v>478210</v>
      </c>
      <c r="O196" s="367" t="s">
        <v>1323</v>
      </c>
      <c r="P196" s="371">
        <v>43404</v>
      </c>
      <c r="Q196" s="372">
        <v>140178269.15000001</v>
      </c>
      <c r="R196" s="372">
        <v>203620156.62817463</v>
      </c>
      <c r="S196" s="367">
        <v>32</v>
      </c>
      <c r="T196" s="369">
        <v>4.4731376927314326E-2</v>
      </c>
      <c r="U196" s="369">
        <v>0.57825124027073427</v>
      </c>
      <c r="V196" s="369">
        <v>-0.1410142498717174</v>
      </c>
      <c r="W196" s="369">
        <v>-1.3824111630669482</v>
      </c>
      <c r="X196" s="369">
        <v>-6.8148042047311952E-2</v>
      </c>
      <c r="Y196" s="369">
        <v>-0.51677898265555944</v>
      </c>
      <c r="Z196" s="369">
        <v>-1.2395292148417059E-2</v>
      </c>
      <c r="AA196" s="369">
        <v>-7.0458858979826414E-2</v>
      </c>
      <c r="AB196" s="369">
        <v>0.20026253850525461</v>
      </c>
      <c r="AC196" s="373">
        <v>-1.1438755105983729</v>
      </c>
      <c r="AD196" s="575">
        <v>0</v>
      </c>
      <c r="AE196" s="370" t="s">
        <v>2336</v>
      </c>
      <c r="AF196" s="370" t="s">
        <v>730</v>
      </c>
      <c r="AG196" s="374" t="s">
        <v>730</v>
      </c>
      <c r="AH196" s="374" t="s">
        <v>2321</v>
      </c>
      <c r="AI196" s="374">
        <v>1000</v>
      </c>
      <c r="AJ196" s="374">
        <v>1000</v>
      </c>
      <c r="AK196" s="374">
        <v>1000</v>
      </c>
      <c r="AL196" s="369">
        <v>1.2500000000000001E-2</v>
      </c>
      <c r="AM196" s="369">
        <v>0.1</v>
      </c>
      <c r="AN196" s="369" t="s">
        <v>668</v>
      </c>
      <c r="AO196" s="367" t="s">
        <v>1326</v>
      </c>
      <c r="AP196" s="370" t="s">
        <v>718</v>
      </c>
      <c r="AQ196" s="376" t="s">
        <v>661</v>
      </c>
      <c r="AR196" s="369">
        <v>3.3333333333333335E-3</v>
      </c>
      <c r="AS196" s="369">
        <v>3.3333333333333335E-3</v>
      </c>
      <c r="AT196" s="369"/>
      <c r="AW196" s="711"/>
      <c r="AX196" s="711"/>
      <c r="AY196" s="712"/>
      <c r="AZ196" s="712"/>
      <c r="BA196" s="712"/>
      <c r="BB196" s="713"/>
      <c r="BC196" s="712"/>
      <c r="BD196" s="712"/>
      <c r="BE196" s="712"/>
      <c r="BF196" s="712"/>
      <c r="BG196" s="713"/>
      <c r="BH196" s="713"/>
      <c r="BI196" s="714"/>
      <c r="BJ196" s="714"/>
      <c r="BK196" s="714"/>
      <c r="BL196" s="713"/>
      <c r="BM196" s="713"/>
      <c r="BN196" s="713"/>
      <c r="BO196" s="713"/>
      <c r="BP196" s="713"/>
      <c r="BQ196" s="713"/>
      <c r="BR196" s="713"/>
      <c r="BS196" s="713"/>
      <c r="BT196" s="716"/>
      <c r="BU196" s="717"/>
      <c r="BV196" s="715"/>
      <c r="BW196" s="718"/>
    </row>
    <row r="197" spans="2:75" ht="15.75" customHeight="1">
      <c r="B197" s="363" t="s">
        <v>128</v>
      </c>
      <c r="C197" s="364">
        <v>7965741000156</v>
      </c>
      <c r="D197" s="365" t="s">
        <v>13</v>
      </c>
      <c r="E197" s="365" t="s">
        <v>615</v>
      </c>
      <c r="F197" s="365" t="s">
        <v>619</v>
      </c>
      <c r="G197" s="366" t="s">
        <v>34</v>
      </c>
      <c r="H197" s="366" t="s">
        <v>1339</v>
      </c>
      <c r="I197" s="366" t="s">
        <v>34</v>
      </c>
      <c r="J197" s="366"/>
      <c r="K197" s="367" t="s">
        <v>48</v>
      </c>
      <c r="L197" s="368"/>
      <c r="M197" s="368" t="s">
        <v>1421</v>
      </c>
      <c r="N197" s="367">
        <v>170437</v>
      </c>
      <c r="O197" s="367" t="s">
        <v>1323</v>
      </c>
      <c r="P197" s="371">
        <v>38939</v>
      </c>
      <c r="Q197" s="372">
        <v>141480472.58000001</v>
      </c>
      <c r="R197" s="372">
        <v>136664657.23186511</v>
      </c>
      <c r="S197" s="367">
        <v>30</v>
      </c>
      <c r="T197" s="369">
        <v>0.10411955675981677</v>
      </c>
      <c r="U197" s="369">
        <v>1.3459738324316772</v>
      </c>
      <c r="V197" s="369">
        <v>0.11610385007482482</v>
      </c>
      <c r="W197" s="369">
        <v>1.1382059512744365</v>
      </c>
      <c r="X197" s="369">
        <v>0.17144493177073294</v>
      </c>
      <c r="Y197" s="369">
        <v>1.3000980623980509</v>
      </c>
      <c r="Z197" s="369">
        <v>0.24810852775283632</v>
      </c>
      <c r="AA197" s="369">
        <v>1.4103293056196267</v>
      </c>
      <c r="AB197" s="369">
        <v>3.1208846277110749E-2</v>
      </c>
      <c r="AC197" s="373">
        <v>0.42299733119296162</v>
      </c>
      <c r="AD197" s="575">
        <v>0</v>
      </c>
      <c r="AE197" s="370" t="s">
        <v>2336</v>
      </c>
      <c r="AF197" s="370" t="s">
        <v>730</v>
      </c>
      <c r="AG197" s="374" t="s">
        <v>730</v>
      </c>
      <c r="AH197" s="374" t="s">
        <v>2318</v>
      </c>
      <c r="AI197" s="374">
        <v>5000</v>
      </c>
      <c r="AJ197" s="374">
        <v>5000</v>
      </c>
      <c r="AK197" s="374">
        <v>0</v>
      </c>
      <c r="AL197" s="369">
        <v>6.9999999999999993E-3</v>
      </c>
      <c r="AM197" s="369">
        <v>0.2</v>
      </c>
      <c r="AN197" s="369" t="s">
        <v>64</v>
      </c>
      <c r="AO197" s="367" t="s">
        <v>1326</v>
      </c>
      <c r="AP197" s="370" t="s">
        <v>13</v>
      </c>
      <c r="AQ197" s="376" t="s">
        <v>670</v>
      </c>
      <c r="AR197" s="369">
        <v>1.8666666666666666E-3</v>
      </c>
      <c r="AS197" s="369">
        <v>1.8666666666666666E-3</v>
      </c>
      <c r="AT197" s="369"/>
      <c r="AW197" s="711"/>
      <c r="AX197" s="711"/>
      <c r="AY197" s="712"/>
      <c r="AZ197" s="712"/>
      <c r="BA197" s="712"/>
      <c r="BB197" s="713"/>
      <c r="BC197" s="712"/>
      <c r="BD197" s="712"/>
      <c r="BE197" s="712"/>
      <c r="BF197" s="712"/>
      <c r="BG197" s="713"/>
      <c r="BH197" s="713"/>
      <c r="BI197" s="714"/>
      <c r="BJ197" s="714"/>
      <c r="BK197" s="714"/>
      <c r="BL197" s="713"/>
      <c r="BM197" s="713"/>
      <c r="BN197" s="713"/>
      <c r="BO197" s="713"/>
      <c r="BP197" s="713"/>
      <c r="BQ197" s="713"/>
      <c r="BR197" s="713"/>
      <c r="BS197" s="713"/>
      <c r="BT197" s="716"/>
      <c r="BU197" s="717"/>
      <c r="BV197" s="715"/>
      <c r="BW197" s="718"/>
    </row>
    <row r="198" spans="2:75" ht="15.75" customHeight="1">
      <c r="B198" s="363" t="s">
        <v>813</v>
      </c>
      <c r="C198" s="364">
        <v>2539921000152</v>
      </c>
      <c r="D198" s="365" t="s">
        <v>11</v>
      </c>
      <c r="E198" s="365" t="s">
        <v>620</v>
      </c>
      <c r="F198" s="365" t="s">
        <v>665</v>
      </c>
      <c r="G198" s="366" t="s">
        <v>740</v>
      </c>
      <c r="H198" s="366" t="s">
        <v>34</v>
      </c>
      <c r="I198" s="366" t="s">
        <v>1306</v>
      </c>
      <c r="J198" s="366" t="s">
        <v>608</v>
      </c>
      <c r="K198" s="367" t="s">
        <v>48</v>
      </c>
      <c r="L198" s="368"/>
      <c r="M198" s="368" t="s">
        <v>34</v>
      </c>
      <c r="N198" s="367">
        <v>56448</v>
      </c>
      <c r="O198" s="367" t="s">
        <v>1323</v>
      </c>
      <c r="P198" s="371">
        <v>35971</v>
      </c>
      <c r="Q198" s="372">
        <v>200613335.31</v>
      </c>
      <c r="R198" s="372">
        <v>245201934.37575376</v>
      </c>
      <c r="S198" s="367">
        <v>1</v>
      </c>
      <c r="T198" s="369">
        <v>7.9533301100455533E-2</v>
      </c>
      <c r="U198" s="369">
        <v>1.0281425067441006</v>
      </c>
      <c r="V198" s="369">
        <v>0.10325257352867023</v>
      </c>
      <c r="W198" s="369">
        <v>1.0122204698551733</v>
      </c>
      <c r="X198" s="369">
        <v>0.13257337687783255</v>
      </c>
      <c r="Y198" s="369">
        <v>1.0053280002171499</v>
      </c>
      <c r="Z198" s="369">
        <v>0.18292153592415095</v>
      </c>
      <c r="AA198" s="369">
        <v>1.0397853112077653</v>
      </c>
      <c r="AB198" s="369">
        <v>7.5372799731017182E-3</v>
      </c>
      <c r="AC198" s="373">
        <v>0.15364609590869749</v>
      </c>
      <c r="AD198" s="575">
        <v>0</v>
      </c>
      <c r="AE198" s="370" t="s">
        <v>2336</v>
      </c>
      <c r="AF198" s="370" t="s">
        <v>730</v>
      </c>
      <c r="AG198" s="374" t="s">
        <v>730</v>
      </c>
      <c r="AH198" s="374" t="s">
        <v>2321</v>
      </c>
      <c r="AI198" s="374">
        <v>300</v>
      </c>
      <c r="AJ198" s="374">
        <v>100</v>
      </c>
      <c r="AK198" s="374">
        <v>100</v>
      </c>
      <c r="AL198" s="369">
        <v>5.1999999999999998E-3</v>
      </c>
      <c r="AM198" s="369" t="s">
        <v>34</v>
      </c>
      <c r="AN198" s="369" t="s">
        <v>34</v>
      </c>
      <c r="AO198" s="367" t="s">
        <v>1326</v>
      </c>
      <c r="AP198" s="370" t="s">
        <v>11</v>
      </c>
      <c r="AQ198" s="376" t="s">
        <v>664</v>
      </c>
      <c r="AR198" s="369">
        <v>1.6639999999999999E-3</v>
      </c>
      <c r="AS198" s="369">
        <v>1.6639999999999999E-3</v>
      </c>
      <c r="AT198" s="369"/>
      <c r="AW198" s="711"/>
      <c r="AX198" s="711"/>
      <c r="AY198" s="712"/>
      <c r="AZ198" s="712"/>
      <c r="BA198" s="712"/>
      <c r="BB198" s="712"/>
      <c r="BC198" s="712"/>
      <c r="BD198" s="712"/>
      <c r="BE198" s="712"/>
      <c r="BF198" s="712"/>
      <c r="BG198" s="713"/>
      <c r="BH198" s="713"/>
      <c r="BI198" s="714"/>
      <c r="BJ198" s="714"/>
      <c r="BK198" s="714"/>
      <c r="BL198" s="218"/>
      <c r="BM198" s="713"/>
      <c r="BN198" s="713"/>
      <c r="BO198" s="713"/>
      <c r="BP198" s="713"/>
      <c r="BQ198" s="713"/>
      <c r="BR198" s="713"/>
      <c r="BS198" s="713"/>
      <c r="BT198" s="713"/>
      <c r="BU198" s="713"/>
      <c r="BV198" s="715"/>
      <c r="BW198" s="712"/>
    </row>
    <row r="199" spans="2:75" ht="15.75" customHeight="1">
      <c r="B199" s="363" t="s">
        <v>814</v>
      </c>
      <c r="C199" s="364">
        <v>21185984000100</v>
      </c>
      <c r="D199" s="365" t="s">
        <v>11</v>
      </c>
      <c r="E199" s="365" t="s">
        <v>620</v>
      </c>
      <c r="F199" s="365" t="s">
        <v>665</v>
      </c>
      <c r="G199" s="366" t="s">
        <v>740</v>
      </c>
      <c r="H199" s="366" t="s">
        <v>34</v>
      </c>
      <c r="I199" s="366"/>
      <c r="J199" s="366" t="s">
        <v>608</v>
      </c>
      <c r="K199" s="367" t="s">
        <v>48</v>
      </c>
      <c r="L199" s="368"/>
      <c r="M199" s="368" t="s">
        <v>1421</v>
      </c>
      <c r="N199" s="367">
        <v>385883</v>
      </c>
      <c r="O199" s="367" t="s">
        <v>1323</v>
      </c>
      <c r="P199" s="371">
        <v>42003</v>
      </c>
      <c r="Q199" s="372">
        <v>575579940</v>
      </c>
      <c r="R199" s="372">
        <v>640552171.45900798</v>
      </c>
      <c r="S199" s="367">
        <v>10</v>
      </c>
      <c r="T199" s="369">
        <v>8.6486458670264721E-2</v>
      </c>
      <c r="U199" s="369">
        <v>1.1180273317758305</v>
      </c>
      <c r="V199" s="369">
        <v>0.11951103960933329</v>
      </c>
      <c r="W199" s="369">
        <v>1.171607801452516</v>
      </c>
      <c r="X199" s="369">
        <v>0.17176861230263074</v>
      </c>
      <c r="Y199" s="369">
        <v>1.3025525906714153</v>
      </c>
      <c r="Z199" s="369">
        <v>0.184719028614859</v>
      </c>
      <c r="AA199" s="369">
        <v>1.0500028423877821</v>
      </c>
      <c r="AB199" s="369">
        <v>3.0237420587593275E-3</v>
      </c>
      <c r="AC199" s="373">
        <v>5.2153221428023082</v>
      </c>
      <c r="AD199" s="575">
        <v>17137984000150</v>
      </c>
      <c r="AE199" s="370" t="s">
        <v>2336</v>
      </c>
      <c r="AF199" s="370" t="s">
        <v>730</v>
      </c>
      <c r="AG199" s="374" t="s">
        <v>730</v>
      </c>
      <c r="AH199" s="374" t="s">
        <v>2321</v>
      </c>
      <c r="AI199" s="374">
        <v>5000</v>
      </c>
      <c r="AJ199" s="374">
        <v>5000</v>
      </c>
      <c r="AK199" s="374">
        <v>5000</v>
      </c>
      <c r="AL199" s="369">
        <v>4.0000000000000001E-3</v>
      </c>
      <c r="AM199" s="369" t="s">
        <v>34</v>
      </c>
      <c r="AN199" s="369" t="s">
        <v>34</v>
      </c>
      <c r="AO199" s="367" t="s">
        <v>1326</v>
      </c>
      <c r="AP199" s="370" t="s">
        <v>11</v>
      </c>
      <c r="AQ199" s="376" t="s">
        <v>679</v>
      </c>
      <c r="AR199" s="369">
        <v>1.2800000000000001E-3</v>
      </c>
      <c r="AS199" s="369">
        <v>1.2800000000000001E-3</v>
      </c>
      <c r="AT199" s="369"/>
      <c r="AW199" s="711"/>
      <c r="AX199" s="711"/>
      <c r="AY199" s="712"/>
      <c r="AZ199" s="712"/>
      <c r="BA199" s="712"/>
      <c r="BB199" s="712"/>
      <c r="BC199" s="712"/>
      <c r="BD199" s="712"/>
      <c r="BE199" s="712"/>
      <c r="BF199" s="712"/>
      <c r="BG199" s="713"/>
      <c r="BH199" s="713"/>
      <c r="BI199" s="714"/>
      <c r="BJ199" s="714"/>
      <c r="BK199" s="714"/>
      <c r="BL199" s="218"/>
      <c r="BM199" s="713"/>
      <c r="BN199" s="713"/>
      <c r="BO199" s="713"/>
      <c r="BP199" s="713"/>
      <c r="BQ199" s="713"/>
      <c r="BR199" s="713"/>
      <c r="BS199" s="713"/>
      <c r="BT199" s="713"/>
      <c r="BU199" s="713"/>
      <c r="BV199" s="715"/>
      <c r="BW199" s="712"/>
    </row>
    <row r="200" spans="2:75" ht="15.75" customHeight="1">
      <c r="B200" s="363" t="s">
        <v>129</v>
      </c>
      <c r="C200" s="364">
        <v>11108013000103</v>
      </c>
      <c r="D200" s="365" t="s">
        <v>14</v>
      </c>
      <c r="E200" s="365" t="s">
        <v>607</v>
      </c>
      <c r="F200" s="365"/>
      <c r="G200" s="366"/>
      <c r="H200" s="366" t="s">
        <v>34</v>
      </c>
      <c r="I200" s="366" t="s">
        <v>34</v>
      </c>
      <c r="J200" s="366" t="s">
        <v>608</v>
      </c>
      <c r="K200" s="367" t="s">
        <v>48</v>
      </c>
      <c r="L200" s="368"/>
      <c r="M200" s="368" t="s">
        <v>34</v>
      </c>
      <c r="N200" s="367">
        <v>237191</v>
      </c>
      <c r="O200" s="367" t="s">
        <v>1323</v>
      </c>
      <c r="P200" s="371">
        <v>40115</v>
      </c>
      <c r="Q200" s="372">
        <v>328755442.54000002</v>
      </c>
      <c r="R200" s="372">
        <v>419214439.02190471</v>
      </c>
      <c r="S200" s="367">
        <v>7</v>
      </c>
      <c r="T200" s="369">
        <v>-4.7557062741357292E-2</v>
      </c>
      <c r="U200" s="369">
        <v>-0.61477943231009047</v>
      </c>
      <c r="V200" s="369">
        <v>-0.20575595734711072</v>
      </c>
      <c r="W200" s="369">
        <v>-2.0170963754580202</v>
      </c>
      <c r="X200" s="369">
        <v>-7.2582259416458905E-2</v>
      </c>
      <c r="Y200" s="369">
        <v>-0.55040445848816644</v>
      </c>
      <c r="Z200" s="369">
        <v>-1.1638072633453733E-2</v>
      </c>
      <c r="AA200" s="369">
        <v>-6.6154577775096035E-2</v>
      </c>
      <c r="AB200" s="369">
        <v>0.26726604703806317</v>
      </c>
      <c r="AC200" s="373">
        <v>-1.0914378368958988</v>
      </c>
      <c r="AD200" s="575">
        <v>0</v>
      </c>
      <c r="AE200" s="370" t="s">
        <v>2336</v>
      </c>
      <c r="AF200" s="370" t="s">
        <v>730</v>
      </c>
      <c r="AG200" s="374" t="s">
        <v>730</v>
      </c>
      <c r="AH200" s="374" t="s">
        <v>2321</v>
      </c>
      <c r="AI200" s="374">
        <v>5000</v>
      </c>
      <c r="AJ200" s="374">
        <v>1000</v>
      </c>
      <c r="AK200" s="374">
        <v>1000</v>
      </c>
      <c r="AL200" s="369">
        <v>0.02</v>
      </c>
      <c r="AM200" s="369">
        <v>0.2</v>
      </c>
      <c r="AN200" s="369" t="s">
        <v>2330</v>
      </c>
      <c r="AO200" s="367" t="s">
        <v>1326</v>
      </c>
      <c r="AP200" s="370" t="s">
        <v>718</v>
      </c>
      <c r="AQ200" s="376" t="s">
        <v>683</v>
      </c>
      <c r="AR200" s="369">
        <v>6.6000000000000008E-3</v>
      </c>
      <c r="AS200" s="369">
        <v>6.6000000000000008E-3</v>
      </c>
      <c r="AT200" s="369"/>
      <c r="AW200" s="711"/>
      <c r="AX200" s="711"/>
      <c r="AY200" s="712"/>
      <c r="AZ200" s="712"/>
      <c r="BA200" s="712"/>
      <c r="BB200" s="713"/>
      <c r="BC200" s="712"/>
      <c r="BD200" s="712"/>
      <c r="BE200" s="712"/>
      <c r="BF200" s="712"/>
      <c r="BG200" s="713"/>
      <c r="BH200" s="713"/>
      <c r="BI200" s="714"/>
      <c r="BJ200" s="714"/>
      <c r="BK200" s="714"/>
      <c r="BL200" s="713"/>
      <c r="BM200" s="713"/>
      <c r="BN200" s="713"/>
      <c r="BO200" s="713"/>
      <c r="BP200" s="713"/>
      <c r="BQ200" s="713"/>
      <c r="BR200" s="713"/>
      <c r="BS200" s="713"/>
      <c r="BT200" s="716"/>
      <c r="BU200" s="717"/>
      <c r="BV200" s="715"/>
      <c r="BW200" s="718"/>
    </row>
    <row r="201" spans="2:75" ht="15.75" customHeight="1">
      <c r="B201" s="363" t="s">
        <v>474</v>
      </c>
      <c r="C201" s="364">
        <v>9636619000161</v>
      </c>
      <c r="D201" s="365" t="s">
        <v>11</v>
      </c>
      <c r="E201" s="365" t="s">
        <v>620</v>
      </c>
      <c r="F201" s="365" t="s">
        <v>665</v>
      </c>
      <c r="G201" s="366" t="s">
        <v>740</v>
      </c>
      <c r="H201" s="366" t="s">
        <v>34</v>
      </c>
      <c r="I201" s="366" t="s">
        <v>1306</v>
      </c>
      <c r="J201" s="366" t="s">
        <v>608</v>
      </c>
      <c r="K201" s="367" t="s">
        <v>48</v>
      </c>
      <c r="L201" s="368"/>
      <c r="M201" s="368" t="s">
        <v>1421</v>
      </c>
      <c r="N201" s="367">
        <v>218111</v>
      </c>
      <c r="O201" s="367" t="s">
        <v>1323</v>
      </c>
      <c r="P201" s="371">
        <v>39731</v>
      </c>
      <c r="Q201" s="372">
        <v>619122466.57000005</v>
      </c>
      <c r="R201" s="372">
        <v>642876560.52563477</v>
      </c>
      <c r="S201" s="367">
        <v>0</v>
      </c>
      <c r="T201" s="369">
        <v>7.6553259069936486E-2</v>
      </c>
      <c r="U201" s="369">
        <v>0.98961892176690047</v>
      </c>
      <c r="V201" s="369">
        <v>0.10104028852784919</v>
      </c>
      <c r="W201" s="369">
        <v>0.99053267955169166</v>
      </c>
      <c r="X201" s="369">
        <v>0.12656958193643697</v>
      </c>
      <c r="Y201" s="369">
        <v>0.95980013252385665</v>
      </c>
      <c r="Z201" s="369">
        <v>0.16637399569525924</v>
      </c>
      <c r="AA201" s="369">
        <v>0.94572372802843063</v>
      </c>
      <c r="AB201" s="369">
        <v>1.5422483499167787E-3</v>
      </c>
      <c r="AC201" s="373">
        <v>-0.56868435150045693</v>
      </c>
      <c r="AD201" s="575">
        <v>14167491000174</v>
      </c>
      <c r="AE201" s="370" t="s">
        <v>2336</v>
      </c>
      <c r="AF201" s="370" t="s">
        <v>730</v>
      </c>
      <c r="AG201" s="374" t="s">
        <v>730</v>
      </c>
      <c r="AH201" s="374" t="s">
        <v>2321</v>
      </c>
      <c r="AI201" s="374">
        <v>300</v>
      </c>
      <c r="AJ201" s="374">
        <v>100</v>
      </c>
      <c r="AK201" s="374">
        <v>0</v>
      </c>
      <c r="AL201" s="369">
        <v>2.2000000000000001E-3</v>
      </c>
      <c r="AM201" s="369" t="s">
        <v>34</v>
      </c>
      <c r="AN201" s="369" t="s">
        <v>64</v>
      </c>
      <c r="AO201" s="367" t="s">
        <v>1326</v>
      </c>
      <c r="AP201" s="370" t="s">
        <v>11</v>
      </c>
      <c r="AQ201" s="376" t="s">
        <v>686</v>
      </c>
      <c r="AR201" s="369">
        <v>5.8666666666666665E-4</v>
      </c>
      <c r="AS201" s="369">
        <v>5.8666666666666665E-4</v>
      </c>
      <c r="AT201" s="369"/>
      <c r="AW201" s="711"/>
      <c r="AX201" s="711"/>
      <c r="AY201" s="712"/>
      <c r="AZ201" s="712"/>
      <c r="BA201" s="712"/>
      <c r="BB201" s="713"/>
      <c r="BC201" s="712"/>
      <c r="BD201" s="712"/>
      <c r="BE201" s="712"/>
      <c r="BF201" s="712"/>
      <c r="BG201" s="713"/>
      <c r="BH201" s="713"/>
      <c r="BI201" s="714"/>
      <c r="BJ201" s="714"/>
      <c r="BK201" s="714"/>
      <c r="BL201" s="713"/>
      <c r="BM201" s="713"/>
      <c r="BN201" s="713"/>
      <c r="BO201" s="713"/>
      <c r="BP201" s="713"/>
      <c r="BQ201" s="713"/>
      <c r="BR201" s="713"/>
      <c r="BS201" s="713"/>
      <c r="BT201" s="716"/>
      <c r="BU201" s="717"/>
      <c r="BV201" s="715"/>
      <c r="BW201" s="718"/>
    </row>
    <row r="202" spans="2:75" ht="15.75" customHeight="1">
      <c r="B202" s="363" t="s">
        <v>815</v>
      </c>
      <c r="C202" s="364">
        <v>5862906000139</v>
      </c>
      <c r="D202" s="365" t="s">
        <v>11</v>
      </c>
      <c r="E202" s="365" t="s">
        <v>620</v>
      </c>
      <c r="F202" s="365" t="s">
        <v>665</v>
      </c>
      <c r="G202" s="366" t="s">
        <v>740</v>
      </c>
      <c r="H202" s="366" t="s">
        <v>34</v>
      </c>
      <c r="I202" s="366"/>
      <c r="J202" s="366" t="s">
        <v>608</v>
      </c>
      <c r="K202" s="367" t="s">
        <v>48</v>
      </c>
      <c r="L202" s="368"/>
      <c r="M202" s="368" t="s">
        <v>34</v>
      </c>
      <c r="N202" s="367">
        <v>143529</v>
      </c>
      <c r="O202" s="367" t="s">
        <v>1323</v>
      </c>
      <c r="P202" s="371">
        <v>38502</v>
      </c>
      <c r="Q202" s="372">
        <v>408124332.89999998</v>
      </c>
      <c r="R202" s="372">
        <v>476743191.26055598</v>
      </c>
      <c r="S202" s="367">
        <v>1</v>
      </c>
      <c r="T202" s="369">
        <v>8.3387587799053753E-2</v>
      </c>
      <c r="U202" s="369">
        <v>1.0779676231818303</v>
      </c>
      <c r="V202" s="369">
        <v>0.11272098923649243</v>
      </c>
      <c r="W202" s="369">
        <v>1.1050426036676024</v>
      </c>
      <c r="X202" s="369">
        <v>0.15309574276991267</v>
      </c>
      <c r="Y202" s="369">
        <v>1.1609528288810667</v>
      </c>
      <c r="Z202" s="369">
        <v>0.18199696102350216</v>
      </c>
      <c r="AA202" s="369">
        <v>1.0345297277361472</v>
      </c>
      <c r="AB202" s="369">
        <v>1.6326311324063381E-3</v>
      </c>
      <c r="AC202" s="373">
        <v>5.9292331292113847</v>
      </c>
      <c r="AD202" s="575">
        <v>0</v>
      </c>
      <c r="AE202" s="370" t="s">
        <v>2336</v>
      </c>
      <c r="AF202" s="370" t="s">
        <v>730</v>
      </c>
      <c r="AG202" s="374" t="s">
        <v>730</v>
      </c>
      <c r="AH202" s="374" t="s">
        <v>2321</v>
      </c>
      <c r="AI202" s="374">
        <v>5000</v>
      </c>
      <c r="AJ202" s="374">
        <v>200</v>
      </c>
      <c r="AK202" s="374">
        <v>0</v>
      </c>
      <c r="AL202" s="369">
        <v>3.4000000000000002E-3</v>
      </c>
      <c r="AM202" s="369" t="s">
        <v>34</v>
      </c>
      <c r="AN202" s="369" t="s">
        <v>34</v>
      </c>
      <c r="AO202" s="367" t="s">
        <v>1326</v>
      </c>
      <c r="AP202" s="370" t="s">
        <v>11</v>
      </c>
      <c r="AQ202" s="376" t="s">
        <v>664</v>
      </c>
      <c r="AR202" s="369">
        <v>1.088E-3</v>
      </c>
      <c r="AS202" s="369">
        <v>1.088E-3</v>
      </c>
      <c r="AT202" s="369"/>
      <c r="AW202" s="711"/>
      <c r="AX202" s="711"/>
      <c r="AY202" s="712"/>
      <c r="AZ202" s="712"/>
      <c r="BA202" s="712"/>
      <c r="BB202" s="713"/>
      <c r="BC202" s="712"/>
      <c r="BD202" s="712"/>
      <c r="BE202" s="712"/>
      <c r="BF202" s="712"/>
      <c r="BG202" s="713"/>
      <c r="BH202" s="713"/>
      <c r="BI202" s="714"/>
      <c r="BJ202" s="714"/>
      <c r="BK202" s="714"/>
      <c r="BL202" s="713"/>
      <c r="BM202" s="713"/>
      <c r="BN202" s="713"/>
      <c r="BO202" s="713"/>
      <c r="BP202" s="713"/>
      <c r="BQ202" s="713"/>
      <c r="BR202" s="713"/>
      <c r="BS202" s="713"/>
      <c r="BT202" s="716"/>
      <c r="BU202" s="717"/>
      <c r="BV202" s="715"/>
      <c r="BW202" s="718"/>
    </row>
    <row r="203" spans="2:75" ht="15.75" customHeight="1">
      <c r="B203" s="363" t="s">
        <v>1550</v>
      </c>
      <c r="C203" s="364">
        <v>37327331000140</v>
      </c>
      <c r="D203" s="365" t="s">
        <v>14</v>
      </c>
      <c r="E203" s="365" t="s">
        <v>607</v>
      </c>
      <c r="F203" s="365"/>
      <c r="G203" s="366"/>
      <c r="H203" s="366" t="s">
        <v>34</v>
      </c>
      <c r="I203" s="366" t="s">
        <v>34</v>
      </c>
      <c r="J203" s="366" t="s">
        <v>608</v>
      </c>
      <c r="K203" s="367" t="s">
        <v>48</v>
      </c>
      <c r="L203" s="368"/>
      <c r="M203" s="368"/>
      <c r="N203" s="367">
        <v>548294</v>
      </c>
      <c r="O203" s="367" t="s">
        <v>1323</v>
      </c>
      <c r="P203" s="371">
        <v>44043</v>
      </c>
      <c r="Q203" s="372">
        <v>4694700.76</v>
      </c>
      <c r="R203" s="372">
        <v>19900439.164960314</v>
      </c>
      <c r="S203" s="367">
        <v>17</v>
      </c>
      <c r="T203" s="369">
        <v>-5.872811637738562E-3</v>
      </c>
      <c r="U203" s="369">
        <v>-6.6056877432735903E-2</v>
      </c>
      <c r="V203" s="369">
        <v>-9.2798667571979854E-2</v>
      </c>
      <c r="W203" s="369">
        <v>-0.85167911200934454</v>
      </c>
      <c r="X203" s="369">
        <v>1.9662966151670291E-2</v>
      </c>
      <c r="Y203" s="369">
        <v>0.13826585758056537</v>
      </c>
      <c r="Z203" s="369" t="s">
        <v>1424</v>
      </c>
      <c r="AA203" s="369" t="s">
        <v>1424</v>
      </c>
      <c r="AB203" s="369">
        <v>7.2810542127068945E-2</v>
      </c>
      <c r="AC203" s="373">
        <v>-2.7217876730569137</v>
      </c>
      <c r="AD203" s="575">
        <v>0</v>
      </c>
      <c r="AE203" s="370" t="s">
        <v>2336</v>
      </c>
      <c r="AF203" s="370" t="s">
        <v>730</v>
      </c>
      <c r="AG203" s="374" t="s">
        <v>730</v>
      </c>
      <c r="AH203" s="374" t="s">
        <v>2321</v>
      </c>
      <c r="AI203" s="374">
        <v>5000</v>
      </c>
      <c r="AJ203" s="374">
        <v>5000</v>
      </c>
      <c r="AK203" s="374">
        <v>1000</v>
      </c>
      <c r="AL203" s="369">
        <v>0.02</v>
      </c>
      <c r="AM203" s="369">
        <v>0.2</v>
      </c>
      <c r="AN203" s="369" t="s">
        <v>34</v>
      </c>
      <c r="AO203" s="367" t="s">
        <v>1326</v>
      </c>
      <c r="AP203" s="370" t="s">
        <v>13</v>
      </c>
      <c r="AQ203" s="376" t="s">
        <v>670</v>
      </c>
      <c r="AR203" s="369" t="s">
        <v>34</v>
      </c>
      <c r="AS203" s="369" t="s">
        <v>34</v>
      </c>
      <c r="AT203" s="369"/>
      <c r="AW203" s="711"/>
      <c r="AX203" s="711"/>
      <c r="AY203" s="712"/>
      <c r="AZ203" s="712"/>
      <c r="BA203" s="712"/>
      <c r="BB203" s="713"/>
      <c r="BC203" s="712"/>
      <c r="BD203" s="712"/>
      <c r="BE203" s="712"/>
      <c r="BF203" s="712"/>
      <c r="BG203" s="713"/>
      <c r="BH203" s="713"/>
      <c r="BI203" s="714"/>
      <c r="BJ203" s="714"/>
      <c r="BK203" s="714"/>
      <c r="BL203" s="218"/>
      <c r="BM203" s="713"/>
      <c r="BN203" s="713"/>
      <c r="BO203" s="713"/>
      <c r="BP203" s="713"/>
      <c r="BQ203" s="713"/>
      <c r="BR203" s="713"/>
      <c r="BS203" s="713"/>
      <c r="BT203" s="716"/>
      <c r="BU203" s="717"/>
      <c r="BV203" s="715"/>
      <c r="BW203" s="718"/>
    </row>
    <row r="204" spans="2:75" ht="15.75" customHeight="1">
      <c r="B204" s="363" t="s">
        <v>1551</v>
      </c>
      <c r="C204" s="364">
        <v>17898543000170</v>
      </c>
      <c r="D204" s="365" t="s">
        <v>11</v>
      </c>
      <c r="E204" s="365" t="s">
        <v>620</v>
      </c>
      <c r="F204" s="365" t="s">
        <v>674</v>
      </c>
      <c r="G204" s="366" t="s">
        <v>740</v>
      </c>
      <c r="H204" s="366" t="s">
        <v>34</v>
      </c>
      <c r="I204" s="366"/>
      <c r="J204" s="366" t="s">
        <v>608</v>
      </c>
      <c r="K204" s="367" t="s">
        <v>48</v>
      </c>
      <c r="L204" s="368"/>
      <c r="M204" s="368"/>
      <c r="N204" s="367">
        <v>339423</v>
      </c>
      <c r="O204" s="367" t="s">
        <v>1323</v>
      </c>
      <c r="P204" s="371">
        <v>41442</v>
      </c>
      <c r="Q204" s="372">
        <v>2435344821.4400001</v>
      </c>
      <c r="R204" s="372">
        <v>2665371307.8814669</v>
      </c>
      <c r="S204" s="367">
        <v>0</v>
      </c>
      <c r="T204" s="369">
        <v>8.7725633454393437E-2</v>
      </c>
      <c r="U204" s="369">
        <v>0.98673033876451932</v>
      </c>
      <c r="V204" s="369">
        <v>0.10798148475731106</v>
      </c>
      <c r="W204" s="369">
        <v>0.99102258101091378</v>
      </c>
      <c r="X204" s="369">
        <v>0.13675574795211132</v>
      </c>
      <c r="Y204" s="369">
        <v>0.96163776226935627</v>
      </c>
      <c r="Z204" s="369">
        <v>0.16735449078931519</v>
      </c>
      <c r="AA204" s="369">
        <v>0.91451927354208207</v>
      </c>
      <c r="AB204" s="369">
        <v>1.36171402756506E-3</v>
      </c>
      <c r="AC204" s="373">
        <v>-0.64831763157318723</v>
      </c>
      <c r="AD204" s="575">
        <v>0</v>
      </c>
      <c r="AE204" s="370" t="s">
        <v>2360</v>
      </c>
      <c r="AF204" s="370" t="s">
        <v>2326</v>
      </c>
      <c r="AG204" s="374" t="s">
        <v>1459</v>
      </c>
      <c r="AH204" s="374" t="s">
        <v>2321</v>
      </c>
      <c r="AI204" s="374">
        <v>0</v>
      </c>
      <c r="AJ204" s="374">
        <v>0</v>
      </c>
      <c r="AK204" s="374">
        <v>0</v>
      </c>
      <c r="AL204" s="369">
        <v>2E-3</v>
      </c>
      <c r="AM204" s="369" t="s">
        <v>34</v>
      </c>
      <c r="AN204" s="369" t="s">
        <v>64</v>
      </c>
      <c r="AO204" s="367" t="s">
        <v>1326</v>
      </c>
      <c r="AP204" s="370" t="s">
        <v>11</v>
      </c>
      <c r="AQ204" s="376" t="s">
        <v>1552</v>
      </c>
      <c r="AR204" s="369" t="s">
        <v>34</v>
      </c>
      <c r="AS204" s="369" t="s">
        <v>34</v>
      </c>
      <c r="AT204" s="369"/>
      <c r="AW204" s="711"/>
      <c r="AX204" s="711"/>
      <c r="AY204" s="712"/>
      <c r="AZ204" s="712"/>
      <c r="BA204" s="712"/>
      <c r="BB204" s="713"/>
      <c r="BC204" s="712"/>
      <c r="BD204" s="712"/>
      <c r="BE204" s="712"/>
      <c r="BF204" s="712"/>
      <c r="BG204" s="713"/>
      <c r="BH204" s="713"/>
      <c r="BI204" s="714"/>
      <c r="BJ204" s="714"/>
      <c r="BK204" s="714"/>
      <c r="BL204" s="218"/>
      <c r="BM204" s="713"/>
      <c r="BN204" s="713"/>
      <c r="BO204" s="713"/>
      <c r="BP204" s="713"/>
      <c r="BQ204" s="713"/>
      <c r="BR204" s="713"/>
      <c r="BS204" s="713"/>
      <c r="BT204" s="716"/>
      <c r="BU204" s="717"/>
      <c r="BV204" s="715"/>
      <c r="BW204" s="718"/>
    </row>
    <row r="205" spans="2:75" ht="15.75" customHeight="1">
      <c r="B205" s="363" t="s">
        <v>1553</v>
      </c>
      <c r="C205" s="364">
        <v>30618435000165</v>
      </c>
      <c r="D205" s="365" t="s">
        <v>14</v>
      </c>
      <c r="E205" s="365" t="s">
        <v>607</v>
      </c>
      <c r="F205" s="365"/>
      <c r="G205" s="366"/>
      <c r="H205" s="366" t="s">
        <v>34</v>
      </c>
      <c r="I205" s="366" t="s">
        <v>34</v>
      </c>
      <c r="J205" s="366" t="s">
        <v>608</v>
      </c>
      <c r="K205" s="367" t="s">
        <v>48</v>
      </c>
      <c r="L205" s="368"/>
      <c r="M205" s="368"/>
      <c r="N205" s="367">
        <v>483036</v>
      </c>
      <c r="O205" s="367" t="s">
        <v>1323</v>
      </c>
      <c r="P205" s="371">
        <v>43426</v>
      </c>
      <c r="Q205" s="372">
        <v>48755728.979999997</v>
      </c>
      <c r="R205" s="372">
        <v>53359136.763968289</v>
      </c>
      <c r="S205" s="367">
        <v>32</v>
      </c>
      <c r="T205" s="369">
        <v>-0.15286497513423014</v>
      </c>
      <c r="U205" s="369">
        <v>-1.7194120208644057</v>
      </c>
      <c r="V205" s="369">
        <v>-0.29639879422761628</v>
      </c>
      <c r="W205" s="369">
        <v>-2.7202617071264803</v>
      </c>
      <c r="X205" s="369">
        <v>-0.10629242516663717</v>
      </c>
      <c r="Y205" s="369">
        <v>-0.74742606006748058</v>
      </c>
      <c r="Z205" s="369">
        <v>1.169255760894905E-2</v>
      </c>
      <c r="AA205" s="369">
        <v>6.3894725740265182E-2</v>
      </c>
      <c r="AB205" s="369">
        <v>0.27677638848447295</v>
      </c>
      <c r="AC205" s="373">
        <v>-1.5050002381890404</v>
      </c>
      <c r="AD205" s="575">
        <v>29224691000199</v>
      </c>
      <c r="AE205" s="370" t="s">
        <v>2384</v>
      </c>
      <c r="AF205" s="370" t="s">
        <v>2326</v>
      </c>
      <c r="AG205" s="374" t="s">
        <v>1459</v>
      </c>
      <c r="AH205" s="374" t="s">
        <v>2339</v>
      </c>
      <c r="AI205" s="374">
        <v>5000</v>
      </c>
      <c r="AJ205" s="374">
        <v>1000</v>
      </c>
      <c r="AK205" s="374">
        <v>5000</v>
      </c>
      <c r="AL205" s="369">
        <v>5.9999999999999995E-4</v>
      </c>
      <c r="AM205" s="369" t="s">
        <v>34</v>
      </c>
      <c r="AN205" s="369" t="s">
        <v>668</v>
      </c>
      <c r="AO205" s="367" t="s">
        <v>1326</v>
      </c>
      <c r="AP205" s="370" t="s">
        <v>718</v>
      </c>
      <c r="AQ205" s="376" t="s">
        <v>689</v>
      </c>
      <c r="AR205" s="369" t="s">
        <v>34</v>
      </c>
      <c r="AS205" s="369" t="s">
        <v>34</v>
      </c>
      <c r="AT205" s="369"/>
      <c r="AW205" s="711"/>
      <c r="AX205" s="711"/>
      <c r="AY205" s="712"/>
      <c r="AZ205" s="712"/>
      <c r="BA205" s="712"/>
      <c r="BB205" s="713"/>
      <c r="BC205" s="712"/>
      <c r="BD205" s="712"/>
      <c r="BE205" s="712"/>
      <c r="BF205" s="712"/>
      <c r="BG205" s="713"/>
      <c r="BH205" s="713"/>
      <c r="BI205" s="714"/>
      <c r="BJ205" s="714"/>
      <c r="BK205" s="714"/>
      <c r="BL205" s="218"/>
      <c r="BM205" s="713"/>
      <c r="BN205" s="713"/>
      <c r="BO205" s="713"/>
      <c r="BP205" s="713"/>
      <c r="BQ205" s="713"/>
      <c r="BR205" s="713"/>
      <c r="BS205" s="713"/>
      <c r="BT205" s="716"/>
      <c r="BU205" s="717"/>
      <c r="BV205" s="715"/>
      <c r="BW205" s="718"/>
    </row>
    <row r="206" spans="2:75" ht="15.75" customHeight="1">
      <c r="B206" s="363" t="s">
        <v>130</v>
      </c>
      <c r="C206" s="364">
        <v>15390811000113</v>
      </c>
      <c r="D206" s="365" t="s">
        <v>14</v>
      </c>
      <c r="E206" s="365" t="s">
        <v>607</v>
      </c>
      <c r="F206" s="365"/>
      <c r="G206" s="366"/>
      <c r="H206" s="366" t="s">
        <v>34</v>
      </c>
      <c r="I206" s="366" t="s">
        <v>34</v>
      </c>
      <c r="J206" s="366" t="s">
        <v>608</v>
      </c>
      <c r="K206" s="367" t="s">
        <v>48</v>
      </c>
      <c r="L206" s="368"/>
      <c r="M206" s="368" t="s">
        <v>34</v>
      </c>
      <c r="N206" s="367">
        <v>305261</v>
      </c>
      <c r="O206" s="367" t="s">
        <v>1326</v>
      </c>
      <c r="P206" s="371">
        <v>41059</v>
      </c>
      <c r="Q206" s="372">
        <v>89391370.469999999</v>
      </c>
      <c r="R206" s="372">
        <v>116102468.65773807</v>
      </c>
      <c r="S206" s="367">
        <v>32</v>
      </c>
      <c r="T206" s="369">
        <v>-0.13365147982454728</v>
      </c>
      <c r="U206" s="369">
        <v>-1.7277387659705925</v>
      </c>
      <c r="V206" s="369">
        <v>-0.35414315902608651</v>
      </c>
      <c r="W206" s="369">
        <v>-3.4717871194352723</v>
      </c>
      <c r="X206" s="369">
        <v>-0.22288246110478482</v>
      </c>
      <c r="Y206" s="369">
        <v>-1.6901581915080306</v>
      </c>
      <c r="Z206" s="369">
        <v>-8.9059653560094154E-2</v>
      </c>
      <c r="AA206" s="369">
        <v>-0.50624394292991504</v>
      </c>
      <c r="AB206" s="369">
        <v>0.28381641124080759</v>
      </c>
      <c r="AC206" s="373">
        <v>-1.739799540318764</v>
      </c>
      <c r="AD206" s="575">
        <v>15165493000197</v>
      </c>
      <c r="AE206" s="370" t="s">
        <v>2384</v>
      </c>
      <c r="AF206" s="370" t="s">
        <v>2326</v>
      </c>
      <c r="AG206" s="374" t="s">
        <v>1459</v>
      </c>
      <c r="AH206" s="374" t="s">
        <v>2321</v>
      </c>
      <c r="AI206" s="374">
        <v>150000</v>
      </c>
      <c r="AJ206" s="374">
        <v>10000</v>
      </c>
      <c r="AK206" s="374">
        <v>150000</v>
      </c>
      <c r="AL206" s="369">
        <v>2.4E-2</v>
      </c>
      <c r="AM206" s="369">
        <v>0.2</v>
      </c>
      <c r="AN206" s="369" t="s">
        <v>668</v>
      </c>
      <c r="AO206" s="367" t="s">
        <v>1326</v>
      </c>
      <c r="AP206" s="370" t="s">
        <v>718</v>
      </c>
      <c r="AQ206" s="376" t="s">
        <v>667</v>
      </c>
      <c r="AR206" s="369">
        <v>4.0000000000000001E-3</v>
      </c>
      <c r="AS206" s="369">
        <v>4.0000000000000001E-3</v>
      </c>
      <c r="AT206" s="369"/>
      <c r="AW206" s="711"/>
      <c r="AX206" s="711"/>
      <c r="AY206" s="712"/>
      <c r="AZ206" s="712"/>
      <c r="BA206" s="712"/>
      <c r="BB206" s="713"/>
      <c r="BC206" s="712"/>
      <c r="BD206" s="712"/>
      <c r="BE206" s="712"/>
      <c r="BF206" s="712"/>
      <c r="BG206" s="713"/>
      <c r="BH206" s="713"/>
      <c r="BI206" s="714"/>
      <c r="BJ206" s="714"/>
      <c r="BK206" s="714"/>
      <c r="BL206" s="218"/>
      <c r="BM206" s="713"/>
      <c r="BN206" s="713"/>
      <c r="BO206" s="713"/>
      <c r="BP206" s="713"/>
      <c r="BQ206" s="713"/>
      <c r="BR206" s="713"/>
      <c r="BS206" s="713"/>
      <c r="BT206" s="716"/>
      <c r="BU206" s="717"/>
      <c r="BV206" s="715"/>
      <c r="BW206" s="718"/>
    </row>
    <row r="207" spans="2:75" ht="15.75" customHeight="1">
      <c r="B207" s="363" t="s">
        <v>131</v>
      </c>
      <c r="C207" s="364">
        <v>8323402000139</v>
      </c>
      <c r="D207" s="365" t="s">
        <v>14</v>
      </c>
      <c r="E207" s="365" t="s">
        <v>607</v>
      </c>
      <c r="F207" s="365"/>
      <c r="G207" s="366"/>
      <c r="H207" s="366" t="s">
        <v>34</v>
      </c>
      <c r="I207" s="366" t="s">
        <v>34</v>
      </c>
      <c r="J207" s="366" t="s">
        <v>608</v>
      </c>
      <c r="K207" s="367" t="s">
        <v>48</v>
      </c>
      <c r="L207" s="368" t="s">
        <v>1341</v>
      </c>
      <c r="M207" s="368" t="s">
        <v>1421</v>
      </c>
      <c r="N207" s="367">
        <v>212962</v>
      </c>
      <c r="O207" s="367" t="s">
        <v>1323</v>
      </c>
      <c r="P207" s="371">
        <v>39637</v>
      </c>
      <c r="Q207" s="372">
        <v>776566893.41999996</v>
      </c>
      <c r="R207" s="372">
        <v>1304257432.337023</v>
      </c>
      <c r="S207" s="367">
        <v>32</v>
      </c>
      <c r="T207" s="369">
        <v>-0.13040532884291178</v>
      </c>
      <c r="U207" s="369">
        <v>-1.685775138642801</v>
      </c>
      <c r="V207" s="369">
        <v>-0.35033315901940032</v>
      </c>
      <c r="W207" s="369">
        <v>-3.4344363797382589</v>
      </c>
      <c r="X207" s="369">
        <v>-0.20736963724060431</v>
      </c>
      <c r="Y207" s="369">
        <v>-1.572521630077836</v>
      </c>
      <c r="Z207" s="369">
        <v>-6.6470713024383121E-2</v>
      </c>
      <c r="AA207" s="369">
        <v>-0.37784108185555121</v>
      </c>
      <c r="AB207" s="369">
        <v>0.28344950058232576</v>
      </c>
      <c r="AC207" s="373">
        <v>-1.7217030490215228</v>
      </c>
      <c r="AD207" s="575">
        <v>15165493000197</v>
      </c>
      <c r="AE207" s="370" t="s">
        <v>2384</v>
      </c>
      <c r="AF207" s="370" t="s">
        <v>2326</v>
      </c>
      <c r="AG207" s="374" t="s">
        <v>1459</v>
      </c>
      <c r="AH207" s="374" t="s">
        <v>2321</v>
      </c>
      <c r="AI207" s="374">
        <v>150000</v>
      </c>
      <c r="AJ207" s="374">
        <v>10000</v>
      </c>
      <c r="AK207" s="374">
        <v>150000</v>
      </c>
      <c r="AL207" s="369">
        <v>1.8000000000000002E-2</v>
      </c>
      <c r="AM207" s="369">
        <v>0.2</v>
      </c>
      <c r="AN207" s="369" t="s">
        <v>668</v>
      </c>
      <c r="AO207" s="367" t="s">
        <v>1326</v>
      </c>
      <c r="AP207" s="370" t="s">
        <v>718</v>
      </c>
      <c r="AQ207" s="376" t="s">
        <v>667</v>
      </c>
      <c r="AR207" s="369" t="s">
        <v>34</v>
      </c>
      <c r="AS207" s="369" t="s">
        <v>34</v>
      </c>
      <c r="AT207" s="369"/>
      <c r="AW207" s="711"/>
      <c r="AX207" s="711"/>
      <c r="AY207" s="712"/>
      <c r="AZ207" s="712"/>
      <c r="BA207" s="712"/>
      <c r="BB207" s="713"/>
      <c r="BC207" s="712"/>
      <c r="BD207" s="712"/>
      <c r="BE207" s="712"/>
      <c r="BF207" s="712"/>
      <c r="BG207" s="713"/>
      <c r="BH207" s="713"/>
      <c r="BI207" s="714"/>
      <c r="BJ207" s="714"/>
      <c r="BK207" s="714"/>
      <c r="BL207" s="218"/>
      <c r="BM207" s="713"/>
      <c r="BN207" s="713"/>
      <c r="BO207" s="713"/>
      <c r="BP207" s="713"/>
      <c r="BQ207" s="713"/>
      <c r="BR207" s="713"/>
      <c r="BS207" s="713"/>
      <c r="BT207" s="716"/>
      <c r="BU207" s="717"/>
      <c r="BV207" s="715"/>
      <c r="BW207" s="718"/>
    </row>
    <row r="208" spans="2:75" ht="15.75" customHeight="1">
      <c r="B208" s="363" t="s">
        <v>1554</v>
      </c>
      <c r="C208" s="364">
        <v>38173778000175</v>
      </c>
      <c r="D208" s="365" t="s">
        <v>14</v>
      </c>
      <c r="E208" s="365"/>
      <c r="F208" s="365"/>
      <c r="G208" s="366"/>
      <c r="H208" s="366" t="s">
        <v>34</v>
      </c>
      <c r="I208" s="366"/>
      <c r="J208" s="366"/>
      <c r="K208" s="367"/>
      <c r="L208" s="368"/>
      <c r="M208" s="368"/>
      <c r="N208" s="367">
        <v>602353</v>
      </c>
      <c r="O208" s="367" t="s">
        <v>1323</v>
      </c>
      <c r="P208" s="371">
        <v>44391</v>
      </c>
      <c r="Q208" s="372">
        <v>48150754.390000001</v>
      </c>
      <c r="R208" s="372">
        <v>50088779.204999961</v>
      </c>
      <c r="S208" s="367">
        <v>32</v>
      </c>
      <c r="T208" s="369">
        <v>-0.17767078062246211</v>
      </c>
      <c r="U208" s="369">
        <v>-1.9984255758415237</v>
      </c>
      <c r="V208" s="369">
        <v>-0.31662975984523423</v>
      </c>
      <c r="W208" s="369">
        <v>-2.9059356104607028</v>
      </c>
      <c r="X208" s="369" t="s">
        <v>1424</v>
      </c>
      <c r="Y208" s="369" t="s">
        <v>1424</v>
      </c>
      <c r="Z208" s="369" t="s">
        <v>1424</v>
      </c>
      <c r="AA208" s="369" t="s">
        <v>1424</v>
      </c>
      <c r="AB208" s="369">
        <v>0.28162906035796792</v>
      </c>
      <c r="AC208" s="373">
        <v>-1.5777084695006449</v>
      </c>
      <c r="AD208" s="575">
        <v>41128218000103</v>
      </c>
      <c r="AE208" s="370" t="s">
        <v>2331</v>
      </c>
      <c r="AF208" s="370" t="s">
        <v>2317</v>
      </c>
      <c r="AG208" s="374" t="s">
        <v>1458</v>
      </c>
      <c r="AH208" s="374" t="s">
        <v>2327</v>
      </c>
      <c r="AI208" s="374">
        <v>0</v>
      </c>
      <c r="AJ208" s="374">
        <v>0</v>
      </c>
      <c r="AK208" s="374">
        <v>0</v>
      </c>
      <c r="AL208" s="369">
        <v>5.0000000000000001E-3</v>
      </c>
      <c r="AM208" s="369" t="s">
        <v>34</v>
      </c>
      <c r="AN208" s="369" t="s">
        <v>34</v>
      </c>
      <c r="AO208" s="367" t="s">
        <v>1323</v>
      </c>
      <c r="AP208" s="370" t="s">
        <v>718</v>
      </c>
      <c r="AQ208" s="376" t="s">
        <v>2328</v>
      </c>
      <c r="AR208" s="369" t="s">
        <v>34</v>
      </c>
      <c r="AS208" s="369" t="s">
        <v>34</v>
      </c>
      <c r="AT208" s="369"/>
      <c r="AW208" s="711"/>
      <c r="AX208" s="711"/>
      <c r="AY208" s="712"/>
      <c r="AZ208" s="712"/>
      <c r="BA208" s="712"/>
      <c r="BB208" s="713"/>
      <c r="BC208" s="712"/>
      <c r="BD208" s="712"/>
      <c r="BE208" s="712"/>
      <c r="BF208" s="712"/>
      <c r="BG208" s="713"/>
      <c r="BH208" s="713"/>
      <c r="BI208" s="714"/>
      <c r="BJ208" s="714"/>
      <c r="BK208" s="714"/>
      <c r="BL208" s="218"/>
      <c r="BM208" s="713"/>
      <c r="BN208" s="713"/>
      <c r="BO208" s="713"/>
      <c r="BP208" s="713"/>
      <c r="BQ208" s="713"/>
      <c r="BR208" s="713"/>
      <c r="BS208" s="713"/>
      <c r="BT208" s="716"/>
      <c r="BU208" s="717"/>
      <c r="BV208" s="715"/>
      <c r="BW208" s="718"/>
    </row>
    <row r="209" spans="2:75" ht="15.75" customHeight="1">
      <c r="B209" s="363" t="s">
        <v>132</v>
      </c>
      <c r="C209" s="364">
        <v>29286347000124</v>
      </c>
      <c r="D209" s="365" t="s">
        <v>14</v>
      </c>
      <c r="E209" s="365" t="s">
        <v>607</v>
      </c>
      <c r="F209" s="365"/>
      <c r="G209" s="366"/>
      <c r="H209" s="366" t="s">
        <v>34</v>
      </c>
      <c r="I209" s="366" t="s">
        <v>34</v>
      </c>
      <c r="J209" s="366" t="s">
        <v>608</v>
      </c>
      <c r="K209" s="367" t="s">
        <v>48</v>
      </c>
      <c r="L209" s="368"/>
      <c r="M209" s="368" t="s">
        <v>1421</v>
      </c>
      <c r="N209" s="367">
        <v>463302</v>
      </c>
      <c r="O209" s="367" t="s">
        <v>1326</v>
      </c>
      <c r="P209" s="371">
        <v>43168</v>
      </c>
      <c r="Q209" s="372">
        <v>465490328.38999999</v>
      </c>
      <c r="R209" s="372">
        <v>553434836.34650826</v>
      </c>
      <c r="S209" s="367">
        <v>32</v>
      </c>
      <c r="T209" s="369">
        <v>-0.14126485424508062</v>
      </c>
      <c r="U209" s="369">
        <v>-1.8261583430936617</v>
      </c>
      <c r="V209" s="369">
        <v>-0.36137491441622582</v>
      </c>
      <c r="W209" s="369">
        <v>-3.5426825033343663</v>
      </c>
      <c r="X209" s="369">
        <v>-0.22241232389687648</v>
      </c>
      <c r="Y209" s="369">
        <v>-1.6865930556550779</v>
      </c>
      <c r="Z209" s="369">
        <v>-6.3844877139751177E-2</v>
      </c>
      <c r="AA209" s="369">
        <v>-0.36291497942213036</v>
      </c>
      <c r="AB209" s="369">
        <v>0.27729233664710501</v>
      </c>
      <c r="AC209" s="373">
        <v>-1.8278357004017018</v>
      </c>
      <c r="AD209" s="575">
        <v>29224691000199</v>
      </c>
      <c r="AE209" s="370" t="s">
        <v>2384</v>
      </c>
      <c r="AF209" s="370" t="s">
        <v>2326</v>
      </c>
      <c r="AG209" s="374" t="s">
        <v>1459</v>
      </c>
      <c r="AH209" s="374" t="s">
        <v>2318</v>
      </c>
      <c r="AI209" s="374">
        <v>300000</v>
      </c>
      <c r="AJ209" s="374">
        <v>10000</v>
      </c>
      <c r="AK209" s="374">
        <v>300000</v>
      </c>
      <c r="AL209" s="369">
        <v>1.3000000000000001E-2</v>
      </c>
      <c r="AM209" s="369">
        <v>0.2</v>
      </c>
      <c r="AN209" s="369" t="s">
        <v>668</v>
      </c>
      <c r="AO209" s="367" t="s">
        <v>1326</v>
      </c>
      <c r="AP209" s="370" t="s">
        <v>718</v>
      </c>
      <c r="AQ209" s="376" t="s">
        <v>667</v>
      </c>
      <c r="AR209" s="369" t="s">
        <v>34</v>
      </c>
      <c r="AS209" s="369" t="s">
        <v>34</v>
      </c>
      <c r="AT209" s="369"/>
      <c r="AW209" s="711"/>
      <c r="AX209" s="711"/>
      <c r="AY209" s="712"/>
      <c r="AZ209" s="712"/>
      <c r="BA209" s="712"/>
      <c r="BB209" s="713"/>
      <c r="BC209" s="712"/>
      <c r="BD209" s="712"/>
      <c r="BE209" s="712"/>
      <c r="BF209" s="712"/>
      <c r="BG209" s="713"/>
      <c r="BH209" s="713"/>
      <c r="BI209" s="714"/>
      <c r="BJ209" s="714"/>
      <c r="BK209" s="714"/>
      <c r="BL209" s="713"/>
      <c r="BM209" s="713"/>
      <c r="BN209" s="713"/>
      <c r="BO209" s="713"/>
      <c r="BP209" s="713"/>
      <c r="BQ209" s="713"/>
      <c r="BR209" s="713"/>
      <c r="BS209" s="713"/>
      <c r="BT209" s="716"/>
      <c r="BU209" s="717"/>
      <c r="BV209" s="715"/>
      <c r="BW209" s="718"/>
    </row>
    <row r="210" spans="2:75" ht="15.75" customHeight="1">
      <c r="B210" s="363" t="s">
        <v>1555</v>
      </c>
      <c r="C210" s="364">
        <v>41063234000165</v>
      </c>
      <c r="D210" s="365" t="s">
        <v>14</v>
      </c>
      <c r="E210" s="365" t="s">
        <v>614</v>
      </c>
      <c r="F210" s="365"/>
      <c r="G210" s="366"/>
      <c r="H210" s="366" t="s">
        <v>867</v>
      </c>
      <c r="I210" s="366" t="s">
        <v>34</v>
      </c>
      <c r="J210" s="366" t="s">
        <v>608</v>
      </c>
      <c r="K210" s="367" t="s">
        <v>48</v>
      </c>
      <c r="L210" s="368"/>
      <c r="M210" s="368"/>
      <c r="N210" s="367">
        <v>586625</v>
      </c>
      <c r="O210" s="367" t="s">
        <v>1323</v>
      </c>
      <c r="P210" s="371">
        <v>44313</v>
      </c>
      <c r="Q210" s="372">
        <v>29495848.530000001</v>
      </c>
      <c r="R210" s="372">
        <v>17682740.678492066</v>
      </c>
      <c r="S210" s="367">
        <v>32</v>
      </c>
      <c r="T210" s="369">
        <v>0.15727484039590389</v>
      </c>
      <c r="U210" s="369">
        <v>1.7690138039717274</v>
      </c>
      <c r="V210" s="369">
        <v>0.12172161452833796</v>
      </c>
      <c r="W210" s="369">
        <v>1.1171254855941555</v>
      </c>
      <c r="X210" s="369" t="s">
        <v>1424</v>
      </c>
      <c r="Y210" s="369" t="s">
        <v>1424</v>
      </c>
      <c r="Z210" s="369" t="s">
        <v>1424</v>
      </c>
      <c r="AA210" s="369" t="s">
        <v>1424</v>
      </c>
      <c r="AB210" s="369">
        <v>0.14928725484086319</v>
      </c>
      <c r="AC210" s="373">
        <v>0.15105162310426951</v>
      </c>
      <c r="AD210" s="575">
        <v>40386431000152</v>
      </c>
      <c r="AE210" s="370" t="s">
        <v>2331</v>
      </c>
      <c r="AF210" s="370" t="s">
        <v>2317</v>
      </c>
      <c r="AG210" s="374" t="s">
        <v>1458</v>
      </c>
      <c r="AH210" s="374" t="s">
        <v>2327</v>
      </c>
      <c r="AI210" s="374">
        <v>10000</v>
      </c>
      <c r="AJ210" s="374" t="s">
        <v>1436</v>
      </c>
      <c r="AK210" s="374" t="s">
        <v>1436</v>
      </c>
      <c r="AL210" s="369">
        <v>6.9999999999999993E-3</v>
      </c>
      <c r="AM210" s="369" t="s">
        <v>34</v>
      </c>
      <c r="AN210" s="369" t="s">
        <v>34</v>
      </c>
      <c r="AO210" s="367" t="s">
        <v>1323</v>
      </c>
      <c r="AP210" s="370" t="s">
        <v>13</v>
      </c>
      <c r="AQ210" s="376" t="s">
        <v>2385</v>
      </c>
      <c r="AR210" s="369" t="s">
        <v>34</v>
      </c>
      <c r="AS210" s="369" t="s">
        <v>34</v>
      </c>
      <c r="AT210" s="369"/>
      <c r="AW210" s="711"/>
      <c r="AX210" s="711"/>
      <c r="AY210" s="712"/>
      <c r="AZ210" s="712"/>
      <c r="BA210" s="712"/>
      <c r="BB210" s="713"/>
      <c r="BC210" s="712"/>
      <c r="BD210" s="712"/>
      <c r="BE210" s="712"/>
      <c r="BF210" s="712"/>
      <c r="BG210" s="713"/>
      <c r="BH210" s="713"/>
      <c r="BI210" s="714"/>
      <c r="BJ210" s="714"/>
      <c r="BK210" s="714"/>
      <c r="BL210" s="713"/>
      <c r="BM210" s="713"/>
      <c r="BN210" s="713"/>
      <c r="BO210" s="713"/>
      <c r="BP210" s="713"/>
      <c r="BQ210" s="713"/>
      <c r="BR210" s="713"/>
      <c r="BS210" s="713"/>
      <c r="BT210" s="716"/>
      <c r="BU210" s="717"/>
      <c r="BV210" s="715"/>
      <c r="BW210" s="718"/>
    </row>
    <row r="211" spans="2:75" ht="15.75" customHeight="1">
      <c r="B211" s="363" t="s">
        <v>133</v>
      </c>
      <c r="C211" s="364">
        <v>34425904000180</v>
      </c>
      <c r="D211" s="365" t="s">
        <v>13</v>
      </c>
      <c r="E211" s="365" t="s">
        <v>615</v>
      </c>
      <c r="F211" s="365" t="s">
        <v>619</v>
      </c>
      <c r="G211" s="366" t="s">
        <v>34</v>
      </c>
      <c r="H211" s="366" t="s">
        <v>867</v>
      </c>
      <c r="I211" s="366" t="s">
        <v>34</v>
      </c>
      <c r="J211" s="366"/>
      <c r="K211" s="367" t="s">
        <v>48</v>
      </c>
      <c r="L211" s="368"/>
      <c r="M211" s="368" t="s">
        <v>34</v>
      </c>
      <c r="N211" s="367">
        <v>508039</v>
      </c>
      <c r="O211" s="367" t="s">
        <v>1323</v>
      </c>
      <c r="P211" s="371">
        <v>43696</v>
      </c>
      <c r="Q211" s="372">
        <v>53019464.119999997</v>
      </c>
      <c r="R211" s="372">
        <v>76334008.325714201</v>
      </c>
      <c r="S211" s="367">
        <v>31</v>
      </c>
      <c r="T211" s="369">
        <v>6.0724610390157308E-2</v>
      </c>
      <c r="U211" s="369">
        <v>0.78499889082609187</v>
      </c>
      <c r="V211" s="369">
        <v>4.2527379418309197E-2</v>
      </c>
      <c r="W211" s="369">
        <v>0.41691051859891171</v>
      </c>
      <c r="X211" s="369">
        <v>0.33320954376847389</v>
      </c>
      <c r="Y211" s="369">
        <v>2.52678850142529</v>
      </c>
      <c r="Z211" s="369">
        <v>0.40493462482806586</v>
      </c>
      <c r="AA211" s="369">
        <v>2.3017796825751451</v>
      </c>
      <c r="AB211" s="369">
        <v>5.5757151166044613E-2</v>
      </c>
      <c r="AC211" s="373">
        <v>-0.96765802948170032</v>
      </c>
      <c r="AD211" s="575">
        <v>0</v>
      </c>
      <c r="AE211" s="370" t="s">
        <v>2386</v>
      </c>
      <c r="AF211" s="370" t="s">
        <v>2317</v>
      </c>
      <c r="AG211" s="374" t="s">
        <v>1458</v>
      </c>
      <c r="AH211" s="374" t="s">
        <v>2321</v>
      </c>
      <c r="AI211" s="374">
        <v>1000</v>
      </c>
      <c r="AJ211" s="374">
        <v>1000</v>
      </c>
      <c r="AK211" s="374">
        <v>1000</v>
      </c>
      <c r="AL211" s="369">
        <v>0.02</v>
      </c>
      <c r="AM211" s="369">
        <v>0.25</v>
      </c>
      <c r="AN211" s="369" t="s">
        <v>34</v>
      </c>
      <c r="AO211" s="367" t="s">
        <v>1326</v>
      </c>
      <c r="AP211" s="370" t="s">
        <v>13</v>
      </c>
      <c r="AQ211" s="376" t="s">
        <v>670</v>
      </c>
      <c r="AR211" s="369">
        <v>4.6666666666666662E-3</v>
      </c>
      <c r="AS211" s="369">
        <v>4.6666666666666662E-3</v>
      </c>
      <c r="AT211" s="369"/>
      <c r="AW211" s="711"/>
      <c r="AX211" s="711"/>
      <c r="AY211" s="712"/>
      <c r="AZ211" s="712"/>
      <c r="BA211" s="712"/>
      <c r="BB211" s="713"/>
      <c r="BC211" s="712"/>
      <c r="BD211" s="712"/>
      <c r="BE211" s="712"/>
      <c r="BF211" s="712"/>
      <c r="BG211" s="713"/>
      <c r="BH211" s="713"/>
      <c r="BI211" s="714"/>
      <c r="BJ211" s="714"/>
      <c r="BK211" s="714"/>
      <c r="BL211" s="713"/>
      <c r="BM211" s="713"/>
      <c r="BN211" s="713"/>
      <c r="BO211" s="713"/>
      <c r="BP211" s="713"/>
      <c r="BQ211" s="713"/>
      <c r="BR211" s="713"/>
      <c r="BS211" s="713"/>
      <c r="BT211" s="716"/>
      <c r="BU211" s="717"/>
      <c r="BV211" s="715"/>
      <c r="BW211" s="718"/>
    </row>
    <row r="212" spans="2:75" ht="15.75" customHeight="1">
      <c r="B212" s="363" t="s">
        <v>816</v>
      </c>
      <c r="C212" s="364">
        <v>34109809000178</v>
      </c>
      <c r="D212" s="365" t="s">
        <v>11</v>
      </c>
      <c r="E212" s="365" t="s">
        <v>620</v>
      </c>
      <c r="F212" s="365" t="s">
        <v>665</v>
      </c>
      <c r="G212" s="366" t="s">
        <v>740</v>
      </c>
      <c r="H212" s="366" t="s">
        <v>34</v>
      </c>
      <c r="I212" s="366"/>
      <c r="J212" s="366" t="s">
        <v>608</v>
      </c>
      <c r="K212" s="367" t="s">
        <v>48</v>
      </c>
      <c r="L212" s="368"/>
      <c r="M212" s="368" t="s">
        <v>1421</v>
      </c>
      <c r="N212" s="367">
        <v>527017</v>
      </c>
      <c r="O212" s="367" t="s">
        <v>1323</v>
      </c>
      <c r="P212" s="371">
        <v>43769</v>
      </c>
      <c r="Q212" s="372">
        <v>55262801.140000001</v>
      </c>
      <c r="R212" s="372">
        <v>24703214.021468256</v>
      </c>
      <c r="S212" s="367">
        <v>7</v>
      </c>
      <c r="T212" s="369">
        <v>8.6401537650901972E-2</v>
      </c>
      <c r="U212" s="369">
        <v>1.1169295411835274</v>
      </c>
      <c r="V212" s="369">
        <v>0.11687025034260667</v>
      </c>
      <c r="W212" s="369">
        <v>1.1457192365383226</v>
      </c>
      <c r="X212" s="369">
        <v>0.16338562786645494</v>
      </c>
      <c r="Y212" s="369">
        <v>1.2389828968343317</v>
      </c>
      <c r="Z212" s="369" t="s">
        <v>1424</v>
      </c>
      <c r="AA212" s="369" t="s">
        <v>1424</v>
      </c>
      <c r="AB212" s="369">
        <v>2.9186531457089109E-3</v>
      </c>
      <c r="AC212" s="373">
        <v>4.5934773052394595</v>
      </c>
      <c r="AD212" s="575">
        <v>32388077000177</v>
      </c>
      <c r="AE212" s="370" t="s">
        <v>2387</v>
      </c>
      <c r="AF212" s="370" t="s">
        <v>2323</v>
      </c>
      <c r="AG212" s="374" t="s">
        <v>721</v>
      </c>
      <c r="AH212" s="374" t="s">
        <v>2321</v>
      </c>
      <c r="AI212" s="374">
        <v>1000</v>
      </c>
      <c r="AJ212" s="374">
        <v>500</v>
      </c>
      <c r="AK212" s="374">
        <v>500</v>
      </c>
      <c r="AL212" s="369">
        <v>2.5000000000000001E-3</v>
      </c>
      <c r="AM212" s="369">
        <v>0.2</v>
      </c>
      <c r="AN212" s="369" t="s">
        <v>64</v>
      </c>
      <c r="AO212" s="367" t="s">
        <v>1326</v>
      </c>
      <c r="AP212" s="370" t="s">
        <v>11</v>
      </c>
      <c r="AQ212" s="376" t="s">
        <v>677</v>
      </c>
      <c r="AR212" s="369">
        <v>6.6666666666666664E-4</v>
      </c>
      <c r="AS212" s="369">
        <v>6.6666666666666664E-4</v>
      </c>
      <c r="AT212" s="369"/>
      <c r="AW212" s="711"/>
      <c r="AX212" s="711"/>
      <c r="AY212" s="712"/>
      <c r="AZ212" s="712"/>
      <c r="BA212" s="712"/>
      <c r="BB212" s="713"/>
      <c r="BC212" s="712"/>
      <c r="BD212" s="712"/>
      <c r="BE212" s="712"/>
      <c r="BF212" s="712"/>
      <c r="BG212" s="713"/>
      <c r="BH212" s="713"/>
      <c r="BI212" s="714"/>
      <c r="BJ212" s="714"/>
      <c r="BK212" s="714"/>
      <c r="BL212" s="713"/>
      <c r="BM212" s="713"/>
      <c r="BN212" s="713"/>
      <c r="BO212" s="713"/>
      <c r="BP212" s="713"/>
      <c r="BQ212" s="713"/>
      <c r="BR212" s="713"/>
      <c r="BS212" s="713"/>
      <c r="BT212" s="716"/>
      <c r="BU212" s="717"/>
      <c r="BV212" s="715"/>
      <c r="BW212" s="718"/>
    </row>
    <row r="213" spans="2:75" ht="15.75" customHeight="1">
      <c r="B213" s="363" t="s">
        <v>817</v>
      </c>
      <c r="C213" s="364">
        <v>32158410000151</v>
      </c>
      <c r="D213" s="365" t="s">
        <v>11</v>
      </c>
      <c r="E213" s="365" t="s">
        <v>620</v>
      </c>
      <c r="F213" s="365" t="s">
        <v>674</v>
      </c>
      <c r="G213" s="366" t="s">
        <v>740</v>
      </c>
      <c r="H213" s="366" t="s">
        <v>34</v>
      </c>
      <c r="I213" s="366" t="s">
        <v>1306</v>
      </c>
      <c r="J213" s="366" t="s">
        <v>608</v>
      </c>
      <c r="K213" s="367" t="s">
        <v>48</v>
      </c>
      <c r="L213" s="368"/>
      <c r="M213" s="368" t="s">
        <v>1421</v>
      </c>
      <c r="N213" s="367">
        <v>484040</v>
      </c>
      <c r="O213" s="367" t="s">
        <v>1323</v>
      </c>
      <c r="P213" s="371">
        <v>43462</v>
      </c>
      <c r="Q213" s="372">
        <v>33329935.239999998</v>
      </c>
      <c r="R213" s="372">
        <v>33923472.502341285</v>
      </c>
      <c r="S213" s="367">
        <v>0</v>
      </c>
      <c r="T213" s="369">
        <v>7.6998152512314455E-2</v>
      </c>
      <c r="U213" s="369">
        <v>0.99537014613143115</v>
      </c>
      <c r="V213" s="369">
        <v>0.10157559032091346</v>
      </c>
      <c r="W213" s="369">
        <v>0.99578042703121938</v>
      </c>
      <c r="X213" s="369">
        <v>0.13016877924043468</v>
      </c>
      <c r="Y213" s="369">
        <v>0.9870934995122328</v>
      </c>
      <c r="Z213" s="369">
        <v>0.16693537380845469</v>
      </c>
      <c r="AA213" s="369">
        <v>0.94891478321602873</v>
      </c>
      <c r="AB213" s="369">
        <v>1.9172692974224537E-3</v>
      </c>
      <c r="AC213" s="373">
        <v>-0.20349795371401441</v>
      </c>
      <c r="AD213" s="575">
        <v>32312120000110</v>
      </c>
      <c r="AE213" s="370" t="s">
        <v>2387</v>
      </c>
      <c r="AF213" s="370" t="s">
        <v>2323</v>
      </c>
      <c r="AG213" s="374" t="s">
        <v>721</v>
      </c>
      <c r="AH213" s="374" t="s">
        <v>2321</v>
      </c>
      <c r="AI213" s="374">
        <v>30</v>
      </c>
      <c r="AJ213" s="374">
        <v>30</v>
      </c>
      <c r="AK213" s="374">
        <v>30</v>
      </c>
      <c r="AL213" s="369">
        <v>2.5000000000000001E-3</v>
      </c>
      <c r="AM213" s="369" t="s">
        <v>34</v>
      </c>
      <c r="AN213" s="369" t="s">
        <v>64</v>
      </c>
      <c r="AO213" s="367" t="s">
        <v>1326</v>
      </c>
      <c r="AP213" s="370" t="s">
        <v>11</v>
      </c>
      <c r="AQ213" s="376" t="s">
        <v>671</v>
      </c>
      <c r="AR213" s="369">
        <v>6.6666666666666664E-4</v>
      </c>
      <c r="AS213" s="369">
        <v>6.6666666666666664E-4</v>
      </c>
      <c r="AT213" s="369"/>
      <c r="AW213" s="711"/>
      <c r="AX213" s="711"/>
      <c r="AY213" s="712"/>
      <c r="AZ213" s="712"/>
      <c r="BA213" s="712"/>
      <c r="BB213" s="713"/>
      <c r="BC213" s="712"/>
      <c r="BD213" s="712"/>
      <c r="BE213" s="712"/>
      <c r="BF213" s="712"/>
      <c r="BG213" s="713"/>
      <c r="BH213" s="713"/>
      <c r="BI213" s="714"/>
      <c r="BJ213" s="714"/>
      <c r="BK213" s="714"/>
      <c r="BL213" s="713"/>
      <c r="BM213" s="713"/>
      <c r="BN213" s="713"/>
      <c r="BO213" s="713"/>
      <c r="BP213" s="713"/>
      <c r="BQ213" s="713"/>
      <c r="BR213" s="713"/>
      <c r="BS213" s="713"/>
      <c r="BT213" s="716"/>
      <c r="BU213" s="717"/>
      <c r="BV213" s="715"/>
      <c r="BW213" s="718"/>
    </row>
    <row r="214" spans="2:75" ht="15.75" customHeight="1">
      <c r="B214" s="363" t="s">
        <v>818</v>
      </c>
      <c r="C214" s="364">
        <v>34054884000189</v>
      </c>
      <c r="D214" s="365" t="s">
        <v>14</v>
      </c>
      <c r="E214" s="365" t="s">
        <v>607</v>
      </c>
      <c r="F214" s="365"/>
      <c r="G214" s="366"/>
      <c r="H214" s="366" t="s">
        <v>34</v>
      </c>
      <c r="I214" s="366" t="s">
        <v>34</v>
      </c>
      <c r="J214" s="366" t="s">
        <v>608</v>
      </c>
      <c r="K214" s="367" t="s">
        <v>48</v>
      </c>
      <c r="L214" s="368"/>
      <c r="M214" s="368" t="s">
        <v>34</v>
      </c>
      <c r="N214" s="367">
        <v>509541</v>
      </c>
      <c r="O214" s="367" t="s">
        <v>1326</v>
      </c>
      <c r="P214" s="371">
        <v>43738</v>
      </c>
      <c r="Q214" s="372">
        <v>10818942.859999999</v>
      </c>
      <c r="R214" s="372">
        <v>11580021.736230163</v>
      </c>
      <c r="S214" s="367">
        <v>16</v>
      </c>
      <c r="T214" s="369">
        <v>-2.4143095420387173E-2</v>
      </c>
      <c r="U214" s="369">
        <v>-0.31210250678173734</v>
      </c>
      <c r="V214" s="369">
        <v>-0.1690852838604584</v>
      </c>
      <c r="W214" s="369">
        <v>-1.6576011582636705</v>
      </c>
      <c r="X214" s="369">
        <v>-4.6680865244917658E-2</v>
      </c>
      <c r="Y214" s="369">
        <v>-0.35398948122386076</v>
      </c>
      <c r="Z214" s="369" t="s">
        <v>1424</v>
      </c>
      <c r="AA214" s="369" t="s">
        <v>1424</v>
      </c>
      <c r="AB214" s="369">
        <v>0.24839249447659523</v>
      </c>
      <c r="AC214" s="373">
        <v>-1.0125172074723769</v>
      </c>
      <c r="AD214" s="575">
        <v>34791820000160</v>
      </c>
      <c r="AE214" s="370" t="s">
        <v>2387</v>
      </c>
      <c r="AF214" s="370" t="s">
        <v>2323</v>
      </c>
      <c r="AG214" s="374" t="s">
        <v>721</v>
      </c>
      <c r="AH214" s="374" t="s">
        <v>2321</v>
      </c>
      <c r="AI214" s="374">
        <v>1000</v>
      </c>
      <c r="AJ214" s="374">
        <v>500</v>
      </c>
      <c r="AK214" s="374">
        <v>500</v>
      </c>
      <c r="AL214" s="369">
        <v>1.4999999999999999E-2</v>
      </c>
      <c r="AM214" s="369">
        <v>0.2</v>
      </c>
      <c r="AN214" s="369" t="s">
        <v>668</v>
      </c>
      <c r="AO214" s="367" t="s">
        <v>1326</v>
      </c>
      <c r="AP214" s="370" t="s">
        <v>718</v>
      </c>
      <c r="AQ214" s="376" t="s">
        <v>672</v>
      </c>
      <c r="AR214" s="369">
        <v>4.0000000000000001E-3</v>
      </c>
      <c r="AS214" s="369">
        <v>4.0000000000000001E-3</v>
      </c>
      <c r="AT214" s="369"/>
      <c r="AW214" s="711"/>
      <c r="AX214" s="711"/>
      <c r="AY214" s="712"/>
      <c r="AZ214" s="712"/>
      <c r="BA214" s="712"/>
      <c r="BB214" s="713"/>
      <c r="BC214" s="712"/>
      <c r="BD214" s="712"/>
      <c r="BE214" s="712"/>
      <c r="BF214" s="712"/>
      <c r="BG214" s="713"/>
      <c r="BH214" s="713"/>
      <c r="BI214" s="714"/>
      <c r="BJ214" s="714"/>
      <c r="BK214" s="714"/>
      <c r="BL214" s="713"/>
      <c r="BM214" s="713"/>
      <c r="BN214" s="713"/>
      <c r="BO214" s="713"/>
      <c r="BP214" s="713"/>
      <c r="BQ214" s="713"/>
      <c r="BR214" s="713"/>
      <c r="BS214" s="713"/>
      <c r="BT214" s="716"/>
      <c r="BU214" s="717"/>
      <c r="BV214" s="715"/>
      <c r="BW214" s="718"/>
    </row>
    <row r="215" spans="2:75" ht="15.75" customHeight="1">
      <c r="B215" s="363" t="s">
        <v>819</v>
      </c>
      <c r="C215" s="364">
        <v>32158441000102</v>
      </c>
      <c r="D215" s="365" t="s">
        <v>14</v>
      </c>
      <c r="E215" s="365" t="s">
        <v>607</v>
      </c>
      <c r="F215" s="365"/>
      <c r="G215" s="366"/>
      <c r="H215" s="366" t="s">
        <v>34</v>
      </c>
      <c r="I215" s="366" t="s">
        <v>34</v>
      </c>
      <c r="J215" s="366" t="s">
        <v>608</v>
      </c>
      <c r="K215" s="367" t="s">
        <v>48</v>
      </c>
      <c r="L215" s="368"/>
      <c r="M215" s="368" t="s">
        <v>34</v>
      </c>
      <c r="N215" s="367">
        <v>485683</v>
      </c>
      <c r="O215" s="367" t="s">
        <v>1323</v>
      </c>
      <c r="P215" s="371">
        <v>43462</v>
      </c>
      <c r="Q215" s="372">
        <v>11478421.640000001</v>
      </c>
      <c r="R215" s="372">
        <v>11189192.903134927</v>
      </c>
      <c r="S215" s="367">
        <v>3</v>
      </c>
      <c r="T215" s="369">
        <v>8.9488673898310722E-2</v>
      </c>
      <c r="U215" s="369">
        <v>1.1568375540052562</v>
      </c>
      <c r="V215" s="369">
        <v>-8.5149435428399034E-2</v>
      </c>
      <c r="W215" s="369">
        <v>-0.83474918437073498</v>
      </c>
      <c r="X215" s="369">
        <v>-2.1100967877544008E-2</v>
      </c>
      <c r="Y215" s="369">
        <v>-0.16001247262884424</v>
      </c>
      <c r="Z215" s="369">
        <v>-4.5260984990651343E-2</v>
      </c>
      <c r="AA215" s="369">
        <v>-0.25727811176694199</v>
      </c>
      <c r="AB215" s="369">
        <v>0.2077824557297426</v>
      </c>
      <c r="AC215" s="373">
        <v>-0.7919648560858974</v>
      </c>
      <c r="AD215" s="575">
        <v>24752576000173</v>
      </c>
      <c r="AE215" s="370" t="s">
        <v>2387</v>
      </c>
      <c r="AF215" s="370" t="s">
        <v>2323</v>
      </c>
      <c r="AG215" s="374" t="s">
        <v>721</v>
      </c>
      <c r="AH215" s="374" t="s">
        <v>2321</v>
      </c>
      <c r="AI215" s="374">
        <v>100</v>
      </c>
      <c r="AJ215" s="374">
        <v>100</v>
      </c>
      <c r="AK215" s="374">
        <v>100</v>
      </c>
      <c r="AL215" s="369">
        <v>1.4999999999999999E-2</v>
      </c>
      <c r="AM215" s="369">
        <v>0.2</v>
      </c>
      <c r="AN215" s="369" t="s">
        <v>668</v>
      </c>
      <c r="AO215" s="367" t="s">
        <v>1326</v>
      </c>
      <c r="AP215" s="370" t="s">
        <v>718</v>
      </c>
      <c r="AQ215" s="376" t="s">
        <v>672</v>
      </c>
      <c r="AR215" s="369">
        <v>4.0000000000000001E-3</v>
      </c>
      <c r="AS215" s="369">
        <v>4.0000000000000001E-3</v>
      </c>
      <c r="AT215" s="369"/>
      <c r="AW215" s="711"/>
      <c r="AX215" s="711"/>
      <c r="AY215" s="712"/>
      <c r="AZ215" s="712"/>
      <c r="BA215" s="712"/>
      <c r="BB215" s="713"/>
      <c r="BC215" s="712"/>
      <c r="BD215" s="712"/>
      <c r="BE215" s="712"/>
      <c r="BF215" s="712"/>
      <c r="BG215" s="713"/>
      <c r="BH215" s="713"/>
      <c r="BI215" s="714"/>
      <c r="BJ215" s="714"/>
      <c r="BK215" s="714"/>
      <c r="BL215" s="713"/>
      <c r="BM215" s="713"/>
      <c r="BN215" s="713"/>
      <c r="BO215" s="713"/>
      <c r="BP215" s="713"/>
      <c r="BQ215" s="713"/>
      <c r="BR215" s="713"/>
      <c r="BS215" s="713"/>
      <c r="BT215" s="716"/>
      <c r="BU215" s="717"/>
      <c r="BV215" s="715"/>
      <c r="BW215" s="718"/>
    </row>
    <row r="216" spans="2:75" ht="15.75" customHeight="1">
      <c r="B216" s="363" t="s">
        <v>820</v>
      </c>
      <c r="C216" s="364">
        <v>34054867000141</v>
      </c>
      <c r="D216" s="365" t="s">
        <v>14</v>
      </c>
      <c r="E216" s="365" t="s">
        <v>607</v>
      </c>
      <c r="F216" s="365"/>
      <c r="G216" s="366"/>
      <c r="H216" s="366" t="s">
        <v>34</v>
      </c>
      <c r="I216" s="366" t="s">
        <v>34</v>
      </c>
      <c r="J216" s="366" t="s">
        <v>608</v>
      </c>
      <c r="K216" s="367" t="s">
        <v>48</v>
      </c>
      <c r="L216" s="368"/>
      <c r="M216" s="368" t="s">
        <v>34</v>
      </c>
      <c r="N216" s="367">
        <v>508608</v>
      </c>
      <c r="O216" s="367" t="s">
        <v>1323</v>
      </c>
      <c r="P216" s="371">
        <v>43738</v>
      </c>
      <c r="Q216" s="372">
        <v>11049965.82</v>
      </c>
      <c r="R216" s="372">
        <v>11654609.607539693</v>
      </c>
      <c r="S216" s="367">
        <v>12</v>
      </c>
      <c r="T216" s="369">
        <v>-3.7863767956039518E-2</v>
      </c>
      <c r="U216" s="369">
        <v>-0.48947231866975083</v>
      </c>
      <c r="V216" s="369">
        <v>-0.16072277280671388</v>
      </c>
      <c r="W216" s="369">
        <v>-1.5756205879136251</v>
      </c>
      <c r="X216" s="369">
        <v>2.0478210927953544E-2</v>
      </c>
      <c r="Y216" s="369">
        <v>0.15528999354972986</v>
      </c>
      <c r="Z216" s="369" t="s">
        <v>1424</v>
      </c>
      <c r="AA216" s="369" t="s">
        <v>1424</v>
      </c>
      <c r="AB216" s="369">
        <v>0.25713827188006133</v>
      </c>
      <c r="AC216" s="373">
        <v>-0.93051412012709223</v>
      </c>
      <c r="AD216" s="575">
        <v>16880814000106</v>
      </c>
      <c r="AE216" s="370" t="s">
        <v>2387</v>
      </c>
      <c r="AF216" s="370" t="s">
        <v>2323</v>
      </c>
      <c r="AG216" s="374" t="s">
        <v>721</v>
      </c>
      <c r="AH216" s="374" t="s">
        <v>2321</v>
      </c>
      <c r="AI216" s="374">
        <v>100</v>
      </c>
      <c r="AJ216" s="374">
        <v>100</v>
      </c>
      <c r="AK216" s="374">
        <v>100</v>
      </c>
      <c r="AL216" s="369">
        <v>1.4999999999999999E-2</v>
      </c>
      <c r="AM216" s="369">
        <v>0.2</v>
      </c>
      <c r="AN216" s="369" t="s">
        <v>2330</v>
      </c>
      <c r="AO216" s="367" t="s">
        <v>1326</v>
      </c>
      <c r="AP216" s="370" t="s">
        <v>718</v>
      </c>
      <c r="AQ216" s="376" t="s">
        <v>683</v>
      </c>
      <c r="AR216" s="369">
        <v>4.0000000000000001E-3</v>
      </c>
      <c r="AS216" s="369">
        <v>4.0000000000000001E-3</v>
      </c>
      <c r="AT216" s="369"/>
      <c r="AW216" s="711"/>
      <c r="AX216" s="711"/>
      <c r="AY216" s="712"/>
      <c r="AZ216" s="712"/>
      <c r="BA216" s="712"/>
      <c r="BB216" s="713"/>
      <c r="BC216" s="712"/>
      <c r="BD216" s="712"/>
      <c r="BE216" s="712"/>
      <c r="BF216" s="712"/>
      <c r="BG216" s="713"/>
      <c r="BH216" s="713"/>
      <c r="BI216" s="714"/>
      <c r="BJ216" s="714"/>
      <c r="BK216" s="714"/>
      <c r="BL216" s="713"/>
      <c r="BM216" s="713"/>
      <c r="BN216" s="713"/>
      <c r="BO216" s="713"/>
      <c r="BP216" s="713"/>
      <c r="BQ216" s="713"/>
      <c r="BR216" s="713"/>
      <c r="BS216" s="713"/>
      <c r="BT216" s="716"/>
      <c r="BU216" s="717"/>
      <c r="BV216" s="715"/>
      <c r="BW216" s="718"/>
    </row>
    <row r="217" spans="2:75" ht="15.75" customHeight="1">
      <c r="B217" s="363" t="s">
        <v>821</v>
      </c>
      <c r="C217" s="364">
        <v>32158424000175</v>
      </c>
      <c r="D217" s="365" t="s">
        <v>13</v>
      </c>
      <c r="E217" s="365" t="s">
        <v>615</v>
      </c>
      <c r="F217" s="365" t="s">
        <v>619</v>
      </c>
      <c r="G217" s="366" t="s">
        <v>34</v>
      </c>
      <c r="H217" s="366" t="s">
        <v>1339</v>
      </c>
      <c r="I217" s="366" t="s">
        <v>34</v>
      </c>
      <c r="J217" s="366"/>
      <c r="K217" s="367" t="s">
        <v>48</v>
      </c>
      <c r="L217" s="368"/>
      <c r="M217" s="368" t="s">
        <v>1421</v>
      </c>
      <c r="N217" s="367">
        <v>483214</v>
      </c>
      <c r="O217" s="367" t="s">
        <v>1323</v>
      </c>
      <c r="P217" s="371">
        <v>43462</v>
      </c>
      <c r="Q217" s="372">
        <v>12171750.109999999</v>
      </c>
      <c r="R217" s="372">
        <v>12101828.656428577</v>
      </c>
      <c r="S217" s="367">
        <v>2</v>
      </c>
      <c r="T217" s="369">
        <v>5.9840502781523863E-2</v>
      </c>
      <c r="U217" s="369">
        <v>0.77356985920795485</v>
      </c>
      <c r="V217" s="369">
        <v>7.6146212742636665E-2</v>
      </c>
      <c r="W217" s="369">
        <v>0.74648749765681832</v>
      </c>
      <c r="X217" s="369">
        <v>7.4026455118536116E-2</v>
      </c>
      <c r="Y217" s="369">
        <v>0.56135605685040335</v>
      </c>
      <c r="Z217" s="369">
        <v>0.13821023763157902</v>
      </c>
      <c r="AA217" s="369">
        <v>0.78563179683468232</v>
      </c>
      <c r="AB217" s="369">
        <v>1.2985107802596645E-2</v>
      </c>
      <c r="AC217" s="373">
        <v>-1.822941936581683</v>
      </c>
      <c r="AD217" s="575">
        <v>0</v>
      </c>
      <c r="AE217" s="370" t="s">
        <v>2387</v>
      </c>
      <c r="AF217" s="370" t="s">
        <v>2323</v>
      </c>
      <c r="AG217" s="374" t="s">
        <v>721</v>
      </c>
      <c r="AH217" s="374" t="s">
        <v>2321</v>
      </c>
      <c r="AI217" s="374">
        <v>100</v>
      </c>
      <c r="AJ217" s="374">
        <v>100</v>
      </c>
      <c r="AK217" s="374">
        <v>100</v>
      </c>
      <c r="AL217" s="369">
        <v>0.01</v>
      </c>
      <c r="AM217" s="369">
        <v>0.2</v>
      </c>
      <c r="AN217" s="369" t="s">
        <v>64</v>
      </c>
      <c r="AO217" s="367" t="s">
        <v>1326</v>
      </c>
      <c r="AP217" s="370" t="s">
        <v>13</v>
      </c>
      <c r="AQ217" s="376" t="s">
        <v>670</v>
      </c>
      <c r="AR217" s="369">
        <v>2.6666666666666666E-3</v>
      </c>
      <c r="AS217" s="369">
        <v>2.6666666666666666E-3</v>
      </c>
      <c r="AT217" s="369"/>
      <c r="AW217" s="711"/>
      <c r="AX217" s="711"/>
      <c r="AY217" s="712"/>
      <c r="AZ217" s="712"/>
      <c r="BA217" s="712"/>
      <c r="BB217" s="713"/>
      <c r="BC217" s="712"/>
      <c r="BD217" s="712"/>
      <c r="BE217" s="712"/>
      <c r="BF217" s="712"/>
      <c r="BG217" s="713"/>
      <c r="BH217" s="713"/>
      <c r="BI217" s="714"/>
      <c r="BJ217" s="714"/>
      <c r="BK217" s="714"/>
      <c r="BL217" s="218"/>
      <c r="BM217" s="713"/>
      <c r="BN217" s="713"/>
      <c r="BO217" s="713"/>
      <c r="BP217" s="713"/>
      <c r="BQ217" s="713"/>
      <c r="BR217" s="713"/>
      <c r="BS217" s="713"/>
      <c r="BT217" s="716"/>
      <c r="BU217" s="717"/>
      <c r="BV217" s="715"/>
      <c r="BW217" s="718"/>
    </row>
    <row r="218" spans="2:75" ht="15.75" customHeight="1">
      <c r="B218" s="363" t="s">
        <v>822</v>
      </c>
      <c r="C218" s="364">
        <v>32158430000122</v>
      </c>
      <c r="D218" s="365" t="s">
        <v>14</v>
      </c>
      <c r="E218" s="365" t="s">
        <v>607</v>
      </c>
      <c r="F218" s="365"/>
      <c r="G218" s="366"/>
      <c r="H218" s="366" t="s">
        <v>34</v>
      </c>
      <c r="I218" s="366" t="s">
        <v>34</v>
      </c>
      <c r="J218" s="366" t="s">
        <v>608</v>
      </c>
      <c r="K218" s="367" t="s">
        <v>48</v>
      </c>
      <c r="L218" s="368"/>
      <c r="M218" s="368" t="s">
        <v>34</v>
      </c>
      <c r="N218" s="367">
        <v>483222</v>
      </c>
      <c r="O218" s="367" t="s">
        <v>1323</v>
      </c>
      <c r="P218" s="371">
        <v>43462</v>
      </c>
      <c r="Q218" s="372">
        <v>12919714.289999999</v>
      </c>
      <c r="R218" s="372">
        <v>12494886.504087303</v>
      </c>
      <c r="S218" s="367">
        <v>16</v>
      </c>
      <c r="T218" s="369">
        <v>0.10329192408785892</v>
      </c>
      <c r="U218" s="369">
        <v>1.3352748633428011</v>
      </c>
      <c r="V218" s="369">
        <v>1.2756468958646794E-2</v>
      </c>
      <c r="W218" s="369">
        <v>0.1250560500502102</v>
      </c>
      <c r="X218" s="369">
        <v>0.16024042010410811</v>
      </c>
      <c r="Y218" s="369">
        <v>1.2151322150122841</v>
      </c>
      <c r="Z218" s="369">
        <v>0.11246285934264977</v>
      </c>
      <c r="AA218" s="369">
        <v>0.63927535164257887</v>
      </c>
      <c r="AB218" s="369">
        <v>0.18057213036714631</v>
      </c>
      <c r="AC218" s="373">
        <v>-0.37770703571076042</v>
      </c>
      <c r="AD218" s="575">
        <v>17284948000119</v>
      </c>
      <c r="AE218" s="370" t="s">
        <v>2387</v>
      </c>
      <c r="AF218" s="370" t="s">
        <v>2323</v>
      </c>
      <c r="AG218" s="374" t="s">
        <v>721</v>
      </c>
      <c r="AH218" s="374" t="s">
        <v>2321</v>
      </c>
      <c r="AI218" s="374">
        <v>100</v>
      </c>
      <c r="AJ218" s="374">
        <v>100</v>
      </c>
      <c r="AK218" s="374">
        <v>100</v>
      </c>
      <c r="AL218" s="369">
        <v>1.4999999999999999E-2</v>
      </c>
      <c r="AM218" s="369">
        <v>0.2</v>
      </c>
      <c r="AN218" s="369" t="s">
        <v>2330</v>
      </c>
      <c r="AO218" s="367" t="s">
        <v>1326</v>
      </c>
      <c r="AP218" s="370" t="s">
        <v>718</v>
      </c>
      <c r="AQ218" s="376" t="s">
        <v>669</v>
      </c>
      <c r="AR218" s="369">
        <v>4.0000000000000001E-3</v>
      </c>
      <c r="AS218" s="369">
        <v>4.0000000000000001E-3</v>
      </c>
      <c r="AT218" s="369"/>
      <c r="AW218" s="711"/>
      <c r="AX218" s="711"/>
      <c r="AY218" s="712"/>
      <c r="AZ218" s="712"/>
      <c r="BA218" s="712"/>
      <c r="BB218" s="713"/>
      <c r="BC218" s="712"/>
      <c r="BD218" s="712"/>
      <c r="BE218" s="712"/>
      <c r="BF218" s="712"/>
      <c r="BG218" s="713"/>
      <c r="BH218" s="713"/>
      <c r="BI218" s="714"/>
      <c r="BJ218" s="714"/>
      <c r="BK218" s="714"/>
      <c r="BL218" s="713"/>
      <c r="BM218" s="713"/>
      <c r="BN218" s="713"/>
      <c r="BO218" s="713"/>
      <c r="BP218" s="713"/>
      <c r="BQ218" s="713"/>
      <c r="BR218" s="713"/>
      <c r="BS218" s="713"/>
      <c r="BT218" s="716"/>
      <c r="BU218" s="717"/>
      <c r="BV218" s="715"/>
      <c r="BW218" s="718"/>
    </row>
    <row r="219" spans="2:75" ht="15.75" customHeight="1">
      <c r="B219" s="363" t="s">
        <v>823</v>
      </c>
      <c r="C219" s="364">
        <v>36521791000142</v>
      </c>
      <c r="D219" s="365" t="s">
        <v>14</v>
      </c>
      <c r="E219" s="365" t="s">
        <v>614</v>
      </c>
      <c r="F219" s="365"/>
      <c r="G219" s="366"/>
      <c r="H219" s="366" t="s">
        <v>867</v>
      </c>
      <c r="I219" s="366" t="s">
        <v>34</v>
      </c>
      <c r="J219" s="366" t="s">
        <v>608</v>
      </c>
      <c r="K219" s="367" t="s">
        <v>48</v>
      </c>
      <c r="L219" s="368"/>
      <c r="M219" s="368" t="s">
        <v>34</v>
      </c>
      <c r="N219" s="367">
        <v>537373</v>
      </c>
      <c r="O219" s="367" t="s">
        <v>1323</v>
      </c>
      <c r="P219" s="371">
        <v>43951</v>
      </c>
      <c r="Q219" s="372">
        <v>12777992.23</v>
      </c>
      <c r="R219" s="372">
        <v>12211261.402063495</v>
      </c>
      <c r="S219" s="367">
        <v>16</v>
      </c>
      <c r="T219" s="369">
        <v>8.4419146479395746E-2</v>
      </c>
      <c r="U219" s="369">
        <v>1.0913027835836455</v>
      </c>
      <c r="V219" s="369">
        <v>-3.8203692186928984E-2</v>
      </c>
      <c r="W219" s="369">
        <v>-0.37452392646579397</v>
      </c>
      <c r="X219" s="369">
        <v>8.754706593084971E-2</v>
      </c>
      <c r="Y219" s="369">
        <v>0.66388530480177244</v>
      </c>
      <c r="Z219" s="369" t="s">
        <v>1424</v>
      </c>
      <c r="AA219" s="369" t="s">
        <v>1424</v>
      </c>
      <c r="AB219" s="369">
        <v>0.16290011659123987</v>
      </c>
      <c r="AC219" s="373">
        <v>-0.75417978778684924</v>
      </c>
      <c r="AD219" s="575">
        <v>20216279000152</v>
      </c>
      <c r="AE219" s="370" t="s">
        <v>2387</v>
      </c>
      <c r="AF219" s="370" t="s">
        <v>2323</v>
      </c>
      <c r="AG219" s="374" t="s">
        <v>721</v>
      </c>
      <c r="AH219" s="374" t="s">
        <v>2318</v>
      </c>
      <c r="AI219" s="374">
        <v>100</v>
      </c>
      <c r="AJ219" s="374">
        <v>100</v>
      </c>
      <c r="AK219" s="374">
        <v>100</v>
      </c>
      <c r="AL219" s="369">
        <v>1.4999999999999999E-2</v>
      </c>
      <c r="AM219" s="369">
        <v>0.2</v>
      </c>
      <c r="AN219" s="369" t="s">
        <v>2349</v>
      </c>
      <c r="AO219" s="367" t="s">
        <v>1326</v>
      </c>
      <c r="AP219" s="370" t="s">
        <v>13</v>
      </c>
      <c r="AQ219" s="376" t="s">
        <v>670</v>
      </c>
      <c r="AR219" s="369">
        <v>4.0000000000000001E-3</v>
      </c>
      <c r="AS219" s="369">
        <v>4.0000000000000001E-3</v>
      </c>
      <c r="AT219" s="369"/>
      <c r="AW219" s="711"/>
      <c r="AX219" s="711"/>
      <c r="AY219" s="712"/>
      <c r="AZ219" s="712"/>
      <c r="BA219" s="712"/>
      <c r="BB219" s="713"/>
      <c r="BC219" s="712"/>
      <c r="BD219" s="712"/>
      <c r="BE219" s="712"/>
      <c r="BF219" s="712"/>
      <c r="BG219" s="713"/>
      <c r="BH219" s="713"/>
      <c r="BI219" s="714"/>
      <c r="BJ219" s="714"/>
      <c r="BK219" s="714"/>
      <c r="BL219" s="713"/>
      <c r="BM219" s="713"/>
      <c r="BN219" s="713"/>
      <c r="BO219" s="713"/>
      <c r="BP219" s="713"/>
      <c r="BQ219" s="713"/>
      <c r="BR219" s="713"/>
      <c r="BS219" s="713"/>
      <c r="BT219" s="716"/>
      <c r="BU219" s="717"/>
      <c r="BV219" s="715"/>
      <c r="BW219" s="718"/>
    </row>
    <row r="220" spans="2:75" ht="15.75" customHeight="1">
      <c r="B220" s="363" t="s">
        <v>578</v>
      </c>
      <c r="C220" s="364">
        <v>39151551000191</v>
      </c>
      <c r="D220" s="365" t="s">
        <v>14</v>
      </c>
      <c r="E220" s="365" t="s">
        <v>607</v>
      </c>
      <c r="F220" s="365"/>
      <c r="G220" s="366"/>
      <c r="H220" s="366" t="s">
        <v>34</v>
      </c>
      <c r="I220" s="366" t="s">
        <v>34</v>
      </c>
      <c r="J220" s="366" t="s">
        <v>612</v>
      </c>
      <c r="K220" s="367" t="s">
        <v>48</v>
      </c>
      <c r="L220" s="368"/>
      <c r="M220" s="368" t="s">
        <v>1421</v>
      </c>
      <c r="N220" s="367">
        <v>567477</v>
      </c>
      <c r="O220" s="367" t="s">
        <v>1326</v>
      </c>
      <c r="P220" s="371">
        <v>44193</v>
      </c>
      <c r="Q220" s="372">
        <v>66546578.280000001</v>
      </c>
      <c r="R220" s="372">
        <v>194177841.3753573</v>
      </c>
      <c r="S220" s="367">
        <v>9</v>
      </c>
      <c r="T220" s="369">
        <v>-0.36238461986141712</v>
      </c>
      <c r="U220" s="369">
        <v>-4.6846167116743924</v>
      </c>
      <c r="V220" s="369">
        <v>-0.25190507018483299</v>
      </c>
      <c r="W220" s="369">
        <v>-2.4695119916850365</v>
      </c>
      <c r="X220" s="369" t="s">
        <v>1424</v>
      </c>
      <c r="Y220" s="369" t="s">
        <v>1424</v>
      </c>
      <c r="Z220" s="369" t="s">
        <v>1424</v>
      </c>
      <c r="AA220" s="369" t="s">
        <v>1424</v>
      </c>
      <c r="AB220" s="369">
        <v>0.24750164365647312</v>
      </c>
      <c r="AC220" s="373">
        <v>-1.4409240331926831</v>
      </c>
      <c r="AD220" s="575">
        <v>0</v>
      </c>
      <c r="AE220" s="370" t="s">
        <v>2387</v>
      </c>
      <c r="AF220" s="370" t="s">
        <v>721</v>
      </c>
      <c r="AG220" s="374" t="s">
        <v>721</v>
      </c>
      <c r="AH220" s="374" t="s">
        <v>2318</v>
      </c>
      <c r="AI220" s="374">
        <v>1000</v>
      </c>
      <c r="AJ220" s="374">
        <v>500</v>
      </c>
      <c r="AK220" s="374">
        <v>500</v>
      </c>
      <c r="AL220" s="369">
        <v>5.0000000000000001E-3</v>
      </c>
      <c r="AM220" s="369" t="s">
        <v>34</v>
      </c>
      <c r="AN220" s="369" t="s">
        <v>2330</v>
      </c>
      <c r="AO220" s="367" t="s">
        <v>1326</v>
      </c>
      <c r="AP220" s="370" t="s">
        <v>718</v>
      </c>
      <c r="AQ220" s="376" t="s">
        <v>689</v>
      </c>
      <c r="AR220" s="369">
        <v>1.3333333333333333E-3</v>
      </c>
      <c r="AS220" s="369">
        <v>1.3333333333333333E-3</v>
      </c>
      <c r="AT220" s="369"/>
      <c r="AW220" s="711"/>
      <c r="AX220" s="711"/>
      <c r="AY220" s="712"/>
      <c r="AZ220" s="712"/>
      <c r="BA220" s="712"/>
      <c r="BB220" s="713"/>
      <c r="BC220" s="712"/>
      <c r="BD220" s="712"/>
      <c r="BE220" s="712"/>
      <c r="BF220" s="712"/>
      <c r="BG220" s="713"/>
      <c r="BH220" s="713"/>
      <c r="BI220" s="714"/>
      <c r="BJ220" s="714"/>
      <c r="BK220" s="714"/>
      <c r="BL220" s="713"/>
      <c r="BM220" s="713"/>
      <c r="BN220" s="713"/>
      <c r="BO220" s="713"/>
      <c r="BP220" s="713"/>
      <c r="BQ220" s="713"/>
      <c r="BR220" s="713"/>
      <c r="BS220" s="713"/>
      <c r="BT220" s="716"/>
      <c r="BU220" s="717"/>
      <c r="BV220" s="715"/>
      <c r="BW220" s="718"/>
    </row>
    <row r="221" spans="2:75" ht="15.75" customHeight="1">
      <c r="B221" s="363" t="s">
        <v>1291</v>
      </c>
      <c r="C221" s="364">
        <v>32388012000121</v>
      </c>
      <c r="D221" s="365" t="s">
        <v>11</v>
      </c>
      <c r="E221" s="365" t="s">
        <v>620</v>
      </c>
      <c r="F221" s="365" t="s">
        <v>694</v>
      </c>
      <c r="G221" s="366" t="s">
        <v>740</v>
      </c>
      <c r="H221" s="366" t="s">
        <v>34</v>
      </c>
      <c r="I221" s="366"/>
      <c r="J221" s="366" t="s">
        <v>608</v>
      </c>
      <c r="K221" s="367" t="s">
        <v>48</v>
      </c>
      <c r="L221" s="368"/>
      <c r="M221" s="368" t="s">
        <v>34</v>
      </c>
      <c r="N221" s="367">
        <v>502464</v>
      </c>
      <c r="O221" s="367" t="s">
        <v>1323</v>
      </c>
      <c r="P221" s="371">
        <v>43677</v>
      </c>
      <c r="Q221" s="372">
        <v>2362252206.7600002</v>
      </c>
      <c r="R221" s="372">
        <v>1550565191.0095236</v>
      </c>
      <c r="S221" s="367">
        <v>31</v>
      </c>
      <c r="T221" s="369">
        <v>8.5945686515510822E-2</v>
      </c>
      <c r="U221" s="369">
        <v>1.1110366645826777</v>
      </c>
      <c r="V221" s="369">
        <v>0.1166191537049952</v>
      </c>
      <c r="W221" s="369">
        <v>1.143257649889041</v>
      </c>
      <c r="X221" s="369">
        <v>0.19371529757100592</v>
      </c>
      <c r="Y221" s="369">
        <v>1.4689782919084184</v>
      </c>
      <c r="Z221" s="369">
        <v>0.22909558900256899</v>
      </c>
      <c r="AA221" s="369">
        <v>1.3022535979915302</v>
      </c>
      <c r="AB221" s="369">
        <v>2.5476051224074373E-2</v>
      </c>
      <c r="AC221" s="373">
        <v>0.52992437813375315</v>
      </c>
      <c r="AD221" s="575">
        <v>32388028000134</v>
      </c>
      <c r="AE221" s="370" t="s">
        <v>2387</v>
      </c>
      <c r="AF221" s="370" t="s">
        <v>721</v>
      </c>
      <c r="AG221" s="374" t="s">
        <v>721</v>
      </c>
      <c r="AH221" s="374" t="s">
        <v>2321</v>
      </c>
      <c r="AI221" s="374">
        <v>1000</v>
      </c>
      <c r="AJ221" s="374">
        <v>1000</v>
      </c>
      <c r="AK221" s="374">
        <v>0</v>
      </c>
      <c r="AL221" s="369">
        <v>5.0000000000000001E-3</v>
      </c>
      <c r="AM221" s="369" t="s">
        <v>34</v>
      </c>
      <c r="AN221" s="369" t="s">
        <v>64</v>
      </c>
      <c r="AO221" s="367" t="s">
        <v>1326</v>
      </c>
      <c r="AP221" s="370" t="s">
        <v>11</v>
      </c>
      <c r="AQ221" s="376" t="s">
        <v>677</v>
      </c>
      <c r="AR221" s="369">
        <v>1.3333333333333333E-3</v>
      </c>
      <c r="AS221" s="369">
        <v>1.3333333333333333E-3</v>
      </c>
      <c r="AT221" s="369"/>
      <c r="AW221" s="711"/>
      <c r="AX221" s="711"/>
      <c r="AY221" s="712"/>
      <c r="AZ221" s="712"/>
      <c r="BA221" s="712"/>
      <c r="BB221" s="713"/>
      <c r="BC221" s="712"/>
      <c r="BD221" s="712"/>
      <c r="BE221" s="712"/>
      <c r="BF221" s="712"/>
      <c r="BG221" s="713"/>
      <c r="BH221" s="713"/>
      <c r="BI221" s="714"/>
      <c r="BJ221" s="714"/>
      <c r="BK221" s="714"/>
      <c r="BL221" s="713"/>
      <c r="BM221" s="713"/>
      <c r="BN221" s="713"/>
      <c r="BO221" s="713"/>
      <c r="BP221" s="713"/>
      <c r="BQ221" s="713"/>
      <c r="BR221" s="713"/>
      <c r="BS221" s="713"/>
      <c r="BT221" s="716"/>
      <c r="BU221" s="717"/>
      <c r="BV221" s="715"/>
      <c r="BW221" s="718"/>
    </row>
    <row r="222" spans="2:75" ht="15.75" customHeight="1">
      <c r="B222" s="363" t="s">
        <v>1292</v>
      </c>
      <c r="C222" s="364">
        <v>44315861000134</v>
      </c>
      <c r="D222" s="365" t="s">
        <v>11</v>
      </c>
      <c r="E222" s="365" t="s">
        <v>621</v>
      </c>
      <c r="F222" s="365" t="s">
        <v>694</v>
      </c>
      <c r="G222" s="366" t="s">
        <v>867</v>
      </c>
      <c r="H222" s="366" t="s">
        <v>34</v>
      </c>
      <c r="I222" s="366"/>
      <c r="J222" s="366" t="s">
        <v>608</v>
      </c>
      <c r="K222" s="367" t="s">
        <v>48</v>
      </c>
      <c r="L222" s="368"/>
      <c r="M222" s="368" t="s">
        <v>34</v>
      </c>
      <c r="N222" s="367">
        <v>636797</v>
      </c>
      <c r="O222" s="367" t="s">
        <v>1323</v>
      </c>
      <c r="P222" s="371">
        <v>44560</v>
      </c>
      <c r="Q222" s="372">
        <v>67310965.25</v>
      </c>
      <c r="R222" s="372" t="s">
        <v>1424</v>
      </c>
      <c r="S222" s="367">
        <v>31</v>
      </c>
      <c r="T222" s="369">
        <v>8.0957508203423068E-2</v>
      </c>
      <c r="U222" s="369">
        <v>1.0465535099428525</v>
      </c>
      <c r="V222" s="369" t="s">
        <v>1424</v>
      </c>
      <c r="W222" s="369" t="s">
        <v>1424</v>
      </c>
      <c r="X222" s="369" t="s">
        <v>1424</v>
      </c>
      <c r="Y222" s="369" t="s">
        <v>1424</v>
      </c>
      <c r="Z222" s="369" t="s">
        <v>1424</v>
      </c>
      <c r="AA222" s="369" t="s">
        <v>1424</v>
      </c>
      <c r="AB222" s="369" t="s">
        <v>1424</v>
      </c>
      <c r="AC222" s="373" t="s">
        <v>1424</v>
      </c>
      <c r="AD222" s="575">
        <v>44315864000178</v>
      </c>
      <c r="AE222" s="370" t="s">
        <v>2387</v>
      </c>
      <c r="AF222" s="370" t="s">
        <v>721</v>
      </c>
      <c r="AG222" s="374" t="s">
        <v>721</v>
      </c>
      <c r="AH222" s="374" t="s">
        <v>2321</v>
      </c>
      <c r="AI222" s="374">
        <v>100</v>
      </c>
      <c r="AJ222" s="374">
        <v>100</v>
      </c>
      <c r="AK222" s="374">
        <v>100</v>
      </c>
      <c r="AL222" s="369">
        <v>5.0000000000000001E-3</v>
      </c>
      <c r="AM222" s="369">
        <v>0.15</v>
      </c>
      <c r="AN222" s="369" t="s">
        <v>636</v>
      </c>
      <c r="AO222" s="367" t="s">
        <v>1326</v>
      </c>
      <c r="AP222" s="370" t="s">
        <v>13</v>
      </c>
      <c r="AQ222" s="376" t="s">
        <v>673</v>
      </c>
      <c r="AR222" s="369">
        <v>1.3333333333333333E-3</v>
      </c>
      <c r="AS222" s="369">
        <v>1.3333333333333333E-3</v>
      </c>
      <c r="AT222" s="369"/>
      <c r="AW222" s="711"/>
      <c r="AX222" s="711"/>
      <c r="AY222" s="712"/>
      <c r="AZ222" s="712"/>
      <c r="BA222" s="712"/>
      <c r="BB222" s="713"/>
      <c r="BC222" s="712"/>
      <c r="BD222" s="712"/>
      <c r="BE222" s="712"/>
      <c r="BF222" s="712"/>
      <c r="BG222" s="713"/>
      <c r="BH222" s="713"/>
      <c r="BI222" s="714"/>
      <c r="BJ222" s="714"/>
      <c r="BK222" s="714"/>
      <c r="BL222" s="713"/>
      <c r="BM222" s="713"/>
      <c r="BN222" s="713"/>
      <c r="BO222" s="713"/>
      <c r="BP222" s="713"/>
      <c r="BQ222" s="713"/>
      <c r="BR222" s="713"/>
      <c r="BS222" s="713"/>
      <c r="BT222" s="716"/>
      <c r="BU222" s="717"/>
      <c r="BV222" s="715"/>
      <c r="BW222" s="718"/>
    </row>
    <row r="223" spans="2:75" ht="15.75" customHeight="1">
      <c r="B223" s="363" t="s">
        <v>533</v>
      </c>
      <c r="C223" s="364">
        <v>28428129000114</v>
      </c>
      <c r="D223" s="365" t="s">
        <v>13</v>
      </c>
      <c r="E223" s="365" t="s">
        <v>615</v>
      </c>
      <c r="F223" s="365" t="s">
        <v>619</v>
      </c>
      <c r="G223" s="366" t="s">
        <v>34</v>
      </c>
      <c r="H223" s="366" t="s">
        <v>867</v>
      </c>
      <c r="I223" s="366" t="s">
        <v>34</v>
      </c>
      <c r="J223" s="366"/>
      <c r="K223" s="367" t="s">
        <v>48</v>
      </c>
      <c r="L223" s="368"/>
      <c r="M223" s="368" t="s">
        <v>1421</v>
      </c>
      <c r="N223" s="367">
        <v>452319</v>
      </c>
      <c r="O223" s="367" t="s">
        <v>1323</v>
      </c>
      <c r="P223" s="371">
        <v>43039</v>
      </c>
      <c r="Q223" s="372">
        <v>205033356.65000001</v>
      </c>
      <c r="R223" s="372">
        <v>255046266.20464283</v>
      </c>
      <c r="S223" s="367">
        <v>31</v>
      </c>
      <c r="T223" s="369">
        <v>0.10985849277986248</v>
      </c>
      <c r="U223" s="369">
        <v>1.4201621784961915</v>
      </c>
      <c r="V223" s="369">
        <v>0.10167934246658428</v>
      </c>
      <c r="W223" s="369">
        <v>0.9967975449785047</v>
      </c>
      <c r="X223" s="369">
        <v>0.15257811757805562</v>
      </c>
      <c r="Y223" s="369">
        <v>1.1570275830191377</v>
      </c>
      <c r="Z223" s="369">
        <v>0.20307960307713691</v>
      </c>
      <c r="AA223" s="369">
        <v>1.1543702999141017</v>
      </c>
      <c r="AB223" s="369">
        <v>6.9104023486555588E-2</v>
      </c>
      <c r="AC223" s="373">
        <v>2.9816885524345676E-2</v>
      </c>
      <c r="AD223" s="575">
        <v>0</v>
      </c>
      <c r="AE223" s="370" t="s">
        <v>2387</v>
      </c>
      <c r="AF223" s="370" t="s">
        <v>721</v>
      </c>
      <c r="AG223" s="374" t="s">
        <v>721</v>
      </c>
      <c r="AH223" s="374" t="s">
        <v>2321</v>
      </c>
      <c r="AI223" s="374">
        <v>500</v>
      </c>
      <c r="AJ223" s="374">
        <v>500</v>
      </c>
      <c r="AK223" s="374">
        <v>500</v>
      </c>
      <c r="AL223" s="369">
        <v>0.01</v>
      </c>
      <c r="AM223" s="369" t="s">
        <v>34</v>
      </c>
      <c r="AN223" s="369" t="s">
        <v>64</v>
      </c>
      <c r="AO223" s="367" t="s">
        <v>1326</v>
      </c>
      <c r="AP223" s="370" t="s">
        <v>13</v>
      </c>
      <c r="AQ223" s="376" t="s">
        <v>670</v>
      </c>
      <c r="AR223" s="369">
        <v>2.6666666666666666E-3</v>
      </c>
      <c r="AS223" s="369">
        <v>2.6666666666666666E-3</v>
      </c>
      <c r="AT223" s="369"/>
      <c r="AW223" s="711"/>
      <c r="AX223" s="711"/>
      <c r="AY223" s="712"/>
      <c r="AZ223" s="712"/>
      <c r="BA223" s="712"/>
      <c r="BB223" s="713"/>
      <c r="BC223" s="712"/>
      <c r="BD223" s="712"/>
      <c r="BE223" s="712"/>
      <c r="BF223" s="712"/>
      <c r="BG223" s="713"/>
      <c r="BH223" s="713"/>
      <c r="BI223" s="714"/>
      <c r="BJ223" s="714"/>
      <c r="BK223" s="714"/>
      <c r="BL223" s="713"/>
      <c r="BM223" s="713"/>
      <c r="BN223" s="713"/>
      <c r="BO223" s="713"/>
      <c r="BP223" s="713"/>
      <c r="BQ223" s="713"/>
      <c r="BR223" s="713"/>
      <c r="BS223" s="713"/>
      <c r="BT223" s="716"/>
      <c r="BU223" s="717"/>
      <c r="BV223" s="715"/>
      <c r="BW223" s="718"/>
    </row>
    <row r="224" spans="2:75" ht="15.75" customHeight="1">
      <c r="B224" s="363" t="s">
        <v>134</v>
      </c>
      <c r="C224" s="364">
        <v>39345047000122</v>
      </c>
      <c r="D224" s="365" t="s">
        <v>14</v>
      </c>
      <c r="E224" s="365" t="s">
        <v>607</v>
      </c>
      <c r="F224" s="365"/>
      <c r="G224" s="366"/>
      <c r="H224" s="366" t="s">
        <v>34</v>
      </c>
      <c r="I224" s="366" t="s">
        <v>34</v>
      </c>
      <c r="J224" s="366" t="s">
        <v>611</v>
      </c>
      <c r="K224" s="367"/>
      <c r="L224" s="368"/>
      <c r="M224" s="368" t="s">
        <v>1421</v>
      </c>
      <c r="N224" s="367">
        <v>563188</v>
      </c>
      <c r="O224" s="367" t="s">
        <v>1323</v>
      </c>
      <c r="P224" s="371">
        <v>44162</v>
      </c>
      <c r="Q224" s="372">
        <v>12698892.49</v>
      </c>
      <c r="R224" s="372">
        <v>14407258.911944453</v>
      </c>
      <c r="S224" s="367">
        <v>3</v>
      </c>
      <c r="T224" s="369">
        <v>-6.3915519300079771E-2</v>
      </c>
      <c r="U224" s="369">
        <v>-0.82624839311062581</v>
      </c>
      <c r="V224" s="369">
        <v>-0.12869189437356632</v>
      </c>
      <c r="W224" s="369">
        <v>-1.2616108764900951</v>
      </c>
      <c r="X224" s="369" t="s">
        <v>1424</v>
      </c>
      <c r="Y224" s="369" t="s">
        <v>1424</v>
      </c>
      <c r="Z224" s="369" t="s">
        <v>1424</v>
      </c>
      <c r="AA224" s="369" t="s">
        <v>1424</v>
      </c>
      <c r="AB224" s="369">
        <v>0.18313471050863306</v>
      </c>
      <c r="AC224" s="373">
        <v>-1.1910667155789556</v>
      </c>
      <c r="AD224" s="575">
        <v>39152933000130</v>
      </c>
      <c r="AE224" s="370" t="s">
        <v>2387</v>
      </c>
      <c r="AF224" s="370" t="s">
        <v>2323</v>
      </c>
      <c r="AG224" s="374" t="s">
        <v>721</v>
      </c>
      <c r="AH224" s="374" t="s">
        <v>2321</v>
      </c>
      <c r="AI224" s="374">
        <v>100</v>
      </c>
      <c r="AJ224" s="374">
        <v>100</v>
      </c>
      <c r="AK224" s="374">
        <v>100</v>
      </c>
      <c r="AL224" s="369">
        <v>0.01</v>
      </c>
      <c r="AM224" s="369" t="s">
        <v>34</v>
      </c>
      <c r="AN224" s="369" t="s">
        <v>2330</v>
      </c>
      <c r="AO224" s="367" t="s">
        <v>1326</v>
      </c>
      <c r="AP224" s="370" t="s">
        <v>718</v>
      </c>
      <c r="AQ224" s="376" t="s">
        <v>661</v>
      </c>
      <c r="AR224" s="369" t="s">
        <v>34</v>
      </c>
      <c r="AS224" s="369" t="s">
        <v>34</v>
      </c>
      <c r="AT224" s="369"/>
      <c r="AW224" s="711"/>
      <c r="AX224" s="711"/>
      <c r="AY224" s="712"/>
      <c r="AZ224" s="712"/>
      <c r="BA224" s="712"/>
      <c r="BB224" s="713"/>
      <c r="BC224" s="712"/>
      <c r="BD224" s="712"/>
      <c r="BE224" s="712"/>
      <c r="BF224" s="712"/>
      <c r="BG224" s="713"/>
      <c r="BH224" s="713"/>
      <c r="BI224" s="714"/>
      <c r="BJ224" s="714"/>
      <c r="BK224" s="714"/>
      <c r="BL224" s="713"/>
      <c r="BM224" s="713"/>
      <c r="BN224" s="713"/>
      <c r="BO224" s="713"/>
      <c r="BP224" s="713"/>
      <c r="BQ224" s="713"/>
      <c r="BR224" s="713"/>
      <c r="BS224" s="713"/>
      <c r="BT224" s="716"/>
      <c r="BU224" s="717"/>
      <c r="BV224" s="715"/>
      <c r="BW224" s="718"/>
    </row>
    <row r="225" spans="2:75" ht="15.75" customHeight="1">
      <c r="B225" s="363" t="s">
        <v>468</v>
      </c>
      <c r="C225" s="364">
        <v>41219215000185</v>
      </c>
      <c r="D225" s="365" t="s">
        <v>14</v>
      </c>
      <c r="E225" s="365" t="s">
        <v>607</v>
      </c>
      <c r="F225" s="365"/>
      <c r="G225" s="366"/>
      <c r="H225" s="366" t="s">
        <v>34</v>
      </c>
      <c r="I225" s="366" t="s">
        <v>34</v>
      </c>
      <c r="J225" s="366" t="s">
        <v>608</v>
      </c>
      <c r="K225" s="367" t="s">
        <v>48</v>
      </c>
      <c r="L225" s="368"/>
      <c r="M225" s="368" t="s">
        <v>1421</v>
      </c>
      <c r="N225" s="367">
        <v>593672</v>
      </c>
      <c r="O225" s="367" t="s">
        <v>1323</v>
      </c>
      <c r="P225" s="371">
        <v>44347</v>
      </c>
      <c r="Q225" s="372">
        <v>8413344.0500000007</v>
      </c>
      <c r="R225" s="372">
        <v>8508135.8002777733</v>
      </c>
      <c r="S225" s="367">
        <v>32</v>
      </c>
      <c r="T225" s="369">
        <v>-4.4048791929961584E-2</v>
      </c>
      <c r="U225" s="369">
        <v>-0.56942733078208185</v>
      </c>
      <c r="V225" s="369">
        <v>-0.22536500916693492</v>
      </c>
      <c r="W225" s="369">
        <v>-2.20933065077093</v>
      </c>
      <c r="X225" s="369" t="s">
        <v>1424</v>
      </c>
      <c r="Y225" s="369" t="s">
        <v>1424</v>
      </c>
      <c r="Z225" s="369" t="s">
        <v>1424</v>
      </c>
      <c r="AA225" s="369" t="s">
        <v>1424</v>
      </c>
      <c r="AB225" s="369">
        <v>0.22709834424597317</v>
      </c>
      <c r="AC225" s="373">
        <v>-1.4383444892316171</v>
      </c>
      <c r="AD225" s="575">
        <v>0</v>
      </c>
      <c r="AE225" s="370" t="s">
        <v>2387</v>
      </c>
      <c r="AF225" s="370" t="s">
        <v>721</v>
      </c>
      <c r="AG225" s="374" t="s">
        <v>721</v>
      </c>
      <c r="AH225" s="374" t="s">
        <v>2321</v>
      </c>
      <c r="AI225" s="374">
        <v>100</v>
      </c>
      <c r="AJ225" s="374">
        <v>100</v>
      </c>
      <c r="AK225" s="374">
        <v>100</v>
      </c>
      <c r="AL225" s="369">
        <v>7.4999999999999997E-3</v>
      </c>
      <c r="AM225" s="369">
        <v>0.1</v>
      </c>
      <c r="AN225" s="369" t="s">
        <v>2330</v>
      </c>
      <c r="AO225" s="367" t="s">
        <v>1326</v>
      </c>
      <c r="AP225" s="370" t="s">
        <v>718</v>
      </c>
      <c r="AQ225" s="376" t="s">
        <v>661</v>
      </c>
      <c r="AR225" s="369">
        <v>2E-3</v>
      </c>
      <c r="AS225" s="369">
        <v>2E-3</v>
      </c>
      <c r="AT225" s="369"/>
      <c r="AW225" s="711"/>
      <c r="AX225" s="711"/>
      <c r="AY225" s="712"/>
      <c r="AZ225" s="712"/>
      <c r="BA225" s="712"/>
      <c r="BB225" s="713"/>
      <c r="BC225" s="712"/>
      <c r="BD225" s="712"/>
      <c r="BE225" s="712"/>
      <c r="BF225" s="712"/>
      <c r="BG225" s="713"/>
      <c r="BH225" s="713"/>
      <c r="BI225" s="714"/>
      <c r="BJ225" s="714"/>
      <c r="BK225" s="714"/>
      <c r="BL225" s="713"/>
      <c r="BM225" s="713"/>
      <c r="BN225" s="713"/>
      <c r="BO225" s="713"/>
      <c r="BP225" s="713"/>
      <c r="BQ225" s="713"/>
      <c r="BR225" s="713"/>
      <c r="BS225" s="713"/>
      <c r="BT225" s="716"/>
      <c r="BU225" s="717"/>
      <c r="BV225" s="715"/>
      <c r="BW225" s="718"/>
    </row>
    <row r="226" spans="2:75" ht="15.75" customHeight="1">
      <c r="B226" s="363" t="s">
        <v>824</v>
      </c>
      <c r="C226" s="364">
        <v>37310314000109</v>
      </c>
      <c r="D226" s="365" t="s">
        <v>13</v>
      </c>
      <c r="E226" s="365" t="s">
        <v>615</v>
      </c>
      <c r="F226" s="365" t="s">
        <v>619</v>
      </c>
      <c r="G226" s="366" t="s">
        <v>34</v>
      </c>
      <c r="H226" s="366" t="s">
        <v>1339</v>
      </c>
      <c r="I226" s="366" t="s">
        <v>34</v>
      </c>
      <c r="J226" s="366"/>
      <c r="K226" s="367" t="s">
        <v>48</v>
      </c>
      <c r="L226" s="368"/>
      <c r="M226" s="368" t="s">
        <v>1421</v>
      </c>
      <c r="N226" s="367">
        <v>541680</v>
      </c>
      <c r="O226" s="367" t="s">
        <v>1323</v>
      </c>
      <c r="P226" s="371">
        <v>44012</v>
      </c>
      <c r="Q226" s="372">
        <v>77265305.620000005</v>
      </c>
      <c r="R226" s="372">
        <v>101113373.73190472</v>
      </c>
      <c r="S226" s="367">
        <v>6</v>
      </c>
      <c r="T226" s="369">
        <v>3.4068134100006642E-2</v>
      </c>
      <c r="U226" s="369">
        <v>0.44040541897580532</v>
      </c>
      <c r="V226" s="369">
        <v>4.7055436470395673E-2</v>
      </c>
      <c r="W226" s="369">
        <v>0.46130061833353314</v>
      </c>
      <c r="X226" s="369">
        <v>3.0576541392051793E-2</v>
      </c>
      <c r="Y226" s="369">
        <v>0.23186746792725205</v>
      </c>
      <c r="Z226" s="369" t="s">
        <v>1424</v>
      </c>
      <c r="AA226" s="369" t="s">
        <v>1424</v>
      </c>
      <c r="AB226" s="369">
        <v>2.927740268497557E-2</v>
      </c>
      <c r="AC226" s="373">
        <v>-1.7330441385021378</v>
      </c>
      <c r="AD226" s="575">
        <v>29011240000173</v>
      </c>
      <c r="AE226" s="370" t="s">
        <v>2387</v>
      </c>
      <c r="AF226" s="370" t="s">
        <v>721</v>
      </c>
      <c r="AG226" s="374" t="s">
        <v>721</v>
      </c>
      <c r="AH226" s="374" t="s">
        <v>2321</v>
      </c>
      <c r="AI226" s="374">
        <v>100</v>
      </c>
      <c r="AJ226" s="374">
        <v>100</v>
      </c>
      <c r="AK226" s="374">
        <v>100</v>
      </c>
      <c r="AL226" s="369">
        <v>0.01</v>
      </c>
      <c r="AM226" s="369">
        <v>0.3</v>
      </c>
      <c r="AN226" s="369" t="s">
        <v>64</v>
      </c>
      <c r="AO226" s="367" t="s">
        <v>1326</v>
      </c>
      <c r="AP226" s="370" t="s">
        <v>13</v>
      </c>
      <c r="AQ226" s="376" t="s">
        <v>670</v>
      </c>
      <c r="AR226" s="369" t="s">
        <v>34</v>
      </c>
      <c r="AS226" s="369" t="s">
        <v>34</v>
      </c>
      <c r="AT226" s="369"/>
      <c r="AW226" s="711"/>
      <c r="AX226" s="711"/>
      <c r="AY226" s="712"/>
      <c r="AZ226" s="712"/>
      <c r="BA226" s="712"/>
      <c r="BB226" s="713"/>
      <c r="BC226" s="712"/>
      <c r="BD226" s="712"/>
      <c r="BE226" s="712"/>
      <c r="BF226" s="712"/>
      <c r="BG226" s="713"/>
      <c r="BH226" s="713"/>
      <c r="BI226" s="714"/>
      <c r="BJ226" s="714"/>
      <c r="BK226" s="714"/>
      <c r="BL226" s="713"/>
      <c r="BM226" s="713"/>
      <c r="BN226" s="713"/>
      <c r="BO226" s="713"/>
      <c r="BP226" s="713"/>
      <c r="BQ226" s="713"/>
      <c r="BR226" s="713"/>
      <c r="BS226" s="713"/>
      <c r="BT226" s="716"/>
      <c r="BU226" s="717"/>
      <c r="BV226" s="715"/>
      <c r="BW226" s="718"/>
    </row>
    <row r="227" spans="2:75" ht="15.75" customHeight="1">
      <c r="B227" s="363" t="s">
        <v>825</v>
      </c>
      <c r="C227" s="364">
        <v>38376759000146</v>
      </c>
      <c r="D227" s="365" t="s">
        <v>13</v>
      </c>
      <c r="E227" s="365" t="s">
        <v>616</v>
      </c>
      <c r="F227" s="365" t="s">
        <v>617</v>
      </c>
      <c r="G227" s="366" t="s">
        <v>34</v>
      </c>
      <c r="H227" s="366" t="s">
        <v>1339</v>
      </c>
      <c r="I227" s="366" t="s">
        <v>34</v>
      </c>
      <c r="J227" s="366" t="s">
        <v>608</v>
      </c>
      <c r="K227" s="367" t="s">
        <v>48</v>
      </c>
      <c r="L227" s="368"/>
      <c r="M227" s="368" t="s">
        <v>1421</v>
      </c>
      <c r="N227" s="367">
        <v>556432</v>
      </c>
      <c r="O227" s="367" t="s">
        <v>1323</v>
      </c>
      <c r="P227" s="371">
        <v>44105</v>
      </c>
      <c r="Q227" s="372">
        <v>49580771.789999999</v>
      </c>
      <c r="R227" s="372">
        <v>23856994.5190873</v>
      </c>
      <c r="S227" s="367">
        <v>16</v>
      </c>
      <c r="T227" s="369">
        <v>0.14414972454956776</v>
      </c>
      <c r="U227" s="369">
        <v>1.8634516245926995</v>
      </c>
      <c r="V227" s="369">
        <v>0.14765686713872594</v>
      </c>
      <c r="W227" s="369">
        <v>1.4475310234374259</v>
      </c>
      <c r="X227" s="369" t="s">
        <v>1424</v>
      </c>
      <c r="Y227" s="369" t="s">
        <v>1424</v>
      </c>
      <c r="Z227" s="369" t="s">
        <v>1424</v>
      </c>
      <c r="AA227" s="369" t="s">
        <v>1424</v>
      </c>
      <c r="AB227" s="369">
        <v>4.3690197691444749E-2</v>
      </c>
      <c r="AC227" s="373">
        <v>0.9511768374355416</v>
      </c>
      <c r="AD227" s="575">
        <v>38388984000100</v>
      </c>
      <c r="AE227" s="370" t="s">
        <v>2387</v>
      </c>
      <c r="AF227" s="370" t="s">
        <v>721</v>
      </c>
      <c r="AG227" s="374" t="s">
        <v>721</v>
      </c>
      <c r="AH227" s="374" t="s">
        <v>2321</v>
      </c>
      <c r="AI227" s="374">
        <v>100</v>
      </c>
      <c r="AJ227" s="374">
        <v>100</v>
      </c>
      <c r="AK227" s="374">
        <v>100</v>
      </c>
      <c r="AL227" s="369">
        <v>0.01</v>
      </c>
      <c r="AM227" s="369">
        <v>0.3</v>
      </c>
      <c r="AN227" s="369" t="s">
        <v>64</v>
      </c>
      <c r="AO227" s="367" t="s">
        <v>1326</v>
      </c>
      <c r="AP227" s="370" t="s">
        <v>13</v>
      </c>
      <c r="AQ227" s="376" t="s">
        <v>670</v>
      </c>
      <c r="AR227" s="369">
        <v>2.6666666666666666E-3</v>
      </c>
      <c r="AS227" s="369">
        <v>2.6666666666666666E-3</v>
      </c>
      <c r="AT227" s="369"/>
      <c r="AW227" s="711"/>
      <c r="AX227" s="711"/>
      <c r="AY227" s="712"/>
      <c r="AZ227" s="712"/>
      <c r="BA227" s="712"/>
      <c r="BB227" s="713"/>
      <c r="BC227" s="712"/>
      <c r="BD227" s="712"/>
      <c r="BE227" s="712"/>
      <c r="BF227" s="712"/>
      <c r="BG227" s="713"/>
      <c r="BH227" s="713"/>
      <c r="BI227" s="714"/>
      <c r="BJ227" s="714"/>
      <c r="BK227" s="714"/>
      <c r="BL227" s="713"/>
      <c r="BM227" s="713"/>
      <c r="BN227" s="713"/>
      <c r="BO227" s="713"/>
      <c r="BP227" s="713"/>
      <c r="BQ227" s="713"/>
      <c r="BR227" s="713"/>
      <c r="BS227" s="713"/>
      <c r="BT227" s="716"/>
      <c r="BU227" s="717"/>
      <c r="BV227" s="715"/>
      <c r="BW227" s="718"/>
    </row>
    <row r="228" spans="2:75" ht="15.75" customHeight="1">
      <c r="B228" s="363" t="s">
        <v>511</v>
      </c>
      <c r="C228" s="364">
        <v>38860877000125</v>
      </c>
      <c r="D228" s="365" t="s">
        <v>13</v>
      </c>
      <c r="E228" s="365" t="s">
        <v>616</v>
      </c>
      <c r="F228" s="365" t="s">
        <v>619</v>
      </c>
      <c r="G228" s="366"/>
      <c r="H228" s="366" t="s">
        <v>867</v>
      </c>
      <c r="I228" s="366" t="s">
        <v>34</v>
      </c>
      <c r="J228" s="366" t="s">
        <v>611</v>
      </c>
      <c r="K228" s="367"/>
      <c r="L228" s="368"/>
      <c r="M228" s="368" t="s">
        <v>1421</v>
      </c>
      <c r="N228" s="367">
        <v>563153</v>
      </c>
      <c r="O228" s="367" t="s">
        <v>1323</v>
      </c>
      <c r="P228" s="371">
        <v>44162</v>
      </c>
      <c r="Q228" s="372">
        <v>16149486.039999999</v>
      </c>
      <c r="R228" s="372">
        <v>17215751.785119049</v>
      </c>
      <c r="S228" s="367">
        <v>3</v>
      </c>
      <c r="T228" s="369">
        <v>-6.0440552461631381E-3</v>
      </c>
      <c r="U228" s="369">
        <v>-7.8132681854122213E-2</v>
      </c>
      <c r="V228" s="369">
        <v>-3.1576015385792466E-4</v>
      </c>
      <c r="W228" s="369">
        <v>-3.0955053261782525E-3</v>
      </c>
      <c r="X228" s="369" t="s">
        <v>1424</v>
      </c>
      <c r="Y228" s="369" t="s">
        <v>1424</v>
      </c>
      <c r="Z228" s="369" t="s">
        <v>1424</v>
      </c>
      <c r="AA228" s="369" t="s">
        <v>1424</v>
      </c>
      <c r="AB228" s="369">
        <v>5.4855327928405632E-2</v>
      </c>
      <c r="AC228" s="373">
        <v>-1.7495007690415298</v>
      </c>
      <c r="AD228" s="575">
        <v>0</v>
      </c>
      <c r="AE228" s="370" t="s">
        <v>2387</v>
      </c>
      <c r="AF228" s="370" t="s">
        <v>721</v>
      </c>
      <c r="AG228" s="374" t="s">
        <v>721</v>
      </c>
      <c r="AH228" s="374" t="s">
        <v>2321</v>
      </c>
      <c r="AI228" s="374">
        <v>100</v>
      </c>
      <c r="AJ228" s="374">
        <v>100</v>
      </c>
      <c r="AK228" s="374">
        <v>100</v>
      </c>
      <c r="AL228" s="369">
        <v>2.5000000000000001E-3</v>
      </c>
      <c r="AM228" s="369" t="s">
        <v>34</v>
      </c>
      <c r="AN228" s="369" t="s">
        <v>2330</v>
      </c>
      <c r="AO228" s="367" t="s">
        <v>1326</v>
      </c>
      <c r="AP228" s="370" t="s">
        <v>13</v>
      </c>
      <c r="AQ228" s="376" t="s">
        <v>670</v>
      </c>
      <c r="AR228" s="369" t="s">
        <v>34</v>
      </c>
      <c r="AS228" s="369" t="s">
        <v>34</v>
      </c>
      <c r="AT228" s="369"/>
      <c r="AW228" s="711"/>
      <c r="AX228" s="711"/>
      <c r="AY228" s="712"/>
      <c r="AZ228" s="712"/>
      <c r="BA228" s="712"/>
      <c r="BB228" s="713"/>
      <c r="BC228" s="712"/>
      <c r="BD228" s="712"/>
      <c r="BE228" s="712"/>
      <c r="BF228" s="712"/>
      <c r="BG228" s="713"/>
      <c r="BH228" s="713"/>
      <c r="BI228" s="714"/>
      <c r="BJ228" s="714"/>
      <c r="BK228" s="714"/>
      <c r="BL228" s="713"/>
      <c r="BM228" s="713"/>
      <c r="BN228" s="713"/>
      <c r="BO228" s="713"/>
      <c r="BP228" s="713"/>
      <c r="BQ228" s="713"/>
      <c r="BR228" s="713"/>
      <c r="BS228" s="713"/>
      <c r="BT228" s="716"/>
      <c r="BU228" s="717"/>
      <c r="BV228" s="715"/>
      <c r="BW228" s="718"/>
    </row>
    <row r="229" spans="2:75" ht="15.75" customHeight="1">
      <c r="B229" s="363" t="s">
        <v>534</v>
      </c>
      <c r="C229" s="364">
        <v>32743384000129</v>
      </c>
      <c r="D229" s="365" t="s">
        <v>13</v>
      </c>
      <c r="E229" s="365" t="s">
        <v>615</v>
      </c>
      <c r="F229" s="365" t="s">
        <v>619</v>
      </c>
      <c r="G229" s="366" t="s">
        <v>34</v>
      </c>
      <c r="H229" s="366" t="s">
        <v>867</v>
      </c>
      <c r="I229" s="366" t="s">
        <v>34</v>
      </c>
      <c r="J229" s="366"/>
      <c r="K229" s="367" t="s">
        <v>48</v>
      </c>
      <c r="L229" s="368"/>
      <c r="M229" s="368" t="s">
        <v>1421</v>
      </c>
      <c r="N229" s="367">
        <v>507865</v>
      </c>
      <c r="O229" s="367" t="s">
        <v>1323</v>
      </c>
      <c r="P229" s="371">
        <v>43738</v>
      </c>
      <c r="Q229" s="372">
        <v>41763729.859999999</v>
      </c>
      <c r="R229" s="372">
        <v>55311915.948531747</v>
      </c>
      <c r="S229" s="367">
        <v>46</v>
      </c>
      <c r="T229" s="369">
        <v>4.4159004271345337E-2</v>
      </c>
      <c r="U229" s="369">
        <v>0.57085206723054516</v>
      </c>
      <c r="V229" s="369">
        <v>3.1031711341810819E-2</v>
      </c>
      <c r="W229" s="369">
        <v>0.30421453297816309</v>
      </c>
      <c r="X229" s="369">
        <v>6.7333569574669738E-2</v>
      </c>
      <c r="Y229" s="369">
        <v>0.51060268993799629</v>
      </c>
      <c r="Z229" s="369" t="s">
        <v>1424</v>
      </c>
      <c r="AA229" s="369" t="s">
        <v>1424</v>
      </c>
      <c r="AB229" s="369">
        <v>5.4580021706091539E-2</v>
      </c>
      <c r="AC229" s="373">
        <v>-1.1928413303928753</v>
      </c>
      <c r="AD229" s="575">
        <v>0</v>
      </c>
      <c r="AE229" s="370" t="s">
        <v>2387</v>
      </c>
      <c r="AF229" s="370" t="s">
        <v>721</v>
      </c>
      <c r="AG229" s="374" t="s">
        <v>721</v>
      </c>
      <c r="AH229" s="374" t="s">
        <v>2318</v>
      </c>
      <c r="AI229" s="374">
        <v>500</v>
      </c>
      <c r="AJ229" s="374">
        <v>500</v>
      </c>
      <c r="AK229" s="374">
        <v>500</v>
      </c>
      <c r="AL229" s="369">
        <v>0.01</v>
      </c>
      <c r="AM229" s="369" t="s">
        <v>34</v>
      </c>
      <c r="AN229" s="369" t="s">
        <v>2330</v>
      </c>
      <c r="AO229" s="367" t="s">
        <v>1326</v>
      </c>
      <c r="AP229" s="370" t="s">
        <v>13</v>
      </c>
      <c r="AQ229" s="376" t="s">
        <v>670</v>
      </c>
      <c r="AR229" s="369">
        <v>2.6666666666666666E-3</v>
      </c>
      <c r="AS229" s="369">
        <v>2.6666666666666666E-3</v>
      </c>
      <c r="AT229" s="369"/>
      <c r="AW229" s="711"/>
      <c r="AX229" s="711"/>
      <c r="AY229" s="712"/>
      <c r="AZ229" s="712"/>
      <c r="BA229" s="712"/>
      <c r="BB229" s="713"/>
      <c r="BC229" s="712"/>
      <c r="BD229" s="712"/>
      <c r="BE229" s="712"/>
      <c r="BF229" s="712"/>
      <c r="BG229" s="713"/>
      <c r="BH229" s="713"/>
      <c r="BI229" s="714"/>
      <c r="BJ229" s="714"/>
      <c r="BK229" s="714"/>
      <c r="BL229" s="218"/>
      <c r="BM229" s="713"/>
      <c r="BN229" s="713"/>
      <c r="BO229" s="713"/>
      <c r="BP229" s="713"/>
      <c r="BQ229" s="713"/>
      <c r="BR229" s="713"/>
      <c r="BS229" s="713"/>
      <c r="BT229" s="716"/>
      <c r="BU229" s="717"/>
      <c r="BV229" s="715"/>
      <c r="BW229" s="718"/>
    </row>
    <row r="230" spans="2:75" ht="15.75" customHeight="1">
      <c r="B230" s="363" t="s">
        <v>826</v>
      </c>
      <c r="C230" s="364">
        <v>35847960000176</v>
      </c>
      <c r="D230" s="365" t="s">
        <v>13</v>
      </c>
      <c r="E230" s="365" t="s">
        <v>615</v>
      </c>
      <c r="F230" s="365" t="s">
        <v>619</v>
      </c>
      <c r="G230" s="366" t="s">
        <v>34</v>
      </c>
      <c r="H230" s="366" t="s">
        <v>867</v>
      </c>
      <c r="I230" s="366" t="s">
        <v>34</v>
      </c>
      <c r="J230" s="366"/>
      <c r="K230" s="367" t="s">
        <v>48</v>
      </c>
      <c r="L230" s="368"/>
      <c r="M230" s="368" t="s">
        <v>1421</v>
      </c>
      <c r="N230" s="367">
        <v>531855</v>
      </c>
      <c r="O230" s="367" t="s">
        <v>1323</v>
      </c>
      <c r="P230" s="371">
        <v>43921</v>
      </c>
      <c r="Q230" s="372">
        <v>7733776.96</v>
      </c>
      <c r="R230" s="372">
        <v>21563526.710198414</v>
      </c>
      <c r="S230" s="367">
        <v>31</v>
      </c>
      <c r="T230" s="369">
        <v>7.4074706370857779E-2</v>
      </c>
      <c r="U230" s="369">
        <v>0.95757818725860355</v>
      </c>
      <c r="V230" s="369">
        <v>5.4821236394634765E-2</v>
      </c>
      <c r="W230" s="369">
        <v>0.53743142437036162</v>
      </c>
      <c r="X230" s="369">
        <v>5.683981993960896E-2</v>
      </c>
      <c r="Y230" s="369">
        <v>0.43102668015500117</v>
      </c>
      <c r="Z230" s="369" t="s">
        <v>1424</v>
      </c>
      <c r="AA230" s="369" t="s">
        <v>1424</v>
      </c>
      <c r="AB230" s="369">
        <v>5.6620663512204017E-2</v>
      </c>
      <c r="AC230" s="373">
        <v>-0.74489547052742178</v>
      </c>
      <c r="AD230" s="575">
        <v>0</v>
      </c>
      <c r="AE230" s="370" t="s">
        <v>2387</v>
      </c>
      <c r="AF230" s="370" t="s">
        <v>721</v>
      </c>
      <c r="AG230" s="374" t="s">
        <v>721</v>
      </c>
      <c r="AH230" s="374" t="s">
        <v>2321</v>
      </c>
      <c r="AI230" s="374">
        <v>100</v>
      </c>
      <c r="AJ230" s="374">
        <v>100</v>
      </c>
      <c r="AK230" s="374">
        <v>100</v>
      </c>
      <c r="AL230" s="369">
        <v>0.01</v>
      </c>
      <c r="AM230" s="369">
        <v>0.3</v>
      </c>
      <c r="AN230" s="369" t="s">
        <v>2330</v>
      </c>
      <c r="AO230" s="367" t="s">
        <v>1326</v>
      </c>
      <c r="AP230" s="370" t="s">
        <v>13</v>
      </c>
      <c r="AQ230" s="376" t="s">
        <v>670</v>
      </c>
      <c r="AR230" s="369">
        <v>2.6666666666666666E-3</v>
      </c>
      <c r="AS230" s="369">
        <v>2.6666666666666666E-3</v>
      </c>
      <c r="AT230" s="369"/>
      <c r="AW230" s="711"/>
      <c r="AX230" s="711"/>
      <c r="AY230" s="712"/>
      <c r="AZ230" s="712"/>
      <c r="BA230" s="712"/>
      <c r="BB230" s="713"/>
      <c r="BC230" s="712"/>
      <c r="BD230" s="712"/>
      <c r="BE230" s="712"/>
      <c r="BF230" s="712"/>
      <c r="BG230" s="713"/>
      <c r="BH230" s="713"/>
      <c r="BI230" s="714"/>
      <c r="BJ230" s="714"/>
      <c r="BK230" s="714"/>
      <c r="BL230" s="713"/>
      <c r="BM230" s="713"/>
      <c r="BN230" s="713"/>
      <c r="BO230" s="713"/>
      <c r="BP230" s="713"/>
      <c r="BQ230" s="713"/>
      <c r="BR230" s="713"/>
      <c r="BS230" s="713"/>
      <c r="BT230" s="716"/>
      <c r="BU230" s="717"/>
      <c r="BV230" s="715"/>
      <c r="BW230" s="718"/>
    </row>
    <row r="231" spans="2:75" ht="15.75" customHeight="1">
      <c r="B231" s="363" t="s">
        <v>827</v>
      </c>
      <c r="C231" s="364">
        <v>35847901000106</v>
      </c>
      <c r="D231" s="365" t="s">
        <v>13</v>
      </c>
      <c r="E231" s="365" t="s">
        <v>615</v>
      </c>
      <c r="F231" s="365" t="s">
        <v>619</v>
      </c>
      <c r="G231" s="366" t="s">
        <v>34</v>
      </c>
      <c r="H231" s="366" t="s">
        <v>1339</v>
      </c>
      <c r="I231" s="366" t="s">
        <v>34</v>
      </c>
      <c r="J231" s="366"/>
      <c r="K231" s="367" t="s">
        <v>48</v>
      </c>
      <c r="L231" s="368"/>
      <c r="M231" s="368" t="s">
        <v>1421</v>
      </c>
      <c r="N231" s="367">
        <v>531626</v>
      </c>
      <c r="O231" s="367" t="s">
        <v>1323</v>
      </c>
      <c r="P231" s="371">
        <v>43921</v>
      </c>
      <c r="Q231" s="372">
        <v>53500113.259999998</v>
      </c>
      <c r="R231" s="372">
        <v>68287806.664999977</v>
      </c>
      <c r="S231" s="367">
        <v>3</v>
      </c>
      <c r="T231" s="369">
        <v>7.331909331099884E-2</v>
      </c>
      <c r="U231" s="369">
        <v>0.94781022975221629</v>
      </c>
      <c r="V231" s="369">
        <v>7.4426912460505923E-2</v>
      </c>
      <c r="W231" s="369">
        <v>0.72963260600690438</v>
      </c>
      <c r="X231" s="369">
        <v>8.6990190768906572E-2</v>
      </c>
      <c r="Y231" s="369">
        <v>0.65966241928650948</v>
      </c>
      <c r="Z231" s="369" t="s">
        <v>1424</v>
      </c>
      <c r="AA231" s="369" t="s">
        <v>1424</v>
      </c>
      <c r="AB231" s="369">
        <v>2.1225580064202922E-2</v>
      </c>
      <c r="AC231" s="373">
        <v>-1.1839451413876576</v>
      </c>
      <c r="AD231" s="575">
        <v>0</v>
      </c>
      <c r="AE231" s="370" t="s">
        <v>2387</v>
      </c>
      <c r="AF231" s="370" t="s">
        <v>721</v>
      </c>
      <c r="AG231" s="374" t="s">
        <v>721</v>
      </c>
      <c r="AH231" s="374" t="s">
        <v>2321</v>
      </c>
      <c r="AI231" s="374">
        <v>100</v>
      </c>
      <c r="AJ231" s="374">
        <v>100</v>
      </c>
      <c r="AK231" s="374">
        <v>100</v>
      </c>
      <c r="AL231" s="369">
        <v>0.01</v>
      </c>
      <c r="AM231" s="369">
        <v>0.3</v>
      </c>
      <c r="AN231" s="369" t="s">
        <v>2330</v>
      </c>
      <c r="AO231" s="367" t="s">
        <v>1326</v>
      </c>
      <c r="AP231" s="370" t="s">
        <v>13</v>
      </c>
      <c r="AQ231" s="376" t="s">
        <v>670</v>
      </c>
      <c r="AR231" s="369">
        <v>2.6666666666666666E-3</v>
      </c>
      <c r="AS231" s="369">
        <v>2.6666666666666666E-3</v>
      </c>
      <c r="AT231" s="369"/>
      <c r="AW231" s="711"/>
      <c r="AX231" s="711"/>
      <c r="AY231" s="712"/>
      <c r="AZ231" s="712"/>
      <c r="BA231" s="712"/>
      <c r="BB231" s="713"/>
      <c r="BC231" s="712"/>
      <c r="BD231" s="712"/>
      <c r="BE231" s="712"/>
      <c r="BF231" s="712"/>
      <c r="BG231" s="713"/>
      <c r="BH231" s="713"/>
      <c r="BI231" s="714"/>
      <c r="BJ231" s="714"/>
      <c r="BK231" s="714"/>
      <c r="BL231" s="713"/>
      <c r="BM231" s="713"/>
      <c r="BN231" s="713"/>
      <c r="BO231" s="713"/>
      <c r="BP231" s="713"/>
      <c r="BQ231" s="713"/>
      <c r="BR231" s="713"/>
      <c r="BS231" s="713"/>
      <c r="BT231" s="716"/>
      <c r="BU231" s="717"/>
      <c r="BV231" s="715"/>
      <c r="BW231" s="718"/>
    </row>
    <row r="232" spans="2:75" ht="15.75" customHeight="1">
      <c r="B232" s="363" t="s">
        <v>1293</v>
      </c>
      <c r="C232" s="364">
        <v>44315854000132</v>
      </c>
      <c r="D232" s="365" t="s">
        <v>11</v>
      </c>
      <c r="E232" s="365" t="s">
        <v>621</v>
      </c>
      <c r="F232" s="365" t="s">
        <v>665</v>
      </c>
      <c r="G232" s="366" t="s">
        <v>867</v>
      </c>
      <c r="H232" s="366" t="s">
        <v>34</v>
      </c>
      <c r="I232" s="366"/>
      <c r="J232" s="366" t="s">
        <v>608</v>
      </c>
      <c r="K232" s="367" t="s">
        <v>48</v>
      </c>
      <c r="L232" s="368"/>
      <c r="M232" s="368" t="s">
        <v>34</v>
      </c>
      <c r="N232" s="367">
        <v>629588</v>
      </c>
      <c r="O232" s="367" t="s">
        <v>1323</v>
      </c>
      <c r="P232" s="371">
        <v>44560</v>
      </c>
      <c r="Q232" s="372">
        <v>23099823.329999998</v>
      </c>
      <c r="R232" s="372" t="s">
        <v>1424</v>
      </c>
      <c r="S232" s="367">
        <v>31</v>
      </c>
      <c r="T232" s="369">
        <v>7.2867724567333703E-2</v>
      </c>
      <c r="U232" s="369">
        <v>0.94197529790408818</v>
      </c>
      <c r="V232" s="369" t="s">
        <v>1424</v>
      </c>
      <c r="W232" s="369" t="s">
        <v>1424</v>
      </c>
      <c r="X232" s="369" t="s">
        <v>1424</v>
      </c>
      <c r="Y232" s="369" t="s">
        <v>1424</v>
      </c>
      <c r="Z232" s="369" t="s">
        <v>1424</v>
      </c>
      <c r="AA232" s="369" t="s">
        <v>1424</v>
      </c>
      <c r="AB232" s="369" t="s">
        <v>1424</v>
      </c>
      <c r="AC232" s="373" t="s">
        <v>1424</v>
      </c>
      <c r="AD232" s="575">
        <v>40142060000163</v>
      </c>
      <c r="AE232" s="370" t="s">
        <v>2387</v>
      </c>
      <c r="AF232" s="370" t="s">
        <v>721</v>
      </c>
      <c r="AG232" s="374" t="s">
        <v>721</v>
      </c>
      <c r="AH232" s="374" t="s">
        <v>2321</v>
      </c>
      <c r="AI232" s="374">
        <v>10000</v>
      </c>
      <c r="AJ232" s="374">
        <v>1000</v>
      </c>
      <c r="AK232" s="374">
        <v>0</v>
      </c>
      <c r="AL232" s="369">
        <v>3.4999999999999996E-3</v>
      </c>
      <c r="AM232" s="369">
        <v>0.2</v>
      </c>
      <c r="AN232" s="369" t="s">
        <v>636</v>
      </c>
      <c r="AO232" s="367" t="s">
        <v>1326</v>
      </c>
      <c r="AP232" s="370" t="s">
        <v>11</v>
      </c>
      <c r="AQ232" s="376" t="s">
        <v>677</v>
      </c>
      <c r="AR232" s="369">
        <v>9.3333333333333332E-4</v>
      </c>
      <c r="AS232" s="369">
        <v>9.3333333333333332E-4</v>
      </c>
      <c r="AT232" s="369"/>
      <c r="AW232" s="711"/>
      <c r="AX232" s="711"/>
      <c r="AY232" s="712"/>
      <c r="AZ232" s="712"/>
      <c r="BA232" s="712"/>
      <c r="BB232" s="713"/>
      <c r="BC232" s="712"/>
      <c r="BD232" s="712"/>
      <c r="BE232" s="712"/>
      <c r="BF232" s="712"/>
      <c r="BG232" s="713"/>
      <c r="BH232" s="713"/>
      <c r="BI232" s="714"/>
      <c r="BJ232" s="714"/>
      <c r="BK232" s="714"/>
      <c r="BL232" s="713"/>
      <c r="BM232" s="713"/>
      <c r="BN232" s="713"/>
      <c r="BO232" s="713"/>
      <c r="BP232" s="713"/>
      <c r="BQ232" s="713"/>
      <c r="BR232" s="713"/>
      <c r="BS232" s="713"/>
      <c r="BT232" s="716"/>
      <c r="BU232" s="717"/>
      <c r="BV232" s="715"/>
      <c r="BW232" s="718"/>
    </row>
    <row r="233" spans="2:75" ht="15.75" customHeight="1">
      <c r="B233" s="363" t="s">
        <v>478</v>
      </c>
      <c r="C233" s="364">
        <v>74326471000120</v>
      </c>
      <c r="D233" s="365" t="s">
        <v>11</v>
      </c>
      <c r="E233" s="365" t="s">
        <v>663</v>
      </c>
      <c r="F233" s="365"/>
      <c r="G233" s="366"/>
      <c r="H233" s="366" t="s">
        <v>34</v>
      </c>
      <c r="I233" s="366" t="s">
        <v>34</v>
      </c>
      <c r="J233" s="366" t="s">
        <v>611</v>
      </c>
      <c r="K233" s="367" t="s">
        <v>48</v>
      </c>
      <c r="L233" s="368"/>
      <c r="M233" s="368" t="s">
        <v>1421</v>
      </c>
      <c r="N233" s="367">
        <v>14761</v>
      </c>
      <c r="O233" s="367" t="s">
        <v>1323</v>
      </c>
      <c r="P233" s="371">
        <v>34611</v>
      </c>
      <c r="Q233" s="372">
        <v>14818223.59</v>
      </c>
      <c r="R233" s="372">
        <v>24609498.371388879</v>
      </c>
      <c r="S233" s="367">
        <v>4</v>
      </c>
      <c r="T233" s="369">
        <v>-0.1473521213438046</v>
      </c>
      <c r="U233" s="369">
        <v>-1.9048496329999864</v>
      </c>
      <c r="V233" s="369">
        <v>-9.5815147411615231E-2</v>
      </c>
      <c r="W233" s="369">
        <v>-0.9393088251238374</v>
      </c>
      <c r="X233" s="369">
        <v>-0.12949243023772061</v>
      </c>
      <c r="Y233" s="369">
        <v>-0.98196462215872016</v>
      </c>
      <c r="Z233" s="369">
        <v>0.19554848258388646</v>
      </c>
      <c r="AA233" s="369">
        <v>1.1115609695295994</v>
      </c>
      <c r="AB233" s="369">
        <v>0.13883333428519498</v>
      </c>
      <c r="AC233" s="373">
        <v>-1.3560542348094724</v>
      </c>
      <c r="AD233" s="575">
        <v>0</v>
      </c>
      <c r="AE233" s="370" t="s">
        <v>2387</v>
      </c>
      <c r="AF233" s="370" t="s">
        <v>721</v>
      </c>
      <c r="AG233" s="374" t="s">
        <v>721</v>
      </c>
      <c r="AH233" s="374" t="s">
        <v>2321</v>
      </c>
      <c r="AI233" s="374">
        <v>100</v>
      </c>
      <c r="AJ233" s="374">
        <v>100</v>
      </c>
      <c r="AK233" s="374">
        <v>100</v>
      </c>
      <c r="AL233" s="369">
        <v>5.0000000000000001E-3</v>
      </c>
      <c r="AM233" s="369" t="s">
        <v>34</v>
      </c>
      <c r="AN233" s="369" t="s">
        <v>2330</v>
      </c>
      <c r="AO233" s="367" t="s">
        <v>1326</v>
      </c>
      <c r="AP233" s="370" t="s">
        <v>11</v>
      </c>
      <c r="AQ233" s="376" t="s">
        <v>662</v>
      </c>
      <c r="AR233" s="369">
        <v>1.3333333333333333E-3</v>
      </c>
      <c r="AS233" s="369">
        <v>1.3333333333333333E-3</v>
      </c>
      <c r="AT233" s="369"/>
      <c r="AW233" s="711"/>
      <c r="AX233" s="711"/>
      <c r="AY233" s="712"/>
      <c r="AZ233" s="712"/>
      <c r="BA233" s="712"/>
      <c r="BB233" s="713"/>
      <c r="BC233" s="712"/>
      <c r="BD233" s="712"/>
      <c r="BE233" s="712"/>
      <c r="BF233" s="712"/>
      <c r="BG233" s="713"/>
      <c r="BH233" s="713"/>
      <c r="BI233" s="714"/>
      <c r="BJ233" s="714"/>
      <c r="BK233" s="714"/>
      <c r="BL233" s="713"/>
      <c r="BM233" s="713"/>
      <c r="BN233" s="713"/>
      <c r="BO233" s="713"/>
      <c r="BP233" s="713"/>
      <c r="BQ233" s="713"/>
      <c r="BR233" s="713"/>
      <c r="BS233" s="713"/>
      <c r="BT233" s="716"/>
      <c r="BU233" s="717"/>
      <c r="BV233" s="715"/>
      <c r="BW233" s="718"/>
    </row>
    <row r="234" spans="2:75" ht="15.75" customHeight="1">
      <c r="B234" s="363" t="s">
        <v>579</v>
      </c>
      <c r="C234" s="364">
        <v>37703644000156</v>
      </c>
      <c r="D234" s="365" t="s">
        <v>14</v>
      </c>
      <c r="E234" s="365" t="s">
        <v>607</v>
      </c>
      <c r="F234" s="365"/>
      <c r="G234" s="366"/>
      <c r="H234" s="366" t="s">
        <v>34</v>
      </c>
      <c r="I234" s="366" t="s">
        <v>34</v>
      </c>
      <c r="J234" s="366" t="s">
        <v>611</v>
      </c>
      <c r="K234" s="367" t="s">
        <v>49</v>
      </c>
      <c r="L234" s="368"/>
      <c r="M234" s="368" t="s">
        <v>1421</v>
      </c>
      <c r="N234" s="367">
        <v>557821</v>
      </c>
      <c r="O234" s="367" t="s">
        <v>1323</v>
      </c>
      <c r="P234" s="371">
        <v>44133</v>
      </c>
      <c r="Q234" s="372">
        <v>29130486.140000001</v>
      </c>
      <c r="R234" s="372">
        <v>109762567.85055558</v>
      </c>
      <c r="S234" s="367">
        <v>4</v>
      </c>
      <c r="T234" s="369">
        <v>-0.27404401744539408</v>
      </c>
      <c r="U234" s="369">
        <v>-3.5426205018028316</v>
      </c>
      <c r="V234" s="369">
        <v>-0.19911956983717594</v>
      </c>
      <c r="W234" s="369">
        <v>-1.952037587537524</v>
      </c>
      <c r="X234" s="369" t="s">
        <v>1424</v>
      </c>
      <c r="Y234" s="369" t="s">
        <v>1424</v>
      </c>
      <c r="Z234" s="369" t="s">
        <v>1424</v>
      </c>
      <c r="AA234" s="369" t="s">
        <v>1424</v>
      </c>
      <c r="AB234" s="369">
        <v>0.1909022834003295</v>
      </c>
      <c r="AC234" s="373">
        <v>-1.5762518141483379</v>
      </c>
      <c r="AD234" s="575">
        <v>0</v>
      </c>
      <c r="AE234" s="370" t="s">
        <v>2387</v>
      </c>
      <c r="AF234" s="370" t="s">
        <v>721</v>
      </c>
      <c r="AG234" s="374" t="s">
        <v>721</v>
      </c>
      <c r="AH234" s="374" t="s">
        <v>2321</v>
      </c>
      <c r="AI234" s="374">
        <v>1000</v>
      </c>
      <c r="AJ234" s="374">
        <v>500</v>
      </c>
      <c r="AK234" s="374">
        <v>500</v>
      </c>
      <c r="AL234" s="369">
        <v>5.0000000000000001E-3</v>
      </c>
      <c r="AM234" s="369" t="s">
        <v>34</v>
      </c>
      <c r="AN234" s="369" t="s">
        <v>2330</v>
      </c>
      <c r="AO234" s="367" t="s">
        <v>1326</v>
      </c>
      <c r="AP234" s="370" t="s">
        <v>718</v>
      </c>
      <c r="AQ234" s="376" t="s">
        <v>689</v>
      </c>
      <c r="AR234" s="369" t="s">
        <v>34</v>
      </c>
      <c r="AS234" s="369" t="s">
        <v>34</v>
      </c>
      <c r="AT234" s="369"/>
      <c r="AW234" s="711"/>
      <c r="AX234" s="711"/>
      <c r="AY234" s="712"/>
      <c r="AZ234" s="712"/>
      <c r="BA234" s="712"/>
      <c r="BB234" s="713"/>
      <c r="BC234" s="712"/>
      <c r="BD234" s="712"/>
      <c r="BE234" s="712"/>
      <c r="BF234" s="712"/>
      <c r="BG234" s="713"/>
      <c r="BH234" s="713"/>
      <c r="BI234" s="714"/>
      <c r="BJ234" s="714"/>
      <c r="BK234" s="714"/>
      <c r="BL234" s="218"/>
      <c r="BM234" s="713"/>
      <c r="BN234" s="713"/>
      <c r="BO234" s="713"/>
      <c r="BP234" s="713"/>
      <c r="BQ234" s="713"/>
      <c r="BR234" s="713"/>
      <c r="BS234" s="713"/>
      <c r="BT234" s="716"/>
      <c r="BU234" s="717"/>
      <c r="BV234" s="715"/>
      <c r="BW234" s="718"/>
    </row>
    <row r="235" spans="2:75" ht="15.75" customHeight="1">
      <c r="B235" s="363" t="s">
        <v>135</v>
      </c>
      <c r="C235" s="364">
        <v>38389079000167</v>
      </c>
      <c r="D235" s="365" t="s">
        <v>11</v>
      </c>
      <c r="E235" s="365" t="s">
        <v>663</v>
      </c>
      <c r="F235" s="365"/>
      <c r="G235" s="366"/>
      <c r="H235" s="366" t="s">
        <v>34</v>
      </c>
      <c r="I235" s="366" t="s">
        <v>34</v>
      </c>
      <c r="J235" s="366" t="s">
        <v>611</v>
      </c>
      <c r="K235" s="367" t="s">
        <v>49</v>
      </c>
      <c r="L235" s="368"/>
      <c r="M235" s="368" t="s">
        <v>1421</v>
      </c>
      <c r="N235" s="367">
        <v>557471</v>
      </c>
      <c r="O235" s="367" t="s">
        <v>1323</v>
      </c>
      <c r="P235" s="371">
        <v>44133</v>
      </c>
      <c r="Q235" s="372">
        <v>9998851.1099999994</v>
      </c>
      <c r="R235" s="372">
        <v>45393176.890396841</v>
      </c>
      <c r="S235" s="367">
        <v>4</v>
      </c>
      <c r="T235" s="369">
        <v>-0.16632213838632359</v>
      </c>
      <c r="U235" s="369">
        <v>-2.150078745902507</v>
      </c>
      <c r="V235" s="369">
        <v>-0.11738070748299023</v>
      </c>
      <c r="W235" s="369">
        <v>-1.1507234233476373</v>
      </c>
      <c r="X235" s="369" t="s">
        <v>1424</v>
      </c>
      <c r="Y235" s="369" t="s">
        <v>1424</v>
      </c>
      <c r="Z235" s="369" t="s">
        <v>1424</v>
      </c>
      <c r="AA235" s="369" t="s">
        <v>1424</v>
      </c>
      <c r="AB235" s="369">
        <v>0.15506753556688282</v>
      </c>
      <c r="AC235" s="373">
        <v>-1.3543472753168979</v>
      </c>
      <c r="AD235" s="575">
        <v>0</v>
      </c>
      <c r="AE235" s="370" t="s">
        <v>2387</v>
      </c>
      <c r="AF235" s="370" t="s">
        <v>721</v>
      </c>
      <c r="AG235" s="374" t="s">
        <v>721</v>
      </c>
      <c r="AH235" s="374" t="s">
        <v>2321</v>
      </c>
      <c r="AI235" s="374">
        <v>1000</v>
      </c>
      <c r="AJ235" s="374">
        <v>500</v>
      </c>
      <c r="AK235" s="374">
        <v>500</v>
      </c>
      <c r="AL235" s="369">
        <v>5.0000000000000001E-3</v>
      </c>
      <c r="AM235" s="369" t="s">
        <v>34</v>
      </c>
      <c r="AN235" s="369" t="s">
        <v>2330</v>
      </c>
      <c r="AO235" s="367" t="s">
        <v>1326</v>
      </c>
      <c r="AP235" s="370" t="s">
        <v>13</v>
      </c>
      <c r="AQ235" s="376" t="s">
        <v>681</v>
      </c>
      <c r="AR235" s="369" t="s">
        <v>34</v>
      </c>
      <c r="AS235" s="369" t="s">
        <v>34</v>
      </c>
      <c r="AT235" s="369"/>
      <c r="AW235" s="711"/>
      <c r="AX235" s="711"/>
      <c r="AY235" s="712"/>
      <c r="AZ235" s="712"/>
      <c r="BA235" s="712"/>
      <c r="BB235" s="713"/>
      <c r="BC235" s="712"/>
      <c r="BD235" s="712"/>
      <c r="BE235" s="712"/>
      <c r="BF235" s="712"/>
      <c r="BG235" s="713"/>
      <c r="BH235" s="713"/>
      <c r="BI235" s="714"/>
      <c r="BJ235" s="714"/>
      <c r="BK235" s="714"/>
      <c r="BL235" s="713"/>
      <c r="BM235" s="713"/>
      <c r="BN235" s="713"/>
      <c r="BO235" s="713"/>
      <c r="BP235" s="713"/>
      <c r="BQ235" s="713"/>
      <c r="BR235" s="713"/>
      <c r="BS235" s="713"/>
      <c r="BT235" s="716"/>
      <c r="BU235" s="717"/>
      <c r="BV235" s="715"/>
      <c r="BW235" s="718"/>
    </row>
    <row r="236" spans="2:75" ht="15.75" customHeight="1">
      <c r="B236" s="363" t="s">
        <v>828</v>
      </c>
      <c r="C236" s="364">
        <v>7187751000108</v>
      </c>
      <c r="D236" s="365" t="s">
        <v>14</v>
      </c>
      <c r="E236" s="365" t="s">
        <v>607</v>
      </c>
      <c r="F236" s="365"/>
      <c r="G236" s="366"/>
      <c r="H236" s="366" t="s">
        <v>34</v>
      </c>
      <c r="I236" s="366" t="s">
        <v>34</v>
      </c>
      <c r="J236" s="366" t="s">
        <v>608</v>
      </c>
      <c r="K236" s="367" t="s">
        <v>48</v>
      </c>
      <c r="L236" s="368"/>
      <c r="M236" s="368" t="s">
        <v>1421</v>
      </c>
      <c r="N236" s="367">
        <v>198935</v>
      </c>
      <c r="O236" s="367" t="s">
        <v>1323</v>
      </c>
      <c r="P236" s="371">
        <v>39416</v>
      </c>
      <c r="Q236" s="372">
        <v>22713828.02</v>
      </c>
      <c r="R236" s="372">
        <v>28997768.342976209</v>
      </c>
      <c r="S236" s="367">
        <v>3</v>
      </c>
      <c r="T236" s="369">
        <v>-2.0178376565090694E-2</v>
      </c>
      <c r="U236" s="369">
        <v>-0.26084981230006976</v>
      </c>
      <c r="V236" s="369">
        <v>-0.18742772480547321</v>
      </c>
      <c r="W236" s="369">
        <v>-1.8374184117919639</v>
      </c>
      <c r="X236" s="369">
        <v>-8.8392307125404135E-2</v>
      </c>
      <c r="Y236" s="369">
        <v>-0.67029492232705878</v>
      </c>
      <c r="Z236" s="369">
        <v>-3.5710471924777831E-2</v>
      </c>
      <c r="AA236" s="369">
        <v>-0.20298989933628087</v>
      </c>
      <c r="AB236" s="369">
        <v>0.2145393072789224</v>
      </c>
      <c r="AC236" s="373">
        <v>-1.3127646867881551</v>
      </c>
      <c r="AD236" s="575">
        <v>0</v>
      </c>
      <c r="AE236" s="370" t="s">
        <v>2387</v>
      </c>
      <c r="AF236" s="370" t="s">
        <v>2323</v>
      </c>
      <c r="AG236" s="374" t="s">
        <v>721</v>
      </c>
      <c r="AH236" s="374" t="s">
        <v>2321</v>
      </c>
      <c r="AI236" s="374">
        <v>1000</v>
      </c>
      <c r="AJ236" s="374">
        <v>100</v>
      </c>
      <c r="AK236" s="374">
        <v>100</v>
      </c>
      <c r="AL236" s="369">
        <v>0.01</v>
      </c>
      <c r="AM236" s="369" t="s">
        <v>34</v>
      </c>
      <c r="AN236" s="369" t="s">
        <v>2330</v>
      </c>
      <c r="AO236" s="367" t="s">
        <v>1326</v>
      </c>
      <c r="AP236" s="370" t="s">
        <v>718</v>
      </c>
      <c r="AQ236" s="376" t="s">
        <v>684</v>
      </c>
      <c r="AR236" s="369" t="s">
        <v>34</v>
      </c>
      <c r="AS236" s="369" t="s">
        <v>34</v>
      </c>
      <c r="AT236" s="369"/>
      <c r="AW236" s="711"/>
      <c r="AX236" s="711"/>
      <c r="AY236" s="712"/>
      <c r="AZ236" s="712"/>
      <c r="BA236" s="712"/>
      <c r="BB236" s="713"/>
      <c r="BC236" s="712"/>
      <c r="BD236" s="712"/>
      <c r="BE236" s="712"/>
      <c r="BF236" s="712"/>
      <c r="BG236" s="713"/>
      <c r="BH236" s="713"/>
      <c r="BI236" s="714"/>
      <c r="BJ236" s="714"/>
      <c r="BK236" s="714"/>
      <c r="BL236" s="713"/>
      <c r="BM236" s="713"/>
      <c r="BN236" s="713"/>
      <c r="BO236" s="713"/>
      <c r="BP236" s="713"/>
      <c r="BQ236" s="713"/>
      <c r="BR236" s="713"/>
      <c r="BS236" s="713"/>
      <c r="BT236" s="716"/>
      <c r="BU236" s="717"/>
      <c r="BV236" s="715"/>
      <c r="BW236" s="718"/>
    </row>
    <row r="237" spans="2:75" ht="15.75" customHeight="1">
      <c r="B237" s="363" t="s">
        <v>30</v>
      </c>
      <c r="C237" s="364">
        <v>14866273000128</v>
      </c>
      <c r="D237" s="365" t="s">
        <v>14</v>
      </c>
      <c r="E237" s="365" t="s">
        <v>607</v>
      </c>
      <c r="F237" s="365"/>
      <c r="G237" s="366"/>
      <c r="H237" s="366" t="s">
        <v>34</v>
      </c>
      <c r="I237" s="366" t="s">
        <v>34</v>
      </c>
      <c r="J237" s="366" t="s">
        <v>608</v>
      </c>
      <c r="K237" s="367" t="s">
        <v>48</v>
      </c>
      <c r="L237" s="368"/>
      <c r="M237" s="368" t="s">
        <v>34</v>
      </c>
      <c r="N237" s="367">
        <v>311774</v>
      </c>
      <c r="O237" s="367" t="s">
        <v>1323</v>
      </c>
      <c r="P237" s="371">
        <v>41148</v>
      </c>
      <c r="Q237" s="372">
        <v>438223882.17000002</v>
      </c>
      <c r="R237" s="372">
        <v>597909566.93448448</v>
      </c>
      <c r="S237" s="367">
        <v>32</v>
      </c>
      <c r="T237" s="369">
        <v>-4.8245709805277093E-2</v>
      </c>
      <c r="U237" s="369">
        <v>-0.62368170731645778</v>
      </c>
      <c r="V237" s="369">
        <v>-0.23397019616668158</v>
      </c>
      <c r="W237" s="369">
        <v>-2.2936902568359216</v>
      </c>
      <c r="X237" s="369">
        <v>-0.13676903108723892</v>
      </c>
      <c r="Y237" s="369">
        <v>-1.0371444082719292</v>
      </c>
      <c r="Z237" s="369">
        <v>-7.5694239226076876E-2</v>
      </c>
      <c r="AA237" s="369">
        <v>-0.43027059494491127</v>
      </c>
      <c r="AB237" s="369">
        <v>0.2302674965325604</v>
      </c>
      <c r="AC237" s="373">
        <v>-1.4638688813789009</v>
      </c>
      <c r="AD237" s="575">
        <v>14284684000105</v>
      </c>
      <c r="AE237" s="370" t="s">
        <v>2388</v>
      </c>
      <c r="AF237" s="370" t="s">
        <v>2326</v>
      </c>
      <c r="AG237" s="374" t="s">
        <v>1459</v>
      </c>
      <c r="AH237" s="374" t="s">
        <v>2321</v>
      </c>
      <c r="AI237" s="374">
        <v>100000</v>
      </c>
      <c r="AJ237" s="374">
        <v>10000</v>
      </c>
      <c r="AK237" s="374">
        <v>100000</v>
      </c>
      <c r="AL237" s="369">
        <v>1.38E-2</v>
      </c>
      <c r="AM237" s="369">
        <v>0.2</v>
      </c>
      <c r="AN237" s="369" t="s">
        <v>668</v>
      </c>
      <c r="AO237" s="367" t="s">
        <v>1326</v>
      </c>
      <c r="AP237" s="370" t="s">
        <v>718</v>
      </c>
      <c r="AQ237" s="376" t="s">
        <v>661</v>
      </c>
      <c r="AR237" s="369">
        <v>4.1399999999999996E-3</v>
      </c>
      <c r="AS237" s="369">
        <v>4.1399999999999996E-3</v>
      </c>
      <c r="AT237" s="369"/>
      <c r="AW237" s="711"/>
      <c r="AX237" s="711"/>
      <c r="AY237" s="712"/>
      <c r="AZ237" s="712"/>
      <c r="BA237" s="712"/>
      <c r="BB237" s="713"/>
      <c r="BC237" s="712"/>
      <c r="BD237" s="712"/>
      <c r="BE237" s="712"/>
      <c r="BF237" s="712"/>
      <c r="BG237" s="713"/>
      <c r="BH237" s="713"/>
      <c r="BI237" s="714"/>
      <c r="BJ237" s="714"/>
      <c r="BK237" s="714"/>
      <c r="BL237" s="713"/>
      <c r="BM237" s="713"/>
      <c r="BN237" s="713"/>
      <c r="BO237" s="713"/>
      <c r="BP237" s="713"/>
      <c r="BQ237" s="713"/>
      <c r="BR237" s="713"/>
      <c r="BS237" s="713"/>
      <c r="BT237" s="716"/>
      <c r="BU237" s="717"/>
      <c r="BV237" s="715"/>
      <c r="BW237" s="718"/>
    </row>
    <row r="238" spans="2:75" ht="15.75" customHeight="1">
      <c r="B238" s="363" t="s">
        <v>136</v>
      </c>
      <c r="C238" s="364">
        <v>35704552000165</v>
      </c>
      <c r="D238" s="365" t="s">
        <v>14</v>
      </c>
      <c r="E238" s="365" t="s">
        <v>607</v>
      </c>
      <c r="F238" s="365"/>
      <c r="G238" s="366"/>
      <c r="H238" s="366" t="s">
        <v>34</v>
      </c>
      <c r="I238" s="366" t="s">
        <v>34</v>
      </c>
      <c r="J238" s="366" t="s">
        <v>608</v>
      </c>
      <c r="K238" s="367" t="s">
        <v>48</v>
      </c>
      <c r="L238" s="368"/>
      <c r="M238" s="368" t="s">
        <v>34</v>
      </c>
      <c r="N238" s="367">
        <v>529222</v>
      </c>
      <c r="O238" s="367" t="s">
        <v>1323</v>
      </c>
      <c r="P238" s="371">
        <v>43879</v>
      </c>
      <c r="Q238" s="372">
        <v>3203406.86</v>
      </c>
      <c r="R238" s="372">
        <v>4344004.1135714306</v>
      </c>
      <c r="S238" s="367">
        <v>32</v>
      </c>
      <c r="T238" s="369">
        <v>-5.0636216848350402E-2</v>
      </c>
      <c r="U238" s="369">
        <v>-0.65458425844470136</v>
      </c>
      <c r="V238" s="369">
        <v>-0.23207511804183001</v>
      </c>
      <c r="W238" s="369">
        <v>-2.2751121545727671</v>
      </c>
      <c r="X238" s="369">
        <v>-0.14660160193455241</v>
      </c>
      <c r="Y238" s="369">
        <v>-1.1117065791973344</v>
      </c>
      <c r="Z238" s="369" t="s">
        <v>1424</v>
      </c>
      <c r="AA238" s="369" t="s">
        <v>1424</v>
      </c>
      <c r="AB238" s="369">
        <v>0.22929062487373342</v>
      </c>
      <c r="AC238" s="373">
        <v>-1.4603247797625858</v>
      </c>
      <c r="AD238" s="575">
        <v>11176045000138</v>
      </c>
      <c r="AE238" s="370" t="s">
        <v>2388</v>
      </c>
      <c r="AF238" s="370" t="s">
        <v>2326</v>
      </c>
      <c r="AG238" s="374" t="s">
        <v>1459</v>
      </c>
      <c r="AH238" s="374" t="s">
        <v>2339</v>
      </c>
      <c r="AI238" s="374">
        <v>100000</v>
      </c>
      <c r="AJ238" s="374">
        <v>10000</v>
      </c>
      <c r="AK238" s="374">
        <v>100000</v>
      </c>
      <c r="AL238" s="369">
        <v>1.38E-2</v>
      </c>
      <c r="AM238" s="369">
        <v>0.2</v>
      </c>
      <c r="AN238" s="369" t="s">
        <v>34</v>
      </c>
      <c r="AO238" s="367" t="s">
        <v>1326</v>
      </c>
      <c r="AP238" s="370" t="s">
        <v>718</v>
      </c>
      <c r="AQ238" s="376" t="s">
        <v>661</v>
      </c>
      <c r="AR238" s="369">
        <v>4.1399999999999996E-3</v>
      </c>
      <c r="AS238" s="369">
        <v>4.1399999999999996E-3</v>
      </c>
      <c r="AT238" s="369"/>
      <c r="AW238" s="711"/>
      <c r="AX238" s="711"/>
      <c r="AY238" s="712"/>
      <c r="AZ238" s="712"/>
      <c r="BA238" s="712"/>
      <c r="BB238" s="713"/>
      <c r="BC238" s="712"/>
      <c r="BD238" s="712"/>
      <c r="BE238" s="712"/>
      <c r="BF238" s="712"/>
      <c r="BG238" s="713"/>
      <c r="BH238" s="713"/>
      <c r="BI238" s="714"/>
      <c r="BJ238" s="714"/>
      <c r="BK238" s="714"/>
      <c r="BL238" s="713"/>
      <c r="BM238" s="713"/>
      <c r="BN238" s="713"/>
      <c r="BO238" s="713"/>
      <c r="BP238" s="713"/>
      <c r="BQ238" s="713"/>
      <c r="BR238" s="713"/>
      <c r="BS238" s="713"/>
      <c r="BT238" s="716"/>
      <c r="BU238" s="717"/>
      <c r="BV238" s="715"/>
      <c r="BW238" s="718"/>
    </row>
    <row r="239" spans="2:75" ht="15.75" customHeight="1">
      <c r="B239" s="363" t="s">
        <v>1556</v>
      </c>
      <c r="C239" s="364">
        <v>42870660000173</v>
      </c>
      <c r="D239" s="365" t="s">
        <v>14</v>
      </c>
      <c r="E239" s="365" t="s">
        <v>607</v>
      </c>
      <c r="F239" s="365"/>
      <c r="G239" s="366"/>
      <c r="H239" s="366" t="s">
        <v>34</v>
      </c>
      <c r="I239" s="366" t="s">
        <v>34</v>
      </c>
      <c r="J239" s="366" t="s">
        <v>608</v>
      </c>
      <c r="K239" s="367" t="s">
        <v>48</v>
      </c>
      <c r="L239" s="368"/>
      <c r="M239" s="368"/>
      <c r="N239" s="367">
        <v>617539</v>
      </c>
      <c r="O239" s="367" t="s">
        <v>1323</v>
      </c>
      <c r="P239" s="371">
        <v>44487</v>
      </c>
      <c r="Q239" s="372">
        <v>344978460.38999999</v>
      </c>
      <c r="R239" s="372" t="s">
        <v>1424</v>
      </c>
      <c r="S239" s="367">
        <v>1</v>
      </c>
      <c r="T239" s="369">
        <v>-4.1329559972799079E-2</v>
      </c>
      <c r="U239" s="369">
        <v>-0.46487131647957536</v>
      </c>
      <c r="V239" s="369" t="s">
        <v>1424</v>
      </c>
      <c r="W239" s="369" t="s">
        <v>1424</v>
      </c>
      <c r="X239" s="369" t="s">
        <v>1424</v>
      </c>
      <c r="Y239" s="369" t="s">
        <v>1424</v>
      </c>
      <c r="Z239" s="369" t="s">
        <v>1424</v>
      </c>
      <c r="AA239" s="369" t="s">
        <v>1424</v>
      </c>
      <c r="AB239" s="369" t="s">
        <v>1424</v>
      </c>
      <c r="AC239" s="373" t="s">
        <v>1424</v>
      </c>
      <c r="AD239" s="575">
        <v>0</v>
      </c>
      <c r="AE239" s="370" t="s">
        <v>2388</v>
      </c>
      <c r="AF239" s="370" t="s">
        <v>2326</v>
      </c>
      <c r="AG239" s="374" t="s">
        <v>1459</v>
      </c>
      <c r="AH239" s="374" t="s">
        <v>2339</v>
      </c>
      <c r="AI239" s="374">
        <v>0</v>
      </c>
      <c r="AJ239" s="374">
        <v>0</v>
      </c>
      <c r="AK239" s="374">
        <v>0</v>
      </c>
      <c r="AL239" s="369">
        <v>2.9999999999999997E-4</v>
      </c>
      <c r="AM239" s="369" t="s">
        <v>34</v>
      </c>
      <c r="AN239" s="369" t="s">
        <v>2335</v>
      </c>
      <c r="AO239" s="367" t="s">
        <v>1326</v>
      </c>
      <c r="AP239" s="370" t="s">
        <v>718</v>
      </c>
      <c r="AQ239" s="376" t="s">
        <v>2389</v>
      </c>
      <c r="AR239" s="369" t="s">
        <v>34</v>
      </c>
      <c r="AS239" s="369" t="s">
        <v>34</v>
      </c>
      <c r="AT239" s="369"/>
      <c r="AW239" s="711"/>
      <c r="AX239" s="711"/>
      <c r="AY239" s="712"/>
      <c r="AZ239" s="712"/>
      <c r="BA239" s="712"/>
      <c r="BB239" s="713"/>
      <c r="BC239" s="712"/>
      <c r="BD239" s="712"/>
      <c r="BE239" s="712"/>
      <c r="BF239" s="712"/>
      <c r="BG239" s="713"/>
      <c r="BH239" s="713"/>
      <c r="BI239" s="714"/>
      <c r="BJ239" s="714"/>
      <c r="BK239" s="714"/>
      <c r="BL239" s="218"/>
      <c r="BM239" s="713"/>
      <c r="BN239" s="713"/>
      <c r="BO239" s="713"/>
      <c r="BP239" s="713"/>
      <c r="BQ239" s="713"/>
      <c r="BR239" s="713"/>
      <c r="BS239" s="713"/>
      <c r="BT239" s="716"/>
      <c r="BU239" s="717"/>
      <c r="BV239" s="715"/>
      <c r="BW239" s="718"/>
    </row>
    <row r="240" spans="2:75" ht="15.75" customHeight="1">
      <c r="B240" s="363" t="s">
        <v>137</v>
      </c>
      <c r="C240" s="364">
        <v>9577036000107</v>
      </c>
      <c r="D240" s="365" t="s">
        <v>14</v>
      </c>
      <c r="E240" s="365" t="s">
        <v>607</v>
      </c>
      <c r="F240" s="365"/>
      <c r="G240" s="366"/>
      <c r="H240" s="366" t="s">
        <v>34</v>
      </c>
      <c r="I240" s="366" t="s">
        <v>34</v>
      </c>
      <c r="J240" s="366" t="s">
        <v>608</v>
      </c>
      <c r="K240" s="367" t="s">
        <v>48</v>
      </c>
      <c r="L240" s="368"/>
      <c r="M240" s="368" t="s">
        <v>34</v>
      </c>
      <c r="N240" s="367">
        <v>219436</v>
      </c>
      <c r="O240" s="367" t="s">
        <v>1326</v>
      </c>
      <c r="P240" s="371">
        <v>39734</v>
      </c>
      <c r="Q240" s="372">
        <v>318803857.44</v>
      </c>
      <c r="R240" s="372">
        <v>370553783.30297625</v>
      </c>
      <c r="S240" s="367">
        <v>16</v>
      </c>
      <c r="T240" s="369">
        <v>-4.8624711026806988E-2</v>
      </c>
      <c r="U240" s="369">
        <v>-0.62858113008115168</v>
      </c>
      <c r="V240" s="369">
        <v>-0.23452181755450352</v>
      </c>
      <c r="W240" s="369">
        <v>-2.2990979909124798</v>
      </c>
      <c r="X240" s="369">
        <v>-0.13978932617033835</v>
      </c>
      <c r="Y240" s="369">
        <v>-1.0600478545555378</v>
      </c>
      <c r="Z240" s="369">
        <v>-5.7964087937009023E-2</v>
      </c>
      <c r="AA240" s="369">
        <v>-0.32948666711091062</v>
      </c>
      <c r="AB240" s="369">
        <v>0.22975942153915246</v>
      </c>
      <c r="AC240" s="373">
        <v>-1.4707403654173261</v>
      </c>
      <c r="AD240" s="575">
        <v>11176045000138</v>
      </c>
      <c r="AE240" s="370" t="s">
        <v>2388</v>
      </c>
      <c r="AF240" s="370" t="s">
        <v>2326</v>
      </c>
      <c r="AG240" s="374" t="s">
        <v>1459</v>
      </c>
      <c r="AH240" s="374" t="s">
        <v>2318</v>
      </c>
      <c r="AI240" s="374">
        <v>15000</v>
      </c>
      <c r="AJ240" s="374">
        <v>5000</v>
      </c>
      <c r="AK240" s="374">
        <v>15000</v>
      </c>
      <c r="AL240" s="369">
        <v>1.38E-2</v>
      </c>
      <c r="AM240" s="369">
        <v>0.2</v>
      </c>
      <c r="AN240" s="369" t="s">
        <v>2390</v>
      </c>
      <c r="AO240" s="367" t="s">
        <v>1326</v>
      </c>
      <c r="AP240" s="370" t="s">
        <v>718</v>
      </c>
      <c r="AQ240" s="376" t="s">
        <v>661</v>
      </c>
      <c r="AR240" s="369">
        <v>4.1399999999999996E-3</v>
      </c>
      <c r="AS240" s="369">
        <v>4.1399999999999996E-3</v>
      </c>
      <c r="AT240" s="369"/>
      <c r="AW240" s="711"/>
      <c r="AX240" s="711"/>
      <c r="AY240" s="712"/>
      <c r="AZ240" s="712"/>
      <c r="BA240" s="712"/>
      <c r="BB240" s="713"/>
      <c r="BC240" s="712"/>
      <c r="BD240" s="712"/>
      <c r="BE240" s="712"/>
      <c r="BF240" s="712"/>
      <c r="BG240" s="713"/>
      <c r="BH240" s="713"/>
      <c r="BI240" s="714"/>
      <c r="BJ240" s="714"/>
      <c r="BK240" s="714"/>
      <c r="BL240" s="713"/>
      <c r="BM240" s="713"/>
      <c r="BN240" s="713"/>
      <c r="BO240" s="713"/>
      <c r="BP240" s="713"/>
      <c r="BQ240" s="713"/>
      <c r="BR240" s="713"/>
      <c r="BS240" s="713"/>
      <c r="BT240" s="716"/>
      <c r="BU240" s="717"/>
      <c r="BV240" s="715"/>
      <c r="BW240" s="718"/>
    </row>
    <row r="241" spans="2:75" ht="15.75" customHeight="1">
      <c r="B241" s="363" t="s">
        <v>1557</v>
      </c>
      <c r="C241" s="364">
        <v>40779790000170</v>
      </c>
      <c r="D241" s="365" t="s">
        <v>14</v>
      </c>
      <c r="E241" s="365" t="s">
        <v>607</v>
      </c>
      <c r="F241" s="365"/>
      <c r="G241" s="366"/>
      <c r="H241" s="366" t="s">
        <v>34</v>
      </c>
      <c r="I241" s="366" t="s">
        <v>34</v>
      </c>
      <c r="J241" s="366" t="s">
        <v>608</v>
      </c>
      <c r="K241" s="367" t="s">
        <v>48</v>
      </c>
      <c r="L241" s="368"/>
      <c r="M241" s="368"/>
      <c r="N241" s="367">
        <v>593397</v>
      </c>
      <c r="O241" s="367" t="s">
        <v>1323</v>
      </c>
      <c r="P241" s="371">
        <v>44271</v>
      </c>
      <c r="Q241" s="372">
        <v>112910867.77</v>
      </c>
      <c r="R241" s="372">
        <v>96142028.133055538</v>
      </c>
      <c r="S241" s="367">
        <v>92</v>
      </c>
      <c r="T241" s="369">
        <v>-3.6712479046050905E-2</v>
      </c>
      <c r="U241" s="369">
        <v>-0.41293878949107671</v>
      </c>
      <c r="V241" s="369">
        <v>-0.16841770032054437</v>
      </c>
      <c r="W241" s="369">
        <v>-1.5456885449825959</v>
      </c>
      <c r="X241" s="369" t="s">
        <v>1424</v>
      </c>
      <c r="Y241" s="369" t="s">
        <v>1424</v>
      </c>
      <c r="Z241" s="369" t="s">
        <v>1424</v>
      </c>
      <c r="AA241" s="369" t="s">
        <v>1424</v>
      </c>
      <c r="AB241" s="369">
        <v>0.22902944282317109</v>
      </c>
      <c r="AC241" s="373">
        <v>-1.1423733179945583</v>
      </c>
      <c r="AD241" s="575">
        <v>11176045000138</v>
      </c>
      <c r="AE241" s="370" t="s">
        <v>2388</v>
      </c>
      <c r="AF241" s="370" t="s">
        <v>2326</v>
      </c>
      <c r="AG241" s="374" t="s">
        <v>1459</v>
      </c>
      <c r="AH241" s="374" t="s">
        <v>2339</v>
      </c>
      <c r="AI241" s="374">
        <v>0</v>
      </c>
      <c r="AJ241" s="374" t="s">
        <v>1436</v>
      </c>
      <c r="AK241" s="374">
        <v>0</v>
      </c>
      <c r="AL241" s="369">
        <v>0</v>
      </c>
      <c r="AM241" s="369" t="s">
        <v>34</v>
      </c>
      <c r="AN241" s="369" t="s">
        <v>34</v>
      </c>
      <c r="AO241" s="367" t="s">
        <v>1326</v>
      </c>
      <c r="AP241" s="370" t="s">
        <v>718</v>
      </c>
      <c r="AQ241" s="376" t="s">
        <v>661</v>
      </c>
      <c r="AR241" s="369" t="s">
        <v>34</v>
      </c>
      <c r="AS241" s="369" t="s">
        <v>34</v>
      </c>
      <c r="AT241" s="369"/>
      <c r="AW241" s="711"/>
      <c r="AX241" s="711"/>
      <c r="AY241" s="712"/>
      <c r="AZ241" s="712"/>
      <c r="BA241" s="712"/>
      <c r="BB241" s="713"/>
      <c r="BC241" s="712"/>
      <c r="BD241" s="712"/>
      <c r="BE241" s="712"/>
      <c r="BF241" s="712"/>
      <c r="BG241" s="713"/>
      <c r="BH241" s="713"/>
      <c r="BI241" s="714"/>
      <c r="BJ241" s="714"/>
      <c r="BK241" s="714"/>
      <c r="BL241" s="713"/>
      <c r="BM241" s="713"/>
      <c r="BN241" s="713"/>
      <c r="BO241" s="713"/>
      <c r="BP241" s="713"/>
      <c r="BQ241" s="713"/>
      <c r="BR241" s="713"/>
      <c r="BS241" s="713"/>
      <c r="BT241" s="716"/>
      <c r="BU241" s="717"/>
      <c r="BV241" s="715"/>
      <c r="BW241" s="718"/>
    </row>
    <row r="242" spans="2:75" ht="15.75" customHeight="1">
      <c r="B242" s="363" t="s">
        <v>829</v>
      </c>
      <c r="C242" s="364">
        <v>24623412000146</v>
      </c>
      <c r="D242" s="365" t="s">
        <v>11</v>
      </c>
      <c r="E242" s="365" t="s">
        <v>620</v>
      </c>
      <c r="F242" s="365" t="s">
        <v>694</v>
      </c>
      <c r="G242" s="366" t="s">
        <v>740</v>
      </c>
      <c r="H242" s="366" t="s">
        <v>34</v>
      </c>
      <c r="I242" s="366"/>
      <c r="J242" s="366" t="s">
        <v>608</v>
      </c>
      <c r="K242" s="367" t="s">
        <v>48</v>
      </c>
      <c r="L242" s="368"/>
      <c r="M242" s="368" t="s">
        <v>34</v>
      </c>
      <c r="N242" s="367">
        <v>425524</v>
      </c>
      <c r="O242" s="367" t="s">
        <v>1323</v>
      </c>
      <c r="P242" s="371">
        <v>42590</v>
      </c>
      <c r="Q242" s="372">
        <v>104197482.79000001</v>
      </c>
      <c r="R242" s="372">
        <v>107730040.53388888</v>
      </c>
      <c r="S242" s="367">
        <v>31</v>
      </c>
      <c r="T242" s="369">
        <v>6.9414408828834429E-2</v>
      </c>
      <c r="U242" s="369">
        <v>0.89733361132961809</v>
      </c>
      <c r="V242" s="369">
        <v>9.8804794413621888E-2</v>
      </c>
      <c r="W242" s="369">
        <v>0.96861736233169704</v>
      </c>
      <c r="X242" s="369">
        <v>0.17849921214133802</v>
      </c>
      <c r="Y242" s="369">
        <v>1.3535919519328004</v>
      </c>
      <c r="Z242" s="369">
        <v>0.19475569006735638</v>
      </c>
      <c r="AA242" s="369">
        <v>1.107054479851614</v>
      </c>
      <c r="AB242" s="369">
        <v>2.0450424387094056E-2</v>
      </c>
      <c r="AC242" s="373">
        <v>-0.13218672932271625</v>
      </c>
      <c r="AD242" s="575">
        <v>24601713000179</v>
      </c>
      <c r="AE242" s="370" t="s">
        <v>2391</v>
      </c>
      <c r="AF242" s="370" t="s">
        <v>2326</v>
      </c>
      <c r="AG242" s="374" t="s">
        <v>1459</v>
      </c>
      <c r="AH242" s="374" t="s">
        <v>2321</v>
      </c>
      <c r="AI242" s="374">
        <v>100</v>
      </c>
      <c r="AJ242" s="374">
        <v>100</v>
      </c>
      <c r="AK242" s="374">
        <v>100</v>
      </c>
      <c r="AL242" s="369">
        <v>0.01</v>
      </c>
      <c r="AM242" s="369">
        <v>0.2</v>
      </c>
      <c r="AN242" s="369" t="s">
        <v>2349</v>
      </c>
      <c r="AO242" s="367" t="s">
        <v>1326</v>
      </c>
      <c r="AP242" s="370" t="s">
        <v>13</v>
      </c>
      <c r="AQ242" s="376" t="s">
        <v>673</v>
      </c>
      <c r="AR242" s="369">
        <v>2E-3</v>
      </c>
      <c r="AS242" s="369">
        <v>2E-3</v>
      </c>
      <c r="AT242" s="369"/>
      <c r="AW242" s="711"/>
      <c r="AX242" s="711"/>
      <c r="AY242" s="712"/>
      <c r="AZ242" s="712"/>
      <c r="BA242" s="712"/>
      <c r="BB242" s="713"/>
      <c r="BC242" s="712"/>
      <c r="BD242" s="712"/>
      <c r="BE242" s="712"/>
      <c r="BF242" s="712"/>
      <c r="BG242" s="713"/>
      <c r="BH242" s="713"/>
      <c r="BI242" s="714"/>
      <c r="BJ242" s="714"/>
      <c r="BK242" s="714"/>
      <c r="BL242" s="713"/>
      <c r="BM242" s="713"/>
      <c r="BN242" s="713"/>
      <c r="BO242" s="713"/>
      <c r="BP242" s="713"/>
      <c r="BQ242" s="713"/>
      <c r="BR242" s="713"/>
      <c r="BS242" s="713"/>
      <c r="BT242" s="716"/>
      <c r="BU242" s="717"/>
      <c r="BV242" s="715"/>
      <c r="BW242" s="718"/>
    </row>
    <row r="243" spans="2:75" ht="15.75" customHeight="1">
      <c r="B243" s="363" t="s">
        <v>830</v>
      </c>
      <c r="C243" s="364">
        <v>30178843000143</v>
      </c>
      <c r="D243" s="365" t="s">
        <v>11</v>
      </c>
      <c r="E243" s="365" t="s">
        <v>620</v>
      </c>
      <c r="F243" s="365" t="s">
        <v>694</v>
      </c>
      <c r="G243" s="366" t="s">
        <v>740</v>
      </c>
      <c r="H243" s="366" t="s">
        <v>34</v>
      </c>
      <c r="I243" s="366"/>
      <c r="J243" s="366" t="s">
        <v>608</v>
      </c>
      <c r="K243" s="367" t="s">
        <v>48</v>
      </c>
      <c r="L243" s="368"/>
      <c r="M243" s="368" t="s">
        <v>34</v>
      </c>
      <c r="N243" s="367">
        <v>492558</v>
      </c>
      <c r="O243" s="367" t="s">
        <v>1323</v>
      </c>
      <c r="P243" s="371">
        <v>43556</v>
      </c>
      <c r="Q243" s="372">
        <v>47833308.520000003</v>
      </c>
      <c r="R243" s="372">
        <v>33469430.672817461</v>
      </c>
      <c r="S243" s="367">
        <v>31</v>
      </c>
      <c r="T243" s="369">
        <v>8.0022642239655273E-2</v>
      </c>
      <c r="U243" s="369">
        <v>1.0344683151608085</v>
      </c>
      <c r="V243" s="369">
        <v>0.1070915499772418</v>
      </c>
      <c r="W243" s="369">
        <v>1.049855275572215</v>
      </c>
      <c r="X243" s="369">
        <v>0.17781986174260878</v>
      </c>
      <c r="Y243" s="369">
        <v>1.3484403144480694</v>
      </c>
      <c r="Z243" s="369">
        <v>0.17854696879442722</v>
      </c>
      <c r="AA243" s="369">
        <v>1.0149188534590989</v>
      </c>
      <c r="AB243" s="369">
        <v>1.4965695205164628E-2</v>
      </c>
      <c r="AC243" s="373">
        <v>0.31513976779372532</v>
      </c>
      <c r="AD243" s="575">
        <v>30618457000125</v>
      </c>
      <c r="AE243" s="370" t="s">
        <v>2391</v>
      </c>
      <c r="AF243" s="370" t="s">
        <v>2326</v>
      </c>
      <c r="AG243" s="374" t="s">
        <v>1459</v>
      </c>
      <c r="AH243" s="374" t="s">
        <v>2321</v>
      </c>
      <c r="AI243" s="374">
        <v>100</v>
      </c>
      <c r="AJ243" s="374">
        <v>100</v>
      </c>
      <c r="AK243" s="374">
        <v>100</v>
      </c>
      <c r="AL243" s="369">
        <v>0.01</v>
      </c>
      <c r="AM243" s="369">
        <v>0.2</v>
      </c>
      <c r="AN243" s="369" t="s">
        <v>64</v>
      </c>
      <c r="AO243" s="367" t="s">
        <v>1326</v>
      </c>
      <c r="AP243" s="370" t="s">
        <v>13</v>
      </c>
      <c r="AQ243" s="376" t="s">
        <v>673</v>
      </c>
      <c r="AR243" s="369">
        <v>2E-3</v>
      </c>
      <c r="AS243" s="369">
        <v>2E-3</v>
      </c>
      <c r="AT243" s="369"/>
      <c r="AW243" s="711"/>
      <c r="AX243" s="711"/>
      <c r="AY243" s="712"/>
      <c r="AZ243" s="712"/>
      <c r="BA243" s="712"/>
      <c r="BB243" s="713"/>
      <c r="BC243" s="712"/>
      <c r="BD243" s="712"/>
      <c r="BE243" s="712"/>
      <c r="BF243" s="712"/>
      <c r="BG243" s="713"/>
      <c r="BH243" s="713"/>
      <c r="BI243" s="714"/>
      <c r="BJ243" s="714"/>
      <c r="BK243" s="714"/>
      <c r="BL243" s="713"/>
      <c r="BM243" s="713"/>
      <c r="BN243" s="713"/>
      <c r="BO243" s="713"/>
      <c r="BP243" s="713"/>
      <c r="BQ243" s="713"/>
      <c r="BR243" s="713"/>
      <c r="BS243" s="713"/>
      <c r="BT243" s="716"/>
      <c r="BU243" s="717"/>
      <c r="BV243" s="715"/>
      <c r="BW243" s="718"/>
    </row>
    <row r="244" spans="2:75" ht="15.75" customHeight="1">
      <c r="B244" s="363" t="s">
        <v>1558</v>
      </c>
      <c r="C244" s="364">
        <v>8621010000156</v>
      </c>
      <c r="D244" s="365" t="s">
        <v>14</v>
      </c>
      <c r="E244" s="365" t="s">
        <v>607</v>
      </c>
      <c r="F244" s="365"/>
      <c r="G244" s="366"/>
      <c r="H244" s="366" t="s">
        <v>34</v>
      </c>
      <c r="I244" s="366" t="s">
        <v>34</v>
      </c>
      <c r="J244" s="366" t="s">
        <v>608</v>
      </c>
      <c r="K244" s="367" t="s">
        <v>48</v>
      </c>
      <c r="L244" s="368"/>
      <c r="M244" s="368"/>
      <c r="N244" s="367">
        <v>180246</v>
      </c>
      <c r="O244" s="367" t="s">
        <v>1323</v>
      </c>
      <c r="P244" s="371">
        <v>39160</v>
      </c>
      <c r="Q244" s="372" t="s">
        <v>1396</v>
      </c>
      <c r="R244" s="372" t="s">
        <v>1424</v>
      </c>
      <c r="S244" s="367">
        <v>3</v>
      </c>
      <c r="T244" s="369" t="s">
        <v>1424</v>
      </c>
      <c r="U244" s="369" t="s">
        <v>1424</v>
      </c>
      <c r="V244" s="369" t="s">
        <v>1424</v>
      </c>
      <c r="W244" s="369" t="s">
        <v>1424</v>
      </c>
      <c r="X244" s="369" t="s">
        <v>1424</v>
      </c>
      <c r="Y244" s="369" t="s">
        <v>1424</v>
      </c>
      <c r="Z244" s="369" t="s">
        <v>1424</v>
      </c>
      <c r="AA244" s="369" t="s">
        <v>1424</v>
      </c>
      <c r="AB244" s="369" t="s">
        <v>1424</v>
      </c>
      <c r="AC244" s="373" t="s">
        <v>1424</v>
      </c>
      <c r="AD244" s="575">
        <v>9075535000104</v>
      </c>
      <c r="AE244" s="370" t="s">
        <v>2392</v>
      </c>
      <c r="AF244" s="370" t="s">
        <v>2323</v>
      </c>
      <c r="AG244" s="374" t="s">
        <v>721</v>
      </c>
      <c r="AH244" s="374" t="s">
        <v>2321</v>
      </c>
      <c r="AI244" s="374">
        <v>0</v>
      </c>
      <c r="AJ244" s="374">
        <v>0</v>
      </c>
      <c r="AK244" s="374">
        <v>0</v>
      </c>
      <c r="AL244" s="369">
        <v>1.975E-2</v>
      </c>
      <c r="AM244" s="369">
        <v>0.2</v>
      </c>
      <c r="AN244" s="369" t="s">
        <v>2368</v>
      </c>
      <c r="AO244" s="367" t="s">
        <v>1326</v>
      </c>
      <c r="AP244" s="370" t="s">
        <v>718</v>
      </c>
      <c r="AQ244" s="376" t="s">
        <v>661</v>
      </c>
      <c r="AR244" s="369">
        <v>3.9500000000000004E-3</v>
      </c>
      <c r="AS244" s="369">
        <v>3.9500000000000004E-3</v>
      </c>
      <c r="AT244" s="369"/>
      <c r="AW244" s="711"/>
      <c r="AX244" s="711"/>
      <c r="AY244" s="712"/>
      <c r="AZ244" s="712"/>
      <c r="BA244" s="712"/>
      <c r="BB244" s="713"/>
      <c r="BC244" s="712"/>
      <c r="BD244" s="712"/>
      <c r="BE244" s="712"/>
      <c r="BF244" s="712"/>
      <c r="BG244" s="713"/>
      <c r="BH244" s="713"/>
      <c r="BI244" s="714"/>
      <c r="BJ244" s="714"/>
      <c r="BK244" s="714"/>
      <c r="BL244" s="713"/>
      <c r="BM244" s="713"/>
      <c r="BN244" s="713"/>
      <c r="BO244" s="713"/>
      <c r="BP244" s="713"/>
      <c r="BQ244" s="713"/>
      <c r="BR244" s="713"/>
      <c r="BS244" s="713"/>
      <c r="BT244" s="716"/>
      <c r="BU244" s="717"/>
      <c r="BV244" s="715"/>
      <c r="BW244" s="718"/>
    </row>
    <row r="245" spans="2:75" ht="15.75" customHeight="1">
      <c r="B245" s="363" t="s">
        <v>138</v>
      </c>
      <c r="C245" s="364">
        <v>15350679000116</v>
      </c>
      <c r="D245" s="365" t="s">
        <v>11</v>
      </c>
      <c r="E245" s="365" t="s">
        <v>620</v>
      </c>
      <c r="F245" s="365" t="s">
        <v>665</v>
      </c>
      <c r="G245" s="366" t="s">
        <v>740</v>
      </c>
      <c r="H245" s="366" t="s">
        <v>34</v>
      </c>
      <c r="I245" s="366" t="s">
        <v>1306</v>
      </c>
      <c r="J245" s="366" t="s">
        <v>608</v>
      </c>
      <c r="K245" s="367" t="s">
        <v>48</v>
      </c>
      <c r="L245" s="368"/>
      <c r="M245" s="368" t="s">
        <v>1421</v>
      </c>
      <c r="N245" s="367">
        <v>305121</v>
      </c>
      <c r="O245" s="367" t="s">
        <v>1323</v>
      </c>
      <c r="P245" s="371">
        <v>41058</v>
      </c>
      <c r="Q245" s="372">
        <v>250220906.84</v>
      </c>
      <c r="R245" s="372">
        <v>219649515.07746032</v>
      </c>
      <c r="S245" s="367">
        <v>1</v>
      </c>
      <c r="T245" s="369">
        <v>8.0638838689314873E-2</v>
      </c>
      <c r="U245" s="369">
        <v>1.0424340069356242</v>
      </c>
      <c r="V245" s="369">
        <v>0.10717533783403033</v>
      </c>
      <c r="W245" s="369">
        <v>1.0506766767331566</v>
      </c>
      <c r="X245" s="369">
        <v>0.14400042693018356</v>
      </c>
      <c r="Y245" s="369">
        <v>1.0919813966083238</v>
      </c>
      <c r="Z245" s="369">
        <v>0.16263068153856475</v>
      </c>
      <c r="AA245" s="369">
        <v>0.92444551682326703</v>
      </c>
      <c r="AB245" s="369">
        <v>1.564646651573355E-3</v>
      </c>
      <c r="AC245" s="373">
        <v>2.9922076980516374</v>
      </c>
      <c r="AD245" s="575">
        <v>0</v>
      </c>
      <c r="AE245" s="370" t="s">
        <v>2391</v>
      </c>
      <c r="AF245" s="370" t="s">
        <v>2326</v>
      </c>
      <c r="AG245" s="374" t="s">
        <v>1459</v>
      </c>
      <c r="AH245" s="374" t="s">
        <v>2321</v>
      </c>
      <c r="AI245" s="374">
        <v>3000</v>
      </c>
      <c r="AJ245" s="374">
        <v>100</v>
      </c>
      <c r="AK245" s="374">
        <v>100</v>
      </c>
      <c r="AL245" s="369">
        <v>2.5000000000000001E-3</v>
      </c>
      <c r="AM245" s="369" t="s">
        <v>34</v>
      </c>
      <c r="AN245" s="369" t="s">
        <v>64</v>
      </c>
      <c r="AO245" s="367" t="s">
        <v>1326</v>
      </c>
      <c r="AP245" s="370" t="s">
        <v>11</v>
      </c>
      <c r="AQ245" s="376" t="s">
        <v>671</v>
      </c>
      <c r="AR245" s="369">
        <v>6.2500000000000001E-4</v>
      </c>
      <c r="AS245" s="369">
        <v>6.2500000000000001E-4</v>
      </c>
      <c r="AT245" s="369"/>
      <c r="AW245" s="711"/>
      <c r="AX245" s="711"/>
      <c r="AY245" s="712"/>
      <c r="AZ245" s="712"/>
      <c r="BA245" s="712"/>
      <c r="BB245" s="713"/>
      <c r="BC245" s="712"/>
      <c r="BD245" s="712"/>
      <c r="BE245" s="712"/>
      <c r="BF245" s="712"/>
      <c r="BG245" s="713"/>
      <c r="BH245" s="713"/>
      <c r="BI245" s="714"/>
      <c r="BJ245" s="714"/>
      <c r="BK245" s="714"/>
      <c r="BL245" s="713"/>
      <c r="BM245" s="713"/>
      <c r="BN245" s="713"/>
      <c r="BO245" s="713"/>
      <c r="BP245" s="713"/>
      <c r="BQ245" s="713"/>
      <c r="BR245" s="713"/>
      <c r="BS245" s="713"/>
      <c r="BT245" s="716"/>
      <c r="BU245" s="717"/>
      <c r="BV245" s="715"/>
      <c r="BW245" s="718"/>
    </row>
    <row r="246" spans="2:75" ht="15.75" customHeight="1">
      <c r="B246" s="363" t="s">
        <v>831</v>
      </c>
      <c r="C246" s="364">
        <v>11616354000181</v>
      </c>
      <c r="D246" s="365" t="s">
        <v>11</v>
      </c>
      <c r="E246" s="365" t="s">
        <v>620</v>
      </c>
      <c r="F246" s="365" t="s">
        <v>674</v>
      </c>
      <c r="G246" s="366" t="s">
        <v>740</v>
      </c>
      <c r="H246" s="366" t="s">
        <v>34</v>
      </c>
      <c r="I246" s="366" t="s">
        <v>1306</v>
      </c>
      <c r="J246" s="366" t="s">
        <v>608</v>
      </c>
      <c r="K246" s="367" t="s">
        <v>48</v>
      </c>
      <c r="L246" s="368"/>
      <c r="M246" s="368" t="s">
        <v>1421</v>
      </c>
      <c r="N246" s="367">
        <v>245062</v>
      </c>
      <c r="O246" s="367" t="s">
        <v>1323</v>
      </c>
      <c r="P246" s="371">
        <v>40259</v>
      </c>
      <c r="Q246" s="372">
        <v>258607948.81</v>
      </c>
      <c r="R246" s="372">
        <v>257356937.53869042</v>
      </c>
      <c r="S246" s="367">
        <v>0</v>
      </c>
      <c r="T246" s="369">
        <v>7.6741891951440877E-2</v>
      </c>
      <c r="U246" s="369">
        <v>0.99205741584373164</v>
      </c>
      <c r="V246" s="369">
        <v>0.10153239390433932</v>
      </c>
      <c r="W246" s="369">
        <v>0.99535695771141031</v>
      </c>
      <c r="X246" s="369">
        <v>0.12828076165436464</v>
      </c>
      <c r="Y246" s="369">
        <v>0.97277631917875074</v>
      </c>
      <c r="Z246" s="369">
        <v>0.16482917187977364</v>
      </c>
      <c r="AA246" s="369">
        <v>0.93694244864746201</v>
      </c>
      <c r="AB246" s="369">
        <v>1.5307394173028662E-3</v>
      </c>
      <c r="AC246" s="373">
        <v>-0.28094462930933778</v>
      </c>
      <c r="AD246" s="575">
        <v>0</v>
      </c>
      <c r="AE246" s="370" t="s">
        <v>2391</v>
      </c>
      <c r="AF246" s="370" t="s">
        <v>2326</v>
      </c>
      <c r="AG246" s="374" t="s">
        <v>1459</v>
      </c>
      <c r="AH246" s="374" t="s">
        <v>2321</v>
      </c>
      <c r="AI246" s="374">
        <v>3000</v>
      </c>
      <c r="AJ246" s="374">
        <v>0</v>
      </c>
      <c r="AK246" s="374">
        <v>0</v>
      </c>
      <c r="AL246" s="369">
        <v>1.5E-3</v>
      </c>
      <c r="AM246" s="369" t="s">
        <v>34</v>
      </c>
      <c r="AN246" s="369" t="s">
        <v>64</v>
      </c>
      <c r="AO246" s="367" t="s">
        <v>1326</v>
      </c>
      <c r="AP246" s="370" t="s">
        <v>11</v>
      </c>
      <c r="AQ246" s="376" t="s">
        <v>664</v>
      </c>
      <c r="AR246" s="369">
        <v>3.7500000000000001E-4</v>
      </c>
      <c r="AS246" s="369">
        <v>3.7500000000000001E-4</v>
      </c>
      <c r="AT246" s="369"/>
      <c r="AW246" s="711"/>
      <c r="AX246" s="711"/>
      <c r="AY246" s="712"/>
      <c r="AZ246" s="712"/>
      <c r="BA246" s="712"/>
      <c r="BB246" s="713"/>
      <c r="BC246" s="712"/>
      <c r="BD246" s="712"/>
      <c r="BE246" s="712"/>
      <c r="BF246" s="712"/>
      <c r="BG246" s="713"/>
      <c r="BH246" s="713"/>
      <c r="BI246" s="714"/>
      <c r="BJ246" s="714"/>
      <c r="BK246" s="714"/>
      <c r="BL246" s="713"/>
      <c r="BM246" s="713"/>
      <c r="BN246" s="713"/>
      <c r="BO246" s="713"/>
      <c r="BP246" s="713"/>
      <c r="BQ246" s="713"/>
      <c r="BR246" s="713"/>
      <c r="BS246" s="713"/>
      <c r="BT246" s="716"/>
      <c r="BU246" s="717"/>
      <c r="BV246" s="715"/>
      <c r="BW246" s="718"/>
    </row>
    <row r="247" spans="2:75" ht="15.75" customHeight="1">
      <c r="B247" s="363" t="s">
        <v>139</v>
      </c>
      <c r="C247" s="364">
        <v>35726300000137</v>
      </c>
      <c r="D247" s="365" t="s">
        <v>11</v>
      </c>
      <c r="E247" s="365" t="s">
        <v>620</v>
      </c>
      <c r="F247" s="365" t="s">
        <v>687</v>
      </c>
      <c r="G247" s="366" t="s">
        <v>740</v>
      </c>
      <c r="H247" s="366" t="s">
        <v>34</v>
      </c>
      <c r="I247" s="366" t="s">
        <v>1321</v>
      </c>
      <c r="J247" s="366" t="s">
        <v>608</v>
      </c>
      <c r="K247" s="367" t="s">
        <v>48</v>
      </c>
      <c r="L247" s="368"/>
      <c r="M247" s="368" t="s">
        <v>34</v>
      </c>
      <c r="N247" s="367">
        <v>534331</v>
      </c>
      <c r="O247" s="367" t="s">
        <v>1323</v>
      </c>
      <c r="P247" s="371">
        <v>43873</v>
      </c>
      <c r="Q247" s="372">
        <v>398869779.70999998</v>
      </c>
      <c r="R247" s="372">
        <v>223576061.10801584</v>
      </c>
      <c r="S247" s="367">
        <v>91</v>
      </c>
      <c r="T247" s="369">
        <v>9.8781349384104544E-2</v>
      </c>
      <c r="U247" s="369">
        <v>1.276965783767227</v>
      </c>
      <c r="V247" s="369">
        <v>0.13678814568235165</v>
      </c>
      <c r="W247" s="369">
        <v>1.340981211037434</v>
      </c>
      <c r="X247" s="369">
        <v>0.20447017912382659</v>
      </c>
      <c r="Y247" s="369">
        <v>1.5505345124611547</v>
      </c>
      <c r="Z247" s="369" t="s">
        <v>1424</v>
      </c>
      <c r="AA247" s="369" t="s">
        <v>1424</v>
      </c>
      <c r="AB247" s="369">
        <v>1.3876945531213756E-3</v>
      </c>
      <c r="AC247" s="373">
        <v>22.402894941148126</v>
      </c>
      <c r="AD247" s="575">
        <v>0</v>
      </c>
      <c r="AE247" s="370" t="s">
        <v>2393</v>
      </c>
      <c r="AF247" s="370" t="s">
        <v>2317</v>
      </c>
      <c r="AG247" s="374" t="s">
        <v>1458</v>
      </c>
      <c r="AH247" s="374" t="s">
        <v>2318</v>
      </c>
      <c r="AI247" s="374">
        <v>1000</v>
      </c>
      <c r="AJ247" s="374">
        <v>1000</v>
      </c>
      <c r="AK247" s="374">
        <v>1000</v>
      </c>
      <c r="AL247" s="369">
        <v>9.0000000000000011E-3</v>
      </c>
      <c r="AM247" s="369" t="s">
        <v>34</v>
      </c>
      <c r="AN247" s="369" t="s">
        <v>64</v>
      </c>
      <c r="AO247" s="367" t="s">
        <v>1326</v>
      </c>
      <c r="AP247" s="370" t="s">
        <v>13</v>
      </c>
      <c r="AQ247" s="376" t="s">
        <v>688</v>
      </c>
      <c r="AR247" s="369">
        <v>1.4999999999999998E-3</v>
      </c>
      <c r="AS247" s="369">
        <v>1.4999999999999998E-3</v>
      </c>
      <c r="AT247" s="369"/>
      <c r="AW247" s="711"/>
      <c r="AX247" s="711"/>
      <c r="AY247" s="712"/>
      <c r="AZ247" s="712"/>
      <c r="BA247" s="712"/>
      <c r="BB247" s="713"/>
      <c r="BC247" s="712"/>
      <c r="BD247" s="712"/>
      <c r="BE247" s="712"/>
      <c r="BF247" s="712"/>
      <c r="BG247" s="713"/>
      <c r="BH247" s="713"/>
      <c r="BI247" s="714"/>
      <c r="BJ247" s="714"/>
      <c r="BK247" s="714"/>
      <c r="BL247" s="713"/>
      <c r="BM247" s="713"/>
      <c r="BN247" s="713"/>
      <c r="BO247" s="713"/>
      <c r="BP247" s="713"/>
      <c r="BQ247" s="713"/>
      <c r="BR247" s="713"/>
      <c r="BS247" s="713"/>
      <c r="BT247" s="716"/>
      <c r="BU247" s="717"/>
      <c r="BV247" s="715"/>
      <c r="BW247" s="718"/>
    </row>
    <row r="248" spans="2:75" ht="15.75" customHeight="1">
      <c r="B248" s="363" t="s">
        <v>832</v>
      </c>
      <c r="C248" s="364">
        <v>36015243000140</v>
      </c>
      <c r="D248" s="365" t="s">
        <v>11</v>
      </c>
      <c r="E248" s="365" t="s">
        <v>620</v>
      </c>
      <c r="F248" s="365" t="s">
        <v>687</v>
      </c>
      <c r="G248" s="366" t="s">
        <v>740</v>
      </c>
      <c r="H248" s="366" t="s">
        <v>34</v>
      </c>
      <c r="I248" s="366" t="s">
        <v>1321</v>
      </c>
      <c r="J248" s="366" t="s">
        <v>608</v>
      </c>
      <c r="K248" s="367" t="s">
        <v>48</v>
      </c>
      <c r="L248" s="368"/>
      <c r="M248" s="368" t="s">
        <v>1421</v>
      </c>
      <c r="N248" s="367">
        <v>528889</v>
      </c>
      <c r="O248" s="367" t="s">
        <v>1323</v>
      </c>
      <c r="P248" s="371">
        <v>43892</v>
      </c>
      <c r="Q248" s="372">
        <v>127168148.98</v>
      </c>
      <c r="R248" s="372">
        <v>99346979.021627009</v>
      </c>
      <c r="S248" s="367">
        <v>181</v>
      </c>
      <c r="T248" s="369">
        <v>0.10843556209197103</v>
      </c>
      <c r="U248" s="369">
        <v>1.4017676757642605</v>
      </c>
      <c r="V248" s="369">
        <v>0.1498233899478707</v>
      </c>
      <c r="W248" s="369">
        <v>1.4687701912458246</v>
      </c>
      <c r="X248" s="369">
        <v>0.23734422760515406</v>
      </c>
      <c r="Y248" s="369">
        <v>1.7998243940127854</v>
      </c>
      <c r="Z248" s="369" t="s">
        <v>1424</v>
      </c>
      <c r="AA248" s="369" t="s">
        <v>1424</v>
      </c>
      <c r="AB248" s="369">
        <v>2.3482615731913637E-3</v>
      </c>
      <c r="AC248" s="373">
        <v>18.097518857848588</v>
      </c>
      <c r="AD248" s="575">
        <v>0</v>
      </c>
      <c r="AE248" s="370" t="s">
        <v>2393</v>
      </c>
      <c r="AF248" s="370" t="s">
        <v>2317</v>
      </c>
      <c r="AG248" s="374" t="s">
        <v>1458</v>
      </c>
      <c r="AH248" s="374" t="s">
        <v>2339</v>
      </c>
      <c r="AI248" s="374">
        <v>1000</v>
      </c>
      <c r="AJ248" s="374">
        <v>1000</v>
      </c>
      <c r="AK248" s="374">
        <v>1000</v>
      </c>
      <c r="AL248" s="369">
        <v>6.0000000000000001E-3</v>
      </c>
      <c r="AM248" s="369">
        <v>0.2</v>
      </c>
      <c r="AN248" s="369" t="s">
        <v>64</v>
      </c>
      <c r="AO248" s="367" t="s">
        <v>1326</v>
      </c>
      <c r="AP248" s="370" t="s">
        <v>13</v>
      </c>
      <c r="AQ248" s="376" t="s">
        <v>681</v>
      </c>
      <c r="AR248" s="369" t="s">
        <v>34</v>
      </c>
      <c r="AS248" s="369" t="s">
        <v>34</v>
      </c>
      <c r="AT248" s="369"/>
      <c r="AW248" s="711"/>
      <c r="AX248" s="711"/>
      <c r="AY248" s="712"/>
      <c r="AZ248" s="712"/>
      <c r="BA248" s="712"/>
      <c r="BB248" s="713"/>
      <c r="BC248" s="712"/>
      <c r="BD248" s="712"/>
      <c r="BE248" s="712"/>
      <c r="BF248" s="712"/>
      <c r="BG248" s="713"/>
      <c r="BH248" s="713"/>
      <c r="BI248" s="714"/>
      <c r="BJ248" s="714"/>
      <c r="BK248" s="714"/>
      <c r="BL248" s="713"/>
      <c r="BM248" s="713"/>
      <c r="BN248" s="713"/>
      <c r="BO248" s="713"/>
      <c r="BP248" s="713"/>
      <c r="BQ248" s="713"/>
      <c r="BR248" s="713"/>
      <c r="BS248" s="713"/>
      <c r="BT248" s="716"/>
      <c r="BU248" s="717"/>
      <c r="BV248" s="715"/>
      <c r="BW248" s="718"/>
    </row>
    <row r="249" spans="2:75" ht="15.75" customHeight="1">
      <c r="B249" s="363" t="s">
        <v>833</v>
      </c>
      <c r="C249" s="364">
        <v>36484248000112</v>
      </c>
      <c r="D249" s="365" t="s">
        <v>13</v>
      </c>
      <c r="E249" s="365" t="s">
        <v>616</v>
      </c>
      <c r="F249" s="365" t="s">
        <v>610</v>
      </c>
      <c r="G249" s="366" t="s">
        <v>34</v>
      </c>
      <c r="H249" s="366" t="s">
        <v>1340</v>
      </c>
      <c r="I249" s="366" t="s">
        <v>34</v>
      </c>
      <c r="J249" s="366"/>
      <c r="K249" s="367" t="s">
        <v>48</v>
      </c>
      <c r="L249" s="368"/>
      <c r="M249" s="368" t="s">
        <v>34</v>
      </c>
      <c r="N249" s="367">
        <v>535451</v>
      </c>
      <c r="O249" s="367" t="s">
        <v>1323</v>
      </c>
      <c r="P249" s="371">
        <v>43943</v>
      </c>
      <c r="Q249" s="372">
        <v>11578116.109999999</v>
      </c>
      <c r="R249" s="372">
        <v>18994533.808174595</v>
      </c>
      <c r="S249" s="367">
        <v>11</v>
      </c>
      <c r="T249" s="369">
        <v>3.5328039998167693E-2</v>
      </c>
      <c r="U249" s="369">
        <v>0.45669246843149003</v>
      </c>
      <c r="V249" s="369">
        <v>6.0457396566755861E-2</v>
      </c>
      <c r="W249" s="369">
        <v>0.59268463988483311</v>
      </c>
      <c r="X249" s="369">
        <v>5.9371931722614235E-2</v>
      </c>
      <c r="Y249" s="369">
        <v>0.45022814379034903</v>
      </c>
      <c r="Z249" s="369" t="s">
        <v>1424</v>
      </c>
      <c r="AA249" s="369" t="s">
        <v>1424</v>
      </c>
      <c r="AB249" s="369">
        <v>7.9958016413448088E-2</v>
      </c>
      <c r="AC249" s="373">
        <v>-0.44081092586173637</v>
      </c>
      <c r="AD249" s="575">
        <v>0</v>
      </c>
      <c r="AE249" s="370" t="s">
        <v>2394</v>
      </c>
      <c r="AF249" s="370" t="s">
        <v>2395</v>
      </c>
      <c r="AG249" s="374" t="s">
        <v>1460</v>
      </c>
      <c r="AH249" s="374" t="s">
        <v>2321</v>
      </c>
      <c r="AI249" s="374">
        <v>0</v>
      </c>
      <c r="AJ249" s="374">
        <v>0</v>
      </c>
      <c r="AK249" s="374">
        <v>0</v>
      </c>
      <c r="AL249" s="369">
        <v>1.8500000000000003E-2</v>
      </c>
      <c r="AM249" s="369">
        <v>0.2</v>
      </c>
      <c r="AN249" s="369" t="s">
        <v>64</v>
      </c>
      <c r="AO249" s="367" t="s">
        <v>1326</v>
      </c>
      <c r="AP249" s="370" t="s">
        <v>13</v>
      </c>
      <c r="AQ249" s="376" t="s">
        <v>666</v>
      </c>
      <c r="AR249" s="369">
        <v>6.1666666666666658E-3</v>
      </c>
      <c r="AS249" s="369">
        <v>6.1666666666666658E-3</v>
      </c>
      <c r="AT249" s="369"/>
      <c r="AW249" s="711"/>
      <c r="AX249" s="711"/>
      <c r="AY249" s="712"/>
      <c r="AZ249" s="712"/>
      <c r="BA249" s="712"/>
      <c r="BB249" s="713"/>
      <c r="BC249" s="712"/>
      <c r="BD249" s="712"/>
      <c r="BE249" s="712"/>
      <c r="BF249" s="712"/>
      <c r="BG249" s="713"/>
      <c r="BH249" s="713"/>
      <c r="BI249" s="714"/>
      <c r="BJ249" s="714"/>
      <c r="BK249" s="714"/>
      <c r="BL249" s="713"/>
      <c r="BM249" s="713"/>
      <c r="BN249" s="713"/>
      <c r="BO249" s="713"/>
      <c r="BP249" s="713"/>
      <c r="BQ249" s="713"/>
      <c r="BR249" s="713"/>
      <c r="BS249" s="713"/>
      <c r="BT249" s="716"/>
      <c r="BU249" s="717"/>
      <c r="BV249" s="715"/>
      <c r="BW249" s="718"/>
    </row>
    <row r="250" spans="2:75" ht="15.75" customHeight="1">
      <c r="B250" s="363" t="s">
        <v>140</v>
      </c>
      <c r="C250" s="364">
        <v>6070574000112</v>
      </c>
      <c r="D250" s="365" t="s">
        <v>14</v>
      </c>
      <c r="E250" s="365" t="s">
        <v>607</v>
      </c>
      <c r="F250" s="365"/>
      <c r="G250" s="366"/>
      <c r="H250" s="366" t="s">
        <v>34</v>
      </c>
      <c r="I250" s="366" t="s">
        <v>34</v>
      </c>
      <c r="J250" s="366" t="s">
        <v>608</v>
      </c>
      <c r="K250" s="367" t="s">
        <v>48</v>
      </c>
      <c r="L250" s="368"/>
      <c r="M250" s="368" t="s">
        <v>34</v>
      </c>
      <c r="N250" s="367">
        <v>129100</v>
      </c>
      <c r="O250" s="367" t="s">
        <v>1323</v>
      </c>
      <c r="P250" s="371">
        <v>38027</v>
      </c>
      <c r="Q250" s="372">
        <v>258654758.94999999</v>
      </c>
      <c r="R250" s="372">
        <v>251931938.0382143</v>
      </c>
      <c r="S250" s="367">
        <v>32</v>
      </c>
      <c r="T250" s="369">
        <v>7.8718854871870247E-2</v>
      </c>
      <c r="U250" s="369">
        <v>1.0176140013824495</v>
      </c>
      <c r="V250" s="369">
        <v>-5.1070102234132553E-2</v>
      </c>
      <c r="W250" s="369">
        <v>-0.50065776679775853</v>
      </c>
      <c r="X250" s="369">
        <v>-7.9907106259741068E-2</v>
      </c>
      <c r="Y250" s="369">
        <v>-0.60595010273648053</v>
      </c>
      <c r="Z250" s="369">
        <v>-2.6502839926050847E-2</v>
      </c>
      <c r="AA250" s="369">
        <v>-0.15065073404929796</v>
      </c>
      <c r="AB250" s="369">
        <v>0.14683307217679178</v>
      </c>
      <c r="AC250" s="373">
        <v>-0.94540406241559105</v>
      </c>
      <c r="AD250" s="575">
        <v>16993142000137</v>
      </c>
      <c r="AE250" s="370" t="s">
        <v>2396</v>
      </c>
      <c r="AF250" s="370" t="s">
        <v>2326</v>
      </c>
      <c r="AG250" s="374" t="s">
        <v>1459</v>
      </c>
      <c r="AH250" s="374" t="s">
        <v>2318</v>
      </c>
      <c r="AI250" s="374">
        <v>10000</v>
      </c>
      <c r="AJ250" s="374">
        <v>1000</v>
      </c>
      <c r="AK250" s="374">
        <v>1000</v>
      </c>
      <c r="AL250" s="369">
        <v>0.02</v>
      </c>
      <c r="AM250" s="369">
        <v>0.15</v>
      </c>
      <c r="AN250" s="369" t="s">
        <v>2349</v>
      </c>
      <c r="AO250" s="367" t="s">
        <v>1326</v>
      </c>
      <c r="AP250" s="370" t="s">
        <v>718</v>
      </c>
      <c r="AQ250" s="376" t="s">
        <v>661</v>
      </c>
      <c r="AR250" s="369">
        <v>4.6666666666666662E-3</v>
      </c>
      <c r="AS250" s="369">
        <v>4.6666666666666662E-3</v>
      </c>
      <c r="AT250" s="369"/>
      <c r="AW250" s="711"/>
      <c r="AX250" s="711"/>
      <c r="AY250" s="712"/>
      <c r="AZ250" s="712"/>
      <c r="BA250" s="712"/>
      <c r="BB250" s="712"/>
      <c r="BC250" s="712"/>
      <c r="BD250" s="712"/>
      <c r="BE250" s="712"/>
      <c r="BF250" s="712"/>
      <c r="BG250" s="713"/>
      <c r="BH250" s="713"/>
      <c r="BI250" s="714"/>
      <c r="BJ250" s="714"/>
      <c r="BK250" s="714"/>
      <c r="BL250" s="218"/>
      <c r="BM250" s="713"/>
      <c r="BN250" s="713"/>
      <c r="BO250" s="713"/>
      <c r="BP250" s="713"/>
      <c r="BQ250" s="713"/>
      <c r="BR250" s="713"/>
      <c r="BS250" s="713"/>
      <c r="BT250" s="713"/>
      <c r="BU250" s="713"/>
      <c r="BV250" s="715"/>
      <c r="BW250" s="712"/>
    </row>
    <row r="251" spans="2:75" ht="15.75" customHeight="1">
      <c r="B251" s="363" t="s">
        <v>834</v>
      </c>
      <c r="C251" s="364">
        <v>29283812000173</v>
      </c>
      <c r="D251" s="365" t="s">
        <v>14</v>
      </c>
      <c r="E251" s="365" t="s">
        <v>607</v>
      </c>
      <c r="F251" s="365"/>
      <c r="G251" s="366"/>
      <c r="H251" s="366" t="s">
        <v>34</v>
      </c>
      <c r="I251" s="366" t="s">
        <v>34</v>
      </c>
      <c r="J251" s="366" t="s">
        <v>608</v>
      </c>
      <c r="K251" s="367" t="s">
        <v>48</v>
      </c>
      <c r="L251" s="368"/>
      <c r="M251" s="368" t="s">
        <v>34</v>
      </c>
      <c r="N251" s="367">
        <v>459984</v>
      </c>
      <c r="O251" s="367" t="s">
        <v>1323</v>
      </c>
      <c r="P251" s="371">
        <v>43152</v>
      </c>
      <c r="Q251" s="372">
        <v>4341754.9800000004</v>
      </c>
      <c r="R251" s="372">
        <v>4253500.9878174616</v>
      </c>
      <c r="S251" s="367">
        <v>32</v>
      </c>
      <c r="T251" s="369">
        <v>7.1672057685342239E-2</v>
      </c>
      <c r="U251" s="369">
        <v>0.92651867874868687</v>
      </c>
      <c r="V251" s="369">
        <v>-5.9291583323064834E-2</v>
      </c>
      <c r="W251" s="369">
        <v>-0.58125577192577305</v>
      </c>
      <c r="X251" s="369">
        <v>-9.4843151586843866E-2</v>
      </c>
      <c r="Y251" s="369">
        <v>-0.71921284774210847</v>
      </c>
      <c r="Z251" s="369">
        <v>-3.4660801262406671E-2</v>
      </c>
      <c r="AA251" s="369">
        <v>-0.19702323100045505</v>
      </c>
      <c r="AB251" s="369">
        <v>0.14613032425102476</v>
      </c>
      <c r="AC251" s="373">
        <v>-1.0101847322390551</v>
      </c>
      <c r="AD251" s="575">
        <v>16993142000137</v>
      </c>
      <c r="AE251" s="370" t="s">
        <v>2396</v>
      </c>
      <c r="AF251" s="370" t="s">
        <v>2326</v>
      </c>
      <c r="AG251" s="374" t="s">
        <v>1459</v>
      </c>
      <c r="AH251" s="374" t="s">
        <v>2321</v>
      </c>
      <c r="AI251" s="374">
        <v>5000</v>
      </c>
      <c r="AJ251" s="374">
        <v>1000</v>
      </c>
      <c r="AK251" s="374">
        <v>1000</v>
      </c>
      <c r="AL251" s="369">
        <v>2.5000000000000001E-2</v>
      </c>
      <c r="AM251" s="369">
        <v>0.2</v>
      </c>
      <c r="AN251" s="369" t="s">
        <v>2349</v>
      </c>
      <c r="AO251" s="367" t="s">
        <v>1326</v>
      </c>
      <c r="AP251" s="370" t="s">
        <v>718</v>
      </c>
      <c r="AQ251" s="376" t="s">
        <v>661</v>
      </c>
      <c r="AR251" s="369">
        <v>5.8333333333333327E-3</v>
      </c>
      <c r="AS251" s="369">
        <v>5.8333333333333327E-3</v>
      </c>
      <c r="AT251" s="369"/>
      <c r="AW251" s="711"/>
      <c r="AX251" s="711"/>
      <c r="AY251" s="712"/>
      <c r="AZ251" s="712"/>
      <c r="BA251" s="712"/>
      <c r="BB251" s="712"/>
      <c r="BC251" s="712"/>
      <c r="BD251" s="712"/>
      <c r="BE251" s="712"/>
      <c r="BF251" s="712"/>
      <c r="BG251" s="713"/>
      <c r="BH251" s="713"/>
      <c r="BI251" s="714"/>
      <c r="BJ251" s="714"/>
      <c r="BK251" s="714"/>
      <c r="BL251" s="218"/>
      <c r="BM251" s="713"/>
      <c r="BN251" s="713"/>
      <c r="BO251" s="713"/>
      <c r="BP251" s="713"/>
      <c r="BQ251" s="713"/>
      <c r="BR251" s="713"/>
      <c r="BS251" s="713"/>
      <c r="BT251" s="713"/>
      <c r="BU251" s="713"/>
      <c r="BV251" s="715"/>
      <c r="BW251" s="712"/>
    </row>
    <row r="252" spans="2:75" ht="15.75" customHeight="1">
      <c r="B252" s="363" t="s">
        <v>141</v>
      </c>
      <c r="C252" s="364">
        <v>5097427000173</v>
      </c>
      <c r="D252" s="365" t="s">
        <v>13</v>
      </c>
      <c r="E252" s="365" t="s">
        <v>616</v>
      </c>
      <c r="F252" s="365" t="s">
        <v>617</v>
      </c>
      <c r="G252" s="366" t="s">
        <v>34</v>
      </c>
      <c r="H252" s="366" t="s">
        <v>867</v>
      </c>
      <c r="I252" s="366" t="s">
        <v>34</v>
      </c>
      <c r="J252" s="366" t="s">
        <v>608</v>
      </c>
      <c r="K252" s="367" t="s">
        <v>48</v>
      </c>
      <c r="L252" s="368"/>
      <c r="M252" s="368" t="s">
        <v>34</v>
      </c>
      <c r="N252" s="367">
        <v>108741</v>
      </c>
      <c r="O252" s="367" t="s">
        <v>1323</v>
      </c>
      <c r="P252" s="371">
        <v>37431</v>
      </c>
      <c r="Q252" s="372">
        <v>17164055.030000001</v>
      </c>
      <c r="R252" s="372">
        <v>16609985.126071431</v>
      </c>
      <c r="S252" s="367">
        <v>8</v>
      </c>
      <c r="T252" s="369">
        <v>7.8413300383070261E-2</v>
      </c>
      <c r="U252" s="369">
        <v>1.0136640388671889</v>
      </c>
      <c r="V252" s="369">
        <v>8.9480743499110282E-2</v>
      </c>
      <c r="W252" s="369">
        <v>0.87721048621136632</v>
      </c>
      <c r="X252" s="369">
        <v>3.2855102060510344E-2</v>
      </c>
      <c r="Y252" s="369">
        <v>0.24914620740075724</v>
      </c>
      <c r="Z252" s="369">
        <v>0.10528347034222785</v>
      </c>
      <c r="AA252" s="369">
        <v>0.59846537709053538</v>
      </c>
      <c r="AB252" s="369">
        <v>5.3579776563456818E-2</v>
      </c>
      <c r="AC252" s="373">
        <v>-0.18677396760583834</v>
      </c>
      <c r="AD252" s="575">
        <v>0</v>
      </c>
      <c r="AE252" s="370" t="s">
        <v>2396</v>
      </c>
      <c r="AF252" s="370" t="s">
        <v>2326</v>
      </c>
      <c r="AG252" s="374" t="s">
        <v>1459</v>
      </c>
      <c r="AH252" s="374" t="s">
        <v>2321</v>
      </c>
      <c r="AI252" s="374">
        <v>5000</v>
      </c>
      <c r="AJ252" s="374">
        <v>1000</v>
      </c>
      <c r="AK252" s="374">
        <v>1000</v>
      </c>
      <c r="AL252" s="369">
        <v>0.02</v>
      </c>
      <c r="AM252" s="369">
        <v>0.2</v>
      </c>
      <c r="AN252" s="369" t="s">
        <v>64</v>
      </c>
      <c r="AO252" s="367" t="s">
        <v>1326</v>
      </c>
      <c r="AP252" s="370" t="s">
        <v>13</v>
      </c>
      <c r="AQ252" s="376" t="s">
        <v>670</v>
      </c>
      <c r="AR252" s="369">
        <v>4.6666666666666662E-3</v>
      </c>
      <c r="AS252" s="369">
        <v>4.6666666666666662E-3</v>
      </c>
      <c r="AT252" s="369"/>
      <c r="AW252" s="711"/>
      <c r="AX252" s="711"/>
      <c r="AY252" s="712"/>
      <c r="AZ252" s="712"/>
      <c r="BA252" s="712"/>
      <c r="BB252" s="713"/>
      <c r="BC252" s="712"/>
      <c r="BD252" s="712"/>
      <c r="BE252" s="712"/>
      <c r="BF252" s="712"/>
      <c r="BG252" s="713"/>
      <c r="BH252" s="713"/>
      <c r="BI252" s="714"/>
      <c r="BJ252" s="714"/>
      <c r="BK252" s="714"/>
      <c r="BL252" s="713"/>
      <c r="BM252" s="713"/>
      <c r="BN252" s="713"/>
      <c r="BO252" s="713"/>
      <c r="BP252" s="713"/>
      <c r="BQ252" s="713"/>
      <c r="BR252" s="713"/>
      <c r="BS252" s="713"/>
      <c r="BT252" s="716"/>
      <c r="BU252" s="717"/>
      <c r="BV252" s="715"/>
      <c r="BW252" s="718"/>
    </row>
    <row r="253" spans="2:75" ht="15.75" customHeight="1">
      <c r="B253" s="363" t="s">
        <v>142</v>
      </c>
      <c r="C253" s="364">
        <v>8739850000118</v>
      </c>
      <c r="D253" s="365" t="s">
        <v>13</v>
      </c>
      <c r="E253" s="365" t="s">
        <v>616</v>
      </c>
      <c r="F253" s="365" t="s">
        <v>617</v>
      </c>
      <c r="G253" s="366" t="s">
        <v>34</v>
      </c>
      <c r="H253" s="366" t="s">
        <v>1340</v>
      </c>
      <c r="I253" s="366" t="s">
        <v>34</v>
      </c>
      <c r="J253" s="366" t="s">
        <v>608</v>
      </c>
      <c r="K253" s="367" t="s">
        <v>48</v>
      </c>
      <c r="L253" s="368"/>
      <c r="M253" s="368" t="s">
        <v>34</v>
      </c>
      <c r="N253" s="367">
        <v>181722</v>
      </c>
      <c r="O253" s="367" t="s">
        <v>1323</v>
      </c>
      <c r="P253" s="371">
        <v>39184</v>
      </c>
      <c r="Q253" s="372">
        <v>26201703.09</v>
      </c>
      <c r="R253" s="372">
        <v>27382295.648730174</v>
      </c>
      <c r="S253" s="367">
        <v>11</v>
      </c>
      <c r="T253" s="369">
        <v>0.1015305812536067</v>
      </c>
      <c r="U253" s="369">
        <v>1.3125056407431186</v>
      </c>
      <c r="V253" s="369">
        <v>0.1073868904129287</v>
      </c>
      <c r="W253" s="369">
        <v>1.0527505993821851</v>
      </c>
      <c r="X253" s="369">
        <v>7.5640236467953148E-3</v>
      </c>
      <c r="Y253" s="369">
        <v>5.7359365398343999E-2</v>
      </c>
      <c r="Z253" s="369">
        <v>0.11216094327953496</v>
      </c>
      <c r="AA253" s="369">
        <v>0.6375591628621905</v>
      </c>
      <c r="AB253" s="369">
        <v>0.10035872285974505</v>
      </c>
      <c r="AC253" s="373">
        <v>9.8494753725882705E-2</v>
      </c>
      <c r="AD253" s="575">
        <v>0</v>
      </c>
      <c r="AE253" s="370" t="s">
        <v>2396</v>
      </c>
      <c r="AF253" s="370" t="s">
        <v>2326</v>
      </c>
      <c r="AG253" s="374" t="s">
        <v>1459</v>
      </c>
      <c r="AH253" s="374" t="s">
        <v>2321</v>
      </c>
      <c r="AI253" s="374">
        <v>5000</v>
      </c>
      <c r="AJ253" s="374">
        <v>1000</v>
      </c>
      <c r="AK253" s="374">
        <v>1000</v>
      </c>
      <c r="AL253" s="369">
        <v>0.02</v>
      </c>
      <c r="AM253" s="369">
        <v>0.2</v>
      </c>
      <c r="AN253" s="369" t="s">
        <v>64</v>
      </c>
      <c r="AO253" s="367" t="s">
        <v>1326</v>
      </c>
      <c r="AP253" s="370" t="s">
        <v>13</v>
      </c>
      <c r="AQ253" s="376" t="s">
        <v>666</v>
      </c>
      <c r="AR253" s="369">
        <v>4.6666666666666662E-3</v>
      </c>
      <c r="AS253" s="369">
        <v>4.6666666666666662E-3</v>
      </c>
      <c r="AT253" s="369"/>
      <c r="AW253" s="711"/>
      <c r="AX253" s="711"/>
      <c r="AY253" s="712"/>
      <c r="AZ253" s="712"/>
      <c r="BA253" s="712"/>
      <c r="BB253" s="713"/>
      <c r="BC253" s="712"/>
      <c r="BD253" s="712"/>
      <c r="BE253" s="712"/>
      <c r="BF253" s="712"/>
      <c r="BG253" s="713"/>
      <c r="BH253" s="713"/>
      <c r="BI253" s="714"/>
      <c r="BJ253" s="714"/>
      <c r="BK253" s="714"/>
      <c r="BL253" s="713"/>
      <c r="BM253" s="713"/>
      <c r="BN253" s="713"/>
      <c r="BO253" s="713"/>
      <c r="BP253" s="713"/>
      <c r="BQ253" s="713"/>
      <c r="BR253" s="713"/>
      <c r="BS253" s="713"/>
      <c r="BT253" s="716"/>
      <c r="BU253" s="717"/>
      <c r="BV253" s="715"/>
      <c r="BW253" s="718"/>
    </row>
    <row r="254" spans="2:75" ht="15.75" customHeight="1">
      <c r="B254" s="363" t="s">
        <v>143</v>
      </c>
      <c r="C254" s="364">
        <v>33342285000106</v>
      </c>
      <c r="D254" s="365" t="s">
        <v>11</v>
      </c>
      <c r="E254" s="365" t="s">
        <v>620</v>
      </c>
      <c r="F254" s="365" t="s">
        <v>665</v>
      </c>
      <c r="G254" s="366" t="s">
        <v>740</v>
      </c>
      <c r="H254" s="366" t="s">
        <v>34</v>
      </c>
      <c r="I254" s="366"/>
      <c r="J254" s="366" t="s">
        <v>608</v>
      </c>
      <c r="K254" s="367" t="s">
        <v>48</v>
      </c>
      <c r="L254" s="368"/>
      <c r="M254" s="368" t="s">
        <v>34</v>
      </c>
      <c r="N254" s="367">
        <v>505501</v>
      </c>
      <c r="O254" s="367" t="s">
        <v>1323</v>
      </c>
      <c r="P254" s="371">
        <v>43703</v>
      </c>
      <c r="Q254" s="372">
        <v>18863758.280000001</v>
      </c>
      <c r="R254" s="372">
        <v>36620850.080753967</v>
      </c>
      <c r="S254" s="367">
        <v>31</v>
      </c>
      <c r="T254" s="369">
        <v>8.8791581539507058E-2</v>
      </c>
      <c r="U254" s="369">
        <v>1.1478261050235612</v>
      </c>
      <c r="V254" s="369">
        <v>0.11892335820578492</v>
      </c>
      <c r="W254" s="369">
        <v>1.165846558646692</v>
      </c>
      <c r="X254" s="369">
        <v>0.17980246002008693</v>
      </c>
      <c r="Y254" s="369">
        <v>1.3634747173460797</v>
      </c>
      <c r="Z254" s="369">
        <v>0.18768470781101021</v>
      </c>
      <c r="AA254" s="369">
        <v>1.0668607243770911</v>
      </c>
      <c r="AB254" s="369">
        <v>2.5515015369888712E-3</v>
      </c>
      <c r="AC254" s="373">
        <v>5.9741922040512057</v>
      </c>
      <c r="AD254" s="575">
        <v>0</v>
      </c>
      <c r="AE254" s="370" t="s">
        <v>2397</v>
      </c>
      <c r="AF254" s="370" t="s">
        <v>2326</v>
      </c>
      <c r="AG254" s="374" t="s">
        <v>1459</v>
      </c>
      <c r="AH254" s="374" t="s">
        <v>2321</v>
      </c>
      <c r="AI254" s="374">
        <v>1000</v>
      </c>
      <c r="AJ254" s="374">
        <v>1000</v>
      </c>
      <c r="AK254" s="374">
        <v>1000</v>
      </c>
      <c r="AL254" s="369">
        <v>5.5000000000000005E-3</v>
      </c>
      <c r="AM254" s="369" t="s">
        <v>34</v>
      </c>
      <c r="AN254" s="369" t="s">
        <v>34</v>
      </c>
      <c r="AO254" s="367" t="s">
        <v>1326</v>
      </c>
      <c r="AP254" s="370" t="s">
        <v>11</v>
      </c>
      <c r="AQ254" s="376" t="s">
        <v>664</v>
      </c>
      <c r="AR254" s="369">
        <v>9.3333333333333332E-4</v>
      </c>
      <c r="AS254" s="369">
        <v>9.3333333333333332E-4</v>
      </c>
      <c r="AT254" s="369"/>
      <c r="AW254" s="711"/>
      <c r="AX254" s="711"/>
      <c r="AY254" s="712"/>
      <c r="AZ254" s="712"/>
      <c r="BA254" s="712"/>
      <c r="BB254" s="713"/>
      <c r="BC254" s="712"/>
      <c r="BD254" s="712"/>
      <c r="BE254" s="712"/>
      <c r="BF254" s="712"/>
      <c r="BG254" s="713"/>
      <c r="BH254" s="713"/>
      <c r="BI254" s="714"/>
      <c r="BJ254" s="714"/>
      <c r="BK254" s="714"/>
      <c r="BL254" s="713"/>
      <c r="BM254" s="713"/>
      <c r="BN254" s="713"/>
      <c r="BO254" s="713"/>
      <c r="BP254" s="713"/>
      <c r="BQ254" s="713"/>
      <c r="BR254" s="713"/>
      <c r="BS254" s="713"/>
      <c r="BT254" s="716"/>
      <c r="BU254" s="717"/>
      <c r="BV254" s="715"/>
      <c r="BW254" s="718"/>
    </row>
    <row r="255" spans="2:75" ht="15.75" customHeight="1">
      <c r="B255" s="363" t="s">
        <v>144</v>
      </c>
      <c r="C255" s="364">
        <v>41266134000136</v>
      </c>
      <c r="D255" s="365" t="s">
        <v>13</v>
      </c>
      <c r="E255" s="365" t="s">
        <v>615</v>
      </c>
      <c r="F255" s="365" t="s">
        <v>619</v>
      </c>
      <c r="G255" s="366" t="s">
        <v>34</v>
      </c>
      <c r="H255" s="366" t="s">
        <v>1339</v>
      </c>
      <c r="I255" s="366" t="s">
        <v>34</v>
      </c>
      <c r="J255" s="366"/>
      <c r="K255" s="367" t="s">
        <v>48</v>
      </c>
      <c r="L255" s="368"/>
      <c r="M255" s="368" t="s">
        <v>34</v>
      </c>
      <c r="N255" s="367">
        <v>586870</v>
      </c>
      <c r="O255" s="367" t="s">
        <v>1323</v>
      </c>
      <c r="P255" s="371">
        <v>44314</v>
      </c>
      <c r="Q255" s="372">
        <v>7280004.1699999999</v>
      </c>
      <c r="R255" s="372">
        <v>3882553.1922619035</v>
      </c>
      <c r="S255" s="367">
        <v>10</v>
      </c>
      <c r="T255" s="369">
        <v>5.8189868310841053E-2</v>
      </c>
      <c r="U255" s="369">
        <v>0.75223178523234402</v>
      </c>
      <c r="V255" s="369">
        <v>3.9614182820174149E-2</v>
      </c>
      <c r="W255" s="369">
        <v>0.38835145097890744</v>
      </c>
      <c r="X255" s="369" t="s">
        <v>1424</v>
      </c>
      <c r="Y255" s="369" t="s">
        <v>1424</v>
      </c>
      <c r="Z255" s="369" t="s">
        <v>1424</v>
      </c>
      <c r="AA255" s="369" t="s">
        <v>1424</v>
      </c>
      <c r="AB255" s="369">
        <v>4.3275221612904029E-2</v>
      </c>
      <c r="AC255" s="373">
        <v>-1.3256244905377337</v>
      </c>
      <c r="AD255" s="575">
        <v>0</v>
      </c>
      <c r="AE255" s="370" t="s">
        <v>2331</v>
      </c>
      <c r="AF255" s="370" t="s">
        <v>2317</v>
      </c>
      <c r="AG255" s="374" t="s">
        <v>1458</v>
      </c>
      <c r="AH255" s="374" t="s">
        <v>2321</v>
      </c>
      <c r="AI255" s="374">
        <v>0</v>
      </c>
      <c r="AJ255" s="374">
        <v>0</v>
      </c>
      <c r="AK255" s="374">
        <v>0</v>
      </c>
      <c r="AL255" s="369">
        <v>8.0000000000000002E-3</v>
      </c>
      <c r="AM255" s="369" t="s">
        <v>34</v>
      </c>
      <c r="AN255" s="369" t="s">
        <v>34</v>
      </c>
      <c r="AO255" s="367" t="s">
        <v>1326</v>
      </c>
      <c r="AP255" s="370" t="s">
        <v>13</v>
      </c>
      <c r="AQ255" s="376" t="s">
        <v>688</v>
      </c>
      <c r="AR255" s="369">
        <v>5.3333333333333332E-3</v>
      </c>
      <c r="AS255" s="369">
        <v>5.3333333333333332E-3</v>
      </c>
      <c r="AT255" s="369"/>
      <c r="AW255" s="711"/>
      <c r="AX255" s="711"/>
      <c r="AY255" s="712"/>
      <c r="AZ255" s="712"/>
      <c r="BA255" s="712"/>
      <c r="BB255" s="713"/>
      <c r="BC255" s="712"/>
      <c r="BD255" s="712"/>
      <c r="BE255" s="712"/>
      <c r="BF255" s="712"/>
      <c r="BG255" s="713"/>
      <c r="BH255" s="713"/>
      <c r="BI255" s="714"/>
      <c r="BJ255" s="714"/>
      <c r="BK255" s="714"/>
      <c r="BL255" s="713"/>
      <c r="BM255" s="713"/>
      <c r="BN255" s="713"/>
      <c r="BO255" s="713"/>
      <c r="BP255" s="713"/>
      <c r="BQ255" s="713"/>
      <c r="BR255" s="713"/>
      <c r="BS255" s="713"/>
      <c r="BT255" s="716"/>
      <c r="BU255" s="717"/>
      <c r="BV255" s="715"/>
      <c r="BW255" s="718"/>
    </row>
    <row r="256" spans="2:75" ht="15.75" customHeight="1">
      <c r="B256" s="363" t="s">
        <v>145</v>
      </c>
      <c r="C256" s="364">
        <v>41266158000195</v>
      </c>
      <c r="D256" s="365" t="s">
        <v>13</v>
      </c>
      <c r="E256" s="365" t="s">
        <v>615</v>
      </c>
      <c r="F256" s="365" t="s">
        <v>619</v>
      </c>
      <c r="G256" s="366" t="s">
        <v>34</v>
      </c>
      <c r="H256" s="366" t="s">
        <v>1340</v>
      </c>
      <c r="I256" s="366" t="s">
        <v>34</v>
      </c>
      <c r="J256" s="366"/>
      <c r="K256" s="367" t="s">
        <v>48</v>
      </c>
      <c r="L256" s="368"/>
      <c r="M256" s="368" t="s">
        <v>34</v>
      </c>
      <c r="N256" s="367">
        <v>586889</v>
      </c>
      <c r="O256" s="367" t="s">
        <v>1323</v>
      </c>
      <c r="P256" s="371">
        <v>44314</v>
      </c>
      <c r="Q256" s="372">
        <v>5886841.8399999999</v>
      </c>
      <c r="R256" s="372">
        <v>3321881.8286904762</v>
      </c>
      <c r="S256" s="367">
        <v>10</v>
      </c>
      <c r="T256" s="369">
        <v>1.03796777131826E-2</v>
      </c>
      <c r="U256" s="369">
        <v>0.13418011971800711</v>
      </c>
      <c r="V256" s="369">
        <v>-4.8277525629483398E-2</v>
      </c>
      <c r="W256" s="369">
        <v>-0.47328117843524531</v>
      </c>
      <c r="X256" s="369" t="s">
        <v>1424</v>
      </c>
      <c r="Y256" s="369" t="s">
        <v>1424</v>
      </c>
      <c r="Z256" s="369" t="s">
        <v>1424</v>
      </c>
      <c r="AA256" s="369" t="s">
        <v>1424</v>
      </c>
      <c r="AB256" s="369">
        <v>8.3042787188664535E-2</v>
      </c>
      <c r="AC256" s="373">
        <v>-1.7243198683653824</v>
      </c>
      <c r="AD256" s="575">
        <v>0</v>
      </c>
      <c r="AE256" s="370" t="s">
        <v>2331</v>
      </c>
      <c r="AF256" s="370" t="s">
        <v>2317</v>
      </c>
      <c r="AG256" s="374" t="s">
        <v>1458</v>
      </c>
      <c r="AH256" s="374" t="s">
        <v>2321</v>
      </c>
      <c r="AI256" s="374">
        <v>0</v>
      </c>
      <c r="AJ256" s="374">
        <v>0</v>
      </c>
      <c r="AK256" s="374">
        <v>0</v>
      </c>
      <c r="AL256" s="369">
        <v>8.0000000000000002E-3</v>
      </c>
      <c r="AM256" s="369" t="s">
        <v>34</v>
      </c>
      <c r="AN256" s="369" t="s">
        <v>34</v>
      </c>
      <c r="AO256" s="367" t="s">
        <v>1326</v>
      </c>
      <c r="AP256" s="370" t="s">
        <v>13</v>
      </c>
      <c r="AQ256" s="376" t="s">
        <v>670</v>
      </c>
      <c r="AR256" s="369">
        <v>5.3333333333333332E-3</v>
      </c>
      <c r="AS256" s="369">
        <v>5.3333333333333332E-3</v>
      </c>
      <c r="AT256" s="369"/>
      <c r="AW256" s="711"/>
      <c r="AX256" s="711"/>
      <c r="AY256" s="712"/>
      <c r="AZ256" s="712"/>
      <c r="BA256" s="712"/>
      <c r="BB256" s="712"/>
      <c r="BC256" s="712"/>
      <c r="BD256" s="712"/>
      <c r="BE256" s="712"/>
      <c r="BF256" s="712"/>
      <c r="BG256" s="713"/>
      <c r="BH256" s="713"/>
      <c r="BI256" s="714"/>
      <c r="BJ256" s="714"/>
      <c r="BK256" s="714"/>
      <c r="BL256" s="218"/>
      <c r="BM256" s="713"/>
      <c r="BN256" s="713"/>
      <c r="BO256" s="713"/>
      <c r="BP256" s="713"/>
      <c r="BQ256" s="713"/>
      <c r="BR256" s="713"/>
      <c r="BS256" s="713"/>
      <c r="BT256" s="713"/>
      <c r="BU256" s="713"/>
      <c r="BV256" s="715"/>
      <c r="BW256" s="712"/>
    </row>
    <row r="257" spans="2:75" ht="15.75" customHeight="1">
      <c r="B257" s="363" t="s">
        <v>835</v>
      </c>
      <c r="C257" s="364">
        <v>45294999000167</v>
      </c>
      <c r="D257" s="365" t="s">
        <v>11</v>
      </c>
      <c r="E257" s="365" t="s">
        <v>663</v>
      </c>
      <c r="F257" s="365"/>
      <c r="G257" s="366"/>
      <c r="H257" s="366" t="s">
        <v>34</v>
      </c>
      <c r="I257" s="366" t="s">
        <v>34</v>
      </c>
      <c r="J257" s="366" t="s">
        <v>698</v>
      </c>
      <c r="K257" s="367" t="s">
        <v>48</v>
      </c>
      <c r="L257" s="368"/>
      <c r="M257" s="368" t="s">
        <v>1421</v>
      </c>
      <c r="N257" s="367">
        <v>648604</v>
      </c>
      <c r="O257" s="367" t="s">
        <v>1323</v>
      </c>
      <c r="P257" s="371">
        <v>44678</v>
      </c>
      <c r="Q257" s="372">
        <v>77787588.090000004</v>
      </c>
      <c r="R257" s="372" t="s">
        <v>1424</v>
      </c>
      <c r="S257" s="367">
        <v>7</v>
      </c>
      <c r="T257" s="369" t="s">
        <v>1424</v>
      </c>
      <c r="U257" s="369" t="s">
        <v>1424</v>
      </c>
      <c r="V257" s="369" t="s">
        <v>1424</v>
      </c>
      <c r="W257" s="369" t="s">
        <v>1424</v>
      </c>
      <c r="X257" s="369" t="s">
        <v>1424</v>
      </c>
      <c r="Y257" s="369" t="s">
        <v>1424</v>
      </c>
      <c r="Z257" s="369" t="s">
        <v>1424</v>
      </c>
      <c r="AA257" s="369" t="s">
        <v>1424</v>
      </c>
      <c r="AB257" s="369" t="s">
        <v>1424</v>
      </c>
      <c r="AC257" s="373" t="s">
        <v>1424</v>
      </c>
      <c r="AD257" s="575">
        <v>0</v>
      </c>
      <c r="AE257" s="370" t="s">
        <v>2352</v>
      </c>
      <c r="AF257" s="370" t="s">
        <v>2317</v>
      </c>
      <c r="AG257" s="374" t="s">
        <v>1458</v>
      </c>
      <c r="AH257" s="374" t="s">
        <v>2318</v>
      </c>
      <c r="AI257" s="374">
        <v>0</v>
      </c>
      <c r="AJ257" s="374" t="s">
        <v>1436</v>
      </c>
      <c r="AK257" s="374">
        <v>0</v>
      </c>
      <c r="AL257" s="369">
        <v>8.0000000000000002E-3</v>
      </c>
      <c r="AM257" s="369">
        <v>0.2</v>
      </c>
      <c r="AN257" s="369" t="s">
        <v>2335</v>
      </c>
      <c r="AO257" s="367" t="s">
        <v>1326</v>
      </c>
      <c r="AP257" s="370" t="s">
        <v>13</v>
      </c>
      <c r="AQ257" s="376" t="s">
        <v>681</v>
      </c>
      <c r="AR257" s="369" t="s">
        <v>34</v>
      </c>
      <c r="AS257" s="369" t="s">
        <v>34</v>
      </c>
      <c r="AT257" s="369"/>
      <c r="AW257" s="711"/>
      <c r="AX257" s="711"/>
      <c r="AY257" s="712"/>
      <c r="AZ257" s="712"/>
      <c r="BA257" s="712"/>
      <c r="BB257" s="713"/>
      <c r="BC257" s="712"/>
      <c r="BD257" s="712"/>
      <c r="BE257" s="712"/>
      <c r="BF257" s="712"/>
      <c r="BG257" s="713"/>
      <c r="BH257" s="713"/>
      <c r="BI257" s="714"/>
      <c r="BJ257" s="714"/>
      <c r="BK257" s="714"/>
      <c r="BL257" s="713"/>
      <c r="BM257" s="713"/>
      <c r="BN257" s="713"/>
      <c r="BO257" s="713"/>
      <c r="BP257" s="713"/>
      <c r="BQ257" s="713"/>
      <c r="BR257" s="713"/>
      <c r="BS257" s="713"/>
      <c r="BT257" s="716"/>
      <c r="BU257" s="717"/>
      <c r="BV257" s="715"/>
      <c r="BW257" s="718"/>
    </row>
    <row r="258" spans="2:75" ht="15.75" customHeight="1">
      <c r="B258" s="363" t="s">
        <v>836</v>
      </c>
      <c r="C258" s="364">
        <v>42730970000192</v>
      </c>
      <c r="D258" s="365" t="s">
        <v>11</v>
      </c>
      <c r="E258" s="365" t="s">
        <v>620</v>
      </c>
      <c r="F258" s="365" t="s">
        <v>665</v>
      </c>
      <c r="G258" s="366" t="s">
        <v>740</v>
      </c>
      <c r="H258" s="366" t="s">
        <v>34</v>
      </c>
      <c r="I258" s="366"/>
      <c r="J258" s="366"/>
      <c r="K258" s="367" t="s">
        <v>48</v>
      </c>
      <c r="L258" s="368"/>
      <c r="M258" s="368" t="s">
        <v>34</v>
      </c>
      <c r="N258" s="367">
        <v>613657</v>
      </c>
      <c r="O258" s="367" t="s">
        <v>1323</v>
      </c>
      <c r="P258" s="371">
        <v>44456</v>
      </c>
      <c r="Q258" s="372">
        <v>32789041.18</v>
      </c>
      <c r="R258" s="372" t="s">
        <v>1424</v>
      </c>
      <c r="S258" s="367">
        <v>31</v>
      </c>
      <c r="T258" s="369">
        <v>8.9912659631264935E-2</v>
      </c>
      <c r="U258" s="369">
        <v>1.1623185003292709</v>
      </c>
      <c r="V258" s="369" t="s">
        <v>1424</v>
      </c>
      <c r="W258" s="369" t="s">
        <v>1424</v>
      </c>
      <c r="X258" s="369" t="s">
        <v>1424</v>
      </c>
      <c r="Y258" s="369" t="s">
        <v>1424</v>
      </c>
      <c r="Z258" s="369" t="s">
        <v>1424</v>
      </c>
      <c r="AA258" s="369" t="s">
        <v>1424</v>
      </c>
      <c r="AB258" s="369" t="s">
        <v>1424</v>
      </c>
      <c r="AC258" s="373" t="s">
        <v>1424</v>
      </c>
      <c r="AD258" s="575">
        <v>0</v>
      </c>
      <c r="AE258" s="370" t="s">
        <v>2352</v>
      </c>
      <c r="AF258" s="370" t="s">
        <v>2317</v>
      </c>
      <c r="AG258" s="374" t="s">
        <v>1458</v>
      </c>
      <c r="AH258" s="374" t="s">
        <v>2318</v>
      </c>
      <c r="AI258" s="374">
        <v>5000</v>
      </c>
      <c r="AJ258" s="374">
        <v>1000</v>
      </c>
      <c r="AK258" s="374">
        <v>1000</v>
      </c>
      <c r="AL258" s="369">
        <v>5.0000000000000001E-3</v>
      </c>
      <c r="AM258" s="369">
        <v>0.2</v>
      </c>
      <c r="AN258" s="369" t="s">
        <v>2335</v>
      </c>
      <c r="AO258" s="367" t="s">
        <v>1326</v>
      </c>
      <c r="AP258" s="370" t="s">
        <v>11</v>
      </c>
      <c r="AQ258" s="376" t="s">
        <v>677</v>
      </c>
      <c r="AR258" s="369">
        <v>1.6666666666666666E-3</v>
      </c>
      <c r="AS258" s="369">
        <v>1.6666666666666666E-3</v>
      </c>
      <c r="AT258" s="369"/>
      <c r="AW258" s="711"/>
      <c r="AX258" s="711"/>
      <c r="AY258" s="712"/>
      <c r="AZ258" s="712"/>
      <c r="BA258" s="712"/>
      <c r="BB258" s="713"/>
      <c r="BC258" s="712"/>
      <c r="BD258" s="712"/>
      <c r="BE258" s="712"/>
      <c r="BF258" s="712"/>
      <c r="BG258" s="713"/>
      <c r="BH258" s="713"/>
      <c r="BI258" s="714"/>
      <c r="BJ258" s="714"/>
      <c r="BK258" s="714"/>
      <c r="BL258" s="218"/>
      <c r="BM258" s="713"/>
      <c r="BN258" s="713"/>
      <c r="BO258" s="713"/>
      <c r="BP258" s="713"/>
      <c r="BQ258" s="713"/>
      <c r="BR258" s="713"/>
      <c r="BS258" s="713"/>
      <c r="BT258" s="716"/>
      <c r="BU258" s="717"/>
      <c r="BV258" s="715"/>
      <c r="BW258" s="718"/>
    </row>
    <row r="259" spans="2:75" ht="15.75" customHeight="1">
      <c r="B259" s="363" t="s">
        <v>837</v>
      </c>
      <c r="C259" s="364">
        <v>26623189000162</v>
      </c>
      <c r="D259" s="365" t="s">
        <v>13</v>
      </c>
      <c r="E259" s="365" t="s">
        <v>615</v>
      </c>
      <c r="F259" s="365" t="s">
        <v>619</v>
      </c>
      <c r="G259" s="366" t="s">
        <v>34</v>
      </c>
      <c r="H259" s="366" t="s">
        <v>1339</v>
      </c>
      <c r="I259" s="366" t="s">
        <v>34</v>
      </c>
      <c r="J259" s="366"/>
      <c r="K259" s="367" t="s">
        <v>48</v>
      </c>
      <c r="L259" s="368"/>
      <c r="M259" s="368" t="s">
        <v>34</v>
      </c>
      <c r="N259" s="367">
        <v>433772</v>
      </c>
      <c r="O259" s="367" t="s">
        <v>1323</v>
      </c>
      <c r="P259" s="371">
        <v>42761</v>
      </c>
      <c r="Q259" s="372">
        <v>308139252.75</v>
      </c>
      <c r="R259" s="372">
        <v>338721607.73182577</v>
      </c>
      <c r="S259" s="367">
        <v>61</v>
      </c>
      <c r="T259" s="369">
        <v>0.11786698831743347</v>
      </c>
      <c r="U259" s="369">
        <v>1.5236895634194865</v>
      </c>
      <c r="V259" s="369">
        <v>0.10186614577441877</v>
      </c>
      <c r="W259" s="369">
        <v>0.99862884201609592</v>
      </c>
      <c r="X259" s="369">
        <v>0.14694409965049182</v>
      </c>
      <c r="Y259" s="369">
        <v>1.1143038015956264</v>
      </c>
      <c r="Z259" s="369">
        <v>0.24397763286734064</v>
      </c>
      <c r="AA259" s="369">
        <v>1.386847959902834</v>
      </c>
      <c r="AB259" s="369">
        <v>4.8008703760925232E-2</v>
      </c>
      <c r="AC259" s="373">
        <v>2.1244019344184954E-2</v>
      </c>
      <c r="AD259" s="575">
        <v>0</v>
      </c>
      <c r="AE259" s="370" t="s">
        <v>2331</v>
      </c>
      <c r="AF259" s="370" t="s">
        <v>2317</v>
      </c>
      <c r="AG259" s="374" t="s">
        <v>1458</v>
      </c>
      <c r="AH259" s="374" t="s">
        <v>2318</v>
      </c>
      <c r="AI259" s="374">
        <v>5000</v>
      </c>
      <c r="AJ259" s="374">
        <v>1000</v>
      </c>
      <c r="AK259" s="374">
        <v>5000</v>
      </c>
      <c r="AL259" s="369">
        <v>5.0000000000000001E-3</v>
      </c>
      <c r="AM259" s="369">
        <v>0.1</v>
      </c>
      <c r="AN259" s="369" t="s">
        <v>34</v>
      </c>
      <c r="AO259" s="367" t="s">
        <v>1326</v>
      </c>
      <c r="AP259" s="370" t="s">
        <v>13</v>
      </c>
      <c r="AQ259" s="376" t="s">
        <v>670</v>
      </c>
      <c r="AR259" s="369">
        <v>4.0000000000000001E-3</v>
      </c>
      <c r="AS259" s="369">
        <v>4.0000000000000001E-3</v>
      </c>
      <c r="AT259" s="369"/>
      <c r="AW259" s="711"/>
      <c r="AX259" s="711"/>
      <c r="AY259" s="712"/>
      <c r="AZ259" s="712"/>
      <c r="BA259" s="712"/>
      <c r="BB259" s="713"/>
      <c r="BC259" s="712"/>
      <c r="BD259" s="712"/>
      <c r="BE259" s="712"/>
      <c r="BF259" s="712"/>
      <c r="BG259" s="713"/>
      <c r="BH259" s="713"/>
      <c r="BI259" s="714"/>
      <c r="BJ259" s="714"/>
      <c r="BK259" s="714"/>
      <c r="BL259" s="713"/>
      <c r="BM259" s="713"/>
      <c r="BN259" s="713"/>
      <c r="BO259" s="713"/>
      <c r="BP259" s="713"/>
      <c r="BQ259" s="713"/>
      <c r="BR259" s="713"/>
      <c r="BS259" s="713"/>
      <c r="BT259" s="716"/>
      <c r="BU259" s="717"/>
      <c r="BV259" s="715"/>
      <c r="BW259" s="718"/>
    </row>
    <row r="260" spans="2:75" ht="15.75" customHeight="1">
      <c r="B260" s="363" t="s">
        <v>838</v>
      </c>
      <c r="C260" s="364">
        <v>35726720000113</v>
      </c>
      <c r="D260" s="365" t="s">
        <v>13</v>
      </c>
      <c r="E260" s="365" t="s">
        <v>615</v>
      </c>
      <c r="F260" s="365" t="s">
        <v>619</v>
      </c>
      <c r="G260" s="366" t="s">
        <v>34</v>
      </c>
      <c r="H260" s="366" t="s">
        <v>867</v>
      </c>
      <c r="I260" s="366" t="s">
        <v>34</v>
      </c>
      <c r="J260" s="366"/>
      <c r="K260" s="367" t="s">
        <v>48</v>
      </c>
      <c r="L260" s="368"/>
      <c r="M260" s="368" t="s">
        <v>34</v>
      </c>
      <c r="N260" s="367">
        <v>520111</v>
      </c>
      <c r="O260" s="367" t="s">
        <v>1323</v>
      </c>
      <c r="P260" s="371">
        <v>43829</v>
      </c>
      <c r="Q260" s="372">
        <v>21739922.899999999</v>
      </c>
      <c r="R260" s="372">
        <v>36533802.436309524</v>
      </c>
      <c r="S260" s="367">
        <v>91</v>
      </c>
      <c r="T260" s="369">
        <v>0.13376353303767474</v>
      </c>
      <c r="U260" s="369">
        <v>1.7291872997273907</v>
      </c>
      <c r="V260" s="369">
        <v>0.11350729385042646</v>
      </c>
      <c r="W260" s="369">
        <v>1.1127510180786446</v>
      </c>
      <c r="X260" s="369">
        <v>0.18554371522125557</v>
      </c>
      <c r="Y260" s="369">
        <v>1.4070116984961185</v>
      </c>
      <c r="Z260" s="369" t="s">
        <v>1424</v>
      </c>
      <c r="AA260" s="369" t="s">
        <v>1424</v>
      </c>
      <c r="AB260" s="369">
        <v>6.5345533262200939E-2</v>
      </c>
      <c r="AC260" s="373">
        <v>0.19148169513697452</v>
      </c>
      <c r="AD260" s="575">
        <v>35343618000139</v>
      </c>
      <c r="AE260" s="370" t="s">
        <v>2331</v>
      </c>
      <c r="AF260" s="370" t="s">
        <v>2317</v>
      </c>
      <c r="AG260" s="374" t="s">
        <v>1458</v>
      </c>
      <c r="AH260" s="374" t="s">
        <v>728</v>
      </c>
      <c r="AI260" s="374">
        <v>100000</v>
      </c>
      <c r="AJ260" s="374">
        <v>10000</v>
      </c>
      <c r="AK260" s="374">
        <v>100000</v>
      </c>
      <c r="AL260" s="369">
        <v>0.01</v>
      </c>
      <c r="AM260" s="369">
        <v>0.1</v>
      </c>
      <c r="AN260" s="369" t="s">
        <v>34</v>
      </c>
      <c r="AO260" s="367" t="s">
        <v>1326</v>
      </c>
      <c r="AP260" s="370" t="s">
        <v>13</v>
      </c>
      <c r="AQ260" s="376" t="s">
        <v>681</v>
      </c>
      <c r="AR260" s="369">
        <v>8.0000000000000002E-3</v>
      </c>
      <c r="AS260" s="369">
        <v>8.0000000000000002E-3</v>
      </c>
      <c r="AT260" s="369"/>
      <c r="AW260" s="711"/>
      <c r="AX260" s="711"/>
      <c r="AY260" s="712"/>
      <c r="AZ260" s="712"/>
      <c r="BA260" s="712"/>
      <c r="BB260" s="713"/>
      <c r="BC260" s="712"/>
      <c r="BD260" s="712"/>
      <c r="BE260" s="712"/>
      <c r="BF260" s="712"/>
      <c r="BG260" s="713"/>
      <c r="BH260" s="713"/>
      <c r="BI260" s="714"/>
      <c r="BJ260" s="714"/>
      <c r="BK260" s="714"/>
      <c r="BL260" s="713"/>
      <c r="BM260" s="713"/>
      <c r="BN260" s="713"/>
      <c r="BO260" s="713"/>
      <c r="BP260" s="713"/>
      <c r="BQ260" s="713"/>
      <c r="BR260" s="713"/>
      <c r="BS260" s="713"/>
      <c r="BT260" s="716"/>
      <c r="BU260" s="717"/>
      <c r="BV260" s="715"/>
      <c r="BW260" s="718"/>
    </row>
    <row r="261" spans="2:75" ht="15.75" customHeight="1">
      <c r="B261" s="363" t="s">
        <v>839</v>
      </c>
      <c r="C261" s="364">
        <v>9120774000120</v>
      </c>
      <c r="D261" s="365" t="s">
        <v>14</v>
      </c>
      <c r="E261" s="365" t="s">
        <v>607</v>
      </c>
      <c r="F261" s="365"/>
      <c r="G261" s="366"/>
      <c r="H261" s="366" t="s">
        <v>34</v>
      </c>
      <c r="I261" s="366" t="s">
        <v>34</v>
      </c>
      <c r="J261" s="366" t="s">
        <v>608</v>
      </c>
      <c r="K261" s="367" t="s">
        <v>48</v>
      </c>
      <c r="L261" s="368"/>
      <c r="M261" s="368" t="s">
        <v>34</v>
      </c>
      <c r="N261" s="367">
        <v>287342</v>
      </c>
      <c r="O261" s="367" t="s">
        <v>1323</v>
      </c>
      <c r="P261" s="371">
        <v>39422</v>
      </c>
      <c r="Q261" s="372">
        <v>723852841.34000003</v>
      </c>
      <c r="R261" s="372">
        <v>1005131961.4840078</v>
      </c>
      <c r="S261" s="367">
        <v>32</v>
      </c>
      <c r="T261" s="369">
        <v>5.1493516729080868E-2</v>
      </c>
      <c r="U261" s="369">
        <v>0.66566674133186765</v>
      </c>
      <c r="V261" s="369">
        <v>-0.23155162535971729</v>
      </c>
      <c r="W261" s="369">
        <v>-2.2699801758671057</v>
      </c>
      <c r="X261" s="369">
        <v>-0.18540003019817475</v>
      </c>
      <c r="Y261" s="369">
        <v>-1.4059221088641962</v>
      </c>
      <c r="Z261" s="369">
        <v>-2.143565338441733E-2</v>
      </c>
      <c r="AA261" s="369">
        <v>-0.12184720302425274</v>
      </c>
      <c r="AB261" s="369">
        <v>0.2389188449511824</v>
      </c>
      <c r="AC261" s="373">
        <v>-1.3892070412152968</v>
      </c>
      <c r="AD261" s="575">
        <v>12976456000170</v>
      </c>
      <c r="AE261" s="370" t="s">
        <v>2352</v>
      </c>
      <c r="AF261" s="370" t="s">
        <v>2317</v>
      </c>
      <c r="AG261" s="374" t="s">
        <v>1458</v>
      </c>
      <c r="AH261" s="374" t="s">
        <v>2318</v>
      </c>
      <c r="AI261" s="374">
        <v>5000</v>
      </c>
      <c r="AJ261" s="374">
        <v>0</v>
      </c>
      <c r="AK261" s="374">
        <v>0</v>
      </c>
      <c r="AL261" s="369">
        <v>0.02</v>
      </c>
      <c r="AM261" s="369">
        <v>0.2</v>
      </c>
      <c r="AN261" s="369" t="s">
        <v>2335</v>
      </c>
      <c r="AO261" s="367" t="s">
        <v>1326</v>
      </c>
      <c r="AP261" s="370" t="s">
        <v>718</v>
      </c>
      <c r="AQ261" s="376" t="s">
        <v>661</v>
      </c>
      <c r="AR261" s="369">
        <v>6.9999999999999993E-3</v>
      </c>
      <c r="AS261" s="369">
        <v>6.9999999999999993E-3</v>
      </c>
      <c r="AT261" s="369"/>
      <c r="AW261" s="711"/>
      <c r="AX261" s="711"/>
      <c r="AY261" s="712"/>
      <c r="AZ261" s="712"/>
      <c r="BA261" s="712"/>
      <c r="BB261" s="713"/>
      <c r="BC261" s="712"/>
      <c r="BD261" s="712"/>
      <c r="BE261" s="712"/>
      <c r="BF261" s="712"/>
      <c r="BG261" s="713"/>
      <c r="BH261" s="713"/>
      <c r="BI261" s="714"/>
      <c r="BJ261" s="714"/>
      <c r="BK261" s="714"/>
      <c r="BL261" s="713"/>
      <c r="BM261" s="713"/>
      <c r="BN261" s="713"/>
      <c r="BO261" s="713"/>
      <c r="BP261" s="713"/>
      <c r="BQ261" s="713"/>
      <c r="BR261" s="713"/>
      <c r="BS261" s="713"/>
      <c r="BT261" s="716"/>
      <c r="BU261" s="717"/>
      <c r="BV261" s="715"/>
      <c r="BW261" s="718"/>
    </row>
    <row r="262" spans="2:75" ht="15.75" customHeight="1">
      <c r="B262" s="363" t="s">
        <v>146</v>
      </c>
      <c r="C262" s="364">
        <v>22710616000199</v>
      </c>
      <c r="D262" s="365" t="s">
        <v>14</v>
      </c>
      <c r="E262" s="365" t="s">
        <v>607</v>
      </c>
      <c r="F262" s="365"/>
      <c r="G262" s="366"/>
      <c r="H262" s="366" t="s">
        <v>34</v>
      </c>
      <c r="I262" s="366" t="s">
        <v>34</v>
      </c>
      <c r="J262" s="366" t="s">
        <v>611</v>
      </c>
      <c r="K262" s="367" t="s">
        <v>48</v>
      </c>
      <c r="L262" s="368"/>
      <c r="M262" s="368" t="s">
        <v>34</v>
      </c>
      <c r="N262" s="367">
        <v>407771</v>
      </c>
      <c r="O262" s="367" t="s">
        <v>1323</v>
      </c>
      <c r="P262" s="371">
        <v>42248</v>
      </c>
      <c r="Q262" s="372">
        <v>4841524.9000000004</v>
      </c>
      <c r="R262" s="372">
        <v>7776459.2526587257</v>
      </c>
      <c r="S262" s="367">
        <v>32</v>
      </c>
      <c r="T262" s="369">
        <v>-0.19979434256832151</v>
      </c>
      <c r="U262" s="369">
        <v>-2.5827804625137971</v>
      </c>
      <c r="V262" s="369">
        <v>-0.18454468255870127</v>
      </c>
      <c r="W262" s="369">
        <v>-1.8091549576434871</v>
      </c>
      <c r="X262" s="369">
        <v>-1.5260241672647168E-2</v>
      </c>
      <c r="Y262" s="369">
        <v>-0.11572118478757733</v>
      </c>
      <c r="Z262" s="369">
        <v>1.5880478287295219E-2</v>
      </c>
      <c r="AA262" s="369">
        <v>9.0269786849648467E-2</v>
      </c>
      <c r="AB262" s="369">
        <v>0.21482653044346731</v>
      </c>
      <c r="AC262" s="373">
        <v>-1.2940038751790541</v>
      </c>
      <c r="AD262" s="575">
        <v>22314799000123</v>
      </c>
      <c r="AE262" s="370" t="s">
        <v>2352</v>
      </c>
      <c r="AF262" s="370" t="s">
        <v>2317</v>
      </c>
      <c r="AG262" s="374" t="s">
        <v>1458</v>
      </c>
      <c r="AH262" s="374" t="s">
        <v>2318</v>
      </c>
      <c r="AI262" s="374">
        <v>50000</v>
      </c>
      <c r="AJ262" s="374">
        <v>5000</v>
      </c>
      <c r="AK262" s="374">
        <v>5000</v>
      </c>
      <c r="AL262" s="369">
        <v>1.4999999999999999E-2</v>
      </c>
      <c r="AM262" s="369" t="s">
        <v>34</v>
      </c>
      <c r="AN262" s="369" t="s">
        <v>2335</v>
      </c>
      <c r="AO262" s="367" t="s">
        <v>1326</v>
      </c>
      <c r="AP262" s="370" t="s">
        <v>718</v>
      </c>
      <c r="AQ262" s="376" t="s">
        <v>689</v>
      </c>
      <c r="AR262" s="369">
        <v>5.2499999999999995E-3</v>
      </c>
      <c r="AS262" s="369">
        <v>5.2499999999999995E-3</v>
      </c>
      <c r="AT262" s="369"/>
      <c r="AW262" s="711"/>
      <c r="AX262" s="711"/>
      <c r="AY262" s="712"/>
      <c r="AZ262" s="712"/>
      <c r="BA262" s="712"/>
      <c r="BB262" s="712"/>
      <c r="BC262" s="712"/>
      <c r="BD262" s="712"/>
      <c r="BE262" s="712"/>
      <c r="BF262" s="712"/>
      <c r="BG262" s="713"/>
      <c r="BH262" s="713"/>
      <c r="BI262" s="714"/>
      <c r="BJ262" s="714"/>
      <c r="BK262" s="714"/>
      <c r="BL262" s="218"/>
      <c r="BM262" s="713"/>
      <c r="BN262" s="713"/>
      <c r="BO262" s="713"/>
      <c r="BP262" s="713"/>
      <c r="BQ262" s="713"/>
      <c r="BR262" s="713"/>
      <c r="BS262" s="713"/>
      <c r="BT262" s="713"/>
      <c r="BU262" s="713"/>
      <c r="BV262" s="715"/>
      <c r="BW262" s="712"/>
    </row>
    <row r="263" spans="2:75" ht="15.75" customHeight="1">
      <c r="B263" s="363" t="s">
        <v>147</v>
      </c>
      <c r="C263" s="364">
        <v>22353918000157</v>
      </c>
      <c r="D263" s="365" t="s">
        <v>14</v>
      </c>
      <c r="E263" s="365" t="s">
        <v>607</v>
      </c>
      <c r="F263" s="365"/>
      <c r="G263" s="366"/>
      <c r="H263" s="366" t="s">
        <v>34</v>
      </c>
      <c r="I263" s="366" t="s">
        <v>34</v>
      </c>
      <c r="J263" s="366" t="s">
        <v>611</v>
      </c>
      <c r="K263" s="367" t="s">
        <v>49</v>
      </c>
      <c r="L263" s="368"/>
      <c r="M263" s="368" t="s">
        <v>34</v>
      </c>
      <c r="N263" s="367">
        <v>408565</v>
      </c>
      <c r="O263" s="367" t="s">
        <v>1323</v>
      </c>
      <c r="P263" s="371">
        <v>42248</v>
      </c>
      <c r="Q263" s="372">
        <v>6755168.1900000004</v>
      </c>
      <c r="R263" s="372">
        <v>11969525.057658734</v>
      </c>
      <c r="S263" s="367">
        <v>32</v>
      </c>
      <c r="T263" s="369">
        <v>-0.28747508625465756</v>
      </c>
      <c r="U263" s="369">
        <v>-3.7162465497945649</v>
      </c>
      <c r="V263" s="369">
        <v>-0.22626162301287789</v>
      </c>
      <c r="W263" s="369">
        <v>-2.2181204645005321</v>
      </c>
      <c r="X263" s="369">
        <v>-0.13206305346795855</v>
      </c>
      <c r="Y263" s="369">
        <v>-1.0014581250944441</v>
      </c>
      <c r="Z263" s="369">
        <v>0.17373559718750808</v>
      </c>
      <c r="AA263" s="369">
        <v>0.98756945745516955</v>
      </c>
      <c r="AB263" s="369">
        <v>0.2349783926819641</v>
      </c>
      <c r="AC263" s="373">
        <v>-1.3873010036280138</v>
      </c>
      <c r="AD263" s="575">
        <v>22690848000122</v>
      </c>
      <c r="AE263" s="370" t="s">
        <v>2352</v>
      </c>
      <c r="AF263" s="370" t="s">
        <v>2317</v>
      </c>
      <c r="AG263" s="374" t="s">
        <v>1458</v>
      </c>
      <c r="AH263" s="374" t="s">
        <v>2318</v>
      </c>
      <c r="AI263" s="374">
        <v>50000</v>
      </c>
      <c r="AJ263" s="374">
        <v>5000</v>
      </c>
      <c r="AK263" s="374">
        <v>5000</v>
      </c>
      <c r="AL263" s="369">
        <v>1.4999999999999999E-2</v>
      </c>
      <c r="AM263" s="369">
        <v>0.2</v>
      </c>
      <c r="AN263" s="369" t="s">
        <v>2335</v>
      </c>
      <c r="AO263" s="367" t="s">
        <v>1326</v>
      </c>
      <c r="AP263" s="370" t="s">
        <v>718</v>
      </c>
      <c r="AQ263" s="376" t="s">
        <v>689</v>
      </c>
      <c r="AR263" s="369">
        <v>5.2499999999999995E-3</v>
      </c>
      <c r="AS263" s="369">
        <v>5.2499999999999995E-3</v>
      </c>
      <c r="AT263" s="369"/>
      <c r="AW263" s="711"/>
      <c r="AX263" s="711"/>
      <c r="AY263" s="712"/>
      <c r="AZ263" s="712"/>
      <c r="BA263" s="712"/>
      <c r="BB263" s="713"/>
      <c r="BC263" s="712"/>
      <c r="BD263" s="712"/>
      <c r="BE263" s="712"/>
      <c r="BF263" s="712"/>
      <c r="BG263" s="713"/>
      <c r="BH263" s="713"/>
      <c r="BI263" s="714"/>
      <c r="BJ263" s="714"/>
      <c r="BK263" s="714"/>
      <c r="BL263" s="713"/>
      <c r="BM263" s="713"/>
      <c r="BN263" s="713"/>
      <c r="BO263" s="713"/>
      <c r="BP263" s="713"/>
      <c r="BQ263" s="713"/>
      <c r="BR263" s="713"/>
      <c r="BS263" s="713"/>
      <c r="BT263" s="716"/>
      <c r="BU263" s="717"/>
      <c r="BV263" s="715"/>
      <c r="BW263" s="718"/>
    </row>
    <row r="264" spans="2:75" ht="15.75" customHeight="1">
      <c r="B264" s="363" t="s">
        <v>840</v>
      </c>
      <c r="C264" s="364">
        <v>11977794000164</v>
      </c>
      <c r="D264" s="365" t="s">
        <v>14</v>
      </c>
      <c r="E264" s="365" t="s">
        <v>607</v>
      </c>
      <c r="F264" s="365"/>
      <c r="G264" s="366"/>
      <c r="H264" s="366" t="s">
        <v>34</v>
      </c>
      <c r="I264" s="366" t="s">
        <v>34</v>
      </c>
      <c r="J264" s="366" t="s">
        <v>608</v>
      </c>
      <c r="K264" s="367" t="s">
        <v>48</v>
      </c>
      <c r="L264" s="368"/>
      <c r="M264" s="368" t="s">
        <v>34</v>
      </c>
      <c r="N264" s="367">
        <v>252311</v>
      </c>
      <c r="O264" s="367" t="s">
        <v>1323</v>
      </c>
      <c r="P264" s="371">
        <v>40378</v>
      </c>
      <c r="Q264" s="372">
        <v>1448736263.8599999</v>
      </c>
      <c r="R264" s="372">
        <v>1844816188.8704364</v>
      </c>
      <c r="S264" s="367">
        <v>32</v>
      </c>
      <c r="T264" s="369">
        <v>-4.2403823198605695E-3</v>
      </c>
      <c r="U264" s="369">
        <v>-5.4816249892459694E-2</v>
      </c>
      <c r="V264" s="369">
        <v>-0.26879299757073905</v>
      </c>
      <c r="W264" s="369">
        <v>-2.6350701488257422</v>
      </c>
      <c r="X264" s="369">
        <v>-0.27506132164730068</v>
      </c>
      <c r="Y264" s="369">
        <v>-2.0858399698424277</v>
      </c>
      <c r="Z264" s="369">
        <v>-0.17821267120498852</v>
      </c>
      <c r="AA264" s="369">
        <v>-1.0130185975853747</v>
      </c>
      <c r="AB264" s="369">
        <v>0.25222452470589818</v>
      </c>
      <c r="AC264" s="373">
        <v>-1.4995763241921578</v>
      </c>
      <c r="AD264" s="575">
        <v>17009959000190</v>
      </c>
      <c r="AE264" s="370" t="s">
        <v>2352</v>
      </c>
      <c r="AF264" s="370" t="s">
        <v>2317</v>
      </c>
      <c r="AG264" s="374" t="s">
        <v>1458</v>
      </c>
      <c r="AH264" s="374" t="s">
        <v>2321</v>
      </c>
      <c r="AI264" s="374">
        <v>5000</v>
      </c>
      <c r="AJ264" s="374">
        <v>0</v>
      </c>
      <c r="AK264" s="374">
        <v>0</v>
      </c>
      <c r="AL264" s="369">
        <v>0.03</v>
      </c>
      <c r="AM264" s="369" t="s">
        <v>34</v>
      </c>
      <c r="AN264" s="369" t="s">
        <v>2335</v>
      </c>
      <c r="AO264" s="367" t="s">
        <v>1326</v>
      </c>
      <c r="AP264" s="370" t="s">
        <v>718</v>
      </c>
      <c r="AQ264" s="376" t="s">
        <v>661</v>
      </c>
      <c r="AR264" s="369">
        <v>1.0499999999999999E-2</v>
      </c>
      <c r="AS264" s="369">
        <v>1.0499999999999999E-2</v>
      </c>
      <c r="AT264" s="369"/>
      <c r="AW264" s="711"/>
      <c r="AX264" s="711"/>
      <c r="AY264" s="712"/>
      <c r="AZ264" s="712"/>
      <c r="BA264" s="712"/>
      <c r="BB264" s="713"/>
      <c r="BC264" s="712"/>
      <c r="BD264" s="712"/>
      <c r="BE264" s="712"/>
      <c r="BF264" s="712"/>
      <c r="BG264" s="713"/>
      <c r="BH264" s="713"/>
      <c r="BI264" s="714"/>
      <c r="BJ264" s="714"/>
      <c r="BK264" s="714"/>
      <c r="BL264" s="713"/>
      <c r="BM264" s="713"/>
      <c r="BN264" s="713"/>
      <c r="BO264" s="713"/>
      <c r="BP264" s="713"/>
      <c r="BQ264" s="713"/>
      <c r="BR264" s="713"/>
      <c r="BS264" s="713"/>
      <c r="BT264" s="716"/>
      <c r="BU264" s="717"/>
      <c r="BV264" s="715"/>
      <c r="BW264" s="718"/>
    </row>
    <row r="265" spans="2:75" ht="15.75" customHeight="1">
      <c r="B265" s="363" t="s">
        <v>841</v>
      </c>
      <c r="C265" s="364">
        <v>14799785000119</v>
      </c>
      <c r="D265" s="365" t="s">
        <v>13</v>
      </c>
      <c r="E265" s="365" t="s">
        <v>616</v>
      </c>
      <c r="F265" s="365" t="s">
        <v>617</v>
      </c>
      <c r="G265" s="366" t="s">
        <v>34</v>
      </c>
      <c r="H265" s="366" t="s">
        <v>1340</v>
      </c>
      <c r="I265" s="366" t="s">
        <v>34</v>
      </c>
      <c r="J265" s="366" t="s">
        <v>608</v>
      </c>
      <c r="K265" s="367" t="s">
        <v>48</v>
      </c>
      <c r="L265" s="368"/>
      <c r="M265" s="368" t="s">
        <v>34</v>
      </c>
      <c r="N265" s="367">
        <v>296961</v>
      </c>
      <c r="O265" s="367" t="s">
        <v>1323</v>
      </c>
      <c r="P265" s="371">
        <v>40952</v>
      </c>
      <c r="Q265" s="372">
        <v>412341139.20999998</v>
      </c>
      <c r="R265" s="372">
        <v>569216580.71134925</v>
      </c>
      <c r="S265" s="367">
        <v>32</v>
      </c>
      <c r="T265" s="369">
        <v>0.18128283734990558</v>
      </c>
      <c r="U265" s="369">
        <v>2.3434786214544214</v>
      </c>
      <c r="V265" s="369">
        <v>2.9084951889761568E-2</v>
      </c>
      <c r="W265" s="369">
        <v>0.28512978089979357</v>
      </c>
      <c r="X265" s="369">
        <v>4.208479116171282E-2</v>
      </c>
      <c r="Y265" s="369">
        <v>0.31913661652557312</v>
      </c>
      <c r="Z265" s="369">
        <v>0.14863392129091269</v>
      </c>
      <c r="AA265" s="369">
        <v>0.84488339399022838</v>
      </c>
      <c r="AB265" s="369">
        <v>9.3521322605064711E-2</v>
      </c>
      <c r="AC265" s="373">
        <v>-0.68568034298895986</v>
      </c>
      <c r="AD265" s="575">
        <v>14816895000141</v>
      </c>
      <c r="AE265" s="370" t="s">
        <v>2352</v>
      </c>
      <c r="AF265" s="370" t="s">
        <v>2317</v>
      </c>
      <c r="AG265" s="374" t="s">
        <v>1458</v>
      </c>
      <c r="AH265" s="374" t="s">
        <v>2318</v>
      </c>
      <c r="AI265" s="374">
        <v>5000</v>
      </c>
      <c r="AJ265" s="374">
        <v>1000</v>
      </c>
      <c r="AK265" s="374">
        <v>1000</v>
      </c>
      <c r="AL265" s="369">
        <v>0.02</v>
      </c>
      <c r="AM265" s="369">
        <v>0.2</v>
      </c>
      <c r="AN265" s="369" t="s">
        <v>2335</v>
      </c>
      <c r="AO265" s="367" t="s">
        <v>1326</v>
      </c>
      <c r="AP265" s="370" t="s">
        <v>718</v>
      </c>
      <c r="AQ265" s="376" t="s">
        <v>661</v>
      </c>
      <c r="AR265" s="369">
        <v>6.9999999999999993E-3</v>
      </c>
      <c r="AS265" s="369">
        <v>6.9999999999999993E-3</v>
      </c>
      <c r="AT265" s="369"/>
      <c r="AW265" s="711"/>
      <c r="AX265" s="711"/>
      <c r="AY265" s="712"/>
      <c r="AZ265" s="712"/>
      <c r="BA265" s="712"/>
      <c r="BB265" s="713"/>
      <c r="BC265" s="712"/>
      <c r="BD265" s="712"/>
      <c r="BE265" s="712"/>
      <c r="BF265" s="712"/>
      <c r="BG265" s="713"/>
      <c r="BH265" s="713"/>
      <c r="BI265" s="714"/>
      <c r="BJ265" s="714"/>
      <c r="BK265" s="714"/>
      <c r="BL265" s="713"/>
      <c r="BM265" s="713"/>
      <c r="BN265" s="713"/>
      <c r="BO265" s="713"/>
      <c r="BP265" s="713"/>
      <c r="BQ265" s="713"/>
      <c r="BR265" s="713"/>
      <c r="BS265" s="713"/>
      <c r="BT265" s="716"/>
      <c r="BU265" s="717"/>
      <c r="BV265" s="715"/>
      <c r="BW265" s="718"/>
    </row>
    <row r="266" spans="2:75" ht="15.75" customHeight="1">
      <c r="B266" s="363" t="s">
        <v>1559</v>
      </c>
      <c r="C266" s="364">
        <v>37970310000149</v>
      </c>
      <c r="D266" s="365" t="s">
        <v>13</v>
      </c>
      <c r="E266" s="365" t="s">
        <v>616</v>
      </c>
      <c r="F266" s="365" t="s">
        <v>617</v>
      </c>
      <c r="G266" s="366" t="s">
        <v>34</v>
      </c>
      <c r="H266" s="366" t="s">
        <v>1340</v>
      </c>
      <c r="I266" s="366" t="s">
        <v>34</v>
      </c>
      <c r="J266" s="366" t="s">
        <v>608</v>
      </c>
      <c r="K266" s="367" t="s">
        <v>48</v>
      </c>
      <c r="L266" s="368"/>
      <c r="M266" s="368"/>
      <c r="N266" s="367">
        <v>551831</v>
      </c>
      <c r="O266" s="367" t="s">
        <v>1323</v>
      </c>
      <c r="P266" s="371">
        <v>44084</v>
      </c>
      <c r="Q266" s="372">
        <v>158295768.81999999</v>
      </c>
      <c r="R266" s="372">
        <v>137837999.00726187</v>
      </c>
      <c r="S266" s="367">
        <v>32</v>
      </c>
      <c r="T266" s="369">
        <v>0.197355758606093</v>
      </c>
      <c r="U266" s="369">
        <v>2.2198405058854109</v>
      </c>
      <c r="V266" s="369">
        <v>7.8769323548537606E-2</v>
      </c>
      <c r="W266" s="369">
        <v>0.72292188334880403</v>
      </c>
      <c r="X266" s="369">
        <v>6.0175788113413731E-2</v>
      </c>
      <c r="Y266" s="369">
        <v>0.4231435321054432</v>
      </c>
      <c r="Z266" s="369" t="s">
        <v>1424</v>
      </c>
      <c r="AA266" s="369" t="s">
        <v>1424</v>
      </c>
      <c r="AB266" s="369">
        <v>9.3515754177769375E-2</v>
      </c>
      <c r="AC266" s="373">
        <v>-0.24871290314288086</v>
      </c>
      <c r="AD266" s="575">
        <v>37967588000167</v>
      </c>
      <c r="AE266" s="370" t="s">
        <v>2352</v>
      </c>
      <c r="AF266" s="370" t="s">
        <v>2317</v>
      </c>
      <c r="AG266" s="374" t="s">
        <v>1458</v>
      </c>
      <c r="AH266" s="374" t="s">
        <v>2318</v>
      </c>
      <c r="AI266" s="374">
        <v>5000</v>
      </c>
      <c r="AJ266" s="374">
        <v>1000</v>
      </c>
      <c r="AK266" s="374">
        <v>1000</v>
      </c>
      <c r="AL266" s="369">
        <v>0.02</v>
      </c>
      <c r="AM266" s="369">
        <v>0.2</v>
      </c>
      <c r="AN266" s="369" t="s">
        <v>34</v>
      </c>
      <c r="AO266" s="367" t="s">
        <v>1326</v>
      </c>
      <c r="AP266" s="370" t="s">
        <v>13</v>
      </c>
      <c r="AQ266" s="376" t="s">
        <v>670</v>
      </c>
      <c r="AR266" s="369">
        <v>6.9999999999999993E-3</v>
      </c>
      <c r="AS266" s="369">
        <v>6.9999999999999993E-3</v>
      </c>
      <c r="AT266" s="369"/>
      <c r="AW266" s="711"/>
      <c r="AX266" s="711"/>
      <c r="AY266" s="712"/>
      <c r="AZ266" s="712"/>
      <c r="BA266" s="712"/>
      <c r="BB266" s="713"/>
      <c r="BC266" s="712"/>
      <c r="BD266" s="712"/>
      <c r="BE266" s="712"/>
      <c r="BF266" s="712"/>
      <c r="BG266" s="713"/>
      <c r="BH266" s="713"/>
      <c r="BI266" s="714"/>
      <c r="BJ266" s="714"/>
      <c r="BK266" s="714"/>
      <c r="BL266" s="713"/>
      <c r="BM266" s="713"/>
      <c r="BN266" s="713"/>
      <c r="BO266" s="713"/>
      <c r="BP266" s="713"/>
      <c r="BQ266" s="713"/>
      <c r="BR266" s="713"/>
      <c r="BS266" s="713"/>
      <c r="BT266" s="716"/>
      <c r="BU266" s="717"/>
      <c r="BV266" s="715"/>
      <c r="BW266" s="718"/>
    </row>
    <row r="267" spans="2:75" ht="15.75" customHeight="1">
      <c r="B267" s="363" t="s">
        <v>842</v>
      </c>
      <c r="C267" s="364">
        <v>15912241000184</v>
      </c>
      <c r="D267" s="365" t="s">
        <v>14</v>
      </c>
      <c r="E267" s="365" t="s">
        <v>607</v>
      </c>
      <c r="F267" s="365"/>
      <c r="G267" s="366"/>
      <c r="H267" s="366" t="s">
        <v>34</v>
      </c>
      <c r="I267" s="366" t="s">
        <v>34</v>
      </c>
      <c r="J267" s="366"/>
      <c r="K267" s="367" t="s">
        <v>48</v>
      </c>
      <c r="L267" s="368"/>
      <c r="M267" s="368" t="s">
        <v>34</v>
      </c>
      <c r="N267" s="367">
        <v>314153</v>
      </c>
      <c r="O267" s="367" t="s">
        <v>1323</v>
      </c>
      <c r="P267" s="371">
        <v>41155</v>
      </c>
      <c r="Q267" s="372">
        <v>55645333.270000003</v>
      </c>
      <c r="R267" s="372">
        <v>91181592.497420624</v>
      </c>
      <c r="S267" s="367">
        <v>94</v>
      </c>
      <c r="T267" s="369">
        <v>-0.17025672674032222</v>
      </c>
      <c r="U267" s="369">
        <v>-2.2009419375129848</v>
      </c>
      <c r="V267" s="369">
        <v>-0.32255624898886837</v>
      </c>
      <c r="W267" s="369">
        <v>-3.1621297828046449</v>
      </c>
      <c r="X267" s="369">
        <v>-0.31916264899976166</v>
      </c>
      <c r="Y267" s="369">
        <v>-2.4202683466275174</v>
      </c>
      <c r="Z267" s="369">
        <v>-0.18232144102213832</v>
      </c>
      <c r="AA267" s="369">
        <v>-1.036374177241002</v>
      </c>
      <c r="AB267" s="369">
        <v>0.19146256755564947</v>
      </c>
      <c r="AC267" s="373">
        <v>-2.4445901063272819</v>
      </c>
      <c r="AD267" s="575">
        <v>16565058000112</v>
      </c>
      <c r="AE267" s="370" t="s">
        <v>2331</v>
      </c>
      <c r="AF267" s="370" t="s">
        <v>2317</v>
      </c>
      <c r="AG267" s="374" t="s">
        <v>1458</v>
      </c>
      <c r="AH267" s="374" t="s">
        <v>2321</v>
      </c>
      <c r="AI267" s="374">
        <v>5000</v>
      </c>
      <c r="AJ267" s="374">
        <v>5000</v>
      </c>
      <c r="AK267" s="374">
        <v>5000</v>
      </c>
      <c r="AL267" s="369">
        <v>7.4999999999999997E-3</v>
      </c>
      <c r="AM267" s="369">
        <v>0.1</v>
      </c>
      <c r="AN267" s="369" t="s">
        <v>2335</v>
      </c>
      <c r="AO267" s="367" t="s">
        <v>1326</v>
      </c>
      <c r="AP267" s="370" t="s">
        <v>718</v>
      </c>
      <c r="AQ267" s="376" t="s">
        <v>661</v>
      </c>
      <c r="AR267" s="369">
        <v>6.0000000000000001E-3</v>
      </c>
      <c r="AS267" s="369">
        <v>6.0000000000000001E-3</v>
      </c>
      <c r="AT267" s="369"/>
      <c r="AW267" s="711"/>
      <c r="AX267" s="711"/>
      <c r="AY267" s="712"/>
      <c r="AZ267" s="712"/>
      <c r="BA267" s="712"/>
      <c r="BB267" s="713"/>
      <c r="BC267" s="712"/>
      <c r="BD267" s="712"/>
      <c r="BE267" s="712"/>
      <c r="BF267" s="712"/>
      <c r="BG267" s="713"/>
      <c r="BH267" s="713"/>
      <c r="BI267" s="714"/>
      <c r="BJ267" s="714"/>
      <c r="BK267" s="714"/>
      <c r="BL267" s="713"/>
      <c r="BM267" s="713"/>
      <c r="BN267" s="713"/>
      <c r="BO267" s="713"/>
      <c r="BP267" s="713"/>
      <c r="BQ267" s="713"/>
      <c r="BR267" s="713"/>
      <c r="BS267" s="713"/>
      <c r="BT267" s="716"/>
      <c r="BU267" s="717"/>
      <c r="BV267" s="715"/>
      <c r="BW267" s="718"/>
    </row>
    <row r="268" spans="2:75" ht="15.75" customHeight="1">
      <c r="B268" s="363" t="s">
        <v>843</v>
      </c>
      <c r="C268" s="364">
        <v>40428039000129</v>
      </c>
      <c r="D268" s="365" t="s">
        <v>14</v>
      </c>
      <c r="E268" s="365" t="s">
        <v>607</v>
      </c>
      <c r="F268" s="365"/>
      <c r="G268" s="366"/>
      <c r="H268" s="366" t="s">
        <v>34</v>
      </c>
      <c r="I268" s="366" t="s">
        <v>34</v>
      </c>
      <c r="J268" s="366" t="s">
        <v>608</v>
      </c>
      <c r="K268" s="367" t="s">
        <v>48</v>
      </c>
      <c r="L268" s="368"/>
      <c r="M268" s="368" t="s">
        <v>34</v>
      </c>
      <c r="N268" s="367">
        <v>108081</v>
      </c>
      <c r="O268" s="367" t="s">
        <v>1323</v>
      </c>
      <c r="P268" s="371">
        <v>33716</v>
      </c>
      <c r="Q268" s="372">
        <v>11438767.18</v>
      </c>
      <c r="R268" s="372">
        <v>27290522.227539673</v>
      </c>
      <c r="S268" s="367">
        <v>3</v>
      </c>
      <c r="T268" s="369">
        <v>4.9030402289939046E-2</v>
      </c>
      <c r="U268" s="369">
        <v>0.63382558022303548</v>
      </c>
      <c r="V268" s="369">
        <v>-0.14035798228728869</v>
      </c>
      <c r="W268" s="369">
        <v>-1.3759775463544632</v>
      </c>
      <c r="X268" s="369">
        <v>-4.383962358366833E-2</v>
      </c>
      <c r="Y268" s="369">
        <v>-0.33244382956508456</v>
      </c>
      <c r="Z268" s="369">
        <v>2.8949197293370865E-4</v>
      </c>
      <c r="AA268" s="369">
        <v>1.6455662240548914E-3</v>
      </c>
      <c r="AB268" s="369">
        <v>0.20486525524446708</v>
      </c>
      <c r="AC268" s="373">
        <v>-1.1098447121466479</v>
      </c>
      <c r="AD268" s="575">
        <v>0</v>
      </c>
      <c r="AE268" s="370" t="s">
        <v>2352</v>
      </c>
      <c r="AF268" s="370" t="s">
        <v>2317</v>
      </c>
      <c r="AG268" s="374" t="s">
        <v>1458</v>
      </c>
      <c r="AH268" s="374" t="s">
        <v>2321</v>
      </c>
      <c r="AI268" s="374">
        <v>1000</v>
      </c>
      <c r="AJ268" s="374">
        <v>1000</v>
      </c>
      <c r="AK268" s="374">
        <v>1000</v>
      </c>
      <c r="AL268" s="369">
        <v>1.4999999999999999E-2</v>
      </c>
      <c r="AM268" s="369" t="s">
        <v>34</v>
      </c>
      <c r="AN268" s="369" t="s">
        <v>2335</v>
      </c>
      <c r="AO268" s="367" t="s">
        <v>1326</v>
      </c>
      <c r="AP268" s="370" t="s">
        <v>718</v>
      </c>
      <c r="AQ268" s="376" t="s">
        <v>672</v>
      </c>
      <c r="AR268" s="369">
        <v>5.2499999999999995E-3</v>
      </c>
      <c r="AS268" s="369">
        <v>5.2499999999999995E-3</v>
      </c>
      <c r="AT268" s="369"/>
      <c r="AW268" s="711"/>
      <c r="AX268" s="711"/>
      <c r="AY268" s="712"/>
      <c r="AZ268" s="712"/>
      <c r="BA268" s="712"/>
      <c r="BB268" s="713"/>
      <c r="BC268" s="712"/>
      <c r="BD268" s="712"/>
      <c r="BE268" s="712"/>
      <c r="BF268" s="712"/>
      <c r="BG268" s="713"/>
      <c r="BH268" s="713"/>
      <c r="BI268" s="714"/>
      <c r="BJ268" s="714"/>
      <c r="BK268" s="714"/>
      <c r="BL268" s="713"/>
      <c r="BM268" s="713"/>
      <c r="BN268" s="713"/>
      <c r="BO268" s="713"/>
      <c r="BP268" s="713"/>
      <c r="BQ268" s="713"/>
      <c r="BR268" s="713"/>
      <c r="BS268" s="713"/>
      <c r="BT268" s="716"/>
      <c r="BU268" s="717"/>
      <c r="BV268" s="715"/>
      <c r="BW268" s="718"/>
    </row>
    <row r="269" spans="2:75" ht="15.75" customHeight="1">
      <c r="B269" s="363" t="s">
        <v>844</v>
      </c>
      <c r="C269" s="364">
        <v>22232878000195</v>
      </c>
      <c r="D269" s="365" t="s">
        <v>11</v>
      </c>
      <c r="E269" s="365" t="s">
        <v>620</v>
      </c>
      <c r="F269" s="365" t="s">
        <v>665</v>
      </c>
      <c r="G269" s="366" t="s">
        <v>740</v>
      </c>
      <c r="H269" s="366" t="s">
        <v>34</v>
      </c>
      <c r="I269" s="366"/>
      <c r="J269" s="366" t="s">
        <v>608</v>
      </c>
      <c r="K269" s="367" t="s">
        <v>48</v>
      </c>
      <c r="L269" s="368"/>
      <c r="M269" s="368" t="s">
        <v>34</v>
      </c>
      <c r="N269" s="367">
        <v>400513</v>
      </c>
      <c r="O269" s="367" t="s">
        <v>1323</v>
      </c>
      <c r="P269" s="371">
        <v>42184</v>
      </c>
      <c r="Q269" s="372">
        <v>872297484.89999998</v>
      </c>
      <c r="R269" s="372">
        <v>770287889.70372963</v>
      </c>
      <c r="S269" s="367">
        <v>31</v>
      </c>
      <c r="T269" s="369">
        <v>9.580424770059226E-2</v>
      </c>
      <c r="U269" s="369">
        <v>1.2384802092296843</v>
      </c>
      <c r="V269" s="369">
        <v>0.13290943710770731</v>
      </c>
      <c r="W269" s="369">
        <v>1.302956897631167</v>
      </c>
      <c r="X269" s="369">
        <v>0.21163888100198269</v>
      </c>
      <c r="Y269" s="369">
        <v>1.6048960810735378</v>
      </c>
      <c r="Z269" s="369">
        <v>0.20171148576840259</v>
      </c>
      <c r="AA269" s="369">
        <v>1.1465934776036828</v>
      </c>
      <c r="AB269" s="369">
        <v>4.3802173247453778E-3</v>
      </c>
      <c r="AC269" s="373">
        <v>6.3187337712114067</v>
      </c>
      <c r="AD269" s="575">
        <v>0</v>
      </c>
      <c r="AE269" s="370" t="s">
        <v>2352</v>
      </c>
      <c r="AF269" s="370" t="s">
        <v>2317</v>
      </c>
      <c r="AG269" s="374" t="s">
        <v>1458</v>
      </c>
      <c r="AH269" s="374" t="s">
        <v>2339</v>
      </c>
      <c r="AI269" s="374">
        <v>0</v>
      </c>
      <c r="AJ269" s="374">
        <v>0</v>
      </c>
      <c r="AK269" s="374">
        <v>0</v>
      </c>
      <c r="AL269" s="369">
        <v>3.0000000000000001E-3</v>
      </c>
      <c r="AM269" s="369">
        <v>0.2</v>
      </c>
      <c r="AN269" s="369" t="s">
        <v>34</v>
      </c>
      <c r="AO269" s="367" t="s">
        <v>1326</v>
      </c>
      <c r="AP269" s="370" t="s">
        <v>11</v>
      </c>
      <c r="AQ269" s="376" t="s">
        <v>677</v>
      </c>
      <c r="AR269" s="369">
        <v>1.0499999999999999E-3</v>
      </c>
      <c r="AS269" s="369">
        <v>1.0499999999999999E-3</v>
      </c>
      <c r="AT269" s="369"/>
      <c r="AW269" s="711"/>
      <c r="AX269" s="711"/>
      <c r="AY269" s="712"/>
      <c r="AZ269" s="712"/>
      <c r="BA269" s="712"/>
      <c r="BB269" s="713"/>
      <c r="BC269" s="712"/>
      <c r="BD269" s="712"/>
      <c r="BE269" s="712"/>
      <c r="BF269" s="712"/>
      <c r="BG269" s="713"/>
      <c r="BH269" s="713"/>
      <c r="BI269" s="714"/>
      <c r="BJ269" s="714"/>
      <c r="BK269" s="714"/>
      <c r="BL269" s="713"/>
      <c r="BM269" s="713"/>
      <c r="BN269" s="713"/>
      <c r="BO269" s="713"/>
      <c r="BP269" s="713"/>
      <c r="BQ269" s="713"/>
      <c r="BR269" s="713"/>
      <c r="BS269" s="713"/>
      <c r="BT269" s="716"/>
      <c r="BU269" s="717"/>
      <c r="BV269" s="715"/>
      <c r="BW269" s="718"/>
    </row>
    <row r="270" spans="2:75" ht="15.75" customHeight="1">
      <c r="B270" s="363" t="s">
        <v>845</v>
      </c>
      <c r="C270" s="364">
        <v>42730755000191</v>
      </c>
      <c r="D270" s="365" t="s">
        <v>11</v>
      </c>
      <c r="E270" s="365" t="s">
        <v>620</v>
      </c>
      <c r="F270" s="365" t="s">
        <v>687</v>
      </c>
      <c r="G270" s="366" t="s">
        <v>740</v>
      </c>
      <c r="H270" s="366" t="s">
        <v>34</v>
      </c>
      <c r="I270" s="366" t="s">
        <v>1321</v>
      </c>
      <c r="J270" s="366" t="s">
        <v>608</v>
      </c>
      <c r="K270" s="367" t="s">
        <v>48</v>
      </c>
      <c r="L270" s="368"/>
      <c r="M270" s="368" t="s">
        <v>34</v>
      </c>
      <c r="N270" s="367">
        <v>613398</v>
      </c>
      <c r="O270" s="367" t="s">
        <v>1323</v>
      </c>
      <c r="P270" s="371">
        <v>44454</v>
      </c>
      <c r="Q270" s="372">
        <v>286000.53999999998</v>
      </c>
      <c r="R270" s="372" t="s">
        <v>1424</v>
      </c>
      <c r="S270" s="367">
        <v>16</v>
      </c>
      <c r="T270" s="369">
        <v>-0.20894721057472943</v>
      </c>
      <c r="U270" s="369">
        <v>-2.7011013737019307</v>
      </c>
      <c r="V270" s="369" t="s">
        <v>1424</v>
      </c>
      <c r="W270" s="369" t="s">
        <v>1424</v>
      </c>
      <c r="X270" s="369" t="s">
        <v>1424</v>
      </c>
      <c r="Y270" s="369" t="s">
        <v>1424</v>
      </c>
      <c r="Z270" s="369" t="s">
        <v>1424</v>
      </c>
      <c r="AA270" s="369" t="s">
        <v>1424</v>
      </c>
      <c r="AB270" s="369" t="s">
        <v>1424</v>
      </c>
      <c r="AC270" s="373" t="s">
        <v>1424</v>
      </c>
      <c r="AD270" s="575">
        <v>0</v>
      </c>
      <c r="AE270" s="370" t="s">
        <v>2352</v>
      </c>
      <c r="AF270" s="370" t="s">
        <v>2317</v>
      </c>
      <c r="AG270" s="374" t="s">
        <v>1458</v>
      </c>
      <c r="AH270" s="374" t="s">
        <v>728</v>
      </c>
      <c r="AI270" s="374">
        <v>50000</v>
      </c>
      <c r="AJ270" s="374">
        <v>5000</v>
      </c>
      <c r="AK270" s="374">
        <v>5000</v>
      </c>
      <c r="AL270" s="369">
        <v>1.7500000000000002E-2</v>
      </c>
      <c r="AM270" s="369" t="s">
        <v>34</v>
      </c>
      <c r="AN270" s="369" t="s">
        <v>2335</v>
      </c>
      <c r="AO270" s="367" t="s">
        <v>1326</v>
      </c>
      <c r="AP270" s="370" t="s">
        <v>13</v>
      </c>
      <c r="AQ270" s="376" t="s">
        <v>681</v>
      </c>
      <c r="AR270" s="369">
        <v>6.1250000000000002E-3</v>
      </c>
      <c r="AS270" s="369">
        <v>6.1250000000000002E-3</v>
      </c>
      <c r="AT270" s="369"/>
      <c r="AW270" s="711"/>
      <c r="AX270" s="711"/>
      <c r="AY270" s="712"/>
      <c r="AZ270" s="712"/>
      <c r="BA270" s="712"/>
      <c r="BB270" s="713"/>
      <c r="BC270" s="712"/>
      <c r="BD270" s="712"/>
      <c r="BE270" s="712"/>
      <c r="BF270" s="712"/>
      <c r="BG270" s="713"/>
      <c r="BH270" s="713"/>
      <c r="BI270" s="714"/>
      <c r="BJ270" s="714"/>
      <c r="BK270" s="714"/>
      <c r="BL270" s="713"/>
      <c r="BM270" s="713"/>
      <c r="BN270" s="713"/>
      <c r="BO270" s="713"/>
      <c r="BP270" s="713"/>
      <c r="BQ270" s="713"/>
      <c r="BR270" s="713"/>
      <c r="BS270" s="713"/>
      <c r="BT270" s="716"/>
      <c r="BU270" s="717"/>
      <c r="BV270" s="715"/>
      <c r="BW270" s="718"/>
    </row>
    <row r="271" spans="2:75" ht="15.75" customHeight="1">
      <c r="B271" s="363" t="s">
        <v>148</v>
      </c>
      <c r="C271" s="364">
        <v>4501865000192</v>
      </c>
      <c r="D271" s="365" t="s">
        <v>11</v>
      </c>
      <c r="E271" s="365" t="s">
        <v>620</v>
      </c>
      <c r="F271" s="365" t="s">
        <v>665</v>
      </c>
      <c r="G271" s="366" t="s">
        <v>740</v>
      </c>
      <c r="H271" s="366" t="s">
        <v>34</v>
      </c>
      <c r="I271" s="366" t="s">
        <v>1306</v>
      </c>
      <c r="J271" s="366" t="s">
        <v>608</v>
      </c>
      <c r="K271" s="367" t="s">
        <v>48</v>
      </c>
      <c r="L271" s="368"/>
      <c r="M271" s="368" t="s">
        <v>1421</v>
      </c>
      <c r="N271" s="367">
        <v>91367</v>
      </c>
      <c r="O271" s="367" t="s">
        <v>1323</v>
      </c>
      <c r="P271" s="371">
        <v>37074</v>
      </c>
      <c r="Q271" s="372">
        <v>843308935.74000001</v>
      </c>
      <c r="R271" s="372">
        <v>839777846.7092067</v>
      </c>
      <c r="S271" s="367">
        <v>0</v>
      </c>
      <c r="T271" s="369">
        <v>8.0532938499925377E-2</v>
      </c>
      <c r="U271" s="369">
        <v>1.0410650145176423</v>
      </c>
      <c r="V271" s="369">
        <v>0.10656187370179304</v>
      </c>
      <c r="W271" s="369">
        <v>1.0446626769755611</v>
      </c>
      <c r="X271" s="369">
        <v>0.141542848120777</v>
      </c>
      <c r="Y271" s="369">
        <v>1.0733451300514758</v>
      </c>
      <c r="Z271" s="369">
        <v>0.13791178151583083</v>
      </c>
      <c r="AA271" s="369">
        <v>0.78393527551679998</v>
      </c>
      <c r="AB271" s="369">
        <v>1.5986467080750582E-3</v>
      </c>
      <c r="AC271" s="373">
        <v>2.5817736909739994</v>
      </c>
      <c r="AD271" s="575">
        <v>0</v>
      </c>
      <c r="AE271" s="370" t="s">
        <v>2352</v>
      </c>
      <c r="AF271" s="370" t="s">
        <v>2317</v>
      </c>
      <c r="AG271" s="374" t="s">
        <v>1458</v>
      </c>
      <c r="AH271" s="374" t="s">
        <v>2321</v>
      </c>
      <c r="AI271" s="374">
        <v>500</v>
      </c>
      <c r="AJ271" s="374">
        <v>100</v>
      </c>
      <c r="AK271" s="374">
        <v>100</v>
      </c>
      <c r="AL271" s="369">
        <v>2.5000000000000001E-3</v>
      </c>
      <c r="AM271" s="369" t="s">
        <v>34</v>
      </c>
      <c r="AN271" s="369" t="s">
        <v>2335</v>
      </c>
      <c r="AO271" s="367" t="s">
        <v>1326</v>
      </c>
      <c r="AP271" s="370" t="s">
        <v>11</v>
      </c>
      <c r="AQ271" s="376" t="s">
        <v>671</v>
      </c>
      <c r="AR271" s="369">
        <v>8.7499999999999991E-4</v>
      </c>
      <c r="AS271" s="369">
        <v>8.7499999999999991E-4</v>
      </c>
      <c r="AT271" s="369"/>
      <c r="AW271" s="711"/>
      <c r="AX271" s="711"/>
      <c r="AY271" s="712"/>
      <c r="AZ271" s="712"/>
      <c r="BA271" s="712"/>
      <c r="BB271" s="713"/>
      <c r="BC271" s="712"/>
      <c r="BD271" s="712"/>
      <c r="BE271" s="712"/>
      <c r="BF271" s="712"/>
      <c r="BG271" s="713"/>
      <c r="BH271" s="713"/>
      <c r="BI271" s="714"/>
      <c r="BJ271" s="714"/>
      <c r="BK271" s="714"/>
      <c r="BL271" s="713"/>
      <c r="BM271" s="713"/>
      <c r="BN271" s="713"/>
      <c r="BO271" s="713"/>
      <c r="BP271" s="713"/>
      <c r="BQ271" s="713"/>
      <c r="BR271" s="713"/>
      <c r="BS271" s="713"/>
      <c r="BT271" s="716"/>
      <c r="BU271" s="717"/>
      <c r="BV271" s="715"/>
      <c r="BW271" s="718"/>
    </row>
    <row r="272" spans="2:75" ht="15.75" customHeight="1">
      <c r="B272" s="363" t="s">
        <v>1560</v>
      </c>
      <c r="C272" s="364">
        <v>16565016000181</v>
      </c>
      <c r="D272" s="365" t="s">
        <v>11</v>
      </c>
      <c r="E272" s="365"/>
      <c r="F272" s="365"/>
      <c r="G272" s="366"/>
      <c r="H272" s="366" t="s">
        <v>34</v>
      </c>
      <c r="I272" s="366"/>
      <c r="J272" s="366"/>
      <c r="K272" s="367"/>
      <c r="L272" s="368"/>
      <c r="M272" s="368"/>
      <c r="N272" s="367">
        <v>311715</v>
      </c>
      <c r="O272" s="367" t="s">
        <v>1323</v>
      </c>
      <c r="P272" s="371">
        <v>41138</v>
      </c>
      <c r="Q272" s="372">
        <v>2054424528.1800001</v>
      </c>
      <c r="R272" s="372">
        <v>2044275373.5107944</v>
      </c>
      <c r="S272" s="367">
        <v>0</v>
      </c>
      <c r="T272" s="369">
        <v>9.204103869757474E-2</v>
      </c>
      <c r="U272" s="369">
        <v>1.0352696437525442</v>
      </c>
      <c r="V272" s="369">
        <v>0.11239290349994224</v>
      </c>
      <c r="W272" s="369">
        <v>1.0315092959145655</v>
      </c>
      <c r="X272" s="369">
        <v>0.1473227422697545</v>
      </c>
      <c r="Y272" s="369">
        <v>1.0359426519847763</v>
      </c>
      <c r="Z272" s="369">
        <v>0.16683443775145324</v>
      </c>
      <c r="AA272" s="369">
        <v>0.91167741059507812</v>
      </c>
      <c r="AB272" s="369">
        <v>1.5624223823114385E-3</v>
      </c>
      <c r="AC272" s="373">
        <v>1.9794286667487915</v>
      </c>
      <c r="AD272" s="575">
        <v>16157572000119</v>
      </c>
      <c r="AE272" s="370" t="s">
        <v>2352</v>
      </c>
      <c r="AF272" s="370" t="s">
        <v>2317</v>
      </c>
      <c r="AG272" s="374" t="s">
        <v>1458</v>
      </c>
      <c r="AH272" s="374" t="s">
        <v>2321</v>
      </c>
      <c r="AI272" s="374">
        <v>500</v>
      </c>
      <c r="AJ272" s="374">
        <v>100</v>
      </c>
      <c r="AK272" s="374">
        <v>100</v>
      </c>
      <c r="AL272" s="369">
        <v>1.5E-3</v>
      </c>
      <c r="AM272" s="369" t="s">
        <v>34</v>
      </c>
      <c r="AN272" s="369" t="s">
        <v>2335</v>
      </c>
      <c r="AO272" s="367" t="s">
        <v>1326</v>
      </c>
      <c r="AP272" s="370" t="s">
        <v>11</v>
      </c>
      <c r="AQ272" s="376" t="s">
        <v>671</v>
      </c>
      <c r="AR272" s="369" t="s">
        <v>34</v>
      </c>
      <c r="AS272" s="369" t="s">
        <v>34</v>
      </c>
      <c r="AT272" s="369"/>
      <c r="AW272" s="711"/>
      <c r="AX272" s="711"/>
      <c r="AY272" s="712"/>
      <c r="AZ272" s="712"/>
      <c r="BA272" s="712"/>
      <c r="BB272" s="713"/>
      <c r="BC272" s="712"/>
      <c r="BD272" s="712"/>
      <c r="BE272" s="712"/>
      <c r="BF272" s="712"/>
      <c r="BG272" s="713"/>
      <c r="BH272" s="713"/>
      <c r="BI272" s="714"/>
      <c r="BJ272" s="714"/>
      <c r="BK272" s="714"/>
      <c r="BL272" s="713"/>
      <c r="BM272" s="713"/>
      <c r="BN272" s="713"/>
      <c r="BO272" s="713"/>
      <c r="BP272" s="713"/>
      <c r="BQ272" s="713"/>
      <c r="BR272" s="713"/>
      <c r="BS272" s="713"/>
      <c r="BT272" s="716"/>
      <c r="BU272" s="717"/>
      <c r="BV272" s="715"/>
      <c r="BW272" s="718"/>
    </row>
    <row r="273" spans="2:75" ht="15.75" customHeight="1">
      <c r="B273" s="363" t="s">
        <v>35</v>
      </c>
      <c r="C273" s="364">
        <v>27717359000130</v>
      </c>
      <c r="D273" s="365" t="s">
        <v>11</v>
      </c>
      <c r="E273" s="365" t="s">
        <v>620</v>
      </c>
      <c r="F273" s="365" t="s">
        <v>665</v>
      </c>
      <c r="G273" s="366" t="s">
        <v>740</v>
      </c>
      <c r="H273" s="366" t="s">
        <v>34</v>
      </c>
      <c r="I273" s="366" t="s">
        <v>1306</v>
      </c>
      <c r="J273" s="366" t="s">
        <v>608</v>
      </c>
      <c r="K273" s="367" t="s">
        <v>48</v>
      </c>
      <c r="L273" s="368"/>
      <c r="M273" s="368" t="s">
        <v>34</v>
      </c>
      <c r="N273" s="367">
        <v>453420</v>
      </c>
      <c r="O273" s="367" t="s">
        <v>1323</v>
      </c>
      <c r="P273" s="371">
        <v>43059</v>
      </c>
      <c r="Q273" s="372">
        <v>4715672196.3199997</v>
      </c>
      <c r="R273" s="372">
        <v>2279012140.0326982</v>
      </c>
      <c r="S273" s="367">
        <v>0</v>
      </c>
      <c r="T273" s="369">
        <v>8.085571250939716E-2</v>
      </c>
      <c r="U273" s="369">
        <v>1.0452375771375568</v>
      </c>
      <c r="V273" s="369">
        <v>0.1079139621002474</v>
      </c>
      <c r="W273" s="369">
        <v>1.057917664306111</v>
      </c>
      <c r="X273" s="369">
        <v>0.14338010413047675</v>
      </c>
      <c r="Y273" s="369">
        <v>1.0872773761299661</v>
      </c>
      <c r="Z273" s="369">
        <v>0.15942104915663924</v>
      </c>
      <c r="AA273" s="369">
        <v>0.90620092583925749</v>
      </c>
      <c r="AB273" s="369">
        <v>1.6107160272013509E-3</v>
      </c>
      <c r="AC273" s="373">
        <v>3.3208792440063455</v>
      </c>
      <c r="AD273" s="575">
        <v>0</v>
      </c>
      <c r="AE273" s="370" t="s">
        <v>2352</v>
      </c>
      <c r="AF273" s="370" t="s">
        <v>2317</v>
      </c>
      <c r="AG273" s="374" t="s">
        <v>1458</v>
      </c>
      <c r="AH273" s="374" t="s">
        <v>2321</v>
      </c>
      <c r="AI273" s="374">
        <v>500</v>
      </c>
      <c r="AJ273" s="374">
        <v>100</v>
      </c>
      <c r="AK273" s="374">
        <v>100</v>
      </c>
      <c r="AL273" s="369">
        <v>3.0000000000000001E-3</v>
      </c>
      <c r="AM273" s="369" t="s">
        <v>34</v>
      </c>
      <c r="AN273" s="369" t="s">
        <v>64</v>
      </c>
      <c r="AO273" s="367" t="s">
        <v>1326</v>
      </c>
      <c r="AP273" s="370" t="s">
        <v>11</v>
      </c>
      <c r="AQ273" s="376" t="s">
        <v>671</v>
      </c>
      <c r="AR273" s="369">
        <v>1.0499999999999999E-3</v>
      </c>
      <c r="AS273" s="369">
        <v>1.0499999999999999E-3</v>
      </c>
      <c r="AT273" s="369"/>
      <c r="AW273" s="711"/>
      <c r="AX273" s="711"/>
      <c r="AY273" s="712"/>
      <c r="AZ273" s="712"/>
      <c r="BA273" s="712"/>
      <c r="BB273" s="713"/>
      <c r="BC273" s="712"/>
      <c r="BD273" s="712"/>
      <c r="BE273" s="712"/>
      <c r="BF273" s="712"/>
      <c r="BG273" s="713"/>
      <c r="BH273" s="713"/>
      <c r="BI273" s="714"/>
      <c r="BJ273" s="714"/>
      <c r="BK273" s="714"/>
      <c r="BL273" s="713"/>
      <c r="BM273" s="713"/>
      <c r="BN273" s="713"/>
      <c r="BO273" s="713"/>
      <c r="BP273" s="713"/>
      <c r="BQ273" s="713"/>
      <c r="BR273" s="713"/>
      <c r="BS273" s="713"/>
      <c r="BT273" s="716"/>
      <c r="BU273" s="717"/>
      <c r="BV273" s="715"/>
      <c r="BW273" s="718"/>
    </row>
    <row r="274" spans="2:75" ht="15.75" customHeight="1">
      <c r="B274" s="363" t="s">
        <v>846</v>
      </c>
      <c r="C274" s="364">
        <v>14171644000157</v>
      </c>
      <c r="D274" s="365" t="s">
        <v>11</v>
      </c>
      <c r="E274" s="365" t="s">
        <v>620</v>
      </c>
      <c r="F274" s="365" t="s">
        <v>665</v>
      </c>
      <c r="G274" s="366" t="s">
        <v>740</v>
      </c>
      <c r="H274" s="366" t="s">
        <v>34</v>
      </c>
      <c r="I274" s="366"/>
      <c r="J274" s="366" t="s">
        <v>608</v>
      </c>
      <c r="K274" s="367" t="s">
        <v>48</v>
      </c>
      <c r="L274" s="368"/>
      <c r="M274" s="368" t="s">
        <v>34</v>
      </c>
      <c r="N274" s="367">
        <v>293075</v>
      </c>
      <c r="O274" s="367" t="s">
        <v>1323</v>
      </c>
      <c r="P274" s="371">
        <v>40899</v>
      </c>
      <c r="Q274" s="372">
        <v>2306468079.9299998</v>
      </c>
      <c r="R274" s="372">
        <v>1605036599.9946835</v>
      </c>
      <c r="S274" s="367">
        <v>31</v>
      </c>
      <c r="T274" s="369">
        <v>9.0101196256108906E-2</v>
      </c>
      <c r="U274" s="369">
        <v>1.1647557500774652</v>
      </c>
      <c r="V274" s="369">
        <v>0.12301066003320638</v>
      </c>
      <c r="W274" s="369">
        <v>1.2059157834107959</v>
      </c>
      <c r="X274" s="369">
        <v>0.19820742496176469</v>
      </c>
      <c r="Y274" s="369">
        <v>1.5030429099548743</v>
      </c>
      <c r="Z274" s="369">
        <v>0.18479677201462263</v>
      </c>
      <c r="AA274" s="369">
        <v>1.0504447610755363</v>
      </c>
      <c r="AB274" s="369">
        <v>2.8651766729626822E-3</v>
      </c>
      <c r="AC274" s="373">
        <v>6.5936218437068863</v>
      </c>
      <c r="AD274" s="575">
        <v>14557317000138</v>
      </c>
      <c r="AE274" s="370" t="s">
        <v>2352</v>
      </c>
      <c r="AF274" s="370" t="s">
        <v>2317</v>
      </c>
      <c r="AG274" s="374" t="s">
        <v>1458</v>
      </c>
      <c r="AH274" s="374" t="s">
        <v>2321</v>
      </c>
      <c r="AI274" s="374">
        <v>5000</v>
      </c>
      <c r="AJ274" s="374">
        <v>1000</v>
      </c>
      <c r="AK274" s="374">
        <v>1000</v>
      </c>
      <c r="AL274" s="369">
        <v>5.0000000000000001E-3</v>
      </c>
      <c r="AM274" s="369">
        <v>0.2</v>
      </c>
      <c r="AN274" s="369" t="s">
        <v>2335</v>
      </c>
      <c r="AO274" s="367" t="s">
        <v>1326</v>
      </c>
      <c r="AP274" s="370" t="s">
        <v>11</v>
      </c>
      <c r="AQ274" s="376" t="s">
        <v>677</v>
      </c>
      <c r="AR274" s="369">
        <v>1.7499999999999998E-3</v>
      </c>
      <c r="AS274" s="369">
        <v>1.7499999999999998E-3</v>
      </c>
      <c r="AT274" s="369"/>
      <c r="AW274" s="711"/>
      <c r="AX274" s="711"/>
      <c r="AY274" s="712"/>
      <c r="AZ274" s="712"/>
      <c r="BA274" s="712"/>
      <c r="BB274" s="713"/>
      <c r="BC274" s="712"/>
      <c r="BD274" s="712"/>
      <c r="BE274" s="712"/>
      <c r="BF274" s="712"/>
      <c r="BG274" s="713"/>
      <c r="BH274" s="713"/>
      <c r="BI274" s="714"/>
      <c r="BJ274" s="714"/>
      <c r="BK274" s="714"/>
      <c r="BL274" s="713"/>
      <c r="BM274" s="713"/>
      <c r="BN274" s="713"/>
      <c r="BO274" s="713"/>
      <c r="BP274" s="713"/>
      <c r="BQ274" s="713"/>
      <c r="BR274" s="713"/>
      <c r="BS274" s="713"/>
      <c r="BT274" s="716"/>
      <c r="BU274" s="717"/>
      <c r="BV274" s="715"/>
      <c r="BW274" s="718"/>
    </row>
    <row r="275" spans="2:75" ht="15.75" customHeight="1">
      <c r="B275" s="363" t="s">
        <v>20</v>
      </c>
      <c r="C275" s="364">
        <v>33599991000120</v>
      </c>
      <c r="D275" s="365" t="s">
        <v>11</v>
      </c>
      <c r="E275" s="365" t="s">
        <v>620</v>
      </c>
      <c r="F275" s="365" t="s">
        <v>665</v>
      </c>
      <c r="G275" s="366" t="s">
        <v>740</v>
      </c>
      <c r="H275" s="366" t="s">
        <v>34</v>
      </c>
      <c r="I275" s="366"/>
      <c r="J275" s="366" t="s">
        <v>608</v>
      </c>
      <c r="K275" s="367" t="s">
        <v>48</v>
      </c>
      <c r="L275" s="368" t="s">
        <v>717</v>
      </c>
      <c r="M275" s="368" t="s">
        <v>34</v>
      </c>
      <c r="N275" s="367">
        <v>500399</v>
      </c>
      <c r="O275" s="367" t="s">
        <v>1323</v>
      </c>
      <c r="P275" s="371">
        <v>43644</v>
      </c>
      <c r="Q275" s="372">
        <v>185914080.28999999</v>
      </c>
      <c r="R275" s="372">
        <v>162490761.43448415</v>
      </c>
      <c r="S275" s="367">
        <v>60</v>
      </c>
      <c r="T275" s="369">
        <v>5.8093272429671883E-2</v>
      </c>
      <c r="U275" s="369">
        <v>0.75098307142275389</v>
      </c>
      <c r="V275" s="369">
        <v>9.4517077890315271E-2</v>
      </c>
      <c r="W275" s="369">
        <v>0.92658340341422663</v>
      </c>
      <c r="X275" s="369">
        <v>0.1817992835447082</v>
      </c>
      <c r="Y275" s="369">
        <v>1.3786169928773424</v>
      </c>
      <c r="Z275" s="369">
        <v>0.26310147253226446</v>
      </c>
      <c r="AA275" s="369">
        <v>1.4955540642826128</v>
      </c>
      <c r="AB275" s="369">
        <v>2.0537877681448012E-2</v>
      </c>
      <c r="AC275" s="373">
        <v>-0.32192309075952358</v>
      </c>
      <c r="AD275" s="575">
        <v>0</v>
      </c>
      <c r="AE275" s="370" t="s">
        <v>2352</v>
      </c>
      <c r="AF275" s="370" t="s">
        <v>2317</v>
      </c>
      <c r="AG275" s="374" t="s">
        <v>1458</v>
      </c>
      <c r="AH275" s="374" t="s">
        <v>2318</v>
      </c>
      <c r="AI275" s="374">
        <v>5000</v>
      </c>
      <c r="AJ275" s="374">
        <v>1000</v>
      </c>
      <c r="AK275" s="374">
        <v>1000</v>
      </c>
      <c r="AL275" s="369">
        <v>0.01</v>
      </c>
      <c r="AM275" s="369">
        <v>0.2</v>
      </c>
      <c r="AN275" s="369" t="s">
        <v>64</v>
      </c>
      <c r="AO275" s="367" t="s">
        <v>1326</v>
      </c>
      <c r="AP275" s="370" t="s">
        <v>13</v>
      </c>
      <c r="AQ275" s="376" t="s">
        <v>670</v>
      </c>
      <c r="AR275" s="369">
        <v>3.4999999999999996E-3</v>
      </c>
      <c r="AS275" s="369">
        <v>3.4999999999999996E-3</v>
      </c>
      <c r="AT275" s="369"/>
      <c r="AW275" s="711"/>
      <c r="AX275" s="711"/>
      <c r="AY275" s="712"/>
      <c r="AZ275" s="712"/>
      <c r="BA275" s="712"/>
      <c r="BB275" s="713"/>
      <c r="BC275" s="712"/>
      <c r="BD275" s="712"/>
      <c r="BE275" s="712"/>
      <c r="BF275" s="712"/>
      <c r="BG275" s="713"/>
      <c r="BH275" s="713"/>
      <c r="BI275" s="714"/>
      <c r="BJ275" s="714"/>
      <c r="BK275" s="714"/>
      <c r="BL275" s="218"/>
      <c r="BM275" s="713"/>
      <c r="BN275" s="713"/>
      <c r="BO275" s="713"/>
      <c r="BP275" s="713"/>
      <c r="BQ275" s="713"/>
      <c r="BR275" s="713"/>
      <c r="BS275" s="713"/>
      <c r="BT275" s="716"/>
      <c r="BU275" s="717"/>
      <c r="BV275" s="715"/>
      <c r="BW275" s="718"/>
    </row>
    <row r="276" spans="2:75" ht="15.75" customHeight="1">
      <c r="B276" s="363" t="s">
        <v>847</v>
      </c>
      <c r="C276" s="364">
        <v>44347394000124</v>
      </c>
      <c r="D276" s="365" t="s">
        <v>11</v>
      </c>
      <c r="E276" s="365" t="s">
        <v>621</v>
      </c>
      <c r="F276" s="365" t="s">
        <v>665</v>
      </c>
      <c r="G276" s="366" t="s">
        <v>867</v>
      </c>
      <c r="H276" s="366" t="s">
        <v>34</v>
      </c>
      <c r="I276" s="366"/>
      <c r="J276" s="366" t="s">
        <v>608</v>
      </c>
      <c r="K276" s="367" t="s">
        <v>48</v>
      </c>
      <c r="L276" s="368"/>
      <c r="M276" s="368" t="s">
        <v>1421</v>
      </c>
      <c r="N276" s="367">
        <v>634778</v>
      </c>
      <c r="O276" s="367" t="s">
        <v>1323</v>
      </c>
      <c r="P276" s="371">
        <v>44579</v>
      </c>
      <c r="Q276" s="372">
        <v>78422537.760000005</v>
      </c>
      <c r="R276" s="372" t="s">
        <v>1424</v>
      </c>
      <c r="S276" s="367">
        <v>31</v>
      </c>
      <c r="T276" s="369" t="s">
        <v>1424</v>
      </c>
      <c r="U276" s="369" t="s">
        <v>1424</v>
      </c>
      <c r="V276" s="369" t="s">
        <v>1424</v>
      </c>
      <c r="W276" s="369" t="s">
        <v>1424</v>
      </c>
      <c r="X276" s="369" t="s">
        <v>1424</v>
      </c>
      <c r="Y276" s="369" t="s">
        <v>1424</v>
      </c>
      <c r="Z276" s="369" t="s">
        <v>1424</v>
      </c>
      <c r="AA276" s="369" t="s">
        <v>1424</v>
      </c>
      <c r="AB276" s="369" t="s">
        <v>1424</v>
      </c>
      <c r="AC276" s="373" t="s">
        <v>1424</v>
      </c>
      <c r="AD276" s="575">
        <v>0</v>
      </c>
      <c r="AE276" s="370" t="s">
        <v>2352</v>
      </c>
      <c r="AF276" s="370" t="s">
        <v>2317</v>
      </c>
      <c r="AG276" s="374" t="s">
        <v>1458</v>
      </c>
      <c r="AH276" s="374" t="s">
        <v>2321</v>
      </c>
      <c r="AI276" s="374">
        <v>1000</v>
      </c>
      <c r="AJ276" s="374">
        <v>1000</v>
      </c>
      <c r="AK276" s="374">
        <v>1000</v>
      </c>
      <c r="AL276" s="369">
        <v>5.0000000000000001E-3</v>
      </c>
      <c r="AM276" s="369">
        <v>0.2</v>
      </c>
      <c r="AN276" s="369" t="s">
        <v>2335</v>
      </c>
      <c r="AO276" s="367" t="s">
        <v>1326</v>
      </c>
      <c r="AP276" s="370" t="s">
        <v>11</v>
      </c>
      <c r="AQ276" s="376" t="s">
        <v>677</v>
      </c>
      <c r="AR276" s="369" t="s">
        <v>34</v>
      </c>
      <c r="AS276" s="369" t="s">
        <v>34</v>
      </c>
      <c r="AT276" s="369"/>
      <c r="AW276" s="711"/>
      <c r="AX276" s="711"/>
      <c r="AY276" s="712"/>
      <c r="AZ276" s="712"/>
      <c r="BA276" s="712"/>
      <c r="BB276" s="713"/>
      <c r="BC276" s="712"/>
      <c r="BD276" s="712"/>
      <c r="BE276" s="712"/>
      <c r="BF276" s="712"/>
      <c r="BG276" s="713"/>
      <c r="BH276" s="713"/>
      <c r="BI276" s="714"/>
      <c r="BJ276" s="714"/>
      <c r="BK276" s="714"/>
      <c r="BL276" s="713"/>
      <c r="BM276" s="713"/>
      <c r="BN276" s="713"/>
      <c r="BO276" s="713"/>
      <c r="BP276" s="713"/>
      <c r="BQ276" s="713"/>
      <c r="BR276" s="713"/>
      <c r="BS276" s="713"/>
      <c r="BT276" s="716"/>
      <c r="BU276" s="717"/>
      <c r="BV276" s="715"/>
      <c r="BW276" s="718"/>
    </row>
    <row r="277" spans="2:75" ht="15.75" customHeight="1">
      <c r="B277" s="363" t="s">
        <v>1561</v>
      </c>
      <c r="C277" s="364">
        <v>43103846000160</v>
      </c>
      <c r="D277" s="365" t="s">
        <v>11</v>
      </c>
      <c r="E277" s="365" t="s">
        <v>620</v>
      </c>
      <c r="F277" s="365" t="s">
        <v>665</v>
      </c>
      <c r="G277" s="366" t="s">
        <v>740</v>
      </c>
      <c r="H277" s="366" t="s">
        <v>34</v>
      </c>
      <c r="I277" s="366"/>
      <c r="J277" s="366" t="s">
        <v>608</v>
      </c>
      <c r="K277" s="367" t="s">
        <v>48</v>
      </c>
      <c r="L277" s="368"/>
      <c r="M277" s="368"/>
      <c r="N277" s="367">
        <v>634824</v>
      </c>
      <c r="O277" s="367" t="s">
        <v>1323</v>
      </c>
      <c r="P277" s="371">
        <v>44578</v>
      </c>
      <c r="Q277" s="372">
        <v>27569466.420000002</v>
      </c>
      <c r="R277" s="372" t="s">
        <v>1424</v>
      </c>
      <c r="S277" s="367">
        <v>7</v>
      </c>
      <c r="T277" s="369" t="s">
        <v>1424</v>
      </c>
      <c r="U277" s="369" t="s">
        <v>1424</v>
      </c>
      <c r="V277" s="369" t="s">
        <v>1424</v>
      </c>
      <c r="W277" s="369" t="s">
        <v>1424</v>
      </c>
      <c r="X277" s="369" t="s">
        <v>1424</v>
      </c>
      <c r="Y277" s="369" t="s">
        <v>1424</v>
      </c>
      <c r="Z277" s="369" t="s">
        <v>1424</v>
      </c>
      <c r="AA277" s="369" t="s">
        <v>1424</v>
      </c>
      <c r="AB277" s="369" t="s">
        <v>1424</v>
      </c>
      <c r="AC277" s="373" t="s">
        <v>1424</v>
      </c>
      <c r="AD277" s="575">
        <v>0</v>
      </c>
      <c r="AE277" s="370" t="s">
        <v>2352</v>
      </c>
      <c r="AF277" s="370" t="s">
        <v>2317</v>
      </c>
      <c r="AG277" s="374" t="s">
        <v>1458</v>
      </c>
      <c r="AH277" s="374" t="s">
        <v>2327</v>
      </c>
      <c r="AI277" s="374">
        <v>1000</v>
      </c>
      <c r="AJ277" s="374" t="s">
        <v>1436</v>
      </c>
      <c r="AK277" s="374" t="s">
        <v>1436</v>
      </c>
      <c r="AL277" s="369">
        <v>8.0000000000000002E-3</v>
      </c>
      <c r="AM277" s="369">
        <v>0.2</v>
      </c>
      <c r="AN277" s="369" t="s">
        <v>2335</v>
      </c>
      <c r="AO277" s="367" t="s">
        <v>1323</v>
      </c>
      <c r="AP277" s="370" t="s">
        <v>11</v>
      </c>
      <c r="AQ277" s="376" t="s">
        <v>2398</v>
      </c>
      <c r="AR277" s="369" t="s">
        <v>34</v>
      </c>
      <c r="AS277" s="369" t="s">
        <v>34</v>
      </c>
      <c r="AT277" s="369"/>
      <c r="AW277" s="711"/>
      <c r="AX277" s="711"/>
      <c r="AY277" s="712"/>
      <c r="AZ277" s="712"/>
      <c r="BA277" s="712"/>
      <c r="BB277" s="713"/>
      <c r="BC277" s="712"/>
      <c r="BD277" s="712"/>
      <c r="BE277" s="712"/>
      <c r="BF277" s="712"/>
      <c r="BG277" s="713"/>
      <c r="BH277" s="713"/>
      <c r="BI277" s="714"/>
      <c r="BJ277" s="714"/>
      <c r="BK277" s="714"/>
      <c r="BL277" s="713"/>
      <c r="BM277" s="713"/>
      <c r="BN277" s="713"/>
      <c r="BO277" s="713"/>
      <c r="BP277" s="713"/>
      <c r="BQ277" s="713"/>
      <c r="BR277" s="713"/>
      <c r="BS277" s="713"/>
      <c r="BT277" s="716"/>
      <c r="BU277" s="717"/>
      <c r="BV277" s="715"/>
      <c r="BW277" s="718"/>
    </row>
    <row r="278" spans="2:75" ht="15.75" customHeight="1">
      <c r="B278" s="363" t="s">
        <v>1562</v>
      </c>
      <c r="C278" s="364">
        <v>21336440000194</v>
      </c>
      <c r="D278" s="365" t="s">
        <v>11</v>
      </c>
      <c r="E278" s="365" t="s">
        <v>620</v>
      </c>
      <c r="F278" s="365" t="s">
        <v>665</v>
      </c>
      <c r="G278" s="366" t="s">
        <v>740</v>
      </c>
      <c r="H278" s="366" t="s">
        <v>34</v>
      </c>
      <c r="I278" s="366"/>
      <c r="J278" s="366" t="s">
        <v>608</v>
      </c>
      <c r="K278" s="367" t="s">
        <v>48</v>
      </c>
      <c r="L278" s="368"/>
      <c r="M278" s="368"/>
      <c r="N278" s="367">
        <v>388491</v>
      </c>
      <c r="O278" s="367" t="s">
        <v>1323</v>
      </c>
      <c r="P278" s="371">
        <v>42011</v>
      </c>
      <c r="Q278" s="372">
        <v>2398469794.1799998</v>
      </c>
      <c r="R278" s="372">
        <v>1343031026.4814286</v>
      </c>
      <c r="S278" s="367">
        <v>7</v>
      </c>
      <c r="T278" s="369">
        <v>0.11064047843386238</v>
      </c>
      <c r="U278" s="369">
        <v>1.2444745334654064</v>
      </c>
      <c r="V278" s="369">
        <v>0.13436236800167833</v>
      </c>
      <c r="W278" s="369">
        <v>1.233138635082029</v>
      </c>
      <c r="X278" s="369">
        <v>0.2172746168757298</v>
      </c>
      <c r="Y278" s="369">
        <v>1.5278295757153422</v>
      </c>
      <c r="Z278" s="369">
        <v>0.2300383490847846</v>
      </c>
      <c r="AA278" s="369">
        <v>1.2570592094638222</v>
      </c>
      <c r="AB278" s="369">
        <v>4.9554769224500871E-3</v>
      </c>
      <c r="AC278" s="373">
        <v>4.5747319139667884</v>
      </c>
      <c r="AD278" s="575">
        <v>0</v>
      </c>
      <c r="AE278" s="370" t="s">
        <v>2352</v>
      </c>
      <c r="AF278" s="370" t="s">
        <v>2317</v>
      </c>
      <c r="AG278" s="374" t="s">
        <v>1458</v>
      </c>
      <c r="AH278" s="374" t="s">
        <v>2327</v>
      </c>
      <c r="AI278" s="374">
        <v>0</v>
      </c>
      <c r="AJ278" s="374">
        <v>0</v>
      </c>
      <c r="AK278" s="374">
        <v>0</v>
      </c>
      <c r="AL278" s="369">
        <v>5.0000000000000001E-3</v>
      </c>
      <c r="AM278" s="369" t="s">
        <v>34</v>
      </c>
      <c r="AN278" s="369" t="s">
        <v>34</v>
      </c>
      <c r="AO278" s="367" t="s">
        <v>1323</v>
      </c>
      <c r="AP278" s="370" t="s">
        <v>13</v>
      </c>
      <c r="AQ278" s="376" t="s">
        <v>2385</v>
      </c>
      <c r="AR278" s="369" t="s">
        <v>34</v>
      </c>
      <c r="AS278" s="369" t="s">
        <v>34</v>
      </c>
      <c r="AT278" s="369"/>
      <c r="AW278" s="711"/>
      <c r="AX278" s="711"/>
      <c r="AY278" s="712"/>
      <c r="AZ278" s="712"/>
      <c r="BA278" s="712"/>
      <c r="BB278" s="713"/>
      <c r="BC278" s="712"/>
      <c r="BD278" s="712"/>
      <c r="BE278" s="712"/>
      <c r="BF278" s="712"/>
      <c r="BG278" s="713"/>
      <c r="BH278" s="713"/>
      <c r="BI278" s="714"/>
      <c r="BJ278" s="714"/>
      <c r="BK278" s="714"/>
      <c r="BL278" s="713"/>
      <c r="BM278" s="713"/>
      <c r="BN278" s="713"/>
      <c r="BO278" s="713"/>
      <c r="BP278" s="713"/>
      <c r="BQ278" s="713"/>
      <c r="BR278" s="713"/>
      <c r="BS278" s="713"/>
      <c r="BT278" s="716"/>
      <c r="BU278" s="717"/>
      <c r="BV278" s="715"/>
      <c r="BW278" s="718"/>
    </row>
    <row r="279" spans="2:75" ht="15.75" customHeight="1">
      <c r="B279" s="363" t="s">
        <v>1563</v>
      </c>
      <c r="C279" s="364">
        <v>33165157000126</v>
      </c>
      <c r="D279" s="365" t="s">
        <v>11</v>
      </c>
      <c r="E279" s="365" t="s">
        <v>620</v>
      </c>
      <c r="F279" s="365" t="s">
        <v>665</v>
      </c>
      <c r="G279" s="366" t="s">
        <v>740</v>
      </c>
      <c r="H279" s="366" t="s">
        <v>34</v>
      </c>
      <c r="I279" s="366"/>
      <c r="J279" s="366" t="s">
        <v>608</v>
      </c>
      <c r="K279" s="367" t="s">
        <v>48</v>
      </c>
      <c r="L279" s="368"/>
      <c r="M279" s="368"/>
      <c r="N279" s="367">
        <v>506893</v>
      </c>
      <c r="O279" s="367" t="s">
        <v>1323</v>
      </c>
      <c r="P279" s="371">
        <v>43711</v>
      </c>
      <c r="Q279" s="372">
        <v>2293297304.5599999</v>
      </c>
      <c r="R279" s="372">
        <v>1246007904.1592853</v>
      </c>
      <c r="S279" s="367">
        <v>7</v>
      </c>
      <c r="T279" s="369">
        <v>0.10631014362822011</v>
      </c>
      <c r="U279" s="369">
        <v>1.1957673020498982</v>
      </c>
      <c r="V279" s="369">
        <v>0.1284766718959458</v>
      </c>
      <c r="W279" s="369">
        <v>1.1791214324212365</v>
      </c>
      <c r="X279" s="369">
        <v>0.20075210893186912</v>
      </c>
      <c r="Y279" s="369">
        <v>1.4116467621653357</v>
      </c>
      <c r="Z279" s="369">
        <v>0.20037788078785046</v>
      </c>
      <c r="AA279" s="369">
        <v>1.0949776914125482</v>
      </c>
      <c r="AB279" s="369">
        <v>4.964649286742377E-3</v>
      </c>
      <c r="AC279" s="373">
        <v>3.5179558641481381</v>
      </c>
      <c r="AD279" s="575">
        <v>21336440000194</v>
      </c>
      <c r="AE279" s="370" t="s">
        <v>2352</v>
      </c>
      <c r="AF279" s="370" t="s">
        <v>2317</v>
      </c>
      <c r="AG279" s="374" t="s">
        <v>1458</v>
      </c>
      <c r="AH279" s="374" t="s">
        <v>2327</v>
      </c>
      <c r="AI279" s="374">
        <v>0</v>
      </c>
      <c r="AJ279" s="374">
        <v>0</v>
      </c>
      <c r="AK279" s="374">
        <v>0</v>
      </c>
      <c r="AL279" s="369">
        <v>5.0000000000000001E-3</v>
      </c>
      <c r="AM279" s="369" t="s">
        <v>34</v>
      </c>
      <c r="AN279" s="369" t="s">
        <v>34</v>
      </c>
      <c r="AO279" s="367" t="s">
        <v>1323</v>
      </c>
      <c r="AP279" s="370" t="s">
        <v>13</v>
      </c>
      <c r="AQ279" s="376" t="s">
        <v>2385</v>
      </c>
      <c r="AR279" s="369" t="s">
        <v>34</v>
      </c>
      <c r="AS279" s="369" t="s">
        <v>34</v>
      </c>
      <c r="AT279" s="369"/>
      <c r="AW279" s="711"/>
      <c r="AX279" s="711"/>
      <c r="AY279" s="712"/>
      <c r="AZ279" s="712"/>
      <c r="BA279" s="712"/>
      <c r="BB279" s="713"/>
      <c r="BC279" s="712"/>
      <c r="BD279" s="712"/>
      <c r="BE279" s="712"/>
      <c r="BF279" s="712"/>
      <c r="BG279" s="713"/>
      <c r="BH279" s="713"/>
      <c r="BI279" s="714"/>
      <c r="BJ279" s="714"/>
      <c r="BK279" s="714"/>
      <c r="BL279" s="713"/>
      <c r="BM279" s="713"/>
      <c r="BN279" s="713"/>
      <c r="BO279" s="713"/>
      <c r="BP279" s="713"/>
      <c r="BQ279" s="713"/>
      <c r="BR279" s="713"/>
      <c r="BS279" s="713"/>
      <c r="BT279" s="716"/>
      <c r="BU279" s="717"/>
      <c r="BV279" s="715"/>
      <c r="BW279" s="718"/>
    </row>
    <row r="280" spans="2:75" ht="15.75" customHeight="1">
      <c r="B280" s="363" t="s">
        <v>848</v>
      </c>
      <c r="C280" s="364">
        <v>37287717000176</v>
      </c>
      <c r="D280" s="365" t="s">
        <v>11</v>
      </c>
      <c r="E280" s="365" t="s">
        <v>620</v>
      </c>
      <c r="F280" s="365" t="s">
        <v>687</v>
      </c>
      <c r="G280" s="366" t="s">
        <v>740</v>
      </c>
      <c r="H280" s="366" t="s">
        <v>34</v>
      </c>
      <c r="I280" s="366" t="s">
        <v>1321</v>
      </c>
      <c r="J280" s="366" t="s">
        <v>608</v>
      </c>
      <c r="K280" s="367" t="s">
        <v>48</v>
      </c>
      <c r="L280" s="368"/>
      <c r="M280" s="368" t="s">
        <v>34</v>
      </c>
      <c r="N280" s="367">
        <v>543128</v>
      </c>
      <c r="O280" s="367" t="s">
        <v>1323</v>
      </c>
      <c r="P280" s="371">
        <v>44015</v>
      </c>
      <c r="Q280" s="372">
        <v>50422330.060000002</v>
      </c>
      <c r="R280" s="372">
        <v>32887528.973412707</v>
      </c>
      <c r="S280" s="367">
        <v>91</v>
      </c>
      <c r="T280" s="369">
        <v>9.287000098016418E-2</v>
      </c>
      <c r="U280" s="369">
        <v>1.2005486291644216</v>
      </c>
      <c r="V280" s="369">
        <v>0.12980041858540381</v>
      </c>
      <c r="W280" s="369">
        <v>1.272478120377633</v>
      </c>
      <c r="X280" s="369">
        <v>0.1858553264712548</v>
      </c>
      <c r="Y280" s="369">
        <v>1.4093747032123336</v>
      </c>
      <c r="Z280" s="369" t="s">
        <v>1424</v>
      </c>
      <c r="AA280" s="369" t="s">
        <v>1424</v>
      </c>
      <c r="AB280" s="369">
        <v>4.3972634356422733E-3</v>
      </c>
      <c r="AC280" s="373">
        <v>5.6690047177599112</v>
      </c>
      <c r="AD280" s="575">
        <v>0</v>
      </c>
      <c r="AE280" s="370" t="s">
        <v>2352</v>
      </c>
      <c r="AF280" s="370" t="s">
        <v>2317</v>
      </c>
      <c r="AG280" s="374" t="s">
        <v>1458</v>
      </c>
      <c r="AH280" s="374" t="s">
        <v>2318</v>
      </c>
      <c r="AI280" s="374">
        <v>5000</v>
      </c>
      <c r="AJ280" s="374">
        <v>1000</v>
      </c>
      <c r="AK280" s="374">
        <v>1000</v>
      </c>
      <c r="AL280" s="369">
        <v>0.01</v>
      </c>
      <c r="AM280" s="369">
        <v>0.2</v>
      </c>
      <c r="AN280" s="369" t="s">
        <v>64</v>
      </c>
      <c r="AO280" s="367" t="s">
        <v>1326</v>
      </c>
      <c r="AP280" s="370" t="s">
        <v>13</v>
      </c>
      <c r="AQ280" s="376" t="s">
        <v>673</v>
      </c>
      <c r="AR280" s="369">
        <v>3.4999999999999996E-3</v>
      </c>
      <c r="AS280" s="369">
        <v>3.4999999999999996E-3</v>
      </c>
      <c r="AT280" s="369"/>
      <c r="AW280" s="711"/>
      <c r="AX280" s="711"/>
      <c r="AY280" s="712"/>
      <c r="AZ280" s="712"/>
      <c r="BA280" s="712"/>
      <c r="BB280" s="713"/>
      <c r="BC280" s="712"/>
      <c r="BD280" s="712"/>
      <c r="BE280" s="712"/>
      <c r="BF280" s="712"/>
      <c r="BG280" s="713"/>
      <c r="BH280" s="713"/>
      <c r="BI280" s="714"/>
      <c r="BJ280" s="714"/>
      <c r="BK280" s="714"/>
      <c r="BL280" s="713"/>
      <c r="BM280" s="713"/>
      <c r="BN280" s="713"/>
      <c r="BO280" s="713"/>
      <c r="BP280" s="713"/>
      <c r="BQ280" s="713"/>
      <c r="BR280" s="713"/>
      <c r="BS280" s="713"/>
      <c r="BT280" s="716"/>
      <c r="BU280" s="717"/>
      <c r="BV280" s="715"/>
      <c r="BW280" s="718"/>
    </row>
    <row r="281" spans="2:75" ht="15.75" customHeight="1">
      <c r="B281" s="363" t="s">
        <v>849</v>
      </c>
      <c r="C281" s="364">
        <v>30934757000113</v>
      </c>
      <c r="D281" s="365" t="s">
        <v>11</v>
      </c>
      <c r="E281" s="365" t="s">
        <v>620</v>
      </c>
      <c r="F281" s="365" t="s">
        <v>694</v>
      </c>
      <c r="G281" s="366" t="s">
        <v>740</v>
      </c>
      <c r="H281" s="366" t="s">
        <v>34</v>
      </c>
      <c r="I281" s="366"/>
      <c r="J281" s="366" t="s">
        <v>608</v>
      </c>
      <c r="K281" s="367" t="s">
        <v>48</v>
      </c>
      <c r="L281" s="368" t="s">
        <v>1341</v>
      </c>
      <c r="M281" s="368" t="s">
        <v>34</v>
      </c>
      <c r="N281" s="367">
        <v>483400</v>
      </c>
      <c r="O281" s="367" t="s">
        <v>1323</v>
      </c>
      <c r="P281" s="371">
        <v>43437</v>
      </c>
      <c r="Q281" s="372">
        <v>446969789.81999999</v>
      </c>
      <c r="R281" s="372">
        <v>279328409.59051579</v>
      </c>
      <c r="S281" s="367">
        <v>31</v>
      </c>
      <c r="T281" s="369">
        <v>8.8221821405476186E-2</v>
      </c>
      <c r="U281" s="369">
        <v>1.1404607045643818</v>
      </c>
      <c r="V281" s="369">
        <v>0.12148376632693458</v>
      </c>
      <c r="W281" s="369">
        <v>1.1909471195609578</v>
      </c>
      <c r="X281" s="369">
        <v>0.22907325882411378</v>
      </c>
      <c r="Y281" s="369">
        <v>1.7371041352374199</v>
      </c>
      <c r="Z281" s="369">
        <v>0.21080751951568599</v>
      </c>
      <c r="AA281" s="369">
        <v>1.1982982822506172</v>
      </c>
      <c r="AB281" s="369">
        <v>4.9637686692548377E-3</v>
      </c>
      <c r="AC281" s="373">
        <v>3.5333791346232402</v>
      </c>
      <c r="AD281" s="575">
        <v>31094141000144</v>
      </c>
      <c r="AE281" s="370" t="s">
        <v>2352</v>
      </c>
      <c r="AF281" s="370" t="s">
        <v>2317</v>
      </c>
      <c r="AG281" s="374" t="s">
        <v>1458</v>
      </c>
      <c r="AH281" s="374" t="s">
        <v>2321</v>
      </c>
      <c r="AI281" s="374">
        <v>500</v>
      </c>
      <c r="AJ281" s="374">
        <v>100</v>
      </c>
      <c r="AK281" s="374">
        <v>100</v>
      </c>
      <c r="AL281" s="369">
        <v>8.0000000000000002E-3</v>
      </c>
      <c r="AM281" s="369">
        <v>0.2</v>
      </c>
      <c r="AN281" s="369" t="s">
        <v>34</v>
      </c>
      <c r="AO281" s="367" t="s">
        <v>1326</v>
      </c>
      <c r="AP281" s="370" t="s">
        <v>11</v>
      </c>
      <c r="AQ281" s="376" t="s">
        <v>677</v>
      </c>
      <c r="AR281" s="369">
        <v>2.8E-3</v>
      </c>
      <c r="AS281" s="369">
        <v>2.8E-3</v>
      </c>
      <c r="AT281" s="369"/>
      <c r="AW281" s="711"/>
      <c r="AX281" s="711"/>
      <c r="AY281" s="712"/>
      <c r="AZ281" s="712"/>
      <c r="BA281" s="712"/>
      <c r="BB281" s="713"/>
      <c r="BC281" s="712"/>
      <c r="BD281" s="712"/>
      <c r="BE281" s="712"/>
      <c r="BF281" s="712"/>
      <c r="BG281" s="713"/>
      <c r="BH281" s="713"/>
      <c r="BI281" s="714"/>
      <c r="BJ281" s="714"/>
      <c r="BK281" s="714"/>
      <c r="BL281" s="713"/>
      <c r="BM281" s="713"/>
      <c r="BN281" s="713"/>
      <c r="BO281" s="713"/>
      <c r="BP281" s="713"/>
      <c r="BQ281" s="713"/>
      <c r="BR281" s="713"/>
      <c r="BS281" s="713"/>
      <c r="BT281" s="716"/>
      <c r="BU281" s="717"/>
      <c r="BV281" s="715"/>
      <c r="BW281" s="718"/>
    </row>
    <row r="282" spans="2:75" ht="15.75" customHeight="1">
      <c r="B282" s="363" t="s">
        <v>850</v>
      </c>
      <c r="C282" s="364">
        <v>34096235000140</v>
      </c>
      <c r="D282" s="365" t="s">
        <v>11</v>
      </c>
      <c r="E282" s="365" t="s">
        <v>621</v>
      </c>
      <c r="F282" s="365" t="s">
        <v>694</v>
      </c>
      <c r="G282" s="366" t="s">
        <v>740</v>
      </c>
      <c r="H282" s="366" t="s">
        <v>34</v>
      </c>
      <c r="I282" s="366"/>
      <c r="J282" s="366" t="s">
        <v>608</v>
      </c>
      <c r="K282" s="367" t="s">
        <v>48</v>
      </c>
      <c r="L282" s="368" t="s">
        <v>1341</v>
      </c>
      <c r="M282" s="368" t="s">
        <v>34</v>
      </c>
      <c r="N282" s="367">
        <v>503681</v>
      </c>
      <c r="O282" s="367" t="s">
        <v>1323</v>
      </c>
      <c r="P282" s="371">
        <v>43677</v>
      </c>
      <c r="Q282" s="372">
        <v>153637670.16999999</v>
      </c>
      <c r="R282" s="372">
        <v>109211051.68134914</v>
      </c>
      <c r="S282" s="367">
        <v>31</v>
      </c>
      <c r="T282" s="369">
        <v>8.5578057284382503E-2</v>
      </c>
      <c r="U282" s="369">
        <v>1.1062842497575058</v>
      </c>
      <c r="V282" s="369">
        <v>0.12564868784647798</v>
      </c>
      <c r="W282" s="369">
        <v>1.2317772768475608</v>
      </c>
      <c r="X282" s="369">
        <v>0.22504935613338239</v>
      </c>
      <c r="Y282" s="369">
        <v>1.7065901501492284</v>
      </c>
      <c r="Z282" s="369">
        <v>0.2837587634690375</v>
      </c>
      <c r="AA282" s="369">
        <v>1.6129768028184861</v>
      </c>
      <c r="AB282" s="369">
        <v>2.9131244154841918E-2</v>
      </c>
      <c r="AC282" s="373">
        <v>0.7434374876931229</v>
      </c>
      <c r="AD282" s="575">
        <v>34172617000106</v>
      </c>
      <c r="AE282" s="370" t="s">
        <v>2352</v>
      </c>
      <c r="AF282" s="370" t="s">
        <v>2317</v>
      </c>
      <c r="AG282" s="374" t="s">
        <v>1458</v>
      </c>
      <c r="AH282" s="374" t="s">
        <v>2321</v>
      </c>
      <c r="AI282" s="374">
        <v>500</v>
      </c>
      <c r="AJ282" s="374">
        <v>100</v>
      </c>
      <c r="AK282" s="374">
        <v>100</v>
      </c>
      <c r="AL282" s="369">
        <v>8.0000000000000002E-3</v>
      </c>
      <c r="AM282" s="369">
        <v>0.2</v>
      </c>
      <c r="AN282" s="369" t="s">
        <v>34</v>
      </c>
      <c r="AO282" s="367" t="s">
        <v>1326</v>
      </c>
      <c r="AP282" s="370" t="s">
        <v>11</v>
      </c>
      <c r="AQ282" s="376" t="s">
        <v>677</v>
      </c>
      <c r="AR282" s="369">
        <v>2.8E-3</v>
      </c>
      <c r="AS282" s="369">
        <v>2.8E-3</v>
      </c>
      <c r="AT282" s="369"/>
      <c r="AW282" s="711"/>
      <c r="AX282" s="711"/>
      <c r="AY282" s="712"/>
      <c r="AZ282" s="712"/>
      <c r="BA282" s="712"/>
      <c r="BB282" s="713"/>
      <c r="BC282" s="712"/>
      <c r="BD282" s="712"/>
      <c r="BE282" s="712"/>
      <c r="BF282" s="712"/>
      <c r="BG282" s="713"/>
      <c r="BH282" s="713"/>
      <c r="BI282" s="714"/>
      <c r="BJ282" s="714"/>
      <c r="BK282" s="714"/>
      <c r="BL282" s="713"/>
      <c r="BM282" s="713"/>
      <c r="BN282" s="713"/>
      <c r="BO282" s="713"/>
      <c r="BP282" s="713"/>
      <c r="BQ282" s="713"/>
      <c r="BR282" s="713"/>
      <c r="BS282" s="713"/>
      <c r="BT282" s="716"/>
      <c r="BU282" s="717"/>
      <c r="BV282" s="715"/>
      <c r="BW282" s="718"/>
    </row>
    <row r="283" spans="2:75" ht="15.75" customHeight="1">
      <c r="B283" s="363" t="s">
        <v>1564</v>
      </c>
      <c r="C283" s="364">
        <v>31094141000144</v>
      </c>
      <c r="D283" s="365" t="s">
        <v>11</v>
      </c>
      <c r="E283" s="365" t="s">
        <v>621</v>
      </c>
      <c r="F283" s="365" t="s">
        <v>694</v>
      </c>
      <c r="G283" s="366" t="s">
        <v>740</v>
      </c>
      <c r="H283" s="366" t="s">
        <v>34</v>
      </c>
      <c r="I283" s="366"/>
      <c r="J283" s="366" t="s">
        <v>608</v>
      </c>
      <c r="K283" s="367" t="s">
        <v>48</v>
      </c>
      <c r="L283" s="368"/>
      <c r="M283" s="368"/>
      <c r="N283" s="367">
        <v>483397</v>
      </c>
      <c r="O283" s="367" t="s">
        <v>1323</v>
      </c>
      <c r="P283" s="371">
        <v>43437</v>
      </c>
      <c r="Q283" s="372">
        <v>455939987.19</v>
      </c>
      <c r="R283" s="372">
        <v>307048351.8189683</v>
      </c>
      <c r="S283" s="367">
        <v>1</v>
      </c>
      <c r="T283" s="369">
        <v>0.10413866731996868</v>
      </c>
      <c r="U283" s="369">
        <v>1.1713427243194452</v>
      </c>
      <c r="V283" s="369">
        <v>0.1341114632187419</v>
      </c>
      <c r="W283" s="369">
        <v>1.2308359041450307</v>
      </c>
      <c r="X283" s="369">
        <v>0.26247690632805543</v>
      </c>
      <c r="Y283" s="369">
        <v>1.8456826029504951</v>
      </c>
      <c r="Z283" s="369">
        <v>0.25921698148286754</v>
      </c>
      <c r="AA283" s="369">
        <v>1.4165077045582244</v>
      </c>
      <c r="AB283" s="369">
        <v>6.1871561964916373E-3</v>
      </c>
      <c r="AC283" s="373">
        <v>3.6293707395162902</v>
      </c>
      <c r="AD283" s="575">
        <v>0</v>
      </c>
      <c r="AE283" s="370" t="s">
        <v>2352</v>
      </c>
      <c r="AF283" s="370" t="s">
        <v>2317</v>
      </c>
      <c r="AG283" s="374" t="s">
        <v>1458</v>
      </c>
      <c r="AH283" s="374" t="s">
        <v>2378</v>
      </c>
      <c r="AI283" s="374">
        <v>1000</v>
      </c>
      <c r="AJ283" s="374">
        <v>1000</v>
      </c>
      <c r="AK283" s="374">
        <v>1000</v>
      </c>
      <c r="AL283" s="369">
        <v>0</v>
      </c>
      <c r="AM283" s="369" t="s">
        <v>34</v>
      </c>
      <c r="AN283" s="369" t="s">
        <v>34</v>
      </c>
      <c r="AO283" s="367" t="s">
        <v>1326</v>
      </c>
      <c r="AP283" s="370" t="s">
        <v>11</v>
      </c>
      <c r="AQ283" s="376" t="s">
        <v>677</v>
      </c>
      <c r="AR283" s="369" t="s">
        <v>34</v>
      </c>
      <c r="AS283" s="369" t="s">
        <v>34</v>
      </c>
      <c r="AT283" s="369"/>
      <c r="AW283" s="711"/>
      <c r="AX283" s="711"/>
      <c r="AY283" s="712"/>
      <c r="AZ283" s="712"/>
      <c r="BA283" s="712"/>
      <c r="BB283" s="713"/>
      <c r="BC283" s="712"/>
      <c r="BD283" s="712"/>
      <c r="BE283" s="712"/>
      <c r="BF283" s="712"/>
      <c r="BG283" s="713"/>
      <c r="BH283" s="713"/>
      <c r="BI283" s="714"/>
      <c r="BJ283" s="714"/>
      <c r="BK283" s="714"/>
      <c r="BL283" s="713"/>
      <c r="BM283" s="713"/>
      <c r="BN283" s="713"/>
      <c r="BO283" s="713"/>
      <c r="BP283" s="713"/>
      <c r="BQ283" s="713"/>
      <c r="BR283" s="713"/>
      <c r="BS283" s="713"/>
      <c r="BT283" s="716"/>
      <c r="BU283" s="717"/>
      <c r="BV283" s="715"/>
      <c r="BW283" s="718"/>
    </row>
    <row r="284" spans="2:75" ht="15.75" customHeight="1">
      <c r="B284" s="363" t="s">
        <v>851</v>
      </c>
      <c r="C284" s="364">
        <v>33144687000198</v>
      </c>
      <c r="D284" s="365" t="s">
        <v>14</v>
      </c>
      <c r="E284" s="365" t="s">
        <v>15</v>
      </c>
      <c r="F284" s="365" t="s">
        <v>17</v>
      </c>
      <c r="G284" s="366"/>
      <c r="H284" s="366" t="s">
        <v>34</v>
      </c>
      <c r="I284" s="366" t="s">
        <v>34</v>
      </c>
      <c r="J284" s="366" t="s">
        <v>611</v>
      </c>
      <c r="K284" s="367" t="s">
        <v>49</v>
      </c>
      <c r="L284" s="368"/>
      <c r="M284" s="368" t="s">
        <v>1421</v>
      </c>
      <c r="N284" s="367">
        <v>494828</v>
      </c>
      <c r="O284" s="367" t="s">
        <v>1323</v>
      </c>
      <c r="P284" s="371">
        <v>43592</v>
      </c>
      <c r="Q284" s="372">
        <v>261147854.91</v>
      </c>
      <c r="R284" s="372">
        <v>229187742.51460323</v>
      </c>
      <c r="S284" s="367">
        <v>1</v>
      </c>
      <c r="T284" s="369">
        <v>-5.9340498467779113E-2</v>
      </c>
      <c r="U284" s="369">
        <v>-0.76710620585265044</v>
      </c>
      <c r="V284" s="369">
        <v>1.5764509264952098E-2</v>
      </c>
      <c r="W284" s="369">
        <v>0.15454490314253724</v>
      </c>
      <c r="X284" s="369">
        <v>-3.206218760047741E-2</v>
      </c>
      <c r="Y284" s="369">
        <v>-0.24313339300905068</v>
      </c>
      <c r="Z284" s="369">
        <v>0.27976199630408272</v>
      </c>
      <c r="AA284" s="369">
        <v>1.5902578825478806</v>
      </c>
      <c r="AB284" s="369">
        <v>0.16741195332455844</v>
      </c>
      <c r="AC284" s="373">
        <v>-0.40369478589850699</v>
      </c>
      <c r="AD284" s="575">
        <v>0</v>
      </c>
      <c r="AE284" s="370" t="s">
        <v>2352</v>
      </c>
      <c r="AF284" s="370" t="s">
        <v>2317</v>
      </c>
      <c r="AG284" s="374" t="s">
        <v>1458</v>
      </c>
      <c r="AH284" s="374" t="s">
        <v>2321</v>
      </c>
      <c r="AI284" s="374">
        <v>500</v>
      </c>
      <c r="AJ284" s="374">
        <v>500</v>
      </c>
      <c r="AK284" s="374">
        <v>500</v>
      </c>
      <c r="AL284" s="369">
        <v>1.5E-3</v>
      </c>
      <c r="AM284" s="369" t="s">
        <v>34</v>
      </c>
      <c r="AN284" s="369" t="s">
        <v>34</v>
      </c>
      <c r="AO284" s="367" t="s">
        <v>1326</v>
      </c>
      <c r="AP284" s="370" t="s">
        <v>17</v>
      </c>
      <c r="AQ284" s="376" t="s">
        <v>17</v>
      </c>
      <c r="AR284" s="369">
        <v>3.5E-4</v>
      </c>
      <c r="AS284" s="369">
        <v>3.5E-4</v>
      </c>
      <c r="AT284" s="369"/>
      <c r="AW284" s="711"/>
      <c r="AX284" s="711"/>
      <c r="AY284" s="712"/>
      <c r="AZ284" s="712"/>
      <c r="BA284" s="712"/>
      <c r="BB284" s="712"/>
      <c r="BC284" s="712"/>
      <c r="BD284" s="712"/>
      <c r="BE284" s="712"/>
      <c r="BF284" s="712"/>
      <c r="BG284" s="713"/>
      <c r="BH284" s="713"/>
      <c r="BI284" s="714"/>
      <c r="BJ284" s="714"/>
      <c r="BK284" s="714"/>
      <c r="BL284" s="218"/>
      <c r="BM284" s="713"/>
      <c r="BN284" s="713"/>
      <c r="BO284" s="713"/>
      <c r="BP284" s="713"/>
      <c r="BQ284" s="713"/>
      <c r="BR284" s="713"/>
      <c r="BS284" s="713"/>
      <c r="BT284" s="713"/>
      <c r="BU284" s="713"/>
      <c r="BV284" s="715"/>
      <c r="BW284" s="712"/>
    </row>
    <row r="285" spans="2:75" ht="15.75" customHeight="1">
      <c r="B285" s="363" t="s">
        <v>149</v>
      </c>
      <c r="C285" s="364">
        <v>1214092000175</v>
      </c>
      <c r="D285" s="365" t="s">
        <v>13</v>
      </c>
      <c r="E285" s="365" t="s">
        <v>615</v>
      </c>
      <c r="F285" s="365" t="s">
        <v>619</v>
      </c>
      <c r="G285" s="366" t="s">
        <v>34</v>
      </c>
      <c r="H285" s="366" t="s">
        <v>1339</v>
      </c>
      <c r="I285" s="366" t="s">
        <v>34</v>
      </c>
      <c r="J285" s="366"/>
      <c r="K285" s="367" t="s">
        <v>48</v>
      </c>
      <c r="L285" s="368"/>
      <c r="M285" s="368" t="s">
        <v>34</v>
      </c>
      <c r="N285" s="367">
        <v>70815</v>
      </c>
      <c r="O285" s="367" t="s">
        <v>1323</v>
      </c>
      <c r="P285" s="371">
        <v>35193</v>
      </c>
      <c r="Q285" s="372">
        <v>239028172.00999999</v>
      </c>
      <c r="R285" s="372">
        <v>316441800.64285702</v>
      </c>
      <c r="S285" s="367">
        <v>31</v>
      </c>
      <c r="T285" s="369">
        <v>0.10294368433247847</v>
      </c>
      <c r="U285" s="369">
        <v>1.330773100055086</v>
      </c>
      <c r="V285" s="369">
        <v>9.2549848255335521E-2</v>
      </c>
      <c r="W285" s="369">
        <v>0.90729797509626509</v>
      </c>
      <c r="X285" s="369">
        <v>0.10710391833980704</v>
      </c>
      <c r="Y285" s="369">
        <v>0.8121884693274587</v>
      </c>
      <c r="Z285" s="369">
        <v>0.1146369154018807</v>
      </c>
      <c r="AA285" s="369">
        <v>0.65163339108670382</v>
      </c>
      <c r="AB285" s="369">
        <v>2.1685883525372856E-2</v>
      </c>
      <c r="AC285" s="373">
        <v>-0.38679526352287291</v>
      </c>
      <c r="AD285" s="575">
        <v>0</v>
      </c>
      <c r="AE285" s="370" t="s">
        <v>2352</v>
      </c>
      <c r="AF285" s="370" t="s">
        <v>2317</v>
      </c>
      <c r="AG285" s="374" t="s">
        <v>1458</v>
      </c>
      <c r="AH285" s="374" t="s">
        <v>2321</v>
      </c>
      <c r="AI285" s="374">
        <v>5000</v>
      </c>
      <c r="AJ285" s="374">
        <v>1000</v>
      </c>
      <c r="AK285" s="374">
        <v>1000</v>
      </c>
      <c r="AL285" s="369">
        <v>0.02</v>
      </c>
      <c r="AM285" s="369">
        <v>0.2</v>
      </c>
      <c r="AN285" s="369" t="s">
        <v>2330</v>
      </c>
      <c r="AO285" s="367" t="s">
        <v>1326</v>
      </c>
      <c r="AP285" s="370" t="s">
        <v>13</v>
      </c>
      <c r="AQ285" s="376" t="s">
        <v>670</v>
      </c>
      <c r="AR285" s="369">
        <v>6.9999999999999993E-3</v>
      </c>
      <c r="AS285" s="369">
        <v>6.9999999999999993E-3</v>
      </c>
      <c r="AT285" s="369"/>
      <c r="AW285" s="711"/>
      <c r="AX285" s="711"/>
      <c r="AY285" s="712"/>
      <c r="AZ285" s="712"/>
      <c r="BA285" s="712"/>
      <c r="BB285" s="713"/>
      <c r="BC285" s="712"/>
      <c r="BD285" s="712"/>
      <c r="BE285" s="712"/>
      <c r="BF285" s="712"/>
      <c r="BG285" s="713"/>
      <c r="BH285" s="713"/>
      <c r="BI285" s="714"/>
      <c r="BJ285" s="714"/>
      <c r="BK285" s="714"/>
      <c r="BL285" s="713"/>
      <c r="BM285" s="713"/>
      <c r="BN285" s="713"/>
      <c r="BO285" s="713"/>
      <c r="BP285" s="713"/>
      <c r="BQ285" s="713"/>
      <c r="BR285" s="713"/>
      <c r="BS285" s="713"/>
      <c r="BT285" s="716"/>
      <c r="BU285" s="717"/>
      <c r="BV285" s="715"/>
      <c r="BW285" s="718"/>
    </row>
    <row r="286" spans="2:75" ht="15.75" customHeight="1">
      <c r="B286" s="363" t="s">
        <v>852</v>
      </c>
      <c r="C286" s="364">
        <v>39800632000175</v>
      </c>
      <c r="D286" s="365" t="s">
        <v>14</v>
      </c>
      <c r="E286" s="365" t="s">
        <v>607</v>
      </c>
      <c r="F286" s="365"/>
      <c r="G286" s="366"/>
      <c r="H286" s="366" t="s">
        <v>34</v>
      </c>
      <c r="I286" s="366" t="s">
        <v>34</v>
      </c>
      <c r="J286" s="366" t="s">
        <v>611</v>
      </c>
      <c r="K286" s="367"/>
      <c r="L286" s="368"/>
      <c r="M286" s="368" t="s">
        <v>34</v>
      </c>
      <c r="N286" s="367">
        <v>563242</v>
      </c>
      <c r="O286" s="367" t="s">
        <v>1323</v>
      </c>
      <c r="P286" s="371">
        <v>44165</v>
      </c>
      <c r="Q286" s="372">
        <v>28667748.18</v>
      </c>
      <c r="R286" s="372">
        <v>54481852.701904781</v>
      </c>
      <c r="S286" s="367">
        <v>4</v>
      </c>
      <c r="T286" s="369">
        <v>-0.13301518709609206</v>
      </c>
      <c r="U286" s="369">
        <v>-1.7195132856773667</v>
      </c>
      <c r="V286" s="369">
        <v>-0.10684640891760999</v>
      </c>
      <c r="W286" s="369">
        <v>-1.0474520735010104</v>
      </c>
      <c r="X286" s="369" t="s">
        <v>1424</v>
      </c>
      <c r="Y286" s="369" t="s">
        <v>1424</v>
      </c>
      <c r="Z286" s="369" t="s">
        <v>1424</v>
      </c>
      <c r="AA286" s="369" t="s">
        <v>1424</v>
      </c>
      <c r="AB286" s="369">
        <v>0.19856623500177184</v>
      </c>
      <c r="AC286" s="373">
        <v>-0.95905829516029484</v>
      </c>
      <c r="AD286" s="575">
        <v>0</v>
      </c>
      <c r="AE286" s="370" t="s">
        <v>2331</v>
      </c>
      <c r="AF286" s="370" t="s">
        <v>2317</v>
      </c>
      <c r="AG286" s="374" t="s">
        <v>1458</v>
      </c>
      <c r="AH286" s="374" t="s">
        <v>728</v>
      </c>
      <c r="AI286" s="374">
        <v>1</v>
      </c>
      <c r="AJ286" s="374">
        <v>1</v>
      </c>
      <c r="AK286" s="374">
        <v>1</v>
      </c>
      <c r="AL286" s="369">
        <v>0.01</v>
      </c>
      <c r="AM286" s="369" t="s">
        <v>34</v>
      </c>
      <c r="AN286" s="369" t="s">
        <v>34</v>
      </c>
      <c r="AO286" s="367" t="s">
        <v>1326</v>
      </c>
      <c r="AP286" s="370" t="s">
        <v>718</v>
      </c>
      <c r="AQ286" s="376" t="s">
        <v>661</v>
      </c>
      <c r="AR286" s="369">
        <v>6.6666666666666662E-3</v>
      </c>
      <c r="AS286" s="369">
        <v>6.6666666666666662E-3</v>
      </c>
      <c r="AT286" s="369"/>
      <c r="AW286" s="711"/>
      <c r="AX286" s="711"/>
      <c r="AY286" s="712"/>
      <c r="AZ286" s="712"/>
      <c r="BA286" s="712"/>
      <c r="BB286" s="713"/>
      <c r="BC286" s="712"/>
      <c r="BD286" s="712"/>
      <c r="BE286" s="712"/>
      <c r="BF286" s="712"/>
      <c r="BG286" s="713"/>
      <c r="BH286" s="713"/>
      <c r="BI286" s="714"/>
      <c r="BJ286" s="714"/>
      <c r="BK286" s="714"/>
      <c r="BL286" s="713"/>
      <c r="BM286" s="713"/>
      <c r="BN286" s="713"/>
      <c r="BO286" s="713"/>
      <c r="BP286" s="713"/>
      <c r="BQ286" s="713"/>
      <c r="BR286" s="713"/>
      <c r="BS286" s="713"/>
      <c r="BT286" s="716"/>
      <c r="BU286" s="717"/>
      <c r="BV286" s="715"/>
      <c r="BW286" s="718"/>
    </row>
    <row r="287" spans="2:75" ht="15.75" customHeight="1">
      <c r="B287" s="363" t="s">
        <v>853</v>
      </c>
      <c r="C287" s="364">
        <v>9290813000138</v>
      </c>
      <c r="D287" s="365" t="s">
        <v>14</v>
      </c>
      <c r="E287" s="365" t="s">
        <v>607</v>
      </c>
      <c r="F287" s="365"/>
      <c r="G287" s="366"/>
      <c r="H287" s="366" t="s">
        <v>34</v>
      </c>
      <c r="I287" s="366" t="s">
        <v>34</v>
      </c>
      <c r="J287" s="366" t="s">
        <v>608</v>
      </c>
      <c r="K287" s="367" t="s">
        <v>48</v>
      </c>
      <c r="L287" s="368"/>
      <c r="M287" s="368" t="s">
        <v>34</v>
      </c>
      <c r="N287" s="367">
        <v>206032</v>
      </c>
      <c r="O287" s="367" t="s">
        <v>1323</v>
      </c>
      <c r="P287" s="371">
        <v>39517</v>
      </c>
      <c r="Q287" s="372">
        <v>50591954.619999997</v>
      </c>
      <c r="R287" s="372">
        <v>70547078.414285719</v>
      </c>
      <c r="S287" s="367">
        <v>3</v>
      </c>
      <c r="T287" s="369">
        <v>6.7627600996292614E-2</v>
      </c>
      <c r="U287" s="369">
        <v>0.87423519772675284</v>
      </c>
      <c r="V287" s="369">
        <v>-9.4619449361554087E-2</v>
      </c>
      <c r="W287" s="369">
        <v>-0.92758698613546842</v>
      </c>
      <c r="X287" s="369">
        <v>-6.477161327011649E-2</v>
      </c>
      <c r="Y287" s="369">
        <v>-0.49117490987417783</v>
      </c>
      <c r="Z287" s="369">
        <v>-3.6245434132032739E-2</v>
      </c>
      <c r="AA287" s="369">
        <v>-0.20603079795078619</v>
      </c>
      <c r="AB287" s="369">
        <v>0.18836319070278937</v>
      </c>
      <c r="AC287" s="373">
        <v>-0.94931645833373468</v>
      </c>
      <c r="AD287" s="575">
        <v>18969955000117</v>
      </c>
      <c r="AE287" s="370" t="s">
        <v>2352</v>
      </c>
      <c r="AF287" s="370" t="s">
        <v>2317</v>
      </c>
      <c r="AG287" s="374" t="s">
        <v>1458</v>
      </c>
      <c r="AH287" s="374" t="s">
        <v>2321</v>
      </c>
      <c r="AI287" s="374">
        <v>5000</v>
      </c>
      <c r="AJ287" s="374">
        <v>1000</v>
      </c>
      <c r="AK287" s="374">
        <v>1000</v>
      </c>
      <c r="AL287" s="369">
        <v>2.5000000000000001E-2</v>
      </c>
      <c r="AM287" s="369" t="s">
        <v>34</v>
      </c>
      <c r="AN287" s="369" t="s">
        <v>2335</v>
      </c>
      <c r="AO287" s="367" t="s">
        <v>1326</v>
      </c>
      <c r="AP287" s="370" t="s">
        <v>718</v>
      </c>
      <c r="AQ287" s="376" t="s">
        <v>669</v>
      </c>
      <c r="AR287" s="369">
        <v>8.7499999999999991E-3</v>
      </c>
      <c r="AS287" s="369">
        <v>8.7499999999999991E-3</v>
      </c>
      <c r="AT287" s="369"/>
      <c r="AW287" s="711"/>
      <c r="AX287" s="711"/>
      <c r="AY287" s="712"/>
      <c r="AZ287" s="712"/>
      <c r="BA287" s="712"/>
      <c r="BB287" s="713"/>
      <c r="BC287" s="712"/>
      <c r="BD287" s="712"/>
      <c r="BE287" s="712"/>
      <c r="BF287" s="712"/>
      <c r="BG287" s="713"/>
      <c r="BH287" s="713"/>
      <c r="BI287" s="714"/>
      <c r="BJ287" s="714"/>
      <c r="BK287" s="714"/>
      <c r="BL287" s="218"/>
      <c r="BM287" s="713"/>
      <c r="BN287" s="713"/>
      <c r="BO287" s="713"/>
      <c r="BP287" s="713"/>
      <c r="BQ287" s="713"/>
      <c r="BR287" s="713"/>
      <c r="BS287" s="713"/>
      <c r="BT287" s="716"/>
      <c r="BU287" s="717"/>
      <c r="BV287" s="715"/>
      <c r="BW287" s="718"/>
    </row>
    <row r="288" spans="2:75" ht="15.75" customHeight="1">
      <c r="B288" s="363" t="s">
        <v>1565</v>
      </c>
      <c r="C288" s="364">
        <v>37681227000150</v>
      </c>
      <c r="D288" s="365" t="s">
        <v>14</v>
      </c>
      <c r="E288" s="365" t="s">
        <v>15</v>
      </c>
      <c r="F288" s="365" t="s">
        <v>1328</v>
      </c>
      <c r="G288" s="366" t="s">
        <v>868</v>
      </c>
      <c r="H288" s="366" t="s">
        <v>34</v>
      </c>
      <c r="I288" s="366" t="s">
        <v>34</v>
      </c>
      <c r="J288" s="366" t="s">
        <v>608</v>
      </c>
      <c r="K288" s="367" t="s">
        <v>48</v>
      </c>
      <c r="L288" s="368"/>
      <c r="M288" s="368"/>
      <c r="N288" s="367">
        <v>555401</v>
      </c>
      <c r="O288" s="367" t="s">
        <v>1323</v>
      </c>
      <c r="P288" s="371">
        <v>44082</v>
      </c>
      <c r="Q288" s="372">
        <v>141668649.75999999</v>
      </c>
      <c r="R288" s="372">
        <v>122229921.08031745</v>
      </c>
      <c r="S288" s="367">
        <v>5</v>
      </c>
      <c r="T288" s="369">
        <v>0.62241365607010013</v>
      </c>
      <c r="U288" s="369">
        <v>7.0008549784368084</v>
      </c>
      <c r="V288" s="369">
        <v>0.62135975986539882</v>
      </c>
      <c r="W288" s="369">
        <v>5.7026586950725981</v>
      </c>
      <c r="X288" s="369">
        <v>0.75616834189623416</v>
      </c>
      <c r="Y288" s="369">
        <v>5.3172173242375065</v>
      </c>
      <c r="Z288" s="369" t="s">
        <v>1424</v>
      </c>
      <c r="AA288" s="369" t="s">
        <v>1424</v>
      </c>
      <c r="AB288" s="369">
        <v>0.64988190068261709</v>
      </c>
      <c r="AC288" s="373">
        <v>0.82410049005062402</v>
      </c>
      <c r="AD288" s="575">
        <v>35640811000131</v>
      </c>
      <c r="AE288" s="370" t="s">
        <v>2331</v>
      </c>
      <c r="AF288" s="370" t="s">
        <v>2317</v>
      </c>
      <c r="AG288" s="374" t="s">
        <v>1458</v>
      </c>
      <c r="AH288" s="374" t="s">
        <v>2318</v>
      </c>
      <c r="AI288" s="374">
        <v>50000</v>
      </c>
      <c r="AJ288" s="374" t="s">
        <v>1436</v>
      </c>
      <c r="AK288" s="374" t="s">
        <v>1436</v>
      </c>
      <c r="AL288" s="369">
        <v>7.4999999999999997E-3</v>
      </c>
      <c r="AM288" s="369" t="s">
        <v>34</v>
      </c>
      <c r="AN288" s="369" t="s">
        <v>34</v>
      </c>
      <c r="AO288" s="367" t="s">
        <v>1326</v>
      </c>
      <c r="AP288" s="370" t="s">
        <v>13</v>
      </c>
      <c r="AQ288" s="376" t="s">
        <v>673</v>
      </c>
      <c r="AR288" s="369" t="s">
        <v>34</v>
      </c>
      <c r="AS288" s="369" t="s">
        <v>34</v>
      </c>
      <c r="AT288" s="369"/>
      <c r="AW288" s="711"/>
      <c r="AX288" s="711"/>
      <c r="AY288" s="712"/>
      <c r="AZ288" s="712"/>
      <c r="BA288" s="712"/>
      <c r="BB288" s="713"/>
      <c r="BC288" s="712"/>
      <c r="BD288" s="712"/>
      <c r="BE288" s="712"/>
      <c r="BF288" s="712"/>
      <c r="BG288" s="713"/>
      <c r="BH288" s="713"/>
      <c r="BI288" s="714"/>
      <c r="BJ288" s="714"/>
      <c r="BK288" s="714"/>
      <c r="BL288" s="218"/>
      <c r="BM288" s="713"/>
      <c r="BN288" s="713"/>
      <c r="BO288" s="713"/>
      <c r="BP288" s="713"/>
      <c r="BQ288" s="713"/>
      <c r="BR288" s="713"/>
      <c r="BS288" s="713"/>
      <c r="BT288" s="716"/>
      <c r="BU288" s="717"/>
      <c r="BV288" s="715"/>
      <c r="BW288" s="718"/>
    </row>
    <row r="289" spans="2:75" ht="15.75" customHeight="1">
      <c r="B289" s="363" t="s">
        <v>1566</v>
      </c>
      <c r="C289" s="364">
        <v>37927641000104</v>
      </c>
      <c r="D289" s="365" t="s">
        <v>14</v>
      </c>
      <c r="E289" s="365" t="s">
        <v>15</v>
      </c>
      <c r="F289" s="365" t="s">
        <v>1328</v>
      </c>
      <c r="G289" s="366" t="s">
        <v>868</v>
      </c>
      <c r="H289" s="366" t="s">
        <v>34</v>
      </c>
      <c r="I289" s="366" t="s">
        <v>34</v>
      </c>
      <c r="J289" s="366" t="s">
        <v>608</v>
      </c>
      <c r="K289" s="367" t="s">
        <v>48</v>
      </c>
      <c r="L289" s="368"/>
      <c r="M289" s="368"/>
      <c r="N289" s="367">
        <v>551252</v>
      </c>
      <c r="O289" s="367" t="s">
        <v>1323</v>
      </c>
      <c r="P289" s="371">
        <v>44082</v>
      </c>
      <c r="Q289" s="372">
        <v>238669542.97</v>
      </c>
      <c r="R289" s="372">
        <v>205734082.86805567</v>
      </c>
      <c r="S289" s="367">
        <v>5</v>
      </c>
      <c r="T289" s="369">
        <v>0.62361556592339862</v>
      </c>
      <c r="U289" s="369">
        <v>7.0143739565280434</v>
      </c>
      <c r="V289" s="369">
        <v>0.62361811467441242</v>
      </c>
      <c r="W289" s="369">
        <v>5.7233852170008452</v>
      </c>
      <c r="X289" s="369">
        <v>0.76275476138057496</v>
      </c>
      <c r="Y289" s="369">
        <v>5.3635316458593421</v>
      </c>
      <c r="Z289" s="369" t="s">
        <v>1424</v>
      </c>
      <c r="AA289" s="369" t="s">
        <v>1424</v>
      </c>
      <c r="AB289" s="369">
        <v>0.6476542442606833</v>
      </c>
      <c r="AC289" s="373">
        <v>0.8276556195553868</v>
      </c>
      <c r="AD289" s="575">
        <v>35640811000131</v>
      </c>
      <c r="AE289" s="370" t="s">
        <v>2331</v>
      </c>
      <c r="AF289" s="370" t="s">
        <v>2317</v>
      </c>
      <c r="AG289" s="374" t="s">
        <v>1458</v>
      </c>
      <c r="AH289" s="374" t="s">
        <v>2339</v>
      </c>
      <c r="AI289" s="374">
        <v>250000</v>
      </c>
      <c r="AJ289" s="374" t="s">
        <v>1436</v>
      </c>
      <c r="AK289" s="374" t="s">
        <v>1436</v>
      </c>
      <c r="AL289" s="369">
        <v>5.0000000000000001E-3</v>
      </c>
      <c r="AM289" s="369" t="s">
        <v>34</v>
      </c>
      <c r="AN289" s="369" t="s">
        <v>34</v>
      </c>
      <c r="AO289" s="367" t="s">
        <v>1326</v>
      </c>
      <c r="AP289" s="370" t="s">
        <v>13</v>
      </c>
      <c r="AQ289" s="376" t="s">
        <v>673</v>
      </c>
      <c r="AR289" s="369" t="s">
        <v>34</v>
      </c>
      <c r="AS289" s="369" t="s">
        <v>34</v>
      </c>
      <c r="AT289" s="369"/>
      <c r="AW289" s="711"/>
      <c r="AX289" s="711"/>
      <c r="AY289" s="712"/>
      <c r="AZ289" s="712"/>
      <c r="BA289" s="712"/>
      <c r="BB289" s="713"/>
      <c r="BC289" s="712"/>
      <c r="BD289" s="712"/>
      <c r="BE289" s="712"/>
      <c r="BF289" s="712"/>
      <c r="BG289" s="713"/>
      <c r="BH289" s="713"/>
      <c r="BI289" s="714"/>
      <c r="BJ289" s="714"/>
      <c r="BK289" s="714"/>
      <c r="BL289" s="218"/>
      <c r="BM289" s="713"/>
      <c r="BN289" s="713"/>
      <c r="BO289" s="713"/>
      <c r="BP289" s="713"/>
      <c r="BQ289" s="713"/>
      <c r="BR289" s="713"/>
      <c r="BS289" s="713"/>
      <c r="BT289" s="716"/>
      <c r="BU289" s="717"/>
      <c r="BV289" s="715"/>
      <c r="BW289" s="718"/>
    </row>
    <row r="290" spans="2:75" ht="15.75" customHeight="1">
      <c r="B290" s="363" t="s">
        <v>854</v>
      </c>
      <c r="C290" s="364">
        <v>11952873000110</v>
      </c>
      <c r="D290" s="365" t="s">
        <v>13</v>
      </c>
      <c r="E290" s="365" t="s">
        <v>615</v>
      </c>
      <c r="F290" s="365" t="s">
        <v>619</v>
      </c>
      <c r="G290" s="366" t="s">
        <v>34</v>
      </c>
      <c r="H290" s="366" t="s">
        <v>1339</v>
      </c>
      <c r="I290" s="366" t="s">
        <v>34</v>
      </c>
      <c r="J290" s="366"/>
      <c r="K290" s="367" t="s">
        <v>48</v>
      </c>
      <c r="L290" s="368"/>
      <c r="M290" s="368" t="s">
        <v>34</v>
      </c>
      <c r="N290" s="367">
        <v>249378</v>
      </c>
      <c r="O290" s="367" t="s">
        <v>1323</v>
      </c>
      <c r="P290" s="371">
        <v>40330</v>
      </c>
      <c r="Q290" s="372">
        <v>139644007.13999999</v>
      </c>
      <c r="R290" s="372">
        <v>70034949.857698366</v>
      </c>
      <c r="S290" s="367">
        <v>3</v>
      </c>
      <c r="T290" s="369">
        <v>0.13176763749650244</v>
      </c>
      <c r="U290" s="369">
        <v>1.7033859685050343</v>
      </c>
      <c r="V290" s="369">
        <v>0.15190551570832422</v>
      </c>
      <c r="W290" s="369">
        <v>1.489181985775659</v>
      </c>
      <c r="X290" s="369">
        <v>0.21004412149872387</v>
      </c>
      <c r="Y290" s="369">
        <v>1.5928027300554377</v>
      </c>
      <c r="Z290" s="369">
        <v>0.24415698511675132</v>
      </c>
      <c r="AA290" s="369">
        <v>1.3878674562323785</v>
      </c>
      <c r="AB290" s="369">
        <v>3.2727123473399108E-2</v>
      </c>
      <c r="AC290" s="373">
        <v>1.3700852728707009</v>
      </c>
      <c r="AD290" s="575">
        <v>0</v>
      </c>
      <c r="AE290" s="370" t="s">
        <v>2352</v>
      </c>
      <c r="AF290" s="370" t="s">
        <v>2317</v>
      </c>
      <c r="AG290" s="374" t="s">
        <v>1458</v>
      </c>
      <c r="AH290" s="374" t="s">
        <v>2321</v>
      </c>
      <c r="AI290" s="374">
        <v>5000</v>
      </c>
      <c r="AJ290" s="374">
        <v>1000</v>
      </c>
      <c r="AK290" s="374">
        <v>1000</v>
      </c>
      <c r="AL290" s="369">
        <v>1.2500000000000001E-2</v>
      </c>
      <c r="AM290" s="369">
        <v>0.2</v>
      </c>
      <c r="AN290" s="369" t="s">
        <v>2335</v>
      </c>
      <c r="AO290" s="367" t="s">
        <v>1326</v>
      </c>
      <c r="AP290" s="370" t="s">
        <v>11</v>
      </c>
      <c r="AQ290" s="376" t="s">
        <v>690</v>
      </c>
      <c r="AR290" s="369">
        <v>4.3749999999999995E-3</v>
      </c>
      <c r="AS290" s="369">
        <v>4.3749999999999995E-3</v>
      </c>
      <c r="AT290" s="369"/>
      <c r="AW290" s="711"/>
      <c r="AX290" s="711"/>
      <c r="AY290" s="712"/>
      <c r="AZ290" s="712"/>
      <c r="BA290" s="712"/>
      <c r="BB290" s="713"/>
      <c r="BC290" s="712"/>
      <c r="BD290" s="712"/>
      <c r="BE290" s="712"/>
      <c r="BF290" s="712"/>
      <c r="BG290" s="713"/>
      <c r="BH290" s="713"/>
      <c r="BI290" s="714"/>
      <c r="BJ290" s="714"/>
      <c r="BK290" s="714"/>
      <c r="BL290" s="218"/>
      <c r="BM290" s="713"/>
      <c r="BN290" s="713"/>
      <c r="BO290" s="713"/>
      <c r="BP290" s="713"/>
      <c r="BQ290" s="713"/>
      <c r="BR290" s="713"/>
      <c r="BS290" s="713"/>
      <c r="BT290" s="716"/>
      <c r="BU290" s="717"/>
      <c r="BV290" s="715"/>
      <c r="BW290" s="718"/>
    </row>
    <row r="291" spans="2:75" ht="15.75" customHeight="1">
      <c r="B291" s="363" t="s">
        <v>855</v>
      </c>
      <c r="C291" s="364">
        <v>44967234000188</v>
      </c>
      <c r="D291" s="365" t="s">
        <v>14</v>
      </c>
      <c r="E291" s="365" t="s">
        <v>607</v>
      </c>
      <c r="F291" s="365"/>
      <c r="G291" s="366"/>
      <c r="H291" s="366" t="s">
        <v>34</v>
      </c>
      <c r="I291" s="366" t="s">
        <v>34</v>
      </c>
      <c r="J291" s="366" t="s">
        <v>608</v>
      </c>
      <c r="K291" s="367" t="s">
        <v>48</v>
      </c>
      <c r="L291" s="368"/>
      <c r="M291" s="368" t="s">
        <v>1421</v>
      </c>
      <c r="N291" s="367">
        <v>640492</v>
      </c>
      <c r="O291" s="367" t="s">
        <v>1326</v>
      </c>
      <c r="P291" s="371">
        <v>44614</v>
      </c>
      <c r="Q291" s="372">
        <v>36961619.289999999</v>
      </c>
      <c r="R291" s="372" t="s">
        <v>1424</v>
      </c>
      <c r="S291" s="367">
        <v>367</v>
      </c>
      <c r="T291" s="369" t="s">
        <v>1424</v>
      </c>
      <c r="U291" s="369" t="s">
        <v>1424</v>
      </c>
      <c r="V291" s="369" t="s">
        <v>1424</v>
      </c>
      <c r="W291" s="369" t="s">
        <v>1424</v>
      </c>
      <c r="X291" s="369" t="s">
        <v>1424</v>
      </c>
      <c r="Y291" s="369" t="s">
        <v>1424</v>
      </c>
      <c r="Z291" s="369" t="s">
        <v>1424</v>
      </c>
      <c r="AA291" s="369" t="s">
        <v>1424</v>
      </c>
      <c r="AB291" s="369" t="s">
        <v>1424</v>
      </c>
      <c r="AC291" s="373" t="s">
        <v>1424</v>
      </c>
      <c r="AD291" s="575">
        <v>0</v>
      </c>
      <c r="AE291" s="370" t="s">
        <v>2399</v>
      </c>
      <c r="AF291" s="370" t="s">
        <v>2317</v>
      </c>
      <c r="AG291" s="374" t="s">
        <v>1458</v>
      </c>
      <c r="AH291" s="374" t="s">
        <v>2321</v>
      </c>
      <c r="AI291" s="374">
        <v>25000</v>
      </c>
      <c r="AJ291" s="374">
        <v>10000</v>
      </c>
      <c r="AK291" s="374">
        <v>10000</v>
      </c>
      <c r="AL291" s="369">
        <v>0.02</v>
      </c>
      <c r="AM291" s="369">
        <v>0.2</v>
      </c>
      <c r="AN291" s="369" t="s">
        <v>2335</v>
      </c>
      <c r="AO291" s="367" t="s">
        <v>1326</v>
      </c>
      <c r="AP291" s="370" t="s">
        <v>718</v>
      </c>
      <c r="AQ291" s="376" t="s">
        <v>661</v>
      </c>
      <c r="AR291" s="369" t="s">
        <v>34</v>
      </c>
      <c r="AS291" s="369" t="s">
        <v>34</v>
      </c>
      <c r="AT291" s="369"/>
      <c r="AW291" s="711"/>
      <c r="AX291" s="711"/>
      <c r="AY291" s="712"/>
      <c r="AZ291" s="712"/>
      <c r="BA291" s="712"/>
      <c r="BB291" s="713"/>
      <c r="BC291" s="712"/>
      <c r="BD291" s="712"/>
      <c r="BE291" s="712"/>
      <c r="BF291" s="712"/>
      <c r="BG291" s="713"/>
      <c r="BH291" s="713"/>
      <c r="BI291" s="714"/>
      <c r="BJ291" s="714"/>
      <c r="BK291" s="714"/>
      <c r="BL291" s="218"/>
      <c r="BM291" s="713"/>
      <c r="BN291" s="713"/>
      <c r="BO291" s="713"/>
      <c r="BP291" s="713"/>
      <c r="BQ291" s="713"/>
      <c r="BR291" s="713"/>
      <c r="BS291" s="713"/>
      <c r="BT291" s="716"/>
      <c r="BU291" s="717"/>
      <c r="BV291" s="715"/>
      <c r="BW291" s="718"/>
    </row>
    <row r="292" spans="2:75" ht="15.75" customHeight="1">
      <c r="B292" s="363" t="s">
        <v>856</v>
      </c>
      <c r="C292" s="364">
        <v>9518581000122</v>
      </c>
      <c r="D292" s="365" t="s">
        <v>11</v>
      </c>
      <c r="E292" s="365" t="s">
        <v>621</v>
      </c>
      <c r="F292" s="365" t="s">
        <v>674</v>
      </c>
      <c r="G292" s="366" t="s">
        <v>867</v>
      </c>
      <c r="H292" s="366" t="s">
        <v>34</v>
      </c>
      <c r="I292" s="366"/>
      <c r="J292" s="366" t="s">
        <v>608</v>
      </c>
      <c r="K292" s="367" t="s">
        <v>48</v>
      </c>
      <c r="L292" s="368"/>
      <c r="M292" s="368" t="s">
        <v>34</v>
      </c>
      <c r="N292" s="367">
        <v>212385</v>
      </c>
      <c r="O292" s="367" t="s">
        <v>1323</v>
      </c>
      <c r="P292" s="371">
        <v>39629</v>
      </c>
      <c r="Q292" s="372">
        <v>307231314.64999998</v>
      </c>
      <c r="R292" s="372">
        <v>317697486.5158729</v>
      </c>
      <c r="S292" s="367">
        <v>1</v>
      </c>
      <c r="T292" s="369">
        <v>4.1777914958938123E-2</v>
      </c>
      <c r="U292" s="369">
        <v>0.54007126094478775</v>
      </c>
      <c r="V292" s="369">
        <v>4.7647993163878022E-2</v>
      </c>
      <c r="W292" s="369">
        <v>0.46710965528238924</v>
      </c>
      <c r="X292" s="369">
        <v>6.3045282766193367E-2</v>
      </c>
      <c r="Y292" s="369">
        <v>0.47808383205678018</v>
      </c>
      <c r="Z292" s="369">
        <v>0.13538119909656343</v>
      </c>
      <c r="AA292" s="369">
        <v>0.76955062466056667</v>
      </c>
      <c r="AB292" s="369">
        <v>5.4828185248425712E-2</v>
      </c>
      <c r="AC292" s="373">
        <v>-0.89564411497097818</v>
      </c>
      <c r="AD292" s="575">
        <v>0</v>
      </c>
      <c r="AE292" s="370" t="s">
        <v>2331</v>
      </c>
      <c r="AF292" s="370" t="s">
        <v>2317</v>
      </c>
      <c r="AG292" s="374" t="s">
        <v>1458</v>
      </c>
      <c r="AH292" s="374" t="s">
        <v>2321</v>
      </c>
      <c r="AI292" s="374">
        <v>0</v>
      </c>
      <c r="AJ292" s="374">
        <v>0</v>
      </c>
      <c r="AK292" s="374">
        <v>0</v>
      </c>
      <c r="AL292" s="369">
        <v>4.0000000000000001E-3</v>
      </c>
      <c r="AM292" s="369" t="s">
        <v>34</v>
      </c>
      <c r="AN292" s="369" t="s">
        <v>2330</v>
      </c>
      <c r="AO292" s="367" t="s">
        <v>1326</v>
      </c>
      <c r="AP292" s="370" t="s">
        <v>11</v>
      </c>
      <c r="AQ292" s="376" t="s">
        <v>677</v>
      </c>
      <c r="AR292" s="369">
        <v>3.2000000000000002E-3</v>
      </c>
      <c r="AS292" s="369">
        <v>3.2000000000000002E-3</v>
      </c>
      <c r="AT292" s="369"/>
      <c r="AW292" s="711"/>
      <c r="AX292" s="711"/>
      <c r="AY292" s="712"/>
      <c r="AZ292" s="712"/>
      <c r="BA292" s="712"/>
      <c r="BB292" s="713"/>
      <c r="BC292" s="712"/>
      <c r="BD292" s="712"/>
      <c r="BE292" s="712"/>
      <c r="BF292" s="712"/>
      <c r="BG292" s="713"/>
      <c r="BH292" s="713"/>
      <c r="BI292" s="714"/>
      <c r="BJ292" s="714"/>
      <c r="BK292" s="714"/>
      <c r="BL292" s="218"/>
      <c r="BM292" s="713"/>
      <c r="BN292" s="713"/>
      <c r="BO292" s="713"/>
      <c r="BP292" s="713"/>
      <c r="BQ292" s="713"/>
      <c r="BR292" s="713"/>
      <c r="BS292" s="713"/>
      <c r="BT292" s="716"/>
      <c r="BU292" s="717"/>
      <c r="BV292" s="715"/>
      <c r="BW292" s="718"/>
    </row>
    <row r="293" spans="2:75" ht="15.75" customHeight="1">
      <c r="B293" s="363" t="s">
        <v>857</v>
      </c>
      <c r="C293" s="364">
        <v>44980432000181</v>
      </c>
      <c r="D293" s="365" t="s">
        <v>14</v>
      </c>
      <c r="E293" s="365" t="s">
        <v>607</v>
      </c>
      <c r="F293" s="365"/>
      <c r="G293" s="366"/>
      <c r="H293" s="366" t="s">
        <v>34</v>
      </c>
      <c r="I293" s="366" t="s">
        <v>34</v>
      </c>
      <c r="J293" s="366" t="s">
        <v>611</v>
      </c>
      <c r="K293" s="367"/>
      <c r="L293" s="368"/>
      <c r="M293" s="368" t="s">
        <v>1421</v>
      </c>
      <c r="N293" s="367">
        <v>644781</v>
      </c>
      <c r="O293" s="367" t="s">
        <v>1323</v>
      </c>
      <c r="P293" s="371">
        <v>44651</v>
      </c>
      <c r="Q293" s="372">
        <v>20436254.16</v>
      </c>
      <c r="R293" s="372" t="s">
        <v>1424</v>
      </c>
      <c r="S293" s="367">
        <v>7</v>
      </c>
      <c r="T293" s="369" t="s">
        <v>1424</v>
      </c>
      <c r="U293" s="369" t="s">
        <v>1424</v>
      </c>
      <c r="V293" s="369" t="s">
        <v>1424</v>
      </c>
      <c r="W293" s="369" t="s">
        <v>1424</v>
      </c>
      <c r="X293" s="369" t="s">
        <v>1424</v>
      </c>
      <c r="Y293" s="369" t="s">
        <v>1424</v>
      </c>
      <c r="Z293" s="369" t="s">
        <v>1424</v>
      </c>
      <c r="AA293" s="369" t="s">
        <v>1424</v>
      </c>
      <c r="AB293" s="369" t="s">
        <v>1424</v>
      </c>
      <c r="AC293" s="373" t="s">
        <v>1424</v>
      </c>
      <c r="AD293" s="575">
        <v>0</v>
      </c>
      <c r="AE293" s="370" t="s">
        <v>2352</v>
      </c>
      <c r="AF293" s="370" t="s">
        <v>2317</v>
      </c>
      <c r="AG293" s="374" t="s">
        <v>1458</v>
      </c>
      <c r="AH293" s="374" t="s">
        <v>2318</v>
      </c>
      <c r="AI293" s="374">
        <v>1000</v>
      </c>
      <c r="AJ293" s="374">
        <v>500</v>
      </c>
      <c r="AK293" s="374">
        <v>500</v>
      </c>
      <c r="AL293" s="369">
        <v>1.4999999999999999E-2</v>
      </c>
      <c r="AM293" s="369">
        <v>0.2</v>
      </c>
      <c r="AN293" s="369" t="s">
        <v>2335</v>
      </c>
      <c r="AO293" s="367" t="s">
        <v>1326</v>
      </c>
      <c r="AP293" s="370" t="s">
        <v>718</v>
      </c>
      <c r="AQ293" s="376" t="s">
        <v>689</v>
      </c>
      <c r="AR293" s="369" t="s">
        <v>34</v>
      </c>
      <c r="AS293" s="369" t="s">
        <v>34</v>
      </c>
      <c r="AT293" s="369"/>
      <c r="AW293" s="711"/>
      <c r="AX293" s="711"/>
      <c r="AY293" s="712"/>
      <c r="AZ293" s="712"/>
      <c r="BA293" s="712"/>
      <c r="BB293" s="713"/>
      <c r="BC293" s="712"/>
      <c r="BD293" s="712"/>
      <c r="BE293" s="712"/>
      <c r="BF293" s="712"/>
      <c r="BG293" s="713"/>
      <c r="BH293" s="713"/>
      <c r="BI293" s="714"/>
      <c r="BJ293" s="714"/>
      <c r="BK293" s="714"/>
      <c r="BL293" s="218"/>
      <c r="BM293" s="713"/>
      <c r="BN293" s="713"/>
      <c r="BO293" s="713"/>
      <c r="BP293" s="713"/>
      <c r="BQ293" s="713"/>
      <c r="BR293" s="713"/>
      <c r="BS293" s="713"/>
      <c r="BT293" s="716"/>
      <c r="BU293" s="717"/>
      <c r="BV293" s="715"/>
      <c r="BW293" s="718"/>
    </row>
    <row r="294" spans="2:75" ht="15.75" customHeight="1">
      <c r="B294" s="363" t="s">
        <v>151</v>
      </c>
      <c r="C294" s="364">
        <v>888897000131</v>
      </c>
      <c r="D294" s="365" t="s">
        <v>13</v>
      </c>
      <c r="E294" s="365" t="s">
        <v>616</v>
      </c>
      <c r="F294" s="365" t="s">
        <v>617</v>
      </c>
      <c r="G294" s="366" t="s">
        <v>34</v>
      </c>
      <c r="H294" s="366" t="s">
        <v>1339</v>
      </c>
      <c r="I294" s="366" t="s">
        <v>34</v>
      </c>
      <c r="J294" s="366" t="s">
        <v>608</v>
      </c>
      <c r="K294" s="367" t="s">
        <v>48</v>
      </c>
      <c r="L294" s="368"/>
      <c r="M294" s="368" t="s">
        <v>34</v>
      </c>
      <c r="N294" s="367">
        <v>22780</v>
      </c>
      <c r="O294" s="367" t="s">
        <v>1323</v>
      </c>
      <c r="P294" s="371">
        <v>35003</v>
      </c>
      <c r="Q294" s="372">
        <v>44507481.700000003</v>
      </c>
      <c r="R294" s="372">
        <v>34406624.464166664</v>
      </c>
      <c r="S294" s="367">
        <v>1</v>
      </c>
      <c r="T294" s="369">
        <v>0.11406879154823502</v>
      </c>
      <c r="U294" s="369">
        <v>1.4745895324468166</v>
      </c>
      <c r="V294" s="369">
        <v>0.12898379619745737</v>
      </c>
      <c r="W294" s="369">
        <v>1.264472490406658</v>
      </c>
      <c r="X294" s="369">
        <v>0.18860993118418667</v>
      </c>
      <c r="Y294" s="369">
        <v>1.4302633711535029</v>
      </c>
      <c r="Z294" s="369">
        <v>0.20485447799657486</v>
      </c>
      <c r="AA294" s="369">
        <v>1.1644592643498033</v>
      </c>
      <c r="AB294" s="369">
        <v>1.7124360348756799E-2</v>
      </c>
      <c r="AC294" s="373">
        <v>1.4214012585426599</v>
      </c>
      <c r="AD294" s="575">
        <v>0</v>
      </c>
      <c r="AE294" s="370" t="s">
        <v>2352</v>
      </c>
      <c r="AF294" s="370" t="s">
        <v>2317</v>
      </c>
      <c r="AG294" s="374" t="s">
        <v>1458</v>
      </c>
      <c r="AH294" s="374" t="s">
        <v>2321</v>
      </c>
      <c r="AI294" s="374">
        <v>1000</v>
      </c>
      <c r="AJ294" s="374">
        <v>1000</v>
      </c>
      <c r="AK294" s="374">
        <v>1000</v>
      </c>
      <c r="AL294" s="369">
        <v>1.4999999999999999E-2</v>
      </c>
      <c r="AM294" s="369">
        <v>0.2</v>
      </c>
      <c r="AN294" s="369" t="s">
        <v>2335</v>
      </c>
      <c r="AO294" s="367" t="s">
        <v>1326</v>
      </c>
      <c r="AP294" s="370" t="s">
        <v>13</v>
      </c>
      <c r="AQ294" s="376" t="s">
        <v>666</v>
      </c>
      <c r="AR294" s="369">
        <v>5.2499999999999995E-3</v>
      </c>
      <c r="AS294" s="369">
        <v>5.2499999999999995E-3</v>
      </c>
      <c r="AT294" s="369"/>
      <c r="AW294" s="711"/>
      <c r="AX294" s="711"/>
      <c r="AY294" s="712"/>
      <c r="AZ294" s="712"/>
      <c r="BA294" s="712"/>
      <c r="BB294" s="713"/>
      <c r="BC294" s="712"/>
      <c r="BD294" s="712"/>
      <c r="BE294" s="712"/>
      <c r="BF294" s="712"/>
      <c r="BG294" s="713"/>
      <c r="BH294" s="713"/>
      <c r="BI294" s="714"/>
      <c r="BJ294" s="714"/>
      <c r="BK294" s="714"/>
      <c r="BL294" s="218"/>
      <c r="BM294" s="713"/>
      <c r="BN294" s="713"/>
      <c r="BO294" s="713"/>
      <c r="BP294" s="713"/>
      <c r="BQ294" s="713"/>
      <c r="BR294" s="713"/>
      <c r="BS294" s="713"/>
      <c r="BT294" s="716"/>
      <c r="BU294" s="717"/>
      <c r="BV294" s="715"/>
      <c r="BW294" s="718"/>
    </row>
    <row r="295" spans="2:75" ht="15.75" customHeight="1">
      <c r="B295" s="363" t="s">
        <v>1567</v>
      </c>
      <c r="C295" s="364">
        <v>33598974000178</v>
      </c>
      <c r="D295" s="365" t="s">
        <v>13</v>
      </c>
      <c r="E295" s="365" t="s">
        <v>615</v>
      </c>
      <c r="F295" s="365" t="s">
        <v>619</v>
      </c>
      <c r="G295" s="366"/>
      <c r="H295" s="366" t="s">
        <v>1339</v>
      </c>
      <c r="I295" s="366"/>
      <c r="J295" s="366" t="s">
        <v>611</v>
      </c>
      <c r="K295" s="367" t="s">
        <v>48</v>
      </c>
      <c r="L295" s="368"/>
      <c r="M295" s="368"/>
      <c r="N295" s="367">
        <v>503576</v>
      </c>
      <c r="O295" s="367" t="s">
        <v>1323</v>
      </c>
      <c r="P295" s="371">
        <v>43677</v>
      </c>
      <c r="Q295" s="372">
        <v>33157384.32</v>
      </c>
      <c r="R295" s="372">
        <v>56538228.269206367</v>
      </c>
      <c r="S295" s="367">
        <v>1</v>
      </c>
      <c r="T295" s="369">
        <v>0.17188820438883479</v>
      </c>
      <c r="U295" s="369">
        <v>1.9333836584308608</v>
      </c>
      <c r="V295" s="369">
        <v>0.15884091279882395</v>
      </c>
      <c r="W295" s="369">
        <v>1.4577955815833692</v>
      </c>
      <c r="X295" s="369">
        <v>0.18706892956235022</v>
      </c>
      <c r="Y295" s="369">
        <v>1.3154295121654154</v>
      </c>
      <c r="Z295" s="369">
        <v>0.19480049400561694</v>
      </c>
      <c r="AA295" s="369">
        <v>1.0644997061233894</v>
      </c>
      <c r="AB295" s="369">
        <v>3.6387801311359241E-2</v>
      </c>
      <c r="AC295" s="373">
        <v>1.2278470545135363</v>
      </c>
      <c r="AD295" s="575">
        <v>0</v>
      </c>
      <c r="AE295" s="370" t="s">
        <v>2352</v>
      </c>
      <c r="AF295" s="370" t="s">
        <v>2317</v>
      </c>
      <c r="AG295" s="374" t="s">
        <v>1458</v>
      </c>
      <c r="AH295" s="374" t="s">
        <v>2378</v>
      </c>
      <c r="AI295" s="374">
        <v>25000</v>
      </c>
      <c r="AJ295" s="374">
        <v>10000</v>
      </c>
      <c r="AK295" s="374">
        <v>25000</v>
      </c>
      <c r="AL295" s="369">
        <v>0</v>
      </c>
      <c r="AM295" s="369" t="s">
        <v>34</v>
      </c>
      <c r="AN295" s="369" t="s">
        <v>34</v>
      </c>
      <c r="AO295" s="367" t="s">
        <v>1326</v>
      </c>
      <c r="AP295" s="370" t="s">
        <v>13</v>
      </c>
      <c r="AQ295" s="376" t="s">
        <v>670</v>
      </c>
      <c r="AR295" s="369" t="s">
        <v>34</v>
      </c>
      <c r="AS295" s="369" t="s">
        <v>34</v>
      </c>
      <c r="AT295" s="369"/>
      <c r="AW295" s="711"/>
      <c r="AX295" s="711"/>
      <c r="AY295" s="712"/>
      <c r="AZ295" s="712"/>
      <c r="BA295" s="712"/>
      <c r="BB295" s="713"/>
      <c r="BC295" s="712"/>
      <c r="BD295" s="712"/>
      <c r="BE295" s="712"/>
      <c r="BF295" s="712"/>
      <c r="BG295" s="713"/>
      <c r="BH295" s="713"/>
      <c r="BI295" s="714"/>
      <c r="BJ295" s="714"/>
      <c r="BK295" s="714"/>
      <c r="BL295" s="218"/>
      <c r="BM295" s="713"/>
      <c r="BN295" s="713"/>
      <c r="BO295" s="713"/>
      <c r="BP295" s="713"/>
      <c r="BQ295" s="713"/>
      <c r="BR295" s="713"/>
      <c r="BS295" s="713"/>
      <c r="BT295" s="716"/>
      <c r="BU295" s="717"/>
      <c r="BV295" s="715"/>
      <c r="BW295" s="718"/>
    </row>
    <row r="296" spans="2:75" ht="15.75" customHeight="1">
      <c r="B296" s="363" t="s">
        <v>152</v>
      </c>
      <c r="C296" s="364">
        <v>34096227000102</v>
      </c>
      <c r="D296" s="365" t="s">
        <v>13</v>
      </c>
      <c r="E296" s="365" t="s">
        <v>615</v>
      </c>
      <c r="F296" s="365" t="s">
        <v>619</v>
      </c>
      <c r="G296" s="366" t="s">
        <v>34</v>
      </c>
      <c r="H296" s="366" t="s">
        <v>1339</v>
      </c>
      <c r="I296" s="366" t="s">
        <v>34</v>
      </c>
      <c r="J296" s="366"/>
      <c r="K296" s="367" t="s">
        <v>48</v>
      </c>
      <c r="L296" s="368"/>
      <c r="M296" s="368" t="s">
        <v>34</v>
      </c>
      <c r="N296" s="367">
        <v>503606</v>
      </c>
      <c r="O296" s="367" t="s">
        <v>1323</v>
      </c>
      <c r="P296" s="371">
        <v>43677</v>
      </c>
      <c r="Q296" s="372">
        <v>32473070.100000001</v>
      </c>
      <c r="R296" s="372">
        <v>63172545.05218251</v>
      </c>
      <c r="S296" s="367">
        <v>60</v>
      </c>
      <c r="T296" s="369">
        <v>0.13022017394768182</v>
      </c>
      <c r="U296" s="369">
        <v>1.6833816051733776</v>
      </c>
      <c r="V296" s="369">
        <v>8.9847688059225161E-2</v>
      </c>
      <c r="W296" s="369">
        <v>0.88080776986596843</v>
      </c>
      <c r="X296" s="369">
        <v>0.10621226595765298</v>
      </c>
      <c r="Y296" s="369">
        <v>0.80542690733552247</v>
      </c>
      <c r="Z296" s="369">
        <v>9.4539100576247259E-2</v>
      </c>
      <c r="AA296" s="369">
        <v>0.53739089614213642</v>
      </c>
      <c r="AB296" s="369">
        <v>3.9226201868363182E-2</v>
      </c>
      <c r="AC296" s="373">
        <v>-0.26340804973282622</v>
      </c>
      <c r="AD296" s="575">
        <v>33598974000178</v>
      </c>
      <c r="AE296" s="370" t="s">
        <v>2352</v>
      </c>
      <c r="AF296" s="370" t="s">
        <v>2317</v>
      </c>
      <c r="AG296" s="374" t="s">
        <v>1458</v>
      </c>
      <c r="AH296" s="374" t="s">
        <v>2318</v>
      </c>
      <c r="AI296" s="374">
        <v>25000</v>
      </c>
      <c r="AJ296" s="374">
        <v>10000</v>
      </c>
      <c r="AK296" s="374">
        <v>25000</v>
      </c>
      <c r="AL296" s="369">
        <v>0.02</v>
      </c>
      <c r="AM296" s="369">
        <v>0.2</v>
      </c>
      <c r="AN296" s="369" t="s">
        <v>34</v>
      </c>
      <c r="AO296" s="367" t="s">
        <v>1326</v>
      </c>
      <c r="AP296" s="370" t="s">
        <v>13</v>
      </c>
      <c r="AQ296" s="376" t="s">
        <v>670</v>
      </c>
      <c r="AR296" s="369">
        <v>6.9999999999999993E-3</v>
      </c>
      <c r="AS296" s="369">
        <v>6.9999999999999993E-3</v>
      </c>
      <c r="AT296" s="369"/>
      <c r="AW296" s="711"/>
      <c r="AX296" s="711"/>
      <c r="AY296" s="712"/>
      <c r="AZ296" s="712"/>
      <c r="BA296" s="712"/>
      <c r="BB296" s="713"/>
      <c r="BC296" s="712"/>
      <c r="BD296" s="712"/>
      <c r="BE296" s="712"/>
      <c r="BF296" s="712"/>
      <c r="BG296" s="713"/>
      <c r="BH296" s="713"/>
      <c r="BI296" s="714"/>
      <c r="BJ296" s="714"/>
      <c r="BK296" s="714"/>
      <c r="BL296" s="713"/>
      <c r="BM296" s="713"/>
      <c r="BN296" s="713"/>
      <c r="BO296" s="713"/>
      <c r="BP296" s="713"/>
      <c r="BQ296" s="713"/>
      <c r="BR296" s="713"/>
      <c r="BS296" s="713"/>
      <c r="BT296" s="716"/>
      <c r="BU296" s="717"/>
      <c r="BV296" s="715"/>
      <c r="BW296" s="718"/>
    </row>
    <row r="297" spans="2:75" ht="15.75" customHeight="1">
      <c r="B297" s="363" t="s">
        <v>1568</v>
      </c>
      <c r="C297" s="364">
        <v>9290807000180</v>
      </c>
      <c r="D297" s="365" t="s">
        <v>14</v>
      </c>
      <c r="E297" s="365" t="s">
        <v>607</v>
      </c>
      <c r="F297" s="365" t="s">
        <v>674</v>
      </c>
      <c r="G297" s="366"/>
      <c r="H297" s="366" t="s">
        <v>34</v>
      </c>
      <c r="I297" s="366"/>
      <c r="J297" s="366" t="s">
        <v>608</v>
      </c>
      <c r="K297" s="367" t="s">
        <v>48</v>
      </c>
      <c r="L297" s="368"/>
      <c r="M297" s="368"/>
      <c r="N297" s="367">
        <v>204579</v>
      </c>
      <c r="O297" s="367" t="s">
        <v>1323</v>
      </c>
      <c r="P297" s="371">
        <v>39507</v>
      </c>
      <c r="Q297" s="372">
        <v>6184322.8200000003</v>
      </c>
      <c r="R297" s="372">
        <v>11592020.041904768</v>
      </c>
      <c r="S297" s="367">
        <v>1</v>
      </c>
      <c r="T297" s="369">
        <v>5.2521104612613501E-2</v>
      </c>
      <c r="U297" s="369">
        <v>0.59075284276668216</v>
      </c>
      <c r="V297" s="369">
        <v>-2.7333937559850252E-3</v>
      </c>
      <c r="W297" s="369">
        <v>-2.5086290867953529E-2</v>
      </c>
      <c r="X297" s="369">
        <v>0.17673692054285728</v>
      </c>
      <c r="Y297" s="369">
        <v>1.2427769898251388</v>
      </c>
      <c r="Z297" s="369">
        <v>4.140934718051037E-2</v>
      </c>
      <c r="AA297" s="369">
        <v>0.22628401498377962</v>
      </c>
      <c r="AB297" s="369">
        <v>0.20165746566515944</v>
      </c>
      <c r="AC297" s="373">
        <v>-0.42588350729708696</v>
      </c>
      <c r="AD297" s="575">
        <v>0</v>
      </c>
      <c r="AE297" s="370" t="s">
        <v>2352</v>
      </c>
      <c r="AF297" s="370" t="s">
        <v>2317</v>
      </c>
      <c r="AG297" s="374" t="s">
        <v>1458</v>
      </c>
      <c r="AH297" s="374" t="s">
        <v>2318</v>
      </c>
      <c r="AI297" s="374">
        <v>50000</v>
      </c>
      <c r="AJ297" s="374">
        <v>50000</v>
      </c>
      <c r="AK297" s="374">
        <v>50000</v>
      </c>
      <c r="AL297" s="369">
        <v>0.01</v>
      </c>
      <c r="AM297" s="369" t="s">
        <v>34</v>
      </c>
      <c r="AN297" s="369" t="s">
        <v>2335</v>
      </c>
      <c r="AO297" s="367" t="s">
        <v>1326</v>
      </c>
      <c r="AP297" s="370" t="s">
        <v>13</v>
      </c>
      <c r="AQ297" s="376" t="s">
        <v>673</v>
      </c>
      <c r="AR297" s="369">
        <v>3.4999999999999996E-3</v>
      </c>
      <c r="AS297" s="369">
        <v>3.4999999999999996E-3</v>
      </c>
      <c r="AT297" s="369"/>
      <c r="AW297" s="711"/>
      <c r="AX297" s="711"/>
      <c r="AY297" s="712"/>
      <c r="AZ297" s="712"/>
      <c r="BA297" s="712"/>
      <c r="BB297" s="713"/>
      <c r="BC297" s="712"/>
      <c r="BD297" s="712"/>
      <c r="BE297" s="712"/>
      <c r="BF297" s="712"/>
      <c r="BG297" s="713"/>
      <c r="BH297" s="713"/>
      <c r="BI297" s="714"/>
      <c r="BJ297" s="714"/>
      <c r="BK297" s="714"/>
      <c r="BL297" s="713"/>
      <c r="BM297" s="713"/>
      <c r="BN297" s="713"/>
      <c r="BO297" s="713"/>
      <c r="BP297" s="713"/>
      <c r="BQ297" s="713"/>
      <c r="BR297" s="713"/>
      <c r="BS297" s="713"/>
      <c r="BT297" s="716"/>
      <c r="BU297" s="717"/>
      <c r="BV297" s="715"/>
      <c r="BW297" s="718"/>
    </row>
    <row r="298" spans="2:75" ht="15.75" customHeight="1">
      <c r="B298" s="363" t="s">
        <v>1569</v>
      </c>
      <c r="C298" s="364">
        <v>37953612000109</v>
      </c>
      <c r="D298" s="365" t="s">
        <v>11</v>
      </c>
      <c r="E298" s="365" t="s">
        <v>620</v>
      </c>
      <c r="F298" s="365" t="s">
        <v>674</v>
      </c>
      <c r="G298" s="366" t="s">
        <v>740</v>
      </c>
      <c r="H298" s="366" t="s">
        <v>34</v>
      </c>
      <c r="I298" s="366" t="s">
        <v>1306</v>
      </c>
      <c r="J298" s="366" t="s">
        <v>608</v>
      </c>
      <c r="K298" s="367" t="s">
        <v>48</v>
      </c>
      <c r="L298" s="368"/>
      <c r="M298" s="368"/>
      <c r="N298" s="367">
        <v>548065</v>
      </c>
      <c r="O298" s="367" t="s">
        <v>1323</v>
      </c>
      <c r="P298" s="371">
        <v>44055</v>
      </c>
      <c r="Q298" s="372">
        <v>96163540.150000006</v>
      </c>
      <c r="R298" s="372">
        <v>52910133.475357138</v>
      </c>
      <c r="S298" s="367">
        <v>0</v>
      </c>
      <c r="T298" s="369">
        <v>9.0757787967766124E-2</v>
      </c>
      <c r="U298" s="369">
        <v>1.0208357505165135</v>
      </c>
      <c r="V298" s="369">
        <v>0.11150719263726927</v>
      </c>
      <c r="W298" s="369">
        <v>1.0233804998795013</v>
      </c>
      <c r="X298" s="369">
        <v>0.14540895792048958</v>
      </c>
      <c r="Y298" s="369">
        <v>1.0224853214765355</v>
      </c>
      <c r="Z298" s="369" t="s">
        <v>1424</v>
      </c>
      <c r="AA298" s="369" t="s">
        <v>1424</v>
      </c>
      <c r="AB298" s="369">
        <v>1.3665615018689098E-3</v>
      </c>
      <c r="AC298" s="373">
        <v>1.6797957844900773</v>
      </c>
      <c r="AD298" s="575">
        <v>0</v>
      </c>
      <c r="AE298" s="370" t="s">
        <v>2352</v>
      </c>
      <c r="AF298" s="370" t="s">
        <v>2317</v>
      </c>
      <c r="AG298" s="374" t="s">
        <v>1458</v>
      </c>
      <c r="AH298" s="374" t="s">
        <v>2339</v>
      </c>
      <c r="AI298" s="374">
        <v>0</v>
      </c>
      <c r="AJ298" s="374">
        <v>50</v>
      </c>
      <c r="AK298" s="374">
        <v>1</v>
      </c>
      <c r="AL298" s="369">
        <v>0</v>
      </c>
      <c r="AM298" s="369" t="s">
        <v>34</v>
      </c>
      <c r="AN298" s="369" t="s">
        <v>64</v>
      </c>
      <c r="AO298" s="367" t="s">
        <v>1326</v>
      </c>
      <c r="AP298" s="370" t="s">
        <v>11</v>
      </c>
      <c r="AQ298" s="376" t="s">
        <v>686</v>
      </c>
      <c r="AR298" s="369" t="s">
        <v>34</v>
      </c>
      <c r="AS298" s="369" t="s">
        <v>34</v>
      </c>
      <c r="AT298" s="369"/>
      <c r="AW298" s="711"/>
      <c r="AX298" s="711"/>
      <c r="AY298" s="712"/>
      <c r="AZ298" s="712"/>
      <c r="BA298" s="712"/>
      <c r="BB298" s="713"/>
      <c r="BC298" s="712"/>
      <c r="BD298" s="712"/>
      <c r="BE298" s="712"/>
      <c r="BF298" s="712"/>
      <c r="BG298" s="713"/>
      <c r="BH298" s="713"/>
      <c r="BI298" s="714"/>
      <c r="BJ298" s="714"/>
      <c r="BK298" s="714"/>
      <c r="BL298" s="713"/>
      <c r="BM298" s="713"/>
      <c r="BN298" s="713"/>
      <c r="BO298" s="713"/>
      <c r="BP298" s="713"/>
      <c r="BQ298" s="713"/>
      <c r="BR298" s="713"/>
      <c r="BS298" s="713"/>
      <c r="BT298" s="716"/>
      <c r="BU298" s="717"/>
      <c r="BV298" s="715"/>
      <c r="BW298" s="718"/>
    </row>
    <row r="299" spans="2:75" ht="15.75" customHeight="1">
      <c r="B299" s="363" t="s">
        <v>858</v>
      </c>
      <c r="C299" s="364">
        <v>9083998000100</v>
      </c>
      <c r="D299" s="365" t="s">
        <v>13</v>
      </c>
      <c r="E299" s="365" t="s">
        <v>615</v>
      </c>
      <c r="F299" s="365" t="s">
        <v>619</v>
      </c>
      <c r="G299" s="366" t="s">
        <v>34</v>
      </c>
      <c r="H299" s="366" t="s">
        <v>1339</v>
      </c>
      <c r="I299" s="366" t="s">
        <v>34</v>
      </c>
      <c r="J299" s="366" t="s">
        <v>608</v>
      </c>
      <c r="K299" s="367" t="s">
        <v>48</v>
      </c>
      <c r="L299" s="368"/>
      <c r="M299" s="368" t="s">
        <v>1421</v>
      </c>
      <c r="N299" s="367">
        <v>208728</v>
      </c>
      <c r="O299" s="367" t="s">
        <v>1323</v>
      </c>
      <c r="P299" s="371">
        <v>39567</v>
      </c>
      <c r="Q299" s="372">
        <v>3159947.32</v>
      </c>
      <c r="R299" s="372">
        <v>4049910.1230555563</v>
      </c>
      <c r="S299" s="367">
        <v>1</v>
      </c>
      <c r="T299" s="369">
        <v>8.7541084773088418E-2</v>
      </c>
      <c r="U299" s="369">
        <v>1.1316606892503978</v>
      </c>
      <c r="V299" s="369">
        <v>9.7241311281359932E-2</v>
      </c>
      <c r="W299" s="369">
        <v>0.9532899997618004</v>
      </c>
      <c r="X299" s="369">
        <v>7.6039440498939292E-2</v>
      </c>
      <c r="Y299" s="369">
        <v>0.57662089067003175</v>
      </c>
      <c r="Z299" s="369">
        <v>0.11067566099799042</v>
      </c>
      <c r="AA299" s="369">
        <v>0.62911633686280921</v>
      </c>
      <c r="AB299" s="369">
        <v>2.581795900447768E-2</v>
      </c>
      <c r="AC299" s="373">
        <v>-0.15508647963157407</v>
      </c>
      <c r="AD299" s="575">
        <v>0</v>
      </c>
      <c r="AE299" s="370" t="s">
        <v>2331</v>
      </c>
      <c r="AF299" s="370" t="s">
        <v>2317</v>
      </c>
      <c r="AG299" s="374" t="s">
        <v>1458</v>
      </c>
      <c r="AH299" s="374" t="s">
        <v>2318</v>
      </c>
      <c r="AI299" s="374">
        <v>0</v>
      </c>
      <c r="AJ299" s="374">
        <v>0</v>
      </c>
      <c r="AK299" s="374">
        <v>0</v>
      </c>
      <c r="AL299" s="369">
        <v>2E-3</v>
      </c>
      <c r="AM299" s="369" t="s">
        <v>34</v>
      </c>
      <c r="AN299" s="369" t="s">
        <v>34</v>
      </c>
      <c r="AO299" s="367" t="s">
        <v>1326</v>
      </c>
      <c r="AP299" s="370" t="s">
        <v>13</v>
      </c>
      <c r="AQ299" s="376" t="s">
        <v>670</v>
      </c>
      <c r="AR299" s="369">
        <v>1.6000000000000001E-3</v>
      </c>
      <c r="AS299" s="369">
        <v>1.6000000000000001E-3</v>
      </c>
      <c r="AT299" s="369"/>
      <c r="AW299" s="711"/>
      <c r="AX299" s="711"/>
      <c r="AY299" s="712"/>
      <c r="AZ299" s="712"/>
      <c r="BA299" s="712"/>
      <c r="BB299" s="713"/>
      <c r="BC299" s="712"/>
      <c r="BD299" s="712"/>
      <c r="BE299" s="712"/>
      <c r="BF299" s="712"/>
      <c r="BG299" s="713"/>
      <c r="BH299" s="713"/>
      <c r="BI299" s="714"/>
      <c r="BJ299" s="714"/>
      <c r="BK299" s="714"/>
      <c r="BL299" s="713"/>
      <c r="BM299" s="713"/>
      <c r="BN299" s="713"/>
      <c r="BO299" s="713"/>
      <c r="BP299" s="713"/>
      <c r="BQ299" s="713"/>
      <c r="BR299" s="713"/>
      <c r="BS299" s="713"/>
      <c r="BT299" s="716"/>
      <c r="BU299" s="717"/>
      <c r="BV299" s="715"/>
      <c r="BW299" s="718"/>
    </row>
    <row r="300" spans="2:75" ht="15.75" customHeight="1">
      <c r="B300" s="363" t="s">
        <v>859</v>
      </c>
      <c r="C300" s="364">
        <v>42730656000100</v>
      </c>
      <c r="D300" s="365" t="s">
        <v>13</v>
      </c>
      <c r="E300" s="365" t="s">
        <v>615</v>
      </c>
      <c r="F300" s="365" t="s">
        <v>619</v>
      </c>
      <c r="G300" s="366" t="s">
        <v>34</v>
      </c>
      <c r="H300" s="366" t="s">
        <v>1339</v>
      </c>
      <c r="I300" s="366" t="s">
        <v>34</v>
      </c>
      <c r="J300" s="366" t="s">
        <v>611</v>
      </c>
      <c r="K300" s="367" t="s">
        <v>48</v>
      </c>
      <c r="L300" s="368"/>
      <c r="M300" s="368" t="s">
        <v>34</v>
      </c>
      <c r="N300" s="367">
        <v>633216</v>
      </c>
      <c r="O300" s="367" t="s">
        <v>1323</v>
      </c>
      <c r="P300" s="371">
        <v>44407</v>
      </c>
      <c r="Q300" s="372">
        <v>657789586.55999994</v>
      </c>
      <c r="R300" s="372">
        <v>343203727.77186513</v>
      </c>
      <c r="S300" s="367">
        <v>31</v>
      </c>
      <c r="T300" s="369">
        <v>0.10619035475341243</v>
      </c>
      <c r="U300" s="369">
        <v>1.3727434422760736</v>
      </c>
      <c r="V300" s="369">
        <v>0.13854389058512839</v>
      </c>
      <c r="W300" s="369">
        <v>1.3581933818308429</v>
      </c>
      <c r="X300" s="369" t="s">
        <v>1424</v>
      </c>
      <c r="Y300" s="369" t="s">
        <v>1424</v>
      </c>
      <c r="Z300" s="369" t="s">
        <v>1424</v>
      </c>
      <c r="AA300" s="369" t="s">
        <v>1424</v>
      </c>
      <c r="AB300" s="369">
        <v>1.410763755181289E-2</v>
      </c>
      <c r="AC300" s="373">
        <v>2.3200550224820038</v>
      </c>
      <c r="AD300" s="575">
        <v>0</v>
      </c>
      <c r="AE300" s="370" t="s">
        <v>2352</v>
      </c>
      <c r="AF300" s="370" t="s">
        <v>2317</v>
      </c>
      <c r="AG300" s="374" t="s">
        <v>1458</v>
      </c>
      <c r="AH300" s="374" t="s">
        <v>2321</v>
      </c>
      <c r="AI300" s="374">
        <v>1000</v>
      </c>
      <c r="AJ300" s="374">
        <v>100</v>
      </c>
      <c r="AK300" s="374">
        <v>100</v>
      </c>
      <c r="AL300" s="369">
        <v>0.02</v>
      </c>
      <c r="AM300" s="369">
        <v>0.2</v>
      </c>
      <c r="AN300" s="369" t="s">
        <v>2335</v>
      </c>
      <c r="AO300" s="367" t="s">
        <v>1326</v>
      </c>
      <c r="AP300" s="370" t="s">
        <v>13</v>
      </c>
      <c r="AQ300" s="376" t="s">
        <v>670</v>
      </c>
      <c r="AR300" s="369">
        <v>6.9999999999999993E-3</v>
      </c>
      <c r="AS300" s="369">
        <v>6.9999999999999993E-3</v>
      </c>
      <c r="AT300" s="369"/>
      <c r="AW300" s="711"/>
      <c r="AX300" s="711"/>
      <c r="AY300" s="712"/>
      <c r="AZ300" s="712"/>
      <c r="BA300" s="712"/>
      <c r="BB300" s="713"/>
      <c r="BC300" s="712"/>
      <c r="BD300" s="712"/>
      <c r="BE300" s="712"/>
      <c r="BF300" s="712"/>
      <c r="BG300" s="713"/>
      <c r="BH300" s="713"/>
      <c r="BI300" s="714"/>
      <c r="BJ300" s="714"/>
      <c r="BK300" s="714"/>
      <c r="BL300" s="713"/>
      <c r="BM300" s="713"/>
      <c r="BN300" s="713"/>
      <c r="BO300" s="713"/>
      <c r="BP300" s="713"/>
      <c r="BQ300" s="713"/>
      <c r="BR300" s="713"/>
      <c r="BS300" s="713"/>
      <c r="BT300" s="716"/>
      <c r="BU300" s="717"/>
      <c r="BV300" s="715"/>
      <c r="BW300" s="718"/>
    </row>
    <row r="301" spans="2:75" ht="15.75" customHeight="1">
      <c r="B301" s="363" t="s">
        <v>1570</v>
      </c>
      <c r="C301" s="364">
        <v>11110904000196</v>
      </c>
      <c r="D301" s="365" t="s">
        <v>11</v>
      </c>
      <c r="E301" s="365" t="s">
        <v>620</v>
      </c>
      <c r="F301" s="365" t="s">
        <v>674</v>
      </c>
      <c r="G301" s="366" t="s">
        <v>740</v>
      </c>
      <c r="H301" s="366" t="s">
        <v>34</v>
      </c>
      <c r="I301" s="366" t="s">
        <v>1306</v>
      </c>
      <c r="J301" s="366" t="s">
        <v>608</v>
      </c>
      <c r="K301" s="367" t="s">
        <v>48</v>
      </c>
      <c r="L301" s="368"/>
      <c r="M301" s="368"/>
      <c r="N301" s="367">
        <v>236977</v>
      </c>
      <c r="O301" s="367" t="s">
        <v>1323</v>
      </c>
      <c r="P301" s="371">
        <v>40121</v>
      </c>
      <c r="Q301" s="372">
        <v>667299773.79999995</v>
      </c>
      <c r="R301" s="372">
        <v>487366108.29488117</v>
      </c>
      <c r="S301" s="367">
        <v>0</v>
      </c>
      <c r="T301" s="369">
        <v>8.556389629863026E-2</v>
      </c>
      <c r="U301" s="369">
        <v>0.96241530617903259</v>
      </c>
      <c r="V301" s="369">
        <v>0.10406254713189811</v>
      </c>
      <c r="W301" s="369">
        <v>0.95505571419956836</v>
      </c>
      <c r="X301" s="369">
        <v>0.13172305897127656</v>
      </c>
      <c r="Y301" s="369">
        <v>0.92624894796209734</v>
      </c>
      <c r="Z301" s="369">
        <v>0.16546544893459436</v>
      </c>
      <c r="AA301" s="369">
        <v>0.90419648401595731</v>
      </c>
      <c r="AB301" s="369">
        <v>1.4273532503102724E-3</v>
      </c>
      <c r="AC301" s="373">
        <v>-3.1018429526135143</v>
      </c>
      <c r="AD301" s="575">
        <v>0</v>
      </c>
      <c r="AE301" s="370" t="s">
        <v>2352</v>
      </c>
      <c r="AF301" s="370" t="s">
        <v>2317</v>
      </c>
      <c r="AG301" s="374" t="s">
        <v>1458</v>
      </c>
      <c r="AH301" s="374" t="s">
        <v>2400</v>
      </c>
      <c r="AI301" s="374">
        <v>3000</v>
      </c>
      <c r="AJ301" s="374">
        <v>1000</v>
      </c>
      <c r="AK301" s="374">
        <v>1000</v>
      </c>
      <c r="AL301" s="369">
        <v>5.0000000000000001E-3</v>
      </c>
      <c r="AM301" s="369" t="s">
        <v>34</v>
      </c>
      <c r="AN301" s="369" t="s">
        <v>64</v>
      </c>
      <c r="AO301" s="367" t="s">
        <v>1326</v>
      </c>
      <c r="AP301" s="370" t="s">
        <v>11</v>
      </c>
      <c r="AQ301" s="376" t="s">
        <v>671</v>
      </c>
      <c r="AR301" s="369">
        <v>1.7499999999999998E-3</v>
      </c>
      <c r="AS301" s="369">
        <v>1.7499999999999998E-3</v>
      </c>
      <c r="AT301" s="369"/>
      <c r="AW301" s="711"/>
      <c r="AX301" s="711"/>
      <c r="AY301" s="712"/>
      <c r="AZ301" s="712"/>
      <c r="BA301" s="712"/>
      <c r="BB301" s="713"/>
      <c r="BC301" s="712"/>
      <c r="BD301" s="712"/>
      <c r="BE301" s="712"/>
      <c r="BF301" s="712"/>
      <c r="BG301" s="713"/>
      <c r="BH301" s="713"/>
      <c r="BI301" s="714"/>
      <c r="BJ301" s="714"/>
      <c r="BK301" s="714"/>
      <c r="BL301" s="713"/>
      <c r="BM301" s="713"/>
      <c r="BN301" s="713"/>
      <c r="BO301" s="713"/>
      <c r="BP301" s="713"/>
      <c r="BQ301" s="713"/>
      <c r="BR301" s="713"/>
      <c r="BS301" s="713"/>
      <c r="BT301" s="716"/>
      <c r="BU301" s="717"/>
      <c r="BV301" s="715"/>
      <c r="BW301" s="718"/>
    </row>
    <row r="302" spans="2:75" ht="15.75" customHeight="1">
      <c r="B302" s="363" t="s">
        <v>153</v>
      </c>
      <c r="C302" s="364">
        <v>41287933000199</v>
      </c>
      <c r="D302" s="365" t="s">
        <v>14</v>
      </c>
      <c r="E302" s="365" t="s">
        <v>607</v>
      </c>
      <c r="F302" s="365"/>
      <c r="G302" s="366"/>
      <c r="H302" s="366" t="s">
        <v>34</v>
      </c>
      <c r="I302" s="366" t="s">
        <v>34</v>
      </c>
      <c r="J302" s="366" t="s">
        <v>611</v>
      </c>
      <c r="K302" s="367" t="s">
        <v>48</v>
      </c>
      <c r="L302" s="368"/>
      <c r="M302" s="368" t="s">
        <v>1421</v>
      </c>
      <c r="N302" s="367">
        <v>585378</v>
      </c>
      <c r="O302" s="367" t="s">
        <v>1323</v>
      </c>
      <c r="P302" s="371">
        <v>44300</v>
      </c>
      <c r="Q302" s="372">
        <v>93136487.060000002</v>
      </c>
      <c r="R302" s="372">
        <v>122132653.60972215</v>
      </c>
      <c r="S302" s="367">
        <v>6</v>
      </c>
      <c r="T302" s="369">
        <v>-0.16166281421489226</v>
      </c>
      <c r="U302" s="369">
        <v>-2.0898467529251485</v>
      </c>
      <c r="V302" s="369">
        <v>-0.13222606884243249</v>
      </c>
      <c r="W302" s="369">
        <v>-1.2962576036288869</v>
      </c>
      <c r="X302" s="369" t="s">
        <v>1424</v>
      </c>
      <c r="Y302" s="369" t="s">
        <v>1424</v>
      </c>
      <c r="Z302" s="369" t="s">
        <v>1424</v>
      </c>
      <c r="AA302" s="369" t="s">
        <v>1424</v>
      </c>
      <c r="AB302" s="369">
        <v>0.16023070771555753</v>
      </c>
      <c r="AC302" s="373">
        <v>-1.4112386277743836</v>
      </c>
      <c r="AD302" s="575">
        <v>0</v>
      </c>
      <c r="AE302" s="370" t="s">
        <v>2331</v>
      </c>
      <c r="AF302" s="370" t="s">
        <v>2317</v>
      </c>
      <c r="AG302" s="374" t="s">
        <v>1458</v>
      </c>
      <c r="AH302" s="374" t="s">
        <v>2318</v>
      </c>
      <c r="AI302" s="374">
        <v>5000</v>
      </c>
      <c r="AJ302" s="374">
        <v>1000</v>
      </c>
      <c r="AK302" s="374">
        <v>5000</v>
      </c>
      <c r="AL302" s="369">
        <v>5.0000000000000001E-3</v>
      </c>
      <c r="AM302" s="369">
        <v>0.2</v>
      </c>
      <c r="AN302" s="369" t="s">
        <v>34</v>
      </c>
      <c r="AO302" s="367" t="s">
        <v>1326</v>
      </c>
      <c r="AP302" s="370" t="s">
        <v>718</v>
      </c>
      <c r="AQ302" s="376" t="s">
        <v>689</v>
      </c>
      <c r="AR302" s="369">
        <v>3.3333333333333331E-3</v>
      </c>
      <c r="AS302" s="369">
        <v>3.3333333333333331E-3</v>
      </c>
      <c r="AT302" s="369"/>
      <c r="AW302" s="711"/>
      <c r="AX302" s="711"/>
      <c r="AY302" s="712"/>
      <c r="AZ302" s="712"/>
      <c r="BA302" s="712"/>
      <c r="BB302" s="713"/>
      <c r="BC302" s="712"/>
      <c r="BD302" s="712"/>
      <c r="BE302" s="712"/>
      <c r="BF302" s="712"/>
      <c r="BG302" s="713"/>
      <c r="BH302" s="713"/>
      <c r="BI302" s="714"/>
      <c r="BJ302" s="714"/>
      <c r="BK302" s="714"/>
      <c r="BL302" s="713"/>
      <c r="BM302" s="713"/>
      <c r="BN302" s="713"/>
      <c r="BO302" s="713"/>
      <c r="BP302" s="713"/>
      <c r="BQ302" s="713"/>
      <c r="BR302" s="713"/>
      <c r="BS302" s="713"/>
      <c r="BT302" s="716"/>
      <c r="BU302" s="717"/>
      <c r="BV302" s="715"/>
      <c r="BW302" s="718"/>
    </row>
    <row r="303" spans="2:75" ht="15.75" customHeight="1">
      <c r="B303" s="363" t="s">
        <v>50</v>
      </c>
      <c r="C303" s="364">
        <v>33600729000158</v>
      </c>
      <c r="D303" s="365" t="s">
        <v>14</v>
      </c>
      <c r="E303" s="365" t="s">
        <v>15</v>
      </c>
      <c r="F303" s="365" t="s">
        <v>701</v>
      </c>
      <c r="G303" s="366"/>
      <c r="H303" s="366" t="s">
        <v>34</v>
      </c>
      <c r="I303" s="366" t="s">
        <v>34</v>
      </c>
      <c r="J303" s="366" t="s">
        <v>611</v>
      </c>
      <c r="K303" s="367" t="s">
        <v>48</v>
      </c>
      <c r="L303" s="368"/>
      <c r="M303" s="368" t="s">
        <v>1421</v>
      </c>
      <c r="N303" s="367">
        <v>498874</v>
      </c>
      <c r="O303" s="367" t="s">
        <v>1323</v>
      </c>
      <c r="P303" s="371">
        <v>43635</v>
      </c>
      <c r="Q303" s="372">
        <v>80451731.5</v>
      </c>
      <c r="R303" s="372">
        <v>105968985.63916662</v>
      </c>
      <c r="S303" s="367">
        <v>8</v>
      </c>
      <c r="T303" s="369">
        <v>-1.7699160240729483E-2</v>
      </c>
      <c r="U303" s="369">
        <v>-0.22880049897821861</v>
      </c>
      <c r="V303" s="369">
        <v>4.7807249871223423E-3</v>
      </c>
      <c r="W303" s="369">
        <v>4.6867090352664717E-2</v>
      </c>
      <c r="X303" s="369">
        <v>-8.5865963552267277E-2</v>
      </c>
      <c r="Y303" s="369">
        <v>-0.65113720007499931</v>
      </c>
      <c r="Z303" s="369">
        <v>0.16403947572773192</v>
      </c>
      <c r="AA303" s="369">
        <v>0.93245355970903354</v>
      </c>
      <c r="AB303" s="369">
        <v>0.14390704935726353</v>
      </c>
      <c r="AC303" s="373">
        <v>-0.57014115712161606</v>
      </c>
      <c r="AD303" s="575">
        <v>0</v>
      </c>
      <c r="AE303" s="370" t="s">
        <v>2352</v>
      </c>
      <c r="AF303" s="370" t="s">
        <v>2317</v>
      </c>
      <c r="AG303" s="374" t="s">
        <v>1458</v>
      </c>
      <c r="AH303" s="374" t="s">
        <v>2321</v>
      </c>
      <c r="AI303" s="374">
        <v>500</v>
      </c>
      <c r="AJ303" s="374">
        <v>500</v>
      </c>
      <c r="AK303" s="374">
        <v>500</v>
      </c>
      <c r="AL303" s="369">
        <v>1E-3</v>
      </c>
      <c r="AM303" s="369" t="s">
        <v>34</v>
      </c>
      <c r="AN303" s="369" t="s">
        <v>64</v>
      </c>
      <c r="AO303" s="367" t="s">
        <v>1326</v>
      </c>
      <c r="AP303" s="370" t="s">
        <v>13</v>
      </c>
      <c r="AQ303" s="376" t="s">
        <v>673</v>
      </c>
      <c r="AR303" s="369">
        <v>3.5E-4</v>
      </c>
      <c r="AS303" s="369">
        <v>3.5E-4</v>
      </c>
      <c r="AT303" s="369"/>
      <c r="AW303" s="711"/>
      <c r="AX303" s="711"/>
      <c r="AY303" s="712"/>
      <c r="AZ303" s="712"/>
      <c r="BA303" s="712"/>
      <c r="BB303" s="713"/>
      <c r="BC303" s="712"/>
      <c r="BD303" s="712"/>
      <c r="BE303" s="712"/>
      <c r="BF303" s="712"/>
      <c r="BG303" s="713"/>
      <c r="BH303" s="713"/>
      <c r="BI303" s="714"/>
      <c r="BJ303" s="714"/>
      <c r="BK303" s="714"/>
      <c r="BL303" s="713"/>
      <c r="BM303" s="713"/>
      <c r="BN303" s="713"/>
      <c r="BO303" s="713"/>
      <c r="BP303" s="713"/>
      <c r="BQ303" s="713"/>
      <c r="BR303" s="713"/>
      <c r="BS303" s="713"/>
      <c r="BT303" s="716"/>
      <c r="BU303" s="717"/>
      <c r="BV303" s="715"/>
      <c r="BW303" s="718"/>
    </row>
    <row r="304" spans="2:75" ht="15.75" customHeight="1">
      <c r="B304" s="363" t="s">
        <v>860</v>
      </c>
      <c r="C304" s="364">
        <v>34979818000110</v>
      </c>
      <c r="D304" s="365" t="s">
        <v>14</v>
      </c>
      <c r="E304" s="365" t="s">
        <v>15</v>
      </c>
      <c r="F304" s="365" t="s">
        <v>701</v>
      </c>
      <c r="G304" s="366"/>
      <c r="H304" s="366" t="s">
        <v>34</v>
      </c>
      <c r="I304" s="366" t="s">
        <v>34</v>
      </c>
      <c r="J304" s="366" t="s">
        <v>611</v>
      </c>
      <c r="K304" s="367" t="s">
        <v>49</v>
      </c>
      <c r="L304" s="368"/>
      <c r="M304" s="368" t="s">
        <v>1421</v>
      </c>
      <c r="N304" s="367">
        <v>534341</v>
      </c>
      <c r="O304" s="367" t="s">
        <v>1323</v>
      </c>
      <c r="P304" s="371">
        <v>43790</v>
      </c>
      <c r="Q304" s="372">
        <v>81703464.569999993</v>
      </c>
      <c r="R304" s="372">
        <v>107946993.30019853</v>
      </c>
      <c r="S304" s="367">
        <v>5</v>
      </c>
      <c r="T304" s="369">
        <v>-0.13456704515905349</v>
      </c>
      <c r="U304" s="369">
        <v>-1.7395744577510488</v>
      </c>
      <c r="V304" s="369">
        <v>-6.3489372141012135E-2</v>
      </c>
      <c r="W304" s="369">
        <v>-0.62240813863627986</v>
      </c>
      <c r="X304" s="369">
        <v>-0.19663968986569613</v>
      </c>
      <c r="Y304" s="369">
        <v>-1.4911544899257667</v>
      </c>
      <c r="Z304" s="369" t="s">
        <v>1424</v>
      </c>
      <c r="AA304" s="369" t="s">
        <v>1424</v>
      </c>
      <c r="AB304" s="369">
        <v>0.19274729941459146</v>
      </c>
      <c r="AC304" s="373">
        <v>-0.74828198444364991</v>
      </c>
      <c r="AD304" s="575">
        <v>0</v>
      </c>
      <c r="AE304" s="370" t="s">
        <v>2352</v>
      </c>
      <c r="AF304" s="370" t="s">
        <v>2317</v>
      </c>
      <c r="AG304" s="374" t="s">
        <v>1458</v>
      </c>
      <c r="AH304" s="374" t="s">
        <v>2321</v>
      </c>
      <c r="AI304" s="374">
        <v>500</v>
      </c>
      <c r="AJ304" s="374">
        <v>500</v>
      </c>
      <c r="AK304" s="374">
        <v>500</v>
      </c>
      <c r="AL304" s="369">
        <v>1E-3</v>
      </c>
      <c r="AM304" s="369" t="s">
        <v>34</v>
      </c>
      <c r="AN304" s="369" t="s">
        <v>34</v>
      </c>
      <c r="AO304" s="367" t="s">
        <v>1326</v>
      </c>
      <c r="AP304" s="370" t="s">
        <v>13</v>
      </c>
      <c r="AQ304" s="376" t="s">
        <v>673</v>
      </c>
      <c r="AR304" s="369">
        <v>3.5E-4</v>
      </c>
      <c r="AS304" s="369">
        <v>3.5E-4</v>
      </c>
      <c r="AT304" s="369"/>
      <c r="AW304" s="711"/>
      <c r="AX304" s="711"/>
      <c r="AY304" s="712"/>
      <c r="AZ304" s="712"/>
      <c r="BA304" s="712"/>
      <c r="BB304" s="713"/>
      <c r="BC304" s="712"/>
      <c r="BD304" s="712"/>
      <c r="BE304" s="712"/>
      <c r="BF304" s="712"/>
      <c r="BG304" s="713"/>
      <c r="BH304" s="713"/>
      <c r="BI304" s="714"/>
      <c r="BJ304" s="714"/>
      <c r="BK304" s="714"/>
      <c r="BL304" s="713"/>
      <c r="BM304" s="713"/>
      <c r="BN304" s="713"/>
      <c r="BO304" s="713"/>
      <c r="BP304" s="713"/>
      <c r="BQ304" s="713"/>
      <c r="BR304" s="713"/>
      <c r="BS304" s="713"/>
      <c r="BT304" s="716"/>
      <c r="BU304" s="717"/>
      <c r="BV304" s="715"/>
      <c r="BW304" s="718"/>
    </row>
    <row r="305" spans="2:75" ht="15.75" customHeight="1">
      <c r="B305" s="363" t="s">
        <v>1571</v>
      </c>
      <c r="C305" s="364">
        <v>20997959000150</v>
      </c>
      <c r="D305" s="365" t="s">
        <v>11</v>
      </c>
      <c r="E305" s="365" t="s">
        <v>620</v>
      </c>
      <c r="F305" s="365" t="s">
        <v>674</v>
      </c>
      <c r="G305" s="366" t="s">
        <v>740</v>
      </c>
      <c r="H305" s="366" t="s">
        <v>34</v>
      </c>
      <c r="I305" s="366" t="s">
        <v>1306</v>
      </c>
      <c r="J305" s="366" t="s">
        <v>608</v>
      </c>
      <c r="K305" s="367" t="s">
        <v>48</v>
      </c>
      <c r="L305" s="368"/>
      <c r="M305" s="368"/>
      <c r="N305" s="367">
        <v>387150</v>
      </c>
      <c r="O305" s="367" t="s">
        <v>1323</v>
      </c>
      <c r="P305" s="371">
        <v>42011</v>
      </c>
      <c r="Q305" s="372">
        <v>594136770.71000004</v>
      </c>
      <c r="R305" s="372">
        <v>394044188.78797609</v>
      </c>
      <c r="S305" s="367">
        <v>1</v>
      </c>
      <c r="T305" s="369">
        <v>9.4049711252349066E-2</v>
      </c>
      <c r="U305" s="369">
        <v>1.0578630189428169</v>
      </c>
      <c r="V305" s="369">
        <v>0.1151367310764404</v>
      </c>
      <c r="W305" s="369">
        <v>1.056691345344813</v>
      </c>
      <c r="X305" s="369">
        <v>0.17331245632543801</v>
      </c>
      <c r="Y305" s="369">
        <v>1.2186968750488028</v>
      </c>
      <c r="Z305" s="369">
        <v>0.16687137707957533</v>
      </c>
      <c r="AA305" s="369">
        <v>0.91187926790622653</v>
      </c>
      <c r="AB305" s="369">
        <v>2.1316795858937667E-3</v>
      </c>
      <c r="AC305" s="373">
        <v>2.6075056210322889</v>
      </c>
      <c r="AD305" s="575">
        <v>0</v>
      </c>
      <c r="AE305" s="370" t="s">
        <v>2352</v>
      </c>
      <c r="AF305" s="370" t="s">
        <v>2317</v>
      </c>
      <c r="AG305" s="374" t="s">
        <v>1458</v>
      </c>
      <c r="AH305" s="374" t="s">
        <v>2327</v>
      </c>
      <c r="AI305" s="374">
        <v>1000</v>
      </c>
      <c r="AJ305" s="374">
        <v>0</v>
      </c>
      <c r="AK305" s="374">
        <v>0</v>
      </c>
      <c r="AL305" s="369">
        <v>2.5000000000000001E-3</v>
      </c>
      <c r="AM305" s="369" t="s">
        <v>34</v>
      </c>
      <c r="AN305" s="369" t="s">
        <v>34</v>
      </c>
      <c r="AO305" s="367" t="s">
        <v>1323</v>
      </c>
      <c r="AP305" s="370" t="s">
        <v>13</v>
      </c>
      <c r="AQ305" s="376" t="s">
        <v>2385</v>
      </c>
      <c r="AR305" s="369" t="s">
        <v>34</v>
      </c>
      <c r="AS305" s="369" t="s">
        <v>34</v>
      </c>
      <c r="AT305" s="369"/>
      <c r="AW305" s="711"/>
      <c r="AX305" s="711"/>
      <c r="AY305" s="712"/>
      <c r="AZ305" s="712"/>
      <c r="BA305" s="712"/>
      <c r="BB305" s="713"/>
      <c r="BC305" s="712"/>
      <c r="BD305" s="712"/>
      <c r="BE305" s="712"/>
      <c r="BF305" s="712"/>
      <c r="BG305" s="713"/>
      <c r="BH305" s="713"/>
      <c r="BI305" s="714"/>
      <c r="BJ305" s="714"/>
      <c r="BK305" s="714"/>
      <c r="BL305" s="713"/>
      <c r="BM305" s="713"/>
      <c r="BN305" s="713"/>
      <c r="BO305" s="713"/>
      <c r="BP305" s="713"/>
      <c r="BQ305" s="713"/>
      <c r="BR305" s="713"/>
      <c r="BS305" s="713"/>
      <c r="BT305" s="716"/>
      <c r="BU305" s="717"/>
      <c r="BV305" s="715"/>
      <c r="BW305" s="718"/>
    </row>
    <row r="306" spans="2:75" ht="15.75" customHeight="1">
      <c r="B306" s="363" t="s">
        <v>602</v>
      </c>
      <c r="C306" s="364">
        <v>43508596000148</v>
      </c>
      <c r="D306" s="365" t="s">
        <v>14</v>
      </c>
      <c r="E306" s="365" t="s">
        <v>607</v>
      </c>
      <c r="F306" s="365"/>
      <c r="G306" s="366" t="s">
        <v>868</v>
      </c>
      <c r="H306" s="366" t="s">
        <v>34</v>
      </c>
      <c r="I306" s="366" t="s">
        <v>34</v>
      </c>
      <c r="J306" s="366" t="s">
        <v>611</v>
      </c>
      <c r="K306" s="367"/>
      <c r="L306" s="368"/>
      <c r="M306" s="368" t="s">
        <v>1421</v>
      </c>
      <c r="N306" s="367">
        <v>617083</v>
      </c>
      <c r="O306" s="367" t="s">
        <v>1323</v>
      </c>
      <c r="P306" s="371">
        <v>44484</v>
      </c>
      <c r="Q306" s="372">
        <v>3906481.16</v>
      </c>
      <c r="R306" s="372" t="s">
        <v>1424</v>
      </c>
      <c r="S306" s="367">
        <v>4</v>
      </c>
      <c r="T306" s="369">
        <v>-0.25406542629310647</v>
      </c>
      <c r="U306" s="369">
        <v>-3.2843533545284576</v>
      </c>
      <c r="V306" s="369" t="s">
        <v>1424</v>
      </c>
      <c r="W306" s="369" t="s">
        <v>1424</v>
      </c>
      <c r="X306" s="369" t="s">
        <v>1424</v>
      </c>
      <c r="Y306" s="369" t="s">
        <v>1424</v>
      </c>
      <c r="Z306" s="369" t="s">
        <v>1424</v>
      </c>
      <c r="AA306" s="369" t="s">
        <v>1424</v>
      </c>
      <c r="AB306" s="369" t="s">
        <v>1424</v>
      </c>
      <c r="AC306" s="373" t="s">
        <v>1424</v>
      </c>
      <c r="AD306" s="575">
        <v>0</v>
      </c>
      <c r="AE306" s="370" t="s">
        <v>2352</v>
      </c>
      <c r="AF306" s="370" t="s">
        <v>2317</v>
      </c>
      <c r="AG306" s="374" t="s">
        <v>1458</v>
      </c>
      <c r="AH306" s="374" t="s">
        <v>2321</v>
      </c>
      <c r="AI306" s="374">
        <v>0</v>
      </c>
      <c r="AJ306" s="374">
        <v>0</v>
      </c>
      <c r="AK306" s="374">
        <v>0</v>
      </c>
      <c r="AL306" s="369">
        <v>2.5000000000000001E-3</v>
      </c>
      <c r="AM306" s="369" t="s">
        <v>34</v>
      </c>
      <c r="AN306" s="369" t="s">
        <v>2335</v>
      </c>
      <c r="AO306" s="367" t="s">
        <v>1326</v>
      </c>
      <c r="AP306" s="370" t="s">
        <v>13</v>
      </c>
      <c r="AQ306" s="376" t="s">
        <v>673</v>
      </c>
      <c r="AR306" s="369">
        <v>8.3325000000000001E-4</v>
      </c>
      <c r="AS306" s="369">
        <v>8.3325000000000001E-4</v>
      </c>
      <c r="AT306" s="369"/>
      <c r="AW306" s="711"/>
      <c r="AX306" s="711"/>
      <c r="AY306" s="712"/>
      <c r="AZ306" s="712"/>
      <c r="BA306" s="712"/>
      <c r="BB306" s="713"/>
      <c r="BC306" s="712"/>
      <c r="BD306" s="712"/>
      <c r="BE306" s="712"/>
      <c r="BF306" s="712"/>
      <c r="BG306" s="713"/>
      <c r="BH306" s="713"/>
      <c r="BI306" s="714"/>
      <c r="BJ306" s="714"/>
      <c r="BK306" s="714"/>
      <c r="BL306" s="713"/>
      <c r="BM306" s="713"/>
      <c r="BN306" s="713"/>
      <c r="BO306" s="713"/>
      <c r="BP306" s="713"/>
      <c r="BQ306" s="713"/>
      <c r="BR306" s="713"/>
      <c r="BS306" s="713"/>
      <c r="BT306" s="716"/>
      <c r="BU306" s="717"/>
      <c r="BV306" s="715"/>
      <c r="BW306" s="718"/>
    </row>
    <row r="307" spans="2:75" ht="15.75" customHeight="1">
      <c r="B307" s="363" t="s">
        <v>861</v>
      </c>
      <c r="C307" s="364">
        <v>41771697000181</v>
      </c>
      <c r="D307" s="365" t="s">
        <v>14</v>
      </c>
      <c r="E307" s="365" t="s">
        <v>15</v>
      </c>
      <c r="F307" s="365" t="s">
        <v>703</v>
      </c>
      <c r="G307" s="366"/>
      <c r="H307" s="366" t="s">
        <v>34</v>
      </c>
      <c r="I307" s="366" t="s">
        <v>34</v>
      </c>
      <c r="J307" s="366" t="s">
        <v>611</v>
      </c>
      <c r="K307" s="367" t="s">
        <v>49</v>
      </c>
      <c r="L307" s="368"/>
      <c r="M307" s="368" t="s">
        <v>34</v>
      </c>
      <c r="N307" s="367">
        <v>589421</v>
      </c>
      <c r="O307" s="367" t="s">
        <v>1323</v>
      </c>
      <c r="P307" s="371">
        <v>44329</v>
      </c>
      <c r="Q307" s="372">
        <v>5408156.8799999999</v>
      </c>
      <c r="R307" s="372">
        <v>10004022.569603171</v>
      </c>
      <c r="S307" s="367">
        <v>4</v>
      </c>
      <c r="T307" s="369">
        <v>-0.57917345552029087</v>
      </c>
      <c r="U307" s="369">
        <v>-7.4870883033781688</v>
      </c>
      <c r="V307" s="369">
        <v>-0.56615005870307544</v>
      </c>
      <c r="W307" s="369">
        <v>-5.5501636312225822</v>
      </c>
      <c r="X307" s="369" t="s">
        <v>1424</v>
      </c>
      <c r="Y307" s="369" t="s">
        <v>1424</v>
      </c>
      <c r="Z307" s="369" t="s">
        <v>1424</v>
      </c>
      <c r="AA307" s="369" t="s">
        <v>1424</v>
      </c>
      <c r="AB307" s="369">
        <v>0.58934259046747828</v>
      </c>
      <c r="AC307" s="373">
        <v>-1.2829378853585569</v>
      </c>
      <c r="AD307" s="575">
        <v>41673090000169</v>
      </c>
      <c r="AE307" s="370" t="s">
        <v>2352</v>
      </c>
      <c r="AF307" s="370" t="s">
        <v>2317</v>
      </c>
      <c r="AG307" s="374" t="s">
        <v>1458</v>
      </c>
      <c r="AH307" s="374" t="s">
        <v>2318</v>
      </c>
      <c r="AI307" s="374">
        <v>1000</v>
      </c>
      <c r="AJ307" s="374">
        <v>100</v>
      </c>
      <c r="AK307" s="374">
        <v>100</v>
      </c>
      <c r="AL307" s="369">
        <v>5.0000000000000001E-3</v>
      </c>
      <c r="AM307" s="369" t="s">
        <v>34</v>
      </c>
      <c r="AN307" s="369" t="s">
        <v>34</v>
      </c>
      <c r="AO307" s="367" t="s">
        <v>1326</v>
      </c>
      <c r="AP307" s="370" t="s">
        <v>13</v>
      </c>
      <c r="AQ307" s="376" t="s">
        <v>681</v>
      </c>
      <c r="AR307" s="369">
        <v>5.2499999999999995E-3</v>
      </c>
      <c r="AS307" s="369">
        <v>5.2499999999999995E-3</v>
      </c>
      <c r="AT307" s="369"/>
      <c r="AW307" s="711"/>
      <c r="AX307" s="711"/>
      <c r="AY307" s="712"/>
      <c r="AZ307" s="712"/>
      <c r="BA307" s="712"/>
      <c r="BB307" s="713"/>
      <c r="BC307" s="712"/>
      <c r="BD307" s="712"/>
      <c r="BE307" s="712"/>
      <c r="BF307" s="712"/>
      <c r="BG307" s="713"/>
      <c r="BH307" s="713"/>
      <c r="BI307" s="714"/>
      <c r="BJ307" s="714"/>
      <c r="BK307" s="714"/>
      <c r="BL307" s="713"/>
      <c r="BM307" s="713"/>
      <c r="BN307" s="713"/>
      <c r="BO307" s="713"/>
      <c r="BP307" s="713"/>
      <c r="BQ307" s="713"/>
      <c r="BR307" s="713"/>
      <c r="BS307" s="713"/>
      <c r="BT307" s="716"/>
      <c r="BU307" s="717"/>
      <c r="BV307" s="715"/>
      <c r="BW307" s="718"/>
    </row>
    <row r="308" spans="2:75" ht="15.75" customHeight="1">
      <c r="B308" s="363" t="s">
        <v>1572</v>
      </c>
      <c r="C308" s="364">
        <v>41673090000169</v>
      </c>
      <c r="D308" s="365" t="s">
        <v>14</v>
      </c>
      <c r="E308" s="365" t="s">
        <v>15</v>
      </c>
      <c r="F308" s="365" t="s">
        <v>703</v>
      </c>
      <c r="G308" s="366"/>
      <c r="H308" s="366" t="s">
        <v>34</v>
      </c>
      <c r="I308" s="366" t="s">
        <v>34</v>
      </c>
      <c r="J308" s="366" t="s">
        <v>611</v>
      </c>
      <c r="K308" s="367" t="s">
        <v>49</v>
      </c>
      <c r="L308" s="368"/>
      <c r="M308" s="368"/>
      <c r="N308" s="367">
        <v>589381</v>
      </c>
      <c r="O308" s="367" t="s">
        <v>1323</v>
      </c>
      <c r="P308" s="371">
        <v>44329</v>
      </c>
      <c r="Q308" s="372">
        <v>6374432.4900000002</v>
      </c>
      <c r="R308" s="372">
        <v>10628243.000992067</v>
      </c>
      <c r="S308" s="367">
        <v>4</v>
      </c>
      <c r="T308" s="369">
        <v>-0.5833931028475694</v>
      </c>
      <c r="U308" s="369">
        <v>-6.5619551702061454</v>
      </c>
      <c r="V308" s="369">
        <v>-0.55915631870843563</v>
      </c>
      <c r="W308" s="369">
        <v>-5.1317736499032192</v>
      </c>
      <c r="X308" s="369" t="s">
        <v>1424</v>
      </c>
      <c r="Y308" s="369" t="s">
        <v>1424</v>
      </c>
      <c r="Z308" s="369" t="s">
        <v>1424</v>
      </c>
      <c r="AA308" s="369" t="s">
        <v>1424</v>
      </c>
      <c r="AB308" s="369">
        <v>0.58948110569783685</v>
      </c>
      <c r="AC308" s="373">
        <v>-1.2664473345299925</v>
      </c>
      <c r="AD308" s="575">
        <v>0</v>
      </c>
      <c r="AE308" s="370" t="s">
        <v>2352</v>
      </c>
      <c r="AF308" s="370" t="s">
        <v>2317</v>
      </c>
      <c r="AG308" s="374" t="s">
        <v>1458</v>
      </c>
      <c r="AH308" s="374" t="s">
        <v>2378</v>
      </c>
      <c r="AI308" s="374">
        <v>1000</v>
      </c>
      <c r="AJ308" s="374">
        <v>100</v>
      </c>
      <c r="AK308" s="374">
        <v>100</v>
      </c>
      <c r="AL308" s="369">
        <v>0.01</v>
      </c>
      <c r="AM308" s="369" t="s">
        <v>34</v>
      </c>
      <c r="AN308" s="369" t="s">
        <v>34</v>
      </c>
      <c r="AO308" s="367" t="s">
        <v>1326</v>
      </c>
      <c r="AP308" s="370" t="s">
        <v>13</v>
      </c>
      <c r="AQ308" s="376" t="s">
        <v>681</v>
      </c>
      <c r="AR308" s="369" t="s">
        <v>34</v>
      </c>
      <c r="AS308" s="369" t="s">
        <v>34</v>
      </c>
      <c r="AT308" s="369"/>
      <c r="AW308" s="711"/>
      <c r="AX308" s="711"/>
      <c r="AY308" s="712"/>
      <c r="AZ308" s="712"/>
      <c r="BA308" s="712"/>
      <c r="BB308" s="713"/>
      <c r="BC308" s="712"/>
      <c r="BD308" s="712"/>
      <c r="BE308" s="712"/>
      <c r="BF308" s="712"/>
      <c r="BG308" s="713"/>
      <c r="BH308" s="713"/>
      <c r="BI308" s="714"/>
      <c r="BJ308" s="714"/>
      <c r="BK308" s="714"/>
      <c r="BL308" s="713"/>
      <c r="BM308" s="713"/>
      <c r="BN308" s="713"/>
      <c r="BO308" s="713"/>
      <c r="BP308" s="713"/>
      <c r="BQ308" s="713"/>
      <c r="BR308" s="713"/>
      <c r="BS308" s="713"/>
      <c r="BT308" s="716"/>
      <c r="BU308" s="717"/>
      <c r="BV308" s="715"/>
      <c r="BW308" s="718"/>
    </row>
    <row r="309" spans="2:75" ht="15.75" customHeight="1">
      <c r="B309" s="363" t="s">
        <v>863</v>
      </c>
      <c r="C309" s="364">
        <v>40916758000199</v>
      </c>
      <c r="D309" s="365" t="s">
        <v>14</v>
      </c>
      <c r="E309" s="365" t="s">
        <v>15</v>
      </c>
      <c r="F309" s="365" t="s">
        <v>703</v>
      </c>
      <c r="G309" s="366"/>
      <c r="H309" s="366" t="s">
        <v>34</v>
      </c>
      <c r="I309" s="366" t="s">
        <v>34</v>
      </c>
      <c r="J309" s="366" t="s">
        <v>611</v>
      </c>
      <c r="K309" s="367" t="s">
        <v>49</v>
      </c>
      <c r="L309" s="368"/>
      <c r="M309" s="368" t="s">
        <v>1421</v>
      </c>
      <c r="N309" s="367">
        <v>582425</v>
      </c>
      <c r="O309" s="367" t="s">
        <v>1323</v>
      </c>
      <c r="P309" s="371">
        <v>44287</v>
      </c>
      <c r="Q309" s="372">
        <v>10748833.039999999</v>
      </c>
      <c r="R309" s="372">
        <v>12684972.112976197</v>
      </c>
      <c r="S309" s="367">
        <v>3</v>
      </c>
      <c r="T309" s="369">
        <v>-8.8677969144826396E-2</v>
      </c>
      <c r="U309" s="369">
        <v>-1.1463574154225016</v>
      </c>
      <c r="V309" s="369">
        <v>-7.3024993247410075E-2</v>
      </c>
      <c r="W309" s="369">
        <v>-0.71588911007181422</v>
      </c>
      <c r="X309" s="369" t="s">
        <v>1424</v>
      </c>
      <c r="Y309" s="369" t="s">
        <v>1424</v>
      </c>
      <c r="Z309" s="369" t="s">
        <v>1424</v>
      </c>
      <c r="AA309" s="369" t="s">
        <v>1424</v>
      </c>
      <c r="AB309" s="369">
        <v>0.11345103820928543</v>
      </c>
      <c r="AC309" s="373">
        <v>-1.4680445513358578</v>
      </c>
      <c r="AD309" s="575">
        <v>0</v>
      </c>
      <c r="AE309" s="370" t="s">
        <v>2352</v>
      </c>
      <c r="AF309" s="370" t="s">
        <v>2317</v>
      </c>
      <c r="AG309" s="374" t="s">
        <v>1458</v>
      </c>
      <c r="AH309" s="374" t="s">
        <v>2321</v>
      </c>
      <c r="AI309" s="374">
        <v>1</v>
      </c>
      <c r="AJ309" s="374">
        <v>1</v>
      </c>
      <c r="AK309" s="374">
        <v>1</v>
      </c>
      <c r="AL309" s="369">
        <v>5.0000000000000001E-3</v>
      </c>
      <c r="AM309" s="369" t="s">
        <v>34</v>
      </c>
      <c r="AN309" s="369" t="s">
        <v>34</v>
      </c>
      <c r="AO309" s="367" t="s">
        <v>1326</v>
      </c>
      <c r="AP309" s="370" t="s">
        <v>13</v>
      </c>
      <c r="AQ309" s="376" t="s">
        <v>670</v>
      </c>
      <c r="AR309" s="369">
        <v>1.7499999999999998E-3</v>
      </c>
      <c r="AS309" s="369">
        <v>1.7499999999999998E-3</v>
      </c>
      <c r="AT309" s="369"/>
      <c r="AW309" s="711"/>
      <c r="AX309" s="711"/>
      <c r="AY309" s="712"/>
      <c r="AZ309" s="712"/>
      <c r="BA309" s="712"/>
      <c r="BB309" s="713"/>
      <c r="BC309" s="712"/>
      <c r="BD309" s="712"/>
      <c r="BE309" s="712"/>
      <c r="BF309" s="712"/>
      <c r="BG309" s="713"/>
      <c r="BH309" s="713"/>
      <c r="BI309" s="714"/>
      <c r="BJ309" s="714"/>
      <c r="BK309" s="714"/>
      <c r="BL309" s="218"/>
      <c r="BM309" s="713"/>
      <c r="BN309" s="713"/>
      <c r="BO309" s="713"/>
      <c r="BP309" s="713"/>
      <c r="BQ309" s="713"/>
      <c r="BR309" s="713"/>
      <c r="BS309" s="713"/>
      <c r="BT309" s="716"/>
      <c r="BU309" s="717"/>
      <c r="BV309" s="715"/>
      <c r="BW309" s="718"/>
    </row>
    <row r="310" spans="2:75" ht="15.75" customHeight="1">
      <c r="B310" s="363" t="s">
        <v>864</v>
      </c>
      <c r="C310" s="364">
        <v>44347311000105</v>
      </c>
      <c r="D310" s="365" t="s">
        <v>14</v>
      </c>
      <c r="E310" s="365" t="s">
        <v>15</v>
      </c>
      <c r="F310" s="365" t="s">
        <v>703</v>
      </c>
      <c r="G310" s="366"/>
      <c r="H310" s="366" t="s">
        <v>34</v>
      </c>
      <c r="I310" s="366" t="s">
        <v>34</v>
      </c>
      <c r="J310" s="366" t="s">
        <v>611</v>
      </c>
      <c r="K310" s="367" t="s">
        <v>49</v>
      </c>
      <c r="L310" s="368"/>
      <c r="M310" s="368" t="s">
        <v>1421</v>
      </c>
      <c r="N310" s="367">
        <v>626198</v>
      </c>
      <c r="O310" s="367" t="s">
        <v>1323</v>
      </c>
      <c r="P310" s="371">
        <v>44532</v>
      </c>
      <c r="Q310" s="372">
        <v>9915886.6899999995</v>
      </c>
      <c r="R310" s="372" t="s">
        <v>1424</v>
      </c>
      <c r="S310" s="367">
        <v>3</v>
      </c>
      <c r="T310" s="369">
        <v>-5.6220644845948575E-2</v>
      </c>
      <c r="U310" s="369">
        <v>-0.72677524914594915</v>
      </c>
      <c r="V310" s="369" t="s">
        <v>1424</v>
      </c>
      <c r="W310" s="369" t="s">
        <v>1424</v>
      </c>
      <c r="X310" s="369" t="s">
        <v>1424</v>
      </c>
      <c r="Y310" s="369" t="s">
        <v>1424</v>
      </c>
      <c r="Z310" s="369" t="s">
        <v>1424</v>
      </c>
      <c r="AA310" s="369" t="s">
        <v>1424</v>
      </c>
      <c r="AB310" s="369" t="s">
        <v>1424</v>
      </c>
      <c r="AC310" s="373" t="s">
        <v>1424</v>
      </c>
      <c r="AD310" s="575">
        <v>0</v>
      </c>
      <c r="AE310" s="370" t="s">
        <v>2352</v>
      </c>
      <c r="AF310" s="370" t="s">
        <v>2317</v>
      </c>
      <c r="AG310" s="374" t="s">
        <v>1458</v>
      </c>
      <c r="AH310" s="374" t="s">
        <v>2321</v>
      </c>
      <c r="AI310" s="374">
        <v>1</v>
      </c>
      <c r="AJ310" s="374">
        <v>1</v>
      </c>
      <c r="AK310" s="374">
        <v>1</v>
      </c>
      <c r="AL310" s="369">
        <v>5.0000000000000001E-3</v>
      </c>
      <c r="AM310" s="369" t="s">
        <v>34</v>
      </c>
      <c r="AN310" s="369" t="s">
        <v>2335</v>
      </c>
      <c r="AO310" s="367" t="s">
        <v>1326</v>
      </c>
      <c r="AP310" s="370" t="s">
        <v>13</v>
      </c>
      <c r="AQ310" s="376" t="s">
        <v>670</v>
      </c>
      <c r="AR310" s="369">
        <v>1.7499999999999998E-3</v>
      </c>
      <c r="AS310" s="369">
        <v>1.7499999999999998E-3</v>
      </c>
      <c r="AT310" s="369"/>
      <c r="AW310" s="711"/>
      <c r="AX310" s="711"/>
      <c r="AY310" s="712"/>
      <c r="AZ310" s="712"/>
      <c r="BA310" s="712"/>
      <c r="BB310" s="712"/>
      <c r="BC310" s="712"/>
      <c r="BD310" s="712"/>
      <c r="BE310" s="712"/>
      <c r="BF310" s="712"/>
      <c r="BG310" s="713"/>
      <c r="BH310" s="713"/>
      <c r="BI310" s="714"/>
      <c r="BJ310" s="714"/>
      <c r="BK310" s="714"/>
      <c r="BL310" s="218"/>
      <c r="BM310" s="713"/>
      <c r="BN310" s="713"/>
      <c r="BO310" s="713"/>
      <c r="BP310" s="713"/>
      <c r="BQ310" s="713"/>
      <c r="BR310" s="713"/>
      <c r="BS310" s="713"/>
      <c r="BT310" s="713"/>
      <c r="BU310" s="713"/>
      <c r="BV310" s="715"/>
      <c r="BW310" s="712"/>
    </row>
    <row r="311" spans="2:75" ht="15.75" customHeight="1">
      <c r="B311" s="363" t="s">
        <v>575</v>
      </c>
      <c r="C311" s="364">
        <v>42730726000120</v>
      </c>
      <c r="D311" s="365" t="s">
        <v>14</v>
      </c>
      <c r="E311" s="365" t="s">
        <v>614</v>
      </c>
      <c r="F311" s="365"/>
      <c r="G311" s="366" t="s">
        <v>868</v>
      </c>
      <c r="H311" s="366" t="s">
        <v>1340</v>
      </c>
      <c r="I311" s="366" t="s">
        <v>34</v>
      </c>
      <c r="J311" s="366" t="s">
        <v>611</v>
      </c>
      <c r="K311" s="367" t="s">
        <v>48</v>
      </c>
      <c r="L311" s="368"/>
      <c r="M311" s="368" t="s">
        <v>1421</v>
      </c>
      <c r="N311" s="367">
        <v>606261</v>
      </c>
      <c r="O311" s="367" t="s">
        <v>1323</v>
      </c>
      <c r="P311" s="371">
        <v>44414</v>
      </c>
      <c r="Q311" s="372">
        <v>7532534.2400000002</v>
      </c>
      <c r="R311" s="372">
        <v>8930558.8485317472</v>
      </c>
      <c r="S311" s="367">
        <v>3</v>
      </c>
      <c r="T311" s="369">
        <v>-0.32657122263270522</v>
      </c>
      <c r="U311" s="369">
        <v>-4.2216499355909693</v>
      </c>
      <c r="V311" s="369">
        <v>-0.33004775323710156</v>
      </c>
      <c r="W311" s="369">
        <v>-3.2355715740444833</v>
      </c>
      <c r="X311" s="369" t="s">
        <v>1424</v>
      </c>
      <c r="Y311" s="369" t="s">
        <v>1424</v>
      </c>
      <c r="Z311" s="369" t="s">
        <v>1424</v>
      </c>
      <c r="AA311" s="369" t="s">
        <v>1424</v>
      </c>
      <c r="AB311" s="369">
        <v>0.31525434802157698</v>
      </c>
      <c r="AC311" s="373">
        <v>-1.4205737694676324</v>
      </c>
      <c r="AD311" s="575">
        <v>42134357000102</v>
      </c>
      <c r="AE311" s="370" t="s">
        <v>2352</v>
      </c>
      <c r="AF311" s="370" t="s">
        <v>2317</v>
      </c>
      <c r="AG311" s="374" t="s">
        <v>1458</v>
      </c>
      <c r="AH311" s="374" t="s">
        <v>2321</v>
      </c>
      <c r="AI311" s="374">
        <v>0</v>
      </c>
      <c r="AJ311" s="374">
        <v>0</v>
      </c>
      <c r="AK311" s="374">
        <v>0</v>
      </c>
      <c r="AL311" s="369">
        <v>0</v>
      </c>
      <c r="AM311" s="369" t="s">
        <v>34</v>
      </c>
      <c r="AN311" s="369" t="s">
        <v>34</v>
      </c>
      <c r="AO311" s="367" t="s">
        <v>1326</v>
      </c>
      <c r="AP311" s="370" t="s">
        <v>718</v>
      </c>
      <c r="AQ311" s="376" t="s">
        <v>661</v>
      </c>
      <c r="AR311" s="369">
        <v>0</v>
      </c>
      <c r="AS311" s="369">
        <v>0</v>
      </c>
      <c r="AT311" s="369"/>
      <c r="AW311" s="711"/>
      <c r="AX311" s="711"/>
      <c r="AY311" s="712"/>
      <c r="AZ311" s="712"/>
      <c r="BA311" s="712"/>
      <c r="BB311" s="712"/>
      <c r="BC311" s="712"/>
      <c r="BD311" s="712"/>
      <c r="BE311" s="712"/>
      <c r="BF311" s="712"/>
      <c r="BG311" s="713"/>
      <c r="BH311" s="713"/>
      <c r="BI311" s="714"/>
      <c r="BJ311" s="714"/>
      <c r="BK311" s="714"/>
      <c r="BL311" s="218"/>
      <c r="BM311" s="713"/>
      <c r="BN311" s="713"/>
      <c r="BO311" s="713"/>
      <c r="BP311" s="713"/>
      <c r="BQ311" s="713"/>
      <c r="BR311" s="713"/>
      <c r="BS311" s="713"/>
      <c r="BT311" s="713"/>
      <c r="BU311" s="713"/>
      <c r="BV311" s="715"/>
      <c r="BW311" s="712"/>
    </row>
    <row r="312" spans="2:75" ht="15.75" customHeight="1">
      <c r="B312" s="363" t="s">
        <v>865</v>
      </c>
      <c r="C312" s="364">
        <v>32743215000199</v>
      </c>
      <c r="D312" s="365" t="s">
        <v>14</v>
      </c>
      <c r="E312" s="365" t="s">
        <v>607</v>
      </c>
      <c r="F312" s="365" t="s">
        <v>674</v>
      </c>
      <c r="G312" s="366"/>
      <c r="H312" s="366" t="s">
        <v>34</v>
      </c>
      <c r="I312" s="366" t="s">
        <v>34</v>
      </c>
      <c r="J312" s="366" t="s">
        <v>608</v>
      </c>
      <c r="K312" s="367" t="s">
        <v>48</v>
      </c>
      <c r="L312" s="368"/>
      <c r="M312" s="368" t="s">
        <v>1421</v>
      </c>
      <c r="N312" s="367">
        <v>490164</v>
      </c>
      <c r="O312" s="367" t="s">
        <v>1323</v>
      </c>
      <c r="P312" s="371">
        <v>43539</v>
      </c>
      <c r="Q312" s="372">
        <v>83480351.019999996</v>
      </c>
      <c r="R312" s="372">
        <v>74340752.937341288</v>
      </c>
      <c r="S312" s="367">
        <v>2</v>
      </c>
      <c r="T312" s="369">
        <v>3.5936361578431164E-2</v>
      </c>
      <c r="U312" s="369">
        <v>0.46455636023259417</v>
      </c>
      <c r="V312" s="369">
        <v>-7.3502711981270674E-2</v>
      </c>
      <c r="W312" s="369">
        <v>-0.72057235102863859</v>
      </c>
      <c r="X312" s="369">
        <v>7.4403358341049941E-2</v>
      </c>
      <c r="Y312" s="369">
        <v>0.5642141824551723</v>
      </c>
      <c r="Z312" s="369">
        <v>9.0583606064500666E-2</v>
      </c>
      <c r="AA312" s="369">
        <v>0.51490658301247605</v>
      </c>
      <c r="AB312" s="369">
        <v>0.20197253627279324</v>
      </c>
      <c r="AC312" s="373">
        <v>-0.75799125467858008</v>
      </c>
      <c r="AD312" s="575">
        <v>42427783000134</v>
      </c>
      <c r="AE312" s="370" t="s">
        <v>2352</v>
      </c>
      <c r="AF312" s="370" t="s">
        <v>2317</v>
      </c>
      <c r="AG312" s="374" t="s">
        <v>1458</v>
      </c>
      <c r="AH312" s="374" t="s">
        <v>2321</v>
      </c>
      <c r="AI312" s="374">
        <v>500</v>
      </c>
      <c r="AJ312" s="374">
        <v>500</v>
      </c>
      <c r="AK312" s="374">
        <v>500</v>
      </c>
      <c r="AL312" s="369">
        <v>1E-3</v>
      </c>
      <c r="AM312" s="369" t="s">
        <v>34</v>
      </c>
      <c r="AN312" s="369" t="s">
        <v>668</v>
      </c>
      <c r="AO312" s="367" t="s">
        <v>1326</v>
      </c>
      <c r="AP312" s="370" t="s">
        <v>718</v>
      </c>
      <c r="AQ312" s="376" t="s">
        <v>699</v>
      </c>
      <c r="AR312" s="369">
        <v>3.5E-4</v>
      </c>
      <c r="AS312" s="369">
        <v>3.5E-4</v>
      </c>
      <c r="AT312" s="369"/>
      <c r="AW312" s="711"/>
      <c r="AX312" s="711"/>
      <c r="AY312" s="712"/>
      <c r="AZ312" s="712"/>
      <c r="BA312" s="712"/>
      <c r="BB312" s="712"/>
      <c r="BC312" s="712"/>
      <c r="BD312" s="712"/>
      <c r="BE312" s="712"/>
      <c r="BF312" s="712"/>
      <c r="BG312" s="713"/>
      <c r="BH312" s="713"/>
      <c r="BI312" s="714"/>
      <c r="BJ312" s="714"/>
      <c r="BK312" s="714"/>
      <c r="BL312" s="218"/>
      <c r="BM312" s="713"/>
      <c r="BN312" s="713"/>
      <c r="BO312" s="713"/>
      <c r="BP312" s="713"/>
      <c r="BQ312" s="713"/>
      <c r="BR312" s="713"/>
      <c r="BS312" s="713"/>
      <c r="BT312" s="713"/>
      <c r="BU312" s="713"/>
      <c r="BV312" s="715"/>
      <c r="BW312" s="712"/>
    </row>
    <row r="313" spans="2:75" ht="15.75" customHeight="1">
      <c r="B313" s="363" t="s">
        <v>1573</v>
      </c>
      <c r="C313" s="364">
        <v>36498594000150</v>
      </c>
      <c r="D313" s="365" t="s">
        <v>14</v>
      </c>
      <c r="E313" s="365" t="s">
        <v>15</v>
      </c>
      <c r="F313" s="365" t="s">
        <v>701</v>
      </c>
      <c r="G313" s="366"/>
      <c r="H313" s="366" t="s">
        <v>34</v>
      </c>
      <c r="I313" s="366" t="s">
        <v>34</v>
      </c>
      <c r="J313" s="366" t="s">
        <v>611</v>
      </c>
      <c r="K313" s="367" t="s">
        <v>48</v>
      </c>
      <c r="L313" s="368"/>
      <c r="M313" s="368"/>
      <c r="N313" s="367">
        <v>535370</v>
      </c>
      <c r="O313" s="367" t="s">
        <v>1323</v>
      </c>
      <c r="P313" s="371">
        <v>43950</v>
      </c>
      <c r="Q313" s="372">
        <v>10276576.33</v>
      </c>
      <c r="R313" s="372">
        <v>13185195.58325397</v>
      </c>
      <c r="S313" s="367">
        <v>8</v>
      </c>
      <c r="T313" s="369">
        <v>-4.4750566366919875E-2</v>
      </c>
      <c r="U313" s="369">
        <v>-0.50335050055912156</v>
      </c>
      <c r="V313" s="369">
        <v>7.8678462598424925E-3</v>
      </c>
      <c r="W313" s="369">
        <v>7.220879880426212E-2</v>
      </c>
      <c r="X313" s="369">
        <v>-7.511549727648259E-2</v>
      </c>
      <c r="Y313" s="369">
        <v>-0.52819643630629165</v>
      </c>
      <c r="Z313" s="369" t="s">
        <v>1424</v>
      </c>
      <c r="AA313" s="369" t="s">
        <v>1424</v>
      </c>
      <c r="AB313" s="369">
        <v>0.14261466933890588</v>
      </c>
      <c r="AC313" s="373">
        <v>-0.59923003373471373</v>
      </c>
      <c r="AD313" s="575">
        <v>33600729000158</v>
      </c>
      <c r="AE313" s="370" t="s">
        <v>2352</v>
      </c>
      <c r="AF313" s="370" t="s">
        <v>2317</v>
      </c>
      <c r="AG313" s="374" t="s">
        <v>1458</v>
      </c>
      <c r="AH313" s="374" t="s">
        <v>2321</v>
      </c>
      <c r="AI313" s="374">
        <v>500</v>
      </c>
      <c r="AJ313" s="374">
        <v>500</v>
      </c>
      <c r="AK313" s="374">
        <v>500</v>
      </c>
      <c r="AL313" s="369">
        <v>2E-3</v>
      </c>
      <c r="AM313" s="369" t="s">
        <v>34</v>
      </c>
      <c r="AN313" s="369" t="s">
        <v>64</v>
      </c>
      <c r="AO313" s="367" t="s">
        <v>1326</v>
      </c>
      <c r="AP313" s="370" t="s">
        <v>13</v>
      </c>
      <c r="AQ313" s="376" t="s">
        <v>673</v>
      </c>
      <c r="AR313" s="369" t="s">
        <v>34</v>
      </c>
      <c r="AS313" s="369" t="s">
        <v>34</v>
      </c>
      <c r="AT313" s="369"/>
      <c r="AW313" s="711"/>
      <c r="AX313" s="711"/>
      <c r="AY313" s="712"/>
      <c r="AZ313" s="712"/>
      <c r="BA313" s="712"/>
      <c r="BB313" s="712"/>
      <c r="BC313" s="712"/>
      <c r="BD313" s="712"/>
      <c r="BE313" s="712"/>
      <c r="BF313" s="712"/>
      <c r="BG313" s="713"/>
      <c r="BH313" s="713"/>
      <c r="BI313" s="714"/>
      <c r="BJ313" s="714"/>
      <c r="BK313" s="714"/>
      <c r="BL313" s="218"/>
      <c r="BM313" s="713"/>
      <c r="BN313" s="713"/>
      <c r="BO313" s="713"/>
      <c r="BP313" s="713"/>
      <c r="BQ313" s="713"/>
      <c r="BR313" s="713"/>
      <c r="BS313" s="713"/>
      <c r="BT313" s="713"/>
      <c r="BU313" s="713"/>
      <c r="BV313" s="715"/>
      <c r="BW313" s="712"/>
    </row>
    <row r="314" spans="2:75" ht="15.75" customHeight="1">
      <c r="B314" s="363" t="s">
        <v>1574</v>
      </c>
      <c r="C314" s="364">
        <v>36727910000118</v>
      </c>
      <c r="D314" s="365" t="s">
        <v>14</v>
      </c>
      <c r="E314" s="365" t="s">
        <v>15</v>
      </c>
      <c r="F314" s="365" t="s">
        <v>701</v>
      </c>
      <c r="G314" s="366"/>
      <c r="H314" s="366" t="s">
        <v>34</v>
      </c>
      <c r="I314" s="366" t="s">
        <v>34</v>
      </c>
      <c r="J314" s="366" t="s">
        <v>611</v>
      </c>
      <c r="K314" s="367" t="s">
        <v>49</v>
      </c>
      <c r="L314" s="368"/>
      <c r="M314" s="368"/>
      <c r="N314" s="367">
        <v>534803</v>
      </c>
      <c r="O314" s="367" t="s">
        <v>1323</v>
      </c>
      <c r="P314" s="371">
        <v>43941</v>
      </c>
      <c r="Q314" s="372">
        <v>10651881.77</v>
      </c>
      <c r="R314" s="372">
        <v>15533949.157142855</v>
      </c>
      <c r="S314" s="367">
        <v>5</v>
      </c>
      <c r="T314" s="369">
        <v>-0.13823613010169311</v>
      </c>
      <c r="U314" s="369">
        <v>-1.5548680370105508</v>
      </c>
      <c r="V314" s="369">
        <v>-8.222266671661338E-2</v>
      </c>
      <c r="W314" s="369">
        <v>-0.75461565999240721</v>
      </c>
      <c r="X314" s="369">
        <v>-0.19983620942516767</v>
      </c>
      <c r="Y314" s="369">
        <v>-1.4052063487620436</v>
      </c>
      <c r="Z314" s="369" t="s">
        <v>1424</v>
      </c>
      <c r="AA314" s="369" t="s">
        <v>1424</v>
      </c>
      <c r="AB314" s="369">
        <v>0.18996639070640456</v>
      </c>
      <c r="AC314" s="373">
        <v>-0.90146846247728718</v>
      </c>
      <c r="AD314" s="575">
        <v>34979818000110</v>
      </c>
      <c r="AE314" s="370" t="s">
        <v>2352</v>
      </c>
      <c r="AF314" s="370" t="s">
        <v>2317</v>
      </c>
      <c r="AG314" s="374" t="s">
        <v>1458</v>
      </c>
      <c r="AH314" s="374" t="s">
        <v>2321</v>
      </c>
      <c r="AI314" s="374">
        <v>500</v>
      </c>
      <c r="AJ314" s="374">
        <v>500</v>
      </c>
      <c r="AK314" s="374">
        <v>500</v>
      </c>
      <c r="AL314" s="369">
        <v>2E-3</v>
      </c>
      <c r="AM314" s="369" t="s">
        <v>34</v>
      </c>
      <c r="AN314" s="369" t="s">
        <v>34</v>
      </c>
      <c r="AO314" s="367" t="s">
        <v>1326</v>
      </c>
      <c r="AP314" s="370" t="s">
        <v>13</v>
      </c>
      <c r="AQ314" s="376" t="s">
        <v>673</v>
      </c>
      <c r="AR314" s="369" t="s">
        <v>34</v>
      </c>
      <c r="AS314" s="369" t="s">
        <v>34</v>
      </c>
      <c r="AT314" s="369"/>
      <c r="AW314" s="711"/>
      <c r="AX314" s="711"/>
      <c r="AY314" s="712"/>
      <c r="AZ314" s="712"/>
      <c r="BA314" s="712"/>
      <c r="BB314" s="712"/>
      <c r="BC314" s="712"/>
      <c r="BD314" s="712"/>
      <c r="BE314" s="712"/>
      <c r="BF314" s="712"/>
      <c r="BG314" s="713"/>
      <c r="BH314" s="713"/>
      <c r="BI314" s="714"/>
      <c r="BJ314" s="714"/>
      <c r="BK314" s="714"/>
      <c r="BL314" s="218"/>
      <c r="BM314" s="713"/>
      <c r="BN314" s="713"/>
      <c r="BO314" s="713"/>
      <c r="BP314" s="713"/>
      <c r="BQ314" s="713"/>
      <c r="BR314" s="713"/>
      <c r="BS314" s="713"/>
      <c r="BT314" s="713"/>
      <c r="BU314" s="713"/>
      <c r="BV314" s="715"/>
      <c r="BW314" s="712"/>
    </row>
    <row r="315" spans="2:75" ht="15.75" customHeight="1">
      <c r="B315" s="363" t="s">
        <v>497</v>
      </c>
      <c r="C315" s="364">
        <v>43274439000115</v>
      </c>
      <c r="D315" s="365" t="s">
        <v>14</v>
      </c>
      <c r="E315" s="365" t="s">
        <v>607</v>
      </c>
      <c r="F315" s="365"/>
      <c r="G315" s="366"/>
      <c r="H315" s="366" t="s">
        <v>34</v>
      </c>
      <c r="I315" s="366" t="s">
        <v>34</v>
      </c>
      <c r="J315" s="366" t="s">
        <v>611</v>
      </c>
      <c r="K315" s="367"/>
      <c r="L315" s="368"/>
      <c r="M315" s="368" t="s">
        <v>1421</v>
      </c>
      <c r="N315" s="367">
        <v>611301</v>
      </c>
      <c r="O315" s="367" t="s">
        <v>1323</v>
      </c>
      <c r="P315" s="371">
        <v>44442</v>
      </c>
      <c r="Q315" s="372">
        <v>5341347.12</v>
      </c>
      <c r="R315" s="372" t="s">
        <v>1424</v>
      </c>
      <c r="S315" s="367">
        <v>4</v>
      </c>
      <c r="T315" s="369">
        <v>-0.38398101623803849</v>
      </c>
      <c r="U315" s="369">
        <v>-4.9637975428491661</v>
      </c>
      <c r="V315" s="369" t="s">
        <v>1424</v>
      </c>
      <c r="W315" s="369" t="s">
        <v>1424</v>
      </c>
      <c r="X315" s="369" t="s">
        <v>1424</v>
      </c>
      <c r="Y315" s="369" t="s">
        <v>1424</v>
      </c>
      <c r="Z315" s="369" t="s">
        <v>1424</v>
      </c>
      <c r="AA315" s="369" t="s">
        <v>1424</v>
      </c>
      <c r="AB315" s="369" t="s">
        <v>1424</v>
      </c>
      <c r="AC315" s="373" t="s">
        <v>1424</v>
      </c>
      <c r="AD315" s="575">
        <v>0</v>
      </c>
      <c r="AE315" s="370" t="s">
        <v>2352</v>
      </c>
      <c r="AF315" s="370" t="s">
        <v>2317</v>
      </c>
      <c r="AG315" s="374" t="s">
        <v>1458</v>
      </c>
      <c r="AH315" s="374" t="s">
        <v>2321</v>
      </c>
      <c r="AI315" s="374">
        <v>0</v>
      </c>
      <c r="AJ315" s="374">
        <v>0</v>
      </c>
      <c r="AK315" s="374">
        <v>0</v>
      </c>
      <c r="AL315" s="369">
        <v>2.5000000000000001E-3</v>
      </c>
      <c r="AM315" s="369" t="s">
        <v>34</v>
      </c>
      <c r="AN315" s="369" t="s">
        <v>34</v>
      </c>
      <c r="AO315" s="367" t="s">
        <v>1326</v>
      </c>
      <c r="AP315" s="370" t="s">
        <v>13</v>
      </c>
      <c r="AQ315" s="376" t="s">
        <v>673</v>
      </c>
      <c r="AR315" s="369">
        <v>8.3325000000000001E-4</v>
      </c>
      <c r="AS315" s="369">
        <v>8.3325000000000001E-4</v>
      </c>
      <c r="AT315" s="369"/>
      <c r="AW315" s="711"/>
      <c r="AX315" s="711"/>
      <c r="AY315" s="712"/>
      <c r="AZ315" s="712"/>
      <c r="BA315" s="712"/>
      <c r="BB315" s="712"/>
      <c r="BC315" s="712"/>
      <c r="BD315" s="712"/>
      <c r="BE315" s="712"/>
      <c r="BF315" s="712"/>
      <c r="BG315" s="713"/>
      <c r="BH315" s="713"/>
      <c r="BI315" s="714"/>
      <c r="BJ315" s="714"/>
      <c r="BK315" s="714"/>
      <c r="BL315" s="218"/>
      <c r="BM315" s="713"/>
      <c r="BN315" s="713"/>
      <c r="BO315" s="713"/>
      <c r="BP315" s="713"/>
      <c r="BQ315" s="713"/>
      <c r="BR315" s="713"/>
      <c r="BS315" s="713"/>
      <c r="BT315" s="713"/>
      <c r="BU315" s="713"/>
      <c r="BV315" s="715"/>
      <c r="BW315" s="712"/>
    </row>
    <row r="316" spans="2:75" ht="15.75" customHeight="1">
      <c r="B316" s="363" t="s">
        <v>154</v>
      </c>
      <c r="C316" s="364">
        <v>36499594000174</v>
      </c>
      <c r="D316" s="365" t="s">
        <v>14</v>
      </c>
      <c r="E316" s="365" t="s">
        <v>607</v>
      </c>
      <c r="F316" s="365" t="s">
        <v>674</v>
      </c>
      <c r="G316" s="366"/>
      <c r="H316" s="366" t="s">
        <v>34</v>
      </c>
      <c r="I316" s="366" t="s">
        <v>34</v>
      </c>
      <c r="J316" s="366" t="s">
        <v>611</v>
      </c>
      <c r="K316" s="367" t="s">
        <v>48</v>
      </c>
      <c r="L316" s="368"/>
      <c r="M316" s="368" t="s">
        <v>1421</v>
      </c>
      <c r="N316" s="367">
        <v>533718</v>
      </c>
      <c r="O316" s="367" t="s">
        <v>1323</v>
      </c>
      <c r="P316" s="371">
        <v>43923</v>
      </c>
      <c r="Q316" s="372">
        <v>415457333.77999997</v>
      </c>
      <c r="R316" s="372">
        <v>370490083.31404734</v>
      </c>
      <c r="S316" s="367">
        <v>2</v>
      </c>
      <c r="T316" s="369">
        <v>-0.11921526975553864</v>
      </c>
      <c r="U316" s="369">
        <v>-1.5411190607292877</v>
      </c>
      <c r="V316" s="369">
        <v>-4.9190664195650546E-2</v>
      </c>
      <c r="W316" s="369">
        <v>-0.48223298967733447</v>
      </c>
      <c r="X316" s="369">
        <v>0.25001472643557832</v>
      </c>
      <c r="Y316" s="369">
        <v>1.8959070883736775</v>
      </c>
      <c r="Z316" s="369" t="s">
        <v>1424</v>
      </c>
      <c r="AA316" s="369" t="s">
        <v>1424</v>
      </c>
      <c r="AB316" s="369">
        <v>0.211479762437913</v>
      </c>
      <c r="AC316" s="373">
        <v>-0.59216837657162114</v>
      </c>
      <c r="AD316" s="575">
        <v>0</v>
      </c>
      <c r="AE316" s="370" t="s">
        <v>2352</v>
      </c>
      <c r="AF316" s="370" t="s">
        <v>2317</v>
      </c>
      <c r="AG316" s="374" t="s">
        <v>1458</v>
      </c>
      <c r="AH316" s="374" t="s">
        <v>2321</v>
      </c>
      <c r="AI316" s="374">
        <v>500</v>
      </c>
      <c r="AJ316" s="374">
        <v>100</v>
      </c>
      <c r="AK316" s="374">
        <v>100</v>
      </c>
      <c r="AL316" s="369">
        <v>2E-3</v>
      </c>
      <c r="AM316" s="369" t="s">
        <v>34</v>
      </c>
      <c r="AN316" s="369" t="s">
        <v>2330</v>
      </c>
      <c r="AO316" s="367" t="s">
        <v>1326</v>
      </c>
      <c r="AP316" s="370" t="s">
        <v>13</v>
      </c>
      <c r="AQ316" s="376" t="s">
        <v>670</v>
      </c>
      <c r="AR316" s="369">
        <v>6.9999999999999999E-4</v>
      </c>
      <c r="AS316" s="369">
        <v>6.9999999999999999E-4</v>
      </c>
      <c r="AT316" s="369"/>
      <c r="AW316" s="711"/>
      <c r="AX316" s="711"/>
      <c r="AY316" s="712"/>
      <c r="AZ316" s="712"/>
      <c r="BA316" s="712"/>
      <c r="BB316" s="712"/>
      <c r="BC316" s="712"/>
      <c r="BD316" s="712"/>
      <c r="BE316" s="712"/>
      <c r="BF316" s="712"/>
      <c r="BG316" s="713"/>
      <c r="BH316" s="713"/>
      <c r="BI316" s="714"/>
      <c r="BJ316" s="714"/>
      <c r="BK316" s="714"/>
      <c r="BL316" s="218"/>
      <c r="BM316" s="713"/>
      <c r="BN316" s="713"/>
      <c r="BO316" s="713"/>
      <c r="BP316" s="713"/>
      <c r="BQ316" s="713"/>
      <c r="BR316" s="713"/>
      <c r="BS316" s="713"/>
      <c r="BT316" s="713"/>
      <c r="BU316" s="713"/>
      <c r="BV316" s="715"/>
      <c r="BW316" s="712"/>
    </row>
    <row r="317" spans="2:75" ht="15.75" customHeight="1">
      <c r="B317" s="363" t="s">
        <v>866</v>
      </c>
      <c r="C317" s="364">
        <v>9814233000100</v>
      </c>
      <c r="D317" s="365" t="s">
        <v>11</v>
      </c>
      <c r="E317" s="365" t="s">
        <v>621</v>
      </c>
      <c r="F317" s="365" t="s">
        <v>674</v>
      </c>
      <c r="G317" s="366" t="s">
        <v>867</v>
      </c>
      <c r="H317" s="366" t="s">
        <v>34</v>
      </c>
      <c r="I317" s="366"/>
      <c r="J317" s="366" t="s">
        <v>608</v>
      </c>
      <c r="K317" s="367" t="s">
        <v>48</v>
      </c>
      <c r="L317" s="368" t="s">
        <v>1341</v>
      </c>
      <c r="M317" s="368" t="s">
        <v>1421</v>
      </c>
      <c r="N317" s="367">
        <v>215163</v>
      </c>
      <c r="O317" s="367" t="s">
        <v>1323</v>
      </c>
      <c r="P317" s="371">
        <v>39652</v>
      </c>
      <c r="Q317" s="372">
        <v>370353898.31</v>
      </c>
      <c r="R317" s="372">
        <v>372223366.54285717</v>
      </c>
      <c r="S317" s="367">
        <v>2</v>
      </c>
      <c r="T317" s="369">
        <v>4.330950065638306E-2</v>
      </c>
      <c r="U317" s="369">
        <v>0.55987036819265013</v>
      </c>
      <c r="V317" s="369">
        <v>5.1985975994290889E-2</v>
      </c>
      <c r="W317" s="369">
        <v>0.50963639208672606</v>
      </c>
      <c r="X317" s="369">
        <v>7.897856119445068E-2</v>
      </c>
      <c r="Y317" s="369">
        <v>0.59890877682637633</v>
      </c>
      <c r="Z317" s="369">
        <v>0.15947117381542775</v>
      </c>
      <c r="AA317" s="369">
        <v>0.90648585064963738</v>
      </c>
      <c r="AB317" s="369">
        <v>5.4310404774508117E-2</v>
      </c>
      <c r="AC317" s="373">
        <v>-0.82860047814200777</v>
      </c>
      <c r="AD317" s="575">
        <v>0</v>
      </c>
      <c r="AE317" s="370" t="s">
        <v>2352</v>
      </c>
      <c r="AF317" s="370" t="s">
        <v>2317</v>
      </c>
      <c r="AG317" s="374" t="s">
        <v>1458</v>
      </c>
      <c r="AH317" s="374" t="s">
        <v>2321</v>
      </c>
      <c r="AI317" s="374">
        <v>3000</v>
      </c>
      <c r="AJ317" s="374">
        <v>1000</v>
      </c>
      <c r="AK317" s="374">
        <v>1000</v>
      </c>
      <c r="AL317" s="369">
        <v>2E-3</v>
      </c>
      <c r="AM317" s="369" t="s">
        <v>34</v>
      </c>
      <c r="AN317" s="369" t="s">
        <v>2330</v>
      </c>
      <c r="AO317" s="367" t="s">
        <v>1326</v>
      </c>
      <c r="AP317" s="370" t="s">
        <v>11</v>
      </c>
      <c r="AQ317" s="376" t="s">
        <v>682</v>
      </c>
      <c r="AR317" s="369">
        <v>6.9999999999999999E-4</v>
      </c>
      <c r="AS317" s="369">
        <v>6.9999999999999999E-4</v>
      </c>
      <c r="AT317" s="369"/>
      <c r="AW317" s="711"/>
      <c r="AX317" s="711"/>
      <c r="AY317" s="712"/>
      <c r="AZ317" s="712"/>
      <c r="BA317" s="712"/>
      <c r="BB317" s="712"/>
      <c r="BC317" s="712"/>
      <c r="BD317" s="712"/>
      <c r="BE317" s="712"/>
      <c r="BF317" s="712"/>
      <c r="BG317" s="713"/>
      <c r="BH317" s="713"/>
      <c r="BI317" s="714"/>
      <c r="BJ317" s="714"/>
      <c r="BK317" s="714"/>
      <c r="BL317" s="218"/>
      <c r="BM317" s="713"/>
      <c r="BN317" s="713"/>
      <c r="BO317" s="713"/>
      <c r="BP317" s="713"/>
      <c r="BQ317" s="713"/>
      <c r="BR317" s="713"/>
      <c r="BS317" s="713"/>
      <c r="BT317" s="713"/>
      <c r="BU317" s="713"/>
      <c r="BV317" s="715"/>
      <c r="BW317" s="712"/>
    </row>
    <row r="318" spans="2:75" ht="15.75" customHeight="1">
      <c r="B318" s="363" t="s">
        <v>1383</v>
      </c>
      <c r="C318" s="364">
        <v>20374752000120</v>
      </c>
      <c r="D318" s="365" t="s">
        <v>11</v>
      </c>
      <c r="E318" s="365" t="s">
        <v>621</v>
      </c>
      <c r="F318" s="365" t="s">
        <v>674</v>
      </c>
      <c r="G318" s="366" t="s">
        <v>868</v>
      </c>
      <c r="H318" s="366" t="s">
        <v>34</v>
      </c>
      <c r="I318" s="366"/>
      <c r="J318" s="366" t="s">
        <v>608</v>
      </c>
      <c r="K318" s="367" t="s">
        <v>48</v>
      </c>
      <c r="L318" s="368" t="s">
        <v>1341</v>
      </c>
      <c r="M318" s="368" t="s">
        <v>1421</v>
      </c>
      <c r="N318" s="367">
        <v>377546</v>
      </c>
      <c r="O318" s="367" t="s">
        <v>1323</v>
      </c>
      <c r="P318" s="371">
        <v>41865</v>
      </c>
      <c r="Q318" s="372">
        <v>273580988.24000001</v>
      </c>
      <c r="R318" s="372">
        <v>266877825.49579346</v>
      </c>
      <c r="S318" s="367">
        <v>2</v>
      </c>
      <c r="T318" s="369">
        <v>2.4593917272172527E-2</v>
      </c>
      <c r="U318" s="369">
        <v>0.31793036885179238</v>
      </c>
      <c r="V318" s="369">
        <v>1.137215122360602E-2</v>
      </c>
      <c r="W318" s="369">
        <v>0.11148510745474316</v>
      </c>
      <c r="X318" s="369">
        <v>1.8962644077506585E-2</v>
      </c>
      <c r="Y318" s="369">
        <v>0.14379717480408311</v>
      </c>
      <c r="Z318" s="369">
        <v>8.1984346909282468E-2</v>
      </c>
      <c r="AA318" s="369">
        <v>0.46602560619533212</v>
      </c>
      <c r="AB318" s="369">
        <v>8.8171142456182794E-2</v>
      </c>
      <c r="AC318" s="373">
        <v>-0.92988401373954022</v>
      </c>
      <c r="AD318" s="575">
        <v>0</v>
      </c>
      <c r="AE318" s="370" t="s">
        <v>2352</v>
      </c>
      <c r="AF318" s="370" t="s">
        <v>2317</v>
      </c>
      <c r="AG318" s="374" t="s">
        <v>1458</v>
      </c>
      <c r="AH318" s="374" t="s">
        <v>2321</v>
      </c>
      <c r="AI318" s="374">
        <v>3000</v>
      </c>
      <c r="AJ318" s="374">
        <v>1000</v>
      </c>
      <c r="AK318" s="374">
        <v>1000</v>
      </c>
      <c r="AL318" s="369">
        <v>2E-3</v>
      </c>
      <c r="AM318" s="369" t="s">
        <v>34</v>
      </c>
      <c r="AN318" s="369" t="s">
        <v>2330</v>
      </c>
      <c r="AO318" s="367" t="s">
        <v>1326</v>
      </c>
      <c r="AP318" s="370" t="s">
        <v>11</v>
      </c>
      <c r="AQ318" s="376" t="s">
        <v>682</v>
      </c>
      <c r="AR318" s="369">
        <v>6.9999999999999999E-4</v>
      </c>
      <c r="AS318" s="369">
        <v>6.9999999999999999E-4</v>
      </c>
      <c r="AT318" s="369"/>
      <c r="AW318" s="711"/>
      <c r="AX318" s="711"/>
      <c r="AY318" s="712"/>
      <c r="AZ318" s="712"/>
      <c r="BA318" s="712"/>
      <c r="BB318" s="713"/>
      <c r="BC318" s="712"/>
      <c r="BD318" s="712"/>
      <c r="BE318" s="712"/>
      <c r="BF318" s="712"/>
      <c r="BG318" s="713"/>
      <c r="BH318" s="713"/>
      <c r="BI318" s="714"/>
      <c r="BJ318" s="714"/>
      <c r="BK318" s="714"/>
      <c r="BL318" s="713"/>
      <c r="BM318" s="713"/>
      <c r="BN318" s="713"/>
      <c r="BO318" s="713"/>
      <c r="BP318" s="713"/>
      <c r="BQ318" s="713"/>
      <c r="BR318" s="713"/>
      <c r="BS318" s="713"/>
      <c r="BT318" s="716"/>
      <c r="BU318" s="717"/>
      <c r="BV318" s="715"/>
      <c r="BW318" s="718"/>
    </row>
    <row r="319" spans="2:75" ht="15.75" customHeight="1">
      <c r="B319" s="363" t="s">
        <v>869</v>
      </c>
      <c r="C319" s="364">
        <v>43140671000160</v>
      </c>
      <c r="D319" s="365" t="s">
        <v>11</v>
      </c>
      <c r="E319" s="365" t="s">
        <v>663</v>
      </c>
      <c r="F319" s="365" t="s">
        <v>674</v>
      </c>
      <c r="G319" s="366" t="s">
        <v>867</v>
      </c>
      <c r="H319" s="366" t="s">
        <v>34</v>
      </c>
      <c r="I319" s="366"/>
      <c r="J319" s="366" t="s">
        <v>608</v>
      </c>
      <c r="K319" s="367" t="s">
        <v>48</v>
      </c>
      <c r="L319" s="368"/>
      <c r="M319" s="368" t="s">
        <v>1421</v>
      </c>
      <c r="N319" s="367">
        <v>631264</v>
      </c>
      <c r="O319" s="367" t="s">
        <v>1323</v>
      </c>
      <c r="P319" s="371">
        <v>44558</v>
      </c>
      <c r="Q319" s="372">
        <v>143180143.41</v>
      </c>
      <c r="R319" s="372" t="s">
        <v>1424</v>
      </c>
      <c r="S319" s="367">
        <v>2</v>
      </c>
      <c r="T319" s="369">
        <v>4.225253185511435E-2</v>
      </c>
      <c r="U319" s="369">
        <v>0.5462067261980329</v>
      </c>
      <c r="V319" s="369" t="s">
        <v>1424</v>
      </c>
      <c r="W319" s="369" t="s">
        <v>1424</v>
      </c>
      <c r="X319" s="369" t="s">
        <v>1424</v>
      </c>
      <c r="Y319" s="369" t="s">
        <v>1424</v>
      </c>
      <c r="Z319" s="369" t="s">
        <v>1424</v>
      </c>
      <c r="AA319" s="369" t="s">
        <v>1424</v>
      </c>
      <c r="AB319" s="369" t="s">
        <v>1424</v>
      </c>
      <c r="AC319" s="373" t="s">
        <v>1424</v>
      </c>
      <c r="AD319" s="575">
        <v>0</v>
      </c>
      <c r="AE319" s="370" t="s">
        <v>2352</v>
      </c>
      <c r="AF319" s="370" t="s">
        <v>2317</v>
      </c>
      <c r="AG319" s="374" t="s">
        <v>1458</v>
      </c>
      <c r="AH319" s="374" t="s">
        <v>2321</v>
      </c>
      <c r="AI319" s="374">
        <v>3000</v>
      </c>
      <c r="AJ319" s="374">
        <v>1000</v>
      </c>
      <c r="AK319" s="374">
        <v>1000</v>
      </c>
      <c r="AL319" s="369">
        <v>2E-3</v>
      </c>
      <c r="AM319" s="369" t="s">
        <v>34</v>
      </c>
      <c r="AN319" s="369" t="s">
        <v>633</v>
      </c>
      <c r="AO319" s="367" t="s">
        <v>1326</v>
      </c>
      <c r="AP319" s="370" t="s">
        <v>11</v>
      </c>
      <c r="AQ319" s="376" t="s">
        <v>682</v>
      </c>
      <c r="AR319" s="369">
        <v>6.9999999999999999E-4</v>
      </c>
      <c r="AS319" s="369">
        <v>6.9999999999999999E-4</v>
      </c>
      <c r="AT319" s="369"/>
      <c r="AW319" s="711"/>
      <c r="AX319" s="711"/>
      <c r="AY319" s="712"/>
      <c r="AZ319" s="712"/>
      <c r="BA319" s="712"/>
      <c r="BB319" s="713"/>
      <c r="BC319" s="712"/>
      <c r="BD319" s="712"/>
      <c r="BE319" s="712"/>
      <c r="BF319" s="712"/>
      <c r="BG319" s="713"/>
      <c r="BH319" s="713"/>
      <c r="BI319" s="714"/>
      <c r="BJ319" s="714"/>
      <c r="BK319" s="714"/>
      <c r="BL319" s="713"/>
      <c r="BM319" s="713"/>
      <c r="BN319" s="713"/>
      <c r="BO319" s="713"/>
      <c r="BP319" s="713"/>
      <c r="BQ319" s="713"/>
      <c r="BR319" s="713"/>
      <c r="BS319" s="713"/>
      <c r="BT319" s="716"/>
      <c r="BU319" s="717"/>
      <c r="BV319" s="715"/>
      <c r="BW319" s="718"/>
    </row>
    <row r="320" spans="2:75" ht="15.75" customHeight="1">
      <c r="B320" s="363" t="s">
        <v>1575</v>
      </c>
      <c r="C320" s="364">
        <v>9215250000113</v>
      </c>
      <c r="D320" s="365" t="s">
        <v>11</v>
      </c>
      <c r="E320" s="365" t="s">
        <v>620</v>
      </c>
      <c r="F320" s="365" t="s">
        <v>674</v>
      </c>
      <c r="G320" s="366" t="s">
        <v>740</v>
      </c>
      <c r="H320" s="366" t="s">
        <v>34</v>
      </c>
      <c r="I320" s="366" t="s">
        <v>1306</v>
      </c>
      <c r="J320" s="366" t="s">
        <v>608</v>
      </c>
      <c r="K320" s="367" t="s">
        <v>48</v>
      </c>
      <c r="L320" s="368"/>
      <c r="M320" s="368"/>
      <c r="N320" s="367">
        <v>204102</v>
      </c>
      <c r="O320" s="367" t="s">
        <v>1323</v>
      </c>
      <c r="P320" s="371">
        <v>39492</v>
      </c>
      <c r="Q320" s="372">
        <v>10698982404.83</v>
      </c>
      <c r="R320" s="372">
        <v>9127237641.6234856</v>
      </c>
      <c r="S320" s="367">
        <v>0</v>
      </c>
      <c r="T320" s="369">
        <v>8.8322811732032713E-2</v>
      </c>
      <c r="U320" s="369">
        <v>0.99344734838866933</v>
      </c>
      <c r="V320" s="369">
        <v>0.10842185449709252</v>
      </c>
      <c r="W320" s="369">
        <v>0.99506416607615134</v>
      </c>
      <c r="X320" s="369">
        <v>0.13713147620984656</v>
      </c>
      <c r="Y320" s="369">
        <v>0.96427980464344654</v>
      </c>
      <c r="Z320" s="369">
        <v>0.17112567314421123</v>
      </c>
      <c r="AA320" s="369">
        <v>0.93512713970287731</v>
      </c>
      <c r="AB320" s="369">
        <v>1.3447418186967397E-3</v>
      </c>
      <c r="AC320" s="373">
        <v>-0.36089510998525387</v>
      </c>
      <c r="AD320" s="575">
        <v>0</v>
      </c>
      <c r="AE320" s="370" t="s">
        <v>2352</v>
      </c>
      <c r="AF320" s="370" t="s">
        <v>2317</v>
      </c>
      <c r="AG320" s="374" t="s">
        <v>1458</v>
      </c>
      <c r="AH320" s="374" t="s">
        <v>2321</v>
      </c>
      <c r="AI320" s="374">
        <v>1000</v>
      </c>
      <c r="AJ320" s="374">
        <v>100</v>
      </c>
      <c r="AK320" s="374">
        <v>1000</v>
      </c>
      <c r="AL320" s="369">
        <v>2E-3</v>
      </c>
      <c r="AM320" s="369" t="s">
        <v>34</v>
      </c>
      <c r="AN320" s="369" t="s">
        <v>64</v>
      </c>
      <c r="AO320" s="367" t="s">
        <v>1326</v>
      </c>
      <c r="AP320" s="370" t="s">
        <v>11</v>
      </c>
      <c r="AQ320" s="376" t="s">
        <v>671</v>
      </c>
      <c r="AR320" s="369">
        <v>6.9999999999999999E-4</v>
      </c>
      <c r="AS320" s="369">
        <v>6.9999999999999999E-4</v>
      </c>
      <c r="AT320" s="369"/>
      <c r="AW320" s="711"/>
      <c r="AX320" s="711"/>
      <c r="AY320" s="712"/>
      <c r="AZ320" s="712"/>
      <c r="BA320" s="712"/>
      <c r="BB320" s="713"/>
      <c r="BC320" s="712"/>
      <c r="BD320" s="712"/>
      <c r="BE320" s="712"/>
      <c r="BF320" s="712"/>
      <c r="BG320" s="713"/>
      <c r="BH320" s="713"/>
      <c r="BI320" s="714"/>
      <c r="BJ320" s="714"/>
      <c r="BK320" s="714"/>
      <c r="BL320" s="713"/>
      <c r="BM320" s="713"/>
      <c r="BN320" s="713"/>
      <c r="BO320" s="713"/>
      <c r="BP320" s="713"/>
      <c r="BQ320" s="713"/>
      <c r="BR320" s="713"/>
      <c r="BS320" s="713"/>
      <c r="BT320" s="716"/>
      <c r="BU320" s="717"/>
      <c r="BV320" s="715"/>
      <c r="BW320" s="718"/>
    </row>
    <row r="321" spans="2:75" ht="15.75" customHeight="1">
      <c r="B321" s="363" t="s">
        <v>1576</v>
      </c>
      <c r="C321" s="364">
        <v>37927707000158</v>
      </c>
      <c r="D321" s="365" t="s">
        <v>11</v>
      </c>
      <c r="E321" s="365" t="s">
        <v>620</v>
      </c>
      <c r="F321" s="365" t="s">
        <v>674</v>
      </c>
      <c r="G321" s="366" t="s">
        <v>740</v>
      </c>
      <c r="H321" s="366" t="s">
        <v>34</v>
      </c>
      <c r="I321" s="366" t="s">
        <v>1306</v>
      </c>
      <c r="J321" s="366" t="s">
        <v>608</v>
      </c>
      <c r="K321" s="367" t="s">
        <v>48</v>
      </c>
      <c r="L321" s="368"/>
      <c r="M321" s="368"/>
      <c r="N321" s="367">
        <v>547999</v>
      </c>
      <c r="O321" s="367" t="s">
        <v>1323</v>
      </c>
      <c r="P321" s="371">
        <v>44054</v>
      </c>
      <c r="Q321" s="372">
        <v>487886575.26999998</v>
      </c>
      <c r="R321" s="372">
        <v>440246234.25857097</v>
      </c>
      <c r="S321" s="367">
        <v>0</v>
      </c>
      <c r="T321" s="369">
        <v>8.912339080948728E-2</v>
      </c>
      <c r="U321" s="369">
        <v>1.0024521926194632</v>
      </c>
      <c r="V321" s="369">
        <v>0.10949772736163266</v>
      </c>
      <c r="W321" s="369">
        <v>1.0049382135154183</v>
      </c>
      <c r="X321" s="369">
        <v>0.13409001627476314</v>
      </c>
      <c r="Y321" s="369">
        <v>0.94289289572149237</v>
      </c>
      <c r="Z321" s="369" t="s">
        <v>1424</v>
      </c>
      <c r="AA321" s="369" t="s">
        <v>1424</v>
      </c>
      <c r="AB321" s="369">
        <v>1.3451539031086E-3</v>
      </c>
      <c r="AC321" s="373">
        <v>0.36074096641673947</v>
      </c>
      <c r="AD321" s="575">
        <v>0</v>
      </c>
      <c r="AE321" s="370" t="s">
        <v>2352</v>
      </c>
      <c r="AF321" s="370" t="s">
        <v>2317</v>
      </c>
      <c r="AG321" s="374" t="s">
        <v>1458</v>
      </c>
      <c r="AH321" s="374" t="s">
        <v>2327</v>
      </c>
      <c r="AI321" s="374">
        <v>1000</v>
      </c>
      <c r="AJ321" s="374">
        <v>1000</v>
      </c>
      <c r="AK321" s="374">
        <v>1000</v>
      </c>
      <c r="AL321" s="369">
        <v>7.5000000000000002E-4</v>
      </c>
      <c r="AM321" s="369" t="s">
        <v>34</v>
      </c>
      <c r="AN321" s="369" t="s">
        <v>64</v>
      </c>
      <c r="AO321" s="367" t="s">
        <v>1323</v>
      </c>
      <c r="AP321" s="370" t="s">
        <v>11</v>
      </c>
      <c r="AQ321" s="376" t="s">
        <v>686</v>
      </c>
      <c r="AR321" s="369" t="s">
        <v>34</v>
      </c>
      <c r="AS321" s="369" t="s">
        <v>34</v>
      </c>
      <c r="AT321" s="369"/>
      <c r="AW321" s="711"/>
      <c r="AX321" s="711"/>
      <c r="AY321" s="712"/>
      <c r="AZ321" s="712"/>
      <c r="BA321" s="712"/>
      <c r="BB321" s="713"/>
      <c r="BC321" s="712"/>
      <c r="BD321" s="712"/>
      <c r="BE321" s="712"/>
      <c r="BF321" s="712"/>
      <c r="BG321" s="713"/>
      <c r="BH321" s="713"/>
      <c r="BI321" s="714"/>
      <c r="BJ321" s="714"/>
      <c r="BK321" s="714"/>
      <c r="BL321" s="713"/>
      <c r="BM321" s="713"/>
      <c r="BN321" s="713"/>
      <c r="BO321" s="713"/>
      <c r="BP321" s="713"/>
      <c r="BQ321" s="713"/>
      <c r="BR321" s="713"/>
      <c r="BS321" s="713"/>
      <c r="BT321" s="716"/>
      <c r="BU321" s="717"/>
      <c r="BV321" s="715"/>
      <c r="BW321" s="718"/>
    </row>
    <row r="322" spans="2:75" ht="15.75" customHeight="1">
      <c r="B322" s="363" t="s">
        <v>870</v>
      </c>
      <c r="C322" s="364">
        <v>840011000180</v>
      </c>
      <c r="D322" s="365" t="s">
        <v>11</v>
      </c>
      <c r="E322" s="365" t="s">
        <v>620</v>
      </c>
      <c r="F322" s="365" t="s">
        <v>674</v>
      </c>
      <c r="G322" s="366" t="s">
        <v>740</v>
      </c>
      <c r="H322" s="366" t="s">
        <v>34</v>
      </c>
      <c r="I322" s="366"/>
      <c r="J322" s="366" t="s">
        <v>608</v>
      </c>
      <c r="K322" s="367" t="s">
        <v>48</v>
      </c>
      <c r="L322" s="368"/>
      <c r="M322" s="368" t="s">
        <v>34</v>
      </c>
      <c r="N322" s="367">
        <v>108766</v>
      </c>
      <c r="O322" s="367" t="s">
        <v>1323</v>
      </c>
      <c r="P322" s="371">
        <v>34974</v>
      </c>
      <c r="Q322" s="372">
        <v>3445271758.04</v>
      </c>
      <c r="R322" s="372">
        <v>2869350722.3467894</v>
      </c>
      <c r="S322" s="367">
        <v>0</v>
      </c>
      <c r="T322" s="369">
        <v>8.1671761189475056E-2</v>
      </c>
      <c r="U322" s="369">
        <v>1.0557867977024216</v>
      </c>
      <c r="V322" s="369">
        <v>0.10843989897615569</v>
      </c>
      <c r="W322" s="369">
        <v>1.0630736042837061</v>
      </c>
      <c r="X322" s="369">
        <v>0.1455294411457102</v>
      </c>
      <c r="Y322" s="369">
        <v>1.1035761891662255</v>
      </c>
      <c r="Z322" s="369">
        <v>0.12575313737147353</v>
      </c>
      <c r="AA322" s="369">
        <v>0.71482160051055454</v>
      </c>
      <c r="AB322" s="369">
        <v>1.6810297823881372E-3</v>
      </c>
      <c r="AC322" s="373">
        <v>3.4644827019148838</v>
      </c>
      <c r="AD322" s="575">
        <v>0</v>
      </c>
      <c r="AE322" s="370" t="s">
        <v>2352</v>
      </c>
      <c r="AF322" s="370" t="s">
        <v>2317</v>
      </c>
      <c r="AG322" s="374" t="s">
        <v>1458</v>
      </c>
      <c r="AH322" s="374" t="s">
        <v>2321</v>
      </c>
      <c r="AI322" s="374">
        <v>500</v>
      </c>
      <c r="AJ322" s="374">
        <v>100</v>
      </c>
      <c r="AK322" s="374">
        <v>100</v>
      </c>
      <c r="AL322" s="369">
        <v>3.0000000000000001E-3</v>
      </c>
      <c r="AM322" s="369" t="s">
        <v>34</v>
      </c>
      <c r="AN322" s="369" t="s">
        <v>64</v>
      </c>
      <c r="AO322" s="367" t="s">
        <v>1326</v>
      </c>
      <c r="AP322" s="370" t="s">
        <v>11</v>
      </c>
      <c r="AQ322" s="376" t="s">
        <v>671</v>
      </c>
      <c r="AR322" s="369">
        <v>1.0499999999999999E-3</v>
      </c>
      <c r="AS322" s="369">
        <v>1.0499999999999999E-3</v>
      </c>
      <c r="AT322" s="369"/>
      <c r="AW322" s="711"/>
      <c r="AX322" s="711"/>
      <c r="AY322" s="712"/>
      <c r="AZ322" s="712"/>
      <c r="BA322" s="712"/>
      <c r="BB322" s="713"/>
      <c r="BC322" s="712"/>
      <c r="BD322" s="712"/>
      <c r="BE322" s="712"/>
      <c r="BF322" s="712"/>
      <c r="BG322" s="713"/>
      <c r="BH322" s="713"/>
      <c r="BI322" s="714"/>
      <c r="BJ322" s="714"/>
      <c r="BK322" s="714"/>
      <c r="BL322" s="218"/>
      <c r="BM322" s="713"/>
      <c r="BN322" s="713"/>
      <c r="BO322" s="713"/>
      <c r="BP322" s="713"/>
      <c r="BQ322" s="713"/>
      <c r="BR322" s="713"/>
      <c r="BS322" s="713"/>
      <c r="BT322" s="716"/>
      <c r="BU322" s="717"/>
      <c r="BV322" s="715"/>
      <c r="BW322" s="718"/>
    </row>
    <row r="323" spans="2:75" ht="15.75" customHeight="1">
      <c r="B323" s="363" t="s">
        <v>871</v>
      </c>
      <c r="C323" s="364">
        <v>32295478000182</v>
      </c>
      <c r="D323" s="365" t="s">
        <v>11</v>
      </c>
      <c r="E323" s="365" t="s">
        <v>620</v>
      </c>
      <c r="F323" s="365" t="s">
        <v>665</v>
      </c>
      <c r="G323" s="366" t="s">
        <v>740</v>
      </c>
      <c r="H323" s="366" t="s">
        <v>34</v>
      </c>
      <c r="I323" s="366"/>
      <c r="J323" s="366" t="s">
        <v>608</v>
      </c>
      <c r="K323" s="367" t="s">
        <v>48</v>
      </c>
      <c r="L323" s="368"/>
      <c r="M323" s="368" t="s">
        <v>34</v>
      </c>
      <c r="N323" s="367">
        <v>491225</v>
      </c>
      <c r="O323" s="367" t="s">
        <v>1323</v>
      </c>
      <c r="P323" s="371">
        <v>43553</v>
      </c>
      <c r="Q323" s="372">
        <v>65618971.259999998</v>
      </c>
      <c r="R323" s="372">
        <v>39205909.48595237</v>
      </c>
      <c r="S323" s="367">
        <v>5</v>
      </c>
      <c r="T323" s="369">
        <v>8.3648963673595089E-2</v>
      </c>
      <c r="U323" s="369">
        <v>1.0813464801277268</v>
      </c>
      <c r="V323" s="369">
        <v>0.11082565876051698</v>
      </c>
      <c r="W323" s="369">
        <v>1.0864620275196384</v>
      </c>
      <c r="X323" s="369">
        <v>0.15252908302782475</v>
      </c>
      <c r="Y323" s="369">
        <v>1.1566557451170936</v>
      </c>
      <c r="Z323" s="369">
        <v>0.16541204165534795</v>
      </c>
      <c r="AA323" s="369">
        <v>0.94025566941136618</v>
      </c>
      <c r="AB323" s="369">
        <v>1.7482439727436905E-3</v>
      </c>
      <c r="AC323" s="373">
        <v>4.5616896217792808</v>
      </c>
      <c r="AD323" s="575">
        <v>0</v>
      </c>
      <c r="AE323" s="370" t="s">
        <v>2352</v>
      </c>
      <c r="AF323" s="370" t="s">
        <v>2317</v>
      </c>
      <c r="AG323" s="374" t="s">
        <v>1458</v>
      </c>
      <c r="AH323" s="374" t="s">
        <v>2321</v>
      </c>
      <c r="AI323" s="374">
        <v>1000</v>
      </c>
      <c r="AJ323" s="374">
        <v>1000</v>
      </c>
      <c r="AK323" s="374">
        <v>1000</v>
      </c>
      <c r="AL323" s="369">
        <v>4.0000000000000001E-3</v>
      </c>
      <c r="AM323" s="369" t="s">
        <v>34</v>
      </c>
      <c r="AN323" s="369" t="s">
        <v>34</v>
      </c>
      <c r="AO323" s="367" t="s">
        <v>1326</v>
      </c>
      <c r="AP323" s="370" t="s">
        <v>11</v>
      </c>
      <c r="AQ323" s="376" t="s">
        <v>671</v>
      </c>
      <c r="AR323" s="369">
        <v>1.7499999999999998E-3</v>
      </c>
      <c r="AS323" s="369">
        <v>1.7499999999999998E-3</v>
      </c>
      <c r="AT323" s="369"/>
      <c r="AW323" s="711"/>
      <c r="AX323" s="711"/>
      <c r="AY323" s="712"/>
      <c r="AZ323" s="712"/>
      <c r="BA323" s="712"/>
      <c r="BB323" s="713"/>
      <c r="BC323" s="712"/>
      <c r="BD323" s="712"/>
      <c r="BE323" s="712"/>
      <c r="BF323" s="712"/>
      <c r="BG323" s="713"/>
      <c r="BH323" s="713"/>
      <c r="BI323" s="714"/>
      <c r="BJ323" s="714"/>
      <c r="BK323" s="714"/>
      <c r="BL323" s="713"/>
      <c r="BM323" s="713"/>
      <c r="BN323" s="713"/>
      <c r="BO323" s="713"/>
      <c r="BP323" s="713"/>
      <c r="BQ323" s="713"/>
      <c r="BR323" s="713"/>
      <c r="BS323" s="713"/>
      <c r="BT323" s="716"/>
      <c r="BU323" s="717"/>
      <c r="BV323" s="715"/>
      <c r="BW323" s="718"/>
    </row>
    <row r="324" spans="2:75" ht="15.75" customHeight="1">
      <c r="B324" s="363" t="s">
        <v>155</v>
      </c>
      <c r="C324" s="364">
        <v>23695876000103</v>
      </c>
      <c r="D324" s="365" t="s">
        <v>13</v>
      </c>
      <c r="E324" s="365" t="s">
        <v>615</v>
      </c>
      <c r="F324" s="365" t="s">
        <v>619</v>
      </c>
      <c r="G324" s="366" t="s">
        <v>34</v>
      </c>
      <c r="H324" s="366" t="s">
        <v>1340</v>
      </c>
      <c r="I324" s="366" t="s">
        <v>34</v>
      </c>
      <c r="J324" s="366" t="s">
        <v>611</v>
      </c>
      <c r="K324" s="367" t="s">
        <v>48</v>
      </c>
      <c r="L324" s="368"/>
      <c r="M324" s="368" t="s">
        <v>34</v>
      </c>
      <c r="N324" s="367">
        <v>417971</v>
      </c>
      <c r="O324" s="367" t="s">
        <v>1323</v>
      </c>
      <c r="P324" s="371">
        <v>42489</v>
      </c>
      <c r="Q324" s="372">
        <v>25834375.530000001</v>
      </c>
      <c r="R324" s="372">
        <v>51365030.321349218</v>
      </c>
      <c r="S324" s="367">
        <v>31</v>
      </c>
      <c r="T324" s="369">
        <v>-9.8968771072441841E-3</v>
      </c>
      <c r="U324" s="369">
        <v>-0.12793886205135846</v>
      </c>
      <c r="V324" s="369">
        <v>-1.1364926734084291E-3</v>
      </c>
      <c r="W324" s="369">
        <v>-1.1141428330064963E-2</v>
      </c>
      <c r="X324" s="369">
        <v>1.38615917036502E-2</v>
      </c>
      <c r="Y324" s="369">
        <v>0.10511496799315083</v>
      </c>
      <c r="Z324" s="369">
        <v>4.5715024393423009E-2</v>
      </c>
      <c r="AA324" s="369">
        <v>0.25985901892654123</v>
      </c>
      <c r="AB324" s="369">
        <v>9.7560166321763397E-2</v>
      </c>
      <c r="AC324" s="373">
        <v>-0.95870926589256866</v>
      </c>
      <c r="AD324" s="575">
        <v>38281343000144</v>
      </c>
      <c r="AE324" s="370" t="s">
        <v>2331</v>
      </c>
      <c r="AF324" s="370" t="s">
        <v>2317</v>
      </c>
      <c r="AG324" s="374" t="s">
        <v>1458</v>
      </c>
      <c r="AH324" s="374" t="s">
        <v>2321</v>
      </c>
      <c r="AI324" s="374">
        <v>10000</v>
      </c>
      <c r="AJ324" s="374">
        <v>10000</v>
      </c>
      <c r="AK324" s="374">
        <v>10000</v>
      </c>
      <c r="AL324" s="369">
        <v>0</v>
      </c>
      <c r="AM324" s="369" t="s">
        <v>34</v>
      </c>
      <c r="AN324" s="369" t="s">
        <v>64</v>
      </c>
      <c r="AO324" s="367" t="s">
        <v>1326</v>
      </c>
      <c r="AP324" s="370" t="s">
        <v>13</v>
      </c>
      <c r="AQ324" s="376" t="s">
        <v>666</v>
      </c>
      <c r="AR324" s="369">
        <v>3.8E-3</v>
      </c>
      <c r="AS324" s="369">
        <v>3.8E-3</v>
      </c>
      <c r="AT324" s="369"/>
      <c r="AW324" s="711"/>
      <c r="AX324" s="711"/>
      <c r="AY324" s="712"/>
      <c r="AZ324" s="712"/>
      <c r="BA324" s="712"/>
      <c r="BB324" s="713"/>
      <c r="BC324" s="712"/>
      <c r="BD324" s="712"/>
      <c r="BE324" s="712"/>
      <c r="BF324" s="712"/>
      <c r="BG324" s="713"/>
      <c r="BH324" s="713"/>
      <c r="BI324" s="714"/>
      <c r="BJ324" s="714"/>
      <c r="BK324" s="714"/>
      <c r="BL324" s="713"/>
      <c r="BM324" s="713"/>
      <c r="BN324" s="713"/>
      <c r="BO324" s="713"/>
      <c r="BP324" s="713"/>
      <c r="BQ324" s="713"/>
      <c r="BR324" s="713"/>
      <c r="BS324" s="713"/>
      <c r="BT324" s="716"/>
      <c r="BU324" s="717"/>
      <c r="BV324" s="715"/>
      <c r="BW324" s="718"/>
    </row>
    <row r="325" spans="2:75" ht="15.75" customHeight="1">
      <c r="B325" s="363" t="s">
        <v>872</v>
      </c>
      <c r="C325" s="364">
        <v>17816013000136</v>
      </c>
      <c r="D325" s="365" t="s">
        <v>13</v>
      </c>
      <c r="E325" s="365" t="s">
        <v>615</v>
      </c>
      <c r="F325" s="365" t="s">
        <v>619</v>
      </c>
      <c r="G325" s="366" t="s">
        <v>34</v>
      </c>
      <c r="H325" s="366" t="s">
        <v>1339</v>
      </c>
      <c r="I325" s="366" t="s">
        <v>34</v>
      </c>
      <c r="J325" s="366" t="s">
        <v>611</v>
      </c>
      <c r="K325" s="367" t="s">
        <v>48</v>
      </c>
      <c r="L325" s="368" t="s">
        <v>717</v>
      </c>
      <c r="M325" s="368" t="s">
        <v>34</v>
      </c>
      <c r="N325" s="367">
        <v>336246</v>
      </c>
      <c r="O325" s="367" t="s">
        <v>1323</v>
      </c>
      <c r="P325" s="371">
        <v>41397</v>
      </c>
      <c r="Q325" s="372">
        <v>80507937.189999998</v>
      </c>
      <c r="R325" s="372">
        <v>94410669.394166589</v>
      </c>
      <c r="S325" s="367">
        <v>30</v>
      </c>
      <c r="T325" s="369">
        <v>0.14295555801973348</v>
      </c>
      <c r="U325" s="369">
        <v>1.8480144007824748</v>
      </c>
      <c r="V325" s="369">
        <v>0.15565903024030936</v>
      </c>
      <c r="W325" s="369">
        <v>1.5259789789481268</v>
      </c>
      <c r="X325" s="369">
        <v>0.23983674582406711</v>
      </c>
      <c r="Y325" s="369">
        <v>1.8187256124590334</v>
      </c>
      <c r="Z325" s="369">
        <v>0.35305200740386811</v>
      </c>
      <c r="AA325" s="369">
        <v>2.0068620654004121</v>
      </c>
      <c r="AB325" s="369">
        <v>4.0698197479481391E-2</v>
      </c>
      <c r="AC325" s="373">
        <v>1.1888797221737932</v>
      </c>
      <c r="AD325" s="575">
        <v>8893082000152</v>
      </c>
      <c r="AE325" s="370" t="s">
        <v>2331</v>
      </c>
      <c r="AF325" s="370" t="s">
        <v>2317</v>
      </c>
      <c r="AG325" s="374" t="s">
        <v>1458</v>
      </c>
      <c r="AH325" s="374" t="s">
        <v>2321</v>
      </c>
      <c r="AI325" s="374">
        <v>1000</v>
      </c>
      <c r="AJ325" s="374">
        <v>1000</v>
      </c>
      <c r="AK325" s="374">
        <v>1000</v>
      </c>
      <c r="AL325" s="369">
        <v>0</v>
      </c>
      <c r="AM325" s="369" t="s">
        <v>34</v>
      </c>
      <c r="AN325" s="369" t="s">
        <v>2335</v>
      </c>
      <c r="AO325" s="367" t="s">
        <v>1326</v>
      </c>
      <c r="AP325" s="370" t="s">
        <v>13</v>
      </c>
      <c r="AQ325" s="376" t="s">
        <v>670</v>
      </c>
      <c r="AR325" s="369">
        <v>3.96E-3</v>
      </c>
      <c r="AS325" s="369">
        <v>3.96E-3</v>
      </c>
      <c r="AT325" s="369"/>
      <c r="AW325" s="711"/>
      <c r="AX325" s="711"/>
      <c r="AY325" s="712"/>
      <c r="AZ325" s="712"/>
      <c r="BA325" s="712"/>
      <c r="BB325" s="713"/>
      <c r="BC325" s="712"/>
      <c r="BD325" s="712"/>
      <c r="BE325" s="712"/>
      <c r="BF325" s="712"/>
      <c r="BG325" s="713"/>
      <c r="BH325" s="713"/>
      <c r="BI325" s="714"/>
      <c r="BJ325" s="714"/>
      <c r="BK325" s="714"/>
      <c r="BL325" s="713"/>
      <c r="BM325" s="713"/>
      <c r="BN325" s="713"/>
      <c r="BO325" s="713"/>
      <c r="BP325" s="713"/>
      <c r="BQ325" s="713"/>
      <c r="BR325" s="713"/>
      <c r="BS325" s="713"/>
      <c r="BT325" s="716"/>
      <c r="BU325" s="717"/>
      <c r="BV325" s="715"/>
      <c r="BW325" s="718"/>
    </row>
    <row r="326" spans="2:75" ht="15.75" customHeight="1">
      <c r="B326" s="363" t="s">
        <v>1577</v>
      </c>
      <c r="C326" s="364">
        <v>23695873000161</v>
      </c>
      <c r="D326" s="365"/>
      <c r="E326" s="365"/>
      <c r="F326" s="365"/>
      <c r="G326" s="366"/>
      <c r="H326" s="366" t="s">
        <v>34</v>
      </c>
      <c r="I326" s="366"/>
      <c r="J326" s="366"/>
      <c r="K326" s="367"/>
      <c r="L326" s="368"/>
      <c r="M326" s="368"/>
      <c r="N326" s="367">
        <v>417017</v>
      </c>
      <c r="O326" s="367" t="s">
        <v>1323</v>
      </c>
      <c r="P326" s="371">
        <v>42499</v>
      </c>
      <c r="Q326" s="372" t="s">
        <v>1396</v>
      </c>
      <c r="R326" s="372" t="s">
        <v>1424</v>
      </c>
      <c r="S326" s="367">
        <v>31</v>
      </c>
      <c r="T326" s="369" t="s">
        <v>1424</v>
      </c>
      <c r="U326" s="369" t="s">
        <v>1424</v>
      </c>
      <c r="V326" s="369" t="s">
        <v>1424</v>
      </c>
      <c r="W326" s="369" t="s">
        <v>1424</v>
      </c>
      <c r="X326" s="369" t="s">
        <v>1424</v>
      </c>
      <c r="Y326" s="369" t="s">
        <v>1424</v>
      </c>
      <c r="Z326" s="369" t="s">
        <v>1424</v>
      </c>
      <c r="AA326" s="369" t="s">
        <v>1424</v>
      </c>
      <c r="AB326" s="369" t="s">
        <v>1424</v>
      </c>
      <c r="AC326" s="373" t="s">
        <v>1424</v>
      </c>
      <c r="AD326" s="575">
        <v>0</v>
      </c>
      <c r="AE326" s="370" t="s">
        <v>2331</v>
      </c>
      <c r="AF326" s="370" t="s">
        <v>2317</v>
      </c>
      <c r="AG326" s="374" t="s">
        <v>1458</v>
      </c>
      <c r="AH326" s="374" t="s">
        <v>2378</v>
      </c>
      <c r="AI326" s="374">
        <v>10000</v>
      </c>
      <c r="AJ326" s="374">
        <v>5000</v>
      </c>
      <c r="AK326" s="374">
        <v>5000</v>
      </c>
      <c r="AL326" s="369">
        <v>0</v>
      </c>
      <c r="AM326" s="369" t="s">
        <v>34</v>
      </c>
      <c r="AN326" s="369" t="s">
        <v>34</v>
      </c>
      <c r="AO326" s="367" t="s">
        <v>1326</v>
      </c>
      <c r="AP326" s="370" t="s">
        <v>13</v>
      </c>
      <c r="AQ326" s="376" t="s">
        <v>666</v>
      </c>
      <c r="AR326" s="369" t="s">
        <v>34</v>
      </c>
      <c r="AS326" s="369" t="s">
        <v>34</v>
      </c>
      <c r="AT326" s="369"/>
      <c r="AW326" s="711"/>
      <c r="AX326" s="711"/>
      <c r="AY326" s="712"/>
      <c r="AZ326" s="712"/>
      <c r="BA326" s="712"/>
      <c r="BB326" s="713"/>
      <c r="BC326" s="712"/>
      <c r="BD326" s="712"/>
      <c r="BE326" s="712"/>
      <c r="BF326" s="712"/>
      <c r="BG326" s="713"/>
      <c r="BH326" s="713"/>
      <c r="BI326" s="714"/>
      <c r="BJ326" s="714"/>
      <c r="BK326" s="714"/>
      <c r="BL326" s="713"/>
      <c r="BM326" s="713"/>
      <c r="BN326" s="713"/>
      <c r="BO326" s="713"/>
      <c r="BP326" s="713"/>
      <c r="BQ326" s="713"/>
      <c r="BR326" s="713"/>
      <c r="BS326" s="713"/>
      <c r="BT326" s="716"/>
      <c r="BU326" s="717"/>
      <c r="BV326" s="715"/>
      <c r="BW326" s="718"/>
    </row>
    <row r="327" spans="2:75" ht="15.75" customHeight="1">
      <c r="B327" s="363" t="s">
        <v>1578</v>
      </c>
      <c r="C327" s="364">
        <v>26822061000128</v>
      </c>
      <c r="D327" s="365" t="s">
        <v>14</v>
      </c>
      <c r="E327" s="365" t="s">
        <v>614</v>
      </c>
      <c r="F327" s="365"/>
      <c r="G327" s="366"/>
      <c r="H327" s="366" t="s">
        <v>867</v>
      </c>
      <c r="I327" s="366" t="s">
        <v>34</v>
      </c>
      <c r="J327" s="366" t="s">
        <v>608</v>
      </c>
      <c r="K327" s="367" t="s">
        <v>48</v>
      </c>
      <c r="L327" s="368"/>
      <c r="M327" s="368"/>
      <c r="N327" s="367">
        <v>448370</v>
      </c>
      <c r="O327" s="367" t="s">
        <v>1323</v>
      </c>
      <c r="P327" s="371">
        <v>42821</v>
      </c>
      <c r="Q327" s="372">
        <v>41018679.549999997</v>
      </c>
      <c r="R327" s="372">
        <v>43415842.090436511</v>
      </c>
      <c r="S327" s="367">
        <v>53</v>
      </c>
      <c r="T327" s="369">
        <v>6.799659532826019E-2</v>
      </c>
      <c r="U327" s="369">
        <v>0.7648198240479952</v>
      </c>
      <c r="V327" s="369">
        <v>2.7357677495360555E-2</v>
      </c>
      <c r="W327" s="369">
        <v>0.2510807868853715</v>
      </c>
      <c r="X327" s="369">
        <v>0.13895810298665201</v>
      </c>
      <c r="Y327" s="369">
        <v>0.9771242613661254</v>
      </c>
      <c r="Z327" s="369">
        <v>0.12821564021096044</v>
      </c>
      <c r="AA327" s="369">
        <v>0.70064253184621883</v>
      </c>
      <c r="AB327" s="369">
        <v>0.1692758435701848</v>
      </c>
      <c r="AC327" s="373">
        <v>-0.36729664473680129</v>
      </c>
      <c r="AD327" s="575">
        <v>19496576000110</v>
      </c>
      <c r="AE327" s="370" t="s">
        <v>2331</v>
      </c>
      <c r="AF327" s="370" t="s">
        <v>2317</v>
      </c>
      <c r="AG327" s="374" t="s">
        <v>1458</v>
      </c>
      <c r="AH327" s="374" t="s">
        <v>2321</v>
      </c>
      <c r="AI327" s="374">
        <v>5000</v>
      </c>
      <c r="AJ327" s="374">
        <v>5000</v>
      </c>
      <c r="AK327" s="374">
        <v>5000</v>
      </c>
      <c r="AL327" s="369">
        <v>0</v>
      </c>
      <c r="AM327" s="369" t="s">
        <v>34</v>
      </c>
      <c r="AN327" s="369" t="s">
        <v>34</v>
      </c>
      <c r="AO327" s="367" t="s">
        <v>1326</v>
      </c>
      <c r="AP327" s="370" t="s">
        <v>13</v>
      </c>
      <c r="AQ327" s="376" t="s">
        <v>676</v>
      </c>
      <c r="AR327" s="369">
        <v>3.3333333333333331E-3</v>
      </c>
      <c r="AS327" s="369">
        <v>3.3333333333333331E-3</v>
      </c>
      <c r="AT327" s="369"/>
      <c r="AW327" s="711"/>
      <c r="AX327" s="711"/>
      <c r="AY327" s="712"/>
      <c r="AZ327" s="712"/>
      <c r="BA327" s="712"/>
      <c r="BB327" s="713"/>
      <c r="BC327" s="712"/>
      <c r="BD327" s="712"/>
      <c r="BE327" s="712"/>
      <c r="BF327" s="712"/>
      <c r="BG327" s="713"/>
      <c r="BH327" s="713"/>
      <c r="BI327" s="714"/>
      <c r="BJ327" s="714"/>
      <c r="BK327" s="714"/>
      <c r="BL327" s="713"/>
      <c r="BM327" s="713"/>
      <c r="BN327" s="713"/>
      <c r="BO327" s="713"/>
      <c r="BP327" s="713"/>
      <c r="BQ327" s="713"/>
      <c r="BR327" s="713"/>
      <c r="BS327" s="713"/>
      <c r="BT327" s="716"/>
      <c r="BU327" s="717"/>
      <c r="BV327" s="715"/>
      <c r="BW327" s="718"/>
    </row>
    <row r="328" spans="2:75" ht="15.75" customHeight="1">
      <c r="B328" s="363" t="s">
        <v>1579</v>
      </c>
      <c r="C328" s="364">
        <v>17408524000119</v>
      </c>
      <c r="D328" s="365" t="s">
        <v>13</v>
      </c>
      <c r="E328" s="365" t="s">
        <v>615</v>
      </c>
      <c r="F328" s="365" t="s">
        <v>619</v>
      </c>
      <c r="G328" s="366" t="s">
        <v>34</v>
      </c>
      <c r="H328" s="366" t="s">
        <v>1340</v>
      </c>
      <c r="I328" s="366" t="s">
        <v>34</v>
      </c>
      <c r="J328" s="366" t="s">
        <v>611</v>
      </c>
      <c r="K328" s="367" t="s">
        <v>48</v>
      </c>
      <c r="L328" s="368"/>
      <c r="M328" s="368"/>
      <c r="N328" s="367">
        <v>327840</v>
      </c>
      <c r="O328" s="367" t="s">
        <v>1323</v>
      </c>
      <c r="P328" s="371">
        <v>41313</v>
      </c>
      <c r="Q328" s="372" t="s">
        <v>1396</v>
      </c>
      <c r="R328" s="372" t="s">
        <v>1424</v>
      </c>
      <c r="S328" s="367">
        <v>61</v>
      </c>
      <c r="T328" s="369" t="s">
        <v>1424</v>
      </c>
      <c r="U328" s="369" t="s">
        <v>1424</v>
      </c>
      <c r="V328" s="369" t="s">
        <v>1424</v>
      </c>
      <c r="W328" s="369" t="s">
        <v>1424</v>
      </c>
      <c r="X328" s="369" t="s">
        <v>1424</v>
      </c>
      <c r="Y328" s="369" t="s">
        <v>1424</v>
      </c>
      <c r="Z328" s="369" t="s">
        <v>1424</v>
      </c>
      <c r="AA328" s="369" t="s">
        <v>1424</v>
      </c>
      <c r="AB328" s="369" t="s">
        <v>1424</v>
      </c>
      <c r="AC328" s="373" t="s">
        <v>1424</v>
      </c>
      <c r="AD328" s="575">
        <v>17417026000132</v>
      </c>
      <c r="AE328" s="370" t="s">
        <v>2331</v>
      </c>
      <c r="AF328" s="370" t="s">
        <v>2317</v>
      </c>
      <c r="AG328" s="374" t="s">
        <v>1458</v>
      </c>
      <c r="AH328" s="374" t="s">
        <v>2318</v>
      </c>
      <c r="AI328" s="374">
        <v>5000</v>
      </c>
      <c r="AJ328" s="374">
        <v>5000</v>
      </c>
      <c r="AK328" s="374">
        <v>5000</v>
      </c>
      <c r="AL328" s="369">
        <v>0</v>
      </c>
      <c r="AM328" s="369" t="s">
        <v>34</v>
      </c>
      <c r="AN328" s="369" t="s">
        <v>2335</v>
      </c>
      <c r="AO328" s="367" t="s">
        <v>1326</v>
      </c>
      <c r="AP328" s="370" t="s">
        <v>13</v>
      </c>
      <c r="AQ328" s="376" t="s">
        <v>666</v>
      </c>
      <c r="AR328" s="369">
        <v>3.3333333333333331E-3</v>
      </c>
      <c r="AS328" s="369">
        <v>3.3333333333333331E-3</v>
      </c>
      <c r="AT328" s="369"/>
      <c r="AW328" s="711"/>
      <c r="AX328" s="711"/>
      <c r="AY328" s="712"/>
      <c r="AZ328" s="712"/>
      <c r="BA328" s="712"/>
      <c r="BB328" s="713"/>
      <c r="BC328" s="712"/>
      <c r="BD328" s="712"/>
      <c r="BE328" s="712"/>
      <c r="BF328" s="712"/>
      <c r="BG328" s="713"/>
      <c r="BH328" s="713"/>
      <c r="BI328" s="714"/>
      <c r="BJ328" s="714"/>
      <c r="BK328" s="714"/>
      <c r="BL328" s="713"/>
      <c r="BM328" s="713"/>
      <c r="BN328" s="713"/>
      <c r="BO328" s="713"/>
      <c r="BP328" s="713"/>
      <c r="BQ328" s="713"/>
      <c r="BR328" s="713"/>
      <c r="BS328" s="713"/>
      <c r="BT328" s="716"/>
      <c r="BU328" s="717"/>
      <c r="BV328" s="715"/>
      <c r="BW328" s="718"/>
    </row>
    <row r="329" spans="2:75" ht="15.75" customHeight="1">
      <c r="B329" s="363" t="s">
        <v>873</v>
      </c>
      <c r="C329" s="364">
        <v>45294958000170</v>
      </c>
      <c r="D329" s="365" t="s">
        <v>11</v>
      </c>
      <c r="E329" s="365" t="s">
        <v>663</v>
      </c>
      <c r="F329" s="365" t="s">
        <v>665</v>
      </c>
      <c r="G329" s="366"/>
      <c r="H329" s="366" t="s">
        <v>34</v>
      </c>
      <c r="I329" s="366"/>
      <c r="J329" s="366" t="s">
        <v>611</v>
      </c>
      <c r="K329" s="367" t="s">
        <v>49</v>
      </c>
      <c r="L329" s="368"/>
      <c r="M329" s="368" t="s">
        <v>34</v>
      </c>
      <c r="N329" s="367">
        <v>648582</v>
      </c>
      <c r="O329" s="367" t="s">
        <v>1323</v>
      </c>
      <c r="P329" s="371">
        <v>44678</v>
      </c>
      <c r="Q329" s="372">
        <v>25581319.710000001</v>
      </c>
      <c r="R329" s="372" t="s">
        <v>1424</v>
      </c>
      <c r="S329" s="367">
        <v>7</v>
      </c>
      <c r="T329" s="369" t="s">
        <v>1424</v>
      </c>
      <c r="U329" s="369" t="s">
        <v>1424</v>
      </c>
      <c r="V329" s="369" t="s">
        <v>1424</v>
      </c>
      <c r="W329" s="369" t="s">
        <v>1424</v>
      </c>
      <c r="X329" s="369" t="s">
        <v>1424</v>
      </c>
      <c r="Y329" s="369" t="s">
        <v>1424</v>
      </c>
      <c r="Z329" s="369" t="s">
        <v>1424</v>
      </c>
      <c r="AA329" s="369" t="s">
        <v>1424</v>
      </c>
      <c r="AB329" s="369" t="s">
        <v>1424</v>
      </c>
      <c r="AC329" s="373" t="s">
        <v>1424</v>
      </c>
      <c r="AD329" s="575">
        <v>0</v>
      </c>
      <c r="AE329" s="370" t="s">
        <v>2352</v>
      </c>
      <c r="AF329" s="370" t="s">
        <v>2317</v>
      </c>
      <c r="AG329" s="374" t="s">
        <v>1458</v>
      </c>
      <c r="AH329" s="374" t="s">
        <v>2318</v>
      </c>
      <c r="AI329" s="374">
        <v>0</v>
      </c>
      <c r="AJ329" s="374" t="s">
        <v>1436</v>
      </c>
      <c r="AK329" s="374">
        <v>0</v>
      </c>
      <c r="AL329" s="369">
        <v>8.0000000000000002E-3</v>
      </c>
      <c r="AM329" s="369">
        <v>0.2</v>
      </c>
      <c r="AN329" s="369" t="s">
        <v>2335</v>
      </c>
      <c r="AO329" s="367" t="s">
        <v>1326</v>
      </c>
      <c r="AP329" s="370" t="s">
        <v>13</v>
      </c>
      <c r="AQ329" s="376" t="s">
        <v>681</v>
      </c>
      <c r="AR329" s="369">
        <v>2.6666666666666666E-3</v>
      </c>
      <c r="AS329" s="369">
        <v>2.6666666666666666E-3</v>
      </c>
      <c r="AT329" s="369"/>
      <c r="AW329" s="711"/>
      <c r="AX329" s="711"/>
      <c r="AY329" s="712"/>
      <c r="AZ329" s="712"/>
      <c r="BA329" s="712"/>
      <c r="BB329" s="713"/>
      <c r="BC329" s="712"/>
      <c r="BD329" s="712"/>
      <c r="BE329" s="712"/>
      <c r="BF329" s="712"/>
      <c r="BG329" s="713"/>
      <c r="BH329" s="713"/>
      <c r="BI329" s="714"/>
      <c r="BJ329" s="714"/>
      <c r="BK329" s="714"/>
      <c r="BL329" s="713"/>
      <c r="BM329" s="713"/>
      <c r="BN329" s="713"/>
      <c r="BO329" s="713"/>
      <c r="BP329" s="713"/>
      <c r="BQ329" s="713"/>
      <c r="BR329" s="713"/>
      <c r="BS329" s="713"/>
      <c r="BT329" s="716"/>
      <c r="BU329" s="717"/>
      <c r="BV329" s="715"/>
      <c r="BW329" s="718"/>
    </row>
    <row r="330" spans="2:75" ht="15.75" customHeight="1">
      <c r="B330" s="363" t="s">
        <v>874</v>
      </c>
      <c r="C330" s="364">
        <v>37098846000116</v>
      </c>
      <c r="D330" s="365" t="s">
        <v>11</v>
      </c>
      <c r="E330" s="365" t="s">
        <v>663</v>
      </c>
      <c r="F330" s="365"/>
      <c r="G330" s="366"/>
      <c r="H330" s="366" t="s">
        <v>34</v>
      </c>
      <c r="I330" s="366" t="s">
        <v>34</v>
      </c>
      <c r="J330" s="366" t="s">
        <v>702</v>
      </c>
      <c r="K330" s="367" t="s">
        <v>48</v>
      </c>
      <c r="L330" s="368"/>
      <c r="M330" s="368" t="s">
        <v>34</v>
      </c>
      <c r="N330" s="367">
        <v>537942</v>
      </c>
      <c r="O330" s="367" t="s">
        <v>1323</v>
      </c>
      <c r="P330" s="371">
        <v>43977</v>
      </c>
      <c r="Q330" s="372">
        <v>14293390.699999999</v>
      </c>
      <c r="R330" s="372">
        <v>11454541.70301586</v>
      </c>
      <c r="S330" s="367">
        <v>7</v>
      </c>
      <c r="T330" s="369">
        <v>-0.138939624558159</v>
      </c>
      <c r="U330" s="369">
        <v>-1.7960996450893147</v>
      </c>
      <c r="V330" s="369">
        <v>-0.14697397187208494</v>
      </c>
      <c r="W330" s="369">
        <v>-1.4408363664033395</v>
      </c>
      <c r="X330" s="369">
        <v>-4.8212926145289492E-2</v>
      </c>
      <c r="Y330" s="369">
        <v>-0.36560737734640603</v>
      </c>
      <c r="Z330" s="369" t="s">
        <v>1424</v>
      </c>
      <c r="AA330" s="369" t="s">
        <v>1424</v>
      </c>
      <c r="AB330" s="369">
        <v>7.5725516703819107E-2</v>
      </c>
      <c r="AC330" s="373">
        <v>-3.3434062913104245</v>
      </c>
      <c r="AD330" s="575">
        <v>0</v>
      </c>
      <c r="AE330" s="370" t="s">
        <v>2352</v>
      </c>
      <c r="AF330" s="370" t="s">
        <v>2317</v>
      </c>
      <c r="AG330" s="374" t="s">
        <v>1458</v>
      </c>
      <c r="AH330" s="374" t="s">
        <v>2318</v>
      </c>
      <c r="AI330" s="374">
        <v>20000</v>
      </c>
      <c r="AJ330" s="374">
        <v>10000</v>
      </c>
      <c r="AK330" s="374">
        <v>10000</v>
      </c>
      <c r="AL330" s="369">
        <v>8.0000000000000002E-3</v>
      </c>
      <c r="AM330" s="369">
        <v>0.2</v>
      </c>
      <c r="AN330" s="369" t="s">
        <v>34</v>
      </c>
      <c r="AO330" s="367" t="s">
        <v>1326</v>
      </c>
      <c r="AP330" s="370" t="s">
        <v>13</v>
      </c>
      <c r="AQ330" s="376" t="s">
        <v>681</v>
      </c>
      <c r="AR330" s="369">
        <v>2.6663999999999998E-3</v>
      </c>
      <c r="AS330" s="369">
        <v>2.6663999999999998E-3</v>
      </c>
      <c r="AT330" s="369"/>
      <c r="AW330" s="711"/>
      <c r="AX330" s="711"/>
      <c r="AY330" s="712"/>
      <c r="AZ330" s="712"/>
      <c r="BA330" s="712"/>
      <c r="BB330" s="713"/>
      <c r="BC330" s="712"/>
      <c r="BD330" s="712"/>
      <c r="BE330" s="712"/>
      <c r="BF330" s="712"/>
      <c r="BG330" s="713"/>
      <c r="BH330" s="713"/>
      <c r="BI330" s="714"/>
      <c r="BJ330" s="714"/>
      <c r="BK330" s="714"/>
      <c r="BL330" s="713"/>
      <c r="BM330" s="713"/>
      <c r="BN330" s="713"/>
      <c r="BO330" s="713"/>
      <c r="BP330" s="713"/>
      <c r="BQ330" s="713"/>
      <c r="BR330" s="713"/>
      <c r="BS330" s="713"/>
      <c r="BT330" s="716"/>
      <c r="BU330" s="717"/>
      <c r="BV330" s="715"/>
      <c r="BW330" s="718"/>
    </row>
    <row r="331" spans="2:75" ht="15.75" customHeight="1">
      <c r="B331" s="363" t="s">
        <v>875</v>
      </c>
      <c r="C331" s="364">
        <v>29177909000100</v>
      </c>
      <c r="D331" s="365" t="s">
        <v>13</v>
      </c>
      <c r="E331" s="365" t="s">
        <v>615</v>
      </c>
      <c r="F331" s="365" t="s">
        <v>619</v>
      </c>
      <c r="G331" s="366" t="s">
        <v>34</v>
      </c>
      <c r="H331" s="366" t="s">
        <v>1340</v>
      </c>
      <c r="I331" s="366" t="s">
        <v>34</v>
      </c>
      <c r="J331" s="366" t="s">
        <v>611</v>
      </c>
      <c r="K331" s="367" t="s">
        <v>48</v>
      </c>
      <c r="L331" s="368"/>
      <c r="M331" s="368" t="s">
        <v>34</v>
      </c>
      <c r="N331" s="367">
        <v>483516</v>
      </c>
      <c r="O331" s="367" t="s">
        <v>1323</v>
      </c>
      <c r="P331" s="371">
        <v>43461</v>
      </c>
      <c r="Q331" s="372">
        <v>67472161.900000006</v>
      </c>
      <c r="R331" s="372">
        <v>210755342.80599198</v>
      </c>
      <c r="S331" s="367">
        <v>5</v>
      </c>
      <c r="T331" s="369">
        <v>-7.9559223830031556E-2</v>
      </c>
      <c r="U331" s="369">
        <v>-1.0284776149289636</v>
      </c>
      <c r="V331" s="369">
        <v>-7.2442548837581944E-2</v>
      </c>
      <c r="W331" s="369">
        <v>-0.71017920731556916</v>
      </c>
      <c r="X331" s="369">
        <v>-2.2593670481535821E-2</v>
      </c>
      <c r="Y331" s="369">
        <v>-0.17133190764009004</v>
      </c>
      <c r="Z331" s="369">
        <v>9.9273148546701773E-2</v>
      </c>
      <c r="AA331" s="369">
        <v>0.56430075952898573</v>
      </c>
      <c r="AB331" s="369">
        <v>9.3647347219050728E-2</v>
      </c>
      <c r="AC331" s="373">
        <v>-1.79375731271054</v>
      </c>
      <c r="AD331" s="575">
        <v>31964457000140</v>
      </c>
      <c r="AE331" s="370" t="s">
        <v>2352</v>
      </c>
      <c r="AF331" s="370" t="s">
        <v>2317</v>
      </c>
      <c r="AG331" s="374" t="s">
        <v>1458</v>
      </c>
      <c r="AH331" s="374" t="s">
        <v>2318</v>
      </c>
      <c r="AI331" s="374">
        <v>5000</v>
      </c>
      <c r="AJ331" s="374">
        <v>5000</v>
      </c>
      <c r="AK331" s="374">
        <v>5000</v>
      </c>
      <c r="AL331" s="369">
        <v>0.01</v>
      </c>
      <c r="AM331" s="369" t="s">
        <v>34</v>
      </c>
      <c r="AN331" s="369" t="s">
        <v>34</v>
      </c>
      <c r="AO331" s="367" t="s">
        <v>1326</v>
      </c>
      <c r="AP331" s="370" t="s">
        <v>13</v>
      </c>
      <c r="AQ331" s="376" t="s">
        <v>681</v>
      </c>
      <c r="AR331" s="369">
        <v>8.0000000000000002E-3</v>
      </c>
      <c r="AS331" s="369">
        <v>8.0000000000000002E-3</v>
      </c>
      <c r="AT331" s="369"/>
      <c r="AW331" s="711"/>
      <c r="AX331" s="711"/>
      <c r="AY331" s="712"/>
      <c r="AZ331" s="712"/>
      <c r="BA331" s="712"/>
      <c r="BB331" s="713"/>
      <c r="BC331" s="712"/>
      <c r="BD331" s="712"/>
      <c r="BE331" s="712"/>
      <c r="BF331" s="712"/>
      <c r="BG331" s="713"/>
      <c r="BH331" s="713"/>
      <c r="BI331" s="714"/>
      <c r="BJ331" s="714"/>
      <c r="BK331" s="714"/>
      <c r="BL331" s="713"/>
      <c r="BM331" s="713"/>
      <c r="BN331" s="713"/>
      <c r="BO331" s="713"/>
      <c r="BP331" s="713"/>
      <c r="BQ331" s="713"/>
      <c r="BR331" s="713"/>
      <c r="BS331" s="713"/>
      <c r="BT331" s="716"/>
      <c r="BU331" s="717"/>
      <c r="BV331" s="715"/>
      <c r="BW331" s="718"/>
    </row>
    <row r="332" spans="2:75" ht="15.75" customHeight="1">
      <c r="B332" s="363" t="s">
        <v>876</v>
      </c>
      <c r="C332" s="364">
        <v>31964074000171</v>
      </c>
      <c r="D332" s="365" t="s">
        <v>14</v>
      </c>
      <c r="E332" s="365" t="s">
        <v>607</v>
      </c>
      <c r="F332" s="365" t="s">
        <v>1319</v>
      </c>
      <c r="G332" s="366"/>
      <c r="H332" s="366" t="s">
        <v>34</v>
      </c>
      <c r="I332" s="366" t="s">
        <v>34</v>
      </c>
      <c r="J332" s="366" t="s">
        <v>698</v>
      </c>
      <c r="K332" s="367"/>
      <c r="L332" s="368" t="s">
        <v>1341</v>
      </c>
      <c r="M332" s="368" t="s">
        <v>34</v>
      </c>
      <c r="N332" s="367">
        <v>482315</v>
      </c>
      <c r="O332" s="367" t="s">
        <v>1323</v>
      </c>
      <c r="P332" s="371">
        <v>43445</v>
      </c>
      <c r="Q332" s="372">
        <v>59521808.43</v>
      </c>
      <c r="R332" s="372">
        <v>145617789.34313479</v>
      </c>
      <c r="S332" s="367">
        <v>5</v>
      </c>
      <c r="T332" s="369">
        <v>-0.31095399544322566</v>
      </c>
      <c r="U332" s="369">
        <v>-4.0197629915207997</v>
      </c>
      <c r="V332" s="369">
        <v>-0.24152402579943777</v>
      </c>
      <c r="W332" s="369">
        <v>-2.3677430452436732</v>
      </c>
      <c r="X332" s="369">
        <v>1.2916170403928895E-2</v>
      </c>
      <c r="Y332" s="369">
        <v>9.7945666531610978E-2</v>
      </c>
      <c r="Z332" s="369">
        <v>0.56198924506081416</v>
      </c>
      <c r="AA332" s="369">
        <v>3.1945290592425253</v>
      </c>
      <c r="AB332" s="369">
        <v>0.22610830401032037</v>
      </c>
      <c r="AC332" s="373">
        <v>-1.53894338910938</v>
      </c>
      <c r="AD332" s="575">
        <v>0</v>
      </c>
      <c r="AE332" s="370" t="s">
        <v>2352</v>
      </c>
      <c r="AF332" s="370" t="s">
        <v>2317</v>
      </c>
      <c r="AG332" s="374" t="s">
        <v>1458</v>
      </c>
      <c r="AH332" s="374" t="s">
        <v>2318</v>
      </c>
      <c r="AI332" s="374">
        <v>5000</v>
      </c>
      <c r="AJ332" s="374">
        <v>5000</v>
      </c>
      <c r="AK332" s="374">
        <v>5000</v>
      </c>
      <c r="AL332" s="369">
        <v>0.01</v>
      </c>
      <c r="AM332" s="369" t="s">
        <v>34</v>
      </c>
      <c r="AN332" s="369" t="s">
        <v>34</v>
      </c>
      <c r="AO332" s="367" t="s">
        <v>1326</v>
      </c>
      <c r="AP332" s="370" t="s">
        <v>13</v>
      </c>
      <c r="AQ332" s="376" t="s">
        <v>681</v>
      </c>
      <c r="AR332" s="369">
        <v>4.0000000000000001E-3</v>
      </c>
      <c r="AS332" s="369">
        <v>4.0000000000000001E-3</v>
      </c>
      <c r="AT332" s="369"/>
      <c r="AW332" s="711"/>
      <c r="AX332" s="711"/>
      <c r="AY332" s="712"/>
      <c r="AZ332" s="712"/>
      <c r="BA332" s="712"/>
      <c r="BB332" s="713"/>
      <c r="BC332" s="712"/>
      <c r="BD332" s="712"/>
      <c r="BE332" s="712"/>
      <c r="BF332" s="712"/>
      <c r="BG332" s="713"/>
      <c r="BH332" s="713"/>
      <c r="BI332" s="714"/>
      <c r="BJ332" s="714"/>
      <c r="BK332" s="714"/>
      <c r="BL332" s="218"/>
      <c r="BM332" s="713"/>
      <c r="BN332" s="713"/>
      <c r="BO332" s="713"/>
      <c r="BP332" s="713"/>
      <c r="BQ332" s="713"/>
      <c r="BR332" s="713"/>
      <c r="BS332" s="713"/>
      <c r="BT332" s="716"/>
      <c r="BU332" s="717"/>
      <c r="BV332" s="715"/>
      <c r="BW332" s="718"/>
    </row>
    <row r="333" spans="2:75" ht="15.75" customHeight="1">
      <c r="B333" s="363" t="s">
        <v>877</v>
      </c>
      <c r="C333" s="364">
        <v>39281097000193</v>
      </c>
      <c r="D333" s="365" t="s">
        <v>13</v>
      </c>
      <c r="E333" s="365" t="s">
        <v>615</v>
      </c>
      <c r="F333" s="365" t="s">
        <v>619</v>
      </c>
      <c r="G333" s="366" t="s">
        <v>34</v>
      </c>
      <c r="H333" s="366" t="s">
        <v>1339</v>
      </c>
      <c r="I333" s="366" t="s">
        <v>34</v>
      </c>
      <c r="J333" s="366" t="s">
        <v>611</v>
      </c>
      <c r="K333" s="367" t="s">
        <v>48</v>
      </c>
      <c r="L333" s="368"/>
      <c r="M333" s="368" t="s">
        <v>1421</v>
      </c>
      <c r="N333" s="367">
        <v>558885</v>
      </c>
      <c r="O333" s="367" t="s">
        <v>1323</v>
      </c>
      <c r="P333" s="371">
        <v>44134</v>
      </c>
      <c r="Q333" s="372">
        <v>9636137.8200000003</v>
      </c>
      <c r="R333" s="372">
        <v>8991444.0489285681</v>
      </c>
      <c r="S333" s="367">
        <v>121</v>
      </c>
      <c r="T333" s="369">
        <v>3.0263496022392422E-2</v>
      </c>
      <c r="U333" s="369">
        <v>0.3912221199520215</v>
      </c>
      <c r="V333" s="369">
        <v>5.5223231318114463E-2</v>
      </c>
      <c r="W333" s="369">
        <v>0.54137231878507586</v>
      </c>
      <c r="X333" s="369" t="s">
        <v>1424</v>
      </c>
      <c r="Y333" s="369" t="s">
        <v>1424</v>
      </c>
      <c r="Z333" s="369" t="s">
        <v>1424</v>
      </c>
      <c r="AA333" s="369" t="s">
        <v>1424</v>
      </c>
      <c r="AB333" s="369">
        <v>3.0352986794339284E-2</v>
      </c>
      <c r="AC333" s="373">
        <v>-1.4146394531870381</v>
      </c>
      <c r="AD333" s="575">
        <v>39363097000132</v>
      </c>
      <c r="AE333" s="370" t="s">
        <v>2331</v>
      </c>
      <c r="AF333" s="370" t="s">
        <v>2317</v>
      </c>
      <c r="AG333" s="374" t="s">
        <v>1458</v>
      </c>
      <c r="AH333" s="374" t="s">
        <v>728</v>
      </c>
      <c r="AI333" s="374">
        <v>50000</v>
      </c>
      <c r="AJ333" s="374">
        <v>50000</v>
      </c>
      <c r="AK333" s="374">
        <v>50000</v>
      </c>
      <c r="AL333" s="369">
        <v>5.0000000000000001E-3</v>
      </c>
      <c r="AM333" s="369" t="s">
        <v>34</v>
      </c>
      <c r="AN333" s="369" t="s">
        <v>34</v>
      </c>
      <c r="AO333" s="367" t="s">
        <v>1326</v>
      </c>
      <c r="AP333" s="370" t="s">
        <v>13</v>
      </c>
      <c r="AQ333" s="376" t="s">
        <v>681</v>
      </c>
      <c r="AR333" s="369">
        <v>3.3333333333333331E-3</v>
      </c>
      <c r="AS333" s="369">
        <v>3.3333333333333331E-3</v>
      </c>
      <c r="AT333" s="369"/>
      <c r="AW333" s="711"/>
      <c r="AX333" s="711"/>
      <c r="AY333" s="712"/>
      <c r="AZ333" s="712"/>
      <c r="BA333" s="712"/>
      <c r="BB333" s="713"/>
      <c r="BC333" s="712"/>
      <c r="BD333" s="712"/>
      <c r="BE333" s="712"/>
      <c r="BF333" s="712"/>
      <c r="BG333" s="713"/>
      <c r="BH333" s="713"/>
      <c r="BI333" s="714"/>
      <c r="BJ333" s="714"/>
      <c r="BK333" s="714"/>
      <c r="BL333" s="713"/>
      <c r="BM333" s="713"/>
      <c r="BN333" s="713"/>
      <c r="BO333" s="713"/>
      <c r="BP333" s="713"/>
      <c r="BQ333" s="713"/>
      <c r="BR333" s="713"/>
      <c r="BS333" s="713"/>
      <c r="BT333" s="716"/>
      <c r="BU333" s="717"/>
      <c r="BV333" s="715"/>
      <c r="BW333" s="718"/>
    </row>
    <row r="334" spans="2:75" ht="15.75" customHeight="1">
      <c r="B334" s="363" t="s">
        <v>1580</v>
      </c>
      <c r="C334" s="364">
        <v>39363097000132</v>
      </c>
      <c r="D334" s="365" t="s">
        <v>13</v>
      </c>
      <c r="E334" s="365" t="s">
        <v>615</v>
      </c>
      <c r="F334" s="365" t="s">
        <v>619</v>
      </c>
      <c r="G334" s="366" t="s">
        <v>34</v>
      </c>
      <c r="H334" s="366" t="s">
        <v>1339</v>
      </c>
      <c r="I334" s="366" t="s">
        <v>34</v>
      </c>
      <c r="J334" s="366" t="s">
        <v>611</v>
      </c>
      <c r="K334" s="367" t="s">
        <v>48</v>
      </c>
      <c r="L334" s="368"/>
      <c r="M334" s="368"/>
      <c r="N334" s="367">
        <v>558877</v>
      </c>
      <c r="O334" s="367" t="s">
        <v>1323</v>
      </c>
      <c r="P334" s="371">
        <v>44134</v>
      </c>
      <c r="Q334" s="372">
        <v>221966950.93000001</v>
      </c>
      <c r="R334" s="372">
        <v>219721053.22658721</v>
      </c>
      <c r="S334" s="367">
        <v>121</v>
      </c>
      <c r="T334" s="369">
        <v>3.8982256656885594E-2</v>
      </c>
      <c r="U334" s="369">
        <v>0.43846905177209383</v>
      </c>
      <c r="V334" s="369">
        <v>5.3258484250659599E-2</v>
      </c>
      <c r="W334" s="369">
        <v>0.48879083892430175</v>
      </c>
      <c r="X334" s="369" t="s">
        <v>1424</v>
      </c>
      <c r="Y334" s="369" t="s">
        <v>1424</v>
      </c>
      <c r="Z334" s="369" t="s">
        <v>1424</v>
      </c>
      <c r="AA334" s="369" t="s">
        <v>1424</v>
      </c>
      <c r="AB334" s="369">
        <v>2.8507471806608238E-2</v>
      </c>
      <c r="AC334" s="373">
        <v>-1.7942193768823795</v>
      </c>
      <c r="AD334" s="575">
        <v>0</v>
      </c>
      <c r="AE334" s="370" t="s">
        <v>2331</v>
      </c>
      <c r="AF334" s="370" t="s">
        <v>2317</v>
      </c>
      <c r="AG334" s="374" t="s">
        <v>1458</v>
      </c>
      <c r="AH334" s="374" t="s">
        <v>728</v>
      </c>
      <c r="AI334" s="374">
        <v>100000</v>
      </c>
      <c r="AJ334" s="374">
        <v>100000</v>
      </c>
      <c r="AK334" s="374">
        <v>100000</v>
      </c>
      <c r="AL334" s="369">
        <v>1E-3</v>
      </c>
      <c r="AM334" s="369">
        <v>0.1</v>
      </c>
      <c r="AN334" s="369" t="s">
        <v>34</v>
      </c>
      <c r="AO334" s="367" t="s">
        <v>1326</v>
      </c>
      <c r="AP334" s="370" t="s">
        <v>13</v>
      </c>
      <c r="AQ334" s="376" t="s">
        <v>681</v>
      </c>
      <c r="AR334" s="369" t="s">
        <v>34</v>
      </c>
      <c r="AS334" s="369" t="s">
        <v>34</v>
      </c>
      <c r="AT334" s="369"/>
      <c r="AW334" s="711"/>
      <c r="AX334" s="711"/>
      <c r="AY334" s="712"/>
      <c r="AZ334" s="712"/>
      <c r="BA334" s="712"/>
      <c r="BB334" s="713"/>
      <c r="BC334" s="712"/>
      <c r="BD334" s="712"/>
      <c r="BE334" s="712"/>
      <c r="BF334" s="712"/>
      <c r="BG334" s="713"/>
      <c r="BH334" s="713"/>
      <c r="BI334" s="714"/>
      <c r="BJ334" s="714"/>
      <c r="BK334" s="714"/>
      <c r="BL334" s="713"/>
      <c r="BM334" s="713"/>
      <c r="BN334" s="713"/>
      <c r="BO334" s="713"/>
      <c r="BP334" s="713"/>
      <c r="BQ334" s="713"/>
      <c r="BR334" s="713"/>
      <c r="BS334" s="713"/>
      <c r="BT334" s="716"/>
      <c r="BU334" s="717"/>
      <c r="BV334" s="715"/>
      <c r="BW334" s="718"/>
    </row>
    <row r="335" spans="2:75" ht="15.75" customHeight="1">
      <c r="B335" s="363" t="s">
        <v>1581</v>
      </c>
      <c r="C335" s="364">
        <v>30877879000115</v>
      </c>
      <c r="D335" s="365" t="s">
        <v>11</v>
      </c>
      <c r="E335" s="365" t="s">
        <v>663</v>
      </c>
      <c r="F335" s="365"/>
      <c r="G335" s="366" t="s">
        <v>740</v>
      </c>
      <c r="H335" s="366" t="s">
        <v>34</v>
      </c>
      <c r="I335" s="366" t="s">
        <v>34</v>
      </c>
      <c r="J335" s="366" t="s">
        <v>611</v>
      </c>
      <c r="K335" s="367" t="s">
        <v>48</v>
      </c>
      <c r="L335" s="368"/>
      <c r="M335" s="368"/>
      <c r="N335" s="367">
        <v>471682</v>
      </c>
      <c r="O335" s="367" t="s">
        <v>1323</v>
      </c>
      <c r="P335" s="371">
        <v>43314</v>
      </c>
      <c r="Q335" s="372">
        <v>915116.3</v>
      </c>
      <c r="R335" s="372">
        <v>1327064.5317857144</v>
      </c>
      <c r="S335" s="367">
        <v>5</v>
      </c>
      <c r="T335" s="369">
        <v>-0.11463338505839238</v>
      </c>
      <c r="U335" s="369">
        <v>-1.2893864018798518</v>
      </c>
      <c r="V335" s="369">
        <v>-0.10102466284700351</v>
      </c>
      <c r="W335" s="369">
        <v>-0.92717489804302911</v>
      </c>
      <c r="X335" s="369">
        <v>-7.3372348682412936E-2</v>
      </c>
      <c r="Y335" s="369">
        <v>-0.51593898067165822</v>
      </c>
      <c r="Z335" s="369">
        <v>1.6676360999006601E-2</v>
      </c>
      <c r="AA335" s="369">
        <v>9.1129036778203526E-2</v>
      </c>
      <c r="AB335" s="369">
        <v>8.4257650163171618E-2</v>
      </c>
      <c r="AC335" s="373">
        <v>-2.4493684111735918</v>
      </c>
      <c r="AD335" s="575">
        <v>29599922000149</v>
      </c>
      <c r="AE335" s="370" t="s">
        <v>2352</v>
      </c>
      <c r="AF335" s="370" t="s">
        <v>2317</v>
      </c>
      <c r="AG335" s="374" t="s">
        <v>1458</v>
      </c>
      <c r="AH335" s="374" t="s">
        <v>2339</v>
      </c>
      <c r="AI335" s="374">
        <v>20000</v>
      </c>
      <c r="AJ335" s="374">
        <v>10000</v>
      </c>
      <c r="AK335" s="374">
        <v>10000</v>
      </c>
      <c r="AL335" s="369">
        <v>2E-3</v>
      </c>
      <c r="AM335" s="369" t="s">
        <v>34</v>
      </c>
      <c r="AN335" s="369" t="s">
        <v>34</v>
      </c>
      <c r="AO335" s="367" t="s">
        <v>1326</v>
      </c>
      <c r="AP335" s="370" t="s">
        <v>13</v>
      </c>
      <c r="AQ335" s="376" t="s">
        <v>681</v>
      </c>
      <c r="AR335" s="369" t="s">
        <v>34</v>
      </c>
      <c r="AS335" s="369" t="s">
        <v>34</v>
      </c>
      <c r="AT335" s="369"/>
      <c r="AW335" s="711"/>
      <c r="AX335" s="711"/>
      <c r="AY335" s="712"/>
      <c r="AZ335" s="712"/>
      <c r="BA335" s="712"/>
      <c r="BB335" s="713"/>
      <c r="BC335" s="712"/>
      <c r="BD335" s="712"/>
      <c r="BE335" s="712"/>
      <c r="BF335" s="712"/>
      <c r="BG335" s="713"/>
      <c r="BH335" s="713"/>
      <c r="BI335" s="714"/>
      <c r="BJ335" s="714"/>
      <c r="BK335" s="714"/>
      <c r="BL335" s="713"/>
      <c r="BM335" s="713"/>
      <c r="BN335" s="713"/>
      <c r="BO335" s="713"/>
      <c r="BP335" s="713"/>
      <c r="BQ335" s="713"/>
      <c r="BR335" s="713"/>
      <c r="BS335" s="713"/>
      <c r="BT335" s="716"/>
      <c r="BU335" s="717"/>
      <c r="BV335" s="715"/>
      <c r="BW335" s="718"/>
    </row>
    <row r="336" spans="2:75" ht="15.75" customHeight="1">
      <c r="B336" s="363" t="s">
        <v>878</v>
      </c>
      <c r="C336" s="364">
        <v>39958394000120</v>
      </c>
      <c r="D336" s="365" t="s">
        <v>14</v>
      </c>
      <c r="E336" s="365" t="s">
        <v>607</v>
      </c>
      <c r="F336" s="365"/>
      <c r="G336" s="366"/>
      <c r="H336" s="366" t="s">
        <v>34</v>
      </c>
      <c r="I336" s="366" t="s">
        <v>34</v>
      </c>
      <c r="J336" s="366" t="s">
        <v>608</v>
      </c>
      <c r="K336" s="367" t="s">
        <v>48</v>
      </c>
      <c r="L336" s="368"/>
      <c r="M336" s="368" t="s">
        <v>1421</v>
      </c>
      <c r="N336" s="367">
        <v>588857</v>
      </c>
      <c r="O336" s="367" t="s">
        <v>1323</v>
      </c>
      <c r="P336" s="371">
        <v>44174</v>
      </c>
      <c r="Q336" s="372">
        <v>3369878.49</v>
      </c>
      <c r="R336" s="372">
        <v>3433212.7842063466</v>
      </c>
      <c r="S336" s="367">
        <v>3</v>
      </c>
      <c r="T336" s="369">
        <v>-1.1786665928805617E-2</v>
      </c>
      <c r="U336" s="369">
        <v>-0.15236853099925057</v>
      </c>
      <c r="V336" s="369">
        <v>-0.11808786752261147</v>
      </c>
      <c r="W336" s="369">
        <v>-1.1576559562919078</v>
      </c>
      <c r="X336" s="369" t="s">
        <v>1424</v>
      </c>
      <c r="Y336" s="369" t="s">
        <v>1424</v>
      </c>
      <c r="Z336" s="369" t="s">
        <v>1424</v>
      </c>
      <c r="AA336" s="369" t="s">
        <v>1424</v>
      </c>
      <c r="AB336" s="369">
        <v>0.23102900143561372</v>
      </c>
      <c r="AC336" s="373">
        <v>-0.84920179282725605</v>
      </c>
      <c r="AD336" s="575">
        <v>37843293000189</v>
      </c>
      <c r="AE336" s="370" t="s">
        <v>2352</v>
      </c>
      <c r="AF336" s="370" t="s">
        <v>2317</v>
      </c>
      <c r="AG336" s="374" t="s">
        <v>1458</v>
      </c>
      <c r="AH336" s="374" t="s">
        <v>2321</v>
      </c>
      <c r="AI336" s="374">
        <v>1</v>
      </c>
      <c r="AJ336" s="374">
        <v>1</v>
      </c>
      <c r="AK336" s="374">
        <v>1</v>
      </c>
      <c r="AL336" s="369">
        <v>0</v>
      </c>
      <c r="AM336" s="369" t="s">
        <v>34</v>
      </c>
      <c r="AN336" s="369" t="s">
        <v>34</v>
      </c>
      <c r="AO336" s="367" t="s">
        <v>1326</v>
      </c>
      <c r="AP336" s="370" t="s">
        <v>718</v>
      </c>
      <c r="AQ336" s="376" t="s">
        <v>696</v>
      </c>
      <c r="AR336" s="369" t="s">
        <v>34</v>
      </c>
      <c r="AS336" s="369" t="s">
        <v>34</v>
      </c>
      <c r="AT336" s="369"/>
      <c r="AW336" s="711"/>
      <c r="AX336" s="711"/>
      <c r="AY336" s="712"/>
      <c r="AZ336" s="712"/>
      <c r="BA336" s="712"/>
      <c r="BB336" s="713"/>
      <c r="BC336" s="712"/>
      <c r="BD336" s="712"/>
      <c r="BE336" s="712"/>
      <c r="BF336" s="712"/>
      <c r="BG336" s="713"/>
      <c r="BH336" s="713"/>
      <c r="BI336" s="714"/>
      <c r="BJ336" s="714"/>
      <c r="BK336" s="714"/>
      <c r="BL336" s="713"/>
      <c r="BM336" s="713"/>
      <c r="BN336" s="713"/>
      <c r="BO336" s="713"/>
      <c r="BP336" s="713"/>
      <c r="BQ336" s="713"/>
      <c r="BR336" s="713"/>
      <c r="BS336" s="713"/>
      <c r="BT336" s="716"/>
      <c r="BU336" s="717"/>
      <c r="BV336" s="715"/>
      <c r="BW336" s="718"/>
    </row>
    <row r="337" spans="2:75" ht="15.75" customHeight="1">
      <c r="B337" s="363" t="s">
        <v>879</v>
      </c>
      <c r="C337" s="364">
        <v>39835826000106</v>
      </c>
      <c r="D337" s="365" t="s">
        <v>13</v>
      </c>
      <c r="E337" s="365" t="s">
        <v>615</v>
      </c>
      <c r="F337" s="365" t="s">
        <v>619</v>
      </c>
      <c r="G337" s="366" t="s">
        <v>34</v>
      </c>
      <c r="H337" s="366" t="s">
        <v>1340</v>
      </c>
      <c r="I337" s="366" t="s">
        <v>34</v>
      </c>
      <c r="J337" s="366"/>
      <c r="K337" s="367" t="s">
        <v>48</v>
      </c>
      <c r="L337" s="368"/>
      <c r="M337" s="368" t="s">
        <v>1421</v>
      </c>
      <c r="N337" s="367">
        <v>563471</v>
      </c>
      <c r="O337" s="367" t="s">
        <v>1323</v>
      </c>
      <c r="P337" s="371">
        <v>44162</v>
      </c>
      <c r="Q337" s="372">
        <v>270724653.06999999</v>
      </c>
      <c r="R337" s="372">
        <v>204663285.8802776</v>
      </c>
      <c r="S337" s="367">
        <v>271</v>
      </c>
      <c r="T337" s="369">
        <v>0.39652569111297753</v>
      </c>
      <c r="U337" s="369">
        <v>5.1259650034443061</v>
      </c>
      <c r="V337" s="369">
        <v>0.57683142534935561</v>
      </c>
      <c r="W337" s="369">
        <v>5.6548767400187607</v>
      </c>
      <c r="X337" s="369" t="s">
        <v>1424</v>
      </c>
      <c r="Y337" s="369" t="s">
        <v>1424</v>
      </c>
      <c r="Z337" s="369" t="s">
        <v>1424</v>
      </c>
      <c r="AA337" s="369" t="s">
        <v>1424</v>
      </c>
      <c r="AB337" s="369">
        <v>0.19317736510082401</v>
      </c>
      <c r="AC337" s="373">
        <v>1.9474320983696922</v>
      </c>
      <c r="AD337" s="575">
        <v>32990098000168</v>
      </c>
      <c r="AE337" s="370" t="s">
        <v>2331</v>
      </c>
      <c r="AF337" s="370" t="s">
        <v>2317</v>
      </c>
      <c r="AG337" s="374" t="s">
        <v>1458</v>
      </c>
      <c r="AH337" s="374" t="s">
        <v>728</v>
      </c>
      <c r="AI337" s="374">
        <v>500000</v>
      </c>
      <c r="AJ337" s="374">
        <v>100000</v>
      </c>
      <c r="AK337" s="374">
        <v>500000</v>
      </c>
      <c r="AL337" s="369">
        <v>0</v>
      </c>
      <c r="AM337" s="369" t="s">
        <v>34</v>
      </c>
      <c r="AN337" s="369" t="s">
        <v>34</v>
      </c>
      <c r="AO337" s="367" t="s">
        <v>1326</v>
      </c>
      <c r="AP337" s="370" t="s">
        <v>13</v>
      </c>
      <c r="AQ337" s="376" t="s">
        <v>681</v>
      </c>
      <c r="AR337" s="369" t="s">
        <v>34</v>
      </c>
      <c r="AS337" s="369" t="s">
        <v>34</v>
      </c>
      <c r="AT337" s="369"/>
      <c r="AW337" s="711"/>
      <c r="AX337" s="711"/>
      <c r="AY337" s="712"/>
      <c r="AZ337" s="712"/>
      <c r="BA337" s="712"/>
      <c r="BB337" s="713"/>
      <c r="BC337" s="712"/>
      <c r="BD337" s="712"/>
      <c r="BE337" s="712"/>
      <c r="BF337" s="712"/>
      <c r="BG337" s="713"/>
      <c r="BH337" s="713"/>
      <c r="BI337" s="714"/>
      <c r="BJ337" s="714"/>
      <c r="BK337" s="714"/>
      <c r="BL337" s="713"/>
      <c r="BM337" s="713"/>
      <c r="BN337" s="713"/>
      <c r="BO337" s="713"/>
      <c r="BP337" s="713"/>
      <c r="BQ337" s="713"/>
      <c r="BR337" s="713"/>
      <c r="BS337" s="713"/>
      <c r="BT337" s="716"/>
      <c r="BU337" s="717"/>
      <c r="BV337" s="715"/>
      <c r="BW337" s="718"/>
    </row>
    <row r="338" spans="2:75" ht="15.75" customHeight="1">
      <c r="B338" s="363" t="s">
        <v>880</v>
      </c>
      <c r="C338" s="364">
        <v>37953241000165</v>
      </c>
      <c r="D338" s="365" t="s">
        <v>13</v>
      </c>
      <c r="E338" s="365" t="s">
        <v>615</v>
      </c>
      <c r="F338" s="365" t="s">
        <v>619</v>
      </c>
      <c r="G338" s="366" t="s">
        <v>34</v>
      </c>
      <c r="H338" s="366" t="s">
        <v>1339</v>
      </c>
      <c r="I338" s="366" t="s">
        <v>34</v>
      </c>
      <c r="J338" s="366" t="s">
        <v>692</v>
      </c>
      <c r="K338" s="367" t="s">
        <v>48</v>
      </c>
      <c r="L338" s="368"/>
      <c r="M338" s="368" t="s">
        <v>1421</v>
      </c>
      <c r="N338" s="367">
        <v>552275</v>
      </c>
      <c r="O338" s="367" t="s">
        <v>1326</v>
      </c>
      <c r="P338" s="371">
        <v>44089</v>
      </c>
      <c r="Q338" s="372">
        <v>28685898.75</v>
      </c>
      <c r="R338" s="372">
        <v>44930052.902738124</v>
      </c>
      <c r="S338" s="367">
        <v>63</v>
      </c>
      <c r="T338" s="369">
        <v>6.0751963917736962E-2</v>
      </c>
      <c r="U338" s="369">
        <v>0.78535249521601302</v>
      </c>
      <c r="V338" s="369">
        <v>7.9865636067740997E-2</v>
      </c>
      <c r="W338" s="369">
        <v>0.78295028300988267</v>
      </c>
      <c r="X338" s="369" t="s">
        <v>1424</v>
      </c>
      <c r="Y338" s="369" t="s">
        <v>1424</v>
      </c>
      <c r="Z338" s="369" t="s">
        <v>1424</v>
      </c>
      <c r="AA338" s="369" t="s">
        <v>1424</v>
      </c>
      <c r="AB338" s="369">
        <v>1.5567556359471421E-2</v>
      </c>
      <c r="AC338" s="373">
        <v>-1.2964783101455595</v>
      </c>
      <c r="AD338" s="575">
        <v>0</v>
      </c>
      <c r="AE338" s="370" t="s">
        <v>2352</v>
      </c>
      <c r="AF338" s="370" t="s">
        <v>2317</v>
      </c>
      <c r="AG338" s="374" t="s">
        <v>1458</v>
      </c>
      <c r="AH338" s="374" t="s">
        <v>728</v>
      </c>
      <c r="AI338" s="374">
        <v>50000</v>
      </c>
      <c r="AJ338" s="374">
        <v>5000</v>
      </c>
      <c r="AK338" s="374">
        <v>5000</v>
      </c>
      <c r="AL338" s="369">
        <v>0</v>
      </c>
      <c r="AM338" s="369" t="s">
        <v>34</v>
      </c>
      <c r="AN338" s="369" t="s">
        <v>34</v>
      </c>
      <c r="AO338" s="367" t="s">
        <v>1326</v>
      </c>
      <c r="AP338" s="370" t="s">
        <v>13</v>
      </c>
      <c r="AQ338" s="376" t="s">
        <v>681</v>
      </c>
      <c r="AR338" s="369" t="s">
        <v>34</v>
      </c>
      <c r="AS338" s="369" t="s">
        <v>34</v>
      </c>
      <c r="AT338" s="369"/>
      <c r="AW338" s="711"/>
      <c r="AX338" s="711"/>
      <c r="AY338" s="712"/>
      <c r="AZ338" s="712"/>
      <c r="BA338" s="712"/>
      <c r="BB338" s="713"/>
      <c r="BC338" s="712"/>
      <c r="BD338" s="712"/>
      <c r="BE338" s="712"/>
      <c r="BF338" s="712"/>
      <c r="BG338" s="713"/>
      <c r="BH338" s="713"/>
      <c r="BI338" s="714"/>
      <c r="BJ338" s="714"/>
      <c r="BK338" s="714"/>
      <c r="BL338" s="713"/>
      <c r="BM338" s="713"/>
      <c r="BN338" s="713"/>
      <c r="BO338" s="713"/>
      <c r="BP338" s="713"/>
      <c r="BQ338" s="713"/>
      <c r="BR338" s="713"/>
      <c r="BS338" s="713"/>
      <c r="BT338" s="716"/>
      <c r="BU338" s="717"/>
      <c r="BV338" s="715"/>
      <c r="BW338" s="718"/>
    </row>
    <row r="339" spans="2:75" ht="15.75" customHeight="1">
      <c r="B339" s="363" t="s">
        <v>881</v>
      </c>
      <c r="C339" s="364">
        <v>23186354000178</v>
      </c>
      <c r="D339" s="365" t="s">
        <v>11</v>
      </c>
      <c r="E339" s="365" t="s">
        <v>621</v>
      </c>
      <c r="F339" s="365" t="s">
        <v>694</v>
      </c>
      <c r="G339" s="366" t="s">
        <v>740</v>
      </c>
      <c r="H339" s="366" t="s">
        <v>34</v>
      </c>
      <c r="I339" s="366"/>
      <c r="J339" s="366" t="s">
        <v>608</v>
      </c>
      <c r="K339" s="367" t="s">
        <v>48</v>
      </c>
      <c r="L339" s="368"/>
      <c r="M339" s="368" t="s">
        <v>34</v>
      </c>
      <c r="N339" s="367">
        <v>411051</v>
      </c>
      <c r="O339" s="367" t="s">
        <v>1323</v>
      </c>
      <c r="P339" s="371">
        <v>42320</v>
      </c>
      <c r="Q339" s="372">
        <v>58017529.009999998</v>
      </c>
      <c r="R339" s="372">
        <v>61419086.66329366</v>
      </c>
      <c r="S339" s="367">
        <v>31</v>
      </c>
      <c r="T339" s="369">
        <v>4.7287421933395635E-2</v>
      </c>
      <c r="U339" s="369">
        <v>0.61129373295670841</v>
      </c>
      <c r="V339" s="369">
        <v>7.6022000967326253E-2</v>
      </c>
      <c r="W339" s="369">
        <v>0.74526980692747935</v>
      </c>
      <c r="X339" s="369">
        <v>0.15640744995951184</v>
      </c>
      <c r="Y339" s="369">
        <v>1.1860661061063462</v>
      </c>
      <c r="Z339" s="369">
        <v>0.20237631662421807</v>
      </c>
      <c r="AA339" s="369">
        <v>1.1503725917184979</v>
      </c>
      <c r="AB339" s="369">
        <v>4.7851899050078424E-2</v>
      </c>
      <c r="AC339" s="373">
        <v>-0.47504801047600426</v>
      </c>
      <c r="AD339" s="575">
        <v>0</v>
      </c>
      <c r="AE339" s="370" t="s">
        <v>2401</v>
      </c>
      <c r="AF339" s="370" t="s">
        <v>2317</v>
      </c>
      <c r="AG339" s="374" t="s">
        <v>1458</v>
      </c>
      <c r="AH339" s="374" t="s">
        <v>2321</v>
      </c>
      <c r="AI339" s="374">
        <v>100</v>
      </c>
      <c r="AJ339" s="374">
        <v>0</v>
      </c>
      <c r="AK339" s="374">
        <v>0</v>
      </c>
      <c r="AL339" s="369">
        <v>0.01</v>
      </c>
      <c r="AM339" s="369">
        <v>0.2</v>
      </c>
      <c r="AN339" s="369" t="s">
        <v>34</v>
      </c>
      <c r="AO339" s="367" t="s">
        <v>1326</v>
      </c>
      <c r="AP339" s="370" t="s">
        <v>11</v>
      </c>
      <c r="AQ339" s="376" t="s">
        <v>677</v>
      </c>
      <c r="AR339" s="369">
        <v>2.3333333333333331E-3</v>
      </c>
      <c r="AS339" s="369">
        <v>2.3333333333333331E-3</v>
      </c>
      <c r="AT339" s="369"/>
      <c r="AW339" s="711"/>
      <c r="AX339" s="711"/>
      <c r="AY339" s="712"/>
      <c r="AZ339" s="712"/>
      <c r="BA339" s="712"/>
      <c r="BB339" s="713"/>
      <c r="BC339" s="712"/>
      <c r="BD339" s="712"/>
      <c r="BE339" s="712"/>
      <c r="BF339" s="712"/>
      <c r="BG339" s="713"/>
      <c r="BH339" s="713"/>
      <c r="BI339" s="714"/>
      <c r="BJ339" s="714"/>
      <c r="BK339" s="714"/>
      <c r="BL339" s="713"/>
      <c r="BM339" s="713"/>
      <c r="BN339" s="713"/>
      <c r="BO339" s="713"/>
      <c r="BP339" s="713"/>
      <c r="BQ339" s="713"/>
      <c r="BR339" s="713"/>
      <c r="BS339" s="713"/>
      <c r="BT339" s="716"/>
      <c r="BU339" s="717"/>
      <c r="BV339" s="715"/>
      <c r="BW339" s="718"/>
    </row>
    <row r="340" spans="2:75" ht="15.75" customHeight="1">
      <c r="B340" s="363" t="s">
        <v>156</v>
      </c>
      <c r="C340" s="364">
        <v>22632296000104</v>
      </c>
      <c r="D340" s="365" t="s">
        <v>13</v>
      </c>
      <c r="E340" s="365" t="s">
        <v>615</v>
      </c>
      <c r="F340" s="365" t="s">
        <v>619</v>
      </c>
      <c r="G340" s="366" t="s">
        <v>34</v>
      </c>
      <c r="H340" s="366" t="s">
        <v>867</v>
      </c>
      <c r="I340" s="366" t="s">
        <v>34</v>
      </c>
      <c r="J340" s="366"/>
      <c r="K340" s="367" t="s">
        <v>48</v>
      </c>
      <c r="L340" s="368"/>
      <c r="M340" s="368" t="s">
        <v>1421</v>
      </c>
      <c r="N340" s="367">
        <v>412155</v>
      </c>
      <c r="O340" s="367" t="s">
        <v>1323</v>
      </c>
      <c r="P340" s="371">
        <v>42377</v>
      </c>
      <c r="Q340" s="372">
        <v>48503308.25</v>
      </c>
      <c r="R340" s="372">
        <v>44325750.662380971</v>
      </c>
      <c r="S340" s="367">
        <v>31</v>
      </c>
      <c r="T340" s="369">
        <v>8.553381529202353E-2</v>
      </c>
      <c r="U340" s="369">
        <v>1.1057123248870686</v>
      </c>
      <c r="V340" s="369">
        <v>4.2438477727347435E-2</v>
      </c>
      <c r="W340" s="369">
        <v>0.41603898476376472</v>
      </c>
      <c r="X340" s="369">
        <v>2.6730207340859957E-2</v>
      </c>
      <c r="Y340" s="369">
        <v>0.20270001808990551</v>
      </c>
      <c r="Z340" s="369">
        <v>9.83206295793011E-2</v>
      </c>
      <c r="AA340" s="369">
        <v>0.55888633292281131</v>
      </c>
      <c r="AB340" s="369">
        <v>5.8993765389660079E-2</v>
      </c>
      <c r="AC340" s="373">
        <v>-0.91283451327174947</v>
      </c>
      <c r="AD340" s="575">
        <v>19805188000173</v>
      </c>
      <c r="AE340" s="370" t="s">
        <v>2401</v>
      </c>
      <c r="AF340" s="370" t="s">
        <v>2317</v>
      </c>
      <c r="AG340" s="374" t="s">
        <v>1458</v>
      </c>
      <c r="AH340" s="374" t="s">
        <v>2321</v>
      </c>
      <c r="AI340" s="374">
        <v>100</v>
      </c>
      <c r="AJ340" s="374">
        <v>0</v>
      </c>
      <c r="AK340" s="374">
        <v>0</v>
      </c>
      <c r="AL340" s="369">
        <v>1.4999999999999999E-2</v>
      </c>
      <c r="AM340" s="369">
        <v>0.2</v>
      </c>
      <c r="AN340" s="369" t="s">
        <v>34</v>
      </c>
      <c r="AO340" s="367" t="s">
        <v>1326</v>
      </c>
      <c r="AP340" s="370" t="s">
        <v>13</v>
      </c>
      <c r="AQ340" s="376" t="s">
        <v>670</v>
      </c>
      <c r="AR340" s="369">
        <v>3.4999999999999996E-3</v>
      </c>
      <c r="AS340" s="369">
        <v>3.4999999999999996E-3</v>
      </c>
      <c r="AT340" s="369"/>
      <c r="AW340" s="711"/>
      <c r="AX340" s="711"/>
      <c r="AY340" s="712"/>
      <c r="AZ340" s="712"/>
      <c r="BA340" s="712"/>
      <c r="BB340" s="713"/>
      <c r="BC340" s="712"/>
      <c r="BD340" s="712"/>
      <c r="BE340" s="712"/>
      <c r="BF340" s="712"/>
      <c r="BG340" s="713"/>
      <c r="BH340" s="713"/>
      <c r="BI340" s="714"/>
      <c r="BJ340" s="714"/>
      <c r="BK340" s="714"/>
      <c r="BL340" s="713"/>
      <c r="BM340" s="713"/>
      <c r="BN340" s="713"/>
      <c r="BO340" s="713"/>
      <c r="BP340" s="713"/>
      <c r="BQ340" s="713"/>
      <c r="BR340" s="713"/>
      <c r="BS340" s="713"/>
      <c r="BT340" s="716"/>
      <c r="BU340" s="717"/>
      <c r="BV340" s="715"/>
      <c r="BW340" s="718"/>
    </row>
    <row r="341" spans="2:75" ht="15.75" customHeight="1">
      <c r="B341" s="363" t="s">
        <v>157</v>
      </c>
      <c r="C341" s="364">
        <v>22344837000190</v>
      </c>
      <c r="D341" s="365" t="s">
        <v>14</v>
      </c>
      <c r="E341" s="365" t="s">
        <v>607</v>
      </c>
      <c r="F341" s="365"/>
      <c r="G341" s="366"/>
      <c r="H341" s="366" t="s">
        <v>34</v>
      </c>
      <c r="I341" s="366" t="s">
        <v>34</v>
      </c>
      <c r="J341" s="366" t="s">
        <v>608</v>
      </c>
      <c r="K341" s="367" t="s">
        <v>48</v>
      </c>
      <c r="L341" s="368"/>
      <c r="M341" s="368" t="s">
        <v>34</v>
      </c>
      <c r="N341" s="367">
        <v>410802</v>
      </c>
      <c r="O341" s="367" t="s">
        <v>1323</v>
      </c>
      <c r="P341" s="371">
        <v>42307</v>
      </c>
      <c r="Q341" s="372">
        <v>78708435.469999999</v>
      </c>
      <c r="R341" s="372">
        <v>82807211.157063544</v>
      </c>
      <c r="S341" s="367">
        <v>3</v>
      </c>
      <c r="T341" s="369">
        <v>5.3301552388744566E-2</v>
      </c>
      <c r="U341" s="369">
        <v>0.68903957119921377</v>
      </c>
      <c r="V341" s="369">
        <v>-0.14156747844935025</v>
      </c>
      <c r="W341" s="369">
        <v>-1.3878346529776704</v>
      </c>
      <c r="X341" s="369">
        <v>-2.5903369137528887E-2</v>
      </c>
      <c r="Y341" s="369">
        <v>-0.19642995379016331</v>
      </c>
      <c r="Z341" s="369">
        <v>-5.3590803602338033E-3</v>
      </c>
      <c r="AA341" s="369">
        <v>-3.0462750118519118E-2</v>
      </c>
      <c r="AB341" s="369">
        <v>0.2411187093762644</v>
      </c>
      <c r="AC341" s="373">
        <v>-0.91530859467698766</v>
      </c>
      <c r="AD341" s="575">
        <v>22662147000180</v>
      </c>
      <c r="AE341" s="370" t="s">
        <v>2401</v>
      </c>
      <c r="AF341" s="370" t="s">
        <v>2317</v>
      </c>
      <c r="AG341" s="374" t="s">
        <v>1458</v>
      </c>
      <c r="AH341" s="374" t="s">
        <v>2321</v>
      </c>
      <c r="AI341" s="374">
        <v>100</v>
      </c>
      <c r="AJ341" s="374">
        <v>0</v>
      </c>
      <c r="AK341" s="374">
        <v>0</v>
      </c>
      <c r="AL341" s="369">
        <v>0.02</v>
      </c>
      <c r="AM341" s="369">
        <v>0.2</v>
      </c>
      <c r="AN341" s="369" t="s">
        <v>34</v>
      </c>
      <c r="AO341" s="367" t="s">
        <v>1326</v>
      </c>
      <c r="AP341" s="370" t="s">
        <v>718</v>
      </c>
      <c r="AQ341" s="376" t="s">
        <v>661</v>
      </c>
      <c r="AR341" s="369">
        <v>4.6666666666666662E-3</v>
      </c>
      <c r="AS341" s="369">
        <v>4.6666666666666662E-3</v>
      </c>
      <c r="AT341" s="369"/>
      <c r="AW341" s="711"/>
      <c r="AX341" s="711"/>
      <c r="AY341" s="712"/>
      <c r="AZ341" s="712"/>
      <c r="BA341" s="712"/>
      <c r="BB341" s="713"/>
      <c r="BC341" s="712"/>
      <c r="BD341" s="712"/>
      <c r="BE341" s="712"/>
      <c r="BF341" s="712"/>
      <c r="BG341" s="713"/>
      <c r="BH341" s="713"/>
      <c r="BI341" s="714"/>
      <c r="BJ341" s="714"/>
      <c r="BK341" s="714"/>
      <c r="BL341" s="713"/>
      <c r="BM341" s="713"/>
      <c r="BN341" s="713"/>
      <c r="BO341" s="713"/>
      <c r="BP341" s="713"/>
      <c r="BQ341" s="713"/>
      <c r="BR341" s="713"/>
      <c r="BS341" s="713"/>
      <c r="BT341" s="716"/>
      <c r="BU341" s="717"/>
      <c r="BV341" s="715"/>
      <c r="BW341" s="718"/>
    </row>
    <row r="342" spans="2:75" ht="15.75" customHeight="1">
      <c r="B342" s="363" t="s">
        <v>882</v>
      </c>
      <c r="C342" s="364">
        <v>36436823000101</v>
      </c>
      <c r="D342" s="365" t="s">
        <v>14</v>
      </c>
      <c r="E342" s="365" t="s">
        <v>614</v>
      </c>
      <c r="F342" s="365"/>
      <c r="G342" s="366"/>
      <c r="H342" s="366" t="s">
        <v>1340</v>
      </c>
      <c r="I342" s="366" t="s">
        <v>34</v>
      </c>
      <c r="J342" s="366" t="s">
        <v>608</v>
      </c>
      <c r="K342" s="367" t="s">
        <v>48</v>
      </c>
      <c r="L342" s="368"/>
      <c r="M342" s="368" t="s">
        <v>34</v>
      </c>
      <c r="N342" s="367">
        <v>541508</v>
      </c>
      <c r="O342" s="367" t="s">
        <v>1323</v>
      </c>
      <c r="P342" s="371">
        <v>44007</v>
      </c>
      <c r="Q342" s="372">
        <v>14170783.32</v>
      </c>
      <c r="R342" s="372">
        <v>13838791.325317459</v>
      </c>
      <c r="S342" s="367">
        <v>31</v>
      </c>
      <c r="T342" s="369">
        <v>7.5764275534832004E-2</v>
      </c>
      <c r="U342" s="369">
        <v>0.97941957761371912</v>
      </c>
      <c r="V342" s="369">
        <v>-0.13319114599793391</v>
      </c>
      <c r="W342" s="369">
        <v>-1.3057185867153462</v>
      </c>
      <c r="X342" s="369">
        <v>-0.10650914149692114</v>
      </c>
      <c r="Y342" s="369">
        <v>-0.80767816848036666</v>
      </c>
      <c r="Z342" s="369" t="s">
        <v>1424</v>
      </c>
      <c r="AA342" s="369" t="s">
        <v>1424</v>
      </c>
      <c r="AB342" s="369">
        <v>0.2072456710915436</v>
      </c>
      <c r="AC342" s="373">
        <v>-1.0546181384769684</v>
      </c>
      <c r="AD342" s="575">
        <v>36499040000177</v>
      </c>
      <c r="AE342" s="370" t="s">
        <v>2401</v>
      </c>
      <c r="AF342" s="370" t="s">
        <v>2317</v>
      </c>
      <c r="AG342" s="374" t="s">
        <v>1458</v>
      </c>
      <c r="AH342" s="374" t="s">
        <v>2321</v>
      </c>
      <c r="AI342" s="374">
        <v>100</v>
      </c>
      <c r="AJ342" s="374">
        <v>0</v>
      </c>
      <c r="AK342" s="374">
        <v>0</v>
      </c>
      <c r="AL342" s="369">
        <v>0.02</v>
      </c>
      <c r="AM342" s="369">
        <v>0.2</v>
      </c>
      <c r="AN342" s="369" t="s">
        <v>34</v>
      </c>
      <c r="AO342" s="367" t="s">
        <v>1326</v>
      </c>
      <c r="AP342" s="370" t="s">
        <v>13</v>
      </c>
      <c r="AQ342" s="376" t="s">
        <v>670</v>
      </c>
      <c r="AR342" s="369">
        <v>4.6666666666666662E-3</v>
      </c>
      <c r="AS342" s="369">
        <v>4.6666666666666662E-3</v>
      </c>
      <c r="AT342" s="369"/>
      <c r="AW342" s="711"/>
      <c r="AX342" s="711"/>
      <c r="AY342" s="712"/>
      <c r="AZ342" s="712"/>
      <c r="BA342" s="712"/>
      <c r="BB342" s="713"/>
      <c r="BC342" s="712"/>
      <c r="BD342" s="712"/>
      <c r="BE342" s="712"/>
      <c r="BF342" s="712"/>
      <c r="BG342" s="713"/>
      <c r="BH342" s="713"/>
      <c r="BI342" s="714"/>
      <c r="BJ342" s="714"/>
      <c r="BK342" s="714"/>
      <c r="BL342" s="713"/>
      <c r="BM342" s="713"/>
      <c r="BN342" s="713"/>
      <c r="BO342" s="713"/>
      <c r="BP342" s="713"/>
      <c r="BQ342" s="713"/>
      <c r="BR342" s="713"/>
      <c r="BS342" s="713"/>
      <c r="BT342" s="716"/>
      <c r="BU342" s="717"/>
      <c r="BV342" s="715"/>
      <c r="BW342" s="718"/>
    </row>
    <row r="343" spans="2:75" ht="15.75" customHeight="1">
      <c r="B343" s="363" t="s">
        <v>883</v>
      </c>
      <c r="C343" s="364">
        <v>22344843000148</v>
      </c>
      <c r="D343" s="365" t="s">
        <v>11</v>
      </c>
      <c r="E343" s="365" t="s">
        <v>620</v>
      </c>
      <c r="F343" s="365" t="s">
        <v>665</v>
      </c>
      <c r="G343" s="366" t="s">
        <v>740</v>
      </c>
      <c r="H343" s="366" t="s">
        <v>34</v>
      </c>
      <c r="I343" s="366"/>
      <c r="J343" s="366" t="s">
        <v>608</v>
      </c>
      <c r="K343" s="367" t="s">
        <v>48</v>
      </c>
      <c r="L343" s="368"/>
      <c r="M343" s="368" t="s">
        <v>34</v>
      </c>
      <c r="N343" s="367">
        <v>412570</v>
      </c>
      <c r="O343" s="367" t="s">
        <v>1323</v>
      </c>
      <c r="P343" s="371">
        <v>42338</v>
      </c>
      <c r="Q343" s="372">
        <v>117397988.31</v>
      </c>
      <c r="R343" s="372">
        <v>104405714.34515879</v>
      </c>
      <c r="S343" s="367">
        <v>1</v>
      </c>
      <c r="T343" s="369">
        <v>8.9309748506498421E-2</v>
      </c>
      <c r="U343" s="369">
        <v>1.154524550542396</v>
      </c>
      <c r="V343" s="369">
        <v>0.12408449565726642</v>
      </c>
      <c r="W343" s="369">
        <v>1.2164429631486593</v>
      </c>
      <c r="X343" s="369">
        <v>0.1603520015519424</v>
      </c>
      <c r="Y343" s="369">
        <v>1.2159783574011587</v>
      </c>
      <c r="Z343" s="369">
        <v>0.16773865972328661</v>
      </c>
      <c r="AA343" s="369">
        <v>0.95348092077179825</v>
      </c>
      <c r="AB343" s="369">
        <v>5.9410408538221205E-3</v>
      </c>
      <c r="AC343" s="373">
        <v>3.343109521396245</v>
      </c>
      <c r="AD343" s="575">
        <v>23225888000166</v>
      </c>
      <c r="AE343" s="370" t="s">
        <v>2401</v>
      </c>
      <c r="AF343" s="370" t="s">
        <v>2317</v>
      </c>
      <c r="AG343" s="374" t="s">
        <v>1458</v>
      </c>
      <c r="AH343" s="374" t="s">
        <v>2321</v>
      </c>
      <c r="AI343" s="374">
        <v>100</v>
      </c>
      <c r="AJ343" s="374">
        <v>0</v>
      </c>
      <c r="AK343" s="374">
        <v>0</v>
      </c>
      <c r="AL343" s="369">
        <v>5.0000000000000001E-3</v>
      </c>
      <c r="AM343" s="369" t="s">
        <v>34</v>
      </c>
      <c r="AN343" s="369" t="s">
        <v>34</v>
      </c>
      <c r="AO343" s="367" t="s">
        <v>1326</v>
      </c>
      <c r="AP343" s="370" t="s">
        <v>11</v>
      </c>
      <c r="AQ343" s="376" t="s">
        <v>671</v>
      </c>
      <c r="AR343" s="369">
        <v>1.1666666666666665E-3</v>
      </c>
      <c r="AS343" s="369">
        <v>1.1666666666666665E-3</v>
      </c>
      <c r="AT343" s="369"/>
      <c r="AW343" s="711"/>
      <c r="AX343" s="711"/>
      <c r="AY343" s="712"/>
      <c r="AZ343" s="712"/>
      <c r="BA343" s="712"/>
      <c r="BB343" s="713"/>
      <c r="BC343" s="712"/>
      <c r="BD343" s="712"/>
      <c r="BE343" s="712"/>
      <c r="BF343" s="712"/>
      <c r="BG343" s="713"/>
      <c r="BH343" s="713"/>
      <c r="BI343" s="714"/>
      <c r="BJ343" s="714"/>
      <c r="BK343" s="714"/>
      <c r="BL343" s="713"/>
      <c r="BM343" s="713"/>
      <c r="BN343" s="713"/>
      <c r="BO343" s="713"/>
      <c r="BP343" s="713"/>
      <c r="BQ343" s="713"/>
      <c r="BR343" s="713"/>
      <c r="BS343" s="713"/>
      <c r="BT343" s="716"/>
      <c r="BU343" s="717"/>
      <c r="BV343" s="715"/>
      <c r="BW343" s="718"/>
    </row>
    <row r="344" spans="2:75" ht="15.75" customHeight="1">
      <c r="B344" s="363" t="s">
        <v>884</v>
      </c>
      <c r="C344" s="364">
        <v>4240128000183</v>
      </c>
      <c r="D344" s="365" t="s">
        <v>11</v>
      </c>
      <c r="E344" s="365" t="s">
        <v>620</v>
      </c>
      <c r="F344" s="365" t="s">
        <v>665</v>
      </c>
      <c r="G344" s="366" t="s">
        <v>740</v>
      </c>
      <c r="H344" s="366" t="s">
        <v>34</v>
      </c>
      <c r="I344" s="366"/>
      <c r="J344" s="366" t="s">
        <v>608</v>
      </c>
      <c r="K344" s="367" t="s">
        <v>48</v>
      </c>
      <c r="L344" s="368"/>
      <c r="M344" s="368" t="s">
        <v>34</v>
      </c>
      <c r="N344" s="367">
        <v>143359</v>
      </c>
      <c r="O344" s="367" t="s">
        <v>1323</v>
      </c>
      <c r="P344" s="371">
        <v>36955</v>
      </c>
      <c r="Q344" s="372">
        <v>88385806.769999996</v>
      </c>
      <c r="R344" s="372">
        <v>79452196.362976149</v>
      </c>
      <c r="S344" s="367">
        <v>16</v>
      </c>
      <c r="T344" s="369">
        <v>8.8376827681456271E-2</v>
      </c>
      <c r="U344" s="369">
        <v>1.1424645009483132</v>
      </c>
      <c r="V344" s="369">
        <v>0.11830844563317289</v>
      </c>
      <c r="W344" s="369">
        <v>1.1598183593302227</v>
      </c>
      <c r="X344" s="369">
        <v>0.17288334619572421</v>
      </c>
      <c r="Y344" s="369">
        <v>1.3110058202859149</v>
      </c>
      <c r="Z344" s="369">
        <v>0.36004004640104093</v>
      </c>
      <c r="AA344" s="369">
        <v>2.0465843445005629</v>
      </c>
      <c r="AB344" s="369">
        <v>2.1497835767209507E-3</v>
      </c>
      <c r="AC344" s="373">
        <v>6.8343006179639145</v>
      </c>
      <c r="AD344" s="575">
        <v>0</v>
      </c>
      <c r="AE344" s="370" t="s">
        <v>469</v>
      </c>
      <c r="AF344" s="370" t="s">
        <v>469</v>
      </c>
      <c r="AG344" s="374" t="s">
        <v>469</v>
      </c>
      <c r="AH344" s="374" t="s">
        <v>2321</v>
      </c>
      <c r="AI344" s="374">
        <v>1000</v>
      </c>
      <c r="AJ344" s="374">
        <v>1000</v>
      </c>
      <c r="AK344" s="374">
        <v>1000</v>
      </c>
      <c r="AL344" s="369">
        <v>5.0000000000000001E-3</v>
      </c>
      <c r="AM344" s="369">
        <v>0.2</v>
      </c>
      <c r="AN344" s="369" t="s">
        <v>64</v>
      </c>
      <c r="AO344" s="367" t="s">
        <v>1326</v>
      </c>
      <c r="AP344" s="370" t="s">
        <v>11</v>
      </c>
      <c r="AQ344" s="376" t="s">
        <v>677</v>
      </c>
      <c r="AR344" s="369">
        <v>1.4000000000000002E-3</v>
      </c>
      <c r="AS344" s="369">
        <v>1.4000000000000002E-3</v>
      </c>
      <c r="AT344" s="369"/>
      <c r="AW344" s="711"/>
      <c r="AX344" s="711"/>
      <c r="AY344" s="712"/>
      <c r="AZ344" s="712"/>
      <c r="BA344" s="712"/>
      <c r="BB344" s="713"/>
      <c r="BC344" s="712"/>
      <c r="BD344" s="712"/>
      <c r="BE344" s="712"/>
      <c r="BF344" s="712"/>
      <c r="BG344" s="713"/>
      <c r="BH344" s="713"/>
      <c r="BI344" s="714"/>
      <c r="BJ344" s="714"/>
      <c r="BK344" s="714"/>
      <c r="BL344" s="218"/>
      <c r="BM344" s="713"/>
      <c r="BN344" s="713"/>
      <c r="BO344" s="713"/>
      <c r="BP344" s="713"/>
      <c r="BQ344" s="713"/>
      <c r="BR344" s="713"/>
      <c r="BS344" s="713"/>
      <c r="BT344" s="716"/>
      <c r="BU344" s="717"/>
      <c r="BV344" s="715"/>
      <c r="BW344" s="718"/>
    </row>
    <row r="345" spans="2:75" ht="15.75" customHeight="1">
      <c r="B345" s="363" t="s">
        <v>885</v>
      </c>
      <c r="C345" s="364">
        <v>3319016000150</v>
      </c>
      <c r="D345" s="365" t="s">
        <v>14</v>
      </c>
      <c r="E345" s="365" t="s">
        <v>15</v>
      </c>
      <c r="F345" s="365" t="s">
        <v>17</v>
      </c>
      <c r="G345" s="366"/>
      <c r="H345" s="366" t="s">
        <v>34</v>
      </c>
      <c r="I345" s="366" t="s">
        <v>34</v>
      </c>
      <c r="J345" s="366" t="s">
        <v>611</v>
      </c>
      <c r="K345" s="367" t="s">
        <v>49</v>
      </c>
      <c r="L345" s="368"/>
      <c r="M345" s="368" t="s">
        <v>1421</v>
      </c>
      <c r="N345" s="367">
        <v>72176</v>
      </c>
      <c r="O345" s="367" t="s">
        <v>1323</v>
      </c>
      <c r="P345" s="371">
        <v>36409</v>
      </c>
      <c r="Q345" s="372">
        <v>214862217.80000001</v>
      </c>
      <c r="R345" s="372">
        <v>254404176.45079359</v>
      </c>
      <c r="S345" s="367">
        <v>1</v>
      </c>
      <c r="T345" s="369">
        <v>-6.5279656812986309E-2</v>
      </c>
      <c r="U345" s="369">
        <v>-0.84388286499419451</v>
      </c>
      <c r="V345" s="369">
        <v>7.170848420292586E-3</v>
      </c>
      <c r="W345" s="369">
        <v>7.0298291937811327E-2</v>
      </c>
      <c r="X345" s="369">
        <v>-4.1136665161876862E-2</v>
      </c>
      <c r="Y345" s="369">
        <v>-0.3119468048317266</v>
      </c>
      <c r="Z345" s="369">
        <v>0.254411932684945</v>
      </c>
      <c r="AA345" s="369">
        <v>1.4461599027436247</v>
      </c>
      <c r="AB345" s="369">
        <v>0.16758234877092398</v>
      </c>
      <c r="AC345" s="373">
        <v>-0.45382135818011821</v>
      </c>
      <c r="AD345" s="575">
        <v>9352825000140</v>
      </c>
      <c r="AE345" s="370" t="s">
        <v>469</v>
      </c>
      <c r="AF345" s="370" t="s">
        <v>469</v>
      </c>
      <c r="AG345" s="374" t="s">
        <v>469</v>
      </c>
      <c r="AH345" s="374" t="s">
        <v>2321</v>
      </c>
      <c r="AI345" s="374">
        <v>100</v>
      </c>
      <c r="AJ345" s="374">
        <v>100</v>
      </c>
      <c r="AK345" s="374">
        <v>100</v>
      </c>
      <c r="AL345" s="369">
        <v>8.5000000000000006E-3</v>
      </c>
      <c r="AM345" s="369" t="s">
        <v>34</v>
      </c>
      <c r="AN345" s="369" t="s">
        <v>2402</v>
      </c>
      <c r="AO345" s="367" t="s">
        <v>1326</v>
      </c>
      <c r="AP345" s="370" t="s">
        <v>17</v>
      </c>
      <c r="AQ345" s="376" t="s">
        <v>17</v>
      </c>
      <c r="AR345" s="369">
        <v>3.1166666666666673E-3</v>
      </c>
      <c r="AS345" s="369">
        <v>3.1166666666666673E-3</v>
      </c>
      <c r="AT345" s="369"/>
      <c r="AW345" s="711"/>
      <c r="AX345" s="711"/>
      <c r="AY345" s="712"/>
      <c r="AZ345" s="712"/>
      <c r="BA345" s="712"/>
      <c r="BB345" s="713"/>
      <c r="BC345" s="712"/>
      <c r="BD345" s="712"/>
      <c r="BE345" s="712"/>
      <c r="BF345" s="712"/>
      <c r="BG345" s="713"/>
      <c r="BH345" s="713"/>
      <c r="BI345" s="714"/>
      <c r="BJ345" s="714"/>
      <c r="BK345" s="714"/>
      <c r="BL345" s="218"/>
      <c r="BM345" s="713"/>
      <c r="BN345" s="713"/>
      <c r="BO345" s="713"/>
      <c r="BP345" s="713"/>
      <c r="BQ345" s="713"/>
      <c r="BR345" s="713"/>
      <c r="BS345" s="713"/>
      <c r="BT345" s="716"/>
      <c r="BU345" s="717"/>
      <c r="BV345" s="715"/>
      <c r="BW345" s="718"/>
    </row>
    <row r="346" spans="2:75" ht="15.75" customHeight="1">
      <c r="B346" s="363" t="s">
        <v>1392</v>
      </c>
      <c r="C346" s="364">
        <v>836263000135</v>
      </c>
      <c r="D346" s="365" t="s">
        <v>11</v>
      </c>
      <c r="E346" s="365" t="s">
        <v>620</v>
      </c>
      <c r="F346" s="365" t="s">
        <v>665</v>
      </c>
      <c r="G346" s="366" t="s">
        <v>740</v>
      </c>
      <c r="H346" s="366" t="s">
        <v>34</v>
      </c>
      <c r="I346" s="366" t="s">
        <v>1306</v>
      </c>
      <c r="J346" s="366" t="s">
        <v>608</v>
      </c>
      <c r="K346" s="367" t="s">
        <v>48</v>
      </c>
      <c r="L346" s="368"/>
      <c r="M346" s="368" t="s">
        <v>34</v>
      </c>
      <c r="N346" s="367">
        <v>180734</v>
      </c>
      <c r="O346" s="367" t="s">
        <v>1323</v>
      </c>
      <c r="P346" s="371">
        <v>34988</v>
      </c>
      <c r="Q346" s="372">
        <v>137396061.59999999</v>
      </c>
      <c r="R346" s="372">
        <v>173615102.74011922</v>
      </c>
      <c r="S346" s="367">
        <v>1</v>
      </c>
      <c r="T346" s="369">
        <v>7.4184519539845839E-2</v>
      </c>
      <c r="U346" s="369">
        <v>0.95899776352759669</v>
      </c>
      <c r="V346" s="369">
        <v>0.10251580226900314</v>
      </c>
      <c r="W346" s="369">
        <v>1.0049976479423721</v>
      </c>
      <c r="X346" s="369">
        <v>0.13423306747868868</v>
      </c>
      <c r="Y346" s="369">
        <v>1.0179137355437491</v>
      </c>
      <c r="Z346" s="369">
        <v>0.16750117797983766</v>
      </c>
      <c r="AA346" s="369">
        <v>0.95213099755324071</v>
      </c>
      <c r="AB346" s="369">
        <v>6.6447415356422658E-3</v>
      </c>
      <c r="AC346" s="373">
        <v>7.2760139471334986E-2</v>
      </c>
      <c r="AD346" s="575">
        <v>0</v>
      </c>
      <c r="AE346" s="370" t="s">
        <v>469</v>
      </c>
      <c r="AF346" s="370" t="s">
        <v>469</v>
      </c>
      <c r="AG346" s="374" t="s">
        <v>469</v>
      </c>
      <c r="AH346" s="374" t="s">
        <v>2321</v>
      </c>
      <c r="AI346" s="374">
        <v>1000</v>
      </c>
      <c r="AJ346" s="374">
        <v>1000</v>
      </c>
      <c r="AK346" s="374">
        <v>1000</v>
      </c>
      <c r="AL346" s="369">
        <v>5.0000000000000001E-3</v>
      </c>
      <c r="AM346" s="369">
        <v>0.2</v>
      </c>
      <c r="AN346" s="369" t="s">
        <v>64</v>
      </c>
      <c r="AO346" s="367" t="s">
        <v>1326</v>
      </c>
      <c r="AP346" s="370" t="s">
        <v>11</v>
      </c>
      <c r="AQ346" s="376" t="s">
        <v>671</v>
      </c>
      <c r="AR346" s="369">
        <v>1.5E-3</v>
      </c>
      <c r="AS346" s="369">
        <v>1.5E-3</v>
      </c>
      <c r="AT346" s="369"/>
      <c r="AW346" s="711"/>
      <c r="AX346" s="711"/>
      <c r="AY346" s="712"/>
      <c r="AZ346" s="712"/>
      <c r="BA346" s="712"/>
      <c r="BB346" s="713"/>
      <c r="BC346" s="712"/>
      <c r="BD346" s="712"/>
      <c r="BE346" s="712"/>
      <c r="BF346" s="712"/>
      <c r="BG346" s="713"/>
      <c r="BH346" s="713"/>
      <c r="BI346" s="714"/>
      <c r="BJ346" s="714"/>
      <c r="BK346" s="714"/>
      <c r="BL346" s="218"/>
      <c r="BM346" s="713"/>
      <c r="BN346" s="713"/>
      <c r="BO346" s="713"/>
      <c r="BP346" s="713"/>
      <c r="BQ346" s="713"/>
      <c r="BR346" s="713"/>
      <c r="BS346" s="713"/>
      <c r="BT346" s="716"/>
      <c r="BU346" s="717"/>
      <c r="BV346" s="715"/>
      <c r="BW346" s="718"/>
    </row>
    <row r="347" spans="2:75" ht="15.75" customHeight="1">
      <c r="B347" s="363" t="s">
        <v>886</v>
      </c>
      <c r="C347" s="364">
        <v>9083868000177</v>
      </c>
      <c r="D347" s="365" t="s">
        <v>13</v>
      </c>
      <c r="E347" s="365" t="s">
        <v>616</v>
      </c>
      <c r="F347" s="365" t="s">
        <v>617</v>
      </c>
      <c r="G347" s="366" t="s">
        <v>34</v>
      </c>
      <c r="H347" s="366" t="s">
        <v>1339</v>
      </c>
      <c r="I347" s="366" t="s">
        <v>34</v>
      </c>
      <c r="J347" s="366" t="s">
        <v>608</v>
      </c>
      <c r="K347" s="367" t="s">
        <v>48</v>
      </c>
      <c r="L347" s="368"/>
      <c r="M347" s="368" t="s">
        <v>34</v>
      </c>
      <c r="N347" s="367">
        <v>200565</v>
      </c>
      <c r="O347" s="367" t="s">
        <v>1326</v>
      </c>
      <c r="P347" s="371">
        <v>39415</v>
      </c>
      <c r="Q347" s="372">
        <v>6073778.6799999997</v>
      </c>
      <c r="R347" s="372">
        <v>8887415.23781747</v>
      </c>
      <c r="S347" s="367">
        <v>11</v>
      </c>
      <c r="T347" s="369">
        <v>1.1869938563819016E-2</v>
      </c>
      <c r="U347" s="369">
        <v>0.15344501260533561</v>
      </c>
      <c r="V347" s="369">
        <v>1.6645339026268857E-2</v>
      </c>
      <c r="W347" s="369">
        <v>0.16317998006500156</v>
      </c>
      <c r="X347" s="369">
        <v>4.390443185988846E-2</v>
      </c>
      <c r="Y347" s="369">
        <v>0.33293528249676885</v>
      </c>
      <c r="Z347" s="369">
        <v>5.2336418925230443E-2</v>
      </c>
      <c r="AA347" s="369">
        <v>0.29749717202372278</v>
      </c>
      <c r="AB347" s="369">
        <v>4.6927092310396851E-2</v>
      </c>
      <c r="AC347" s="373">
        <v>-1.6951296161348635</v>
      </c>
      <c r="AD347" s="575">
        <v>0</v>
      </c>
      <c r="AE347" s="370" t="s">
        <v>469</v>
      </c>
      <c r="AF347" s="370" t="s">
        <v>469</v>
      </c>
      <c r="AG347" s="374" t="s">
        <v>469</v>
      </c>
      <c r="AH347" s="374" t="s">
        <v>2321</v>
      </c>
      <c r="AI347" s="374">
        <v>100</v>
      </c>
      <c r="AJ347" s="374">
        <v>100</v>
      </c>
      <c r="AK347" s="374">
        <v>100</v>
      </c>
      <c r="AL347" s="369">
        <v>1.4999999999999999E-2</v>
      </c>
      <c r="AM347" s="369">
        <v>0.2</v>
      </c>
      <c r="AN347" s="369" t="s">
        <v>2330</v>
      </c>
      <c r="AO347" s="367" t="s">
        <v>1326</v>
      </c>
      <c r="AP347" s="370" t="s">
        <v>13</v>
      </c>
      <c r="AQ347" s="376" t="s">
        <v>676</v>
      </c>
      <c r="AR347" s="369">
        <v>4.4999999999999997E-3</v>
      </c>
      <c r="AS347" s="369">
        <v>4.4999999999999997E-3</v>
      </c>
      <c r="AT347" s="369"/>
      <c r="AW347" s="711"/>
      <c r="AX347" s="711"/>
      <c r="AY347" s="712"/>
      <c r="AZ347" s="712"/>
      <c r="BA347" s="712"/>
      <c r="BB347" s="713"/>
      <c r="BC347" s="712"/>
      <c r="BD347" s="712"/>
      <c r="BE347" s="712"/>
      <c r="BF347" s="712"/>
      <c r="BG347" s="713"/>
      <c r="BH347" s="713"/>
      <c r="BI347" s="714"/>
      <c r="BJ347" s="714"/>
      <c r="BK347" s="714"/>
      <c r="BL347" s="218"/>
      <c r="BM347" s="713"/>
      <c r="BN347" s="713"/>
      <c r="BO347" s="713"/>
      <c r="BP347" s="713"/>
      <c r="BQ347" s="713"/>
      <c r="BR347" s="713"/>
      <c r="BS347" s="713"/>
      <c r="BT347" s="716"/>
      <c r="BU347" s="717"/>
      <c r="BV347" s="715"/>
      <c r="BW347" s="718"/>
    </row>
    <row r="348" spans="2:75" ht="15.75" customHeight="1">
      <c r="B348" s="363" t="s">
        <v>887</v>
      </c>
      <c r="C348" s="364">
        <v>8669394000187</v>
      </c>
      <c r="D348" s="365" t="s">
        <v>11</v>
      </c>
      <c r="E348" s="365" t="s">
        <v>620</v>
      </c>
      <c r="F348" s="365" t="s">
        <v>674</v>
      </c>
      <c r="G348" s="366" t="s">
        <v>740</v>
      </c>
      <c r="H348" s="366" t="s">
        <v>34</v>
      </c>
      <c r="I348" s="366" t="s">
        <v>1306</v>
      </c>
      <c r="J348" s="366" t="s">
        <v>608</v>
      </c>
      <c r="K348" s="367" t="s">
        <v>48</v>
      </c>
      <c r="L348" s="368"/>
      <c r="M348" s="368" t="s">
        <v>1421</v>
      </c>
      <c r="N348" s="367">
        <v>204285</v>
      </c>
      <c r="O348" s="367" t="s">
        <v>1323</v>
      </c>
      <c r="P348" s="371">
        <v>39338</v>
      </c>
      <c r="Q348" s="372">
        <v>422040478.97000003</v>
      </c>
      <c r="R348" s="372">
        <v>827828540.54765916</v>
      </c>
      <c r="S348" s="367">
        <v>0</v>
      </c>
      <c r="T348" s="369">
        <v>7.8029161170708461E-2</v>
      </c>
      <c r="U348" s="369">
        <v>1.0086981962921708</v>
      </c>
      <c r="V348" s="369">
        <v>0.10328593154423937</v>
      </c>
      <c r="W348" s="369">
        <v>1.012547489948125</v>
      </c>
      <c r="X348" s="369">
        <v>0.12541498010154029</v>
      </c>
      <c r="Y348" s="369">
        <v>0.95104457706423084</v>
      </c>
      <c r="Z348" s="369">
        <v>0.16585247475165366</v>
      </c>
      <c r="AA348" s="369">
        <v>0.94275923391400795</v>
      </c>
      <c r="AB348" s="369">
        <v>1.6432172019253098E-3</v>
      </c>
      <c r="AC348" s="373">
        <v>0.70677324164045519</v>
      </c>
      <c r="AD348" s="575">
        <v>10347582000130</v>
      </c>
      <c r="AE348" s="370" t="s">
        <v>469</v>
      </c>
      <c r="AF348" s="370" t="s">
        <v>469</v>
      </c>
      <c r="AG348" s="374" t="s">
        <v>469</v>
      </c>
      <c r="AH348" s="374" t="s">
        <v>2321</v>
      </c>
      <c r="AI348" s="374">
        <v>100</v>
      </c>
      <c r="AJ348" s="374">
        <v>100</v>
      </c>
      <c r="AK348" s="374">
        <v>100</v>
      </c>
      <c r="AL348" s="369">
        <v>5.0000000000000001E-4</v>
      </c>
      <c r="AM348" s="369" t="s">
        <v>34</v>
      </c>
      <c r="AN348" s="369" t="s">
        <v>64</v>
      </c>
      <c r="AO348" s="367" t="s">
        <v>1326</v>
      </c>
      <c r="AP348" s="370" t="s">
        <v>11</v>
      </c>
      <c r="AQ348" s="376" t="s">
        <v>664</v>
      </c>
      <c r="AR348" s="369">
        <v>1.4999999999999999E-4</v>
      </c>
      <c r="AS348" s="369">
        <v>1.4999999999999999E-4</v>
      </c>
      <c r="AT348" s="369"/>
      <c r="AW348" s="711"/>
      <c r="AX348" s="711"/>
      <c r="AY348" s="712"/>
      <c r="AZ348" s="712"/>
      <c r="BA348" s="712"/>
      <c r="BB348" s="713"/>
      <c r="BC348" s="712"/>
      <c r="BD348" s="712"/>
      <c r="BE348" s="712"/>
      <c r="BF348" s="712"/>
      <c r="BG348" s="713"/>
      <c r="BH348" s="713"/>
      <c r="BI348" s="714"/>
      <c r="BJ348" s="714"/>
      <c r="BK348" s="714"/>
      <c r="BL348" s="218"/>
      <c r="BM348" s="713"/>
      <c r="BN348" s="713"/>
      <c r="BO348" s="713"/>
      <c r="BP348" s="713"/>
      <c r="BQ348" s="713"/>
      <c r="BR348" s="713"/>
      <c r="BS348" s="713"/>
      <c r="BT348" s="716"/>
      <c r="BU348" s="717"/>
      <c r="BV348" s="715"/>
      <c r="BW348" s="718"/>
    </row>
    <row r="349" spans="2:75" ht="15.75" customHeight="1">
      <c r="B349" s="363" t="s">
        <v>888</v>
      </c>
      <c r="C349" s="364">
        <v>9344799000108</v>
      </c>
      <c r="D349" s="365" t="s">
        <v>11</v>
      </c>
      <c r="E349" s="365" t="s">
        <v>621</v>
      </c>
      <c r="F349" s="365" t="s">
        <v>674</v>
      </c>
      <c r="G349" s="366" t="s">
        <v>740</v>
      </c>
      <c r="H349" s="366" t="s">
        <v>34</v>
      </c>
      <c r="I349" s="366"/>
      <c r="J349" s="366" t="s">
        <v>608</v>
      </c>
      <c r="K349" s="367" t="s">
        <v>48</v>
      </c>
      <c r="L349" s="368"/>
      <c r="M349" s="368" t="s">
        <v>34</v>
      </c>
      <c r="N349" s="367">
        <v>213403</v>
      </c>
      <c r="O349" s="367" t="s">
        <v>1323</v>
      </c>
      <c r="P349" s="371">
        <v>39646</v>
      </c>
      <c r="Q349" s="372">
        <v>138583416.49000001</v>
      </c>
      <c r="R349" s="372">
        <v>177783700.04718265</v>
      </c>
      <c r="S349" s="367">
        <v>1</v>
      </c>
      <c r="T349" s="369">
        <v>6.1805355684444896E-2</v>
      </c>
      <c r="U349" s="369">
        <v>0.79896989618669256</v>
      </c>
      <c r="V349" s="369">
        <v>9.1106729404675235E-2</v>
      </c>
      <c r="W349" s="369">
        <v>0.89315058495236133</v>
      </c>
      <c r="X349" s="369">
        <v>0.1341677984950449</v>
      </c>
      <c r="Y349" s="369">
        <v>1.0174187889839788</v>
      </c>
      <c r="Z349" s="369">
        <v>0.2352672480266278</v>
      </c>
      <c r="AA349" s="369">
        <v>1.3373353086636957</v>
      </c>
      <c r="AB349" s="369">
        <v>2.7380061837949363E-2</v>
      </c>
      <c r="AC349" s="373">
        <v>-0.34957039962799541</v>
      </c>
      <c r="AD349" s="575">
        <v>10347453000142</v>
      </c>
      <c r="AE349" s="370" t="s">
        <v>469</v>
      </c>
      <c r="AF349" s="370" t="s">
        <v>469</v>
      </c>
      <c r="AG349" s="374" t="s">
        <v>469</v>
      </c>
      <c r="AH349" s="374" t="s">
        <v>2321</v>
      </c>
      <c r="AI349" s="374">
        <v>100</v>
      </c>
      <c r="AJ349" s="374">
        <v>100</v>
      </c>
      <c r="AK349" s="374">
        <v>100</v>
      </c>
      <c r="AL349" s="369">
        <v>3.4999999999999996E-3</v>
      </c>
      <c r="AM349" s="369" t="s">
        <v>34</v>
      </c>
      <c r="AN349" s="369" t="s">
        <v>2330</v>
      </c>
      <c r="AO349" s="367" t="s">
        <v>1326</v>
      </c>
      <c r="AP349" s="370" t="s">
        <v>11</v>
      </c>
      <c r="AQ349" s="376" t="s">
        <v>678</v>
      </c>
      <c r="AR349" s="369">
        <v>1.5166666666666668E-3</v>
      </c>
      <c r="AS349" s="369">
        <v>1.5166666666666668E-3</v>
      </c>
      <c r="AT349" s="369"/>
      <c r="AW349" s="711"/>
      <c r="AX349" s="711"/>
      <c r="AY349" s="712"/>
      <c r="AZ349" s="712"/>
      <c r="BA349" s="712"/>
      <c r="BB349" s="713"/>
      <c r="BC349" s="712"/>
      <c r="BD349" s="712"/>
      <c r="BE349" s="712"/>
      <c r="BF349" s="712"/>
      <c r="BG349" s="713"/>
      <c r="BH349" s="713"/>
      <c r="BI349" s="714"/>
      <c r="BJ349" s="714"/>
      <c r="BK349" s="714"/>
      <c r="BL349" s="218"/>
      <c r="BM349" s="713"/>
      <c r="BN349" s="713"/>
      <c r="BO349" s="713"/>
      <c r="BP349" s="713"/>
      <c r="BQ349" s="713"/>
      <c r="BR349" s="713"/>
      <c r="BS349" s="713"/>
      <c r="BT349" s="716"/>
      <c r="BU349" s="717"/>
      <c r="BV349" s="715"/>
      <c r="BW349" s="718"/>
    </row>
    <row r="350" spans="2:75" ht="15.75" customHeight="1">
      <c r="B350" s="363" t="s">
        <v>479</v>
      </c>
      <c r="C350" s="364">
        <v>6866051000187</v>
      </c>
      <c r="D350" s="365" t="s">
        <v>11</v>
      </c>
      <c r="E350" s="365" t="s">
        <v>620</v>
      </c>
      <c r="F350" s="365" t="s">
        <v>665</v>
      </c>
      <c r="G350" s="366" t="s">
        <v>740</v>
      </c>
      <c r="H350" s="366" t="s">
        <v>34</v>
      </c>
      <c r="I350" s="366"/>
      <c r="J350" s="366" t="s">
        <v>608</v>
      </c>
      <c r="K350" s="367" t="s">
        <v>48</v>
      </c>
      <c r="L350" s="368"/>
      <c r="M350" s="368" t="s">
        <v>1421</v>
      </c>
      <c r="N350" s="367">
        <v>142468</v>
      </c>
      <c r="O350" s="367" t="s">
        <v>1323</v>
      </c>
      <c r="P350" s="371">
        <v>38406</v>
      </c>
      <c r="Q350" s="372">
        <v>1370833927.29</v>
      </c>
      <c r="R350" s="372">
        <v>998494275.39563513</v>
      </c>
      <c r="S350" s="367">
        <v>0</v>
      </c>
      <c r="T350" s="369">
        <v>8.6420500465807182E-2</v>
      </c>
      <c r="U350" s="369">
        <v>1.1171746771929951</v>
      </c>
      <c r="V350" s="369">
        <v>0.11684516274258527</v>
      </c>
      <c r="W350" s="369">
        <v>1.1454732941718193</v>
      </c>
      <c r="X350" s="369">
        <v>0.16320293959468679</v>
      </c>
      <c r="Y350" s="369">
        <v>1.2375975384822619</v>
      </c>
      <c r="Z350" s="369">
        <v>0.19910730522903397</v>
      </c>
      <c r="AA350" s="369">
        <v>1.1317904711731475</v>
      </c>
      <c r="AB350" s="369">
        <v>1.6172802968333095E-3</v>
      </c>
      <c r="AC350" s="373">
        <v>8.2739866069530557</v>
      </c>
      <c r="AD350" s="575">
        <v>0</v>
      </c>
      <c r="AE350" s="370" t="s">
        <v>469</v>
      </c>
      <c r="AF350" s="370" t="s">
        <v>469</v>
      </c>
      <c r="AG350" s="374" t="s">
        <v>469</v>
      </c>
      <c r="AH350" s="374" t="s">
        <v>2321</v>
      </c>
      <c r="AI350" s="374">
        <v>1000</v>
      </c>
      <c r="AJ350" s="374">
        <v>1000</v>
      </c>
      <c r="AK350" s="374">
        <v>1000</v>
      </c>
      <c r="AL350" s="369">
        <v>2E-3</v>
      </c>
      <c r="AM350" s="369" t="s">
        <v>34</v>
      </c>
      <c r="AN350" s="369" t="s">
        <v>64</v>
      </c>
      <c r="AO350" s="367" t="s">
        <v>1326</v>
      </c>
      <c r="AP350" s="370" t="s">
        <v>11</v>
      </c>
      <c r="AQ350" s="376" t="s">
        <v>671</v>
      </c>
      <c r="AR350" s="369">
        <v>2.6660000000000003E-4</v>
      </c>
      <c r="AS350" s="369">
        <v>2.6660000000000003E-4</v>
      </c>
      <c r="AT350" s="369"/>
      <c r="AW350" s="711"/>
      <c r="AX350" s="711"/>
      <c r="AY350" s="712"/>
      <c r="AZ350" s="712"/>
      <c r="BA350" s="712"/>
      <c r="BB350" s="713"/>
      <c r="BC350" s="712"/>
      <c r="BD350" s="712"/>
      <c r="BE350" s="712"/>
      <c r="BF350" s="712"/>
      <c r="BG350" s="713"/>
      <c r="BH350" s="713"/>
      <c r="BI350" s="714"/>
      <c r="BJ350" s="714"/>
      <c r="BK350" s="714"/>
      <c r="BL350" s="218"/>
      <c r="BM350" s="713"/>
      <c r="BN350" s="713"/>
      <c r="BO350" s="713"/>
      <c r="BP350" s="713"/>
      <c r="BQ350" s="713"/>
      <c r="BR350" s="713"/>
      <c r="BS350" s="713"/>
      <c r="BT350" s="716"/>
      <c r="BU350" s="717"/>
      <c r="BV350" s="715"/>
      <c r="BW350" s="718"/>
    </row>
    <row r="351" spans="2:75" ht="15.75" customHeight="1">
      <c r="B351" s="363" t="s">
        <v>889</v>
      </c>
      <c r="C351" s="364">
        <v>32485590000186</v>
      </c>
      <c r="D351" s="365" t="s">
        <v>11</v>
      </c>
      <c r="E351" s="365" t="s">
        <v>621</v>
      </c>
      <c r="F351" s="365" t="s">
        <v>694</v>
      </c>
      <c r="G351" s="366" t="s">
        <v>740</v>
      </c>
      <c r="H351" s="366" t="s">
        <v>34</v>
      </c>
      <c r="I351" s="366"/>
      <c r="J351" s="366" t="s">
        <v>608</v>
      </c>
      <c r="K351" s="367" t="s">
        <v>48</v>
      </c>
      <c r="L351" s="368"/>
      <c r="M351" s="368" t="s">
        <v>34</v>
      </c>
      <c r="N351" s="367">
        <v>501646</v>
      </c>
      <c r="O351" s="367" t="s">
        <v>1323</v>
      </c>
      <c r="P351" s="371">
        <v>43661</v>
      </c>
      <c r="Q351" s="372">
        <v>61818007.509999998</v>
      </c>
      <c r="R351" s="372">
        <v>85063738.233253941</v>
      </c>
      <c r="S351" s="367">
        <v>31</v>
      </c>
      <c r="T351" s="369">
        <v>5.9149486364944659E-2</v>
      </c>
      <c r="U351" s="369">
        <v>0.76463695511730589</v>
      </c>
      <c r="V351" s="369">
        <v>9.7520197499296968E-2</v>
      </c>
      <c r="W351" s="369">
        <v>0.95602401721927299</v>
      </c>
      <c r="X351" s="369">
        <v>0.1671194007686847</v>
      </c>
      <c r="Y351" s="369">
        <v>1.2672967750311785</v>
      </c>
      <c r="Z351" s="369">
        <v>0.20508466217675236</v>
      </c>
      <c r="AA351" s="369">
        <v>1.1657677058529416</v>
      </c>
      <c r="AB351" s="369">
        <v>4.4391773921834014E-2</v>
      </c>
      <c r="AC351" s="373">
        <v>-6.9871313316579378E-2</v>
      </c>
      <c r="AD351" s="575">
        <v>0</v>
      </c>
      <c r="AE351" s="370" t="s">
        <v>469</v>
      </c>
      <c r="AF351" s="370" t="s">
        <v>469</v>
      </c>
      <c r="AG351" s="374" t="s">
        <v>469</v>
      </c>
      <c r="AH351" s="374" t="s">
        <v>2321</v>
      </c>
      <c r="AI351" s="374">
        <v>1000</v>
      </c>
      <c r="AJ351" s="374">
        <v>1000</v>
      </c>
      <c r="AK351" s="374">
        <v>1000</v>
      </c>
      <c r="AL351" s="369">
        <v>6.0000000000000001E-3</v>
      </c>
      <c r="AM351" s="369" t="s">
        <v>34</v>
      </c>
      <c r="AN351" s="369" t="s">
        <v>636</v>
      </c>
      <c r="AO351" s="367" t="s">
        <v>1326</v>
      </c>
      <c r="AP351" s="370" t="s">
        <v>11</v>
      </c>
      <c r="AQ351" s="376" t="s">
        <v>677</v>
      </c>
      <c r="AR351" s="369">
        <v>2.2002000000000002E-3</v>
      </c>
      <c r="AS351" s="369">
        <v>2.2002000000000002E-3</v>
      </c>
      <c r="AT351" s="369"/>
      <c r="AW351" s="711"/>
      <c r="AX351" s="711"/>
      <c r="AY351" s="712"/>
      <c r="AZ351" s="712"/>
      <c r="BA351" s="712"/>
      <c r="BB351" s="713"/>
      <c r="BC351" s="712"/>
      <c r="BD351" s="712"/>
      <c r="BE351" s="712"/>
      <c r="BF351" s="712"/>
      <c r="BG351" s="713"/>
      <c r="BH351" s="713"/>
      <c r="BI351" s="714"/>
      <c r="BJ351" s="714"/>
      <c r="BK351" s="714"/>
      <c r="BL351" s="218"/>
      <c r="BM351" s="713"/>
      <c r="BN351" s="713"/>
      <c r="BO351" s="713"/>
      <c r="BP351" s="713"/>
      <c r="BQ351" s="713"/>
      <c r="BR351" s="713"/>
      <c r="BS351" s="713"/>
      <c r="BT351" s="716"/>
      <c r="BU351" s="717"/>
      <c r="BV351" s="715"/>
      <c r="BW351" s="718"/>
    </row>
    <row r="352" spans="2:75" ht="15.75" customHeight="1">
      <c r="B352" s="363" t="s">
        <v>475</v>
      </c>
      <c r="C352" s="364">
        <v>9238487000110</v>
      </c>
      <c r="D352" s="365" t="s">
        <v>11</v>
      </c>
      <c r="E352" s="365" t="s">
        <v>620</v>
      </c>
      <c r="F352" s="365" t="s">
        <v>665</v>
      </c>
      <c r="G352" s="366" t="s">
        <v>740</v>
      </c>
      <c r="H352" s="366" t="s">
        <v>34</v>
      </c>
      <c r="I352" s="366" t="s">
        <v>1306</v>
      </c>
      <c r="J352" s="366" t="s">
        <v>608</v>
      </c>
      <c r="K352" s="367" t="s">
        <v>48</v>
      </c>
      <c r="L352" s="368"/>
      <c r="M352" s="368" t="s">
        <v>1421</v>
      </c>
      <c r="N352" s="367">
        <v>208401</v>
      </c>
      <c r="O352" s="367" t="s">
        <v>1323</v>
      </c>
      <c r="P352" s="371">
        <v>39568</v>
      </c>
      <c r="Q352" s="372">
        <v>2243421838.6100001</v>
      </c>
      <c r="R352" s="372">
        <v>2052611662.600157</v>
      </c>
      <c r="S352" s="367">
        <v>0</v>
      </c>
      <c r="T352" s="369">
        <v>7.7840758392161202E-2</v>
      </c>
      <c r="U352" s="369">
        <v>1.0062626768011784</v>
      </c>
      <c r="V352" s="369">
        <v>0.10311930577444528</v>
      </c>
      <c r="W352" s="369">
        <v>1.0109140002516757</v>
      </c>
      <c r="X352" s="369">
        <v>0.1262275582997141</v>
      </c>
      <c r="Y352" s="369">
        <v>0.95720650515438521</v>
      </c>
      <c r="Z352" s="369">
        <v>0.16767903712279342</v>
      </c>
      <c r="AA352" s="369">
        <v>0.95314200658164772</v>
      </c>
      <c r="AB352" s="369">
        <v>1.5727327152420035E-3</v>
      </c>
      <c r="AC352" s="373">
        <v>0.64230367343467054</v>
      </c>
      <c r="AD352" s="575">
        <v>0</v>
      </c>
      <c r="AE352" s="370" t="s">
        <v>469</v>
      </c>
      <c r="AF352" s="370" t="s">
        <v>469</v>
      </c>
      <c r="AG352" s="374" t="s">
        <v>469</v>
      </c>
      <c r="AH352" s="374" t="s">
        <v>2321</v>
      </c>
      <c r="AI352" s="374">
        <v>10000</v>
      </c>
      <c r="AJ352" s="374">
        <v>10000</v>
      </c>
      <c r="AK352" s="374">
        <v>10000</v>
      </c>
      <c r="AL352" s="369">
        <v>1.5E-3</v>
      </c>
      <c r="AM352" s="369" t="s">
        <v>34</v>
      </c>
      <c r="AN352" s="369" t="s">
        <v>64</v>
      </c>
      <c r="AO352" s="367" t="s">
        <v>1326</v>
      </c>
      <c r="AP352" s="370" t="s">
        <v>11</v>
      </c>
      <c r="AQ352" s="376" t="s">
        <v>682</v>
      </c>
      <c r="AR352" s="369">
        <v>1.9995000000000001E-4</v>
      </c>
      <c r="AS352" s="369">
        <v>1.9995000000000001E-4</v>
      </c>
      <c r="AT352" s="369"/>
      <c r="AW352" s="711"/>
      <c r="AX352" s="711"/>
      <c r="AY352" s="712"/>
      <c r="AZ352" s="712"/>
      <c r="BA352" s="712"/>
      <c r="BB352" s="713"/>
      <c r="BC352" s="712"/>
      <c r="BD352" s="712"/>
      <c r="BE352" s="712"/>
      <c r="BF352" s="712"/>
      <c r="BG352" s="713"/>
      <c r="BH352" s="713"/>
      <c r="BI352" s="714"/>
      <c r="BJ352" s="714"/>
      <c r="BK352" s="714"/>
      <c r="BL352" s="218"/>
      <c r="BM352" s="713"/>
      <c r="BN352" s="713"/>
      <c r="BO352" s="713"/>
      <c r="BP352" s="713"/>
      <c r="BQ352" s="713"/>
      <c r="BR352" s="713"/>
      <c r="BS352" s="713"/>
      <c r="BT352" s="716"/>
      <c r="BU352" s="717"/>
      <c r="BV352" s="715"/>
      <c r="BW352" s="718"/>
    </row>
    <row r="353" spans="2:75" ht="15.75" customHeight="1">
      <c r="B353" s="363" t="s">
        <v>890</v>
      </c>
      <c r="C353" s="364">
        <v>32471624000183</v>
      </c>
      <c r="D353" s="365" t="s">
        <v>14</v>
      </c>
      <c r="E353" s="365" t="s">
        <v>15</v>
      </c>
      <c r="F353" s="365" t="s">
        <v>17</v>
      </c>
      <c r="G353" s="366"/>
      <c r="H353" s="366" t="s">
        <v>34</v>
      </c>
      <c r="I353" s="366" t="s">
        <v>34</v>
      </c>
      <c r="J353" s="366" t="s">
        <v>611</v>
      </c>
      <c r="K353" s="367" t="s">
        <v>49</v>
      </c>
      <c r="L353" s="368"/>
      <c r="M353" s="368" t="s">
        <v>1421</v>
      </c>
      <c r="N353" s="367">
        <v>551201</v>
      </c>
      <c r="O353" s="367" t="s">
        <v>1323</v>
      </c>
      <c r="P353" s="371">
        <v>44055</v>
      </c>
      <c r="Q353" s="372">
        <v>3772162.89</v>
      </c>
      <c r="R353" s="372">
        <v>5058033.1005952377</v>
      </c>
      <c r="S353" s="367">
        <v>1</v>
      </c>
      <c r="T353" s="369">
        <v>0.19352579451170882</v>
      </c>
      <c r="U353" s="369">
        <v>2.5017457182821796</v>
      </c>
      <c r="V353" s="369">
        <v>0.15377485786932255</v>
      </c>
      <c r="W353" s="369">
        <v>1.5075077895388009</v>
      </c>
      <c r="X353" s="369">
        <v>0.20370719902932533</v>
      </c>
      <c r="Y353" s="369">
        <v>1.544748695801168</v>
      </c>
      <c r="Z353" s="369" t="s">
        <v>1424</v>
      </c>
      <c r="AA353" s="369" t="s">
        <v>1424</v>
      </c>
      <c r="AB353" s="369">
        <v>0.16596396892498572</v>
      </c>
      <c r="AC353" s="373">
        <v>0.35953114426124377</v>
      </c>
      <c r="AD353" s="575">
        <v>32485602000172</v>
      </c>
      <c r="AE353" s="370" t="s">
        <v>469</v>
      </c>
      <c r="AF353" s="370" t="s">
        <v>469</v>
      </c>
      <c r="AG353" s="374" t="s">
        <v>469</v>
      </c>
      <c r="AH353" s="374" t="s">
        <v>2321</v>
      </c>
      <c r="AI353" s="374">
        <v>100</v>
      </c>
      <c r="AJ353" s="374">
        <v>100</v>
      </c>
      <c r="AK353" s="374">
        <v>100</v>
      </c>
      <c r="AL353" s="369">
        <v>8.5000000000000006E-3</v>
      </c>
      <c r="AM353" s="369" t="s">
        <v>34</v>
      </c>
      <c r="AN353" s="369" t="s">
        <v>2402</v>
      </c>
      <c r="AO353" s="367" t="s">
        <v>1326</v>
      </c>
      <c r="AP353" s="370" t="s">
        <v>17</v>
      </c>
      <c r="AQ353" s="376" t="s">
        <v>17</v>
      </c>
      <c r="AR353" s="369">
        <v>2.2666666666666668E-3</v>
      </c>
      <c r="AS353" s="369">
        <v>2.2666666666666668E-3</v>
      </c>
      <c r="AT353" s="369"/>
      <c r="AW353" s="711"/>
      <c r="AX353" s="711"/>
      <c r="AY353" s="712"/>
      <c r="AZ353" s="712"/>
      <c r="BA353" s="712"/>
      <c r="BB353" s="713"/>
      <c r="BC353" s="712"/>
      <c r="BD353" s="712"/>
      <c r="BE353" s="712"/>
      <c r="BF353" s="712"/>
      <c r="BG353" s="713"/>
      <c r="BH353" s="713"/>
      <c r="BI353" s="714"/>
      <c r="BJ353" s="714"/>
      <c r="BK353" s="714"/>
      <c r="BL353" s="218"/>
      <c r="BM353" s="713"/>
      <c r="BN353" s="713"/>
      <c r="BO353" s="713"/>
      <c r="BP353" s="713"/>
      <c r="BQ353" s="713"/>
      <c r="BR353" s="713"/>
      <c r="BS353" s="713"/>
      <c r="BT353" s="716"/>
      <c r="BU353" s="717"/>
      <c r="BV353" s="715"/>
      <c r="BW353" s="718"/>
    </row>
    <row r="354" spans="2:75" ht="15.75" customHeight="1">
      <c r="B354" s="363" t="s">
        <v>891</v>
      </c>
      <c r="C354" s="364">
        <v>13614709000129</v>
      </c>
      <c r="D354" s="365" t="s">
        <v>14</v>
      </c>
      <c r="E354" s="365" t="s">
        <v>607</v>
      </c>
      <c r="F354" s="365"/>
      <c r="G354" s="366"/>
      <c r="H354" s="366" t="s">
        <v>34</v>
      </c>
      <c r="I354" s="366" t="s">
        <v>34</v>
      </c>
      <c r="J354" s="366" t="s">
        <v>608</v>
      </c>
      <c r="K354" s="367" t="s">
        <v>48</v>
      </c>
      <c r="L354" s="368"/>
      <c r="M354" s="368" t="s">
        <v>1421</v>
      </c>
      <c r="N354" s="367">
        <v>359890</v>
      </c>
      <c r="O354" s="367" t="s">
        <v>1323</v>
      </c>
      <c r="P354" s="371">
        <v>41646</v>
      </c>
      <c r="Q354" s="372">
        <v>180992194.43000001</v>
      </c>
      <c r="R354" s="372">
        <v>207906448.63380945</v>
      </c>
      <c r="S354" s="367">
        <v>32</v>
      </c>
      <c r="T354" s="369">
        <v>5.1912218003233868E-3</v>
      </c>
      <c r="U354" s="369">
        <v>6.7107937442553098E-2</v>
      </c>
      <c r="V354" s="369">
        <v>-0.16222116329091385</v>
      </c>
      <c r="W354" s="369">
        <v>-1.5903098248799297</v>
      </c>
      <c r="X354" s="369">
        <v>-6.9604808872336998E-2</v>
      </c>
      <c r="Y354" s="369">
        <v>-0.52782591012678681</v>
      </c>
      <c r="Z354" s="369">
        <v>-9.9886818552724632E-3</v>
      </c>
      <c r="AA354" s="369">
        <v>-5.6778905878783259E-2</v>
      </c>
      <c r="AB354" s="369">
        <v>0.19747970039119411</v>
      </c>
      <c r="AC354" s="373">
        <v>-1.2893401665774873</v>
      </c>
      <c r="AD354" s="575">
        <v>0</v>
      </c>
      <c r="AE354" s="370" t="s">
        <v>469</v>
      </c>
      <c r="AF354" s="370" t="s">
        <v>469</v>
      </c>
      <c r="AG354" s="374" t="s">
        <v>469</v>
      </c>
      <c r="AH354" s="374" t="s">
        <v>2321</v>
      </c>
      <c r="AI354" s="374">
        <v>1000</v>
      </c>
      <c r="AJ354" s="374">
        <v>1000</v>
      </c>
      <c r="AK354" s="374">
        <v>1000</v>
      </c>
      <c r="AL354" s="369">
        <v>0.01</v>
      </c>
      <c r="AM354" s="369" t="s">
        <v>34</v>
      </c>
      <c r="AN354" s="369" t="s">
        <v>668</v>
      </c>
      <c r="AO354" s="367" t="s">
        <v>1326</v>
      </c>
      <c r="AP354" s="370" t="s">
        <v>718</v>
      </c>
      <c r="AQ354" s="376" t="s">
        <v>661</v>
      </c>
      <c r="AR354" s="369">
        <v>2.6666666666666666E-3</v>
      </c>
      <c r="AS354" s="369">
        <v>2.6666666666666666E-3</v>
      </c>
      <c r="AT354" s="369"/>
      <c r="AW354" s="711"/>
      <c r="AX354" s="711"/>
      <c r="AY354" s="712"/>
      <c r="AZ354" s="712"/>
      <c r="BA354" s="712"/>
      <c r="BB354" s="713"/>
      <c r="BC354" s="712"/>
      <c r="BD354" s="712"/>
      <c r="BE354" s="712"/>
      <c r="BF354" s="712"/>
      <c r="BG354" s="713"/>
      <c r="BH354" s="713"/>
      <c r="BI354" s="714"/>
      <c r="BJ354" s="714"/>
      <c r="BK354" s="714"/>
      <c r="BL354" s="218"/>
      <c r="BM354" s="713"/>
      <c r="BN354" s="713"/>
      <c r="BO354" s="713"/>
      <c r="BP354" s="713"/>
      <c r="BQ354" s="713"/>
      <c r="BR354" s="713"/>
      <c r="BS354" s="713"/>
      <c r="BT354" s="716"/>
      <c r="BU354" s="717"/>
      <c r="BV354" s="715"/>
      <c r="BW354" s="718"/>
    </row>
    <row r="355" spans="2:75" ht="15.75" customHeight="1">
      <c r="B355" s="363" t="s">
        <v>892</v>
      </c>
      <c r="C355" s="364">
        <v>2546749000164</v>
      </c>
      <c r="D355" s="365" t="s">
        <v>11</v>
      </c>
      <c r="E355" s="365" t="s">
        <v>620</v>
      </c>
      <c r="F355" s="365" t="s">
        <v>674</v>
      </c>
      <c r="G355" s="366" t="s">
        <v>740</v>
      </c>
      <c r="H355" s="366" t="s">
        <v>34</v>
      </c>
      <c r="I355" s="366" t="s">
        <v>1306</v>
      </c>
      <c r="J355" s="366" t="s">
        <v>608</v>
      </c>
      <c r="K355" s="367" t="s">
        <v>48</v>
      </c>
      <c r="L355" s="368"/>
      <c r="M355" s="368" t="s">
        <v>1421</v>
      </c>
      <c r="N355" s="367">
        <v>62812</v>
      </c>
      <c r="O355" s="367" t="s">
        <v>1323</v>
      </c>
      <c r="P355" s="371">
        <v>36131</v>
      </c>
      <c r="Q355" s="372">
        <v>145394931.19999999</v>
      </c>
      <c r="R355" s="372">
        <v>46306555.997579381</v>
      </c>
      <c r="S355" s="367">
        <v>0</v>
      </c>
      <c r="T355" s="369">
        <v>8.3969510283433912E-2</v>
      </c>
      <c r="U355" s="369">
        <v>1.0854902487178391</v>
      </c>
      <c r="V355" s="369">
        <v>0.1169801406414126</v>
      </c>
      <c r="W355" s="369">
        <v>1.1467965289106912</v>
      </c>
      <c r="X355" s="369">
        <v>0.1461682127542403</v>
      </c>
      <c r="Y355" s="369">
        <v>1.1084201103133109</v>
      </c>
      <c r="Z355" s="369">
        <v>0.13745374979630354</v>
      </c>
      <c r="AA355" s="369">
        <v>0.7813316747344996</v>
      </c>
      <c r="AB355" s="369">
        <v>1.1691609583938696E-2</v>
      </c>
      <c r="AC355" s="373">
        <v>1.1605551576204307</v>
      </c>
      <c r="AD355" s="575">
        <v>2536364000116</v>
      </c>
      <c r="AE355" s="370" t="s">
        <v>2403</v>
      </c>
      <c r="AF355" s="370" t="s">
        <v>2403</v>
      </c>
      <c r="AG355" s="374" t="s">
        <v>721</v>
      </c>
      <c r="AH355" s="374" t="s">
        <v>2321</v>
      </c>
      <c r="AI355" s="374">
        <v>1000</v>
      </c>
      <c r="AJ355" s="374">
        <v>1000</v>
      </c>
      <c r="AK355" s="374">
        <v>1000</v>
      </c>
      <c r="AL355" s="369">
        <v>3.4999999999999996E-3</v>
      </c>
      <c r="AM355" s="369" t="s">
        <v>34</v>
      </c>
      <c r="AN355" s="369" t="s">
        <v>64</v>
      </c>
      <c r="AO355" s="367" t="s">
        <v>1326</v>
      </c>
      <c r="AP355" s="370" t="s">
        <v>11</v>
      </c>
      <c r="AQ355" s="376" t="s">
        <v>664</v>
      </c>
      <c r="AR355" s="369">
        <v>8.166666666666666E-4</v>
      </c>
      <c r="AS355" s="369">
        <v>8.166666666666666E-4</v>
      </c>
      <c r="AT355" s="369"/>
      <c r="AW355" s="711"/>
      <c r="AX355" s="711"/>
      <c r="AY355" s="712"/>
      <c r="AZ355" s="712"/>
      <c r="BA355" s="712"/>
      <c r="BB355" s="713"/>
      <c r="BC355" s="712"/>
      <c r="BD355" s="712"/>
      <c r="BE355" s="712"/>
      <c r="BF355" s="712"/>
      <c r="BG355" s="713"/>
      <c r="BH355" s="713"/>
      <c r="BI355" s="714"/>
      <c r="BJ355" s="714"/>
      <c r="BK355" s="714"/>
      <c r="BL355" s="218"/>
      <c r="BM355" s="713"/>
      <c r="BN355" s="713"/>
      <c r="BO355" s="713"/>
      <c r="BP355" s="713"/>
      <c r="BQ355" s="713"/>
      <c r="BR355" s="713"/>
      <c r="BS355" s="713"/>
      <c r="BT355" s="716"/>
      <c r="BU355" s="717"/>
      <c r="BV355" s="715"/>
      <c r="BW355" s="718"/>
    </row>
    <row r="356" spans="2:75" ht="15.75" customHeight="1">
      <c r="B356" s="363" t="s">
        <v>158</v>
      </c>
      <c r="C356" s="364">
        <v>12796232000187</v>
      </c>
      <c r="D356" s="365" t="s">
        <v>11</v>
      </c>
      <c r="E356" s="365" t="s">
        <v>620</v>
      </c>
      <c r="F356" s="365" t="s">
        <v>665</v>
      </c>
      <c r="G356" s="366" t="s">
        <v>740</v>
      </c>
      <c r="H356" s="366" t="s">
        <v>34</v>
      </c>
      <c r="I356" s="366" t="s">
        <v>1306</v>
      </c>
      <c r="J356" s="366" t="s">
        <v>608</v>
      </c>
      <c r="K356" s="367" t="s">
        <v>48</v>
      </c>
      <c r="L356" s="368"/>
      <c r="M356" s="368" t="s">
        <v>1421</v>
      </c>
      <c r="N356" s="367">
        <v>412171</v>
      </c>
      <c r="O356" s="367" t="s">
        <v>1323</v>
      </c>
      <c r="P356" s="371">
        <v>42390</v>
      </c>
      <c r="Q356" s="372">
        <v>1413798622.79</v>
      </c>
      <c r="R356" s="372">
        <v>739604804.45396841</v>
      </c>
      <c r="S356" s="367">
        <v>5</v>
      </c>
      <c r="T356" s="369">
        <v>9.2784528855867521E-2</v>
      </c>
      <c r="U356" s="369">
        <v>1.1994437143310726</v>
      </c>
      <c r="V356" s="369">
        <v>0.13351492020821554</v>
      </c>
      <c r="W356" s="369">
        <v>1.3088926565913601</v>
      </c>
      <c r="X356" s="369">
        <v>0.20492068950091236</v>
      </c>
      <c r="Y356" s="369">
        <v>1.5539508144905589</v>
      </c>
      <c r="Z356" s="369">
        <v>0.1776189800701331</v>
      </c>
      <c r="AA356" s="369">
        <v>1.0096438647071593</v>
      </c>
      <c r="AB356" s="369">
        <v>7.9798189253412477E-3</v>
      </c>
      <c r="AC356" s="373">
        <v>3.5381863156013429</v>
      </c>
      <c r="AD356" s="575">
        <v>0</v>
      </c>
      <c r="AE356" s="370" t="s">
        <v>2403</v>
      </c>
      <c r="AF356" s="370" t="s">
        <v>2403</v>
      </c>
      <c r="AG356" s="374" t="s">
        <v>721</v>
      </c>
      <c r="AH356" s="374" t="s">
        <v>2321</v>
      </c>
      <c r="AI356" s="374">
        <v>1000</v>
      </c>
      <c r="AJ356" s="374">
        <v>1000</v>
      </c>
      <c r="AK356" s="374">
        <v>1000</v>
      </c>
      <c r="AL356" s="369">
        <v>5.0000000000000001E-3</v>
      </c>
      <c r="AM356" s="369" t="s">
        <v>34</v>
      </c>
      <c r="AN356" s="369" t="s">
        <v>64</v>
      </c>
      <c r="AO356" s="367" t="s">
        <v>1326</v>
      </c>
      <c r="AP356" s="370" t="s">
        <v>11</v>
      </c>
      <c r="AQ356" s="376" t="s">
        <v>664</v>
      </c>
      <c r="AR356" s="369">
        <v>1.5E-3</v>
      </c>
      <c r="AS356" s="369">
        <v>1.5E-3</v>
      </c>
      <c r="AT356" s="369"/>
      <c r="AW356" s="711"/>
      <c r="AX356" s="711"/>
      <c r="AY356" s="712"/>
      <c r="AZ356" s="712"/>
      <c r="BA356" s="712"/>
      <c r="BB356" s="713"/>
      <c r="BC356" s="712"/>
      <c r="BD356" s="712"/>
      <c r="BE356" s="712"/>
      <c r="BF356" s="712"/>
      <c r="BG356" s="713"/>
      <c r="BH356" s="713"/>
      <c r="BI356" s="714"/>
      <c r="BJ356" s="714"/>
      <c r="BK356" s="714"/>
      <c r="BL356" s="218"/>
      <c r="BM356" s="713"/>
      <c r="BN356" s="713"/>
      <c r="BO356" s="713"/>
      <c r="BP356" s="713"/>
      <c r="BQ356" s="713"/>
      <c r="BR356" s="713"/>
      <c r="BS356" s="713"/>
      <c r="BT356" s="716"/>
      <c r="BU356" s="717"/>
      <c r="BV356" s="715"/>
      <c r="BW356" s="718"/>
    </row>
    <row r="357" spans="2:75" ht="15.75" customHeight="1">
      <c r="B357" s="363" t="s">
        <v>159</v>
      </c>
      <c r="C357" s="364">
        <v>11888706000158</v>
      </c>
      <c r="D357" s="365" t="s">
        <v>14</v>
      </c>
      <c r="E357" s="365" t="s">
        <v>607</v>
      </c>
      <c r="F357" s="365"/>
      <c r="G357" s="366"/>
      <c r="H357" s="366" t="s">
        <v>34</v>
      </c>
      <c r="I357" s="366" t="s">
        <v>34</v>
      </c>
      <c r="J357" s="366" t="s">
        <v>608</v>
      </c>
      <c r="K357" s="367" t="s">
        <v>48</v>
      </c>
      <c r="L357" s="368"/>
      <c r="M357" s="368" t="s">
        <v>1421</v>
      </c>
      <c r="N357" s="367">
        <v>372986</v>
      </c>
      <c r="O357" s="367" t="s">
        <v>1323</v>
      </c>
      <c r="P357" s="371">
        <v>41407</v>
      </c>
      <c r="Q357" s="372">
        <v>28074906.079999998</v>
      </c>
      <c r="R357" s="372">
        <v>36168032.571666665</v>
      </c>
      <c r="S357" s="367">
        <v>33</v>
      </c>
      <c r="T357" s="369">
        <v>-6.0989605936087044E-3</v>
      </c>
      <c r="U357" s="369">
        <v>-7.8842453997051878E-2</v>
      </c>
      <c r="V357" s="369">
        <v>-0.17307448120312563</v>
      </c>
      <c r="W357" s="369">
        <v>-1.696708631041755</v>
      </c>
      <c r="X357" s="369">
        <v>-9.2536928019457232E-2</v>
      </c>
      <c r="Y357" s="369">
        <v>-0.70172433548077418</v>
      </c>
      <c r="Z357" s="369">
        <v>2.1395938224812117E-2</v>
      </c>
      <c r="AA357" s="369">
        <v>0.12162144918186812</v>
      </c>
      <c r="AB357" s="369">
        <v>0.21648872980951789</v>
      </c>
      <c r="AC357" s="373">
        <v>-1.2181137666789257</v>
      </c>
      <c r="AD357" s="575">
        <v>0</v>
      </c>
      <c r="AE357" s="370" t="s">
        <v>2403</v>
      </c>
      <c r="AF357" s="370" t="s">
        <v>2403</v>
      </c>
      <c r="AG357" s="374" t="s">
        <v>721</v>
      </c>
      <c r="AH357" s="374" t="s">
        <v>2318</v>
      </c>
      <c r="AI357" s="374">
        <v>50000</v>
      </c>
      <c r="AJ357" s="374">
        <v>1000</v>
      </c>
      <c r="AK357" s="374">
        <v>1000</v>
      </c>
      <c r="AL357" s="369">
        <v>0.01</v>
      </c>
      <c r="AM357" s="369">
        <v>0.2</v>
      </c>
      <c r="AN357" s="369" t="s">
        <v>668</v>
      </c>
      <c r="AO357" s="367" t="s">
        <v>1326</v>
      </c>
      <c r="AP357" s="370" t="s">
        <v>718</v>
      </c>
      <c r="AQ357" s="376" t="s">
        <v>672</v>
      </c>
      <c r="AR357" s="369">
        <v>2.3333333333333331E-3</v>
      </c>
      <c r="AS357" s="369">
        <v>2.3333333333333331E-3</v>
      </c>
      <c r="AT357" s="369"/>
      <c r="AW357" s="711"/>
      <c r="AX357" s="711"/>
      <c r="AY357" s="712"/>
      <c r="AZ357" s="712"/>
      <c r="BA357" s="712"/>
      <c r="BB357" s="713"/>
      <c r="BC357" s="712"/>
      <c r="BD357" s="712"/>
      <c r="BE357" s="712"/>
      <c r="BF357" s="712"/>
      <c r="BG357" s="713"/>
      <c r="BH357" s="713"/>
      <c r="BI357" s="714"/>
      <c r="BJ357" s="714"/>
      <c r="BK357" s="714"/>
      <c r="BL357" s="218"/>
      <c r="BM357" s="713"/>
      <c r="BN357" s="713"/>
      <c r="BO357" s="713"/>
      <c r="BP357" s="713"/>
      <c r="BQ357" s="713"/>
      <c r="BR357" s="713"/>
      <c r="BS357" s="713"/>
      <c r="BT357" s="716"/>
      <c r="BU357" s="717"/>
      <c r="BV357" s="715"/>
      <c r="BW357" s="718"/>
    </row>
    <row r="358" spans="2:75" ht="15.75" customHeight="1">
      <c r="B358" s="363" t="s">
        <v>893</v>
      </c>
      <c r="C358" s="364">
        <v>18623754000163</v>
      </c>
      <c r="D358" s="365" t="s">
        <v>11</v>
      </c>
      <c r="E358" s="365" t="s">
        <v>620</v>
      </c>
      <c r="F358" s="365" t="s">
        <v>665</v>
      </c>
      <c r="G358" s="366" t="s">
        <v>740</v>
      </c>
      <c r="H358" s="366" t="s">
        <v>34</v>
      </c>
      <c r="I358" s="366"/>
      <c r="J358" s="366" t="s">
        <v>608</v>
      </c>
      <c r="K358" s="367" t="s">
        <v>48</v>
      </c>
      <c r="L358" s="368"/>
      <c r="M358" s="368" t="s">
        <v>34</v>
      </c>
      <c r="N358" s="367">
        <v>450944</v>
      </c>
      <c r="O358" s="367" t="s">
        <v>1323</v>
      </c>
      <c r="P358" s="371">
        <v>43010</v>
      </c>
      <c r="Q358" s="372">
        <v>8213476.8200000003</v>
      </c>
      <c r="R358" s="372">
        <v>8988191.784007933</v>
      </c>
      <c r="S358" s="367">
        <v>91</v>
      </c>
      <c r="T358" s="369">
        <v>7.9296088067409176E-2</v>
      </c>
      <c r="U358" s="369">
        <v>1.0250760075663459</v>
      </c>
      <c r="V358" s="369">
        <v>0.10354255978368831</v>
      </c>
      <c r="W358" s="369">
        <v>1.015063304791626</v>
      </c>
      <c r="X358" s="369">
        <v>0.14865146447362765</v>
      </c>
      <c r="Y358" s="369">
        <v>1.127251059210298</v>
      </c>
      <c r="Z358" s="369">
        <v>0.19850144639247969</v>
      </c>
      <c r="AA358" s="369">
        <v>1.1283465731338493</v>
      </c>
      <c r="AB358" s="369">
        <v>6.5365339550275021E-3</v>
      </c>
      <c r="AC358" s="373">
        <v>0.21631507183287216</v>
      </c>
      <c r="AD358" s="575">
        <v>18652141000154</v>
      </c>
      <c r="AE358" s="370" t="s">
        <v>2403</v>
      </c>
      <c r="AF358" s="370" t="s">
        <v>2403</v>
      </c>
      <c r="AG358" s="374" t="s">
        <v>721</v>
      </c>
      <c r="AH358" s="374" t="s">
        <v>2318</v>
      </c>
      <c r="AI358" s="374">
        <v>1000</v>
      </c>
      <c r="AJ358" s="374">
        <v>1000</v>
      </c>
      <c r="AK358" s="374">
        <v>1000</v>
      </c>
      <c r="AL358" s="369">
        <v>8.0000000000000002E-3</v>
      </c>
      <c r="AM358" s="369">
        <v>0.2</v>
      </c>
      <c r="AN358" s="369" t="s">
        <v>64</v>
      </c>
      <c r="AO358" s="367" t="s">
        <v>1326</v>
      </c>
      <c r="AP358" s="370" t="s">
        <v>13</v>
      </c>
      <c r="AQ358" s="376" t="s">
        <v>688</v>
      </c>
      <c r="AR358" s="369">
        <v>1.8666666666666664E-3</v>
      </c>
      <c r="AS358" s="369">
        <v>1.8666666666666664E-3</v>
      </c>
      <c r="AT358" s="369"/>
      <c r="AW358" s="711"/>
      <c r="AX358" s="711"/>
      <c r="AY358" s="712"/>
      <c r="AZ358" s="712"/>
      <c r="BA358" s="712"/>
      <c r="BB358" s="713"/>
      <c r="BC358" s="712"/>
      <c r="BD358" s="712"/>
      <c r="BE358" s="712"/>
      <c r="BF358" s="712"/>
      <c r="BG358" s="713"/>
      <c r="BH358" s="713"/>
      <c r="BI358" s="714"/>
      <c r="BJ358" s="714"/>
      <c r="BK358" s="714"/>
      <c r="BL358" s="218"/>
      <c r="BM358" s="713"/>
      <c r="BN358" s="713"/>
      <c r="BO358" s="713"/>
      <c r="BP358" s="713"/>
      <c r="BQ358" s="713"/>
      <c r="BR358" s="713"/>
      <c r="BS358" s="713"/>
      <c r="BT358" s="716"/>
      <c r="BU358" s="717"/>
      <c r="BV358" s="715"/>
      <c r="BW358" s="718"/>
    </row>
    <row r="359" spans="2:75" ht="15.75" customHeight="1">
      <c r="B359" s="363" t="s">
        <v>894</v>
      </c>
      <c r="C359" s="364">
        <v>5461732000100</v>
      </c>
      <c r="D359" s="365" t="s">
        <v>13</v>
      </c>
      <c r="E359" s="365" t="s">
        <v>615</v>
      </c>
      <c r="F359" s="365" t="s">
        <v>619</v>
      </c>
      <c r="G359" s="366" t="s">
        <v>34</v>
      </c>
      <c r="H359" s="366" t="s">
        <v>867</v>
      </c>
      <c r="I359" s="366" t="s">
        <v>34</v>
      </c>
      <c r="J359" s="366"/>
      <c r="K359" s="367" t="s">
        <v>48</v>
      </c>
      <c r="L359" s="368"/>
      <c r="M359" s="368" t="s">
        <v>1421</v>
      </c>
      <c r="N359" s="367">
        <v>125970</v>
      </c>
      <c r="O359" s="367" t="s">
        <v>1323</v>
      </c>
      <c r="P359" s="371">
        <v>37903</v>
      </c>
      <c r="Q359" s="372">
        <v>74940807.170000002</v>
      </c>
      <c r="R359" s="372">
        <v>102094524.2872619</v>
      </c>
      <c r="S359" s="367">
        <v>32</v>
      </c>
      <c r="T359" s="369">
        <v>5.3469312123658685E-2</v>
      </c>
      <c r="U359" s="369">
        <v>0.69120823403602316</v>
      </c>
      <c r="V359" s="369">
        <v>2.0711450351837746E-2</v>
      </c>
      <c r="W359" s="369">
        <v>0.20304146705552142</v>
      </c>
      <c r="X359" s="369">
        <v>6.9576272208385914E-2</v>
      </c>
      <c r="Y359" s="369">
        <v>0.52760951142005974</v>
      </c>
      <c r="Z359" s="369">
        <v>0.14515485421433794</v>
      </c>
      <c r="AA359" s="369">
        <v>0.82510724885426712</v>
      </c>
      <c r="AB359" s="369">
        <v>5.5060869402369095E-2</v>
      </c>
      <c r="AC359" s="373">
        <v>-1.364676315935391</v>
      </c>
      <c r="AD359" s="575">
        <v>0</v>
      </c>
      <c r="AE359" s="370" t="s">
        <v>2403</v>
      </c>
      <c r="AF359" s="370" t="s">
        <v>2403</v>
      </c>
      <c r="AG359" s="374" t="s">
        <v>721</v>
      </c>
      <c r="AH359" s="374" t="s">
        <v>2318</v>
      </c>
      <c r="AI359" s="374">
        <v>10000</v>
      </c>
      <c r="AJ359" s="374">
        <v>1000</v>
      </c>
      <c r="AK359" s="374">
        <v>1000</v>
      </c>
      <c r="AL359" s="369">
        <v>1.3000000000000001E-2</v>
      </c>
      <c r="AM359" s="369">
        <v>0.2</v>
      </c>
      <c r="AN359" s="369" t="s">
        <v>64</v>
      </c>
      <c r="AO359" s="367" t="s">
        <v>1326</v>
      </c>
      <c r="AP359" s="370" t="s">
        <v>13</v>
      </c>
      <c r="AQ359" s="376" t="s">
        <v>688</v>
      </c>
      <c r="AR359" s="369">
        <v>3.0333333333333328E-3</v>
      </c>
      <c r="AS359" s="369">
        <v>3.0333333333333328E-3</v>
      </c>
      <c r="AT359" s="369"/>
      <c r="AW359" s="711"/>
      <c r="AX359" s="711"/>
      <c r="AY359" s="712"/>
      <c r="AZ359" s="712"/>
      <c r="BA359" s="712"/>
      <c r="BB359" s="713"/>
      <c r="BC359" s="712"/>
      <c r="BD359" s="712"/>
      <c r="BE359" s="712"/>
      <c r="BF359" s="712"/>
      <c r="BG359" s="713"/>
      <c r="BH359" s="713"/>
      <c r="BI359" s="714"/>
      <c r="BJ359" s="714"/>
      <c r="BK359" s="714"/>
      <c r="BL359" s="218"/>
      <c r="BM359" s="713"/>
      <c r="BN359" s="713"/>
      <c r="BO359" s="713"/>
      <c r="BP359" s="713"/>
      <c r="BQ359" s="713"/>
      <c r="BR359" s="713"/>
      <c r="BS359" s="713"/>
      <c r="BT359" s="716"/>
      <c r="BU359" s="717"/>
      <c r="BV359" s="715"/>
      <c r="BW359" s="718"/>
    </row>
    <row r="360" spans="2:75" ht="15.75" customHeight="1">
      <c r="B360" s="363" t="s">
        <v>895</v>
      </c>
      <c r="C360" s="364">
        <v>18623722000168</v>
      </c>
      <c r="D360" s="365" t="s">
        <v>11</v>
      </c>
      <c r="E360" s="365" t="s">
        <v>621</v>
      </c>
      <c r="F360" s="365" t="s">
        <v>694</v>
      </c>
      <c r="G360" s="366" t="s">
        <v>740</v>
      </c>
      <c r="H360" s="366" t="s">
        <v>34</v>
      </c>
      <c r="I360" s="366"/>
      <c r="J360" s="366" t="s">
        <v>608</v>
      </c>
      <c r="K360" s="367" t="s">
        <v>48</v>
      </c>
      <c r="L360" s="368"/>
      <c r="M360" s="368" t="s">
        <v>34</v>
      </c>
      <c r="N360" s="367">
        <v>405469</v>
      </c>
      <c r="O360" s="367" t="s">
        <v>1323</v>
      </c>
      <c r="P360" s="371">
        <v>42250</v>
      </c>
      <c r="Q360" s="372">
        <v>862376750.73000002</v>
      </c>
      <c r="R360" s="372">
        <v>931954008.06758106</v>
      </c>
      <c r="S360" s="367">
        <v>31</v>
      </c>
      <c r="T360" s="369">
        <v>6.90825563996047E-2</v>
      </c>
      <c r="U360" s="369">
        <v>0.8930436902055543</v>
      </c>
      <c r="V360" s="369">
        <v>0.10546974922822083</v>
      </c>
      <c r="W360" s="369">
        <v>1.0339562053594067</v>
      </c>
      <c r="X360" s="369">
        <v>0.19307537887495396</v>
      </c>
      <c r="Y360" s="369">
        <v>1.4641256721882743</v>
      </c>
      <c r="Z360" s="369">
        <v>0.28262173440858152</v>
      </c>
      <c r="AA360" s="369">
        <v>1.6065135610273789</v>
      </c>
      <c r="AB360" s="369">
        <v>3.1562703082645943E-2</v>
      </c>
      <c r="AC360" s="373">
        <v>0.1151358937099128</v>
      </c>
      <c r="AD360" s="575">
        <v>0</v>
      </c>
      <c r="AE360" s="370" t="s">
        <v>2403</v>
      </c>
      <c r="AF360" s="370" t="s">
        <v>2403</v>
      </c>
      <c r="AG360" s="374" t="s">
        <v>721</v>
      </c>
      <c r="AH360" s="374" t="s">
        <v>2321</v>
      </c>
      <c r="AI360" s="374">
        <v>1000</v>
      </c>
      <c r="AJ360" s="374">
        <v>1000</v>
      </c>
      <c r="AK360" s="374">
        <v>1000</v>
      </c>
      <c r="AL360" s="369">
        <v>8.0000000000000002E-3</v>
      </c>
      <c r="AM360" s="369">
        <v>0.2</v>
      </c>
      <c r="AN360" s="369" t="s">
        <v>636</v>
      </c>
      <c r="AO360" s="367" t="s">
        <v>1326</v>
      </c>
      <c r="AP360" s="370" t="s">
        <v>13</v>
      </c>
      <c r="AQ360" s="376" t="s">
        <v>673</v>
      </c>
      <c r="AR360" s="369">
        <v>2.8E-3</v>
      </c>
      <c r="AS360" s="369">
        <v>2.8E-3</v>
      </c>
      <c r="AT360" s="369"/>
      <c r="AW360" s="711"/>
      <c r="AX360" s="711"/>
      <c r="AY360" s="712"/>
      <c r="AZ360" s="712"/>
      <c r="BA360" s="712"/>
      <c r="BB360" s="713"/>
      <c r="BC360" s="712"/>
      <c r="BD360" s="712"/>
      <c r="BE360" s="712"/>
      <c r="BF360" s="712"/>
      <c r="BG360" s="713"/>
      <c r="BH360" s="713"/>
      <c r="BI360" s="714"/>
      <c r="BJ360" s="714"/>
      <c r="BK360" s="714"/>
      <c r="BL360" s="218"/>
      <c r="BM360" s="713"/>
      <c r="BN360" s="713"/>
      <c r="BO360" s="713"/>
      <c r="BP360" s="713"/>
      <c r="BQ360" s="713"/>
      <c r="BR360" s="713"/>
      <c r="BS360" s="713"/>
      <c r="BT360" s="716"/>
      <c r="BU360" s="717"/>
      <c r="BV360" s="715"/>
      <c r="BW360" s="718"/>
    </row>
    <row r="361" spans="2:75" ht="15.75" customHeight="1">
      <c r="B361" s="363" t="s">
        <v>160</v>
      </c>
      <c r="C361" s="364">
        <v>23714047000112</v>
      </c>
      <c r="D361" s="365" t="s">
        <v>11</v>
      </c>
      <c r="E361" s="365" t="s">
        <v>620</v>
      </c>
      <c r="F361" s="365" t="s">
        <v>665</v>
      </c>
      <c r="G361" s="366" t="s">
        <v>740</v>
      </c>
      <c r="H361" s="366" t="s">
        <v>34</v>
      </c>
      <c r="I361" s="366" t="s">
        <v>1306</v>
      </c>
      <c r="J361" s="366" t="s">
        <v>608</v>
      </c>
      <c r="K361" s="367" t="s">
        <v>48</v>
      </c>
      <c r="L361" s="368"/>
      <c r="M361" s="368" t="s">
        <v>34</v>
      </c>
      <c r="N361" s="367">
        <v>474045</v>
      </c>
      <c r="O361" s="367" t="s">
        <v>1323</v>
      </c>
      <c r="P361" s="371">
        <v>43342</v>
      </c>
      <c r="Q361" s="372">
        <v>204482853.86000001</v>
      </c>
      <c r="R361" s="372">
        <v>103848875.24484126</v>
      </c>
      <c r="S361" s="367">
        <v>31</v>
      </c>
      <c r="T361" s="369">
        <v>0.10114109912272218</v>
      </c>
      <c r="U361" s="369">
        <v>1.3074707292175192</v>
      </c>
      <c r="V361" s="369">
        <v>0.14290300392529298</v>
      </c>
      <c r="W361" s="369">
        <v>1.4009272682855778</v>
      </c>
      <c r="X361" s="369">
        <v>0.21013603455960128</v>
      </c>
      <c r="Y361" s="369">
        <v>1.5934997234930484</v>
      </c>
      <c r="Z361" s="369">
        <v>0.19094886652606191</v>
      </c>
      <c r="AA361" s="369">
        <v>1.0854152607153871</v>
      </c>
      <c r="AB361" s="369">
        <v>1.3297108047668068E-2</v>
      </c>
      <c r="AC361" s="373">
        <v>2.7481567091282195</v>
      </c>
      <c r="AD361" s="575">
        <v>0</v>
      </c>
      <c r="AE361" s="370" t="s">
        <v>2403</v>
      </c>
      <c r="AF361" s="370" t="s">
        <v>2403</v>
      </c>
      <c r="AG361" s="374" t="s">
        <v>721</v>
      </c>
      <c r="AH361" s="374" t="s">
        <v>2318</v>
      </c>
      <c r="AI361" s="374">
        <v>1000</v>
      </c>
      <c r="AJ361" s="374">
        <v>1000</v>
      </c>
      <c r="AK361" s="374">
        <v>1000</v>
      </c>
      <c r="AL361" s="369">
        <v>2.5000000000000001E-3</v>
      </c>
      <c r="AM361" s="369">
        <v>0.2</v>
      </c>
      <c r="AN361" s="369" t="s">
        <v>64</v>
      </c>
      <c r="AO361" s="367" t="s">
        <v>1326</v>
      </c>
      <c r="AP361" s="370" t="s">
        <v>11</v>
      </c>
      <c r="AQ361" s="376" t="s">
        <v>664</v>
      </c>
      <c r="AR361" s="369">
        <v>1.5E-3</v>
      </c>
      <c r="AS361" s="369">
        <v>1.5E-3</v>
      </c>
      <c r="AT361" s="369"/>
      <c r="AW361" s="711"/>
      <c r="AX361" s="711"/>
      <c r="AY361" s="712"/>
      <c r="AZ361" s="712"/>
      <c r="BA361" s="712"/>
      <c r="BB361" s="713"/>
      <c r="BC361" s="712"/>
      <c r="BD361" s="712"/>
      <c r="BE361" s="712"/>
      <c r="BF361" s="712"/>
      <c r="BG361" s="713"/>
      <c r="BH361" s="713"/>
      <c r="BI361" s="714"/>
      <c r="BJ361" s="714"/>
      <c r="BK361" s="714"/>
      <c r="BL361" s="218"/>
      <c r="BM361" s="713"/>
      <c r="BN361" s="713"/>
      <c r="BO361" s="713"/>
      <c r="BP361" s="713"/>
      <c r="BQ361" s="713"/>
      <c r="BR361" s="713"/>
      <c r="BS361" s="713"/>
      <c r="BT361" s="716"/>
      <c r="BU361" s="717"/>
      <c r="BV361" s="715"/>
      <c r="BW361" s="718"/>
    </row>
    <row r="362" spans="2:75" ht="15.75" customHeight="1">
      <c r="B362" s="363" t="s">
        <v>161</v>
      </c>
      <c r="C362" s="364">
        <v>11447124000136</v>
      </c>
      <c r="D362" s="365" t="s">
        <v>11</v>
      </c>
      <c r="E362" s="365" t="s">
        <v>620</v>
      </c>
      <c r="F362" s="365" t="s">
        <v>665</v>
      </c>
      <c r="G362" s="366" t="s">
        <v>740</v>
      </c>
      <c r="H362" s="366" t="s">
        <v>34</v>
      </c>
      <c r="I362" s="366" t="s">
        <v>1306</v>
      </c>
      <c r="J362" s="366" t="s">
        <v>608</v>
      </c>
      <c r="K362" s="367" t="s">
        <v>48</v>
      </c>
      <c r="L362" s="368"/>
      <c r="M362" s="368" t="s">
        <v>34</v>
      </c>
      <c r="N362" s="367">
        <v>284211</v>
      </c>
      <c r="O362" s="367" t="s">
        <v>1323</v>
      </c>
      <c r="P362" s="371">
        <v>40771</v>
      </c>
      <c r="Q362" s="372">
        <v>684214366.98000002</v>
      </c>
      <c r="R362" s="372">
        <v>619685311.5521028</v>
      </c>
      <c r="S362" s="367">
        <v>31</v>
      </c>
      <c r="T362" s="369">
        <v>9.7754495066614933E-2</v>
      </c>
      <c r="U362" s="369">
        <v>1.2636914375822084</v>
      </c>
      <c r="V362" s="369">
        <v>0.1380179698630335</v>
      </c>
      <c r="W362" s="369">
        <v>1.3530376002146332</v>
      </c>
      <c r="X362" s="369">
        <v>0.20818917569990658</v>
      </c>
      <c r="Y362" s="369">
        <v>1.5787363390925324</v>
      </c>
      <c r="Z362" s="369">
        <v>0.18589107218022738</v>
      </c>
      <c r="AA362" s="369">
        <v>1.0566651179761029</v>
      </c>
      <c r="AB362" s="369">
        <v>8.6946809779191551E-3</v>
      </c>
      <c r="AC362" s="373">
        <v>3.7041930272784342</v>
      </c>
      <c r="AD362" s="575">
        <v>0</v>
      </c>
      <c r="AE362" s="370" t="s">
        <v>2403</v>
      </c>
      <c r="AF362" s="370" t="s">
        <v>2403</v>
      </c>
      <c r="AG362" s="374" t="s">
        <v>721</v>
      </c>
      <c r="AH362" s="374" t="s">
        <v>2321</v>
      </c>
      <c r="AI362" s="374">
        <v>1000</v>
      </c>
      <c r="AJ362" s="374">
        <v>1000</v>
      </c>
      <c r="AK362" s="374">
        <v>1000</v>
      </c>
      <c r="AL362" s="369">
        <v>5.0000000000000001E-3</v>
      </c>
      <c r="AM362" s="369" t="s">
        <v>34</v>
      </c>
      <c r="AN362" s="369" t="s">
        <v>64</v>
      </c>
      <c r="AO362" s="367" t="s">
        <v>1326</v>
      </c>
      <c r="AP362" s="370" t="s">
        <v>11</v>
      </c>
      <c r="AQ362" s="376" t="s">
        <v>664</v>
      </c>
      <c r="AR362" s="369">
        <v>1.5E-3</v>
      </c>
      <c r="AS362" s="369">
        <v>1.5E-3</v>
      </c>
      <c r="AT362" s="369"/>
      <c r="AW362" s="711"/>
      <c r="AX362" s="711"/>
      <c r="AY362" s="712"/>
      <c r="AZ362" s="712"/>
      <c r="BA362" s="712"/>
      <c r="BB362" s="713"/>
      <c r="BC362" s="712"/>
      <c r="BD362" s="712"/>
      <c r="BE362" s="712"/>
      <c r="BF362" s="712"/>
      <c r="BG362" s="713"/>
      <c r="BH362" s="713"/>
      <c r="BI362" s="714"/>
      <c r="BJ362" s="714"/>
      <c r="BK362" s="714"/>
      <c r="BL362" s="218"/>
      <c r="BM362" s="713"/>
      <c r="BN362" s="713"/>
      <c r="BO362" s="713"/>
      <c r="BP362" s="713"/>
      <c r="BQ362" s="713"/>
      <c r="BR362" s="713"/>
      <c r="BS362" s="713"/>
      <c r="BT362" s="716"/>
      <c r="BU362" s="717"/>
      <c r="BV362" s="715"/>
      <c r="BW362" s="718"/>
    </row>
    <row r="363" spans="2:75" ht="15.75" customHeight="1">
      <c r="B363" s="363" t="s">
        <v>896</v>
      </c>
      <c r="C363" s="364">
        <v>44479860000125</v>
      </c>
      <c r="D363" s="365" t="s">
        <v>14</v>
      </c>
      <c r="E363" s="365" t="s">
        <v>607</v>
      </c>
      <c r="F363" s="365"/>
      <c r="G363" s="366"/>
      <c r="H363" s="366" t="s">
        <v>34</v>
      </c>
      <c r="I363" s="366" t="s">
        <v>34</v>
      </c>
      <c r="J363" s="366" t="s">
        <v>611</v>
      </c>
      <c r="K363" s="367" t="s">
        <v>49</v>
      </c>
      <c r="L363" s="368"/>
      <c r="M363" s="368" t="s">
        <v>34</v>
      </c>
      <c r="N363" s="367">
        <v>631256</v>
      </c>
      <c r="O363" s="367" t="s">
        <v>1323</v>
      </c>
      <c r="P363" s="371">
        <v>44558</v>
      </c>
      <c r="Q363" s="372">
        <v>21716844.59</v>
      </c>
      <c r="R363" s="372" t="s">
        <v>1424</v>
      </c>
      <c r="S363" s="367">
        <v>15</v>
      </c>
      <c r="T363" s="369">
        <v>-0.19299215964243854</v>
      </c>
      <c r="U363" s="369">
        <v>-2.4948473161715388</v>
      </c>
      <c r="V363" s="369" t="s">
        <v>1424</v>
      </c>
      <c r="W363" s="369" t="s">
        <v>1424</v>
      </c>
      <c r="X363" s="369" t="s">
        <v>1424</v>
      </c>
      <c r="Y363" s="369" t="s">
        <v>1424</v>
      </c>
      <c r="Z363" s="369" t="s">
        <v>1424</v>
      </c>
      <c r="AA363" s="369" t="s">
        <v>1424</v>
      </c>
      <c r="AB363" s="369" t="s">
        <v>1424</v>
      </c>
      <c r="AC363" s="373" t="s">
        <v>1424</v>
      </c>
      <c r="AD363" s="575">
        <v>44417189000198</v>
      </c>
      <c r="AE363" s="370" t="s">
        <v>2404</v>
      </c>
      <c r="AF363" s="370" t="s">
        <v>2317</v>
      </c>
      <c r="AG363" s="374" t="s">
        <v>1458</v>
      </c>
      <c r="AH363" s="374" t="s">
        <v>2321</v>
      </c>
      <c r="AI363" s="374">
        <v>5000</v>
      </c>
      <c r="AJ363" s="374">
        <v>1000</v>
      </c>
      <c r="AK363" s="374">
        <v>5000</v>
      </c>
      <c r="AL363" s="369">
        <v>1.9E-2</v>
      </c>
      <c r="AM363" s="369">
        <v>0.2</v>
      </c>
      <c r="AN363" s="369" t="s">
        <v>2335</v>
      </c>
      <c r="AO363" s="367" t="s">
        <v>1326</v>
      </c>
      <c r="AP363" s="370" t="s">
        <v>718</v>
      </c>
      <c r="AQ363" s="376" t="s">
        <v>661</v>
      </c>
      <c r="AR363" s="369">
        <v>4.4327000000000004E-3</v>
      </c>
      <c r="AS363" s="369">
        <v>4.4327000000000004E-3</v>
      </c>
      <c r="AT363" s="369"/>
      <c r="AW363" s="711"/>
      <c r="AX363" s="711"/>
      <c r="AY363" s="712"/>
      <c r="AZ363" s="712"/>
      <c r="BA363" s="712"/>
      <c r="BB363" s="713"/>
      <c r="BC363" s="712"/>
      <c r="BD363" s="712"/>
      <c r="BE363" s="712"/>
      <c r="BF363" s="712"/>
      <c r="BG363" s="713"/>
      <c r="BH363" s="713"/>
      <c r="BI363" s="714"/>
      <c r="BJ363" s="714"/>
      <c r="BK363" s="714"/>
      <c r="BL363" s="218"/>
      <c r="BM363" s="713"/>
      <c r="BN363" s="713"/>
      <c r="BO363" s="713"/>
      <c r="BP363" s="713"/>
      <c r="BQ363" s="713"/>
      <c r="BR363" s="713"/>
      <c r="BS363" s="713"/>
      <c r="BT363" s="716"/>
      <c r="BU363" s="717"/>
      <c r="BV363" s="715"/>
      <c r="BW363" s="718"/>
    </row>
    <row r="364" spans="2:75" ht="15.75" customHeight="1">
      <c r="B364" s="363" t="s">
        <v>897</v>
      </c>
      <c r="C364" s="364">
        <v>44515610000101</v>
      </c>
      <c r="D364" s="365" t="s">
        <v>14</v>
      </c>
      <c r="E364" s="365" t="s">
        <v>607</v>
      </c>
      <c r="F364" s="365"/>
      <c r="G364" s="366"/>
      <c r="H364" s="366" t="s">
        <v>34</v>
      </c>
      <c r="I364" s="366" t="s">
        <v>34</v>
      </c>
      <c r="J364" s="366" t="s">
        <v>611</v>
      </c>
      <c r="K364" s="367" t="s">
        <v>48</v>
      </c>
      <c r="L364" s="368"/>
      <c r="M364" s="368" t="s">
        <v>34</v>
      </c>
      <c r="N364" s="367">
        <v>631507</v>
      </c>
      <c r="O364" s="367" t="s">
        <v>1323</v>
      </c>
      <c r="P364" s="371">
        <v>44568</v>
      </c>
      <c r="Q364" s="372">
        <v>23287705.890000001</v>
      </c>
      <c r="R364" s="372" t="s">
        <v>1424</v>
      </c>
      <c r="S364" s="367">
        <v>15</v>
      </c>
      <c r="T364" s="369" t="s">
        <v>1424</v>
      </c>
      <c r="U364" s="369" t="s">
        <v>1424</v>
      </c>
      <c r="V364" s="369" t="s">
        <v>1424</v>
      </c>
      <c r="W364" s="369" t="s">
        <v>1424</v>
      </c>
      <c r="X364" s="369" t="s">
        <v>1424</v>
      </c>
      <c r="Y364" s="369" t="s">
        <v>1424</v>
      </c>
      <c r="Z364" s="369" t="s">
        <v>1424</v>
      </c>
      <c r="AA364" s="369" t="s">
        <v>1424</v>
      </c>
      <c r="AB364" s="369" t="s">
        <v>1424</v>
      </c>
      <c r="AC364" s="373" t="s">
        <v>1424</v>
      </c>
      <c r="AD364" s="575">
        <v>44417189000198</v>
      </c>
      <c r="AE364" s="370" t="s">
        <v>2404</v>
      </c>
      <c r="AF364" s="370" t="s">
        <v>2317</v>
      </c>
      <c r="AG364" s="374" t="s">
        <v>1458</v>
      </c>
      <c r="AH364" s="374" t="s">
        <v>2321</v>
      </c>
      <c r="AI364" s="374">
        <v>5000</v>
      </c>
      <c r="AJ364" s="374">
        <v>1000</v>
      </c>
      <c r="AK364" s="374">
        <v>5000</v>
      </c>
      <c r="AL364" s="369">
        <v>1.9E-2</v>
      </c>
      <c r="AM364" s="369">
        <v>0.2</v>
      </c>
      <c r="AN364" s="369" t="s">
        <v>2335</v>
      </c>
      <c r="AO364" s="367" t="s">
        <v>1326</v>
      </c>
      <c r="AP364" s="370" t="s">
        <v>718</v>
      </c>
      <c r="AQ364" s="376" t="s">
        <v>661</v>
      </c>
      <c r="AR364" s="369">
        <v>4.4327000000000004E-3</v>
      </c>
      <c r="AS364" s="369">
        <v>4.4327000000000004E-3</v>
      </c>
      <c r="AT364" s="369"/>
      <c r="AW364" s="711"/>
      <c r="AX364" s="711"/>
      <c r="AY364" s="712"/>
      <c r="AZ364" s="712"/>
      <c r="BA364" s="712"/>
      <c r="BB364" s="713"/>
      <c r="BC364" s="712"/>
      <c r="BD364" s="712"/>
      <c r="BE364" s="712"/>
      <c r="BF364" s="712"/>
      <c r="BG364" s="713"/>
      <c r="BH364" s="713"/>
      <c r="BI364" s="714"/>
      <c r="BJ364" s="714"/>
      <c r="BK364" s="714"/>
      <c r="BL364" s="218"/>
      <c r="BM364" s="713"/>
      <c r="BN364" s="713"/>
      <c r="BO364" s="713"/>
      <c r="BP364" s="713"/>
      <c r="BQ364" s="713"/>
      <c r="BR364" s="713"/>
      <c r="BS364" s="713"/>
      <c r="BT364" s="716"/>
      <c r="BU364" s="717"/>
      <c r="BV364" s="715"/>
      <c r="BW364" s="718"/>
    </row>
    <row r="365" spans="2:75" ht="15.75" customHeight="1">
      <c r="B365" s="363" t="s">
        <v>1582</v>
      </c>
      <c r="C365" s="364">
        <v>28345337000150</v>
      </c>
      <c r="D365" s="365" t="s">
        <v>14</v>
      </c>
      <c r="E365" s="365" t="s">
        <v>614</v>
      </c>
      <c r="F365" s="365"/>
      <c r="G365" s="366"/>
      <c r="H365" s="366" t="s">
        <v>1340</v>
      </c>
      <c r="I365" s="366" t="s">
        <v>34</v>
      </c>
      <c r="J365" s="366" t="s">
        <v>608</v>
      </c>
      <c r="K365" s="367" t="s">
        <v>48</v>
      </c>
      <c r="L365" s="368"/>
      <c r="M365" s="368"/>
      <c r="N365" s="367">
        <v>455431</v>
      </c>
      <c r="O365" s="367" t="s">
        <v>1323</v>
      </c>
      <c r="P365" s="371">
        <v>43090</v>
      </c>
      <c r="Q365" s="372">
        <v>3239243.03</v>
      </c>
      <c r="R365" s="372">
        <v>5143909.4650000026</v>
      </c>
      <c r="S365" s="367">
        <v>31</v>
      </c>
      <c r="T365" s="369">
        <v>-5.7918110382457311E-2</v>
      </c>
      <c r="U365" s="369">
        <v>-0.65145789694404066</v>
      </c>
      <c r="V365" s="369">
        <v>-0.2143104451919754</v>
      </c>
      <c r="W365" s="369">
        <v>-1.9668787756446315</v>
      </c>
      <c r="X365" s="369">
        <v>-0.13348947766085417</v>
      </c>
      <c r="Y365" s="369">
        <v>-0.9386700340320665</v>
      </c>
      <c r="Z365" s="369">
        <v>-0.28188867449211996</v>
      </c>
      <c r="AA365" s="369">
        <v>-1.5403986149425328</v>
      </c>
      <c r="AB365" s="369">
        <v>0.20413064831004868</v>
      </c>
      <c r="AC365" s="373">
        <v>-1.5856928198699753</v>
      </c>
      <c r="AD365" s="575">
        <v>28345356000186</v>
      </c>
      <c r="AE365" s="370" t="s">
        <v>2405</v>
      </c>
      <c r="AF365" s="370" t="s">
        <v>2329</v>
      </c>
      <c r="AG365" s="374" t="s">
        <v>59</v>
      </c>
      <c r="AH365" s="374" t="s">
        <v>2318</v>
      </c>
      <c r="AI365" s="374">
        <v>100000</v>
      </c>
      <c r="AJ365" s="374">
        <v>50000</v>
      </c>
      <c r="AK365" s="374">
        <v>100000</v>
      </c>
      <c r="AL365" s="369">
        <v>1.9E-2</v>
      </c>
      <c r="AM365" s="369">
        <v>0.2</v>
      </c>
      <c r="AN365" s="369" t="s">
        <v>2349</v>
      </c>
      <c r="AO365" s="367" t="s">
        <v>1326</v>
      </c>
      <c r="AP365" s="370" t="s">
        <v>13</v>
      </c>
      <c r="AQ365" s="376" t="s">
        <v>676</v>
      </c>
      <c r="AR365" s="369" t="s">
        <v>34</v>
      </c>
      <c r="AS365" s="369" t="s">
        <v>34</v>
      </c>
      <c r="AT365" s="369"/>
      <c r="AW365" s="711"/>
      <c r="AX365" s="711"/>
      <c r="AY365" s="712"/>
      <c r="AZ365" s="712"/>
      <c r="BA365" s="712"/>
      <c r="BB365" s="712"/>
      <c r="BC365" s="712"/>
      <c r="BD365" s="712"/>
      <c r="BE365" s="712"/>
      <c r="BF365" s="712"/>
      <c r="BG365" s="713"/>
      <c r="BH365" s="713"/>
      <c r="BI365" s="714"/>
      <c r="BJ365" s="714"/>
      <c r="BK365" s="714"/>
      <c r="BL365" s="218"/>
      <c r="BM365" s="713"/>
      <c r="BN365" s="713"/>
      <c r="BO365" s="713"/>
      <c r="BP365" s="713"/>
      <c r="BQ365" s="713"/>
      <c r="BR365" s="713"/>
      <c r="BS365" s="713"/>
      <c r="BT365" s="713"/>
      <c r="BU365" s="713"/>
      <c r="BV365" s="715"/>
      <c r="BW365" s="712"/>
    </row>
    <row r="366" spans="2:75" ht="15.75" customHeight="1">
      <c r="B366" s="363" t="s">
        <v>162</v>
      </c>
      <c r="C366" s="364">
        <v>28246652000120</v>
      </c>
      <c r="D366" s="365" t="s">
        <v>14</v>
      </c>
      <c r="E366" s="365" t="s">
        <v>614</v>
      </c>
      <c r="F366" s="365"/>
      <c r="G366" s="366"/>
      <c r="H366" s="366" t="s">
        <v>1340</v>
      </c>
      <c r="I366" s="366" t="s">
        <v>34</v>
      </c>
      <c r="J366" s="366" t="s">
        <v>608</v>
      </c>
      <c r="K366" s="367" t="s">
        <v>48</v>
      </c>
      <c r="L366" s="368"/>
      <c r="M366" s="368" t="s">
        <v>34</v>
      </c>
      <c r="N366" s="367">
        <v>456217</v>
      </c>
      <c r="O366" s="367" t="s">
        <v>1323</v>
      </c>
      <c r="P366" s="371">
        <v>43090</v>
      </c>
      <c r="Q366" s="372">
        <v>2354019.84</v>
      </c>
      <c r="R366" s="372">
        <v>8065637.2043253947</v>
      </c>
      <c r="S366" s="367">
        <v>32</v>
      </c>
      <c r="T366" s="369">
        <v>-3.7093198759699963E-2</v>
      </c>
      <c r="U366" s="369">
        <v>-0.47951102026791953</v>
      </c>
      <c r="V366" s="369">
        <v>-0.25175812642836526</v>
      </c>
      <c r="W366" s="369">
        <v>-2.4680714515306281</v>
      </c>
      <c r="X366" s="369">
        <v>-0.15630463476798706</v>
      </c>
      <c r="Y366" s="369">
        <v>-1.1852864398315497</v>
      </c>
      <c r="Z366" s="369">
        <v>-0.23048753798317578</v>
      </c>
      <c r="AA366" s="369">
        <v>-1.3101658872508206</v>
      </c>
      <c r="AB366" s="369">
        <v>0.21082149388509758</v>
      </c>
      <c r="AC366" s="373">
        <v>-1.7301818011050205</v>
      </c>
      <c r="AD366" s="575">
        <v>28345356000186</v>
      </c>
      <c r="AE366" s="370" t="s">
        <v>2405</v>
      </c>
      <c r="AF366" s="370" t="s">
        <v>2326</v>
      </c>
      <c r="AG366" s="374" t="s">
        <v>1459</v>
      </c>
      <c r="AH366" s="374" t="s">
        <v>2321</v>
      </c>
      <c r="AI366" s="374">
        <v>5000</v>
      </c>
      <c r="AJ366" s="374">
        <v>1000</v>
      </c>
      <c r="AK366" s="374">
        <v>1000</v>
      </c>
      <c r="AL366" s="369">
        <v>1.9E-2</v>
      </c>
      <c r="AM366" s="369">
        <v>0.2</v>
      </c>
      <c r="AN366" s="369" t="s">
        <v>2349</v>
      </c>
      <c r="AO366" s="367" t="s">
        <v>1326</v>
      </c>
      <c r="AP366" s="370" t="s">
        <v>13</v>
      </c>
      <c r="AQ366" s="376" t="s">
        <v>676</v>
      </c>
      <c r="AR366" s="369">
        <v>4.7499999999999999E-3</v>
      </c>
      <c r="AS366" s="369">
        <v>4.7499999999999999E-3</v>
      </c>
      <c r="AT366" s="369"/>
      <c r="AW366" s="711"/>
      <c r="AX366" s="711"/>
      <c r="AY366" s="712"/>
      <c r="AZ366" s="712"/>
      <c r="BA366" s="712"/>
      <c r="BB366" s="712"/>
      <c r="BC366" s="712"/>
      <c r="BD366" s="712"/>
      <c r="BE366" s="712"/>
      <c r="BF366" s="712"/>
      <c r="BG366" s="713"/>
      <c r="BH366" s="713"/>
      <c r="BI366" s="714"/>
      <c r="BJ366" s="714"/>
      <c r="BK366" s="714"/>
      <c r="BL366" s="218"/>
      <c r="BM366" s="713"/>
      <c r="BN366" s="713"/>
      <c r="BO366" s="713"/>
      <c r="BP366" s="713"/>
      <c r="BQ366" s="713"/>
      <c r="BR366" s="713"/>
      <c r="BS366" s="713"/>
      <c r="BT366" s="713"/>
      <c r="BU366" s="713"/>
      <c r="BV366" s="715"/>
      <c r="BW366" s="712"/>
    </row>
    <row r="367" spans="2:75" ht="15.75" customHeight="1">
      <c r="B367" s="363" t="s">
        <v>1583</v>
      </c>
      <c r="C367" s="364">
        <v>15212344000131</v>
      </c>
      <c r="D367" s="365" t="s">
        <v>13</v>
      </c>
      <c r="E367" s="365" t="s">
        <v>615</v>
      </c>
      <c r="F367" s="365" t="s">
        <v>619</v>
      </c>
      <c r="G367" s="366" t="s">
        <v>34</v>
      </c>
      <c r="H367" s="366" t="s">
        <v>1340</v>
      </c>
      <c r="I367" s="366" t="s">
        <v>34</v>
      </c>
      <c r="J367" s="366"/>
      <c r="K367" s="367" t="s">
        <v>48</v>
      </c>
      <c r="L367" s="368"/>
      <c r="M367" s="368"/>
      <c r="N367" s="367">
        <v>322733</v>
      </c>
      <c r="O367" s="367" t="s">
        <v>1323</v>
      </c>
      <c r="P367" s="371">
        <v>41256</v>
      </c>
      <c r="Q367" s="372">
        <v>45303436.5</v>
      </c>
      <c r="R367" s="372">
        <v>74828107.841190383</v>
      </c>
      <c r="S367" s="367">
        <v>30</v>
      </c>
      <c r="T367" s="369">
        <v>0.11405629655641225</v>
      </c>
      <c r="U367" s="369">
        <v>1.2828953603149937</v>
      </c>
      <c r="V367" s="369">
        <v>8.4951256873269321E-2</v>
      </c>
      <c r="W367" s="369">
        <v>0.77965786482638977</v>
      </c>
      <c r="X367" s="369">
        <v>0.10609244251765571</v>
      </c>
      <c r="Y367" s="369">
        <v>0.74601982398644517</v>
      </c>
      <c r="Z367" s="369">
        <v>0.12311466617577049</v>
      </c>
      <c r="AA367" s="369">
        <v>0.67276793435548465</v>
      </c>
      <c r="AB367" s="369">
        <v>7.9104069385028203E-2</v>
      </c>
      <c r="AC367" s="373">
        <v>-0.23740382968993187</v>
      </c>
      <c r="AD367" s="575">
        <v>9720565000118</v>
      </c>
      <c r="AE367" s="370" t="s">
        <v>2405</v>
      </c>
      <c r="AF367" s="370" t="s">
        <v>2329</v>
      </c>
      <c r="AG367" s="374" t="s">
        <v>59</v>
      </c>
      <c r="AH367" s="374" t="s">
        <v>2321</v>
      </c>
      <c r="AI367" s="374">
        <v>50000</v>
      </c>
      <c r="AJ367" s="374">
        <v>50000</v>
      </c>
      <c r="AK367" s="374">
        <v>50000</v>
      </c>
      <c r="AL367" s="369">
        <v>1.95E-2</v>
      </c>
      <c r="AM367" s="369">
        <v>0.2</v>
      </c>
      <c r="AN367" s="369" t="s">
        <v>64</v>
      </c>
      <c r="AO367" s="367" t="s">
        <v>1326</v>
      </c>
      <c r="AP367" s="370" t="s">
        <v>13</v>
      </c>
      <c r="AQ367" s="376" t="s">
        <v>666</v>
      </c>
      <c r="AR367" s="369" t="s">
        <v>34</v>
      </c>
      <c r="AS367" s="369" t="s">
        <v>34</v>
      </c>
      <c r="AT367" s="369"/>
      <c r="AW367" s="711"/>
      <c r="AX367" s="711"/>
      <c r="AY367" s="712"/>
      <c r="AZ367" s="712"/>
      <c r="BA367" s="712"/>
      <c r="BB367" s="712"/>
      <c r="BC367" s="712"/>
      <c r="BD367" s="712"/>
      <c r="BE367" s="712"/>
      <c r="BF367" s="712"/>
      <c r="BG367" s="713"/>
      <c r="BH367" s="713"/>
      <c r="BI367" s="714"/>
      <c r="BJ367" s="714"/>
      <c r="BK367" s="714"/>
      <c r="BL367" s="218"/>
      <c r="BM367" s="713"/>
      <c r="BN367" s="713"/>
      <c r="BO367" s="713"/>
      <c r="BP367" s="713"/>
      <c r="BQ367" s="713"/>
      <c r="BR367" s="713"/>
      <c r="BS367" s="713"/>
      <c r="BT367" s="713"/>
      <c r="BU367" s="713"/>
      <c r="BV367" s="715"/>
      <c r="BW367" s="712"/>
    </row>
    <row r="368" spans="2:75" ht="15.75" customHeight="1">
      <c r="B368" s="363" t="s">
        <v>898</v>
      </c>
      <c r="C368" s="364">
        <v>13106979000129</v>
      </c>
      <c r="D368" s="365" t="s">
        <v>13</v>
      </c>
      <c r="E368" s="365" t="s">
        <v>615</v>
      </c>
      <c r="F368" s="365" t="s">
        <v>619</v>
      </c>
      <c r="G368" s="366" t="s">
        <v>34</v>
      </c>
      <c r="H368" s="366" t="s">
        <v>1340</v>
      </c>
      <c r="I368" s="366" t="s">
        <v>34</v>
      </c>
      <c r="J368" s="366"/>
      <c r="K368" s="367" t="s">
        <v>48</v>
      </c>
      <c r="L368" s="368"/>
      <c r="M368" s="368" t="s">
        <v>34</v>
      </c>
      <c r="N368" s="367">
        <v>271020</v>
      </c>
      <c r="O368" s="367" t="s">
        <v>1323</v>
      </c>
      <c r="P368" s="371">
        <v>40633</v>
      </c>
      <c r="Q368" s="372">
        <v>119796995.98</v>
      </c>
      <c r="R368" s="372">
        <v>194423130.90484124</v>
      </c>
      <c r="S368" s="367">
        <v>30</v>
      </c>
      <c r="T368" s="369">
        <v>0.10066607931376192</v>
      </c>
      <c r="U368" s="369">
        <v>1.3013300554320739</v>
      </c>
      <c r="V368" s="369">
        <v>4.816834275790427E-2</v>
      </c>
      <c r="W368" s="369">
        <v>0.47221082121514873</v>
      </c>
      <c r="X368" s="369">
        <v>5.5359015123741306E-2</v>
      </c>
      <c r="Y368" s="369">
        <v>0.41979746823245961</v>
      </c>
      <c r="Z368" s="369">
        <v>0.1168392425868503</v>
      </c>
      <c r="AA368" s="369">
        <v>0.66415213277469443</v>
      </c>
      <c r="AB368" s="369">
        <v>8.0650157429063826E-2</v>
      </c>
      <c r="AC368" s="373">
        <v>-0.58106746615511939</v>
      </c>
      <c r="AD368" s="575">
        <v>9720565000118</v>
      </c>
      <c r="AE368" s="370" t="s">
        <v>2405</v>
      </c>
      <c r="AF368" s="370" t="s">
        <v>2326</v>
      </c>
      <c r="AG368" s="374" t="s">
        <v>1459</v>
      </c>
      <c r="AH368" s="374" t="s">
        <v>2321</v>
      </c>
      <c r="AI368" s="374">
        <v>20000</v>
      </c>
      <c r="AJ368" s="374">
        <v>5000</v>
      </c>
      <c r="AK368" s="374">
        <v>5000</v>
      </c>
      <c r="AL368" s="369">
        <v>1.95E-2</v>
      </c>
      <c r="AM368" s="369">
        <v>0.2</v>
      </c>
      <c r="AN368" s="369" t="s">
        <v>64</v>
      </c>
      <c r="AO368" s="367" t="s">
        <v>1326</v>
      </c>
      <c r="AP368" s="370" t="s">
        <v>13</v>
      </c>
      <c r="AQ368" s="376" t="s">
        <v>666</v>
      </c>
      <c r="AR368" s="369">
        <v>6.8249999999999995E-3</v>
      </c>
      <c r="AS368" s="369">
        <v>6.8249999999999995E-3</v>
      </c>
      <c r="AT368" s="369"/>
      <c r="AW368" s="711"/>
      <c r="AX368" s="711"/>
      <c r="AY368" s="712"/>
      <c r="AZ368" s="712"/>
      <c r="BA368" s="712"/>
      <c r="BB368" s="712"/>
      <c r="BC368" s="712"/>
      <c r="BD368" s="712"/>
      <c r="BE368" s="712"/>
      <c r="BF368" s="712"/>
      <c r="BG368" s="713"/>
      <c r="BH368" s="713"/>
      <c r="BI368" s="714"/>
      <c r="BJ368" s="714"/>
      <c r="BK368" s="714"/>
      <c r="BL368" s="218"/>
      <c r="BM368" s="713"/>
      <c r="BN368" s="713"/>
      <c r="BO368" s="713"/>
      <c r="BP368" s="713"/>
      <c r="BQ368" s="713"/>
      <c r="BR368" s="713"/>
      <c r="BS368" s="713"/>
      <c r="BT368" s="713"/>
      <c r="BU368" s="713"/>
      <c r="BV368" s="715"/>
      <c r="BW368" s="712"/>
    </row>
    <row r="369" spans="2:75" ht="15.75" customHeight="1">
      <c r="B369" s="363" t="s">
        <v>163</v>
      </c>
      <c r="C369" s="364">
        <v>34431415000131</v>
      </c>
      <c r="D369" s="365" t="s">
        <v>11</v>
      </c>
      <c r="E369" s="365" t="s">
        <v>620</v>
      </c>
      <c r="F369" s="365" t="s">
        <v>687</v>
      </c>
      <c r="G369" s="366" t="s">
        <v>740</v>
      </c>
      <c r="H369" s="366" t="s">
        <v>34</v>
      </c>
      <c r="I369" s="366" t="s">
        <v>1321</v>
      </c>
      <c r="J369" s="366" t="s">
        <v>608</v>
      </c>
      <c r="K369" s="367" t="s">
        <v>48</v>
      </c>
      <c r="L369" s="368"/>
      <c r="M369" s="368" t="s">
        <v>34</v>
      </c>
      <c r="N369" s="367">
        <v>512869</v>
      </c>
      <c r="O369" s="367" t="s">
        <v>1323</v>
      </c>
      <c r="P369" s="371">
        <v>43768</v>
      </c>
      <c r="Q369" s="372">
        <v>193336863.66999999</v>
      </c>
      <c r="R369" s="372">
        <v>160201619.12503964</v>
      </c>
      <c r="S369" s="367">
        <v>361</v>
      </c>
      <c r="T369" s="369">
        <v>9.5407728959454596E-2</v>
      </c>
      <c r="U369" s="369">
        <v>1.2333543340699273</v>
      </c>
      <c r="V369" s="369">
        <v>0.1393023405216407</v>
      </c>
      <c r="W369" s="369">
        <v>1.3656287272644843</v>
      </c>
      <c r="X369" s="369">
        <v>0.20237456449846425</v>
      </c>
      <c r="Y369" s="369">
        <v>1.5346430860665268</v>
      </c>
      <c r="Z369" s="369" t="s">
        <v>1424</v>
      </c>
      <c r="AA369" s="369" t="s">
        <v>1424</v>
      </c>
      <c r="AB369" s="369">
        <v>8.4041564595350067E-3</v>
      </c>
      <c r="AC369" s="373">
        <v>3.9662407144310592</v>
      </c>
      <c r="AD369" s="575">
        <v>34431868000168</v>
      </c>
      <c r="AE369" s="370" t="s">
        <v>2406</v>
      </c>
      <c r="AF369" s="370" t="s">
        <v>2326</v>
      </c>
      <c r="AG369" s="374" t="s">
        <v>1459</v>
      </c>
      <c r="AH369" s="374" t="s">
        <v>2318</v>
      </c>
      <c r="AI369" s="374">
        <v>50000</v>
      </c>
      <c r="AJ369" s="374">
        <v>5000</v>
      </c>
      <c r="AK369" s="374">
        <v>50000</v>
      </c>
      <c r="AL369" s="369">
        <v>1.4499999999999999E-2</v>
      </c>
      <c r="AM369" s="369">
        <v>0.2</v>
      </c>
      <c r="AN369" s="369" t="s">
        <v>64</v>
      </c>
      <c r="AO369" s="367" t="s">
        <v>1326</v>
      </c>
      <c r="AP369" s="370" t="s">
        <v>13</v>
      </c>
      <c r="AQ369" s="376" t="s">
        <v>666</v>
      </c>
      <c r="AR369" s="369">
        <v>2.4166666666666668E-3</v>
      </c>
      <c r="AS369" s="369">
        <v>2.4166666666666668E-3</v>
      </c>
      <c r="AT369" s="369"/>
      <c r="AW369" s="711"/>
      <c r="AX369" s="711"/>
      <c r="AY369" s="712"/>
      <c r="AZ369" s="712"/>
      <c r="BA369" s="712"/>
      <c r="BB369" s="712"/>
      <c r="BC369" s="712"/>
      <c r="BD369" s="712"/>
      <c r="BE369" s="712"/>
      <c r="BF369" s="712"/>
      <c r="BG369" s="713"/>
      <c r="BH369" s="713"/>
      <c r="BI369" s="714"/>
      <c r="BJ369" s="714"/>
      <c r="BK369" s="714"/>
      <c r="BL369" s="218"/>
      <c r="BM369" s="713"/>
      <c r="BN369" s="713"/>
      <c r="BO369" s="713"/>
      <c r="BP369" s="713"/>
      <c r="BQ369" s="713"/>
      <c r="BR369" s="713"/>
      <c r="BS369" s="713"/>
      <c r="BT369" s="713"/>
      <c r="BU369" s="713"/>
      <c r="BV369" s="715"/>
      <c r="BW369" s="712"/>
    </row>
    <row r="370" spans="2:75" ht="15.75" customHeight="1">
      <c r="B370" s="363" t="s">
        <v>1584</v>
      </c>
      <c r="C370" s="364">
        <v>28345351000153</v>
      </c>
      <c r="D370" s="365" t="s">
        <v>13</v>
      </c>
      <c r="E370" s="365" t="s">
        <v>615</v>
      </c>
      <c r="F370" s="365" t="s">
        <v>619</v>
      </c>
      <c r="G370" s="366" t="s">
        <v>34</v>
      </c>
      <c r="H370" s="366" t="s">
        <v>1340</v>
      </c>
      <c r="I370" s="366" t="s">
        <v>34</v>
      </c>
      <c r="J370" s="366"/>
      <c r="K370" s="367" t="s">
        <v>48</v>
      </c>
      <c r="L370" s="368"/>
      <c r="M370" s="368"/>
      <c r="N370" s="367">
        <v>455210</v>
      </c>
      <c r="O370" s="367" t="s">
        <v>1323</v>
      </c>
      <c r="P370" s="371">
        <v>43088</v>
      </c>
      <c r="Q370" s="372">
        <v>2690946.6</v>
      </c>
      <c r="R370" s="372">
        <v>42529792.503809534</v>
      </c>
      <c r="S370" s="367">
        <v>30</v>
      </c>
      <c r="T370" s="369">
        <v>-1.6175267534959459E-2</v>
      </c>
      <c r="U370" s="369">
        <v>-0.18193801042969779</v>
      </c>
      <c r="V370" s="369">
        <v>-2.7550125039588869E-2</v>
      </c>
      <c r="W370" s="369">
        <v>-0.25284701433092849</v>
      </c>
      <c r="X370" s="369">
        <v>6.88434165241536E-3</v>
      </c>
      <c r="Y370" s="369">
        <v>4.8409247877790738E-2</v>
      </c>
      <c r="Z370" s="369">
        <v>-5.8385529296576477E-2</v>
      </c>
      <c r="AA370" s="369">
        <v>-0.31905144335143276</v>
      </c>
      <c r="AB370" s="369">
        <v>7.9473230806369144E-2</v>
      </c>
      <c r="AC370" s="373">
        <v>-1.6135521105060087</v>
      </c>
      <c r="AD370" s="575">
        <v>28629342000194</v>
      </c>
      <c r="AE370" s="370" t="s">
        <v>2405</v>
      </c>
      <c r="AF370" s="370" t="s">
        <v>2329</v>
      </c>
      <c r="AG370" s="374" t="s">
        <v>59</v>
      </c>
      <c r="AH370" s="374" t="s">
        <v>2321</v>
      </c>
      <c r="AI370" s="374">
        <v>50000</v>
      </c>
      <c r="AJ370" s="374">
        <v>50000</v>
      </c>
      <c r="AK370" s="374">
        <v>50000</v>
      </c>
      <c r="AL370" s="369">
        <v>1.3999999999999999E-2</v>
      </c>
      <c r="AM370" s="369">
        <v>0.15</v>
      </c>
      <c r="AN370" s="369" t="s">
        <v>64</v>
      </c>
      <c r="AO370" s="367" t="s">
        <v>1326</v>
      </c>
      <c r="AP370" s="370" t="s">
        <v>13</v>
      </c>
      <c r="AQ370" s="376" t="s">
        <v>670</v>
      </c>
      <c r="AR370" s="369" t="s">
        <v>34</v>
      </c>
      <c r="AS370" s="369" t="s">
        <v>34</v>
      </c>
      <c r="AT370" s="369"/>
      <c r="AW370" s="711"/>
      <c r="AX370" s="711"/>
      <c r="AY370" s="712"/>
      <c r="AZ370" s="712"/>
      <c r="BA370" s="712"/>
      <c r="BB370" s="712"/>
      <c r="BC370" s="712"/>
      <c r="BD370" s="712"/>
      <c r="BE370" s="712"/>
      <c r="BF370" s="712"/>
      <c r="BG370" s="713"/>
      <c r="BH370" s="713"/>
      <c r="BI370" s="714"/>
      <c r="BJ370" s="714"/>
      <c r="BK370" s="714"/>
      <c r="BL370" s="218"/>
      <c r="BM370" s="713"/>
      <c r="BN370" s="713"/>
      <c r="BO370" s="713"/>
      <c r="BP370" s="713"/>
      <c r="BQ370" s="713"/>
      <c r="BR370" s="713"/>
      <c r="BS370" s="713"/>
      <c r="BT370" s="713"/>
      <c r="BU370" s="713"/>
      <c r="BV370" s="715"/>
      <c r="BW370" s="712"/>
    </row>
    <row r="371" spans="2:75" ht="15.75" customHeight="1">
      <c r="B371" s="363" t="s">
        <v>164</v>
      </c>
      <c r="C371" s="364">
        <v>28866524000189</v>
      </c>
      <c r="D371" s="365" t="s">
        <v>13</v>
      </c>
      <c r="E371" s="365" t="s">
        <v>615</v>
      </c>
      <c r="F371" s="365" t="s">
        <v>619</v>
      </c>
      <c r="G371" s="366" t="s">
        <v>34</v>
      </c>
      <c r="H371" s="366" t="s">
        <v>1340</v>
      </c>
      <c r="I371" s="366" t="s">
        <v>34</v>
      </c>
      <c r="J371" s="366"/>
      <c r="K371" s="367" t="s">
        <v>48</v>
      </c>
      <c r="L371" s="368"/>
      <c r="M371" s="368" t="s">
        <v>34</v>
      </c>
      <c r="N371" s="367">
        <v>456381</v>
      </c>
      <c r="O371" s="367" t="s">
        <v>1323</v>
      </c>
      <c r="P371" s="371">
        <v>43088</v>
      </c>
      <c r="Q371" s="372">
        <v>214731114.78999999</v>
      </c>
      <c r="R371" s="372">
        <v>528778667.54186463</v>
      </c>
      <c r="S371" s="367">
        <v>30</v>
      </c>
      <c r="T371" s="369">
        <v>1.5338486491156544E-5</v>
      </c>
      <c r="U371" s="369">
        <v>1.9828360865795731E-4</v>
      </c>
      <c r="V371" s="369">
        <v>-2.8181575151259519E-2</v>
      </c>
      <c r="W371" s="369">
        <v>-0.27627366820979005</v>
      </c>
      <c r="X371" s="369">
        <v>1.0958623082574004E-2</v>
      </c>
      <c r="Y371" s="369">
        <v>8.3101229584653991E-2</v>
      </c>
      <c r="Z371" s="369">
        <v>-2.3518918301409841E-2</v>
      </c>
      <c r="AA371" s="369">
        <v>-0.13368915618247179</v>
      </c>
      <c r="AB371" s="369">
        <v>7.6189916090260212E-2</v>
      </c>
      <c r="AC371" s="373">
        <v>-1.6123552608351346</v>
      </c>
      <c r="AD371" s="575">
        <v>28629342000194</v>
      </c>
      <c r="AE371" s="370" t="s">
        <v>2405</v>
      </c>
      <c r="AF371" s="370" t="s">
        <v>2326</v>
      </c>
      <c r="AG371" s="374" t="s">
        <v>1459</v>
      </c>
      <c r="AH371" s="374" t="s">
        <v>2321</v>
      </c>
      <c r="AI371" s="374">
        <v>20000</v>
      </c>
      <c r="AJ371" s="374">
        <v>5000</v>
      </c>
      <c r="AK371" s="374">
        <v>5000</v>
      </c>
      <c r="AL371" s="369">
        <v>1.3999999999999999E-2</v>
      </c>
      <c r="AM371" s="369">
        <v>0.15</v>
      </c>
      <c r="AN371" s="369" t="s">
        <v>64</v>
      </c>
      <c r="AO371" s="367" t="s">
        <v>1326</v>
      </c>
      <c r="AP371" s="370" t="s">
        <v>13</v>
      </c>
      <c r="AQ371" s="376" t="s">
        <v>670</v>
      </c>
      <c r="AR371" s="369">
        <v>3.7333333333333333E-3</v>
      </c>
      <c r="AS371" s="369">
        <v>3.7333333333333333E-3</v>
      </c>
      <c r="AT371" s="369"/>
      <c r="AW371" s="711"/>
      <c r="AX371" s="711"/>
      <c r="AY371" s="712"/>
      <c r="AZ371" s="712"/>
      <c r="BA371" s="712"/>
      <c r="BB371" s="712"/>
      <c r="BC371" s="712"/>
      <c r="BD371" s="712"/>
      <c r="BE371" s="712"/>
      <c r="BF371" s="712"/>
      <c r="BG371" s="713"/>
      <c r="BH371" s="713"/>
      <c r="BI371" s="714"/>
      <c r="BJ371" s="714"/>
      <c r="BK371" s="714"/>
      <c r="BL371" s="218"/>
      <c r="BM371" s="713"/>
      <c r="BN371" s="713"/>
      <c r="BO371" s="713"/>
      <c r="BP371" s="713"/>
      <c r="BQ371" s="713"/>
      <c r="BR371" s="713"/>
      <c r="BS371" s="713"/>
      <c r="BT371" s="713"/>
      <c r="BU371" s="713"/>
      <c r="BV371" s="715"/>
      <c r="BW371" s="712"/>
    </row>
    <row r="372" spans="2:75" ht="15.75" customHeight="1">
      <c r="B372" s="363" t="s">
        <v>899</v>
      </c>
      <c r="C372" s="364">
        <v>23272391000107</v>
      </c>
      <c r="D372" s="365" t="s">
        <v>11</v>
      </c>
      <c r="E372" s="365" t="s">
        <v>620</v>
      </c>
      <c r="F372" s="365" t="s">
        <v>665</v>
      </c>
      <c r="G372" s="366" t="s">
        <v>740</v>
      </c>
      <c r="H372" s="366" t="s">
        <v>34</v>
      </c>
      <c r="I372" s="366" t="s">
        <v>1306</v>
      </c>
      <c r="J372" s="366" t="s">
        <v>608</v>
      </c>
      <c r="K372" s="367" t="s">
        <v>48</v>
      </c>
      <c r="L372" s="368"/>
      <c r="M372" s="368" t="s">
        <v>34</v>
      </c>
      <c r="N372" s="367">
        <v>410942</v>
      </c>
      <c r="O372" s="367" t="s">
        <v>1323</v>
      </c>
      <c r="P372" s="371">
        <v>42347</v>
      </c>
      <c r="Q372" s="372">
        <v>563398230.75999999</v>
      </c>
      <c r="R372" s="372">
        <v>137899445.68309528</v>
      </c>
      <c r="S372" s="367">
        <v>90</v>
      </c>
      <c r="T372" s="369">
        <v>0.10641054425753071</v>
      </c>
      <c r="U372" s="369">
        <v>1.3755898749726994</v>
      </c>
      <c r="V372" s="369">
        <v>0.14389222629971621</v>
      </c>
      <c r="W372" s="369">
        <v>1.4106249552526915</v>
      </c>
      <c r="X372" s="369">
        <v>0.23145159475226129</v>
      </c>
      <c r="Y372" s="369">
        <v>1.7551394886303751</v>
      </c>
      <c r="Z372" s="369">
        <v>0.29502846405102101</v>
      </c>
      <c r="AA372" s="369">
        <v>1.6770374344311301</v>
      </c>
      <c r="AB372" s="369">
        <v>1.0932837027307681E-2</v>
      </c>
      <c r="AC372" s="373">
        <v>3.4190518353237112</v>
      </c>
      <c r="AD372" s="575">
        <v>0</v>
      </c>
      <c r="AE372" s="370" t="s">
        <v>2407</v>
      </c>
      <c r="AF372" s="370" t="s">
        <v>2326</v>
      </c>
      <c r="AG372" s="374" t="s">
        <v>1459</v>
      </c>
      <c r="AH372" s="374" t="s">
        <v>2318</v>
      </c>
      <c r="AI372" s="374">
        <v>20000</v>
      </c>
      <c r="AJ372" s="374">
        <v>1000</v>
      </c>
      <c r="AK372" s="374">
        <v>10000</v>
      </c>
      <c r="AL372" s="369">
        <v>7.4999999999999997E-3</v>
      </c>
      <c r="AM372" s="369">
        <v>0.2</v>
      </c>
      <c r="AN372" s="369" t="s">
        <v>64</v>
      </c>
      <c r="AO372" s="367" t="s">
        <v>1326</v>
      </c>
      <c r="AP372" s="370" t="s">
        <v>13</v>
      </c>
      <c r="AQ372" s="376" t="s">
        <v>670</v>
      </c>
      <c r="AR372" s="369">
        <v>1.7499999999999998E-3</v>
      </c>
      <c r="AS372" s="369">
        <v>1.7499999999999998E-3</v>
      </c>
      <c r="AT372" s="369"/>
      <c r="AW372" s="711"/>
      <c r="AX372" s="711"/>
      <c r="AY372" s="712"/>
      <c r="AZ372" s="712"/>
      <c r="BA372" s="712"/>
      <c r="BB372" s="712"/>
      <c r="BC372" s="712"/>
      <c r="BD372" s="712"/>
      <c r="BE372" s="712"/>
      <c r="BF372" s="712"/>
      <c r="BG372" s="713"/>
      <c r="BH372" s="713"/>
      <c r="BI372" s="714"/>
      <c r="BJ372" s="714"/>
      <c r="BK372" s="714"/>
      <c r="BL372" s="218"/>
      <c r="BM372" s="713"/>
      <c r="BN372" s="713"/>
      <c r="BO372" s="713"/>
      <c r="BP372" s="713"/>
      <c r="BQ372" s="713"/>
      <c r="BR372" s="713"/>
      <c r="BS372" s="713"/>
      <c r="BT372" s="713"/>
      <c r="BU372" s="713"/>
      <c r="BV372" s="715"/>
      <c r="BW372" s="712"/>
    </row>
    <row r="373" spans="2:75" ht="15.75" customHeight="1">
      <c r="B373" s="363" t="s">
        <v>480</v>
      </c>
      <c r="C373" s="364">
        <v>42847342000191</v>
      </c>
      <c r="D373" s="365" t="s">
        <v>11</v>
      </c>
      <c r="E373" s="365" t="s">
        <v>620</v>
      </c>
      <c r="F373" s="365" t="s">
        <v>665</v>
      </c>
      <c r="G373" s="366" t="s">
        <v>740</v>
      </c>
      <c r="H373" s="366" t="s">
        <v>34</v>
      </c>
      <c r="I373" s="366"/>
      <c r="J373" s="366"/>
      <c r="K373" s="367" t="s">
        <v>48</v>
      </c>
      <c r="L373" s="368"/>
      <c r="M373" s="368" t="s">
        <v>1421</v>
      </c>
      <c r="N373" s="367">
        <v>614548</v>
      </c>
      <c r="O373" s="367" t="s">
        <v>1323</v>
      </c>
      <c r="P373" s="371">
        <v>44459</v>
      </c>
      <c r="Q373" s="372">
        <v>52863376.850000001</v>
      </c>
      <c r="R373" s="372" t="s">
        <v>1424</v>
      </c>
      <c r="S373" s="367">
        <v>31</v>
      </c>
      <c r="T373" s="369">
        <v>9.7665940157850129E-2</v>
      </c>
      <c r="U373" s="369">
        <v>1.2625466709923374</v>
      </c>
      <c r="V373" s="369" t="s">
        <v>1424</v>
      </c>
      <c r="W373" s="369" t="s">
        <v>1424</v>
      </c>
      <c r="X373" s="369" t="s">
        <v>1424</v>
      </c>
      <c r="Y373" s="369" t="s">
        <v>1424</v>
      </c>
      <c r="Z373" s="369" t="s">
        <v>1424</v>
      </c>
      <c r="AA373" s="369" t="s">
        <v>1424</v>
      </c>
      <c r="AB373" s="369" t="s">
        <v>1424</v>
      </c>
      <c r="AC373" s="373" t="s">
        <v>1424</v>
      </c>
      <c r="AD373" s="575">
        <v>0</v>
      </c>
      <c r="AE373" s="370" t="s">
        <v>2407</v>
      </c>
      <c r="AF373" s="370" t="s">
        <v>2317</v>
      </c>
      <c r="AG373" s="374" t="s">
        <v>1458</v>
      </c>
      <c r="AH373" s="374" t="s">
        <v>2339</v>
      </c>
      <c r="AI373" s="374">
        <v>1000</v>
      </c>
      <c r="AJ373" s="374" t="s">
        <v>1436</v>
      </c>
      <c r="AK373" s="374" t="s">
        <v>1436</v>
      </c>
      <c r="AL373" s="369">
        <v>5.5000000000000005E-3</v>
      </c>
      <c r="AM373" s="369">
        <v>0.15</v>
      </c>
      <c r="AN373" s="369" t="s">
        <v>64</v>
      </c>
      <c r="AO373" s="367" t="s">
        <v>1326</v>
      </c>
      <c r="AP373" s="370" t="s">
        <v>13</v>
      </c>
      <c r="AQ373" s="376" t="s">
        <v>670</v>
      </c>
      <c r="AR373" s="369" t="s">
        <v>34</v>
      </c>
      <c r="AS373" s="369" t="s">
        <v>34</v>
      </c>
      <c r="AT373" s="369"/>
      <c r="AW373" s="711"/>
      <c r="AX373" s="711"/>
      <c r="AY373" s="712"/>
      <c r="AZ373" s="712"/>
      <c r="BA373" s="712"/>
      <c r="BB373" s="712"/>
      <c r="BC373" s="712"/>
      <c r="BD373" s="712"/>
      <c r="BE373" s="712"/>
      <c r="BF373" s="712"/>
      <c r="BG373" s="713"/>
      <c r="BH373" s="713"/>
      <c r="BI373" s="714"/>
      <c r="BJ373" s="714"/>
      <c r="BK373" s="714"/>
      <c r="BL373" s="218"/>
      <c r="BM373" s="713"/>
      <c r="BN373" s="713"/>
      <c r="BO373" s="713"/>
      <c r="BP373" s="713"/>
      <c r="BQ373" s="713"/>
      <c r="BR373" s="713"/>
      <c r="BS373" s="713"/>
      <c r="BT373" s="713"/>
      <c r="BU373" s="713"/>
      <c r="BV373" s="715"/>
      <c r="BW373" s="712"/>
    </row>
    <row r="374" spans="2:75" ht="15.75" customHeight="1">
      <c r="B374" s="363" t="s">
        <v>900</v>
      </c>
      <c r="C374" s="364">
        <v>38377094000195</v>
      </c>
      <c r="D374" s="365" t="s">
        <v>11</v>
      </c>
      <c r="E374" s="365" t="s">
        <v>620</v>
      </c>
      <c r="F374" s="365" t="s">
        <v>665</v>
      </c>
      <c r="G374" s="366" t="s">
        <v>740</v>
      </c>
      <c r="H374" s="366" t="s">
        <v>34</v>
      </c>
      <c r="I374" s="366"/>
      <c r="J374" s="366" t="s">
        <v>608</v>
      </c>
      <c r="K374" s="367" t="s">
        <v>48</v>
      </c>
      <c r="L374" s="368"/>
      <c r="M374" s="368" t="s">
        <v>34</v>
      </c>
      <c r="N374" s="367">
        <v>579076</v>
      </c>
      <c r="O374" s="367" t="s">
        <v>1323</v>
      </c>
      <c r="P374" s="371">
        <v>44260</v>
      </c>
      <c r="Q374" s="372">
        <v>102951474.98999999</v>
      </c>
      <c r="R374" s="372">
        <v>98323404.367698416</v>
      </c>
      <c r="S374" s="367">
        <v>90</v>
      </c>
      <c r="T374" s="369">
        <v>9.7011949978689671E-2</v>
      </c>
      <c r="U374" s="369">
        <v>1.2540924122996324</v>
      </c>
      <c r="V374" s="369">
        <v>0.12753356391593007</v>
      </c>
      <c r="W374" s="369">
        <v>1.2502553648548278</v>
      </c>
      <c r="X374" s="369" t="s">
        <v>1424</v>
      </c>
      <c r="Y374" s="369" t="s">
        <v>1424</v>
      </c>
      <c r="Z374" s="369" t="s">
        <v>1424</v>
      </c>
      <c r="AA374" s="369" t="s">
        <v>1424</v>
      </c>
      <c r="AB374" s="369">
        <v>8.0307738697824142E-3</v>
      </c>
      <c r="AC374" s="373">
        <v>2.8566592788007226</v>
      </c>
      <c r="AD374" s="575">
        <v>0</v>
      </c>
      <c r="AE374" s="370" t="s">
        <v>2407</v>
      </c>
      <c r="AF374" s="370" t="s">
        <v>2326</v>
      </c>
      <c r="AG374" s="374" t="s">
        <v>1459</v>
      </c>
      <c r="AH374" s="374" t="s">
        <v>728</v>
      </c>
      <c r="AI374" s="374">
        <v>1000000</v>
      </c>
      <c r="AJ374" s="374" t="s">
        <v>1436</v>
      </c>
      <c r="AK374" s="374">
        <v>1000000</v>
      </c>
      <c r="AL374" s="369">
        <v>6.5000000000000006E-3</v>
      </c>
      <c r="AM374" s="369" t="s">
        <v>34</v>
      </c>
      <c r="AN374" s="369" t="s">
        <v>64</v>
      </c>
      <c r="AO374" s="367" t="s">
        <v>1326</v>
      </c>
      <c r="AP374" s="370" t="s">
        <v>11</v>
      </c>
      <c r="AQ374" s="376" t="s">
        <v>677</v>
      </c>
      <c r="AR374" s="369">
        <v>1.5166666666666664E-3</v>
      </c>
      <c r="AS374" s="369">
        <v>1.5166666666666664E-3</v>
      </c>
      <c r="AT374" s="369"/>
      <c r="AW374" s="711"/>
      <c r="AX374" s="711"/>
      <c r="AY374" s="712"/>
      <c r="AZ374" s="712"/>
      <c r="BA374" s="712"/>
      <c r="BB374" s="712"/>
      <c r="BC374" s="712"/>
      <c r="BD374" s="712"/>
      <c r="BE374" s="712"/>
      <c r="BF374" s="712"/>
      <c r="BG374" s="713"/>
      <c r="BH374" s="713"/>
      <c r="BI374" s="714"/>
      <c r="BJ374" s="714"/>
      <c r="BK374" s="714"/>
      <c r="BL374" s="218"/>
      <c r="BM374" s="713"/>
      <c r="BN374" s="713"/>
      <c r="BO374" s="713"/>
      <c r="BP374" s="713"/>
      <c r="BQ374" s="713"/>
      <c r="BR374" s="713"/>
      <c r="BS374" s="713"/>
      <c r="BT374" s="713"/>
      <c r="BU374" s="713"/>
      <c r="BV374" s="715"/>
      <c r="BW374" s="712"/>
    </row>
    <row r="375" spans="2:75" ht="15.75" customHeight="1">
      <c r="B375" s="363" t="s">
        <v>901</v>
      </c>
      <c r="C375" s="364">
        <v>26605199000175</v>
      </c>
      <c r="D375" s="365" t="s">
        <v>11</v>
      </c>
      <c r="E375" s="365" t="s">
        <v>620</v>
      </c>
      <c r="F375" s="365" t="s">
        <v>665</v>
      </c>
      <c r="G375" s="366" t="s">
        <v>740</v>
      </c>
      <c r="H375" s="366" t="s">
        <v>34</v>
      </c>
      <c r="I375" s="366"/>
      <c r="J375" s="366"/>
      <c r="K375" s="367" t="s">
        <v>48</v>
      </c>
      <c r="L375" s="368"/>
      <c r="M375" s="368" t="s">
        <v>34</v>
      </c>
      <c r="N375" s="367">
        <v>484504</v>
      </c>
      <c r="O375" s="367" t="s">
        <v>1323</v>
      </c>
      <c r="P375" s="371">
        <v>43461</v>
      </c>
      <c r="Q375" s="372">
        <v>71566781.239999995</v>
      </c>
      <c r="R375" s="372">
        <v>64891119.84801583</v>
      </c>
      <c r="S375" s="367">
        <v>90</v>
      </c>
      <c r="T375" s="369">
        <v>6.4032694742381491E-2</v>
      </c>
      <c r="U375" s="369">
        <v>0.82776314292372322</v>
      </c>
      <c r="V375" s="369">
        <v>0.10073210047354797</v>
      </c>
      <c r="W375" s="369">
        <v>0.98751140612026567</v>
      </c>
      <c r="X375" s="369">
        <v>0.19659576363208275</v>
      </c>
      <c r="Y375" s="369">
        <v>1.4908213893166129</v>
      </c>
      <c r="Z375" s="369">
        <v>0.24965375402585122</v>
      </c>
      <c r="AA375" s="369">
        <v>1.4191128726996638</v>
      </c>
      <c r="AB375" s="369">
        <v>5.7681988835970956E-2</v>
      </c>
      <c r="AC375" s="373">
        <v>8.5868364627237643E-3</v>
      </c>
      <c r="AD375" s="575">
        <v>27923072000167</v>
      </c>
      <c r="AE375" s="370" t="s">
        <v>2407</v>
      </c>
      <c r="AF375" s="370" t="s">
        <v>2326</v>
      </c>
      <c r="AG375" s="374" t="s">
        <v>1459</v>
      </c>
      <c r="AH375" s="374" t="s">
        <v>2321</v>
      </c>
      <c r="AI375" s="374">
        <v>1000</v>
      </c>
      <c r="AJ375" s="374">
        <v>1000</v>
      </c>
      <c r="AK375" s="374">
        <v>1000</v>
      </c>
      <c r="AL375" s="369">
        <v>9.0000000000000011E-3</v>
      </c>
      <c r="AM375" s="369" t="s">
        <v>34</v>
      </c>
      <c r="AN375" s="369" t="s">
        <v>2335</v>
      </c>
      <c r="AO375" s="367" t="s">
        <v>1326</v>
      </c>
      <c r="AP375" s="370" t="s">
        <v>11</v>
      </c>
      <c r="AQ375" s="376" t="s">
        <v>2408</v>
      </c>
      <c r="AR375" s="369">
        <v>2.0999999999999994E-3</v>
      </c>
      <c r="AS375" s="369">
        <v>2.0999999999999994E-3</v>
      </c>
      <c r="AT375" s="369"/>
      <c r="AW375" s="711"/>
      <c r="AX375" s="711"/>
      <c r="AY375" s="712"/>
      <c r="AZ375" s="712"/>
      <c r="BA375" s="712"/>
      <c r="BB375" s="712"/>
      <c r="BC375" s="712"/>
      <c r="BD375" s="712"/>
      <c r="BE375" s="712"/>
      <c r="BF375" s="712"/>
      <c r="BG375" s="713"/>
      <c r="BH375" s="713"/>
      <c r="BI375" s="714"/>
      <c r="BJ375" s="714"/>
      <c r="BK375" s="714"/>
      <c r="BL375" s="218"/>
      <c r="BM375" s="713"/>
      <c r="BN375" s="713"/>
      <c r="BO375" s="713"/>
      <c r="BP375" s="713"/>
      <c r="BQ375" s="713"/>
      <c r="BR375" s="713"/>
      <c r="BS375" s="713"/>
      <c r="BT375" s="713"/>
      <c r="BU375" s="713"/>
      <c r="BV375" s="715"/>
      <c r="BW375" s="712"/>
    </row>
    <row r="376" spans="2:75" ht="15.75" customHeight="1">
      <c r="B376" s="363" t="s">
        <v>644</v>
      </c>
      <c r="C376" s="364">
        <v>20146294000171</v>
      </c>
      <c r="D376" s="365" t="s">
        <v>11</v>
      </c>
      <c r="E376" s="365" t="s">
        <v>620</v>
      </c>
      <c r="F376" s="365" t="s">
        <v>665</v>
      </c>
      <c r="G376" s="366" t="s">
        <v>740</v>
      </c>
      <c r="H376" s="366" t="s">
        <v>34</v>
      </c>
      <c r="I376" s="366" t="s">
        <v>34</v>
      </c>
      <c r="J376" s="366" t="s">
        <v>608</v>
      </c>
      <c r="K376" s="367" t="s">
        <v>48</v>
      </c>
      <c r="L376" s="368" t="s">
        <v>1341</v>
      </c>
      <c r="M376" s="368" t="s">
        <v>34</v>
      </c>
      <c r="N376" s="367">
        <v>381934</v>
      </c>
      <c r="O376" s="367" t="s">
        <v>1323</v>
      </c>
      <c r="P376" s="371">
        <v>41949</v>
      </c>
      <c r="Q376" s="372">
        <v>1331921508.6600001</v>
      </c>
      <c r="R376" s="372">
        <v>975511294.13892841</v>
      </c>
      <c r="S376" s="367">
        <v>45</v>
      </c>
      <c r="T376" s="369">
        <v>9.1821324721498954E-2</v>
      </c>
      <c r="U376" s="369">
        <v>1.1869921864865893</v>
      </c>
      <c r="V376" s="369">
        <v>0.12198386307616826</v>
      </c>
      <c r="W376" s="369">
        <v>1.1958497398945982</v>
      </c>
      <c r="X376" s="369">
        <v>0.20738254328053496</v>
      </c>
      <c r="Y376" s="369">
        <v>1.5726194989231486</v>
      </c>
      <c r="Z376" s="369">
        <v>0.25090202378730875</v>
      </c>
      <c r="AA376" s="369">
        <v>1.4262084426981934</v>
      </c>
      <c r="AB376" s="369">
        <v>5.7699651418286037E-3</v>
      </c>
      <c r="AC376" s="373">
        <v>3.1177340564059275</v>
      </c>
      <c r="AD376" s="575">
        <v>20146318000192</v>
      </c>
      <c r="AE376" s="370" t="s">
        <v>2407</v>
      </c>
      <c r="AF376" s="370" t="s">
        <v>2326</v>
      </c>
      <c r="AG376" s="374" t="s">
        <v>1459</v>
      </c>
      <c r="AH376" s="374" t="s">
        <v>2321</v>
      </c>
      <c r="AI376" s="374">
        <v>1000</v>
      </c>
      <c r="AJ376" s="374">
        <v>1000</v>
      </c>
      <c r="AK376" s="374">
        <v>1000</v>
      </c>
      <c r="AL376" s="369">
        <v>5.5000000000000005E-3</v>
      </c>
      <c r="AM376" s="369">
        <v>0.15</v>
      </c>
      <c r="AN376" s="369" t="s">
        <v>64</v>
      </c>
      <c r="AO376" s="367" t="s">
        <v>1326</v>
      </c>
      <c r="AP376" s="370" t="s">
        <v>11</v>
      </c>
      <c r="AQ376" s="376" t="s">
        <v>1377</v>
      </c>
      <c r="AR376" s="369">
        <v>1.6499999999999998E-3</v>
      </c>
      <c r="AS376" s="369">
        <v>1.6499999999999998E-3</v>
      </c>
      <c r="AT376" s="369"/>
      <c r="AW376" s="711"/>
      <c r="AX376" s="711"/>
      <c r="AY376" s="712"/>
      <c r="AZ376" s="712"/>
      <c r="BA376" s="712"/>
      <c r="BB376" s="712"/>
      <c r="BC376" s="712"/>
      <c r="BD376" s="712"/>
      <c r="BE376" s="712"/>
      <c r="BF376" s="712"/>
      <c r="BG376" s="713"/>
      <c r="BH376" s="713"/>
      <c r="BI376" s="714"/>
      <c r="BJ376" s="714"/>
      <c r="BK376" s="714"/>
      <c r="BL376" s="218"/>
      <c r="BM376" s="713"/>
      <c r="BN376" s="713"/>
      <c r="BO376" s="713"/>
      <c r="BP376" s="713"/>
      <c r="BQ376" s="713"/>
      <c r="BR376" s="713"/>
      <c r="BS376" s="713"/>
      <c r="BT376" s="713"/>
      <c r="BU376" s="713"/>
      <c r="BV376" s="715"/>
      <c r="BW376" s="712"/>
    </row>
    <row r="377" spans="2:75" ht="15.75" customHeight="1">
      <c r="B377" s="363" t="s">
        <v>902</v>
      </c>
      <c r="C377" s="364">
        <v>31120037000187</v>
      </c>
      <c r="D377" s="365" t="s">
        <v>14</v>
      </c>
      <c r="E377" s="365" t="s">
        <v>15</v>
      </c>
      <c r="F377" s="365" t="s">
        <v>16</v>
      </c>
      <c r="G377" s="366"/>
      <c r="H377" s="366" t="s">
        <v>34</v>
      </c>
      <c r="I377" s="366" t="s">
        <v>34</v>
      </c>
      <c r="J377" s="366" t="s">
        <v>692</v>
      </c>
      <c r="K377" s="367" t="s">
        <v>48</v>
      </c>
      <c r="L377" s="368"/>
      <c r="M377" s="368" t="s">
        <v>1421</v>
      </c>
      <c r="N377" s="367">
        <v>481467</v>
      </c>
      <c r="O377" s="367" t="s">
        <v>1323</v>
      </c>
      <c r="P377" s="371">
        <v>43439</v>
      </c>
      <c r="Q377" s="372">
        <v>15708880.140000001</v>
      </c>
      <c r="R377" s="372">
        <v>26861680.559642836</v>
      </c>
      <c r="S377" s="367">
        <v>90</v>
      </c>
      <c r="T377" s="369">
        <v>4.5584086607936003E-2</v>
      </c>
      <c r="U377" s="369">
        <v>0.58927438474517269</v>
      </c>
      <c r="V377" s="369">
        <v>4.9723857172156771E-2</v>
      </c>
      <c r="W377" s="369">
        <v>0.48746006370326905</v>
      </c>
      <c r="X377" s="369">
        <v>9.7594472659784159E-2</v>
      </c>
      <c r="Y377" s="369">
        <v>0.7400766152447138</v>
      </c>
      <c r="Z377" s="369">
        <v>0.22184851032712105</v>
      </c>
      <c r="AA377" s="369">
        <v>1.2610588533824405</v>
      </c>
      <c r="AB377" s="369">
        <v>4.9773815611637823E-2</v>
      </c>
      <c r="AC377" s="373">
        <v>-0.9521004661609308</v>
      </c>
      <c r="AD377" s="575">
        <v>37121949000150</v>
      </c>
      <c r="AE377" s="370" t="s">
        <v>2407</v>
      </c>
      <c r="AF377" s="370" t="s">
        <v>2326</v>
      </c>
      <c r="AG377" s="374" t="s">
        <v>1459</v>
      </c>
      <c r="AH377" s="374" t="s">
        <v>2318</v>
      </c>
      <c r="AI377" s="374">
        <v>5000</v>
      </c>
      <c r="AJ377" s="374">
        <v>5000</v>
      </c>
      <c r="AK377" s="374">
        <v>5000</v>
      </c>
      <c r="AL377" s="369">
        <v>0.01</v>
      </c>
      <c r="AM377" s="369">
        <v>0.15</v>
      </c>
      <c r="AN377" s="369" t="s">
        <v>2330</v>
      </c>
      <c r="AO377" s="367" t="s">
        <v>1326</v>
      </c>
      <c r="AP377" s="370" t="s">
        <v>13</v>
      </c>
      <c r="AQ377" s="376" t="s">
        <v>673</v>
      </c>
      <c r="AR377" s="369">
        <v>2.5000000000000001E-3</v>
      </c>
      <c r="AS377" s="369">
        <v>2.5000000000000001E-3</v>
      </c>
      <c r="AT377" s="369"/>
      <c r="AW377" s="711"/>
      <c r="AX377" s="711"/>
      <c r="AY377" s="712"/>
      <c r="AZ377" s="712"/>
      <c r="BA377" s="712"/>
      <c r="BB377" s="712"/>
      <c r="BC377" s="712"/>
      <c r="BD377" s="712"/>
      <c r="BE377" s="712"/>
      <c r="BF377" s="712"/>
      <c r="BG377" s="713"/>
      <c r="BH377" s="713"/>
      <c r="BI377" s="714"/>
      <c r="BJ377" s="714"/>
      <c r="BK377" s="714"/>
      <c r="BL377" s="218"/>
      <c r="BM377" s="713"/>
      <c r="BN377" s="713"/>
      <c r="BO377" s="713"/>
      <c r="BP377" s="713"/>
      <c r="BQ377" s="713"/>
      <c r="BR377" s="713"/>
      <c r="BS377" s="713"/>
      <c r="BT377" s="713"/>
      <c r="BU377" s="713"/>
      <c r="BV377" s="715"/>
      <c r="BW377" s="712"/>
    </row>
    <row r="378" spans="2:75" ht="15.75" customHeight="1">
      <c r="B378" s="363" t="s">
        <v>549</v>
      </c>
      <c r="C378" s="364">
        <v>21732670000172</v>
      </c>
      <c r="D378" s="365" t="s">
        <v>14</v>
      </c>
      <c r="E378" s="365" t="s">
        <v>15</v>
      </c>
      <c r="F378" s="365" t="s">
        <v>16</v>
      </c>
      <c r="G378" s="366"/>
      <c r="H378" s="366" t="s">
        <v>34</v>
      </c>
      <c r="I378" s="366" t="s">
        <v>34</v>
      </c>
      <c r="J378" s="366" t="s">
        <v>608</v>
      </c>
      <c r="K378" s="367" t="s">
        <v>48</v>
      </c>
      <c r="L378" s="368"/>
      <c r="M378" s="368" t="s">
        <v>1421</v>
      </c>
      <c r="N378" s="367">
        <v>403806</v>
      </c>
      <c r="O378" s="367" t="s">
        <v>1323</v>
      </c>
      <c r="P378" s="371">
        <v>42202</v>
      </c>
      <c r="Q378" s="372">
        <v>329414246.22000003</v>
      </c>
      <c r="R378" s="372">
        <v>331443184.38166672</v>
      </c>
      <c r="S378" s="367">
        <v>180</v>
      </c>
      <c r="T378" s="369">
        <v>6.6622258455968364E-2</v>
      </c>
      <c r="U378" s="369">
        <v>0.86123893848384891</v>
      </c>
      <c r="V378" s="369">
        <v>7.4870896720413249E-2</v>
      </c>
      <c r="W378" s="369">
        <v>0.73398513631983553</v>
      </c>
      <c r="X378" s="369">
        <v>0.1289353601678711</v>
      </c>
      <c r="Y378" s="369">
        <v>0.97774025862139613</v>
      </c>
      <c r="Z378" s="369">
        <v>0.22490510919048612</v>
      </c>
      <c r="AA378" s="369">
        <v>1.2784335522352821</v>
      </c>
      <c r="AB378" s="369">
        <v>4.6724666902341873E-2</v>
      </c>
      <c r="AC378" s="373">
        <v>-0.51058976376748244</v>
      </c>
      <c r="AD378" s="575">
        <v>18447898000106</v>
      </c>
      <c r="AE378" s="370" t="s">
        <v>2407</v>
      </c>
      <c r="AF378" s="370" t="s">
        <v>2326</v>
      </c>
      <c r="AG378" s="374" t="s">
        <v>1459</v>
      </c>
      <c r="AH378" s="374" t="s">
        <v>2318</v>
      </c>
      <c r="AI378" s="374">
        <v>25000</v>
      </c>
      <c r="AJ378" s="374">
        <v>5000</v>
      </c>
      <c r="AK378" s="374">
        <v>5000</v>
      </c>
      <c r="AL378" s="369">
        <v>5.5000000000000005E-3</v>
      </c>
      <c r="AM378" s="369">
        <v>0.2</v>
      </c>
      <c r="AN378" s="369" t="s">
        <v>2330</v>
      </c>
      <c r="AO378" s="367" t="s">
        <v>1326</v>
      </c>
      <c r="AP378" s="370" t="s">
        <v>13</v>
      </c>
      <c r="AQ378" s="376" t="s">
        <v>673</v>
      </c>
      <c r="AR378" s="369">
        <v>1.2833333333333332E-3</v>
      </c>
      <c r="AS378" s="369">
        <v>1.2833333333333332E-3</v>
      </c>
      <c r="AT378" s="369"/>
      <c r="AW378" s="711"/>
      <c r="AX378" s="711"/>
      <c r="AY378" s="712"/>
      <c r="AZ378" s="712"/>
      <c r="BA378" s="712"/>
      <c r="BB378" s="712"/>
      <c r="BC378" s="712"/>
      <c r="BD378" s="712"/>
      <c r="BE378" s="712"/>
      <c r="BF378" s="712"/>
      <c r="BG378" s="713"/>
      <c r="BH378" s="713"/>
      <c r="BI378" s="714"/>
      <c r="BJ378" s="714"/>
      <c r="BK378" s="714"/>
      <c r="BL378" s="218"/>
      <c r="BM378" s="713"/>
      <c r="BN378" s="713"/>
      <c r="BO378" s="713"/>
      <c r="BP378" s="713"/>
      <c r="BQ378" s="713"/>
      <c r="BR378" s="713"/>
      <c r="BS378" s="713"/>
      <c r="BT378" s="713"/>
      <c r="BU378" s="713"/>
      <c r="BV378" s="715"/>
      <c r="BW378" s="712"/>
    </row>
    <row r="379" spans="2:75" ht="15.75" customHeight="1">
      <c r="B379" s="363" t="s">
        <v>903</v>
      </c>
      <c r="C379" s="364">
        <v>13615411000133</v>
      </c>
      <c r="D379" s="365" t="s">
        <v>11</v>
      </c>
      <c r="E379" s="365" t="s">
        <v>620</v>
      </c>
      <c r="F379" s="365" t="s">
        <v>665</v>
      </c>
      <c r="G379" s="366" t="s">
        <v>740</v>
      </c>
      <c r="H379" s="366" t="s">
        <v>34</v>
      </c>
      <c r="I379" s="366"/>
      <c r="J379" s="366" t="s">
        <v>608</v>
      </c>
      <c r="K379" s="367" t="s">
        <v>48</v>
      </c>
      <c r="L379" s="368" t="s">
        <v>1341</v>
      </c>
      <c r="M379" s="368" t="s">
        <v>34</v>
      </c>
      <c r="N379" s="367">
        <v>284491</v>
      </c>
      <c r="O379" s="367" t="s">
        <v>1326</v>
      </c>
      <c r="P379" s="371">
        <v>40777</v>
      </c>
      <c r="Q379" s="372">
        <v>2868811532.25</v>
      </c>
      <c r="R379" s="372">
        <v>2217600029.0125008</v>
      </c>
      <c r="S379" s="367">
        <v>1</v>
      </c>
      <c r="T379" s="369">
        <v>8.5962432882894069E-2</v>
      </c>
      <c r="U379" s="369">
        <v>1.1112531481424199</v>
      </c>
      <c r="V379" s="369">
        <v>0.11462270025355958</v>
      </c>
      <c r="W379" s="369">
        <v>1.1236857304531054</v>
      </c>
      <c r="X379" s="369">
        <v>0.18748999356686258</v>
      </c>
      <c r="Y379" s="369">
        <v>1.421770680752851</v>
      </c>
      <c r="Z379" s="369">
        <v>0.20404746936468676</v>
      </c>
      <c r="AA379" s="369">
        <v>1.1598719656634251</v>
      </c>
      <c r="AB379" s="369">
        <v>5.3464317580742583E-3</v>
      </c>
      <c r="AC379" s="373">
        <v>2.1325415330459299</v>
      </c>
      <c r="AD379" s="575">
        <v>13106998000155</v>
      </c>
      <c r="AE379" s="370" t="s">
        <v>2407</v>
      </c>
      <c r="AF379" s="370" t="s">
        <v>2326</v>
      </c>
      <c r="AG379" s="374" t="s">
        <v>1459</v>
      </c>
      <c r="AH379" s="374" t="s">
        <v>2321</v>
      </c>
      <c r="AI379" s="374">
        <v>1000</v>
      </c>
      <c r="AJ379" s="374">
        <v>1000</v>
      </c>
      <c r="AK379" s="374">
        <v>1000</v>
      </c>
      <c r="AL379" s="369">
        <v>3.2000000000000002E-3</v>
      </c>
      <c r="AM379" s="369" t="s">
        <v>34</v>
      </c>
      <c r="AN379" s="369" t="s">
        <v>64</v>
      </c>
      <c r="AO379" s="367" t="s">
        <v>1326</v>
      </c>
      <c r="AP379" s="370" t="s">
        <v>11</v>
      </c>
      <c r="AQ379" s="376" t="s">
        <v>1377</v>
      </c>
      <c r="AR379" s="369">
        <v>9.6000000000000002E-4</v>
      </c>
      <c r="AS379" s="369">
        <v>9.6000000000000002E-4</v>
      </c>
      <c r="AT379" s="369"/>
      <c r="AW379" s="711"/>
      <c r="AX379" s="711"/>
      <c r="AY379" s="712"/>
      <c r="AZ379" s="712"/>
      <c r="BA379" s="712"/>
      <c r="BB379" s="712"/>
      <c r="BC379" s="712"/>
      <c r="BD379" s="712"/>
      <c r="BE379" s="712"/>
      <c r="BF379" s="712"/>
      <c r="BG379" s="713"/>
      <c r="BH379" s="713"/>
      <c r="BI379" s="714"/>
      <c r="BJ379" s="714"/>
      <c r="BK379" s="714"/>
      <c r="BL379" s="218"/>
      <c r="BM379" s="713"/>
      <c r="BN379" s="713"/>
      <c r="BO379" s="713"/>
      <c r="BP379" s="713"/>
      <c r="BQ379" s="713"/>
      <c r="BR379" s="713"/>
      <c r="BS379" s="713"/>
      <c r="BT379" s="713"/>
      <c r="BU379" s="713"/>
      <c r="BV379" s="715"/>
      <c r="BW379" s="712"/>
    </row>
    <row r="380" spans="2:75" ht="15.75" customHeight="1">
      <c r="B380" s="363" t="s">
        <v>165</v>
      </c>
      <c r="C380" s="364">
        <v>35726908000161</v>
      </c>
      <c r="D380" s="365" t="s">
        <v>13</v>
      </c>
      <c r="E380" s="365" t="s">
        <v>615</v>
      </c>
      <c r="F380" s="365" t="s">
        <v>619</v>
      </c>
      <c r="G380" s="366" t="s">
        <v>34</v>
      </c>
      <c r="H380" s="366" t="s">
        <v>867</v>
      </c>
      <c r="I380" s="366" t="s">
        <v>34</v>
      </c>
      <c r="J380" s="366" t="s">
        <v>611</v>
      </c>
      <c r="K380" s="367" t="s">
        <v>48</v>
      </c>
      <c r="L380" s="368" t="s">
        <v>717</v>
      </c>
      <c r="M380" s="368" t="s">
        <v>1421</v>
      </c>
      <c r="N380" s="367">
        <v>532541</v>
      </c>
      <c r="O380" s="367" t="s">
        <v>1326</v>
      </c>
      <c r="P380" s="371">
        <v>43921</v>
      </c>
      <c r="Q380" s="372">
        <v>1069324942.87</v>
      </c>
      <c r="R380" s="372">
        <v>744462147.47615111</v>
      </c>
      <c r="S380" s="367">
        <v>91</v>
      </c>
      <c r="T380" s="369">
        <v>0.25325969098892909</v>
      </c>
      <c r="U380" s="369">
        <v>3.2739374569868374</v>
      </c>
      <c r="V380" s="369">
        <v>0.35323052176284642</v>
      </c>
      <c r="W380" s="369">
        <v>3.4628402226380928</v>
      </c>
      <c r="X380" s="369">
        <v>0.52037315659559091</v>
      </c>
      <c r="Y380" s="369">
        <v>3.9460841777381459</v>
      </c>
      <c r="Z380" s="369" t="s">
        <v>1424</v>
      </c>
      <c r="AA380" s="369" t="s">
        <v>1424</v>
      </c>
      <c r="AB380" s="369">
        <v>6.8136567763140907E-2</v>
      </c>
      <c r="AC380" s="373">
        <v>3.0502483702549879</v>
      </c>
      <c r="AD380" s="575">
        <v>35803288000117</v>
      </c>
      <c r="AE380" s="370" t="s">
        <v>2409</v>
      </c>
      <c r="AF380" s="370" t="s">
        <v>2317</v>
      </c>
      <c r="AG380" s="374" t="s">
        <v>1458</v>
      </c>
      <c r="AH380" s="374" t="s">
        <v>2318</v>
      </c>
      <c r="AI380" s="374">
        <v>50000</v>
      </c>
      <c r="AJ380" s="374">
        <v>10000</v>
      </c>
      <c r="AK380" s="374">
        <v>50000</v>
      </c>
      <c r="AL380" s="369">
        <v>1.9E-2</v>
      </c>
      <c r="AM380" s="369">
        <v>0.2</v>
      </c>
      <c r="AN380" s="369" t="s">
        <v>34</v>
      </c>
      <c r="AO380" s="367" t="s">
        <v>1326</v>
      </c>
      <c r="AP380" s="370" t="s">
        <v>13</v>
      </c>
      <c r="AQ380" s="376" t="s">
        <v>666</v>
      </c>
      <c r="AR380" s="369" t="s">
        <v>34</v>
      </c>
      <c r="AS380" s="369" t="s">
        <v>34</v>
      </c>
      <c r="AT380" s="369"/>
      <c r="AW380" s="711"/>
      <c r="AX380" s="711"/>
      <c r="AY380" s="712"/>
      <c r="AZ380" s="712"/>
      <c r="BA380" s="712"/>
      <c r="BB380" s="712"/>
      <c r="BC380" s="712"/>
      <c r="BD380" s="712"/>
      <c r="BE380" s="712"/>
      <c r="BF380" s="712"/>
      <c r="BG380" s="713"/>
      <c r="BH380" s="713"/>
      <c r="BI380" s="714"/>
      <c r="BJ380" s="714"/>
      <c r="BK380" s="714"/>
      <c r="BL380" s="218"/>
      <c r="BM380" s="713"/>
      <c r="BN380" s="713"/>
      <c r="BO380" s="713"/>
      <c r="BP380" s="713"/>
      <c r="BQ380" s="713"/>
      <c r="BR380" s="713"/>
      <c r="BS380" s="713"/>
      <c r="BT380" s="713"/>
      <c r="BU380" s="713"/>
      <c r="BV380" s="715"/>
      <c r="BW380" s="712"/>
    </row>
    <row r="381" spans="2:75" ht="15.75" customHeight="1">
      <c r="B381" s="363" t="s">
        <v>36</v>
      </c>
      <c r="C381" s="364">
        <v>23957096000186</v>
      </c>
      <c r="D381" s="365" t="s">
        <v>11</v>
      </c>
      <c r="E381" s="365" t="s">
        <v>620</v>
      </c>
      <c r="F381" s="365" t="s">
        <v>687</v>
      </c>
      <c r="G381" s="366" t="s">
        <v>740</v>
      </c>
      <c r="H381" s="366" t="s">
        <v>34</v>
      </c>
      <c r="I381" s="366" t="s">
        <v>1321</v>
      </c>
      <c r="J381" s="366" t="s">
        <v>608</v>
      </c>
      <c r="K381" s="367" t="s">
        <v>48</v>
      </c>
      <c r="L381" s="368"/>
      <c r="M381" s="368" t="s">
        <v>34</v>
      </c>
      <c r="N381" s="367">
        <v>425559</v>
      </c>
      <c r="O381" s="367" t="s">
        <v>1323</v>
      </c>
      <c r="P381" s="371">
        <v>42639</v>
      </c>
      <c r="Q381" s="372">
        <v>304129523.77999997</v>
      </c>
      <c r="R381" s="372">
        <v>257230996.85984114</v>
      </c>
      <c r="S381" s="367">
        <v>180</v>
      </c>
      <c r="T381" s="369">
        <v>8.1361431103017967E-2</v>
      </c>
      <c r="U381" s="369">
        <v>1.05177510010414</v>
      </c>
      <c r="V381" s="369">
        <v>0.11064660678341665</v>
      </c>
      <c r="W381" s="369">
        <v>1.08470671944164</v>
      </c>
      <c r="X381" s="369">
        <v>0.17408743305494978</v>
      </c>
      <c r="Y381" s="369">
        <v>1.3201366296745034</v>
      </c>
      <c r="Z381" s="369">
        <v>0.24907299364897728</v>
      </c>
      <c r="AA381" s="369">
        <v>1.415811642441815</v>
      </c>
      <c r="AB381" s="369">
        <v>3.4296322311162843E-3</v>
      </c>
      <c r="AC381" s="373">
        <v>2.2795483336471598</v>
      </c>
      <c r="AD381" s="575">
        <v>0</v>
      </c>
      <c r="AE381" s="370" t="s">
        <v>2410</v>
      </c>
      <c r="AF381" s="370" t="s">
        <v>738</v>
      </c>
      <c r="AG381" s="374" t="s">
        <v>738</v>
      </c>
      <c r="AH381" s="374" t="s">
        <v>2318</v>
      </c>
      <c r="AI381" s="374">
        <v>5000</v>
      </c>
      <c r="AJ381" s="374">
        <v>5000</v>
      </c>
      <c r="AK381" s="374">
        <v>5000</v>
      </c>
      <c r="AL381" s="369">
        <v>0.02</v>
      </c>
      <c r="AM381" s="369">
        <v>0.2</v>
      </c>
      <c r="AN381" s="369" t="s">
        <v>2330</v>
      </c>
      <c r="AO381" s="367" t="s">
        <v>1326</v>
      </c>
      <c r="AP381" s="370" t="s">
        <v>13</v>
      </c>
      <c r="AQ381" s="376" t="s">
        <v>688</v>
      </c>
      <c r="AR381" s="369">
        <v>3.3333333333333331E-3</v>
      </c>
      <c r="AS381" s="369">
        <v>3.3333333333333331E-3</v>
      </c>
      <c r="AT381" s="369"/>
      <c r="AW381" s="711"/>
      <c r="AX381" s="711"/>
      <c r="AY381" s="712"/>
      <c r="AZ381" s="712"/>
      <c r="BA381" s="712"/>
      <c r="BB381" s="712"/>
      <c r="BC381" s="712"/>
      <c r="BD381" s="712"/>
      <c r="BE381" s="712"/>
      <c r="BF381" s="712"/>
      <c r="BG381" s="713"/>
      <c r="BH381" s="713"/>
      <c r="BI381" s="714"/>
      <c r="BJ381" s="714"/>
      <c r="BK381" s="714"/>
      <c r="BL381" s="218"/>
      <c r="BM381" s="713"/>
      <c r="BN381" s="713"/>
      <c r="BO381" s="713"/>
      <c r="BP381" s="713"/>
      <c r="BQ381" s="713"/>
      <c r="BR381" s="713"/>
      <c r="BS381" s="713"/>
      <c r="BT381" s="713"/>
      <c r="BU381" s="713"/>
      <c r="BV381" s="715"/>
      <c r="BW381" s="712"/>
    </row>
    <row r="382" spans="2:75" ht="15.75" customHeight="1">
      <c r="B382" s="363" t="s">
        <v>1585</v>
      </c>
      <c r="C382" s="364">
        <v>41681839000110</v>
      </c>
      <c r="D382" s="365" t="s">
        <v>14</v>
      </c>
      <c r="E382" s="365"/>
      <c r="F382" s="365"/>
      <c r="G382" s="366"/>
      <c r="H382" s="366" t="s">
        <v>34</v>
      </c>
      <c r="I382" s="366"/>
      <c r="J382" s="366"/>
      <c r="K382" s="367"/>
      <c r="L382" s="368"/>
      <c r="M382" s="368"/>
      <c r="N382" s="367">
        <v>591904</v>
      </c>
      <c r="O382" s="367" t="s">
        <v>1323</v>
      </c>
      <c r="P382" s="371">
        <v>44336</v>
      </c>
      <c r="Q382" s="372" t="s">
        <v>1396</v>
      </c>
      <c r="R382" s="372" t="s">
        <v>1424</v>
      </c>
      <c r="S382" s="367">
        <v>32</v>
      </c>
      <c r="T382" s="369" t="s">
        <v>1424</v>
      </c>
      <c r="U382" s="369" t="s">
        <v>1424</v>
      </c>
      <c r="V382" s="369" t="s">
        <v>1424</v>
      </c>
      <c r="W382" s="369" t="s">
        <v>1424</v>
      </c>
      <c r="X382" s="369" t="s">
        <v>1424</v>
      </c>
      <c r="Y382" s="369" t="s">
        <v>1424</v>
      </c>
      <c r="Z382" s="369" t="s">
        <v>1424</v>
      </c>
      <c r="AA382" s="369" t="s">
        <v>1424</v>
      </c>
      <c r="AB382" s="369" t="s">
        <v>1424</v>
      </c>
      <c r="AC382" s="373" t="s">
        <v>1424</v>
      </c>
      <c r="AD382" s="575">
        <v>0</v>
      </c>
      <c r="AE382" s="370" t="s">
        <v>2411</v>
      </c>
      <c r="AF382" s="370" t="s">
        <v>2317</v>
      </c>
      <c r="AG382" s="374" t="s">
        <v>1458</v>
      </c>
      <c r="AH382" s="374" t="s">
        <v>2339</v>
      </c>
      <c r="AI382" s="374" t="s">
        <v>1436</v>
      </c>
      <c r="AJ382" s="374" t="s">
        <v>1436</v>
      </c>
      <c r="AK382" s="374" t="s">
        <v>1436</v>
      </c>
      <c r="AL382" s="369">
        <v>0.01</v>
      </c>
      <c r="AM382" s="369">
        <v>0.1</v>
      </c>
      <c r="AN382" s="369" t="s">
        <v>34</v>
      </c>
      <c r="AO382" s="367" t="s">
        <v>1326</v>
      </c>
      <c r="AP382" s="370" t="s">
        <v>718</v>
      </c>
      <c r="AQ382" s="376" t="s">
        <v>661</v>
      </c>
      <c r="AR382" s="369" t="s">
        <v>34</v>
      </c>
      <c r="AS382" s="369" t="s">
        <v>34</v>
      </c>
      <c r="AT382" s="369"/>
      <c r="AW382" s="711"/>
      <c r="AX382" s="711"/>
      <c r="AY382" s="712"/>
      <c r="AZ382" s="712"/>
      <c r="BA382" s="712"/>
      <c r="BB382" s="712"/>
      <c r="BC382" s="712"/>
      <c r="BD382" s="712"/>
      <c r="BE382" s="712"/>
      <c r="BF382" s="712"/>
      <c r="BG382" s="713"/>
      <c r="BH382" s="713"/>
      <c r="BI382" s="714"/>
      <c r="BJ382" s="714"/>
      <c r="BK382" s="714"/>
      <c r="BL382" s="218"/>
      <c r="BM382" s="713"/>
      <c r="BN382" s="713"/>
      <c r="BO382" s="713"/>
      <c r="BP382" s="713"/>
      <c r="BQ382" s="713"/>
      <c r="BR382" s="713"/>
      <c r="BS382" s="713"/>
      <c r="BT382" s="713"/>
      <c r="BU382" s="713"/>
      <c r="BV382" s="715"/>
      <c r="BW382" s="712"/>
    </row>
    <row r="383" spans="2:75" ht="15.75" customHeight="1">
      <c r="B383" s="363" t="s">
        <v>166</v>
      </c>
      <c r="C383" s="364">
        <v>19773986000160</v>
      </c>
      <c r="D383" s="365" t="s">
        <v>14</v>
      </c>
      <c r="E383" s="365" t="s">
        <v>607</v>
      </c>
      <c r="F383" s="365"/>
      <c r="G383" s="366"/>
      <c r="H383" s="366" t="s">
        <v>34</v>
      </c>
      <c r="I383" s="366" t="s">
        <v>34</v>
      </c>
      <c r="J383" s="366" t="s">
        <v>608</v>
      </c>
      <c r="K383" s="367" t="s">
        <v>48</v>
      </c>
      <c r="L383" s="368"/>
      <c r="M383" s="368" t="s">
        <v>34</v>
      </c>
      <c r="N383" s="367">
        <v>366471</v>
      </c>
      <c r="O383" s="367" t="s">
        <v>1323</v>
      </c>
      <c r="P383" s="371">
        <v>41764</v>
      </c>
      <c r="Q383" s="372">
        <v>67722908.010000005</v>
      </c>
      <c r="R383" s="372">
        <v>69333736.657579377</v>
      </c>
      <c r="S383" s="367">
        <v>32</v>
      </c>
      <c r="T383" s="369">
        <v>-0.11575858586787391</v>
      </c>
      <c r="U383" s="369">
        <v>-1.4964338334331555</v>
      </c>
      <c r="V383" s="369">
        <v>-0.30557803492319824</v>
      </c>
      <c r="W383" s="369">
        <v>-2.9956865143074936</v>
      </c>
      <c r="X383" s="369">
        <v>-0.1717146889666511</v>
      </c>
      <c r="Y383" s="369">
        <v>-1.3021436802189388</v>
      </c>
      <c r="Z383" s="369">
        <v>-0.1731874177363707</v>
      </c>
      <c r="AA383" s="369">
        <v>-0.98445342774156086</v>
      </c>
      <c r="AB383" s="369">
        <v>0.26770040720186183</v>
      </c>
      <c r="AC383" s="373">
        <v>-1.5904017865109434</v>
      </c>
      <c r="AD383" s="575">
        <v>0</v>
      </c>
      <c r="AE383" s="370" t="s">
        <v>2353</v>
      </c>
      <c r="AF383" s="370" t="s">
        <v>2326</v>
      </c>
      <c r="AG383" s="374" t="s">
        <v>1459</v>
      </c>
      <c r="AH383" s="374" t="s">
        <v>2321</v>
      </c>
      <c r="AI383" s="374">
        <v>100000</v>
      </c>
      <c r="AJ383" s="374">
        <v>10000</v>
      </c>
      <c r="AK383" s="374">
        <v>10000</v>
      </c>
      <c r="AL383" s="369">
        <v>0.02</v>
      </c>
      <c r="AM383" s="369">
        <v>0.2</v>
      </c>
      <c r="AN383" s="369" t="s">
        <v>2335</v>
      </c>
      <c r="AO383" s="367" t="s">
        <v>1326</v>
      </c>
      <c r="AP383" s="370" t="s">
        <v>718</v>
      </c>
      <c r="AQ383" s="376" t="s">
        <v>661</v>
      </c>
      <c r="AR383" s="369">
        <v>4.0000000000000001E-3</v>
      </c>
      <c r="AS383" s="369">
        <v>4.0000000000000001E-3</v>
      </c>
      <c r="AT383" s="369"/>
      <c r="AW383" s="711"/>
      <c r="AX383" s="711"/>
      <c r="AY383" s="712"/>
      <c r="AZ383" s="712"/>
      <c r="BA383" s="712"/>
      <c r="BB383" s="712"/>
      <c r="BC383" s="712"/>
      <c r="BD383" s="712"/>
      <c r="BE383" s="712"/>
      <c r="BF383" s="712"/>
      <c r="BG383" s="713"/>
      <c r="BH383" s="713"/>
      <c r="BI383" s="714"/>
      <c r="BJ383" s="714"/>
      <c r="BK383" s="714"/>
      <c r="BL383" s="218"/>
      <c r="BM383" s="713"/>
      <c r="BN383" s="713"/>
      <c r="BO383" s="713"/>
      <c r="BP383" s="713"/>
      <c r="BQ383" s="713"/>
      <c r="BR383" s="713"/>
      <c r="BS383" s="713"/>
      <c r="BT383" s="713"/>
      <c r="BU383" s="713"/>
      <c r="BV383" s="715"/>
      <c r="BW383" s="712"/>
    </row>
    <row r="384" spans="2:75" ht="15.75" customHeight="1">
      <c r="B384" s="363" t="s">
        <v>1586</v>
      </c>
      <c r="C384" s="364">
        <v>19729259000104</v>
      </c>
      <c r="D384" s="365" t="s">
        <v>13</v>
      </c>
      <c r="E384" s="365"/>
      <c r="F384" s="365"/>
      <c r="G384" s="366"/>
      <c r="H384" s="366" t="s">
        <v>1340</v>
      </c>
      <c r="I384" s="366"/>
      <c r="J384" s="366"/>
      <c r="K384" s="367"/>
      <c r="L384" s="368"/>
      <c r="M384" s="368"/>
      <c r="N384" s="367">
        <v>367745</v>
      </c>
      <c r="O384" s="367" t="s">
        <v>1326</v>
      </c>
      <c r="P384" s="371">
        <v>41782</v>
      </c>
      <c r="Q384" s="372" t="s">
        <v>1396</v>
      </c>
      <c r="R384" s="372" t="s">
        <v>1424</v>
      </c>
      <c r="S384" s="367">
        <v>1</v>
      </c>
      <c r="T384" s="369" t="s">
        <v>1424</v>
      </c>
      <c r="U384" s="369" t="s">
        <v>1424</v>
      </c>
      <c r="V384" s="369" t="s">
        <v>1424</v>
      </c>
      <c r="W384" s="369" t="s">
        <v>1424</v>
      </c>
      <c r="X384" s="369" t="s">
        <v>1424</v>
      </c>
      <c r="Y384" s="369" t="s">
        <v>1424</v>
      </c>
      <c r="Z384" s="369" t="s">
        <v>1424</v>
      </c>
      <c r="AA384" s="369" t="s">
        <v>1424</v>
      </c>
      <c r="AB384" s="369" t="s">
        <v>1424</v>
      </c>
      <c r="AC384" s="373" t="s">
        <v>1424</v>
      </c>
      <c r="AD384" s="575">
        <v>0</v>
      </c>
      <c r="AE384" s="370" t="s">
        <v>2411</v>
      </c>
      <c r="AF384" s="370" t="s">
        <v>2317</v>
      </c>
      <c r="AG384" s="374" t="s">
        <v>1458</v>
      </c>
      <c r="AH384" s="374" t="s">
        <v>2339</v>
      </c>
      <c r="AI384" s="374">
        <v>1000000</v>
      </c>
      <c r="AJ384" s="374" t="s">
        <v>2412</v>
      </c>
      <c r="AK384" s="374">
        <v>1000000</v>
      </c>
      <c r="AL384" s="369">
        <v>3.0000000000000001E-3</v>
      </c>
      <c r="AM384" s="369">
        <v>0.1</v>
      </c>
      <c r="AN384" s="369" t="s">
        <v>64</v>
      </c>
      <c r="AO384" s="367" t="s">
        <v>1326</v>
      </c>
      <c r="AP384" s="370" t="s">
        <v>13</v>
      </c>
      <c r="AQ384" s="376" t="s">
        <v>681</v>
      </c>
      <c r="AR384" s="369" t="s">
        <v>34</v>
      </c>
      <c r="AS384" s="369" t="s">
        <v>34</v>
      </c>
      <c r="AT384" s="369"/>
      <c r="AW384" s="711"/>
      <c r="AX384" s="711"/>
      <c r="AY384" s="712"/>
      <c r="AZ384" s="712"/>
      <c r="BA384" s="712"/>
      <c r="BB384" s="712"/>
      <c r="BC384" s="712"/>
      <c r="BD384" s="712"/>
      <c r="BE384" s="712"/>
      <c r="BF384" s="712"/>
      <c r="BG384" s="713"/>
      <c r="BH384" s="713"/>
      <c r="BI384" s="714"/>
      <c r="BJ384" s="714"/>
      <c r="BK384" s="714"/>
      <c r="BL384" s="218"/>
      <c r="BM384" s="713"/>
      <c r="BN384" s="713"/>
      <c r="BO384" s="713"/>
      <c r="BP384" s="713"/>
      <c r="BQ384" s="713"/>
      <c r="BR384" s="713"/>
      <c r="BS384" s="713"/>
      <c r="BT384" s="713"/>
      <c r="BU384" s="713"/>
      <c r="BV384" s="715"/>
      <c r="BW384" s="712"/>
    </row>
    <row r="385" spans="2:75" ht="15.75" customHeight="1">
      <c r="B385" s="363" t="s">
        <v>552</v>
      </c>
      <c r="C385" s="364">
        <v>14438229000117</v>
      </c>
      <c r="D385" s="365" t="s">
        <v>14</v>
      </c>
      <c r="E385" s="365" t="s">
        <v>607</v>
      </c>
      <c r="F385" s="365"/>
      <c r="G385" s="366"/>
      <c r="H385" s="366" t="s">
        <v>34</v>
      </c>
      <c r="I385" s="366" t="s">
        <v>34</v>
      </c>
      <c r="J385" s="366" t="s">
        <v>608</v>
      </c>
      <c r="K385" s="367" t="s">
        <v>48</v>
      </c>
      <c r="L385" s="368"/>
      <c r="M385" s="368" t="s">
        <v>1421</v>
      </c>
      <c r="N385" s="367">
        <v>383732</v>
      </c>
      <c r="O385" s="367" t="s">
        <v>1323</v>
      </c>
      <c r="P385" s="371">
        <v>41947</v>
      </c>
      <c r="Q385" s="372">
        <v>180883282.12</v>
      </c>
      <c r="R385" s="372">
        <v>135492277.15488091</v>
      </c>
      <c r="S385" s="367">
        <v>32</v>
      </c>
      <c r="T385" s="369">
        <v>0.19445534691951538</v>
      </c>
      <c r="U385" s="369">
        <v>2.5137622236892057</v>
      </c>
      <c r="V385" s="369">
        <v>0.2001565644537755</v>
      </c>
      <c r="W385" s="369">
        <v>1.9622036022156979</v>
      </c>
      <c r="X385" s="369">
        <v>0.6399221539655513</v>
      </c>
      <c r="Y385" s="369">
        <v>4.8526459421311579</v>
      </c>
      <c r="Z385" s="369">
        <v>1.020152969129926</v>
      </c>
      <c r="AA385" s="369">
        <v>5.7988801981529692</v>
      </c>
      <c r="AB385" s="369">
        <v>0.17730840923061394</v>
      </c>
      <c r="AC385" s="373">
        <v>0.56985380405293551</v>
      </c>
      <c r="AD385" s="575">
        <v>0</v>
      </c>
      <c r="AE385" s="370" t="s">
        <v>2413</v>
      </c>
      <c r="AF385" s="370" t="s">
        <v>2317</v>
      </c>
      <c r="AG385" s="374" t="s">
        <v>1458</v>
      </c>
      <c r="AH385" s="374" t="s">
        <v>2321</v>
      </c>
      <c r="AI385" s="374">
        <v>5000</v>
      </c>
      <c r="AJ385" s="374">
        <v>1000</v>
      </c>
      <c r="AK385" s="374">
        <v>1000</v>
      </c>
      <c r="AL385" s="369">
        <v>0.02</v>
      </c>
      <c r="AM385" s="369">
        <v>0.2</v>
      </c>
      <c r="AN385" s="369" t="s">
        <v>34</v>
      </c>
      <c r="AO385" s="367" t="s">
        <v>1326</v>
      </c>
      <c r="AP385" s="370" t="s">
        <v>718</v>
      </c>
      <c r="AQ385" s="376" t="s">
        <v>661</v>
      </c>
      <c r="AR385" s="369">
        <v>2.666E-3</v>
      </c>
      <c r="AS385" s="369">
        <v>2.666E-3</v>
      </c>
      <c r="AT385" s="369"/>
      <c r="AW385" s="711"/>
      <c r="AX385" s="711"/>
      <c r="AY385" s="712"/>
      <c r="AZ385" s="712"/>
      <c r="BA385" s="712"/>
      <c r="BB385" s="712"/>
      <c r="BC385" s="712"/>
      <c r="BD385" s="712"/>
      <c r="BE385" s="712"/>
      <c r="BF385" s="712"/>
      <c r="BG385" s="713"/>
      <c r="BH385" s="713"/>
      <c r="BI385" s="714"/>
      <c r="BJ385" s="714"/>
      <c r="BK385" s="714"/>
      <c r="BL385" s="218"/>
      <c r="BM385" s="713"/>
      <c r="BN385" s="713"/>
      <c r="BO385" s="713"/>
      <c r="BP385" s="713"/>
      <c r="BQ385" s="713"/>
      <c r="BR385" s="713"/>
      <c r="BS385" s="713"/>
      <c r="BT385" s="713"/>
      <c r="BU385" s="713"/>
      <c r="BV385" s="715"/>
      <c r="BW385" s="712"/>
    </row>
    <row r="386" spans="2:75" ht="15.75" customHeight="1">
      <c r="B386" s="363" t="s">
        <v>167</v>
      </c>
      <c r="C386" s="364">
        <v>30338659000113</v>
      </c>
      <c r="D386" s="365" t="s">
        <v>13</v>
      </c>
      <c r="E386" s="365" t="s">
        <v>615</v>
      </c>
      <c r="F386" s="365" t="s">
        <v>619</v>
      </c>
      <c r="G386" s="366" t="s">
        <v>34</v>
      </c>
      <c r="H386" s="366" t="s">
        <v>1340</v>
      </c>
      <c r="I386" s="366" t="s">
        <v>34</v>
      </c>
      <c r="J386" s="366" t="s">
        <v>608</v>
      </c>
      <c r="K386" s="367" t="s">
        <v>48</v>
      </c>
      <c r="L386" s="368"/>
      <c r="M386" s="368" t="s">
        <v>1421</v>
      </c>
      <c r="N386" s="367">
        <v>470724</v>
      </c>
      <c r="O386" s="367" t="s">
        <v>1323</v>
      </c>
      <c r="P386" s="371">
        <v>43304</v>
      </c>
      <c r="Q386" s="372">
        <v>22709175.010000002</v>
      </c>
      <c r="R386" s="372">
        <v>25653042.223015867</v>
      </c>
      <c r="S386" s="367">
        <v>31</v>
      </c>
      <c r="T386" s="369">
        <v>0.12440327749084057</v>
      </c>
      <c r="U386" s="369">
        <v>1.6081854493259826</v>
      </c>
      <c r="V386" s="369">
        <v>-0.27037886207066453</v>
      </c>
      <c r="W386" s="369">
        <v>-2.6506169236361106</v>
      </c>
      <c r="X386" s="369">
        <v>-0.30542603503228716</v>
      </c>
      <c r="Y386" s="369">
        <v>-2.3161011075113112</v>
      </c>
      <c r="Z386" s="369">
        <v>-7.9255573265021972E-2</v>
      </c>
      <c r="AA386" s="369">
        <v>-0.4505143721649692</v>
      </c>
      <c r="AB386" s="369">
        <v>0.62415983240941608</v>
      </c>
      <c r="AC386" s="373">
        <v>-0.34563651201846268</v>
      </c>
      <c r="AD386" s="575">
        <v>29661053000135</v>
      </c>
      <c r="AE386" s="370" t="s">
        <v>2414</v>
      </c>
      <c r="AF386" s="370" t="s">
        <v>2317</v>
      </c>
      <c r="AG386" s="374" t="s">
        <v>1458</v>
      </c>
      <c r="AH386" s="374" t="s">
        <v>2321</v>
      </c>
      <c r="AI386" s="374">
        <v>500</v>
      </c>
      <c r="AJ386" s="374">
        <v>500</v>
      </c>
      <c r="AK386" s="374">
        <v>500</v>
      </c>
      <c r="AL386" s="369">
        <v>1.8000000000000002E-2</v>
      </c>
      <c r="AM386" s="369">
        <v>0.2</v>
      </c>
      <c r="AN386" s="369" t="s">
        <v>34</v>
      </c>
      <c r="AO386" s="367" t="s">
        <v>1326</v>
      </c>
      <c r="AP386" s="370" t="s">
        <v>13</v>
      </c>
      <c r="AQ386" s="376" t="s">
        <v>670</v>
      </c>
      <c r="AR386" s="369">
        <v>3.5999999999999995E-3</v>
      </c>
      <c r="AS386" s="369">
        <v>3.5999999999999995E-3</v>
      </c>
      <c r="AT386" s="369"/>
      <c r="AW386" s="711"/>
      <c r="AX386" s="711"/>
      <c r="AY386" s="712"/>
      <c r="AZ386" s="712"/>
      <c r="BA386" s="712"/>
      <c r="BB386" s="712"/>
      <c r="BC386" s="712"/>
      <c r="BD386" s="712"/>
      <c r="BE386" s="712"/>
      <c r="BF386" s="712"/>
      <c r="BG386" s="713"/>
      <c r="BH386" s="713"/>
      <c r="BI386" s="714"/>
      <c r="BJ386" s="714"/>
      <c r="BK386" s="714"/>
      <c r="BL386" s="218"/>
      <c r="BM386" s="713"/>
      <c r="BN386" s="713"/>
      <c r="BO386" s="713"/>
      <c r="BP386" s="713"/>
      <c r="BQ386" s="713"/>
      <c r="BR386" s="713"/>
      <c r="BS386" s="713"/>
      <c r="BT386" s="713"/>
      <c r="BU386" s="713"/>
      <c r="BV386" s="715"/>
      <c r="BW386" s="712"/>
    </row>
    <row r="387" spans="2:75" ht="15.75" customHeight="1">
      <c r="B387" s="363" t="s">
        <v>527</v>
      </c>
      <c r="C387" s="364">
        <v>42562316000117</v>
      </c>
      <c r="D387" s="365" t="s">
        <v>13</v>
      </c>
      <c r="E387" s="365" t="s">
        <v>616</v>
      </c>
      <c r="F387" s="365" t="s">
        <v>619</v>
      </c>
      <c r="G387" s="366" t="s">
        <v>34</v>
      </c>
      <c r="H387" s="366" t="s">
        <v>1340</v>
      </c>
      <c r="I387" s="366" t="s">
        <v>34</v>
      </c>
      <c r="J387" s="366" t="s">
        <v>611</v>
      </c>
      <c r="K387" s="367" t="s">
        <v>48</v>
      </c>
      <c r="L387" s="368"/>
      <c r="M387" s="368" t="s">
        <v>1421</v>
      </c>
      <c r="N387" s="367">
        <v>604887</v>
      </c>
      <c r="O387" s="367" t="s">
        <v>1323</v>
      </c>
      <c r="P387" s="371">
        <v>44407</v>
      </c>
      <c r="Q387" s="372">
        <v>21951855.649999999</v>
      </c>
      <c r="R387" s="372">
        <v>42895517.718650825</v>
      </c>
      <c r="S387" s="367">
        <v>33</v>
      </c>
      <c r="T387" s="369">
        <v>-3.7949858165630124E-3</v>
      </c>
      <c r="U387" s="369">
        <v>-4.9058522361233349E-2</v>
      </c>
      <c r="V387" s="369">
        <v>2.5148173011031671E-2</v>
      </c>
      <c r="W387" s="369">
        <v>0.24653618434176289</v>
      </c>
      <c r="X387" s="369" t="s">
        <v>1424</v>
      </c>
      <c r="Y387" s="369" t="s">
        <v>1424</v>
      </c>
      <c r="Z387" s="369" t="s">
        <v>1424</v>
      </c>
      <c r="AA387" s="369" t="s">
        <v>1424</v>
      </c>
      <c r="AB387" s="369">
        <v>7.5534894895426752E-2</v>
      </c>
      <c r="AC387" s="373">
        <v>-0.91968827775901207</v>
      </c>
      <c r="AD387" s="575">
        <v>0</v>
      </c>
      <c r="AE387" s="370" t="s">
        <v>2415</v>
      </c>
      <c r="AF387" s="370" t="s">
        <v>2317</v>
      </c>
      <c r="AG387" s="374" t="s">
        <v>1458</v>
      </c>
      <c r="AH387" s="374" t="s">
        <v>2318</v>
      </c>
      <c r="AI387" s="374">
        <v>100000</v>
      </c>
      <c r="AJ387" s="374">
        <v>10000</v>
      </c>
      <c r="AK387" s="374">
        <v>100000</v>
      </c>
      <c r="AL387" s="369">
        <v>1.5700000000000002E-2</v>
      </c>
      <c r="AM387" s="369">
        <v>0.15</v>
      </c>
      <c r="AN387" s="369" t="s">
        <v>64</v>
      </c>
      <c r="AO387" s="367" t="s">
        <v>1326</v>
      </c>
      <c r="AP387" s="370" t="s">
        <v>13</v>
      </c>
      <c r="AQ387" s="376" t="s">
        <v>670</v>
      </c>
      <c r="AR387" s="369" t="s">
        <v>34</v>
      </c>
      <c r="AS387" s="369" t="s">
        <v>34</v>
      </c>
      <c r="AT387" s="369"/>
      <c r="AW387" s="711"/>
      <c r="AX387" s="711"/>
      <c r="AY387" s="712"/>
      <c r="AZ387" s="712"/>
      <c r="BA387" s="712"/>
      <c r="BB387" s="712"/>
      <c r="BC387" s="712"/>
      <c r="BD387" s="712"/>
      <c r="BE387" s="712"/>
      <c r="BF387" s="712"/>
      <c r="BG387" s="713"/>
      <c r="BH387" s="713"/>
      <c r="BI387" s="714"/>
      <c r="BJ387" s="714"/>
      <c r="BK387" s="714"/>
      <c r="BL387" s="218"/>
      <c r="BM387" s="713"/>
      <c r="BN387" s="713"/>
      <c r="BO387" s="713"/>
      <c r="BP387" s="713"/>
      <c r="BQ387" s="713"/>
      <c r="BR387" s="713"/>
      <c r="BS387" s="713"/>
      <c r="BT387" s="713"/>
      <c r="BU387" s="713"/>
      <c r="BV387" s="715"/>
      <c r="BW387" s="712"/>
    </row>
    <row r="388" spans="2:75" ht="15.75" customHeight="1">
      <c r="B388" s="363" t="s">
        <v>168</v>
      </c>
      <c r="C388" s="364">
        <v>23591953000177</v>
      </c>
      <c r="D388" s="365" t="s">
        <v>14</v>
      </c>
      <c r="E388" s="365" t="s">
        <v>607</v>
      </c>
      <c r="F388" s="365"/>
      <c r="G388" s="366"/>
      <c r="H388" s="366" t="s">
        <v>34</v>
      </c>
      <c r="I388" s="366" t="s">
        <v>34</v>
      </c>
      <c r="J388" s="366" t="s">
        <v>608</v>
      </c>
      <c r="K388" s="367" t="s">
        <v>48</v>
      </c>
      <c r="L388" s="368"/>
      <c r="M388" s="368" t="s">
        <v>34</v>
      </c>
      <c r="N388" s="367">
        <v>409804</v>
      </c>
      <c r="O388" s="367" t="s">
        <v>1323</v>
      </c>
      <c r="P388" s="371">
        <v>42359</v>
      </c>
      <c r="Q388" s="372">
        <v>107545241.53</v>
      </c>
      <c r="R388" s="372">
        <v>104038845.31380954</v>
      </c>
      <c r="S388" s="367">
        <v>24</v>
      </c>
      <c r="T388" s="369">
        <v>0.18168018837675493</v>
      </c>
      <c r="U388" s="369">
        <v>2.3486152557340203</v>
      </c>
      <c r="V388" s="369">
        <v>6.0216996357710606E-2</v>
      </c>
      <c r="W388" s="369">
        <v>0.59032791400152618</v>
      </c>
      <c r="X388" s="369">
        <v>0.10607246206027132</v>
      </c>
      <c r="Y388" s="369">
        <v>0.80436674898482452</v>
      </c>
      <c r="Z388" s="369">
        <v>0.36279603243794645</v>
      </c>
      <c r="AA388" s="369">
        <v>2.0622502625926584</v>
      </c>
      <c r="AB388" s="369">
        <v>0.1891799489331657</v>
      </c>
      <c r="AC388" s="373">
        <v>-0.10977938218674906</v>
      </c>
      <c r="AD388" s="575">
        <v>0</v>
      </c>
      <c r="AE388" s="370" t="s">
        <v>2416</v>
      </c>
      <c r="AF388" s="370" t="s">
        <v>2317</v>
      </c>
      <c r="AG388" s="374" t="s">
        <v>1458</v>
      </c>
      <c r="AH388" s="374" t="s">
        <v>2318</v>
      </c>
      <c r="AI388" s="374">
        <v>10000</v>
      </c>
      <c r="AJ388" s="374">
        <v>1000</v>
      </c>
      <c r="AK388" s="374">
        <v>10000</v>
      </c>
      <c r="AL388" s="369">
        <v>0.02</v>
      </c>
      <c r="AM388" s="369">
        <v>0.2</v>
      </c>
      <c r="AN388" s="369" t="s">
        <v>34</v>
      </c>
      <c r="AO388" s="367" t="s">
        <v>1326</v>
      </c>
      <c r="AP388" s="370" t="s">
        <v>718</v>
      </c>
      <c r="AQ388" s="376" t="s">
        <v>661</v>
      </c>
      <c r="AR388" s="369">
        <v>4.0000000000000001E-3</v>
      </c>
      <c r="AS388" s="369">
        <v>4.0000000000000001E-3</v>
      </c>
      <c r="AT388" s="369"/>
      <c r="AW388" s="711"/>
      <c r="AX388" s="711"/>
      <c r="AY388" s="712"/>
      <c r="AZ388" s="712"/>
      <c r="BA388" s="712"/>
      <c r="BB388" s="712"/>
      <c r="BC388" s="712"/>
      <c r="BD388" s="712"/>
      <c r="BE388" s="712"/>
      <c r="BF388" s="712"/>
      <c r="BG388" s="713"/>
      <c r="BH388" s="713"/>
      <c r="BI388" s="714"/>
      <c r="BJ388" s="714"/>
      <c r="BK388" s="714"/>
      <c r="BL388" s="218"/>
      <c r="BM388" s="713"/>
      <c r="BN388" s="713"/>
      <c r="BO388" s="713"/>
      <c r="BP388" s="713"/>
      <c r="BQ388" s="713"/>
      <c r="BR388" s="713"/>
      <c r="BS388" s="713"/>
      <c r="BT388" s="713"/>
      <c r="BU388" s="713"/>
      <c r="BV388" s="715"/>
      <c r="BW388" s="712"/>
    </row>
    <row r="389" spans="2:75" ht="15.75" customHeight="1">
      <c r="B389" s="363" t="s">
        <v>904</v>
      </c>
      <c r="C389" s="364">
        <v>11701977000152</v>
      </c>
      <c r="D389" s="365" t="s">
        <v>11</v>
      </c>
      <c r="E389" s="365" t="s">
        <v>620</v>
      </c>
      <c r="F389" s="365"/>
      <c r="G389" s="366" t="s">
        <v>740</v>
      </c>
      <c r="H389" s="366" t="s">
        <v>34</v>
      </c>
      <c r="I389" s="366" t="s">
        <v>34</v>
      </c>
      <c r="J389" s="366"/>
      <c r="K389" s="367" t="s">
        <v>48</v>
      </c>
      <c r="L389" s="368"/>
      <c r="M389" s="368" t="s">
        <v>34</v>
      </c>
      <c r="N389" s="367">
        <v>259047</v>
      </c>
      <c r="O389" s="367" t="s">
        <v>1323</v>
      </c>
      <c r="P389" s="371">
        <v>40470</v>
      </c>
      <c r="Q389" s="372">
        <v>20078928.27</v>
      </c>
      <c r="R389" s="372">
        <v>21155316.152777772</v>
      </c>
      <c r="S389" s="367">
        <v>15</v>
      </c>
      <c r="T389" s="369">
        <v>5.9929064066354121E-2</v>
      </c>
      <c r="U389" s="369">
        <v>0.77471470822246824</v>
      </c>
      <c r="V389" s="369">
        <v>6.6075987806430536E-2</v>
      </c>
      <c r="W389" s="369">
        <v>0.6477656211154702</v>
      </c>
      <c r="X389" s="369">
        <v>0.11522674018483969</v>
      </c>
      <c r="Y389" s="369">
        <v>0.87378530297462442</v>
      </c>
      <c r="Z389" s="369">
        <v>0.19504958051842691</v>
      </c>
      <c r="AA389" s="369">
        <v>1.1087250484513336</v>
      </c>
      <c r="AB389" s="369">
        <v>4.0920241494558113E-2</v>
      </c>
      <c r="AC389" s="373">
        <v>-0.78996487607701937</v>
      </c>
      <c r="AD389" s="575">
        <v>0</v>
      </c>
      <c r="AE389" s="370" t="s">
        <v>2417</v>
      </c>
      <c r="AF389" s="370" t="s">
        <v>2326</v>
      </c>
      <c r="AG389" s="374" t="s">
        <v>1459</v>
      </c>
      <c r="AH389" s="374" t="s">
        <v>2321</v>
      </c>
      <c r="AI389" s="374">
        <v>1000</v>
      </c>
      <c r="AJ389" s="374">
        <v>1000</v>
      </c>
      <c r="AK389" s="374">
        <v>1000</v>
      </c>
      <c r="AL389" s="369">
        <v>5.0000000000000001E-3</v>
      </c>
      <c r="AM389" s="369">
        <v>0.1</v>
      </c>
      <c r="AN389" s="369" t="s">
        <v>64</v>
      </c>
      <c r="AO389" s="367" t="s">
        <v>1326</v>
      </c>
      <c r="AP389" s="370" t="s">
        <v>13</v>
      </c>
      <c r="AQ389" s="376" t="s">
        <v>688</v>
      </c>
      <c r="AR389" s="369">
        <v>1.6666666666666666E-3</v>
      </c>
      <c r="AS389" s="369">
        <v>1.6666666666666666E-3</v>
      </c>
      <c r="AT389" s="369"/>
      <c r="AW389" s="711"/>
      <c r="AX389" s="711"/>
      <c r="AY389" s="712"/>
      <c r="AZ389" s="712"/>
      <c r="BA389" s="712"/>
      <c r="BB389" s="712"/>
      <c r="BC389" s="712"/>
      <c r="BD389" s="712"/>
      <c r="BE389" s="712"/>
      <c r="BF389" s="712"/>
      <c r="BG389" s="713"/>
      <c r="BH389" s="713"/>
      <c r="BI389" s="714"/>
      <c r="BJ389" s="714"/>
      <c r="BK389" s="714"/>
      <c r="BL389" s="218"/>
      <c r="BM389" s="713"/>
      <c r="BN389" s="713"/>
      <c r="BO389" s="713"/>
      <c r="BP389" s="713"/>
      <c r="BQ389" s="713"/>
      <c r="BR389" s="713"/>
      <c r="BS389" s="713"/>
      <c r="BT389" s="713"/>
      <c r="BU389" s="713"/>
      <c r="BV389" s="715"/>
      <c r="BW389" s="712"/>
    </row>
    <row r="390" spans="2:75" ht="15.75" customHeight="1">
      <c r="B390" s="363" t="s">
        <v>169</v>
      </c>
      <c r="C390" s="364">
        <v>11447136000160</v>
      </c>
      <c r="D390" s="365" t="s">
        <v>11</v>
      </c>
      <c r="E390" s="365" t="s">
        <v>620</v>
      </c>
      <c r="F390" s="365" t="s">
        <v>665</v>
      </c>
      <c r="G390" s="366" t="s">
        <v>740</v>
      </c>
      <c r="H390" s="366" t="s">
        <v>34</v>
      </c>
      <c r="I390" s="366"/>
      <c r="J390" s="366" t="s">
        <v>608</v>
      </c>
      <c r="K390" s="367" t="s">
        <v>48</v>
      </c>
      <c r="L390" s="368"/>
      <c r="M390" s="368" t="s">
        <v>34</v>
      </c>
      <c r="N390" s="367">
        <v>248185</v>
      </c>
      <c r="O390" s="367" t="s">
        <v>1323</v>
      </c>
      <c r="P390" s="371">
        <v>40302</v>
      </c>
      <c r="Q390" s="372">
        <v>94555760.049999997</v>
      </c>
      <c r="R390" s="372">
        <v>86271904.864484146</v>
      </c>
      <c r="S390" s="367">
        <v>31</v>
      </c>
      <c r="T390" s="369">
        <v>8.7060516875523186E-2</v>
      </c>
      <c r="U390" s="369">
        <v>1.1254482942406725</v>
      </c>
      <c r="V390" s="369">
        <v>0.11747949965024351</v>
      </c>
      <c r="W390" s="369">
        <v>1.1516919169215758</v>
      </c>
      <c r="X390" s="369">
        <v>0.17735283324384477</v>
      </c>
      <c r="Y390" s="369">
        <v>1.3448987525012881</v>
      </c>
      <c r="Z390" s="369">
        <v>0.20121414567572526</v>
      </c>
      <c r="AA390" s="369">
        <v>1.1437664352850843</v>
      </c>
      <c r="AB390" s="369">
        <v>1.8897620909978021E-3</v>
      </c>
      <c r="AC390" s="373">
        <v>7.3818243182759993</v>
      </c>
      <c r="AD390" s="575">
        <v>0</v>
      </c>
      <c r="AE390" s="370" t="s">
        <v>2417</v>
      </c>
      <c r="AF390" s="370" t="s">
        <v>2326</v>
      </c>
      <c r="AG390" s="374" t="s">
        <v>1459</v>
      </c>
      <c r="AH390" s="374" t="s">
        <v>2321</v>
      </c>
      <c r="AI390" s="374">
        <v>1000</v>
      </c>
      <c r="AJ390" s="374">
        <v>1</v>
      </c>
      <c r="AK390" s="374">
        <v>1000</v>
      </c>
      <c r="AL390" s="369">
        <v>5.0000000000000001E-3</v>
      </c>
      <c r="AM390" s="369" t="s">
        <v>34</v>
      </c>
      <c r="AN390" s="369" t="s">
        <v>2335</v>
      </c>
      <c r="AO390" s="367" t="s">
        <v>1326</v>
      </c>
      <c r="AP390" s="370" t="s">
        <v>11</v>
      </c>
      <c r="AQ390" s="376" t="s">
        <v>677</v>
      </c>
      <c r="AR390" s="369">
        <v>1.6666666666666666E-3</v>
      </c>
      <c r="AS390" s="369">
        <v>1.6666666666666666E-3</v>
      </c>
      <c r="AT390" s="369"/>
      <c r="AW390" s="711"/>
      <c r="AX390" s="711"/>
      <c r="AY390" s="712"/>
      <c r="AZ390" s="712"/>
      <c r="BA390" s="712"/>
      <c r="BB390" s="712"/>
      <c r="BC390" s="712"/>
      <c r="BD390" s="712"/>
      <c r="BE390" s="712"/>
      <c r="BF390" s="712"/>
      <c r="BG390" s="713"/>
      <c r="BH390" s="713"/>
      <c r="BI390" s="714"/>
      <c r="BJ390" s="714"/>
      <c r="BK390" s="714"/>
      <c r="BL390" s="218"/>
      <c r="BM390" s="713"/>
      <c r="BN390" s="713"/>
      <c r="BO390" s="713"/>
      <c r="BP390" s="713"/>
      <c r="BQ390" s="713"/>
      <c r="BR390" s="713"/>
      <c r="BS390" s="713"/>
      <c r="BT390" s="713"/>
      <c r="BU390" s="713"/>
      <c r="BV390" s="715"/>
      <c r="BW390" s="712"/>
    </row>
    <row r="391" spans="2:75" ht="15.75" customHeight="1">
      <c r="B391" s="363" t="s">
        <v>1587</v>
      </c>
      <c r="C391" s="364">
        <v>29813630000167</v>
      </c>
      <c r="D391" s="365" t="s">
        <v>11</v>
      </c>
      <c r="E391" s="365" t="s">
        <v>620</v>
      </c>
      <c r="F391" s="365" t="s">
        <v>665</v>
      </c>
      <c r="G391" s="366" t="s">
        <v>740</v>
      </c>
      <c r="H391" s="366" t="s">
        <v>34</v>
      </c>
      <c r="I391" s="366"/>
      <c r="J391" s="366" t="s">
        <v>608</v>
      </c>
      <c r="K391" s="367" t="s">
        <v>48</v>
      </c>
      <c r="L391" s="368"/>
      <c r="M391" s="368"/>
      <c r="N391" s="367">
        <v>488623</v>
      </c>
      <c r="O391" s="367" t="s">
        <v>1323</v>
      </c>
      <c r="P391" s="371">
        <v>43357</v>
      </c>
      <c r="Q391" s="372">
        <v>54686119.789999999</v>
      </c>
      <c r="R391" s="372">
        <v>60851150.209642865</v>
      </c>
      <c r="S391" s="367">
        <v>31</v>
      </c>
      <c r="T391" s="369">
        <v>0.10373428971706233</v>
      </c>
      <c r="U391" s="369">
        <v>1.1667943200116895</v>
      </c>
      <c r="V391" s="369">
        <v>0.12855298414771332</v>
      </c>
      <c r="W391" s="369">
        <v>1.1798218040162316</v>
      </c>
      <c r="X391" s="369">
        <v>0.19617597766229045</v>
      </c>
      <c r="Y391" s="369">
        <v>1.3794683660114171</v>
      </c>
      <c r="Z391" s="369">
        <v>0.2224048790585551</v>
      </c>
      <c r="AA391" s="369">
        <v>1.2153456263381619</v>
      </c>
      <c r="AB391" s="369">
        <v>2.3776567160109581E-3</v>
      </c>
      <c r="AC391" s="373">
        <v>7.3701202257953851</v>
      </c>
      <c r="AD391" s="575">
        <v>11447136000160</v>
      </c>
      <c r="AE391" s="370" t="s">
        <v>2417</v>
      </c>
      <c r="AF391" s="370" t="s">
        <v>2326</v>
      </c>
      <c r="AG391" s="374" t="s">
        <v>1459</v>
      </c>
      <c r="AH391" s="374" t="s">
        <v>2321</v>
      </c>
      <c r="AI391" s="374">
        <v>5000</v>
      </c>
      <c r="AJ391" s="374">
        <v>1000</v>
      </c>
      <c r="AK391" s="374">
        <v>5000</v>
      </c>
      <c r="AL391" s="369">
        <v>1.0000000000000001E-5</v>
      </c>
      <c r="AM391" s="369" t="s">
        <v>34</v>
      </c>
      <c r="AN391" s="369" t="s">
        <v>64</v>
      </c>
      <c r="AO391" s="367" t="s">
        <v>1326</v>
      </c>
      <c r="AP391" s="370" t="s">
        <v>11</v>
      </c>
      <c r="AQ391" s="376" t="s">
        <v>677</v>
      </c>
      <c r="AR391" s="369" t="s">
        <v>34</v>
      </c>
      <c r="AS391" s="369" t="s">
        <v>34</v>
      </c>
      <c r="AT391" s="369"/>
      <c r="AW391" s="711"/>
      <c r="AX391" s="711"/>
      <c r="AY391" s="712"/>
      <c r="AZ391" s="712"/>
      <c r="BA391" s="712"/>
      <c r="BB391" s="713"/>
      <c r="BC391" s="712"/>
      <c r="BD391" s="712"/>
      <c r="BE391" s="712"/>
      <c r="BF391" s="712"/>
      <c r="BG391" s="713"/>
      <c r="BH391" s="713"/>
      <c r="BI391" s="714"/>
      <c r="BJ391" s="714"/>
      <c r="BK391" s="714"/>
      <c r="BL391" s="713"/>
      <c r="BM391" s="713"/>
      <c r="BN391" s="713"/>
      <c r="BO391" s="713"/>
      <c r="BP391" s="713"/>
      <c r="BQ391" s="713"/>
      <c r="BR391" s="713"/>
      <c r="BS391" s="713"/>
      <c r="BT391" s="716"/>
      <c r="BU391" s="717"/>
      <c r="BV391" s="715"/>
      <c r="BW391" s="718"/>
    </row>
    <row r="392" spans="2:75" ht="15.75" customHeight="1">
      <c r="B392" s="363" t="s">
        <v>1588</v>
      </c>
      <c r="C392" s="364">
        <v>29215706000152</v>
      </c>
      <c r="D392" s="365" t="s">
        <v>13</v>
      </c>
      <c r="E392" s="365" t="s">
        <v>615</v>
      </c>
      <c r="F392" s="365" t="s">
        <v>619</v>
      </c>
      <c r="G392" s="366"/>
      <c r="H392" s="366" t="s">
        <v>1339</v>
      </c>
      <c r="I392" s="366"/>
      <c r="J392" s="366" t="s">
        <v>608</v>
      </c>
      <c r="K392" s="367" t="s">
        <v>48</v>
      </c>
      <c r="L392" s="368"/>
      <c r="M392" s="368"/>
      <c r="N392" s="367">
        <v>462888</v>
      </c>
      <c r="O392" s="367" t="s">
        <v>1323</v>
      </c>
      <c r="P392" s="371">
        <v>43207</v>
      </c>
      <c r="Q392" s="372">
        <v>76004931.099999994</v>
      </c>
      <c r="R392" s="372">
        <v>80931580.939563498</v>
      </c>
      <c r="S392" s="367">
        <v>35</v>
      </c>
      <c r="T392" s="369">
        <v>7.9290260041917193E-2</v>
      </c>
      <c r="U392" s="369">
        <v>0.89184998809455163</v>
      </c>
      <c r="V392" s="369">
        <v>8.7563813791955436E-2</v>
      </c>
      <c r="W392" s="369">
        <v>0.80363515043617051</v>
      </c>
      <c r="X392" s="369">
        <v>0.1740859034367892</v>
      </c>
      <c r="Y392" s="369">
        <v>1.2241355930590607</v>
      </c>
      <c r="Z392" s="369">
        <v>0.20986607289949766</v>
      </c>
      <c r="AA392" s="369">
        <v>1.146826521499188</v>
      </c>
      <c r="AB392" s="369">
        <v>4.351064564330108E-2</v>
      </c>
      <c r="AC392" s="373">
        <v>-0.42627039156166441</v>
      </c>
      <c r="AD392" s="575">
        <v>0</v>
      </c>
      <c r="AE392" s="370" t="s">
        <v>2417</v>
      </c>
      <c r="AF392" s="370" t="s">
        <v>2326</v>
      </c>
      <c r="AG392" s="374" t="s">
        <v>1459</v>
      </c>
      <c r="AH392" s="374" t="s">
        <v>2339</v>
      </c>
      <c r="AI392" s="374">
        <v>0</v>
      </c>
      <c r="AJ392" s="374">
        <v>0</v>
      </c>
      <c r="AK392" s="374">
        <v>0</v>
      </c>
      <c r="AL392" s="369">
        <v>4.0000000000000001E-3</v>
      </c>
      <c r="AM392" s="369" t="s">
        <v>34</v>
      </c>
      <c r="AN392" s="369" t="s">
        <v>64</v>
      </c>
      <c r="AO392" s="367" t="s">
        <v>1326</v>
      </c>
      <c r="AP392" s="370" t="s">
        <v>13</v>
      </c>
      <c r="AQ392" s="376" t="s">
        <v>688</v>
      </c>
      <c r="AR392" s="369" t="s">
        <v>34</v>
      </c>
      <c r="AS392" s="369" t="s">
        <v>34</v>
      </c>
      <c r="AT392" s="369"/>
      <c r="AW392" s="711"/>
      <c r="AX392" s="711"/>
      <c r="AY392" s="712"/>
      <c r="AZ392" s="712"/>
      <c r="BA392" s="712"/>
      <c r="BB392" s="713"/>
      <c r="BC392" s="712"/>
      <c r="BD392" s="712"/>
      <c r="BE392" s="712"/>
      <c r="BF392" s="712"/>
      <c r="BG392" s="713"/>
      <c r="BH392" s="713"/>
      <c r="BI392" s="714"/>
      <c r="BJ392" s="714"/>
      <c r="BK392" s="714"/>
      <c r="BL392" s="713"/>
      <c r="BM392" s="713"/>
      <c r="BN392" s="713"/>
      <c r="BO392" s="713"/>
      <c r="BP392" s="713"/>
      <c r="BQ392" s="713"/>
      <c r="BR392" s="713"/>
      <c r="BS392" s="713"/>
      <c r="BT392" s="716"/>
      <c r="BU392" s="717"/>
      <c r="BV392" s="715"/>
      <c r="BW392" s="718"/>
    </row>
    <row r="393" spans="2:75" ht="15.75" customHeight="1">
      <c r="B393" s="363" t="s">
        <v>905</v>
      </c>
      <c r="C393" s="364">
        <v>5488919000190</v>
      </c>
      <c r="D393" s="365" t="s">
        <v>13</v>
      </c>
      <c r="E393" s="365" t="s">
        <v>616</v>
      </c>
      <c r="F393" s="365" t="s">
        <v>617</v>
      </c>
      <c r="G393" s="366" t="s">
        <v>34</v>
      </c>
      <c r="H393" s="366" t="s">
        <v>1339</v>
      </c>
      <c r="I393" s="366" t="s">
        <v>34</v>
      </c>
      <c r="J393" s="366" t="s">
        <v>608</v>
      </c>
      <c r="K393" s="367" t="s">
        <v>48</v>
      </c>
      <c r="L393" s="368"/>
      <c r="M393" s="368" t="s">
        <v>34</v>
      </c>
      <c r="N393" s="367">
        <v>113190</v>
      </c>
      <c r="O393" s="367" t="s">
        <v>1323</v>
      </c>
      <c r="P393" s="371">
        <v>37649</v>
      </c>
      <c r="Q393" s="372">
        <v>20150380.699999999</v>
      </c>
      <c r="R393" s="372">
        <v>31211416.970873009</v>
      </c>
      <c r="S393" s="367">
        <v>4</v>
      </c>
      <c r="T393" s="369">
        <v>7.2555150127670665E-2</v>
      </c>
      <c r="U393" s="369">
        <v>0.93793458711385735</v>
      </c>
      <c r="V393" s="369">
        <v>7.8863936819528302E-2</v>
      </c>
      <c r="W393" s="369">
        <v>0.77313028096026903</v>
      </c>
      <c r="X393" s="369">
        <v>9.0518712564755521E-2</v>
      </c>
      <c r="Y393" s="369">
        <v>0.68641984105764176</v>
      </c>
      <c r="Z393" s="369">
        <v>0.18950077516041208</v>
      </c>
      <c r="AA393" s="369">
        <v>1.0771838399388096</v>
      </c>
      <c r="AB393" s="369">
        <v>2.3175174292694219E-2</v>
      </c>
      <c r="AC393" s="373">
        <v>-0.90461530887663277</v>
      </c>
      <c r="AD393" s="575">
        <v>12219403000105</v>
      </c>
      <c r="AE393" s="370" t="s">
        <v>2417</v>
      </c>
      <c r="AF393" s="370" t="s">
        <v>2326</v>
      </c>
      <c r="AG393" s="374" t="s">
        <v>1459</v>
      </c>
      <c r="AH393" s="374" t="s">
        <v>2321</v>
      </c>
      <c r="AI393" s="374">
        <v>1000</v>
      </c>
      <c r="AJ393" s="374">
        <v>1</v>
      </c>
      <c r="AK393" s="374">
        <v>1000</v>
      </c>
      <c r="AL393" s="369">
        <v>1.4999999999999999E-2</v>
      </c>
      <c r="AM393" s="369">
        <v>0.2</v>
      </c>
      <c r="AN393" s="369" t="s">
        <v>64</v>
      </c>
      <c r="AO393" s="367" t="s">
        <v>1326</v>
      </c>
      <c r="AP393" s="370" t="s">
        <v>13</v>
      </c>
      <c r="AQ393" s="376" t="s">
        <v>666</v>
      </c>
      <c r="AR393" s="369">
        <v>4.9999999999999992E-3</v>
      </c>
      <c r="AS393" s="369">
        <v>4.9999999999999992E-3</v>
      </c>
      <c r="AT393" s="369"/>
      <c r="AW393" s="711"/>
      <c r="AX393" s="711"/>
      <c r="AY393" s="712"/>
      <c r="AZ393" s="712"/>
      <c r="BA393" s="712"/>
      <c r="BB393" s="713"/>
      <c r="BC393" s="712"/>
      <c r="BD393" s="712"/>
      <c r="BE393" s="712"/>
      <c r="BF393" s="712"/>
      <c r="BG393" s="713"/>
      <c r="BH393" s="713"/>
      <c r="BI393" s="714"/>
      <c r="BJ393" s="714"/>
      <c r="BK393" s="714"/>
      <c r="BL393" s="713"/>
      <c r="BM393" s="713"/>
      <c r="BN393" s="713"/>
      <c r="BO393" s="713"/>
      <c r="BP393" s="713"/>
      <c r="BQ393" s="713"/>
      <c r="BR393" s="713"/>
      <c r="BS393" s="713"/>
      <c r="BT393" s="716"/>
      <c r="BU393" s="717"/>
      <c r="BV393" s="715"/>
      <c r="BW393" s="718"/>
    </row>
    <row r="394" spans="2:75" ht="15.75" customHeight="1">
      <c r="B394" s="363" t="s">
        <v>170</v>
      </c>
      <c r="C394" s="364">
        <v>13176277000111</v>
      </c>
      <c r="D394" s="365" t="s">
        <v>11</v>
      </c>
      <c r="E394" s="365" t="s">
        <v>621</v>
      </c>
      <c r="F394" s="365" t="s">
        <v>674</v>
      </c>
      <c r="G394" s="366" t="s">
        <v>740</v>
      </c>
      <c r="H394" s="366" t="s">
        <v>34</v>
      </c>
      <c r="I394" s="366"/>
      <c r="J394" s="366" t="s">
        <v>608</v>
      </c>
      <c r="K394" s="367" t="s">
        <v>48</v>
      </c>
      <c r="L394" s="368"/>
      <c r="M394" s="368" t="s">
        <v>34</v>
      </c>
      <c r="N394" s="367">
        <v>288561</v>
      </c>
      <c r="O394" s="367" t="s">
        <v>1323</v>
      </c>
      <c r="P394" s="371">
        <v>40821</v>
      </c>
      <c r="Q394" s="372">
        <v>42837509.689999998</v>
      </c>
      <c r="R394" s="372">
        <v>54328746.878928572</v>
      </c>
      <c r="S394" s="367">
        <v>1</v>
      </c>
      <c r="T394" s="369">
        <v>6.5559730091542923E-2</v>
      </c>
      <c r="U394" s="369">
        <v>0.84750342693118152</v>
      </c>
      <c r="V394" s="369">
        <v>9.1284642257154047E-2</v>
      </c>
      <c r="W394" s="369">
        <v>0.89489472580013751</v>
      </c>
      <c r="X394" s="369">
        <v>0.13200162192990006</v>
      </c>
      <c r="Y394" s="369">
        <v>1.0009922785816596</v>
      </c>
      <c r="Z394" s="369">
        <v>0.26165661891518477</v>
      </c>
      <c r="AA394" s="369">
        <v>1.4873410479185483</v>
      </c>
      <c r="AB394" s="369">
        <v>3.0730113482416433E-2</v>
      </c>
      <c r="AC394" s="373">
        <v>-0.30300371666214809</v>
      </c>
      <c r="AD394" s="575">
        <v>0</v>
      </c>
      <c r="AE394" s="370" t="s">
        <v>2417</v>
      </c>
      <c r="AF394" s="370" t="s">
        <v>2317</v>
      </c>
      <c r="AG394" s="374" t="s">
        <v>1458</v>
      </c>
      <c r="AH394" s="374" t="s">
        <v>2321</v>
      </c>
      <c r="AI394" s="374">
        <v>1000</v>
      </c>
      <c r="AJ394" s="374">
        <v>1</v>
      </c>
      <c r="AK394" s="374">
        <v>1000</v>
      </c>
      <c r="AL394" s="369">
        <v>0.01</v>
      </c>
      <c r="AM394" s="369">
        <v>0.2</v>
      </c>
      <c r="AN394" s="369" t="s">
        <v>636</v>
      </c>
      <c r="AO394" s="367" t="s">
        <v>1326</v>
      </c>
      <c r="AP394" s="370" t="s">
        <v>13</v>
      </c>
      <c r="AQ394" s="376" t="s">
        <v>666</v>
      </c>
      <c r="AR394" s="369">
        <v>3.3333333333333331E-3</v>
      </c>
      <c r="AS394" s="369">
        <v>3.3333333333333331E-3</v>
      </c>
      <c r="AT394" s="369"/>
      <c r="AW394" s="711"/>
      <c r="AX394" s="711"/>
      <c r="AY394" s="712"/>
      <c r="AZ394" s="712"/>
      <c r="BA394" s="712"/>
      <c r="BB394" s="713"/>
      <c r="BC394" s="712"/>
      <c r="BD394" s="712"/>
      <c r="BE394" s="712"/>
      <c r="BF394" s="712"/>
      <c r="BG394" s="713"/>
      <c r="BH394" s="713"/>
      <c r="BI394" s="714"/>
      <c r="BJ394" s="714"/>
      <c r="BK394" s="714"/>
      <c r="BL394" s="713"/>
      <c r="BM394" s="713"/>
      <c r="BN394" s="713"/>
      <c r="BO394" s="713"/>
      <c r="BP394" s="713"/>
      <c r="BQ394" s="713"/>
      <c r="BR394" s="713"/>
      <c r="BS394" s="713"/>
      <c r="BT394" s="716"/>
      <c r="BU394" s="717"/>
      <c r="BV394" s="715"/>
      <c r="BW394" s="718"/>
    </row>
    <row r="395" spans="2:75" ht="15.75" customHeight="1">
      <c r="B395" s="363" t="s">
        <v>906</v>
      </c>
      <c r="C395" s="364">
        <v>10705335000169</v>
      </c>
      <c r="D395" s="365" t="s">
        <v>11</v>
      </c>
      <c r="E395" s="365" t="s">
        <v>620</v>
      </c>
      <c r="F395" s="365" t="s">
        <v>665</v>
      </c>
      <c r="G395" s="366" t="s">
        <v>740</v>
      </c>
      <c r="H395" s="366" t="s">
        <v>34</v>
      </c>
      <c r="I395" s="366"/>
      <c r="J395" s="366" t="s">
        <v>608</v>
      </c>
      <c r="K395" s="367" t="s">
        <v>48</v>
      </c>
      <c r="L395" s="368"/>
      <c r="M395" s="368" t="s">
        <v>34</v>
      </c>
      <c r="N395" s="367">
        <v>230065</v>
      </c>
      <c r="O395" s="367" t="s">
        <v>1323</v>
      </c>
      <c r="P395" s="371">
        <v>39986</v>
      </c>
      <c r="Q395" s="372">
        <v>48331756.75</v>
      </c>
      <c r="R395" s="372">
        <v>675040036.81071401</v>
      </c>
      <c r="S395" s="367">
        <v>1</v>
      </c>
      <c r="T395" s="369">
        <v>7.6418381054490281E-2</v>
      </c>
      <c r="U395" s="369">
        <v>0.98787532733555183</v>
      </c>
      <c r="V395" s="369">
        <v>9.4704625850451807E-2</v>
      </c>
      <c r="W395" s="369">
        <v>0.92842200053429813</v>
      </c>
      <c r="X395" s="369">
        <v>0.11269755605703513</v>
      </c>
      <c r="Y395" s="369">
        <v>0.85460604028050302</v>
      </c>
      <c r="Z395" s="369">
        <v>0.1736651938672984</v>
      </c>
      <c r="AA395" s="369">
        <v>0.98716926215916767</v>
      </c>
      <c r="AB395" s="369">
        <v>7.2567744291637268E-3</v>
      </c>
      <c r="AC395" s="373">
        <v>-0.91294423840405625</v>
      </c>
      <c r="AD395" s="575">
        <v>41888721000167</v>
      </c>
      <c r="AE395" s="370" t="s">
        <v>2417</v>
      </c>
      <c r="AF395" s="370" t="s">
        <v>2326</v>
      </c>
      <c r="AG395" s="374" t="s">
        <v>1459</v>
      </c>
      <c r="AH395" s="374" t="s">
        <v>2321</v>
      </c>
      <c r="AI395" s="374">
        <v>1000</v>
      </c>
      <c r="AJ395" s="374">
        <v>1000</v>
      </c>
      <c r="AK395" s="374">
        <v>1000</v>
      </c>
      <c r="AL395" s="369">
        <v>9.7199999999999995E-3</v>
      </c>
      <c r="AM395" s="369">
        <v>0.2</v>
      </c>
      <c r="AN395" s="369" t="s">
        <v>64</v>
      </c>
      <c r="AO395" s="367" t="s">
        <v>1326</v>
      </c>
      <c r="AP395" s="370" t="s">
        <v>13</v>
      </c>
      <c r="AQ395" s="376" t="s">
        <v>670</v>
      </c>
      <c r="AR395" s="369">
        <v>3.3333333333333331E-3</v>
      </c>
      <c r="AS395" s="369">
        <v>3.3333333333333331E-3</v>
      </c>
      <c r="AT395" s="369"/>
      <c r="AW395" s="711"/>
      <c r="AX395" s="711"/>
      <c r="AY395" s="712"/>
      <c r="AZ395" s="712"/>
      <c r="BA395" s="712"/>
      <c r="BB395" s="713"/>
      <c r="BC395" s="712"/>
      <c r="BD395" s="712"/>
      <c r="BE395" s="712"/>
      <c r="BF395" s="712"/>
      <c r="BG395" s="713"/>
      <c r="BH395" s="713"/>
      <c r="BI395" s="714"/>
      <c r="BJ395" s="714"/>
      <c r="BK395" s="714"/>
      <c r="BL395" s="713"/>
      <c r="BM395" s="713"/>
      <c r="BN395" s="713"/>
      <c r="BO395" s="713"/>
      <c r="BP395" s="713"/>
      <c r="BQ395" s="713"/>
      <c r="BR395" s="713"/>
      <c r="BS395" s="713"/>
      <c r="BT395" s="716"/>
      <c r="BU395" s="717"/>
      <c r="BV395" s="715"/>
      <c r="BW395" s="718"/>
    </row>
    <row r="396" spans="2:75" ht="15.75" customHeight="1">
      <c r="B396" s="363" t="s">
        <v>171</v>
      </c>
      <c r="C396" s="364">
        <v>34286544000183</v>
      </c>
      <c r="D396" s="365" t="s">
        <v>14</v>
      </c>
      <c r="E396" s="365" t="s">
        <v>614</v>
      </c>
      <c r="F396" s="365"/>
      <c r="G396" s="366"/>
      <c r="H396" s="366" t="s">
        <v>1340</v>
      </c>
      <c r="I396" s="366" t="s">
        <v>34</v>
      </c>
      <c r="J396" s="366" t="s">
        <v>608</v>
      </c>
      <c r="K396" s="367" t="s">
        <v>48</v>
      </c>
      <c r="L396" s="368"/>
      <c r="M396" s="368" t="s">
        <v>34</v>
      </c>
      <c r="N396" s="367">
        <v>505668</v>
      </c>
      <c r="O396" s="367" t="s">
        <v>1323</v>
      </c>
      <c r="P396" s="371">
        <v>43703</v>
      </c>
      <c r="Q396" s="372">
        <v>55139878.829999998</v>
      </c>
      <c r="R396" s="372">
        <v>58302396.617182553</v>
      </c>
      <c r="S396" s="367">
        <v>33</v>
      </c>
      <c r="T396" s="369">
        <v>0.1166566444949122</v>
      </c>
      <c r="U396" s="369">
        <v>1.5080432125891909</v>
      </c>
      <c r="V396" s="369">
        <v>-4.3500627275757653E-3</v>
      </c>
      <c r="W396" s="369">
        <v>-4.2645160188511638E-2</v>
      </c>
      <c r="X396" s="369">
        <v>8.696037424161096E-2</v>
      </c>
      <c r="Y396" s="369">
        <v>0.65943631514354006</v>
      </c>
      <c r="Z396" s="369">
        <v>0.27864508264893151</v>
      </c>
      <c r="AA396" s="369">
        <v>1.5839089832417039</v>
      </c>
      <c r="AB396" s="369">
        <v>0.19892565229582715</v>
      </c>
      <c r="AC396" s="373">
        <v>-0.411049984674764</v>
      </c>
      <c r="AD396" s="575">
        <v>34286521000179</v>
      </c>
      <c r="AE396" s="370" t="s">
        <v>2417</v>
      </c>
      <c r="AF396" s="370" t="s">
        <v>2326</v>
      </c>
      <c r="AG396" s="374" t="s">
        <v>1459</v>
      </c>
      <c r="AH396" s="374" t="s">
        <v>2321</v>
      </c>
      <c r="AI396" s="374">
        <v>1000</v>
      </c>
      <c r="AJ396" s="374">
        <v>1</v>
      </c>
      <c r="AK396" s="374">
        <v>1000</v>
      </c>
      <c r="AL396" s="369">
        <v>1.9199999999999998E-2</v>
      </c>
      <c r="AM396" s="369">
        <v>0.2</v>
      </c>
      <c r="AN396" s="369" t="s">
        <v>34</v>
      </c>
      <c r="AO396" s="367" t="s">
        <v>1326</v>
      </c>
      <c r="AP396" s="370" t="s">
        <v>13</v>
      </c>
      <c r="AQ396" s="376" t="s">
        <v>676</v>
      </c>
      <c r="AR396" s="369">
        <v>6.3999999999999994E-3</v>
      </c>
      <c r="AS396" s="369">
        <v>6.3999999999999994E-3</v>
      </c>
      <c r="AT396" s="369"/>
      <c r="AW396" s="711"/>
      <c r="AX396" s="711"/>
      <c r="AY396" s="712"/>
      <c r="AZ396" s="712"/>
      <c r="BA396" s="712"/>
      <c r="BB396" s="713"/>
      <c r="BC396" s="712"/>
      <c r="BD396" s="712"/>
      <c r="BE396" s="712"/>
      <c r="BF396" s="712"/>
      <c r="BG396" s="713"/>
      <c r="BH396" s="713"/>
      <c r="BI396" s="714"/>
      <c r="BJ396" s="714"/>
      <c r="BK396" s="714"/>
      <c r="BL396" s="713"/>
      <c r="BM396" s="713"/>
      <c r="BN396" s="713"/>
      <c r="BO396" s="713"/>
      <c r="BP396" s="713"/>
      <c r="BQ396" s="713"/>
      <c r="BR396" s="713"/>
      <c r="BS396" s="713"/>
      <c r="BT396" s="716"/>
      <c r="BU396" s="717"/>
      <c r="BV396" s="715"/>
      <c r="BW396" s="718"/>
    </row>
    <row r="397" spans="2:75" ht="15.75" customHeight="1">
      <c r="B397" s="363" t="s">
        <v>172</v>
      </c>
      <c r="C397" s="364">
        <v>5109839000186</v>
      </c>
      <c r="D397" s="365" t="s">
        <v>13</v>
      </c>
      <c r="E397" s="365" t="s">
        <v>616</v>
      </c>
      <c r="F397" s="365" t="s">
        <v>617</v>
      </c>
      <c r="G397" s="366" t="s">
        <v>34</v>
      </c>
      <c r="H397" s="366" t="s">
        <v>1339</v>
      </c>
      <c r="I397" s="366" t="s">
        <v>34</v>
      </c>
      <c r="J397" s="366" t="s">
        <v>608</v>
      </c>
      <c r="K397" s="367" t="s">
        <v>48</v>
      </c>
      <c r="L397" s="368"/>
      <c r="M397" s="368" t="s">
        <v>34</v>
      </c>
      <c r="N397" s="367">
        <v>109241</v>
      </c>
      <c r="O397" s="367" t="s">
        <v>1323</v>
      </c>
      <c r="P397" s="371">
        <v>37503</v>
      </c>
      <c r="Q397" s="372">
        <v>207826590.66999999</v>
      </c>
      <c r="R397" s="372">
        <v>266451082.70277777</v>
      </c>
      <c r="S397" s="367">
        <v>33</v>
      </c>
      <c r="T397" s="369">
        <v>7.6279791376347772E-2</v>
      </c>
      <c r="U397" s="369">
        <v>0.98608375151608063</v>
      </c>
      <c r="V397" s="369">
        <v>9.2305440595354948E-2</v>
      </c>
      <c r="W397" s="369">
        <v>0.90490196279393686</v>
      </c>
      <c r="X397" s="369">
        <v>0.11303062216774684</v>
      </c>
      <c r="Y397" s="369">
        <v>0.85713174110300272</v>
      </c>
      <c r="Z397" s="369">
        <v>0.18243889929955026</v>
      </c>
      <c r="AA397" s="369">
        <v>1.0370418481684063</v>
      </c>
      <c r="AB397" s="369">
        <v>2.8683682831274596E-2</v>
      </c>
      <c r="AC397" s="373">
        <v>-0.29411696652545261</v>
      </c>
      <c r="AD397" s="575">
        <v>12219414000195</v>
      </c>
      <c r="AE397" s="370" t="s">
        <v>2417</v>
      </c>
      <c r="AF397" s="370" t="s">
        <v>2326</v>
      </c>
      <c r="AG397" s="374" t="s">
        <v>1459</v>
      </c>
      <c r="AH397" s="374" t="s">
        <v>2321</v>
      </c>
      <c r="AI397" s="374">
        <v>500</v>
      </c>
      <c r="AJ397" s="374">
        <v>500</v>
      </c>
      <c r="AK397" s="374">
        <v>500</v>
      </c>
      <c r="AL397" s="369">
        <v>1.9199999999999998E-2</v>
      </c>
      <c r="AM397" s="369">
        <v>0.2</v>
      </c>
      <c r="AN397" s="369" t="s">
        <v>64</v>
      </c>
      <c r="AO397" s="367" t="s">
        <v>1326</v>
      </c>
      <c r="AP397" s="370" t="s">
        <v>13</v>
      </c>
      <c r="AQ397" s="376" t="s">
        <v>676</v>
      </c>
      <c r="AR397" s="369">
        <v>6.3999999999999994E-3</v>
      </c>
      <c r="AS397" s="369">
        <v>6.3999999999999994E-3</v>
      </c>
      <c r="AT397" s="369"/>
      <c r="AW397" s="711"/>
      <c r="AX397" s="711"/>
      <c r="AY397" s="712"/>
      <c r="AZ397" s="712"/>
      <c r="BA397" s="712"/>
      <c r="BB397" s="713"/>
      <c r="BC397" s="712"/>
      <c r="BD397" s="712"/>
      <c r="BE397" s="712"/>
      <c r="BF397" s="712"/>
      <c r="BG397" s="713"/>
      <c r="BH397" s="713"/>
      <c r="BI397" s="714"/>
      <c r="BJ397" s="714"/>
      <c r="BK397" s="714"/>
      <c r="BL397" s="713"/>
      <c r="BM397" s="713"/>
      <c r="BN397" s="713"/>
      <c r="BO397" s="713"/>
      <c r="BP397" s="713"/>
      <c r="BQ397" s="713"/>
      <c r="BR397" s="713"/>
      <c r="BS397" s="713"/>
      <c r="BT397" s="716"/>
      <c r="BU397" s="717"/>
      <c r="BV397" s="715"/>
      <c r="BW397" s="718"/>
    </row>
    <row r="398" spans="2:75" ht="15.75" customHeight="1">
      <c r="B398" s="363" t="s">
        <v>173</v>
      </c>
      <c r="C398" s="364">
        <v>31416575000113</v>
      </c>
      <c r="D398" s="365" t="s">
        <v>13</v>
      </c>
      <c r="E398" s="365" t="s">
        <v>616</v>
      </c>
      <c r="F398" s="365" t="s">
        <v>610</v>
      </c>
      <c r="G398" s="366" t="s">
        <v>34</v>
      </c>
      <c r="H398" s="366" t="s">
        <v>867</v>
      </c>
      <c r="I398" s="366" t="s">
        <v>34</v>
      </c>
      <c r="J398" s="366"/>
      <c r="K398" s="367" t="s">
        <v>48</v>
      </c>
      <c r="L398" s="368" t="s">
        <v>1341</v>
      </c>
      <c r="M398" s="368" t="s">
        <v>34</v>
      </c>
      <c r="N398" s="367">
        <v>483311</v>
      </c>
      <c r="O398" s="367" t="s">
        <v>1323</v>
      </c>
      <c r="P398" s="371">
        <v>43446</v>
      </c>
      <c r="Q398" s="372">
        <v>162355140.34999999</v>
      </c>
      <c r="R398" s="372">
        <v>153779906.77289683</v>
      </c>
      <c r="S398" s="367">
        <v>17</v>
      </c>
      <c r="T398" s="369">
        <v>6.2186476181522954E-2</v>
      </c>
      <c r="U398" s="369">
        <v>0.80389671524004058</v>
      </c>
      <c r="V398" s="369">
        <v>0.12009087197004287</v>
      </c>
      <c r="W398" s="369">
        <v>1.1772920973933985</v>
      </c>
      <c r="X398" s="369">
        <v>0.2242190168088205</v>
      </c>
      <c r="Y398" s="369">
        <v>1.7002935362111773</v>
      </c>
      <c r="Z398" s="369">
        <v>0.27901613927644298</v>
      </c>
      <c r="AA398" s="369">
        <v>1.5860181894046825</v>
      </c>
      <c r="AB398" s="369">
        <v>6.0570489674205655E-2</v>
      </c>
      <c r="AC398" s="373">
        <v>0.29900291822285902</v>
      </c>
      <c r="AD398" s="575">
        <v>31392821000144</v>
      </c>
      <c r="AE398" s="370" t="s">
        <v>2417</v>
      </c>
      <c r="AF398" s="370" t="s">
        <v>2326</v>
      </c>
      <c r="AG398" s="374" t="s">
        <v>1459</v>
      </c>
      <c r="AH398" s="374" t="s">
        <v>2321</v>
      </c>
      <c r="AI398" s="374">
        <v>1000</v>
      </c>
      <c r="AJ398" s="374">
        <v>1</v>
      </c>
      <c r="AK398" s="374">
        <v>1000</v>
      </c>
      <c r="AL398" s="369">
        <v>1.4999999999999999E-2</v>
      </c>
      <c r="AM398" s="369">
        <v>0.2</v>
      </c>
      <c r="AN398" s="369" t="s">
        <v>64</v>
      </c>
      <c r="AO398" s="367" t="s">
        <v>1326</v>
      </c>
      <c r="AP398" s="370" t="s">
        <v>13</v>
      </c>
      <c r="AQ398" s="376" t="s">
        <v>670</v>
      </c>
      <c r="AR398" s="369">
        <v>4.9999999999999992E-3</v>
      </c>
      <c r="AS398" s="369">
        <v>4.9999999999999992E-3</v>
      </c>
      <c r="AT398" s="369"/>
      <c r="AW398" s="711"/>
      <c r="AX398" s="711"/>
      <c r="AY398" s="712"/>
      <c r="AZ398" s="712"/>
      <c r="BA398" s="712"/>
      <c r="BB398" s="713"/>
      <c r="BC398" s="712"/>
      <c r="BD398" s="712"/>
      <c r="BE398" s="712"/>
      <c r="BF398" s="712"/>
      <c r="BG398" s="713"/>
      <c r="BH398" s="713"/>
      <c r="BI398" s="714"/>
      <c r="BJ398" s="714"/>
      <c r="BK398" s="714"/>
      <c r="BL398" s="713"/>
      <c r="BM398" s="713"/>
      <c r="BN398" s="713"/>
      <c r="BO398" s="713"/>
      <c r="BP398" s="713"/>
      <c r="BQ398" s="713"/>
      <c r="BR398" s="713"/>
      <c r="BS398" s="713"/>
      <c r="BT398" s="716"/>
      <c r="BU398" s="717"/>
      <c r="BV398" s="715"/>
      <c r="BW398" s="718"/>
    </row>
    <row r="399" spans="2:75" ht="15.75" customHeight="1">
      <c r="B399" s="363" t="s">
        <v>174</v>
      </c>
      <c r="C399" s="364">
        <v>29298540000185</v>
      </c>
      <c r="D399" s="365" t="s">
        <v>13</v>
      </c>
      <c r="E399" s="365" t="s">
        <v>615</v>
      </c>
      <c r="F399" s="365" t="s">
        <v>619</v>
      </c>
      <c r="G399" s="366" t="s">
        <v>34</v>
      </c>
      <c r="H399" s="366" t="s">
        <v>867</v>
      </c>
      <c r="I399" s="366" t="s">
        <v>34</v>
      </c>
      <c r="J399" s="366"/>
      <c r="K399" s="367" t="s">
        <v>48</v>
      </c>
      <c r="L399" s="368"/>
      <c r="M399" s="368" t="s">
        <v>34</v>
      </c>
      <c r="N399" s="367">
        <v>464597</v>
      </c>
      <c r="O399" s="367" t="s">
        <v>1323</v>
      </c>
      <c r="P399" s="371">
        <v>43160</v>
      </c>
      <c r="Q399" s="372">
        <v>104335094.28</v>
      </c>
      <c r="R399" s="372">
        <v>113436970.12365086</v>
      </c>
      <c r="S399" s="367">
        <v>33</v>
      </c>
      <c r="T399" s="369">
        <v>8.7997281305662423E-2</v>
      </c>
      <c r="U399" s="369">
        <v>1.1375580308680453</v>
      </c>
      <c r="V399" s="369">
        <v>8.1016954742870739E-2</v>
      </c>
      <c r="W399" s="369">
        <v>0.79423705573104175</v>
      </c>
      <c r="X399" s="369">
        <v>7.6783589933745011E-2</v>
      </c>
      <c r="Y399" s="369">
        <v>0.58226391101675901</v>
      </c>
      <c r="Z399" s="369">
        <v>0.25495234938002009</v>
      </c>
      <c r="AA399" s="369">
        <v>1.4492318064351808</v>
      </c>
      <c r="AB399" s="369">
        <v>5.4044360872612884E-2</v>
      </c>
      <c r="AC399" s="373">
        <v>-0.32905542903699903</v>
      </c>
      <c r="AD399" s="575">
        <v>29054797000191</v>
      </c>
      <c r="AE399" s="370" t="s">
        <v>2417</v>
      </c>
      <c r="AF399" s="370" t="s">
        <v>2326</v>
      </c>
      <c r="AG399" s="374" t="s">
        <v>1459</v>
      </c>
      <c r="AH399" s="374" t="s">
        <v>2321</v>
      </c>
      <c r="AI399" s="374">
        <v>1000</v>
      </c>
      <c r="AJ399" s="374">
        <v>1</v>
      </c>
      <c r="AK399" s="374">
        <v>1000</v>
      </c>
      <c r="AL399" s="369">
        <v>1.9199999999999998E-2</v>
      </c>
      <c r="AM399" s="369">
        <v>0.2</v>
      </c>
      <c r="AN399" s="369" t="s">
        <v>64</v>
      </c>
      <c r="AO399" s="367" t="s">
        <v>1326</v>
      </c>
      <c r="AP399" s="370" t="s">
        <v>13</v>
      </c>
      <c r="AQ399" s="376" t="s">
        <v>666</v>
      </c>
      <c r="AR399" s="369">
        <v>6.6666666666666662E-3</v>
      </c>
      <c r="AS399" s="369">
        <v>6.6666666666666662E-3</v>
      </c>
      <c r="AT399" s="369"/>
      <c r="AW399" s="711"/>
      <c r="AX399" s="711"/>
      <c r="AY399" s="712"/>
      <c r="AZ399" s="712"/>
      <c r="BA399" s="712"/>
      <c r="BB399" s="713"/>
      <c r="BC399" s="712"/>
      <c r="BD399" s="712"/>
      <c r="BE399" s="712"/>
      <c r="BF399" s="712"/>
      <c r="BG399" s="713"/>
      <c r="BH399" s="713"/>
      <c r="BI399" s="714"/>
      <c r="BJ399" s="714"/>
      <c r="BK399" s="714"/>
      <c r="BL399" s="713"/>
      <c r="BM399" s="713"/>
      <c r="BN399" s="713"/>
      <c r="BO399" s="713"/>
      <c r="BP399" s="713"/>
      <c r="BQ399" s="713"/>
      <c r="BR399" s="713"/>
      <c r="BS399" s="713"/>
      <c r="BT399" s="716"/>
      <c r="BU399" s="717"/>
      <c r="BV399" s="715"/>
      <c r="BW399" s="718"/>
    </row>
    <row r="400" spans="2:75" ht="15.75" customHeight="1">
      <c r="B400" s="363" t="s">
        <v>1589</v>
      </c>
      <c r="C400" s="364">
        <v>11357735000193</v>
      </c>
      <c r="D400" s="365" t="s">
        <v>14</v>
      </c>
      <c r="E400" s="365" t="s">
        <v>607</v>
      </c>
      <c r="F400" s="365"/>
      <c r="G400" s="366"/>
      <c r="H400" s="366" t="s">
        <v>34</v>
      </c>
      <c r="I400" s="366" t="s">
        <v>34</v>
      </c>
      <c r="J400" s="366" t="s">
        <v>608</v>
      </c>
      <c r="K400" s="367" t="s">
        <v>48</v>
      </c>
      <c r="L400" s="368"/>
      <c r="M400" s="368"/>
      <c r="N400" s="367">
        <v>241210</v>
      </c>
      <c r="O400" s="367" t="s">
        <v>1323</v>
      </c>
      <c r="P400" s="371">
        <v>40183</v>
      </c>
      <c r="Q400" s="372">
        <v>541731047.03999996</v>
      </c>
      <c r="R400" s="372">
        <v>441112142.25464278</v>
      </c>
      <c r="S400" s="367">
        <v>33</v>
      </c>
      <c r="T400" s="369">
        <v>0.14057731759254843</v>
      </c>
      <c r="U400" s="369">
        <v>1.5812015114466618</v>
      </c>
      <c r="V400" s="369">
        <v>6.4037945349300074E-2</v>
      </c>
      <c r="W400" s="369">
        <v>0.58772158972746791</v>
      </c>
      <c r="X400" s="369">
        <v>0.2903454278755877</v>
      </c>
      <c r="Y400" s="369">
        <v>2.0416482065908541</v>
      </c>
      <c r="Z400" s="369">
        <v>0.33011259490364919</v>
      </c>
      <c r="AA400" s="369">
        <v>1.8039212993599061</v>
      </c>
      <c r="AB400" s="369">
        <v>0.21098324649362327</v>
      </c>
      <c r="AC400" s="373">
        <v>-9.0802784359970579E-2</v>
      </c>
      <c r="AD400" s="575">
        <v>0</v>
      </c>
      <c r="AE400" s="370" t="s">
        <v>2417</v>
      </c>
      <c r="AF400" s="370" t="s">
        <v>738</v>
      </c>
      <c r="AG400" s="374" t="s">
        <v>738</v>
      </c>
      <c r="AH400" s="374" t="s">
        <v>2418</v>
      </c>
      <c r="AI400" s="374">
        <v>5000</v>
      </c>
      <c r="AJ400" s="374">
        <v>1000</v>
      </c>
      <c r="AK400" s="374">
        <v>5000</v>
      </c>
      <c r="AL400" s="369">
        <v>5.0000000000000001E-3</v>
      </c>
      <c r="AM400" s="369" t="s">
        <v>34</v>
      </c>
      <c r="AN400" s="369" t="s">
        <v>34</v>
      </c>
      <c r="AO400" s="367" t="s">
        <v>1326</v>
      </c>
      <c r="AP400" s="370" t="s">
        <v>718</v>
      </c>
      <c r="AQ400" s="376" t="s">
        <v>661</v>
      </c>
      <c r="AR400" s="369" t="s">
        <v>34</v>
      </c>
      <c r="AS400" s="369" t="s">
        <v>34</v>
      </c>
      <c r="AT400" s="369"/>
      <c r="AW400" s="711"/>
      <c r="AX400" s="711"/>
      <c r="AY400" s="712"/>
      <c r="AZ400" s="712"/>
      <c r="BA400" s="712"/>
      <c r="BB400" s="713"/>
      <c r="BC400" s="712"/>
      <c r="BD400" s="712"/>
      <c r="BE400" s="712"/>
      <c r="BF400" s="712"/>
      <c r="BG400" s="713"/>
      <c r="BH400" s="713"/>
      <c r="BI400" s="714"/>
      <c r="BJ400" s="714"/>
      <c r="BK400" s="714"/>
      <c r="BL400" s="218"/>
      <c r="BM400" s="713"/>
      <c r="BN400" s="713"/>
      <c r="BO400" s="713"/>
      <c r="BP400" s="713"/>
      <c r="BQ400" s="713"/>
      <c r="BR400" s="713"/>
      <c r="BS400" s="713"/>
      <c r="BT400" s="716"/>
      <c r="BU400" s="717"/>
      <c r="BV400" s="715"/>
      <c r="BW400" s="718"/>
    </row>
    <row r="401" spans="2:75" ht="15.75" customHeight="1">
      <c r="B401" s="363" t="s">
        <v>907</v>
      </c>
      <c r="C401" s="364">
        <v>11403850000157</v>
      </c>
      <c r="D401" s="365" t="s">
        <v>14</v>
      </c>
      <c r="E401" s="365" t="s">
        <v>607</v>
      </c>
      <c r="F401" s="365"/>
      <c r="G401" s="366"/>
      <c r="H401" s="366" t="s">
        <v>34</v>
      </c>
      <c r="I401" s="366" t="s">
        <v>34</v>
      </c>
      <c r="J401" s="366" t="s">
        <v>608</v>
      </c>
      <c r="K401" s="367" t="s">
        <v>48</v>
      </c>
      <c r="L401" s="368"/>
      <c r="M401" s="368" t="s">
        <v>1421</v>
      </c>
      <c r="N401" s="367">
        <v>245755</v>
      </c>
      <c r="O401" s="367" t="s">
        <v>1323</v>
      </c>
      <c r="P401" s="371">
        <v>40254</v>
      </c>
      <c r="Q401" s="372">
        <v>432755463.38999999</v>
      </c>
      <c r="R401" s="372">
        <v>371161333.08281744</v>
      </c>
      <c r="S401" s="367">
        <v>33</v>
      </c>
      <c r="T401" s="369">
        <v>0.11804661007538786</v>
      </c>
      <c r="U401" s="369">
        <v>1.5260115689433833</v>
      </c>
      <c r="V401" s="369">
        <v>-1.3706645805896533E-2</v>
      </c>
      <c r="W401" s="369">
        <v>-0.13437096029311643</v>
      </c>
      <c r="X401" s="369">
        <v>0.1140078941076077</v>
      </c>
      <c r="Y401" s="369">
        <v>0.8645425717547256</v>
      </c>
      <c r="Z401" s="369">
        <v>0.297211028827294</v>
      </c>
      <c r="AA401" s="369">
        <v>1.6894438401813481</v>
      </c>
      <c r="AB401" s="369">
        <v>0.21102537230854637</v>
      </c>
      <c r="AC401" s="373">
        <v>-0.42042951850462051</v>
      </c>
      <c r="AD401" s="575">
        <v>11357735000193</v>
      </c>
      <c r="AE401" s="370" t="s">
        <v>2417</v>
      </c>
      <c r="AF401" s="370" t="s">
        <v>738</v>
      </c>
      <c r="AG401" s="374" t="s">
        <v>738</v>
      </c>
      <c r="AH401" s="374" t="s">
        <v>2321</v>
      </c>
      <c r="AI401" s="374">
        <v>1000</v>
      </c>
      <c r="AJ401" s="374">
        <v>1000</v>
      </c>
      <c r="AK401" s="374">
        <v>1000</v>
      </c>
      <c r="AL401" s="369">
        <v>6.9999999999999993E-3</v>
      </c>
      <c r="AM401" s="369">
        <v>0.2</v>
      </c>
      <c r="AN401" s="369" t="s">
        <v>2368</v>
      </c>
      <c r="AO401" s="367" t="s">
        <v>1326</v>
      </c>
      <c r="AP401" s="370" t="s">
        <v>718</v>
      </c>
      <c r="AQ401" s="376" t="s">
        <v>661</v>
      </c>
      <c r="AR401" s="369">
        <v>3.5000000000000001E-3</v>
      </c>
      <c r="AS401" s="369">
        <v>3.5000000000000001E-3</v>
      </c>
      <c r="AT401" s="369"/>
      <c r="AW401" s="711"/>
      <c r="AX401" s="711"/>
      <c r="AY401" s="712"/>
      <c r="AZ401" s="712"/>
      <c r="BA401" s="712"/>
      <c r="BB401" s="713"/>
      <c r="BC401" s="712"/>
      <c r="BD401" s="712"/>
      <c r="BE401" s="712"/>
      <c r="BF401" s="712"/>
      <c r="BG401" s="713"/>
      <c r="BH401" s="713"/>
      <c r="BI401" s="714"/>
      <c r="BJ401" s="714"/>
      <c r="BK401" s="714"/>
      <c r="BL401" s="713"/>
      <c r="BM401" s="713"/>
      <c r="BN401" s="713"/>
      <c r="BO401" s="713"/>
      <c r="BP401" s="713"/>
      <c r="BQ401" s="713"/>
      <c r="BR401" s="713"/>
      <c r="BS401" s="713"/>
      <c r="BT401" s="716"/>
      <c r="BU401" s="717"/>
      <c r="BV401" s="715"/>
      <c r="BW401" s="718"/>
    </row>
    <row r="402" spans="2:75" ht="15.75" customHeight="1">
      <c r="B402" s="363" t="s">
        <v>175</v>
      </c>
      <c r="C402" s="364">
        <v>41969763000122</v>
      </c>
      <c r="D402" s="365" t="s">
        <v>14</v>
      </c>
      <c r="E402" s="365" t="s">
        <v>607</v>
      </c>
      <c r="F402" s="365"/>
      <c r="G402" s="366"/>
      <c r="H402" s="366" t="s">
        <v>34</v>
      </c>
      <c r="I402" s="366" t="s">
        <v>34</v>
      </c>
      <c r="J402" s="366" t="s">
        <v>608</v>
      </c>
      <c r="K402" s="367" t="s">
        <v>48</v>
      </c>
      <c r="L402" s="368"/>
      <c r="M402" s="368" t="s">
        <v>34</v>
      </c>
      <c r="N402" s="367">
        <v>594482</v>
      </c>
      <c r="O402" s="367" t="s">
        <v>1323</v>
      </c>
      <c r="P402" s="371">
        <v>44349</v>
      </c>
      <c r="Q402" s="372">
        <v>15849636.970000001</v>
      </c>
      <c r="R402" s="372">
        <v>17298500.78698412</v>
      </c>
      <c r="S402" s="367">
        <v>32</v>
      </c>
      <c r="T402" s="369">
        <v>4.2761793121832481E-2</v>
      </c>
      <c r="U402" s="369">
        <v>0.55279004599120896</v>
      </c>
      <c r="V402" s="369">
        <v>-0.13964676347100802</v>
      </c>
      <c r="W402" s="369">
        <v>-1.3690052238274555</v>
      </c>
      <c r="X402" s="369" t="s">
        <v>1424</v>
      </c>
      <c r="Y402" s="369" t="s">
        <v>1424</v>
      </c>
      <c r="Z402" s="369" t="s">
        <v>1424</v>
      </c>
      <c r="AA402" s="369" t="s">
        <v>1424</v>
      </c>
      <c r="AB402" s="369">
        <v>0.18908779339169676</v>
      </c>
      <c r="AC402" s="373">
        <v>-1.2146258014445284</v>
      </c>
      <c r="AD402" s="575">
        <v>41884201000186</v>
      </c>
      <c r="AE402" s="370" t="s">
        <v>2331</v>
      </c>
      <c r="AF402" s="370" t="s">
        <v>2317</v>
      </c>
      <c r="AG402" s="374" t="s">
        <v>1458</v>
      </c>
      <c r="AH402" s="374" t="s">
        <v>2318</v>
      </c>
      <c r="AI402" s="374">
        <v>5000</v>
      </c>
      <c r="AJ402" s="374">
        <v>1000</v>
      </c>
      <c r="AK402" s="374">
        <v>1000</v>
      </c>
      <c r="AL402" s="369">
        <v>0</v>
      </c>
      <c r="AM402" s="369" t="s">
        <v>34</v>
      </c>
      <c r="AN402" s="369" t="s">
        <v>34</v>
      </c>
      <c r="AO402" s="367" t="s">
        <v>1326</v>
      </c>
      <c r="AP402" s="370" t="s">
        <v>718</v>
      </c>
      <c r="AQ402" s="376" t="s">
        <v>661</v>
      </c>
      <c r="AR402" s="369">
        <v>4.0000000000000001E-3</v>
      </c>
      <c r="AS402" s="369">
        <v>4.0000000000000001E-3</v>
      </c>
      <c r="AT402" s="369"/>
      <c r="AW402" s="711"/>
      <c r="AX402" s="711"/>
      <c r="AY402" s="712"/>
      <c r="AZ402" s="712"/>
      <c r="BA402" s="712"/>
      <c r="BB402" s="713"/>
      <c r="BC402" s="712"/>
      <c r="BD402" s="712"/>
      <c r="BE402" s="712"/>
      <c r="BF402" s="712"/>
      <c r="BG402" s="713"/>
      <c r="BH402" s="713"/>
      <c r="BI402" s="714"/>
      <c r="BJ402" s="714"/>
      <c r="BK402" s="714"/>
      <c r="BL402" s="713"/>
      <c r="BM402" s="713"/>
      <c r="BN402" s="713"/>
      <c r="BO402" s="713"/>
      <c r="BP402" s="713"/>
      <c r="BQ402" s="713"/>
      <c r="BR402" s="713"/>
      <c r="BS402" s="713"/>
      <c r="BT402" s="716"/>
      <c r="BU402" s="717"/>
      <c r="BV402" s="715"/>
      <c r="BW402" s="718"/>
    </row>
    <row r="403" spans="2:75" ht="15.75" customHeight="1">
      <c r="B403" s="363" t="s">
        <v>461</v>
      </c>
      <c r="C403" s="364">
        <v>20226378000115</v>
      </c>
      <c r="D403" s="365" t="s">
        <v>13</v>
      </c>
      <c r="E403" s="365" t="s">
        <v>615</v>
      </c>
      <c r="F403" s="365" t="s">
        <v>619</v>
      </c>
      <c r="G403" s="366" t="s">
        <v>34</v>
      </c>
      <c r="H403" s="366" t="s">
        <v>1340</v>
      </c>
      <c r="I403" s="366" t="s">
        <v>34</v>
      </c>
      <c r="J403" s="366" t="s">
        <v>611</v>
      </c>
      <c r="K403" s="367" t="s">
        <v>48</v>
      </c>
      <c r="L403" s="368" t="s">
        <v>1341</v>
      </c>
      <c r="M403" s="368" t="s">
        <v>34</v>
      </c>
      <c r="N403" s="367">
        <v>376711</v>
      </c>
      <c r="O403" s="367" t="s">
        <v>1323</v>
      </c>
      <c r="P403" s="371">
        <v>41852</v>
      </c>
      <c r="Q403" s="372">
        <v>921265550.33000004</v>
      </c>
      <c r="R403" s="372">
        <v>736063910.41936529</v>
      </c>
      <c r="S403" s="367">
        <v>31</v>
      </c>
      <c r="T403" s="369">
        <v>0.10040071395560934</v>
      </c>
      <c r="U403" s="369">
        <v>1.2978996256528619</v>
      </c>
      <c r="V403" s="369">
        <v>0.11194539355140654</v>
      </c>
      <c r="W403" s="369">
        <v>1.0974391725670953</v>
      </c>
      <c r="X403" s="369">
        <v>0.27497991066672212</v>
      </c>
      <c r="Y403" s="369">
        <v>2.0852226155875369</v>
      </c>
      <c r="Z403" s="369">
        <v>0.27524182955472098</v>
      </c>
      <c r="AA403" s="369">
        <v>1.5645637893595041</v>
      </c>
      <c r="AB403" s="369">
        <v>7.7629725300409777E-2</v>
      </c>
      <c r="AC403" s="373">
        <v>0.1543120458199142</v>
      </c>
      <c r="AD403" s="575">
        <v>20226388000150</v>
      </c>
      <c r="AE403" s="370" t="s">
        <v>2331</v>
      </c>
      <c r="AF403" s="370" t="s">
        <v>2317</v>
      </c>
      <c r="AG403" s="374" t="s">
        <v>1458</v>
      </c>
      <c r="AH403" s="374" t="s">
        <v>2321</v>
      </c>
      <c r="AI403" s="374">
        <v>500</v>
      </c>
      <c r="AJ403" s="374">
        <v>100</v>
      </c>
      <c r="AK403" s="374">
        <v>100</v>
      </c>
      <c r="AL403" s="369">
        <v>0</v>
      </c>
      <c r="AM403" s="369" t="s">
        <v>34</v>
      </c>
      <c r="AN403" s="369" t="s">
        <v>34</v>
      </c>
      <c r="AO403" s="367" t="s">
        <v>1326</v>
      </c>
      <c r="AP403" s="370" t="s">
        <v>13</v>
      </c>
      <c r="AQ403" s="376" t="s">
        <v>666</v>
      </c>
      <c r="AR403" s="369">
        <v>4.0000000000000001E-3</v>
      </c>
      <c r="AS403" s="369">
        <v>4.0000000000000001E-3</v>
      </c>
      <c r="AT403" s="369"/>
      <c r="AW403" s="711"/>
      <c r="AX403" s="711"/>
      <c r="AY403" s="712"/>
      <c r="AZ403" s="712"/>
      <c r="BA403" s="712"/>
      <c r="BB403" s="713"/>
      <c r="BC403" s="712"/>
      <c r="BD403" s="712"/>
      <c r="BE403" s="712"/>
      <c r="BF403" s="712"/>
      <c r="BG403" s="713"/>
      <c r="BH403" s="713"/>
      <c r="BI403" s="714"/>
      <c r="BJ403" s="714"/>
      <c r="BK403" s="714"/>
      <c r="BL403" s="713"/>
      <c r="BM403" s="713"/>
      <c r="BN403" s="713"/>
      <c r="BO403" s="713"/>
      <c r="BP403" s="713"/>
      <c r="BQ403" s="713"/>
      <c r="BR403" s="713"/>
      <c r="BS403" s="713"/>
      <c r="BT403" s="716"/>
      <c r="BU403" s="717"/>
      <c r="BV403" s="715"/>
      <c r="BW403" s="718"/>
    </row>
    <row r="404" spans="2:75" ht="15.75" customHeight="1">
      <c r="B404" s="363" t="s">
        <v>548</v>
      </c>
      <c r="C404" s="364">
        <v>43214601000100</v>
      </c>
      <c r="D404" s="365" t="s">
        <v>13</v>
      </c>
      <c r="E404" s="365" t="s">
        <v>615</v>
      </c>
      <c r="F404" s="365" t="s">
        <v>619</v>
      </c>
      <c r="G404" s="366" t="s">
        <v>34</v>
      </c>
      <c r="H404" s="366" t="s">
        <v>1340</v>
      </c>
      <c r="I404" s="366" t="s">
        <v>34</v>
      </c>
      <c r="J404" s="366"/>
      <c r="K404" s="367" t="s">
        <v>48</v>
      </c>
      <c r="L404" s="368"/>
      <c r="M404" s="368" t="s">
        <v>34</v>
      </c>
      <c r="N404" s="367">
        <v>616011</v>
      </c>
      <c r="O404" s="367" t="s">
        <v>1323</v>
      </c>
      <c r="P404" s="371">
        <v>44469</v>
      </c>
      <c r="Q404" s="372">
        <v>260009482.44999999</v>
      </c>
      <c r="R404" s="372" t="s">
        <v>1424</v>
      </c>
      <c r="S404" s="367">
        <v>31</v>
      </c>
      <c r="T404" s="369">
        <v>9.5340501088897023E-2</v>
      </c>
      <c r="U404" s="369">
        <v>1.2324852662656018</v>
      </c>
      <c r="V404" s="369" t="s">
        <v>1424</v>
      </c>
      <c r="W404" s="369" t="s">
        <v>1424</v>
      </c>
      <c r="X404" s="369" t="s">
        <v>1424</v>
      </c>
      <c r="Y404" s="369" t="s">
        <v>1424</v>
      </c>
      <c r="Z404" s="369" t="s">
        <v>1424</v>
      </c>
      <c r="AA404" s="369" t="s">
        <v>1424</v>
      </c>
      <c r="AB404" s="369" t="s">
        <v>1424</v>
      </c>
      <c r="AC404" s="373" t="s">
        <v>1424</v>
      </c>
      <c r="AD404" s="575">
        <v>43280179000190</v>
      </c>
      <c r="AE404" s="370" t="s">
        <v>2419</v>
      </c>
      <c r="AF404" s="370" t="s">
        <v>2317</v>
      </c>
      <c r="AG404" s="374" t="s">
        <v>1458</v>
      </c>
      <c r="AH404" s="374" t="s">
        <v>2321</v>
      </c>
      <c r="AI404" s="374">
        <v>500</v>
      </c>
      <c r="AJ404" s="374">
        <v>100</v>
      </c>
      <c r="AK404" s="374">
        <v>100</v>
      </c>
      <c r="AL404" s="369">
        <v>1.95E-2</v>
      </c>
      <c r="AM404" s="369">
        <v>0.2</v>
      </c>
      <c r="AN404" s="369" t="s">
        <v>2335</v>
      </c>
      <c r="AO404" s="367" t="s">
        <v>1326</v>
      </c>
      <c r="AP404" s="370" t="s">
        <v>13</v>
      </c>
      <c r="AQ404" s="376" t="s">
        <v>670</v>
      </c>
      <c r="AR404" s="369">
        <v>6.4993500000000001E-3</v>
      </c>
      <c r="AS404" s="369">
        <v>6.4993500000000001E-3</v>
      </c>
      <c r="AT404" s="369"/>
      <c r="AW404" s="711"/>
      <c r="AX404" s="711"/>
      <c r="AY404" s="712"/>
      <c r="AZ404" s="712"/>
      <c r="BA404" s="712"/>
      <c r="BB404" s="713"/>
      <c r="BC404" s="712"/>
      <c r="BD404" s="712"/>
      <c r="BE404" s="712"/>
      <c r="BF404" s="712"/>
      <c r="BG404" s="713"/>
      <c r="BH404" s="713"/>
      <c r="BI404" s="714"/>
      <c r="BJ404" s="714"/>
      <c r="BK404" s="714"/>
      <c r="BL404" s="713"/>
      <c r="BM404" s="713"/>
      <c r="BN404" s="713"/>
      <c r="BO404" s="713"/>
      <c r="BP404" s="713"/>
      <c r="BQ404" s="713"/>
      <c r="BR404" s="713"/>
      <c r="BS404" s="713"/>
      <c r="BT404" s="716"/>
      <c r="BU404" s="717"/>
      <c r="BV404" s="715"/>
      <c r="BW404" s="718"/>
    </row>
    <row r="405" spans="2:75" ht="15.75" customHeight="1">
      <c r="B405" s="363" t="s">
        <v>176</v>
      </c>
      <c r="C405" s="364">
        <v>41907541000185</v>
      </c>
      <c r="D405" s="365" t="s">
        <v>14</v>
      </c>
      <c r="E405" s="365" t="s">
        <v>614</v>
      </c>
      <c r="F405" s="365" t="s">
        <v>691</v>
      </c>
      <c r="G405" s="366"/>
      <c r="H405" s="366" t="s">
        <v>867</v>
      </c>
      <c r="I405" s="366" t="s">
        <v>34</v>
      </c>
      <c r="J405" s="366" t="s">
        <v>608</v>
      </c>
      <c r="K405" s="367" t="s">
        <v>48</v>
      </c>
      <c r="L405" s="368" t="s">
        <v>717</v>
      </c>
      <c r="M405" s="368" t="s">
        <v>34</v>
      </c>
      <c r="N405" s="367">
        <v>594474</v>
      </c>
      <c r="O405" s="367" t="s">
        <v>1323</v>
      </c>
      <c r="P405" s="371">
        <v>44349</v>
      </c>
      <c r="Q405" s="372">
        <v>389845488.12</v>
      </c>
      <c r="R405" s="372">
        <v>322657898.43992072</v>
      </c>
      <c r="S405" s="367">
        <v>32</v>
      </c>
      <c r="T405" s="369">
        <v>5.4109452756681664E-2</v>
      </c>
      <c r="U405" s="369">
        <v>0.6994834569426357</v>
      </c>
      <c r="V405" s="369">
        <v>-1.0745578445324089E-2</v>
      </c>
      <c r="W405" s="369">
        <v>-0.10534259913406785</v>
      </c>
      <c r="X405" s="369" t="s">
        <v>1424</v>
      </c>
      <c r="Y405" s="369" t="s">
        <v>1424</v>
      </c>
      <c r="Z405" s="369" t="s">
        <v>1424</v>
      </c>
      <c r="AA405" s="369" t="s">
        <v>1424</v>
      </c>
      <c r="AB405" s="369">
        <v>0.11034693775672084</v>
      </c>
      <c r="AC405" s="373">
        <v>-0.9233229983727782</v>
      </c>
      <c r="AD405" s="575">
        <v>41907552000165</v>
      </c>
      <c r="AE405" s="370" t="s">
        <v>2331</v>
      </c>
      <c r="AF405" s="370" t="s">
        <v>2317</v>
      </c>
      <c r="AG405" s="374" t="s">
        <v>1458</v>
      </c>
      <c r="AH405" s="374" t="s">
        <v>2318</v>
      </c>
      <c r="AI405" s="374">
        <v>5000</v>
      </c>
      <c r="AJ405" s="374">
        <v>1000</v>
      </c>
      <c r="AK405" s="374">
        <v>1000</v>
      </c>
      <c r="AL405" s="369">
        <v>0</v>
      </c>
      <c r="AM405" s="369" t="s">
        <v>34</v>
      </c>
      <c r="AN405" s="369" t="s">
        <v>34</v>
      </c>
      <c r="AO405" s="367" t="s">
        <v>1326</v>
      </c>
      <c r="AP405" s="370" t="s">
        <v>13</v>
      </c>
      <c r="AQ405" s="376" t="s">
        <v>670</v>
      </c>
      <c r="AR405" s="369">
        <v>4.0000000000000001E-3</v>
      </c>
      <c r="AS405" s="369">
        <v>4.0000000000000001E-3</v>
      </c>
      <c r="AT405" s="369"/>
      <c r="AW405" s="711"/>
      <c r="AX405" s="711"/>
      <c r="AY405" s="712"/>
      <c r="AZ405" s="712"/>
      <c r="BA405" s="712"/>
      <c r="BB405" s="713"/>
      <c r="BC405" s="712"/>
      <c r="BD405" s="712"/>
      <c r="BE405" s="712"/>
      <c r="BF405" s="712"/>
      <c r="BG405" s="713"/>
      <c r="BH405" s="713"/>
      <c r="BI405" s="714"/>
      <c r="BJ405" s="714"/>
      <c r="BK405" s="714"/>
      <c r="BL405" s="713"/>
      <c r="BM405" s="713"/>
      <c r="BN405" s="713"/>
      <c r="BO405" s="713"/>
      <c r="BP405" s="713"/>
      <c r="BQ405" s="713"/>
      <c r="BR405" s="713"/>
      <c r="BS405" s="713"/>
      <c r="BT405" s="716"/>
      <c r="BU405" s="717"/>
      <c r="BV405" s="715"/>
      <c r="BW405" s="718"/>
    </row>
    <row r="406" spans="2:75" ht="15.75" customHeight="1">
      <c r="B406" s="363" t="s">
        <v>908</v>
      </c>
      <c r="C406" s="364">
        <v>35408329000170</v>
      </c>
      <c r="D406" s="365" t="s">
        <v>11</v>
      </c>
      <c r="E406" s="365" t="s">
        <v>620</v>
      </c>
      <c r="F406" s="365" t="s">
        <v>665</v>
      </c>
      <c r="G406" s="366" t="s">
        <v>740</v>
      </c>
      <c r="H406" s="366" t="s">
        <v>34</v>
      </c>
      <c r="I406" s="366"/>
      <c r="J406" s="366" t="s">
        <v>608</v>
      </c>
      <c r="K406" s="367" t="s">
        <v>48</v>
      </c>
      <c r="L406" s="368"/>
      <c r="M406" s="368" t="s">
        <v>34</v>
      </c>
      <c r="N406" s="367">
        <v>520901</v>
      </c>
      <c r="O406" s="367" t="s">
        <v>1323</v>
      </c>
      <c r="P406" s="371">
        <v>43826</v>
      </c>
      <c r="Q406" s="372">
        <v>70129035.269999996</v>
      </c>
      <c r="R406" s="372">
        <v>54018571.656547643</v>
      </c>
      <c r="S406" s="367">
        <v>1</v>
      </c>
      <c r="T406" s="369">
        <v>8.5559962505823206E-2</v>
      </c>
      <c r="U406" s="369">
        <v>1.1060503350233062</v>
      </c>
      <c r="V406" s="369">
        <v>0.11215862733415038</v>
      </c>
      <c r="W406" s="369">
        <v>1.0995295766353099</v>
      </c>
      <c r="X406" s="369">
        <v>0.16324821715042548</v>
      </c>
      <c r="Y406" s="369">
        <v>1.237940886412574</v>
      </c>
      <c r="Z406" s="369" t="s">
        <v>1424</v>
      </c>
      <c r="AA406" s="369" t="s">
        <v>1424</v>
      </c>
      <c r="AB406" s="369">
        <v>2.32570085506914E-3</v>
      </c>
      <c r="AC406" s="373">
        <v>3.9454263156813729</v>
      </c>
      <c r="AD406" s="575">
        <v>35399404000184</v>
      </c>
      <c r="AE406" s="370" t="s">
        <v>2420</v>
      </c>
      <c r="AF406" s="370" t="s">
        <v>2326</v>
      </c>
      <c r="AG406" s="374" t="s">
        <v>1459</v>
      </c>
      <c r="AH406" s="374" t="s">
        <v>2321</v>
      </c>
      <c r="AI406" s="374">
        <v>500</v>
      </c>
      <c r="AJ406" s="374">
        <v>500</v>
      </c>
      <c r="AK406" s="374">
        <v>0</v>
      </c>
      <c r="AL406" s="369">
        <v>3.4999999999999996E-3</v>
      </c>
      <c r="AM406" s="369" t="s">
        <v>34</v>
      </c>
      <c r="AN406" s="369" t="s">
        <v>64</v>
      </c>
      <c r="AO406" s="367" t="s">
        <v>1326</v>
      </c>
      <c r="AP406" s="370" t="s">
        <v>11</v>
      </c>
      <c r="AQ406" s="376" t="s">
        <v>677</v>
      </c>
      <c r="AR406" s="369">
        <v>1.08E-3</v>
      </c>
      <c r="AS406" s="369">
        <v>1.08E-3</v>
      </c>
      <c r="AT406" s="369"/>
      <c r="AW406" s="711"/>
      <c r="AX406" s="711"/>
      <c r="AY406" s="712"/>
      <c r="AZ406" s="712"/>
      <c r="BA406" s="712"/>
      <c r="BB406" s="713"/>
      <c r="BC406" s="712"/>
      <c r="BD406" s="712"/>
      <c r="BE406" s="712"/>
      <c r="BF406" s="712"/>
      <c r="BG406" s="713"/>
      <c r="BH406" s="713"/>
      <c r="BI406" s="714"/>
      <c r="BJ406" s="714"/>
      <c r="BK406" s="714"/>
      <c r="BL406" s="713"/>
      <c r="BM406" s="713"/>
      <c r="BN406" s="713"/>
      <c r="BO406" s="713"/>
      <c r="BP406" s="713"/>
      <c r="BQ406" s="713"/>
      <c r="BR406" s="713"/>
      <c r="BS406" s="713"/>
      <c r="BT406" s="716"/>
      <c r="BU406" s="717"/>
      <c r="BV406" s="715"/>
      <c r="BW406" s="718"/>
    </row>
    <row r="407" spans="2:75" ht="15.75" customHeight="1">
      <c r="B407" s="363" t="s">
        <v>177</v>
      </c>
      <c r="C407" s="364">
        <v>39800304000179</v>
      </c>
      <c r="D407" s="365" t="s">
        <v>14</v>
      </c>
      <c r="E407" s="365" t="s">
        <v>614</v>
      </c>
      <c r="F407" s="365"/>
      <c r="G407" s="366"/>
      <c r="H407" s="366" t="s">
        <v>867</v>
      </c>
      <c r="I407" s="366" t="s">
        <v>34</v>
      </c>
      <c r="J407" s="366" t="s">
        <v>608</v>
      </c>
      <c r="K407" s="367" t="s">
        <v>48</v>
      </c>
      <c r="L407" s="368"/>
      <c r="M407" s="368" t="s">
        <v>1421</v>
      </c>
      <c r="N407" s="367">
        <v>566012</v>
      </c>
      <c r="O407" s="367" t="s">
        <v>1323</v>
      </c>
      <c r="P407" s="371">
        <v>44180</v>
      </c>
      <c r="Q407" s="372">
        <v>21567379.52</v>
      </c>
      <c r="R407" s="372">
        <v>20471071.381111115</v>
      </c>
      <c r="S407" s="367">
        <v>32</v>
      </c>
      <c r="T407" s="369">
        <v>0.10254805304468828</v>
      </c>
      <c r="U407" s="369">
        <v>1.3256586971779662</v>
      </c>
      <c r="V407" s="369">
        <v>-5.5317368795667399E-2</v>
      </c>
      <c r="W407" s="369">
        <v>-0.54229518083590078</v>
      </c>
      <c r="X407" s="369" t="s">
        <v>1424</v>
      </c>
      <c r="Y407" s="369" t="s">
        <v>1424</v>
      </c>
      <c r="Z407" s="369" t="s">
        <v>1424</v>
      </c>
      <c r="AA407" s="369" t="s">
        <v>1424</v>
      </c>
      <c r="AB407" s="369">
        <v>0.17675129305159054</v>
      </c>
      <c r="AC407" s="373">
        <v>-0.78332599354215116</v>
      </c>
      <c r="AD407" s="575">
        <v>39800273000156</v>
      </c>
      <c r="AE407" s="370" t="s">
        <v>2420</v>
      </c>
      <c r="AF407" s="370" t="s">
        <v>2317</v>
      </c>
      <c r="AG407" s="374" t="s">
        <v>1458</v>
      </c>
      <c r="AH407" s="374" t="s">
        <v>2318</v>
      </c>
      <c r="AI407" s="374">
        <v>5000</v>
      </c>
      <c r="AJ407" s="374">
        <v>1000</v>
      </c>
      <c r="AK407" s="374">
        <v>1000</v>
      </c>
      <c r="AL407" s="369">
        <v>1.8500000000000003E-2</v>
      </c>
      <c r="AM407" s="369">
        <v>0.2</v>
      </c>
      <c r="AN407" s="369" t="s">
        <v>34</v>
      </c>
      <c r="AO407" s="367" t="s">
        <v>1326</v>
      </c>
      <c r="AP407" s="370" t="s">
        <v>13</v>
      </c>
      <c r="AQ407" s="376" t="s">
        <v>670</v>
      </c>
      <c r="AR407" s="369" t="s">
        <v>34</v>
      </c>
      <c r="AS407" s="369" t="s">
        <v>34</v>
      </c>
      <c r="AT407" s="369"/>
      <c r="AW407" s="711"/>
      <c r="AX407" s="711"/>
      <c r="AY407" s="712"/>
      <c r="AZ407" s="712"/>
      <c r="BA407" s="712"/>
      <c r="BB407" s="713"/>
      <c r="BC407" s="712"/>
      <c r="BD407" s="712"/>
      <c r="BE407" s="712"/>
      <c r="BF407" s="712"/>
      <c r="BG407" s="713"/>
      <c r="BH407" s="713"/>
      <c r="BI407" s="714"/>
      <c r="BJ407" s="714"/>
      <c r="BK407" s="714"/>
      <c r="BL407" s="713"/>
      <c r="BM407" s="713"/>
      <c r="BN407" s="713"/>
      <c r="BO407" s="713"/>
      <c r="BP407" s="713"/>
      <c r="BQ407" s="713"/>
      <c r="BR407" s="713"/>
      <c r="BS407" s="713"/>
      <c r="BT407" s="716"/>
      <c r="BU407" s="717"/>
      <c r="BV407" s="715"/>
      <c r="BW407" s="718"/>
    </row>
    <row r="408" spans="2:75" ht="15.75" customHeight="1">
      <c r="B408" s="363" t="s">
        <v>580</v>
      </c>
      <c r="C408" s="364">
        <v>40938560000106</v>
      </c>
      <c r="D408" s="365" t="s">
        <v>14</v>
      </c>
      <c r="E408" s="365" t="s">
        <v>607</v>
      </c>
      <c r="F408" s="365"/>
      <c r="G408" s="366"/>
      <c r="H408" s="366" t="s">
        <v>34</v>
      </c>
      <c r="I408" s="366" t="s">
        <v>34</v>
      </c>
      <c r="J408" s="366" t="s">
        <v>611</v>
      </c>
      <c r="K408" s="367"/>
      <c r="L408" s="368"/>
      <c r="M408" s="368" t="s">
        <v>1421</v>
      </c>
      <c r="N408" s="367">
        <v>583472</v>
      </c>
      <c r="O408" s="367" t="s">
        <v>1323</v>
      </c>
      <c r="P408" s="371">
        <v>44295</v>
      </c>
      <c r="Q408" s="372">
        <v>37821580.960000001</v>
      </c>
      <c r="R408" s="372">
        <v>164319591.82630962</v>
      </c>
      <c r="S408" s="367">
        <v>6</v>
      </c>
      <c r="T408" s="369">
        <v>-0.14823903766416369</v>
      </c>
      <c r="U408" s="369">
        <v>-1.9163149733828091</v>
      </c>
      <c r="V408" s="369">
        <v>-0.12349386063934487</v>
      </c>
      <c r="W408" s="369">
        <v>-1.2106527650458734</v>
      </c>
      <c r="X408" s="369" t="s">
        <v>1424</v>
      </c>
      <c r="Y408" s="369" t="s">
        <v>1424</v>
      </c>
      <c r="Z408" s="369" t="s">
        <v>1424</v>
      </c>
      <c r="AA408" s="369" t="s">
        <v>1424</v>
      </c>
      <c r="AB408" s="369">
        <v>0.21444830333449946</v>
      </c>
      <c r="AC408" s="373">
        <v>-0.96063820602920202</v>
      </c>
      <c r="AD408" s="575">
        <v>0</v>
      </c>
      <c r="AE408" s="370" t="s">
        <v>2420</v>
      </c>
      <c r="AF408" s="370" t="s">
        <v>2317</v>
      </c>
      <c r="AG408" s="374" t="s">
        <v>1458</v>
      </c>
      <c r="AH408" s="374" t="s">
        <v>2318</v>
      </c>
      <c r="AI408" s="374">
        <v>0</v>
      </c>
      <c r="AJ408" s="374">
        <v>0</v>
      </c>
      <c r="AK408" s="374">
        <v>0</v>
      </c>
      <c r="AL408" s="369">
        <v>2E-3</v>
      </c>
      <c r="AM408" s="369" t="s">
        <v>34</v>
      </c>
      <c r="AN408" s="369" t="s">
        <v>34</v>
      </c>
      <c r="AO408" s="367" t="s">
        <v>1326</v>
      </c>
      <c r="AP408" s="370" t="s">
        <v>718</v>
      </c>
      <c r="AQ408" s="376" t="s">
        <v>689</v>
      </c>
      <c r="AR408" s="369" t="s">
        <v>34</v>
      </c>
      <c r="AS408" s="369" t="s">
        <v>34</v>
      </c>
      <c r="AT408" s="369"/>
      <c r="AW408" s="711"/>
      <c r="AX408" s="711"/>
      <c r="AY408" s="712"/>
      <c r="AZ408" s="712"/>
      <c r="BA408" s="712"/>
      <c r="BB408" s="713"/>
      <c r="BC408" s="712"/>
      <c r="BD408" s="712"/>
      <c r="BE408" s="712"/>
      <c r="BF408" s="712"/>
      <c r="BG408" s="713"/>
      <c r="BH408" s="713"/>
      <c r="BI408" s="714"/>
      <c r="BJ408" s="714"/>
      <c r="BK408" s="714"/>
      <c r="BL408" s="713"/>
      <c r="BM408" s="713"/>
      <c r="BN408" s="713"/>
      <c r="BO408" s="713"/>
      <c r="BP408" s="713"/>
      <c r="BQ408" s="713"/>
      <c r="BR408" s="713"/>
      <c r="BS408" s="713"/>
      <c r="BT408" s="716"/>
      <c r="BU408" s="717"/>
      <c r="BV408" s="715"/>
      <c r="BW408" s="718"/>
    </row>
    <row r="409" spans="2:75" ht="15.75" customHeight="1">
      <c r="B409" s="363" t="s">
        <v>178</v>
      </c>
      <c r="C409" s="364">
        <v>41088640000182</v>
      </c>
      <c r="D409" s="365" t="s">
        <v>14</v>
      </c>
      <c r="E409" s="365" t="s">
        <v>607</v>
      </c>
      <c r="F409" s="365"/>
      <c r="G409" s="366"/>
      <c r="H409" s="366" t="s">
        <v>34</v>
      </c>
      <c r="I409" s="366" t="s">
        <v>34</v>
      </c>
      <c r="J409" s="366" t="s">
        <v>611</v>
      </c>
      <c r="K409" s="367" t="s">
        <v>48</v>
      </c>
      <c r="L409" s="368"/>
      <c r="M409" s="368" t="s">
        <v>34</v>
      </c>
      <c r="N409" s="367">
        <v>583502</v>
      </c>
      <c r="O409" s="367" t="s">
        <v>1326</v>
      </c>
      <c r="P409" s="371">
        <v>44295</v>
      </c>
      <c r="Q409" s="372">
        <v>5502373.4199999999</v>
      </c>
      <c r="R409" s="372">
        <v>8284613.714563489</v>
      </c>
      <c r="S409" s="367">
        <v>6</v>
      </c>
      <c r="T409" s="369">
        <v>-0.15134708130699115</v>
      </c>
      <c r="U409" s="369">
        <v>-1.9564932601858498</v>
      </c>
      <c r="V409" s="369">
        <v>-0.12946191815299979</v>
      </c>
      <c r="W409" s="369">
        <v>-1.269159684284231</v>
      </c>
      <c r="X409" s="369" t="s">
        <v>1424</v>
      </c>
      <c r="Y409" s="369" t="s">
        <v>1424</v>
      </c>
      <c r="Z409" s="369" t="s">
        <v>1424</v>
      </c>
      <c r="AA409" s="369" t="s">
        <v>1424</v>
      </c>
      <c r="AB409" s="369">
        <v>0.21179660829813415</v>
      </c>
      <c r="AC409" s="373">
        <v>-1.0075610493023903</v>
      </c>
      <c r="AD409" s="575">
        <v>40938560000106</v>
      </c>
      <c r="AE409" s="370" t="s">
        <v>2420</v>
      </c>
      <c r="AF409" s="370" t="s">
        <v>2317</v>
      </c>
      <c r="AG409" s="374" t="s">
        <v>1458</v>
      </c>
      <c r="AH409" s="374" t="s">
        <v>2318</v>
      </c>
      <c r="AI409" s="374">
        <v>1000</v>
      </c>
      <c r="AJ409" s="374">
        <v>1000</v>
      </c>
      <c r="AK409" s="374">
        <v>1000</v>
      </c>
      <c r="AL409" s="369">
        <v>8.0000000000000002E-3</v>
      </c>
      <c r="AM409" s="369" t="s">
        <v>34</v>
      </c>
      <c r="AN409" s="369" t="s">
        <v>34</v>
      </c>
      <c r="AO409" s="367" t="s">
        <v>1326</v>
      </c>
      <c r="AP409" s="370" t="s">
        <v>718</v>
      </c>
      <c r="AQ409" s="376" t="s">
        <v>689</v>
      </c>
      <c r="AR409" s="369">
        <v>5.3333333333333332E-3</v>
      </c>
      <c r="AS409" s="369">
        <v>5.3333333333333332E-3</v>
      </c>
      <c r="AT409" s="369"/>
      <c r="AW409" s="711"/>
      <c r="AX409" s="711"/>
      <c r="AY409" s="712"/>
      <c r="AZ409" s="712"/>
      <c r="BA409" s="712"/>
      <c r="BB409" s="713"/>
      <c r="BC409" s="712"/>
      <c r="BD409" s="712"/>
      <c r="BE409" s="712"/>
      <c r="BF409" s="712"/>
      <c r="BG409" s="713"/>
      <c r="BH409" s="713"/>
      <c r="BI409" s="714"/>
      <c r="BJ409" s="714"/>
      <c r="BK409" s="714"/>
      <c r="BL409" s="713"/>
      <c r="BM409" s="713"/>
      <c r="BN409" s="713"/>
      <c r="BO409" s="713"/>
      <c r="BP409" s="713"/>
      <c r="BQ409" s="713"/>
      <c r="BR409" s="713"/>
      <c r="BS409" s="713"/>
      <c r="BT409" s="716"/>
      <c r="BU409" s="717"/>
      <c r="BV409" s="715"/>
      <c r="BW409" s="718"/>
    </row>
    <row r="410" spans="2:75" ht="15.75" customHeight="1">
      <c r="B410" s="363" t="s">
        <v>909</v>
      </c>
      <c r="C410" s="364">
        <v>37712284000159</v>
      </c>
      <c r="D410" s="365" t="s">
        <v>14</v>
      </c>
      <c r="E410" s="365" t="s">
        <v>607</v>
      </c>
      <c r="F410" s="365"/>
      <c r="G410" s="366"/>
      <c r="H410" s="366" t="s">
        <v>34</v>
      </c>
      <c r="I410" s="366" t="s">
        <v>34</v>
      </c>
      <c r="J410" s="366" t="s">
        <v>611</v>
      </c>
      <c r="K410" s="367"/>
      <c r="L410" s="368"/>
      <c r="M410" s="368" t="s">
        <v>34</v>
      </c>
      <c r="N410" s="367">
        <v>566179</v>
      </c>
      <c r="O410" s="367" t="s">
        <v>1323</v>
      </c>
      <c r="P410" s="371">
        <v>44186</v>
      </c>
      <c r="Q410" s="372">
        <v>7322803.7699999996</v>
      </c>
      <c r="R410" s="372">
        <v>13668892.597380962</v>
      </c>
      <c r="S410" s="367">
        <v>6</v>
      </c>
      <c r="T410" s="369">
        <v>-0.24728509436593604</v>
      </c>
      <c r="U410" s="369">
        <v>-3.1967026803114642</v>
      </c>
      <c r="V410" s="369">
        <v>-0.17555654648732022</v>
      </c>
      <c r="W410" s="369">
        <v>-1.7210411701961523</v>
      </c>
      <c r="X410" s="369" t="s">
        <v>1424</v>
      </c>
      <c r="Y410" s="369" t="s">
        <v>1424</v>
      </c>
      <c r="Z410" s="369" t="s">
        <v>1424</v>
      </c>
      <c r="AA410" s="369" t="s">
        <v>1424</v>
      </c>
      <c r="AB410" s="369">
        <v>0.21828745414411718</v>
      </c>
      <c r="AC410" s="373">
        <v>-1.2205034491152718</v>
      </c>
      <c r="AD410" s="575">
        <v>37927395000182</v>
      </c>
      <c r="AE410" s="370" t="s">
        <v>2420</v>
      </c>
      <c r="AF410" s="370" t="s">
        <v>2317</v>
      </c>
      <c r="AG410" s="374" t="s">
        <v>1458</v>
      </c>
      <c r="AH410" s="374" t="s">
        <v>2318</v>
      </c>
      <c r="AI410" s="374">
        <v>1000</v>
      </c>
      <c r="AJ410" s="374">
        <v>1000</v>
      </c>
      <c r="AK410" s="374">
        <v>1000</v>
      </c>
      <c r="AL410" s="369">
        <v>8.0000000000000002E-3</v>
      </c>
      <c r="AM410" s="369" t="s">
        <v>34</v>
      </c>
      <c r="AN410" s="369" t="s">
        <v>34</v>
      </c>
      <c r="AO410" s="367" t="s">
        <v>1326</v>
      </c>
      <c r="AP410" s="370" t="s">
        <v>718</v>
      </c>
      <c r="AQ410" s="376" t="s">
        <v>689</v>
      </c>
      <c r="AR410" s="369">
        <v>5.3333333333333332E-3</v>
      </c>
      <c r="AS410" s="369">
        <v>5.3333333333333332E-3</v>
      </c>
      <c r="AT410" s="369"/>
      <c r="AW410" s="711"/>
      <c r="AX410" s="711"/>
      <c r="AY410" s="712"/>
      <c r="AZ410" s="712"/>
      <c r="BA410" s="712"/>
      <c r="BB410" s="713"/>
      <c r="BC410" s="712"/>
      <c r="BD410" s="712"/>
      <c r="BE410" s="712"/>
      <c r="BF410" s="712"/>
      <c r="BG410" s="713"/>
      <c r="BH410" s="713"/>
      <c r="BI410" s="714"/>
      <c r="BJ410" s="714"/>
      <c r="BK410" s="714"/>
      <c r="BL410" s="713"/>
      <c r="BM410" s="713"/>
      <c r="BN410" s="713"/>
      <c r="BO410" s="713"/>
      <c r="BP410" s="713"/>
      <c r="BQ410" s="713"/>
      <c r="BR410" s="713"/>
      <c r="BS410" s="713"/>
      <c r="BT410" s="716"/>
      <c r="BU410" s="717"/>
      <c r="BV410" s="715"/>
      <c r="BW410" s="718"/>
    </row>
    <row r="411" spans="2:75" ht="15.75" customHeight="1">
      <c r="B411" s="363" t="s">
        <v>910</v>
      </c>
      <c r="C411" s="364">
        <v>28856743000187</v>
      </c>
      <c r="D411" s="365" t="s">
        <v>13</v>
      </c>
      <c r="E411" s="365" t="s">
        <v>615</v>
      </c>
      <c r="F411" s="365" t="s">
        <v>619</v>
      </c>
      <c r="G411" s="366" t="s">
        <v>34</v>
      </c>
      <c r="H411" s="366" t="s">
        <v>867</v>
      </c>
      <c r="I411" s="366" t="s">
        <v>34</v>
      </c>
      <c r="J411" s="366"/>
      <c r="K411" s="367" t="s">
        <v>48</v>
      </c>
      <c r="L411" s="368"/>
      <c r="M411" s="368" t="s">
        <v>34</v>
      </c>
      <c r="N411" s="367">
        <v>462802</v>
      </c>
      <c r="O411" s="367" t="s">
        <v>1323</v>
      </c>
      <c r="P411" s="371">
        <v>43203</v>
      </c>
      <c r="Q411" s="372">
        <v>224054523.11000001</v>
      </c>
      <c r="R411" s="372">
        <v>139361552.70218253</v>
      </c>
      <c r="S411" s="367">
        <v>15</v>
      </c>
      <c r="T411" s="369">
        <v>0.11963910623438312</v>
      </c>
      <c r="U411" s="369">
        <v>1.546598077616294</v>
      </c>
      <c r="V411" s="369">
        <v>0.1782557548053636</v>
      </c>
      <c r="W411" s="369">
        <v>1.7475024371510937</v>
      </c>
      <c r="X411" s="369">
        <v>0.33069042173631025</v>
      </c>
      <c r="Y411" s="369">
        <v>2.5076855414302996</v>
      </c>
      <c r="Z411" s="369">
        <v>0.48883254051287706</v>
      </c>
      <c r="AA411" s="369">
        <v>2.7786826340471187</v>
      </c>
      <c r="AB411" s="369">
        <v>5.5986677944117921E-2</v>
      </c>
      <c r="AC411" s="373">
        <v>1.223462112774125</v>
      </c>
      <c r="AD411" s="575">
        <v>0</v>
      </c>
      <c r="AE411" s="370" t="s">
        <v>2421</v>
      </c>
      <c r="AF411" s="370" t="s">
        <v>2323</v>
      </c>
      <c r="AG411" s="374" t="s">
        <v>721</v>
      </c>
      <c r="AH411" s="374" t="s">
        <v>2321</v>
      </c>
      <c r="AI411" s="374">
        <v>1000</v>
      </c>
      <c r="AJ411" s="374">
        <v>1000</v>
      </c>
      <c r="AK411" s="374">
        <v>1000</v>
      </c>
      <c r="AL411" s="369">
        <v>0.02</v>
      </c>
      <c r="AM411" s="369">
        <v>0.2</v>
      </c>
      <c r="AN411" s="369" t="s">
        <v>64</v>
      </c>
      <c r="AO411" s="367" t="s">
        <v>1326</v>
      </c>
      <c r="AP411" s="370" t="s">
        <v>13</v>
      </c>
      <c r="AQ411" s="376" t="s">
        <v>670</v>
      </c>
      <c r="AR411" s="369">
        <v>4.0000000000000001E-3</v>
      </c>
      <c r="AS411" s="369">
        <v>4.0000000000000001E-3</v>
      </c>
      <c r="AT411" s="369"/>
      <c r="AW411" s="711"/>
      <c r="AX411" s="711"/>
      <c r="AY411" s="712"/>
      <c r="AZ411" s="712"/>
      <c r="BA411" s="712"/>
      <c r="BB411" s="713"/>
      <c r="BC411" s="712"/>
      <c r="BD411" s="712"/>
      <c r="BE411" s="712"/>
      <c r="BF411" s="712"/>
      <c r="BG411" s="713"/>
      <c r="BH411" s="713"/>
      <c r="BI411" s="714"/>
      <c r="BJ411" s="714"/>
      <c r="BK411" s="714"/>
      <c r="BL411" s="713"/>
      <c r="BM411" s="713"/>
      <c r="BN411" s="713"/>
      <c r="BO411" s="713"/>
      <c r="BP411" s="713"/>
      <c r="BQ411" s="713"/>
      <c r="BR411" s="713"/>
      <c r="BS411" s="713"/>
      <c r="BT411" s="716"/>
      <c r="BU411" s="717"/>
      <c r="BV411" s="715"/>
      <c r="BW411" s="718"/>
    </row>
    <row r="412" spans="2:75" ht="15.75" customHeight="1">
      <c r="B412" s="363" t="s">
        <v>911</v>
      </c>
      <c r="C412" s="364">
        <v>11182064000177</v>
      </c>
      <c r="D412" s="365" t="s">
        <v>14</v>
      </c>
      <c r="E412" s="365" t="s">
        <v>607</v>
      </c>
      <c r="F412" s="365"/>
      <c r="G412" s="366"/>
      <c r="H412" s="366" t="s">
        <v>34</v>
      </c>
      <c r="I412" s="366" t="s">
        <v>34</v>
      </c>
      <c r="J412" s="366" t="s">
        <v>608</v>
      </c>
      <c r="K412" s="367" t="s">
        <v>48</v>
      </c>
      <c r="L412" s="368"/>
      <c r="M412" s="368" t="s">
        <v>34</v>
      </c>
      <c r="N412" s="367">
        <v>236942</v>
      </c>
      <c r="O412" s="367" t="s">
        <v>1323</v>
      </c>
      <c r="P412" s="371">
        <v>40102</v>
      </c>
      <c r="Q412" s="372">
        <v>1273120661.8199999</v>
      </c>
      <c r="R412" s="372">
        <v>1156461708.4023015</v>
      </c>
      <c r="S412" s="367">
        <v>15</v>
      </c>
      <c r="T412" s="369">
        <v>9.1403052905245197E-2</v>
      </c>
      <c r="U412" s="369">
        <v>1.1815851050790118</v>
      </c>
      <c r="V412" s="369">
        <v>-6.4682637152961853E-3</v>
      </c>
      <c r="W412" s="369">
        <v>-6.3410612571572156E-2</v>
      </c>
      <c r="X412" s="369">
        <v>0.14417840923152148</v>
      </c>
      <c r="Y412" s="369">
        <v>1.0933310687317319</v>
      </c>
      <c r="Z412" s="369">
        <v>0.18177236935430607</v>
      </c>
      <c r="AA412" s="369">
        <v>1.0332530758784535</v>
      </c>
      <c r="AB412" s="369">
        <v>0.18024416403245375</v>
      </c>
      <c r="AC412" s="373">
        <v>-0.48507523315643075</v>
      </c>
      <c r="AD412" s="575">
        <v>0</v>
      </c>
      <c r="AE412" s="370" t="s">
        <v>2421</v>
      </c>
      <c r="AF412" s="370" t="s">
        <v>2323</v>
      </c>
      <c r="AG412" s="374" t="s">
        <v>721</v>
      </c>
      <c r="AH412" s="374" t="s">
        <v>2321</v>
      </c>
      <c r="AI412" s="374">
        <v>1000</v>
      </c>
      <c r="AJ412" s="374">
        <v>1000</v>
      </c>
      <c r="AK412" s="374">
        <v>1000</v>
      </c>
      <c r="AL412" s="369">
        <v>0.02</v>
      </c>
      <c r="AM412" s="369">
        <v>0.2</v>
      </c>
      <c r="AN412" s="369" t="s">
        <v>668</v>
      </c>
      <c r="AO412" s="367" t="s">
        <v>1326</v>
      </c>
      <c r="AP412" s="370" t="s">
        <v>718</v>
      </c>
      <c r="AQ412" s="376" t="s">
        <v>661</v>
      </c>
      <c r="AR412" s="369">
        <v>4.0000000000000001E-3</v>
      </c>
      <c r="AS412" s="369">
        <v>4.0000000000000001E-3</v>
      </c>
      <c r="AT412" s="369"/>
      <c r="AW412" s="711"/>
      <c r="AX412" s="711"/>
      <c r="AY412" s="712"/>
      <c r="AZ412" s="712"/>
      <c r="BA412" s="712"/>
      <c r="BB412" s="713"/>
      <c r="BC412" s="712"/>
      <c r="BD412" s="712"/>
      <c r="BE412" s="712"/>
      <c r="BF412" s="712"/>
      <c r="BG412" s="713"/>
      <c r="BH412" s="713"/>
      <c r="BI412" s="714"/>
      <c r="BJ412" s="714"/>
      <c r="BK412" s="714"/>
      <c r="BL412" s="218"/>
      <c r="BM412" s="713"/>
      <c r="BN412" s="713"/>
      <c r="BO412" s="713"/>
      <c r="BP412" s="713"/>
      <c r="BQ412" s="713"/>
      <c r="BR412" s="713"/>
      <c r="BS412" s="713"/>
      <c r="BT412" s="716"/>
      <c r="BU412" s="717"/>
      <c r="BV412" s="715"/>
      <c r="BW412" s="718"/>
    </row>
    <row r="413" spans="2:75" ht="15.75" customHeight="1">
      <c r="B413" s="363" t="s">
        <v>1590</v>
      </c>
      <c r="C413" s="364">
        <v>33768898000100</v>
      </c>
      <c r="D413" s="365" t="s">
        <v>11</v>
      </c>
      <c r="E413" s="365" t="s">
        <v>620</v>
      </c>
      <c r="F413" s="365" t="s">
        <v>665</v>
      </c>
      <c r="G413" s="366" t="s">
        <v>740</v>
      </c>
      <c r="H413" s="366" t="s">
        <v>34</v>
      </c>
      <c r="I413" s="366"/>
      <c r="J413" s="366"/>
      <c r="K413" s="367" t="s">
        <v>48</v>
      </c>
      <c r="L413" s="368"/>
      <c r="M413" s="368"/>
      <c r="N413" s="367">
        <v>539570</v>
      </c>
      <c r="O413" s="367" t="s">
        <v>1323</v>
      </c>
      <c r="P413" s="371">
        <v>43998</v>
      </c>
      <c r="Q413" s="372">
        <v>3251100.25</v>
      </c>
      <c r="R413" s="372">
        <v>6243972.6450396813</v>
      </c>
      <c r="S413" s="367">
        <v>9</v>
      </c>
      <c r="T413" s="369">
        <v>2.2750216332035444E-2</v>
      </c>
      <c r="U413" s="369">
        <v>0.25589246591129844</v>
      </c>
      <c r="V413" s="369">
        <v>4.6885183484485005E-2</v>
      </c>
      <c r="W413" s="369">
        <v>0.43029854286957891</v>
      </c>
      <c r="X413" s="369">
        <v>0.12533580000467004</v>
      </c>
      <c r="Y413" s="369">
        <v>0.8813350813666454</v>
      </c>
      <c r="Z413" s="369" t="s">
        <v>1424</v>
      </c>
      <c r="AA413" s="369" t="s">
        <v>1424</v>
      </c>
      <c r="AB413" s="369">
        <v>7.1582707905544191E-2</v>
      </c>
      <c r="AC413" s="373">
        <v>-0.76933311032911034</v>
      </c>
      <c r="AD413" s="575">
        <v>33768907000154</v>
      </c>
      <c r="AE413" s="370" t="s">
        <v>2421</v>
      </c>
      <c r="AF413" s="370" t="s">
        <v>2323</v>
      </c>
      <c r="AG413" s="374" t="s">
        <v>721</v>
      </c>
      <c r="AH413" s="374" t="s">
        <v>2327</v>
      </c>
      <c r="AI413" s="374">
        <v>0</v>
      </c>
      <c r="AJ413" s="374">
        <v>0</v>
      </c>
      <c r="AK413" s="374">
        <v>0</v>
      </c>
      <c r="AL413" s="369">
        <v>8.0000000000000002E-3</v>
      </c>
      <c r="AM413" s="369" t="s">
        <v>34</v>
      </c>
      <c r="AN413" s="369" t="s">
        <v>64</v>
      </c>
      <c r="AO413" s="367" t="s">
        <v>1323</v>
      </c>
      <c r="AP413" s="370" t="s">
        <v>13</v>
      </c>
      <c r="AQ413" s="376" t="s">
        <v>2385</v>
      </c>
      <c r="AR413" s="369" t="s">
        <v>34</v>
      </c>
      <c r="AS413" s="369" t="s">
        <v>34</v>
      </c>
      <c r="AT413" s="369"/>
      <c r="AW413" s="711"/>
      <c r="AX413" s="711"/>
      <c r="AY413" s="712"/>
      <c r="AZ413" s="712"/>
      <c r="BA413" s="712"/>
      <c r="BB413" s="713"/>
      <c r="BC413" s="712"/>
      <c r="BD413" s="712"/>
      <c r="BE413" s="712"/>
      <c r="BF413" s="712"/>
      <c r="BG413" s="713"/>
      <c r="BH413" s="713"/>
      <c r="BI413" s="714"/>
      <c r="BJ413" s="714"/>
      <c r="BK413" s="714"/>
      <c r="BL413" s="713"/>
      <c r="BM413" s="713"/>
      <c r="BN413" s="713"/>
      <c r="BO413" s="713"/>
      <c r="BP413" s="713"/>
      <c r="BQ413" s="713"/>
      <c r="BR413" s="713"/>
      <c r="BS413" s="713"/>
      <c r="BT413" s="716"/>
      <c r="BU413" s="717"/>
      <c r="BV413" s="715"/>
      <c r="BW413" s="718"/>
    </row>
    <row r="414" spans="2:75" ht="15.75" customHeight="1">
      <c r="B414" s="363" t="s">
        <v>912</v>
      </c>
      <c r="C414" s="364">
        <v>41707420000190</v>
      </c>
      <c r="D414" s="365" t="s">
        <v>11</v>
      </c>
      <c r="E414" s="365" t="s">
        <v>620</v>
      </c>
      <c r="F414" s="365" t="s">
        <v>665</v>
      </c>
      <c r="G414" s="366" t="s">
        <v>740</v>
      </c>
      <c r="H414" s="366" t="s">
        <v>34</v>
      </c>
      <c r="I414" s="366"/>
      <c r="J414" s="366"/>
      <c r="K414" s="367" t="s">
        <v>48</v>
      </c>
      <c r="L414" s="368"/>
      <c r="M414" s="368" t="s">
        <v>34</v>
      </c>
      <c r="N414" s="367">
        <v>617067</v>
      </c>
      <c r="O414" s="367" t="s">
        <v>1323</v>
      </c>
      <c r="P414" s="371">
        <v>44482</v>
      </c>
      <c r="Q414" s="372">
        <v>108799418.72</v>
      </c>
      <c r="R414" s="372" t="s">
        <v>1424</v>
      </c>
      <c r="S414" s="367">
        <v>30</v>
      </c>
      <c r="T414" s="369">
        <v>8.751572831040999E-2</v>
      </c>
      <c r="U414" s="369">
        <v>1.1313329013082447</v>
      </c>
      <c r="V414" s="369" t="s">
        <v>1424</v>
      </c>
      <c r="W414" s="369" t="s">
        <v>1424</v>
      </c>
      <c r="X414" s="369" t="s">
        <v>1424</v>
      </c>
      <c r="Y414" s="369" t="s">
        <v>1424</v>
      </c>
      <c r="Z414" s="369" t="s">
        <v>1424</v>
      </c>
      <c r="AA414" s="369" t="s">
        <v>1424</v>
      </c>
      <c r="AB414" s="369" t="s">
        <v>1424</v>
      </c>
      <c r="AC414" s="373" t="s">
        <v>1424</v>
      </c>
      <c r="AD414" s="575">
        <v>0</v>
      </c>
      <c r="AE414" s="370" t="s">
        <v>2422</v>
      </c>
      <c r="AF414" s="370" t="s">
        <v>2317</v>
      </c>
      <c r="AG414" s="374" t="s">
        <v>1458</v>
      </c>
      <c r="AH414" s="374" t="s">
        <v>2321</v>
      </c>
      <c r="AI414" s="374">
        <v>0</v>
      </c>
      <c r="AJ414" s="374">
        <v>0</v>
      </c>
      <c r="AK414" s="374">
        <v>0</v>
      </c>
      <c r="AL414" s="369">
        <v>5.0000000000000001E-3</v>
      </c>
      <c r="AM414" s="369">
        <v>0.2</v>
      </c>
      <c r="AN414" s="369" t="s">
        <v>2335</v>
      </c>
      <c r="AO414" s="367" t="s">
        <v>1326</v>
      </c>
      <c r="AP414" s="370" t="s">
        <v>13</v>
      </c>
      <c r="AQ414" s="376" t="s">
        <v>670</v>
      </c>
      <c r="AR414" s="369">
        <v>6.6666666666666664E-4</v>
      </c>
      <c r="AS414" s="369">
        <v>6.6666666666666664E-4</v>
      </c>
      <c r="AT414" s="369"/>
      <c r="AW414" s="711"/>
      <c r="AX414" s="711"/>
      <c r="AY414" s="712"/>
      <c r="AZ414" s="712"/>
      <c r="BA414" s="712"/>
      <c r="BB414" s="713"/>
      <c r="BC414" s="712"/>
      <c r="BD414" s="712"/>
      <c r="BE414" s="712"/>
      <c r="BF414" s="712"/>
      <c r="BG414" s="713"/>
      <c r="BH414" s="713"/>
      <c r="BI414" s="714"/>
      <c r="BJ414" s="714"/>
      <c r="BK414" s="714"/>
      <c r="BL414" s="218"/>
      <c r="BM414" s="713"/>
      <c r="BN414" s="713"/>
      <c r="BO414" s="713"/>
      <c r="BP414" s="713"/>
      <c r="BQ414" s="713"/>
      <c r="BR414" s="713"/>
      <c r="BS414" s="713"/>
      <c r="BT414" s="716"/>
      <c r="BU414" s="717"/>
      <c r="BV414" s="715"/>
      <c r="BW414" s="718"/>
    </row>
    <row r="415" spans="2:75" ht="15.75" customHeight="1">
      <c r="B415" s="363" t="s">
        <v>913</v>
      </c>
      <c r="C415" s="364">
        <v>11977572000141</v>
      </c>
      <c r="D415" s="365" t="s">
        <v>14</v>
      </c>
      <c r="E415" s="365" t="s">
        <v>607</v>
      </c>
      <c r="F415" s="365" t="s">
        <v>1319</v>
      </c>
      <c r="G415" s="366"/>
      <c r="H415" s="366" t="s">
        <v>34</v>
      </c>
      <c r="I415" s="366" t="s">
        <v>34</v>
      </c>
      <c r="J415" s="366" t="s">
        <v>608</v>
      </c>
      <c r="K415" s="367" t="s">
        <v>48</v>
      </c>
      <c r="L415" s="368"/>
      <c r="M415" s="368" t="s">
        <v>34</v>
      </c>
      <c r="N415" s="367">
        <v>264611</v>
      </c>
      <c r="O415" s="367" t="s">
        <v>1326</v>
      </c>
      <c r="P415" s="371">
        <v>40534</v>
      </c>
      <c r="Q415" s="372">
        <v>23100143.710000001</v>
      </c>
      <c r="R415" s="372">
        <v>47744402.705436535</v>
      </c>
      <c r="S415" s="367">
        <v>62</v>
      </c>
      <c r="T415" s="369">
        <v>-9.0945135699436741E-2</v>
      </c>
      <c r="U415" s="369">
        <v>-1.1756655199826191</v>
      </c>
      <c r="V415" s="369">
        <v>-0.33256445429206583</v>
      </c>
      <c r="W415" s="369">
        <v>-3.2602436595652726</v>
      </c>
      <c r="X415" s="369">
        <v>-0.29698456430194953</v>
      </c>
      <c r="Y415" s="369">
        <v>-2.2520879014809458</v>
      </c>
      <c r="Z415" s="369">
        <v>-0.12232866763592609</v>
      </c>
      <c r="AA415" s="369">
        <v>-0.69535580436080957</v>
      </c>
      <c r="AB415" s="369">
        <v>0.26589479446556369</v>
      </c>
      <c r="AC415" s="373">
        <v>-1.7519856888553733</v>
      </c>
      <c r="AD415" s="575">
        <v>38386961000159</v>
      </c>
      <c r="AE415" s="370" t="s">
        <v>2423</v>
      </c>
      <c r="AF415" s="370" t="s">
        <v>2326</v>
      </c>
      <c r="AG415" s="374" t="s">
        <v>1459</v>
      </c>
      <c r="AH415" s="374" t="s">
        <v>2318</v>
      </c>
      <c r="AI415" s="374">
        <v>50000</v>
      </c>
      <c r="AJ415" s="374">
        <v>5000</v>
      </c>
      <c r="AK415" s="374">
        <v>5000</v>
      </c>
      <c r="AL415" s="369">
        <v>0.02</v>
      </c>
      <c r="AM415" s="369">
        <v>0.2</v>
      </c>
      <c r="AN415" s="369" t="s">
        <v>2349</v>
      </c>
      <c r="AO415" s="367" t="s">
        <v>1326</v>
      </c>
      <c r="AP415" s="370" t="s">
        <v>718</v>
      </c>
      <c r="AQ415" s="376" t="s">
        <v>667</v>
      </c>
      <c r="AR415" s="369">
        <v>5.3333333333333332E-3</v>
      </c>
      <c r="AS415" s="369">
        <v>5.3333333333333332E-3</v>
      </c>
      <c r="AT415" s="369"/>
      <c r="AW415" s="711"/>
      <c r="AX415" s="711"/>
      <c r="AY415" s="712"/>
      <c r="AZ415" s="712"/>
      <c r="BA415" s="712"/>
      <c r="BB415" s="713"/>
      <c r="BC415" s="712"/>
      <c r="BD415" s="712"/>
      <c r="BE415" s="712"/>
      <c r="BF415" s="712"/>
      <c r="BG415" s="713"/>
      <c r="BH415" s="713"/>
      <c r="BI415" s="714"/>
      <c r="BJ415" s="714"/>
      <c r="BK415" s="714"/>
      <c r="BL415" s="713"/>
      <c r="BM415" s="713"/>
      <c r="BN415" s="713"/>
      <c r="BO415" s="713"/>
      <c r="BP415" s="713"/>
      <c r="BQ415" s="713"/>
      <c r="BR415" s="713"/>
      <c r="BS415" s="713"/>
      <c r="BT415" s="716"/>
      <c r="BU415" s="717"/>
      <c r="BV415" s="715"/>
      <c r="BW415" s="718"/>
    </row>
    <row r="416" spans="2:75" ht="15.75" customHeight="1">
      <c r="B416" s="363" t="s">
        <v>1591</v>
      </c>
      <c r="C416" s="364">
        <v>29550612000130</v>
      </c>
      <c r="D416" s="365" t="s">
        <v>14</v>
      </c>
      <c r="E416" s="365" t="s">
        <v>607</v>
      </c>
      <c r="F416" s="365" t="s">
        <v>1319</v>
      </c>
      <c r="G416" s="366"/>
      <c r="H416" s="366" t="s">
        <v>34</v>
      </c>
      <c r="I416" s="366" t="s">
        <v>34</v>
      </c>
      <c r="J416" s="366" t="s">
        <v>608</v>
      </c>
      <c r="K416" s="367" t="s">
        <v>48</v>
      </c>
      <c r="L416" s="368"/>
      <c r="M416" s="368"/>
      <c r="N416" s="367">
        <v>471569</v>
      </c>
      <c r="O416" s="367" t="s">
        <v>1323</v>
      </c>
      <c r="P416" s="371">
        <v>43313</v>
      </c>
      <c r="Q416" s="372">
        <v>48212805.789999999</v>
      </c>
      <c r="R416" s="372">
        <v>70530539.248690441</v>
      </c>
      <c r="S416" s="367">
        <v>9</v>
      </c>
      <c r="T416" s="369">
        <v>-4.9532035790634588E-2</v>
      </c>
      <c r="U416" s="369">
        <v>-0.55713205514552422</v>
      </c>
      <c r="V416" s="369">
        <v>-0.18384179586897742</v>
      </c>
      <c r="W416" s="369">
        <v>-1.6872463964468685</v>
      </c>
      <c r="X416" s="369">
        <v>-0.17006584574181027</v>
      </c>
      <c r="Y416" s="369">
        <v>-1.1958673897558476</v>
      </c>
      <c r="Z416" s="369">
        <v>-7.9517801170612357E-2</v>
      </c>
      <c r="AA416" s="369">
        <v>-0.43453008889830763</v>
      </c>
      <c r="AB416" s="369">
        <v>0.18445341065872789</v>
      </c>
      <c r="AC416" s="373">
        <v>-1.569723450952363</v>
      </c>
      <c r="AD416" s="575">
        <v>0</v>
      </c>
      <c r="AE416" s="370" t="s">
        <v>2423</v>
      </c>
      <c r="AF416" s="370" t="s">
        <v>2317</v>
      </c>
      <c r="AG416" s="374" t="s">
        <v>1458</v>
      </c>
      <c r="AH416" s="374" t="s">
        <v>2327</v>
      </c>
      <c r="AI416" s="374">
        <v>5000</v>
      </c>
      <c r="AJ416" s="374">
        <v>0</v>
      </c>
      <c r="AK416" s="374">
        <v>1000</v>
      </c>
      <c r="AL416" s="369">
        <v>1.8000000000000002E-2</v>
      </c>
      <c r="AM416" s="369">
        <v>0.2</v>
      </c>
      <c r="AN416" s="369" t="s">
        <v>34</v>
      </c>
      <c r="AO416" s="367" t="s">
        <v>1323</v>
      </c>
      <c r="AP416" s="370" t="s">
        <v>13</v>
      </c>
      <c r="AQ416" s="376" t="s">
        <v>2385</v>
      </c>
      <c r="AR416" s="369" t="s">
        <v>34</v>
      </c>
      <c r="AS416" s="369" t="s">
        <v>34</v>
      </c>
      <c r="AT416" s="369"/>
      <c r="AW416" s="711"/>
      <c r="AX416" s="711"/>
      <c r="AY416" s="712"/>
      <c r="AZ416" s="712"/>
      <c r="BA416" s="712"/>
      <c r="BB416" s="713"/>
      <c r="BC416" s="712"/>
      <c r="BD416" s="712"/>
      <c r="BE416" s="712"/>
      <c r="BF416" s="712"/>
      <c r="BG416" s="713"/>
      <c r="BH416" s="713"/>
      <c r="BI416" s="714"/>
      <c r="BJ416" s="714"/>
      <c r="BK416" s="714"/>
      <c r="BL416" s="713"/>
      <c r="BM416" s="713"/>
      <c r="BN416" s="713"/>
      <c r="BO416" s="713"/>
      <c r="BP416" s="713"/>
      <c r="BQ416" s="713"/>
      <c r="BR416" s="713"/>
      <c r="BS416" s="713"/>
      <c r="BT416" s="716"/>
      <c r="BU416" s="717"/>
      <c r="BV416" s="715"/>
      <c r="BW416" s="718"/>
    </row>
    <row r="417" spans="2:75" ht="15.75" customHeight="1">
      <c r="B417" s="363" t="s">
        <v>914</v>
      </c>
      <c r="C417" s="364">
        <v>38948507000144</v>
      </c>
      <c r="D417" s="365" t="s">
        <v>14</v>
      </c>
      <c r="E417" s="365" t="s">
        <v>607</v>
      </c>
      <c r="F417" s="365" t="s">
        <v>1319</v>
      </c>
      <c r="G417" s="366"/>
      <c r="H417" s="366" t="s">
        <v>34</v>
      </c>
      <c r="I417" s="366" t="s">
        <v>34</v>
      </c>
      <c r="J417" s="366" t="s">
        <v>608</v>
      </c>
      <c r="K417" s="367" t="s">
        <v>48</v>
      </c>
      <c r="L417" s="368"/>
      <c r="M417" s="368" t="s">
        <v>1421</v>
      </c>
      <c r="N417" s="367">
        <v>558907</v>
      </c>
      <c r="O417" s="367" t="s">
        <v>1323</v>
      </c>
      <c r="P417" s="371">
        <v>44134</v>
      </c>
      <c r="Q417" s="372">
        <v>9171405.2899999991</v>
      </c>
      <c r="R417" s="372">
        <v>11982373.347460322</v>
      </c>
      <c r="S417" s="367">
        <v>122</v>
      </c>
      <c r="T417" s="369">
        <v>-0.10905011277256604</v>
      </c>
      <c r="U417" s="369">
        <v>-1.4097120923611548</v>
      </c>
      <c r="V417" s="369">
        <v>-0.33319062378577702</v>
      </c>
      <c r="W417" s="369">
        <v>-3.2663822143486776</v>
      </c>
      <c r="X417" s="369" t="s">
        <v>1424</v>
      </c>
      <c r="Y417" s="369" t="s">
        <v>1424</v>
      </c>
      <c r="Z417" s="369" t="s">
        <v>1424</v>
      </c>
      <c r="AA417" s="369" t="s">
        <v>1424</v>
      </c>
      <c r="AB417" s="369">
        <v>0.27020566091368164</v>
      </c>
      <c r="AC417" s="373">
        <v>-1.7234151127700654</v>
      </c>
      <c r="AD417" s="575">
        <v>18872811000148</v>
      </c>
      <c r="AE417" s="370" t="s">
        <v>2331</v>
      </c>
      <c r="AF417" s="370" t="s">
        <v>2317</v>
      </c>
      <c r="AG417" s="374" t="s">
        <v>1458</v>
      </c>
      <c r="AH417" s="374" t="s">
        <v>2318</v>
      </c>
      <c r="AI417" s="374">
        <v>0</v>
      </c>
      <c r="AJ417" s="374">
        <v>0</v>
      </c>
      <c r="AK417" s="374">
        <v>0</v>
      </c>
      <c r="AL417" s="369">
        <v>5.0000000000000001E-3</v>
      </c>
      <c r="AM417" s="369">
        <v>0.05</v>
      </c>
      <c r="AN417" s="369" t="s">
        <v>34</v>
      </c>
      <c r="AO417" s="367" t="s">
        <v>1326</v>
      </c>
      <c r="AP417" s="370" t="s">
        <v>718</v>
      </c>
      <c r="AQ417" s="376" t="s">
        <v>661</v>
      </c>
      <c r="AR417" s="369">
        <v>3.3333333333333331E-3</v>
      </c>
      <c r="AS417" s="369">
        <v>3.3333333333333331E-3</v>
      </c>
      <c r="AT417" s="369"/>
      <c r="AW417" s="711"/>
      <c r="AX417" s="711"/>
      <c r="AY417" s="712"/>
      <c r="AZ417" s="712"/>
      <c r="BA417" s="712"/>
      <c r="BB417" s="713"/>
      <c r="BC417" s="712"/>
      <c r="BD417" s="712"/>
      <c r="BE417" s="712"/>
      <c r="BF417" s="712"/>
      <c r="BG417" s="713"/>
      <c r="BH417" s="713"/>
      <c r="BI417" s="714"/>
      <c r="BJ417" s="714"/>
      <c r="BK417" s="714"/>
      <c r="BL417" s="713"/>
      <c r="BM417" s="713"/>
      <c r="BN417" s="713"/>
      <c r="BO417" s="713"/>
      <c r="BP417" s="713"/>
      <c r="BQ417" s="713"/>
      <c r="BR417" s="713"/>
      <c r="BS417" s="713"/>
      <c r="BT417" s="716"/>
      <c r="BU417" s="717"/>
      <c r="BV417" s="715"/>
      <c r="BW417" s="718"/>
    </row>
    <row r="418" spans="2:75" ht="15.75" customHeight="1">
      <c r="B418" s="363" t="s">
        <v>915</v>
      </c>
      <c r="C418" s="364">
        <v>27717327000135</v>
      </c>
      <c r="D418" s="365" t="s">
        <v>14</v>
      </c>
      <c r="E418" s="365" t="s">
        <v>607</v>
      </c>
      <c r="F418" s="365" t="s">
        <v>1319</v>
      </c>
      <c r="G418" s="366"/>
      <c r="H418" s="366" t="s">
        <v>34</v>
      </c>
      <c r="I418" s="366" t="s">
        <v>34</v>
      </c>
      <c r="J418" s="366" t="s">
        <v>608</v>
      </c>
      <c r="K418" s="367" t="s">
        <v>48</v>
      </c>
      <c r="L418" s="368" t="s">
        <v>1341</v>
      </c>
      <c r="M418" s="368" t="s">
        <v>34</v>
      </c>
      <c r="N418" s="367">
        <v>449792</v>
      </c>
      <c r="O418" s="367" t="s">
        <v>1323</v>
      </c>
      <c r="P418" s="371">
        <v>42982</v>
      </c>
      <c r="Q418" s="372">
        <v>75416027.230000004</v>
      </c>
      <c r="R418" s="372">
        <v>152412291.53301585</v>
      </c>
      <c r="S418" s="367">
        <v>62</v>
      </c>
      <c r="T418" s="369">
        <v>-8.5951894053384437E-2</v>
      </c>
      <c r="U418" s="369">
        <v>-1.1111169106363656</v>
      </c>
      <c r="V418" s="369">
        <v>-0.3248826344876321</v>
      </c>
      <c r="W418" s="369">
        <v>-3.1849361395098272</v>
      </c>
      <c r="X418" s="369">
        <v>-0.27866411026554894</v>
      </c>
      <c r="Y418" s="369">
        <v>-2.1131605704191658</v>
      </c>
      <c r="Z418" s="369">
        <v>-9.6214559622065932E-2</v>
      </c>
      <c r="AA418" s="369">
        <v>-0.54691474852272659</v>
      </c>
      <c r="AB418" s="369">
        <v>0.26094978121617562</v>
      </c>
      <c r="AC418" s="373">
        <v>-1.7463940233891491</v>
      </c>
      <c r="AD418" s="575">
        <v>34473526000100</v>
      </c>
      <c r="AE418" s="370" t="s">
        <v>2331</v>
      </c>
      <c r="AF418" s="370" t="s">
        <v>2317</v>
      </c>
      <c r="AG418" s="374" t="s">
        <v>1458</v>
      </c>
      <c r="AH418" s="374" t="s">
        <v>2321</v>
      </c>
      <c r="AI418" s="374">
        <v>5000</v>
      </c>
      <c r="AJ418" s="374">
        <v>1000</v>
      </c>
      <c r="AK418" s="374">
        <v>5000</v>
      </c>
      <c r="AL418" s="369">
        <v>0</v>
      </c>
      <c r="AM418" s="369" t="s">
        <v>34</v>
      </c>
      <c r="AN418" s="369" t="s">
        <v>34</v>
      </c>
      <c r="AO418" s="367" t="s">
        <v>1326</v>
      </c>
      <c r="AP418" s="370" t="s">
        <v>718</v>
      </c>
      <c r="AQ418" s="376" t="s">
        <v>667</v>
      </c>
      <c r="AR418" s="369">
        <v>5.3333333333333332E-3</v>
      </c>
      <c r="AS418" s="369">
        <v>5.3333333333333332E-3</v>
      </c>
      <c r="AT418" s="369"/>
      <c r="AW418" s="711"/>
      <c r="AX418" s="711"/>
      <c r="AY418" s="712"/>
      <c r="AZ418" s="712"/>
      <c r="BA418" s="712"/>
      <c r="BB418" s="713"/>
      <c r="BC418" s="712"/>
      <c r="BD418" s="712"/>
      <c r="BE418" s="712"/>
      <c r="BF418" s="712"/>
      <c r="BG418" s="713"/>
      <c r="BH418" s="713"/>
      <c r="BI418" s="714"/>
      <c r="BJ418" s="714"/>
      <c r="BK418" s="714"/>
      <c r="BL418" s="218"/>
      <c r="BM418" s="713"/>
      <c r="BN418" s="713"/>
      <c r="BO418" s="713"/>
      <c r="BP418" s="713"/>
      <c r="BQ418" s="713"/>
      <c r="BR418" s="713"/>
      <c r="BS418" s="713"/>
      <c r="BT418" s="716"/>
      <c r="BU418" s="717"/>
      <c r="BV418" s="715"/>
      <c r="BW418" s="718"/>
    </row>
    <row r="419" spans="2:75" ht="15.75" customHeight="1">
      <c r="B419" s="363" t="s">
        <v>916</v>
      </c>
      <c r="C419" s="364">
        <v>36352596000136</v>
      </c>
      <c r="D419" s="365" t="s">
        <v>14</v>
      </c>
      <c r="E419" s="365" t="s">
        <v>607</v>
      </c>
      <c r="F419" s="365" t="s">
        <v>1319</v>
      </c>
      <c r="G419" s="366"/>
      <c r="H419" s="366" t="s">
        <v>34</v>
      </c>
      <c r="I419" s="366" t="s">
        <v>34</v>
      </c>
      <c r="J419" s="366" t="s">
        <v>608</v>
      </c>
      <c r="K419" s="367" t="s">
        <v>48</v>
      </c>
      <c r="L419" s="368"/>
      <c r="M419" s="368" t="s">
        <v>1421</v>
      </c>
      <c r="N419" s="367">
        <v>539082</v>
      </c>
      <c r="O419" s="367" t="s">
        <v>1323</v>
      </c>
      <c r="P419" s="371">
        <v>43990</v>
      </c>
      <c r="Q419" s="372">
        <v>28296304.239999998</v>
      </c>
      <c r="R419" s="372">
        <v>83480578.224880964</v>
      </c>
      <c r="S419" s="367">
        <v>62</v>
      </c>
      <c r="T419" s="369">
        <v>-0.27383608331334841</v>
      </c>
      <c r="U419" s="369">
        <v>-3.5399324966930088</v>
      </c>
      <c r="V419" s="369">
        <v>-0.46302155406396672</v>
      </c>
      <c r="W419" s="369">
        <v>-4.5391594513386364</v>
      </c>
      <c r="X419" s="369">
        <v>-0.24900995166570195</v>
      </c>
      <c r="Y419" s="369">
        <v>-1.8882876987657677</v>
      </c>
      <c r="Z419" s="369" t="s">
        <v>1424</v>
      </c>
      <c r="AA419" s="369" t="s">
        <v>1424</v>
      </c>
      <c r="AB419" s="369">
        <v>0.32886646611455106</v>
      </c>
      <c r="AC419" s="373">
        <v>-2.01925060850404</v>
      </c>
      <c r="AD419" s="575">
        <v>42870670000109</v>
      </c>
      <c r="AE419" s="370" t="s">
        <v>2423</v>
      </c>
      <c r="AF419" s="370" t="s">
        <v>2326</v>
      </c>
      <c r="AG419" s="374" t="s">
        <v>1459</v>
      </c>
      <c r="AH419" s="374" t="s">
        <v>2318</v>
      </c>
      <c r="AI419" s="374">
        <v>5000</v>
      </c>
      <c r="AJ419" s="374">
        <v>1000</v>
      </c>
      <c r="AK419" s="374">
        <v>5000</v>
      </c>
      <c r="AL419" s="369">
        <v>0.02</v>
      </c>
      <c r="AM419" s="369">
        <v>0.2</v>
      </c>
      <c r="AN419" s="369" t="s">
        <v>34</v>
      </c>
      <c r="AO419" s="367" t="s">
        <v>1326</v>
      </c>
      <c r="AP419" s="370" t="s">
        <v>718</v>
      </c>
      <c r="AQ419" s="376" t="s">
        <v>661</v>
      </c>
      <c r="AR419" s="369">
        <v>2E-3</v>
      </c>
      <c r="AS419" s="369">
        <v>2E-3</v>
      </c>
      <c r="AT419" s="369"/>
      <c r="AW419" s="711"/>
      <c r="AX419" s="711"/>
      <c r="AY419" s="712"/>
      <c r="AZ419" s="712"/>
      <c r="BA419" s="712"/>
      <c r="BB419" s="713"/>
      <c r="BC419" s="712"/>
      <c r="BD419" s="712"/>
      <c r="BE419" s="712"/>
      <c r="BF419" s="712"/>
      <c r="BG419" s="713"/>
      <c r="BH419" s="713"/>
      <c r="BI419" s="714"/>
      <c r="BJ419" s="714"/>
      <c r="BK419" s="714"/>
      <c r="BL419" s="713"/>
      <c r="BM419" s="713"/>
      <c r="BN419" s="713"/>
      <c r="BO419" s="713"/>
      <c r="BP419" s="713"/>
      <c r="BQ419" s="713"/>
      <c r="BR419" s="713"/>
      <c r="BS419" s="713"/>
      <c r="BT419" s="716"/>
      <c r="BU419" s="717"/>
      <c r="BV419" s="715"/>
      <c r="BW419" s="718"/>
    </row>
    <row r="420" spans="2:75" ht="15.75" customHeight="1">
      <c r="B420" s="363" t="s">
        <v>179</v>
      </c>
      <c r="C420" s="364">
        <v>16948298000104</v>
      </c>
      <c r="D420" s="365" t="s">
        <v>14</v>
      </c>
      <c r="E420" s="365" t="s">
        <v>607</v>
      </c>
      <c r="F420" s="365" t="s">
        <v>1319</v>
      </c>
      <c r="G420" s="366"/>
      <c r="H420" s="366" t="s">
        <v>34</v>
      </c>
      <c r="I420" s="366" t="s">
        <v>34</v>
      </c>
      <c r="J420" s="366" t="s">
        <v>608</v>
      </c>
      <c r="K420" s="367" t="s">
        <v>48</v>
      </c>
      <c r="L420" s="368"/>
      <c r="M420" s="368" t="s">
        <v>34</v>
      </c>
      <c r="N420" s="367">
        <v>320757</v>
      </c>
      <c r="O420" s="367" t="s">
        <v>1323</v>
      </c>
      <c r="P420" s="371">
        <v>41249</v>
      </c>
      <c r="Q420" s="372">
        <v>413942417.26999998</v>
      </c>
      <c r="R420" s="372">
        <v>713335411.06579387</v>
      </c>
      <c r="S420" s="367">
        <v>62</v>
      </c>
      <c r="T420" s="369">
        <v>-8.8286086670300135E-2</v>
      </c>
      <c r="U420" s="369">
        <v>-1.1412914741861431</v>
      </c>
      <c r="V420" s="369">
        <v>-0.32918162130318174</v>
      </c>
      <c r="W420" s="369">
        <v>-3.2270805849761528</v>
      </c>
      <c r="X420" s="369">
        <v>-0.2813549558410865</v>
      </c>
      <c r="Y420" s="369">
        <v>-2.1335657412389537</v>
      </c>
      <c r="Z420" s="369">
        <v>-0.10414750108614867</v>
      </c>
      <c r="AA420" s="369">
        <v>-0.5920081595710821</v>
      </c>
      <c r="AB420" s="369">
        <v>0.26562357464935682</v>
      </c>
      <c r="AC420" s="373">
        <v>-1.7350470350743794</v>
      </c>
      <c r="AD420" s="575">
        <v>11225860000140</v>
      </c>
      <c r="AE420" s="370" t="s">
        <v>2423</v>
      </c>
      <c r="AF420" s="370" t="s">
        <v>2326</v>
      </c>
      <c r="AG420" s="374" t="s">
        <v>1459</v>
      </c>
      <c r="AH420" s="374" t="s">
        <v>2321</v>
      </c>
      <c r="AI420" s="374">
        <v>50000</v>
      </c>
      <c r="AJ420" s="374">
        <v>1000</v>
      </c>
      <c r="AK420" s="374">
        <v>1000</v>
      </c>
      <c r="AL420" s="369">
        <v>0.02</v>
      </c>
      <c r="AM420" s="369">
        <v>0.2</v>
      </c>
      <c r="AN420" s="369" t="s">
        <v>34</v>
      </c>
      <c r="AO420" s="367" t="s">
        <v>1326</v>
      </c>
      <c r="AP420" s="370" t="s">
        <v>718</v>
      </c>
      <c r="AQ420" s="376" t="s">
        <v>667</v>
      </c>
      <c r="AR420" s="369">
        <v>5.3333333333333332E-3</v>
      </c>
      <c r="AS420" s="369">
        <v>5.3333333333333332E-3</v>
      </c>
      <c r="AT420" s="369"/>
      <c r="AW420" s="711"/>
      <c r="AX420" s="711"/>
      <c r="AY420" s="712"/>
      <c r="AZ420" s="712"/>
      <c r="BA420" s="712"/>
      <c r="BB420" s="713"/>
      <c r="BC420" s="712"/>
      <c r="BD420" s="712"/>
      <c r="BE420" s="712"/>
      <c r="BF420" s="712"/>
      <c r="BG420" s="713"/>
      <c r="BH420" s="713"/>
      <c r="BI420" s="714"/>
      <c r="BJ420" s="714"/>
      <c r="BK420" s="714"/>
      <c r="BL420" s="713"/>
      <c r="BM420" s="713"/>
      <c r="BN420" s="713"/>
      <c r="BO420" s="713"/>
      <c r="BP420" s="713"/>
      <c r="BQ420" s="713"/>
      <c r="BR420" s="713"/>
      <c r="BS420" s="713"/>
      <c r="BT420" s="716"/>
      <c r="BU420" s="717"/>
      <c r="BV420" s="715"/>
      <c r="BW420" s="718"/>
    </row>
    <row r="421" spans="2:75" ht="15.75" customHeight="1">
      <c r="B421" s="363" t="s">
        <v>553</v>
      </c>
      <c r="C421" s="364">
        <v>35343074000105</v>
      </c>
      <c r="D421" s="365" t="s">
        <v>14</v>
      </c>
      <c r="E421" s="365" t="s">
        <v>607</v>
      </c>
      <c r="F421" s="365" t="s">
        <v>1319</v>
      </c>
      <c r="G421" s="366"/>
      <c r="H421" s="366" t="s">
        <v>34</v>
      </c>
      <c r="I421" s="366" t="s">
        <v>34</v>
      </c>
      <c r="J421" s="366" t="s">
        <v>608</v>
      </c>
      <c r="K421" s="367" t="s">
        <v>48</v>
      </c>
      <c r="L421" s="368"/>
      <c r="M421" s="368" t="s">
        <v>1421</v>
      </c>
      <c r="N421" s="367">
        <v>534757</v>
      </c>
      <c r="O421" s="367" t="s">
        <v>1323</v>
      </c>
      <c r="P421" s="371">
        <v>43941</v>
      </c>
      <c r="Q421" s="372">
        <v>22992033.600000001</v>
      </c>
      <c r="R421" s="372">
        <v>29318536.954920653</v>
      </c>
      <c r="S421" s="367">
        <v>62</v>
      </c>
      <c r="T421" s="369">
        <v>-9.0184477785158812E-2</v>
      </c>
      <c r="U421" s="369">
        <v>-1.1658323466584961</v>
      </c>
      <c r="V421" s="369">
        <v>-0.33174879131675694</v>
      </c>
      <c r="W421" s="369">
        <v>-3.2522474350461676</v>
      </c>
      <c r="X421" s="369">
        <v>-0.28161656892152709</v>
      </c>
      <c r="Y421" s="369">
        <v>-2.1355496007527108</v>
      </c>
      <c r="Z421" s="369" t="s">
        <v>1424</v>
      </c>
      <c r="AA421" s="369" t="s">
        <v>1424</v>
      </c>
      <c r="AB421" s="369">
        <v>0.26592514042845872</v>
      </c>
      <c r="AC421" s="373">
        <v>-1.7471727492778206</v>
      </c>
      <c r="AD421" s="575">
        <v>38386961000159</v>
      </c>
      <c r="AE421" s="370" t="s">
        <v>2423</v>
      </c>
      <c r="AF421" s="370" t="s">
        <v>2317</v>
      </c>
      <c r="AG421" s="374" t="s">
        <v>1458</v>
      </c>
      <c r="AH421" s="374" t="s">
        <v>2339</v>
      </c>
      <c r="AI421" s="374">
        <v>0</v>
      </c>
      <c r="AJ421" s="374">
        <v>0</v>
      </c>
      <c r="AK421" s="374">
        <v>0</v>
      </c>
      <c r="AL421" s="369">
        <v>0.02</v>
      </c>
      <c r="AM421" s="369">
        <v>0.2</v>
      </c>
      <c r="AN421" s="369" t="s">
        <v>34</v>
      </c>
      <c r="AO421" s="367" t="s">
        <v>1326</v>
      </c>
      <c r="AP421" s="370" t="s">
        <v>718</v>
      </c>
      <c r="AQ421" s="376" t="s">
        <v>667</v>
      </c>
      <c r="AR421" s="369">
        <v>3.3333333333333331E-3</v>
      </c>
      <c r="AS421" s="369">
        <v>3.3333333333333331E-3</v>
      </c>
      <c r="AT421" s="369"/>
      <c r="AW421" s="711"/>
      <c r="AX421" s="711"/>
      <c r="AY421" s="712"/>
      <c r="AZ421" s="712"/>
      <c r="BA421" s="712"/>
      <c r="BB421" s="713"/>
      <c r="BC421" s="712"/>
      <c r="BD421" s="712"/>
      <c r="BE421" s="712"/>
      <c r="BF421" s="712"/>
      <c r="BG421" s="713"/>
      <c r="BH421" s="713"/>
      <c r="BI421" s="714"/>
      <c r="BJ421" s="714"/>
      <c r="BK421" s="714"/>
      <c r="BL421" s="713"/>
      <c r="BM421" s="713"/>
      <c r="BN421" s="713"/>
      <c r="BO421" s="713"/>
      <c r="BP421" s="713"/>
      <c r="BQ421" s="713"/>
      <c r="BR421" s="713"/>
      <c r="BS421" s="713"/>
      <c r="BT421" s="716"/>
      <c r="BU421" s="717"/>
      <c r="BV421" s="715"/>
      <c r="BW421" s="718"/>
    </row>
    <row r="422" spans="2:75" ht="15.75" customHeight="1">
      <c r="B422" s="363" t="s">
        <v>917</v>
      </c>
      <c r="C422" s="364">
        <v>35136553000150</v>
      </c>
      <c r="D422" s="365" t="s">
        <v>14</v>
      </c>
      <c r="E422" s="365" t="s">
        <v>607</v>
      </c>
      <c r="F422" s="365"/>
      <c r="G422" s="366"/>
      <c r="H422" s="366" t="s">
        <v>34</v>
      </c>
      <c r="I422" s="366" t="s">
        <v>34</v>
      </c>
      <c r="J422" s="366" t="s">
        <v>608</v>
      </c>
      <c r="K422" s="367" t="s">
        <v>48</v>
      </c>
      <c r="L422" s="368"/>
      <c r="M422" s="368" t="s">
        <v>34</v>
      </c>
      <c r="N422" s="367">
        <v>544884</v>
      </c>
      <c r="O422" s="367" t="s">
        <v>1323</v>
      </c>
      <c r="P422" s="371">
        <v>44000</v>
      </c>
      <c r="Q422" s="372">
        <v>22699160.57</v>
      </c>
      <c r="R422" s="372">
        <v>20306740.702103168</v>
      </c>
      <c r="S422" s="367">
        <v>32</v>
      </c>
      <c r="T422" s="369">
        <v>1.7511213957838168E-2</v>
      </c>
      <c r="U422" s="369">
        <v>0.22637088069566993</v>
      </c>
      <c r="V422" s="369">
        <v>-0.16767589100097269</v>
      </c>
      <c r="W422" s="369">
        <v>-1.6437843956040645</v>
      </c>
      <c r="X422" s="369">
        <v>-0.16257559249106091</v>
      </c>
      <c r="Y422" s="369">
        <v>-1.2328402514312469</v>
      </c>
      <c r="Z422" s="369" t="s">
        <v>1424</v>
      </c>
      <c r="AA422" s="369" t="s">
        <v>1424</v>
      </c>
      <c r="AB422" s="369">
        <v>0.25356491887617</v>
      </c>
      <c r="AC422" s="373">
        <v>-0.9802973974050907</v>
      </c>
      <c r="AD422" s="575">
        <v>0</v>
      </c>
      <c r="AE422" s="370" t="s">
        <v>2424</v>
      </c>
      <c r="AF422" s="370" t="s">
        <v>738</v>
      </c>
      <c r="AG422" s="374" t="s">
        <v>738</v>
      </c>
      <c r="AH422" s="374" t="s">
        <v>2321</v>
      </c>
      <c r="AI422" s="374">
        <v>1000</v>
      </c>
      <c r="AJ422" s="374">
        <v>1000</v>
      </c>
      <c r="AK422" s="374">
        <v>1000</v>
      </c>
      <c r="AL422" s="369">
        <v>1.7500000000000002E-2</v>
      </c>
      <c r="AM422" s="369">
        <v>0.2</v>
      </c>
      <c r="AN422" s="369" t="s">
        <v>668</v>
      </c>
      <c r="AO422" s="367" t="s">
        <v>1326</v>
      </c>
      <c r="AP422" s="370" t="s">
        <v>718</v>
      </c>
      <c r="AQ422" s="376" t="s">
        <v>661</v>
      </c>
      <c r="AR422" s="369">
        <v>4.6672500000000004E-3</v>
      </c>
      <c r="AS422" s="369">
        <v>4.6672500000000004E-3</v>
      </c>
      <c r="AT422" s="369"/>
      <c r="AW422" s="711"/>
      <c r="AX422" s="711"/>
      <c r="AY422" s="712"/>
      <c r="AZ422" s="712"/>
      <c r="BA422" s="712"/>
      <c r="BB422" s="713"/>
      <c r="BC422" s="712"/>
      <c r="BD422" s="712"/>
      <c r="BE422" s="712"/>
      <c r="BF422" s="712"/>
      <c r="BG422" s="713"/>
      <c r="BH422" s="713"/>
      <c r="BI422" s="714"/>
      <c r="BJ422" s="714"/>
      <c r="BK422" s="714"/>
      <c r="BL422" s="713"/>
      <c r="BM422" s="713"/>
      <c r="BN422" s="713"/>
      <c r="BO422" s="713"/>
      <c r="BP422" s="713"/>
      <c r="BQ422" s="713"/>
      <c r="BR422" s="713"/>
      <c r="BS422" s="713"/>
      <c r="BT422" s="716"/>
      <c r="BU422" s="717"/>
      <c r="BV422" s="715"/>
      <c r="BW422" s="718"/>
    </row>
    <row r="423" spans="2:75" ht="15.75" customHeight="1">
      <c r="B423" s="363" t="s">
        <v>1592</v>
      </c>
      <c r="C423" s="364">
        <v>36348364000104</v>
      </c>
      <c r="D423" s="365" t="s">
        <v>14</v>
      </c>
      <c r="E423" s="365" t="s">
        <v>15</v>
      </c>
      <c r="F423" s="365" t="s">
        <v>1328</v>
      </c>
      <c r="G423" s="366"/>
      <c r="H423" s="366" t="s">
        <v>34</v>
      </c>
      <c r="I423" s="366"/>
      <c r="J423" s="366" t="s">
        <v>608</v>
      </c>
      <c r="K423" s="367" t="s">
        <v>48</v>
      </c>
      <c r="L423" s="368"/>
      <c r="M423" s="368"/>
      <c r="N423" s="367">
        <v>549576</v>
      </c>
      <c r="O423" s="367" t="s">
        <v>1326</v>
      </c>
      <c r="P423" s="371">
        <v>44060</v>
      </c>
      <c r="Q423" s="372">
        <v>411575321.07999998</v>
      </c>
      <c r="R423" s="372">
        <v>363268630.5015083</v>
      </c>
      <c r="S423" s="367">
        <v>1</v>
      </c>
      <c r="T423" s="369">
        <v>0.18662290650908431</v>
      </c>
      <c r="U423" s="369">
        <v>2.0991183136530047</v>
      </c>
      <c r="V423" s="369">
        <v>0.23329712329121421</v>
      </c>
      <c r="W423" s="369">
        <v>2.1411329709543239</v>
      </c>
      <c r="X423" s="369">
        <v>0.23952157472820401</v>
      </c>
      <c r="Y423" s="369">
        <v>1.6842655214574218</v>
      </c>
      <c r="Z423" s="369" t="s">
        <v>1424</v>
      </c>
      <c r="AA423" s="369" t="s">
        <v>1424</v>
      </c>
      <c r="AB423" s="369">
        <v>0.1064612065339951</v>
      </c>
      <c r="AC423" s="373">
        <v>1.0495847054697702</v>
      </c>
      <c r="AD423" s="575">
        <v>0</v>
      </c>
      <c r="AE423" s="370" t="s">
        <v>2425</v>
      </c>
      <c r="AF423" s="370" t="s">
        <v>59</v>
      </c>
      <c r="AG423" s="374" t="s">
        <v>59</v>
      </c>
      <c r="AH423" s="374" t="s">
        <v>2321</v>
      </c>
      <c r="AI423" s="374" t="s">
        <v>1436</v>
      </c>
      <c r="AJ423" s="374" t="s">
        <v>1436</v>
      </c>
      <c r="AK423" s="374" t="s">
        <v>1436</v>
      </c>
      <c r="AL423" s="369">
        <v>6.0000000000000001E-3</v>
      </c>
      <c r="AM423" s="369" t="s">
        <v>34</v>
      </c>
      <c r="AN423" s="369" t="s">
        <v>2330</v>
      </c>
      <c r="AO423" s="367" t="s">
        <v>1326</v>
      </c>
      <c r="AP423" s="370" t="s">
        <v>13</v>
      </c>
      <c r="AQ423" s="376" t="s">
        <v>673</v>
      </c>
      <c r="AR423" s="369" t="s">
        <v>34</v>
      </c>
      <c r="AS423" s="369" t="s">
        <v>34</v>
      </c>
      <c r="AT423" s="369"/>
      <c r="AW423" s="711"/>
      <c r="AX423" s="711"/>
      <c r="AY423" s="712"/>
      <c r="AZ423" s="712"/>
      <c r="BA423" s="712"/>
      <c r="BB423" s="713"/>
      <c r="BC423" s="712"/>
      <c r="BD423" s="712"/>
      <c r="BE423" s="712"/>
      <c r="BF423" s="712"/>
      <c r="BG423" s="713"/>
      <c r="BH423" s="713"/>
      <c r="BI423" s="714"/>
      <c r="BJ423" s="714"/>
      <c r="BK423" s="714"/>
      <c r="BL423" s="713"/>
      <c r="BM423" s="713"/>
      <c r="BN423" s="713"/>
      <c r="BO423" s="713"/>
      <c r="BP423" s="713"/>
      <c r="BQ423" s="713"/>
      <c r="BR423" s="713"/>
      <c r="BS423" s="713"/>
      <c r="BT423" s="716"/>
      <c r="BU423" s="717"/>
      <c r="BV423" s="715"/>
      <c r="BW423" s="718"/>
    </row>
    <row r="424" spans="2:75" ht="15.75" customHeight="1">
      <c r="B424" s="363" t="s">
        <v>1593</v>
      </c>
      <c r="C424" s="364">
        <v>31608381000110</v>
      </c>
      <c r="D424" s="365" t="s">
        <v>14</v>
      </c>
      <c r="E424" s="365"/>
      <c r="F424" s="365"/>
      <c r="G424" s="366"/>
      <c r="H424" s="366" t="s">
        <v>34</v>
      </c>
      <c r="I424" s="366"/>
      <c r="J424" s="366"/>
      <c r="K424" s="367"/>
      <c r="L424" s="368"/>
      <c r="M424" s="368"/>
      <c r="N424" s="367">
        <v>487392</v>
      </c>
      <c r="O424" s="367" t="s">
        <v>1323</v>
      </c>
      <c r="P424" s="371">
        <v>43507</v>
      </c>
      <c r="Q424" s="372">
        <v>29135326.949999999</v>
      </c>
      <c r="R424" s="372">
        <v>39930531.507420644</v>
      </c>
      <c r="S424" s="367">
        <v>32</v>
      </c>
      <c r="T424" s="369">
        <v>3.1082070086856373E-2</v>
      </c>
      <c r="U424" s="369">
        <v>0.34960843642412409</v>
      </c>
      <c r="V424" s="369">
        <v>-8.0448626229330022E-2</v>
      </c>
      <c r="W424" s="369">
        <v>-0.73833403368881656</v>
      </c>
      <c r="X424" s="369">
        <v>-2.8008474908867265E-2</v>
      </c>
      <c r="Y424" s="369">
        <v>-0.19694972634987301</v>
      </c>
      <c r="Z424" s="369">
        <v>1.3745038216713024E-2</v>
      </c>
      <c r="AA424" s="369">
        <v>7.5110636741629003E-2</v>
      </c>
      <c r="AB424" s="369">
        <v>0.19899300574475673</v>
      </c>
      <c r="AC424" s="373">
        <v>-0.84194500638835379</v>
      </c>
      <c r="AD424" s="575">
        <v>26861621000153</v>
      </c>
      <c r="AE424" s="370" t="s">
        <v>1594</v>
      </c>
      <c r="AF424" s="370" t="s">
        <v>2329</v>
      </c>
      <c r="AG424" s="374" t="s">
        <v>59</v>
      </c>
      <c r="AH424" s="374" t="s">
        <v>2318</v>
      </c>
      <c r="AI424" s="374">
        <v>50000</v>
      </c>
      <c r="AJ424" s="374">
        <v>50000</v>
      </c>
      <c r="AK424" s="374">
        <v>50000</v>
      </c>
      <c r="AL424" s="369">
        <v>1.4999999999999999E-2</v>
      </c>
      <c r="AM424" s="369">
        <v>0.15</v>
      </c>
      <c r="AN424" s="369" t="s">
        <v>668</v>
      </c>
      <c r="AO424" s="367" t="s">
        <v>1326</v>
      </c>
      <c r="AP424" s="370" t="s">
        <v>718</v>
      </c>
      <c r="AQ424" s="376" t="s">
        <v>661</v>
      </c>
      <c r="AR424" s="369" t="s">
        <v>34</v>
      </c>
      <c r="AS424" s="369" t="s">
        <v>34</v>
      </c>
      <c r="AT424" s="369"/>
      <c r="AW424" s="711"/>
      <c r="AX424" s="711"/>
      <c r="AY424" s="712"/>
      <c r="AZ424" s="712"/>
      <c r="BA424" s="712"/>
      <c r="BB424" s="713"/>
      <c r="BC424" s="712"/>
      <c r="BD424" s="712"/>
      <c r="BE424" s="712"/>
      <c r="BF424" s="712"/>
      <c r="BG424" s="713"/>
      <c r="BH424" s="713"/>
      <c r="BI424" s="714"/>
      <c r="BJ424" s="714"/>
      <c r="BK424" s="714"/>
      <c r="BL424" s="713"/>
      <c r="BM424" s="713"/>
      <c r="BN424" s="713"/>
      <c r="BO424" s="713"/>
      <c r="BP424" s="713"/>
      <c r="BQ424" s="713"/>
      <c r="BR424" s="713"/>
      <c r="BS424" s="713"/>
      <c r="BT424" s="716"/>
      <c r="BU424" s="717"/>
      <c r="BV424" s="715"/>
      <c r="BW424" s="718"/>
    </row>
    <row r="425" spans="2:75" ht="15.75" customHeight="1">
      <c r="B425" s="363" t="s">
        <v>1595</v>
      </c>
      <c r="C425" s="364">
        <v>23884623000170</v>
      </c>
      <c r="D425" s="365" t="s">
        <v>13</v>
      </c>
      <c r="E425" s="365" t="s">
        <v>615</v>
      </c>
      <c r="F425" s="365" t="s">
        <v>619</v>
      </c>
      <c r="G425" s="366" t="s">
        <v>34</v>
      </c>
      <c r="H425" s="366" t="s">
        <v>1340</v>
      </c>
      <c r="I425" s="366" t="s">
        <v>34</v>
      </c>
      <c r="J425" s="366" t="s">
        <v>611</v>
      </c>
      <c r="K425" s="367" t="s">
        <v>48</v>
      </c>
      <c r="L425" s="368"/>
      <c r="M425" s="368"/>
      <c r="N425" s="367">
        <v>418846</v>
      </c>
      <c r="O425" s="367" t="s">
        <v>1323</v>
      </c>
      <c r="P425" s="371">
        <v>42489</v>
      </c>
      <c r="Q425" s="372">
        <v>45960054.219999999</v>
      </c>
      <c r="R425" s="372">
        <v>133655371.15555559</v>
      </c>
      <c r="S425" s="367">
        <v>31</v>
      </c>
      <c r="T425" s="369">
        <v>-1.2487702951195834E-2</v>
      </c>
      <c r="U425" s="369">
        <v>-0.14046060288444742</v>
      </c>
      <c r="V425" s="369">
        <v>1.7315156385008024E-2</v>
      </c>
      <c r="W425" s="369">
        <v>0.15891345641194685</v>
      </c>
      <c r="X425" s="369">
        <v>3.1385920639354525E-2</v>
      </c>
      <c r="Y425" s="369">
        <v>0.22069921697888328</v>
      </c>
      <c r="Z425" s="369">
        <v>4.1449547838788403E-2</v>
      </c>
      <c r="AA425" s="369">
        <v>0.22650369404127574</v>
      </c>
      <c r="AB425" s="369">
        <v>0.1052569422964284</v>
      </c>
      <c r="AC425" s="373">
        <v>-0.76706864221989601</v>
      </c>
      <c r="AD425" s="575">
        <v>23884627000158</v>
      </c>
      <c r="AE425" s="370" t="s">
        <v>1594</v>
      </c>
      <c r="AF425" s="370" t="s">
        <v>2329</v>
      </c>
      <c r="AG425" s="374" t="s">
        <v>1594</v>
      </c>
      <c r="AH425" s="374" t="s">
        <v>2321</v>
      </c>
      <c r="AI425" s="374">
        <v>50000</v>
      </c>
      <c r="AJ425" s="374">
        <v>50000</v>
      </c>
      <c r="AK425" s="374">
        <v>50000</v>
      </c>
      <c r="AL425" s="369">
        <v>0</v>
      </c>
      <c r="AM425" s="369" t="s">
        <v>34</v>
      </c>
      <c r="AN425" s="369" t="s">
        <v>64</v>
      </c>
      <c r="AO425" s="367" t="s">
        <v>1326</v>
      </c>
      <c r="AP425" s="370" t="s">
        <v>13</v>
      </c>
      <c r="AQ425" s="376" t="s">
        <v>666</v>
      </c>
      <c r="AR425" s="369" t="s">
        <v>34</v>
      </c>
      <c r="AS425" s="369" t="s">
        <v>34</v>
      </c>
      <c r="AT425" s="369"/>
      <c r="AW425" s="711"/>
      <c r="AX425" s="711"/>
      <c r="AY425" s="712"/>
      <c r="AZ425" s="712"/>
      <c r="BA425" s="712"/>
      <c r="BB425" s="713"/>
      <c r="BC425" s="712"/>
      <c r="BD425" s="712"/>
      <c r="BE425" s="712"/>
      <c r="BF425" s="712"/>
      <c r="BG425" s="713"/>
      <c r="BH425" s="713"/>
      <c r="BI425" s="714"/>
      <c r="BJ425" s="714"/>
      <c r="BK425" s="714"/>
      <c r="BL425" s="713"/>
      <c r="BM425" s="713"/>
      <c r="BN425" s="713"/>
      <c r="BO425" s="713"/>
      <c r="BP425" s="713"/>
      <c r="BQ425" s="713"/>
      <c r="BR425" s="713"/>
      <c r="BS425" s="713"/>
      <c r="BT425" s="716"/>
      <c r="BU425" s="717"/>
      <c r="BV425" s="715"/>
      <c r="BW425" s="718"/>
    </row>
    <row r="426" spans="2:75" ht="15.75" customHeight="1">
      <c r="B426" s="363" t="s">
        <v>1596</v>
      </c>
      <c r="C426" s="364">
        <v>31594501000177</v>
      </c>
      <c r="D426" s="365" t="s">
        <v>14</v>
      </c>
      <c r="E426" s="365" t="s">
        <v>614</v>
      </c>
      <c r="F426" s="365"/>
      <c r="G426" s="366"/>
      <c r="H426" s="366" t="s">
        <v>867</v>
      </c>
      <c r="I426" s="366" t="s">
        <v>34</v>
      </c>
      <c r="J426" s="366" t="s">
        <v>608</v>
      </c>
      <c r="K426" s="367" t="s">
        <v>48</v>
      </c>
      <c r="L426" s="368"/>
      <c r="M426" s="368"/>
      <c r="N426" s="367">
        <v>483540</v>
      </c>
      <c r="O426" s="367" t="s">
        <v>1326</v>
      </c>
      <c r="P426" s="371">
        <v>43441</v>
      </c>
      <c r="Q426" s="372" t="s">
        <v>1396</v>
      </c>
      <c r="R426" s="372" t="s">
        <v>1424</v>
      </c>
      <c r="S426" s="367">
        <v>32</v>
      </c>
      <c r="T426" s="369" t="s">
        <v>1424</v>
      </c>
      <c r="U426" s="369" t="s">
        <v>1424</v>
      </c>
      <c r="V426" s="369" t="s">
        <v>1424</v>
      </c>
      <c r="W426" s="369" t="s">
        <v>1424</v>
      </c>
      <c r="X426" s="369" t="s">
        <v>1424</v>
      </c>
      <c r="Y426" s="369" t="s">
        <v>1424</v>
      </c>
      <c r="Z426" s="369" t="s">
        <v>1424</v>
      </c>
      <c r="AA426" s="369" t="s">
        <v>1424</v>
      </c>
      <c r="AB426" s="369" t="s">
        <v>1424</v>
      </c>
      <c r="AC426" s="373" t="s">
        <v>1424</v>
      </c>
      <c r="AD426" s="575">
        <v>23732231000195</v>
      </c>
      <c r="AE426" s="370" t="s">
        <v>1594</v>
      </c>
      <c r="AF426" s="370" t="s">
        <v>2329</v>
      </c>
      <c r="AG426" s="374" t="s">
        <v>1594</v>
      </c>
      <c r="AH426" s="374" t="s">
        <v>2318</v>
      </c>
      <c r="AI426" s="374">
        <v>100000</v>
      </c>
      <c r="AJ426" s="374">
        <v>50000</v>
      </c>
      <c r="AK426" s="374">
        <v>100000</v>
      </c>
      <c r="AL426" s="369">
        <v>0</v>
      </c>
      <c r="AM426" s="369" t="s">
        <v>34</v>
      </c>
      <c r="AN426" s="369" t="s">
        <v>668</v>
      </c>
      <c r="AO426" s="367" t="s">
        <v>1326</v>
      </c>
      <c r="AP426" s="370" t="s">
        <v>13</v>
      </c>
      <c r="AQ426" s="376" t="s">
        <v>670</v>
      </c>
      <c r="AR426" s="369" t="s">
        <v>34</v>
      </c>
      <c r="AS426" s="369" t="s">
        <v>34</v>
      </c>
      <c r="AT426" s="369"/>
      <c r="AW426" s="711"/>
      <c r="AX426" s="711"/>
      <c r="AY426" s="712"/>
      <c r="AZ426" s="712"/>
      <c r="BA426" s="712"/>
      <c r="BB426" s="713"/>
      <c r="BC426" s="712"/>
      <c r="BD426" s="712"/>
      <c r="BE426" s="712"/>
      <c r="BF426" s="712"/>
      <c r="BG426" s="713"/>
      <c r="BH426" s="713"/>
      <c r="BI426" s="714"/>
      <c r="BJ426" s="714"/>
      <c r="BK426" s="714"/>
      <c r="BL426" s="713"/>
      <c r="BM426" s="713"/>
      <c r="BN426" s="713"/>
      <c r="BO426" s="713"/>
      <c r="BP426" s="713"/>
      <c r="BQ426" s="713"/>
      <c r="BR426" s="713"/>
      <c r="BS426" s="713"/>
      <c r="BT426" s="716"/>
      <c r="BU426" s="717"/>
      <c r="BV426" s="715"/>
      <c r="BW426" s="718"/>
    </row>
    <row r="427" spans="2:75" ht="15.75" customHeight="1">
      <c r="B427" s="363" t="s">
        <v>1597</v>
      </c>
      <c r="C427" s="364">
        <v>31556604000142</v>
      </c>
      <c r="D427" s="365" t="s">
        <v>14</v>
      </c>
      <c r="E427" s="365"/>
      <c r="F427" s="365"/>
      <c r="G427" s="366"/>
      <c r="H427" s="366" t="s">
        <v>34</v>
      </c>
      <c r="I427" s="366"/>
      <c r="J427" s="366"/>
      <c r="K427" s="367"/>
      <c r="L427" s="368"/>
      <c r="M427" s="368"/>
      <c r="N427" s="367">
        <v>524621</v>
      </c>
      <c r="O427" s="367" t="s">
        <v>1323</v>
      </c>
      <c r="P427" s="371">
        <v>43861</v>
      </c>
      <c r="Q427" s="372">
        <v>16406387.109999999</v>
      </c>
      <c r="R427" s="372">
        <v>24709886.38055557</v>
      </c>
      <c r="S427" s="367">
        <v>32</v>
      </c>
      <c r="T427" s="369">
        <v>-4.9207191738122047E-2</v>
      </c>
      <c r="U427" s="369">
        <v>-0.55347823733470181</v>
      </c>
      <c r="V427" s="369">
        <v>-0.18169717531644147</v>
      </c>
      <c r="W427" s="369">
        <v>-1.6675636943610432</v>
      </c>
      <c r="X427" s="369">
        <v>-6.2492755252222532E-2</v>
      </c>
      <c r="Y427" s="369">
        <v>-0.43943595950232267</v>
      </c>
      <c r="Z427" s="369" t="s">
        <v>1424</v>
      </c>
      <c r="AA427" s="369" t="s">
        <v>1424</v>
      </c>
      <c r="AB427" s="369">
        <v>0.22885277131319065</v>
      </c>
      <c r="AC427" s="373">
        <v>-1.2137104914344765</v>
      </c>
      <c r="AD427" s="575">
        <v>34839814000136</v>
      </c>
      <c r="AE427" s="370" t="s">
        <v>1594</v>
      </c>
      <c r="AF427" s="370" t="s">
        <v>2329</v>
      </c>
      <c r="AG427" s="374" t="s">
        <v>1594</v>
      </c>
      <c r="AH427" s="374" t="s">
        <v>2318</v>
      </c>
      <c r="AI427" s="374">
        <v>100000</v>
      </c>
      <c r="AJ427" s="374">
        <v>50000</v>
      </c>
      <c r="AK427" s="374">
        <v>100000</v>
      </c>
      <c r="AL427" s="369">
        <v>0</v>
      </c>
      <c r="AM427" s="369" t="s">
        <v>34</v>
      </c>
      <c r="AN427" s="369" t="s">
        <v>668</v>
      </c>
      <c r="AO427" s="367" t="s">
        <v>1326</v>
      </c>
      <c r="AP427" s="370" t="s">
        <v>718</v>
      </c>
      <c r="AQ427" s="376" t="s">
        <v>661</v>
      </c>
      <c r="AR427" s="369" t="s">
        <v>34</v>
      </c>
      <c r="AS427" s="369" t="s">
        <v>34</v>
      </c>
      <c r="AT427" s="369"/>
      <c r="AW427" s="711"/>
      <c r="AX427" s="711"/>
      <c r="AY427" s="712"/>
      <c r="AZ427" s="712"/>
      <c r="BA427" s="712"/>
      <c r="BB427" s="713"/>
      <c r="BC427" s="712"/>
      <c r="BD427" s="712"/>
      <c r="BE427" s="712"/>
      <c r="BF427" s="712"/>
      <c r="BG427" s="713"/>
      <c r="BH427" s="713"/>
      <c r="BI427" s="714"/>
      <c r="BJ427" s="714"/>
      <c r="BK427" s="714"/>
      <c r="BL427" s="713"/>
      <c r="BM427" s="713"/>
      <c r="BN427" s="713"/>
      <c r="BO427" s="713"/>
      <c r="BP427" s="713"/>
      <c r="BQ427" s="713"/>
      <c r="BR427" s="713"/>
      <c r="BS427" s="713"/>
      <c r="BT427" s="716"/>
      <c r="BU427" s="717"/>
      <c r="BV427" s="715"/>
      <c r="BW427" s="718"/>
    </row>
    <row r="428" spans="2:75" ht="15.75" customHeight="1">
      <c r="B428" s="363" t="s">
        <v>1598</v>
      </c>
      <c r="C428" s="364">
        <v>28076506000101</v>
      </c>
      <c r="D428" s="365" t="s">
        <v>14</v>
      </c>
      <c r="E428" s="365"/>
      <c r="F428" s="365"/>
      <c r="G428" s="366"/>
      <c r="H428" s="366" t="s">
        <v>34</v>
      </c>
      <c r="I428" s="366"/>
      <c r="J428" s="366"/>
      <c r="K428" s="367"/>
      <c r="L428" s="368"/>
      <c r="M428" s="368"/>
      <c r="N428" s="367">
        <v>452688</v>
      </c>
      <c r="O428" s="367" t="s">
        <v>1326</v>
      </c>
      <c r="P428" s="371">
        <v>43031</v>
      </c>
      <c r="Q428" s="372">
        <v>9889303.1199999992</v>
      </c>
      <c r="R428" s="372">
        <v>20369646.7934127</v>
      </c>
      <c r="S428" s="367">
        <v>32</v>
      </c>
      <c r="T428" s="369">
        <v>-0.11677184263621887</v>
      </c>
      <c r="U428" s="369">
        <v>-1.3134395877858762</v>
      </c>
      <c r="V428" s="369">
        <v>-0.31645574720477543</v>
      </c>
      <c r="W428" s="369">
        <v>-2.9043385731865481</v>
      </c>
      <c r="X428" s="369">
        <v>-0.24262278732803777</v>
      </c>
      <c r="Y428" s="369">
        <v>-1.7060725985966583</v>
      </c>
      <c r="Z428" s="369">
        <v>-0.38456911395319038</v>
      </c>
      <c r="AA428" s="369">
        <v>-2.1015024159820634</v>
      </c>
      <c r="AB428" s="369">
        <v>0.31604177353219365</v>
      </c>
      <c r="AC428" s="373">
        <v>-1.3720479443516984</v>
      </c>
      <c r="AD428" s="575">
        <v>12004203000135</v>
      </c>
      <c r="AE428" s="370" t="s">
        <v>1594</v>
      </c>
      <c r="AF428" s="370" t="s">
        <v>2329</v>
      </c>
      <c r="AG428" s="374" t="s">
        <v>1594</v>
      </c>
      <c r="AH428" s="374" t="s">
        <v>2318</v>
      </c>
      <c r="AI428" s="374">
        <v>100000</v>
      </c>
      <c r="AJ428" s="374">
        <v>50000</v>
      </c>
      <c r="AK428" s="374">
        <v>100000</v>
      </c>
      <c r="AL428" s="369">
        <v>0</v>
      </c>
      <c r="AM428" s="369" t="s">
        <v>34</v>
      </c>
      <c r="AN428" s="369" t="s">
        <v>668</v>
      </c>
      <c r="AO428" s="367" t="s">
        <v>1326</v>
      </c>
      <c r="AP428" s="370" t="s">
        <v>718</v>
      </c>
      <c r="AQ428" s="376" t="s">
        <v>661</v>
      </c>
      <c r="AR428" s="369" t="s">
        <v>34</v>
      </c>
      <c r="AS428" s="369" t="s">
        <v>34</v>
      </c>
      <c r="AT428" s="369"/>
      <c r="AW428" s="711"/>
      <c r="AX428" s="711"/>
      <c r="AY428" s="712"/>
      <c r="AZ428" s="712"/>
      <c r="BA428" s="712"/>
      <c r="BB428" s="713"/>
      <c r="BC428" s="712"/>
      <c r="BD428" s="712"/>
      <c r="BE428" s="712"/>
      <c r="BF428" s="712"/>
      <c r="BG428" s="713"/>
      <c r="BH428" s="713"/>
      <c r="BI428" s="714"/>
      <c r="BJ428" s="714"/>
      <c r="BK428" s="714"/>
      <c r="BL428" s="713"/>
      <c r="BM428" s="713"/>
      <c r="BN428" s="713"/>
      <c r="BO428" s="713"/>
      <c r="BP428" s="713"/>
      <c r="BQ428" s="713"/>
      <c r="BR428" s="713"/>
      <c r="BS428" s="713"/>
      <c r="BT428" s="716"/>
      <c r="BU428" s="717"/>
      <c r="BV428" s="715"/>
      <c r="BW428" s="718"/>
    </row>
    <row r="429" spans="2:75" ht="15.75" customHeight="1">
      <c r="B429" s="363" t="s">
        <v>1599</v>
      </c>
      <c r="C429" s="364">
        <v>13000859000142</v>
      </c>
      <c r="D429" s="365" t="s">
        <v>13</v>
      </c>
      <c r="E429" s="365" t="s">
        <v>615</v>
      </c>
      <c r="F429" s="365" t="s">
        <v>619</v>
      </c>
      <c r="G429" s="366" t="s">
        <v>34</v>
      </c>
      <c r="H429" s="366" t="s">
        <v>867</v>
      </c>
      <c r="I429" s="366" t="s">
        <v>34</v>
      </c>
      <c r="J429" s="366" t="s">
        <v>611</v>
      </c>
      <c r="K429" s="367" t="s">
        <v>48</v>
      </c>
      <c r="L429" s="368"/>
      <c r="M429" s="368"/>
      <c r="N429" s="367">
        <v>271276</v>
      </c>
      <c r="O429" s="367" t="s">
        <v>1326</v>
      </c>
      <c r="P429" s="371">
        <v>40641</v>
      </c>
      <c r="Q429" s="372">
        <v>534628526.38</v>
      </c>
      <c r="R429" s="372">
        <v>478315821.59567457</v>
      </c>
      <c r="S429" s="367">
        <v>31</v>
      </c>
      <c r="T429" s="369">
        <v>0.18257367986333639</v>
      </c>
      <c r="U429" s="369">
        <v>2.0535729625103389</v>
      </c>
      <c r="V429" s="369">
        <v>0.22956924332075546</v>
      </c>
      <c r="W429" s="369">
        <v>2.1069195755900525</v>
      </c>
      <c r="X429" s="369">
        <v>0.33337048455562623</v>
      </c>
      <c r="Y429" s="369">
        <v>2.3441913892130053</v>
      </c>
      <c r="Z429" s="369">
        <v>0.55348862477133509</v>
      </c>
      <c r="AA429" s="369">
        <v>3.0245738411460925</v>
      </c>
      <c r="AB429" s="369">
        <v>6.264077162265895E-2</v>
      </c>
      <c r="AC429" s="373">
        <v>1.6804103962938861</v>
      </c>
      <c r="AD429" s="575">
        <v>17137326000168</v>
      </c>
      <c r="AE429" s="370" t="s">
        <v>1594</v>
      </c>
      <c r="AF429" s="370" t="s">
        <v>2329</v>
      </c>
      <c r="AG429" s="374" t="s">
        <v>1594</v>
      </c>
      <c r="AH429" s="374" t="s">
        <v>2321</v>
      </c>
      <c r="AI429" s="374">
        <v>50000</v>
      </c>
      <c r="AJ429" s="374">
        <v>50000</v>
      </c>
      <c r="AK429" s="374">
        <v>50000</v>
      </c>
      <c r="AL429" s="369">
        <v>0</v>
      </c>
      <c r="AM429" s="369" t="s">
        <v>34</v>
      </c>
      <c r="AN429" s="369" t="s">
        <v>64</v>
      </c>
      <c r="AO429" s="367" t="s">
        <v>1326</v>
      </c>
      <c r="AP429" s="370" t="s">
        <v>13</v>
      </c>
      <c r="AQ429" s="376" t="s">
        <v>666</v>
      </c>
      <c r="AR429" s="369" t="s">
        <v>34</v>
      </c>
      <c r="AS429" s="369" t="s">
        <v>34</v>
      </c>
      <c r="AT429" s="369"/>
      <c r="AW429" s="711"/>
      <c r="AX429" s="711"/>
      <c r="AY429" s="712"/>
      <c r="AZ429" s="712"/>
      <c r="BA429" s="712"/>
      <c r="BB429" s="713"/>
      <c r="BC429" s="712"/>
      <c r="BD429" s="712"/>
      <c r="BE429" s="712"/>
      <c r="BF429" s="712"/>
      <c r="BG429" s="713"/>
      <c r="BH429" s="713"/>
      <c r="BI429" s="714"/>
      <c r="BJ429" s="714"/>
      <c r="BK429" s="714"/>
      <c r="BL429" s="713"/>
      <c r="BM429" s="713"/>
      <c r="BN429" s="713"/>
      <c r="BO429" s="713"/>
      <c r="BP429" s="713"/>
      <c r="BQ429" s="713"/>
      <c r="BR429" s="713"/>
      <c r="BS429" s="713"/>
      <c r="BT429" s="716"/>
      <c r="BU429" s="717"/>
      <c r="BV429" s="715"/>
      <c r="BW429" s="718"/>
    </row>
    <row r="430" spans="2:75" ht="15.75" customHeight="1">
      <c r="B430" s="363" t="s">
        <v>1600</v>
      </c>
      <c r="C430" s="364">
        <v>34839747000150</v>
      </c>
      <c r="D430" s="365" t="s">
        <v>14</v>
      </c>
      <c r="E430" s="365"/>
      <c r="F430" s="365"/>
      <c r="G430" s="366"/>
      <c r="H430" s="366" t="s">
        <v>34</v>
      </c>
      <c r="I430" s="366"/>
      <c r="J430" s="366"/>
      <c r="K430" s="367"/>
      <c r="L430" s="368"/>
      <c r="M430" s="368"/>
      <c r="N430" s="367">
        <v>524638</v>
      </c>
      <c r="O430" s="367" t="s">
        <v>1323</v>
      </c>
      <c r="P430" s="371">
        <v>43861</v>
      </c>
      <c r="Q430" s="372">
        <v>7884023.6299999999</v>
      </c>
      <c r="R430" s="372">
        <v>10180510.180317458</v>
      </c>
      <c r="S430" s="367">
        <v>32</v>
      </c>
      <c r="T430" s="369">
        <v>5.8500607805962446E-2</v>
      </c>
      <c r="U430" s="369">
        <v>0.65800977759045964</v>
      </c>
      <c r="V430" s="369">
        <v>-9.3081086953296976E-2</v>
      </c>
      <c r="W430" s="369">
        <v>-0.85427107474100583</v>
      </c>
      <c r="X430" s="369">
        <v>-3.1319663440428469E-2</v>
      </c>
      <c r="Y430" s="369">
        <v>-0.22023331024031023</v>
      </c>
      <c r="Z430" s="369" t="s">
        <v>1424</v>
      </c>
      <c r="AA430" s="369" t="s">
        <v>1424</v>
      </c>
      <c r="AB430" s="369">
        <v>0.22544241311014296</v>
      </c>
      <c r="AC430" s="373">
        <v>-0.77965038003272746</v>
      </c>
      <c r="AD430" s="575">
        <v>34839714000100</v>
      </c>
      <c r="AE430" s="370" t="s">
        <v>1594</v>
      </c>
      <c r="AF430" s="370" t="s">
        <v>2329</v>
      </c>
      <c r="AG430" s="374" t="s">
        <v>1594</v>
      </c>
      <c r="AH430" s="374" t="s">
        <v>2318</v>
      </c>
      <c r="AI430" s="374">
        <v>100000</v>
      </c>
      <c r="AJ430" s="374">
        <v>50000</v>
      </c>
      <c r="AK430" s="374">
        <v>100000</v>
      </c>
      <c r="AL430" s="369">
        <v>0</v>
      </c>
      <c r="AM430" s="369" t="s">
        <v>34</v>
      </c>
      <c r="AN430" s="369" t="s">
        <v>668</v>
      </c>
      <c r="AO430" s="367" t="s">
        <v>1326</v>
      </c>
      <c r="AP430" s="370" t="s">
        <v>718</v>
      </c>
      <c r="AQ430" s="376" t="s">
        <v>661</v>
      </c>
      <c r="AR430" s="369" t="s">
        <v>34</v>
      </c>
      <c r="AS430" s="369" t="s">
        <v>34</v>
      </c>
      <c r="AT430" s="369"/>
      <c r="AW430" s="711"/>
      <c r="AX430" s="711"/>
      <c r="AY430" s="712"/>
      <c r="AZ430" s="712"/>
      <c r="BA430" s="712"/>
      <c r="BB430" s="713"/>
      <c r="BC430" s="712"/>
      <c r="BD430" s="712"/>
      <c r="BE430" s="712"/>
      <c r="BF430" s="712"/>
      <c r="BG430" s="713"/>
      <c r="BH430" s="713"/>
      <c r="BI430" s="714"/>
      <c r="BJ430" s="714"/>
      <c r="BK430" s="714"/>
      <c r="BL430" s="713"/>
      <c r="BM430" s="713"/>
      <c r="BN430" s="713"/>
      <c r="BO430" s="713"/>
      <c r="BP430" s="713"/>
      <c r="BQ430" s="713"/>
      <c r="BR430" s="713"/>
      <c r="BS430" s="713"/>
      <c r="BT430" s="716"/>
      <c r="BU430" s="717"/>
      <c r="BV430" s="715"/>
      <c r="BW430" s="718"/>
    </row>
    <row r="431" spans="2:75" ht="15.75" customHeight="1">
      <c r="B431" s="363" t="s">
        <v>1601</v>
      </c>
      <c r="C431" s="364">
        <v>29236579000178</v>
      </c>
      <c r="D431" s="365" t="s">
        <v>13</v>
      </c>
      <c r="E431" s="365" t="s">
        <v>615</v>
      </c>
      <c r="F431" s="365" t="s">
        <v>619</v>
      </c>
      <c r="G431" s="366" t="s">
        <v>34</v>
      </c>
      <c r="H431" s="366" t="s">
        <v>867</v>
      </c>
      <c r="I431" s="366" t="s">
        <v>34</v>
      </c>
      <c r="J431" s="366" t="s">
        <v>611</v>
      </c>
      <c r="K431" s="367" t="s">
        <v>48</v>
      </c>
      <c r="L431" s="368"/>
      <c r="M431" s="368"/>
      <c r="N431" s="367">
        <v>469742</v>
      </c>
      <c r="O431" s="367" t="s">
        <v>1323</v>
      </c>
      <c r="P431" s="371">
        <v>43280</v>
      </c>
      <c r="Q431" s="372">
        <v>1915718624.5799999</v>
      </c>
      <c r="R431" s="372">
        <v>1832439616.4789701</v>
      </c>
      <c r="S431" s="367">
        <v>31</v>
      </c>
      <c r="T431" s="369">
        <v>0.20860402899738162</v>
      </c>
      <c r="U431" s="369">
        <v>2.3463600785195742</v>
      </c>
      <c r="V431" s="369">
        <v>0.24424470415376498</v>
      </c>
      <c r="W431" s="369">
        <v>2.2416066759289741</v>
      </c>
      <c r="X431" s="369">
        <v>0.3306070148004332</v>
      </c>
      <c r="Y431" s="369">
        <v>2.324759248982867</v>
      </c>
      <c r="Z431" s="369">
        <v>0.42452883346630843</v>
      </c>
      <c r="AA431" s="369">
        <v>2.3198648482521822</v>
      </c>
      <c r="AB431" s="369">
        <v>5.7244909774272337E-2</v>
      </c>
      <c r="AC431" s="373">
        <v>2.0405234187400749</v>
      </c>
      <c r="AD431" s="575">
        <v>29236572000156</v>
      </c>
      <c r="AE431" s="370" t="s">
        <v>1594</v>
      </c>
      <c r="AF431" s="370" t="s">
        <v>2329</v>
      </c>
      <c r="AG431" s="374" t="s">
        <v>1594</v>
      </c>
      <c r="AH431" s="374" t="s">
        <v>2318</v>
      </c>
      <c r="AI431" s="374">
        <v>200000</v>
      </c>
      <c r="AJ431" s="374">
        <v>50000</v>
      </c>
      <c r="AK431" s="374">
        <v>200000</v>
      </c>
      <c r="AL431" s="369">
        <v>0</v>
      </c>
      <c r="AM431" s="369" t="s">
        <v>34</v>
      </c>
      <c r="AN431" s="369" t="s">
        <v>64</v>
      </c>
      <c r="AO431" s="367" t="s">
        <v>1326</v>
      </c>
      <c r="AP431" s="370" t="s">
        <v>13</v>
      </c>
      <c r="AQ431" s="376" t="s">
        <v>666</v>
      </c>
      <c r="AR431" s="369" t="s">
        <v>34</v>
      </c>
      <c r="AS431" s="369" t="s">
        <v>34</v>
      </c>
      <c r="AT431" s="369"/>
      <c r="AW431" s="711"/>
      <c r="AX431" s="711"/>
      <c r="AY431" s="712"/>
      <c r="AZ431" s="712"/>
      <c r="BA431" s="712"/>
      <c r="BB431" s="713"/>
      <c r="BC431" s="712"/>
      <c r="BD431" s="712"/>
      <c r="BE431" s="712"/>
      <c r="BF431" s="712"/>
      <c r="BG431" s="713"/>
      <c r="BH431" s="713"/>
      <c r="BI431" s="714"/>
      <c r="BJ431" s="714"/>
      <c r="BK431" s="714"/>
      <c r="BL431" s="713"/>
      <c r="BM431" s="713"/>
      <c r="BN431" s="713"/>
      <c r="BO431" s="713"/>
      <c r="BP431" s="713"/>
      <c r="BQ431" s="713"/>
      <c r="BR431" s="713"/>
      <c r="BS431" s="713"/>
      <c r="BT431" s="716"/>
      <c r="BU431" s="717"/>
      <c r="BV431" s="715"/>
      <c r="BW431" s="718"/>
    </row>
    <row r="432" spans="2:75" ht="15.75" customHeight="1">
      <c r="B432" s="363" t="s">
        <v>1602</v>
      </c>
      <c r="C432" s="364">
        <v>28075830000105</v>
      </c>
      <c r="D432" s="365" t="s">
        <v>14</v>
      </c>
      <c r="E432" s="365" t="s">
        <v>614</v>
      </c>
      <c r="F432" s="365"/>
      <c r="G432" s="366"/>
      <c r="H432" s="366" t="s">
        <v>867</v>
      </c>
      <c r="I432" s="366" t="s">
        <v>34</v>
      </c>
      <c r="J432" s="366" t="s">
        <v>608</v>
      </c>
      <c r="K432" s="367" t="s">
        <v>48</v>
      </c>
      <c r="L432" s="368"/>
      <c r="M432" s="368"/>
      <c r="N432" s="367">
        <v>447951</v>
      </c>
      <c r="O432" s="367" t="s">
        <v>1323</v>
      </c>
      <c r="P432" s="371">
        <v>42969</v>
      </c>
      <c r="Q432" s="372">
        <v>526654460.62</v>
      </c>
      <c r="R432" s="372">
        <v>588206469.1336509</v>
      </c>
      <c r="S432" s="367">
        <v>32</v>
      </c>
      <c r="T432" s="369">
        <v>8.5431919117490152E-2</v>
      </c>
      <c r="U432" s="369">
        <v>0.96093083825868097</v>
      </c>
      <c r="V432" s="369">
        <v>-8.3473425001574952E-2</v>
      </c>
      <c r="W432" s="369">
        <v>-0.766094754825834</v>
      </c>
      <c r="X432" s="369">
        <v>2.1422788437028606E-2</v>
      </c>
      <c r="Y432" s="369">
        <v>0.15064055911834878</v>
      </c>
      <c r="Z432" s="369">
        <v>4.6127211317972927E-2</v>
      </c>
      <c r="AA432" s="369">
        <v>0.25206508403853345</v>
      </c>
      <c r="AB432" s="369">
        <v>0.16693723707356387</v>
      </c>
      <c r="AC432" s="373">
        <v>-1.0585522552925322</v>
      </c>
      <c r="AD432" s="575">
        <v>28069955000114</v>
      </c>
      <c r="AE432" s="370" t="s">
        <v>1594</v>
      </c>
      <c r="AF432" s="370" t="s">
        <v>2329</v>
      </c>
      <c r="AG432" s="374" t="s">
        <v>1594</v>
      </c>
      <c r="AH432" s="374" t="s">
        <v>2318</v>
      </c>
      <c r="AI432" s="374">
        <v>100000</v>
      </c>
      <c r="AJ432" s="374">
        <v>50000</v>
      </c>
      <c r="AK432" s="374">
        <v>100000</v>
      </c>
      <c r="AL432" s="369">
        <v>0</v>
      </c>
      <c r="AM432" s="369" t="s">
        <v>34</v>
      </c>
      <c r="AN432" s="369" t="s">
        <v>2349</v>
      </c>
      <c r="AO432" s="367" t="s">
        <v>1326</v>
      </c>
      <c r="AP432" s="370" t="s">
        <v>13</v>
      </c>
      <c r="AQ432" s="376" t="s">
        <v>670</v>
      </c>
      <c r="AR432" s="369" t="s">
        <v>34</v>
      </c>
      <c r="AS432" s="369" t="s">
        <v>34</v>
      </c>
      <c r="AT432" s="369"/>
      <c r="AW432" s="711"/>
      <c r="AX432" s="711"/>
      <c r="AY432" s="712"/>
      <c r="AZ432" s="712"/>
      <c r="BA432" s="712"/>
      <c r="BB432" s="713"/>
      <c r="BC432" s="712"/>
      <c r="BD432" s="712"/>
      <c r="BE432" s="712"/>
      <c r="BF432" s="712"/>
      <c r="BG432" s="713"/>
      <c r="BH432" s="713"/>
      <c r="BI432" s="714"/>
      <c r="BJ432" s="714"/>
      <c r="BK432" s="714"/>
      <c r="BL432" s="713"/>
      <c r="BM432" s="713"/>
      <c r="BN432" s="713"/>
      <c r="BO432" s="713"/>
      <c r="BP432" s="713"/>
      <c r="BQ432" s="713"/>
      <c r="BR432" s="713"/>
      <c r="BS432" s="713"/>
      <c r="BT432" s="716"/>
      <c r="BU432" s="717"/>
      <c r="BV432" s="715"/>
      <c r="BW432" s="718"/>
    </row>
    <row r="433" spans="2:75" ht="15.75" customHeight="1">
      <c r="B433" s="363" t="s">
        <v>1603</v>
      </c>
      <c r="C433" s="364">
        <v>28075715000122</v>
      </c>
      <c r="D433" s="365" t="s">
        <v>14</v>
      </c>
      <c r="E433" s="365"/>
      <c r="F433" s="365"/>
      <c r="G433" s="366"/>
      <c r="H433" s="366" t="s">
        <v>34</v>
      </c>
      <c r="I433" s="366"/>
      <c r="J433" s="366"/>
      <c r="K433" s="367"/>
      <c r="L433" s="368"/>
      <c r="M433" s="368"/>
      <c r="N433" s="367">
        <v>460532</v>
      </c>
      <c r="O433" s="367" t="s">
        <v>1323</v>
      </c>
      <c r="P433" s="371">
        <v>43178</v>
      </c>
      <c r="Q433" s="372">
        <v>134099369.34</v>
      </c>
      <c r="R433" s="372">
        <v>144897945.67551589</v>
      </c>
      <c r="S433" s="367">
        <v>32</v>
      </c>
      <c r="T433" s="369">
        <v>6.6893825227150705E-2</v>
      </c>
      <c r="U433" s="369">
        <v>0.75241596131598265</v>
      </c>
      <c r="V433" s="369">
        <v>-9.4004305749578632E-2</v>
      </c>
      <c r="W433" s="369">
        <v>-0.86274410765387188</v>
      </c>
      <c r="X433" s="369">
        <v>9.8390788016893049E-2</v>
      </c>
      <c r="Y433" s="369">
        <v>0.69186340342795727</v>
      </c>
      <c r="Z433" s="369">
        <v>2.736806856788343E-3</v>
      </c>
      <c r="AA433" s="369">
        <v>1.495545537314533E-2</v>
      </c>
      <c r="AB433" s="369">
        <v>0.19080076474905433</v>
      </c>
      <c r="AC433" s="373">
        <v>-0.96423252383722335</v>
      </c>
      <c r="AD433" s="575">
        <v>28069948000112</v>
      </c>
      <c r="AE433" s="370" t="s">
        <v>1594</v>
      </c>
      <c r="AF433" s="370" t="s">
        <v>2329</v>
      </c>
      <c r="AG433" s="374" t="s">
        <v>1594</v>
      </c>
      <c r="AH433" s="374" t="s">
        <v>2318</v>
      </c>
      <c r="AI433" s="374">
        <v>100000</v>
      </c>
      <c r="AJ433" s="374">
        <v>50000</v>
      </c>
      <c r="AK433" s="374">
        <v>100000</v>
      </c>
      <c r="AL433" s="369">
        <v>0</v>
      </c>
      <c r="AM433" s="369" t="s">
        <v>34</v>
      </c>
      <c r="AN433" s="369" t="s">
        <v>668</v>
      </c>
      <c r="AO433" s="367" t="s">
        <v>1326</v>
      </c>
      <c r="AP433" s="370" t="s">
        <v>718</v>
      </c>
      <c r="AQ433" s="376" t="s">
        <v>661</v>
      </c>
      <c r="AR433" s="369" t="s">
        <v>34</v>
      </c>
      <c r="AS433" s="369" t="s">
        <v>34</v>
      </c>
      <c r="AT433" s="369"/>
      <c r="AW433" s="711"/>
      <c r="AX433" s="711"/>
      <c r="AY433" s="712"/>
      <c r="AZ433" s="712"/>
      <c r="BA433" s="712"/>
      <c r="BB433" s="713"/>
      <c r="BC433" s="712"/>
      <c r="BD433" s="712"/>
      <c r="BE433" s="712"/>
      <c r="BF433" s="712"/>
      <c r="BG433" s="713"/>
      <c r="BH433" s="713"/>
      <c r="BI433" s="714"/>
      <c r="BJ433" s="714"/>
      <c r="BK433" s="714"/>
      <c r="BL433" s="713"/>
      <c r="BM433" s="713"/>
      <c r="BN433" s="713"/>
      <c r="BO433" s="713"/>
      <c r="BP433" s="713"/>
      <c r="BQ433" s="713"/>
      <c r="BR433" s="713"/>
      <c r="BS433" s="713"/>
      <c r="BT433" s="716"/>
      <c r="BU433" s="717"/>
      <c r="BV433" s="715"/>
      <c r="BW433" s="718"/>
    </row>
    <row r="434" spans="2:75" ht="15.75" customHeight="1">
      <c r="B434" s="363" t="s">
        <v>1604</v>
      </c>
      <c r="C434" s="364">
        <v>31525297000132</v>
      </c>
      <c r="D434" s="365" t="s">
        <v>14</v>
      </c>
      <c r="E434" s="365" t="s">
        <v>614</v>
      </c>
      <c r="F434" s="365"/>
      <c r="G434" s="366"/>
      <c r="H434" s="366" t="s">
        <v>867</v>
      </c>
      <c r="I434" s="366" t="s">
        <v>34</v>
      </c>
      <c r="J434" s="366" t="s">
        <v>608</v>
      </c>
      <c r="K434" s="367" t="s">
        <v>48</v>
      </c>
      <c r="L434" s="368"/>
      <c r="M434" s="368"/>
      <c r="N434" s="367">
        <v>520136</v>
      </c>
      <c r="O434" s="367" t="s">
        <v>1323</v>
      </c>
      <c r="P434" s="371">
        <v>43829</v>
      </c>
      <c r="Q434" s="372">
        <v>22207034.550000001</v>
      </c>
      <c r="R434" s="372">
        <v>24971312.951309524</v>
      </c>
      <c r="S434" s="367">
        <v>12</v>
      </c>
      <c r="T434" s="369">
        <v>6.8490850976097084E-2</v>
      </c>
      <c r="U434" s="369">
        <v>0.77037916883266322</v>
      </c>
      <c r="V434" s="369">
        <v>2.9078452489504469E-2</v>
      </c>
      <c r="W434" s="369">
        <v>0.2668735580245003</v>
      </c>
      <c r="X434" s="369">
        <v>0.14038253354330421</v>
      </c>
      <c r="Y434" s="369">
        <v>0.98714055854938376</v>
      </c>
      <c r="Z434" s="369" t="s">
        <v>1424</v>
      </c>
      <c r="AA434" s="369" t="s">
        <v>1424</v>
      </c>
      <c r="AB434" s="369">
        <v>0.16683837231233903</v>
      </c>
      <c r="AC434" s="373">
        <v>-0.36507826587520492</v>
      </c>
      <c r="AD434" s="575">
        <v>35625272000161</v>
      </c>
      <c r="AE434" s="370" t="s">
        <v>1594</v>
      </c>
      <c r="AF434" s="370" t="s">
        <v>2329</v>
      </c>
      <c r="AG434" s="374" t="s">
        <v>59</v>
      </c>
      <c r="AH434" s="374" t="s">
        <v>2339</v>
      </c>
      <c r="AI434" s="374">
        <v>100000</v>
      </c>
      <c r="AJ434" s="374">
        <v>50000</v>
      </c>
      <c r="AK434" s="374">
        <v>100000</v>
      </c>
      <c r="AL434" s="369">
        <v>0</v>
      </c>
      <c r="AM434" s="369" t="s">
        <v>34</v>
      </c>
      <c r="AN434" s="369" t="s">
        <v>2349</v>
      </c>
      <c r="AO434" s="367" t="s">
        <v>1326</v>
      </c>
      <c r="AP434" s="370" t="s">
        <v>718</v>
      </c>
      <c r="AQ434" s="376" t="s">
        <v>661</v>
      </c>
      <c r="AR434" s="369" t="s">
        <v>34</v>
      </c>
      <c r="AS434" s="369" t="s">
        <v>34</v>
      </c>
      <c r="AT434" s="369"/>
      <c r="AW434" s="711"/>
      <c r="AX434" s="711"/>
      <c r="AY434" s="712"/>
      <c r="AZ434" s="712"/>
      <c r="BA434" s="712"/>
      <c r="BB434" s="713"/>
      <c r="BC434" s="712"/>
      <c r="BD434" s="712"/>
      <c r="BE434" s="712"/>
      <c r="BF434" s="712"/>
      <c r="BG434" s="713"/>
      <c r="BH434" s="713"/>
      <c r="BI434" s="714"/>
      <c r="BJ434" s="714"/>
      <c r="BK434" s="714"/>
      <c r="BL434" s="713"/>
      <c r="BM434" s="713"/>
      <c r="BN434" s="713"/>
      <c r="BO434" s="713"/>
      <c r="BP434" s="713"/>
      <c r="BQ434" s="713"/>
      <c r="BR434" s="713"/>
      <c r="BS434" s="713"/>
      <c r="BT434" s="716"/>
      <c r="BU434" s="717"/>
      <c r="BV434" s="715"/>
      <c r="BW434" s="718"/>
    </row>
    <row r="435" spans="2:75" ht="15.75" customHeight="1">
      <c r="B435" s="363" t="s">
        <v>1605</v>
      </c>
      <c r="C435" s="364">
        <v>31608459000104</v>
      </c>
      <c r="D435" s="365" t="s">
        <v>14</v>
      </c>
      <c r="E435" s="365" t="s">
        <v>614</v>
      </c>
      <c r="F435" s="365"/>
      <c r="G435" s="366"/>
      <c r="H435" s="366" t="s">
        <v>1340</v>
      </c>
      <c r="I435" s="366" t="s">
        <v>34</v>
      </c>
      <c r="J435" s="366" t="s">
        <v>608</v>
      </c>
      <c r="K435" s="367" t="s">
        <v>48</v>
      </c>
      <c r="L435" s="368"/>
      <c r="M435" s="368"/>
      <c r="N435" s="367">
        <v>487597</v>
      </c>
      <c r="O435" s="367" t="s">
        <v>1323</v>
      </c>
      <c r="P435" s="371">
        <v>43523</v>
      </c>
      <c r="Q435" s="372">
        <v>34414841.530000001</v>
      </c>
      <c r="R435" s="372">
        <v>39999059.48912701</v>
      </c>
      <c r="S435" s="367">
        <v>32</v>
      </c>
      <c r="T435" s="369">
        <v>0.19558416381876453</v>
      </c>
      <c r="U435" s="369">
        <v>2.1999137609213766</v>
      </c>
      <c r="V435" s="369">
        <v>6.3117797709387302E-2</v>
      </c>
      <c r="W435" s="369">
        <v>0.57927674299224352</v>
      </c>
      <c r="X435" s="369">
        <v>0.36345558880385354</v>
      </c>
      <c r="Y435" s="369">
        <v>2.5557435379171061</v>
      </c>
      <c r="Z435" s="369">
        <v>0.33163885406900873</v>
      </c>
      <c r="AA435" s="369">
        <v>1.8122616397747846</v>
      </c>
      <c r="AB435" s="369">
        <v>0.18843732464597876</v>
      </c>
      <c r="AC435" s="373">
        <v>-0.13020808942374815</v>
      </c>
      <c r="AD435" s="575">
        <v>32041623000107</v>
      </c>
      <c r="AE435" s="370" t="s">
        <v>1594</v>
      </c>
      <c r="AF435" s="370" t="s">
        <v>2329</v>
      </c>
      <c r="AG435" s="374" t="s">
        <v>1594</v>
      </c>
      <c r="AH435" s="374" t="s">
        <v>2318</v>
      </c>
      <c r="AI435" s="374">
        <v>100000</v>
      </c>
      <c r="AJ435" s="374">
        <v>50000</v>
      </c>
      <c r="AK435" s="374">
        <v>100000</v>
      </c>
      <c r="AL435" s="369">
        <v>0</v>
      </c>
      <c r="AM435" s="369" t="s">
        <v>34</v>
      </c>
      <c r="AN435" s="369" t="s">
        <v>2426</v>
      </c>
      <c r="AO435" s="367" t="s">
        <v>1326</v>
      </c>
      <c r="AP435" s="370" t="s">
        <v>718</v>
      </c>
      <c r="AQ435" s="376" t="s">
        <v>661</v>
      </c>
      <c r="AR435" s="369" t="s">
        <v>34</v>
      </c>
      <c r="AS435" s="369" t="s">
        <v>34</v>
      </c>
      <c r="AT435" s="369"/>
      <c r="AW435" s="711"/>
      <c r="AX435" s="711"/>
      <c r="AY435" s="712"/>
      <c r="AZ435" s="712"/>
      <c r="BA435" s="712"/>
      <c r="BB435" s="713"/>
      <c r="BC435" s="712"/>
      <c r="BD435" s="712"/>
      <c r="BE435" s="712"/>
      <c r="BF435" s="712"/>
      <c r="BG435" s="713"/>
      <c r="BH435" s="713"/>
      <c r="BI435" s="714"/>
      <c r="BJ435" s="714"/>
      <c r="BK435" s="714"/>
      <c r="BL435" s="713"/>
      <c r="BM435" s="713"/>
      <c r="BN435" s="713"/>
      <c r="BO435" s="713"/>
      <c r="BP435" s="713"/>
      <c r="BQ435" s="713"/>
      <c r="BR435" s="713"/>
      <c r="BS435" s="713"/>
      <c r="BT435" s="716"/>
      <c r="BU435" s="717"/>
      <c r="BV435" s="715"/>
      <c r="BW435" s="718"/>
    </row>
    <row r="436" spans="2:75" ht="15.75" customHeight="1">
      <c r="B436" s="363" t="s">
        <v>1606</v>
      </c>
      <c r="C436" s="364">
        <v>31608483000135</v>
      </c>
      <c r="D436" s="365" t="s">
        <v>14</v>
      </c>
      <c r="E436" s="365" t="s">
        <v>614</v>
      </c>
      <c r="F436" s="365"/>
      <c r="G436" s="366"/>
      <c r="H436" s="366" t="s">
        <v>867</v>
      </c>
      <c r="I436" s="366" t="s">
        <v>34</v>
      </c>
      <c r="J436" s="366" t="s">
        <v>608</v>
      </c>
      <c r="K436" s="367" t="s">
        <v>48</v>
      </c>
      <c r="L436" s="368"/>
      <c r="M436" s="368"/>
      <c r="N436" s="367">
        <v>487600</v>
      </c>
      <c r="O436" s="367" t="s">
        <v>1323</v>
      </c>
      <c r="P436" s="371">
        <v>43523</v>
      </c>
      <c r="Q436" s="372">
        <v>360078257.73000002</v>
      </c>
      <c r="R436" s="372">
        <v>389253918.7048015</v>
      </c>
      <c r="S436" s="367">
        <v>92</v>
      </c>
      <c r="T436" s="369">
        <v>0.10658229417932108</v>
      </c>
      <c r="U436" s="369">
        <v>1.1988284279136678</v>
      </c>
      <c r="V436" s="369">
        <v>1.2190115431576221E-2</v>
      </c>
      <c r="W436" s="369">
        <v>0.11187732494115102</v>
      </c>
      <c r="X436" s="369">
        <v>0.15642348161042885</v>
      </c>
      <c r="Y436" s="369">
        <v>1.0999371439576284</v>
      </c>
      <c r="Z436" s="369">
        <v>0.53255279056300542</v>
      </c>
      <c r="AA436" s="369">
        <v>2.9101686417343684</v>
      </c>
      <c r="AB436" s="369">
        <v>0.16223956579316837</v>
      </c>
      <c r="AC436" s="373">
        <v>-0.48213634573960734</v>
      </c>
      <c r="AD436" s="575">
        <v>32068007000131</v>
      </c>
      <c r="AE436" s="370" t="s">
        <v>1594</v>
      </c>
      <c r="AF436" s="370" t="s">
        <v>2329</v>
      </c>
      <c r="AG436" s="374" t="s">
        <v>1594</v>
      </c>
      <c r="AH436" s="374" t="s">
        <v>2339</v>
      </c>
      <c r="AI436" s="374">
        <v>100000</v>
      </c>
      <c r="AJ436" s="374">
        <v>50000</v>
      </c>
      <c r="AK436" s="374">
        <v>100000</v>
      </c>
      <c r="AL436" s="369">
        <v>0</v>
      </c>
      <c r="AM436" s="369" t="s">
        <v>34</v>
      </c>
      <c r="AN436" s="369" t="s">
        <v>64</v>
      </c>
      <c r="AO436" s="367" t="s">
        <v>1326</v>
      </c>
      <c r="AP436" s="370" t="s">
        <v>718</v>
      </c>
      <c r="AQ436" s="376" t="s">
        <v>661</v>
      </c>
      <c r="AR436" s="369" t="s">
        <v>34</v>
      </c>
      <c r="AS436" s="369" t="s">
        <v>34</v>
      </c>
      <c r="AT436" s="369"/>
      <c r="AW436" s="711"/>
      <c r="AX436" s="711"/>
      <c r="AY436" s="712"/>
      <c r="AZ436" s="712"/>
      <c r="BA436" s="712"/>
      <c r="BB436" s="713"/>
      <c r="BC436" s="712"/>
      <c r="BD436" s="712"/>
      <c r="BE436" s="712"/>
      <c r="BF436" s="712"/>
      <c r="BG436" s="713"/>
      <c r="BH436" s="713"/>
      <c r="BI436" s="714"/>
      <c r="BJ436" s="714"/>
      <c r="BK436" s="714"/>
      <c r="BL436" s="713"/>
      <c r="BM436" s="713"/>
      <c r="BN436" s="713"/>
      <c r="BO436" s="713"/>
      <c r="BP436" s="713"/>
      <c r="BQ436" s="713"/>
      <c r="BR436" s="713"/>
      <c r="BS436" s="713"/>
      <c r="BT436" s="716"/>
      <c r="BU436" s="717"/>
      <c r="BV436" s="715"/>
      <c r="BW436" s="718"/>
    </row>
    <row r="437" spans="2:75" ht="15.75" customHeight="1">
      <c r="B437" s="363" t="s">
        <v>1607</v>
      </c>
      <c r="C437" s="364">
        <v>15626322000118</v>
      </c>
      <c r="D437" s="365" t="s">
        <v>14</v>
      </c>
      <c r="E437" s="365" t="s">
        <v>614</v>
      </c>
      <c r="F437" s="365"/>
      <c r="G437" s="366"/>
      <c r="H437" s="366" t="s">
        <v>867</v>
      </c>
      <c r="I437" s="366" t="s">
        <v>34</v>
      </c>
      <c r="J437" s="366" t="s">
        <v>608</v>
      </c>
      <c r="K437" s="367" t="s">
        <v>48</v>
      </c>
      <c r="L437" s="368"/>
      <c r="M437" s="368"/>
      <c r="N437" s="367">
        <v>313114</v>
      </c>
      <c r="O437" s="367" t="s">
        <v>1326</v>
      </c>
      <c r="P437" s="371">
        <v>41166</v>
      </c>
      <c r="Q437" s="372">
        <v>206564202.65000001</v>
      </c>
      <c r="R437" s="372">
        <v>216131118.23869041</v>
      </c>
      <c r="S437" s="367">
        <v>62</v>
      </c>
      <c r="T437" s="369">
        <v>0.16724868277071492</v>
      </c>
      <c r="U437" s="369">
        <v>1.8811987204864378</v>
      </c>
      <c r="V437" s="369">
        <v>0.12814806587121486</v>
      </c>
      <c r="W437" s="369">
        <v>1.1761055821437885</v>
      </c>
      <c r="X437" s="369">
        <v>0.42140929648226555</v>
      </c>
      <c r="Y437" s="369">
        <v>2.9632618660432195</v>
      </c>
      <c r="Z437" s="369">
        <v>0.34437774294450474</v>
      </c>
      <c r="AA437" s="369">
        <v>1.8818741093607858</v>
      </c>
      <c r="AB437" s="369">
        <v>0.1618095055544721</v>
      </c>
      <c r="AC437" s="373">
        <v>0.18664764406169757</v>
      </c>
      <c r="AD437" s="575">
        <v>16617768000149</v>
      </c>
      <c r="AE437" s="370" t="s">
        <v>1594</v>
      </c>
      <c r="AF437" s="370" t="s">
        <v>2329</v>
      </c>
      <c r="AG437" s="374" t="s">
        <v>1594</v>
      </c>
      <c r="AH437" s="374" t="s">
        <v>2318</v>
      </c>
      <c r="AI437" s="374">
        <v>100000</v>
      </c>
      <c r="AJ437" s="374">
        <v>50000</v>
      </c>
      <c r="AK437" s="374">
        <v>100000</v>
      </c>
      <c r="AL437" s="369">
        <v>0</v>
      </c>
      <c r="AM437" s="369" t="s">
        <v>34</v>
      </c>
      <c r="AN437" s="369" t="s">
        <v>2349</v>
      </c>
      <c r="AO437" s="367" t="s">
        <v>1326</v>
      </c>
      <c r="AP437" s="370" t="s">
        <v>718</v>
      </c>
      <c r="AQ437" s="376" t="s">
        <v>661</v>
      </c>
      <c r="AR437" s="369" t="s">
        <v>34</v>
      </c>
      <c r="AS437" s="369" t="s">
        <v>34</v>
      </c>
      <c r="AT437" s="369"/>
      <c r="AW437" s="711"/>
      <c r="AX437" s="711"/>
      <c r="AY437" s="712"/>
      <c r="AZ437" s="712"/>
      <c r="BA437" s="712"/>
      <c r="BB437" s="713"/>
      <c r="BC437" s="712"/>
      <c r="BD437" s="712"/>
      <c r="BE437" s="712"/>
      <c r="BF437" s="712"/>
      <c r="BG437" s="713"/>
      <c r="BH437" s="713"/>
      <c r="BI437" s="714"/>
      <c r="BJ437" s="714"/>
      <c r="BK437" s="714"/>
      <c r="BL437" s="713"/>
      <c r="BM437" s="713"/>
      <c r="BN437" s="713"/>
      <c r="BO437" s="713"/>
      <c r="BP437" s="713"/>
      <c r="BQ437" s="713"/>
      <c r="BR437" s="713"/>
      <c r="BS437" s="713"/>
      <c r="BT437" s="716"/>
      <c r="BU437" s="717"/>
      <c r="BV437" s="715"/>
      <c r="BW437" s="718"/>
    </row>
    <row r="438" spans="2:75" ht="15.75" customHeight="1">
      <c r="B438" s="363" t="s">
        <v>1608</v>
      </c>
      <c r="C438" s="364">
        <v>12469170000107</v>
      </c>
      <c r="D438" s="365" t="s">
        <v>13</v>
      </c>
      <c r="E438" s="365" t="s">
        <v>615</v>
      </c>
      <c r="F438" s="365" t="s">
        <v>619</v>
      </c>
      <c r="G438" s="366" t="s">
        <v>34</v>
      </c>
      <c r="H438" s="366" t="s">
        <v>1340</v>
      </c>
      <c r="I438" s="366" t="s">
        <v>34</v>
      </c>
      <c r="J438" s="366" t="s">
        <v>611</v>
      </c>
      <c r="K438" s="367" t="s">
        <v>48</v>
      </c>
      <c r="L438" s="368"/>
      <c r="M438" s="368"/>
      <c r="N438" s="367">
        <v>262358</v>
      </c>
      <c r="O438" s="367" t="s">
        <v>1326</v>
      </c>
      <c r="P438" s="371">
        <v>40512</v>
      </c>
      <c r="Q438" s="372">
        <v>54323329.670000002</v>
      </c>
      <c r="R438" s="372">
        <v>64588664.896071404</v>
      </c>
      <c r="S438" s="367">
        <v>61</v>
      </c>
      <c r="T438" s="369">
        <v>0.17944111685503272</v>
      </c>
      <c r="U438" s="369">
        <v>2.018338164690479</v>
      </c>
      <c r="V438" s="369">
        <v>0.20911451190451169</v>
      </c>
      <c r="W438" s="369">
        <v>1.9191920150034361</v>
      </c>
      <c r="X438" s="369">
        <v>0.31822882176806488</v>
      </c>
      <c r="Y438" s="369">
        <v>2.237718389444348</v>
      </c>
      <c r="Z438" s="369">
        <v>0.40239340284255976</v>
      </c>
      <c r="AA438" s="369">
        <v>2.198904377827422</v>
      </c>
      <c r="AB438" s="369">
        <v>3.8539159553890194E-2</v>
      </c>
      <c r="AC438" s="373">
        <v>2.2640449450056588</v>
      </c>
      <c r="AD438" s="575">
        <v>38452321000108</v>
      </c>
      <c r="AE438" s="370" t="s">
        <v>1594</v>
      </c>
      <c r="AF438" s="370" t="s">
        <v>2329</v>
      </c>
      <c r="AG438" s="374" t="s">
        <v>59</v>
      </c>
      <c r="AH438" s="374" t="s">
        <v>2321</v>
      </c>
      <c r="AI438" s="374">
        <v>50000</v>
      </c>
      <c r="AJ438" s="374">
        <v>50000</v>
      </c>
      <c r="AK438" s="374">
        <v>50000</v>
      </c>
      <c r="AL438" s="369">
        <v>0</v>
      </c>
      <c r="AM438" s="369" t="s">
        <v>34</v>
      </c>
      <c r="AN438" s="369" t="s">
        <v>64</v>
      </c>
      <c r="AO438" s="367" t="s">
        <v>1326</v>
      </c>
      <c r="AP438" s="370" t="s">
        <v>13</v>
      </c>
      <c r="AQ438" s="376" t="s">
        <v>666</v>
      </c>
      <c r="AR438" s="369" t="s">
        <v>34</v>
      </c>
      <c r="AS438" s="369" t="s">
        <v>34</v>
      </c>
      <c r="AT438" s="369"/>
      <c r="AW438" s="711"/>
      <c r="AX438" s="711"/>
      <c r="AY438" s="712"/>
      <c r="AZ438" s="712"/>
      <c r="BA438" s="712"/>
      <c r="BB438" s="713"/>
      <c r="BC438" s="712"/>
      <c r="BD438" s="712"/>
      <c r="BE438" s="712"/>
      <c r="BF438" s="712"/>
      <c r="BG438" s="713"/>
      <c r="BH438" s="713"/>
      <c r="BI438" s="714"/>
      <c r="BJ438" s="714"/>
      <c r="BK438" s="714"/>
      <c r="BL438" s="713"/>
      <c r="BM438" s="713"/>
      <c r="BN438" s="713"/>
      <c r="BO438" s="713"/>
      <c r="BP438" s="713"/>
      <c r="BQ438" s="713"/>
      <c r="BR438" s="713"/>
      <c r="BS438" s="713"/>
      <c r="BT438" s="716"/>
      <c r="BU438" s="717"/>
      <c r="BV438" s="715"/>
      <c r="BW438" s="718"/>
    </row>
    <row r="439" spans="2:75" ht="15.75" customHeight="1">
      <c r="B439" s="363" t="s">
        <v>1609</v>
      </c>
      <c r="C439" s="364">
        <v>19009392000188</v>
      </c>
      <c r="D439" s="365" t="s">
        <v>13</v>
      </c>
      <c r="E439" s="365" t="s">
        <v>615</v>
      </c>
      <c r="F439" s="365" t="s">
        <v>619</v>
      </c>
      <c r="G439" s="366" t="s">
        <v>34</v>
      </c>
      <c r="H439" s="366" t="s">
        <v>1340</v>
      </c>
      <c r="I439" s="366" t="s">
        <v>34</v>
      </c>
      <c r="J439" s="366" t="s">
        <v>611</v>
      </c>
      <c r="K439" s="367" t="s">
        <v>48</v>
      </c>
      <c r="L439" s="368"/>
      <c r="M439" s="368"/>
      <c r="N439" s="367">
        <v>357898</v>
      </c>
      <c r="O439" s="367" t="s">
        <v>1323</v>
      </c>
      <c r="P439" s="371">
        <v>41635</v>
      </c>
      <c r="Q439" s="372">
        <v>2696885632.1500001</v>
      </c>
      <c r="R439" s="372">
        <v>2040937267.2300398</v>
      </c>
      <c r="S439" s="367">
        <v>121</v>
      </c>
      <c r="T439" s="369">
        <v>0.53230242447486686</v>
      </c>
      <c r="U439" s="369">
        <v>5.9872916380856935</v>
      </c>
      <c r="V439" s="369">
        <v>0.6200521510549466</v>
      </c>
      <c r="W439" s="369">
        <v>5.6906578426931418</v>
      </c>
      <c r="X439" s="369">
        <v>0.91424175001763119</v>
      </c>
      <c r="Y439" s="369">
        <v>6.4287564056761974</v>
      </c>
      <c r="Z439" s="369">
        <v>1.0970474763257285</v>
      </c>
      <c r="AA439" s="369">
        <v>5.9948858041318474</v>
      </c>
      <c r="AB439" s="369">
        <v>0.20550334869406661</v>
      </c>
      <c r="AC439" s="373">
        <v>1.9428064619164858</v>
      </c>
      <c r="AD439" s="575">
        <v>18764148000168</v>
      </c>
      <c r="AE439" s="370" t="s">
        <v>1594</v>
      </c>
      <c r="AF439" s="370" t="s">
        <v>2329</v>
      </c>
      <c r="AG439" s="374" t="s">
        <v>1594</v>
      </c>
      <c r="AH439" s="374" t="s">
        <v>728</v>
      </c>
      <c r="AI439" s="374">
        <v>1000000</v>
      </c>
      <c r="AJ439" s="374">
        <v>200000</v>
      </c>
      <c r="AK439" s="374">
        <v>1000000</v>
      </c>
      <c r="AL439" s="369">
        <v>0</v>
      </c>
      <c r="AM439" s="369" t="s">
        <v>34</v>
      </c>
      <c r="AN439" s="369" t="s">
        <v>64</v>
      </c>
      <c r="AO439" s="367" t="s">
        <v>1326</v>
      </c>
      <c r="AP439" s="370" t="s">
        <v>13</v>
      </c>
      <c r="AQ439" s="376" t="s">
        <v>681</v>
      </c>
      <c r="AR439" s="369" t="s">
        <v>34</v>
      </c>
      <c r="AS439" s="369" t="s">
        <v>34</v>
      </c>
      <c r="AT439" s="369"/>
      <c r="AW439" s="711"/>
      <c r="AX439" s="711"/>
      <c r="AY439" s="712"/>
      <c r="AZ439" s="712"/>
      <c r="BA439" s="712"/>
      <c r="BB439" s="713"/>
      <c r="BC439" s="712"/>
      <c r="BD439" s="712"/>
      <c r="BE439" s="712"/>
      <c r="BF439" s="712"/>
      <c r="BG439" s="713"/>
      <c r="BH439" s="713"/>
      <c r="BI439" s="714"/>
      <c r="BJ439" s="714"/>
      <c r="BK439" s="714"/>
      <c r="BL439" s="713"/>
      <c r="BM439" s="713"/>
      <c r="BN439" s="713"/>
      <c r="BO439" s="713"/>
      <c r="BP439" s="713"/>
      <c r="BQ439" s="713"/>
      <c r="BR439" s="713"/>
      <c r="BS439" s="713"/>
      <c r="BT439" s="716"/>
      <c r="BU439" s="717"/>
      <c r="BV439" s="715"/>
      <c r="BW439" s="718"/>
    </row>
    <row r="440" spans="2:75" ht="15.75" customHeight="1">
      <c r="B440" s="363" t="s">
        <v>1610</v>
      </c>
      <c r="C440" s="364">
        <v>32672386000174</v>
      </c>
      <c r="D440" s="365" t="s">
        <v>14</v>
      </c>
      <c r="E440" s="365" t="s">
        <v>614</v>
      </c>
      <c r="F440" s="365"/>
      <c r="G440" s="366"/>
      <c r="H440" s="366" t="s">
        <v>1340</v>
      </c>
      <c r="I440" s="366" t="s">
        <v>34</v>
      </c>
      <c r="J440" s="366" t="s">
        <v>608</v>
      </c>
      <c r="K440" s="367" t="s">
        <v>48</v>
      </c>
      <c r="L440" s="368"/>
      <c r="M440" s="368"/>
      <c r="N440" s="367">
        <v>514144</v>
      </c>
      <c r="O440" s="367" t="s">
        <v>1323</v>
      </c>
      <c r="P440" s="371">
        <v>43788</v>
      </c>
      <c r="Q440" s="372">
        <v>26800973.34</v>
      </c>
      <c r="R440" s="372">
        <v>45112430.874722205</v>
      </c>
      <c r="S440" s="367">
        <v>62</v>
      </c>
      <c r="T440" s="369">
        <v>0.15060879031251773</v>
      </c>
      <c r="U440" s="369">
        <v>1.6940346490999598</v>
      </c>
      <c r="V440" s="369">
        <v>-6.9099394272621795E-2</v>
      </c>
      <c r="W440" s="369">
        <v>-0.63417409208857833</v>
      </c>
      <c r="X440" s="369">
        <v>6.6762887603234233E-2</v>
      </c>
      <c r="Y440" s="369">
        <v>0.46946263538331612</v>
      </c>
      <c r="Z440" s="369" t="s">
        <v>1424</v>
      </c>
      <c r="AA440" s="369" t="s">
        <v>1424</v>
      </c>
      <c r="AB440" s="369">
        <v>0.2549986356122545</v>
      </c>
      <c r="AC440" s="373">
        <v>-0.559313655253452</v>
      </c>
      <c r="AD440" s="575">
        <v>34429833000194</v>
      </c>
      <c r="AE440" s="370" t="s">
        <v>1594</v>
      </c>
      <c r="AF440" s="370" t="s">
        <v>2329</v>
      </c>
      <c r="AG440" s="374" t="s">
        <v>1594</v>
      </c>
      <c r="AH440" s="374" t="s">
        <v>2318</v>
      </c>
      <c r="AI440" s="374">
        <v>100000</v>
      </c>
      <c r="AJ440" s="374" t="s">
        <v>1436</v>
      </c>
      <c r="AK440" s="374">
        <v>100000</v>
      </c>
      <c r="AL440" s="369">
        <v>0</v>
      </c>
      <c r="AM440" s="369" t="s">
        <v>34</v>
      </c>
      <c r="AN440" s="369" t="s">
        <v>668</v>
      </c>
      <c r="AO440" s="367" t="s">
        <v>1326</v>
      </c>
      <c r="AP440" s="370" t="s">
        <v>718</v>
      </c>
      <c r="AQ440" s="376" t="s">
        <v>661</v>
      </c>
      <c r="AR440" s="369" t="s">
        <v>34</v>
      </c>
      <c r="AS440" s="369" t="s">
        <v>34</v>
      </c>
      <c r="AT440" s="369"/>
      <c r="AW440" s="711"/>
      <c r="AX440" s="711"/>
      <c r="AY440" s="712"/>
      <c r="AZ440" s="712"/>
      <c r="BA440" s="712"/>
      <c r="BB440" s="713"/>
      <c r="BC440" s="712"/>
      <c r="BD440" s="712"/>
      <c r="BE440" s="712"/>
      <c r="BF440" s="712"/>
      <c r="BG440" s="713"/>
      <c r="BH440" s="713"/>
      <c r="BI440" s="714"/>
      <c r="BJ440" s="714"/>
      <c r="BK440" s="714"/>
      <c r="BL440" s="713"/>
      <c r="BM440" s="713"/>
      <c r="BN440" s="713"/>
      <c r="BO440" s="713"/>
      <c r="BP440" s="713"/>
      <c r="BQ440" s="713"/>
      <c r="BR440" s="713"/>
      <c r="BS440" s="713"/>
      <c r="BT440" s="716"/>
      <c r="BU440" s="717"/>
      <c r="BV440" s="715"/>
      <c r="BW440" s="718"/>
    </row>
    <row r="441" spans="2:75" ht="15.75" customHeight="1">
      <c r="B441" s="363" t="s">
        <v>1611</v>
      </c>
      <c r="C441" s="364">
        <v>31552388000167</v>
      </c>
      <c r="D441" s="365" t="s">
        <v>14</v>
      </c>
      <c r="E441" s="365" t="s">
        <v>614</v>
      </c>
      <c r="F441" s="365"/>
      <c r="G441" s="366"/>
      <c r="H441" s="366" t="s">
        <v>1340</v>
      </c>
      <c r="I441" s="366" t="s">
        <v>34</v>
      </c>
      <c r="J441" s="366" t="s">
        <v>608</v>
      </c>
      <c r="K441" s="367" t="s">
        <v>48</v>
      </c>
      <c r="L441" s="368"/>
      <c r="M441" s="368"/>
      <c r="N441" s="367">
        <v>478156</v>
      </c>
      <c r="O441" s="367" t="s">
        <v>1326</v>
      </c>
      <c r="P441" s="371">
        <v>43404</v>
      </c>
      <c r="Q441" s="372">
        <v>169642679.19</v>
      </c>
      <c r="R441" s="372">
        <v>216656658.04015887</v>
      </c>
      <c r="S441" s="367">
        <v>32</v>
      </c>
      <c r="T441" s="369">
        <v>0.15340045975034089</v>
      </c>
      <c r="U441" s="369">
        <v>1.7254351055188224</v>
      </c>
      <c r="V441" s="369">
        <v>-6.708681526327398E-2</v>
      </c>
      <c r="W441" s="369">
        <v>-0.61570322878442085</v>
      </c>
      <c r="X441" s="369">
        <v>8.18470360387058E-2</v>
      </c>
      <c r="Y441" s="369">
        <v>0.57553120628027887</v>
      </c>
      <c r="Z441" s="369">
        <v>3.8089654928925354E-2</v>
      </c>
      <c r="AA441" s="369">
        <v>0.20814334524743672</v>
      </c>
      <c r="AB441" s="369">
        <v>0.25596631269045023</v>
      </c>
      <c r="AC441" s="373">
        <v>-0.54780703002326925</v>
      </c>
      <c r="AD441" s="575">
        <v>31493876000140</v>
      </c>
      <c r="AE441" s="370" t="s">
        <v>1594</v>
      </c>
      <c r="AF441" s="370" t="s">
        <v>2329</v>
      </c>
      <c r="AG441" s="374" t="s">
        <v>1594</v>
      </c>
      <c r="AH441" s="374" t="s">
        <v>2318</v>
      </c>
      <c r="AI441" s="374">
        <v>100000</v>
      </c>
      <c r="AJ441" s="374">
        <v>50000</v>
      </c>
      <c r="AK441" s="374">
        <v>100000</v>
      </c>
      <c r="AL441" s="369">
        <v>0</v>
      </c>
      <c r="AM441" s="369" t="s">
        <v>34</v>
      </c>
      <c r="AN441" s="369" t="s">
        <v>668</v>
      </c>
      <c r="AO441" s="367" t="s">
        <v>1326</v>
      </c>
      <c r="AP441" s="370" t="s">
        <v>718</v>
      </c>
      <c r="AQ441" s="376" t="s">
        <v>661</v>
      </c>
      <c r="AR441" s="369" t="s">
        <v>34</v>
      </c>
      <c r="AS441" s="369" t="s">
        <v>34</v>
      </c>
      <c r="AT441" s="369"/>
      <c r="AW441" s="711"/>
      <c r="AX441" s="711"/>
      <c r="AY441" s="712"/>
      <c r="AZ441" s="712"/>
      <c r="BA441" s="712"/>
      <c r="BB441" s="713"/>
      <c r="BC441" s="712"/>
      <c r="BD441" s="712"/>
      <c r="BE441" s="712"/>
      <c r="BF441" s="712"/>
      <c r="BG441" s="713"/>
      <c r="BH441" s="713"/>
      <c r="BI441" s="714"/>
      <c r="BJ441" s="714"/>
      <c r="BK441" s="714"/>
      <c r="BL441" s="713"/>
      <c r="BM441" s="713"/>
      <c r="BN441" s="713"/>
      <c r="BO441" s="713"/>
      <c r="BP441" s="713"/>
      <c r="BQ441" s="713"/>
      <c r="BR441" s="713"/>
      <c r="BS441" s="713"/>
      <c r="BT441" s="716"/>
      <c r="BU441" s="717"/>
      <c r="BV441" s="715"/>
      <c r="BW441" s="718"/>
    </row>
    <row r="442" spans="2:75" ht="15.75" customHeight="1">
      <c r="B442" s="363" t="s">
        <v>1612</v>
      </c>
      <c r="C442" s="364">
        <v>31690473000191</v>
      </c>
      <c r="D442" s="365" t="s">
        <v>14</v>
      </c>
      <c r="E442" s="365" t="s">
        <v>614</v>
      </c>
      <c r="F442" s="365"/>
      <c r="G442" s="366"/>
      <c r="H442" s="366" t="s">
        <v>1340</v>
      </c>
      <c r="I442" s="366" t="s">
        <v>34</v>
      </c>
      <c r="J442" s="366" t="s">
        <v>608</v>
      </c>
      <c r="K442" s="367" t="s">
        <v>48</v>
      </c>
      <c r="L442" s="368"/>
      <c r="M442" s="368"/>
      <c r="N442" s="367">
        <v>498701</v>
      </c>
      <c r="O442" s="367" t="s">
        <v>1323</v>
      </c>
      <c r="P442" s="371">
        <v>43637</v>
      </c>
      <c r="Q442" s="372">
        <v>439675932.95999998</v>
      </c>
      <c r="R442" s="372">
        <v>483704708.67615098</v>
      </c>
      <c r="S442" s="367">
        <v>31</v>
      </c>
      <c r="T442" s="369">
        <v>0.18173734377352413</v>
      </c>
      <c r="U442" s="369">
        <v>2.044165926496738</v>
      </c>
      <c r="V442" s="369">
        <v>-6.6285854807239808E-2</v>
      </c>
      <c r="W442" s="369">
        <v>-0.6083522472692966</v>
      </c>
      <c r="X442" s="369">
        <v>6.4730666721088959E-2</v>
      </c>
      <c r="Y442" s="369">
        <v>0.45517248399437726</v>
      </c>
      <c r="Z442" s="369">
        <v>0.43139419450781058</v>
      </c>
      <c r="AA442" s="369">
        <v>2.3573810509107815</v>
      </c>
      <c r="AB442" s="369">
        <v>0.21665716060032833</v>
      </c>
      <c r="AC442" s="373">
        <v>-0.68574340376230092</v>
      </c>
      <c r="AD442" s="575">
        <v>31844634000154</v>
      </c>
      <c r="AE442" s="370" t="s">
        <v>1594</v>
      </c>
      <c r="AF442" s="370" t="s">
        <v>2329</v>
      </c>
      <c r="AG442" s="374" t="s">
        <v>1594</v>
      </c>
      <c r="AH442" s="374" t="s">
        <v>2318</v>
      </c>
      <c r="AI442" s="374">
        <v>100000</v>
      </c>
      <c r="AJ442" s="374">
        <v>50000</v>
      </c>
      <c r="AK442" s="374">
        <v>100000</v>
      </c>
      <c r="AL442" s="369">
        <v>0</v>
      </c>
      <c r="AM442" s="369" t="s">
        <v>34</v>
      </c>
      <c r="AN442" s="369" t="s">
        <v>2330</v>
      </c>
      <c r="AO442" s="367" t="s">
        <v>1326</v>
      </c>
      <c r="AP442" s="370" t="s">
        <v>718</v>
      </c>
      <c r="AQ442" s="376" t="s">
        <v>661</v>
      </c>
      <c r="AR442" s="369" t="s">
        <v>34</v>
      </c>
      <c r="AS442" s="369" t="s">
        <v>34</v>
      </c>
      <c r="AT442" s="369"/>
      <c r="AW442" s="711"/>
      <c r="AX442" s="711"/>
      <c r="AY442" s="712"/>
      <c r="AZ442" s="712"/>
      <c r="BA442" s="712"/>
      <c r="BB442" s="713"/>
      <c r="BC442" s="712"/>
      <c r="BD442" s="712"/>
      <c r="BE442" s="712"/>
      <c r="BF442" s="712"/>
      <c r="BG442" s="713"/>
      <c r="BH442" s="713"/>
      <c r="BI442" s="714"/>
      <c r="BJ442" s="714"/>
      <c r="BK442" s="714"/>
      <c r="BL442" s="713"/>
      <c r="BM442" s="713"/>
      <c r="BN442" s="713"/>
      <c r="BO442" s="713"/>
      <c r="BP442" s="713"/>
      <c r="BQ442" s="713"/>
      <c r="BR442" s="713"/>
      <c r="BS442" s="713"/>
      <c r="BT442" s="716"/>
      <c r="BU442" s="717"/>
      <c r="BV442" s="715"/>
      <c r="BW442" s="718"/>
    </row>
    <row r="443" spans="2:75" ht="15.75" customHeight="1">
      <c r="B443" s="363" t="s">
        <v>1613</v>
      </c>
      <c r="C443" s="364">
        <v>26859392000132</v>
      </c>
      <c r="D443" s="365" t="s">
        <v>14</v>
      </c>
      <c r="E443" s="365" t="s">
        <v>607</v>
      </c>
      <c r="F443" s="365"/>
      <c r="G443" s="366"/>
      <c r="H443" s="366" t="s">
        <v>34</v>
      </c>
      <c r="I443" s="366" t="s">
        <v>34</v>
      </c>
      <c r="J443" s="366" t="s">
        <v>608</v>
      </c>
      <c r="K443" s="367" t="s">
        <v>48</v>
      </c>
      <c r="L443" s="368"/>
      <c r="M443" s="368"/>
      <c r="N443" s="367">
        <v>443093</v>
      </c>
      <c r="O443" s="367" t="s">
        <v>1323</v>
      </c>
      <c r="P443" s="371">
        <v>42888</v>
      </c>
      <c r="Q443" s="372">
        <v>140126832.49000001</v>
      </c>
      <c r="R443" s="372">
        <v>186524800.11055559</v>
      </c>
      <c r="S443" s="367">
        <v>31</v>
      </c>
      <c r="T443" s="369">
        <v>-8.9420358402565459E-3</v>
      </c>
      <c r="U443" s="369">
        <v>-0.10057924584252662</v>
      </c>
      <c r="V443" s="369">
        <v>-0.19312141902462787</v>
      </c>
      <c r="W443" s="369">
        <v>-1.772412071943831</v>
      </c>
      <c r="X443" s="369">
        <v>-7.3853598032316059E-2</v>
      </c>
      <c r="Y443" s="369">
        <v>-0.51932302525380247</v>
      </c>
      <c r="Z443" s="369">
        <v>0.15920424519342213</v>
      </c>
      <c r="AA443" s="369">
        <v>0.86998173740312623</v>
      </c>
      <c r="AB443" s="369">
        <v>0.24422375291400833</v>
      </c>
      <c r="AC443" s="373">
        <v>-1.1799812263872338</v>
      </c>
      <c r="AD443" s="575">
        <v>26859548000185</v>
      </c>
      <c r="AE443" s="370" t="s">
        <v>1594</v>
      </c>
      <c r="AF443" s="370" t="s">
        <v>2329</v>
      </c>
      <c r="AG443" s="374" t="s">
        <v>1594</v>
      </c>
      <c r="AH443" s="374" t="s">
        <v>2318</v>
      </c>
      <c r="AI443" s="374">
        <v>100000</v>
      </c>
      <c r="AJ443" s="374">
        <v>50000</v>
      </c>
      <c r="AK443" s="374">
        <v>100000</v>
      </c>
      <c r="AL443" s="369">
        <v>0</v>
      </c>
      <c r="AM443" s="369" t="s">
        <v>34</v>
      </c>
      <c r="AN443" s="369" t="s">
        <v>2330</v>
      </c>
      <c r="AO443" s="367" t="s">
        <v>1326</v>
      </c>
      <c r="AP443" s="370" t="s">
        <v>718</v>
      </c>
      <c r="AQ443" s="376" t="s">
        <v>661</v>
      </c>
      <c r="AR443" s="369" t="s">
        <v>34</v>
      </c>
      <c r="AS443" s="369" t="s">
        <v>34</v>
      </c>
      <c r="AT443" s="369"/>
      <c r="AW443" s="711"/>
      <c r="AX443" s="711"/>
      <c r="AY443" s="712"/>
      <c r="AZ443" s="712"/>
      <c r="BA443" s="712"/>
      <c r="BB443" s="713"/>
      <c r="BC443" s="712"/>
      <c r="BD443" s="712"/>
      <c r="BE443" s="712"/>
      <c r="BF443" s="712"/>
      <c r="BG443" s="713"/>
      <c r="BH443" s="713"/>
      <c r="BI443" s="714"/>
      <c r="BJ443" s="714"/>
      <c r="BK443" s="714"/>
      <c r="BL443" s="713"/>
      <c r="BM443" s="713"/>
      <c r="BN443" s="713"/>
      <c r="BO443" s="713"/>
      <c r="BP443" s="713"/>
      <c r="BQ443" s="713"/>
      <c r="BR443" s="713"/>
      <c r="BS443" s="713"/>
      <c r="BT443" s="716"/>
      <c r="BU443" s="717"/>
      <c r="BV443" s="715"/>
      <c r="BW443" s="718"/>
    </row>
    <row r="444" spans="2:75" ht="15.75" customHeight="1">
      <c r="B444" s="363" t="s">
        <v>1614</v>
      </c>
      <c r="C444" s="364">
        <v>4147027000162</v>
      </c>
      <c r="D444" s="365" t="s">
        <v>13</v>
      </c>
      <c r="E444" s="365" t="s">
        <v>615</v>
      </c>
      <c r="F444" s="365" t="s">
        <v>619</v>
      </c>
      <c r="G444" s="366" t="s">
        <v>34</v>
      </c>
      <c r="H444" s="366" t="s">
        <v>1340</v>
      </c>
      <c r="I444" s="366" t="s">
        <v>34</v>
      </c>
      <c r="J444" s="366" t="s">
        <v>611</v>
      </c>
      <c r="K444" s="367" t="s">
        <v>48</v>
      </c>
      <c r="L444" s="368"/>
      <c r="M444" s="368"/>
      <c r="N444" s="367">
        <v>97081</v>
      </c>
      <c r="O444" s="367" t="s">
        <v>1326</v>
      </c>
      <c r="P444" s="371">
        <v>37196</v>
      </c>
      <c r="Q444" s="372">
        <v>108876576.58</v>
      </c>
      <c r="R444" s="372">
        <v>112160911.68960318</v>
      </c>
      <c r="S444" s="367">
        <v>14</v>
      </c>
      <c r="T444" s="369">
        <v>0.1115687428004597</v>
      </c>
      <c r="U444" s="369">
        <v>1.2549155707865194</v>
      </c>
      <c r="V444" s="369">
        <v>8.3201869758038338E-2</v>
      </c>
      <c r="W444" s="369">
        <v>0.76360249998287133</v>
      </c>
      <c r="X444" s="369">
        <v>0.16135690642763389</v>
      </c>
      <c r="Y444" s="369">
        <v>1.134627953467167</v>
      </c>
      <c r="Z444" s="369">
        <v>0.17423001460220999</v>
      </c>
      <c r="AA444" s="369">
        <v>0.95209101131221241</v>
      </c>
      <c r="AB444" s="369">
        <v>8.1788575528471921E-2</v>
      </c>
      <c r="AC444" s="373">
        <v>-0.24674708923460983</v>
      </c>
      <c r="AD444" s="575">
        <v>22188046000119</v>
      </c>
      <c r="AE444" s="370" t="s">
        <v>1594</v>
      </c>
      <c r="AF444" s="370" t="s">
        <v>2329</v>
      </c>
      <c r="AG444" s="374" t="s">
        <v>1594</v>
      </c>
      <c r="AH444" s="374" t="s">
        <v>2321</v>
      </c>
      <c r="AI444" s="374">
        <v>100000</v>
      </c>
      <c r="AJ444" s="374">
        <v>50000</v>
      </c>
      <c r="AK444" s="374">
        <v>100000</v>
      </c>
      <c r="AL444" s="369">
        <v>0</v>
      </c>
      <c r="AM444" s="369" t="s">
        <v>34</v>
      </c>
      <c r="AN444" s="369" t="s">
        <v>64</v>
      </c>
      <c r="AO444" s="367" t="s">
        <v>1326</v>
      </c>
      <c r="AP444" s="370" t="s">
        <v>13</v>
      </c>
      <c r="AQ444" s="376" t="s">
        <v>666</v>
      </c>
      <c r="AR444" s="369" t="s">
        <v>34</v>
      </c>
      <c r="AS444" s="369" t="s">
        <v>34</v>
      </c>
      <c r="AT444" s="369"/>
      <c r="AW444" s="711"/>
      <c r="AX444" s="711"/>
      <c r="AY444" s="712"/>
      <c r="AZ444" s="712"/>
      <c r="BA444" s="712"/>
      <c r="BB444" s="713"/>
      <c r="BC444" s="712"/>
      <c r="BD444" s="712"/>
      <c r="BE444" s="712"/>
      <c r="BF444" s="712"/>
      <c r="BG444" s="713"/>
      <c r="BH444" s="713"/>
      <c r="BI444" s="714"/>
      <c r="BJ444" s="714"/>
      <c r="BK444" s="714"/>
      <c r="BL444" s="713"/>
      <c r="BM444" s="713"/>
      <c r="BN444" s="713"/>
      <c r="BO444" s="713"/>
      <c r="BP444" s="713"/>
      <c r="BQ444" s="713"/>
      <c r="BR444" s="713"/>
      <c r="BS444" s="713"/>
      <c r="BT444" s="716"/>
      <c r="BU444" s="717"/>
      <c r="BV444" s="715"/>
      <c r="BW444" s="718"/>
    </row>
    <row r="445" spans="2:75" ht="15.75" customHeight="1">
      <c r="B445" s="363" t="s">
        <v>1615</v>
      </c>
      <c r="C445" s="364">
        <v>25682084000111</v>
      </c>
      <c r="D445" s="365" t="s">
        <v>13</v>
      </c>
      <c r="E445" s="365" t="s">
        <v>615</v>
      </c>
      <c r="F445" s="365" t="s">
        <v>619</v>
      </c>
      <c r="G445" s="366" t="s">
        <v>34</v>
      </c>
      <c r="H445" s="366" t="s">
        <v>1340</v>
      </c>
      <c r="I445" s="366" t="s">
        <v>34</v>
      </c>
      <c r="J445" s="366" t="s">
        <v>611</v>
      </c>
      <c r="K445" s="367" t="s">
        <v>48</v>
      </c>
      <c r="L445" s="368"/>
      <c r="M445" s="368"/>
      <c r="N445" s="367">
        <v>433004</v>
      </c>
      <c r="O445" s="367" t="s">
        <v>1323</v>
      </c>
      <c r="P445" s="371">
        <v>42724</v>
      </c>
      <c r="Q445" s="372">
        <v>1206841298.72</v>
      </c>
      <c r="R445" s="372">
        <v>1492696524.1755545</v>
      </c>
      <c r="S445" s="367">
        <v>60</v>
      </c>
      <c r="T445" s="369">
        <v>0.10818898323442538</v>
      </c>
      <c r="U445" s="369">
        <v>1.21690032746235</v>
      </c>
      <c r="V445" s="369">
        <v>7.826393696697842E-2</v>
      </c>
      <c r="W445" s="369">
        <v>0.71828359266785324</v>
      </c>
      <c r="X445" s="369">
        <v>0.15168697027959488</v>
      </c>
      <c r="Y445" s="369">
        <v>1.0666309888207954</v>
      </c>
      <c r="Z445" s="369">
        <v>0.15864607060501124</v>
      </c>
      <c r="AA445" s="369">
        <v>0.86693155681522782</v>
      </c>
      <c r="AB445" s="369">
        <v>8.2181503335587658E-2</v>
      </c>
      <c r="AC445" s="373">
        <v>-0.30079046906001494</v>
      </c>
      <c r="AD445" s="575">
        <v>30756847000161</v>
      </c>
      <c r="AE445" s="370" t="s">
        <v>1594</v>
      </c>
      <c r="AF445" s="370" t="s">
        <v>2329</v>
      </c>
      <c r="AG445" s="374" t="s">
        <v>1594</v>
      </c>
      <c r="AH445" s="374" t="s">
        <v>2321</v>
      </c>
      <c r="AI445" s="374">
        <v>200000</v>
      </c>
      <c r="AJ445" s="374">
        <v>50000</v>
      </c>
      <c r="AK445" s="374">
        <v>200000</v>
      </c>
      <c r="AL445" s="369">
        <v>0</v>
      </c>
      <c r="AM445" s="369" t="s">
        <v>34</v>
      </c>
      <c r="AN445" s="369" t="s">
        <v>64</v>
      </c>
      <c r="AO445" s="367" t="s">
        <v>1326</v>
      </c>
      <c r="AP445" s="370" t="s">
        <v>13</v>
      </c>
      <c r="AQ445" s="376" t="s">
        <v>666</v>
      </c>
      <c r="AR445" s="369" t="s">
        <v>34</v>
      </c>
      <c r="AS445" s="369" t="s">
        <v>34</v>
      </c>
      <c r="AT445" s="369"/>
      <c r="AW445" s="711"/>
      <c r="AX445" s="711"/>
      <c r="AY445" s="712"/>
      <c r="AZ445" s="712"/>
      <c r="BA445" s="712"/>
      <c r="BB445" s="713"/>
      <c r="BC445" s="712"/>
      <c r="BD445" s="712"/>
      <c r="BE445" s="712"/>
      <c r="BF445" s="712"/>
      <c r="BG445" s="713"/>
      <c r="BH445" s="713"/>
      <c r="BI445" s="714"/>
      <c r="BJ445" s="714"/>
      <c r="BK445" s="714"/>
      <c r="BL445" s="713"/>
      <c r="BM445" s="713"/>
      <c r="BN445" s="713"/>
      <c r="BO445" s="713"/>
      <c r="BP445" s="713"/>
      <c r="BQ445" s="713"/>
      <c r="BR445" s="713"/>
      <c r="BS445" s="713"/>
      <c r="BT445" s="716"/>
      <c r="BU445" s="717"/>
      <c r="BV445" s="715"/>
      <c r="BW445" s="718"/>
    </row>
    <row r="446" spans="2:75" ht="15.75" customHeight="1">
      <c r="B446" s="363" t="s">
        <v>1616</v>
      </c>
      <c r="C446" s="364">
        <v>21595870000120</v>
      </c>
      <c r="D446" s="365" t="s">
        <v>13</v>
      </c>
      <c r="E446" s="365" t="s">
        <v>615</v>
      </c>
      <c r="F446" s="365" t="s">
        <v>619</v>
      </c>
      <c r="G446" s="366"/>
      <c r="H446" s="366" t="s">
        <v>34</v>
      </c>
      <c r="I446" s="366"/>
      <c r="J446" s="366" t="s">
        <v>611</v>
      </c>
      <c r="K446" s="367" t="s">
        <v>48</v>
      </c>
      <c r="L446" s="368"/>
      <c r="M446" s="368"/>
      <c r="N446" s="367">
        <v>392111</v>
      </c>
      <c r="O446" s="367" t="s">
        <v>1323</v>
      </c>
      <c r="P446" s="371">
        <v>42095</v>
      </c>
      <c r="Q446" s="372">
        <v>20720148.969999999</v>
      </c>
      <c r="R446" s="372">
        <v>21525764.671388894</v>
      </c>
      <c r="S446" s="367">
        <v>46</v>
      </c>
      <c r="T446" s="369">
        <v>7.2636912079146132E-2</v>
      </c>
      <c r="U446" s="369">
        <v>0.8170137055770097</v>
      </c>
      <c r="V446" s="369">
        <v>8.3699945664308162E-2</v>
      </c>
      <c r="W446" s="369">
        <v>0.76817369541772074</v>
      </c>
      <c r="X446" s="369">
        <v>0.10800345514498466</v>
      </c>
      <c r="Y446" s="369">
        <v>0.75945766432684991</v>
      </c>
      <c r="Z446" s="369">
        <v>0.2256921410895989</v>
      </c>
      <c r="AA446" s="369">
        <v>1.2333090790689123</v>
      </c>
      <c r="AB446" s="369">
        <v>5.5330531766148744E-2</v>
      </c>
      <c r="AC446" s="373">
        <v>-0.38904079989486196</v>
      </c>
      <c r="AD446" s="575">
        <v>21862646000158</v>
      </c>
      <c r="AE446" s="370" t="s">
        <v>1594</v>
      </c>
      <c r="AF446" s="370" t="s">
        <v>2329</v>
      </c>
      <c r="AG446" s="374" t="s">
        <v>1594</v>
      </c>
      <c r="AH446" s="374" t="s">
        <v>728</v>
      </c>
      <c r="AI446" s="374">
        <v>500000</v>
      </c>
      <c r="AJ446" s="374">
        <v>100000</v>
      </c>
      <c r="AK446" s="374">
        <v>500000</v>
      </c>
      <c r="AL446" s="369">
        <v>0</v>
      </c>
      <c r="AM446" s="369" t="s">
        <v>34</v>
      </c>
      <c r="AN446" s="369" t="s">
        <v>64</v>
      </c>
      <c r="AO446" s="367" t="s">
        <v>1326</v>
      </c>
      <c r="AP446" s="370" t="s">
        <v>13</v>
      </c>
      <c r="AQ446" s="376" t="s">
        <v>681</v>
      </c>
      <c r="AR446" s="369" t="s">
        <v>34</v>
      </c>
      <c r="AS446" s="369" t="s">
        <v>34</v>
      </c>
      <c r="AT446" s="369"/>
      <c r="AW446" s="711"/>
      <c r="AX446" s="711"/>
      <c r="AY446" s="712"/>
      <c r="AZ446" s="712"/>
      <c r="BA446" s="712"/>
      <c r="BB446" s="713"/>
      <c r="BC446" s="712"/>
      <c r="BD446" s="712"/>
      <c r="BE446" s="712"/>
      <c r="BF446" s="712"/>
      <c r="BG446" s="713"/>
      <c r="BH446" s="713"/>
      <c r="BI446" s="714"/>
      <c r="BJ446" s="714"/>
      <c r="BK446" s="714"/>
      <c r="BL446" s="713"/>
      <c r="BM446" s="713"/>
      <c r="BN446" s="713"/>
      <c r="BO446" s="713"/>
      <c r="BP446" s="713"/>
      <c r="BQ446" s="713"/>
      <c r="BR446" s="713"/>
      <c r="BS446" s="713"/>
      <c r="BT446" s="716"/>
      <c r="BU446" s="717"/>
      <c r="BV446" s="715"/>
      <c r="BW446" s="718"/>
    </row>
    <row r="447" spans="2:75" ht="15.75" customHeight="1">
      <c r="B447" s="363" t="s">
        <v>1617</v>
      </c>
      <c r="C447" s="364">
        <v>28971376000162</v>
      </c>
      <c r="D447" s="365" t="s">
        <v>13</v>
      </c>
      <c r="E447" s="365" t="s">
        <v>615</v>
      </c>
      <c r="F447" s="365" t="s">
        <v>619</v>
      </c>
      <c r="G447" s="366" t="s">
        <v>34</v>
      </c>
      <c r="H447" s="366" t="s">
        <v>1339</v>
      </c>
      <c r="I447" s="366" t="s">
        <v>34</v>
      </c>
      <c r="J447" s="366" t="s">
        <v>611</v>
      </c>
      <c r="K447" s="367" t="s">
        <v>48</v>
      </c>
      <c r="L447" s="368"/>
      <c r="M447" s="368"/>
      <c r="N447" s="367">
        <v>462349</v>
      </c>
      <c r="O447" s="367" t="s">
        <v>1323</v>
      </c>
      <c r="P447" s="371">
        <v>43188</v>
      </c>
      <c r="Q447" s="372">
        <v>20725639.780000001</v>
      </c>
      <c r="R447" s="372">
        <v>16765394.54404762</v>
      </c>
      <c r="S447" s="367">
        <v>31</v>
      </c>
      <c r="T447" s="369">
        <v>0.16780210518988281</v>
      </c>
      <c r="U447" s="369">
        <v>1.8874235679984173</v>
      </c>
      <c r="V447" s="369">
        <v>0.2057337681452982</v>
      </c>
      <c r="W447" s="369">
        <v>1.8881645345652636</v>
      </c>
      <c r="X447" s="369">
        <v>0.28482162174016268</v>
      </c>
      <c r="Y447" s="369">
        <v>2.0028059593667011</v>
      </c>
      <c r="Z447" s="369">
        <v>0.41764521173222913</v>
      </c>
      <c r="AA447" s="369">
        <v>2.2822488588759917</v>
      </c>
      <c r="AB447" s="369">
        <v>3.4310711015877161E-2</v>
      </c>
      <c r="AC447" s="373">
        <v>2.4569309691377672</v>
      </c>
      <c r="AD447" s="575">
        <v>28653925000150</v>
      </c>
      <c r="AE447" s="370" t="s">
        <v>1594</v>
      </c>
      <c r="AF447" s="370" t="s">
        <v>2329</v>
      </c>
      <c r="AG447" s="374" t="s">
        <v>1594</v>
      </c>
      <c r="AH447" s="374" t="s">
        <v>2318</v>
      </c>
      <c r="AI447" s="374">
        <v>200000</v>
      </c>
      <c r="AJ447" s="374">
        <v>50000</v>
      </c>
      <c r="AK447" s="374">
        <v>200000</v>
      </c>
      <c r="AL447" s="369">
        <v>0</v>
      </c>
      <c r="AM447" s="369" t="s">
        <v>34</v>
      </c>
      <c r="AN447" s="369" t="s">
        <v>64</v>
      </c>
      <c r="AO447" s="367" t="s">
        <v>1326</v>
      </c>
      <c r="AP447" s="370" t="s">
        <v>13</v>
      </c>
      <c r="AQ447" s="376" t="s">
        <v>666</v>
      </c>
      <c r="AR447" s="369" t="s">
        <v>34</v>
      </c>
      <c r="AS447" s="369" t="s">
        <v>34</v>
      </c>
      <c r="AT447" s="369"/>
      <c r="AW447" s="711"/>
      <c r="AX447" s="711"/>
      <c r="AY447" s="712"/>
      <c r="AZ447" s="712"/>
      <c r="BA447" s="712"/>
      <c r="BB447" s="713"/>
      <c r="BC447" s="712"/>
      <c r="BD447" s="712"/>
      <c r="BE447" s="712"/>
      <c r="BF447" s="712"/>
      <c r="BG447" s="713"/>
      <c r="BH447" s="713"/>
      <c r="BI447" s="714"/>
      <c r="BJ447" s="714"/>
      <c r="BK447" s="714"/>
      <c r="BL447" s="713"/>
      <c r="BM447" s="713"/>
      <c r="BN447" s="713"/>
      <c r="BO447" s="713"/>
      <c r="BP447" s="713"/>
      <c r="BQ447" s="713"/>
      <c r="BR447" s="713"/>
      <c r="BS447" s="713"/>
      <c r="BT447" s="716"/>
      <c r="BU447" s="717"/>
      <c r="BV447" s="715"/>
      <c r="BW447" s="718"/>
    </row>
    <row r="448" spans="2:75" ht="15.75" customHeight="1">
      <c r="B448" s="363" t="s">
        <v>1618</v>
      </c>
      <c r="C448" s="364">
        <v>36656777000156</v>
      </c>
      <c r="D448" s="365" t="s">
        <v>13</v>
      </c>
      <c r="E448" s="365" t="s">
        <v>615</v>
      </c>
      <c r="F448" s="365" t="s">
        <v>619</v>
      </c>
      <c r="G448" s="366" t="s">
        <v>34</v>
      </c>
      <c r="H448" s="366" t="s">
        <v>1340</v>
      </c>
      <c r="I448" s="366" t="s">
        <v>34</v>
      </c>
      <c r="J448" s="366" t="s">
        <v>611</v>
      </c>
      <c r="K448" s="367" t="s">
        <v>48</v>
      </c>
      <c r="L448" s="368"/>
      <c r="M448" s="368"/>
      <c r="N448" s="367">
        <v>548774</v>
      </c>
      <c r="O448" s="367" t="s">
        <v>1323</v>
      </c>
      <c r="P448" s="371">
        <v>44060</v>
      </c>
      <c r="Q448" s="372">
        <v>370829956.25</v>
      </c>
      <c r="R448" s="372">
        <v>355488437.85583341</v>
      </c>
      <c r="S448" s="367">
        <v>16</v>
      </c>
      <c r="T448" s="369">
        <v>0.30445283655953359</v>
      </c>
      <c r="U448" s="369">
        <v>3.424459177172944</v>
      </c>
      <c r="V448" s="369">
        <v>0.19245661675719439</v>
      </c>
      <c r="W448" s="369">
        <v>1.7663107105816069</v>
      </c>
      <c r="X448" s="369">
        <v>0.89334777358078288</v>
      </c>
      <c r="Y448" s="369">
        <v>6.2818343417299314</v>
      </c>
      <c r="Z448" s="369" t="s">
        <v>1424</v>
      </c>
      <c r="AA448" s="369" t="s">
        <v>1424</v>
      </c>
      <c r="AB448" s="369">
        <v>0.27117604305114057</v>
      </c>
      <c r="AC448" s="373">
        <v>0.40329875039657492</v>
      </c>
      <c r="AD448" s="575">
        <v>37540038000167</v>
      </c>
      <c r="AE448" s="370" t="s">
        <v>1594</v>
      </c>
      <c r="AF448" s="370" t="s">
        <v>2329</v>
      </c>
      <c r="AG448" s="374" t="s">
        <v>1594</v>
      </c>
      <c r="AH448" s="374" t="s">
        <v>2318</v>
      </c>
      <c r="AI448" s="374">
        <v>200000</v>
      </c>
      <c r="AJ448" s="374">
        <v>50000</v>
      </c>
      <c r="AK448" s="374">
        <v>200000</v>
      </c>
      <c r="AL448" s="369">
        <v>0</v>
      </c>
      <c r="AM448" s="369" t="s">
        <v>34</v>
      </c>
      <c r="AN448" s="369" t="s">
        <v>64</v>
      </c>
      <c r="AO448" s="367" t="s">
        <v>1326</v>
      </c>
      <c r="AP448" s="370" t="s">
        <v>13</v>
      </c>
      <c r="AQ448" s="376" t="s">
        <v>670</v>
      </c>
      <c r="AR448" s="369" t="s">
        <v>34</v>
      </c>
      <c r="AS448" s="369" t="s">
        <v>34</v>
      </c>
      <c r="AT448" s="369"/>
      <c r="AW448" s="711"/>
      <c r="AX448" s="711"/>
      <c r="AY448" s="712"/>
      <c r="AZ448" s="712"/>
      <c r="BA448" s="712"/>
      <c r="BB448" s="713"/>
      <c r="BC448" s="712"/>
      <c r="BD448" s="712"/>
      <c r="BE448" s="712"/>
      <c r="BF448" s="712"/>
      <c r="BG448" s="713"/>
      <c r="BH448" s="713"/>
      <c r="BI448" s="714"/>
      <c r="BJ448" s="714"/>
      <c r="BK448" s="714"/>
      <c r="BL448" s="713"/>
      <c r="BM448" s="713"/>
      <c r="BN448" s="713"/>
      <c r="BO448" s="713"/>
      <c r="BP448" s="713"/>
      <c r="BQ448" s="713"/>
      <c r="BR448" s="713"/>
      <c r="BS448" s="713"/>
      <c r="BT448" s="716"/>
      <c r="BU448" s="717"/>
      <c r="BV448" s="715"/>
      <c r="BW448" s="718"/>
    </row>
    <row r="449" spans="2:75" ht="15.75" customHeight="1">
      <c r="B449" s="363" t="s">
        <v>1619</v>
      </c>
      <c r="C449" s="364">
        <v>832453000184</v>
      </c>
      <c r="D449" s="365" t="s">
        <v>11</v>
      </c>
      <c r="E449" s="365"/>
      <c r="F449" s="365"/>
      <c r="G449" s="366"/>
      <c r="H449" s="366" t="s">
        <v>34</v>
      </c>
      <c r="I449" s="366"/>
      <c r="J449" s="366"/>
      <c r="K449" s="367"/>
      <c r="L449" s="368"/>
      <c r="M449" s="368"/>
      <c r="N449" s="367">
        <v>21369</v>
      </c>
      <c r="O449" s="367" t="s">
        <v>1323</v>
      </c>
      <c r="P449" s="371">
        <v>34974</v>
      </c>
      <c r="Q449" s="372">
        <v>4698254.1900000004</v>
      </c>
      <c r="R449" s="372">
        <v>4808821.4421031745</v>
      </c>
      <c r="S449" s="367">
        <v>0</v>
      </c>
      <c r="T449" s="369">
        <v>7.9233016615339658E-2</v>
      </c>
      <c r="U449" s="369">
        <v>0.89120611898270008</v>
      </c>
      <c r="V449" s="369">
        <v>9.6092213227597645E-2</v>
      </c>
      <c r="W449" s="369">
        <v>0.88190631367862549</v>
      </c>
      <c r="X449" s="369">
        <v>0.11554686229585887</v>
      </c>
      <c r="Y449" s="369">
        <v>0.81250132268184294</v>
      </c>
      <c r="Z449" s="369">
        <v>0.14249179405017265</v>
      </c>
      <c r="AA449" s="369">
        <v>0.77865548373316584</v>
      </c>
      <c r="AB449" s="369">
        <v>1.3818957624716422E-3</v>
      </c>
      <c r="AC449" s="373">
        <v>-8.4489092634864242</v>
      </c>
      <c r="AD449" s="575">
        <v>0</v>
      </c>
      <c r="AE449" s="370" t="s">
        <v>1594</v>
      </c>
      <c r="AF449" s="370" t="s">
        <v>2329</v>
      </c>
      <c r="AG449" s="374" t="s">
        <v>59</v>
      </c>
      <c r="AH449" s="374" t="s">
        <v>2321</v>
      </c>
      <c r="AI449" s="374">
        <v>1</v>
      </c>
      <c r="AJ449" s="374">
        <v>1</v>
      </c>
      <c r="AK449" s="374">
        <v>1</v>
      </c>
      <c r="AL449" s="369">
        <v>4.0000000000000001E-3</v>
      </c>
      <c r="AM449" s="369" t="s">
        <v>34</v>
      </c>
      <c r="AN449" s="369" t="s">
        <v>64</v>
      </c>
      <c r="AO449" s="367" t="s">
        <v>1326</v>
      </c>
      <c r="AP449" s="370" t="s">
        <v>11</v>
      </c>
      <c r="AQ449" s="376" t="s">
        <v>664</v>
      </c>
      <c r="AR449" s="369" t="s">
        <v>34</v>
      </c>
      <c r="AS449" s="369" t="s">
        <v>34</v>
      </c>
      <c r="AT449" s="369"/>
      <c r="AW449" s="711"/>
      <c r="AX449" s="711"/>
      <c r="AY449" s="712"/>
      <c r="AZ449" s="712"/>
      <c r="BA449" s="712"/>
      <c r="BB449" s="713"/>
      <c r="BC449" s="712"/>
      <c r="BD449" s="712"/>
      <c r="BE449" s="712"/>
      <c r="BF449" s="712"/>
      <c r="BG449" s="713"/>
      <c r="BH449" s="713"/>
      <c r="BI449" s="714"/>
      <c r="BJ449" s="714"/>
      <c r="BK449" s="714"/>
      <c r="BL449" s="713"/>
      <c r="BM449" s="713"/>
      <c r="BN449" s="713"/>
      <c r="BO449" s="713"/>
      <c r="BP449" s="713"/>
      <c r="BQ449" s="713"/>
      <c r="BR449" s="713"/>
      <c r="BS449" s="713"/>
      <c r="BT449" s="716"/>
      <c r="BU449" s="717"/>
      <c r="BV449" s="715"/>
      <c r="BW449" s="718"/>
    </row>
    <row r="450" spans="2:75" ht="15.75" customHeight="1">
      <c r="B450" s="363" t="s">
        <v>1620</v>
      </c>
      <c r="C450" s="364">
        <v>826901000137</v>
      </c>
      <c r="D450" s="365" t="s">
        <v>11</v>
      </c>
      <c r="E450" s="365" t="s">
        <v>620</v>
      </c>
      <c r="F450" s="365" t="s">
        <v>674</v>
      </c>
      <c r="G450" s="366" t="s">
        <v>740</v>
      </c>
      <c r="H450" s="366" t="s">
        <v>34</v>
      </c>
      <c r="I450" s="366" t="s">
        <v>1306</v>
      </c>
      <c r="J450" s="366" t="s">
        <v>608</v>
      </c>
      <c r="K450" s="367" t="s">
        <v>48</v>
      </c>
      <c r="L450" s="368"/>
      <c r="M450" s="368"/>
      <c r="N450" s="367">
        <v>7552</v>
      </c>
      <c r="O450" s="367" t="s">
        <v>1323</v>
      </c>
      <c r="P450" s="371">
        <v>34974</v>
      </c>
      <c r="Q450" s="372">
        <v>37729774.630000003</v>
      </c>
      <c r="R450" s="372">
        <v>34229158.554603167</v>
      </c>
      <c r="S450" s="367">
        <v>0</v>
      </c>
      <c r="T450" s="369">
        <v>8.5632419415489602E-2</v>
      </c>
      <c r="U450" s="369">
        <v>0.96318604827172971</v>
      </c>
      <c r="V450" s="369">
        <v>0.10435591187556525</v>
      </c>
      <c r="W450" s="369">
        <v>0.95774813027534322</v>
      </c>
      <c r="X450" s="369">
        <v>0.13084671853109753</v>
      </c>
      <c r="Y450" s="369">
        <v>0.92008670562494155</v>
      </c>
      <c r="Z450" s="369">
        <v>0.15088883774320871</v>
      </c>
      <c r="AA450" s="369">
        <v>0.82454166379225957</v>
      </c>
      <c r="AB450" s="369">
        <v>1.4390733720338771E-3</v>
      </c>
      <c r="AC450" s="373">
        <v>-2.8918788040225758</v>
      </c>
      <c r="AD450" s="575">
        <v>9329721000114</v>
      </c>
      <c r="AE450" s="370" t="s">
        <v>1594</v>
      </c>
      <c r="AF450" s="370" t="s">
        <v>2329</v>
      </c>
      <c r="AG450" s="374" t="s">
        <v>59</v>
      </c>
      <c r="AH450" s="374" t="s">
        <v>2321</v>
      </c>
      <c r="AI450" s="374">
        <v>1</v>
      </c>
      <c r="AJ450" s="374">
        <v>1</v>
      </c>
      <c r="AK450" s="374">
        <v>1</v>
      </c>
      <c r="AL450" s="369">
        <v>0.01</v>
      </c>
      <c r="AM450" s="369" t="s">
        <v>34</v>
      </c>
      <c r="AN450" s="369" t="s">
        <v>64</v>
      </c>
      <c r="AO450" s="367" t="s">
        <v>1326</v>
      </c>
      <c r="AP450" s="370" t="s">
        <v>11</v>
      </c>
      <c r="AQ450" s="376" t="s">
        <v>664</v>
      </c>
      <c r="AR450" s="369" t="s">
        <v>34</v>
      </c>
      <c r="AS450" s="369" t="s">
        <v>34</v>
      </c>
      <c r="AT450" s="369"/>
      <c r="AW450" s="711"/>
      <c r="AX450" s="711"/>
      <c r="AY450" s="712"/>
      <c r="AZ450" s="712"/>
      <c r="BA450" s="712"/>
      <c r="BB450" s="713"/>
      <c r="BC450" s="712"/>
      <c r="BD450" s="712"/>
      <c r="BE450" s="712"/>
      <c r="BF450" s="712"/>
      <c r="BG450" s="713"/>
      <c r="BH450" s="713"/>
      <c r="BI450" s="714"/>
      <c r="BJ450" s="714"/>
      <c r="BK450" s="714"/>
      <c r="BL450" s="713"/>
      <c r="BM450" s="713"/>
      <c r="BN450" s="713"/>
      <c r="BO450" s="713"/>
      <c r="BP450" s="713"/>
      <c r="BQ450" s="713"/>
      <c r="BR450" s="713"/>
      <c r="BS450" s="713"/>
      <c r="BT450" s="716"/>
      <c r="BU450" s="717"/>
      <c r="BV450" s="715"/>
      <c r="BW450" s="718"/>
    </row>
    <row r="451" spans="2:75" ht="15.75" customHeight="1">
      <c r="B451" s="363" t="s">
        <v>1621</v>
      </c>
      <c r="C451" s="364">
        <v>13703754000150</v>
      </c>
      <c r="D451" s="365" t="s">
        <v>11</v>
      </c>
      <c r="E451" s="365"/>
      <c r="F451" s="365"/>
      <c r="G451" s="366"/>
      <c r="H451" s="366" t="s">
        <v>34</v>
      </c>
      <c r="I451" s="366"/>
      <c r="J451" s="366"/>
      <c r="K451" s="367"/>
      <c r="L451" s="368"/>
      <c r="M451" s="368"/>
      <c r="N451" s="367">
        <v>286109</v>
      </c>
      <c r="O451" s="367" t="s">
        <v>1323</v>
      </c>
      <c r="P451" s="371">
        <v>40801</v>
      </c>
      <c r="Q451" s="372">
        <v>184497618.53</v>
      </c>
      <c r="R451" s="372">
        <v>194571180.16908738</v>
      </c>
      <c r="S451" s="367">
        <v>1</v>
      </c>
      <c r="T451" s="369">
        <v>6.6743838243742415E-2</v>
      </c>
      <c r="U451" s="369">
        <v>0.7507289206971689</v>
      </c>
      <c r="V451" s="369">
        <v>8.5765208056240994E-2</v>
      </c>
      <c r="W451" s="369">
        <v>0.78712807144540786</v>
      </c>
      <c r="X451" s="369">
        <v>0.14925216947207831</v>
      </c>
      <c r="Y451" s="369">
        <v>1.0495099797577485</v>
      </c>
      <c r="Z451" s="369">
        <v>0.23012828625757398</v>
      </c>
      <c r="AA451" s="369">
        <v>1.2575506768725297</v>
      </c>
      <c r="AB451" s="369">
        <v>2.7527188296858483E-2</v>
      </c>
      <c r="AC451" s="373">
        <v>-0.75448458426624654</v>
      </c>
      <c r="AD451" s="575">
        <v>31552311000197</v>
      </c>
      <c r="AE451" s="370" t="s">
        <v>1594</v>
      </c>
      <c r="AF451" s="370" t="s">
        <v>2329</v>
      </c>
      <c r="AG451" s="374" t="s">
        <v>59</v>
      </c>
      <c r="AH451" s="374" t="s">
        <v>2318</v>
      </c>
      <c r="AI451" s="374">
        <v>100000</v>
      </c>
      <c r="AJ451" s="374">
        <v>50000</v>
      </c>
      <c r="AK451" s="374">
        <v>100000</v>
      </c>
      <c r="AL451" s="369">
        <v>4.0000000000000001E-3</v>
      </c>
      <c r="AM451" s="369" t="s">
        <v>34</v>
      </c>
      <c r="AN451" s="369" t="s">
        <v>636</v>
      </c>
      <c r="AO451" s="367" t="s">
        <v>1326</v>
      </c>
      <c r="AP451" s="370" t="s">
        <v>11</v>
      </c>
      <c r="AQ451" s="376" t="s">
        <v>664</v>
      </c>
      <c r="AR451" s="369" t="s">
        <v>34</v>
      </c>
      <c r="AS451" s="369" t="s">
        <v>34</v>
      </c>
      <c r="AT451" s="369"/>
      <c r="AW451" s="711"/>
      <c r="AX451" s="711"/>
      <c r="AY451" s="712"/>
      <c r="AZ451" s="712"/>
      <c r="BA451" s="712"/>
      <c r="BB451" s="713"/>
      <c r="BC451" s="712"/>
      <c r="BD451" s="712"/>
      <c r="BE451" s="712"/>
      <c r="BF451" s="712"/>
      <c r="BG451" s="713"/>
      <c r="BH451" s="713"/>
      <c r="BI451" s="714"/>
      <c r="BJ451" s="714"/>
      <c r="BK451" s="714"/>
      <c r="BL451" s="713"/>
      <c r="BM451" s="713"/>
      <c r="BN451" s="713"/>
      <c r="BO451" s="713"/>
      <c r="BP451" s="713"/>
      <c r="BQ451" s="713"/>
      <c r="BR451" s="713"/>
      <c r="BS451" s="713"/>
      <c r="BT451" s="716"/>
      <c r="BU451" s="717"/>
      <c r="BV451" s="715"/>
      <c r="BW451" s="718"/>
    </row>
    <row r="452" spans="2:75" ht="15.75" customHeight="1">
      <c r="B452" s="363" t="s">
        <v>1622</v>
      </c>
      <c r="C452" s="364">
        <v>9463987000155</v>
      </c>
      <c r="D452" s="365" t="s">
        <v>11</v>
      </c>
      <c r="E452" s="365"/>
      <c r="F452" s="365"/>
      <c r="G452" s="366"/>
      <c r="H452" s="366" t="s">
        <v>34</v>
      </c>
      <c r="I452" s="366"/>
      <c r="J452" s="366"/>
      <c r="K452" s="367"/>
      <c r="L452" s="368"/>
      <c r="M452" s="368"/>
      <c r="N452" s="367">
        <v>210587</v>
      </c>
      <c r="O452" s="367" t="s">
        <v>1323</v>
      </c>
      <c r="P452" s="371">
        <v>39595</v>
      </c>
      <c r="Q452" s="372">
        <v>89711787.989999995</v>
      </c>
      <c r="R452" s="372">
        <v>92751520.538849205</v>
      </c>
      <c r="S452" s="367">
        <v>1</v>
      </c>
      <c r="T452" s="369">
        <v>5.9087415063382887E-2</v>
      </c>
      <c r="U452" s="369">
        <v>0.66461013487605247</v>
      </c>
      <c r="V452" s="369">
        <v>6.6828167992638576E-2</v>
      </c>
      <c r="W452" s="369">
        <v>0.61332943955293717</v>
      </c>
      <c r="X452" s="369">
        <v>0.12126088274690106</v>
      </c>
      <c r="Y452" s="369">
        <v>0.85268111711377936</v>
      </c>
      <c r="Z452" s="369">
        <v>0.14460803091245689</v>
      </c>
      <c r="AA452" s="369">
        <v>0.79021979484792149</v>
      </c>
      <c r="AB452" s="369">
        <v>5.5088118432756419E-2</v>
      </c>
      <c r="AC452" s="373">
        <v>-0.67598062075117782</v>
      </c>
      <c r="AD452" s="575">
        <v>31552352000183</v>
      </c>
      <c r="AE452" s="370" t="s">
        <v>1594</v>
      </c>
      <c r="AF452" s="370" t="s">
        <v>2329</v>
      </c>
      <c r="AG452" s="374" t="s">
        <v>59</v>
      </c>
      <c r="AH452" s="374" t="s">
        <v>2318</v>
      </c>
      <c r="AI452" s="374">
        <v>100000</v>
      </c>
      <c r="AJ452" s="374">
        <v>50000</v>
      </c>
      <c r="AK452" s="374">
        <v>100000</v>
      </c>
      <c r="AL452" s="369">
        <v>4.0000000000000001E-3</v>
      </c>
      <c r="AM452" s="369" t="s">
        <v>34</v>
      </c>
      <c r="AN452" s="369" t="s">
        <v>150</v>
      </c>
      <c r="AO452" s="367" t="s">
        <v>1326</v>
      </c>
      <c r="AP452" s="370" t="s">
        <v>11</v>
      </c>
      <c r="AQ452" s="376" t="s">
        <v>664</v>
      </c>
      <c r="AR452" s="369" t="s">
        <v>34</v>
      </c>
      <c r="AS452" s="369" t="s">
        <v>34</v>
      </c>
      <c r="AT452" s="369"/>
      <c r="AW452" s="711"/>
      <c r="AX452" s="711"/>
      <c r="AY452" s="712"/>
      <c r="AZ452" s="712"/>
      <c r="BA452" s="712"/>
      <c r="BB452" s="713"/>
      <c r="BC452" s="712"/>
      <c r="BD452" s="712"/>
      <c r="BE452" s="712"/>
      <c r="BF452" s="712"/>
      <c r="BG452" s="713"/>
      <c r="BH452" s="713"/>
      <c r="BI452" s="714"/>
      <c r="BJ452" s="714"/>
      <c r="BK452" s="714"/>
      <c r="BL452" s="713"/>
      <c r="BM452" s="713"/>
      <c r="BN452" s="713"/>
      <c r="BO452" s="713"/>
      <c r="BP452" s="713"/>
      <c r="BQ452" s="713"/>
      <c r="BR452" s="713"/>
      <c r="BS452" s="713"/>
      <c r="BT452" s="716"/>
      <c r="BU452" s="717"/>
      <c r="BV452" s="715"/>
      <c r="BW452" s="718"/>
    </row>
    <row r="453" spans="2:75" ht="15.75" customHeight="1">
      <c r="B453" s="363" t="s">
        <v>1623</v>
      </c>
      <c r="C453" s="364">
        <v>34738254000123</v>
      </c>
      <c r="D453" s="365" t="s">
        <v>11</v>
      </c>
      <c r="E453" s="365"/>
      <c r="F453" s="365"/>
      <c r="G453" s="366"/>
      <c r="H453" s="366" t="s">
        <v>34</v>
      </c>
      <c r="I453" s="366"/>
      <c r="J453" s="366"/>
      <c r="K453" s="367"/>
      <c r="L453" s="368"/>
      <c r="M453" s="368"/>
      <c r="N453" s="367">
        <v>521574</v>
      </c>
      <c r="O453" s="367" t="s">
        <v>1323</v>
      </c>
      <c r="P453" s="371">
        <v>43818</v>
      </c>
      <c r="Q453" s="372">
        <v>547429964.03999996</v>
      </c>
      <c r="R453" s="372">
        <v>970965625.80361104</v>
      </c>
      <c r="S453" s="367">
        <v>31</v>
      </c>
      <c r="T453" s="369">
        <v>9.9615477578827605E-2</v>
      </c>
      <c r="U453" s="369">
        <v>1.1204662772671405</v>
      </c>
      <c r="V453" s="369">
        <v>0.10446959848958803</v>
      </c>
      <c r="W453" s="369">
        <v>0.95879151286920616</v>
      </c>
      <c r="X453" s="369">
        <v>0.14151631228605654</v>
      </c>
      <c r="Y453" s="369">
        <v>0.99511305308373199</v>
      </c>
      <c r="Z453" s="369" t="s">
        <v>1424</v>
      </c>
      <c r="AA453" s="369" t="s">
        <v>1424</v>
      </c>
      <c r="AB453" s="369">
        <v>3.2865313933506952E-2</v>
      </c>
      <c r="AC453" s="373">
        <v>-0.10717412777425921</v>
      </c>
      <c r="AD453" s="575">
        <v>34738232000163</v>
      </c>
      <c r="AE453" s="370" t="s">
        <v>1594</v>
      </c>
      <c r="AF453" s="370" t="s">
        <v>2329</v>
      </c>
      <c r="AG453" s="374" t="s">
        <v>59</v>
      </c>
      <c r="AH453" s="374" t="s">
        <v>2318</v>
      </c>
      <c r="AI453" s="374">
        <v>50000</v>
      </c>
      <c r="AJ453" s="374">
        <v>10000</v>
      </c>
      <c r="AK453" s="374">
        <v>50000</v>
      </c>
      <c r="AL453" s="369">
        <v>0.01</v>
      </c>
      <c r="AM453" s="369">
        <v>0.1</v>
      </c>
      <c r="AN453" s="369" t="s">
        <v>64</v>
      </c>
      <c r="AO453" s="367" t="s">
        <v>1326</v>
      </c>
      <c r="AP453" s="370" t="s">
        <v>13</v>
      </c>
      <c r="AQ453" s="376" t="s">
        <v>670</v>
      </c>
      <c r="AR453" s="369" t="s">
        <v>34</v>
      </c>
      <c r="AS453" s="369" t="s">
        <v>34</v>
      </c>
      <c r="AT453" s="369"/>
      <c r="AW453" s="711"/>
      <c r="AX453" s="711"/>
      <c r="AY453" s="712"/>
      <c r="AZ453" s="712"/>
      <c r="BA453" s="712"/>
      <c r="BB453" s="713"/>
      <c r="BC453" s="712"/>
      <c r="BD453" s="712"/>
      <c r="BE453" s="712"/>
      <c r="BF453" s="712"/>
      <c r="BG453" s="713"/>
      <c r="BH453" s="713"/>
      <c r="BI453" s="714"/>
      <c r="BJ453" s="714"/>
      <c r="BK453" s="714"/>
      <c r="BL453" s="713"/>
      <c r="BM453" s="713"/>
      <c r="BN453" s="713"/>
      <c r="BO453" s="713"/>
      <c r="BP453" s="713"/>
      <c r="BQ453" s="713"/>
      <c r="BR453" s="713"/>
      <c r="BS453" s="713"/>
      <c r="BT453" s="716"/>
      <c r="BU453" s="717"/>
      <c r="BV453" s="715"/>
      <c r="BW453" s="718"/>
    </row>
    <row r="454" spans="2:75" ht="15.75" customHeight="1">
      <c r="B454" s="363" t="s">
        <v>1624</v>
      </c>
      <c r="C454" s="364">
        <v>34735784000118</v>
      </c>
      <c r="D454" s="365" t="s">
        <v>14</v>
      </c>
      <c r="E454" s="365" t="s">
        <v>614</v>
      </c>
      <c r="F454" s="365"/>
      <c r="G454" s="366"/>
      <c r="H454" s="366" t="s">
        <v>1340</v>
      </c>
      <c r="I454" s="366" t="s">
        <v>34</v>
      </c>
      <c r="J454" s="366" t="s">
        <v>608</v>
      </c>
      <c r="K454" s="367" t="s">
        <v>48</v>
      </c>
      <c r="L454" s="368"/>
      <c r="M454" s="368"/>
      <c r="N454" s="367">
        <v>520152</v>
      </c>
      <c r="O454" s="367" t="s">
        <v>1323</v>
      </c>
      <c r="P454" s="371">
        <v>43829</v>
      </c>
      <c r="Q454" s="372">
        <v>14083264.58</v>
      </c>
      <c r="R454" s="372">
        <v>46836030.074007943</v>
      </c>
      <c r="S454" s="367">
        <v>32</v>
      </c>
      <c r="T454" s="369">
        <v>1.3719957602171151E-2</v>
      </c>
      <c r="U454" s="369">
        <v>0.15432089663579607</v>
      </c>
      <c r="V454" s="369">
        <v>-5.7585681847774906E-2</v>
      </c>
      <c r="W454" s="369">
        <v>-0.52850459671227368</v>
      </c>
      <c r="X454" s="369">
        <v>-4.0751466473873288E-2</v>
      </c>
      <c r="Y454" s="369">
        <v>-0.28655577272593313</v>
      </c>
      <c r="Z454" s="369" t="s">
        <v>1424</v>
      </c>
      <c r="AA454" s="369" t="s">
        <v>1424</v>
      </c>
      <c r="AB454" s="369">
        <v>0.14760421755818329</v>
      </c>
      <c r="AC454" s="373">
        <v>-1.0289479803879518</v>
      </c>
      <c r="AD454" s="575">
        <v>32683857000140</v>
      </c>
      <c r="AE454" s="370" t="s">
        <v>1594</v>
      </c>
      <c r="AF454" s="370" t="s">
        <v>2329</v>
      </c>
      <c r="AG454" s="374" t="s">
        <v>59</v>
      </c>
      <c r="AH454" s="374" t="s">
        <v>2318</v>
      </c>
      <c r="AI454" s="374">
        <v>50000</v>
      </c>
      <c r="AJ454" s="374">
        <v>50000</v>
      </c>
      <c r="AK454" s="374">
        <v>50000</v>
      </c>
      <c r="AL454" s="369">
        <v>0.02</v>
      </c>
      <c r="AM454" s="369">
        <v>0.2</v>
      </c>
      <c r="AN454" s="369" t="s">
        <v>2349</v>
      </c>
      <c r="AO454" s="367" t="s">
        <v>1326</v>
      </c>
      <c r="AP454" s="370" t="s">
        <v>13</v>
      </c>
      <c r="AQ454" s="376" t="s">
        <v>670</v>
      </c>
      <c r="AR454" s="369" t="s">
        <v>34</v>
      </c>
      <c r="AS454" s="369" t="s">
        <v>34</v>
      </c>
      <c r="AT454" s="369"/>
      <c r="AW454" s="711"/>
      <c r="AX454" s="711"/>
      <c r="AY454" s="712"/>
      <c r="AZ454" s="712"/>
      <c r="BA454" s="712"/>
      <c r="BB454" s="713"/>
      <c r="BC454" s="712"/>
      <c r="BD454" s="712"/>
      <c r="BE454" s="712"/>
      <c r="BF454" s="712"/>
      <c r="BG454" s="713"/>
      <c r="BH454" s="713"/>
      <c r="BI454" s="714"/>
      <c r="BJ454" s="714"/>
      <c r="BK454" s="714"/>
      <c r="BL454" s="713"/>
      <c r="BM454" s="713"/>
      <c r="BN454" s="713"/>
      <c r="BO454" s="713"/>
      <c r="BP454" s="713"/>
      <c r="BQ454" s="713"/>
      <c r="BR454" s="713"/>
      <c r="BS454" s="713"/>
      <c r="BT454" s="716"/>
      <c r="BU454" s="717"/>
      <c r="BV454" s="715"/>
      <c r="BW454" s="718"/>
    </row>
    <row r="455" spans="2:75" ht="15.75" customHeight="1">
      <c r="B455" s="363" t="s">
        <v>1625</v>
      </c>
      <c r="C455" s="364">
        <v>28069930000110</v>
      </c>
      <c r="D455" s="365" t="s">
        <v>13</v>
      </c>
      <c r="E455" s="365" t="s">
        <v>615</v>
      </c>
      <c r="F455" s="365" t="s">
        <v>619</v>
      </c>
      <c r="G455" s="366" t="s">
        <v>34</v>
      </c>
      <c r="H455" s="366" t="s">
        <v>1339</v>
      </c>
      <c r="I455" s="366" t="s">
        <v>34</v>
      </c>
      <c r="J455" s="366"/>
      <c r="K455" s="367" t="s">
        <v>48</v>
      </c>
      <c r="L455" s="368"/>
      <c r="M455" s="368"/>
      <c r="N455" s="367">
        <v>448842</v>
      </c>
      <c r="O455" s="367" t="s">
        <v>1323</v>
      </c>
      <c r="P455" s="371">
        <v>42997</v>
      </c>
      <c r="Q455" s="372">
        <v>778808534.53999996</v>
      </c>
      <c r="R455" s="372">
        <v>1126419846.6069441</v>
      </c>
      <c r="S455" s="367">
        <v>32</v>
      </c>
      <c r="T455" s="369">
        <v>7.6158558864280357E-2</v>
      </c>
      <c r="U455" s="369">
        <v>0.85662488407150306</v>
      </c>
      <c r="V455" s="369">
        <v>6.6868524701052756E-2</v>
      </c>
      <c r="W455" s="369">
        <v>0.61369982165523562</v>
      </c>
      <c r="X455" s="369">
        <v>0.1351344254304605</v>
      </c>
      <c r="Y455" s="369">
        <v>0.95023696204717356</v>
      </c>
      <c r="Z455" s="369">
        <v>0.19210414324153025</v>
      </c>
      <c r="AA455" s="369">
        <v>1.0497653256454165</v>
      </c>
      <c r="AB455" s="369">
        <v>4.5874662416110046E-2</v>
      </c>
      <c r="AC455" s="373">
        <v>-0.82093798676796459</v>
      </c>
      <c r="AD455" s="575">
        <v>26860879000135</v>
      </c>
      <c r="AE455" s="370" t="s">
        <v>1594</v>
      </c>
      <c r="AF455" s="370" t="s">
        <v>2329</v>
      </c>
      <c r="AG455" s="374" t="s">
        <v>59</v>
      </c>
      <c r="AH455" s="374" t="s">
        <v>728</v>
      </c>
      <c r="AI455" s="374">
        <v>50000</v>
      </c>
      <c r="AJ455" s="374">
        <v>50000</v>
      </c>
      <c r="AK455" s="374">
        <v>50000</v>
      </c>
      <c r="AL455" s="369">
        <v>0.01</v>
      </c>
      <c r="AM455" s="369">
        <v>0.1</v>
      </c>
      <c r="AN455" s="369" t="s">
        <v>64</v>
      </c>
      <c r="AO455" s="367" t="s">
        <v>1326</v>
      </c>
      <c r="AP455" s="370" t="s">
        <v>13</v>
      </c>
      <c r="AQ455" s="376" t="s">
        <v>681</v>
      </c>
      <c r="AR455" s="369" t="s">
        <v>34</v>
      </c>
      <c r="AS455" s="369" t="s">
        <v>34</v>
      </c>
      <c r="AT455" s="369"/>
      <c r="AW455" s="711"/>
      <c r="AX455" s="711"/>
      <c r="AY455" s="712"/>
      <c r="AZ455" s="712"/>
      <c r="BA455" s="712"/>
      <c r="BB455" s="712"/>
      <c r="BC455" s="712"/>
      <c r="BD455" s="712"/>
      <c r="BE455" s="712"/>
      <c r="BF455" s="712"/>
      <c r="BG455" s="713"/>
      <c r="BH455" s="713"/>
      <c r="BI455" s="714"/>
      <c r="BJ455" s="714"/>
      <c r="BK455" s="714"/>
      <c r="BL455" s="218"/>
      <c r="BM455" s="713"/>
      <c r="BN455" s="713"/>
      <c r="BO455" s="713"/>
      <c r="BP455" s="713"/>
      <c r="BQ455" s="713"/>
      <c r="BR455" s="713"/>
      <c r="BS455" s="713"/>
      <c r="BT455" s="713"/>
      <c r="BU455" s="713"/>
      <c r="BV455" s="715"/>
      <c r="BW455" s="712"/>
    </row>
    <row r="456" spans="2:75" ht="15.75" customHeight="1">
      <c r="B456" s="363" t="s">
        <v>1626</v>
      </c>
      <c r="C456" s="364">
        <v>25247292000192</v>
      </c>
      <c r="D456" s="365" t="s">
        <v>11</v>
      </c>
      <c r="E456" s="365"/>
      <c r="F456" s="365"/>
      <c r="G456" s="366"/>
      <c r="H456" s="366" t="s">
        <v>34</v>
      </c>
      <c r="I456" s="366"/>
      <c r="J456" s="366"/>
      <c r="K456" s="367"/>
      <c r="L456" s="368"/>
      <c r="M456" s="368"/>
      <c r="N456" s="367">
        <v>423637</v>
      </c>
      <c r="O456" s="367" t="s">
        <v>1323</v>
      </c>
      <c r="P456" s="371">
        <v>42622</v>
      </c>
      <c r="Q456" s="372">
        <v>4866315.41</v>
      </c>
      <c r="R456" s="372">
        <v>8320910.6443650797</v>
      </c>
      <c r="S456" s="367">
        <v>1</v>
      </c>
      <c r="T456" s="369">
        <v>4.2050940007343884E-2</v>
      </c>
      <c r="U456" s="369">
        <v>0.4729853367246889</v>
      </c>
      <c r="V456" s="369">
        <v>6.3168852784514451E-2</v>
      </c>
      <c r="W456" s="369">
        <v>0.57974531158471965</v>
      </c>
      <c r="X456" s="369">
        <v>1.3195261609360021E-2</v>
      </c>
      <c r="Y456" s="369">
        <v>9.2786314554230878E-2</v>
      </c>
      <c r="Z456" s="369">
        <v>9.449358966295085E-2</v>
      </c>
      <c r="AA456" s="369">
        <v>0.51636623890622646</v>
      </c>
      <c r="AB456" s="369">
        <v>7.0727118370564862E-2</v>
      </c>
      <c r="AC456" s="373">
        <v>-0.56115065559137922</v>
      </c>
      <c r="AD456" s="575">
        <v>31552347000170</v>
      </c>
      <c r="AE456" s="370" t="s">
        <v>1594</v>
      </c>
      <c r="AF456" s="370" t="s">
        <v>2329</v>
      </c>
      <c r="AG456" s="374" t="s">
        <v>59</v>
      </c>
      <c r="AH456" s="374" t="s">
        <v>2318</v>
      </c>
      <c r="AI456" s="374">
        <v>100000</v>
      </c>
      <c r="AJ456" s="374">
        <v>50000</v>
      </c>
      <c r="AK456" s="374">
        <v>100000</v>
      </c>
      <c r="AL456" s="369">
        <v>4.0000000000000001E-3</v>
      </c>
      <c r="AM456" s="369" t="s">
        <v>34</v>
      </c>
      <c r="AN456" s="369" t="s">
        <v>2330</v>
      </c>
      <c r="AO456" s="367" t="s">
        <v>1326</v>
      </c>
      <c r="AP456" s="370" t="s">
        <v>11</v>
      </c>
      <c r="AQ456" s="376" t="s">
        <v>677</v>
      </c>
      <c r="AR456" s="369" t="s">
        <v>34</v>
      </c>
      <c r="AS456" s="369" t="s">
        <v>34</v>
      </c>
      <c r="AT456" s="369"/>
      <c r="AW456" s="711"/>
      <c r="AX456" s="711"/>
      <c r="AY456" s="712"/>
      <c r="AZ456" s="712"/>
      <c r="BA456" s="712"/>
      <c r="BB456" s="713"/>
      <c r="BC456" s="712"/>
      <c r="BD456" s="712"/>
      <c r="BE456" s="712"/>
      <c r="BF456" s="712"/>
      <c r="BG456" s="713"/>
      <c r="BH456" s="713"/>
      <c r="BI456" s="714"/>
      <c r="BJ456" s="714"/>
      <c r="BK456" s="714"/>
      <c r="BL456" s="713"/>
      <c r="BM456" s="713"/>
      <c r="BN456" s="713"/>
      <c r="BO456" s="713"/>
      <c r="BP456" s="713"/>
      <c r="BQ456" s="713"/>
      <c r="BR456" s="713"/>
      <c r="BS456" s="713"/>
      <c r="BT456" s="716"/>
      <c r="BU456" s="717"/>
      <c r="BV456" s="715"/>
      <c r="BW456" s="718"/>
    </row>
    <row r="457" spans="2:75" ht="15.75" customHeight="1">
      <c r="B457" s="363" t="s">
        <v>1627</v>
      </c>
      <c r="C457" s="364">
        <v>4299610000199</v>
      </c>
      <c r="D457" s="365" t="s">
        <v>11</v>
      </c>
      <c r="E457" s="365" t="s">
        <v>620</v>
      </c>
      <c r="F457" s="365" t="s">
        <v>674</v>
      </c>
      <c r="G457" s="366" t="s">
        <v>740</v>
      </c>
      <c r="H457" s="366" t="s">
        <v>34</v>
      </c>
      <c r="I457" s="366" t="s">
        <v>1306</v>
      </c>
      <c r="J457" s="366" t="s">
        <v>608</v>
      </c>
      <c r="K457" s="367" t="s">
        <v>48</v>
      </c>
      <c r="L457" s="368"/>
      <c r="M457" s="368"/>
      <c r="N457" s="367">
        <v>89796</v>
      </c>
      <c r="O457" s="367" t="s">
        <v>1323</v>
      </c>
      <c r="P457" s="371">
        <v>37020</v>
      </c>
      <c r="Q457" s="372">
        <v>3396887103.29</v>
      </c>
      <c r="R457" s="372">
        <v>3442186550.5433731</v>
      </c>
      <c r="S457" s="367">
        <v>0</v>
      </c>
      <c r="T457" s="369">
        <v>9.130696739638422E-2</v>
      </c>
      <c r="U457" s="369">
        <v>1.027012873237714</v>
      </c>
      <c r="V457" s="369">
        <v>0.1119738869254252</v>
      </c>
      <c r="W457" s="369">
        <v>1.0276636839738007</v>
      </c>
      <c r="X457" s="369">
        <v>0.14690496238248052</v>
      </c>
      <c r="Y457" s="369">
        <v>1.0330049113637387</v>
      </c>
      <c r="Z457" s="369">
        <v>0.17590148209281931</v>
      </c>
      <c r="AA457" s="369">
        <v>0.9612248518685772</v>
      </c>
      <c r="AB457" s="369">
        <v>1.4355995186401487E-3</v>
      </c>
      <c r="AC457" s="373">
        <v>1.8916167583514401</v>
      </c>
      <c r="AD457" s="575">
        <v>9329721000114</v>
      </c>
      <c r="AE457" s="370" t="s">
        <v>1594</v>
      </c>
      <c r="AF457" s="370" t="s">
        <v>2329</v>
      </c>
      <c r="AG457" s="374" t="s">
        <v>59</v>
      </c>
      <c r="AH457" s="374" t="s">
        <v>2321</v>
      </c>
      <c r="AI457" s="374">
        <v>1</v>
      </c>
      <c r="AJ457" s="374">
        <v>1</v>
      </c>
      <c r="AK457" s="374">
        <v>1</v>
      </c>
      <c r="AL457" s="369">
        <v>4.0000000000000001E-3</v>
      </c>
      <c r="AM457" s="369" t="s">
        <v>34</v>
      </c>
      <c r="AN457" s="369" t="s">
        <v>64</v>
      </c>
      <c r="AO457" s="367" t="s">
        <v>1326</v>
      </c>
      <c r="AP457" s="370" t="s">
        <v>11</v>
      </c>
      <c r="AQ457" s="376" t="s">
        <v>664</v>
      </c>
      <c r="AR457" s="369" t="s">
        <v>34</v>
      </c>
      <c r="AS457" s="369" t="s">
        <v>34</v>
      </c>
      <c r="AT457" s="369"/>
      <c r="AW457" s="711"/>
      <c r="AX457" s="711"/>
      <c r="AY457" s="712"/>
      <c r="AZ457" s="712"/>
      <c r="BA457" s="712"/>
      <c r="BB457" s="713"/>
      <c r="BC457" s="712"/>
      <c r="BD457" s="712"/>
      <c r="BE457" s="712"/>
      <c r="BF457" s="712"/>
      <c r="BG457" s="713"/>
      <c r="BH457" s="713"/>
      <c r="BI457" s="714"/>
      <c r="BJ457" s="714"/>
      <c r="BK457" s="714"/>
      <c r="BL457" s="713"/>
      <c r="BM457" s="713"/>
      <c r="BN457" s="713"/>
      <c r="BO457" s="713"/>
      <c r="BP457" s="713"/>
      <c r="BQ457" s="713"/>
      <c r="BR457" s="713"/>
      <c r="BS457" s="713"/>
      <c r="BT457" s="716"/>
      <c r="BU457" s="717"/>
      <c r="BV457" s="715"/>
      <c r="BW457" s="718"/>
    </row>
    <row r="458" spans="2:75" ht="15.75" customHeight="1">
      <c r="B458" s="363" t="s">
        <v>1628</v>
      </c>
      <c r="C458" s="364">
        <v>31611455000177</v>
      </c>
      <c r="D458" s="365" t="s">
        <v>11</v>
      </c>
      <c r="E458" s="365" t="s">
        <v>620</v>
      </c>
      <c r="F458" s="365" t="s">
        <v>665</v>
      </c>
      <c r="G458" s="366"/>
      <c r="H458" s="366" t="s">
        <v>34</v>
      </c>
      <c r="I458" s="366"/>
      <c r="J458" s="366" t="s">
        <v>608</v>
      </c>
      <c r="K458" s="367" t="s">
        <v>48</v>
      </c>
      <c r="L458" s="368"/>
      <c r="M458" s="368"/>
      <c r="N458" s="367">
        <v>493228</v>
      </c>
      <c r="O458" s="367" t="s">
        <v>1323</v>
      </c>
      <c r="P458" s="371">
        <v>43579</v>
      </c>
      <c r="Q458" s="372">
        <v>187959478.58000001</v>
      </c>
      <c r="R458" s="372">
        <v>132306279.84055555</v>
      </c>
      <c r="S458" s="367">
        <v>15</v>
      </c>
      <c r="T458" s="369">
        <v>9.7170916581435396E-2</v>
      </c>
      <c r="U458" s="369">
        <v>1.0929700665690287</v>
      </c>
      <c r="V458" s="369">
        <v>0.11977415581514195</v>
      </c>
      <c r="W458" s="369">
        <v>1.0992522773797906</v>
      </c>
      <c r="X458" s="369">
        <v>0.18236562575800019</v>
      </c>
      <c r="Y458" s="369">
        <v>1.282356865396141</v>
      </c>
      <c r="Z458" s="369">
        <v>0.19259790604503957</v>
      </c>
      <c r="AA458" s="369">
        <v>1.0524635239324043</v>
      </c>
      <c r="AB458" s="369">
        <v>1.9376423700449002E-3</v>
      </c>
      <c r="AC458" s="373">
        <v>5.01113872601438</v>
      </c>
      <c r="AD458" s="575">
        <v>31611340000182</v>
      </c>
      <c r="AE458" s="370" t="s">
        <v>1594</v>
      </c>
      <c r="AF458" s="370" t="s">
        <v>2329</v>
      </c>
      <c r="AG458" s="374" t="s">
        <v>59</v>
      </c>
      <c r="AH458" s="374" t="s">
        <v>2318</v>
      </c>
      <c r="AI458" s="374">
        <v>50000</v>
      </c>
      <c r="AJ458" s="374">
        <v>50000</v>
      </c>
      <c r="AK458" s="374">
        <v>50000</v>
      </c>
      <c r="AL458" s="369">
        <v>5.0000000000000001E-3</v>
      </c>
      <c r="AM458" s="369">
        <v>0.1</v>
      </c>
      <c r="AN458" s="369" t="s">
        <v>64</v>
      </c>
      <c r="AO458" s="367" t="s">
        <v>1326</v>
      </c>
      <c r="AP458" s="370" t="s">
        <v>13</v>
      </c>
      <c r="AQ458" s="376" t="s">
        <v>670</v>
      </c>
      <c r="AR458" s="369" t="s">
        <v>34</v>
      </c>
      <c r="AS458" s="369" t="s">
        <v>34</v>
      </c>
      <c r="AT458" s="369"/>
      <c r="AW458" s="711"/>
      <c r="AX458" s="711"/>
      <c r="AY458" s="712"/>
      <c r="AZ458" s="712"/>
      <c r="BA458" s="712"/>
      <c r="BB458" s="713"/>
      <c r="BC458" s="712"/>
      <c r="BD458" s="712"/>
      <c r="BE458" s="712"/>
      <c r="BF458" s="712"/>
      <c r="BG458" s="713"/>
      <c r="BH458" s="713"/>
      <c r="BI458" s="714"/>
      <c r="BJ458" s="714"/>
      <c r="BK458" s="714"/>
      <c r="BL458" s="713"/>
      <c r="BM458" s="713"/>
      <c r="BN458" s="713"/>
      <c r="BO458" s="713"/>
      <c r="BP458" s="713"/>
      <c r="BQ458" s="713"/>
      <c r="BR458" s="713"/>
      <c r="BS458" s="713"/>
      <c r="BT458" s="716"/>
      <c r="BU458" s="717"/>
      <c r="BV458" s="715"/>
      <c r="BW458" s="718"/>
    </row>
    <row r="459" spans="2:75" ht="15.75" customHeight="1">
      <c r="B459" s="363" t="s">
        <v>1629</v>
      </c>
      <c r="C459" s="364">
        <v>9639909000169</v>
      </c>
      <c r="D459" s="365" t="s">
        <v>11</v>
      </c>
      <c r="E459" s="365" t="s">
        <v>620</v>
      </c>
      <c r="F459" s="365" t="s">
        <v>674</v>
      </c>
      <c r="G459" s="366" t="s">
        <v>740</v>
      </c>
      <c r="H459" s="366" t="s">
        <v>34</v>
      </c>
      <c r="I459" s="366" t="s">
        <v>1306</v>
      </c>
      <c r="J459" s="366" t="s">
        <v>608</v>
      </c>
      <c r="K459" s="367" t="s">
        <v>48</v>
      </c>
      <c r="L459" s="368"/>
      <c r="M459" s="368"/>
      <c r="N459" s="367">
        <v>219746</v>
      </c>
      <c r="O459" s="367" t="s">
        <v>1323</v>
      </c>
      <c r="P459" s="371">
        <v>39759</v>
      </c>
      <c r="Q459" s="372">
        <v>256897225.63999999</v>
      </c>
      <c r="R459" s="372">
        <v>273494234.46579379</v>
      </c>
      <c r="S459" s="367">
        <v>0</v>
      </c>
      <c r="T459" s="369">
        <v>8.6881888201987501E-2</v>
      </c>
      <c r="U459" s="369">
        <v>0.97723996513079359</v>
      </c>
      <c r="V459" s="369">
        <v>0.10665343302731789</v>
      </c>
      <c r="W459" s="369">
        <v>0.97883410947681837</v>
      </c>
      <c r="X459" s="369">
        <v>0.13443556836468784</v>
      </c>
      <c r="Y459" s="369">
        <v>0.94532274560699081</v>
      </c>
      <c r="Z459" s="369">
        <v>0.16449031436985795</v>
      </c>
      <c r="AA459" s="369">
        <v>0.89886779908170489</v>
      </c>
      <c r="AB459" s="369">
        <v>1.4076253476562862E-3</v>
      </c>
      <c r="AC459" s="373">
        <v>-1.4795036003625739</v>
      </c>
      <c r="AD459" s="575">
        <v>9639924000107</v>
      </c>
      <c r="AE459" s="370" t="s">
        <v>1594</v>
      </c>
      <c r="AF459" s="370" t="s">
        <v>2329</v>
      </c>
      <c r="AG459" s="374" t="s">
        <v>59</v>
      </c>
      <c r="AH459" s="374" t="s">
        <v>2321</v>
      </c>
      <c r="AI459" s="374">
        <v>100</v>
      </c>
      <c r="AJ459" s="374">
        <v>1</v>
      </c>
      <c r="AK459" s="374">
        <v>100</v>
      </c>
      <c r="AL459" s="369">
        <v>4.0000000000000001E-3</v>
      </c>
      <c r="AM459" s="369" t="s">
        <v>34</v>
      </c>
      <c r="AN459" s="369" t="s">
        <v>64</v>
      </c>
      <c r="AO459" s="367" t="s">
        <v>1326</v>
      </c>
      <c r="AP459" s="370" t="s">
        <v>11</v>
      </c>
      <c r="AQ459" s="376" t="s">
        <v>664</v>
      </c>
      <c r="AR459" s="369" t="s">
        <v>34</v>
      </c>
      <c r="AS459" s="369" t="s">
        <v>34</v>
      </c>
      <c r="AT459" s="369"/>
      <c r="AW459" s="711"/>
      <c r="AX459" s="711"/>
      <c r="AY459" s="712"/>
      <c r="AZ459" s="712"/>
      <c r="BA459" s="712"/>
      <c r="BB459" s="713"/>
      <c r="BC459" s="712"/>
      <c r="BD459" s="712"/>
      <c r="BE459" s="712"/>
      <c r="BF459" s="712"/>
      <c r="BG459" s="713"/>
      <c r="BH459" s="713"/>
      <c r="BI459" s="714"/>
      <c r="BJ459" s="714"/>
      <c r="BK459" s="714"/>
      <c r="BL459" s="713"/>
      <c r="BM459" s="713"/>
      <c r="BN459" s="713"/>
      <c r="BO459" s="713"/>
      <c r="BP459" s="713"/>
      <c r="BQ459" s="713"/>
      <c r="BR459" s="713"/>
      <c r="BS459" s="713"/>
      <c r="BT459" s="716"/>
      <c r="BU459" s="717"/>
      <c r="BV459" s="715"/>
      <c r="BW459" s="718"/>
    </row>
    <row r="460" spans="2:75" ht="15.75" customHeight="1">
      <c r="B460" s="363" t="s">
        <v>1630</v>
      </c>
      <c r="C460" s="364">
        <v>5586710000169</v>
      </c>
      <c r="D460" s="365" t="s">
        <v>14</v>
      </c>
      <c r="E460" s="365" t="s">
        <v>607</v>
      </c>
      <c r="F460" s="365"/>
      <c r="G460" s="366"/>
      <c r="H460" s="366" t="s">
        <v>34</v>
      </c>
      <c r="I460" s="366"/>
      <c r="J460" s="366" t="s">
        <v>608</v>
      </c>
      <c r="K460" s="367" t="s">
        <v>48</v>
      </c>
      <c r="L460" s="368"/>
      <c r="M460" s="368"/>
      <c r="N460" s="367">
        <v>147753</v>
      </c>
      <c r="O460" s="367" t="s">
        <v>1323</v>
      </c>
      <c r="P460" s="371">
        <v>38496</v>
      </c>
      <c r="Q460" s="372">
        <v>74291735.379999995</v>
      </c>
      <c r="R460" s="372">
        <v>89715417.148650795</v>
      </c>
      <c r="S460" s="367">
        <v>31</v>
      </c>
      <c r="T460" s="369">
        <v>-7.4094936144628365E-2</v>
      </c>
      <c r="U460" s="369">
        <v>-0.83341343417866232</v>
      </c>
      <c r="V460" s="369">
        <v>-0.20486764489656861</v>
      </c>
      <c r="W460" s="369">
        <v>-1.8802155079394609</v>
      </c>
      <c r="X460" s="369">
        <v>-9.4033619519052536E-2</v>
      </c>
      <c r="Y460" s="369">
        <v>-0.66122470760099183</v>
      </c>
      <c r="Z460" s="369">
        <v>-0.10554576306551144</v>
      </c>
      <c r="AA460" s="369">
        <v>-0.57676154436531457</v>
      </c>
      <c r="AB460" s="369">
        <v>0.24853822282295221</v>
      </c>
      <c r="AC460" s="373">
        <v>-1.2143918383315089</v>
      </c>
      <c r="AD460" s="575">
        <v>14781411000176</v>
      </c>
      <c r="AE460" s="370" t="s">
        <v>2427</v>
      </c>
      <c r="AF460" s="370" t="s">
        <v>2329</v>
      </c>
      <c r="AG460" s="374" t="s">
        <v>59</v>
      </c>
      <c r="AH460" s="374" t="s">
        <v>2318</v>
      </c>
      <c r="AI460" s="374">
        <v>50000</v>
      </c>
      <c r="AJ460" s="374">
        <v>50000</v>
      </c>
      <c r="AK460" s="374">
        <v>50000</v>
      </c>
      <c r="AL460" s="369">
        <v>0.02</v>
      </c>
      <c r="AM460" s="369">
        <v>0.2</v>
      </c>
      <c r="AN460" s="369" t="s">
        <v>2390</v>
      </c>
      <c r="AO460" s="367" t="s">
        <v>1326</v>
      </c>
      <c r="AP460" s="370" t="s">
        <v>718</v>
      </c>
      <c r="AQ460" s="376" t="s">
        <v>661</v>
      </c>
      <c r="AR460" s="369" t="s">
        <v>34</v>
      </c>
      <c r="AS460" s="369" t="s">
        <v>34</v>
      </c>
      <c r="AT460" s="369"/>
      <c r="AW460" s="711"/>
      <c r="AX460" s="711"/>
      <c r="AY460" s="712"/>
      <c r="AZ460" s="712"/>
      <c r="BA460" s="712"/>
      <c r="BB460" s="713"/>
      <c r="BC460" s="712"/>
      <c r="BD460" s="712"/>
      <c r="BE460" s="712"/>
      <c r="BF460" s="712"/>
      <c r="BG460" s="713"/>
      <c r="BH460" s="713"/>
      <c r="BI460" s="714"/>
      <c r="BJ460" s="714"/>
      <c r="BK460" s="714"/>
      <c r="BL460" s="713"/>
      <c r="BM460" s="713"/>
      <c r="BN460" s="713"/>
      <c r="BO460" s="713"/>
      <c r="BP460" s="713"/>
      <c r="BQ460" s="713"/>
      <c r="BR460" s="713"/>
      <c r="BS460" s="713"/>
      <c r="BT460" s="716"/>
      <c r="BU460" s="717"/>
      <c r="BV460" s="715"/>
      <c r="BW460" s="718"/>
    </row>
    <row r="461" spans="2:75" ht="15.75" customHeight="1">
      <c r="B461" s="363" t="s">
        <v>1631</v>
      </c>
      <c r="C461" s="364">
        <v>18197429000186</v>
      </c>
      <c r="D461" s="365" t="s">
        <v>13</v>
      </c>
      <c r="E461" s="365" t="s">
        <v>615</v>
      </c>
      <c r="F461" s="365" t="s">
        <v>619</v>
      </c>
      <c r="G461" s="366"/>
      <c r="H461" s="366" t="s">
        <v>34</v>
      </c>
      <c r="I461" s="366"/>
      <c r="J461" s="366" t="s">
        <v>611</v>
      </c>
      <c r="K461" s="367" t="s">
        <v>48</v>
      </c>
      <c r="L461" s="368"/>
      <c r="M461" s="368"/>
      <c r="N461" s="367">
        <v>343889</v>
      </c>
      <c r="O461" s="367" t="s">
        <v>1323</v>
      </c>
      <c r="P461" s="371">
        <v>41494</v>
      </c>
      <c r="Q461" s="372">
        <v>11588609.17</v>
      </c>
      <c r="R461" s="372">
        <v>16017374.352976184</v>
      </c>
      <c r="S461" s="367">
        <v>48</v>
      </c>
      <c r="T461" s="369">
        <v>3.2320205885854048E-3</v>
      </c>
      <c r="U461" s="369">
        <v>3.6353488081983874E-2</v>
      </c>
      <c r="V461" s="369">
        <v>2.3341736631513843E-2</v>
      </c>
      <c r="W461" s="369">
        <v>0.21422365263664925</v>
      </c>
      <c r="X461" s="369">
        <v>3.0137627659444055E-2</v>
      </c>
      <c r="Y461" s="369">
        <v>0.21192148232543381</v>
      </c>
      <c r="Z461" s="369">
        <v>0.51527160275960271</v>
      </c>
      <c r="AA461" s="369">
        <v>2.8157344903627872</v>
      </c>
      <c r="AB461" s="369">
        <v>0.16358944455556054</v>
      </c>
      <c r="AC461" s="373">
        <v>-0.40999441813783993</v>
      </c>
      <c r="AD461" s="575">
        <v>15212548000172</v>
      </c>
      <c r="AE461" s="370" t="s">
        <v>2427</v>
      </c>
      <c r="AF461" s="370" t="s">
        <v>2329</v>
      </c>
      <c r="AG461" s="374" t="s">
        <v>59</v>
      </c>
      <c r="AH461" s="374" t="s">
        <v>728</v>
      </c>
      <c r="AI461" s="374">
        <v>500000</v>
      </c>
      <c r="AJ461" s="374">
        <v>100000</v>
      </c>
      <c r="AK461" s="374">
        <v>500000</v>
      </c>
      <c r="AL461" s="369">
        <v>0</v>
      </c>
      <c r="AM461" s="369" t="s">
        <v>34</v>
      </c>
      <c r="AN461" s="369" t="s">
        <v>2330</v>
      </c>
      <c r="AO461" s="367" t="s">
        <v>1326</v>
      </c>
      <c r="AP461" s="370" t="s">
        <v>13</v>
      </c>
      <c r="AQ461" s="376" t="s">
        <v>681</v>
      </c>
      <c r="AR461" s="369" t="s">
        <v>34</v>
      </c>
      <c r="AS461" s="369" t="s">
        <v>34</v>
      </c>
      <c r="AT461" s="369"/>
      <c r="AW461" s="711"/>
      <c r="AX461" s="711"/>
      <c r="AY461" s="712"/>
      <c r="AZ461" s="712"/>
      <c r="BA461" s="712"/>
      <c r="BB461" s="712"/>
      <c r="BC461" s="712"/>
      <c r="BD461" s="712"/>
      <c r="BE461" s="712"/>
      <c r="BF461" s="712"/>
      <c r="BG461" s="713"/>
      <c r="BH461" s="713"/>
      <c r="BI461" s="714"/>
      <c r="BJ461" s="714"/>
      <c r="BK461" s="714"/>
      <c r="BL461" s="218"/>
      <c r="BM461" s="713"/>
      <c r="BN461" s="713"/>
      <c r="BO461" s="713"/>
      <c r="BP461" s="713"/>
      <c r="BQ461" s="713"/>
      <c r="BR461" s="713"/>
      <c r="BS461" s="713"/>
      <c r="BT461" s="713"/>
      <c r="BU461" s="713"/>
      <c r="BV461" s="715"/>
      <c r="BW461" s="712"/>
    </row>
    <row r="462" spans="2:75" ht="15.75" customHeight="1">
      <c r="B462" s="363" t="s">
        <v>1632</v>
      </c>
      <c r="C462" s="364">
        <v>16929562000154</v>
      </c>
      <c r="D462" s="365" t="s">
        <v>14</v>
      </c>
      <c r="E462" s="365" t="s">
        <v>614</v>
      </c>
      <c r="F462" s="365"/>
      <c r="G462" s="366"/>
      <c r="H462" s="366" t="s">
        <v>1340</v>
      </c>
      <c r="I462" s="366" t="s">
        <v>34</v>
      </c>
      <c r="J462" s="366" t="s">
        <v>608</v>
      </c>
      <c r="K462" s="367" t="s">
        <v>48</v>
      </c>
      <c r="L462" s="368"/>
      <c r="M462" s="368"/>
      <c r="N462" s="367">
        <v>321303</v>
      </c>
      <c r="O462" s="367" t="s">
        <v>1323</v>
      </c>
      <c r="P462" s="371">
        <v>41261</v>
      </c>
      <c r="Q462" s="372">
        <v>30933139.09</v>
      </c>
      <c r="R462" s="372">
        <v>34927317.280674629</v>
      </c>
      <c r="S462" s="367">
        <v>31</v>
      </c>
      <c r="T462" s="369">
        <v>-8.593312534218045E-2</v>
      </c>
      <c r="U462" s="369">
        <v>-0.96656836253072465</v>
      </c>
      <c r="V462" s="369">
        <v>-0.22959686995784612</v>
      </c>
      <c r="W462" s="369">
        <v>-2.1071731248096781</v>
      </c>
      <c r="X462" s="369">
        <v>-0.12284265764463564</v>
      </c>
      <c r="Y462" s="369">
        <v>-0.86380382673183498</v>
      </c>
      <c r="Z462" s="369">
        <v>-0.12284345929860008</v>
      </c>
      <c r="AA462" s="369">
        <v>-0.67128590710231861</v>
      </c>
      <c r="AB462" s="369">
        <v>0.25868062239495998</v>
      </c>
      <c r="AC462" s="373">
        <v>-1.278981235768154</v>
      </c>
      <c r="AD462" s="575">
        <v>16929553000163</v>
      </c>
      <c r="AE462" s="370" t="s">
        <v>2427</v>
      </c>
      <c r="AF462" s="370" t="s">
        <v>2329</v>
      </c>
      <c r="AG462" s="374" t="s">
        <v>59</v>
      </c>
      <c r="AH462" s="374" t="s">
        <v>2318</v>
      </c>
      <c r="AI462" s="374">
        <v>50000</v>
      </c>
      <c r="AJ462" s="374">
        <v>50000</v>
      </c>
      <c r="AK462" s="374">
        <v>50000</v>
      </c>
      <c r="AL462" s="369">
        <v>0.02</v>
      </c>
      <c r="AM462" s="369">
        <v>0.2</v>
      </c>
      <c r="AN462" s="369" t="s">
        <v>2349</v>
      </c>
      <c r="AO462" s="367" t="s">
        <v>1326</v>
      </c>
      <c r="AP462" s="370" t="s">
        <v>718</v>
      </c>
      <c r="AQ462" s="376" t="s">
        <v>661</v>
      </c>
      <c r="AR462" s="369" t="s">
        <v>34</v>
      </c>
      <c r="AS462" s="369" t="s">
        <v>34</v>
      </c>
      <c r="AT462" s="369"/>
      <c r="AW462" s="711"/>
      <c r="AX462" s="711"/>
      <c r="AY462" s="712"/>
      <c r="AZ462" s="712"/>
      <c r="BA462" s="712"/>
      <c r="BB462" s="713"/>
      <c r="BC462" s="712"/>
      <c r="BD462" s="712"/>
      <c r="BE462" s="712"/>
      <c r="BF462" s="712"/>
      <c r="BG462" s="713"/>
      <c r="BH462" s="713"/>
      <c r="BI462" s="714"/>
      <c r="BJ462" s="714"/>
      <c r="BK462" s="714"/>
      <c r="BL462" s="713"/>
      <c r="BM462" s="713"/>
      <c r="BN462" s="713"/>
      <c r="BO462" s="713"/>
      <c r="BP462" s="713"/>
      <c r="BQ462" s="713"/>
      <c r="BR462" s="713"/>
      <c r="BS462" s="713"/>
      <c r="BT462" s="716"/>
      <c r="BU462" s="717"/>
      <c r="BV462" s="715"/>
      <c r="BW462" s="718"/>
    </row>
    <row r="463" spans="2:75" ht="15.75" customHeight="1">
      <c r="B463" s="363" t="s">
        <v>1633</v>
      </c>
      <c r="C463" s="364">
        <v>14485349000175</v>
      </c>
      <c r="D463" s="365" t="s">
        <v>14</v>
      </c>
      <c r="E463" s="365" t="s">
        <v>607</v>
      </c>
      <c r="F463" s="365"/>
      <c r="G463" s="366"/>
      <c r="H463" s="366" t="s">
        <v>34</v>
      </c>
      <c r="I463" s="366" t="s">
        <v>34</v>
      </c>
      <c r="J463" s="366" t="s">
        <v>611</v>
      </c>
      <c r="K463" s="367" t="s">
        <v>48</v>
      </c>
      <c r="L463" s="368"/>
      <c r="M463" s="368"/>
      <c r="N463" s="367">
        <v>308404</v>
      </c>
      <c r="O463" s="367" t="s">
        <v>1323</v>
      </c>
      <c r="P463" s="371">
        <v>41106</v>
      </c>
      <c r="Q463" s="372">
        <v>66870452.469999999</v>
      </c>
      <c r="R463" s="372">
        <v>195367873.95242083</v>
      </c>
      <c r="S463" s="367">
        <v>5</v>
      </c>
      <c r="T463" s="369">
        <v>-0.25375538655737773</v>
      </c>
      <c r="U463" s="369">
        <v>-2.8542186437588279</v>
      </c>
      <c r="V463" s="369">
        <v>-0.20379642204590842</v>
      </c>
      <c r="W463" s="369">
        <v>-1.8703841369716965</v>
      </c>
      <c r="X463" s="369">
        <v>-9.968923411818309E-2</v>
      </c>
      <c r="Y463" s="369">
        <v>-0.70099380432130154</v>
      </c>
      <c r="Z463" s="369">
        <v>0.40664012591437615</v>
      </c>
      <c r="AA463" s="369">
        <v>2.2221108665224949</v>
      </c>
      <c r="AB463" s="369">
        <v>0.21338576449957744</v>
      </c>
      <c r="AC463" s="373">
        <v>-1.4458812997913144</v>
      </c>
      <c r="AD463" s="575">
        <v>25682017000105</v>
      </c>
      <c r="AE463" s="370" t="s">
        <v>2427</v>
      </c>
      <c r="AF463" s="370" t="s">
        <v>2329</v>
      </c>
      <c r="AG463" s="374" t="s">
        <v>59</v>
      </c>
      <c r="AH463" s="374" t="s">
        <v>2318</v>
      </c>
      <c r="AI463" s="374">
        <v>25000</v>
      </c>
      <c r="AJ463" s="374">
        <v>5000</v>
      </c>
      <c r="AK463" s="374">
        <v>25000</v>
      </c>
      <c r="AL463" s="369">
        <v>1.4999999999999999E-2</v>
      </c>
      <c r="AM463" s="369">
        <v>0.1</v>
      </c>
      <c r="AN463" s="369" t="s">
        <v>2330</v>
      </c>
      <c r="AO463" s="367" t="s">
        <v>1326</v>
      </c>
      <c r="AP463" s="370" t="s">
        <v>718</v>
      </c>
      <c r="AQ463" s="376" t="s">
        <v>689</v>
      </c>
      <c r="AR463" s="369" t="s">
        <v>34</v>
      </c>
      <c r="AS463" s="369" t="s">
        <v>34</v>
      </c>
      <c r="AT463" s="369"/>
      <c r="AW463" s="711"/>
      <c r="AX463" s="711"/>
      <c r="AY463" s="712"/>
      <c r="AZ463" s="712"/>
      <c r="BA463" s="712"/>
      <c r="BB463" s="713"/>
      <c r="BC463" s="712"/>
      <c r="BD463" s="712"/>
      <c r="BE463" s="712"/>
      <c r="BF463" s="712"/>
      <c r="BG463" s="713"/>
      <c r="BH463" s="713"/>
      <c r="BI463" s="714"/>
      <c r="BJ463" s="714"/>
      <c r="BK463" s="714"/>
      <c r="BL463" s="713"/>
      <c r="BM463" s="713"/>
      <c r="BN463" s="713"/>
      <c r="BO463" s="713"/>
      <c r="BP463" s="713"/>
      <c r="BQ463" s="713"/>
      <c r="BR463" s="713"/>
      <c r="BS463" s="713"/>
      <c r="BT463" s="716"/>
      <c r="BU463" s="717"/>
      <c r="BV463" s="715"/>
      <c r="BW463" s="718"/>
    </row>
    <row r="464" spans="2:75" ht="15.75" customHeight="1">
      <c r="B464" s="363" t="s">
        <v>1634</v>
      </c>
      <c r="C464" s="364">
        <v>1221890000124</v>
      </c>
      <c r="D464" s="365" t="s">
        <v>13</v>
      </c>
      <c r="E464" s="365" t="s">
        <v>615</v>
      </c>
      <c r="F464" s="365" t="s">
        <v>619</v>
      </c>
      <c r="G464" s="366" t="s">
        <v>34</v>
      </c>
      <c r="H464" s="366" t="s">
        <v>1340</v>
      </c>
      <c r="I464" s="366" t="s">
        <v>34</v>
      </c>
      <c r="J464" s="366" t="s">
        <v>611</v>
      </c>
      <c r="K464" s="367" t="s">
        <v>48</v>
      </c>
      <c r="L464" s="368"/>
      <c r="M464" s="368"/>
      <c r="N464" s="367">
        <v>40177</v>
      </c>
      <c r="O464" s="367" t="s">
        <v>1326</v>
      </c>
      <c r="P464" s="371">
        <v>35250</v>
      </c>
      <c r="Q464" s="372">
        <v>855185209.17999995</v>
      </c>
      <c r="R464" s="372">
        <v>901448903.33396745</v>
      </c>
      <c r="S464" s="367">
        <v>1</v>
      </c>
      <c r="T464" s="369">
        <v>0.11285342345145333</v>
      </c>
      <c r="U464" s="369">
        <v>1.2693655476523826</v>
      </c>
      <c r="V464" s="369">
        <v>8.415453978698717E-2</v>
      </c>
      <c r="W464" s="369">
        <v>0.77234582772153437</v>
      </c>
      <c r="X464" s="369">
        <v>0.16361372594527324</v>
      </c>
      <c r="Y464" s="369">
        <v>1.1504974353959885</v>
      </c>
      <c r="Z464" s="369">
        <v>0.17697236452909459</v>
      </c>
      <c r="AA464" s="369">
        <v>0.9670767571449308</v>
      </c>
      <c r="AB464" s="369">
        <v>8.2542842627447141E-2</v>
      </c>
      <c r="AC464" s="373">
        <v>-0.23309138069213739</v>
      </c>
      <c r="AD464" s="575">
        <v>7455507000189</v>
      </c>
      <c r="AE464" s="370" t="s">
        <v>2427</v>
      </c>
      <c r="AF464" s="370" t="s">
        <v>2329</v>
      </c>
      <c r="AG464" s="374" t="s">
        <v>59</v>
      </c>
      <c r="AH464" s="374" t="s">
        <v>2321</v>
      </c>
      <c r="AI464" s="374">
        <v>5000</v>
      </c>
      <c r="AJ464" s="374">
        <v>2000</v>
      </c>
      <c r="AK464" s="374">
        <v>5000</v>
      </c>
      <c r="AL464" s="369">
        <v>1.4999999999999999E-2</v>
      </c>
      <c r="AM464" s="369">
        <v>0.2</v>
      </c>
      <c r="AN464" s="369" t="s">
        <v>64</v>
      </c>
      <c r="AO464" s="367" t="s">
        <v>1326</v>
      </c>
      <c r="AP464" s="370" t="s">
        <v>13</v>
      </c>
      <c r="AQ464" s="376" t="s">
        <v>666</v>
      </c>
      <c r="AR464" s="369" t="s">
        <v>34</v>
      </c>
      <c r="AS464" s="369" t="s">
        <v>34</v>
      </c>
      <c r="AT464" s="369"/>
      <c r="AW464" s="711"/>
      <c r="AX464" s="711"/>
      <c r="AY464" s="712"/>
      <c r="AZ464" s="712"/>
      <c r="BA464" s="712"/>
      <c r="BB464" s="713"/>
      <c r="BC464" s="712"/>
      <c r="BD464" s="712"/>
      <c r="BE464" s="712"/>
      <c r="BF464" s="712"/>
      <c r="BG464" s="713"/>
      <c r="BH464" s="713"/>
      <c r="BI464" s="714"/>
      <c r="BJ464" s="714"/>
      <c r="BK464" s="714"/>
      <c r="BL464" s="713"/>
      <c r="BM464" s="713"/>
      <c r="BN464" s="713"/>
      <c r="BO464" s="713"/>
      <c r="BP464" s="713"/>
      <c r="BQ464" s="713"/>
      <c r="BR464" s="713"/>
      <c r="BS464" s="713"/>
      <c r="BT464" s="716"/>
      <c r="BU464" s="717"/>
      <c r="BV464" s="715"/>
      <c r="BW464" s="718"/>
    </row>
    <row r="465" spans="2:75" ht="15.75" customHeight="1">
      <c r="B465" s="363" t="s">
        <v>180</v>
      </c>
      <c r="C465" s="364">
        <v>18558694000142</v>
      </c>
      <c r="D465" s="365" t="s">
        <v>14</v>
      </c>
      <c r="E465" s="365" t="s">
        <v>614</v>
      </c>
      <c r="F465" s="365"/>
      <c r="G465" s="366"/>
      <c r="H465" s="366" t="s">
        <v>1340</v>
      </c>
      <c r="I465" s="366" t="s">
        <v>34</v>
      </c>
      <c r="J465" s="366" t="s">
        <v>608</v>
      </c>
      <c r="K465" s="367" t="s">
        <v>48</v>
      </c>
      <c r="L465" s="368"/>
      <c r="M465" s="368" t="s">
        <v>34</v>
      </c>
      <c r="N465" s="367">
        <v>344435</v>
      </c>
      <c r="O465" s="367" t="s">
        <v>1323</v>
      </c>
      <c r="P465" s="371">
        <v>41509</v>
      </c>
      <c r="Q465" s="372">
        <v>85173321.640000001</v>
      </c>
      <c r="R465" s="372">
        <v>88076253.807976112</v>
      </c>
      <c r="S465" s="367">
        <v>40</v>
      </c>
      <c r="T465" s="369">
        <v>-4.766291805367473E-3</v>
      </c>
      <c r="U465" s="369">
        <v>-6.1614784459340273E-2</v>
      </c>
      <c r="V465" s="369">
        <v>-0.11390591305002273</v>
      </c>
      <c r="W465" s="369">
        <v>-1.1166588191117743</v>
      </c>
      <c r="X465" s="369">
        <v>1.0984028529492429E-2</v>
      </c>
      <c r="Y465" s="369">
        <v>8.3293883703803862E-2</v>
      </c>
      <c r="Z465" s="369">
        <v>0.36021529710756139</v>
      </c>
      <c r="AA465" s="369">
        <v>2.047580526330647</v>
      </c>
      <c r="AB465" s="369">
        <v>0.21036980683513459</v>
      </c>
      <c r="AC465" s="373">
        <v>-0.93146012773170539</v>
      </c>
      <c r="AD465" s="575">
        <v>0</v>
      </c>
      <c r="AE465" s="370" t="s">
        <v>2428</v>
      </c>
      <c r="AF465" s="370" t="s">
        <v>743</v>
      </c>
      <c r="AG465" s="374" t="s">
        <v>743</v>
      </c>
      <c r="AH465" s="374" t="s">
        <v>2321</v>
      </c>
      <c r="AI465" s="374">
        <v>1000</v>
      </c>
      <c r="AJ465" s="374">
        <v>0</v>
      </c>
      <c r="AK465" s="374">
        <v>1000</v>
      </c>
      <c r="AL465" s="369">
        <v>0.02</v>
      </c>
      <c r="AM465" s="369">
        <v>0.2</v>
      </c>
      <c r="AN465" s="369" t="s">
        <v>668</v>
      </c>
      <c r="AO465" s="367" t="s">
        <v>1326</v>
      </c>
      <c r="AP465" s="370" t="s">
        <v>718</v>
      </c>
      <c r="AQ465" s="376" t="s">
        <v>661</v>
      </c>
      <c r="AR465" s="369">
        <v>4.0000000000000001E-3</v>
      </c>
      <c r="AS465" s="369">
        <v>4.0000000000000001E-3</v>
      </c>
      <c r="AT465" s="369"/>
      <c r="AW465" s="711"/>
      <c r="AX465" s="711"/>
      <c r="AY465" s="712"/>
      <c r="AZ465" s="712"/>
      <c r="BA465" s="712"/>
      <c r="BB465" s="713"/>
      <c r="BC465" s="712"/>
      <c r="BD465" s="712"/>
      <c r="BE465" s="712"/>
      <c r="BF465" s="712"/>
      <c r="BG465" s="713"/>
      <c r="BH465" s="713"/>
      <c r="BI465" s="714"/>
      <c r="BJ465" s="714"/>
      <c r="BK465" s="714"/>
      <c r="BL465" s="713"/>
      <c r="BM465" s="713"/>
      <c r="BN465" s="713"/>
      <c r="BO465" s="713"/>
      <c r="BP465" s="713"/>
      <c r="BQ465" s="713"/>
      <c r="BR465" s="713"/>
      <c r="BS465" s="713"/>
      <c r="BT465" s="716"/>
      <c r="BU465" s="717"/>
      <c r="BV465" s="715"/>
      <c r="BW465" s="718"/>
    </row>
    <row r="466" spans="2:75" ht="15.75" customHeight="1">
      <c r="B466" s="363" t="s">
        <v>1393</v>
      </c>
      <c r="C466" s="364">
        <v>18956729000100</v>
      </c>
      <c r="D466" s="365" t="s">
        <v>13</v>
      </c>
      <c r="E466" s="365" t="s">
        <v>616</v>
      </c>
      <c r="F466" s="365" t="s">
        <v>617</v>
      </c>
      <c r="G466" s="366" t="s">
        <v>34</v>
      </c>
      <c r="H466" s="366" t="s">
        <v>1340</v>
      </c>
      <c r="I466" s="366" t="s">
        <v>34</v>
      </c>
      <c r="J466" s="366" t="s">
        <v>608</v>
      </c>
      <c r="K466" s="367" t="s">
        <v>48</v>
      </c>
      <c r="L466" s="368"/>
      <c r="M466" s="368" t="s">
        <v>1421</v>
      </c>
      <c r="N466" s="367">
        <v>352691</v>
      </c>
      <c r="O466" s="367" t="s">
        <v>1323</v>
      </c>
      <c r="P466" s="371">
        <v>41579</v>
      </c>
      <c r="Q466" s="372">
        <v>171472496.72999999</v>
      </c>
      <c r="R466" s="372">
        <v>223634643.09630981</v>
      </c>
      <c r="S466" s="367">
        <v>3</v>
      </c>
      <c r="T466" s="369">
        <v>0.12163598683071908</v>
      </c>
      <c r="U466" s="369">
        <v>1.5724121428390154</v>
      </c>
      <c r="V466" s="369">
        <v>0.10366133145380774</v>
      </c>
      <c r="W466" s="369">
        <v>1.0162276642998216</v>
      </c>
      <c r="X466" s="369">
        <v>0.23082748137724263</v>
      </c>
      <c r="Y466" s="369">
        <v>1.7504067235308296</v>
      </c>
      <c r="Z466" s="369">
        <v>0.39822312170356633</v>
      </c>
      <c r="AA466" s="369">
        <v>2.2636293230249538</v>
      </c>
      <c r="AB466" s="369">
        <v>0.10953873543332432</v>
      </c>
      <c r="AC466" s="373">
        <v>6.8234462814633343E-2</v>
      </c>
      <c r="AD466" s="575">
        <v>0</v>
      </c>
      <c r="AE466" s="370" t="s">
        <v>2428</v>
      </c>
      <c r="AF466" s="370" t="s">
        <v>743</v>
      </c>
      <c r="AG466" s="374" t="s">
        <v>743</v>
      </c>
      <c r="AH466" s="374" t="s">
        <v>2321</v>
      </c>
      <c r="AI466" s="374">
        <v>2000</v>
      </c>
      <c r="AJ466" s="374">
        <v>0</v>
      </c>
      <c r="AK466" s="374">
        <v>1000</v>
      </c>
      <c r="AL466" s="369">
        <v>1.3000000000000001E-2</v>
      </c>
      <c r="AM466" s="369">
        <v>0.2</v>
      </c>
      <c r="AN466" s="369" t="s">
        <v>2330</v>
      </c>
      <c r="AO466" s="367" t="s">
        <v>1326</v>
      </c>
      <c r="AP466" s="370" t="s">
        <v>13</v>
      </c>
      <c r="AQ466" s="376" t="s">
        <v>670</v>
      </c>
      <c r="AR466" s="369">
        <v>2.5999999999999999E-3</v>
      </c>
      <c r="AS466" s="369">
        <v>2.5999999999999999E-3</v>
      </c>
      <c r="AT466" s="369"/>
      <c r="AW466" s="711"/>
      <c r="AX466" s="711"/>
      <c r="AY466" s="712"/>
      <c r="AZ466" s="712"/>
      <c r="BA466" s="712"/>
      <c r="BB466" s="713"/>
      <c r="BC466" s="712"/>
      <c r="BD466" s="712"/>
      <c r="BE466" s="712"/>
      <c r="BF466" s="712"/>
      <c r="BG466" s="713"/>
      <c r="BH466" s="713"/>
      <c r="BI466" s="714"/>
      <c r="BJ466" s="714"/>
      <c r="BK466" s="714"/>
      <c r="BL466" s="713"/>
      <c r="BM466" s="713"/>
      <c r="BN466" s="713"/>
      <c r="BO466" s="713"/>
      <c r="BP466" s="713"/>
      <c r="BQ466" s="713"/>
      <c r="BR466" s="713"/>
      <c r="BS466" s="713"/>
      <c r="BT466" s="716"/>
      <c r="BU466" s="717"/>
      <c r="BV466" s="715"/>
      <c r="BW466" s="718"/>
    </row>
    <row r="467" spans="2:75" ht="15.75" customHeight="1">
      <c r="B467" s="363" t="s">
        <v>181</v>
      </c>
      <c r="C467" s="364">
        <v>34702572000134</v>
      </c>
      <c r="D467" s="365" t="s">
        <v>13</v>
      </c>
      <c r="E467" s="365" t="s">
        <v>616</v>
      </c>
      <c r="F467" s="365" t="s">
        <v>610</v>
      </c>
      <c r="G467" s="366" t="s">
        <v>34</v>
      </c>
      <c r="H467" s="366" t="s">
        <v>1340</v>
      </c>
      <c r="I467" s="366" t="s">
        <v>34</v>
      </c>
      <c r="J467" s="366" t="s">
        <v>611</v>
      </c>
      <c r="K467" s="367" t="s">
        <v>48</v>
      </c>
      <c r="L467" s="368" t="s">
        <v>717</v>
      </c>
      <c r="M467" s="368" t="s">
        <v>34</v>
      </c>
      <c r="N467" s="367">
        <v>530042</v>
      </c>
      <c r="O467" s="367" t="s">
        <v>1323</v>
      </c>
      <c r="P467" s="371">
        <v>43887</v>
      </c>
      <c r="Q467" s="372">
        <v>160338500.55000001</v>
      </c>
      <c r="R467" s="372">
        <v>110361540.92940481</v>
      </c>
      <c r="S467" s="367">
        <v>18</v>
      </c>
      <c r="T467" s="369">
        <v>9.2332971482482096E-2</v>
      </c>
      <c r="U467" s="369">
        <v>1.1936063440297333</v>
      </c>
      <c r="V467" s="369">
        <v>0.1816583617502463</v>
      </c>
      <c r="W467" s="369">
        <v>1.7808593626278741</v>
      </c>
      <c r="X467" s="369">
        <v>0.47422000030213551</v>
      </c>
      <c r="Y467" s="369">
        <v>3.5960964093571217</v>
      </c>
      <c r="Z467" s="369" t="s">
        <v>1424</v>
      </c>
      <c r="AA467" s="369" t="s">
        <v>1424</v>
      </c>
      <c r="AB467" s="369">
        <v>8.8774218113997064E-2</v>
      </c>
      <c r="AC467" s="373">
        <v>0.83069020759402035</v>
      </c>
      <c r="AD467" s="575">
        <v>41036284000153</v>
      </c>
      <c r="AE467" s="370" t="s">
        <v>2429</v>
      </c>
      <c r="AF467" s="370" t="s">
        <v>2326</v>
      </c>
      <c r="AG467" s="374" t="s">
        <v>1459</v>
      </c>
      <c r="AH467" s="374" t="s">
        <v>2318</v>
      </c>
      <c r="AI467" s="374">
        <v>10000</v>
      </c>
      <c r="AJ467" s="374">
        <v>1000</v>
      </c>
      <c r="AK467" s="374">
        <v>0</v>
      </c>
      <c r="AL467" s="369">
        <v>0.02</v>
      </c>
      <c r="AM467" s="369">
        <v>0.2</v>
      </c>
      <c r="AN467" s="369" t="s">
        <v>2335</v>
      </c>
      <c r="AO467" s="367" t="s">
        <v>1326</v>
      </c>
      <c r="AP467" s="370" t="s">
        <v>13</v>
      </c>
      <c r="AQ467" s="376" t="s">
        <v>670</v>
      </c>
      <c r="AR467" s="369">
        <v>4.0000000000000001E-3</v>
      </c>
      <c r="AS467" s="369">
        <v>4.0000000000000001E-3</v>
      </c>
      <c r="AT467" s="369"/>
      <c r="AW467" s="711"/>
      <c r="AX467" s="711"/>
      <c r="AY467" s="712"/>
      <c r="AZ467" s="712"/>
      <c r="BA467" s="712"/>
      <c r="BB467" s="713"/>
      <c r="BC467" s="712"/>
      <c r="BD467" s="712"/>
      <c r="BE467" s="712"/>
      <c r="BF467" s="712"/>
      <c r="BG467" s="713"/>
      <c r="BH467" s="713"/>
      <c r="BI467" s="714"/>
      <c r="BJ467" s="714"/>
      <c r="BK467" s="714"/>
      <c r="BL467" s="218"/>
      <c r="BM467" s="713"/>
      <c r="BN467" s="713"/>
      <c r="BO467" s="713"/>
      <c r="BP467" s="713"/>
      <c r="BQ467" s="713"/>
      <c r="BR467" s="713"/>
      <c r="BS467" s="713"/>
      <c r="BT467" s="716"/>
      <c r="BU467" s="717"/>
      <c r="BV467" s="715"/>
      <c r="BW467" s="718"/>
    </row>
    <row r="468" spans="2:75" ht="15.75" customHeight="1">
      <c r="B468" s="363" t="s">
        <v>1635</v>
      </c>
      <c r="C468" s="364">
        <v>37128109000119</v>
      </c>
      <c r="D468" s="365" t="s">
        <v>14</v>
      </c>
      <c r="E468" s="365" t="s">
        <v>614</v>
      </c>
      <c r="F468" s="365" t="s">
        <v>1319</v>
      </c>
      <c r="G468" s="366"/>
      <c r="H468" s="366" t="s">
        <v>867</v>
      </c>
      <c r="I468" s="366" t="s">
        <v>34</v>
      </c>
      <c r="J468" s="366" t="s">
        <v>608</v>
      </c>
      <c r="K468" s="367" t="s">
        <v>48</v>
      </c>
      <c r="L468" s="368"/>
      <c r="M468" s="368"/>
      <c r="N468" s="367">
        <v>553794</v>
      </c>
      <c r="O468" s="367" t="s">
        <v>1323</v>
      </c>
      <c r="P468" s="371">
        <v>44109</v>
      </c>
      <c r="Q468" s="372">
        <v>31673948.789999999</v>
      </c>
      <c r="R468" s="372">
        <v>45363107.936547622</v>
      </c>
      <c r="S468" s="367">
        <v>12</v>
      </c>
      <c r="T468" s="369">
        <v>5.9698158052556849E-2</v>
      </c>
      <c r="U468" s="369">
        <v>0.67147971920249649</v>
      </c>
      <c r="V468" s="369">
        <v>-9.4300198766301802E-2</v>
      </c>
      <c r="W468" s="369">
        <v>-0.86545972748254107</v>
      </c>
      <c r="X468" s="369" t="s">
        <v>1424</v>
      </c>
      <c r="Y468" s="369" t="s">
        <v>1424</v>
      </c>
      <c r="Z468" s="369" t="s">
        <v>1424</v>
      </c>
      <c r="AA468" s="369" t="s">
        <v>1424</v>
      </c>
      <c r="AB468" s="369">
        <v>0.21390980235453769</v>
      </c>
      <c r="AC468" s="373">
        <v>-0.83965436615065336</v>
      </c>
      <c r="AD468" s="575">
        <v>31963459000114</v>
      </c>
      <c r="AE468" s="370" t="s">
        <v>2430</v>
      </c>
      <c r="AF468" s="370" t="s">
        <v>2326</v>
      </c>
      <c r="AG468" s="374" t="s">
        <v>1459</v>
      </c>
      <c r="AH468" s="374" t="s">
        <v>2327</v>
      </c>
      <c r="AI468" s="374">
        <v>200</v>
      </c>
      <c r="AJ468" s="374" t="s">
        <v>1436</v>
      </c>
      <c r="AK468" s="374">
        <v>200</v>
      </c>
      <c r="AL468" s="369">
        <v>1.8500000000000003E-2</v>
      </c>
      <c r="AM468" s="369">
        <v>0.2</v>
      </c>
      <c r="AN468" s="369" t="s">
        <v>34</v>
      </c>
      <c r="AO468" s="367" t="s">
        <v>1323</v>
      </c>
      <c r="AP468" s="370" t="s">
        <v>13</v>
      </c>
      <c r="AQ468" s="376" t="s">
        <v>2385</v>
      </c>
      <c r="AR468" s="369" t="s">
        <v>34</v>
      </c>
      <c r="AS468" s="369" t="s">
        <v>34</v>
      </c>
      <c r="AT468" s="369"/>
      <c r="AW468" s="711"/>
      <c r="AX468" s="711"/>
      <c r="AY468" s="712"/>
      <c r="AZ468" s="712"/>
      <c r="BA468" s="712"/>
      <c r="BB468" s="713"/>
      <c r="BC468" s="712"/>
      <c r="BD468" s="712"/>
      <c r="BE468" s="712"/>
      <c r="BF468" s="712"/>
      <c r="BG468" s="713"/>
      <c r="BH468" s="713"/>
      <c r="BI468" s="714"/>
      <c r="BJ468" s="714"/>
      <c r="BK468" s="714"/>
      <c r="BL468" s="218"/>
      <c r="BM468" s="713"/>
      <c r="BN468" s="713"/>
      <c r="BO468" s="713"/>
      <c r="BP468" s="713"/>
      <c r="BQ468" s="713"/>
      <c r="BR468" s="713"/>
      <c r="BS468" s="713"/>
      <c r="BT468" s="716"/>
      <c r="BU468" s="717"/>
      <c r="BV468" s="715"/>
      <c r="BW468" s="718"/>
    </row>
    <row r="469" spans="2:75" ht="15.75" customHeight="1">
      <c r="B469" s="363" t="s">
        <v>182</v>
      </c>
      <c r="C469" s="364">
        <v>30858733000122</v>
      </c>
      <c r="D469" s="365" t="s">
        <v>14</v>
      </c>
      <c r="E469" s="365" t="s">
        <v>607</v>
      </c>
      <c r="F469" s="365"/>
      <c r="G469" s="366"/>
      <c r="H469" s="366" t="s">
        <v>34</v>
      </c>
      <c r="I469" s="366" t="s">
        <v>34</v>
      </c>
      <c r="J469" s="366" t="s">
        <v>608</v>
      </c>
      <c r="K469" s="367" t="s">
        <v>48</v>
      </c>
      <c r="L469" s="368"/>
      <c r="M469" s="368" t="s">
        <v>34</v>
      </c>
      <c r="N469" s="367">
        <v>497673</v>
      </c>
      <c r="O469" s="367" t="s">
        <v>1323</v>
      </c>
      <c r="P469" s="371">
        <v>43621</v>
      </c>
      <c r="Q469" s="372">
        <v>176442924.84</v>
      </c>
      <c r="R469" s="372">
        <v>231484493.1188888</v>
      </c>
      <c r="S469" s="367">
        <v>17</v>
      </c>
      <c r="T469" s="369">
        <v>6.3752240000668481E-2</v>
      </c>
      <c r="U469" s="369">
        <v>0.82413764973805903</v>
      </c>
      <c r="V469" s="369">
        <v>-0.15078374145231777</v>
      </c>
      <c r="W469" s="369">
        <v>-1.4781848471506249</v>
      </c>
      <c r="X469" s="369">
        <v>-5.2331590186521004E-2</v>
      </c>
      <c r="Y469" s="369">
        <v>-0.39683995496983915</v>
      </c>
      <c r="Z469" s="369">
        <v>8.7159153576918946E-2</v>
      </c>
      <c r="AA469" s="369">
        <v>0.49544088490575983</v>
      </c>
      <c r="AB469" s="369">
        <v>0.21872591687248263</v>
      </c>
      <c r="AC469" s="373">
        <v>-1.0818352140337038</v>
      </c>
      <c r="AD469" s="575">
        <v>31635364000171</v>
      </c>
      <c r="AE469" s="370" t="s">
        <v>2430</v>
      </c>
      <c r="AF469" s="370" t="s">
        <v>2326</v>
      </c>
      <c r="AG469" s="374" t="s">
        <v>1459</v>
      </c>
      <c r="AH469" s="374" t="s">
        <v>2321</v>
      </c>
      <c r="AI469" s="374">
        <v>500</v>
      </c>
      <c r="AJ469" s="374">
        <v>100</v>
      </c>
      <c r="AK469" s="374">
        <v>100</v>
      </c>
      <c r="AL469" s="369">
        <v>1.8500000000000003E-2</v>
      </c>
      <c r="AM469" s="369">
        <v>0.2</v>
      </c>
      <c r="AN469" s="369" t="s">
        <v>2368</v>
      </c>
      <c r="AO469" s="367" t="s">
        <v>1326</v>
      </c>
      <c r="AP469" s="370" t="s">
        <v>718</v>
      </c>
      <c r="AQ469" s="376" t="s">
        <v>672</v>
      </c>
      <c r="AR469" s="369">
        <v>4.3166666666666657E-3</v>
      </c>
      <c r="AS469" s="369">
        <v>4.3166666666666657E-3</v>
      </c>
      <c r="AT469" s="369"/>
      <c r="AW469" s="711"/>
      <c r="AX469" s="711"/>
      <c r="AY469" s="712"/>
      <c r="AZ469" s="712"/>
      <c r="BA469" s="712"/>
      <c r="BB469" s="713"/>
      <c r="BC469" s="712"/>
      <c r="BD469" s="712"/>
      <c r="BE469" s="712"/>
      <c r="BF469" s="712"/>
      <c r="BG469" s="713"/>
      <c r="BH469" s="713"/>
      <c r="BI469" s="714"/>
      <c r="BJ469" s="714"/>
      <c r="BK469" s="714"/>
      <c r="BL469" s="218"/>
      <c r="BM469" s="713"/>
      <c r="BN469" s="713"/>
      <c r="BO469" s="713"/>
      <c r="BP469" s="713"/>
      <c r="BQ469" s="713"/>
      <c r="BR469" s="713"/>
      <c r="BS469" s="713"/>
      <c r="BT469" s="716"/>
      <c r="BU469" s="717"/>
      <c r="BV469" s="715"/>
      <c r="BW469" s="718"/>
    </row>
    <row r="470" spans="2:75" ht="15.75" customHeight="1">
      <c r="B470" s="363" t="s">
        <v>42</v>
      </c>
      <c r="C470" s="364">
        <v>35432385000140</v>
      </c>
      <c r="D470" s="365" t="s">
        <v>13</v>
      </c>
      <c r="E470" s="365" t="s">
        <v>616</v>
      </c>
      <c r="F470" s="365" t="s">
        <v>619</v>
      </c>
      <c r="G470" s="366" t="s">
        <v>34</v>
      </c>
      <c r="H470" s="366" t="s">
        <v>867</v>
      </c>
      <c r="I470" s="366" t="s">
        <v>34</v>
      </c>
      <c r="J470" s="366" t="s">
        <v>611</v>
      </c>
      <c r="K470" s="367" t="s">
        <v>48</v>
      </c>
      <c r="L470" s="368" t="s">
        <v>1341</v>
      </c>
      <c r="M470" s="368" t="s">
        <v>1421</v>
      </c>
      <c r="N470" s="367">
        <v>518174</v>
      </c>
      <c r="O470" s="367" t="s">
        <v>1323</v>
      </c>
      <c r="P470" s="371">
        <v>43812</v>
      </c>
      <c r="Q470" s="372">
        <v>275704942.38</v>
      </c>
      <c r="R470" s="372">
        <v>509456336.94119078</v>
      </c>
      <c r="S470" s="367">
        <v>32</v>
      </c>
      <c r="T470" s="369">
        <v>-2.2602085514360826E-2</v>
      </c>
      <c r="U470" s="369">
        <v>-0.29218157095011316</v>
      </c>
      <c r="V470" s="369">
        <v>-1.7183388121116749E-2</v>
      </c>
      <c r="W470" s="369">
        <v>-0.16845466028825876</v>
      </c>
      <c r="X470" s="369">
        <v>6.2139612027473756E-2</v>
      </c>
      <c r="Y470" s="369">
        <v>0.47121596632042495</v>
      </c>
      <c r="Z470" s="369" t="s">
        <v>1424</v>
      </c>
      <c r="AA470" s="369" t="s">
        <v>1424</v>
      </c>
      <c r="AB470" s="369">
        <v>5.505618242627526E-2</v>
      </c>
      <c r="AC470" s="373">
        <v>-2.0519760939576344</v>
      </c>
      <c r="AD470" s="575">
        <v>32785900000188</v>
      </c>
      <c r="AE470" s="370" t="s">
        <v>2430</v>
      </c>
      <c r="AF470" s="370" t="s">
        <v>2326</v>
      </c>
      <c r="AG470" s="374" t="s">
        <v>1459</v>
      </c>
      <c r="AH470" s="374" t="s">
        <v>2318</v>
      </c>
      <c r="AI470" s="374">
        <v>500</v>
      </c>
      <c r="AJ470" s="374">
        <v>100</v>
      </c>
      <c r="AK470" s="374">
        <v>100</v>
      </c>
      <c r="AL470" s="369">
        <v>1.3500000000000002E-2</v>
      </c>
      <c r="AM470" s="369">
        <v>0.15</v>
      </c>
      <c r="AN470" s="369" t="s">
        <v>34</v>
      </c>
      <c r="AO470" s="367" t="s">
        <v>1326</v>
      </c>
      <c r="AP470" s="370" t="s">
        <v>13</v>
      </c>
      <c r="AQ470" s="376" t="s">
        <v>670</v>
      </c>
      <c r="AR470" s="369">
        <v>3.1499999999999996E-3</v>
      </c>
      <c r="AS470" s="369">
        <v>3.1499999999999996E-3</v>
      </c>
      <c r="AT470" s="369"/>
      <c r="AW470" s="711"/>
      <c r="AX470" s="711"/>
      <c r="AY470" s="712"/>
      <c r="AZ470" s="712"/>
      <c r="BA470" s="712"/>
      <c r="BB470" s="713"/>
      <c r="BC470" s="712"/>
      <c r="BD470" s="712"/>
      <c r="BE470" s="712"/>
      <c r="BF470" s="712"/>
      <c r="BG470" s="713"/>
      <c r="BH470" s="713"/>
      <c r="BI470" s="714"/>
      <c r="BJ470" s="714"/>
      <c r="BK470" s="714"/>
      <c r="BL470" s="713"/>
      <c r="BM470" s="713"/>
      <c r="BN470" s="713"/>
      <c r="BO470" s="713"/>
      <c r="BP470" s="713"/>
      <c r="BQ470" s="713"/>
      <c r="BR470" s="713"/>
      <c r="BS470" s="713"/>
      <c r="BT470" s="716"/>
      <c r="BU470" s="717"/>
      <c r="BV470" s="715"/>
      <c r="BW470" s="718"/>
    </row>
    <row r="471" spans="2:75" ht="15.75" customHeight="1">
      <c r="B471" s="363" t="s">
        <v>44</v>
      </c>
      <c r="C471" s="364">
        <v>30317454000151</v>
      </c>
      <c r="D471" s="365" t="s">
        <v>14</v>
      </c>
      <c r="E471" s="365" t="s">
        <v>614</v>
      </c>
      <c r="F471" s="365" t="s">
        <v>1319</v>
      </c>
      <c r="G471" s="366"/>
      <c r="H471" s="366" t="s">
        <v>867</v>
      </c>
      <c r="I471" s="366" t="s">
        <v>34</v>
      </c>
      <c r="J471" s="366" t="s">
        <v>608</v>
      </c>
      <c r="K471" s="367" t="s">
        <v>48</v>
      </c>
      <c r="L471" s="368" t="s">
        <v>1341</v>
      </c>
      <c r="M471" s="368" t="s">
        <v>34</v>
      </c>
      <c r="N471" s="367">
        <v>466999</v>
      </c>
      <c r="O471" s="367" t="s">
        <v>1323</v>
      </c>
      <c r="P471" s="371">
        <v>43250</v>
      </c>
      <c r="Q471" s="372">
        <v>919600065.28999996</v>
      </c>
      <c r="R471" s="372">
        <v>1280131051.1292856</v>
      </c>
      <c r="S471" s="367">
        <v>32</v>
      </c>
      <c r="T471" s="369">
        <v>2.224417102388565E-2</v>
      </c>
      <c r="U471" s="369">
        <v>0.28755474047350066</v>
      </c>
      <c r="V471" s="369">
        <v>-7.4490509258922311E-2</v>
      </c>
      <c r="W471" s="369">
        <v>-0.73025606728224435</v>
      </c>
      <c r="X471" s="369">
        <v>8.9518285016707555E-3</v>
      </c>
      <c r="Y471" s="369">
        <v>6.7883341722257559E-2</v>
      </c>
      <c r="Z471" s="369">
        <v>0.26898999762645048</v>
      </c>
      <c r="AA471" s="369">
        <v>1.5290263499086847</v>
      </c>
      <c r="AB471" s="369">
        <v>0.10942341614756879</v>
      </c>
      <c r="AC471" s="373">
        <v>-1.5405820092033824</v>
      </c>
      <c r="AD471" s="575">
        <v>30317436000170</v>
      </c>
      <c r="AE471" s="370" t="s">
        <v>2430</v>
      </c>
      <c r="AF471" s="370" t="s">
        <v>2326</v>
      </c>
      <c r="AG471" s="374" t="s">
        <v>1459</v>
      </c>
      <c r="AH471" s="374" t="s">
        <v>2321</v>
      </c>
      <c r="AI471" s="374">
        <v>500</v>
      </c>
      <c r="AJ471" s="374">
        <v>100</v>
      </c>
      <c r="AK471" s="374">
        <v>100</v>
      </c>
      <c r="AL471" s="369">
        <v>1.8500000000000003E-2</v>
      </c>
      <c r="AM471" s="369">
        <v>0.2</v>
      </c>
      <c r="AN471" s="369" t="s">
        <v>2349</v>
      </c>
      <c r="AO471" s="367" t="s">
        <v>1326</v>
      </c>
      <c r="AP471" s="370" t="s">
        <v>13</v>
      </c>
      <c r="AQ471" s="376" t="s">
        <v>670</v>
      </c>
      <c r="AR471" s="369">
        <v>4.6249999999999998E-3</v>
      </c>
      <c r="AS471" s="369">
        <v>4.6249999999999998E-3</v>
      </c>
      <c r="AT471" s="369"/>
      <c r="AW471" s="711"/>
      <c r="AX471" s="711"/>
      <c r="AY471" s="712"/>
      <c r="AZ471" s="712"/>
      <c r="BA471" s="712"/>
      <c r="BB471" s="713"/>
      <c r="BC471" s="712"/>
      <c r="BD471" s="712"/>
      <c r="BE471" s="712"/>
      <c r="BF471" s="712"/>
      <c r="BG471" s="713"/>
      <c r="BH471" s="713"/>
      <c r="BI471" s="714"/>
      <c r="BJ471" s="714"/>
      <c r="BK471" s="714"/>
      <c r="BL471" s="713"/>
      <c r="BM471" s="713"/>
      <c r="BN471" s="713"/>
      <c r="BO471" s="713"/>
      <c r="BP471" s="713"/>
      <c r="BQ471" s="713"/>
      <c r="BR471" s="713"/>
      <c r="BS471" s="713"/>
      <c r="BT471" s="716"/>
      <c r="BU471" s="717"/>
      <c r="BV471" s="715"/>
      <c r="BW471" s="718"/>
    </row>
    <row r="472" spans="2:75" ht="15.75" customHeight="1">
      <c r="B472" s="363" t="s">
        <v>183</v>
      </c>
      <c r="C472" s="364">
        <v>40920066000114</v>
      </c>
      <c r="D472" s="365" t="s">
        <v>14</v>
      </c>
      <c r="E472" s="365" t="s">
        <v>614</v>
      </c>
      <c r="F472" s="365" t="s">
        <v>610</v>
      </c>
      <c r="G472" s="366"/>
      <c r="H472" s="366" t="s">
        <v>867</v>
      </c>
      <c r="I472" s="366" t="s">
        <v>34</v>
      </c>
      <c r="J472" s="366" t="s">
        <v>608</v>
      </c>
      <c r="K472" s="367" t="s">
        <v>48</v>
      </c>
      <c r="L472" s="368" t="s">
        <v>1341</v>
      </c>
      <c r="M472" s="368" t="s">
        <v>34</v>
      </c>
      <c r="N472" s="367">
        <v>588849</v>
      </c>
      <c r="O472" s="367" t="s">
        <v>1323</v>
      </c>
      <c r="P472" s="371">
        <v>44277</v>
      </c>
      <c r="Q472" s="372">
        <v>110252563.78</v>
      </c>
      <c r="R472" s="372">
        <v>55398032.074920669</v>
      </c>
      <c r="S472" s="367">
        <v>32</v>
      </c>
      <c r="T472" s="369">
        <v>0.1008306491902784</v>
      </c>
      <c r="U472" s="369">
        <v>1.3034574823467759</v>
      </c>
      <c r="V472" s="369">
        <v>0.12992078833859289</v>
      </c>
      <c r="W472" s="369">
        <v>1.2736581464434777</v>
      </c>
      <c r="X472" s="369" t="s">
        <v>1424</v>
      </c>
      <c r="Y472" s="369" t="s">
        <v>1424</v>
      </c>
      <c r="Z472" s="369" t="s">
        <v>1424</v>
      </c>
      <c r="AA472" s="369" t="s">
        <v>1424</v>
      </c>
      <c r="AB472" s="369">
        <v>0.10230597832481304</v>
      </c>
      <c r="AC472" s="373">
        <v>0.29551165184830996</v>
      </c>
      <c r="AD472" s="575">
        <v>0</v>
      </c>
      <c r="AE472" s="370" t="s">
        <v>2431</v>
      </c>
      <c r="AF472" s="370" t="s">
        <v>2317</v>
      </c>
      <c r="AG472" s="374" t="s">
        <v>1458</v>
      </c>
      <c r="AH472" s="374" t="s">
        <v>2321</v>
      </c>
      <c r="AI472" s="374">
        <v>500</v>
      </c>
      <c r="AJ472" s="374">
        <v>500</v>
      </c>
      <c r="AK472" s="374">
        <v>500</v>
      </c>
      <c r="AL472" s="369">
        <v>1.8000000000000002E-2</v>
      </c>
      <c r="AM472" s="369">
        <v>0.2</v>
      </c>
      <c r="AN472" s="369" t="s">
        <v>34</v>
      </c>
      <c r="AO472" s="367" t="s">
        <v>1326</v>
      </c>
      <c r="AP472" s="370" t="s">
        <v>13</v>
      </c>
      <c r="AQ472" s="376" t="s">
        <v>676</v>
      </c>
      <c r="AR472" s="369">
        <v>4.0000000000000001E-3</v>
      </c>
      <c r="AS472" s="369">
        <v>4.0000000000000001E-3</v>
      </c>
      <c r="AT472" s="369"/>
      <c r="AW472" s="711"/>
      <c r="AX472" s="711"/>
      <c r="AY472" s="712"/>
      <c r="AZ472" s="712"/>
      <c r="BA472" s="712"/>
      <c r="BB472" s="713"/>
      <c r="BC472" s="712"/>
      <c r="BD472" s="712"/>
      <c r="BE472" s="712"/>
      <c r="BF472" s="712"/>
      <c r="BG472" s="713"/>
      <c r="BH472" s="713"/>
      <c r="BI472" s="714"/>
      <c r="BJ472" s="714"/>
      <c r="BK472" s="714"/>
      <c r="BL472" s="713"/>
      <c r="BM472" s="713"/>
      <c r="BN472" s="713"/>
      <c r="BO472" s="713"/>
      <c r="BP472" s="713"/>
      <c r="BQ472" s="713"/>
      <c r="BR472" s="713"/>
      <c r="BS472" s="713"/>
      <c r="BT472" s="716"/>
      <c r="BU472" s="717"/>
      <c r="BV472" s="715"/>
      <c r="BW472" s="718"/>
    </row>
    <row r="473" spans="2:75" ht="15.75" customHeight="1">
      <c r="B473" s="363" t="s">
        <v>481</v>
      </c>
      <c r="C473" s="364">
        <v>29250121000173</v>
      </c>
      <c r="D473" s="365" t="s">
        <v>11</v>
      </c>
      <c r="E473" s="365" t="s">
        <v>620</v>
      </c>
      <c r="F473" s="365" t="s">
        <v>665</v>
      </c>
      <c r="G473" s="366" t="s">
        <v>740</v>
      </c>
      <c r="H473" s="366" t="s">
        <v>34</v>
      </c>
      <c r="I473" s="366"/>
      <c r="J473" s="366" t="s">
        <v>608</v>
      </c>
      <c r="K473" s="367" t="s">
        <v>48</v>
      </c>
      <c r="L473" s="368"/>
      <c r="M473" s="368" t="s">
        <v>34</v>
      </c>
      <c r="N473" s="367">
        <v>470473</v>
      </c>
      <c r="O473" s="367" t="s">
        <v>1323</v>
      </c>
      <c r="P473" s="371">
        <v>43283</v>
      </c>
      <c r="Q473" s="372">
        <v>373298074.62</v>
      </c>
      <c r="R473" s="372">
        <v>253030408.26285723</v>
      </c>
      <c r="S473" s="367">
        <v>30</v>
      </c>
      <c r="T473" s="369">
        <v>9.2309093492847216E-2</v>
      </c>
      <c r="U473" s="369">
        <v>1.1932976685971843</v>
      </c>
      <c r="V473" s="369">
        <v>0.12544997417051262</v>
      </c>
      <c r="W473" s="369">
        <v>1.2298292183771689</v>
      </c>
      <c r="X473" s="369">
        <v>0.18877596823759579</v>
      </c>
      <c r="Y473" s="369">
        <v>1.4315224602918868</v>
      </c>
      <c r="Z473" s="369">
        <v>0.21941061250721661</v>
      </c>
      <c r="AA473" s="369">
        <v>1.2472010518362455</v>
      </c>
      <c r="AB473" s="369">
        <v>2.3810284367875613E-3</v>
      </c>
      <c r="AC473" s="373">
        <v>8.845505335871815</v>
      </c>
      <c r="AD473" s="575">
        <v>0</v>
      </c>
      <c r="AE473" s="370" t="s">
        <v>2432</v>
      </c>
      <c r="AF473" s="370" t="s">
        <v>743</v>
      </c>
      <c r="AG473" s="374" t="s">
        <v>743</v>
      </c>
      <c r="AH473" s="374" t="s">
        <v>2321</v>
      </c>
      <c r="AI473" s="374">
        <v>500</v>
      </c>
      <c r="AJ473" s="374">
        <v>500</v>
      </c>
      <c r="AK473" s="374">
        <v>500</v>
      </c>
      <c r="AL473" s="369">
        <v>4.0000000000000001E-3</v>
      </c>
      <c r="AM473" s="369">
        <v>0.1</v>
      </c>
      <c r="AN473" s="369" t="s">
        <v>64</v>
      </c>
      <c r="AO473" s="367" t="s">
        <v>1326</v>
      </c>
      <c r="AP473" s="370" t="s">
        <v>11</v>
      </c>
      <c r="AQ473" s="376" t="s">
        <v>664</v>
      </c>
      <c r="AR473" s="369">
        <v>5.3333333333333336E-4</v>
      </c>
      <c r="AS473" s="369">
        <v>5.3333333333333336E-4</v>
      </c>
      <c r="AT473" s="369"/>
      <c r="AW473" s="711"/>
      <c r="AX473" s="711"/>
      <c r="AY473" s="712"/>
      <c r="AZ473" s="712"/>
      <c r="BA473" s="712"/>
      <c r="BB473" s="713"/>
      <c r="BC473" s="712"/>
      <c r="BD473" s="712"/>
      <c r="BE473" s="712"/>
      <c r="BF473" s="712"/>
      <c r="BG473" s="713"/>
      <c r="BH473" s="713"/>
      <c r="BI473" s="714"/>
      <c r="BJ473" s="714"/>
      <c r="BK473" s="714"/>
      <c r="BL473" s="218"/>
      <c r="BM473" s="713"/>
      <c r="BN473" s="713"/>
      <c r="BO473" s="713"/>
      <c r="BP473" s="713"/>
      <c r="BQ473" s="713"/>
      <c r="BR473" s="713"/>
      <c r="BS473" s="713"/>
      <c r="BT473" s="716"/>
      <c r="BU473" s="717"/>
      <c r="BV473" s="715"/>
      <c r="BW473" s="718"/>
    </row>
    <row r="474" spans="2:75" ht="15.75" customHeight="1">
      <c r="B474" s="363" t="s">
        <v>184</v>
      </c>
      <c r="C474" s="364">
        <v>10783480000168</v>
      </c>
      <c r="D474" s="365" t="s">
        <v>11</v>
      </c>
      <c r="E474" s="365" t="s">
        <v>620</v>
      </c>
      <c r="F474" s="365" t="s">
        <v>665</v>
      </c>
      <c r="G474" s="366" t="s">
        <v>740</v>
      </c>
      <c r="H474" s="366" t="s">
        <v>34</v>
      </c>
      <c r="I474" s="366"/>
      <c r="J474" s="366" t="s">
        <v>608</v>
      </c>
      <c r="K474" s="367" t="s">
        <v>48</v>
      </c>
      <c r="L474" s="368"/>
      <c r="M474" s="368" t="s">
        <v>1421</v>
      </c>
      <c r="N474" s="367">
        <v>259624</v>
      </c>
      <c r="O474" s="367" t="s">
        <v>1323</v>
      </c>
      <c r="P474" s="371">
        <v>39931</v>
      </c>
      <c r="Q474" s="372">
        <v>1521023677.28</v>
      </c>
      <c r="R474" s="372">
        <v>1111161828.3398409</v>
      </c>
      <c r="S474" s="367">
        <v>5</v>
      </c>
      <c r="T474" s="369">
        <v>8.6691409097946703E-2</v>
      </c>
      <c r="U474" s="369">
        <v>1.1206767659569803</v>
      </c>
      <c r="V474" s="369">
        <v>0.11919231576884171</v>
      </c>
      <c r="W474" s="369">
        <v>1.1684832420875444</v>
      </c>
      <c r="X474" s="369">
        <v>0.17320454911417671</v>
      </c>
      <c r="Y474" s="369">
        <v>1.3134415603664391</v>
      </c>
      <c r="Z474" s="369">
        <v>0.19678621082460435</v>
      </c>
      <c r="AA474" s="369">
        <v>1.1185966181068074</v>
      </c>
      <c r="AB474" s="369">
        <v>2.7708619413541304E-3</v>
      </c>
      <c r="AC474" s="373">
        <v>5.5882217377019368</v>
      </c>
      <c r="AD474" s="575">
        <v>0</v>
      </c>
      <c r="AE474" s="370" t="s">
        <v>2432</v>
      </c>
      <c r="AF474" s="370" t="s">
        <v>743</v>
      </c>
      <c r="AG474" s="374" t="s">
        <v>743</v>
      </c>
      <c r="AH474" s="374" t="s">
        <v>2321</v>
      </c>
      <c r="AI474" s="374">
        <v>100</v>
      </c>
      <c r="AJ474" s="374">
        <v>100</v>
      </c>
      <c r="AK474" s="374">
        <v>100</v>
      </c>
      <c r="AL474" s="369">
        <v>3.4999999999999996E-3</v>
      </c>
      <c r="AM474" s="369" t="s">
        <v>34</v>
      </c>
      <c r="AN474" s="369" t="s">
        <v>64</v>
      </c>
      <c r="AO474" s="367" t="s">
        <v>1326</v>
      </c>
      <c r="AP474" s="370" t="s">
        <v>11</v>
      </c>
      <c r="AQ474" s="376" t="s">
        <v>664</v>
      </c>
      <c r="AR474" s="369">
        <v>7.000000000000001E-4</v>
      </c>
      <c r="AS474" s="369">
        <v>7.000000000000001E-4</v>
      </c>
      <c r="AT474" s="369"/>
      <c r="AW474" s="711"/>
      <c r="AX474" s="711"/>
      <c r="AY474" s="712"/>
      <c r="AZ474" s="712"/>
      <c r="BA474" s="712"/>
      <c r="BB474" s="713"/>
      <c r="BC474" s="712"/>
      <c r="BD474" s="712"/>
      <c r="BE474" s="712"/>
      <c r="BF474" s="712"/>
      <c r="BG474" s="713"/>
      <c r="BH474" s="713"/>
      <c r="BI474" s="714"/>
      <c r="BJ474" s="714"/>
      <c r="BK474" s="714"/>
      <c r="BL474" s="218"/>
      <c r="BM474" s="713"/>
      <c r="BN474" s="713"/>
      <c r="BO474" s="713"/>
      <c r="BP474" s="713"/>
      <c r="BQ474" s="713"/>
      <c r="BR474" s="713"/>
      <c r="BS474" s="713"/>
      <c r="BT474" s="716"/>
      <c r="BU474" s="717"/>
      <c r="BV474" s="715"/>
      <c r="BW474" s="718"/>
    </row>
    <row r="475" spans="2:75" ht="15.75" customHeight="1">
      <c r="B475" s="363" t="s">
        <v>918</v>
      </c>
      <c r="C475" s="364">
        <v>26142614000100</v>
      </c>
      <c r="D475" s="365" t="s">
        <v>11</v>
      </c>
      <c r="E475" s="365" t="s">
        <v>621</v>
      </c>
      <c r="F475" s="365" t="s">
        <v>694</v>
      </c>
      <c r="G475" s="366" t="s">
        <v>740</v>
      </c>
      <c r="H475" s="366" t="s">
        <v>34</v>
      </c>
      <c r="I475" s="366"/>
      <c r="J475" s="366" t="s">
        <v>608</v>
      </c>
      <c r="K475" s="367" t="s">
        <v>48</v>
      </c>
      <c r="L475" s="368"/>
      <c r="M475" s="368" t="s">
        <v>34</v>
      </c>
      <c r="N475" s="367">
        <v>431923</v>
      </c>
      <c r="O475" s="367" t="s">
        <v>1323</v>
      </c>
      <c r="P475" s="371">
        <v>42675</v>
      </c>
      <c r="Q475" s="372">
        <v>85323823.939999998</v>
      </c>
      <c r="R475" s="372">
        <v>93512239.999047592</v>
      </c>
      <c r="S475" s="367">
        <v>15</v>
      </c>
      <c r="T475" s="369">
        <v>5.5720333638414887E-2</v>
      </c>
      <c r="U475" s="369">
        <v>0.72030762851473529</v>
      </c>
      <c r="V475" s="369">
        <v>8.8760415207804977E-2</v>
      </c>
      <c r="W475" s="369">
        <v>0.87014886036944405</v>
      </c>
      <c r="X475" s="369">
        <v>0.16562324054624433</v>
      </c>
      <c r="Y475" s="369">
        <v>1.2559511202711244</v>
      </c>
      <c r="Z475" s="369">
        <v>0.21253906883121698</v>
      </c>
      <c r="AA475" s="369">
        <v>1.2081409699080592</v>
      </c>
      <c r="AB475" s="369">
        <v>2.7034999100929082E-2</v>
      </c>
      <c r="AC475" s="373">
        <v>-0.43404030872130378</v>
      </c>
      <c r="AD475" s="575">
        <v>0</v>
      </c>
      <c r="AE475" s="370" t="s">
        <v>2432</v>
      </c>
      <c r="AF475" s="370" t="s">
        <v>743</v>
      </c>
      <c r="AG475" s="374" t="s">
        <v>743</v>
      </c>
      <c r="AH475" s="374" t="s">
        <v>2321</v>
      </c>
      <c r="AI475" s="374">
        <v>100</v>
      </c>
      <c r="AJ475" s="374">
        <v>0</v>
      </c>
      <c r="AK475" s="374">
        <v>100</v>
      </c>
      <c r="AL475" s="369">
        <v>7.4999999999999997E-3</v>
      </c>
      <c r="AM475" s="369" t="s">
        <v>34</v>
      </c>
      <c r="AN475" s="369" t="s">
        <v>2330</v>
      </c>
      <c r="AO475" s="367" t="s">
        <v>1326</v>
      </c>
      <c r="AP475" s="370" t="s">
        <v>13</v>
      </c>
      <c r="AQ475" s="376" t="s">
        <v>673</v>
      </c>
      <c r="AR475" s="369">
        <v>1E-3</v>
      </c>
      <c r="AS475" s="369">
        <v>1E-3</v>
      </c>
      <c r="AT475" s="369"/>
      <c r="AW475" s="711"/>
      <c r="AX475" s="711"/>
      <c r="AY475" s="712"/>
      <c r="AZ475" s="712"/>
      <c r="BA475" s="712"/>
      <c r="BB475" s="713"/>
      <c r="BC475" s="712"/>
      <c r="BD475" s="712"/>
      <c r="BE475" s="712"/>
      <c r="BF475" s="712"/>
      <c r="BG475" s="713"/>
      <c r="BH475" s="713"/>
      <c r="BI475" s="714"/>
      <c r="BJ475" s="714"/>
      <c r="BK475" s="714"/>
      <c r="BL475" s="713"/>
      <c r="BM475" s="713"/>
      <c r="BN475" s="713"/>
      <c r="BO475" s="713"/>
      <c r="BP475" s="713"/>
      <c r="BQ475" s="713"/>
      <c r="BR475" s="713"/>
      <c r="BS475" s="713"/>
      <c r="BT475" s="716"/>
      <c r="BU475" s="717"/>
      <c r="BV475" s="715"/>
      <c r="BW475" s="718"/>
    </row>
    <row r="476" spans="2:75" ht="15.75" customHeight="1">
      <c r="B476" s="363" t="s">
        <v>476</v>
      </c>
      <c r="C476" s="364">
        <v>807777000162</v>
      </c>
      <c r="D476" s="365" t="s">
        <v>11</v>
      </c>
      <c r="E476" s="365" t="s">
        <v>620</v>
      </c>
      <c r="F476" s="365" t="s">
        <v>665</v>
      </c>
      <c r="G476" s="366" t="s">
        <v>740</v>
      </c>
      <c r="H476" s="366" t="s">
        <v>34</v>
      </c>
      <c r="I476" s="366" t="s">
        <v>1306</v>
      </c>
      <c r="J476" s="366" t="s">
        <v>608</v>
      </c>
      <c r="K476" s="367" t="s">
        <v>48</v>
      </c>
      <c r="L476" s="368"/>
      <c r="M476" s="368" t="s">
        <v>1421</v>
      </c>
      <c r="N476" s="367">
        <v>19119</v>
      </c>
      <c r="O476" s="367" t="s">
        <v>1323</v>
      </c>
      <c r="P476" s="371">
        <v>34974</v>
      </c>
      <c r="Q476" s="372">
        <v>508292963.69</v>
      </c>
      <c r="R476" s="372">
        <v>335332890.36464292</v>
      </c>
      <c r="S476" s="367">
        <v>0</v>
      </c>
      <c r="T476" s="369">
        <v>7.8443038330331394E-2</v>
      </c>
      <c r="U476" s="369">
        <v>1.0140484671157268</v>
      </c>
      <c r="V476" s="369">
        <v>0.10465733630486462</v>
      </c>
      <c r="W476" s="369">
        <v>1.0259918422167515</v>
      </c>
      <c r="X476" s="369">
        <v>0.13667399648355061</v>
      </c>
      <c r="Y476" s="369">
        <v>1.0364237436081225</v>
      </c>
      <c r="Z476" s="369">
        <v>0.17315194492776609</v>
      </c>
      <c r="AA476" s="369">
        <v>0.98425178879758413</v>
      </c>
      <c r="AB476" s="369">
        <v>1.5056997745612327E-3</v>
      </c>
      <c r="AC476" s="373">
        <v>1.596533821977534</v>
      </c>
      <c r="AD476" s="575">
        <v>0</v>
      </c>
      <c r="AE476" s="370" t="s">
        <v>2432</v>
      </c>
      <c r="AF476" s="370" t="s">
        <v>743</v>
      </c>
      <c r="AG476" s="374" t="s">
        <v>743</v>
      </c>
      <c r="AH476" s="374" t="s">
        <v>2321</v>
      </c>
      <c r="AI476" s="374">
        <v>1</v>
      </c>
      <c r="AJ476" s="374">
        <v>1</v>
      </c>
      <c r="AK476" s="374">
        <v>1</v>
      </c>
      <c r="AL476" s="369">
        <v>2.5000000000000001E-3</v>
      </c>
      <c r="AM476" s="369" t="s">
        <v>34</v>
      </c>
      <c r="AN476" s="369" t="s">
        <v>64</v>
      </c>
      <c r="AO476" s="367" t="s">
        <v>1326</v>
      </c>
      <c r="AP476" s="370" t="s">
        <v>11</v>
      </c>
      <c r="AQ476" s="376" t="s">
        <v>664</v>
      </c>
      <c r="AR476" s="369">
        <v>3.3333333333333332E-4</v>
      </c>
      <c r="AS476" s="369">
        <v>3.3333333333333332E-4</v>
      </c>
      <c r="AT476" s="369"/>
      <c r="AW476" s="711"/>
      <c r="AX476" s="711"/>
      <c r="AY476" s="712"/>
      <c r="AZ476" s="712"/>
      <c r="BA476" s="712"/>
      <c r="BB476" s="713"/>
      <c r="BC476" s="712"/>
      <c r="BD476" s="712"/>
      <c r="BE476" s="712"/>
      <c r="BF476" s="712"/>
      <c r="BG476" s="713"/>
      <c r="BH476" s="713"/>
      <c r="BI476" s="714"/>
      <c r="BJ476" s="714"/>
      <c r="BK476" s="714"/>
      <c r="BL476" s="713"/>
      <c r="BM476" s="713"/>
      <c r="BN476" s="713"/>
      <c r="BO476" s="713"/>
      <c r="BP476" s="713"/>
      <c r="BQ476" s="713"/>
      <c r="BR476" s="713"/>
      <c r="BS476" s="713"/>
      <c r="BT476" s="716"/>
      <c r="BU476" s="717"/>
      <c r="BV476" s="715"/>
      <c r="BW476" s="718"/>
    </row>
    <row r="477" spans="2:75" ht="15.75" customHeight="1">
      <c r="B477" s="363" t="s">
        <v>919</v>
      </c>
      <c r="C477" s="364">
        <v>34658753000100</v>
      </c>
      <c r="D477" s="365" t="s">
        <v>14</v>
      </c>
      <c r="E477" s="365" t="s">
        <v>607</v>
      </c>
      <c r="F477" s="365"/>
      <c r="G477" s="366"/>
      <c r="H477" s="366" t="s">
        <v>34</v>
      </c>
      <c r="I477" s="366" t="s">
        <v>34</v>
      </c>
      <c r="J477" s="366" t="s">
        <v>611</v>
      </c>
      <c r="K477" s="367"/>
      <c r="L477" s="368"/>
      <c r="M477" s="368" t="s">
        <v>1421</v>
      </c>
      <c r="N477" s="367">
        <v>524433</v>
      </c>
      <c r="O477" s="367" t="s">
        <v>1323</v>
      </c>
      <c r="P477" s="371">
        <v>43857</v>
      </c>
      <c r="Q477" s="372">
        <v>27683230.050000001</v>
      </c>
      <c r="R477" s="372">
        <v>36425219.33980158</v>
      </c>
      <c r="S477" s="367">
        <v>3</v>
      </c>
      <c r="T477" s="369">
        <v>-0.24655819513092592</v>
      </c>
      <c r="U477" s="369">
        <v>-3.1873059120233012</v>
      </c>
      <c r="V477" s="369">
        <v>-0.1540122950886984</v>
      </c>
      <c r="W477" s="369">
        <v>-1.5098354682158948</v>
      </c>
      <c r="X477" s="369">
        <v>-1.7840896806556872E-3</v>
      </c>
      <c r="Y477" s="369">
        <v>-1.3529076147124534E-2</v>
      </c>
      <c r="Z477" s="369" t="s">
        <v>1424</v>
      </c>
      <c r="AA477" s="369" t="s">
        <v>1424</v>
      </c>
      <c r="AB477" s="369">
        <v>0.21940203458076654</v>
      </c>
      <c r="AC477" s="373">
        <v>-1.0956156877714833</v>
      </c>
      <c r="AD477" s="575">
        <v>0</v>
      </c>
      <c r="AE477" s="370" t="s">
        <v>2432</v>
      </c>
      <c r="AF477" s="370" t="s">
        <v>743</v>
      </c>
      <c r="AG477" s="374" t="s">
        <v>743</v>
      </c>
      <c r="AH477" s="374" t="s">
        <v>2321</v>
      </c>
      <c r="AI477" s="374">
        <v>500</v>
      </c>
      <c r="AJ477" s="374">
        <v>0</v>
      </c>
      <c r="AK477" s="374">
        <v>500</v>
      </c>
      <c r="AL477" s="369">
        <v>0.01</v>
      </c>
      <c r="AM477" s="369" t="s">
        <v>34</v>
      </c>
      <c r="AN477" s="369" t="s">
        <v>2330</v>
      </c>
      <c r="AO477" s="367" t="s">
        <v>1326</v>
      </c>
      <c r="AP477" s="370" t="s">
        <v>718</v>
      </c>
      <c r="AQ477" s="376" t="s">
        <v>661</v>
      </c>
      <c r="AR477" s="369">
        <v>1.333E-3</v>
      </c>
      <c r="AS477" s="369">
        <v>1.333E-3</v>
      </c>
      <c r="AT477" s="369"/>
      <c r="AW477" s="711"/>
      <c r="AX477" s="711"/>
      <c r="AY477" s="712"/>
      <c r="AZ477" s="712"/>
      <c r="BA477" s="712"/>
      <c r="BB477" s="713"/>
      <c r="BC477" s="712"/>
      <c r="BD477" s="712"/>
      <c r="BE477" s="712"/>
      <c r="BF477" s="712"/>
      <c r="BG477" s="713"/>
      <c r="BH477" s="713"/>
      <c r="BI477" s="714"/>
      <c r="BJ477" s="714"/>
      <c r="BK477" s="714"/>
      <c r="BL477" s="713"/>
      <c r="BM477" s="713"/>
      <c r="BN477" s="713"/>
      <c r="BO477" s="713"/>
      <c r="BP477" s="713"/>
      <c r="BQ477" s="713"/>
      <c r="BR477" s="713"/>
      <c r="BS477" s="713"/>
      <c r="BT477" s="716"/>
      <c r="BU477" s="717"/>
      <c r="BV477" s="715"/>
      <c r="BW477" s="718"/>
    </row>
    <row r="478" spans="2:75" ht="15.75" customHeight="1">
      <c r="B478" s="363" t="s">
        <v>512</v>
      </c>
      <c r="C478" s="364">
        <v>12672120000114</v>
      </c>
      <c r="D478" s="365" t="s">
        <v>13</v>
      </c>
      <c r="E478" s="365" t="s">
        <v>615</v>
      </c>
      <c r="F478" s="365" t="s">
        <v>619</v>
      </c>
      <c r="G478" s="366" t="s">
        <v>34</v>
      </c>
      <c r="H478" s="366" t="s">
        <v>1339</v>
      </c>
      <c r="I478" s="366" t="s">
        <v>34</v>
      </c>
      <c r="J478" s="366"/>
      <c r="K478" s="367" t="s">
        <v>48</v>
      </c>
      <c r="L478" s="368"/>
      <c r="M478" s="368" t="s">
        <v>1421</v>
      </c>
      <c r="N478" s="367">
        <v>403679</v>
      </c>
      <c r="O478" s="367" t="s">
        <v>1323</v>
      </c>
      <c r="P478" s="371">
        <v>42199</v>
      </c>
      <c r="Q478" s="372">
        <v>178351074.72999999</v>
      </c>
      <c r="R478" s="372">
        <v>145298474.96234128</v>
      </c>
      <c r="S478" s="367">
        <v>3</v>
      </c>
      <c r="T478" s="369">
        <v>6.167042060029515E-2</v>
      </c>
      <c r="U478" s="369">
        <v>0.79722556401707445</v>
      </c>
      <c r="V478" s="369">
        <v>9.0583148238009725E-2</v>
      </c>
      <c r="W478" s="369">
        <v>0.88801773880221357</v>
      </c>
      <c r="X478" s="369">
        <v>0.13216995250107821</v>
      </c>
      <c r="Y478" s="369">
        <v>1.0022687598819275</v>
      </c>
      <c r="Z478" s="369">
        <v>0.23054571466852281</v>
      </c>
      <c r="AA478" s="369">
        <v>1.3104965823905315</v>
      </c>
      <c r="AB478" s="369">
        <v>2.6975459011612673E-2</v>
      </c>
      <c r="AC478" s="373">
        <v>-0.37302063573785382</v>
      </c>
      <c r="AD478" s="575">
        <v>0</v>
      </c>
      <c r="AE478" s="370" t="s">
        <v>2432</v>
      </c>
      <c r="AF478" s="370" t="s">
        <v>743</v>
      </c>
      <c r="AG478" s="374" t="s">
        <v>743</v>
      </c>
      <c r="AH478" s="374" t="s">
        <v>2321</v>
      </c>
      <c r="AI478" s="374">
        <v>500</v>
      </c>
      <c r="AJ478" s="374">
        <v>500</v>
      </c>
      <c r="AK478" s="374">
        <v>500</v>
      </c>
      <c r="AL478" s="369">
        <v>5.0000000000000001E-3</v>
      </c>
      <c r="AM478" s="369" t="s">
        <v>34</v>
      </c>
      <c r="AN478" s="369" t="s">
        <v>636</v>
      </c>
      <c r="AO478" s="367" t="s">
        <v>1326</v>
      </c>
      <c r="AP478" s="370" t="s">
        <v>11</v>
      </c>
      <c r="AQ478" s="376" t="s">
        <v>678</v>
      </c>
      <c r="AR478" s="369">
        <v>6.6666666666666664E-4</v>
      </c>
      <c r="AS478" s="369">
        <v>6.6666666666666664E-4</v>
      </c>
      <c r="AT478" s="369"/>
      <c r="AW478" s="711"/>
      <c r="AX478" s="711"/>
      <c r="AY478" s="712"/>
      <c r="AZ478" s="712"/>
      <c r="BA478" s="712"/>
      <c r="BB478" s="713"/>
      <c r="BC478" s="712"/>
      <c r="BD478" s="712"/>
      <c r="BE478" s="712"/>
      <c r="BF478" s="712"/>
      <c r="BG478" s="713"/>
      <c r="BH478" s="713"/>
      <c r="BI478" s="714"/>
      <c r="BJ478" s="714"/>
      <c r="BK478" s="714"/>
      <c r="BL478" s="713"/>
      <c r="BM478" s="713"/>
      <c r="BN478" s="713"/>
      <c r="BO478" s="713"/>
      <c r="BP478" s="713"/>
      <c r="BQ478" s="713"/>
      <c r="BR478" s="713"/>
      <c r="BS478" s="713"/>
      <c r="BT478" s="716"/>
      <c r="BU478" s="717"/>
      <c r="BV478" s="715"/>
      <c r="BW478" s="718"/>
    </row>
    <row r="479" spans="2:75" ht="15.75" customHeight="1">
      <c r="B479" s="363" t="s">
        <v>920</v>
      </c>
      <c r="C479" s="364">
        <v>12265822000183</v>
      </c>
      <c r="D479" s="365" t="s">
        <v>11</v>
      </c>
      <c r="E479" s="365" t="s">
        <v>663</v>
      </c>
      <c r="F479" s="365" t="s">
        <v>674</v>
      </c>
      <c r="G479" s="366" t="s">
        <v>740</v>
      </c>
      <c r="H479" s="366" t="s">
        <v>34</v>
      </c>
      <c r="I479" s="366" t="s">
        <v>1306</v>
      </c>
      <c r="J479" s="366" t="s">
        <v>608</v>
      </c>
      <c r="K479" s="367" t="s">
        <v>48</v>
      </c>
      <c r="L479" s="368"/>
      <c r="M479" s="368" t="s">
        <v>1421</v>
      </c>
      <c r="N479" s="367">
        <v>259640</v>
      </c>
      <c r="O479" s="367" t="s">
        <v>1323</v>
      </c>
      <c r="P479" s="371">
        <v>40389</v>
      </c>
      <c r="Q479" s="372">
        <v>48950357.060000002</v>
      </c>
      <c r="R479" s="372">
        <v>36209903.546627</v>
      </c>
      <c r="S479" s="367">
        <v>0</v>
      </c>
      <c r="T479" s="369">
        <v>7.2821446844013815E-2</v>
      </c>
      <c r="U479" s="369">
        <v>0.94137705674218264</v>
      </c>
      <c r="V479" s="369">
        <v>8.8288698236010488E-2</v>
      </c>
      <c r="W479" s="369">
        <v>0.86552445674917122</v>
      </c>
      <c r="X479" s="369">
        <v>0.10771922105474707</v>
      </c>
      <c r="Y479" s="369">
        <v>0.81685442159107857</v>
      </c>
      <c r="Z479" s="369">
        <v>0.15821318215630908</v>
      </c>
      <c r="AA479" s="369">
        <v>0.89933501823307682</v>
      </c>
      <c r="AB479" s="369">
        <v>7.3207048868881904E-3</v>
      </c>
      <c r="AC479" s="373">
        <v>-1.7081290702242762</v>
      </c>
      <c r="AD479" s="575">
        <v>0</v>
      </c>
      <c r="AE479" s="370" t="s">
        <v>2432</v>
      </c>
      <c r="AF479" s="370" t="s">
        <v>743</v>
      </c>
      <c r="AG479" s="374" t="s">
        <v>743</v>
      </c>
      <c r="AH479" s="374" t="s">
        <v>2321</v>
      </c>
      <c r="AI479" s="374">
        <v>500</v>
      </c>
      <c r="AJ479" s="374">
        <v>500</v>
      </c>
      <c r="AK479" s="374">
        <v>500</v>
      </c>
      <c r="AL479" s="369">
        <v>2E-3</v>
      </c>
      <c r="AM479" s="369" t="s">
        <v>34</v>
      </c>
      <c r="AN479" s="369" t="s">
        <v>64</v>
      </c>
      <c r="AO479" s="367" t="s">
        <v>1326</v>
      </c>
      <c r="AP479" s="370" t="s">
        <v>11</v>
      </c>
      <c r="AQ479" s="376" t="s">
        <v>678</v>
      </c>
      <c r="AR479" s="369">
        <v>4.6666666666666666E-4</v>
      </c>
      <c r="AS479" s="369">
        <v>4.6666666666666666E-4</v>
      </c>
      <c r="AT479" s="369"/>
      <c r="AW479" s="711"/>
      <c r="AX479" s="711"/>
      <c r="AY479" s="712"/>
      <c r="AZ479" s="712"/>
      <c r="BA479" s="712"/>
      <c r="BB479" s="713"/>
      <c r="BC479" s="712"/>
      <c r="BD479" s="712"/>
      <c r="BE479" s="712"/>
      <c r="BF479" s="712"/>
      <c r="BG479" s="713"/>
      <c r="BH479" s="713"/>
      <c r="BI479" s="714"/>
      <c r="BJ479" s="714"/>
      <c r="BK479" s="714"/>
      <c r="BL479" s="713"/>
      <c r="BM479" s="713"/>
      <c r="BN479" s="713"/>
      <c r="BO479" s="713"/>
      <c r="BP479" s="713"/>
      <c r="BQ479" s="713"/>
      <c r="BR479" s="713"/>
      <c r="BS479" s="713"/>
      <c r="BT479" s="716"/>
      <c r="BU479" s="717"/>
      <c r="BV479" s="715"/>
      <c r="BW479" s="718"/>
    </row>
    <row r="480" spans="2:75" ht="15.75" customHeight="1">
      <c r="B480" s="363" t="s">
        <v>185</v>
      </c>
      <c r="C480" s="364">
        <v>13155995000101</v>
      </c>
      <c r="D480" s="365" t="s">
        <v>14</v>
      </c>
      <c r="E480" s="365" t="s">
        <v>607</v>
      </c>
      <c r="F480" s="365"/>
      <c r="G480" s="366"/>
      <c r="H480" s="366" t="s">
        <v>34</v>
      </c>
      <c r="I480" s="366" t="s">
        <v>34</v>
      </c>
      <c r="J480" s="366" t="s">
        <v>608</v>
      </c>
      <c r="K480" s="367" t="s">
        <v>48</v>
      </c>
      <c r="L480" s="368"/>
      <c r="M480" s="368" t="s">
        <v>1421</v>
      </c>
      <c r="N480" s="367">
        <v>289140</v>
      </c>
      <c r="O480" s="367" t="s">
        <v>1323</v>
      </c>
      <c r="P480" s="371">
        <v>40802</v>
      </c>
      <c r="Q480" s="372">
        <v>140563845.65000001</v>
      </c>
      <c r="R480" s="372">
        <v>151542825.07503977</v>
      </c>
      <c r="S480" s="367">
        <v>14</v>
      </c>
      <c r="T480" s="369">
        <v>5.6849573694760291E-2</v>
      </c>
      <c r="U480" s="369">
        <v>0.73490553512973134</v>
      </c>
      <c r="V480" s="369">
        <v>-0.11648045801563067</v>
      </c>
      <c r="W480" s="369">
        <v>-1.1418979683715971</v>
      </c>
      <c r="X480" s="369">
        <v>-2.1059589757095099E-2</v>
      </c>
      <c r="Y480" s="369">
        <v>-0.15969869482470805</v>
      </c>
      <c r="Z480" s="369">
        <v>3.0372141104899608E-3</v>
      </c>
      <c r="AA480" s="369">
        <v>1.7264509633190029E-2</v>
      </c>
      <c r="AB480" s="369">
        <v>0.21599854298955165</v>
      </c>
      <c r="AC480" s="373">
        <v>-0.91498889122752702</v>
      </c>
      <c r="AD480" s="575">
        <v>0</v>
      </c>
      <c r="AE480" s="370" t="s">
        <v>2432</v>
      </c>
      <c r="AF480" s="370" t="s">
        <v>743</v>
      </c>
      <c r="AG480" s="374" t="s">
        <v>743</v>
      </c>
      <c r="AH480" s="374" t="s">
        <v>2321</v>
      </c>
      <c r="AI480" s="374">
        <v>500</v>
      </c>
      <c r="AJ480" s="374">
        <v>500</v>
      </c>
      <c r="AK480" s="374">
        <v>500</v>
      </c>
      <c r="AL480" s="369">
        <v>0.02</v>
      </c>
      <c r="AM480" s="369">
        <v>0.2</v>
      </c>
      <c r="AN480" s="369" t="s">
        <v>668</v>
      </c>
      <c r="AO480" s="367" t="s">
        <v>1326</v>
      </c>
      <c r="AP480" s="370" t="s">
        <v>718</v>
      </c>
      <c r="AQ480" s="376" t="s">
        <v>672</v>
      </c>
      <c r="AR480" s="369">
        <v>3.3333333333333335E-3</v>
      </c>
      <c r="AS480" s="369">
        <v>3.3333333333333335E-3</v>
      </c>
      <c r="AT480" s="369"/>
      <c r="AW480" s="711"/>
      <c r="AX480" s="711"/>
      <c r="AY480" s="712"/>
      <c r="AZ480" s="712"/>
      <c r="BA480" s="712"/>
      <c r="BB480" s="713"/>
      <c r="BC480" s="712"/>
      <c r="BD480" s="712"/>
      <c r="BE480" s="712"/>
      <c r="BF480" s="712"/>
      <c r="BG480" s="713"/>
      <c r="BH480" s="713"/>
      <c r="BI480" s="714"/>
      <c r="BJ480" s="714"/>
      <c r="BK480" s="714"/>
      <c r="BL480" s="713"/>
      <c r="BM480" s="713"/>
      <c r="BN480" s="713"/>
      <c r="BO480" s="713"/>
      <c r="BP480" s="713"/>
      <c r="BQ480" s="713"/>
      <c r="BR480" s="713"/>
      <c r="BS480" s="713"/>
      <c r="BT480" s="716"/>
      <c r="BU480" s="717"/>
      <c r="BV480" s="715"/>
      <c r="BW480" s="718"/>
    </row>
    <row r="481" spans="2:75" ht="15.75" customHeight="1">
      <c r="B481" s="363" t="s">
        <v>186</v>
      </c>
      <c r="C481" s="364">
        <v>9274058000106</v>
      </c>
      <c r="D481" s="365" t="s">
        <v>13</v>
      </c>
      <c r="E481" s="365" t="s">
        <v>615</v>
      </c>
      <c r="F481" s="365" t="s">
        <v>619</v>
      </c>
      <c r="G481" s="366" t="s">
        <v>34</v>
      </c>
      <c r="H481" s="366" t="s">
        <v>1339</v>
      </c>
      <c r="I481" s="366" t="s">
        <v>34</v>
      </c>
      <c r="J481" s="366"/>
      <c r="K481" s="367" t="s">
        <v>48</v>
      </c>
      <c r="L481" s="368"/>
      <c r="M481" s="368" t="s">
        <v>1421</v>
      </c>
      <c r="N481" s="367">
        <v>223131</v>
      </c>
      <c r="O481" s="367" t="s">
        <v>1323</v>
      </c>
      <c r="P481" s="371">
        <v>39538</v>
      </c>
      <c r="Q481" s="372">
        <v>98309678.540000007</v>
      </c>
      <c r="R481" s="372">
        <v>111702866.97519842</v>
      </c>
      <c r="S481" s="367">
        <v>1</v>
      </c>
      <c r="T481" s="369">
        <v>8.0357704701044863E-2</v>
      </c>
      <c r="U481" s="369">
        <v>1.0387997329971412</v>
      </c>
      <c r="V481" s="369">
        <v>9.5969984667467756E-2</v>
      </c>
      <c r="W481" s="369">
        <v>0.9408267479659892</v>
      </c>
      <c r="X481" s="369">
        <v>0.1011171678571543</v>
      </c>
      <c r="Y481" s="369">
        <v>0.76678985286111823</v>
      </c>
      <c r="Z481" s="369">
        <v>0.16535584554399052</v>
      </c>
      <c r="AA481" s="369">
        <v>0.93993623249629088</v>
      </c>
      <c r="AB481" s="369">
        <v>1.48270265165957E-2</v>
      </c>
      <c r="AC481" s="373">
        <v>-0.3632653823103138</v>
      </c>
      <c r="AD481" s="575">
        <v>0</v>
      </c>
      <c r="AE481" s="370" t="s">
        <v>2432</v>
      </c>
      <c r="AF481" s="370" t="s">
        <v>743</v>
      </c>
      <c r="AG481" s="374" t="s">
        <v>743</v>
      </c>
      <c r="AH481" s="374" t="s">
        <v>2321</v>
      </c>
      <c r="AI481" s="374">
        <v>500</v>
      </c>
      <c r="AJ481" s="374">
        <v>0</v>
      </c>
      <c r="AK481" s="374">
        <v>0</v>
      </c>
      <c r="AL481" s="369">
        <v>0.01</v>
      </c>
      <c r="AM481" s="369">
        <v>0.2</v>
      </c>
      <c r="AN481" s="369" t="s">
        <v>64</v>
      </c>
      <c r="AO481" s="367" t="s">
        <v>1326</v>
      </c>
      <c r="AP481" s="370" t="s">
        <v>13</v>
      </c>
      <c r="AQ481" s="376" t="s">
        <v>680</v>
      </c>
      <c r="AR481" s="369">
        <v>1.3333333333333333E-3</v>
      </c>
      <c r="AS481" s="369">
        <v>1.3333333333333333E-3</v>
      </c>
      <c r="AT481" s="369"/>
      <c r="AW481" s="711"/>
      <c r="AX481" s="711"/>
      <c r="AY481" s="712"/>
      <c r="AZ481" s="712"/>
      <c r="BA481" s="712"/>
      <c r="BB481" s="713"/>
      <c r="BC481" s="712"/>
      <c r="BD481" s="712"/>
      <c r="BE481" s="712"/>
      <c r="BF481" s="712"/>
      <c r="BG481" s="713"/>
      <c r="BH481" s="713"/>
      <c r="BI481" s="714"/>
      <c r="BJ481" s="714"/>
      <c r="BK481" s="714"/>
      <c r="BL481" s="218"/>
      <c r="BM481" s="713"/>
      <c r="BN481" s="713"/>
      <c r="BO481" s="713"/>
      <c r="BP481" s="713"/>
      <c r="BQ481" s="713"/>
      <c r="BR481" s="713"/>
      <c r="BS481" s="713"/>
      <c r="BT481" s="716"/>
      <c r="BU481" s="717"/>
      <c r="BV481" s="715"/>
      <c r="BW481" s="718"/>
    </row>
    <row r="482" spans="2:75" ht="15.75" customHeight="1">
      <c r="B482" s="363" t="s">
        <v>921</v>
      </c>
      <c r="C482" s="364">
        <v>6092123000186</v>
      </c>
      <c r="D482" s="365" t="s">
        <v>13</v>
      </c>
      <c r="E482" s="365" t="s">
        <v>615</v>
      </c>
      <c r="F482" s="365" t="s">
        <v>619</v>
      </c>
      <c r="G482" s="366" t="s">
        <v>34</v>
      </c>
      <c r="H482" s="366" t="s">
        <v>1339</v>
      </c>
      <c r="I482" s="366" t="s">
        <v>34</v>
      </c>
      <c r="J482" s="366"/>
      <c r="K482" s="367" t="s">
        <v>48</v>
      </c>
      <c r="L482" s="368"/>
      <c r="M482" s="368" t="s">
        <v>1421</v>
      </c>
      <c r="N482" s="367">
        <v>126251</v>
      </c>
      <c r="O482" s="367" t="s">
        <v>1323</v>
      </c>
      <c r="P482" s="371">
        <v>38034</v>
      </c>
      <c r="Q482" s="372">
        <v>57881963.439999998</v>
      </c>
      <c r="R482" s="372">
        <v>59072140.367817447</v>
      </c>
      <c r="S482" s="367">
        <v>15</v>
      </c>
      <c r="T482" s="369">
        <v>9.5730712864274814E-2</v>
      </c>
      <c r="U482" s="369">
        <v>1.2375296100479787</v>
      </c>
      <c r="V482" s="369">
        <v>0.1142787149770168</v>
      </c>
      <c r="W482" s="369">
        <v>1.1203135245472768</v>
      </c>
      <c r="X482" s="369">
        <v>0.16317761981391987</v>
      </c>
      <c r="Y482" s="369">
        <v>1.2374055339851011</v>
      </c>
      <c r="Z482" s="369">
        <v>0.22928095208897203</v>
      </c>
      <c r="AA482" s="369">
        <v>1.3033072618671819</v>
      </c>
      <c r="AB482" s="369">
        <v>2.5568345198194713E-2</v>
      </c>
      <c r="AC482" s="373">
        <v>0.4460222600651933</v>
      </c>
      <c r="AD482" s="575">
        <v>0</v>
      </c>
      <c r="AE482" s="370" t="s">
        <v>2432</v>
      </c>
      <c r="AF482" s="370" t="s">
        <v>743</v>
      </c>
      <c r="AG482" s="374" t="s">
        <v>743</v>
      </c>
      <c r="AH482" s="374" t="s">
        <v>2321</v>
      </c>
      <c r="AI482" s="374">
        <v>500</v>
      </c>
      <c r="AJ482" s="374">
        <v>500</v>
      </c>
      <c r="AK482" s="374">
        <v>500</v>
      </c>
      <c r="AL482" s="369">
        <v>6.0000000000000001E-3</v>
      </c>
      <c r="AM482" s="369">
        <v>0.1</v>
      </c>
      <c r="AN482" s="369" t="s">
        <v>64</v>
      </c>
      <c r="AO482" s="367" t="s">
        <v>1326</v>
      </c>
      <c r="AP482" s="370" t="s">
        <v>13</v>
      </c>
      <c r="AQ482" s="376" t="s">
        <v>688</v>
      </c>
      <c r="AR482" s="369">
        <v>8.0000000000000004E-4</v>
      </c>
      <c r="AS482" s="369">
        <v>8.0000000000000004E-4</v>
      </c>
      <c r="AT482" s="369"/>
      <c r="AW482" s="711"/>
      <c r="AX482" s="711"/>
      <c r="AY482" s="712"/>
      <c r="AZ482" s="712"/>
      <c r="BA482" s="712"/>
      <c r="BB482" s="713"/>
      <c r="BC482" s="712"/>
      <c r="BD482" s="712"/>
      <c r="BE482" s="712"/>
      <c r="BF482" s="712"/>
      <c r="BG482" s="713"/>
      <c r="BH482" s="713"/>
      <c r="BI482" s="714"/>
      <c r="BJ482" s="714"/>
      <c r="BK482" s="714"/>
      <c r="BL482" s="218"/>
      <c r="BM482" s="713"/>
      <c r="BN482" s="713"/>
      <c r="BO482" s="713"/>
      <c r="BP482" s="713"/>
      <c r="BQ482" s="713"/>
      <c r="BR482" s="713"/>
      <c r="BS482" s="713"/>
      <c r="BT482" s="716"/>
      <c r="BU482" s="717"/>
      <c r="BV482" s="715"/>
      <c r="BW482" s="718"/>
    </row>
    <row r="483" spans="2:75" ht="15.75" customHeight="1">
      <c r="B483" s="363" t="s">
        <v>187</v>
      </c>
      <c r="C483" s="364">
        <v>37681308000150</v>
      </c>
      <c r="D483" s="365" t="s">
        <v>14</v>
      </c>
      <c r="E483" s="365" t="s">
        <v>607</v>
      </c>
      <c r="F483" s="365"/>
      <c r="G483" s="366"/>
      <c r="H483" s="366" t="s">
        <v>34</v>
      </c>
      <c r="I483" s="366" t="s">
        <v>34</v>
      </c>
      <c r="J483" s="366" t="s">
        <v>608</v>
      </c>
      <c r="K483" s="367" t="s">
        <v>48</v>
      </c>
      <c r="L483" s="368"/>
      <c r="M483" s="368" t="s">
        <v>1421</v>
      </c>
      <c r="N483" s="367">
        <v>554588</v>
      </c>
      <c r="O483" s="367" t="s">
        <v>1323</v>
      </c>
      <c r="P483" s="371">
        <v>44103</v>
      </c>
      <c r="Q483" s="372">
        <v>24066195.260000002</v>
      </c>
      <c r="R483" s="372">
        <v>24583404.761388902</v>
      </c>
      <c r="S483" s="367">
        <v>32</v>
      </c>
      <c r="T483" s="369">
        <v>-1.3209175316808985E-2</v>
      </c>
      <c r="U483" s="369">
        <v>-0.17075758750529849</v>
      </c>
      <c r="V483" s="369">
        <v>-0.20190233642661792</v>
      </c>
      <c r="W483" s="369">
        <v>-1.9793180049489127</v>
      </c>
      <c r="X483" s="369" t="s">
        <v>1424</v>
      </c>
      <c r="Y483" s="369" t="s">
        <v>1424</v>
      </c>
      <c r="Z483" s="369" t="s">
        <v>1424</v>
      </c>
      <c r="AA483" s="369" t="s">
        <v>1424</v>
      </c>
      <c r="AB483" s="369">
        <v>0.2386851277156179</v>
      </c>
      <c r="AC483" s="373">
        <v>-1.2323755090138728</v>
      </c>
      <c r="AD483" s="575">
        <v>37681117000198</v>
      </c>
      <c r="AE483" s="370" t="s">
        <v>2433</v>
      </c>
      <c r="AF483" s="370" t="s">
        <v>2317</v>
      </c>
      <c r="AG483" s="374" t="s">
        <v>1458</v>
      </c>
      <c r="AH483" s="374" t="s">
        <v>2321</v>
      </c>
      <c r="AI483" s="374">
        <v>5000</v>
      </c>
      <c r="AJ483" s="374">
        <v>1000</v>
      </c>
      <c r="AK483" s="374">
        <v>1000</v>
      </c>
      <c r="AL483" s="369">
        <v>0.02</v>
      </c>
      <c r="AM483" s="369">
        <v>0.2</v>
      </c>
      <c r="AN483" s="369" t="s">
        <v>34</v>
      </c>
      <c r="AO483" s="367" t="s">
        <v>1326</v>
      </c>
      <c r="AP483" s="370" t="s">
        <v>718</v>
      </c>
      <c r="AQ483" s="376" t="s">
        <v>661</v>
      </c>
      <c r="AR483" s="369">
        <v>3.3333333333333331E-3</v>
      </c>
      <c r="AS483" s="369">
        <v>3.3333333333333331E-3</v>
      </c>
      <c r="AT483" s="369"/>
      <c r="AW483" s="711"/>
      <c r="AX483" s="711"/>
      <c r="AY483" s="712"/>
      <c r="AZ483" s="712"/>
      <c r="BA483" s="712"/>
      <c r="BB483" s="713"/>
      <c r="BC483" s="712"/>
      <c r="BD483" s="712"/>
      <c r="BE483" s="712"/>
      <c r="BF483" s="712"/>
      <c r="BG483" s="713"/>
      <c r="BH483" s="713"/>
      <c r="BI483" s="714"/>
      <c r="BJ483" s="714"/>
      <c r="BK483" s="714"/>
      <c r="BL483" s="713"/>
      <c r="BM483" s="713"/>
      <c r="BN483" s="713"/>
      <c r="BO483" s="713"/>
      <c r="BP483" s="713"/>
      <c r="BQ483" s="713"/>
      <c r="BR483" s="713"/>
      <c r="BS483" s="713"/>
      <c r="BT483" s="716"/>
      <c r="BU483" s="717"/>
      <c r="BV483" s="715"/>
      <c r="BW483" s="718"/>
    </row>
    <row r="484" spans="2:75" ht="15.75" customHeight="1">
      <c r="B484" s="363" t="s">
        <v>188</v>
      </c>
      <c r="C484" s="364">
        <v>27011904000179</v>
      </c>
      <c r="D484" s="365" t="s">
        <v>13</v>
      </c>
      <c r="E484" s="365" t="s">
        <v>615</v>
      </c>
      <c r="F484" s="365" t="s">
        <v>619</v>
      </c>
      <c r="G484" s="366" t="s">
        <v>34</v>
      </c>
      <c r="H484" s="366" t="s">
        <v>1339</v>
      </c>
      <c r="I484" s="366" t="s">
        <v>34</v>
      </c>
      <c r="J484" s="366"/>
      <c r="K484" s="367" t="s">
        <v>48</v>
      </c>
      <c r="L484" s="368"/>
      <c r="M484" s="368" t="s">
        <v>1421</v>
      </c>
      <c r="N484" s="367">
        <v>443328</v>
      </c>
      <c r="O484" s="367" t="s">
        <v>1323</v>
      </c>
      <c r="P484" s="371">
        <v>42893</v>
      </c>
      <c r="Q484" s="372">
        <v>59343565.219999999</v>
      </c>
      <c r="R484" s="372">
        <v>67584561.996706352</v>
      </c>
      <c r="S484" s="367">
        <v>5</v>
      </c>
      <c r="T484" s="369">
        <v>7.6321203846366092E-2</v>
      </c>
      <c r="U484" s="369">
        <v>0.98661909859895003</v>
      </c>
      <c r="V484" s="369">
        <v>0.11363610952324787</v>
      </c>
      <c r="W484" s="369">
        <v>1.1140138423978059</v>
      </c>
      <c r="X484" s="369">
        <v>0.16725124040590833</v>
      </c>
      <c r="Y484" s="369">
        <v>1.2682965389503063</v>
      </c>
      <c r="Z484" s="369">
        <v>0.47918896391430454</v>
      </c>
      <c r="AA484" s="369">
        <v>2.7238654183264916</v>
      </c>
      <c r="AB484" s="369">
        <v>3.7144487905189955E-2</v>
      </c>
      <c r="AC484" s="373">
        <v>0.30120933150205464</v>
      </c>
      <c r="AD484" s="575">
        <v>0</v>
      </c>
      <c r="AE484" s="370" t="s">
        <v>2434</v>
      </c>
      <c r="AF484" s="370" t="s">
        <v>2435</v>
      </c>
      <c r="AG484" s="374" t="s">
        <v>1460</v>
      </c>
      <c r="AH484" s="374" t="s">
        <v>2318</v>
      </c>
      <c r="AI484" s="374">
        <v>50000</v>
      </c>
      <c r="AJ484" s="374">
        <v>1000</v>
      </c>
      <c r="AK484" s="374">
        <v>50000</v>
      </c>
      <c r="AL484" s="369">
        <v>1.4999999999999999E-2</v>
      </c>
      <c r="AM484" s="369">
        <v>0.5</v>
      </c>
      <c r="AN484" s="369" t="s">
        <v>2330</v>
      </c>
      <c r="AO484" s="367" t="s">
        <v>1326</v>
      </c>
      <c r="AP484" s="370" t="s">
        <v>13</v>
      </c>
      <c r="AQ484" s="376" t="s">
        <v>670</v>
      </c>
      <c r="AR484" s="369">
        <v>2.9999999999999996E-3</v>
      </c>
      <c r="AS484" s="369">
        <v>2.9999999999999996E-3</v>
      </c>
      <c r="AT484" s="369"/>
      <c r="AW484" s="711"/>
      <c r="AX484" s="711"/>
      <c r="AY484" s="712"/>
      <c r="AZ484" s="712"/>
      <c r="BA484" s="712"/>
      <c r="BB484" s="713"/>
      <c r="BC484" s="712"/>
      <c r="BD484" s="712"/>
      <c r="BE484" s="712"/>
      <c r="BF484" s="712"/>
      <c r="BG484" s="713"/>
      <c r="BH484" s="713"/>
      <c r="BI484" s="714"/>
      <c r="BJ484" s="714"/>
      <c r="BK484" s="714"/>
      <c r="BL484" s="713"/>
      <c r="BM484" s="713"/>
      <c r="BN484" s="713"/>
      <c r="BO484" s="713"/>
      <c r="BP484" s="713"/>
      <c r="BQ484" s="713"/>
      <c r="BR484" s="713"/>
      <c r="BS484" s="713"/>
      <c r="BT484" s="716"/>
      <c r="BU484" s="717"/>
      <c r="BV484" s="715"/>
      <c r="BW484" s="718"/>
    </row>
    <row r="485" spans="2:75" ht="15.75" customHeight="1">
      <c r="B485" s="363" t="s">
        <v>189</v>
      </c>
      <c r="C485" s="364">
        <v>12813445000170</v>
      </c>
      <c r="D485" s="365" t="s">
        <v>13</v>
      </c>
      <c r="E485" s="365" t="s">
        <v>615</v>
      </c>
      <c r="F485" s="365" t="s">
        <v>619</v>
      </c>
      <c r="G485" s="366" t="s">
        <v>34</v>
      </c>
      <c r="H485" s="366" t="s">
        <v>1339</v>
      </c>
      <c r="I485" s="366" t="s">
        <v>34</v>
      </c>
      <c r="J485" s="366"/>
      <c r="K485" s="367" t="s">
        <v>48</v>
      </c>
      <c r="L485" s="368"/>
      <c r="M485" s="368" t="s">
        <v>1421</v>
      </c>
      <c r="N485" s="367">
        <v>263168</v>
      </c>
      <c r="O485" s="367" t="s">
        <v>1323</v>
      </c>
      <c r="P485" s="371">
        <v>40519</v>
      </c>
      <c r="Q485" s="372">
        <v>28443796.699999999</v>
      </c>
      <c r="R485" s="372">
        <v>27720198.450992063</v>
      </c>
      <c r="S485" s="367">
        <v>5</v>
      </c>
      <c r="T485" s="369">
        <v>6.5232075836155756E-2</v>
      </c>
      <c r="U485" s="369">
        <v>0.8432677764197859</v>
      </c>
      <c r="V485" s="369">
        <v>9.2728359458042142E-2</v>
      </c>
      <c r="W485" s="369">
        <v>0.90904798177699864</v>
      </c>
      <c r="X485" s="369">
        <v>0.118646526425076</v>
      </c>
      <c r="Y485" s="369">
        <v>0.89971816327458531</v>
      </c>
      <c r="Z485" s="369">
        <v>0.16213026729676616</v>
      </c>
      <c r="AA485" s="369">
        <v>0.92160100004446033</v>
      </c>
      <c r="AB485" s="369">
        <v>1.8744639873164142E-2</v>
      </c>
      <c r="AC485" s="373">
        <v>-0.44193792559189954</v>
      </c>
      <c r="AD485" s="575">
        <v>0</v>
      </c>
      <c r="AE485" s="370" t="s">
        <v>2434</v>
      </c>
      <c r="AF485" s="370" t="s">
        <v>2435</v>
      </c>
      <c r="AG485" s="374" t="s">
        <v>1460</v>
      </c>
      <c r="AH485" s="374" t="s">
        <v>2321</v>
      </c>
      <c r="AI485" s="374">
        <v>20000</v>
      </c>
      <c r="AJ485" s="374">
        <v>5000</v>
      </c>
      <c r="AK485" s="374">
        <v>20000</v>
      </c>
      <c r="AL485" s="369">
        <v>6.0000000000000001E-3</v>
      </c>
      <c r="AM485" s="369">
        <v>0.2</v>
      </c>
      <c r="AN485" s="369" t="s">
        <v>2335</v>
      </c>
      <c r="AO485" s="367" t="s">
        <v>1326</v>
      </c>
      <c r="AP485" s="370" t="s">
        <v>13</v>
      </c>
      <c r="AQ485" s="376" t="s">
        <v>670</v>
      </c>
      <c r="AR485" s="369">
        <v>2.3999999999999998E-3</v>
      </c>
      <c r="AS485" s="369">
        <v>2.3999999999999998E-3</v>
      </c>
      <c r="AT485" s="369"/>
      <c r="AW485" s="711"/>
      <c r="AX485" s="711"/>
      <c r="AY485" s="712"/>
      <c r="AZ485" s="712"/>
      <c r="BA485" s="712"/>
      <c r="BB485" s="713"/>
      <c r="BC485" s="712"/>
      <c r="BD485" s="712"/>
      <c r="BE485" s="712"/>
      <c r="BF485" s="712"/>
      <c r="BG485" s="713"/>
      <c r="BH485" s="713"/>
      <c r="BI485" s="714"/>
      <c r="BJ485" s="714"/>
      <c r="BK485" s="714"/>
      <c r="BL485" s="218"/>
      <c r="BM485" s="713"/>
      <c r="BN485" s="713"/>
      <c r="BO485" s="713"/>
      <c r="BP485" s="713"/>
      <c r="BQ485" s="713"/>
      <c r="BR485" s="713"/>
      <c r="BS485" s="713"/>
      <c r="BT485" s="716"/>
      <c r="BU485" s="717"/>
      <c r="BV485" s="715"/>
      <c r="BW485" s="718"/>
    </row>
    <row r="486" spans="2:75" ht="15.75" customHeight="1">
      <c r="B486" s="363" t="s">
        <v>922</v>
      </c>
      <c r="C486" s="364">
        <v>7195440000190</v>
      </c>
      <c r="D486" s="365" t="s">
        <v>14</v>
      </c>
      <c r="E486" s="365" t="s">
        <v>607</v>
      </c>
      <c r="F486" s="365"/>
      <c r="G486" s="366"/>
      <c r="H486" s="366" t="s">
        <v>34</v>
      </c>
      <c r="I486" s="366" t="s">
        <v>34</v>
      </c>
      <c r="J486" s="366" t="s">
        <v>608</v>
      </c>
      <c r="K486" s="367" t="s">
        <v>48</v>
      </c>
      <c r="L486" s="368"/>
      <c r="M486" s="368" t="s">
        <v>1421</v>
      </c>
      <c r="N486" s="367">
        <v>287288</v>
      </c>
      <c r="O486" s="367" t="s">
        <v>1323</v>
      </c>
      <c r="P486" s="371">
        <v>40809</v>
      </c>
      <c r="Q486" s="372">
        <v>45554862.869999997</v>
      </c>
      <c r="R486" s="372">
        <v>43759699.914999984</v>
      </c>
      <c r="S486" s="367">
        <v>5</v>
      </c>
      <c r="T486" s="369">
        <v>0.1252916035636038</v>
      </c>
      <c r="U486" s="369">
        <v>1.6196690138532912</v>
      </c>
      <c r="V486" s="369">
        <v>8.0940283882524611E-3</v>
      </c>
      <c r="W486" s="369">
        <v>7.9348542493258803E-2</v>
      </c>
      <c r="X486" s="369">
        <v>0.12854817805480656</v>
      </c>
      <c r="Y486" s="369">
        <v>0.97480418632231214</v>
      </c>
      <c r="Z486" s="369">
        <v>0.22071230480987558</v>
      </c>
      <c r="AA486" s="369">
        <v>1.254600292877925</v>
      </c>
      <c r="AB486" s="369">
        <v>0.16719132574612175</v>
      </c>
      <c r="AC486" s="373">
        <v>-0.44937695858121651</v>
      </c>
      <c r="AD486" s="575">
        <v>0</v>
      </c>
      <c r="AE486" s="370" t="s">
        <v>2434</v>
      </c>
      <c r="AF486" s="370" t="s">
        <v>2435</v>
      </c>
      <c r="AG486" s="374" t="s">
        <v>1460</v>
      </c>
      <c r="AH486" s="374" t="s">
        <v>2321</v>
      </c>
      <c r="AI486" s="374">
        <v>25000</v>
      </c>
      <c r="AJ486" s="374">
        <v>5000</v>
      </c>
      <c r="AK486" s="374">
        <v>5000</v>
      </c>
      <c r="AL486" s="369">
        <v>1.2E-2</v>
      </c>
      <c r="AM486" s="369">
        <v>0.2</v>
      </c>
      <c r="AN486" s="369" t="s">
        <v>668</v>
      </c>
      <c r="AO486" s="367" t="s">
        <v>1326</v>
      </c>
      <c r="AP486" s="370" t="s">
        <v>718</v>
      </c>
      <c r="AQ486" s="376" t="s">
        <v>661</v>
      </c>
      <c r="AR486" s="369">
        <v>2.3999999999999998E-3</v>
      </c>
      <c r="AS486" s="369">
        <v>2.3999999999999998E-3</v>
      </c>
      <c r="AT486" s="369"/>
      <c r="AW486" s="711"/>
      <c r="AX486" s="711"/>
      <c r="AY486" s="712"/>
      <c r="AZ486" s="712"/>
      <c r="BA486" s="712"/>
      <c r="BB486" s="713"/>
      <c r="BC486" s="712"/>
      <c r="BD486" s="712"/>
      <c r="BE486" s="712"/>
      <c r="BF486" s="712"/>
      <c r="BG486" s="713"/>
      <c r="BH486" s="713"/>
      <c r="BI486" s="714"/>
      <c r="BJ486" s="714"/>
      <c r="BK486" s="714"/>
      <c r="BL486" s="713"/>
      <c r="BM486" s="713"/>
      <c r="BN486" s="713"/>
      <c r="BO486" s="713"/>
      <c r="BP486" s="713"/>
      <c r="BQ486" s="713"/>
      <c r="BR486" s="713"/>
      <c r="BS486" s="713"/>
      <c r="BT486" s="716"/>
      <c r="BU486" s="717"/>
      <c r="BV486" s="715"/>
      <c r="BW486" s="718"/>
    </row>
    <row r="487" spans="2:75" ht="15.75" customHeight="1">
      <c r="B487" s="363" t="s">
        <v>923</v>
      </c>
      <c r="C487" s="364">
        <v>44614202000107</v>
      </c>
      <c r="D487" s="365" t="s">
        <v>11</v>
      </c>
      <c r="E487" s="365" t="s">
        <v>663</v>
      </c>
      <c r="F487" s="365"/>
      <c r="G487" s="366"/>
      <c r="H487" s="366" t="s">
        <v>34</v>
      </c>
      <c r="I487" s="366" t="s">
        <v>34</v>
      </c>
      <c r="J487" s="366" t="s">
        <v>611</v>
      </c>
      <c r="K487" s="367" t="s">
        <v>48</v>
      </c>
      <c r="L487" s="368"/>
      <c r="M487" s="368" t="s">
        <v>1421</v>
      </c>
      <c r="N487" s="367">
        <v>644668</v>
      </c>
      <c r="O487" s="367" t="s">
        <v>1323</v>
      </c>
      <c r="P487" s="371">
        <v>44650</v>
      </c>
      <c r="Q487" s="372">
        <v>3784111.87</v>
      </c>
      <c r="R487" s="372" t="s">
        <v>1424</v>
      </c>
      <c r="S487" s="367">
        <v>6</v>
      </c>
      <c r="T487" s="369" t="s">
        <v>1424</v>
      </c>
      <c r="U487" s="369" t="s">
        <v>1424</v>
      </c>
      <c r="V487" s="369" t="s">
        <v>1424</v>
      </c>
      <c r="W487" s="369" t="s">
        <v>1424</v>
      </c>
      <c r="X487" s="369" t="s">
        <v>1424</v>
      </c>
      <c r="Y487" s="369" t="s">
        <v>1424</v>
      </c>
      <c r="Z487" s="369" t="s">
        <v>1424</v>
      </c>
      <c r="AA487" s="369" t="s">
        <v>1424</v>
      </c>
      <c r="AB487" s="369" t="s">
        <v>1424</v>
      </c>
      <c r="AC487" s="373" t="s">
        <v>1424</v>
      </c>
      <c r="AD487" s="575">
        <v>44585973000105</v>
      </c>
      <c r="AE487" s="370" t="s">
        <v>2352</v>
      </c>
      <c r="AF487" s="370" t="s">
        <v>2317</v>
      </c>
      <c r="AG487" s="374" t="s">
        <v>1458</v>
      </c>
      <c r="AH487" s="374" t="s">
        <v>2327</v>
      </c>
      <c r="AI487" s="374">
        <v>5000</v>
      </c>
      <c r="AJ487" s="374">
        <v>5000</v>
      </c>
      <c r="AK487" s="374">
        <v>5000</v>
      </c>
      <c r="AL487" s="369">
        <v>0.01</v>
      </c>
      <c r="AM487" s="369" t="s">
        <v>34</v>
      </c>
      <c r="AN487" s="369" t="s">
        <v>2335</v>
      </c>
      <c r="AO487" s="367" t="s">
        <v>1323</v>
      </c>
      <c r="AP487" s="370" t="s">
        <v>13</v>
      </c>
      <c r="AQ487" s="376" t="s">
        <v>681</v>
      </c>
      <c r="AR487" s="369" t="s">
        <v>34</v>
      </c>
      <c r="AS487" s="369" t="s">
        <v>34</v>
      </c>
      <c r="AT487" s="369"/>
      <c r="AW487" s="711"/>
      <c r="AX487" s="711"/>
      <c r="AY487" s="712"/>
      <c r="AZ487" s="712"/>
      <c r="BA487" s="712"/>
      <c r="BB487" s="713"/>
      <c r="BC487" s="712"/>
      <c r="BD487" s="712"/>
      <c r="BE487" s="712"/>
      <c r="BF487" s="712"/>
      <c r="BG487" s="713"/>
      <c r="BH487" s="713"/>
      <c r="BI487" s="714"/>
      <c r="BJ487" s="714"/>
      <c r="BK487" s="714"/>
      <c r="BL487" s="713"/>
      <c r="BM487" s="713"/>
      <c r="BN487" s="713"/>
      <c r="BO487" s="713"/>
      <c r="BP487" s="713"/>
      <c r="BQ487" s="713"/>
      <c r="BR487" s="713"/>
      <c r="BS487" s="713"/>
      <c r="BT487" s="716"/>
      <c r="BU487" s="717"/>
      <c r="BV487" s="715"/>
      <c r="BW487" s="718"/>
    </row>
    <row r="488" spans="2:75" ht="15.75" customHeight="1">
      <c r="B488" s="363" t="s">
        <v>1636</v>
      </c>
      <c r="C488" s="364">
        <v>34429929000152</v>
      </c>
      <c r="D488" s="365" t="s">
        <v>14</v>
      </c>
      <c r="E488" s="365"/>
      <c r="F488" s="365"/>
      <c r="G488" s="366"/>
      <c r="H488" s="366" t="s">
        <v>34</v>
      </c>
      <c r="I488" s="366"/>
      <c r="J488" s="366"/>
      <c r="K488" s="367"/>
      <c r="L488" s="368"/>
      <c r="M488" s="368"/>
      <c r="N488" s="367">
        <v>564540</v>
      </c>
      <c r="O488" s="367" t="s">
        <v>1323</v>
      </c>
      <c r="P488" s="371">
        <v>44155</v>
      </c>
      <c r="Q488" s="372" t="s">
        <v>1396</v>
      </c>
      <c r="R488" s="372" t="s">
        <v>1424</v>
      </c>
      <c r="S488" s="367">
        <v>32</v>
      </c>
      <c r="T488" s="369" t="s">
        <v>1424</v>
      </c>
      <c r="U488" s="369" t="s">
        <v>1424</v>
      </c>
      <c r="V488" s="369" t="s">
        <v>1424</v>
      </c>
      <c r="W488" s="369" t="s">
        <v>1424</v>
      </c>
      <c r="X488" s="369" t="s">
        <v>1424</v>
      </c>
      <c r="Y488" s="369" t="s">
        <v>1424</v>
      </c>
      <c r="Z488" s="369" t="s">
        <v>1424</v>
      </c>
      <c r="AA488" s="369" t="s">
        <v>1424</v>
      </c>
      <c r="AB488" s="369" t="s">
        <v>1424</v>
      </c>
      <c r="AC488" s="373" t="s">
        <v>1424</v>
      </c>
      <c r="AD488" s="575">
        <v>0</v>
      </c>
      <c r="AE488" s="370" t="s">
        <v>2411</v>
      </c>
      <c r="AF488" s="370" t="s">
        <v>2317</v>
      </c>
      <c r="AG488" s="374" t="s">
        <v>1458</v>
      </c>
      <c r="AH488" s="374" t="s">
        <v>728</v>
      </c>
      <c r="AI488" s="374">
        <v>0</v>
      </c>
      <c r="AJ488" s="374">
        <v>0</v>
      </c>
      <c r="AK488" s="374">
        <v>0</v>
      </c>
      <c r="AL488" s="369">
        <v>2.3999999999999998E-3</v>
      </c>
      <c r="AM488" s="369" t="s">
        <v>34</v>
      </c>
      <c r="AN488" s="369" t="s">
        <v>34</v>
      </c>
      <c r="AO488" s="367" t="s">
        <v>1326</v>
      </c>
      <c r="AP488" s="370" t="s">
        <v>718</v>
      </c>
      <c r="AQ488" s="376" t="s">
        <v>689</v>
      </c>
      <c r="AR488" s="369" t="s">
        <v>34</v>
      </c>
      <c r="AS488" s="369" t="s">
        <v>34</v>
      </c>
      <c r="AT488" s="369"/>
      <c r="AW488" s="711"/>
      <c r="AX488" s="711"/>
      <c r="AY488" s="712"/>
      <c r="AZ488" s="712"/>
      <c r="BA488" s="712"/>
      <c r="BB488" s="713"/>
      <c r="BC488" s="712"/>
      <c r="BD488" s="712"/>
      <c r="BE488" s="712"/>
      <c r="BF488" s="712"/>
      <c r="BG488" s="713"/>
      <c r="BH488" s="713"/>
      <c r="BI488" s="714"/>
      <c r="BJ488" s="714"/>
      <c r="BK488" s="714"/>
      <c r="BL488" s="713"/>
      <c r="BM488" s="713"/>
      <c r="BN488" s="713"/>
      <c r="BO488" s="713"/>
      <c r="BP488" s="713"/>
      <c r="BQ488" s="713"/>
      <c r="BR488" s="713"/>
      <c r="BS488" s="713"/>
      <c r="BT488" s="716"/>
      <c r="BU488" s="717"/>
      <c r="BV488" s="715"/>
      <c r="BW488" s="718"/>
    </row>
    <row r="489" spans="2:75" ht="15.75" customHeight="1">
      <c r="B489" s="363" t="s">
        <v>924</v>
      </c>
      <c r="C489" s="364">
        <v>17251743000137</v>
      </c>
      <c r="D489" s="365" t="s">
        <v>11</v>
      </c>
      <c r="E489" s="365" t="s">
        <v>620</v>
      </c>
      <c r="F489" s="365" t="s">
        <v>665</v>
      </c>
      <c r="G489" s="366" t="s">
        <v>740</v>
      </c>
      <c r="H489" s="366" t="s">
        <v>34</v>
      </c>
      <c r="I489" s="366"/>
      <c r="J489" s="366" t="s">
        <v>608</v>
      </c>
      <c r="K489" s="367" t="s">
        <v>48</v>
      </c>
      <c r="L489" s="368"/>
      <c r="M489" s="368" t="s">
        <v>34</v>
      </c>
      <c r="N489" s="367">
        <v>352349</v>
      </c>
      <c r="O489" s="367" t="s">
        <v>1323</v>
      </c>
      <c r="P489" s="371">
        <v>41578</v>
      </c>
      <c r="Q489" s="372">
        <v>761902169.69000006</v>
      </c>
      <c r="R489" s="372">
        <v>520811833.84849209</v>
      </c>
      <c r="S489" s="367">
        <v>91</v>
      </c>
      <c r="T489" s="369">
        <v>9.1296889906417489E-2</v>
      </c>
      <c r="U489" s="369">
        <v>1.1802127152721267</v>
      </c>
      <c r="V489" s="369">
        <v>0.12543413009110638</v>
      </c>
      <c r="W489" s="369">
        <v>1.22967389342058</v>
      </c>
      <c r="X489" s="369">
        <v>0.17926478169481586</v>
      </c>
      <c r="Y489" s="369">
        <v>1.3593974049306088</v>
      </c>
      <c r="Z489" s="369">
        <v>0.2472336633792791</v>
      </c>
      <c r="AA489" s="369">
        <v>1.4053562928995662</v>
      </c>
      <c r="AB489" s="369">
        <v>2.1301643595827702E-3</v>
      </c>
      <c r="AC489" s="373">
        <v>9.880341706763998</v>
      </c>
      <c r="AD489" s="575">
        <v>0</v>
      </c>
      <c r="AE489" s="370" t="s">
        <v>2436</v>
      </c>
      <c r="AF489" s="370" t="s">
        <v>2317</v>
      </c>
      <c r="AG489" s="374" t="s">
        <v>1458</v>
      </c>
      <c r="AH489" s="374" t="s">
        <v>2318</v>
      </c>
      <c r="AI489" s="374">
        <v>1000</v>
      </c>
      <c r="AJ489" s="374">
        <v>100</v>
      </c>
      <c r="AK489" s="374">
        <v>1000</v>
      </c>
      <c r="AL489" s="369">
        <v>8.0000000000000002E-3</v>
      </c>
      <c r="AM489" s="369">
        <v>0.2</v>
      </c>
      <c r="AN489" s="369" t="s">
        <v>64</v>
      </c>
      <c r="AO489" s="367" t="s">
        <v>1326</v>
      </c>
      <c r="AP489" s="370" t="s">
        <v>13</v>
      </c>
      <c r="AQ489" s="376" t="s">
        <v>673</v>
      </c>
      <c r="AR489" s="369">
        <v>2.3466666666666666E-3</v>
      </c>
      <c r="AS489" s="369">
        <v>2.3466666666666666E-3</v>
      </c>
      <c r="AT489" s="369"/>
      <c r="AW489" s="711"/>
      <c r="AX489" s="711"/>
      <c r="AY489" s="712"/>
      <c r="AZ489" s="712"/>
      <c r="BA489" s="712"/>
      <c r="BB489" s="713"/>
      <c r="BC489" s="712"/>
      <c r="BD489" s="712"/>
      <c r="BE489" s="712"/>
      <c r="BF489" s="712"/>
      <c r="BG489" s="713"/>
      <c r="BH489" s="713"/>
      <c r="BI489" s="714"/>
      <c r="BJ489" s="714"/>
      <c r="BK489" s="714"/>
      <c r="BL489" s="713"/>
      <c r="BM489" s="713"/>
      <c r="BN489" s="713"/>
      <c r="BO489" s="713"/>
      <c r="BP489" s="713"/>
      <c r="BQ489" s="713"/>
      <c r="BR489" s="713"/>
      <c r="BS489" s="713"/>
      <c r="BT489" s="716"/>
      <c r="BU489" s="717"/>
      <c r="BV489" s="715"/>
      <c r="BW489" s="718"/>
    </row>
    <row r="490" spans="2:75" ht="15.75" customHeight="1">
      <c r="B490" s="363" t="s">
        <v>482</v>
      </c>
      <c r="C490" s="364">
        <v>40905548000103</v>
      </c>
      <c r="D490" s="365" t="s">
        <v>11</v>
      </c>
      <c r="E490" s="365" t="s">
        <v>620</v>
      </c>
      <c r="F490" s="365" t="s">
        <v>687</v>
      </c>
      <c r="G490" s="366" t="s">
        <v>740</v>
      </c>
      <c r="H490" s="366" t="s">
        <v>34</v>
      </c>
      <c r="I490" s="366" t="s">
        <v>1321</v>
      </c>
      <c r="J490" s="366" t="s">
        <v>608</v>
      </c>
      <c r="K490" s="367" t="s">
        <v>48</v>
      </c>
      <c r="L490" s="368"/>
      <c r="M490" s="368" t="s">
        <v>34</v>
      </c>
      <c r="N490" s="367">
        <v>581259</v>
      </c>
      <c r="O490" s="367" t="s">
        <v>1323</v>
      </c>
      <c r="P490" s="371">
        <v>44280</v>
      </c>
      <c r="Q490" s="372">
        <v>42683766.659999996</v>
      </c>
      <c r="R490" s="372">
        <v>31118862.374206346</v>
      </c>
      <c r="S490" s="367">
        <v>181</v>
      </c>
      <c r="T490" s="369">
        <v>0.10660770863499858</v>
      </c>
      <c r="U490" s="369">
        <v>1.3781386573630392</v>
      </c>
      <c r="V490" s="369">
        <v>0.15602037513417333</v>
      </c>
      <c r="W490" s="369">
        <v>1.5295213671496684</v>
      </c>
      <c r="X490" s="369" t="s">
        <v>1424</v>
      </c>
      <c r="Y490" s="369" t="s">
        <v>1424</v>
      </c>
      <c r="Z490" s="369" t="s">
        <v>1424</v>
      </c>
      <c r="AA490" s="369" t="s">
        <v>1424</v>
      </c>
      <c r="AB490" s="369">
        <v>3.1082404841923537E-3</v>
      </c>
      <c r="AC490" s="373">
        <v>15.403521273048048</v>
      </c>
      <c r="AD490" s="575">
        <v>0</v>
      </c>
      <c r="AE490" s="370" t="s">
        <v>2436</v>
      </c>
      <c r="AF490" s="370" t="s">
        <v>2317</v>
      </c>
      <c r="AG490" s="374" t="s">
        <v>1458</v>
      </c>
      <c r="AH490" s="374" t="s">
        <v>2318</v>
      </c>
      <c r="AI490" s="374">
        <v>1000</v>
      </c>
      <c r="AJ490" s="374">
        <v>100</v>
      </c>
      <c r="AK490" s="374">
        <v>1000</v>
      </c>
      <c r="AL490" s="369">
        <v>0.01</v>
      </c>
      <c r="AM490" s="369">
        <v>0.15</v>
      </c>
      <c r="AN490" s="369" t="s">
        <v>34</v>
      </c>
      <c r="AO490" s="367" t="s">
        <v>1326</v>
      </c>
      <c r="AP490" s="370" t="s">
        <v>13</v>
      </c>
      <c r="AQ490" s="376" t="s">
        <v>673</v>
      </c>
      <c r="AR490" s="369">
        <v>2.1333333333333334E-3</v>
      </c>
      <c r="AS490" s="369">
        <v>2.1333333333333334E-3</v>
      </c>
      <c r="AT490" s="369"/>
      <c r="AW490" s="711"/>
      <c r="AX490" s="711"/>
      <c r="AY490" s="712"/>
      <c r="AZ490" s="712"/>
      <c r="BA490" s="712"/>
      <c r="BB490" s="713"/>
      <c r="BC490" s="712"/>
      <c r="BD490" s="712"/>
      <c r="BE490" s="712"/>
      <c r="BF490" s="712"/>
      <c r="BG490" s="713"/>
      <c r="BH490" s="713"/>
      <c r="BI490" s="714"/>
      <c r="BJ490" s="714"/>
      <c r="BK490" s="714"/>
      <c r="BL490" s="713"/>
      <c r="BM490" s="713"/>
      <c r="BN490" s="713"/>
      <c r="BO490" s="713"/>
      <c r="BP490" s="713"/>
      <c r="BQ490" s="713"/>
      <c r="BR490" s="713"/>
      <c r="BS490" s="713"/>
      <c r="BT490" s="716"/>
      <c r="BU490" s="717"/>
      <c r="BV490" s="715"/>
      <c r="BW490" s="718"/>
    </row>
    <row r="491" spans="2:75" ht="15.75" customHeight="1">
      <c r="B491" s="363" t="s">
        <v>925</v>
      </c>
      <c r="C491" s="364">
        <v>22652091000182</v>
      </c>
      <c r="D491" s="365" t="s">
        <v>11</v>
      </c>
      <c r="E491" s="365" t="s">
        <v>620</v>
      </c>
      <c r="F491" s="365" t="s">
        <v>674</v>
      </c>
      <c r="G491" s="366" t="s">
        <v>740</v>
      </c>
      <c r="H491" s="366" t="s">
        <v>34</v>
      </c>
      <c r="I491" s="366" t="s">
        <v>1306</v>
      </c>
      <c r="J491" s="366" t="s">
        <v>608</v>
      </c>
      <c r="K491" s="367" t="s">
        <v>48</v>
      </c>
      <c r="L491" s="368"/>
      <c r="M491" s="368" t="s">
        <v>34</v>
      </c>
      <c r="N491" s="367">
        <v>412112</v>
      </c>
      <c r="O491" s="367" t="s">
        <v>1323</v>
      </c>
      <c r="P491" s="371">
        <v>42354</v>
      </c>
      <c r="Q491" s="372">
        <v>1591951921.1900001</v>
      </c>
      <c r="R491" s="372">
        <v>1253408783.1605954</v>
      </c>
      <c r="S491" s="367">
        <v>121</v>
      </c>
      <c r="T491" s="369">
        <v>0.1014433731350044</v>
      </c>
      <c r="U491" s="369">
        <v>1.3113782843725468</v>
      </c>
      <c r="V491" s="369">
        <v>0.15493056295190999</v>
      </c>
      <c r="W491" s="369">
        <v>1.5188375637200309</v>
      </c>
      <c r="X491" s="369">
        <v>0.28598456047970067</v>
      </c>
      <c r="Y491" s="369">
        <v>2.1686728742300896</v>
      </c>
      <c r="Z491" s="369">
        <v>0.39950221548749987</v>
      </c>
      <c r="AA491" s="369">
        <v>2.2709001067600232</v>
      </c>
      <c r="AB491" s="369">
        <v>3.2111891198131383E-3</v>
      </c>
      <c r="AC491" s="373">
        <v>14.615911899718048</v>
      </c>
      <c r="AD491" s="575">
        <v>0</v>
      </c>
      <c r="AE491" s="370" t="s">
        <v>2436</v>
      </c>
      <c r="AF491" s="370" t="s">
        <v>2317</v>
      </c>
      <c r="AG491" s="374" t="s">
        <v>1458</v>
      </c>
      <c r="AH491" s="374" t="s">
        <v>2318</v>
      </c>
      <c r="AI491" s="374">
        <v>1000</v>
      </c>
      <c r="AJ491" s="374">
        <v>100</v>
      </c>
      <c r="AK491" s="374">
        <v>1000</v>
      </c>
      <c r="AL491" s="369">
        <v>0.01</v>
      </c>
      <c r="AM491" s="369" t="s">
        <v>34</v>
      </c>
      <c r="AN491" s="369" t="s">
        <v>2349</v>
      </c>
      <c r="AO491" s="367" t="s">
        <v>1326</v>
      </c>
      <c r="AP491" s="370" t="s">
        <v>13</v>
      </c>
      <c r="AQ491" s="376" t="s">
        <v>673</v>
      </c>
      <c r="AR491" s="369">
        <v>3.0000000000000001E-3</v>
      </c>
      <c r="AS491" s="369">
        <v>3.0000000000000001E-3</v>
      </c>
      <c r="AT491" s="369"/>
      <c r="AW491" s="711"/>
      <c r="AX491" s="711"/>
      <c r="AY491" s="712"/>
      <c r="AZ491" s="712"/>
      <c r="BA491" s="712"/>
      <c r="BB491" s="712"/>
      <c r="BC491" s="712"/>
      <c r="BD491" s="712"/>
      <c r="BE491" s="712"/>
      <c r="BF491" s="712"/>
      <c r="BG491" s="713"/>
      <c r="BH491" s="713"/>
      <c r="BI491" s="714"/>
      <c r="BJ491" s="714"/>
      <c r="BK491" s="714"/>
      <c r="BL491" s="218"/>
      <c r="BM491" s="713"/>
      <c r="BN491" s="713"/>
      <c r="BO491" s="713"/>
      <c r="BP491" s="713"/>
      <c r="BQ491" s="713"/>
      <c r="BR491" s="713"/>
      <c r="BS491" s="713"/>
      <c r="BT491" s="713"/>
      <c r="BU491" s="713"/>
      <c r="BV491" s="715"/>
      <c r="BW491" s="712"/>
    </row>
    <row r="492" spans="2:75" ht="15.75" customHeight="1">
      <c r="B492" s="363" t="s">
        <v>483</v>
      </c>
      <c r="C492" s="364">
        <v>31353316000190</v>
      </c>
      <c r="D492" s="365" t="s">
        <v>11</v>
      </c>
      <c r="E492" s="365" t="s">
        <v>620</v>
      </c>
      <c r="F492" s="365" t="s">
        <v>665</v>
      </c>
      <c r="G492" s="366" t="s">
        <v>740</v>
      </c>
      <c r="H492" s="366" t="s">
        <v>34</v>
      </c>
      <c r="I492" s="366"/>
      <c r="J492" s="366" t="s">
        <v>608</v>
      </c>
      <c r="K492" s="367" t="s">
        <v>48</v>
      </c>
      <c r="L492" s="368"/>
      <c r="M492" s="368" t="s">
        <v>34</v>
      </c>
      <c r="N492" s="367">
        <v>488569</v>
      </c>
      <c r="O492" s="367" t="s">
        <v>1323</v>
      </c>
      <c r="P492" s="371">
        <v>43524</v>
      </c>
      <c r="Q492" s="372">
        <v>10298983.16</v>
      </c>
      <c r="R492" s="372">
        <v>10423082.839484131</v>
      </c>
      <c r="S492" s="367">
        <v>121</v>
      </c>
      <c r="T492" s="369">
        <v>9.0748571941776657E-2</v>
      </c>
      <c r="U492" s="369">
        <v>1.1731245019217642</v>
      </c>
      <c r="V492" s="369">
        <v>0.12420091518347287</v>
      </c>
      <c r="W492" s="369">
        <v>1.217584263781561</v>
      </c>
      <c r="X492" s="369">
        <v>0.17654074282416166</v>
      </c>
      <c r="Y492" s="369">
        <v>1.3387405233240388</v>
      </c>
      <c r="Z492" s="369">
        <v>0.22711795544944757</v>
      </c>
      <c r="AA492" s="369">
        <v>1.2910120877500026</v>
      </c>
      <c r="AB492" s="369">
        <v>1.4511157457170929E-3</v>
      </c>
      <c r="AC492" s="373">
        <v>13.747118841563063</v>
      </c>
      <c r="AD492" s="575">
        <v>0</v>
      </c>
      <c r="AE492" s="370" t="s">
        <v>2436</v>
      </c>
      <c r="AF492" s="370" t="s">
        <v>2317</v>
      </c>
      <c r="AG492" s="374" t="s">
        <v>1458</v>
      </c>
      <c r="AH492" s="374" t="s">
        <v>2318</v>
      </c>
      <c r="AI492" s="374">
        <v>5000</v>
      </c>
      <c r="AJ492" s="374">
        <v>1000</v>
      </c>
      <c r="AK492" s="374">
        <v>1000</v>
      </c>
      <c r="AL492" s="369">
        <v>9.1999999999999998E-3</v>
      </c>
      <c r="AM492" s="369">
        <v>0.2</v>
      </c>
      <c r="AN492" s="369" t="s">
        <v>64</v>
      </c>
      <c r="AO492" s="367" t="s">
        <v>1326</v>
      </c>
      <c r="AP492" s="370" t="s">
        <v>13</v>
      </c>
      <c r="AQ492" s="376" t="s">
        <v>673</v>
      </c>
      <c r="AR492" s="369">
        <v>1.3493333333333332E-3</v>
      </c>
      <c r="AS492" s="369">
        <v>1.3493333333333332E-3</v>
      </c>
      <c r="AT492" s="369"/>
      <c r="AW492" s="711"/>
      <c r="AX492" s="711"/>
      <c r="AY492" s="712"/>
      <c r="AZ492" s="712"/>
      <c r="BA492" s="712"/>
      <c r="BB492" s="712"/>
      <c r="BC492" s="712"/>
      <c r="BD492" s="712"/>
      <c r="BE492" s="712"/>
      <c r="BF492" s="712"/>
      <c r="BG492" s="713"/>
      <c r="BH492" s="713"/>
      <c r="BI492" s="714"/>
      <c r="BJ492" s="714"/>
      <c r="BK492" s="714"/>
      <c r="BL492" s="218"/>
      <c r="BM492" s="713"/>
      <c r="BN492" s="713"/>
      <c r="BO492" s="713"/>
      <c r="BP492" s="713"/>
      <c r="BQ492" s="713"/>
      <c r="BR492" s="713"/>
      <c r="BS492" s="713"/>
      <c r="BT492" s="713"/>
      <c r="BU492" s="713"/>
      <c r="BV492" s="715"/>
      <c r="BW492" s="712"/>
    </row>
    <row r="493" spans="2:75" ht="15.75" customHeight="1">
      <c r="B493" s="363" t="s">
        <v>1294</v>
      </c>
      <c r="C493" s="364">
        <v>46420448000165</v>
      </c>
      <c r="D493" s="365" t="s">
        <v>13</v>
      </c>
      <c r="E493" s="365" t="s">
        <v>616</v>
      </c>
      <c r="F493" s="365" t="s">
        <v>619</v>
      </c>
      <c r="G493" s="366" t="s">
        <v>34</v>
      </c>
      <c r="H493" s="366" t="s">
        <v>1340</v>
      </c>
      <c r="I493" s="366" t="s">
        <v>34</v>
      </c>
      <c r="J493" s="366" t="s">
        <v>611</v>
      </c>
      <c r="K493" s="367" t="s">
        <v>48</v>
      </c>
      <c r="L493" s="368"/>
      <c r="M493" s="368" t="s">
        <v>34</v>
      </c>
      <c r="N493" s="367">
        <v>654957</v>
      </c>
      <c r="O493" s="367" t="s">
        <v>1323</v>
      </c>
      <c r="P493" s="371">
        <v>44722</v>
      </c>
      <c r="Q493" s="372">
        <v>49028.76</v>
      </c>
      <c r="R493" s="372" t="s">
        <v>1424</v>
      </c>
      <c r="S493" s="367">
        <v>182</v>
      </c>
      <c r="T493" s="369" t="s">
        <v>1424</v>
      </c>
      <c r="U493" s="369" t="s">
        <v>1424</v>
      </c>
      <c r="V493" s="369" t="s">
        <v>1424</v>
      </c>
      <c r="W493" s="369" t="s">
        <v>1424</v>
      </c>
      <c r="X493" s="369" t="s">
        <v>1424</v>
      </c>
      <c r="Y493" s="369" t="s">
        <v>1424</v>
      </c>
      <c r="Z493" s="369" t="s">
        <v>1424</v>
      </c>
      <c r="AA493" s="369" t="s">
        <v>1424</v>
      </c>
      <c r="AB493" s="369" t="s">
        <v>1424</v>
      </c>
      <c r="AC493" s="373" t="s">
        <v>1424</v>
      </c>
      <c r="AD493" s="575">
        <v>0</v>
      </c>
      <c r="AE493" s="370" t="s">
        <v>2437</v>
      </c>
      <c r="AF493" s="370" t="s">
        <v>2317</v>
      </c>
      <c r="AG493" s="374" t="s">
        <v>1458</v>
      </c>
      <c r="AH493" s="374" t="s">
        <v>728</v>
      </c>
      <c r="AI493" s="374">
        <v>100000</v>
      </c>
      <c r="AJ493" s="374">
        <v>100000</v>
      </c>
      <c r="AK493" s="374">
        <v>50000</v>
      </c>
      <c r="AL493" s="369">
        <v>0.02</v>
      </c>
      <c r="AM493" s="369">
        <v>0.2</v>
      </c>
      <c r="AN493" s="369" t="s">
        <v>2335</v>
      </c>
      <c r="AO493" s="367" t="s">
        <v>1326</v>
      </c>
      <c r="AP493" s="370" t="s">
        <v>13</v>
      </c>
      <c r="AQ493" s="376" t="s">
        <v>681</v>
      </c>
      <c r="AR493" s="369">
        <v>6.6660000000000001E-3</v>
      </c>
      <c r="AS493" s="369">
        <v>6.6660000000000001E-3</v>
      </c>
      <c r="AT493" s="369"/>
      <c r="AW493" s="711"/>
      <c r="AX493" s="711"/>
      <c r="AY493" s="712"/>
      <c r="AZ493" s="712"/>
      <c r="BA493" s="712"/>
      <c r="BB493" s="712"/>
      <c r="BC493" s="712"/>
      <c r="BD493" s="712"/>
      <c r="BE493" s="712"/>
      <c r="BF493" s="712"/>
      <c r="BG493" s="713"/>
      <c r="BH493" s="713"/>
      <c r="BI493" s="714"/>
      <c r="BJ493" s="714"/>
      <c r="BK493" s="714"/>
      <c r="BL493" s="218"/>
      <c r="BM493" s="713"/>
      <c r="BN493" s="713"/>
      <c r="BO493" s="713"/>
      <c r="BP493" s="713"/>
      <c r="BQ493" s="713"/>
      <c r="BR493" s="713"/>
      <c r="BS493" s="713"/>
      <c r="BT493" s="713"/>
      <c r="BU493" s="713"/>
      <c r="BV493" s="715"/>
      <c r="BW493" s="712"/>
    </row>
    <row r="494" spans="2:75" ht="15.75" customHeight="1">
      <c r="B494" s="363" t="s">
        <v>1295</v>
      </c>
      <c r="C494" s="364">
        <v>37751366000102</v>
      </c>
      <c r="D494" s="365" t="s">
        <v>14</v>
      </c>
      <c r="E494" s="365" t="s">
        <v>607</v>
      </c>
      <c r="F494" s="365"/>
      <c r="G494" s="366"/>
      <c r="H494" s="366" t="s">
        <v>34</v>
      </c>
      <c r="I494" s="366" t="s">
        <v>34</v>
      </c>
      <c r="J494" s="366" t="s">
        <v>608</v>
      </c>
      <c r="K494" s="367" t="s">
        <v>48</v>
      </c>
      <c r="L494" s="368"/>
      <c r="M494" s="368" t="s">
        <v>34</v>
      </c>
      <c r="N494" s="367">
        <v>573256</v>
      </c>
      <c r="O494" s="367" t="s">
        <v>1323</v>
      </c>
      <c r="P494" s="371">
        <v>44225</v>
      </c>
      <c r="Q494" s="372">
        <v>9729746.9399999995</v>
      </c>
      <c r="R494" s="372">
        <v>8869551.4065873045</v>
      </c>
      <c r="S494" s="367">
        <v>32</v>
      </c>
      <c r="T494" s="369">
        <v>1.8983160932477539E-2</v>
      </c>
      <c r="U494" s="369">
        <v>0.24539902653345727</v>
      </c>
      <c r="V494" s="369">
        <v>-0.15901447200381369</v>
      </c>
      <c r="W494" s="369">
        <v>-1.5588735279395176</v>
      </c>
      <c r="X494" s="369" t="s">
        <v>1424</v>
      </c>
      <c r="Y494" s="369" t="s">
        <v>1424</v>
      </c>
      <c r="Z494" s="369" t="s">
        <v>1424</v>
      </c>
      <c r="AA494" s="369" t="s">
        <v>1424</v>
      </c>
      <c r="AB494" s="369">
        <v>0.23214726999024049</v>
      </c>
      <c r="AC494" s="373">
        <v>-1.0481991745065422</v>
      </c>
      <c r="AD494" s="575">
        <v>37487612000160</v>
      </c>
      <c r="AE494" s="370" t="s">
        <v>2438</v>
      </c>
      <c r="AF494" s="370" t="s">
        <v>738</v>
      </c>
      <c r="AG494" s="374" t="s">
        <v>738</v>
      </c>
      <c r="AH494" s="374" t="s">
        <v>2321</v>
      </c>
      <c r="AI494" s="374">
        <v>500</v>
      </c>
      <c r="AJ494" s="374">
        <v>100</v>
      </c>
      <c r="AK494" s="374">
        <v>500</v>
      </c>
      <c r="AL494" s="369">
        <v>1.8799999999999997E-2</v>
      </c>
      <c r="AM494" s="369">
        <v>0.2</v>
      </c>
      <c r="AN494" s="369" t="s">
        <v>668</v>
      </c>
      <c r="AO494" s="367" t="s">
        <v>1326</v>
      </c>
      <c r="AP494" s="370" t="s">
        <v>718</v>
      </c>
      <c r="AQ494" s="376" t="s">
        <v>661</v>
      </c>
      <c r="AR494" s="369">
        <v>5.0133333333333332E-3</v>
      </c>
      <c r="AS494" s="369">
        <v>5.0133333333333332E-3</v>
      </c>
      <c r="AT494" s="369"/>
      <c r="AW494" s="711"/>
      <c r="AX494" s="711"/>
      <c r="AY494" s="712"/>
      <c r="AZ494" s="712"/>
      <c r="BA494" s="712"/>
      <c r="BB494" s="713"/>
      <c r="BC494" s="712"/>
      <c r="BD494" s="712"/>
      <c r="BE494" s="712"/>
      <c r="BF494" s="712"/>
      <c r="BG494" s="713"/>
      <c r="BH494" s="713"/>
      <c r="BI494" s="714"/>
      <c r="BJ494" s="714"/>
      <c r="BK494" s="714"/>
      <c r="BL494" s="713"/>
      <c r="BM494" s="713"/>
      <c r="BN494" s="713"/>
      <c r="BO494" s="713"/>
      <c r="BP494" s="713"/>
      <c r="BQ494" s="713"/>
      <c r="BR494" s="713"/>
      <c r="BS494" s="713"/>
      <c r="BT494" s="716"/>
      <c r="BU494" s="717"/>
      <c r="BV494" s="715"/>
      <c r="BW494" s="718"/>
    </row>
    <row r="495" spans="2:75" ht="15.75" customHeight="1">
      <c r="B495" s="363" t="s">
        <v>1296</v>
      </c>
      <c r="C495" s="364">
        <v>37487351000189</v>
      </c>
      <c r="D495" s="365" t="s">
        <v>14</v>
      </c>
      <c r="E495" s="365" t="s">
        <v>614</v>
      </c>
      <c r="F495" s="365"/>
      <c r="G495" s="366"/>
      <c r="H495" s="366" t="s">
        <v>1340</v>
      </c>
      <c r="I495" s="366" t="s">
        <v>34</v>
      </c>
      <c r="J495" s="366" t="s">
        <v>608</v>
      </c>
      <c r="K495" s="367" t="s">
        <v>48</v>
      </c>
      <c r="L495" s="368"/>
      <c r="M495" s="368" t="s">
        <v>34</v>
      </c>
      <c r="N495" s="367">
        <v>573231</v>
      </c>
      <c r="O495" s="367" t="s">
        <v>1323</v>
      </c>
      <c r="P495" s="371">
        <v>44225</v>
      </c>
      <c r="Q495" s="372">
        <v>42037477.75</v>
      </c>
      <c r="R495" s="372">
        <v>40715862.456865042</v>
      </c>
      <c r="S495" s="367">
        <v>32</v>
      </c>
      <c r="T495" s="369">
        <v>6.9532400501634894E-2</v>
      </c>
      <c r="U495" s="369">
        <v>0.89885891271368579</v>
      </c>
      <c r="V495" s="369">
        <v>-0.14087636045302354</v>
      </c>
      <c r="W495" s="369">
        <v>-1.3810593856980327</v>
      </c>
      <c r="X495" s="369" t="s">
        <v>1424</v>
      </c>
      <c r="Y495" s="369" t="s">
        <v>1424</v>
      </c>
      <c r="Z495" s="369" t="s">
        <v>1424</v>
      </c>
      <c r="AA495" s="369" t="s">
        <v>1424</v>
      </c>
      <c r="AB495" s="369">
        <v>0.24241962706624132</v>
      </c>
      <c r="AC495" s="373">
        <v>-0.90569334727007511</v>
      </c>
      <c r="AD495" s="575">
        <v>37467645000149</v>
      </c>
      <c r="AE495" s="370" t="s">
        <v>2438</v>
      </c>
      <c r="AF495" s="370" t="s">
        <v>738</v>
      </c>
      <c r="AG495" s="374" t="s">
        <v>738</v>
      </c>
      <c r="AH495" s="374" t="s">
        <v>2321</v>
      </c>
      <c r="AI495" s="374">
        <v>500</v>
      </c>
      <c r="AJ495" s="374">
        <v>100</v>
      </c>
      <c r="AK495" s="374">
        <v>500</v>
      </c>
      <c r="AL495" s="369">
        <v>1.8799999999999997E-2</v>
      </c>
      <c r="AM495" s="369">
        <v>0.2</v>
      </c>
      <c r="AN495" s="369" t="s">
        <v>64</v>
      </c>
      <c r="AO495" s="367" t="s">
        <v>1326</v>
      </c>
      <c r="AP495" s="370" t="s">
        <v>13</v>
      </c>
      <c r="AQ495" s="376" t="s">
        <v>670</v>
      </c>
      <c r="AR495" s="369">
        <v>5.0133333333333332E-3</v>
      </c>
      <c r="AS495" s="369">
        <v>5.0133333333333332E-3</v>
      </c>
      <c r="AT495" s="369"/>
      <c r="AW495" s="711"/>
      <c r="AX495" s="711"/>
      <c r="AY495" s="712"/>
      <c r="AZ495" s="712"/>
      <c r="BA495" s="712"/>
      <c r="BB495" s="713"/>
      <c r="BC495" s="712"/>
      <c r="BD495" s="712"/>
      <c r="BE495" s="712"/>
      <c r="BF495" s="712"/>
      <c r="BG495" s="713"/>
      <c r="BH495" s="713"/>
      <c r="BI495" s="714"/>
      <c r="BJ495" s="714"/>
      <c r="BK495" s="714"/>
      <c r="BL495" s="713"/>
      <c r="BM495" s="713"/>
      <c r="BN495" s="713"/>
      <c r="BO495" s="713"/>
      <c r="BP495" s="713"/>
      <c r="BQ495" s="713"/>
      <c r="BR495" s="713"/>
      <c r="BS495" s="713"/>
      <c r="BT495" s="716"/>
      <c r="BU495" s="717"/>
      <c r="BV495" s="715"/>
      <c r="BW495" s="718"/>
    </row>
    <row r="496" spans="2:75" ht="15.75" customHeight="1">
      <c r="B496" s="363" t="s">
        <v>190</v>
      </c>
      <c r="C496" s="364">
        <v>34626199000180</v>
      </c>
      <c r="D496" s="365" t="s">
        <v>13</v>
      </c>
      <c r="E496" s="365" t="s">
        <v>616</v>
      </c>
      <c r="F496" s="365" t="s">
        <v>610</v>
      </c>
      <c r="G496" s="366" t="s">
        <v>34</v>
      </c>
      <c r="H496" s="366" t="s">
        <v>1339</v>
      </c>
      <c r="I496" s="366" t="s">
        <v>34</v>
      </c>
      <c r="J496" s="366"/>
      <c r="K496" s="367" t="s">
        <v>48</v>
      </c>
      <c r="L496" s="368"/>
      <c r="M496" s="368" t="s">
        <v>34</v>
      </c>
      <c r="N496" s="367">
        <v>511943</v>
      </c>
      <c r="O496" s="367" t="s">
        <v>1323</v>
      </c>
      <c r="P496" s="371">
        <v>43760</v>
      </c>
      <c r="Q496" s="372">
        <v>115146782.47</v>
      </c>
      <c r="R496" s="372">
        <v>117897331.65579373</v>
      </c>
      <c r="S496" s="367">
        <v>16</v>
      </c>
      <c r="T496" s="369">
        <v>4.5518564243515192E-2</v>
      </c>
      <c r="U496" s="369">
        <v>0.58842736435156018</v>
      </c>
      <c r="V496" s="369">
        <v>7.2555001898055638E-2</v>
      </c>
      <c r="W496" s="369">
        <v>0.71128162332147848</v>
      </c>
      <c r="X496" s="369">
        <v>0.1728064296884444</v>
      </c>
      <c r="Y496" s="369">
        <v>1.3104225484385172</v>
      </c>
      <c r="Z496" s="369" t="s">
        <v>1424</v>
      </c>
      <c r="AA496" s="369" t="s">
        <v>1424</v>
      </c>
      <c r="AB496" s="369">
        <v>4.7208008283834493E-2</v>
      </c>
      <c r="AC496" s="373">
        <v>-0.55053448251539705</v>
      </c>
      <c r="AD496" s="575">
        <v>34626178000164</v>
      </c>
      <c r="AE496" s="370" t="s">
        <v>2439</v>
      </c>
      <c r="AF496" s="370" t="s">
        <v>2323</v>
      </c>
      <c r="AG496" s="374" t="s">
        <v>721</v>
      </c>
      <c r="AH496" s="374" t="s">
        <v>2321</v>
      </c>
      <c r="AI496" s="374">
        <v>20000</v>
      </c>
      <c r="AJ496" s="374">
        <v>5000</v>
      </c>
      <c r="AK496" s="374">
        <v>5000</v>
      </c>
      <c r="AL496" s="369">
        <v>1.985E-2</v>
      </c>
      <c r="AM496" s="369">
        <v>0.2</v>
      </c>
      <c r="AN496" s="369" t="s">
        <v>64</v>
      </c>
      <c r="AO496" s="367" t="s">
        <v>1326</v>
      </c>
      <c r="AP496" s="370" t="s">
        <v>13</v>
      </c>
      <c r="AQ496" s="376" t="s">
        <v>670</v>
      </c>
      <c r="AR496" s="369">
        <v>5.306666666666667E-3</v>
      </c>
      <c r="AS496" s="369">
        <v>5.306666666666667E-3</v>
      </c>
      <c r="AT496" s="369"/>
      <c r="AW496" s="711"/>
      <c r="AX496" s="711"/>
      <c r="AY496" s="712"/>
      <c r="AZ496" s="712"/>
      <c r="BA496" s="712"/>
      <c r="BB496" s="713"/>
      <c r="BC496" s="712"/>
      <c r="BD496" s="712"/>
      <c r="BE496" s="712"/>
      <c r="BF496" s="712"/>
      <c r="BG496" s="713"/>
      <c r="BH496" s="713"/>
      <c r="BI496" s="714"/>
      <c r="BJ496" s="714"/>
      <c r="BK496" s="714"/>
      <c r="BL496" s="713"/>
      <c r="BM496" s="713"/>
      <c r="BN496" s="713"/>
      <c r="BO496" s="713"/>
      <c r="BP496" s="713"/>
      <c r="BQ496" s="713"/>
      <c r="BR496" s="713"/>
      <c r="BS496" s="713"/>
      <c r="BT496" s="716"/>
      <c r="BU496" s="717"/>
      <c r="BV496" s="715"/>
      <c r="BW496" s="718"/>
    </row>
    <row r="497" spans="2:75" ht="15.75" customHeight="1">
      <c r="B497" s="363" t="s">
        <v>926</v>
      </c>
      <c r="C497" s="364">
        <v>44489239000142</v>
      </c>
      <c r="D497" s="365" t="s">
        <v>13</v>
      </c>
      <c r="E497" s="365" t="s">
        <v>615</v>
      </c>
      <c r="F497" s="365" t="s">
        <v>619</v>
      </c>
      <c r="G497" s="366" t="s">
        <v>34</v>
      </c>
      <c r="H497" s="366" t="s">
        <v>1340</v>
      </c>
      <c r="I497" s="366" t="s">
        <v>34</v>
      </c>
      <c r="J497" s="366"/>
      <c r="K497" s="367" t="s">
        <v>48</v>
      </c>
      <c r="L497" s="368"/>
      <c r="M497" s="368" t="s">
        <v>1421</v>
      </c>
      <c r="N497" s="367">
        <v>644651</v>
      </c>
      <c r="O497" s="367" t="s">
        <v>1323</v>
      </c>
      <c r="P497" s="371">
        <v>44651</v>
      </c>
      <c r="Q497" s="372">
        <v>10435264.699999999</v>
      </c>
      <c r="R497" s="372" t="s">
        <v>1424</v>
      </c>
      <c r="S497" s="367">
        <v>2</v>
      </c>
      <c r="T497" s="369" t="s">
        <v>1424</v>
      </c>
      <c r="U497" s="369" t="s">
        <v>1424</v>
      </c>
      <c r="V497" s="369" t="s">
        <v>1424</v>
      </c>
      <c r="W497" s="369" t="s">
        <v>1424</v>
      </c>
      <c r="X497" s="369" t="s">
        <v>1424</v>
      </c>
      <c r="Y497" s="369" t="s">
        <v>1424</v>
      </c>
      <c r="Z497" s="369" t="s">
        <v>1424</v>
      </c>
      <c r="AA497" s="369" t="s">
        <v>1424</v>
      </c>
      <c r="AB497" s="369" t="s">
        <v>1424</v>
      </c>
      <c r="AC497" s="373" t="s">
        <v>1424</v>
      </c>
      <c r="AD497" s="575">
        <v>0</v>
      </c>
      <c r="AE497" s="370" t="s">
        <v>2440</v>
      </c>
      <c r="AF497" s="370" t="s">
        <v>2326</v>
      </c>
      <c r="AG497" s="374" t="s">
        <v>1459</v>
      </c>
      <c r="AH497" s="374" t="s">
        <v>2321</v>
      </c>
      <c r="AI497" s="374">
        <v>5000</v>
      </c>
      <c r="AJ497" s="374">
        <v>0</v>
      </c>
      <c r="AK497" s="374">
        <v>5000</v>
      </c>
      <c r="AL497" s="369">
        <v>0.02</v>
      </c>
      <c r="AM497" s="369">
        <v>0.2</v>
      </c>
      <c r="AN497" s="369" t="s">
        <v>64</v>
      </c>
      <c r="AO497" s="367" t="s">
        <v>1326</v>
      </c>
      <c r="AP497" s="370" t="s">
        <v>13</v>
      </c>
      <c r="AQ497" s="376" t="s">
        <v>670</v>
      </c>
      <c r="AR497" s="369">
        <v>3.3333333333333331E-3</v>
      </c>
      <c r="AS497" s="369">
        <v>3.3333333333333331E-3</v>
      </c>
      <c r="AT497" s="369"/>
      <c r="AW497" s="711"/>
      <c r="AX497" s="711"/>
      <c r="AY497" s="712"/>
      <c r="AZ497" s="712"/>
      <c r="BA497" s="712"/>
      <c r="BB497" s="713"/>
      <c r="BC497" s="712"/>
      <c r="BD497" s="712"/>
      <c r="BE497" s="712"/>
      <c r="BF497" s="712"/>
      <c r="BG497" s="713"/>
      <c r="BH497" s="713"/>
      <c r="BI497" s="714"/>
      <c r="BJ497" s="714"/>
      <c r="BK497" s="714"/>
      <c r="BL497" s="713"/>
      <c r="BM497" s="713"/>
      <c r="BN497" s="713"/>
      <c r="BO497" s="713"/>
      <c r="BP497" s="713"/>
      <c r="BQ497" s="713"/>
      <c r="BR497" s="713"/>
      <c r="BS497" s="713"/>
      <c r="BT497" s="716"/>
      <c r="BU497" s="717"/>
      <c r="BV497" s="715"/>
      <c r="BW497" s="718"/>
    </row>
    <row r="498" spans="2:75" ht="15.75" customHeight="1">
      <c r="B498" s="363" t="s">
        <v>191</v>
      </c>
      <c r="C498" s="364">
        <v>37532896000160</v>
      </c>
      <c r="D498" s="365" t="s">
        <v>14</v>
      </c>
      <c r="E498" s="365" t="s">
        <v>607</v>
      </c>
      <c r="F498" s="365"/>
      <c r="G498" s="366"/>
      <c r="H498" s="366" t="s">
        <v>34</v>
      </c>
      <c r="I498" s="366" t="s">
        <v>34</v>
      </c>
      <c r="J498" s="366" t="s">
        <v>608</v>
      </c>
      <c r="K498" s="367" t="s">
        <v>48</v>
      </c>
      <c r="L498" s="368"/>
      <c r="M498" s="368" t="s">
        <v>1421</v>
      </c>
      <c r="N498" s="367">
        <v>547409</v>
      </c>
      <c r="O498" s="367" t="s">
        <v>1323</v>
      </c>
      <c r="P498" s="371">
        <v>44050</v>
      </c>
      <c r="Q498" s="372">
        <v>11024623.67</v>
      </c>
      <c r="R498" s="372">
        <v>12291953.680595241</v>
      </c>
      <c r="S498" s="367">
        <v>2</v>
      </c>
      <c r="T498" s="369">
        <v>-0.13886914437638875</v>
      </c>
      <c r="U498" s="369">
        <v>-1.7951885340231524</v>
      </c>
      <c r="V498" s="369">
        <v>-0.39544245286859059</v>
      </c>
      <c r="W498" s="369">
        <v>-3.8766582929982114</v>
      </c>
      <c r="X498" s="369">
        <v>-0.31127514236123033</v>
      </c>
      <c r="Y498" s="369">
        <v>-2.3604559509387411</v>
      </c>
      <c r="Z498" s="369" t="s">
        <v>1424</v>
      </c>
      <c r="AA498" s="369" t="s">
        <v>1424</v>
      </c>
      <c r="AB498" s="369">
        <v>0.28275589710498711</v>
      </c>
      <c r="AC498" s="373">
        <v>-1.9804122488114342</v>
      </c>
      <c r="AD498" s="575">
        <v>0</v>
      </c>
      <c r="AE498" s="370" t="s">
        <v>2440</v>
      </c>
      <c r="AF498" s="370" t="s">
        <v>2326</v>
      </c>
      <c r="AG498" s="374" t="s">
        <v>1459</v>
      </c>
      <c r="AH498" s="374" t="s">
        <v>2318</v>
      </c>
      <c r="AI498" s="374">
        <v>5000</v>
      </c>
      <c r="AJ498" s="374">
        <v>1000</v>
      </c>
      <c r="AK498" s="374">
        <v>5000</v>
      </c>
      <c r="AL498" s="369">
        <v>0.02</v>
      </c>
      <c r="AM498" s="369">
        <v>0.2</v>
      </c>
      <c r="AN498" s="369" t="s">
        <v>34</v>
      </c>
      <c r="AO498" s="367" t="s">
        <v>1326</v>
      </c>
      <c r="AP498" s="370" t="s">
        <v>718</v>
      </c>
      <c r="AQ498" s="376" t="s">
        <v>667</v>
      </c>
      <c r="AR498" s="369">
        <v>2.6666666666666666E-3</v>
      </c>
      <c r="AS498" s="369">
        <v>2.6666666666666666E-3</v>
      </c>
      <c r="AT498" s="369"/>
      <c r="AW498" s="711"/>
      <c r="AX498" s="711"/>
      <c r="AY498" s="712"/>
      <c r="AZ498" s="712"/>
      <c r="BA498" s="712"/>
      <c r="BB498" s="713"/>
      <c r="BC498" s="712"/>
      <c r="BD498" s="712"/>
      <c r="BE498" s="712"/>
      <c r="BF498" s="712"/>
      <c r="BG498" s="713"/>
      <c r="BH498" s="713"/>
      <c r="BI498" s="714"/>
      <c r="BJ498" s="714"/>
      <c r="BK498" s="714"/>
      <c r="BL498" s="713"/>
      <c r="BM498" s="713"/>
      <c r="BN498" s="713"/>
      <c r="BO498" s="713"/>
      <c r="BP498" s="713"/>
      <c r="BQ498" s="713"/>
      <c r="BR498" s="713"/>
      <c r="BS498" s="713"/>
      <c r="BT498" s="716"/>
      <c r="BU498" s="717"/>
      <c r="BV498" s="715"/>
      <c r="BW498" s="718"/>
    </row>
    <row r="499" spans="2:75" ht="15.75" customHeight="1">
      <c r="B499" s="363" t="s">
        <v>192</v>
      </c>
      <c r="C499" s="364">
        <v>40141528000103</v>
      </c>
      <c r="D499" s="365" t="s">
        <v>14</v>
      </c>
      <c r="E499" s="365" t="s">
        <v>607</v>
      </c>
      <c r="F499" s="365"/>
      <c r="G499" s="366"/>
      <c r="H499" s="366" t="s">
        <v>34</v>
      </c>
      <c r="I499" s="366" t="s">
        <v>34</v>
      </c>
      <c r="J499" s="366" t="s">
        <v>608</v>
      </c>
      <c r="K499" s="367" t="s">
        <v>48</v>
      </c>
      <c r="L499" s="368"/>
      <c r="M499" s="368" t="s">
        <v>34</v>
      </c>
      <c r="N499" s="367">
        <v>568872</v>
      </c>
      <c r="O499" s="367" t="s">
        <v>1323</v>
      </c>
      <c r="P499" s="371">
        <v>44195</v>
      </c>
      <c r="Q499" s="372">
        <v>2062802.71</v>
      </c>
      <c r="R499" s="372">
        <v>9278532.8414682504</v>
      </c>
      <c r="S499" s="367">
        <v>3</v>
      </c>
      <c r="T499" s="369">
        <v>-9.6536626423895822E-2</v>
      </c>
      <c r="U499" s="369">
        <v>-1.2479478119325107</v>
      </c>
      <c r="V499" s="369">
        <v>-0.25031289940524037</v>
      </c>
      <c r="W499" s="369">
        <v>-2.4539033942474004</v>
      </c>
      <c r="X499" s="369" t="s">
        <v>1424</v>
      </c>
      <c r="Y499" s="369" t="s">
        <v>1424</v>
      </c>
      <c r="Z499" s="369" t="s">
        <v>1424</v>
      </c>
      <c r="AA499" s="369" t="s">
        <v>1424</v>
      </c>
      <c r="AB499" s="369">
        <v>0.26730819183876314</v>
      </c>
      <c r="AC499" s="373">
        <v>-1.3072661054359751</v>
      </c>
      <c r="AD499" s="575">
        <v>40054213000110</v>
      </c>
      <c r="AE499" s="370" t="s">
        <v>2422</v>
      </c>
      <c r="AF499" s="370" t="s">
        <v>2317</v>
      </c>
      <c r="AG499" s="374" t="s">
        <v>1458</v>
      </c>
      <c r="AH499" s="374" t="s">
        <v>2321</v>
      </c>
      <c r="AI499" s="374">
        <v>500</v>
      </c>
      <c r="AJ499" s="374">
        <v>100</v>
      </c>
      <c r="AK499" s="374">
        <v>500</v>
      </c>
      <c r="AL499" s="369">
        <v>1.9199999999999998E-2</v>
      </c>
      <c r="AM499" s="369">
        <v>0.2</v>
      </c>
      <c r="AN499" s="369" t="s">
        <v>34</v>
      </c>
      <c r="AO499" s="367" t="s">
        <v>1326</v>
      </c>
      <c r="AP499" s="370" t="s">
        <v>718</v>
      </c>
      <c r="AQ499" s="376" t="s">
        <v>661</v>
      </c>
      <c r="AR499" s="369">
        <v>6.3999999999999994E-3</v>
      </c>
      <c r="AS499" s="369">
        <v>6.3999999999999994E-3</v>
      </c>
      <c r="AT499" s="369"/>
      <c r="AW499" s="711"/>
      <c r="AX499" s="711"/>
      <c r="AY499" s="712"/>
      <c r="AZ499" s="712"/>
      <c r="BA499" s="712"/>
      <c r="BB499" s="713"/>
      <c r="BC499" s="712"/>
      <c r="BD499" s="712"/>
      <c r="BE499" s="712"/>
      <c r="BF499" s="712"/>
      <c r="BG499" s="713"/>
      <c r="BH499" s="713"/>
      <c r="BI499" s="714"/>
      <c r="BJ499" s="714"/>
      <c r="BK499" s="714"/>
      <c r="BL499" s="713"/>
      <c r="BM499" s="713"/>
      <c r="BN499" s="713"/>
      <c r="BO499" s="713"/>
      <c r="BP499" s="713"/>
      <c r="BQ499" s="713"/>
      <c r="BR499" s="713"/>
      <c r="BS499" s="713"/>
      <c r="BT499" s="716"/>
      <c r="BU499" s="717"/>
      <c r="BV499" s="715"/>
      <c r="BW499" s="718"/>
    </row>
    <row r="500" spans="2:75" ht="15.75" customHeight="1">
      <c r="B500" s="363" t="s">
        <v>193</v>
      </c>
      <c r="C500" s="364">
        <v>40054275000122</v>
      </c>
      <c r="D500" s="365" t="s">
        <v>11</v>
      </c>
      <c r="E500" s="365" t="s">
        <v>620</v>
      </c>
      <c r="F500" s="365" t="s">
        <v>665</v>
      </c>
      <c r="G500" s="366" t="s">
        <v>740</v>
      </c>
      <c r="H500" s="366" t="s">
        <v>34</v>
      </c>
      <c r="I500" s="366" t="s">
        <v>1306</v>
      </c>
      <c r="J500" s="366" t="s">
        <v>608</v>
      </c>
      <c r="K500" s="367" t="s">
        <v>48</v>
      </c>
      <c r="L500" s="368"/>
      <c r="M500" s="368" t="s">
        <v>1421</v>
      </c>
      <c r="N500" s="367">
        <v>567833</v>
      </c>
      <c r="O500" s="367" t="s">
        <v>1323</v>
      </c>
      <c r="P500" s="371">
        <v>44193</v>
      </c>
      <c r="Q500" s="372">
        <v>553192688.89999998</v>
      </c>
      <c r="R500" s="372">
        <v>376973539.21698409</v>
      </c>
      <c r="S500" s="367">
        <v>0</v>
      </c>
      <c r="T500" s="369">
        <v>7.9475190460861045E-2</v>
      </c>
      <c r="U500" s="369">
        <v>1.0273912991639484</v>
      </c>
      <c r="V500" s="369">
        <v>0.10462741618316662</v>
      </c>
      <c r="W500" s="369">
        <v>1.0256985249791442</v>
      </c>
      <c r="X500" s="369" t="s">
        <v>1424</v>
      </c>
      <c r="Y500" s="369" t="s">
        <v>1424</v>
      </c>
      <c r="Z500" s="369" t="s">
        <v>1424</v>
      </c>
      <c r="AA500" s="369" t="s">
        <v>1424</v>
      </c>
      <c r="AB500" s="369">
        <v>1.6670566538005281E-3</v>
      </c>
      <c r="AC500" s="373">
        <v>1.4259017304930224</v>
      </c>
      <c r="AD500" s="575">
        <v>0</v>
      </c>
      <c r="AE500" s="370" t="s">
        <v>2422</v>
      </c>
      <c r="AF500" s="370" t="s">
        <v>2317</v>
      </c>
      <c r="AG500" s="374" t="s">
        <v>1458</v>
      </c>
      <c r="AH500" s="374" t="s">
        <v>2321</v>
      </c>
      <c r="AI500" s="374">
        <v>100</v>
      </c>
      <c r="AJ500" s="374">
        <v>100</v>
      </c>
      <c r="AK500" s="374">
        <v>100</v>
      </c>
      <c r="AL500" s="369">
        <v>2.5000000000000001E-3</v>
      </c>
      <c r="AM500" s="369" t="s">
        <v>34</v>
      </c>
      <c r="AN500" s="369" t="s">
        <v>34</v>
      </c>
      <c r="AO500" s="367" t="s">
        <v>1326</v>
      </c>
      <c r="AP500" s="370" t="s">
        <v>11</v>
      </c>
      <c r="AQ500" s="376" t="s">
        <v>671</v>
      </c>
      <c r="AR500" s="369">
        <v>3.3333333333333332E-4</v>
      </c>
      <c r="AS500" s="369">
        <v>3.3333333333333332E-4</v>
      </c>
      <c r="AT500" s="369"/>
      <c r="AW500" s="711"/>
      <c r="AX500" s="711"/>
      <c r="AY500" s="712"/>
      <c r="AZ500" s="712"/>
      <c r="BA500" s="712"/>
      <c r="BB500" s="713"/>
      <c r="BC500" s="712"/>
      <c r="BD500" s="712"/>
      <c r="BE500" s="712"/>
      <c r="BF500" s="712"/>
      <c r="BG500" s="713"/>
      <c r="BH500" s="713"/>
      <c r="BI500" s="714"/>
      <c r="BJ500" s="714"/>
      <c r="BK500" s="714"/>
      <c r="BL500" s="713"/>
      <c r="BM500" s="713"/>
      <c r="BN500" s="713"/>
      <c r="BO500" s="713"/>
      <c r="BP500" s="713"/>
      <c r="BQ500" s="713"/>
      <c r="BR500" s="713"/>
      <c r="BS500" s="713"/>
      <c r="BT500" s="716"/>
      <c r="BU500" s="717"/>
      <c r="BV500" s="715"/>
      <c r="BW500" s="718"/>
    </row>
    <row r="501" spans="2:75" ht="15.75" customHeight="1">
      <c r="B501" s="363" t="s">
        <v>194</v>
      </c>
      <c r="C501" s="364">
        <v>40102191000117</v>
      </c>
      <c r="D501" s="365" t="s">
        <v>14</v>
      </c>
      <c r="E501" s="365" t="s">
        <v>614</v>
      </c>
      <c r="F501" s="365"/>
      <c r="G501" s="366"/>
      <c r="H501" s="366" t="s">
        <v>1340</v>
      </c>
      <c r="I501" s="366" t="s">
        <v>34</v>
      </c>
      <c r="J501" s="366" t="s">
        <v>608</v>
      </c>
      <c r="K501" s="367" t="s">
        <v>48</v>
      </c>
      <c r="L501" s="368"/>
      <c r="M501" s="368" t="s">
        <v>34</v>
      </c>
      <c r="N501" s="367">
        <v>568007</v>
      </c>
      <c r="O501" s="367" t="s">
        <v>1323</v>
      </c>
      <c r="P501" s="371">
        <v>44193</v>
      </c>
      <c r="Q501" s="372">
        <v>32380270.629999999</v>
      </c>
      <c r="R501" s="372">
        <v>47915669.180476241</v>
      </c>
      <c r="S501" s="367">
        <v>32</v>
      </c>
      <c r="T501" s="369">
        <v>-5.2087141218953525E-2</v>
      </c>
      <c r="U501" s="369">
        <v>-0.6733406409768915</v>
      </c>
      <c r="V501" s="369">
        <v>-0.15977682161317863</v>
      </c>
      <c r="W501" s="369">
        <v>-1.5663471032065885</v>
      </c>
      <c r="X501" s="369" t="s">
        <v>1424</v>
      </c>
      <c r="Y501" s="369" t="s">
        <v>1424</v>
      </c>
      <c r="Z501" s="369" t="s">
        <v>1424</v>
      </c>
      <c r="AA501" s="369" t="s">
        <v>1424</v>
      </c>
      <c r="AB501" s="369">
        <v>0.18723532529553599</v>
      </c>
      <c r="AC501" s="373">
        <v>-1.3549603430399848</v>
      </c>
      <c r="AD501" s="575">
        <v>40102156000106</v>
      </c>
      <c r="AE501" s="370" t="s">
        <v>2422</v>
      </c>
      <c r="AF501" s="370" t="s">
        <v>2317</v>
      </c>
      <c r="AG501" s="374" t="s">
        <v>1458</v>
      </c>
      <c r="AH501" s="374" t="s">
        <v>2321</v>
      </c>
      <c r="AI501" s="374">
        <v>500</v>
      </c>
      <c r="AJ501" s="374">
        <v>100</v>
      </c>
      <c r="AK501" s="374">
        <v>500</v>
      </c>
      <c r="AL501" s="369">
        <v>1.9199999999999998E-2</v>
      </c>
      <c r="AM501" s="369">
        <v>0.2</v>
      </c>
      <c r="AN501" s="369" t="s">
        <v>34</v>
      </c>
      <c r="AO501" s="367" t="s">
        <v>1326</v>
      </c>
      <c r="AP501" s="370" t="s">
        <v>13</v>
      </c>
      <c r="AQ501" s="376" t="s">
        <v>670</v>
      </c>
      <c r="AR501" s="369">
        <v>6.3999999999999994E-3</v>
      </c>
      <c r="AS501" s="369">
        <v>6.3999999999999994E-3</v>
      </c>
      <c r="AT501" s="369"/>
      <c r="AW501" s="711"/>
      <c r="AX501" s="711"/>
      <c r="AY501" s="712"/>
      <c r="AZ501" s="712"/>
      <c r="BA501" s="712"/>
      <c r="BB501" s="713"/>
      <c r="BC501" s="712"/>
      <c r="BD501" s="712"/>
      <c r="BE501" s="712"/>
      <c r="BF501" s="712"/>
      <c r="BG501" s="713"/>
      <c r="BH501" s="713"/>
      <c r="BI501" s="714"/>
      <c r="BJ501" s="714"/>
      <c r="BK501" s="714"/>
      <c r="BL501" s="713"/>
      <c r="BM501" s="713"/>
      <c r="BN501" s="713"/>
      <c r="BO501" s="713"/>
      <c r="BP501" s="713"/>
      <c r="BQ501" s="713"/>
      <c r="BR501" s="713"/>
      <c r="BS501" s="713"/>
      <c r="BT501" s="716"/>
      <c r="BU501" s="717"/>
      <c r="BV501" s="715"/>
      <c r="BW501" s="718"/>
    </row>
    <row r="502" spans="2:75" ht="15.75" customHeight="1">
      <c r="B502" s="363" t="s">
        <v>927</v>
      </c>
      <c r="C502" s="364">
        <v>26406529000101</v>
      </c>
      <c r="D502" s="365" t="s">
        <v>14</v>
      </c>
      <c r="E502" s="365" t="s">
        <v>614</v>
      </c>
      <c r="F502" s="365"/>
      <c r="G502" s="366"/>
      <c r="H502" s="366" t="s">
        <v>1340</v>
      </c>
      <c r="I502" s="366" t="s">
        <v>34</v>
      </c>
      <c r="J502" s="366" t="s">
        <v>608</v>
      </c>
      <c r="K502" s="367" t="s">
        <v>48</v>
      </c>
      <c r="L502" s="368"/>
      <c r="M502" s="368" t="s">
        <v>34</v>
      </c>
      <c r="N502" s="367">
        <v>464635</v>
      </c>
      <c r="O502" s="367" t="s">
        <v>1323</v>
      </c>
      <c r="P502" s="371">
        <v>43188</v>
      </c>
      <c r="Q502" s="372">
        <v>23732833.73</v>
      </c>
      <c r="R502" s="372">
        <v>42224769.477023803</v>
      </c>
      <c r="S502" s="367">
        <v>32</v>
      </c>
      <c r="T502" s="369">
        <v>-5.682876566896311E-2</v>
      </c>
      <c r="U502" s="369">
        <v>-0.73463654571891224</v>
      </c>
      <c r="V502" s="369">
        <v>-0.16355307718802614</v>
      </c>
      <c r="W502" s="369">
        <v>-1.6033670346391353</v>
      </c>
      <c r="X502" s="369">
        <v>-5.4421161985921951E-2</v>
      </c>
      <c r="Y502" s="369">
        <v>-0.41268555751745867</v>
      </c>
      <c r="Z502" s="369">
        <v>0.14322551656831006</v>
      </c>
      <c r="AA502" s="369">
        <v>0.81414026820562557</v>
      </c>
      <c r="AB502" s="369">
        <v>0.19018264749097719</v>
      </c>
      <c r="AC502" s="373">
        <v>-1.3547078440016085</v>
      </c>
      <c r="AD502" s="575">
        <v>26470533000120</v>
      </c>
      <c r="AE502" s="370" t="s">
        <v>2422</v>
      </c>
      <c r="AF502" s="370" t="s">
        <v>2317</v>
      </c>
      <c r="AG502" s="374" t="s">
        <v>1458</v>
      </c>
      <c r="AH502" s="374" t="s">
        <v>2318</v>
      </c>
      <c r="AI502" s="374">
        <v>500</v>
      </c>
      <c r="AJ502" s="374">
        <v>500</v>
      </c>
      <c r="AK502" s="374">
        <v>500</v>
      </c>
      <c r="AL502" s="369">
        <v>1.9199999999999998E-2</v>
      </c>
      <c r="AM502" s="369">
        <v>0.2</v>
      </c>
      <c r="AN502" s="369" t="s">
        <v>34</v>
      </c>
      <c r="AO502" s="367" t="s">
        <v>1326</v>
      </c>
      <c r="AP502" s="370" t="s">
        <v>718</v>
      </c>
      <c r="AQ502" s="376" t="s">
        <v>661</v>
      </c>
      <c r="AR502" s="369">
        <v>6.3999999999999994E-3</v>
      </c>
      <c r="AS502" s="369">
        <v>6.3999999999999994E-3</v>
      </c>
      <c r="AT502" s="369"/>
      <c r="AW502" s="711"/>
      <c r="AX502" s="711"/>
      <c r="AY502" s="712"/>
      <c r="AZ502" s="712"/>
      <c r="BA502" s="712"/>
      <c r="BB502" s="713"/>
      <c r="BC502" s="712"/>
      <c r="BD502" s="712"/>
      <c r="BE502" s="712"/>
      <c r="BF502" s="712"/>
      <c r="BG502" s="713"/>
      <c r="BH502" s="713"/>
      <c r="BI502" s="714"/>
      <c r="BJ502" s="714"/>
      <c r="BK502" s="714"/>
      <c r="BL502" s="713"/>
      <c r="BM502" s="713"/>
      <c r="BN502" s="713"/>
      <c r="BO502" s="713"/>
      <c r="BP502" s="713"/>
      <c r="BQ502" s="713"/>
      <c r="BR502" s="713"/>
      <c r="BS502" s="713"/>
      <c r="BT502" s="716"/>
      <c r="BU502" s="717"/>
      <c r="BV502" s="715"/>
      <c r="BW502" s="718"/>
    </row>
    <row r="503" spans="2:75" ht="15.75" customHeight="1">
      <c r="B503" s="363" t="s">
        <v>195</v>
      </c>
      <c r="C503" s="364">
        <v>40102324000155</v>
      </c>
      <c r="D503" s="365" t="s">
        <v>13</v>
      </c>
      <c r="E503" s="365" t="s">
        <v>615</v>
      </c>
      <c r="F503" s="365" t="s">
        <v>619</v>
      </c>
      <c r="G503" s="366" t="s">
        <v>34</v>
      </c>
      <c r="H503" s="366" t="s">
        <v>1340</v>
      </c>
      <c r="I503" s="366" t="s">
        <v>34</v>
      </c>
      <c r="J503" s="366"/>
      <c r="K503" s="367" t="s">
        <v>48</v>
      </c>
      <c r="L503" s="368"/>
      <c r="M503" s="368" t="s">
        <v>34</v>
      </c>
      <c r="N503" s="367">
        <v>568740</v>
      </c>
      <c r="O503" s="367" t="s">
        <v>1323</v>
      </c>
      <c r="P503" s="371">
        <v>44195</v>
      </c>
      <c r="Q503" s="372">
        <v>30183773.010000002</v>
      </c>
      <c r="R503" s="372">
        <v>53967686.445793681</v>
      </c>
      <c r="S503" s="367">
        <v>31</v>
      </c>
      <c r="T503" s="369">
        <v>5.7688194241140023E-2</v>
      </c>
      <c r="U503" s="369">
        <v>0.74574654661588757</v>
      </c>
      <c r="V503" s="369">
        <v>3.0426378710212587E-2</v>
      </c>
      <c r="W503" s="369">
        <v>0.29828024911641615</v>
      </c>
      <c r="X503" s="369" t="s">
        <v>1424</v>
      </c>
      <c r="Y503" s="369" t="s">
        <v>1424</v>
      </c>
      <c r="Z503" s="369" t="s">
        <v>1424</v>
      </c>
      <c r="AA503" s="369" t="s">
        <v>1424</v>
      </c>
      <c r="AB503" s="369">
        <v>8.0136674981598474E-2</v>
      </c>
      <c r="AC503" s="373">
        <v>-0.79832344999516525</v>
      </c>
      <c r="AD503" s="575">
        <v>40102362000108</v>
      </c>
      <c r="AE503" s="370" t="s">
        <v>2422</v>
      </c>
      <c r="AF503" s="370" t="s">
        <v>2317</v>
      </c>
      <c r="AG503" s="374" t="s">
        <v>1458</v>
      </c>
      <c r="AH503" s="374" t="s">
        <v>2321</v>
      </c>
      <c r="AI503" s="374">
        <v>500</v>
      </c>
      <c r="AJ503" s="374">
        <v>100</v>
      </c>
      <c r="AK503" s="374">
        <v>100</v>
      </c>
      <c r="AL503" s="369">
        <v>1.4199999999999999E-2</v>
      </c>
      <c r="AM503" s="369">
        <v>0.25</v>
      </c>
      <c r="AN503" s="369" t="s">
        <v>34</v>
      </c>
      <c r="AO503" s="367" t="s">
        <v>1326</v>
      </c>
      <c r="AP503" s="370" t="s">
        <v>13</v>
      </c>
      <c r="AQ503" s="376" t="s">
        <v>666</v>
      </c>
      <c r="AR503" s="369">
        <v>4.7333333333333333E-3</v>
      </c>
      <c r="AS503" s="369">
        <v>4.7333333333333333E-3</v>
      </c>
      <c r="AT503" s="369"/>
      <c r="AW503" s="711"/>
      <c r="AX503" s="711"/>
      <c r="AY503" s="712"/>
      <c r="AZ503" s="712"/>
      <c r="BA503" s="712"/>
      <c r="BB503" s="713"/>
      <c r="BC503" s="712"/>
      <c r="BD503" s="712"/>
      <c r="BE503" s="712"/>
      <c r="BF503" s="712"/>
      <c r="BG503" s="713"/>
      <c r="BH503" s="713"/>
      <c r="BI503" s="714"/>
      <c r="BJ503" s="714"/>
      <c r="BK503" s="714"/>
      <c r="BL503" s="713"/>
      <c r="BM503" s="713"/>
      <c r="BN503" s="713"/>
      <c r="BO503" s="713"/>
      <c r="BP503" s="713"/>
      <c r="BQ503" s="713"/>
      <c r="BR503" s="713"/>
      <c r="BS503" s="713"/>
      <c r="BT503" s="716"/>
      <c r="BU503" s="717"/>
      <c r="BV503" s="715"/>
      <c r="BW503" s="718"/>
    </row>
    <row r="504" spans="2:75" ht="15.75" customHeight="1">
      <c r="B504" s="363" t="s">
        <v>928</v>
      </c>
      <c r="C504" s="364">
        <v>12004203000135</v>
      </c>
      <c r="D504" s="365" t="s">
        <v>14</v>
      </c>
      <c r="E504" s="365" t="s">
        <v>607</v>
      </c>
      <c r="F504" s="365" t="s">
        <v>1319</v>
      </c>
      <c r="G504" s="366"/>
      <c r="H504" s="366" t="s">
        <v>34</v>
      </c>
      <c r="I504" s="366" t="s">
        <v>34</v>
      </c>
      <c r="J504" s="366" t="s">
        <v>608</v>
      </c>
      <c r="K504" s="367" t="s">
        <v>48</v>
      </c>
      <c r="L504" s="368"/>
      <c r="M504" s="368" t="s">
        <v>34</v>
      </c>
      <c r="N504" s="367">
        <v>251429</v>
      </c>
      <c r="O504" s="367" t="s">
        <v>1323</v>
      </c>
      <c r="P504" s="371">
        <v>40365</v>
      </c>
      <c r="Q504" s="372">
        <v>659437995.66999996</v>
      </c>
      <c r="R504" s="372">
        <v>1010467872.3116276</v>
      </c>
      <c r="S504" s="367">
        <v>32</v>
      </c>
      <c r="T504" s="369">
        <v>-9.1256740854051333E-2</v>
      </c>
      <c r="U504" s="369">
        <v>-1.1796937006358423</v>
      </c>
      <c r="V504" s="369">
        <v>-0.37494312735058077</v>
      </c>
      <c r="W504" s="369">
        <v>-3.675696358603497</v>
      </c>
      <c r="X504" s="369">
        <v>-0.32431916436956254</v>
      </c>
      <c r="Y504" s="369">
        <v>-2.4593711394121351</v>
      </c>
      <c r="Z504" s="369">
        <v>-0.36039604214708232</v>
      </c>
      <c r="AA504" s="369">
        <v>-2.0486079397307044</v>
      </c>
      <c r="AB504" s="369">
        <v>0.32590530835583947</v>
      </c>
      <c r="AC504" s="373">
        <v>-1.5754064499103442</v>
      </c>
      <c r="AD504" s="575">
        <v>11980010000157</v>
      </c>
      <c r="AE504" s="370" t="s">
        <v>2441</v>
      </c>
      <c r="AF504" s="370" t="s">
        <v>2326</v>
      </c>
      <c r="AG504" s="374" t="s">
        <v>1459</v>
      </c>
      <c r="AH504" s="374" t="s">
        <v>2321</v>
      </c>
      <c r="AI504" s="374">
        <v>5000</v>
      </c>
      <c r="AJ504" s="374">
        <v>1000</v>
      </c>
      <c r="AK504" s="374">
        <v>1000</v>
      </c>
      <c r="AL504" s="369">
        <v>0.02</v>
      </c>
      <c r="AM504" s="369">
        <v>0.2</v>
      </c>
      <c r="AN504" s="369" t="s">
        <v>668</v>
      </c>
      <c r="AO504" s="367" t="s">
        <v>1326</v>
      </c>
      <c r="AP504" s="370" t="s">
        <v>718</v>
      </c>
      <c r="AQ504" s="376" t="s">
        <v>667</v>
      </c>
      <c r="AR504" s="369">
        <v>6.0000000000000001E-3</v>
      </c>
      <c r="AS504" s="369">
        <v>6.0000000000000001E-3</v>
      </c>
      <c r="AT504" s="369"/>
      <c r="AW504" s="711"/>
      <c r="AX504" s="711"/>
      <c r="AY504" s="712"/>
      <c r="AZ504" s="712"/>
      <c r="BA504" s="712"/>
      <c r="BB504" s="712"/>
      <c r="BC504" s="712"/>
      <c r="BD504" s="712"/>
      <c r="BE504" s="712"/>
      <c r="BF504" s="712"/>
      <c r="BG504" s="713"/>
      <c r="BH504" s="713"/>
      <c r="BI504" s="714"/>
      <c r="BJ504" s="714"/>
      <c r="BK504" s="714"/>
      <c r="BL504" s="218"/>
      <c r="BM504" s="713"/>
      <c r="BN504" s="713"/>
      <c r="BO504" s="713"/>
      <c r="BP504" s="713"/>
      <c r="BQ504" s="713"/>
      <c r="BR504" s="713"/>
      <c r="BS504" s="713"/>
      <c r="BT504" s="713"/>
      <c r="BU504" s="713"/>
      <c r="BV504" s="715"/>
      <c r="BW504" s="712"/>
    </row>
    <row r="505" spans="2:75" ht="15.75" customHeight="1">
      <c r="B505" s="363" t="s">
        <v>196</v>
      </c>
      <c r="C505" s="364">
        <v>15569128000148</v>
      </c>
      <c r="D505" s="365" t="s">
        <v>14</v>
      </c>
      <c r="E505" s="365" t="s">
        <v>607</v>
      </c>
      <c r="F505" s="365" t="s">
        <v>1319</v>
      </c>
      <c r="G505" s="366"/>
      <c r="H505" s="366" t="s">
        <v>34</v>
      </c>
      <c r="I505" s="366" t="s">
        <v>34</v>
      </c>
      <c r="J505" s="366" t="s">
        <v>608</v>
      </c>
      <c r="K505" s="367" t="s">
        <v>48</v>
      </c>
      <c r="L505" s="368"/>
      <c r="M505" s="368" t="s">
        <v>34</v>
      </c>
      <c r="N505" s="367">
        <v>308374</v>
      </c>
      <c r="O505" s="367" t="s">
        <v>1323</v>
      </c>
      <c r="P505" s="371">
        <v>41103</v>
      </c>
      <c r="Q505" s="372">
        <v>163597540.87</v>
      </c>
      <c r="R505" s="372">
        <v>309716053.58051568</v>
      </c>
      <c r="S505" s="367">
        <v>32</v>
      </c>
      <c r="T505" s="369">
        <v>-4.4408501628013797E-2</v>
      </c>
      <c r="U505" s="369">
        <v>-0.57407736825743372</v>
      </c>
      <c r="V505" s="369">
        <v>-0.31356764794138026</v>
      </c>
      <c r="W505" s="369">
        <v>-3.0740114370367042</v>
      </c>
      <c r="X505" s="369">
        <v>-0.23975077460996319</v>
      </c>
      <c r="Y505" s="369">
        <v>-1.8180736771249053</v>
      </c>
      <c r="Z505" s="369">
        <v>-0.27231620541777324</v>
      </c>
      <c r="AA505" s="369">
        <v>-1.5479335933120877</v>
      </c>
      <c r="AB505" s="369">
        <v>0.29906509529202729</v>
      </c>
      <c r="AC505" s="373">
        <v>-1.432405192178251</v>
      </c>
      <c r="AD505" s="575">
        <v>15611751000111</v>
      </c>
      <c r="AE505" s="370" t="s">
        <v>2441</v>
      </c>
      <c r="AF505" s="370" t="s">
        <v>2320</v>
      </c>
      <c r="AG505" s="374" t="s">
        <v>59</v>
      </c>
      <c r="AH505" s="374" t="s">
        <v>2321</v>
      </c>
      <c r="AI505" s="374">
        <v>5000</v>
      </c>
      <c r="AJ505" s="374">
        <v>0</v>
      </c>
      <c r="AK505" s="374">
        <v>5000</v>
      </c>
      <c r="AL505" s="369">
        <v>0.02</v>
      </c>
      <c r="AM505" s="369">
        <v>0.2</v>
      </c>
      <c r="AN505" s="369" t="s">
        <v>668</v>
      </c>
      <c r="AO505" s="367" t="s">
        <v>1326</v>
      </c>
      <c r="AP505" s="370" t="s">
        <v>718</v>
      </c>
      <c r="AQ505" s="376" t="s">
        <v>661</v>
      </c>
      <c r="AR505" s="369">
        <v>8.0000000000000002E-3</v>
      </c>
      <c r="AS505" s="369">
        <v>8.0000000000000002E-3</v>
      </c>
      <c r="AT505" s="369"/>
      <c r="AW505" s="711"/>
      <c r="AX505" s="711"/>
      <c r="AY505" s="712"/>
      <c r="AZ505" s="712"/>
      <c r="BA505" s="712"/>
      <c r="BB505" s="713"/>
      <c r="BC505" s="712"/>
      <c r="BD505" s="712"/>
      <c r="BE505" s="712"/>
      <c r="BF505" s="712"/>
      <c r="BG505" s="713"/>
      <c r="BH505" s="713"/>
      <c r="BI505" s="714"/>
      <c r="BJ505" s="714"/>
      <c r="BK505" s="714"/>
      <c r="BL505" s="713"/>
      <c r="BM505" s="713"/>
      <c r="BN505" s="713"/>
      <c r="BO505" s="713"/>
      <c r="BP505" s="713"/>
      <c r="BQ505" s="713"/>
      <c r="BR505" s="713"/>
      <c r="BS505" s="713"/>
      <c r="BT505" s="716"/>
      <c r="BU505" s="717"/>
      <c r="BV505" s="715"/>
      <c r="BW505" s="718"/>
    </row>
    <row r="506" spans="2:75" ht="15.75" customHeight="1">
      <c r="B506" s="363" t="s">
        <v>197</v>
      </c>
      <c r="C506" s="364">
        <v>32893639000130</v>
      </c>
      <c r="D506" s="365" t="s">
        <v>14</v>
      </c>
      <c r="E506" s="365" t="s">
        <v>607</v>
      </c>
      <c r="F506" s="365" t="s">
        <v>1319</v>
      </c>
      <c r="G506" s="366"/>
      <c r="H506" s="366" t="s">
        <v>34</v>
      </c>
      <c r="I506" s="366" t="s">
        <v>34</v>
      </c>
      <c r="J506" s="366" t="s">
        <v>608</v>
      </c>
      <c r="K506" s="367" t="s">
        <v>48</v>
      </c>
      <c r="L506" s="368"/>
      <c r="M506" s="368" t="s">
        <v>1421</v>
      </c>
      <c r="N506" s="367">
        <v>497339</v>
      </c>
      <c r="O506" s="367" t="s">
        <v>1326</v>
      </c>
      <c r="P506" s="371">
        <v>43615</v>
      </c>
      <c r="Q506" s="372">
        <v>28158618.02</v>
      </c>
      <c r="R506" s="372">
        <v>41430935.903492108</v>
      </c>
      <c r="S506" s="367">
        <v>32</v>
      </c>
      <c r="T506" s="369">
        <v>-8.7213478161925484E-2</v>
      </c>
      <c r="U506" s="369">
        <v>-1.127425654645188</v>
      </c>
      <c r="V506" s="369">
        <v>-0.374257289252244</v>
      </c>
      <c r="W506" s="369">
        <v>-3.6689728519787419</v>
      </c>
      <c r="X506" s="369">
        <v>-0.32094473957063896</v>
      </c>
      <c r="Y506" s="369">
        <v>-2.4337822631620329</v>
      </c>
      <c r="Z506" s="369">
        <v>-0.35666178319677255</v>
      </c>
      <c r="AA506" s="369">
        <v>-2.0273812012542232</v>
      </c>
      <c r="AB506" s="369">
        <v>0.32560683465103946</v>
      </c>
      <c r="AC506" s="373">
        <v>-1.5737759823231894</v>
      </c>
      <c r="AD506" s="575">
        <v>11980010000157</v>
      </c>
      <c r="AE506" s="370" t="s">
        <v>2441</v>
      </c>
      <c r="AF506" s="370" t="s">
        <v>2320</v>
      </c>
      <c r="AG506" s="374" t="s">
        <v>59</v>
      </c>
      <c r="AH506" s="374" t="s">
        <v>2321</v>
      </c>
      <c r="AI506" s="374">
        <v>1</v>
      </c>
      <c r="AJ506" s="374">
        <v>1</v>
      </c>
      <c r="AK506" s="374">
        <v>1</v>
      </c>
      <c r="AL506" s="369">
        <v>1.1000000000000001E-2</v>
      </c>
      <c r="AM506" s="369">
        <v>0.2</v>
      </c>
      <c r="AN506" s="369" t="s">
        <v>668</v>
      </c>
      <c r="AO506" s="367" t="s">
        <v>1326</v>
      </c>
      <c r="AP506" s="370" t="s">
        <v>718</v>
      </c>
      <c r="AQ506" s="376" t="s">
        <v>667</v>
      </c>
      <c r="AR506" s="369" t="s">
        <v>34</v>
      </c>
      <c r="AS506" s="369" t="s">
        <v>34</v>
      </c>
      <c r="AT506" s="369"/>
      <c r="AW506" s="711"/>
      <c r="AX506" s="711"/>
      <c r="AY506" s="712"/>
      <c r="AZ506" s="712"/>
      <c r="BA506" s="712"/>
      <c r="BB506" s="713"/>
      <c r="BC506" s="712"/>
      <c r="BD506" s="712"/>
      <c r="BE506" s="712"/>
      <c r="BF506" s="712"/>
      <c r="BG506" s="713"/>
      <c r="BH506" s="713"/>
      <c r="BI506" s="714"/>
      <c r="BJ506" s="714"/>
      <c r="BK506" s="714"/>
      <c r="BL506" s="713"/>
      <c r="BM506" s="713"/>
      <c r="BN506" s="713"/>
      <c r="BO506" s="713"/>
      <c r="BP506" s="713"/>
      <c r="BQ506" s="713"/>
      <c r="BR506" s="713"/>
      <c r="BS506" s="713"/>
      <c r="BT506" s="716"/>
      <c r="BU506" s="717"/>
      <c r="BV506" s="715"/>
      <c r="BW506" s="718"/>
    </row>
    <row r="507" spans="2:75" ht="15.75" customHeight="1">
      <c r="B507" s="363" t="s">
        <v>554</v>
      </c>
      <c r="C507" s="364">
        <v>35502496000186</v>
      </c>
      <c r="D507" s="365" t="s">
        <v>14</v>
      </c>
      <c r="E507" s="365" t="s">
        <v>607</v>
      </c>
      <c r="F507" s="365"/>
      <c r="G507" s="366"/>
      <c r="H507" s="366" t="s">
        <v>34</v>
      </c>
      <c r="I507" s="366" t="s">
        <v>34</v>
      </c>
      <c r="J507" s="366" t="s">
        <v>608</v>
      </c>
      <c r="K507" s="367" t="s">
        <v>48</v>
      </c>
      <c r="L507" s="368"/>
      <c r="M507" s="368" t="s">
        <v>34</v>
      </c>
      <c r="N507" s="367">
        <v>606979</v>
      </c>
      <c r="O507" s="367" t="s">
        <v>1323</v>
      </c>
      <c r="P507" s="371">
        <v>44410</v>
      </c>
      <c r="Q507" s="372">
        <v>34834997.420000002</v>
      </c>
      <c r="R507" s="372">
        <v>42345958.083968252</v>
      </c>
      <c r="S507" s="367">
        <v>32</v>
      </c>
      <c r="T507" s="369">
        <v>-1.5264725792889844E-2</v>
      </c>
      <c r="U507" s="369">
        <v>-0.19733008971474969</v>
      </c>
      <c r="V507" s="369">
        <v>-0.10101374997847956</v>
      </c>
      <c r="W507" s="369">
        <v>-0.9902725130299852</v>
      </c>
      <c r="X507" s="369" t="s">
        <v>1424</v>
      </c>
      <c r="Y507" s="369" t="s">
        <v>1424</v>
      </c>
      <c r="Z507" s="369" t="s">
        <v>1424</v>
      </c>
      <c r="AA507" s="369" t="s">
        <v>1424</v>
      </c>
      <c r="AB507" s="369">
        <v>0.24082252854585262</v>
      </c>
      <c r="AC507" s="373">
        <v>-0.72550595744602664</v>
      </c>
      <c r="AD507" s="575">
        <v>0</v>
      </c>
      <c r="AE507" s="370" t="s">
        <v>2442</v>
      </c>
      <c r="AF507" s="370" t="s">
        <v>2320</v>
      </c>
      <c r="AG507" s="374" t="s">
        <v>59</v>
      </c>
      <c r="AH507" s="374" t="s">
        <v>2321</v>
      </c>
      <c r="AI507" s="374">
        <v>1000</v>
      </c>
      <c r="AJ507" s="374">
        <v>1000</v>
      </c>
      <c r="AK507" s="374">
        <v>1000</v>
      </c>
      <c r="AL507" s="369">
        <v>0.02</v>
      </c>
      <c r="AM507" s="369">
        <v>0.2</v>
      </c>
      <c r="AN507" s="369" t="s">
        <v>668</v>
      </c>
      <c r="AO507" s="367" t="s">
        <v>1326</v>
      </c>
      <c r="AP507" s="370" t="s">
        <v>718</v>
      </c>
      <c r="AQ507" s="376" t="s">
        <v>661</v>
      </c>
      <c r="AR507" s="369">
        <v>4.0000000000000001E-3</v>
      </c>
      <c r="AS507" s="369">
        <v>4.0000000000000001E-3</v>
      </c>
      <c r="AT507" s="369"/>
      <c r="AW507" s="711"/>
      <c r="AX507" s="711"/>
      <c r="AY507" s="712"/>
      <c r="AZ507" s="712"/>
      <c r="BA507" s="712"/>
      <c r="BB507" s="713"/>
      <c r="BC507" s="712"/>
      <c r="BD507" s="712"/>
      <c r="BE507" s="712"/>
      <c r="BF507" s="712"/>
      <c r="BG507" s="713"/>
      <c r="BH507" s="713"/>
      <c r="BI507" s="714"/>
      <c r="BJ507" s="714"/>
      <c r="BK507" s="714"/>
      <c r="BL507" s="713"/>
      <c r="BM507" s="713"/>
      <c r="BN507" s="713"/>
      <c r="BO507" s="713"/>
      <c r="BP507" s="713"/>
      <c r="BQ507" s="713"/>
      <c r="BR507" s="713"/>
      <c r="BS507" s="713"/>
      <c r="BT507" s="716"/>
      <c r="BU507" s="717"/>
      <c r="BV507" s="715"/>
      <c r="BW507" s="718"/>
    </row>
    <row r="508" spans="2:75" ht="15.75" customHeight="1">
      <c r="B508" s="363" t="s">
        <v>929</v>
      </c>
      <c r="C508" s="364">
        <v>23799268000130</v>
      </c>
      <c r="D508" s="365" t="s">
        <v>13</v>
      </c>
      <c r="E508" s="365" t="s">
        <v>616</v>
      </c>
      <c r="F508" s="365" t="s">
        <v>619</v>
      </c>
      <c r="G508" s="366" t="s">
        <v>34</v>
      </c>
      <c r="H508" s="366" t="s">
        <v>1340</v>
      </c>
      <c r="I508" s="366" t="s">
        <v>34</v>
      </c>
      <c r="J508" s="366" t="s">
        <v>611</v>
      </c>
      <c r="K508" s="367" t="s">
        <v>48</v>
      </c>
      <c r="L508" s="368"/>
      <c r="M508" s="368" t="s">
        <v>34</v>
      </c>
      <c r="N508" s="367">
        <v>429661</v>
      </c>
      <c r="O508" s="367" t="s">
        <v>1323</v>
      </c>
      <c r="P508" s="371">
        <v>42607</v>
      </c>
      <c r="Q508" s="372">
        <v>135896753.91</v>
      </c>
      <c r="R508" s="372">
        <v>98922948.280634865</v>
      </c>
      <c r="S508" s="367">
        <v>18</v>
      </c>
      <c r="T508" s="369">
        <v>0.18858312215358608</v>
      </c>
      <c r="U508" s="369">
        <v>2.4378508279911744</v>
      </c>
      <c r="V508" s="369">
        <v>0.24431310627138103</v>
      </c>
      <c r="W508" s="369">
        <v>2.3950853598155262</v>
      </c>
      <c r="X508" s="369">
        <v>1.5505812770626481</v>
      </c>
      <c r="Y508" s="369">
        <v>11.758339503413517</v>
      </c>
      <c r="Z508" s="369">
        <v>1.8661332228550194</v>
      </c>
      <c r="AA508" s="369">
        <v>10.607706217194901</v>
      </c>
      <c r="AB508" s="369">
        <v>0.28338554307643565</v>
      </c>
      <c r="AC508" s="373">
        <v>0.56944063743838524</v>
      </c>
      <c r="AD508" s="575">
        <v>0</v>
      </c>
      <c r="AE508" s="370" t="s">
        <v>2442</v>
      </c>
      <c r="AF508" s="370" t="s">
        <v>2320</v>
      </c>
      <c r="AG508" s="374" t="s">
        <v>59</v>
      </c>
      <c r="AH508" s="374" t="s">
        <v>2321</v>
      </c>
      <c r="AI508" s="374">
        <v>5000</v>
      </c>
      <c r="AJ508" s="374">
        <v>0</v>
      </c>
      <c r="AK508" s="374">
        <v>5000</v>
      </c>
      <c r="AL508" s="369">
        <v>0.02</v>
      </c>
      <c r="AM508" s="369">
        <v>0.2</v>
      </c>
      <c r="AN508" s="369" t="s">
        <v>64</v>
      </c>
      <c r="AO508" s="367" t="s">
        <v>1326</v>
      </c>
      <c r="AP508" s="370" t="s">
        <v>13</v>
      </c>
      <c r="AQ508" s="376" t="s">
        <v>670</v>
      </c>
      <c r="AR508" s="369">
        <v>4.0000000000000001E-3</v>
      </c>
      <c r="AS508" s="369">
        <v>4.0000000000000001E-3</v>
      </c>
      <c r="AT508" s="369"/>
      <c r="AW508" s="711"/>
      <c r="AX508" s="711"/>
      <c r="AY508" s="712"/>
      <c r="AZ508" s="712"/>
      <c r="BA508" s="712"/>
      <c r="BB508" s="713"/>
      <c r="BC508" s="712"/>
      <c r="BD508" s="712"/>
      <c r="BE508" s="712"/>
      <c r="BF508" s="712"/>
      <c r="BG508" s="713"/>
      <c r="BH508" s="713"/>
      <c r="BI508" s="714"/>
      <c r="BJ508" s="714"/>
      <c r="BK508" s="714"/>
      <c r="BL508" s="713"/>
      <c r="BM508" s="713"/>
      <c r="BN508" s="713"/>
      <c r="BO508" s="713"/>
      <c r="BP508" s="713"/>
      <c r="BQ508" s="713"/>
      <c r="BR508" s="713"/>
      <c r="BS508" s="713"/>
      <c r="BT508" s="716"/>
      <c r="BU508" s="717"/>
      <c r="BV508" s="715"/>
      <c r="BW508" s="718"/>
    </row>
    <row r="509" spans="2:75" ht="15.75" customHeight="1">
      <c r="B509" s="363" t="s">
        <v>18</v>
      </c>
      <c r="C509" s="364">
        <v>37806055000101</v>
      </c>
      <c r="D509" s="365" t="s">
        <v>11</v>
      </c>
      <c r="E509" s="365" t="s">
        <v>620</v>
      </c>
      <c r="F509" s="365" t="s">
        <v>687</v>
      </c>
      <c r="G509" s="366" t="s">
        <v>740</v>
      </c>
      <c r="H509" s="366" t="s">
        <v>34</v>
      </c>
      <c r="I509" s="366" t="s">
        <v>1321</v>
      </c>
      <c r="J509" s="366" t="s">
        <v>608</v>
      </c>
      <c r="K509" s="367" t="s">
        <v>48</v>
      </c>
      <c r="L509" s="368" t="s">
        <v>717</v>
      </c>
      <c r="M509" s="368" t="s">
        <v>34</v>
      </c>
      <c r="N509" s="367">
        <v>551791</v>
      </c>
      <c r="O509" s="367" t="s">
        <v>1323</v>
      </c>
      <c r="P509" s="371">
        <v>44069</v>
      </c>
      <c r="Q509" s="372">
        <v>134838741.62</v>
      </c>
      <c r="R509" s="372">
        <v>104349584.08178571</v>
      </c>
      <c r="S509" s="367">
        <v>91</v>
      </c>
      <c r="T509" s="369">
        <v>9.9779881428285089E-2</v>
      </c>
      <c r="U509" s="369">
        <v>1.2898740023971993</v>
      </c>
      <c r="V509" s="369">
        <v>0.13875957348128964</v>
      </c>
      <c r="W509" s="369">
        <v>1.3603077953997353</v>
      </c>
      <c r="X509" s="369">
        <v>0.19455520917035862</v>
      </c>
      <c r="Y509" s="369">
        <v>1.475347494145113</v>
      </c>
      <c r="Z509" s="369" t="s">
        <v>1424</v>
      </c>
      <c r="AA509" s="369" t="s">
        <v>1424</v>
      </c>
      <c r="AB509" s="369">
        <v>1.402393455777768E-3</v>
      </c>
      <c r="AC509" s="373">
        <v>23.404266386728597</v>
      </c>
      <c r="AD509" s="575">
        <v>0</v>
      </c>
      <c r="AE509" s="370" t="s">
        <v>2443</v>
      </c>
      <c r="AF509" s="370" t="s">
        <v>2317</v>
      </c>
      <c r="AG509" s="374" t="s">
        <v>1458</v>
      </c>
      <c r="AH509" s="374" t="s">
        <v>2318</v>
      </c>
      <c r="AI509" s="374">
        <v>5000</v>
      </c>
      <c r="AJ509" s="374">
        <v>5000</v>
      </c>
      <c r="AK509" s="374">
        <v>5000</v>
      </c>
      <c r="AL509" s="369">
        <v>1.9799999999999998E-2</v>
      </c>
      <c r="AM509" s="369">
        <v>0.2</v>
      </c>
      <c r="AN509" s="369" t="s">
        <v>34</v>
      </c>
      <c r="AO509" s="367" t="s">
        <v>1326</v>
      </c>
      <c r="AP509" s="370" t="s">
        <v>13</v>
      </c>
      <c r="AQ509" s="376" t="s">
        <v>670</v>
      </c>
      <c r="AR509" s="369">
        <v>1.0500000000000001E-2</v>
      </c>
      <c r="AS509" s="369">
        <v>1.0500000000000001E-2</v>
      </c>
      <c r="AT509" s="369"/>
      <c r="AW509" s="711"/>
      <c r="AX509" s="711"/>
      <c r="AY509" s="712"/>
      <c r="AZ509" s="712"/>
      <c r="BA509" s="712"/>
      <c r="BB509" s="713"/>
      <c r="BC509" s="712"/>
      <c r="BD509" s="712"/>
      <c r="BE509" s="712"/>
      <c r="BF509" s="712"/>
      <c r="BG509" s="713"/>
      <c r="BH509" s="713"/>
      <c r="BI509" s="714"/>
      <c r="BJ509" s="714"/>
      <c r="BK509" s="714"/>
      <c r="BL509" s="713"/>
      <c r="BM509" s="713"/>
      <c r="BN509" s="713"/>
      <c r="BO509" s="713"/>
      <c r="BP509" s="713"/>
      <c r="BQ509" s="713"/>
      <c r="BR509" s="713"/>
      <c r="BS509" s="713"/>
      <c r="BT509" s="716"/>
      <c r="BU509" s="717"/>
      <c r="BV509" s="715"/>
      <c r="BW509" s="718"/>
    </row>
    <row r="510" spans="2:75" ht="15.75" customHeight="1">
      <c r="B510" s="363" t="s">
        <v>931</v>
      </c>
      <c r="C510" s="364">
        <v>37979878000120</v>
      </c>
      <c r="D510" s="365" t="s">
        <v>11</v>
      </c>
      <c r="E510" s="365" t="s">
        <v>620</v>
      </c>
      <c r="F510" s="365" t="s">
        <v>687</v>
      </c>
      <c r="G510" s="366" t="s">
        <v>740</v>
      </c>
      <c r="H510" s="366" t="s">
        <v>34</v>
      </c>
      <c r="I510" s="366" t="s">
        <v>1321</v>
      </c>
      <c r="J510" s="366" t="s">
        <v>608</v>
      </c>
      <c r="K510" s="367" t="s">
        <v>48</v>
      </c>
      <c r="L510" s="368"/>
      <c r="M510" s="368" t="s">
        <v>34</v>
      </c>
      <c r="N510" s="367">
        <v>550175</v>
      </c>
      <c r="O510" s="367" t="s">
        <v>1323</v>
      </c>
      <c r="P510" s="371">
        <v>44064</v>
      </c>
      <c r="Q510" s="372">
        <v>90657231.109999999</v>
      </c>
      <c r="R510" s="372">
        <v>82601183.243214235</v>
      </c>
      <c r="S510" s="367">
        <v>367</v>
      </c>
      <c r="T510" s="369">
        <v>6.9144500619448213E-2</v>
      </c>
      <c r="U510" s="369">
        <v>0.89384445522582889</v>
      </c>
      <c r="V510" s="369">
        <v>0.10911495664681681</v>
      </c>
      <c r="W510" s="369">
        <v>1.0696914266703434</v>
      </c>
      <c r="X510" s="369">
        <v>0.22322404702831222</v>
      </c>
      <c r="Y510" s="369">
        <v>1.6927484996188256</v>
      </c>
      <c r="Z510" s="369" t="s">
        <v>1424</v>
      </c>
      <c r="AA510" s="369" t="s">
        <v>1424</v>
      </c>
      <c r="AB510" s="369">
        <v>1.3552864753260785E-2</v>
      </c>
      <c r="AC510" s="373">
        <v>0.48129608319125955</v>
      </c>
      <c r="AD510" s="575">
        <v>0</v>
      </c>
      <c r="AE510" s="370" t="s">
        <v>2443</v>
      </c>
      <c r="AF510" s="370" t="s">
        <v>930</v>
      </c>
      <c r="AG510" s="374" t="s">
        <v>930</v>
      </c>
      <c r="AH510" s="374" t="s">
        <v>2318</v>
      </c>
      <c r="AI510" s="374">
        <v>50000</v>
      </c>
      <c r="AJ510" s="374">
        <v>25000</v>
      </c>
      <c r="AK510" s="374">
        <v>25000</v>
      </c>
      <c r="AL510" s="369">
        <v>1.95E-2</v>
      </c>
      <c r="AM510" s="369">
        <v>0.2</v>
      </c>
      <c r="AN510" s="369" t="s">
        <v>34</v>
      </c>
      <c r="AO510" s="367" t="s">
        <v>1326</v>
      </c>
      <c r="AP510" s="370" t="s">
        <v>13</v>
      </c>
      <c r="AQ510" s="376" t="s">
        <v>670</v>
      </c>
      <c r="AR510" s="369">
        <v>6.4999999999999997E-3</v>
      </c>
      <c r="AS510" s="369">
        <v>6.4999999999999997E-3</v>
      </c>
      <c r="AT510" s="369"/>
      <c r="AW510" s="711"/>
      <c r="AX510" s="711"/>
      <c r="AY510" s="712"/>
      <c r="AZ510" s="712"/>
      <c r="BA510" s="712"/>
      <c r="BB510" s="713"/>
      <c r="BC510" s="712"/>
      <c r="BD510" s="712"/>
      <c r="BE510" s="712"/>
      <c r="BF510" s="712"/>
      <c r="BG510" s="713"/>
      <c r="BH510" s="713"/>
      <c r="BI510" s="714"/>
      <c r="BJ510" s="714"/>
      <c r="BK510" s="714"/>
      <c r="BL510" s="713"/>
      <c r="BM510" s="713"/>
      <c r="BN510" s="713"/>
      <c r="BO510" s="713"/>
      <c r="BP510" s="713"/>
      <c r="BQ510" s="713"/>
      <c r="BR510" s="713"/>
      <c r="BS510" s="713"/>
      <c r="BT510" s="716"/>
      <c r="BU510" s="717"/>
      <c r="BV510" s="715"/>
      <c r="BW510" s="718"/>
    </row>
    <row r="511" spans="2:75" ht="15.75" customHeight="1">
      <c r="B511" s="363" t="s">
        <v>198</v>
      </c>
      <c r="C511" s="364">
        <v>38065069000176</v>
      </c>
      <c r="D511" s="365" t="s">
        <v>11</v>
      </c>
      <c r="E511" s="365" t="s">
        <v>620</v>
      </c>
      <c r="F511" s="365" t="s">
        <v>687</v>
      </c>
      <c r="G511" s="366" t="s">
        <v>740</v>
      </c>
      <c r="H511" s="366" t="s">
        <v>34</v>
      </c>
      <c r="I511" s="366" t="s">
        <v>1321</v>
      </c>
      <c r="J511" s="366" t="s">
        <v>608</v>
      </c>
      <c r="K511" s="367" t="s">
        <v>48</v>
      </c>
      <c r="L511" s="368"/>
      <c r="M511" s="368" t="s">
        <v>34</v>
      </c>
      <c r="N511" s="367">
        <v>560081</v>
      </c>
      <c r="O511" s="367" t="s">
        <v>1323</v>
      </c>
      <c r="P511" s="371">
        <v>44147</v>
      </c>
      <c r="Q511" s="372">
        <v>20687276.489999998</v>
      </c>
      <c r="R511" s="372">
        <v>8917759.7807936464</v>
      </c>
      <c r="S511" s="367">
        <v>91</v>
      </c>
      <c r="T511" s="369">
        <v>0.10007068392674823</v>
      </c>
      <c r="U511" s="369">
        <v>1.2936332630540617</v>
      </c>
      <c r="V511" s="369">
        <v>0.13579961172804644</v>
      </c>
      <c r="W511" s="369">
        <v>1.3312902728893714</v>
      </c>
      <c r="X511" s="369" t="s">
        <v>1424</v>
      </c>
      <c r="Y511" s="369" t="s">
        <v>1424</v>
      </c>
      <c r="Z511" s="369" t="s">
        <v>1424</v>
      </c>
      <c r="AA511" s="369" t="s">
        <v>1424</v>
      </c>
      <c r="AB511" s="369">
        <v>4.161887552523111E-3</v>
      </c>
      <c r="AC511" s="373">
        <v>7.262480896293483</v>
      </c>
      <c r="AD511" s="575">
        <v>0</v>
      </c>
      <c r="AE511" s="370" t="s">
        <v>2444</v>
      </c>
      <c r="AF511" s="370" t="s">
        <v>2317</v>
      </c>
      <c r="AG511" s="374" t="s">
        <v>1458</v>
      </c>
      <c r="AH511" s="374" t="s">
        <v>2318</v>
      </c>
      <c r="AI511" s="374">
        <v>5000</v>
      </c>
      <c r="AJ511" s="374">
        <v>1000</v>
      </c>
      <c r="AK511" s="374">
        <v>1000</v>
      </c>
      <c r="AL511" s="369">
        <v>0.01</v>
      </c>
      <c r="AM511" s="369" t="s">
        <v>34</v>
      </c>
      <c r="AN511" s="369" t="s">
        <v>34</v>
      </c>
      <c r="AO511" s="367" t="s">
        <v>1326</v>
      </c>
      <c r="AP511" s="370" t="s">
        <v>13</v>
      </c>
      <c r="AQ511" s="376" t="s">
        <v>670</v>
      </c>
      <c r="AR511" s="369">
        <v>3.3333333333333331E-3</v>
      </c>
      <c r="AS511" s="369">
        <v>3.3333333333333331E-3</v>
      </c>
      <c r="AT511" s="369"/>
      <c r="AW511" s="711"/>
      <c r="AX511" s="711"/>
      <c r="AY511" s="712"/>
      <c r="AZ511" s="712"/>
      <c r="BA511" s="712"/>
      <c r="BB511" s="713"/>
      <c r="BC511" s="712"/>
      <c r="BD511" s="712"/>
      <c r="BE511" s="712"/>
      <c r="BF511" s="712"/>
      <c r="BG511" s="713"/>
      <c r="BH511" s="713"/>
      <c r="BI511" s="714"/>
      <c r="BJ511" s="714"/>
      <c r="BK511" s="714"/>
      <c r="BL511" s="713"/>
      <c r="BM511" s="713"/>
      <c r="BN511" s="713"/>
      <c r="BO511" s="713"/>
      <c r="BP511" s="713"/>
      <c r="BQ511" s="713"/>
      <c r="BR511" s="713"/>
      <c r="BS511" s="713"/>
      <c r="BT511" s="716"/>
      <c r="BU511" s="717"/>
      <c r="BV511" s="715"/>
      <c r="BW511" s="718"/>
    </row>
    <row r="512" spans="2:75" ht="15.75" customHeight="1">
      <c r="B512" s="363" t="s">
        <v>932</v>
      </c>
      <c r="C512" s="364">
        <v>27751295000194</v>
      </c>
      <c r="D512" s="365" t="s">
        <v>13</v>
      </c>
      <c r="E512" s="365" t="s">
        <v>615</v>
      </c>
      <c r="F512" s="365" t="s">
        <v>619</v>
      </c>
      <c r="G512" s="366" t="s">
        <v>34</v>
      </c>
      <c r="H512" s="366" t="s">
        <v>1340</v>
      </c>
      <c r="I512" s="366" t="s">
        <v>34</v>
      </c>
      <c r="J512" s="366" t="s">
        <v>702</v>
      </c>
      <c r="K512" s="367" t="s">
        <v>48</v>
      </c>
      <c r="L512" s="368"/>
      <c r="M512" s="368" t="s">
        <v>34</v>
      </c>
      <c r="N512" s="367">
        <v>448168</v>
      </c>
      <c r="O512" s="367" t="s">
        <v>1323</v>
      </c>
      <c r="P512" s="371">
        <v>42964</v>
      </c>
      <c r="Q512" s="372">
        <v>4601216.01</v>
      </c>
      <c r="R512" s="372">
        <v>4996185.8598015849</v>
      </c>
      <c r="S512" s="367">
        <v>33</v>
      </c>
      <c r="T512" s="369">
        <v>0.26628606208586425</v>
      </c>
      <c r="U512" s="369">
        <v>3.4423318986618492</v>
      </c>
      <c r="V512" s="369">
        <v>0.33300524998864733</v>
      </c>
      <c r="W512" s="369">
        <v>3.2645649312958991</v>
      </c>
      <c r="X512" s="369">
        <v>0.4511348495590688</v>
      </c>
      <c r="Y512" s="369">
        <v>3.4210375176112682</v>
      </c>
      <c r="Z512" s="369">
        <v>0.16618484777705556</v>
      </c>
      <c r="AA512" s="369">
        <v>0.94464854994182601</v>
      </c>
      <c r="AB512" s="369">
        <v>0.25075237128076416</v>
      </c>
      <c r="AC512" s="373">
        <v>0.88484072210780484</v>
      </c>
      <c r="AD512" s="575">
        <v>19628666000117</v>
      </c>
      <c r="AE512" s="370" t="s">
        <v>2331</v>
      </c>
      <c r="AF512" s="370" t="s">
        <v>2317</v>
      </c>
      <c r="AG512" s="374" t="s">
        <v>1458</v>
      </c>
      <c r="AH512" s="374" t="s">
        <v>2321</v>
      </c>
      <c r="AI512" s="374">
        <v>5000</v>
      </c>
      <c r="AJ512" s="374">
        <v>5000</v>
      </c>
      <c r="AK512" s="374">
        <v>5000</v>
      </c>
      <c r="AL512" s="369">
        <v>0</v>
      </c>
      <c r="AM512" s="369" t="s">
        <v>34</v>
      </c>
      <c r="AN512" s="369" t="s">
        <v>34</v>
      </c>
      <c r="AO512" s="367" t="s">
        <v>1326</v>
      </c>
      <c r="AP512" s="370" t="s">
        <v>13</v>
      </c>
      <c r="AQ512" s="376" t="s">
        <v>670</v>
      </c>
      <c r="AR512" s="369">
        <v>4.1999999999999997E-3</v>
      </c>
      <c r="AS512" s="369">
        <v>4.1999999999999997E-3</v>
      </c>
      <c r="AT512" s="369"/>
      <c r="AW512" s="711"/>
      <c r="AX512" s="711"/>
      <c r="AY512" s="712"/>
      <c r="AZ512" s="712"/>
      <c r="BA512" s="712"/>
      <c r="BB512" s="713"/>
      <c r="BC512" s="712"/>
      <c r="BD512" s="712"/>
      <c r="BE512" s="712"/>
      <c r="BF512" s="712"/>
      <c r="BG512" s="713"/>
      <c r="BH512" s="713"/>
      <c r="BI512" s="714"/>
      <c r="BJ512" s="714"/>
      <c r="BK512" s="714"/>
      <c r="BL512" s="713"/>
      <c r="BM512" s="713"/>
      <c r="BN512" s="713"/>
      <c r="BO512" s="713"/>
      <c r="BP512" s="713"/>
      <c r="BQ512" s="713"/>
      <c r="BR512" s="713"/>
      <c r="BS512" s="713"/>
      <c r="BT512" s="716"/>
      <c r="BU512" s="717"/>
      <c r="BV512" s="715"/>
      <c r="BW512" s="718"/>
    </row>
    <row r="513" spans="2:75" ht="15.75" customHeight="1">
      <c r="B513" s="363" t="s">
        <v>933</v>
      </c>
      <c r="C513" s="364">
        <v>19628666000117</v>
      </c>
      <c r="D513" s="365" t="s">
        <v>13</v>
      </c>
      <c r="E513" s="365" t="s">
        <v>615</v>
      </c>
      <c r="F513" s="365" t="s">
        <v>619</v>
      </c>
      <c r="G513" s="366" t="s">
        <v>34</v>
      </c>
      <c r="H513" s="366" t="s">
        <v>1340</v>
      </c>
      <c r="I513" s="366" t="s">
        <v>34</v>
      </c>
      <c r="J513" s="366" t="s">
        <v>702</v>
      </c>
      <c r="K513" s="367" t="s">
        <v>48</v>
      </c>
      <c r="L513" s="368"/>
      <c r="M513" s="368" t="s">
        <v>34</v>
      </c>
      <c r="N513" s="367">
        <v>370126</v>
      </c>
      <c r="O513" s="367" t="s">
        <v>1323</v>
      </c>
      <c r="P513" s="371">
        <v>41759</v>
      </c>
      <c r="Q513" s="372">
        <v>188343756.80000001</v>
      </c>
      <c r="R513" s="372">
        <v>244892605.36615095</v>
      </c>
      <c r="S513" s="367">
        <v>33</v>
      </c>
      <c r="T513" s="369">
        <v>0.26837709566893864</v>
      </c>
      <c r="U513" s="369">
        <v>3.4693630979210472</v>
      </c>
      <c r="V513" s="369">
        <v>0.33714823429558294</v>
      </c>
      <c r="W513" s="369">
        <v>3.3051800305467136</v>
      </c>
      <c r="X513" s="369">
        <v>0.45999457810846356</v>
      </c>
      <c r="Y513" s="369">
        <v>3.4882224486644891</v>
      </c>
      <c r="Z513" s="369">
        <v>0.16710729167402305</v>
      </c>
      <c r="AA513" s="369">
        <v>0.94989202009767337</v>
      </c>
      <c r="AB513" s="369">
        <v>0.25498083940757377</v>
      </c>
      <c r="AC513" s="373">
        <v>0.8865367612403624</v>
      </c>
      <c r="AD513" s="575">
        <v>19770499000144</v>
      </c>
      <c r="AE513" s="370" t="s">
        <v>2445</v>
      </c>
      <c r="AF513" s="370" t="s">
        <v>2317</v>
      </c>
      <c r="AG513" s="374" t="s">
        <v>1458</v>
      </c>
      <c r="AH513" s="374" t="s">
        <v>2321</v>
      </c>
      <c r="AI513" s="374">
        <v>5000</v>
      </c>
      <c r="AJ513" s="374">
        <v>1000</v>
      </c>
      <c r="AK513" s="374">
        <v>5000</v>
      </c>
      <c r="AL513" s="369">
        <v>0.02</v>
      </c>
      <c r="AM513" s="369">
        <v>0.2</v>
      </c>
      <c r="AN513" s="369" t="s">
        <v>34</v>
      </c>
      <c r="AO513" s="367" t="s">
        <v>1326</v>
      </c>
      <c r="AP513" s="370" t="s">
        <v>13</v>
      </c>
      <c r="AQ513" s="376" t="s">
        <v>676</v>
      </c>
      <c r="AR513" s="369">
        <v>4.1999999999999997E-3</v>
      </c>
      <c r="AS513" s="369">
        <v>4.1999999999999997E-3</v>
      </c>
      <c r="AT513" s="369"/>
      <c r="AV513" s="576"/>
      <c r="AW513" s="711"/>
      <c r="AX513" s="711"/>
      <c r="AY513" s="712"/>
      <c r="AZ513" s="712"/>
      <c r="BA513" s="712"/>
      <c r="BB513" s="713"/>
      <c r="BC513" s="712"/>
      <c r="BD513" s="712"/>
      <c r="BE513" s="712"/>
      <c r="BF513" s="712"/>
      <c r="BG513" s="713"/>
      <c r="BH513" s="713"/>
      <c r="BI513" s="714"/>
      <c r="BJ513" s="714"/>
      <c r="BK513" s="714"/>
      <c r="BL513" s="713"/>
      <c r="BM513" s="713"/>
      <c r="BN513" s="713"/>
      <c r="BO513" s="713"/>
      <c r="BP513" s="713"/>
      <c r="BQ513" s="713"/>
      <c r="BR513" s="713"/>
      <c r="BS513" s="713"/>
      <c r="BT513" s="716"/>
      <c r="BU513" s="717"/>
      <c r="BV513" s="715"/>
      <c r="BW513" s="718"/>
    </row>
    <row r="514" spans="2:75" ht="15.75" customHeight="1">
      <c r="B514" s="363" t="s">
        <v>51</v>
      </c>
      <c r="C514" s="364">
        <v>35725802000143</v>
      </c>
      <c r="D514" s="365" t="s">
        <v>14</v>
      </c>
      <c r="E514" s="365" t="s">
        <v>607</v>
      </c>
      <c r="F514" s="365"/>
      <c r="G514" s="366"/>
      <c r="H514" s="366" t="s">
        <v>34</v>
      </c>
      <c r="I514" s="366" t="s">
        <v>34</v>
      </c>
      <c r="J514" s="366" t="s">
        <v>702</v>
      </c>
      <c r="K514" s="367" t="s">
        <v>48</v>
      </c>
      <c r="L514" s="368"/>
      <c r="M514" s="368" t="s">
        <v>34</v>
      </c>
      <c r="N514" s="367">
        <v>526908</v>
      </c>
      <c r="O514" s="367" t="s">
        <v>1326</v>
      </c>
      <c r="P514" s="371">
        <v>43873</v>
      </c>
      <c r="Q514" s="372">
        <v>12590936.220000001</v>
      </c>
      <c r="R514" s="372">
        <v>13136103.912103171</v>
      </c>
      <c r="S514" s="367">
        <v>32</v>
      </c>
      <c r="T514" s="369">
        <v>1.2245479169467721E-2</v>
      </c>
      <c r="U514" s="369">
        <v>0.15829969931308557</v>
      </c>
      <c r="V514" s="369">
        <v>3.7619878676882212E-2</v>
      </c>
      <c r="W514" s="369">
        <v>0.36880060194949749</v>
      </c>
      <c r="X514" s="369">
        <v>0.62972247158106032</v>
      </c>
      <c r="Y514" s="369">
        <v>4.7752998977296519</v>
      </c>
      <c r="Z514" s="369" t="s">
        <v>1424</v>
      </c>
      <c r="AA514" s="369" t="s">
        <v>1424</v>
      </c>
      <c r="AB514" s="369">
        <v>0.25058000535507646</v>
      </c>
      <c r="AC514" s="373">
        <v>-0.1154199539992409</v>
      </c>
      <c r="AD514" s="575">
        <v>36016436000116</v>
      </c>
      <c r="AE514" s="370" t="s">
        <v>2445</v>
      </c>
      <c r="AF514" s="370" t="s">
        <v>2317</v>
      </c>
      <c r="AG514" s="374" t="s">
        <v>1458</v>
      </c>
      <c r="AH514" s="374" t="s">
        <v>2321</v>
      </c>
      <c r="AI514" s="374">
        <v>5000</v>
      </c>
      <c r="AJ514" s="374">
        <v>1000</v>
      </c>
      <c r="AK514" s="374">
        <v>5000</v>
      </c>
      <c r="AL514" s="369">
        <v>2.5000000000000001E-2</v>
      </c>
      <c r="AM514" s="369">
        <v>0.2</v>
      </c>
      <c r="AN514" s="369" t="s">
        <v>34</v>
      </c>
      <c r="AO514" s="367" t="s">
        <v>1326</v>
      </c>
      <c r="AP514" s="370" t="s">
        <v>718</v>
      </c>
      <c r="AQ514" s="376" t="s">
        <v>661</v>
      </c>
      <c r="AR514" s="369">
        <v>4.0000000000000001E-3</v>
      </c>
      <c r="AS514" s="369">
        <v>4.0000000000000001E-3</v>
      </c>
      <c r="AT514" s="369"/>
      <c r="AW514" s="711"/>
      <c r="AX514" s="711"/>
      <c r="AY514" s="712"/>
      <c r="AZ514" s="712"/>
      <c r="BA514" s="712"/>
      <c r="BB514" s="713"/>
      <c r="BC514" s="712"/>
      <c r="BD514" s="712"/>
      <c r="BE514" s="712"/>
      <c r="BF514" s="712"/>
      <c r="BG514" s="713"/>
      <c r="BH514" s="713"/>
      <c r="BI514" s="714"/>
      <c r="BJ514" s="714"/>
      <c r="BK514" s="714"/>
      <c r="BL514" s="713"/>
      <c r="BM514" s="713"/>
      <c r="BN514" s="713"/>
      <c r="BO514" s="713"/>
      <c r="BP514" s="713"/>
      <c r="BQ514" s="713"/>
      <c r="BR514" s="713"/>
      <c r="BS514" s="713"/>
      <c r="BT514" s="716"/>
      <c r="BU514" s="717"/>
      <c r="BV514" s="715"/>
      <c r="BW514" s="718"/>
    </row>
    <row r="515" spans="2:75" ht="15.75" customHeight="1">
      <c r="B515" s="363" t="s">
        <v>934</v>
      </c>
      <c r="C515" s="364">
        <v>42773832000190</v>
      </c>
      <c r="D515" s="365" t="s">
        <v>14</v>
      </c>
      <c r="E515" s="365" t="s">
        <v>607</v>
      </c>
      <c r="F515" s="365"/>
      <c r="G515" s="366"/>
      <c r="H515" s="366" t="s">
        <v>34</v>
      </c>
      <c r="I515" s="366" t="s">
        <v>34</v>
      </c>
      <c r="J515" s="366" t="s">
        <v>608</v>
      </c>
      <c r="K515" s="367" t="s">
        <v>48</v>
      </c>
      <c r="L515" s="368"/>
      <c r="M515" s="368" t="s">
        <v>34</v>
      </c>
      <c r="N515" s="367">
        <v>625566</v>
      </c>
      <c r="O515" s="367" t="s">
        <v>1323</v>
      </c>
      <c r="P515" s="371">
        <v>44529</v>
      </c>
      <c r="Q515" s="372">
        <v>4316815.4400000004</v>
      </c>
      <c r="R515" s="372" t="s">
        <v>1424</v>
      </c>
      <c r="S515" s="367">
        <v>32</v>
      </c>
      <c r="T515" s="369">
        <v>-7.9611272229283658E-2</v>
      </c>
      <c r="U515" s="369">
        <v>-1.0291504547449732</v>
      </c>
      <c r="V515" s="369" t="s">
        <v>1424</v>
      </c>
      <c r="W515" s="369" t="s">
        <v>1424</v>
      </c>
      <c r="X515" s="369" t="s">
        <v>1424</v>
      </c>
      <c r="Y515" s="369" t="s">
        <v>1424</v>
      </c>
      <c r="Z515" s="369" t="s">
        <v>1424</v>
      </c>
      <c r="AA515" s="369" t="s">
        <v>1424</v>
      </c>
      <c r="AB515" s="369" t="s">
        <v>1424</v>
      </c>
      <c r="AC515" s="373" t="s">
        <v>1424</v>
      </c>
      <c r="AD515" s="575">
        <v>29275418000193</v>
      </c>
      <c r="AE515" s="370" t="s">
        <v>2446</v>
      </c>
      <c r="AF515" s="370" t="s">
        <v>2317</v>
      </c>
      <c r="AG515" s="374" t="s">
        <v>1458</v>
      </c>
      <c r="AH515" s="374" t="s">
        <v>2318</v>
      </c>
      <c r="AI515" s="374">
        <v>5000</v>
      </c>
      <c r="AJ515" s="374">
        <v>1000</v>
      </c>
      <c r="AK515" s="374">
        <v>5000</v>
      </c>
      <c r="AL515" s="369">
        <v>1.9E-2</v>
      </c>
      <c r="AM515" s="369">
        <v>0.2</v>
      </c>
      <c r="AN515" s="369" t="s">
        <v>2335</v>
      </c>
      <c r="AO515" s="367" t="s">
        <v>1326</v>
      </c>
      <c r="AP515" s="370" t="s">
        <v>718</v>
      </c>
      <c r="AQ515" s="376" t="s">
        <v>661</v>
      </c>
      <c r="AR515" s="369">
        <v>5.0672999999999994E-3</v>
      </c>
      <c r="AS515" s="369">
        <v>5.0672999999999994E-3</v>
      </c>
      <c r="AT515" s="369"/>
      <c r="AW515" s="711"/>
      <c r="AX515" s="711"/>
      <c r="AY515" s="712"/>
      <c r="AZ515" s="712"/>
      <c r="BA515" s="712"/>
      <c r="BB515" s="713"/>
      <c r="BC515" s="712"/>
      <c r="BD515" s="712"/>
      <c r="BE515" s="712"/>
      <c r="BF515" s="712"/>
      <c r="BG515" s="713"/>
      <c r="BH515" s="713"/>
      <c r="BI515" s="714"/>
      <c r="BJ515" s="714"/>
      <c r="BK515" s="714"/>
      <c r="BL515" s="713"/>
      <c r="BM515" s="713"/>
      <c r="BN515" s="713"/>
      <c r="BO515" s="713"/>
      <c r="BP515" s="713"/>
      <c r="BQ515" s="713"/>
      <c r="BR515" s="713"/>
      <c r="BS515" s="713"/>
      <c r="BT515" s="716"/>
      <c r="BU515" s="717"/>
      <c r="BV515" s="715"/>
      <c r="BW515" s="718"/>
    </row>
    <row r="516" spans="2:75" ht="15.75" customHeight="1">
      <c r="B516" s="363" t="s">
        <v>199</v>
      </c>
      <c r="C516" s="364">
        <v>32320740000100</v>
      </c>
      <c r="D516" s="365" t="s">
        <v>13</v>
      </c>
      <c r="E516" s="365" t="s">
        <v>615</v>
      </c>
      <c r="F516" s="365" t="s">
        <v>619</v>
      </c>
      <c r="G516" s="366" t="s">
        <v>34</v>
      </c>
      <c r="H516" s="366" t="s">
        <v>1340</v>
      </c>
      <c r="I516" s="366" t="s">
        <v>34</v>
      </c>
      <c r="J516" s="366"/>
      <c r="K516" s="367" t="s">
        <v>48</v>
      </c>
      <c r="L516" s="368"/>
      <c r="M516" s="368" t="s">
        <v>34</v>
      </c>
      <c r="N516" s="367">
        <v>503703</v>
      </c>
      <c r="O516" s="367" t="s">
        <v>1323</v>
      </c>
      <c r="P516" s="371">
        <v>43677</v>
      </c>
      <c r="Q516" s="372">
        <v>9307129.4399999995</v>
      </c>
      <c r="R516" s="372">
        <v>6596208.8862301558</v>
      </c>
      <c r="S516" s="367">
        <v>31</v>
      </c>
      <c r="T516" s="369">
        <v>7.7320001902928315E-2</v>
      </c>
      <c r="U516" s="369">
        <v>0.99953075602290098</v>
      </c>
      <c r="V516" s="369">
        <v>2.1324959637735175E-2</v>
      </c>
      <c r="W516" s="369">
        <v>0.20905590946996808</v>
      </c>
      <c r="X516" s="369">
        <v>4.7142529765189511E-2</v>
      </c>
      <c r="Y516" s="369">
        <v>0.35749036714731286</v>
      </c>
      <c r="Z516" s="369">
        <v>0.13692275341802818</v>
      </c>
      <c r="AA516" s="369">
        <v>0.77831331917758917</v>
      </c>
      <c r="AB516" s="369">
        <v>7.9948755856159223E-2</v>
      </c>
      <c r="AC516" s="373">
        <v>-0.91132248571937946</v>
      </c>
      <c r="AD516" s="575">
        <v>21805389000112</v>
      </c>
      <c r="AE516" s="370" t="s">
        <v>2447</v>
      </c>
      <c r="AF516" s="370" t="s">
        <v>2320</v>
      </c>
      <c r="AG516" s="374" t="s">
        <v>59</v>
      </c>
      <c r="AH516" s="374" t="s">
        <v>2321</v>
      </c>
      <c r="AI516" s="374">
        <v>1000</v>
      </c>
      <c r="AJ516" s="374">
        <v>1000</v>
      </c>
      <c r="AK516" s="374">
        <v>1000</v>
      </c>
      <c r="AL516" s="369">
        <v>0.02</v>
      </c>
      <c r="AM516" s="369">
        <v>0.2</v>
      </c>
      <c r="AN516" s="369" t="s">
        <v>64</v>
      </c>
      <c r="AO516" s="367" t="s">
        <v>1326</v>
      </c>
      <c r="AP516" s="370" t="s">
        <v>13</v>
      </c>
      <c r="AQ516" s="376" t="s">
        <v>666</v>
      </c>
      <c r="AR516" s="369">
        <v>4.0000000000000001E-3</v>
      </c>
      <c r="AS516" s="369">
        <v>4.0000000000000001E-3</v>
      </c>
      <c r="AT516" s="369"/>
      <c r="AW516" s="711"/>
      <c r="AX516" s="711"/>
      <c r="AY516" s="712"/>
      <c r="AZ516" s="712"/>
      <c r="BA516" s="712"/>
      <c r="BB516" s="713"/>
      <c r="BC516" s="712"/>
      <c r="BD516" s="712"/>
      <c r="BE516" s="712"/>
      <c r="BF516" s="712"/>
      <c r="BG516" s="713"/>
      <c r="BH516" s="713"/>
      <c r="BI516" s="714"/>
      <c r="BJ516" s="714"/>
      <c r="BK516" s="714"/>
      <c r="BL516" s="713"/>
      <c r="BM516" s="713"/>
      <c r="BN516" s="713"/>
      <c r="BO516" s="713"/>
      <c r="BP516" s="713"/>
      <c r="BQ516" s="713"/>
      <c r="BR516" s="713"/>
      <c r="BS516" s="713"/>
      <c r="BT516" s="716"/>
      <c r="BU516" s="717"/>
      <c r="BV516" s="715"/>
      <c r="BW516" s="718"/>
    </row>
    <row r="517" spans="2:75" ht="15.75" customHeight="1">
      <c r="B517" s="363" t="s">
        <v>200</v>
      </c>
      <c r="C517" s="364">
        <v>601692000123</v>
      </c>
      <c r="D517" s="365" t="s">
        <v>14</v>
      </c>
      <c r="E517" s="365" t="s">
        <v>607</v>
      </c>
      <c r="F517" s="365"/>
      <c r="G517" s="366"/>
      <c r="H517" s="366" t="s">
        <v>34</v>
      </c>
      <c r="I517" s="366" t="s">
        <v>34</v>
      </c>
      <c r="J517" s="366" t="s">
        <v>608</v>
      </c>
      <c r="K517" s="367" t="s">
        <v>48</v>
      </c>
      <c r="L517" s="368" t="s">
        <v>1341</v>
      </c>
      <c r="M517" s="368" t="s">
        <v>34</v>
      </c>
      <c r="N517" s="367">
        <v>24813</v>
      </c>
      <c r="O517" s="367" t="s">
        <v>1323</v>
      </c>
      <c r="P517" s="371">
        <v>34851</v>
      </c>
      <c r="Q517" s="372">
        <v>150791574.03999999</v>
      </c>
      <c r="R517" s="372">
        <v>183652025.50539693</v>
      </c>
      <c r="S517" s="367">
        <v>59</v>
      </c>
      <c r="T517" s="369">
        <v>-9.0972963308520227E-2</v>
      </c>
      <c r="U517" s="369">
        <v>-1.1760252529166721</v>
      </c>
      <c r="V517" s="369">
        <v>-0.25819083415360999</v>
      </c>
      <c r="W517" s="369">
        <v>-2.5311334965098773</v>
      </c>
      <c r="X517" s="369">
        <v>-0.22416757460262215</v>
      </c>
      <c r="Y517" s="369">
        <v>-1.6999034406165556</v>
      </c>
      <c r="Z517" s="369">
        <v>-0.14484386717636633</v>
      </c>
      <c r="AA517" s="369">
        <v>-0.82333949771208903</v>
      </c>
      <c r="AB517" s="369">
        <v>0.29138496106766826</v>
      </c>
      <c r="AC517" s="373">
        <v>-1.2127908638453431</v>
      </c>
      <c r="AD517" s="575">
        <v>9441424000166</v>
      </c>
      <c r="AE517" s="370" t="s">
        <v>2448</v>
      </c>
      <c r="AF517" s="370" t="s">
        <v>2326</v>
      </c>
      <c r="AG517" s="374" t="s">
        <v>1459</v>
      </c>
      <c r="AH517" s="374" t="s">
        <v>2321</v>
      </c>
      <c r="AI517" s="374">
        <v>300000</v>
      </c>
      <c r="AJ517" s="374">
        <v>30000</v>
      </c>
      <c r="AK517" s="374">
        <v>300000</v>
      </c>
      <c r="AL517" s="369">
        <v>0.02</v>
      </c>
      <c r="AM517" s="369">
        <v>0.2</v>
      </c>
      <c r="AN517" s="369" t="s">
        <v>34</v>
      </c>
      <c r="AO517" s="367" t="s">
        <v>1326</v>
      </c>
      <c r="AP517" s="370" t="s">
        <v>718</v>
      </c>
      <c r="AQ517" s="376" t="s">
        <v>667</v>
      </c>
      <c r="AR517" s="369">
        <v>5.0000000000000001E-3</v>
      </c>
      <c r="AS517" s="369">
        <v>5.0000000000000001E-3</v>
      </c>
      <c r="AT517" s="369"/>
      <c r="AW517" s="711"/>
      <c r="AX517" s="711"/>
      <c r="AY517" s="712"/>
      <c r="AZ517" s="712"/>
      <c r="BA517" s="712"/>
      <c r="BB517" s="713"/>
      <c r="BC517" s="712"/>
      <c r="BD517" s="712"/>
      <c r="BE517" s="712"/>
      <c r="BF517" s="712"/>
      <c r="BG517" s="713"/>
      <c r="BH517" s="713"/>
      <c r="BI517" s="714"/>
      <c r="BJ517" s="714"/>
      <c r="BK517" s="714"/>
      <c r="BL517" s="713"/>
      <c r="BM517" s="713"/>
      <c r="BN517" s="713"/>
      <c r="BO517" s="713"/>
      <c r="BP517" s="713"/>
      <c r="BQ517" s="713"/>
      <c r="BR517" s="713"/>
      <c r="BS517" s="713"/>
      <c r="BT517" s="716"/>
      <c r="BU517" s="717"/>
      <c r="BV517" s="715"/>
      <c r="BW517" s="718"/>
    </row>
    <row r="518" spans="2:75" ht="15.75" customHeight="1">
      <c r="B518" s="363" t="s">
        <v>201</v>
      </c>
      <c r="C518" s="364">
        <v>11186674000149</v>
      </c>
      <c r="D518" s="365" t="s">
        <v>14</v>
      </c>
      <c r="E518" s="365" t="s">
        <v>607</v>
      </c>
      <c r="F518" s="365"/>
      <c r="G518" s="366"/>
      <c r="H518" s="366" t="s">
        <v>34</v>
      </c>
      <c r="I518" s="366" t="s">
        <v>34</v>
      </c>
      <c r="J518" s="366" t="s">
        <v>608</v>
      </c>
      <c r="K518" s="367" t="s">
        <v>48</v>
      </c>
      <c r="L518" s="368"/>
      <c r="M518" s="368" t="s">
        <v>34</v>
      </c>
      <c r="N518" s="367">
        <v>236357</v>
      </c>
      <c r="O518" s="367" t="s">
        <v>1323</v>
      </c>
      <c r="P518" s="371">
        <v>40113</v>
      </c>
      <c r="Q518" s="372">
        <v>71017168.349999994</v>
      </c>
      <c r="R518" s="372">
        <v>77773531.0565079</v>
      </c>
      <c r="S518" s="367">
        <v>3</v>
      </c>
      <c r="T518" s="369">
        <v>-1.315583945200649E-2</v>
      </c>
      <c r="U518" s="369">
        <v>-0.17006810437082959</v>
      </c>
      <c r="V518" s="369">
        <v>-0.14383528007732371</v>
      </c>
      <c r="W518" s="369">
        <v>-1.4100666918601514</v>
      </c>
      <c r="X518" s="369">
        <v>-3.4128824643743116E-2</v>
      </c>
      <c r="Y518" s="369">
        <v>-0.25880507713455625</v>
      </c>
      <c r="Z518" s="369">
        <v>0.13123704742046471</v>
      </c>
      <c r="AA518" s="369">
        <v>0.74599392304829049</v>
      </c>
      <c r="AB518" s="369">
        <v>0.23283207284716337</v>
      </c>
      <c r="AC518" s="373">
        <v>-0.96782811997768925</v>
      </c>
      <c r="AD518" s="575">
        <v>12698541000114</v>
      </c>
      <c r="AE518" s="370" t="s">
        <v>2449</v>
      </c>
      <c r="AF518" s="370" t="s">
        <v>2317</v>
      </c>
      <c r="AG518" s="374" t="s">
        <v>1458</v>
      </c>
      <c r="AH518" s="374" t="s">
        <v>2321</v>
      </c>
      <c r="AI518" s="374">
        <v>1000</v>
      </c>
      <c r="AJ518" s="374">
        <v>1000</v>
      </c>
      <c r="AK518" s="374">
        <v>1000</v>
      </c>
      <c r="AL518" s="369">
        <v>1.9E-2</v>
      </c>
      <c r="AM518" s="369">
        <v>0.2</v>
      </c>
      <c r="AN518" s="369" t="s">
        <v>2335</v>
      </c>
      <c r="AO518" s="367" t="s">
        <v>1326</v>
      </c>
      <c r="AP518" s="370" t="s">
        <v>718</v>
      </c>
      <c r="AQ518" s="376" t="s">
        <v>661</v>
      </c>
      <c r="AR518" s="369">
        <v>5.0666666666666664E-3</v>
      </c>
      <c r="AS518" s="369">
        <v>5.0666666666666664E-3</v>
      </c>
      <c r="AT518" s="369"/>
      <c r="AW518" s="711"/>
      <c r="AX518" s="711"/>
      <c r="AY518" s="712"/>
      <c r="AZ518" s="712"/>
      <c r="BA518" s="712"/>
      <c r="BB518" s="713"/>
      <c r="BC518" s="712"/>
      <c r="BD518" s="712"/>
      <c r="BE518" s="712"/>
      <c r="BF518" s="712"/>
      <c r="BG518" s="713"/>
      <c r="BH518" s="713"/>
      <c r="BI518" s="714"/>
      <c r="BJ518" s="714"/>
      <c r="BK518" s="714"/>
      <c r="BL518" s="713"/>
      <c r="BM518" s="713"/>
      <c r="BN518" s="713"/>
      <c r="BO518" s="713"/>
      <c r="BP518" s="713"/>
      <c r="BQ518" s="713"/>
      <c r="BR518" s="713"/>
      <c r="BS518" s="713"/>
      <c r="BT518" s="716"/>
      <c r="BU518" s="717"/>
      <c r="BV518" s="715"/>
      <c r="BW518" s="718"/>
    </row>
    <row r="519" spans="2:75" ht="15.75" customHeight="1">
      <c r="B519" s="363" t="s">
        <v>935</v>
      </c>
      <c r="C519" s="364">
        <v>20584638000124</v>
      </c>
      <c r="D519" s="365" t="s">
        <v>11</v>
      </c>
      <c r="E519" s="365" t="s">
        <v>620</v>
      </c>
      <c r="F519" s="365" t="s">
        <v>694</v>
      </c>
      <c r="G519" s="366" t="s">
        <v>740</v>
      </c>
      <c r="H519" s="366" t="s">
        <v>34</v>
      </c>
      <c r="I519" s="366" t="s">
        <v>1306</v>
      </c>
      <c r="J519" s="366" t="s">
        <v>608</v>
      </c>
      <c r="K519" s="367" t="s">
        <v>48</v>
      </c>
      <c r="L519" s="368"/>
      <c r="M519" s="368" t="s">
        <v>34</v>
      </c>
      <c r="N519" s="367">
        <v>408840</v>
      </c>
      <c r="O519" s="367" t="s">
        <v>1323</v>
      </c>
      <c r="P519" s="371">
        <v>42319</v>
      </c>
      <c r="Q519" s="372">
        <v>15149372.880000001</v>
      </c>
      <c r="R519" s="372">
        <v>24937374.189087309</v>
      </c>
      <c r="S519" s="367">
        <v>31</v>
      </c>
      <c r="T519" s="369">
        <v>7.1145698524793577E-2</v>
      </c>
      <c r="U519" s="369">
        <v>0.9197143311447733</v>
      </c>
      <c r="V519" s="369">
        <v>9.9990712641968349E-2</v>
      </c>
      <c r="W519" s="369">
        <v>0.9802433263661271</v>
      </c>
      <c r="X519" s="369">
        <v>0.15170663381871408</v>
      </c>
      <c r="Y519" s="369">
        <v>1.1504189633578317</v>
      </c>
      <c r="Z519" s="369">
        <v>0.11966348137570026</v>
      </c>
      <c r="AA519" s="369">
        <v>0.68020602163558319</v>
      </c>
      <c r="AB519" s="369">
        <v>7.6514829135699985E-3</v>
      </c>
      <c r="AC519" s="373">
        <v>-0.23566314677695285</v>
      </c>
      <c r="AD519" s="575">
        <v>0</v>
      </c>
      <c r="AE519" s="370" t="s">
        <v>2449</v>
      </c>
      <c r="AF519" s="370" t="s">
        <v>2317</v>
      </c>
      <c r="AG519" s="374" t="s">
        <v>59</v>
      </c>
      <c r="AH519" s="374" t="s">
        <v>2321</v>
      </c>
      <c r="AI519" s="374">
        <v>0</v>
      </c>
      <c r="AJ519" s="374">
        <v>0</v>
      </c>
      <c r="AK519" s="374">
        <v>0</v>
      </c>
      <c r="AL519" s="369">
        <v>7.4999999999999997E-3</v>
      </c>
      <c r="AM519" s="369" t="s">
        <v>34</v>
      </c>
      <c r="AN519" s="369" t="s">
        <v>64</v>
      </c>
      <c r="AO519" s="367" t="s">
        <v>1326</v>
      </c>
      <c r="AP519" s="370" t="s">
        <v>11</v>
      </c>
      <c r="AQ519" s="376" t="s">
        <v>677</v>
      </c>
      <c r="AR519" s="369">
        <v>2E-3</v>
      </c>
      <c r="AS519" s="369">
        <v>2E-3</v>
      </c>
      <c r="AT519" s="369"/>
      <c r="AW519" s="711"/>
      <c r="AX519" s="711"/>
      <c r="AY519" s="712"/>
      <c r="AZ519" s="712"/>
      <c r="BA519" s="712"/>
      <c r="BB519" s="713"/>
      <c r="BC519" s="712"/>
      <c r="BD519" s="712"/>
      <c r="BE519" s="712"/>
      <c r="BF519" s="712"/>
      <c r="BG519" s="713"/>
      <c r="BH519" s="713"/>
      <c r="BI519" s="714"/>
      <c r="BJ519" s="714"/>
      <c r="BK519" s="714"/>
      <c r="BL519" s="713"/>
      <c r="BM519" s="713"/>
      <c r="BN519" s="713"/>
      <c r="BO519" s="713"/>
      <c r="BP519" s="713"/>
      <c r="BQ519" s="713"/>
      <c r="BR519" s="713"/>
      <c r="BS519" s="713"/>
      <c r="BT519" s="716"/>
      <c r="BU519" s="717"/>
      <c r="BV519" s="715"/>
      <c r="BW519" s="718"/>
    </row>
    <row r="520" spans="2:75" ht="15.75" customHeight="1">
      <c r="B520" s="363" t="s">
        <v>1637</v>
      </c>
      <c r="C520" s="364">
        <v>828035000113</v>
      </c>
      <c r="D520" s="365" t="s">
        <v>11</v>
      </c>
      <c r="E520" s="365" t="s">
        <v>620</v>
      </c>
      <c r="F520" s="365" t="s">
        <v>694</v>
      </c>
      <c r="G520" s="366" t="s">
        <v>740</v>
      </c>
      <c r="H520" s="366" t="s">
        <v>34</v>
      </c>
      <c r="I520" s="366" t="s">
        <v>1306</v>
      </c>
      <c r="J520" s="366" t="s">
        <v>608</v>
      </c>
      <c r="K520" s="367" t="s">
        <v>48</v>
      </c>
      <c r="L520" s="368"/>
      <c r="M520" s="368"/>
      <c r="N520" s="367">
        <v>20583</v>
      </c>
      <c r="O520" s="367" t="s">
        <v>1326</v>
      </c>
      <c r="P520" s="371">
        <v>34978</v>
      </c>
      <c r="Q520" s="372" t="s">
        <v>1396</v>
      </c>
      <c r="R520" s="372" t="s">
        <v>1424</v>
      </c>
      <c r="S520" s="367">
        <v>31</v>
      </c>
      <c r="T520" s="369" t="s">
        <v>1424</v>
      </c>
      <c r="U520" s="369" t="s">
        <v>1424</v>
      </c>
      <c r="V520" s="369" t="s">
        <v>1424</v>
      </c>
      <c r="W520" s="369" t="s">
        <v>1424</v>
      </c>
      <c r="X520" s="369" t="s">
        <v>1424</v>
      </c>
      <c r="Y520" s="369" t="s">
        <v>1424</v>
      </c>
      <c r="Z520" s="369" t="s">
        <v>1424</v>
      </c>
      <c r="AA520" s="369" t="s">
        <v>1424</v>
      </c>
      <c r="AB520" s="369" t="s">
        <v>1424</v>
      </c>
      <c r="AC520" s="373" t="s">
        <v>1424</v>
      </c>
      <c r="AD520" s="575">
        <v>42046759000155</v>
      </c>
      <c r="AE520" s="370" t="s">
        <v>2449</v>
      </c>
      <c r="AF520" s="370" t="s">
        <v>2317</v>
      </c>
      <c r="AG520" s="374" t="s">
        <v>1458</v>
      </c>
      <c r="AH520" s="374" t="s">
        <v>2321</v>
      </c>
      <c r="AI520" s="374">
        <v>1000</v>
      </c>
      <c r="AJ520" s="374">
        <v>1000</v>
      </c>
      <c r="AK520" s="374">
        <v>1000</v>
      </c>
      <c r="AL520" s="369">
        <v>1.8700000000000001E-2</v>
      </c>
      <c r="AM520" s="369">
        <v>0.2</v>
      </c>
      <c r="AN520" s="369" t="s">
        <v>2335</v>
      </c>
      <c r="AO520" s="367" t="s">
        <v>1326</v>
      </c>
      <c r="AP520" s="370" t="s">
        <v>13</v>
      </c>
      <c r="AQ520" s="376" t="s">
        <v>666</v>
      </c>
      <c r="AR520" s="369">
        <v>1.0666666666666667E-3</v>
      </c>
      <c r="AS520" s="369">
        <v>1.0666666666666667E-3</v>
      </c>
      <c r="AT520" s="369"/>
      <c r="AW520" s="711"/>
      <c r="AX520" s="711"/>
      <c r="AY520" s="712"/>
      <c r="AZ520" s="712"/>
      <c r="BA520" s="712"/>
      <c r="BB520" s="713"/>
      <c r="BC520" s="712"/>
      <c r="BD520" s="712"/>
      <c r="BE520" s="712"/>
      <c r="BF520" s="712"/>
      <c r="BG520" s="713"/>
      <c r="BH520" s="713"/>
      <c r="BI520" s="714"/>
      <c r="BJ520" s="714"/>
      <c r="BK520" s="714"/>
      <c r="BL520" s="713"/>
      <c r="BM520" s="713"/>
      <c r="BN520" s="713"/>
      <c r="BO520" s="713"/>
      <c r="BP520" s="713"/>
      <c r="BQ520" s="713"/>
      <c r="BR520" s="713"/>
      <c r="BS520" s="713"/>
      <c r="BT520" s="716"/>
      <c r="BU520" s="717"/>
      <c r="BV520" s="715"/>
      <c r="BW520" s="718"/>
    </row>
    <row r="521" spans="2:75" ht="15.75" customHeight="1">
      <c r="B521" s="363" t="s">
        <v>513</v>
      </c>
      <c r="C521" s="364">
        <v>9394243000126</v>
      </c>
      <c r="D521" s="365" t="s">
        <v>13</v>
      </c>
      <c r="E521" s="365" t="s">
        <v>615</v>
      </c>
      <c r="F521" s="365" t="s">
        <v>619</v>
      </c>
      <c r="G521" s="366" t="s">
        <v>34</v>
      </c>
      <c r="H521" s="366" t="s">
        <v>1339</v>
      </c>
      <c r="I521" s="366" t="s">
        <v>34</v>
      </c>
      <c r="J521" s="366"/>
      <c r="K521" s="367" t="s">
        <v>48</v>
      </c>
      <c r="L521" s="368"/>
      <c r="M521" s="368" t="s">
        <v>1421</v>
      </c>
      <c r="N521" s="367">
        <v>235261</v>
      </c>
      <c r="O521" s="367" t="s">
        <v>1323</v>
      </c>
      <c r="P521" s="371">
        <v>40086</v>
      </c>
      <c r="Q521" s="372">
        <v>20886679.73</v>
      </c>
      <c r="R521" s="372">
        <v>27705310.267936509</v>
      </c>
      <c r="S521" s="367">
        <v>31</v>
      </c>
      <c r="T521" s="369">
        <v>0.10781025174003656</v>
      </c>
      <c r="U521" s="369">
        <v>1.3936841667958737</v>
      </c>
      <c r="V521" s="369">
        <v>8.8677287886694822E-2</v>
      </c>
      <c r="W521" s="369">
        <v>0.8693339346668072</v>
      </c>
      <c r="X521" s="369">
        <v>0.13169858730065753</v>
      </c>
      <c r="Y521" s="369">
        <v>0.99869431193867608</v>
      </c>
      <c r="Z521" s="369">
        <v>0.18781399786520092</v>
      </c>
      <c r="AA521" s="369">
        <v>1.0675956509594291</v>
      </c>
      <c r="AB521" s="369">
        <v>4.0125765810945534E-2</v>
      </c>
      <c r="AC521" s="373">
        <v>-0.28340012159919398</v>
      </c>
      <c r="AD521" s="575">
        <v>0</v>
      </c>
      <c r="AE521" s="370" t="s">
        <v>2449</v>
      </c>
      <c r="AF521" s="370" t="s">
        <v>2317</v>
      </c>
      <c r="AG521" s="374" t="s">
        <v>1458</v>
      </c>
      <c r="AH521" s="374" t="s">
        <v>2321</v>
      </c>
      <c r="AI521" s="374">
        <v>1000</v>
      </c>
      <c r="AJ521" s="374">
        <v>1000</v>
      </c>
      <c r="AK521" s="374">
        <v>1000</v>
      </c>
      <c r="AL521" s="369">
        <v>1.15E-2</v>
      </c>
      <c r="AM521" s="369" t="s">
        <v>34</v>
      </c>
      <c r="AN521" s="369" t="s">
        <v>2335</v>
      </c>
      <c r="AO521" s="367" t="s">
        <v>1326</v>
      </c>
      <c r="AP521" s="370" t="s">
        <v>13</v>
      </c>
      <c r="AQ521" s="376" t="s">
        <v>688</v>
      </c>
      <c r="AR521" s="369">
        <v>3.0666666666666668E-3</v>
      </c>
      <c r="AS521" s="369">
        <v>3.0666666666666668E-3</v>
      </c>
      <c r="AT521" s="369"/>
      <c r="AW521" s="711"/>
      <c r="AX521" s="711"/>
      <c r="AY521" s="712"/>
      <c r="AZ521" s="712"/>
      <c r="BA521" s="712"/>
      <c r="BB521" s="713"/>
      <c r="BC521" s="712"/>
      <c r="BD521" s="712"/>
      <c r="BE521" s="712"/>
      <c r="BF521" s="712"/>
      <c r="BG521" s="713"/>
      <c r="BH521" s="713"/>
      <c r="BI521" s="714"/>
      <c r="BJ521" s="714"/>
      <c r="BK521" s="714"/>
      <c r="BL521" s="218"/>
      <c r="BM521" s="713"/>
      <c r="BN521" s="713"/>
      <c r="BO521" s="713"/>
      <c r="BP521" s="713"/>
      <c r="BQ521" s="713"/>
      <c r="BR521" s="713"/>
      <c r="BS521" s="713"/>
      <c r="BT521" s="716"/>
      <c r="BU521" s="717"/>
      <c r="BV521" s="715"/>
      <c r="BW521" s="718"/>
    </row>
    <row r="522" spans="2:75" ht="15.75" customHeight="1">
      <c r="B522" s="363" t="s">
        <v>555</v>
      </c>
      <c r="C522" s="364">
        <v>13476201000101</v>
      </c>
      <c r="D522" s="365" t="s">
        <v>14</v>
      </c>
      <c r="E522" s="365" t="s">
        <v>607</v>
      </c>
      <c r="F522" s="365"/>
      <c r="G522" s="366"/>
      <c r="H522" s="366" t="s">
        <v>34</v>
      </c>
      <c r="I522" s="366" t="s">
        <v>34</v>
      </c>
      <c r="J522" s="366" t="s">
        <v>608</v>
      </c>
      <c r="K522" s="367" t="s">
        <v>48</v>
      </c>
      <c r="L522" s="368"/>
      <c r="M522" s="368" t="s">
        <v>34</v>
      </c>
      <c r="N522" s="367">
        <v>275591</v>
      </c>
      <c r="O522" s="367" t="s">
        <v>1323</v>
      </c>
      <c r="P522" s="371">
        <v>40700</v>
      </c>
      <c r="Q522" s="372">
        <v>9808129.0800000001</v>
      </c>
      <c r="R522" s="372">
        <v>64941027.163809456</v>
      </c>
      <c r="S522" s="367">
        <v>32</v>
      </c>
      <c r="T522" s="369">
        <v>-0.32559887510762942</v>
      </c>
      <c r="U522" s="369">
        <v>-4.2090802093501942</v>
      </c>
      <c r="V522" s="369">
        <v>-0.55109759300667438</v>
      </c>
      <c r="W522" s="369">
        <v>-5.4025991359370558</v>
      </c>
      <c r="X522" s="369">
        <v>-0.58701640248919718</v>
      </c>
      <c r="Y522" s="369">
        <v>-4.4514520177980579</v>
      </c>
      <c r="Z522" s="369">
        <v>-0.34758637394115655</v>
      </c>
      <c r="AA522" s="369">
        <v>-1.9757936329041443</v>
      </c>
      <c r="AB522" s="369">
        <v>0.43072308415263172</v>
      </c>
      <c r="AC522" s="373">
        <v>-1.8668030414108259</v>
      </c>
      <c r="AD522" s="575">
        <v>0</v>
      </c>
      <c r="AE522" s="370" t="s">
        <v>2449</v>
      </c>
      <c r="AF522" s="370" t="s">
        <v>2317</v>
      </c>
      <c r="AG522" s="374" t="s">
        <v>1458</v>
      </c>
      <c r="AH522" s="374" t="s">
        <v>2321</v>
      </c>
      <c r="AI522" s="374">
        <v>1000</v>
      </c>
      <c r="AJ522" s="374">
        <v>1000</v>
      </c>
      <c r="AK522" s="374">
        <v>1000</v>
      </c>
      <c r="AL522" s="369">
        <v>1.4999999999999999E-2</v>
      </c>
      <c r="AM522" s="369">
        <v>0.2</v>
      </c>
      <c r="AN522" s="369" t="s">
        <v>2335</v>
      </c>
      <c r="AO522" s="367" t="s">
        <v>1326</v>
      </c>
      <c r="AP522" s="370" t="s">
        <v>718</v>
      </c>
      <c r="AQ522" s="376" t="s">
        <v>661</v>
      </c>
      <c r="AR522" s="369">
        <v>4.0000000000000001E-3</v>
      </c>
      <c r="AS522" s="369">
        <v>4.0000000000000001E-3</v>
      </c>
      <c r="AT522" s="369"/>
      <c r="AW522" s="711"/>
      <c r="AX522" s="711"/>
      <c r="AY522" s="712"/>
      <c r="AZ522" s="712"/>
      <c r="BA522" s="712"/>
      <c r="BB522" s="713"/>
      <c r="BC522" s="712"/>
      <c r="BD522" s="712"/>
      <c r="BE522" s="712"/>
      <c r="BF522" s="712"/>
      <c r="BG522" s="713"/>
      <c r="BH522" s="713"/>
      <c r="BI522" s="714"/>
      <c r="BJ522" s="714"/>
      <c r="BK522" s="714"/>
      <c r="BL522" s="218"/>
      <c r="BM522" s="713"/>
      <c r="BN522" s="713"/>
      <c r="BO522" s="713"/>
      <c r="BP522" s="713"/>
      <c r="BQ522" s="713"/>
      <c r="BR522" s="713"/>
      <c r="BS522" s="713"/>
      <c r="BT522" s="716"/>
      <c r="BU522" s="717"/>
      <c r="BV522" s="715"/>
      <c r="BW522" s="718"/>
    </row>
    <row r="523" spans="2:75" ht="15.75" customHeight="1">
      <c r="B523" s="363" t="s">
        <v>484</v>
      </c>
      <c r="C523" s="364">
        <v>29613915000154</v>
      </c>
      <c r="D523" s="365" t="s">
        <v>11</v>
      </c>
      <c r="E523" s="365" t="s">
        <v>620</v>
      </c>
      <c r="F523" s="365" t="s">
        <v>665</v>
      </c>
      <c r="G523" s="366" t="s">
        <v>740</v>
      </c>
      <c r="H523" s="366" t="s">
        <v>34</v>
      </c>
      <c r="I523" s="366"/>
      <c r="J523" s="366" t="s">
        <v>608</v>
      </c>
      <c r="K523" s="367" t="s">
        <v>48</v>
      </c>
      <c r="L523" s="368"/>
      <c r="M523" s="368" t="s">
        <v>34</v>
      </c>
      <c r="N523" s="367">
        <v>483761</v>
      </c>
      <c r="O523" s="367" t="s">
        <v>1323</v>
      </c>
      <c r="P523" s="371">
        <v>43448</v>
      </c>
      <c r="Q523" s="372">
        <v>26517597.550000001</v>
      </c>
      <c r="R523" s="372">
        <v>26883113.773214288</v>
      </c>
      <c r="S523" s="367">
        <v>31</v>
      </c>
      <c r="T523" s="369">
        <v>5.6337606938064999E-2</v>
      </c>
      <c r="U523" s="369">
        <v>0.72828724093955932</v>
      </c>
      <c r="V523" s="369">
        <v>8.0590302228522814E-2</v>
      </c>
      <c r="W523" s="369">
        <v>0.7900544344773619</v>
      </c>
      <c r="X523" s="369">
        <v>0.15245268678096524</v>
      </c>
      <c r="Y523" s="369">
        <v>1.1560764184989736</v>
      </c>
      <c r="Z523" s="369">
        <v>0.18166224841870027</v>
      </c>
      <c r="AA523" s="369">
        <v>1.0326271127805553</v>
      </c>
      <c r="AB523" s="369">
        <v>1.7776238300985445E-2</v>
      </c>
      <c r="AC523" s="373">
        <v>-1.0955786306340431</v>
      </c>
      <c r="AD523" s="575">
        <v>42046759000155</v>
      </c>
      <c r="AE523" s="370" t="s">
        <v>2449</v>
      </c>
      <c r="AF523" s="370" t="s">
        <v>2317</v>
      </c>
      <c r="AG523" s="374" t="s">
        <v>1458</v>
      </c>
      <c r="AH523" s="374" t="s">
        <v>2321</v>
      </c>
      <c r="AI523" s="374">
        <v>1000</v>
      </c>
      <c r="AJ523" s="374">
        <v>1000</v>
      </c>
      <c r="AK523" s="374">
        <v>1000</v>
      </c>
      <c r="AL523" s="369">
        <v>1.8700000000000001E-2</v>
      </c>
      <c r="AM523" s="369">
        <v>0.2</v>
      </c>
      <c r="AN523" s="369" t="s">
        <v>2335</v>
      </c>
      <c r="AO523" s="367" t="s">
        <v>1326</v>
      </c>
      <c r="AP523" s="370" t="s">
        <v>13</v>
      </c>
      <c r="AQ523" s="376" t="s">
        <v>666</v>
      </c>
      <c r="AR523" s="369">
        <v>4.986666666666667E-3</v>
      </c>
      <c r="AS523" s="369">
        <v>4.986666666666667E-3</v>
      </c>
      <c r="AT523" s="369"/>
      <c r="AW523" s="711"/>
      <c r="AX523" s="711"/>
      <c r="AY523" s="712"/>
      <c r="AZ523" s="712"/>
      <c r="BA523" s="712"/>
      <c r="BB523" s="713"/>
      <c r="BC523" s="712"/>
      <c r="BD523" s="712"/>
      <c r="BE523" s="712"/>
      <c r="BF523" s="712"/>
      <c r="BG523" s="713"/>
      <c r="BH523" s="713"/>
      <c r="BI523" s="714"/>
      <c r="BJ523" s="714"/>
      <c r="BK523" s="714"/>
      <c r="BL523" s="218"/>
      <c r="BM523" s="713"/>
      <c r="BN523" s="713"/>
      <c r="BO523" s="713"/>
      <c r="BP523" s="713"/>
      <c r="BQ523" s="713"/>
      <c r="BR523" s="713"/>
      <c r="BS523" s="713"/>
      <c r="BT523" s="716"/>
      <c r="BU523" s="717"/>
      <c r="BV523" s="715"/>
      <c r="BW523" s="718"/>
    </row>
    <row r="524" spans="2:75" ht="15.75" customHeight="1">
      <c r="B524" s="363" t="s">
        <v>202</v>
      </c>
      <c r="C524" s="364">
        <v>26846429000198</v>
      </c>
      <c r="D524" s="365" t="s">
        <v>14</v>
      </c>
      <c r="E524" s="365" t="s">
        <v>607</v>
      </c>
      <c r="F524" s="365"/>
      <c r="G524" s="366"/>
      <c r="H524" s="366" t="s">
        <v>34</v>
      </c>
      <c r="I524" s="366" t="s">
        <v>34</v>
      </c>
      <c r="J524" s="366" t="s">
        <v>608</v>
      </c>
      <c r="K524" s="367" t="s">
        <v>48</v>
      </c>
      <c r="L524" s="368"/>
      <c r="M524" s="368" t="s">
        <v>34</v>
      </c>
      <c r="N524" s="367">
        <v>434213</v>
      </c>
      <c r="O524" s="367" t="s">
        <v>1323</v>
      </c>
      <c r="P524" s="371">
        <v>42765</v>
      </c>
      <c r="Q524" s="372">
        <v>28360288.75</v>
      </c>
      <c r="R524" s="372">
        <v>35238652.431111105</v>
      </c>
      <c r="S524" s="367">
        <v>21</v>
      </c>
      <c r="T524" s="369">
        <v>-0.28289754196510153</v>
      </c>
      <c r="U524" s="369">
        <v>-3.6570717413121172</v>
      </c>
      <c r="V524" s="369">
        <v>-0.32510077016293315</v>
      </c>
      <c r="W524" s="369">
        <v>-3.1870745985157334</v>
      </c>
      <c r="X524" s="369">
        <v>-0.16483400453028707</v>
      </c>
      <c r="Y524" s="369">
        <v>-1.2499662001890719</v>
      </c>
      <c r="Z524" s="369">
        <v>0.11924015451458669</v>
      </c>
      <c r="AA524" s="369">
        <v>0.67779969451941413</v>
      </c>
      <c r="AB524" s="369">
        <v>0.25667098285230833</v>
      </c>
      <c r="AC524" s="373">
        <v>-1.7812448441553521</v>
      </c>
      <c r="AD524" s="575">
        <v>0</v>
      </c>
      <c r="AE524" s="370" t="s">
        <v>2450</v>
      </c>
      <c r="AF524" s="370" t="s">
        <v>763</v>
      </c>
      <c r="AG524" s="374" t="s">
        <v>1460</v>
      </c>
      <c r="AH524" s="374" t="s">
        <v>2318</v>
      </c>
      <c r="AI524" s="374">
        <v>10000</v>
      </c>
      <c r="AJ524" s="374">
        <v>5000</v>
      </c>
      <c r="AK524" s="374">
        <v>5000</v>
      </c>
      <c r="AL524" s="369">
        <v>0.02</v>
      </c>
      <c r="AM524" s="369">
        <v>0.2</v>
      </c>
      <c r="AN524" s="369" t="s">
        <v>34</v>
      </c>
      <c r="AO524" s="367" t="s">
        <v>1326</v>
      </c>
      <c r="AP524" s="370" t="s">
        <v>718</v>
      </c>
      <c r="AQ524" s="376" t="s">
        <v>689</v>
      </c>
      <c r="AR524" s="369">
        <v>4.0000000000000001E-3</v>
      </c>
      <c r="AS524" s="369">
        <v>4.0000000000000001E-3</v>
      </c>
      <c r="AT524" s="369"/>
      <c r="AW524" s="711"/>
      <c r="AX524" s="711"/>
      <c r="AY524" s="712"/>
      <c r="AZ524" s="712"/>
      <c r="BA524" s="712"/>
      <c r="BB524" s="713"/>
      <c r="BC524" s="712"/>
      <c r="BD524" s="712"/>
      <c r="BE524" s="712"/>
      <c r="BF524" s="712"/>
      <c r="BG524" s="713"/>
      <c r="BH524" s="713"/>
      <c r="BI524" s="714"/>
      <c r="BJ524" s="714"/>
      <c r="BK524" s="714"/>
      <c r="BL524" s="713"/>
      <c r="BM524" s="713"/>
      <c r="BN524" s="713"/>
      <c r="BO524" s="713"/>
      <c r="BP524" s="713"/>
      <c r="BQ524" s="713"/>
      <c r="BR524" s="713"/>
      <c r="BS524" s="713"/>
      <c r="BT524" s="716"/>
      <c r="BU524" s="717"/>
      <c r="BV524" s="715"/>
      <c r="BW524" s="718"/>
    </row>
    <row r="525" spans="2:75" ht="15.75" customHeight="1">
      <c r="B525" s="363" t="s">
        <v>936</v>
      </c>
      <c r="C525" s="364">
        <v>43584074000125</v>
      </c>
      <c r="D525" s="365" t="s">
        <v>14</v>
      </c>
      <c r="E525" s="365" t="s">
        <v>607</v>
      </c>
      <c r="F525" s="365"/>
      <c r="G525" s="366"/>
      <c r="H525" s="366" t="s">
        <v>34</v>
      </c>
      <c r="I525" s="366" t="s">
        <v>34</v>
      </c>
      <c r="J525" s="366" t="s">
        <v>608</v>
      </c>
      <c r="K525" s="367" t="s">
        <v>48</v>
      </c>
      <c r="L525" s="368"/>
      <c r="M525" s="368" t="s">
        <v>34</v>
      </c>
      <c r="N525" s="367">
        <v>621692</v>
      </c>
      <c r="O525" s="367" t="s">
        <v>1323</v>
      </c>
      <c r="P525" s="371">
        <v>44508</v>
      </c>
      <c r="Q525" s="372">
        <v>1458836.08</v>
      </c>
      <c r="R525" s="372" t="s">
        <v>1424</v>
      </c>
      <c r="S525" s="367">
        <v>5</v>
      </c>
      <c r="T525" s="369">
        <v>7.2250860548218387E-2</v>
      </c>
      <c r="U525" s="369">
        <v>0.93400097632862145</v>
      </c>
      <c r="V525" s="369" t="s">
        <v>1424</v>
      </c>
      <c r="W525" s="369" t="s">
        <v>1424</v>
      </c>
      <c r="X525" s="369" t="s">
        <v>1424</v>
      </c>
      <c r="Y525" s="369" t="s">
        <v>1424</v>
      </c>
      <c r="Z525" s="369" t="s">
        <v>1424</v>
      </c>
      <c r="AA525" s="369" t="s">
        <v>1424</v>
      </c>
      <c r="AB525" s="369" t="s">
        <v>1424</v>
      </c>
      <c r="AC525" s="373" t="s">
        <v>1424</v>
      </c>
      <c r="AD525" s="575">
        <v>0</v>
      </c>
      <c r="AE525" s="370" t="s">
        <v>2451</v>
      </c>
      <c r="AF525" s="370" t="s">
        <v>2317</v>
      </c>
      <c r="AG525" s="374" t="s">
        <v>1458</v>
      </c>
      <c r="AH525" s="374" t="s">
        <v>2321</v>
      </c>
      <c r="AI525" s="374">
        <v>1000</v>
      </c>
      <c r="AJ525" s="374" t="s">
        <v>1436</v>
      </c>
      <c r="AK525" s="374">
        <v>0</v>
      </c>
      <c r="AL525" s="369">
        <v>2.5000000000000001E-2</v>
      </c>
      <c r="AM525" s="369">
        <v>0.25</v>
      </c>
      <c r="AN525" s="369" t="s">
        <v>2335</v>
      </c>
      <c r="AO525" s="367" t="s">
        <v>1326</v>
      </c>
      <c r="AP525" s="370" t="s">
        <v>718</v>
      </c>
      <c r="AQ525" s="376" t="s">
        <v>661</v>
      </c>
      <c r="AR525" s="369">
        <v>5.3333333333333332E-3</v>
      </c>
      <c r="AS525" s="369">
        <v>5.3333333333333332E-3</v>
      </c>
      <c r="AT525" s="369"/>
      <c r="AW525" s="711"/>
      <c r="AX525" s="711"/>
      <c r="AY525" s="712"/>
      <c r="AZ525" s="712"/>
      <c r="BA525" s="712"/>
      <c r="BB525" s="713"/>
      <c r="BC525" s="712"/>
      <c r="BD525" s="712"/>
      <c r="BE525" s="712"/>
      <c r="BF525" s="712"/>
      <c r="BG525" s="713"/>
      <c r="BH525" s="713"/>
      <c r="BI525" s="714"/>
      <c r="BJ525" s="714"/>
      <c r="BK525" s="714"/>
      <c r="BL525" s="713"/>
      <c r="BM525" s="713"/>
      <c r="BN525" s="713"/>
      <c r="BO525" s="713"/>
      <c r="BP525" s="713"/>
      <c r="BQ525" s="713"/>
      <c r="BR525" s="713"/>
      <c r="BS525" s="713"/>
      <c r="BT525" s="716"/>
      <c r="BU525" s="717"/>
      <c r="BV525" s="715"/>
      <c r="BW525" s="718"/>
    </row>
    <row r="526" spans="2:75" ht="15.75" customHeight="1">
      <c r="B526" s="363" t="s">
        <v>514</v>
      </c>
      <c r="C526" s="364">
        <v>37284388000100</v>
      </c>
      <c r="D526" s="365" t="s">
        <v>11</v>
      </c>
      <c r="E526" s="365" t="s">
        <v>620</v>
      </c>
      <c r="F526" s="365" t="s">
        <v>665</v>
      </c>
      <c r="G526" s="366" t="s">
        <v>740</v>
      </c>
      <c r="H526" s="366" t="s">
        <v>34</v>
      </c>
      <c r="I526" s="366"/>
      <c r="J526" s="366" t="s">
        <v>608</v>
      </c>
      <c r="K526" s="367" t="s">
        <v>48</v>
      </c>
      <c r="L526" s="368"/>
      <c r="M526" s="368" t="s">
        <v>34</v>
      </c>
      <c r="N526" s="367">
        <v>616826</v>
      </c>
      <c r="O526" s="367" t="s">
        <v>1323</v>
      </c>
      <c r="P526" s="371">
        <v>44138</v>
      </c>
      <c r="Q526" s="372">
        <v>6820718</v>
      </c>
      <c r="R526" s="372">
        <v>7070161.3465476204</v>
      </c>
      <c r="S526" s="367">
        <v>181</v>
      </c>
      <c r="T526" s="369">
        <v>8.0377085293827921E-2</v>
      </c>
      <c r="U526" s="369">
        <v>1.0390502697027786</v>
      </c>
      <c r="V526" s="369">
        <v>0.10984777893228981</v>
      </c>
      <c r="W526" s="369">
        <v>1.0768755354317181</v>
      </c>
      <c r="X526" s="369" t="s">
        <v>1424</v>
      </c>
      <c r="Y526" s="369" t="s">
        <v>1424</v>
      </c>
      <c r="Z526" s="369" t="s">
        <v>1424</v>
      </c>
      <c r="AA526" s="369" t="s">
        <v>1424</v>
      </c>
      <c r="AB526" s="369">
        <v>1.6993432369640397E-2</v>
      </c>
      <c r="AC526" s="373">
        <v>0.42581302435346713</v>
      </c>
      <c r="AD526" s="575">
        <v>0</v>
      </c>
      <c r="AE526" s="370" t="s">
        <v>2451</v>
      </c>
      <c r="AF526" s="370" t="s">
        <v>2317</v>
      </c>
      <c r="AG526" s="374" t="s">
        <v>1458</v>
      </c>
      <c r="AH526" s="374" t="s">
        <v>2318</v>
      </c>
      <c r="AI526" s="374">
        <v>25000</v>
      </c>
      <c r="AJ526" s="374">
        <v>0</v>
      </c>
      <c r="AK526" s="374">
        <v>25000</v>
      </c>
      <c r="AL526" s="369">
        <v>1.2500000000000001E-2</v>
      </c>
      <c r="AM526" s="369">
        <v>0.2</v>
      </c>
      <c r="AN526" s="369" t="s">
        <v>2335</v>
      </c>
      <c r="AO526" s="367" t="s">
        <v>1326</v>
      </c>
      <c r="AP526" s="370" t="s">
        <v>13</v>
      </c>
      <c r="AQ526" s="376" t="s">
        <v>670</v>
      </c>
      <c r="AR526" s="369">
        <v>4.1662499999999998E-3</v>
      </c>
      <c r="AS526" s="369">
        <v>4.1662499999999998E-3</v>
      </c>
      <c r="AT526" s="369"/>
      <c r="AW526" s="711"/>
      <c r="AX526" s="711"/>
      <c r="AY526" s="712"/>
      <c r="AZ526" s="712"/>
      <c r="BA526" s="712"/>
      <c r="BB526" s="713"/>
      <c r="BC526" s="712"/>
      <c r="BD526" s="712"/>
      <c r="BE526" s="712"/>
      <c r="BF526" s="712"/>
      <c r="BG526" s="713"/>
      <c r="BH526" s="713"/>
      <c r="BI526" s="714"/>
      <c r="BJ526" s="714"/>
      <c r="BK526" s="714"/>
      <c r="BL526" s="713"/>
      <c r="BM526" s="713"/>
      <c r="BN526" s="713"/>
      <c r="BO526" s="713"/>
      <c r="BP526" s="713"/>
      <c r="BQ526" s="713"/>
      <c r="BR526" s="713"/>
      <c r="BS526" s="713"/>
      <c r="BT526" s="716"/>
      <c r="BU526" s="717"/>
      <c r="BV526" s="715"/>
      <c r="BW526" s="718"/>
    </row>
    <row r="527" spans="2:75" ht="15.75" customHeight="1">
      <c r="B527" s="363" t="s">
        <v>937</v>
      </c>
      <c r="C527" s="364">
        <v>14115121000193</v>
      </c>
      <c r="D527" s="365" t="s">
        <v>11</v>
      </c>
      <c r="E527" s="365" t="s">
        <v>620</v>
      </c>
      <c r="F527" s="365" t="s">
        <v>665</v>
      </c>
      <c r="G527" s="366" t="s">
        <v>740</v>
      </c>
      <c r="H527" s="366" t="s">
        <v>34</v>
      </c>
      <c r="I527" s="366" t="s">
        <v>1306</v>
      </c>
      <c r="J527" s="366" t="s">
        <v>608</v>
      </c>
      <c r="K527" s="367" t="s">
        <v>48</v>
      </c>
      <c r="L527" s="368"/>
      <c r="M527" s="368" t="s">
        <v>34</v>
      </c>
      <c r="N527" s="367">
        <v>295183</v>
      </c>
      <c r="O527" s="367" t="s">
        <v>1323</v>
      </c>
      <c r="P527" s="371">
        <v>40924</v>
      </c>
      <c r="Q527" s="372">
        <v>296304011.11000001</v>
      </c>
      <c r="R527" s="372">
        <v>240928816.48428568</v>
      </c>
      <c r="S527" s="367">
        <v>92</v>
      </c>
      <c r="T527" s="369">
        <v>9.826089463130816E-2</v>
      </c>
      <c r="U527" s="369">
        <v>1.2702377635947575</v>
      </c>
      <c r="V527" s="369">
        <v>0.13847304623369716</v>
      </c>
      <c r="W527" s="369">
        <v>1.3574988703020587</v>
      </c>
      <c r="X527" s="369">
        <v>0.19953844361478357</v>
      </c>
      <c r="Y527" s="369">
        <v>1.5131362661942969</v>
      </c>
      <c r="Z527" s="369">
        <v>0.25980748987632363</v>
      </c>
      <c r="AA527" s="369">
        <v>1.4768299989957314</v>
      </c>
      <c r="AB527" s="369">
        <v>1.9752260112355837E-3</v>
      </c>
      <c r="AC527" s="373">
        <v>16.48984877653719</v>
      </c>
      <c r="AD527" s="575">
        <v>0</v>
      </c>
      <c r="AE527" s="370" t="s">
        <v>2452</v>
      </c>
      <c r="AF527" s="370" t="s">
        <v>2317</v>
      </c>
      <c r="AG527" s="374" t="s">
        <v>1458</v>
      </c>
      <c r="AH527" s="374" t="s">
        <v>2339</v>
      </c>
      <c r="AI527" s="374">
        <v>0</v>
      </c>
      <c r="AJ527" s="374">
        <v>0</v>
      </c>
      <c r="AK527" s="374">
        <v>0</v>
      </c>
      <c r="AL527" s="369">
        <v>1.1000000000000001E-2</v>
      </c>
      <c r="AM527" s="369">
        <v>0.15</v>
      </c>
      <c r="AN527" s="369" t="s">
        <v>64</v>
      </c>
      <c r="AO527" s="367" t="s">
        <v>1326</v>
      </c>
      <c r="AP527" s="370" t="s">
        <v>13</v>
      </c>
      <c r="AQ527" s="376" t="s">
        <v>688</v>
      </c>
      <c r="AR527" s="369">
        <v>3.6666666666666662E-3</v>
      </c>
      <c r="AS527" s="369">
        <v>3.6666666666666662E-3</v>
      </c>
      <c r="AT527" s="369"/>
      <c r="AW527" s="711"/>
      <c r="AX527" s="711"/>
      <c r="AY527" s="712"/>
      <c r="AZ527" s="712"/>
      <c r="BA527" s="712"/>
      <c r="BB527" s="713"/>
      <c r="BC527" s="712"/>
      <c r="BD527" s="712"/>
      <c r="BE527" s="712"/>
      <c r="BF527" s="712"/>
      <c r="BG527" s="713"/>
      <c r="BH527" s="713"/>
      <c r="BI527" s="714"/>
      <c r="BJ527" s="714"/>
      <c r="BK527" s="714"/>
      <c r="BL527" s="713"/>
      <c r="BM527" s="713"/>
      <c r="BN527" s="713"/>
      <c r="BO527" s="713"/>
      <c r="BP527" s="713"/>
      <c r="BQ527" s="713"/>
      <c r="BR527" s="713"/>
      <c r="BS527" s="713"/>
      <c r="BT527" s="716"/>
      <c r="BU527" s="717"/>
      <c r="BV527" s="715"/>
      <c r="BW527" s="718"/>
    </row>
    <row r="528" spans="2:75" ht="15.75" customHeight="1">
      <c r="B528" s="363" t="s">
        <v>938</v>
      </c>
      <c r="C528" s="364">
        <v>10459361000154</v>
      </c>
      <c r="D528" s="365" t="s">
        <v>13</v>
      </c>
      <c r="E528" s="365" t="s">
        <v>616</v>
      </c>
      <c r="F528" s="365" t="s">
        <v>617</v>
      </c>
      <c r="G528" s="366" t="s">
        <v>34</v>
      </c>
      <c r="H528" s="366" t="s">
        <v>867</v>
      </c>
      <c r="I528" s="366" t="s">
        <v>34</v>
      </c>
      <c r="J528" s="366" t="s">
        <v>608</v>
      </c>
      <c r="K528" s="367" t="s">
        <v>48</v>
      </c>
      <c r="L528" s="368"/>
      <c r="M528" s="368" t="s">
        <v>1421</v>
      </c>
      <c r="N528" s="367">
        <v>270369</v>
      </c>
      <c r="O528" s="367" t="s">
        <v>1323</v>
      </c>
      <c r="P528" s="371">
        <v>40627</v>
      </c>
      <c r="Q528" s="372">
        <v>138243296.84</v>
      </c>
      <c r="R528" s="372">
        <v>244066712.80027783</v>
      </c>
      <c r="S528" s="367">
        <v>33</v>
      </c>
      <c r="T528" s="369">
        <v>8.9114379032672719E-2</v>
      </c>
      <c r="U528" s="369">
        <v>1.15199897122177</v>
      </c>
      <c r="V528" s="369">
        <v>3.1629930810826323E-2</v>
      </c>
      <c r="W528" s="369">
        <v>0.31007908406206658</v>
      </c>
      <c r="X528" s="369">
        <v>8.1005704817228352E-2</v>
      </c>
      <c r="Y528" s="369">
        <v>0.61428097516992464</v>
      </c>
      <c r="Z528" s="369">
        <v>0.17860744699520614</v>
      </c>
      <c r="AA528" s="369">
        <v>1.0152626311586492</v>
      </c>
      <c r="AB528" s="369">
        <v>5.8621378645880261E-2</v>
      </c>
      <c r="AC528" s="373">
        <v>-1.0968124719841854</v>
      </c>
      <c r="AD528" s="575">
        <v>0</v>
      </c>
      <c r="AE528" s="370" t="s">
        <v>469</v>
      </c>
      <c r="AF528" s="370" t="s">
        <v>469</v>
      </c>
      <c r="AG528" s="374" t="s">
        <v>469</v>
      </c>
      <c r="AH528" s="374" t="s">
        <v>2321</v>
      </c>
      <c r="AI528" s="374">
        <v>1000</v>
      </c>
      <c r="AJ528" s="374">
        <v>1000</v>
      </c>
      <c r="AK528" s="374">
        <v>1000</v>
      </c>
      <c r="AL528" s="369">
        <v>9.0000000000000011E-3</v>
      </c>
      <c r="AM528" s="369">
        <v>0.2</v>
      </c>
      <c r="AN528" s="369" t="s">
        <v>64</v>
      </c>
      <c r="AO528" s="367" t="s">
        <v>1326</v>
      </c>
      <c r="AP528" s="370" t="s">
        <v>13</v>
      </c>
      <c r="AQ528" s="376" t="s">
        <v>670</v>
      </c>
      <c r="AR528" s="369">
        <v>2.6666666666666666E-3</v>
      </c>
      <c r="AS528" s="369">
        <v>2.6666666666666666E-3</v>
      </c>
      <c r="AT528" s="369"/>
      <c r="AW528" s="711"/>
      <c r="AX528" s="711"/>
      <c r="AY528" s="712"/>
      <c r="AZ528" s="712"/>
      <c r="BA528" s="712"/>
      <c r="BB528" s="713"/>
      <c r="BC528" s="712"/>
      <c r="BD528" s="712"/>
      <c r="BE528" s="712"/>
      <c r="BF528" s="712"/>
      <c r="BG528" s="713"/>
      <c r="BH528" s="713"/>
      <c r="BI528" s="714"/>
      <c r="BJ528" s="714"/>
      <c r="BK528" s="714"/>
      <c r="BL528" s="713"/>
      <c r="BM528" s="713"/>
      <c r="BN528" s="713"/>
      <c r="BO528" s="713"/>
      <c r="BP528" s="713"/>
      <c r="BQ528" s="713"/>
      <c r="BR528" s="713"/>
      <c r="BS528" s="713"/>
      <c r="BT528" s="716"/>
      <c r="BU528" s="717"/>
      <c r="BV528" s="715"/>
      <c r="BW528" s="718"/>
    </row>
    <row r="529" spans="2:75" ht="15.75" customHeight="1">
      <c r="B529" s="363" t="s">
        <v>939</v>
      </c>
      <c r="C529" s="364">
        <v>10941848000179</v>
      </c>
      <c r="D529" s="365" t="s">
        <v>13</v>
      </c>
      <c r="E529" s="365" t="s">
        <v>615</v>
      </c>
      <c r="F529" s="365" t="s">
        <v>619</v>
      </c>
      <c r="G529" s="366" t="s">
        <v>34</v>
      </c>
      <c r="H529" s="366" t="s">
        <v>1339</v>
      </c>
      <c r="I529" s="366" t="s">
        <v>34</v>
      </c>
      <c r="J529" s="366"/>
      <c r="K529" s="367" t="s">
        <v>48</v>
      </c>
      <c r="L529" s="368"/>
      <c r="M529" s="368" t="s">
        <v>1421</v>
      </c>
      <c r="N529" s="367">
        <v>269026</v>
      </c>
      <c r="O529" s="367" t="s">
        <v>1323</v>
      </c>
      <c r="P529" s="371">
        <v>40604</v>
      </c>
      <c r="Q529" s="372">
        <v>299797749.47000003</v>
      </c>
      <c r="R529" s="372">
        <v>440555441.32940471</v>
      </c>
      <c r="S529" s="367">
        <v>31</v>
      </c>
      <c r="T529" s="369">
        <v>0.13633276451932974</v>
      </c>
      <c r="U529" s="369">
        <v>1.7624002565568602</v>
      </c>
      <c r="V529" s="369">
        <v>0.16557118500293666</v>
      </c>
      <c r="W529" s="369">
        <v>1.6231512392435843</v>
      </c>
      <c r="X529" s="369">
        <v>0.20903897048067033</v>
      </c>
      <c r="Y529" s="369">
        <v>1.585180487289251</v>
      </c>
      <c r="Z529" s="369">
        <v>0.27365621869166112</v>
      </c>
      <c r="AA529" s="369">
        <v>1.5555506631774412</v>
      </c>
      <c r="AB529" s="369">
        <v>2.8684467234500612E-2</v>
      </c>
      <c r="AC529" s="373">
        <v>1.970268621252308</v>
      </c>
      <c r="AD529" s="575">
        <v>0</v>
      </c>
      <c r="AE529" s="370" t="s">
        <v>469</v>
      </c>
      <c r="AF529" s="370" t="s">
        <v>469</v>
      </c>
      <c r="AG529" s="374" t="s">
        <v>469</v>
      </c>
      <c r="AH529" s="374" t="s">
        <v>2321</v>
      </c>
      <c r="AI529" s="374">
        <v>1000</v>
      </c>
      <c r="AJ529" s="374">
        <v>1000</v>
      </c>
      <c r="AK529" s="374">
        <v>1000</v>
      </c>
      <c r="AL529" s="369">
        <v>9.0000000000000011E-3</v>
      </c>
      <c r="AM529" s="369">
        <v>0.1</v>
      </c>
      <c r="AN529" s="369" t="s">
        <v>64</v>
      </c>
      <c r="AO529" s="367" t="s">
        <v>1326</v>
      </c>
      <c r="AP529" s="370" t="s">
        <v>13</v>
      </c>
      <c r="AQ529" s="376" t="s">
        <v>670</v>
      </c>
      <c r="AR529" s="369">
        <v>2.6666666666666666E-3</v>
      </c>
      <c r="AS529" s="369">
        <v>2.6666666666666666E-3</v>
      </c>
      <c r="AT529" s="369"/>
      <c r="AW529" s="711"/>
      <c r="AX529" s="711"/>
      <c r="AY529" s="712"/>
      <c r="AZ529" s="712"/>
      <c r="BA529" s="712"/>
      <c r="BB529" s="713"/>
      <c r="BC529" s="712"/>
      <c r="BD529" s="712"/>
      <c r="BE529" s="712"/>
      <c r="BF529" s="712"/>
      <c r="BG529" s="713"/>
      <c r="BH529" s="713"/>
      <c r="BI529" s="714"/>
      <c r="BJ529" s="714"/>
      <c r="BK529" s="714"/>
      <c r="BL529" s="713"/>
      <c r="BM529" s="713"/>
      <c r="BN529" s="713"/>
      <c r="BO529" s="713"/>
      <c r="BP529" s="713"/>
      <c r="BQ529" s="713"/>
      <c r="BR529" s="713"/>
      <c r="BS529" s="713"/>
      <c r="BT529" s="716"/>
      <c r="BU529" s="717"/>
      <c r="BV529" s="715"/>
      <c r="BW529" s="718"/>
    </row>
    <row r="530" spans="2:75" ht="15.75" customHeight="1">
      <c r="B530" s="363" t="s">
        <v>940</v>
      </c>
      <c r="C530" s="364">
        <v>19038997000105</v>
      </c>
      <c r="D530" s="365" t="s">
        <v>13</v>
      </c>
      <c r="E530" s="365" t="s">
        <v>615</v>
      </c>
      <c r="F530" s="365" t="s">
        <v>619</v>
      </c>
      <c r="G530" s="366" t="s">
        <v>34</v>
      </c>
      <c r="H530" s="366" t="s">
        <v>1339</v>
      </c>
      <c r="I530" s="366" t="s">
        <v>34</v>
      </c>
      <c r="J530" s="366"/>
      <c r="K530" s="367" t="s">
        <v>48</v>
      </c>
      <c r="L530" s="368"/>
      <c r="M530" s="368" t="s">
        <v>1421</v>
      </c>
      <c r="N530" s="367">
        <v>360600</v>
      </c>
      <c r="O530" s="367" t="s">
        <v>1323</v>
      </c>
      <c r="P530" s="371">
        <v>41600</v>
      </c>
      <c r="Q530" s="372">
        <v>58867262.369999997</v>
      </c>
      <c r="R530" s="372">
        <v>58116649.713888898</v>
      </c>
      <c r="S530" s="367">
        <v>4</v>
      </c>
      <c r="T530" s="369">
        <v>5.4730361733146049E-2</v>
      </c>
      <c r="U530" s="369">
        <v>0.70751006847125419</v>
      </c>
      <c r="V530" s="369">
        <v>5.6123809017974313E-2</v>
      </c>
      <c r="W530" s="369">
        <v>0.55020099153714153</v>
      </c>
      <c r="X530" s="369">
        <v>0.10959729281700925</v>
      </c>
      <c r="Y530" s="369">
        <v>0.83109618093586179</v>
      </c>
      <c r="Z530" s="369">
        <v>0.15853570829105879</v>
      </c>
      <c r="AA530" s="369">
        <v>0.90116836134218137</v>
      </c>
      <c r="AB530" s="369">
        <v>4.3369317036012371E-2</v>
      </c>
      <c r="AC530" s="373">
        <v>-0.95931226599073016</v>
      </c>
      <c r="AD530" s="575">
        <v>0</v>
      </c>
      <c r="AE530" s="370" t="s">
        <v>2453</v>
      </c>
      <c r="AF530" s="370" t="s">
        <v>2323</v>
      </c>
      <c r="AG530" s="374" t="s">
        <v>721</v>
      </c>
      <c r="AH530" s="374" t="s">
        <v>2321</v>
      </c>
      <c r="AI530" s="374">
        <v>1000</v>
      </c>
      <c r="AJ530" s="374">
        <v>500</v>
      </c>
      <c r="AK530" s="374">
        <v>500</v>
      </c>
      <c r="AL530" s="369">
        <v>8.5000000000000006E-3</v>
      </c>
      <c r="AM530" s="369">
        <v>0.2</v>
      </c>
      <c r="AN530" s="369" t="s">
        <v>64</v>
      </c>
      <c r="AO530" s="367" t="s">
        <v>1326</v>
      </c>
      <c r="AP530" s="370" t="s">
        <v>13</v>
      </c>
      <c r="AQ530" s="376" t="s">
        <v>688</v>
      </c>
      <c r="AR530" s="369">
        <v>2.6503E-3</v>
      </c>
      <c r="AS530" s="369">
        <v>2.6503E-3</v>
      </c>
      <c r="AT530" s="369"/>
      <c r="AW530" s="711"/>
      <c r="AX530" s="711"/>
      <c r="AY530" s="712"/>
      <c r="AZ530" s="712"/>
      <c r="BA530" s="712"/>
      <c r="BB530" s="713"/>
      <c r="BC530" s="712"/>
      <c r="BD530" s="712"/>
      <c r="BE530" s="712"/>
      <c r="BF530" s="712"/>
      <c r="BG530" s="713"/>
      <c r="BH530" s="713"/>
      <c r="BI530" s="714"/>
      <c r="BJ530" s="714"/>
      <c r="BK530" s="714"/>
      <c r="BL530" s="713"/>
      <c r="BM530" s="713"/>
      <c r="BN530" s="713"/>
      <c r="BO530" s="713"/>
      <c r="BP530" s="713"/>
      <c r="BQ530" s="713"/>
      <c r="BR530" s="713"/>
      <c r="BS530" s="713"/>
      <c r="BT530" s="716"/>
      <c r="BU530" s="717"/>
      <c r="BV530" s="715"/>
      <c r="BW530" s="718"/>
    </row>
    <row r="531" spans="2:75" ht="15.75" customHeight="1">
      <c r="B531" s="363" t="s">
        <v>203</v>
      </c>
      <c r="C531" s="364">
        <v>5964067000160</v>
      </c>
      <c r="D531" s="365" t="s">
        <v>14</v>
      </c>
      <c r="E531" s="365" t="s">
        <v>607</v>
      </c>
      <c r="F531" s="365"/>
      <c r="G531" s="366"/>
      <c r="H531" s="366" t="s">
        <v>34</v>
      </c>
      <c r="I531" s="366" t="s">
        <v>34</v>
      </c>
      <c r="J531" s="366" t="s">
        <v>608</v>
      </c>
      <c r="K531" s="367" t="s">
        <v>48</v>
      </c>
      <c r="L531" s="368"/>
      <c r="M531" s="368" t="s">
        <v>34</v>
      </c>
      <c r="N531" s="367">
        <v>216178</v>
      </c>
      <c r="O531" s="367" t="s">
        <v>1323</v>
      </c>
      <c r="P531" s="371">
        <v>39692</v>
      </c>
      <c r="Q531" s="372">
        <v>202989591.13999999</v>
      </c>
      <c r="R531" s="372">
        <v>169431559.39833325</v>
      </c>
      <c r="S531" s="367">
        <v>3</v>
      </c>
      <c r="T531" s="369">
        <v>5.4772181129434605E-2</v>
      </c>
      <c r="U531" s="369">
        <v>0.70805067596944338</v>
      </c>
      <c r="V531" s="369">
        <v>-1.1911071882972912E-2</v>
      </c>
      <c r="W531" s="369">
        <v>-0.11676833192456759</v>
      </c>
      <c r="X531" s="369">
        <v>0.22332328942047175</v>
      </c>
      <c r="Y531" s="369">
        <v>1.6935010727069988</v>
      </c>
      <c r="Z531" s="369">
        <v>0.40651280956890035</v>
      </c>
      <c r="AA531" s="369">
        <v>2.3107505962710171</v>
      </c>
      <c r="AB531" s="369">
        <v>0.18857391700489909</v>
      </c>
      <c r="AC531" s="373">
        <v>-0.48460516058847347</v>
      </c>
      <c r="AD531" s="575">
        <v>0</v>
      </c>
      <c r="AE531" s="370" t="s">
        <v>2453</v>
      </c>
      <c r="AF531" s="370" t="s">
        <v>2323</v>
      </c>
      <c r="AG531" s="374" t="s">
        <v>721</v>
      </c>
      <c r="AH531" s="374" t="s">
        <v>2321</v>
      </c>
      <c r="AI531" s="374">
        <v>10000</v>
      </c>
      <c r="AJ531" s="374">
        <v>1000</v>
      </c>
      <c r="AK531" s="374">
        <v>1000</v>
      </c>
      <c r="AL531" s="369">
        <v>0.02</v>
      </c>
      <c r="AM531" s="369">
        <v>0.2</v>
      </c>
      <c r="AN531" s="369" t="s">
        <v>668</v>
      </c>
      <c r="AO531" s="367" t="s">
        <v>1326</v>
      </c>
      <c r="AP531" s="370" t="s">
        <v>718</v>
      </c>
      <c r="AQ531" s="376" t="s">
        <v>667</v>
      </c>
      <c r="AR531" s="369">
        <v>6.4840000000000002E-3</v>
      </c>
      <c r="AS531" s="369">
        <v>6.4840000000000002E-3</v>
      </c>
      <c r="AT531" s="369"/>
      <c r="AW531" s="711"/>
      <c r="AX531" s="711"/>
      <c r="AY531" s="712"/>
      <c r="AZ531" s="712"/>
      <c r="BA531" s="712"/>
      <c r="BB531" s="713"/>
      <c r="BC531" s="712"/>
      <c r="BD531" s="712"/>
      <c r="BE531" s="712"/>
      <c r="BF531" s="712"/>
      <c r="BG531" s="713"/>
      <c r="BH531" s="713"/>
      <c r="BI531" s="714"/>
      <c r="BJ531" s="714"/>
      <c r="BK531" s="714"/>
      <c r="BL531" s="713"/>
      <c r="BM531" s="713"/>
      <c r="BN531" s="713"/>
      <c r="BO531" s="713"/>
      <c r="BP531" s="713"/>
      <c r="BQ531" s="713"/>
      <c r="BR531" s="713"/>
      <c r="BS531" s="713"/>
      <c r="BT531" s="716"/>
      <c r="BU531" s="717"/>
      <c r="BV531" s="715"/>
      <c r="BW531" s="718"/>
    </row>
    <row r="532" spans="2:75" ht="15.75" customHeight="1">
      <c r="B532" s="363" t="s">
        <v>204</v>
      </c>
      <c r="C532" s="364">
        <v>21917184000129</v>
      </c>
      <c r="D532" s="365" t="s">
        <v>14</v>
      </c>
      <c r="E532" s="365" t="s">
        <v>607</v>
      </c>
      <c r="F532" s="365" t="s">
        <v>691</v>
      </c>
      <c r="G532" s="366"/>
      <c r="H532" s="366" t="s">
        <v>34</v>
      </c>
      <c r="I532" s="366" t="s">
        <v>34</v>
      </c>
      <c r="J532" s="366" t="s">
        <v>608</v>
      </c>
      <c r="K532" s="367" t="s">
        <v>48</v>
      </c>
      <c r="L532" s="368" t="s">
        <v>1341</v>
      </c>
      <c r="M532" s="368" t="s">
        <v>34</v>
      </c>
      <c r="N532" s="367">
        <v>394181</v>
      </c>
      <c r="O532" s="367" t="s">
        <v>1323</v>
      </c>
      <c r="P532" s="371">
        <v>42073</v>
      </c>
      <c r="Q532" s="372">
        <v>665684292.61000001</v>
      </c>
      <c r="R532" s="372">
        <v>677083891.94674587</v>
      </c>
      <c r="S532" s="367">
        <v>32</v>
      </c>
      <c r="T532" s="369">
        <v>0.21552859777821887</v>
      </c>
      <c r="U532" s="369">
        <v>2.7861802506455966</v>
      </c>
      <c r="V532" s="369">
        <v>-7.3503415709020525E-2</v>
      </c>
      <c r="W532" s="369">
        <v>-0.72057924991366651</v>
      </c>
      <c r="X532" s="369">
        <v>-8.4533412716444878E-2</v>
      </c>
      <c r="Y532" s="369">
        <v>-0.64103222501504042</v>
      </c>
      <c r="Z532" s="369">
        <v>0.34064458661005426</v>
      </c>
      <c r="AA532" s="369">
        <v>1.9363342632681859</v>
      </c>
      <c r="AB532" s="369">
        <v>0.27224075131937275</v>
      </c>
      <c r="AC532" s="373">
        <v>-0.50119303286451167</v>
      </c>
      <c r="AD532" s="575">
        <v>21917206000150</v>
      </c>
      <c r="AE532" s="370" t="s">
        <v>2454</v>
      </c>
      <c r="AF532" s="370" t="s">
        <v>2326</v>
      </c>
      <c r="AG532" s="374" t="s">
        <v>1459</v>
      </c>
      <c r="AH532" s="374" t="s">
        <v>2321</v>
      </c>
      <c r="AI532" s="374">
        <v>10000</v>
      </c>
      <c r="AJ532" s="374">
        <v>5000</v>
      </c>
      <c r="AK532" s="374">
        <v>5000</v>
      </c>
      <c r="AL532" s="369">
        <v>0.02</v>
      </c>
      <c r="AM532" s="369">
        <v>0.2</v>
      </c>
      <c r="AN532" s="369" t="s">
        <v>668</v>
      </c>
      <c r="AO532" s="367" t="s">
        <v>1326</v>
      </c>
      <c r="AP532" s="370" t="s">
        <v>718</v>
      </c>
      <c r="AQ532" s="376" t="s">
        <v>672</v>
      </c>
      <c r="AR532" s="369">
        <v>4.4999999999999997E-3</v>
      </c>
      <c r="AS532" s="369">
        <v>4.4999999999999997E-3</v>
      </c>
      <c r="AT532" s="369"/>
      <c r="AW532" s="711"/>
      <c r="AX532" s="711"/>
      <c r="AY532" s="712"/>
      <c r="AZ532" s="712"/>
      <c r="BA532" s="712"/>
      <c r="BB532" s="713"/>
      <c r="BC532" s="712"/>
      <c r="BD532" s="712"/>
      <c r="BE532" s="712"/>
      <c r="BF532" s="712"/>
      <c r="BG532" s="713"/>
      <c r="BH532" s="713"/>
      <c r="BI532" s="714"/>
      <c r="BJ532" s="714"/>
      <c r="BK532" s="714"/>
      <c r="BL532" s="713"/>
      <c r="BM532" s="713"/>
      <c r="BN532" s="713"/>
      <c r="BO532" s="713"/>
      <c r="BP532" s="713"/>
      <c r="BQ532" s="713"/>
      <c r="BR532" s="713"/>
      <c r="BS532" s="713"/>
      <c r="BT532" s="716"/>
      <c r="BU532" s="717"/>
      <c r="BV532" s="715"/>
      <c r="BW532" s="718"/>
    </row>
    <row r="533" spans="2:75" ht="15.75" customHeight="1">
      <c r="B533" s="363" t="s">
        <v>941</v>
      </c>
      <c r="C533" s="364">
        <v>37887638000104</v>
      </c>
      <c r="D533" s="365" t="s">
        <v>13</v>
      </c>
      <c r="E533" s="365" t="s">
        <v>615</v>
      </c>
      <c r="F533" s="365" t="s">
        <v>619</v>
      </c>
      <c r="G533" s="366" t="s">
        <v>34</v>
      </c>
      <c r="H533" s="366" t="s">
        <v>1340</v>
      </c>
      <c r="I533" s="366" t="s">
        <v>34</v>
      </c>
      <c r="J533" s="366"/>
      <c r="K533" s="367" t="s">
        <v>48</v>
      </c>
      <c r="L533" s="368"/>
      <c r="M533" s="368" t="s">
        <v>1421</v>
      </c>
      <c r="N533" s="367">
        <v>551007</v>
      </c>
      <c r="O533" s="367" t="s">
        <v>1323</v>
      </c>
      <c r="P533" s="371">
        <v>44077</v>
      </c>
      <c r="Q533" s="372">
        <v>177165499.00999999</v>
      </c>
      <c r="R533" s="372">
        <v>168817044.39674607</v>
      </c>
      <c r="S533" s="367">
        <v>16</v>
      </c>
      <c r="T533" s="369">
        <v>0.17935371119628507</v>
      </c>
      <c r="U533" s="369">
        <v>2.3185404311370874</v>
      </c>
      <c r="V533" s="369">
        <v>0.16595059551223423</v>
      </c>
      <c r="W533" s="369">
        <v>1.626870730883011</v>
      </c>
      <c r="X533" s="369" t="s">
        <v>1424</v>
      </c>
      <c r="Y533" s="369" t="s">
        <v>1424</v>
      </c>
      <c r="Z533" s="369" t="s">
        <v>1424</v>
      </c>
      <c r="AA533" s="369" t="s">
        <v>1424</v>
      </c>
      <c r="AB533" s="369">
        <v>9.9738847057842805E-2</v>
      </c>
      <c r="AC533" s="373">
        <v>0.61543615416815656</v>
      </c>
      <c r="AD533" s="575">
        <v>0</v>
      </c>
      <c r="AE533" s="370" t="s">
        <v>2454</v>
      </c>
      <c r="AF533" s="370" t="s">
        <v>2326</v>
      </c>
      <c r="AG533" s="374" t="s">
        <v>1459</v>
      </c>
      <c r="AH533" s="374" t="s">
        <v>2321</v>
      </c>
      <c r="AI533" s="374">
        <v>1000</v>
      </c>
      <c r="AJ533" s="374">
        <v>100</v>
      </c>
      <c r="AK533" s="374">
        <v>1000</v>
      </c>
      <c r="AL533" s="369">
        <v>1.7500000000000002E-2</v>
      </c>
      <c r="AM533" s="369">
        <v>0.2</v>
      </c>
      <c r="AN533" s="369" t="s">
        <v>34</v>
      </c>
      <c r="AO533" s="367" t="s">
        <v>1326</v>
      </c>
      <c r="AP533" s="370" t="s">
        <v>13</v>
      </c>
      <c r="AQ533" s="376" t="s">
        <v>666</v>
      </c>
      <c r="AR533" s="369">
        <v>3.5000000000000001E-3</v>
      </c>
      <c r="AS533" s="369">
        <v>3.5000000000000001E-3</v>
      </c>
      <c r="AT533" s="369"/>
      <c r="AW533" s="711"/>
      <c r="AX533" s="711"/>
      <c r="AY533" s="712"/>
      <c r="AZ533" s="712"/>
      <c r="BA533" s="712"/>
      <c r="BB533" s="713"/>
      <c r="BC533" s="712"/>
      <c r="BD533" s="712"/>
      <c r="BE533" s="712"/>
      <c r="BF533" s="712"/>
      <c r="BG533" s="713"/>
      <c r="BH533" s="713"/>
      <c r="BI533" s="714"/>
      <c r="BJ533" s="714"/>
      <c r="BK533" s="714"/>
      <c r="BL533" s="713"/>
      <c r="BM533" s="713"/>
      <c r="BN533" s="713"/>
      <c r="BO533" s="713"/>
      <c r="BP533" s="713"/>
      <c r="BQ533" s="713"/>
      <c r="BR533" s="713"/>
      <c r="BS533" s="713"/>
      <c r="BT533" s="716"/>
      <c r="BU533" s="717"/>
      <c r="BV533" s="715"/>
      <c r="BW533" s="718"/>
    </row>
    <row r="534" spans="2:75" ht="15.75" customHeight="1">
      <c r="B534" s="363" t="s">
        <v>942</v>
      </c>
      <c r="C534" s="364">
        <v>40212731000115</v>
      </c>
      <c r="D534" s="365" t="s">
        <v>14</v>
      </c>
      <c r="E534" s="365" t="s">
        <v>607</v>
      </c>
      <c r="F534" s="365" t="s">
        <v>691</v>
      </c>
      <c r="G534" s="366" t="s">
        <v>868</v>
      </c>
      <c r="H534" s="366" t="s">
        <v>34</v>
      </c>
      <c r="I534" s="366" t="s">
        <v>34</v>
      </c>
      <c r="J534" s="366" t="s">
        <v>608</v>
      </c>
      <c r="K534" s="367" t="s">
        <v>48</v>
      </c>
      <c r="L534" s="368"/>
      <c r="M534" s="368" t="s">
        <v>34</v>
      </c>
      <c r="N534" s="367">
        <v>583391</v>
      </c>
      <c r="O534" s="367" t="s">
        <v>1323</v>
      </c>
      <c r="P534" s="371">
        <v>44263</v>
      </c>
      <c r="Q534" s="372">
        <v>57363209.799999997</v>
      </c>
      <c r="R534" s="372">
        <v>26625007.251349214</v>
      </c>
      <c r="S534" s="367">
        <v>32</v>
      </c>
      <c r="T534" s="369">
        <v>-7.8769301593571317E-2</v>
      </c>
      <c r="U534" s="369">
        <v>-1.0182661360001393</v>
      </c>
      <c r="V534" s="369">
        <v>-0.21754652756007309</v>
      </c>
      <c r="W534" s="369">
        <v>-2.1326833880907974</v>
      </c>
      <c r="X534" s="369" t="s">
        <v>1424</v>
      </c>
      <c r="Y534" s="369" t="s">
        <v>1424</v>
      </c>
      <c r="Z534" s="369" t="s">
        <v>1424</v>
      </c>
      <c r="AA534" s="369" t="s">
        <v>1424</v>
      </c>
      <c r="AB534" s="369">
        <v>0.23573382218143454</v>
      </c>
      <c r="AC534" s="373">
        <v>-1.3346943368316972</v>
      </c>
      <c r="AD534" s="575">
        <v>21917206000150</v>
      </c>
      <c r="AE534" s="370" t="s">
        <v>2454</v>
      </c>
      <c r="AF534" s="370" t="s">
        <v>2326</v>
      </c>
      <c r="AG534" s="374" t="s">
        <v>1459</v>
      </c>
      <c r="AH534" s="374" t="s">
        <v>2321</v>
      </c>
      <c r="AI534" s="374">
        <v>1000</v>
      </c>
      <c r="AJ534" s="374">
        <v>100</v>
      </c>
      <c r="AK534" s="374">
        <v>1000</v>
      </c>
      <c r="AL534" s="369">
        <v>0.02</v>
      </c>
      <c r="AM534" s="369">
        <v>0.2</v>
      </c>
      <c r="AN534" s="369" t="s">
        <v>668</v>
      </c>
      <c r="AO534" s="367" t="s">
        <v>1326</v>
      </c>
      <c r="AP534" s="370" t="s">
        <v>718</v>
      </c>
      <c r="AQ534" s="376" t="s">
        <v>672</v>
      </c>
      <c r="AR534" s="369">
        <v>4.0000000000000001E-3</v>
      </c>
      <c r="AS534" s="369">
        <v>4.0000000000000001E-3</v>
      </c>
      <c r="AT534" s="369"/>
      <c r="AW534" s="711"/>
      <c r="AX534" s="711"/>
      <c r="AY534" s="712"/>
      <c r="AZ534" s="712"/>
      <c r="BA534" s="712"/>
      <c r="BB534" s="713"/>
      <c r="BC534" s="712"/>
      <c r="BD534" s="712"/>
      <c r="BE534" s="712"/>
      <c r="BF534" s="712"/>
      <c r="BG534" s="713"/>
      <c r="BH534" s="713"/>
      <c r="BI534" s="714"/>
      <c r="BJ534" s="714"/>
      <c r="BK534" s="714"/>
      <c r="BL534" s="713"/>
      <c r="BM534" s="713"/>
      <c r="BN534" s="713"/>
      <c r="BO534" s="713"/>
      <c r="BP534" s="713"/>
      <c r="BQ534" s="713"/>
      <c r="BR534" s="713"/>
      <c r="BS534" s="713"/>
      <c r="BT534" s="716"/>
      <c r="BU534" s="717"/>
      <c r="BV534" s="715"/>
      <c r="BW534" s="718"/>
    </row>
    <row r="535" spans="2:75" ht="15.75" customHeight="1">
      <c r="B535" s="363" t="s">
        <v>205</v>
      </c>
      <c r="C535" s="364">
        <v>38318005000130</v>
      </c>
      <c r="D535" s="365" t="s">
        <v>14</v>
      </c>
      <c r="E535" s="365" t="s">
        <v>607</v>
      </c>
      <c r="F535" s="365"/>
      <c r="G535" s="366" t="s">
        <v>868</v>
      </c>
      <c r="H535" s="366" t="s">
        <v>34</v>
      </c>
      <c r="I535" s="366" t="s">
        <v>34</v>
      </c>
      <c r="J535" s="366" t="s">
        <v>692</v>
      </c>
      <c r="K535" s="367"/>
      <c r="L535" s="368"/>
      <c r="M535" s="368" t="s">
        <v>34</v>
      </c>
      <c r="N535" s="367">
        <v>553719</v>
      </c>
      <c r="O535" s="367" t="s">
        <v>1323</v>
      </c>
      <c r="P535" s="371">
        <v>44096</v>
      </c>
      <c r="Q535" s="372">
        <v>3000163.08</v>
      </c>
      <c r="R535" s="372">
        <v>5014655.1071031755</v>
      </c>
      <c r="S535" s="367">
        <v>5</v>
      </c>
      <c r="T535" s="369">
        <v>-0.30775586588915704</v>
      </c>
      <c r="U535" s="369">
        <v>-3.9784201465600533</v>
      </c>
      <c r="V535" s="369">
        <v>-0.33466166938391717</v>
      </c>
      <c r="W535" s="369">
        <v>-3.2808033799975354</v>
      </c>
      <c r="X535" s="369" t="s">
        <v>1424</v>
      </c>
      <c r="Y535" s="369" t="s">
        <v>1424</v>
      </c>
      <c r="Z535" s="369" t="s">
        <v>1424</v>
      </c>
      <c r="AA535" s="369" t="s">
        <v>1424</v>
      </c>
      <c r="AB535" s="369">
        <v>0.36442667610430524</v>
      </c>
      <c r="AC535" s="373">
        <v>-1.2015127764004865</v>
      </c>
      <c r="AD535" s="575">
        <v>38120824000178</v>
      </c>
      <c r="AE535" s="370" t="s">
        <v>2455</v>
      </c>
      <c r="AF535" s="370" t="s">
        <v>2317</v>
      </c>
      <c r="AG535" s="374" t="s">
        <v>1458</v>
      </c>
      <c r="AH535" s="374" t="s">
        <v>2318</v>
      </c>
      <c r="AI535" s="374">
        <v>1000</v>
      </c>
      <c r="AJ535" s="374">
        <v>500</v>
      </c>
      <c r="AK535" s="374">
        <v>1000</v>
      </c>
      <c r="AL535" s="369">
        <v>1.3000000000000001E-2</v>
      </c>
      <c r="AM535" s="369" t="s">
        <v>34</v>
      </c>
      <c r="AN535" s="369" t="s">
        <v>34</v>
      </c>
      <c r="AO535" s="367" t="s">
        <v>1326</v>
      </c>
      <c r="AP535" s="370" t="s">
        <v>718</v>
      </c>
      <c r="AQ535" s="376" t="s">
        <v>689</v>
      </c>
      <c r="AR535" s="369">
        <v>7.9993333333333323E-3</v>
      </c>
      <c r="AS535" s="369">
        <v>7.9993333333333323E-3</v>
      </c>
      <c r="AT535" s="369"/>
      <c r="AW535" s="711"/>
      <c r="AX535" s="711"/>
      <c r="AY535" s="712"/>
      <c r="AZ535" s="712"/>
      <c r="BA535" s="712"/>
      <c r="BB535" s="713"/>
      <c r="BC535" s="712"/>
      <c r="BD535" s="712"/>
      <c r="BE535" s="712"/>
      <c r="BF535" s="712"/>
      <c r="BG535" s="713"/>
      <c r="BH535" s="713"/>
      <c r="BI535" s="714"/>
      <c r="BJ535" s="714"/>
      <c r="BK535" s="714"/>
      <c r="BL535" s="713"/>
      <c r="BM535" s="713"/>
      <c r="BN535" s="713"/>
      <c r="BO535" s="713"/>
      <c r="BP535" s="713"/>
      <c r="BQ535" s="713"/>
      <c r="BR535" s="713"/>
      <c r="BS535" s="713"/>
      <c r="BT535" s="716"/>
      <c r="BU535" s="717"/>
      <c r="BV535" s="715"/>
      <c r="BW535" s="718"/>
    </row>
    <row r="536" spans="2:75" ht="15.75" customHeight="1">
      <c r="B536" s="363" t="s">
        <v>943</v>
      </c>
      <c r="C536" s="364">
        <v>30294047000176</v>
      </c>
      <c r="D536" s="365" t="s">
        <v>13</v>
      </c>
      <c r="E536" s="365" t="s">
        <v>615</v>
      </c>
      <c r="F536" s="365" t="s">
        <v>619</v>
      </c>
      <c r="G536" s="366" t="s">
        <v>34</v>
      </c>
      <c r="H536" s="366" t="s">
        <v>1339</v>
      </c>
      <c r="I536" s="366" t="s">
        <v>34</v>
      </c>
      <c r="J536" s="366"/>
      <c r="K536" s="367" t="s">
        <v>48</v>
      </c>
      <c r="L536" s="368"/>
      <c r="M536" s="368" t="s">
        <v>34</v>
      </c>
      <c r="N536" s="367">
        <v>470627</v>
      </c>
      <c r="O536" s="367" t="s">
        <v>1323</v>
      </c>
      <c r="P536" s="371">
        <v>43292</v>
      </c>
      <c r="Q536" s="372">
        <v>13124726.890000001</v>
      </c>
      <c r="R536" s="372">
        <v>14737894.786309537</v>
      </c>
      <c r="S536" s="367">
        <v>5</v>
      </c>
      <c r="T536" s="369">
        <v>-2.2292890356473305E-2</v>
      </c>
      <c r="U536" s="369">
        <v>-0.2881845447949673</v>
      </c>
      <c r="V536" s="369">
        <v>-1.3877807609739223E-2</v>
      </c>
      <c r="W536" s="369">
        <v>-0.13604891829053911</v>
      </c>
      <c r="X536" s="369">
        <v>7.9882788163218033E-2</v>
      </c>
      <c r="Y536" s="369">
        <v>0.6057656941929076</v>
      </c>
      <c r="Z536" s="369">
        <v>9.4645350394289673E-2</v>
      </c>
      <c r="AA536" s="369">
        <v>0.53799485455283347</v>
      </c>
      <c r="AB536" s="369">
        <v>4.6819792741653647E-2</v>
      </c>
      <c r="AC536" s="373">
        <v>-2.3501696473754565</v>
      </c>
      <c r="AD536" s="575">
        <v>30294098000106</v>
      </c>
      <c r="AE536" s="370" t="s">
        <v>2455</v>
      </c>
      <c r="AF536" s="370" t="s">
        <v>2326</v>
      </c>
      <c r="AG536" s="374" t="s">
        <v>1459</v>
      </c>
      <c r="AH536" s="374" t="s">
        <v>2318</v>
      </c>
      <c r="AI536" s="374">
        <v>5000</v>
      </c>
      <c r="AJ536" s="374">
        <v>0</v>
      </c>
      <c r="AK536" s="374">
        <v>100</v>
      </c>
      <c r="AL536" s="369">
        <v>9.300000000000001E-3</v>
      </c>
      <c r="AM536" s="369" t="s">
        <v>34</v>
      </c>
      <c r="AN536" s="369" t="s">
        <v>34</v>
      </c>
      <c r="AO536" s="367" t="s">
        <v>1326</v>
      </c>
      <c r="AP536" s="370" t="s">
        <v>13</v>
      </c>
      <c r="AQ536" s="376" t="s">
        <v>681</v>
      </c>
      <c r="AR536" s="369">
        <v>4.6499999999999996E-3</v>
      </c>
      <c r="AS536" s="369">
        <v>4.6499999999999996E-3</v>
      </c>
      <c r="AT536" s="369"/>
      <c r="AW536" s="711"/>
      <c r="AX536" s="711"/>
      <c r="AY536" s="712"/>
      <c r="AZ536" s="712"/>
      <c r="BA536" s="712"/>
      <c r="BB536" s="713"/>
      <c r="BC536" s="712"/>
      <c r="BD536" s="712"/>
      <c r="BE536" s="712"/>
      <c r="BF536" s="712"/>
      <c r="BG536" s="713"/>
      <c r="BH536" s="713"/>
      <c r="BI536" s="714"/>
      <c r="BJ536" s="714"/>
      <c r="BK536" s="714"/>
      <c r="BL536" s="713"/>
      <c r="BM536" s="713"/>
      <c r="BN536" s="713"/>
      <c r="BO536" s="713"/>
      <c r="BP536" s="713"/>
      <c r="BQ536" s="713"/>
      <c r="BR536" s="713"/>
      <c r="BS536" s="713"/>
      <c r="BT536" s="716"/>
      <c r="BU536" s="717"/>
      <c r="BV536" s="715"/>
      <c r="BW536" s="718"/>
    </row>
    <row r="537" spans="2:75" ht="15.75" customHeight="1">
      <c r="B537" s="363" t="s">
        <v>944</v>
      </c>
      <c r="C537" s="364">
        <v>2895694000106</v>
      </c>
      <c r="D537" s="365" t="s">
        <v>14</v>
      </c>
      <c r="E537" s="365" t="s">
        <v>607</v>
      </c>
      <c r="F537" s="365"/>
      <c r="G537" s="366"/>
      <c r="H537" s="366" t="s">
        <v>34</v>
      </c>
      <c r="I537" s="366" t="s">
        <v>34</v>
      </c>
      <c r="J537" s="366" t="s">
        <v>608</v>
      </c>
      <c r="K537" s="367" t="s">
        <v>48</v>
      </c>
      <c r="L537" s="368"/>
      <c r="M537" s="368" t="s">
        <v>34</v>
      </c>
      <c r="N537" s="367">
        <v>61311</v>
      </c>
      <c r="O537" s="367" t="s">
        <v>1323</v>
      </c>
      <c r="P537" s="371">
        <v>36152</v>
      </c>
      <c r="Q537" s="372">
        <v>115858391.14</v>
      </c>
      <c r="R537" s="372">
        <v>157387410.27265871</v>
      </c>
      <c r="S537" s="367">
        <v>3</v>
      </c>
      <c r="T537" s="369">
        <v>8.2636827923913136E-2</v>
      </c>
      <c r="U537" s="369">
        <v>1.068262403741548</v>
      </c>
      <c r="V537" s="369">
        <v>-9.943810335597747E-2</v>
      </c>
      <c r="W537" s="369">
        <v>-0.9748259075842437</v>
      </c>
      <c r="X537" s="369">
        <v>1.8894972954892619E-2</v>
      </c>
      <c r="Y537" s="369">
        <v>0.14328401238812805</v>
      </c>
      <c r="Z537" s="369">
        <v>-1.2710358559285151E-2</v>
      </c>
      <c r="AA537" s="369">
        <v>-7.224979860003293E-2</v>
      </c>
      <c r="AB537" s="369">
        <v>0.21922660445380465</v>
      </c>
      <c r="AC537" s="373">
        <v>-0.81134595621570305</v>
      </c>
      <c r="AD537" s="575">
        <v>30506097000170</v>
      </c>
      <c r="AE537" s="370" t="s">
        <v>2455</v>
      </c>
      <c r="AF537" s="370" t="s">
        <v>2326</v>
      </c>
      <c r="AG537" s="374" t="s">
        <v>1459</v>
      </c>
      <c r="AH537" s="374" t="s">
        <v>2321</v>
      </c>
      <c r="AI537" s="374">
        <v>5000</v>
      </c>
      <c r="AJ537" s="374">
        <v>1000</v>
      </c>
      <c r="AK537" s="374">
        <v>1000</v>
      </c>
      <c r="AL537" s="369">
        <v>0.02</v>
      </c>
      <c r="AM537" s="369">
        <v>0.2</v>
      </c>
      <c r="AN537" s="369" t="s">
        <v>668</v>
      </c>
      <c r="AO537" s="367" t="s">
        <v>1326</v>
      </c>
      <c r="AP537" s="370" t="s">
        <v>718</v>
      </c>
      <c r="AQ537" s="376" t="s">
        <v>661</v>
      </c>
      <c r="AR537" s="369">
        <v>6.9999999999999993E-3</v>
      </c>
      <c r="AS537" s="369">
        <v>6.9999999999999993E-3</v>
      </c>
      <c r="AT537" s="369"/>
      <c r="AW537" s="711"/>
      <c r="AX537" s="711"/>
      <c r="AY537" s="712"/>
      <c r="AZ537" s="712"/>
      <c r="BA537" s="712"/>
      <c r="BB537" s="713"/>
      <c r="BC537" s="712"/>
      <c r="BD537" s="712"/>
      <c r="BE537" s="712"/>
      <c r="BF537" s="712"/>
      <c r="BG537" s="713"/>
      <c r="BH537" s="713"/>
      <c r="BI537" s="714"/>
      <c r="BJ537" s="714"/>
      <c r="BK537" s="714"/>
      <c r="BL537" s="713"/>
      <c r="BM537" s="713"/>
      <c r="BN537" s="713"/>
      <c r="BO537" s="713"/>
      <c r="BP537" s="713"/>
      <c r="BQ537" s="713"/>
      <c r="BR537" s="713"/>
      <c r="BS537" s="713"/>
      <c r="BT537" s="716"/>
      <c r="BU537" s="717"/>
      <c r="BV537" s="715"/>
      <c r="BW537" s="718"/>
    </row>
    <row r="538" spans="2:75" ht="15.75" customHeight="1">
      <c r="B538" s="363" t="s">
        <v>945</v>
      </c>
      <c r="C538" s="364">
        <v>33160049000160</v>
      </c>
      <c r="D538" s="365" t="s">
        <v>13</v>
      </c>
      <c r="E538" s="365" t="s">
        <v>615</v>
      </c>
      <c r="F538" s="365" t="s">
        <v>619</v>
      </c>
      <c r="G538" s="366" t="s">
        <v>34</v>
      </c>
      <c r="H538" s="366" t="s">
        <v>1339</v>
      </c>
      <c r="I538" s="366" t="s">
        <v>34</v>
      </c>
      <c r="J538" s="366"/>
      <c r="K538" s="367" t="s">
        <v>48</v>
      </c>
      <c r="L538" s="368"/>
      <c r="M538" s="368" t="s">
        <v>34</v>
      </c>
      <c r="N538" s="367">
        <v>500712</v>
      </c>
      <c r="O538" s="367" t="s">
        <v>1323</v>
      </c>
      <c r="P538" s="371">
        <v>43647</v>
      </c>
      <c r="Q538" s="372">
        <v>52571412.93</v>
      </c>
      <c r="R538" s="372">
        <v>49113366.515912689</v>
      </c>
      <c r="S538" s="367">
        <v>32</v>
      </c>
      <c r="T538" s="369">
        <v>8.9066026916285734E-2</v>
      </c>
      <c r="U538" s="369">
        <v>1.1513739139758032</v>
      </c>
      <c r="V538" s="369">
        <v>0.11721660090599584</v>
      </c>
      <c r="W538" s="369">
        <v>1.1491146301641388</v>
      </c>
      <c r="X538" s="369">
        <v>0.13841210491109734</v>
      </c>
      <c r="Y538" s="369">
        <v>1.0496041355599421</v>
      </c>
      <c r="Z538" s="369">
        <v>0.17538631736663879</v>
      </c>
      <c r="AA538" s="369">
        <v>0.99695268609745513</v>
      </c>
      <c r="AB538" s="369">
        <v>2.2160080250435438E-2</v>
      </c>
      <c r="AC538" s="373">
        <v>0.62983672819106007</v>
      </c>
      <c r="AD538" s="575">
        <v>0</v>
      </c>
      <c r="AE538" s="370" t="s">
        <v>2456</v>
      </c>
      <c r="AF538" s="370" t="s">
        <v>2317</v>
      </c>
      <c r="AG538" s="374" t="s">
        <v>1458</v>
      </c>
      <c r="AH538" s="374" t="s">
        <v>2321</v>
      </c>
      <c r="AI538" s="374">
        <v>1000</v>
      </c>
      <c r="AJ538" s="374">
        <v>500</v>
      </c>
      <c r="AK538" s="374">
        <v>1000</v>
      </c>
      <c r="AL538" s="369">
        <v>1.47E-2</v>
      </c>
      <c r="AM538" s="369" t="s">
        <v>34</v>
      </c>
      <c r="AN538" s="369" t="s">
        <v>34</v>
      </c>
      <c r="AO538" s="367" t="s">
        <v>1326</v>
      </c>
      <c r="AP538" s="370" t="s">
        <v>13</v>
      </c>
      <c r="AQ538" s="376" t="s">
        <v>688</v>
      </c>
      <c r="AR538" s="369">
        <v>4.8999999999999998E-3</v>
      </c>
      <c r="AS538" s="369">
        <v>4.8999999999999998E-3</v>
      </c>
      <c r="AT538" s="369"/>
      <c r="AW538" s="711"/>
      <c r="AX538" s="711"/>
      <c r="AY538" s="712"/>
      <c r="AZ538" s="712"/>
      <c r="BA538" s="712"/>
      <c r="BB538" s="713"/>
      <c r="BC538" s="712"/>
      <c r="BD538" s="712"/>
      <c r="BE538" s="712"/>
      <c r="BF538" s="712"/>
      <c r="BG538" s="713"/>
      <c r="BH538" s="713"/>
      <c r="BI538" s="714"/>
      <c r="BJ538" s="714"/>
      <c r="BK538" s="714"/>
      <c r="BL538" s="713"/>
      <c r="BM538" s="713"/>
      <c r="BN538" s="713"/>
      <c r="BO538" s="713"/>
      <c r="BP538" s="713"/>
      <c r="BQ538" s="713"/>
      <c r="BR538" s="713"/>
      <c r="BS538" s="713"/>
      <c r="BT538" s="716"/>
      <c r="BU538" s="717"/>
      <c r="BV538" s="715"/>
      <c r="BW538" s="718"/>
    </row>
    <row r="539" spans="2:75" ht="15.75" customHeight="1">
      <c r="B539" s="363" t="s">
        <v>206</v>
      </c>
      <c r="C539" s="364">
        <v>41065292000128</v>
      </c>
      <c r="D539" s="365" t="s">
        <v>14</v>
      </c>
      <c r="E539" s="365" t="s">
        <v>614</v>
      </c>
      <c r="F539" s="365"/>
      <c r="G539" s="366"/>
      <c r="H539" s="366" t="s">
        <v>867</v>
      </c>
      <c r="I539" s="366" t="s">
        <v>34</v>
      </c>
      <c r="J539" s="366" t="s">
        <v>608</v>
      </c>
      <c r="K539" s="367" t="s">
        <v>48</v>
      </c>
      <c r="L539" s="368"/>
      <c r="M539" s="368" t="s">
        <v>34</v>
      </c>
      <c r="N539" s="367">
        <v>585084</v>
      </c>
      <c r="O539" s="367" t="s">
        <v>1323</v>
      </c>
      <c r="P539" s="371">
        <v>44286</v>
      </c>
      <c r="Q539" s="372">
        <v>15079300.6</v>
      </c>
      <c r="R539" s="372">
        <v>16506972.087261897</v>
      </c>
      <c r="S539" s="367">
        <v>32</v>
      </c>
      <c r="T539" s="369">
        <v>3.7788398709997617E-2</v>
      </c>
      <c r="U539" s="369">
        <v>0.48849800571549462</v>
      </c>
      <c r="V539" s="369">
        <v>-7.0157566843769947E-2</v>
      </c>
      <c r="W539" s="369">
        <v>-0.68777874340127487</v>
      </c>
      <c r="X539" s="369" t="s">
        <v>1424</v>
      </c>
      <c r="Y539" s="369" t="s">
        <v>1424</v>
      </c>
      <c r="Z539" s="369" t="s">
        <v>1424</v>
      </c>
      <c r="AA539" s="369" t="s">
        <v>1424</v>
      </c>
      <c r="AB539" s="369">
        <v>0.13597894166301894</v>
      </c>
      <c r="AC539" s="373">
        <v>-1.1814728863686514</v>
      </c>
      <c r="AD539" s="575">
        <v>40933928000143</v>
      </c>
      <c r="AE539" s="370" t="s">
        <v>2457</v>
      </c>
      <c r="AF539" s="370" t="s">
        <v>2320</v>
      </c>
      <c r="AG539" s="374" t="s">
        <v>59</v>
      </c>
      <c r="AH539" s="374" t="s">
        <v>2318</v>
      </c>
      <c r="AI539" s="374">
        <v>5000</v>
      </c>
      <c r="AJ539" s="374">
        <v>1000</v>
      </c>
      <c r="AK539" s="374">
        <v>1000</v>
      </c>
      <c r="AL539" s="369">
        <v>0.02</v>
      </c>
      <c r="AM539" s="369">
        <v>0.2</v>
      </c>
      <c r="AN539" s="369" t="s">
        <v>2330</v>
      </c>
      <c r="AO539" s="367" t="s">
        <v>1326</v>
      </c>
      <c r="AP539" s="370" t="s">
        <v>718</v>
      </c>
      <c r="AQ539" s="376" t="s">
        <v>661</v>
      </c>
      <c r="AR539" s="369">
        <v>5.3340000000000002E-3</v>
      </c>
      <c r="AS539" s="369">
        <v>5.3340000000000002E-3</v>
      </c>
      <c r="AT539" s="369"/>
      <c r="AW539" s="711"/>
      <c r="AX539" s="711"/>
      <c r="AY539" s="712"/>
      <c r="AZ539" s="712"/>
      <c r="BA539" s="712"/>
      <c r="BB539" s="713"/>
      <c r="BC539" s="712"/>
      <c r="BD539" s="712"/>
      <c r="BE539" s="712"/>
      <c r="BF539" s="712"/>
      <c r="BG539" s="713"/>
      <c r="BH539" s="713"/>
      <c r="BI539" s="714"/>
      <c r="BJ539" s="714"/>
      <c r="BK539" s="714"/>
      <c r="BL539" s="713"/>
      <c r="BM539" s="713"/>
      <c r="BN539" s="713"/>
      <c r="BO539" s="713"/>
      <c r="BP539" s="713"/>
      <c r="BQ539" s="713"/>
      <c r="BR539" s="713"/>
      <c r="BS539" s="713"/>
      <c r="BT539" s="716"/>
      <c r="BU539" s="717"/>
      <c r="BV539" s="715"/>
      <c r="BW539" s="718"/>
    </row>
    <row r="540" spans="2:75" ht="15.75" customHeight="1">
      <c r="B540" s="363" t="s">
        <v>556</v>
      </c>
      <c r="C540" s="364">
        <v>18832871000137</v>
      </c>
      <c r="D540" s="365" t="s">
        <v>14</v>
      </c>
      <c r="E540" s="365" t="s">
        <v>607</v>
      </c>
      <c r="F540" s="365"/>
      <c r="G540" s="366"/>
      <c r="H540" s="366" t="s">
        <v>34</v>
      </c>
      <c r="I540" s="366" t="s">
        <v>34</v>
      </c>
      <c r="J540" s="366" t="s">
        <v>608</v>
      </c>
      <c r="K540" s="367" t="s">
        <v>48</v>
      </c>
      <c r="L540" s="368"/>
      <c r="M540" s="368" t="s">
        <v>34</v>
      </c>
      <c r="N540" s="367">
        <v>349232</v>
      </c>
      <c r="O540" s="367" t="s">
        <v>1323</v>
      </c>
      <c r="P540" s="371">
        <v>41551</v>
      </c>
      <c r="Q540" s="372">
        <v>13343595.279999999</v>
      </c>
      <c r="R540" s="372">
        <v>12474840.599246033</v>
      </c>
      <c r="S540" s="367">
        <v>32</v>
      </c>
      <c r="T540" s="369">
        <v>0.1128758834949759</v>
      </c>
      <c r="U540" s="369">
        <v>1.4591685772089102</v>
      </c>
      <c r="V540" s="369">
        <v>-6.2589373130477521E-2</v>
      </c>
      <c r="W540" s="369">
        <v>-0.61358513897458544</v>
      </c>
      <c r="X540" s="369">
        <v>7.105987175122741E-2</v>
      </c>
      <c r="Y540" s="369">
        <v>0.53885991626493557</v>
      </c>
      <c r="Z540" s="369">
        <v>0.17050161128341745</v>
      </c>
      <c r="AA540" s="369">
        <v>0.96918643315604747</v>
      </c>
      <c r="AB540" s="369">
        <v>0.19061734329672403</v>
      </c>
      <c r="AC540" s="373">
        <v>-0.75349618776146554</v>
      </c>
      <c r="AD540" s="575">
        <v>41569841000100</v>
      </c>
      <c r="AE540" s="370" t="s">
        <v>2457</v>
      </c>
      <c r="AF540" s="370" t="s">
        <v>2320</v>
      </c>
      <c r="AG540" s="374" t="s">
        <v>59</v>
      </c>
      <c r="AH540" s="374" t="s">
        <v>2318</v>
      </c>
      <c r="AI540" s="374">
        <v>5000</v>
      </c>
      <c r="AJ540" s="374">
        <v>1000</v>
      </c>
      <c r="AK540" s="374">
        <v>1000</v>
      </c>
      <c r="AL540" s="369">
        <v>0.03</v>
      </c>
      <c r="AM540" s="369" t="s">
        <v>34</v>
      </c>
      <c r="AN540" s="369" t="s">
        <v>668</v>
      </c>
      <c r="AO540" s="367" t="s">
        <v>1326</v>
      </c>
      <c r="AP540" s="370" t="s">
        <v>718</v>
      </c>
      <c r="AQ540" s="376" t="s">
        <v>661</v>
      </c>
      <c r="AR540" s="369">
        <v>8.0009999999999994E-3</v>
      </c>
      <c r="AS540" s="369">
        <v>8.0009999999999994E-3</v>
      </c>
      <c r="AT540" s="369"/>
      <c r="AW540" s="711"/>
      <c r="AX540" s="711"/>
      <c r="AY540" s="712"/>
      <c r="AZ540" s="712"/>
      <c r="BA540" s="712"/>
      <c r="BB540" s="713"/>
      <c r="BC540" s="712"/>
      <c r="BD540" s="712"/>
      <c r="BE540" s="712"/>
      <c r="BF540" s="712"/>
      <c r="BG540" s="713"/>
      <c r="BH540" s="713"/>
      <c r="BI540" s="714"/>
      <c r="BJ540" s="714"/>
      <c r="BK540" s="714"/>
      <c r="BL540" s="713"/>
      <c r="BM540" s="713"/>
      <c r="BN540" s="713"/>
      <c r="BO540" s="713"/>
      <c r="BP540" s="713"/>
      <c r="BQ540" s="713"/>
      <c r="BR540" s="713"/>
      <c r="BS540" s="713"/>
      <c r="BT540" s="716"/>
      <c r="BU540" s="717"/>
      <c r="BV540" s="715"/>
      <c r="BW540" s="718"/>
    </row>
    <row r="541" spans="2:75" ht="15.75" customHeight="1">
      <c r="B541" s="363" t="s">
        <v>47</v>
      </c>
      <c r="C541" s="364">
        <v>41686811000175</v>
      </c>
      <c r="D541" s="365" t="s">
        <v>14</v>
      </c>
      <c r="E541" s="365" t="s">
        <v>607</v>
      </c>
      <c r="F541" s="365"/>
      <c r="G541" s="366"/>
      <c r="H541" s="366" t="s">
        <v>34</v>
      </c>
      <c r="I541" s="366" t="s">
        <v>34</v>
      </c>
      <c r="J541" s="366" t="s">
        <v>611</v>
      </c>
      <c r="K541" s="367" t="s">
        <v>49</v>
      </c>
      <c r="L541" s="368"/>
      <c r="M541" s="368" t="s">
        <v>34</v>
      </c>
      <c r="N541" s="367">
        <v>75686811</v>
      </c>
      <c r="O541" s="367" t="s">
        <v>1323</v>
      </c>
      <c r="P541" s="371">
        <v>44336</v>
      </c>
      <c r="Q541" s="372">
        <v>25610798.600000001</v>
      </c>
      <c r="R541" s="372">
        <v>32009209.723571416</v>
      </c>
      <c r="S541" s="367">
        <v>5</v>
      </c>
      <c r="T541" s="369">
        <v>-0.28570901758841949</v>
      </c>
      <c r="U541" s="369">
        <v>-3.6934162354424069</v>
      </c>
      <c r="V541" s="369">
        <v>-0.22604749821603276</v>
      </c>
      <c r="W541" s="369">
        <v>-2.2160213255148098</v>
      </c>
      <c r="X541" s="369" t="s">
        <v>1424</v>
      </c>
      <c r="Y541" s="369" t="s">
        <v>1424</v>
      </c>
      <c r="Z541" s="369" t="s">
        <v>1424</v>
      </c>
      <c r="AA541" s="369" t="s">
        <v>1424</v>
      </c>
      <c r="AB541" s="369">
        <v>0.23869199924370643</v>
      </c>
      <c r="AC541" s="373">
        <v>-1.360813016990583</v>
      </c>
      <c r="AD541" s="575">
        <v>41544075000110</v>
      </c>
      <c r="AE541" s="370" t="s">
        <v>2331</v>
      </c>
      <c r="AF541" s="370" t="s">
        <v>2317</v>
      </c>
      <c r="AG541" s="374" t="s">
        <v>1458</v>
      </c>
      <c r="AH541" s="374" t="s">
        <v>2318</v>
      </c>
      <c r="AI541" s="374">
        <v>1000</v>
      </c>
      <c r="AJ541" s="374">
        <v>1000</v>
      </c>
      <c r="AK541" s="374">
        <v>1000</v>
      </c>
      <c r="AL541" s="369">
        <v>0.01</v>
      </c>
      <c r="AM541" s="369" t="s">
        <v>34</v>
      </c>
      <c r="AN541" s="369" t="s">
        <v>34</v>
      </c>
      <c r="AO541" s="367" t="s">
        <v>1326</v>
      </c>
      <c r="AP541" s="370" t="s">
        <v>718</v>
      </c>
      <c r="AQ541" s="376" t="s">
        <v>704</v>
      </c>
      <c r="AR541" s="369">
        <v>6.7000000000000002E-3</v>
      </c>
      <c r="AS541" s="369">
        <v>6.7000000000000002E-3</v>
      </c>
      <c r="AT541" s="369"/>
      <c r="AW541" s="711"/>
      <c r="AX541" s="711"/>
      <c r="AY541" s="712"/>
      <c r="AZ541" s="712"/>
      <c r="BA541" s="712"/>
      <c r="BB541" s="713"/>
      <c r="BC541" s="712"/>
      <c r="BD541" s="712"/>
      <c r="BE541" s="712"/>
      <c r="BF541" s="712"/>
      <c r="BG541" s="713"/>
      <c r="BH541" s="713"/>
      <c r="BI541" s="714"/>
      <c r="BJ541" s="714"/>
      <c r="BK541" s="714"/>
      <c r="BL541" s="713"/>
      <c r="BM541" s="713"/>
      <c r="BN541" s="713"/>
      <c r="BO541" s="713"/>
      <c r="BP541" s="713"/>
      <c r="BQ541" s="713"/>
      <c r="BR541" s="713"/>
      <c r="BS541" s="713"/>
      <c r="BT541" s="716"/>
      <c r="BU541" s="717"/>
      <c r="BV541" s="715"/>
      <c r="BW541" s="718"/>
    </row>
    <row r="542" spans="2:75" ht="15.75" customHeight="1">
      <c r="B542" s="363" t="s">
        <v>946</v>
      </c>
      <c r="C542" s="364">
        <v>41373588000106</v>
      </c>
      <c r="D542" s="365" t="s">
        <v>14</v>
      </c>
      <c r="E542" s="365" t="s">
        <v>607</v>
      </c>
      <c r="F542" s="365"/>
      <c r="G542" s="366"/>
      <c r="H542" s="366" t="s">
        <v>34</v>
      </c>
      <c r="I542" s="366" t="s">
        <v>34</v>
      </c>
      <c r="J542" s="366" t="s">
        <v>611</v>
      </c>
      <c r="K542" s="367" t="s">
        <v>48</v>
      </c>
      <c r="L542" s="368"/>
      <c r="M542" s="368" t="s">
        <v>34</v>
      </c>
      <c r="N542" s="367">
        <v>586897</v>
      </c>
      <c r="O542" s="367" t="s">
        <v>1323</v>
      </c>
      <c r="P542" s="371">
        <v>44314</v>
      </c>
      <c r="Q542" s="372">
        <v>17919264.829999998</v>
      </c>
      <c r="R542" s="372">
        <v>36369884.884603128</v>
      </c>
      <c r="S542" s="367">
        <v>5</v>
      </c>
      <c r="T542" s="369">
        <v>-0.19860808660634777</v>
      </c>
      <c r="U542" s="369">
        <v>-2.5674455001583008</v>
      </c>
      <c r="V542" s="369">
        <v>-0.180182583219199</v>
      </c>
      <c r="W542" s="369">
        <v>-1.7663917984108515</v>
      </c>
      <c r="X542" s="369" t="s">
        <v>1424</v>
      </c>
      <c r="Y542" s="369" t="s">
        <v>1424</v>
      </c>
      <c r="Z542" s="369" t="s">
        <v>1424</v>
      </c>
      <c r="AA542" s="369" t="s">
        <v>1424</v>
      </c>
      <c r="AB542" s="369">
        <v>0.20169594283970074</v>
      </c>
      <c r="AC542" s="373">
        <v>-1.3655238694363354</v>
      </c>
      <c r="AD542" s="575">
        <v>41544075000110</v>
      </c>
      <c r="AE542" s="370" t="s">
        <v>2331</v>
      </c>
      <c r="AF542" s="370" t="s">
        <v>2317</v>
      </c>
      <c r="AG542" s="374" t="s">
        <v>1458</v>
      </c>
      <c r="AH542" s="374" t="s">
        <v>2318</v>
      </c>
      <c r="AI542" s="374">
        <v>1000</v>
      </c>
      <c r="AJ542" s="374">
        <v>1000</v>
      </c>
      <c r="AK542" s="374">
        <v>1000</v>
      </c>
      <c r="AL542" s="369">
        <v>0.01</v>
      </c>
      <c r="AM542" s="369" t="s">
        <v>34</v>
      </c>
      <c r="AN542" s="369" t="s">
        <v>34</v>
      </c>
      <c r="AO542" s="367" t="s">
        <v>1326</v>
      </c>
      <c r="AP542" s="370" t="s">
        <v>718</v>
      </c>
      <c r="AQ542" s="376" t="s">
        <v>689</v>
      </c>
      <c r="AR542" s="369">
        <v>6.7000000000000002E-3</v>
      </c>
      <c r="AS542" s="369">
        <v>6.7000000000000002E-3</v>
      </c>
      <c r="AT542" s="369"/>
      <c r="AW542" s="711"/>
      <c r="AX542" s="711"/>
      <c r="AY542" s="712"/>
      <c r="AZ542" s="712"/>
      <c r="BA542" s="712"/>
      <c r="BB542" s="713"/>
      <c r="BC542" s="712"/>
      <c r="BD542" s="712"/>
      <c r="BE542" s="712"/>
      <c r="BF542" s="712"/>
      <c r="BG542" s="713"/>
      <c r="BH542" s="713"/>
      <c r="BI542" s="714"/>
      <c r="BJ542" s="714"/>
      <c r="BK542" s="714"/>
      <c r="BL542" s="713"/>
      <c r="BM542" s="713"/>
      <c r="BN542" s="713"/>
      <c r="BO542" s="713"/>
      <c r="BP542" s="713"/>
      <c r="BQ542" s="713"/>
      <c r="BR542" s="713"/>
      <c r="BS542" s="713"/>
      <c r="BT542" s="716"/>
      <c r="BU542" s="717"/>
      <c r="BV542" s="715"/>
      <c r="BW542" s="718"/>
    </row>
    <row r="543" spans="2:75" ht="15.75" customHeight="1">
      <c r="B543" s="363" t="s">
        <v>1638</v>
      </c>
      <c r="C543" s="364">
        <v>34714223000132</v>
      </c>
      <c r="D543" s="365" t="s">
        <v>13</v>
      </c>
      <c r="E543" s="365"/>
      <c r="F543" s="365"/>
      <c r="G543" s="366"/>
      <c r="H543" s="366" t="s">
        <v>34</v>
      </c>
      <c r="I543" s="366"/>
      <c r="J543" s="366"/>
      <c r="K543" s="367"/>
      <c r="L543" s="368"/>
      <c r="M543" s="368"/>
      <c r="N543" s="367">
        <v>524859</v>
      </c>
      <c r="O543" s="367" t="s">
        <v>1323</v>
      </c>
      <c r="P543" s="371">
        <v>43860</v>
      </c>
      <c r="Q543" s="372">
        <v>161816371.09</v>
      </c>
      <c r="R543" s="372">
        <v>139833860.41499999</v>
      </c>
      <c r="S543" s="367">
        <v>5</v>
      </c>
      <c r="T543" s="369">
        <v>0.14709557783581984</v>
      </c>
      <c r="U543" s="369">
        <v>1.6545183389773768</v>
      </c>
      <c r="V543" s="369">
        <v>0.36196429968068466</v>
      </c>
      <c r="W543" s="369">
        <v>3.3220027980683291</v>
      </c>
      <c r="X543" s="369">
        <v>0.58545830787427877</v>
      </c>
      <c r="Y543" s="369">
        <v>4.1168201374860995</v>
      </c>
      <c r="Z543" s="369" t="s">
        <v>1424</v>
      </c>
      <c r="AA543" s="369" t="s">
        <v>1424</v>
      </c>
      <c r="AB543" s="369">
        <v>0.26819858195815</v>
      </c>
      <c r="AC543" s="373">
        <v>0.89358043373018392</v>
      </c>
      <c r="AD543" s="575">
        <v>0</v>
      </c>
      <c r="AE543" s="370" t="s">
        <v>2458</v>
      </c>
      <c r="AF543" s="370" t="s">
        <v>2317</v>
      </c>
      <c r="AG543" s="374" t="s">
        <v>1458</v>
      </c>
      <c r="AH543" s="374" t="s">
        <v>2339</v>
      </c>
      <c r="AI543" s="374">
        <v>10000</v>
      </c>
      <c r="AJ543" s="374" t="s">
        <v>1436</v>
      </c>
      <c r="AK543" s="374" t="s">
        <v>1436</v>
      </c>
      <c r="AL543" s="369">
        <v>5.7999999999999996E-3</v>
      </c>
      <c r="AM543" s="369" t="s">
        <v>34</v>
      </c>
      <c r="AN543" s="369" t="s">
        <v>34</v>
      </c>
      <c r="AO543" s="367" t="s">
        <v>1326</v>
      </c>
      <c r="AP543" s="370" t="s">
        <v>13</v>
      </c>
      <c r="AQ543" s="376" t="s">
        <v>681</v>
      </c>
      <c r="AR543" s="369" t="s">
        <v>34</v>
      </c>
      <c r="AS543" s="369" t="s">
        <v>34</v>
      </c>
      <c r="AT543" s="369"/>
      <c r="AW543" s="711"/>
      <c r="AX543" s="711"/>
      <c r="AY543" s="712"/>
      <c r="AZ543" s="712"/>
      <c r="BA543" s="712"/>
      <c r="BB543" s="713"/>
      <c r="BC543" s="712"/>
      <c r="BD543" s="712"/>
      <c r="BE543" s="712"/>
      <c r="BF543" s="712"/>
      <c r="BG543" s="713"/>
      <c r="BH543" s="713"/>
      <c r="BI543" s="714"/>
      <c r="BJ543" s="714"/>
      <c r="BK543" s="714"/>
      <c r="BL543" s="713"/>
      <c r="BM543" s="713"/>
      <c r="BN543" s="713"/>
      <c r="BO543" s="713"/>
      <c r="BP543" s="713"/>
      <c r="BQ543" s="713"/>
      <c r="BR543" s="713"/>
      <c r="BS543" s="713"/>
      <c r="BT543" s="716"/>
      <c r="BU543" s="717"/>
      <c r="BV543" s="715"/>
      <c r="BW543" s="718"/>
    </row>
    <row r="544" spans="2:75" ht="15.75" customHeight="1">
      <c r="B544" s="363" t="s">
        <v>947</v>
      </c>
      <c r="C544" s="364">
        <v>38074871000122</v>
      </c>
      <c r="D544" s="365" t="s">
        <v>13</v>
      </c>
      <c r="E544" s="365" t="s">
        <v>616</v>
      </c>
      <c r="F544" s="365" t="s">
        <v>619</v>
      </c>
      <c r="G544" s="366" t="s">
        <v>34</v>
      </c>
      <c r="H544" s="366" t="s">
        <v>1339</v>
      </c>
      <c r="I544" s="366" t="s">
        <v>34</v>
      </c>
      <c r="J544" s="366" t="s">
        <v>611</v>
      </c>
      <c r="K544" s="367" t="s">
        <v>48</v>
      </c>
      <c r="L544" s="368"/>
      <c r="M544" s="368" t="s">
        <v>1421</v>
      </c>
      <c r="N544" s="367">
        <v>568651</v>
      </c>
      <c r="O544" s="367" t="s">
        <v>1323</v>
      </c>
      <c r="P544" s="371">
        <v>44188</v>
      </c>
      <c r="Q544" s="372">
        <v>11222343.470000001</v>
      </c>
      <c r="R544" s="372">
        <v>11143250.034563495</v>
      </c>
      <c r="S544" s="367">
        <v>32</v>
      </c>
      <c r="T544" s="369">
        <v>2.2322906338696935E-2</v>
      </c>
      <c r="U544" s="369">
        <v>0.2885725672557326</v>
      </c>
      <c r="V544" s="369">
        <v>1.9041133638801666E-2</v>
      </c>
      <c r="W544" s="369">
        <v>0.18666677817082392</v>
      </c>
      <c r="X544" s="369" t="s">
        <v>1424</v>
      </c>
      <c r="Y544" s="369" t="s">
        <v>1424</v>
      </c>
      <c r="Z544" s="369" t="s">
        <v>1424</v>
      </c>
      <c r="AA544" s="369" t="s">
        <v>1424</v>
      </c>
      <c r="AB544" s="369">
        <v>4.4027664002613966E-2</v>
      </c>
      <c r="AC544" s="373">
        <v>-1.7562719161869063</v>
      </c>
      <c r="AD544" s="575">
        <v>38051359000160</v>
      </c>
      <c r="AE544" s="370" t="s">
        <v>2386</v>
      </c>
      <c r="AF544" s="370" t="s">
        <v>743</v>
      </c>
      <c r="AG544" s="374" t="s">
        <v>743</v>
      </c>
      <c r="AH544" s="374" t="s">
        <v>2318</v>
      </c>
      <c r="AI544" s="374">
        <v>10000</v>
      </c>
      <c r="AJ544" s="374">
        <v>10000</v>
      </c>
      <c r="AK544" s="374">
        <v>10000</v>
      </c>
      <c r="AL544" s="369">
        <v>1.1000000000000001E-2</v>
      </c>
      <c r="AM544" s="369">
        <v>0.1</v>
      </c>
      <c r="AN544" s="369" t="s">
        <v>2330</v>
      </c>
      <c r="AO544" s="367" t="s">
        <v>1326</v>
      </c>
      <c r="AP544" s="370" t="s">
        <v>13</v>
      </c>
      <c r="AQ544" s="376" t="s">
        <v>681</v>
      </c>
      <c r="AR544" s="369">
        <v>2.5666666666666663E-3</v>
      </c>
      <c r="AS544" s="369">
        <v>2.5666666666666663E-3</v>
      </c>
      <c r="AT544" s="369"/>
      <c r="AW544" s="711"/>
      <c r="AX544" s="711"/>
      <c r="AY544" s="712"/>
      <c r="AZ544" s="712"/>
      <c r="BA544" s="712"/>
      <c r="BB544" s="713"/>
      <c r="BC544" s="712"/>
      <c r="BD544" s="712"/>
      <c r="BE544" s="712"/>
      <c r="BF544" s="712"/>
      <c r="BG544" s="713"/>
      <c r="BH544" s="713"/>
      <c r="BI544" s="714"/>
      <c r="BJ544" s="714"/>
      <c r="BK544" s="714"/>
      <c r="BL544" s="713"/>
      <c r="BM544" s="713"/>
      <c r="BN544" s="713"/>
      <c r="BO544" s="713"/>
      <c r="BP544" s="713"/>
      <c r="BQ544" s="713"/>
      <c r="BR544" s="713"/>
      <c r="BS544" s="713"/>
      <c r="BT544" s="716"/>
      <c r="BU544" s="717"/>
      <c r="BV544" s="715"/>
      <c r="BW544" s="718"/>
    </row>
    <row r="545" spans="2:75" ht="15.75" customHeight="1">
      <c r="B545" s="363" t="s">
        <v>948</v>
      </c>
      <c r="C545" s="364">
        <v>38074843000105</v>
      </c>
      <c r="D545" s="365" t="s">
        <v>13</v>
      </c>
      <c r="E545" s="365" t="s">
        <v>616</v>
      </c>
      <c r="F545" s="365" t="s">
        <v>619</v>
      </c>
      <c r="G545" s="366" t="s">
        <v>34</v>
      </c>
      <c r="H545" s="366" t="s">
        <v>1340</v>
      </c>
      <c r="I545" s="366" t="s">
        <v>34</v>
      </c>
      <c r="J545" s="366" t="s">
        <v>611</v>
      </c>
      <c r="K545" s="367" t="s">
        <v>49</v>
      </c>
      <c r="L545" s="368"/>
      <c r="M545" s="368" t="s">
        <v>1421</v>
      </c>
      <c r="N545" s="367">
        <v>568686</v>
      </c>
      <c r="O545" s="367" t="s">
        <v>1323</v>
      </c>
      <c r="P545" s="371">
        <v>44188</v>
      </c>
      <c r="Q545" s="372">
        <v>20132688</v>
      </c>
      <c r="R545" s="372">
        <v>21443329.176984128</v>
      </c>
      <c r="S545" s="367">
        <v>32</v>
      </c>
      <c r="T545" s="369">
        <v>-0.10554858942848411</v>
      </c>
      <c r="U545" s="369">
        <v>-1.3644472166600912</v>
      </c>
      <c r="V545" s="369">
        <v>-5.373394834548717E-2</v>
      </c>
      <c r="W545" s="369">
        <v>-0.52677236588529153</v>
      </c>
      <c r="X545" s="369" t="s">
        <v>1424</v>
      </c>
      <c r="Y545" s="369" t="s">
        <v>1424</v>
      </c>
      <c r="Z545" s="369" t="s">
        <v>1424</v>
      </c>
      <c r="AA545" s="369" t="s">
        <v>1424</v>
      </c>
      <c r="AB545" s="369">
        <v>0.1616564496796111</v>
      </c>
      <c r="AC545" s="373">
        <v>-0.86216460192133282</v>
      </c>
      <c r="AD545" s="575">
        <v>38051359000160</v>
      </c>
      <c r="AE545" s="370" t="s">
        <v>2386</v>
      </c>
      <c r="AF545" s="370" t="s">
        <v>743</v>
      </c>
      <c r="AG545" s="374" t="s">
        <v>743</v>
      </c>
      <c r="AH545" s="374" t="s">
        <v>2318</v>
      </c>
      <c r="AI545" s="374">
        <v>10000</v>
      </c>
      <c r="AJ545" s="374">
        <v>10000</v>
      </c>
      <c r="AK545" s="374">
        <v>10000</v>
      </c>
      <c r="AL545" s="369">
        <v>1.1000000000000001E-2</v>
      </c>
      <c r="AM545" s="369">
        <v>0.1</v>
      </c>
      <c r="AN545" s="369" t="s">
        <v>2330</v>
      </c>
      <c r="AO545" s="367" t="s">
        <v>1326</v>
      </c>
      <c r="AP545" s="370" t="s">
        <v>13</v>
      </c>
      <c r="AQ545" s="376" t="s">
        <v>681</v>
      </c>
      <c r="AR545" s="369" t="s">
        <v>34</v>
      </c>
      <c r="AS545" s="369" t="s">
        <v>34</v>
      </c>
      <c r="AT545" s="369"/>
      <c r="AW545" s="711"/>
      <c r="AX545" s="711"/>
      <c r="AY545" s="712"/>
      <c r="AZ545" s="712"/>
      <c r="BA545" s="712"/>
      <c r="BB545" s="713"/>
      <c r="BC545" s="712"/>
      <c r="BD545" s="712"/>
      <c r="BE545" s="712"/>
      <c r="BF545" s="712"/>
      <c r="BG545" s="713"/>
      <c r="BH545" s="713"/>
      <c r="BI545" s="714"/>
      <c r="BJ545" s="714"/>
      <c r="BK545" s="714"/>
      <c r="BL545" s="713"/>
      <c r="BM545" s="713"/>
      <c r="BN545" s="713"/>
      <c r="BO545" s="713"/>
      <c r="BP545" s="713"/>
      <c r="BQ545" s="713"/>
      <c r="BR545" s="713"/>
      <c r="BS545" s="713"/>
      <c r="BT545" s="716"/>
      <c r="BU545" s="717"/>
      <c r="BV545" s="715"/>
      <c r="BW545" s="718"/>
    </row>
    <row r="546" spans="2:75" ht="15.75" customHeight="1">
      <c r="B546" s="363" t="s">
        <v>949</v>
      </c>
      <c r="C546" s="364">
        <v>36728106000153</v>
      </c>
      <c r="D546" s="365" t="s">
        <v>13</v>
      </c>
      <c r="E546" s="365" t="s">
        <v>616</v>
      </c>
      <c r="F546" s="365" t="s">
        <v>619</v>
      </c>
      <c r="G546" s="366" t="s">
        <v>34</v>
      </c>
      <c r="H546" s="366" t="s">
        <v>1339</v>
      </c>
      <c r="I546" s="366" t="s">
        <v>34</v>
      </c>
      <c r="J546" s="366" t="s">
        <v>611</v>
      </c>
      <c r="K546" s="367" t="s">
        <v>48</v>
      </c>
      <c r="L546" s="368"/>
      <c r="M546" s="368" t="s">
        <v>34</v>
      </c>
      <c r="N546" s="367">
        <v>550086</v>
      </c>
      <c r="O546" s="367" t="s">
        <v>1323</v>
      </c>
      <c r="P546" s="371">
        <v>44067</v>
      </c>
      <c r="Q546" s="372">
        <v>41113214.530000001</v>
      </c>
      <c r="R546" s="372">
        <v>45360718.68444445</v>
      </c>
      <c r="S546" s="367">
        <v>31</v>
      </c>
      <c r="T546" s="369">
        <v>6.293204763083593E-2</v>
      </c>
      <c r="U546" s="369">
        <v>0.81353486288696486</v>
      </c>
      <c r="V546" s="369">
        <v>1.4489754777065933E-2</v>
      </c>
      <c r="W546" s="369">
        <v>0.14204804671968174</v>
      </c>
      <c r="X546" s="369">
        <v>4.6854613727684846E-2</v>
      </c>
      <c r="Y546" s="369">
        <v>0.35530704753192927</v>
      </c>
      <c r="Z546" s="369" t="s">
        <v>1424</v>
      </c>
      <c r="AA546" s="369" t="s">
        <v>1424</v>
      </c>
      <c r="AB546" s="369">
        <v>4.6470492604929158E-2</v>
      </c>
      <c r="AC546" s="373">
        <v>-1.7578842807396984</v>
      </c>
      <c r="AD546" s="575">
        <v>36775973000140</v>
      </c>
      <c r="AE546" s="370" t="s">
        <v>2386</v>
      </c>
      <c r="AF546" s="370" t="s">
        <v>2317</v>
      </c>
      <c r="AG546" s="374" t="s">
        <v>1458</v>
      </c>
      <c r="AH546" s="374" t="s">
        <v>2318</v>
      </c>
      <c r="AI546" s="374">
        <v>1000</v>
      </c>
      <c r="AJ546" s="374">
        <v>1000</v>
      </c>
      <c r="AK546" s="374">
        <v>1000</v>
      </c>
      <c r="AL546" s="369">
        <v>0.02</v>
      </c>
      <c r="AM546" s="369">
        <v>0.2</v>
      </c>
      <c r="AN546" s="369" t="s">
        <v>34</v>
      </c>
      <c r="AO546" s="367" t="s">
        <v>1326</v>
      </c>
      <c r="AP546" s="370" t="s">
        <v>13</v>
      </c>
      <c r="AQ546" s="376" t="s">
        <v>670</v>
      </c>
      <c r="AR546" s="369">
        <v>6.6666666666666662E-3</v>
      </c>
      <c r="AS546" s="369">
        <v>6.6666666666666662E-3</v>
      </c>
      <c r="AT546" s="369"/>
      <c r="AW546" s="711"/>
      <c r="AX546" s="711"/>
      <c r="AY546" s="712"/>
      <c r="AZ546" s="712"/>
      <c r="BA546" s="712"/>
      <c r="BB546" s="713"/>
      <c r="BC546" s="712"/>
      <c r="BD546" s="712"/>
      <c r="BE546" s="712"/>
      <c r="BF546" s="712"/>
      <c r="BG546" s="713"/>
      <c r="BH546" s="713"/>
      <c r="BI546" s="714"/>
      <c r="BJ546" s="714"/>
      <c r="BK546" s="714"/>
      <c r="BL546" s="713"/>
      <c r="BM546" s="713"/>
      <c r="BN546" s="713"/>
      <c r="BO546" s="713"/>
      <c r="BP546" s="713"/>
      <c r="BQ546" s="713"/>
      <c r="BR546" s="713"/>
      <c r="BS546" s="713"/>
      <c r="BT546" s="716"/>
      <c r="BU546" s="717"/>
      <c r="BV546" s="715"/>
      <c r="BW546" s="718"/>
    </row>
    <row r="547" spans="2:75" ht="15.75" customHeight="1">
      <c r="B547" s="363" t="s">
        <v>950</v>
      </c>
      <c r="C547" s="364">
        <v>36729755000179</v>
      </c>
      <c r="D547" s="365" t="s">
        <v>11</v>
      </c>
      <c r="E547" s="365" t="s">
        <v>620</v>
      </c>
      <c r="F547" s="365" t="s">
        <v>687</v>
      </c>
      <c r="G547" s="366" t="s">
        <v>740</v>
      </c>
      <c r="H547" s="366" t="s">
        <v>34</v>
      </c>
      <c r="I547" s="366" t="s">
        <v>1321</v>
      </c>
      <c r="J547" s="366" t="s">
        <v>608</v>
      </c>
      <c r="K547" s="367" t="s">
        <v>48</v>
      </c>
      <c r="L547" s="368"/>
      <c r="M547" s="368" t="s">
        <v>34</v>
      </c>
      <c r="N547" s="367">
        <v>555061</v>
      </c>
      <c r="O547" s="367" t="s">
        <v>1323</v>
      </c>
      <c r="P547" s="371">
        <v>44105</v>
      </c>
      <c r="Q547" s="372">
        <v>140500033.11000001</v>
      </c>
      <c r="R547" s="372">
        <v>58979814.045238107</v>
      </c>
      <c r="S547" s="367">
        <v>91</v>
      </c>
      <c r="T547" s="369">
        <v>0.10813818361352623</v>
      </c>
      <c r="U547" s="369">
        <v>1.3979234061306662</v>
      </c>
      <c r="V547" s="369">
        <v>0.15121438651243513</v>
      </c>
      <c r="W547" s="369">
        <v>1.4824066087028616</v>
      </c>
      <c r="X547" s="369" t="s">
        <v>1424</v>
      </c>
      <c r="Y547" s="369" t="s">
        <v>1424</v>
      </c>
      <c r="Z547" s="369" t="s">
        <v>1424</v>
      </c>
      <c r="AA547" s="369" t="s">
        <v>1424</v>
      </c>
      <c r="AB547" s="369">
        <v>6.8544170592602597E-3</v>
      </c>
      <c r="AC547" s="373">
        <v>6.379540490896269</v>
      </c>
      <c r="AD547" s="575">
        <v>0</v>
      </c>
      <c r="AE547" s="370" t="s">
        <v>2386</v>
      </c>
      <c r="AF547" s="370" t="s">
        <v>2317</v>
      </c>
      <c r="AG547" s="374" t="s">
        <v>1458</v>
      </c>
      <c r="AH547" s="374" t="s">
        <v>2318</v>
      </c>
      <c r="AI547" s="374">
        <v>1000</v>
      </c>
      <c r="AJ547" s="374">
        <v>1000</v>
      </c>
      <c r="AK547" s="374">
        <v>1000</v>
      </c>
      <c r="AL547" s="369">
        <v>9.0000000000000011E-3</v>
      </c>
      <c r="AM547" s="369">
        <v>0.2</v>
      </c>
      <c r="AN547" s="369" t="s">
        <v>34</v>
      </c>
      <c r="AO547" s="367" t="s">
        <v>1326</v>
      </c>
      <c r="AP547" s="370" t="s">
        <v>13</v>
      </c>
      <c r="AQ547" s="376" t="s">
        <v>670</v>
      </c>
      <c r="AR547" s="369">
        <v>4.0000000000000001E-3</v>
      </c>
      <c r="AS547" s="369">
        <v>4.0000000000000001E-3</v>
      </c>
      <c r="AT547" s="369"/>
      <c r="AW547" s="711"/>
      <c r="AX547" s="711"/>
      <c r="AY547" s="712"/>
      <c r="AZ547" s="712"/>
      <c r="BA547" s="712"/>
      <c r="BB547" s="713"/>
      <c r="BC547" s="712"/>
      <c r="BD547" s="712"/>
      <c r="BE547" s="712"/>
      <c r="BF547" s="712"/>
      <c r="BG547" s="713"/>
      <c r="BH547" s="713"/>
      <c r="BI547" s="714"/>
      <c r="BJ547" s="714"/>
      <c r="BK547" s="714"/>
      <c r="BL547" s="713"/>
      <c r="BM547" s="713"/>
      <c r="BN547" s="713"/>
      <c r="BO547" s="713"/>
      <c r="BP547" s="713"/>
      <c r="BQ547" s="713"/>
      <c r="BR547" s="713"/>
      <c r="BS547" s="713"/>
      <c r="BT547" s="716"/>
      <c r="BU547" s="717"/>
      <c r="BV547" s="715"/>
      <c r="BW547" s="718"/>
    </row>
    <row r="548" spans="2:75" ht="15.75" customHeight="1">
      <c r="B548" s="363" t="s">
        <v>1639</v>
      </c>
      <c r="C548" s="364">
        <v>36440431000116</v>
      </c>
      <c r="D548" s="365" t="s">
        <v>11</v>
      </c>
      <c r="E548" s="365" t="s">
        <v>620</v>
      </c>
      <c r="F548" s="365" t="s">
        <v>687</v>
      </c>
      <c r="G548" s="366" t="s">
        <v>740</v>
      </c>
      <c r="H548" s="366" t="s">
        <v>34</v>
      </c>
      <c r="I548" s="366" t="s">
        <v>1321</v>
      </c>
      <c r="J548" s="366" t="s">
        <v>608</v>
      </c>
      <c r="K548" s="367" t="s">
        <v>48</v>
      </c>
      <c r="L548" s="368"/>
      <c r="M548" s="368"/>
      <c r="N548" s="367">
        <v>536547</v>
      </c>
      <c r="O548" s="367" t="s">
        <v>1323</v>
      </c>
      <c r="P548" s="371">
        <v>43958</v>
      </c>
      <c r="Q548" s="372">
        <v>68626152.709999993</v>
      </c>
      <c r="R548" s="372">
        <v>68165376.965992048</v>
      </c>
      <c r="S548" s="367">
        <v>181</v>
      </c>
      <c r="T548" s="369">
        <v>0.12641622133852515</v>
      </c>
      <c r="U548" s="369">
        <v>1.421918725403587</v>
      </c>
      <c r="V548" s="369">
        <v>0.16062840198154871</v>
      </c>
      <c r="W548" s="369">
        <v>1.4742006360922446</v>
      </c>
      <c r="X548" s="369">
        <v>0.25835932466033396</v>
      </c>
      <c r="Y548" s="369">
        <v>1.8167286315072213</v>
      </c>
      <c r="Z548" s="369" t="s">
        <v>1424</v>
      </c>
      <c r="AA548" s="369" t="s">
        <v>1424</v>
      </c>
      <c r="AB548" s="369">
        <v>1.5995565459589668E-2</v>
      </c>
      <c r="AC548" s="373">
        <v>2.8563285628216639</v>
      </c>
      <c r="AD548" s="575">
        <v>0</v>
      </c>
      <c r="AE548" s="370" t="s">
        <v>2386</v>
      </c>
      <c r="AF548" s="370" t="s">
        <v>2317</v>
      </c>
      <c r="AG548" s="374" t="s">
        <v>1458</v>
      </c>
      <c r="AH548" s="374" t="s">
        <v>2318</v>
      </c>
      <c r="AI548" s="374">
        <v>100000</v>
      </c>
      <c r="AJ548" s="374">
        <v>50000</v>
      </c>
      <c r="AK548" s="374">
        <v>50000</v>
      </c>
      <c r="AL548" s="369">
        <v>0.02</v>
      </c>
      <c r="AM548" s="369">
        <v>0.2</v>
      </c>
      <c r="AN548" s="369" t="s">
        <v>34</v>
      </c>
      <c r="AO548" s="367" t="s">
        <v>1326</v>
      </c>
      <c r="AP548" s="370" t="s">
        <v>13</v>
      </c>
      <c r="AQ548" s="376" t="s">
        <v>670</v>
      </c>
      <c r="AR548" s="369">
        <v>4.0000000000000001E-3</v>
      </c>
      <c r="AS548" s="369">
        <v>4.0000000000000001E-3</v>
      </c>
      <c r="AT548" s="369"/>
      <c r="AW548" s="711"/>
      <c r="AX548" s="711"/>
      <c r="AY548" s="712"/>
      <c r="AZ548" s="712"/>
      <c r="BA548" s="712"/>
      <c r="BB548" s="713"/>
      <c r="BC548" s="712"/>
      <c r="BD548" s="712"/>
      <c r="BE548" s="712"/>
      <c r="BF548" s="712"/>
      <c r="BG548" s="713"/>
      <c r="BH548" s="713"/>
      <c r="BI548" s="714"/>
      <c r="BJ548" s="714"/>
      <c r="BK548" s="714"/>
      <c r="BL548" s="218"/>
      <c r="BM548" s="713"/>
      <c r="BN548" s="713"/>
      <c r="BO548" s="713"/>
      <c r="BP548" s="713"/>
      <c r="BQ548" s="713"/>
      <c r="BR548" s="713"/>
      <c r="BS548" s="713"/>
      <c r="BT548" s="716"/>
      <c r="BU548" s="717"/>
      <c r="BV548" s="715"/>
      <c r="BW548" s="718"/>
    </row>
    <row r="549" spans="2:75" ht="15.75" customHeight="1">
      <c r="B549" s="363" t="s">
        <v>485</v>
      </c>
      <c r="C549" s="364">
        <v>42887856000170</v>
      </c>
      <c r="D549" s="365" t="s">
        <v>11</v>
      </c>
      <c r="E549" s="365" t="s">
        <v>620</v>
      </c>
      <c r="F549" s="365" t="s">
        <v>665</v>
      </c>
      <c r="G549" s="366" t="s">
        <v>740</v>
      </c>
      <c r="H549" s="366" t="s">
        <v>34</v>
      </c>
      <c r="I549" s="366"/>
      <c r="J549" s="366" t="s">
        <v>611</v>
      </c>
      <c r="K549" s="367" t="s">
        <v>48</v>
      </c>
      <c r="L549" s="368"/>
      <c r="M549" s="368" t="s">
        <v>34</v>
      </c>
      <c r="N549" s="367">
        <v>609323</v>
      </c>
      <c r="O549" s="367" t="s">
        <v>1323</v>
      </c>
      <c r="P549" s="371">
        <v>44432</v>
      </c>
      <c r="Q549" s="372">
        <v>366515201.44999999</v>
      </c>
      <c r="R549" s="372">
        <v>94753092.101031736</v>
      </c>
      <c r="S549" s="367">
        <v>1</v>
      </c>
      <c r="T549" s="369">
        <v>9.1237490775329277E-2</v>
      </c>
      <c r="U549" s="369">
        <v>1.1794448511109457</v>
      </c>
      <c r="V549" s="369">
        <v>0.12111576154133341</v>
      </c>
      <c r="W549" s="369">
        <v>1.1873394421514767</v>
      </c>
      <c r="X549" s="369" t="s">
        <v>1424</v>
      </c>
      <c r="Y549" s="369" t="s">
        <v>1424</v>
      </c>
      <c r="Z549" s="369" t="s">
        <v>1424</v>
      </c>
      <c r="AA549" s="369" t="s">
        <v>1424</v>
      </c>
      <c r="AB549" s="369">
        <v>2.88303029807155E-3</v>
      </c>
      <c r="AC549" s="373">
        <v>5.966780274780084</v>
      </c>
      <c r="AD549" s="575">
        <v>0</v>
      </c>
      <c r="AE549" s="370" t="s">
        <v>2386</v>
      </c>
      <c r="AF549" s="370" t="s">
        <v>2317</v>
      </c>
      <c r="AG549" s="374" t="s">
        <v>1458</v>
      </c>
      <c r="AH549" s="374" t="s">
        <v>2321</v>
      </c>
      <c r="AI549" s="374">
        <v>100</v>
      </c>
      <c r="AJ549" s="374">
        <v>100</v>
      </c>
      <c r="AK549" s="374">
        <v>100</v>
      </c>
      <c r="AL549" s="369">
        <v>3.0000000000000001E-3</v>
      </c>
      <c r="AM549" s="369" t="s">
        <v>34</v>
      </c>
      <c r="AN549" s="369" t="s">
        <v>34</v>
      </c>
      <c r="AO549" s="367" t="s">
        <v>1326</v>
      </c>
      <c r="AP549" s="370" t="s">
        <v>11</v>
      </c>
      <c r="AQ549" s="376" t="s">
        <v>677</v>
      </c>
      <c r="AR549" s="369">
        <v>9.9989999999999996E-4</v>
      </c>
      <c r="AS549" s="369">
        <v>9.9989999999999996E-4</v>
      </c>
      <c r="AT549" s="369"/>
      <c r="AW549" s="711"/>
      <c r="AX549" s="711"/>
      <c r="AY549" s="712"/>
      <c r="AZ549" s="712"/>
      <c r="BA549" s="712"/>
      <c r="BB549" s="713"/>
      <c r="BC549" s="712"/>
      <c r="BD549" s="712"/>
      <c r="BE549" s="712"/>
      <c r="BF549" s="712"/>
      <c r="BG549" s="713"/>
      <c r="BH549" s="713"/>
      <c r="BI549" s="714"/>
      <c r="BJ549" s="714"/>
      <c r="BK549" s="714"/>
      <c r="BL549" s="713"/>
      <c r="BM549" s="713"/>
      <c r="BN549" s="713"/>
      <c r="BO549" s="713"/>
      <c r="BP549" s="713"/>
      <c r="BQ549" s="713"/>
      <c r="BR549" s="713"/>
      <c r="BS549" s="713"/>
      <c r="BT549" s="716"/>
      <c r="BU549" s="717"/>
      <c r="BV549" s="715"/>
      <c r="BW549" s="718"/>
    </row>
    <row r="550" spans="2:75" ht="15.75" customHeight="1">
      <c r="B550" s="363" t="s">
        <v>951</v>
      </c>
      <c r="C550" s="364">
        <v>36327569000103</v>
      </c>
      <c r="D550" s="365" t="s">
        <v>13</v>
      </c>
      <c r="E550" s="365" t="s">
        <v>616</v>
      </c>
      <c r="F550" s="365" t="s">
        <v>619</v>
      </c>
      <c r="G550" s="366" t="s">
        <v>34</v>
      </c>
      <c r="H550" s="366" t="s">
        <v>1340</v>
      </c>
      <c r="I550" s="366" t="s">
        <v>34</v>
      </c>
      <c r="J550" s="366" t="s">
        <v>611</v>
      </c>
      <c r="K550" s="367" t="s">
        <v>49</v>
      </c>
      <c r="L550" s="368"/>
      <c r="M550" s="368" t="s">
        <v>1421</v>
      </c>
      <c r="N550" s="367">
        <v>541338</v>
      </c>
      <c r="O550" s="367" t="s">
        <v>1323</v>
      </c>
      <c r="P550" s="371">
        <v>44008</v>
      </c>
      <c r="Q550" s="372">
        <v>144832581.88</v>
      </c>
      <c r="R550" s="372">
        <v>212771925.33003959</v>
      </c>
      <c r="S550" s="367">
        <v>41</v>
      </c>
      <c r="T550" s="369">
        <v>-0.26702498017451615</v>
      </c>
      <c r="U550" s="369">
        <v>-3.4518840370168959</v>
      </c>
      <c r="V550" s="369">
        <v>-0.20095747396050634</v>
      </c>
      <c r="W550" s="369">
        <v>-1.9700551934110442</v>
      </c>
      <c r="X550" s="369">
        <v>-8.988816208249073E-2</v>
      </c>
      <c r="Y550" s="369">
        <v>-0.68163826220448054</v>
      </c>
      <c r="Z550" s="369" t="s">
        <v>1424</v>
      </c>
      <c r="AA550" s="369" t="s">
        <v>1424</v>
      </c>
      <c r="AB550" s="369">
        <v>0.21455213078198876</v>
      </c>
      <c r="AC550" s="373">
        <v>-1.3911530963716634</v>
      </c>
      <c r="AD550" s="575">
        <v>34447464000162</v>
      </c>
      <c r="AE550" s="370" t="s">
        <v>2334</v>
      </c>
      <c r="AF550" s="370" t="s">
        <v>2326</v>
      </c>
      <c r="AG550" s="374" t="s">
        <v>1459</v>
      </c>
      <c r="AH550" s="374" t="s">
        <v>728</v>
      </c>
      <c r="AI550" s="374">
        <v>50000</v>
      </c>
      <c r="AJ550" s="374" t="s">
        <v>1436</v>
      </c>
      <c r="AK550" s="374">
        <v>5000</v>
      </c>
      <c r="AL550" s="369">
        <v>4.0000000000000001E-3</v>
      </c>
      <c r="AM550" s="369" t="s">
        <v>34</v>
      </c>
      <c r="AN550" s="369" t="s">
        <v>34</v>
      </c>
      <c r="AO550" s="367" t="s">
        <v>1326</v>
      </c>
      <c r="AP550" s="370" t="s">
        <v>13</v>
      </c>
      <c r="AQ550" s="376" t="s">
        <v>681</v>
      </c>
      <c r="AR550" s="369">
        <v>2.6666666666666666E-3</v>
      </c>
      <c r="AS550" s="369">
        <v>2.6666666666666666E-3</v>
      </c>
      <c r="AT550" s="369"/>
      <c r="AW550" s="711"/>
      <c r="AX550" s="711"/>
      <c r="AY550" s="712"/>
      <c r="AZ550" s="712"/>
      <c r="BA550" s="712"/>
      <c r="BB550" s="713"/>
      <c r="BC550" s="712"/>
      <c r="BD550" s="712"/>
      <c r="BE550" s="712"/>
      <c r="BF550" s="712"/>
      <c r="BG550" s="713"/>
      <c r="BH550" s="713"/>
      <c r="BI550" s="714"/>
      <c r="BJ550" s="714"/>
      <c r="BK550" s="714"/>
      <c r="BL550" s="713"/>
      <c r="BM550" s="713"/>
      <c r="BN550" s="713"/>
      <c r="BO550" s="713"/>
      <c r="BP550" s="713"/>
      <c r="BQ550" s="713"/>
      <c r="BR550" s="713"/>
      <c r="BS550" s="713"/>
      <c r="BT550" s="716"/>
      <c r="BU550" s="717"/>
      <c r="BV550" s="715"/>
      <c r="BW550" s="718"/>
    </row>
    <row r="551" spans="2:75" ht="15.75" customHeight="1">
      <c r="B551" s="363" t="s">
        <v>207</v>
      </c>
      <c r="C551" s="364">
        <v>1823373000125</v>
      </c>
      <c r="D551" s="365" t="s">
        <v>13</v>
      </c>
      <c r="E551" s="365" t="s">
        <v>615</v>
      </c>
      <c r="F551" s="365" t="s">
        <v>619</v>
      </c>
      <c r="G551" s="366" t="s">
        <v>34</v>
      </c>
      <c r="H551" s="366" t="s">
        <v>1340</v>
      </c>
      <c r="I551" s="366" t="s">
        <v>34</v>
      </c>
      <c r="J551" s="366"/>
      <c r="K551" s="367" t="s">
        <v>48</v>
      </c>
      <c r="L551" s="368"/>
      <c r="M551" s="368" t="s">
        <v>34</v>
      </c>
      <c r="N551" s="367">
        <v>109630</v>
      </c>
      <c r="O551" s="367" t="s">
        <v>1323</v>
      </c>
      <c r="P551" s="371">
        <v>35566</v>
      </c>
      <c r="Q551" s="372">
        <v>632354028.24000001</v>
      </c>
      <c r="R551" s="372">
        <v>526054740.7228967</v>
      </c>
      <c r="S551" s="367">
        <v>31</v>
      </c>
      <c r="T551" s="369">
        <v>0.15841287177855801</v>
      </c>
      <c r="U551" s="369">
        <v>2.0478341127224446</v>
      </c>
      <c r="V551" s="369">
        <v>0.29280052352420061</v>
      </c>
      <c r="W551" s="369">
        <v>2.8704241779814947</v>
      </c>
      <c r="X551" s="369">
        <v>0.26540161286671049</v>
      </c>
      <c r="Y551" s="369">
        <v>2.012588643371203</v>
      </c>
      <c r="Z551" s="369">
        <v>0.45025776177530585</v>
      </c>
      <c r="AA551" s="369">
        <v>2.5594110862122719</v>
      </c>
      <c r="AB551" s="369">
        <v>7.6025679983801525E-2</v>
      </c>
      <c r="AC551" s="373">
        <v>2.1396179962671988</v>
      </c>
      <c r="AD551" s="575">
        <v>17891926000117</v>
      </c>
      <c r="AE551" s="370" t="s">
        <v>2459</v>
      </c>
      <c r="AF551" s="370" t="s">
        <v>2317</v>
      </c>
      <c r="AG551" s="374" t="s">
        <v>1458</v>
      </c>
      <c r="AH551" s="374" t="s">
        <v>2321</v>
      </c>
      <c r="AI551" s="374">
        <v>500</v>
      </c>
      <c r="AJ551" s="374">
        <v>100</v>
      </c>
      <c r="AK551" s="374">
        <v>100</v>
      </c>
      <c r="AL551" s="369">
        <v>1.95E-2</v>
      </c>
      <c r="AM551" s="369">
        <v>0.2</v>
      </c>
      <c r="AN551" s="369" t="s">
        <v>64</v>
      </c>
      <c r="AO551" s="367" t="s">
        <v>1326</v>
      </c>
      <c r="AP551" s="370" t="s">
        <v>13</v>
      </c>
      <c r="AQ551" s="376" t="s">
        <v>666</v>
      </c>
      <c r="AR551" s="369">
        <v>3.9000000000000003E-3</v>
      </c>
      <c r="AS551" s="369">
        <v>3.9000000000000003E-3</v>
      </c>
      <c r="AT551" s="369"/>
      <c r="AW551" s="711"/>
      <c r="AX551" s="711"/>
      <c r="AY551" s="712"/>
      <c r="AZ551" s="712"/>
      <c r="BA551" s="712"/>
      <c r="BB551" s="713"/>
      <c r="BC551" s="712"/>
      <c r="BD551" s="712"/>
      <c r="BE551" s="712"/>
      <c r="BF551" s="712"/>
      <c r="BG551" s="713"/>
      <c r="BH551" s="713"/>
      <c r="BI551" s="714"/>
      <c r="BJ551" s="714"/>
      <c r="BK551" s="714"/>
      <c r="BL551" s="218"/>
      <c r="BM551" s="713"/>
      <c r="BN551" s="713"/>
      <c r="BO551" s="713"/>
      <c r="BP551" s="713"/>
      <c r="BQ551" s="713"/>
      <c r="BR551" s="713"/>
      <c r="BS551" s="713"/>
      <c r="BT551" s="716"/>
      <c r="BU551" s="717"/>
      <c r="BV551" s="715"/>
      <c r="BW551" s="718"/>
    </row>
    <row r="552" spans="2:75" ht="15.75" customHeight="1">
      <c r="B552" s="363" t="s">
        <v>952</v>
      </c>
      <c r="C552" s="364">
        <v>3804917000137</v>
      </c>
      <c r="D552" s="365" t="s">
        <v>13</v>
      </c>
      <c r="E552" s="365" t="s">
        <v>615</v>
      </c>
      <c r="F552" s="365" t="s">
        <v>619</v>
      </c>
      <c r="G552" s="366" t="s">
        <v>34</v>
      </c>
      <c r="H552" s="366" t="s">
        <v>1340</v>
      </c>
      <c r="I552" s="366" t="s">
        <v>34</v>
      </c>
      <c r="J552" s="366"/>
      <c r="K552" s="367" t="s">
        <v>48</v>
      </c>
      <c r="L552" s="368"/>
      <c r="M552" s="368" t="s">
        <v>34</v>
      </c>
      <c r="N552" s="367">
        <v>99589</v>
      </c>
      <c r="O552" s="367" t="s">
        <v>1326</v>
      </c>
      <c r="P552" s="371">
        <v>36665</v>
      </c>
      <c r="Q552" s="372">
        <v>130473399.69</v>
      </c>
      <c r="R552" s="372">
        <v>131245356.98908728</v>
      </c>
      <c r="S552" s="367">
        <v>1</v>
      </c>
      <c r="T552" s="369">
        <v>0.15856606376345961</v>
      </c>
      <c r="U552" s="369">
        <v>2.049814455411489</v>
      </c>
      <c r="V552" s="369">
        <v>0.29357185727156265</v>
      </c>
      <c r="W552" s="369">
        <v>2.8779858278415165</v>
      </c>
      <c r="X552" s="369">
        <v>0.26659280566871613</v>
      </c>
      <c r="Y552" s="369">
        <v>2.0216216747815512</v>
      </c>
      <c r="Z552" s="369">
        <v>0.45277037910667772</v>
      </c>
      <c r="AA552" s="369">
        <v>2.5736936176848362</v>
      </c>
      <c r="AB552" s="369">
        <v>7.6036732896463927E-2</v>
      </c>
      <c r="AC552" s="373">
        <v>2.1471690657535096</v>
      </c>
      <c r="AD552" s="575">
        <v>17891926000117</v>
      </c>
      <c r="AE552" s="370" t="s">
        <v>2459</v>
      </c>
      <c r="AF552" s="370" t="s">
        <v>2317</v>
      </c>
      <c r="AG552" s="374" t="s">
        <v>1458</v>
      </c>
      <c r="AH552" s="374" t="s">
        <v>2321</v>
      </c>
      <c r="AI552" s="374">
        <v>5000</v>
      </c>
      <c r="AJ552" s="374">
        <v>1000</v>
      </c>
      <c r="AK552" s="374">
        <v>1000</v>
      </c>
      <c r="AL552" s="369">
        <v>1.95E-2</v>
      </c>
      <c r="AM552" s="369">
        <v>0.2</v>
      </c>
      <c r="AN552" s="369" t="s">
        <v>64</v>
      </c>
      <c r="AO552" s="367" t="s">
        <v>1326</v>
      </c>
      <c r="AP552" s="370" t="s">
        <v>13</v>
      </c>
      <c r="AQ552" s="376" t="s">
        <v>670</v>
      </c>
      <c r="AR552" s="369">
        <v>3.8999999999999998E-3</v>
      </c>
      <c r="AS552" s="369">
        <v>3.8999999999999998E-3</v>
      </c>
      <c r="AT552" s="369"/>
      <c r="AW552" s="711"/>
      <c r="AX552" s="711"/>
      <c r="AY552" s="712"/>
      <c r="AZ552" s="712"/>
      <c r="BA552" s="712"/>
      <c r="BB552" s="713"/>
      <c r="BC552" s="712"/>
      <c r="BD552" s="712"/>
      <c r="BE552" s="712"/>
      <c r="BF552" s="712"/>
      <c r="BG552" s="713"/>
      <c r="BH552" s="713"/>
      <c r="BI552" s="714"/>
      <c r="BJ552" s="714"/>
      <c r="BK552" s="714"/>
      <c r="BL552" s="713"/>
      <c r="BM552" s="713"/>
      <c r="BN552" s="713"/>
      <c r="BO552" s="713"/>
      <c r="BP552" s="713"/>
      <c r="BQ552" s="713"/>
      <c r="BR552" s="713"/>
      <c r="BS552" s="713"/>
      <c r="BT552" s="716"/>
      <c r="BU552" s="717"/>
      <c r="BV552" s="715"/>
      <c r="BW552" s="718"/>
    </row>
    <row r="553" spans="2:75" ht="15.75" customHeight="1">
      <c r="B553" s="363" t="s">
        <v>953</v>
      </c>
      <c r="C553" s="364">
        <v>30995018000131</v>
      </c>
      <c r="D553" s="365" t="s">
        <v>14</v>
      </c>
      <c r="E553" s="365" t="s">
        <v>614</v>
      </c>
      <c r="F553" s="365"/>
      <c r="G553" s="366"/>
      <c r="H553" s="366" t="s">
        <v>867</v>
      </c>
      <c r="I553" s="366" t="s">
        <v>34</v>
      </c>
      <c r="J553" s="366" t="s">
        <v>608</v>
      </c>
      <c r="K553" s="367" t="s">
        <v>48</v>
      </c>
      <c r="L553" s="368"/>
      <c r="M553" s="368" t="s">
        <v>34</v>
      </c>
      <c r="N553" s="367">
        <v>483788</v>
      </c>
      <c r="O553" s="367" t="s">
        <v>1323</v>
      </c>
      <c r="P553" s="371">
        <v>43460</v>
      </c>
      <c r="Q553" s="372">
        <v>32169636.949999999</v>
      </c>
      <c r="R553" s="372">
        <v>31099717.561071422</v>
      </c>
      <c r="S553" s="367">
        <v>32</v>
      </c>
      <c r="T553" s="369">
        <v>9.2948877465464763E-2</v>
      </c>
      <c r="U553" s="369">
        <v>1.2015682808851225</v>
      </c>
      <c r="V553" s="369">
        <v>8.0717337526796662E-3</v>
      </c>
      <c r="W553" s="369">
        <v>7.9129980517285592E-2</v>
      </c>
      <c r="X553" s="369">
        <v>-2.0136386603911149E-2</v>
      </c>
      <c r="Y553" s="369">
        <v>-0.15269787760452169</v>
      </c>
      <c r="Z553" s="369">
        <v>0.18259386502286401</v>
      </c>
      <c r="AA553" s="369">
        <v>1.0379227235777904</v>
      </c>
      <c r="AB553" s="369">
        <v>0.17818467585656081</v>
      </c>
      <c r="AC553" s="373">
        <v>-0.41098387320134078</v>
      </c>
      <c r="AD553" s="575">
        <v>30994978000187</v>
      </c>
      <c r="AE553" s="370" t="s">
        <v>2460</v>
      </c>
      <c r="AF553" s="370" t="s">
        <v>2320</v>
      </c>
      <c r="AG553" s="374" t="s">
        <v>59</v>
      </c>
      <c r="AH553" s="374" t="s">
        <v>2318</v>
      </c>
      <c r="AI553" s="374">
        <v>500</v>
      </c>
      <c r="AJ553" s="374">
        <v>100</v>
      </c>
      <c r="AK553" s="374">
        <v>500</v>
      </c>
      <c r="AL553" s="369">
        <v>1.89E-2</v>
      </c>
      <c r="AM553" s="369">
        <v>0.2</v>
      </c>
      <c r="AN553" s="369" t="s">
        <v>64</v>
      </c>
      <c r="AO553" s="367" t="s">
        <v>1326</v>
      </c>
      <c r="AP553" s="370" t="s">
        <v>718</v>
      </c>
      <c r="AQ553" s="376" t="s">
        <v>661</v>
      </c>
      <c r="AR553" s="369">
        <v>4.725E-3</v>
      </c>
      <c r="AS553" s="369">
        <v>4.725E-3</v>
      </c>
      <c r="AT553" s="369"/>
      <c r="AW553" s="711"/>
      <c r="AX553" s="711"/>
      <c r="AY553" s="712"/>
      <c r="AZ553" s="712"/>
      <c r="BA553" s="712"/>
      <c r="BB553" s="713"/>
      <c r="BC553" s="712"/>
      <c r="BD553" s="712"/>
      <c r="BE553" s="712"/>
      <c r="BF553" s="712"/>
      <c r="BG553" s="713"/>
      <c r="BH553" s="713"/>
      <c r="BI553" s="714"/>
      <c r="BJ553" s="714"/>
      <c r="BK553" s="714"/>
      <c r="BL553" s="218"/>
      <c r="BM553" s="713"/>
      <c r="BN553" s="713"/>
      <c r="BO553" s="713"/>
      <c r="BP553" s="713"/>
      <c r="BQ553" s="713"/>
      <c r="BR553" s="713"/>
      <c r="BS553" s="713"/>
      <c r="BT553" s="716"/>
      <c r="BU553" s="717"/>
      <c r="BV553" s="715"/>
      <c r="BW553" s="718"/>
    </row>
    <row r="554" spans="2:75" ht="15.75" customHeight="1">
      <c r="B554" s="363" t="s">
        <v>954</v>
      </c>
      <c r="C554" s="364">
        <v>19211736000137</v>
      </c>
      <c r="D554" s="365" t="s">
        <v>13</v>
      </c>
      <c r="E554" s="365" t="s">
        <v>615</v>
      </c>
      <c r="F554" s="365" t="s">
        <v>619</v>
      </c>
      <c r="G554" s="366" t="s">
        <v>34</v>
      </c>
      <c r="H554" s="366" t="s">
        <v>1339</v>
      </c>
      <c r="I554" s="366" t="s">
        <v>34</v>
      </c>
      <c r="J554" s="366"/>
      <c r="K554" s="367" t="s">
        <v>48</v>
      </c>
      <c r="L554" s="368"/>
      <c r="M554" s="368" t="s">
        <v>34</v>
      </c>
      <c r="N554" s="367">
        <v>355259</v>
      </c>
      <c r="O554" s="367" t="s">
        <v>1323</v>
      </c>
      <c r="P554" s="371">
        <v>41614</v>
      </c>
      <c r="Q554" s="372">
        <v>32462086.600000001</v>
      </c>
      <c r="R554" s="372">
        <v>41436427.327698387</v>
      </c>
      <c r="S554" s="367">
        <v>31</v>
      </c>
      <c r="T554" s="369">
        <v>0.12182557162810537</v>
      </c>
      <c r="U554" s="369">
        <v>1.5748629425182481</v>
      </c>
      <c r="V554" s="369">
        <v>0.13490067196911171</v>
      </c>
      <c r="W554" s="369">
        <v>1.3224776574352128</v>
      </c>
      <c r="X554" s="369">
        <v>0.17562935567786719</v>
      </c>
      <c r="Y554" s="369">
        <v>1.3318293090305979</v>
      </c>
      <c r="Z554" s="369">
        <v>0.26964327644729202</v>
      </c>
      <c r="AA554" s="369">
        <v>1.532739798511674</v>
      </c>
      <c r="AB554" s="369">
        <v>4.1514876760226471E-2</v>
      </c>
      <c r="AC554" s="373">
        <v>0.72943972728825113</v>
      </c>
      <c r="AD554" s="575">
        <v>19203036000109</v>
      </c>
      <c r="AE554" s="370" t="s">
        <v>2331</v>
      </c>
      <c r="AF554" s="370" t="s">
        <v>2317</v>
      </c>
      <c r="AG554" s="374" t="s">
        <v>1458</v>
      </c>
      <c r="AH554" s="374" t="s">
        <v>2321</v>
      </c>
      <c r="AI554" s="374">
        <v>5000</v>
      </c>
      <c r="AJ554" s="374">
        <v>1000</v>
      </c>
      <c r="AK554" s="374">
        <v>5000</v>
      </c>
      <c r="AL554" s="369">
        <v>0</v>
      </c>
      <c r="AM554" s="369" t="s">
        <v>34</v>
      </c>
      <c r="AN554" s="369" t="s">
        <v>34</v>
      </c>
      <c r="AO554" s="367" t="s">
        <v>1326</v>
      </c>
      <c r="AP554" s="370" t="s">
        <v>13</v>
      </c>
      <c r="AQ554" s="376" t="s">
        <v>666</v>
      </c>
      <c r="AR554" s="369">
        <v>3.7799999999999995E-3</v>
      </c>
      <c r="AS554" s="369">
        <v>3.7799999999999995E-3</v>
      </c>
      <c r="AT554" s="369"/>
      <c r="AW554" s="711"/>
      <c r="AX554" s="711"/>
      <c r="AY554" s="712"/>
      <c r="AZ554" s="712"/>
      <c r="BA554" s="712"/>
      <c r="BB554" s="713"/>
      <c r="BC554" s="712"/>
      <c r="BD554" s="712"/>
      <c r="BE554" s="712"/>
      <c r="BF554" s="712"/>
      <c r="BG554" s="713"/>
      <c r="BH554" s="713"/>
      <c r="BI554" s="714"/>
      <c r="BJ554" s="714"/>
      <c r="BK554" s="714"/>
      <c r="BL554" s="713"/>
      <c r="BM554" s="713"/>
      <c r="BN554" s="713"/>
      <c r="BO554" s="713"/>
      <c r="BP554" s="713"/>
      <c r="BQ554" s="713"/>
      <c r="BR554" s="713"/>
      <c r="BS554" s="713"/>
      <c r="BT554" s="716"/>
      <c r="BU554" s="717"/>
      <c r="BV554" s="715"/>
      <c r="BW554" s="718"/>
    </row>
    <row r="555" spans="2:75" ht="15.75" customHeight="1">
      <c r="B555" s="363" t="s">
        <v>1640</v>
      </c>
      <c r="C555" s="364">
        <v>23686459000196</v>
      </c>
      <c r="D555" s="365" t="s">
        <v>13</v>
      </c>
      <c r="E555" s="365" t="s">
        <v>615</v>
      </c>
      <c r="F555" s="365" t="s">
        <v>619</v>
      </c>
      <c r="G555" s="366" t="s">
        <v>34</v>
      </c>
      <c r="H555" s="366" t="s">
        <v>1339</v>
      </c>
      <c r="I555" s="366" t="s">
        <v>34</v>
      </c>
      <c r="J555" s="366"/>
      <c r="K555" s="367" t="s">
        <v>48</v>
      </c>
      <c r="L555" s="368"/>
      <c r="M555" s="368"/>
      <c r="N555" s="367">
        <v>416665</v>
      </c>
      <c r="O555" s="367" t="s">
        <v>1323</v>
      </c>
      <c r="P555" s="371">
        <v>42444</v>
      </c>
      <c r="Q555" s="372">
        <v>40629509.07</v>
      </c>
      <c r="R555" s="372">
        <v>46433349.739365056</v>
      </c>
      <c r="S555" s="367">
        <v>31</v>
      </c>
      <c r="T555" s="369">
        <v>0.12300945575305766</v>
      </c>
      <c r="U555" s="369">
        <v>1.3835997207082575</v>
      </c>
      <c r="V555" s="369">
        <v>0.14649134006608766</v>
      </c>
      <c r="W555" s="369">
        <v>1.3444548040279867</v>
      </c>
      <c r="X555" s="369">
        <v>0.2194113099912971</v>
      </c>
      <c r="Y555" s="369">
        <v>1.5428543539574238</v>
      </c>
      <c r="Z555" s="369">
        <v>0.25851525177994894</v>
      </c>
      <c r="AA555" s="369">
        <v>1.4126730579042308</v>
      </c>
      <c r="AB555" s="369">
        <v>4.2025444719683058E-2</v>
      </c>
      <c r="AC555" s="373">
        <v>0.81326356114260456</v>
      </c>
      <c r="AD555" s="575">
        <v>18981231000199</v>
      </c>
      <c r="AE555" s="370" t="s">
        <v>2460</v>
      </c>
      <c r="AF555" s="370" t="s">
        <v>2326</v>
      </c>
      <c r="AG555" s="374" t="s">
        <v>1459</v>
      </c>
      <c r="AH555" s="374" t="s">
        <v>2321</v>
      </c>
      <c r="AI555" s="374">
        <v>500</v>
      </c>
      <c r="AJ555" s="374">
        <v>100</v>
      </c>
      <c r="AK555" s="374">
        <v>500</v>
      </c>
      <c r="AL555" s="369">
        <v>1.89E-2</v>
      </c>
      <c r="AM555" s="369">
        <v>0.2</v>
      </c>
      <c r="AN555" s="369" t="s">
        <v>64</v>
      </c>
      <c r="AO555" s="367" t="s">
        <v>1326</v>
      </c>
      <c r="AP555" s="370" t="s">
        <v>13</v>
      </c>
      <c r="AQ555" s="376" t="s">
        <v>666</v>
      </c>
      <c r="AR555" s="369">
        <v>3.15E-3</v>
      </c>
      <c r="AS555" s="369">
        <v>3.15E-3</v>
      </c>
      <c r="AT555" s="369"/>
      <c r="AW555" s="711"/>
      <c r="AX555" s="711"/>
      <c r="AY555" s="712"/>
      <c r="AZ555" s="712"/>
      <c r="BA555" s="712"/>
      <c r="BB555" s="713"/>
      <c r="BC555" s="712"/>
      <c r="BD555" s="712"/>
      <c r="BE555" s="712"/>
      <c r="BF555" s="712"/>
      <c r="BG555" s="713"/>
      <c r="BH555" s="713"/>
      <c r="BI555" s="714"/>
      <c r="BJ555" s="714"/>
      <c r="BK555" s="714"/>
      <c r="BL555" s="713"/>
      <c r="BM555" s="713"/>
      <c r="BN555" s="713"/>
      <c r="BO555" s="713"/>
      <c r="BP555" s="713"/>
      <c r="BQ555" s="713"/>
      <c r="BR555" s="713"/>
      <c r="BS555" s="713"/>
      <c r="BT555" s="716"/>
      <c r="BU555" s="717"/>
      <c r="BV555" s="715"/>
      <c r="BW555" s="718"/>
    </row>
    <row r="556" spans="2:75" ht="15.75" customHeight="1">
      <c r="B556" s="363" t="s">
        <v>955</v>
      </c>
      <c r="C556" s="364">
        <v>19212817000151</v>
      </c>
      <c r="D556" s="365" t="s">
        <v>13</v>
      </c>
      <c r="E556" s="365" t="s">
        <v>615</v>
      </c>
      <c r="F556" s="365" t="s">
        <v>619</v>
      </c>
      <c r="G556" s="366" t="s">
        <v>34</v>
      </c>
      <c r="H556" s="366" t="s">
        <v>1339</v>
      </c>
      <c r="I556" s="366" t="s">
        <v>34</v>
      </c>
      <c r="J556" s="366"/>
      <c r="K556" s="367" t="s">
        <v>48</v>
      </c>
      <c r="L556" s="368"/>
      <c r="M556" s="368" t="s">
        <v>34</v>
      </c>
      <c r="N556" s="367">
        <v>355283</v>
      </c>
      <c r="O556" s="367" t="s">
        <v>1323</v>
      </c>
      <c r="P556" s="371">
        <v>41614</v>
      </c>
      <c r="Q556" s="372">
        <v>246804487.09999999</v>
      </c>
      <c r="R556" s="372">
        <v>271964990.50892866</v>
      </c>
      <c r="S556" s="367">
        <v>31</v>
      </c>
      <c r="T556" s="369">
        <v>0.12298204474495655</v>
      </c>
      <c r="U556" s="369">
        <v>1.5898128962217883</v>
      </c>
      <c r="V556" s="369">
        <v>0.13622089025358264</v>
      </c>
      <c r="W556" s="369">
        <v>1.3354202110835003</v>
      </c>
      <c r="X556" s="369">
        <v>0.17750668222007904</v>
      </c>
      <c r="Y556" s="369">
        <v>1.3460654172363622</v>
      </c>
      <c r="Z556" s="369">
        <v>0.27329605339857799</v>
      </c>
      <c r="AA556" s="369">
        <v>1.5535033668901961</v>
      </c>
      <c r="AB556" s="369">
        <v>4.2506537265742703E-2</v>
      </c>
      <c r="AC556" s="373">
        <v>0.74076226875391671</v>
      </c>
      <c r="AD556" s="575">
        <v>18981231000199</v>
      </c>
      <c r="AE556" s="370" t="s">
        <v>2460</v>
      </c>
      <c r="AF556" s="370" t="s">
        <v>2320</v>
      </c>
      <c r="AG556" s="374" t="s">
        <v>59</v>
      </c>
      <c r="AH556" s="374" t="s">
        <v>2321</v>
      </c>
      <c r="AI556" s="374">
        <v>500</v>
      </c>
      <c r="AJ556" s="374">
        <v>100</v>
      </c>
      <c r="AK556" s="374">
        <v>500</v>
      </c>
      <c r="AL556" s="369">
        <v>1.89E-2</v>
      </c>
      <c r="AM556" s="369">
        <v>0.2</v>
      </c>
      <c r="AN556" s="369" t="s">
        <v>64</v>
      </c>
      <c r="AO556" s="367" t="s">
        <v>1326</v>
      </c>
      <c r="AP556" s="370" t="s">
        <v>13</v>
      </c>
      <c r="AQ556" s="376" t="s">
        <v>666</v>
      </c>
      <c r="AR556" s="369">
        <v>3.7799999999999995E-3</v>
      </c>
      <c r="AS556" s="369">
        <v>3.7799999999999995E-3</v>
      </c>
      <c r="AT556" s="369"/>
      <c r="AW556" s="711"/>
      <c r="AX556" s="711"/>
      <c r="AY556" s="712"/>
      <c r="AZ556" s="712"/>
      <c r="BA556" s="712"/>
      <c r="BB556" s="713"/>
      <c r="BC556" s="712"/>
      <c r="BD556" s="712"/>
      <c r="BE556" s="712"/>
      <c r="BF556" s="712"/>
      <c r="BG556" s="713"/>
      <c r="BH556" s="713"/>
      <c r="BI556" s="714"/>
      <c r="BJ556" s="714"/>
      <c r="BK556" s="714"/>
      <c r="BL556" s="713"/>
      <c r="BM556" s="713"/>
      <c r="BN556" s="713"/>
      <c r="BO556" s="713"/>
      <c r="BP556" s="713"/>
      <c r="BQ556" s="713"/>
      <c r="BR556" s="713"/>
      <c r="BS556" s="713"/>
      <c r="BT556" s="716"/>
      <c r="BU556" s="717"/>
      <c r="BV556" s="715"/>
      <c r="BW556" s="718"/>
    </row>
    <row r="557" spans="2:75" ht="15.75" customHeight="1">
      <c r="B557" s="363" t="s">
        <v>956</v>
      </c>
      <c r="C557" s="364">
        <v>41969176000133</v>
      </c>
      <c r="D557" s="365" t="s">
        <v>13</v>
      </c>
      <c r="E557" s="365" t="s">
        <v>615</v>
      </c>
      <c r="F557" s="365" t="s">
        <v>619</v>
      </c>
      <c r="G557" s="366" t="s">
        <v>34</v>
      </c>
      <c r="H557" s="366" t="s">
        <v>1340</v>
      </c>
      <c r="I557" s="366" t="s">
        <v>34</v>
      </c>
      <c r="J557" s="366"/>
      <c r="K557" s="367" t="s">
        <v>48</v>
      </c>
      <c r="L557" s="368"/>
      <c r="M557" s="368" t="s">
        <v>34</v>
      </c>
      <c r="N557" s="367">
        <v>611069</v>
      </c>
      <c r="O557" s="367" t="s">
        <v>1323</v>
      </c>
      <c r="P557" s="371">
        <v>44440</v>
      </c>
      <c r="Q557" s="372">
        <v>20390694.559999999</v>
      </c>
      <c r="R557" s="372" t="s">
        <v>1424</v>
      </c>
      <c r="S557" s="367">
        <v>7</v>
      </c>
      <c r="T557" s="369">
        <v>0.10090870322085244</v>
      </c>
      <c r="U557" s="369">
        <v>1.304466502034699</v>
      </c>
      <c r="V557" s="369" t="s">
        <v>1424</v>
      </c>
      <c r="W557" s="369" t="s">
        <v>1424</v>
      </c>
      <c r="X557" s="369" t="s">
        <v>1424</v>
      </c>
      <c r="Y557" s="369" t="s">
        <v>1424</v>
      </c>
      <c r="Z557" s="369" t="s">
        <v>1424</v>
      </c>
      <c r="AA557" s="369" t="s">
        <v>1424</v>
      </c>
      <c r="AB557" s="369" t="s">
        <v>1424</v>
      </c>
      <c r="AC557" s="373" t="s">
        <v>1424</v>
      </c>
      <c r="AD557" s="575">
        <v>41969199000148</v>
      </c>
      <c r="AE557" s="370" t="s">
        <v>2460</v>
      </c>
      <c r="AF557" s="370" t="s">
        <v>2320</v>
      </c>
      <c r="AG557" s="374" t="s">
        <v>59</v>
      </c>
      <c r="AH557" s="374" t="s">
        <v>2321</v>
      </c>
      <c r="AI557" s="374">
        <v>500</v>
      </c>
      <c r="AJ557" s="374">
        <v>100</v>
      </c>
      <c r="AK557" s="374">
        <v>500</v>
      </c>
      <c r="AL557" s="369">
        <v>1.89E-2</v>
      </c>
      <c r="AM557" s="369">
        <v>0.2</v>
      </c>
      <c r="AN557" s="369" t="s">
        <v>64</v>
      </c>
      <c r="AO557" s="367" t="s">
        <v>1326</v>
      </c>
      <c r="AP557" s="370" t="s">
        <v>13</v>
      </c>
      <c r="AQ557" s="376" t="s">
        <v>666</v>
      </c>
      <c r="AR557" s="369">
        <v>3.7800000000000004E-3</v>
      </c>
      <c r="AS557" s="369">
        <v>3.7800000000000004E-3</v>
      </c>
      <c r="AT557" s="369"/>
      <c r="AW557" s="711"/>
      <c r="AX557" s="711"/>
      <c r="AY557" s="712"/>
      <c r="AZ557" s="712"/>
      <c r="BA557" s="712"/>
      <c r="BB557" s="713"/>
      <c r="BC557" s="712"/>
      <c r="BD557" s="712"/>
      <c r="BE557" s="712"/>
      <c r="BF557" s="712"/>
      <c r="BG557" s="713"/>
      <c r="BH557" s="713"/>
      <c r="BI557" s="714"/>
      <c r="BJ557" s="714"/>
      <c r="BK557" s="714"/>
      <c r="BL557" s="713"/>
      <c r="BM557" s="713"/>
      <c r="BN557" s="713"/>
      <c r="BO557" s="713"/>
      <c r="BP557" s="713"/>
      <c r="BQ557" s="713"/>
      <c r="BR557" s="713"/>
      <c r="BS557" s="713"/>
      <c r="BT557" s="716"/>
      <c r="BU557" s="717"/>
      <c r="BV557" s="715"/>
      <c r="BW557" s="718"/>
    </row>
    <row r="558" spans="2:75" ht="15.75" customHeight="1">
      <c r="B558" s="363" t="s">
        <v>957</v>
      </c>
      <c r="C558" s="364">
        <v>37828294000154</v>
      </c>
      <c r="D558" s="365" t="s">
        <v>13</v>
      </c>
      <c r="E558" s="365" t="s">
        <v>615</v>
      </c>
      <c r="F558" s="365" t="s">
        <v>619</v>
      </c>
      <c r="G558" s="366" t="s">
        <v>34</v>
      </c>
      <c r="H558" s="366" t="s">
        <v>867</v>
      </c>
      <c r="I558" s="366" t="s">
        <v>34</v>
      </c>
      <c r="J558" s="366"/>
      <c r="K558" s="367" t="s">
        <v>48</v>
      </c>
      <c r="L558" s="368"/>
      <c r="M558" s="368" t="s">
        <v>1421</v>
      </c>
      <c r="N558" s="367">
        <v>545651</v>
      </c>
      <c r="O558" s="367" t="s">
        <v>1323</v>
      </c>
      <c r="P558" s="371">
        <v>44043</v>
      </c>
      <c r="Q558" s="372">
        <v>299685398.56999999</v>
      </c>
      <c r="R558" s="372">
        <v>283413032.43591279</v>
      </c>
      <c r="S558" s="367">
        <v>31</v>
      </c>
      <c r="T558" s="369">
        <v>0.14950589857956653</v>
      </c>
      <c r="U558" s="369">
        <v>1.9326919317038682</v>
      </c>
      <c r="V558" s="369">
        <v>0.16282837238512426</v>
      </c>
      <c r="W558" s="369">
        <v>1.5962625043496703</v>
      </c>
      <c r="X558" s="369">
        <v>0.20803396119969486</v>
      </c>
      <c r="Y558" s="369">
        <v>1.5775593193410753</v>
      </c>
      <c r="Z558" s="369" t="s">
        <v>1424</v>
      </c>
      <c r="AA558" s="369" t="s">
        <v>1424</v>
      </c>
      <c r="AB558" s="369">
        <v>5.6165490378918402E-2</v>
      </c>
      <c r="AC558" s="373">
        <v>0.98491760592587307</v>
      </c>
      <c r="AD558" s="575">
        <v>0</v>
      </c>
      <c r="AE558" s="370" t="s">
        <v>2460</v>
      </c>
      <c r="AF558" s="370" t="s">
        <v>2320</v>
      </c>
      <c r="AG558" s="374" t="s">
        <v>59</v>
      </c>
      <c r="AH558" s="374" t="s">
        <v>2321</v>
      </c>
      <c r="AI558" s="374">
        <v>500</v>
      </c>
      <c r="AJ558" s="374">
        <v>100</v>
      </c>
      <c r="AK558" s="374">
        <v>500</v>
      </c>
      <c r="AL558" s="369">
        <v>1.89E-2</v>
      </c>
      <c r="AM558" s="369">
        <v>0.2</v>
      </c>
      <c r="AN558" s="369" t="s">
        <v>64</v>
      </c>
      <c r="AO558" s="367" t="s">
        <v>1326</v>
      </c>
      <c r="AP558" s="370" t="s">
        <v>13</v>
      </c>
      <c r="AQ558" s="376" t="s">
        <v>666</v>
      </c>
      <c r="AR558" s="369">
        <v>3.2129999999999997E-3</v>
      </c>
      <c r="AS558" s="369">
        <v>3.2129999999999997E-3</v>
      </c>
      <c r="AT558" s="369"/>
      <c r="AW558" s="711"/>
      <c r="AX558" s="711"/>
      <c r="AY558" s="712"/>
      <c r="AZ558" s="712"/>
      <c r="BA558" s="712"/>
      <c r="BB558" s="713"/>
      <c r="BC558" s="712"/>
      <c r="BD558" s="712"/>
      <c r="BE558" s="712"/>
      <c r="BF558" s="712"/>
      <c r="BG558" s="713"/>
      <c r="BH558" s="713"/>
      <c r="BI558" s="714"/>
      <c r="BJ558" s="714"/>
      <c r="BK558" s="714"/>
      <c r="BL558" s="713"/>
      <c r="BM558" s="713"/>
      <c r="BN558" s="713"/>
      <c r="BO558" s="713"/>
      <c r="BP558" s="713"/>
      <c r="BQ558" s="713"/>
      <c r="BR558" s="713"/>
      <c r="BS558" s="713"/>
      <c r="BT558" s="716"/>
      <c r="BU558" s="717"/>
      <c r="BV558" s="715"/>
      <c r="BW558" s="718"/>
    </row>
    <row r="559" spans="2:75" ht="15.75" customHeight="1">
      <c r="B559" s="363" t="s">
        <v>647</v>
      </c>
      <c r="C559" s="364">
        <v>28470590000135</v>
      </c>
      <c r="D559" s="365" t="s">
        <v>14</v>
      </c>
      <c r="E559" s="365" t="s">
        <v>614</v>
      </c>
      <c r="F559" s="365" t="s">
        <v>691</v>
      </c>
      <c r="G559" s="366"/>
      <c r="H559" s="366" t="s">
        <v>867</v>
      </c>
      <c r="I559" s="366" t="s">
        <v>34</v>
      </c>
      <c r="J559" s="366" t="s">
        <v>608</v>
      </c>
      <c r="K559" s="367" t="s">
        <v>48</v>
      </c>
      <c r="L559" s="368" t="s">
        <v>717</v>
      </c>
      <c r="M559" s="368" t="s">
        <v>34</v>
      </c>
      <c r="N559" s="367">
        <v>449822</v>
      </c>
      <c r="O559" s="367" t="s">
        <v>1323</v>
      </c>
      <c r="P559" s="371">
        <v>43003</v>
      </c>
      <c r="Q559" s="372">
        <v>54984706.829999998</v>
      </c>
      <c r="R559" s="372">
        <v>79846083.067063421</v>
      </c>
      <c r="S559" s="367">
        <v>10</v>
      </c>
      <c r="T559" s="369">
        <v>-2.124278245270228E-2</v>
      </c>
      <c r="U559" s="369">
        <v>-0.27460959496142201</v>
      </c>
      <c r="V559" s="369">
        <v>-2.625511244208889E-2</v>
      </c>
      <c r="W559" s="369">
        <v>-0.25738789207856649</v>
      </c>
      <c r="X559" s="369">
        <v>0.12199126537318827</v>
      </c>
      <c r="Y559" s="369">
        <v>0.92508192632523734</v>
      </c>
      <c r="Z559" s="369">
        <v>0.47862135858837784</v>
      </c>
      <c r="AA559" s="369">
        <v>2.7206389656429399</v>
      </c>
      <c r="AB559" s="369">
        <v>0.15989963080834707</v>
      </c>
      <c r="AC559" s="373">
        <v>-0.69406412793587258</v>
      </c>
      <c r="AD559" s="575">
        <v>0</v>
      </c>
      <c r="AE559" s="370" t="s">
        <v>2461</v>
      </c>
      <c r="AF559" s="370" t="s">
        <v>2317</v>
      </c>
      <c r="AG559" s="374" t="s">
        <v>1458</v>
      </c>
      <c r="AH559" s="374" t="s">
        <v>2321</v>
      </c>
      <c r="AI559" s="374">
        <v>1000</v>
      </c>
      <c r="AJ559" s="374">
        <v>300</v>
      </c>
      <c r="AK559" s="374">
        <v>1000</v>
      </c>
      <c r="AL559" s="369">
        <v>1.4999999999999999E-2</v>
      </c>
      <c r="AM559" s="369">
        <v>0.25</v>
      </c>
      <c r="AN559" s="369" t="s">
        <v>34</v>
      </c>
      <c r="AO559" s="367" t="s">
        <v>1326</v>
      </c>
      <c r="AP559" s="370" t="s">
        <v>13</v>
      </c>
      <c r="AQ559" s="376" t="s">
        <v>670</v>
      </c>
      <c r="AR559" s="369">
        <v>4.0000000000000001E-3</v>
      </c>
      <c r="AS559" s="369">
        <v>4.0000000000000001E-3</v>
      </c>
      <c r="AT559" s="369"/>
      <c r="AW559" s="711"/>
      <c r="AX559" s="711"/>
      <c r="AY559" s="712"/>
      <c r="AZ559" s="712"/>
      <c r="BA559" s="712"/>
      <c r="BB559" s="713"/>
      <c r="BC559" s="712"/>
      <c r="BD559" s="712"/>
      <c r="BE559" s="712"/>
      <c r="BF559" s="712"/>
      <c r="BG559" s="713"/>
      <c r="BH559" s="713"/>
      <c r="BI559" s="714"/>
      <c r="BJ559" s="714"/>
      <c r="BK559" s="714"/>
      <c r="BL559" s="713"/>
      <c r="BM559" s="713"/>
      <c r="BN559" s="713"/>
      <c r="BO559" s="713"/>
      <c r="BP559" s="713"/>
      <c r="BQ559" s="713"/>
      <c r="BR559" s="713"/>
      <c r="BS559" s="713"/>
      <c r="BT559" s="716"/>
      <c r="BU559" s="717"/>
      <c r="BV559" s="715"/>
      <c r="BW559" s="718"/>
    </row>
    <row r="560" spans="2:75" ht="15.75" customHeight="1">
      <c r="B560" s="363" t="s">
        <v>1641</v>
      </c>
      <c r="C560" s="364">
        <v>38134833000118</v>
      </c>
      <c r="D560" s="365" t="s">
        <v>14</v>
      </c>
      <c r="E560" s="365" t="s">
        <v>614</v>
      </c>
      <c r="F560" s="365" t="s">
        <v>691</v>
      </c>
      <c r="G560" s="366"/>
      <c r="H560" s="366" t="s">
        <v>867</v>
      </c>
      <c r="I560" s="366" t="s">
        <v>34</v>
      </c>
      <c r="J560" s="366" t="s">
        <v>608</v>
      </c>
      <c r="K560" s="367" t="s">
        <v>48</v>
      </c>
      <c r="L560" s="368"/>
      <c r="M560" s="368"/>
      <c r="N560" s="367">
        <v>553344</v>
      </c>
      <c r="O560" s="367" t="s">
        <v>1323</v>
      </c>
      <c r="P560" s="371">
        <v>44103</v>
      </c>
      <c r="Q560" s="372">
        <v>16112511.24</v>
      </c>
      <c r="R560" s="372">
        <v>22844443.151111096</v>
      </c>
      <c r="S560" s="367">
        <v>10</v>
      </c>
      <c r="T560" s="369">
        <v>4.3687323340679818E-4</v>
      </c>
      <c r="U560" s="369">
        <v>4.91391234947021E-3</v>
      </c>
      <c r="V560" s="369">
        <v>-2.0050865446246791E-2</v>
      </c>
      <c r="W560" s="369">
        <v>-0.1840209964764043</v>
      </c>
      <c r="X560" s="369">
        <v>0.16606469999999995</v>
      </c>
      <c r="Y560" s="369">
        <v>1.1677321713442939</v>
      </c>
      <c r="Z560" s="369" t="s">
        <v>1424</v>
      </c>
      <c r="AA560" s="369" t="s">
        <v>1424</v>
      </c>
      <c r="AB560" s="369">
        <v>0.14937693647898248</v>
      </c>
      <c r="AC560" s="373">
        <v>-0.7535309882158463</v>
      </c>
      <c r="AD560" s="575">
        <v>28470590000135</v>
      </c>
      <c r="AE560" s="370" t="s">
        <v>2387</v>
      </c>
      <c r="AF560" s="370" t="s">
        <v>721</v>
      </c>
      <c r="AG560" s="374" t="s">
        <v>721</v>
      </c>
      <c r="AH560" s="374" t="s">
        <v>2321</v>
      </c>
      <c r="AI560" s="374">
        <v>1000</v>
      </c>
      <c r="AJ560" s="374">
        <v>300</v>
      </c>
      <c r="AK560" s="374">
        <v>1000</v>
      </c>
      <c r="AL560" s="369">
        <v>0</v>
      </c>
      <c r="AM560" s="369" t="s">
        <v>34</v>
      </c>
      <c r="AN560" s="369" t="s">
        <v>2330</v>
      </c>
      <c r="AO560" s="367" t="s">
        <v>1326</v>
      </c>
      <c r="AP560" s="370" t="s">
        <v>13</v>
      </c>
      <c r="AQ560" s="376" t="s">
        <v>670</v>
      </c>
      <c r="AR560" s="369" t="s">
        <v>34</v>
      </c>
      <c r="AS560" s="369" t="s">
        <v>34</v>
      </c>
      <c r="AT560" s="369"/>
      <c r="AW560" s="711"/>
      <c r="AX560" s="711"/>
      <c r="AY560" s="712"/>
      <c r="AZ560" s="712"/>
      <c r="BA560" s="712"/>
      <c r="BB560" s="713"/>
      <c r="BC560" s="712"/>
      <c r="BD560" s="712"/>
      <c r="BE560" s="712"/>
      <c r="BF560" s="712"/>
      <c r="BG560" s="713"/>
      <c r="BH560" s="713"/>
      <c r="BI560" s="714"/>
      <c r="BJ560" s="714"/>
      <c r="BK560" s="714"/>
      <c r="BL560" s="713"/>
      <c r="BM560" s="713"/>
      <c r="BN560" s="713"/>
      <c r="BO560" s="713"/>
      <c r="BP560" s="713"/>
      <c r="BQ560" s="713"/>
      <c r="BR560" s="713"/>
      <c r="BS560" s="713"/>
      <c r="BT560" s="716"/>
      <c r="BU560" s="717"/>
      <c r="BV560" s="715"/>
      <c r="BW560" s="718"/>
    </row>
    <row r="561" spans="2:75" ht="15.75" customHeight="1">
      <c r="B561" s="363" t="s">
        <v>958</v>
      </c>
      <c r="C561" s="364">
        <v>28568701000140</v>
      </c>
      <c r="D561" s="365" t="s">
        <v>14</v>
      </c>
      <c r="E561" s="365" t="s">
        <v>614</v>
      </c>
      <c r="F561" s="365"/>
      <c r="G561" s="366"/>
      <c r="H561" s="366" t="s">
        <v>867</v>
      </c>
      <c r="I561" s="366" t="s">
        <v>34</v>
      </c>
      <c r="J561" s="366" t="s">
        <v>608</v>
      </c>
      <c r="K561" s="367" t="s">
        <v>48</v>
      </c>
      <c r="L561" s="368"/>
      <c r="M561" s="368" t="s">
        <v>1421</v>
      </c>
      <c r="N561" s="367">
        <v>452653</v>
      </c>
      <c r="O561" s="367" t="s">
        <v>1323</v>
      </c>
      <c r="P561" s="371">
        <v>43048</v>
      </c>
      <c r="Q561" s="372">
        <v>20247768.370000001</v>
      </c>
      <c r="R561" s="372">
        <v>29008691.277460326</v>
      </c>
      <c r="S561" s="367">
        <v>3</v>
      </c>
      <c r="T561" s="369">
        <v>9.929784717139567E-3</v>
      </c>
      <c r="U561" s="369">
        <v>0.12836426514742841</v>
      </c>
      <c r="V561" s="369">
        <v>-2.5995551847806997E-2</v>
      </c>
      <c r="W561" s="369">
        <v>-0.25484333035268414</v>
      </c>
      <c r="X561" s="369">
        <v>5.3983218531152177E-2</v>
      </c>
      <c r="Y561" s="369">
        <v>0.40936455274289069</v>
      </c>
      <c r="Z561" s="369">
        <v>0.10533419800495314</v>
      </c>
      <c r="AA561" s="369">
        <v>0.59875372957077877</v>
      </c>
      <c r="AB561" s="369">
        <v>0.11411501436978631</v>
      </c>
      <c r="AC561" s="373">
        <v>-1.0253755336577692</v>
      </c>
      <c r="AD561" s="575">
        <v>0</v>
      </c>
      <c r="AE561" s="370" t="s">
        <v>2461</v>
      </c>
      <c r="AF561" s="370" t="s">
        <v>743</v>
      </c>
      <c r="AG561" s="374" t="s">
        <v>743</v>
      </c>
      <c r="AH561" s="374" t="s">
        <v>2321</v>
      </c>
      <c r="AI561" s="374">
        <v>1000</v>
      </c>
      <c r="AJ561" s="374">
        <v>300</v>
      </c>
      <c r="AK561" s="374">
        <v>0</v>
      </c>
      <c r="AL561" s="369">
        <v>1.3000000000000001E-2</v>
      </c>
      <c r="AM561" s="369">
        <v>0.2</v>
      </c>
      <c r="AN561" s="369" t="s">
        <v>2349</v>
      </c>
      <c r="AO561" s="367" t="s">
        <v>1326</v>
      </c>
      <c r="AP561" s="370" t="s">
        <v>13</v>
      </c>
      <c r="AQ561" s="376" t="s">
        <v>670</v>
      </c>
      <c r="AR561" s="369">
        <v>3.4666666666666665E-3</v>
      </c>
      <c r="AS561" s="369">
        <v>3.4666666666666665E-3</v>
      </c>
      <c r="AT561" s="369"/>
      <c r="AW561" s="711"/>
      <c r="AX561" s="711"/>
      <c r="AY561" s="712"/>
      <c r="AZ561" s="712"/>
      <c r="BA561" s="712"/>
      <c r="BB561" s="713"/>
      <c r="BC561" s="712"/>
      <c r="BD561" s="712"/>
      <c r="BE561" s="712"/>
      <c r="BF561" s="712"/>
      <c r="BG561" s="713"/>
      <c r="BH561" s="713"/>
      <c r="BI561" s="714"/>
      <c r="BJ561" s="714"/>
      <c r="BK561" s="714"/>
      <c r="BL561" s="713"/>
      <c r="BM561" s="713"/>
      <c r="BN561" s="713"/>
      <c r="BO561" s="713"/>
      <c r="BP561" s="713"/>
      <c r="BQ561" s="713"/>
      <c r="BR561" s="713"/>
      <c r="BS561" s="713"/>
      <c r="BT561" s="716"/>
      <c r="BU561" s="717"/>
      <c r="BV561" s="715"/>
      <c r="BW561" s="718"/>
    </row>
    <row r="562" spans="2:75" ht="15.75" customHeight="1">
      <c r="B562" s="363" t="s">
        <v>959</v>
      </c>
      <c r="C562" s="364">
        <v>10447046000107</v>
      </c>
      <c r="D562" s="365" t="s">
        <v>13</v>
      </c>
      <c r="E562" s="365" t="s">
        <v>615</v>
      </c>
      <c r="F562" s="365" t="s">
        <v>619</v>
      </c>
      <c r="G562" s="366" t="s">
        <v>34</v>
      </c>
      <c r="H562" s="366" t="s">
        <v>1339</v>
      </c>
      <c r="I562" s="366" t="s">
        <v>34</v>
      </c>
      <c r="J562" s="366" t="s">
        <v>608</v>
      </c>
      <c r="K562" s="367" t="s">
        <v>48</v>
      </c>
      <c r="L562" s="368"/>
      <c r="M562" s="368" t="s">
        <v>34</v>
      </c>
      <c r="N562" s="367">
        <v>226025</v>
      </c>
      <c r="O562" s="367" t="s">
        <v>1323</v>
      </c>
      <c r="P562" s="371">
        <v>39923</v>
      </c>
      <c r="Q562" s="372">
        <v>68928854.260000005</v>
      </c>
      <c r="R562" s="372">
        <v>88178523.034960374</v>
      </c>
      <c r="S562" s="367">
        <v>5</v>
      </c>
      <c r="T562" s="369">
        <v>5.8881148698946895E-2</v>
      </c>
      <c r="U562" s="369">
        <v>0.76116810173444005</v>
      </c>
      <c r="V562" s="369">
        <v>6.3684592385137462E-2</v>
      </c>
      <c r="W562" s="369">
        <v>0.62432194979352829</v>
      </c>
      <c r="X562" s="369">
        <v>5.5828863536999451E-2</v>
      </c>
      <c r="Y562" s="369">
        <v>0.4233604141031172</v>
      </c>
      <c r="Z562" s="369">
        <v>0.16993039060246762</v>
      </c>
      <c r="AA562" s="369">
        <v>0.96593942962248858</v>
      </c>
      <c r="AB562" s="369">
        <v>3.7224673662236314E-2</v>
      </c>
      <c r="AC562" s="373">
        <v>-0.93260531149885673</v>
      </c>
      <c r="AD562" s="575">
        <v>0</v>
      </c>
      <c r="AE562" s="370" t="s">
        <v>2461</v>
      </c>
      <c r="AF562" s="370" t="s">
        <v>2317</v>
      </c>
      <c r="AG562" s="374" t="s">
        <v>1458</v>
      </c>
      <c r="AH562" s="374" t="s">
        <v>2321</v>
      </c>
      <c r="AI562" s="374">
        <v>1000</v>
      </c>
      <c r="AJ562" s="374">
        <v>300</v>
      </c>
      <c r="AK562" s="374">
        <v>0</v>
      </c>
      <c r="AL562" s="369">
        <v>1.4999999999999999E-2</v>
      </c>
      <c r="AM562" s="369">
        <v>0.2</v>
      </c>
      <c r="AN562" s="369" t="s">
        <v>34</v>
      </c>
      <c r="AO562" s="367" t="s">
        <v>1326</v>
      </c>
      <c r="AP562" s="370" t="s">
        <v>13</v>
      </c>
      <c r="AQ562" s="376" t="s">
        <v>670</v>
      </c>
      <c r="AR562" s="369">
        <v>4.0000000000000001E-3</v>
      </c>
      <c r="AS562" s="369">
        <v>4.0000000000000001E-3</v>
      </c>
      <c r="AT562" s="369"/>
      <c r="AW562" s="711"/>
      <c r="AX562" s="711"/>
      <c r="AY562" s="712"/>
      <c r="AZ562" s="712"/>
      <c r="BA562" s="712"/>
      <c r="BB562" s="713"/>
      <c r="BC562" s="712"/>
      <c r="BD562" s="712"/>
      <c r="BE562" s="712"/>
      <c r="BF562" s="712"/>
      <c r="BG562" s="713"/>
      <c r="BH562" s="713"/>
      <c r="BI562" s="714"/>
      <c r="BJ562" s="714"/>
      <c r="BK562" s="714"/>
      <c r="BL562" s="713"/>
      <c r="BM562" s="713"/>
      <c r="BN562" s="713"/>
      <c r="BO562" s="713"/>
      <c r="BP562" s="713"/>
      <c r="BQ562" s="713"/>
      <c r="BR562" s="713"/>
      <c r="BS562" s="713"/>
      <c r="BT562" s="716"/>
      <c r="BU562" s="717"/>
      <c r="BV562" s="715"/>
      <c r="BW562" s="718"/>
    </row>
    <row r="563" spans="2:75" ht="15.75" customHeight="1">
      <c r="B563" s="363" t="s">
        <v>1642</v>
      </c>
      <c r="C563" s="364">
        <v>20216106000134</v>
      </c>
      <c r="D563" s="365" t="s">
        <v>13</v>
      </c>
      <c r="E563" s="365" t="s">
        <v>615</v>
      </c>
      <c r="F563" s="365" t="s">
        <v>619</v>
      </c>
      <c r="G563" s="366" t="s">
        <v>34</v>
      </c>
      <c r="H563" s="366" t="s">
        <v>1340</v>
      </c>
      <c r="I563" s="366" t="s">
        <v>34</v>
      </c>
      <c r="J563" s="366" t="s">
        <v>611</v>
      </c>
      <c r="K563" s="367" t="s">
        <v>48</v>
      </c>
      <c r="L563" s="368"/>
      <c r="M563" s="368"/>
      <c r="N563" s="367">
        <v>380776</v>
      </c>
      <c r="O563" s="367" t="s">
        <v>1323</v>
      </c>
      <c r="P563" s="371">
        <v>41934</v>
      </c>
      <c r="Q563" s="372">
        <v>132182361.81999999</v>
      </c>
      <c r="R563" s="372">
        <v>156048950.4298017</v>
      </c>
      <c r="S563" s="367">
        <v>30</v>
      </c>
      <c r="T563" s="369">
        <v>0.13072430193036855</v>
      </c>
      <c r="U563" s="369">
        <v>1.4703756433467836</v>
      </c>
      <c r="V563" s="369">
        <v>0.115711464744231</v>
      </c>
      <c r="W563" s="369">
        <v>1.0619660833624263</v>
      </c>
      <c r="X563" s="369">
        <v>0.14149968826981607</v>
      </c>
      <c r="Y563" s="369">
        <v>0.99499615648511142</v>
      </c>
      <c r="Z563" s="369">
        <v>0.26738778126439633</v>
      </c>
      <c r="AA563" s="369">
        <v>1.4611575603536602</v>
      </c>
      <c r="AB563" s="369">
        <v>7.0021765879937997E-2</v>
      </c>
      <c r="AC563" s="373">
        <v>0.12159342409802769</v>
      </c>
      <c r="AD563" s="575">
        <v>20216114000180</v>
      </c>
      <c r="AE563" s="370" t="s">
        <v>2462</v>
      </c>
      <c r="AF563" s="370" t="s">
        <v>2329</v>
      </c>
      <c r="AG563" s="374" t="s">
        <v>59</v>
      </c>
      <c r="AH563" s="374" t="s">
        <v>2318</v>
      </c>
      <c r="AI563" s="374">
        <v>200000</v>
      </c>
      <c r="AJ563" s="374">
        <v>50000</v>
      </c>
      <c r="AK563" s="374">
        <v>200000</v>
      </c>
      <c r="AL563" s="369">
        <v>1.95E-2</v>
      </c>
      <c r="AM563" s="369">
        <v>0.2</v>
      </c>
      <c r="AN563" s="369" t="s">
        <v>64</v>
      </c>
      <c r="AO563" s="367" t="s">
        <v>1326</v>
      </c>
      <c r="AP563" s="370" t="s">
        <v>13</v>
      </c>
      <c r="AQ563" s="376" t="s">
        <v>666</v>
      </c>
      <c r="AR563" s="369" t="s">
        <v>34</v>
      </c>
      <c r="AS563" s="369" t="s">
        <v>34</v>
      </c>
      <c r="AT563" s="369"/>
      <c r="AW563" s="711"/>
      <c r="AX563" s="711"/>
      <c r="AY563" s="712"/>
      <c r="AZ563" s="712"/>
      <c r="BA563" s="712"/>
      <c r="BB563" s="713"/>
      <c r="BC563" s="712"/>
      <c r="BD563" s="712"/>
      <c r="BE563" s="712"/>
      <c r="BF563" s="712"/>
      <c r="BG563" s="713"/>
      <c r="BH563" s="713"/>
      <c r="BI563" s="714"/>
      <c r="BJ563" s="714"/>
      <c r="BK563" s="714"/>
      <c r="BL563" s="713"/>
      <c r="BM563" s="713"/>
      <c r="BN563" s="713"/>
      <c r="BO563" s="713"/>
      <c r="BP563" s="713"/>
      <c r="BQ563" s="713"/>
      <c r="BR563" s="713"/>
      <c r="BS563" s="713"/>
      <c r="BT563" s="716"/>
      <c r="BU563" s="717"/>
      <c r="BV563" s="715"/>
      <c r="BW563" s="718"/>
    </row>
    <row r="564" spans="2:75" ht="15.75" customHeight="1">
      <c r="B564" s="363" t="s">
        <v>24</v>
      </c>
      <c r="C564" s="364">
        <v>24592505000150</v>
      </c>
      <c r="D564" s="365" t="s">
        <v>13</v>
      </c>
      <c r="E564" s="365" t="s">
        <v>615</v>
      </c>
      <c r="F564" s="365" t="s">
        <v>619</v>
      </c>
      <c r="G564" s="366" t="s">
        <v>34</v>
      </c>
      <c r="H564" s="366" t="s">
        <v>1340</v>
      </c>
      <c r="I564" s="366" t="s">
        <v>34</v>
      </c>
      <c r="J564" s="366" t="s">
        <v>611</v>
      </c>
      <c r="K564" s="367" t="s">
        <v>48</v>
      </c>
      <c r="L564" s="368" t="s">
        <v>1341</v>
      </c>
      <c r="M564" s="368" t="s">
        <v>34</v>
      </c>
      <c r="N564" s="367">
        <v>425257</v>
      </c>
      <c r="O564" s="367" t="s">
        <v>1323</v>
      </c>
      <c r="P564" s="371">
        <v>42650</v>
      </c>
      <c r="Q564" s="372">
        <v>441076467.56999999</v>
      </c>
      <c r="R564" s="372">
        <v>605865048.05869031</v>
      </c>
      <c r="S564" s="367">
        <v>30</v>
      </c>
      <c r="T564" s="369">
        <v>9.2521197196588467E-2</v>
      </c>
      <c r="U564" s="369">
        <v>1.1960395745741386</v>
      </c>
      <c r="V564" s="369">
        <v>5.9114329736854376E-2</v>
      </c>
      <c r="W564" s="369">
        <v>0.57951809409183852</v>
      </c>
      <c r="X564" s="369">
        <v>6.8598796271975404E-2</v>
      </c>
      <c r="Y564" s="369">
        <v>0.52019713382544264</v>
      </c>
      <c r="Z564" s="369">
        <v>0.24306485797624955</v>
      </c>
      <c r="AA564" s="369">
        <v>1.3816594515109664</v>
      </c>
      <c r="AB564" s="369">
        <v>7.3824261677888178E-2</v>
      </c>
      <c r="AC564" s="373">
        <v>-0.50115200426537798</v>
      </c>
      <c r="AD564" s="575">
        <v>20216114000180</v>
      </c>
      <c r="AE564" s="370" t="s">
        <v>2462</v>
      </c>
      <c r="AF564" s="370" t="s">
        <v>2326</v>
      </c>
      <c r="AG564" s="374" t="s">
        <v>1459</v>
      </c>
      <c r="AH564" s="374" t="s">
        <v>2318</v>
      </c>
      <c r="AI564" s="374">
        <v>500</v>
      </c>
      <c r="AJ564" s="374">
        <v>100</v>
      </c>
      <c r="AK564" s="374">
        <v>500</v>
      </c>
      <c r="AL564" s="369">
        <v>1.95E-2</v>
      </c>
      <c r="AM564" s="369">
        <v>0.2</v>
      </c>
      <c r="AN564" s="369" t="s">
        <v>64</v>
      </c>
      <c r="AO564" s="367" t="s">
        <v>1326</v>
      </c>
      <c r="AP564" s="370" t="s">
        <v>13</v>
      </c>
      <c r="AQ564" s="376" t="s">
        <v>666</v>
      </c>
      <c r="AR564" s="369">
        <v>4.875E-3</v>
      </c>
      <c r="AS564" s="369">
        <v>4.875E-3</v>
      </c>
      <c r="AT564" s="369"/>
      <c r="AW564" s="711"/>
      <c r="AX564" s="711"/>
      <c r="AY564" s="712"/>
      <c r="AZ564" s="712"/>
      <c r="BA564" s="712"/>
      <c r="BB564" s="713"/>
      <c r="BC564" s="712"/>
      <c r="BD564" s="712"/>
      <c r="BE564" s="712"/>
      <c r="BF564" s="712"/>
      <c r="BG564" s="713"/>
      <c r="BH564" s="713"/>
      <c r="BI564" s="714"/>
      <c r="BJ564" s="714"/>
      <c r="BK564" s="714"/>
      <c r="BL564" s="713"/>
      <c r="BM564" s="713"/>
      <c r="BN564" s="713"/>
      <c r="BO564" s="713"/>
      <c r="BP564" s="713"/>
      <c r="BQ564" s="713"/>
      <c r="BR564" s="713"/>
      <c r="BS564" s="713"/>
      <c r="BT564" s="716"/>
      <c r="BU564" s="717"/>
      <c r="BV564" s="715"/>
      <c r="BW564" s="718"/>
    </row>
    <row r="565" spans="2:75" ht="15.75" customHeight="1">
      <c r="B565" s="363" t="s">
        <v>960</v>
      </c>
      <c r="C565" s="364">
        <v>26434293000109</v>
      </c>
      <c r="D565" s="365" t="s">
        <v>11</v>
      </c>
      <c r="E565" s="365" t="s">
        <v>620</v>
      </c>
      <c r="F565" s="365" t="s">
        <v>665</v>
      </c>
      <c r="G565" s="366" t="s">
        <v>740</v>
      </c>
      <c r="H565" s="366" t="s">
        <v>34</v>
      </c>
      <c r="I565" s="366" t="s">
        <v>1306</v>
      </c>
      <c r="J565" s="366" t="s">
        <v>608</v>
      </c>
      <c r="K565" s="367" t="s">
        <v>48</v>
      </c>
      <c r="L565" s="368"/>
      <c r="M565" s="368" t="s">
        <v>34</v>
      </c>
      <c r="N565" s="367">
        <v>436070</v>
      </c>
      <c r="O565" s="367" t="s">
        <v>1323</v>
      </c>
      <c r="P565" s="371">
        <v>42759</v>
      </c>
      <c r="Q565" s="372">
        <v>43983168.060000002</v>
      </c>
      <c r="R565" s="372">
        <v>59792002.019007966</v>
      </c>
      <c r="S565" s="367">
        <v>1</v>
      </c>
      <c r="T565" s="369">
        <v>7.8365441617056053E-2</v>
      </c>
      <c r="U565" s="369">
        <v>1.0130453592577837</v>
      </c>
      <c r="V565" s="369">
        <v>9.4795925455467778E-2</v>
      </c>
      <c r="W565" s="369">
        <v>0.92931704194516618</v>
      </c>
      <c r="X565" s="369">
        <v>0.14232191978131881</v>
      </c>
      <c r="Y565" s="369">
        <v>1.0792529719799506</v>
      </c>
      <c r="Z565" s="369">
        <v>0.1207572753787709</v>
      </c>
      <c r="AA565" s="369">
        <v>0.68642350134421404</v>
      </c>
      <c r="AB565" s="369">
        <v>7.8661833997217597E-3</v>
      </c>
      <c r="AC565" s="373">
        <v>-0.83102509574193129</v>
      </c>
      <c r="AD565" s="575">
        <v>25682025000143</v>
      </c>
      <c r="AE565" s="370" t="s">
        <v>2462</v>
      </c>
      <c r="AF565" s="370" t="s">
        <v>2326</v>
      </c>
      <c r="AG565" s="374" t="s">
        <v>1459</v>
      </c>
      <c r="AH565" s="374" t="s">
        <v>2321</v>
      </c>
      <c r="AI565" s="374">
        <v>1000</v>
      </c>
      <c r="AJ565" s="374">
        <v>500</v>
      </c>
      <c r="AK565" s="374">
        <v>1000</v>
      </c>
      <c r="AL565" s="369">
        <v>4.5000000000000005E-3</v>
      </c>
      <c r="AM565" s="369" t="s">
        <v>34</v>
      </c>
      <c r="AN565" s="369" t="s">
        <v>64</v>
      </c>
      <c r="AO565" s="367" t="s">
        <v>1326</v>
      </c>
      <c r="AP565" s="370" t="s">
        <v>11</v>
      </c>
      <c r="AQ565" s="376" t="s">
        <v>671</v>
      </c>
      <c r="AR565" s="369">
        <v>1.3499999999999999E-3</v>
      </c>
      <c r="AS565" s="369">
        <v>1.3499999999999999E-3</v>
      </c>
      <c r="AT565" s="369"/>
      <c r="AW565" s="711"/>
      <c r="AX565" s="711"/>
      <c r="AY565" s="712"/>
      <c r="AZ565" s="712"/>
      <c r="BA565" s="712"/>
      <c r="BB565" s="713"/>
      <c r="BC565" s="712"/>
      <c r="BD565" s="712"/>
      <c r="BE565" s="712"/>
      <c r="BF565" s="712"/>
      <c r="BG565" s="713"/>
      <c r="BH565" s="713"/>
      <c r="BI565" s="714"/>
      <c r="BJ565" s="714"/>
      <c r="BK565" s="714"/>
      <c r="BL565" s="713"/>
      <c r="BM565" s="713"/>
      <c r="BN565" s="713"/>
      <c r="BO565" s="713"/>
      <c r="BP565" s="713"/>
      <c r="BQ565" s="713"/>
      <c r="BR565" s="713"/>
      <c r="BS565" s="713"/>
      <c r="BT565" s="716"/>
      <c r="BU565" s="717"/>
      <c r="BV565" s="715"/>
      <c r="BW565" s="718"/>
    </row>
    <row r="566" spans="2:75" ht="15.75" customHeight="1">
      <c r="B566" s="363" t="s">
        <v>961</v>
      </c>
      <c r="C566" s="364">
        <v>18391171000154</v>
      </c>
      <c r="D566" s="365" t="s">
        <v>13</v>
      </c>
      <c r="E566" s="365" t="s">
        <v>615</v>
      </c>
      <c r="F566" s="365" t="s">
        <v>619</v>
      </c>
      <c r="G566" s="366" t="s">
        <v>34</v>
      </c>
      <c r="H566" s="366" t="s">
        <v>1340</v>
      </c>
      <c r="I566" s="366" t="s">
        <v>34</v>
      </c>
      <c r="J566" s="366" t="s">
        <v>611</v>
      </c>
      <c r="K566" s="367" t="s">
        <v>49</v>
      </c>
      <c r="L566" s="368" t="s">
        <v>1341</v>
      </c>
      <c r="M566" s="368" t="s">
        <v>34</v>
      </c>
      <c r="N566" s="367">
        <v>344095</v>
      </c>
      <c r="O566" s="367" t="s">
        <v>1326</v>
      </c>
      <c r="P566" s="371">
        <v>41500</v>
      </c>
      <c r="Q566" s="372">
        <v>32754456.870000001</v>
      </c>
      <c r="R566" s="372">
        <v>38433872.934285715</v>
      </c>
      <c r="S566" s="367">
        <v>30</v>
      </c>
      <c r="T566" s="369">
        <v>-3.2935195434817821E-3</v>
      </c>
      <c r="U566" s="369">
        <v>-4.2575969972239093E-2</v>
      </c>
      <c r="V566" s="369">
        <v>6.3692216065712293E-2</v>
      </c>
      <c r="W566" s="369">
        <v>0.62439668735473142</v>
      </c>
      <c r="X566" s="369">
        <v>7.013274067596087E-2</v>
      </c>
      <c r="Y566" s="369">
        <v>0.53182931289804847</v>
      </c>
      <c r="Z566" s="369">
        <v>0.4874490119175956</v>
      </c>
      <c r="AA566" s="369">
        <v>2.7708182089878077</v>
      </c>
      <c r="AB566" s="369">
        <v>0.18245391388482934</v>
      </c>
      <c r="AC566" s="373">
        <v>-0.10346198698967382</v>
      </c>
      <c r="AD566" s="575">
        <v>18391155000161</v>
      </c>
      <c r="AE566" s="370" t="s">
        <v>2463</v>
      </c>
      <c r="AF566" s="370" t="s">
        <v>2323</v>
      </c>
      <c r="AG566" s="374" t="s">
        <v>721</v>
      </c>
      <c r="AH566" s="374" t="s">
        <v>2318</v>
      </c>
      <c r="AI566" s="374">
        <v>50000</v>
      </c>
      <c r="AJ566" s="374">
        <v>25000</v>
      </c>
      <c r="AK566" s="374">
        <v>50000</v>
      </c>
      <c r="AL566" s="369">
        <v>1.975E-2</v>
      </c>
      <c r="AM566" s="369">
        <v>0.2</v>
      </c>
      <c r="AN566" s="369" t="s">
        <v>2330</v>
      </c>
      <c r="AO566" s="367" t="s">
        <v>1326</v>
      </c>
      <c r="AP566" s="370" t="s">
        <v>13</v>
      </c>
      <c r="AQ566" s="376" t="s">
        <v>670</v>
      </c>
      <c r="AR566" s="369">
        <v>3.9499999999999995E-3</v>
      </c>
      <c r="AS566" s="369">
        <v>3.9499999999999995E-3</v>
      </c>
      <c r="AT566" s="369"/>
      <c r="AW566" s="711"/>
      <c r="AX566" s="711"/>
      <c r="AY566" s="712"/>
      <c r="AZ566" s="712"/>
      <c r="BA566" s="712"/>
      <c r="BB566" s="713"/>
      <c r="BC566" s="712"/>
      <c r="BD566" s="712"/>
      <c r="BE566" s="712"/>
      <c r="BF566" s="712"/>
      <c r="BG566" s="713"/>
      <c r="BH566" s="713"/>
      <c r="BI566" s="714"/>
      <c r="BJ566" s="714"/>
      <c r="BK566" s="714"/>
      <c r="BL566" s="713"/>
      <c r="BM566" s="713"/>
      <c r="BN566" s="713"/>
      <c r="BO566" s="713"/>
      <c r="BP566" s="713"/>
      <c r="BQ566" s="713"/>
      <c r="BR566" s="713"/>
      <c r="BS566" s="713"/>
      <c r="BT566" s="716"/>
      <c r="BU566" s="717"/>
      <c r="BV566" s="715"/>
      <c r="BW566" s="718"/>
    </row>
    <row r="567" spans="2:75" ht="15.75" customHeight="1">
      <c r="B567" s="363" t="s">
        <v>21</v>
      </c>
      <c r="C567" s="364">
        <v>8893082000152</v>
      </c>
      <c r="D567" s="365" t="s">
        <v>13</v>
      </c>
      <c r="E567" s="365" t="s">
        <v>615</v>
      </c>
      <c r="F567" s="365" t="s">
        <v>619</v>
      </c>
      <c r="G567" s="366" t="s">
        <v>34</v>
      </c>
      <c r="H567" s="366" t="s">
        <v>1339</v>
      </c>
      <c r="I567" s="366" t="s">
        <v>34</v>
      </c>
      <c r="J567" s="366" t="s">
        <v>611</v>
      </c>
      <c r="K567" s="367" t="s">
        <v>48</v>
      </c>
      <c r="L567" s="368" t="s">
        <v>717</v>
      </c>
      <c r="M567" s="368" t="s">
        <v>34</v>
      </c>
      <c r="N567" s="367">
        <v>211788</v>
      </c>
      <c r="O567" s="367" t="s">
        <v>1323</v>
      </c>
      <c r="P567" s="371">
        <v>39629</v>
      </c>
      <c r="Q567" s="372">
        <v>1039042229.36</v>
      </c>
      <c r="R567" s="372">
        <v>1115275200.4820235</v>
      </c>
      <c r="S567" s="367">
        <v>30</v>
      </c>
      <c r="T567" s="369">
        <v>0.14334586431711482</v>
      </c>
      <c r="U567" s="369">
        <v>1.8530599664692404</v>
      </c>
      <c r="V567" s="369">
        <v>0.15603999884744879</v>
      </c>
      <c r="W567" s="369">
        <v>1.5297137451562706</v>
      </c>
      <c r="X567" s="369">
        <v>0.24164804189317612</v>
      </c>
      <c r="Y567" s="369">
        <v>1.832460999592127</v>
      </c>
      <c r="Z567" s="369">
        <v>0.35755975055731692</v>
      </c>
      <c r="AA567" s="369">
        <v>2.0324855388420358</v>
      </c>
      <c r="AB567" s="369">
        <v>4.0993004385194605E-2</v>
      </c>
      <c r="AC567" s="373">
        <v>1.1886673540567896</v>
      </c>
      <c r="AD567" s="575">
        <v>8875020000118</v>
      </c>
      <c r="AE567" s="370" t="s">
        <v>2463</v>
      </c>
      <c r="AF567" s="370" t="s">
        <v>2323</v>
      </c>
      <c r="AG567" s="374" t="s">
        <v>721</v>
      </c>
      <c r="AH567" s="374" t="s">
        <v>2321</v>
      </c>
      <c r="AI567" s="374">
        <v>50000</v>
      </c>
      <c r="AJ567" s="374">
        <v>25000</v>
      </c>
      <c r="AK567" s="374">
        <v>50000</v>
      </c>
      <c r="AL567" s="369">
        <v>1.975E-2</v>
      </c>
      <c r="AM567" s="369">
        <v>0.2</v>
      </c>
      <c r="AN567" s="369" t="s">
        <v>64</v>
      </c>
      <c r="AO567" s="367" t="s">
        <v>1326</v>
      </c>
      <c r="AP567" s="370" t="s">
        <v>13</v>
      </c>
      <c r="AQ567" s="376" t="s">
        <v>670</v>
      </c>
      <c r="AR567" s="369">
        <v>3.9499999999999995E-3</v>
      </c>
      <c r="AS567" s="369">
        <v>3.9499999999999995E-3</v>
      </c>
      <c r="AT567" s="369"/>
      <c r="AW567" s="711"/>
      <c r="AX567" s="711"/>
      <c r="AY567" s="712"/>
      <c r="AZ567" s="712"/>
      <c r="BA567" s="712"/>
      <c r="BB567" s="713"/>
      <c r="BC567" s="712"/>
      <c r="BD567" s="712"/>
      <c r="BE567" s="712"/>
      <c r="BF567" s="712"/>
      <c r="BG567" s="713"/>
      <c r="BH567" s="713"/>
      <c r="BI567" s="714"/>
      <c r="BJ567" s="714"/>
      <c r="BK567" s="714"/>
      <c r="BL567" s="218"/>
      <c r="BM567" s="713"/>
      <c r="BN567" s="713"/>
      <c r="BO567" s="713"/>
      <c r="BP567" s="713"/>
      <c r="BQ567" s="713"/>
      <c r="BR567" s="713"/>
      <c r="BS567" s="713"/>
      <c r="BT567" s="716"/>
      <c r="BU567" s="717"/>
      <c r="BV567" s="715"/>
      <c r="BW567" s="718"/>
    </row>
    <row r="568" spans="2:75" ht="15.75" customHeight="1">
      <c r="B568" s="363" t="s">
        <v>515</v>
      </c>
      <c r="C568" s="364">
        <v>9289134000149</v>
      </c>
      <c r="D568" s="365" t="s">
        <v>13</v>
      </c>
      <c r="E568" s="365" t="s">
        <v>615</v>
      </c>
      <c r="F568" s="365" t="s">
        <v>619</v>
      </c>
      <c r="G568" s="366" t="s">
        <v>34</v>
      </c>
      <c r="H568" s="366" t="s">
        <v>1339</v>
      </c>
      <c r="I568" s="366" t="s">
        <v>34</v>
      </c>
      <c r="J568" s="366" t="s">
        <v>611</v>
      </c>
      <c r="K568" s="367" t="s">
        <v>48</v>
      </c>
      <c r="L568" s="368" t="s">
        <v>717</v>
      </c>
      <c r="M568" s="368" t="s">
        <v>34</v>
      </c>
      <c r="N568" s="367">
        <v>211796</v>
      </c>
      <c r="O568" s="367" t="s">
        <v>1323</v>
      </c>
      <c r="P568" s="371">
        <v>39629</v>
      </c>
      <c r="Q568" s="372">
        <v>253849908.16</v>
      </c>
      <c r="R568" s="372">
        <v>241360687.21253973</v>
      </c>
      <c r="S568" s="367">
        <v>30</v>
      </c>
      <c r="T568" s="369">
        <v>0.14417275198155566</v>
      </c>
      <c r="U568" s="369">
        <v>1.8637493047005327</v>
      </c>
      <c r="V568" s="369">
        <v>0.15676840068528763</v>
      </c>
      <c r="W568" s="369">
        <v>1.5368545187500238</v>
      </c>
      <c r="X568" s="369">
        <v>0.24315884854620307</v>
      </c>
      <c r="Y568" s="369">
        <v>1.8439177208959976</v>
      </c>
      <c r="Z568" s="369">
        <v>0.3625755309329155</v>
      </c>
      <c r="AA568" s="369">
        <v>2.0609968605540625</v>
      </c>
      <c r="AB568" s="369">
        <v>4.1281109483702887E-2</v>
      </c>
      <c r="AC568" s="373">
        <v>1.1959251403768398</v>
      </c>
      <c r="AD568" s="575">
        <v>9289155000164</v>
      </c>
      <c r="AE568" s="370" t="s">
        <v>2463</v>
      </c>
      <c r="AF568" s="370" t="s">
        <v>2323</v>
      </c>
      <c r="AG568" s="374" t="s">
        <v>721</v>
      </c>
      <c r="AH568" s="374" t="s">
        <v>2318</v>
      </c>
      <c r="AI568" s="374">
        <v>100000</v>
      </c>
      <c r="AJ568" s="374">
        <v>50000</v>
      </c>
      <c r="AK568" s="374">
        <v>100000</v>
      </c>
      <c r="AL568" s="369">
        <v>1.975E-2</v>
      </c>
      <c r="AM568" s="369">
        <v>0.2</v>
      </c>
      <c r="AN568" s="369" t="s">
        <v>64</v>
      </c>
      <c r="AO568" s="367" t="s">
        <v>1326</v>
      </c>
      <c r="AP568" s="370" t="s">
        <v>13</v>
      </c>
      <c r="AQ568" s="376" t="s">
        <v>670</v>
      </c>
      <c r="AR568" s="369">
        <v>3.9499999999999995E-3</v>
      </c>
      <c r="AS568" s="369">
        <v>3.9499999999999995E-3</v>
      </c>
      <c r="AT568" s="369"/>
      <c r="AX568" s="711"/>
      <c r="AY568" s="712"/>
      <c r="AZ568" s="712"/>
      <c r="BA568" s="712"/>
      <c r="BB568" s="713"/>
      <c r="BC568" s="712"/>
      <c r="BD568" s="712"/>
      <c r="BE568" s="712"/>
      <c r="BF568" s="712"/>
      <c r="BG568" s="713"/>
      <c r="BH568" s="713"/>
      <c r="BI568" s="714"/>
      <c r="BJ568" s="714"/>
      <c r="BK568" s="714"/>
      <c r="BL568" s="713"/>
      <c r="BM568" s="713"/>
      <c r="BN568" s="713"/>
      <c r="BO568" s="713"/>
      <c r="BP568" s="713"/>
      <c r="BQ568" s="713"/>
      <c r="BR568" s="713"/>
      <c r="BS568" s="713"/>
      <c r="BT568" s="716"/>
      <c r="BU568" s="717"/>
      <c r="BV568" s="715"/>
      <c r="BW568" s="718"/>
    </row>
    <row r="569" spans="2:75" ht="15.75" customHeight="1">
      <c r="B569" s="363" t="s">
        <v>648</v>
      </c>
      <c r="C569" s="364">
        <v>30556738000109</v>
      </c>
      <c r="D569" s="365" t="s">
        <v>13</v>
      </c>
      <c r="E569" s="365" t="s">
        <v>615</v>
      </c>
      <c r="F569" s="365" t="s">
        <v>619</v>
      </c>
      <c r="G569" s="366" t="s">
        <v>34</v>
      </c>
      <c r="H569" s="366" t="s">
        <v>867</v>
      </c>
      <c r="I569" s="366" t="s">
        <v>34</v>
      </c>
      <c r="J569" s="366" t="s">
        <v>611</v>
      </c>
      <c r="K569" s="367" t="s">
        <v>48</v>
      </c>
      <c r="L569" s="368" t="s">
        <v>717</v>
      </c>
      <c r="M569" s="368" t="s">
        <v>34</v>
      </c>
      <c r="N569" s="367">
        <v>476080</v>
      </c>
      <c r="O569" s="367" t="s">
        <v>1323</v>
      </c>
      <c r="P569" s="371">
        <v>43375</v>
      </c>
      <c r="Q569" s="372">
        <v>744112869.74000001</v>
      </c>
      <c r="R569" s="372">
        <v>558291905.47972214</v>
      </c>
      <c r="S569" s="367">
        <v>90</v>
      </c>
      <c r="T569" s="369">
        <v>0.18248392530443258</v>
      </c>
      <c r="U569" s="369">
        <v>2.3590053198725824</v>
      </c>
      <c r="V569" s="369">
        <v>0.19159215478208269</v>
      </c>
      <c r="W569" s="369">
        <v>1.8782437503142251</v>
      </c>
      <c r="X569" s="369">
        <v>0.32033237894196409</v>
      </c>
      <c r="Y569" s="369">
        <v>2.4291386212730228</v>
      </c>
      <c r="Z569" s="369">
        <v>0.48295213311651541</v>
      </c>
      <c r="AA569" s="369">
        <v>2.7452564920471429</v>
      </c>
      <c r="AB569" s="369">
        <v>6.0240923843302298E-2</v>
      </c>
      <c r="AC569" s="373">
        <v>1.3281179455378533</v>
      </c>
      <c r="AD569" s="575">
        <v>24300684000105</v>
      </c>
      <c r="AE569" s="370" t="s">
        <v>2463</v>
      </c>
      <c r="AF569" s="370" t="s">
        <v>2323</v>
      </c>
      <c r="AG569" s="374" t="s">
        <v>721</v>
      </c>
      <c r="AH569" s="374" t="s">
        <v>2318</v>
      </c>
      <c r="AI569" s="374">
        <v>50000</v>
      </c>
      <c r="AJ569" s="374">
        <v>25000</v>
      </c>
      <c r="AK569" s="374">
        <v>50000</v>
      </c>
      <c r="AL569" s="369">
        <v>1.975E-2</v>
      </c>
      <c r="AM569" s="369">
        <v>0.2</v>
      </c>
      <c r="AN569" s="369" t="s">
        <v>64</v>
      </c>
      <c r="AO569" s="367" t="s">
        <v>1326</v>
      </c>
      <c r="AP569" s="370" t="s">
        <v>13</v>
      </c>
      <c r="AQ569" s="376" t="s">
        <v>670</v>
      </c>
      <c r="AR569" s="369">
        <v>3.9500000000000004E-3</v>
      </c>
      <c r="AS569" s="369">
        <v>3.9500000000000004E-3</v>
      </c>
      <c r="AT569" s="369"/>
      <c r="AW569" s="711"/>
      <c r="AX569" s="711"/>
      <c r="AY569" s="712"/>
      <c r="AZ569" s="712"/>
      <c r="BA569" s="712"/>
      <c r="BB569" s="713"/>
      <c r="BC569" s="712"/>
      <c r="BD569" s="712"/>
      <c r="BE569" s="712"/>
      <c r="BF569" s="712"/>
      <c r="BG569" s="713"/>
      <c r="BH569" s="713"/>
      <c r="BI569" s="714"/>
      <c r="BJ569" s="714"/>
      <c r="BK569" s="714"/>
      <c r="BL569" s="218"/>
      <c r="BM569" s="713"/>
      <c r="BN569" s="713"/>
      <c r="BO569" s="713"/>
      <c r="BP569" s="713"/>
      <c r="BQ569" s="713"/>
      <c r="BR569" s="713"/>
      <c r="BS569" s="713"/>
      <c r="BT569" s="716"/>
      <c r="BU569" s="717"/>
      <c r="BV569" s="715"/>
      <c r="BW569" s="718"/>
    </row>
    <row r="570" spans="2:75" ht="15.75" customHeight="1">
      <c r="B570" s="363" t="s">
        <v>208</v>
      </c>
      <c r="C570" s="364">
        <v>36668282000147</v>
      </c>
      <c r="D570" s="365" t="s">
        <v>14</v>
      </c>
      <c r="E570" s="365" t="s">
        <v>614</v>
      </c>
      <c r="F570" s="365"/>
      <c r="G570" s="366"/>
      <c r="H570" s="366" t="s">
        <v>1340</v>
      </c>
      <c r="I570" s="366" t="s">
        <v>34</v>
      </c>
      <c r="J570" s="366" t="s">
        <v>608</v>
      </c>
      <c r="K570" s="367" t="s">
        <v>48</v>
      </c>
      <c r="L570" s="368"/>
      <c r="M570" s="368" t="s">
        <v>34</v>
      </c>
      <c r="N570" s="367">
        <v>539538</v>
      </c>
      <c r="O570" s="367" t="s">
        <v>1323</v>
      </c>
      <c r="P570" s="371">
        <v>43985</v>
      </c>
      <c r="Q570" s="372">
        <v>24930185.079999998</v>
      </c>
      <c r="R570" s="372">
        <v>26561857.679007925</v>
      </c>
      <c r="S570" s="367">
        <v>6</v>
      </c>
      <c r="T570" s="369">
        <v>-5.452065542348028E-2</v>
      </c>
      <c r="U570" s="369">
        <v>-0.70479915407544036</v>
      </c>
      <c r="V570" s="369">
        <v>-0.21770602833247588</v>
      </c>
      <c r="W570" s="369">
        <v>-2.1342470289887068</v>
      </c>
      <c r="X570" s="369">
        <v>-0.22538333218806761</v>
      </c>
      <c r="Y570" s="369">
        <v>-1.70912275124218</v>
      </c>
      <c r="Z570" s="369" t="s">
        <v>1424</v>
      </c>
      <c r="AA570" s="369" t="s">
        <v>1424</v>
      </c>
      <c r="AB570" s="369">
        <v>0.35359869672621097</v>
      </c>
      <c r="AC570" s="373">
        <v>-0.79227699980669364</v>
      </c>
      <c r="AD570" s="575">
        <v>0</v>
      </c>
      <c r="AE570" s="370" t="s">
        <v>2464</v>
      </c>
      <c r="AF570" s="370" t="s">
        <v>743</v>
      </c>
      <c r="AG570" s="374" t="s">
        <v>743</v>
      </c>
      <c r="AH570" s="374" t="s">
        <v>2321</v>
      </c>
      <c r="AI570" s="374">
        <v>1000</v>
      </c>
      <c r="AJ570" s="374">
        <v>100</v>
      </c>
      <c r="AK570" s="374">
        <v>1000</v>
      </c>
      <c r="AL570" s="369">
        <v>2.5000000000000001E-2</v>
      </c>
      <c r="AM570" s="369">
        <v>0.2</v>
      </c>
      <c r="AN570" s="369" t="s">
        <v>64</v>
      </c>
      <c r="AO570" s="367" t="s">
        <v>1326</v>
      </c>
      <c r="AP570" s="370" t="s">
        <v>13</v>
      </c>
      <c r="AQ570" s="376" t="s">
        <v>670</v>
      </c>
      <c r="AR570" s="369">
        <v>8.3333333333333332E-3</v>
      </c>
      <c r="AS570" s="369">
        <v>8.3333333333333332E-3</v>
      </c>
      <c r="AT570" s="369"/>
      <c r="AX570" s="711"/>
      <c r="AY570" s="712"/>
      <c r="AZ570" s="712"/>
      <c r="BA570" s="712"/>
      <c r="BB570" s="713"/>
      <c r="BC570" s="712"/>
      <c r="BD570" s="712"/>
      <c r="BE570" s="712"/>
      <c r="BF570" s="712"/>
      <c r="BG570" s="713"/>
      <c r="BH570" s="713"/>
      <c r="BI570" s="714"/>
      <c r="BJ570" s="714"/>
      <c r="BK570" s="714"/>
      <c r="BL570" s="713"/>
      <c r="BM570" s="713"/>
      <c r="BN570" s="713"/>
      <c r="BO570" s="713"/>
      <c r="BP570" s="713"/>
      <c r="BQ570" s="713"/>
      <c r="BR570" s="713"/>
      <c r="BS570" s="713"/>
      <c r="BT570" s="716"/>
      <c r="BU570" s="717"/>
      <c r="BV570" s="715"/>
      <c r="BW570" s="718"/>
    </row>
    <row r="571" spans="2:75" ht="15.75" customHeight="1">
      <c r="B571" s="363" t="s">
        <v>962</v>
      </c>
      <c r="C571" s="364">
        <v>23686321000197</v>
      </c>
      <c r="D571" s="365" t="s">
        <v>13</v>
      </c>
      <c r="E571" s="365" t="s">
        <v>615</v>
      </c>
      <c r="F571" s="365" t="s">
        <v>619</v>
      </c>
      <c r="G571" s="366" t="s">
        <v>34</v>
      </c>
      <c r="H571" s="366" t="s">
        <v>1339</v>
      </c>
      <c r="I571" s="366" t="s">
        <v>34</v>
      </c>
      <c r="J571" s="366"/>
      <c r="K571" s="367" t="s">
        <v>48</v>
      </c>
      <c r="L571" s="368"/>
      <c r="M571" s="368" t="s">
        <v>34</v>
      </c>
      <c r="N571" s="367">
        <v>415391</v>
      </c>
      <c r="O571" s="367" t="s">
        <v>1323</v>
      </c>
      <c r="P571" s="371">
        <v>42426</v>
      </c>
      <c r="Q571" s="372">
        <v>647458.25</v>
      </c>
      <c r="R571" s="372">
        <v>96225000.719880998</v>
      </c>
      <c r="S571" s="367">
        <v>91</v>
      </c>
      <c r="T571" s="369">
        <v>2.2174832955861312E-3</v>
      </c>
      <c r="U571" s="369">
        <v>2.8665839373465108E-2</v>
      </c>
      <c r="V571" s="369">
        <v>-2.4936465313650791E-2</v>
      </c>
      <c r="W571" s="369">
        <v>-0.24446074101293069</v>
      </c>
      <c r="X571" s="369">
        <v>-3.9855859928247694E-2</v>
      </c>
      <c r="Y571" s="369">
        <v>-0.30223422607333356</v>
      </c>
      <c r="Z571" s="369">
        <v>6.8724571255969202E-3</v>
      </c>
      <c r="AA571" s="369">
        <v>3.906527427182703E-2</v>
      </c>
      <c r="AB571" s="369">
        <v>4.7295064418211512E-2</v>
      </c>
      <c r="AC571" s="373">
        <v>-2.5640040049371753</v>
      </c>
      <c r="AD571" s="575">
        <v>0</v>
      </c>
      <c r="AE571" s="370" t="s">
        <v>2352</v>
      </c>
      <c r="AF571" s="370" t="s">
        <v>2317</v>
      </c>
      <c r="AG571" s="374" t="s">
        <v>1458</v>
      </c>
      <c r="AH571" s="374" t="s">
        <v>728</v>
      </c>
      <c r="AI571" s="374">
        <v>100000</v>
      </c>
      <c r="AJ571" s="374">
        <v>1000</v>
      </c>
      <c r="AK571" s="374">
        <v>100000</v>
      </c>
      <c r="AL571" s="369">
        <v>0.02</v>
      </c>
      <c r="AM571" s="369">
        <v>0.2</v>
      </c>
      <c r="AN571" s="369" t="s">
        <v>34</v>
      </c>
      <c r="AO571" s="367" t="s">
        <v>1326</v>
      </c>
      <c r="AP571" s="370" t="s">
        <v>13</v>
      </c>
      <c r="AQ571" s="376" t="s">
        <v>681</v>
      </c>
      <c r="AR571" s="369">
        <v>6.9999999999999993E-3</v>
      </c>
      <c r="AS571" s="369">
        <v>6.9999999999999993E-3</v>
      </c>
      <c r="AT571" s="369"/>
      <c r="AX571" s="711"/>
      <c r="AY571" s="712"/>
      <c r="AZ571" s="712"/>
      <c r="BA571" s="712"/>
      <c r="BB571" s="713"/>
      <c r="BC571" s="712"/>
      <c r="BD571" s="712"/>
      <c r="BE571" s="712"/>
      <c r="BF571" s="712"/>
      <c r="BG571" s="713"/>
      <c r="BH571" s="713"/>
      <c r="BI571" s="714"/>
      <c r="BJ571" s="714"/>
      <c r="BK571" s="714"/>
      <c r="BL571" s="713"/>
      <c r="BM571" s="713"/>
      <c r="BN571" s="713"/>
      <c r="BO571" s="713"/>
      <c r="BP571" s="713"/>
      <c r="BQ571" s="713"/>
      <c r="BR571" s="713"/>
      <c r="BS571" s="713"/>
      <c r="BT571" s="716"/>
      <c r="BU571" s="717"/>
      <c r="BV571" s="715"/>
      <c r="BW571" s="718"/>
    </row>
    <row r="572" spans="2:75" ht="15.75" customHeight="1">
      <c r="B572" s="363" t="s">
        <v>535</v>
      </c>
      <c r="C572" s="364">
        <v>37495383000126</v>
      </c>
      <c r="D572" s="365" t="s">
        <v>14</v>
      </c>
      <c r="E572" s="365" t="s">
        <v>614</v>
      </c>
      <c r="F572" s="365"/>
      <c r="G572" s="366"/>
      <c r="H572" s="366" t="s">
        <v>867</v>
      </c>
      <c r="I572" s="366" t="s">
        <v>34</v>
      </c>
      <c r="J572" s="366" t="s">
        <v>608</v>
      </c>
      <c r="K572" s="367" t="s">
        <v>48</v>
      </c>
      <c r="L572" s="368" t="s">
        <v>717</v>
      </c>
      <c r="M572" s="368" t="s">
        <v>34</v>
      </c>
      <c r="N572" s="367">
        <v>593559</v>
      </c>
      <c r="O572" s="367" t="s">
        <v>1323</v>
      </c>
      <c r="P572" s="371">
        <v>44316</v>
      </c>
      <c r="Q572" s="372">
        <v>50415599.880000003</v>
      </c>
      <c r="R572" s="372">
        <v>35254838.503492057</v>
      </c>
      <c r="S572" s="367">
        <v>32</v>
      </c>
      <c r="T572" s="369">
        <v>0.17188220886885985</v>
      </c>
      <c r="U572" s="369">
        <v>2.2219548622524163</v>
      </c>
      <c r="V572" s="369">
        <v>9.2075561739139999E-2</v>
      </c>
      <c r="W572" s="369">
        <v>0.90264838134898573</v>
      </c>
      <c r="X572" s="369" t="s">
        <v>1424</v>
      </c>
      <c r="Y572" s="369" t="s">
        <v>1424</v>
      </c>
      <c r="Z572" s="369" t="s">
        <v>1424</v>
      </c>
      <c r="AA572" s="369" t="s">
        <v>1424</v>
      </c>
      <c r="AB572" s="369">
        <v>0.15674486255354012</v>
      </c>
      <c r="AC572" s="373">
        <v>2.044670799141652E-2</v>
      </c>
      <c r="AD572" s="575">
        <v>37487877000169</v>
      </c>
      <c r="AE572" s="370" t="s">
        <v>2465</v>
      </c>
      <c r="AF572" s="370" t="s">
        <v>738</v>
      </c>
      <c r="AG572" s="374" t="s">
        <v>738</v>
      </c>
      <c r="AH572" s="374" t="s">
        <v>2318</v>
      </c>
      <c r="AI572" s="374">
        <v>25000</v>
      </c>
      <c r="AJ572" s="374">
        <v>5000</v>
      </c>
      <c r="AK572" s="374">
        <v>10000</v>
      </c>
      <c r="AL572" s="369">
        <v>1.9E-2</v>
      </c>
      <c r="AM572" s="369">
        <v>0.2</v>
      </c>
      <c r="AN572" s="369" t="s">
        <v>2330</v>
      </c>
      <c r="AO572" s="367" t="s">
        <v>1326</v>
      </c>
      <c r="AP572" s="370" t="s">
        <v>13</v>
      </c>
      <c r="AQ572" s="376" t="s">
        <v>670</v>
      </c>
      <c r="AR572" s="369">
        <v>5.0672999999999994E-3</v>
      </c>
      <c r="AS572" s="369">
        <v>5.0672999999999994E-3</v>
      </c>
      <c r="AT572" s="369"/>
      <c r="AX572" s="711"/>
      <c r="AY572" s="712"/>
      <c r="AZ572" s="712"/>
      <c r="BA572" s="712"/>
      <c r="BB572" s="713"/>
      <c r="BC572" s="712"/>
      <c r="BD572" s="712"/>
      <c r="BE572" s="712"/>
      <c r="BF572" s="712"/>
      <c r="BG572" s="713"/>
      <c r="BH572" s="713"/>
      <c r="BI572" s="714"/>
      <c r="BJ572" s="714"/>
      <c r="BK572" s="714"/>
      <c r="BL572" s="713"/>
      <c r="BM572" s="713"/>
      <c r="BN572" s="713"/>
      <c r="BO572" s="713"/>
      <c r="BP572" s="713"/>
      <c r="BQ572" s="713"/>
      <c r="BR572" s="713"/>
      <c r="BS572" s="713"/>
      <c r="BT572" s="716"/>
      <c r="BU572" s="717"/>
      <c r="BV572" s="715"/>
      <c r="BW572" s="718"/>
    </row>
    <row r="573" spans="2:75" ht="15.75" customHeight="1">
      <c r="B573" s="363" t="s">
        <v>963</v>
      </c>
      <c r="C573" s="364">
        <v>37287419000186</v>
      </c>
      <c r="D573" s="365" t="s">
        <v>13</v>
      </c>
      <c r="E573" s="365" t="s">
        <v>615</v>
      </c>
      <c r="F573" s="365" t="s">
        <v>619</v>
      </c>
      <c r="G573" s="366" t="s">
        <v>34</v>
      </c>
      <c r="H573" s="366" t="s">
        <v>1339</v>
      </c>
      <c r="I573" s="366" t="s">
        <v>34</v>
      </c>
      <c r="J573" s="366" t="s">
        <v>611</v>
      </c>
      <c r="K573" s="367" t="s">
        <v>48</v>
      </c>
      <c r="L573" s="368" t="s">
        <v>717</v>
      </c>
      <c r="M573" s="368" t="s">
        <v>34</v>
      </c>
      <c r="N573" s="367">
        <v>541941</v>
      </c>
      <c r="O573" s="367" t="s">
        <v>1323</v>
      </c>
      <c r="P573" s="371">
        <v>44012</v>
      </c>
      <c r="Q573" s="372">
        <v>574911140.00999999</v>
      </c>
      <c r="R573" s="372">
        <v>469589631.78547621</v>
      </c>
      <c r="S573" s="367">
        <v>31</v>
      </c>
      <c r="T573" s="369">
        <v>0.15047570597265358</v>
      </c>
      <c r="U573" s="369">
        <v>1.9452288211626381</v>
      </c>
      <c r="V573" s="369">
        <v>0.21029275429321714</v>
      </c>
      <c r="W573" s="369">
        <v>2.0615721553779291</v>
      </c>
      <c r="X573" s="369">
        <v>0.29213301249842738</v>
      </c>
      <c r="Y573" s="369">
        <v>2.2152977028192691</v>
      </c>
      <c r="Z573" s="369" t="s">
        <v>1424</v>
      </c>
      <c r="AA573" s="369" t="s">
        <v>1424</v>
      </c>
      <c r="AB573" s="369">
        <v>3.784107190042664E-2</v>
      </c>
      <c r="AC573" s="373">
        <v>2.4971430328588626</v>
      </c>
      <c r="AD573" s="575">
        <v>36986798000130</v>
      </c>
      <c r="AE573" s="370" t="s">
        <v>2331</v>
      </c>
      <c r="AF573" s="370" t="s">
        <v>2317</v>
      </c>
      <c r="AG573" s="374" t="s">
        <v>1458</v>
      </c>
      <c r="AH573" s="374" t="s">
        <v>2321</v>
      </c>
      <c r="AI573" s="374">
        <v>500</v>
      </c>
      <c r="AJ573" s="374">
        <v>100</v>
      </c>
      <c r="AK573" s="374">
        <v>100</v>
      </c>
      <c r="AL573" s="369">
        <v>0</v>
      </c>
      <c r="AM573" s="369" t="s">
        <v>34</v>
      </c>
      <c r="AN573" s="369" t="s">
        <v>34</v>
      </c>
      <c r="AO573" s="367" t="s">
        <v>1326</v>
      </c>
      <c r="AP573" s="370" t="s">
        <v>13</v>
      </c>
      <c r="AQ573" s="376" t="s">
        <v>670</v>
      </c>
      <c r="AR573" s="369">
        <v>5.0666666666666664E-3</v>
      </c>
      <c r="AS573" s="369">
        <v>5.0666666666666664E-3</v>
      </c>
      <c r="AT573" s="369"/>
      <c r="AX573" s="711"/>
      <c r="AY573" s="712"/>
      <c r="AZ573" s="712"/>
      <c r="BA573" s="712"/>
      <c r="BB573" s="713"/>
      <c r="BC573" s="712"/>
      <c r="BD573" s="712"/>
      <c r="BE573" s="712"/>
      <c r="BF573" s="712"/>
      <c r="BG573" s="713"/>
      <c r="BH573" s="713"/>
      <c r="BI573" s="714"/>
      <c r="BJ573" s="714"/>
      <c r="BK573" s="714"/>
      <c r="BL573" s="713"/>
      <c r="BM573" s="713"/>
      <c r="BN573" s="713"/>
      <c r="BO573" s="713"/>
      <c r="BP573" s="713"/>
      <c r="BQ573" s="713"/>
      <c r="BR573" s="713"/>
      <c r="BS573" s="713"/>
      <c r="BT573" s="716"/>
      <c r="BU573" s="717"/>
      <c r="BV573" s="715"/>
      <c r="BW573" s="718"/>
    </row>
    <row r="574" spans="2:75" ht="15.75" customHeight="1">
      <c r="B574" s="363" t="s">
        <v>516</v>
      </c>
      <c r="C574" s="364">
        <v>35828684000107</v>
      </c>
      <c r="D574" s="365" t="s">
        <v>13</v>
      </c>
      <c r="E574" s="365" t="s">
        <v>615</v>
      </c>
      <c r="F574" s="365" t="s">
        <v>619</v>
      </c>
      <c r="G574" s="366" t="s">
        <v>34</v>
      </c>
      <c r="H574" s="366" t="s">
        <v>1339</v>
      </c>
      <c r="I574" s="366" t="s">
        <v>34</v>
      </c>
      <c r="J574" s="366" t="s">
        <v>611</v>
      </c>
      <c r="K574" s="367" t="s">
        <v>48</v>
      </c>
      <c r="L574" s="368" t="s">
        <v>717</v>
      </c>
      <c r="M574" s="368" t="s">
        <v>34</v>
      </c>
      <c r="N574" s="367">
        <v>541419</v>
      </c>
      <c r="O574" s="367" t="s">
        <v>1326</v>
      </c>
      <c r="P574" s="371">
        <v>44012</v>
      </c>
      <c r="Q574" s="372">
        <v>405751713.69</v>
      </c>
      <c r="R574" s="372">
        <v>353178947.3776589</v>
      </c>
      <c r="S574" s="367">
        <v>31</v>
      </c>
      <c r="T574" s="369">
        <v>0.15130426242004935</v>
      </c>
      <c r="U574" s="369">
        <v>1.9559397320769041</v>
      </c>
      <c r="V574" s="369">
        <v>0.21154282547948644</v>
      </c>
      <c r="W574" s="369">
        <v>2.0738270329105126</v>
      </c>
      <c r="X574" s="369">
        <v>0.29451305436663766</v>
      </c>
      <c r="Y574" s="369">
        <v>2.2333459926656221</v>
      </c>
      <c r="Z574" s="369" t="s">
        <v>1424</v>
      </c>
      <c r="AA574" s="369" t="s">
        <v>1424</v>
      </c>
      <c r="AB574" s="369">
        <v>3.8261336413319254E-2</v>
      </c>
      <c r="AC574" s="373">
        <v>2.497131049700041</v>
      </c>
      <c r="AD574" s="575">
        <v>35828652000101</v>
      </c>
      <c r="AE574" s="370" t="s">
        <v>2465</v>
      </c>
      <c r="AF574" s="370" t="s">
        <v>738</v>
      </c>
      <c r="AG574" s="374" t="s">
        <v>738</v>
      </c>
      <c r="AH574" s="374" t="s">
        <v>2321</v>
      </c>
      <c r="AI574" s="374">
        <v>500</v>
      </c>
      <c r="AJ574" s="374">
        <v>100</v>
      </c>
      <c r="AK574" s="374">
        <v>100</v>
      </c>
      <c r="AL574" s="369">
        <v>1.9E-2</v>
      </c>
      <c r="AM574" s="369">
        <v>0.2</v>
      </c>
      <c r="AN574" s="369" t="s">
        <v>64</v>
      </c>
      <c r="AO574" s="367" t="s">
        <v>1326</v>
      </c>
      <c r="AP574" s="370" t="s">
        <v>13</v>
      </c>
      <c r="AQ574" s="376" t="s">
        <v>670</v>
      </c>
      <c r="AR574" s="369">
        <v>5.0672999999999994E-3</v>
      </c>
      <c r="AS574" s="369">
        <v>5.0672999999999994E-3</v>
      </c>
      <c r="AT574" s="369"/>
      <c r="AX574" s="711"/>
      <c r="AY574" s="712"/>
      <c r="AZ574" s="712"/>
      <c r="BA574" s="712"/>
      <c r="BB574" s="713"/>
      <c r="BC574" s="712"/>
      <c r="BD574" s="712"/>
      <c r="BE574" s="712"/>
      <c r="BF574" s="712"/>
      <c r="BG574" s="713"/>
      <c r="BH574" s="713"/>
      <c r="BI574" s="714"/>
      <c r="BJ574" s="714"/>
      <c r="BK574" s="714"/>
      <c r="BL574" s="713"/>
      <c r="BM574" s="713"/>
      <c r="BN574" s="713"/>
      <c r="BO574" s="713"/>
      <c r="BP574" s="713"/>
      <c r="BQ574" s="713"/>
      <c r="BR574" s="713"/>
      <c r="BS574" s="713"/>
      <c r="BT574" s="716"/>
      <c r="BU574" s="717"/>
      <c r="BV574" s="715"/>
      <c r="BW574" s="718"/>
    </row>
    <row r="575" spans="2:75" ht="15.75" customHeight="1">
      <c r="B575" s="363" t="s">
        <v>964</v>
      </c>
      <c r="C575" s="364">
        <v>32102192000133</v>
      </c>
      <c r="D575" s="365" t="s">
        <v>14</v>
      </c>
      <c r="E575" s="365" t="s">
        <v>607</v>
      </c>
      <c r="F575" s="365"/>
      <c r="G575" s="366"/>
      <c r="H575" s="366" t="s">
        <v>34</v>
      </c>
      <c r="I575" s="366" t="s">
        <v>34</v>
      </c>
      <c r="J575" s="366" t="s">
        <v>611</v>
      </c>
      <c r="K575" s="367" t="s">
        <v>48</v>
      </c>
      <c r="L575" s="368"/>
      <c r="M575" s="368" t="s">
        <v>34</v>
      </c>
      <c r="N575" s="367">
        <v>482641</v>
      </c>
      <c r="O575" s="367" t="s">
        <v>1323</v>
      </c>
      <c r="P575" s="371">
        <v>43452</v>
      </c>
      <c r="Q575" s="372">
        <v>47071357.210000001</v>
      </c>
      <c r="R575" s="372">
        <v>74766020.977619082</v>
      </c>
      <c r="S575" s="367">
        <v>34</v>
      </c>
      <c r="T575" s="369">
        <v>-0.10227818531546429</v>
      </c>
      <c r="U575" s="369">
        <v>-1.3221700643691352</v>
      </c>
      <c r="V575" s="369">
        <v>-8.6392710872588818E-2</v>
      </c>
      <c r="W575" s="369">
        <v>-0.84693744090777656</v>
      </c>
      <c r="X575" s="369">
        <v>0.12024298521536125</v>
      </c>
      <c r="Y575" s="369">
        <v>0.91182440029490019</v>
      </c>
      <c r="Z575" s="369">
        <v>2.7494282422430905E-2</v>
      </c>
      <c r="AA575" s="369">
        <v>0.15628641461274242</v>
      </c>
      <c r="AB575" s="369">
        <v>0.1691954586202602</v>
      </c>
      <c r="AC575" s="373">
        <v>-1.0236294338056817</v>
      </c>
      <c r="AD575" s="575">
        <v>31533583000140</v>
      </c>
      <c r="AE575" s="370" t="s">
        <v>2466</v>
      </c>
      <c r="AF575" s="370" t="s">
        <v>2326</v>
      </c>
      <c r="AG575" s="374" t="s">
        <v>1459</v>
      </c>
      <c r="AH575" s="374" t="s">
        <v>2318</v>
      </c>
      <c r="AI575" s="374">
        <v>1000</v>
      </c>
      <c r="AJ575" s="374">
        <v>1000</v>
      </c>
      <c r="AK575" s="374">
        <v>1000</v>
      </c>
      <c r="AL575" s="369">
        <v>0.02</v>
      </c>
      <c r="AM575" s="369">
        <v>0.2</v>
      </c>
      <c r="AN575" s="369" t="s">
        <v>2330</v>
      </c>
      <c r="AO575" s="367" t="s">
        <v>1326</v>
      </c>
      <c r="AP575" s="370" t="s">
        <v>718</v>
      </c>
      <c r="AQ575" s="376" t="s">
        <v>689</v>
      </c>
      <c r="AR575" s="369">
        <v>6.0000000000000001E-3</v>
      </c>
      <c r="AS575" s="369">
        <v>6.0000000000000001E-3</v>
      </c>
      <c r="AT575" s="369"/>
      <c r="AX575" s="711"/>
      <c r="AY575" s="712"/>
      <c r="AZ575" s="712"/>
      <c r="BA575" s="712"/>
      <c r="BB575" s="713"/>
      <c r="BC575" s="712"/>
      <c r="BD575" s="712"/>
      <c r="BE575" s="712"/>
      <c r="BF575" s="712"/>
      <c r="BG575" s="713"/>
      <c r="BH575" s="713"/>
      <c r="BI575" s="714"/>
      <c r="BJ575" s="714"/>
      <c r="BK575" s="714"/>
      <c r="BL575" s="713"/>
      <c r="BM575" s="713"/>
      <c r="BN575" s="713"/>
      <c r="BO575" s="713"/>
      <c r="BP575" s="713"/>
      <c r="BQ575" s="713"/>
      <c r="BR575" s="713"/>
      <c r="BS575" s="713"/>
      <c r="BT575" s="716"/>
      <c r="BU575" s="717"/>
      <c r="BV575" s="715"/>
      <c r="BW575" s="718"/>
    </row>
    <row r="576" spans="2:75" ht="15.75" customHeight="1">
      <c r="B576" s="363" t="s">
        <v>965</v>
      </c>
      <c r="C576" s="364">
        <v>28075532000107</v>
      </c>
      <c r="D576" s="365" t="s">
        <v>14</v>
      </c>
      <c r="E576" s="365" t="s">
        <v>607</v>
      </c>
      <c r="F576" s="365"/>
      <c r="G576" s="366"/>
      <c r="H576" s="366" t="s">
        <v>34</v>
      </c>
      <c r="I576" s="366" t="s">
        <v>34</v>
      </c>
      <c r="J576" s="366" t="s">
        <v>611</v>
      </c>
      <c r="K576" s="367" t="s">
        <v>49</v>
      </c>
      <c r="L576" s="368"/>
      <c r="M576" s="368" t="s">
        <v>34</v>
      </c>
      <c r="N576" s="367">
        <v>454117</v>
      </c>
      <c r="O576" s="367" t="s">
        <v>1323</v>
      </c>
      <c r="P576" s="371">
        <v>43018</v>
      </c>
      <c r="Q576" s="372">
        <v>120372470.54000001</v>
      </c>
      <c r="R576" s="372">
        <v>177168373.39789668</v>
      </c>
      <c r="S576" s="367">
        <v>34</v>
      </c>
      <c r="T576" s="369">
        <v>-0.23124726818615682</v>
      </c>
      <c r="U576" s="369">
        <v>-2.9893785710006044</v>
      </c>
      <c r="V576" s="369">
        <v>-0.16956401587677528</v>
      </c>
      <c r="W576" s="369">
        <v>-1.6622943327767148</v>
      </c>
      <c r="X576" s="369">
        <v>2.0683275287770586E-2</v>
      </c>
      <c r="Y576" s="369">
        <v>0.15684503384232684</v>
      </c>
      <c r="Z576" s="369">
        <v>0.23653155815778026</v>
      </c>
      <c r="AA576" s="369">
        <v>1.3445220573236709</v>
      </c>
      <c r="AB576" s="369">
        <v>0.21404352062955087</v>
      </c>
      <c r="AC576" s="373">
        <v>-1.2150302428449946</v>
      </c>
      <c r="AD576" s="575">
        <v>28075437000103</v>
      </c>
      <c r="AE576" s="370" t="s">
        <v>2466</v>
      </c>
      <c r="AF576" s="370" t="s">
        <v>2326</v>
      </c>
      <c r="AG576" s="374" t="s">
        <v>1459</v>
      </c>
      <c r="AH576" s="374" t="s">
        <v>2318</v>
      </c>
      <c r="AI576" s="374">
        <v>1000</v>
      </c>
      <c r="AJ576" s="374">
        <v>1000</v>
      </c>
      <c r="AK576" s="374">
        <v>1000</v>
      </c>
      <c r="AL576" s="369">
        <v>0.02</v>
      </c>
      <c r="AM576" s="369">
        <v>0.2</v>
      </c>
      <c r="AN576" s="369" t="s">
        <v>2330</v>
      </c>
      <c r="AO576" s="367" t="s">
        <v>1326</v>
      </c>
      <c r="AP576" s="370" t="s">
        <v>718</v>
      </c>
      <c r="AQ576" s="376" t="s">
        <v>689</v>
      </c>
      <c r="AR576" s="369">
        <v>6.0000000000000001E-3</v>
      </c>
      <c r="AS576" s="369">
        <v>6.0000000000000001E-3</v>
      </c>
      <c r="AT576" s="369"/>
      <c r="AX576" s="711"/>
      <c r="AY576" s="712"/>
      <c r="AZ576" s="712"/>
      <c r="BA576" s="712"/>
      <c r="BB576" s="713"/>
      <c r="BC576" s="712"/>
      <c r="BD576" s="712"/>
      <c r="BE576" s="712"/>
      <c r="BF576" s="712"/>
      <c r="BG576" s="713"/>
      <c r="BH576" s="713"/>
      <c r="BI576" s="714"/>
      <c r="BJ576" s="714"/>
      <c r="BK576" s="714"/>
      <c r="BL576" s="713"/>
      <c r="BM576" s="713"/>
      <c r="BN576" s="713"/>
      <c r="BO576" s="713"/>
      <c r="BP576" s="713"/>
      <c r="BQ576" s="713"/>
      <c r="BR576" s="713"/>
      <c r="BS576" s="713"/>
      <c r="BT576" s="716"/>
      <c r="BU576" s="717"/>
      <c r="BV576" s="715"/>
      <c r="BW576" s="718"/>
    </row>
    <row r="577" spans="2:75" ht="15.75" customHeight="1">
      <c r="B577" s="363" t="s">
        <v>966</v>
      </c>
      <c r="C577" s="364">
        <v>36352424000162</v>
      </c>
      <c r="D577" s="365" t="s">
        <v>14</v>
      </c>
      <c r="E577" s="365" t="s">
        <v>607</v>
      </c>
      <c r="F577" s="365"/>
      <c r="G577" s="366"/>
      <c r="H577" s="366" t="s">
        <v>34</v>
      </c>
      <c r="I577" s="366" t="s">
        <v>34</v>
      </c>
      <c r="J577" s="366" t="s">
        <v>611</v>
      </c>
      <c r="K577" s="367" t="s">
        <v>49</v>
      </c>
      <c r="L577" s="368"/>
      <c r="M577" s="368" t="s">
        <v>1421</v>
      </c>
      <c r="N577" s="367">
        <v>557021</v>
      </c>
      <c r="O577" s="367" t="s">
        <v>1323</v>
      </c>
      <c r="P577" s="371">
        <v>44132</v>
      </c>
      <c r="Q577" s="372">
        <v>18551952.260000002</v>
      </c>
      <c r="R577" s="372">
        <v>25741449.411904752</v>
      </c>
      <c r="S577" s="367">
        <v>19</v>
      </c>
      <c r="T577" s="369">
        <v>-0.28399075586252631</v>
      </c>
      <c r="U577" s="369">
        <v>-3.6712039307391113</v>
      </c>
      <c r="V577" s="369">
        <v>-0.204763034307195</v>
      </c>
      <c r="W577" s="369">
        <v>-2.0073624095950344</v>
      </c>
      <c r="X577" s="369" t="s">
        <v>1424</v>
      </c>
      <c r="Y577" s="369" t="s">
        <v>1424</v>
      </c>
      <c r="Z577" s="369" t="s">
        <v>1424</v>
      </c>
      <c r="AA577" s="369" t="s">
        <v>1424</v>
      </c>
      <c r="AB577" s="369">
        <v>0.21166265914645094</v>
      </c>
      <c r="AC577" s="373">
        <v>-1.4354780499797222</v>
      </c>
      <c r="AD577" s="575">
        <v>36327593000142</v>
      </c>
      <c r="AE577" s="370" t="s">
        <v>2466</v>
      </c>
      <c r="AF577" s="370" t="s">
        <v>2326</v>
      </c>
      <c r="AG577" s="374" t="s">
        <v>1459</v>
      </c>
      <c r="AH577" s="374" t="s">
        <v>2318</v>
      </c>
      <c r="AI577" s="374">
        <v>1000</v>
      </c>
      <c r="AJ577" s="374">
        <v>1000</v>
      </c>
      <c r="AK577" s="374">
        <v>1000</v>
      </c>
      <c r="AL577" s="369">
        <v>1.2E-2</v>
      </c>
      <c r="AM577" s="369" t="s">
        <v>34</v>
      </c>
      <c r="AN577" s="369" t="s">
        <v>34</v>
      </c>
      <c r="AO577" s="367" t="s">
        <v>1326</v>
      </c>
      <c r="AP577" s="370" t="s">
        <v>718</v>
      </c>
      <c r="AQ577" s="376" t="s">
        <v>689</v>
      </c>
      <c r="AR577" s="369">
        <v>3.2000000000000002E-3</v>
      </c>
      <c r="AS577" s="369">
        <v>3.2000000000000002E-3</v>
      </c>
      <c r="AT577" s="369"/>
      <c r="AX577" s="711"/>
      <c r="AY577" s="712"/>
      <c r="AZ577" s="712"/>
      <c r="BA577" s="712"/>
      <c r="BB577" s="713"/>
      <c r="BC577" s="712"/>
      <c r="BD577" s="712"/>
      <c r="BE577" s="712"/>
      <c r="BF577" s="712"/>
      <c r="BG577" s="713"/>
      <c r="BH577" s="713"/>
      <c r="BI577" s="714"/>
      <c r="BJ577" s="714"/>
      <c r="BK577" s="714"/>
      <c r="BL577" s="713"/>
      <c r="BM577" s="713"/>
      <c r="BN577" s="713"/>
      <c r="BO577" s="713"/>
      <c r="BP577" s="713"/>
      <c r="BQ577" s="713"/>
      <c r="BR577" s="713"/>
      <c r="BS577" s="713"/>
      <c r="BT577" s="716"/>
      <c r="BU577" s="717"/>
      <c r="BV577" s="715"/>
      <c r="BW577" s="718"/>
    </row>
    <row r="578" spans="2:75" ht="15.75" customHeight="1">
      <c r="B578" s="363" t="s">
        <v>209</v>
      </c>
      <c r="C578" s="364">
        <v>27324405000131</v>
      </c>
      <c r="D578" s="365" t="s">
        <v>13</v>
      </c>
      <c r="E578" s="365" t="s">
        <v>615</v>
      </c>
      <c r="F578" s="365" t="s">
        <v>619</v>
      </c>
      <c r="G578" s="366" t="s">
        <v>34</v>
      </c>
      <c r="H578" s="366" t="s">
        <v>1339</v>
      </c>
      <c r="I578" s="366" t="s">
        <v>34</v>
      </c>
      <c r="J578" s="366" t="s">
        <v>611</v>
      </c>
      <c r="K578" s="367" t="s">
        <v>48</v>
      </c>
      <c r="L578" s="368"/>
      <c r="M578" s="368" t="s">
        <v>1421</v>
      </c>
      <c r="N578" s="367">
        <v>441996</v>
      </c>
      <c r="O578" s="367" t="s">
        <v>1323</v>
      </c>
      <c r="P578" s="371">
        <v>42877</v>
      </c>
      <c r="Q578" s="372">
        <v>58067890.469999999</v>
      </c>
      <c r="R578" s="372">
        <v>74265138.602063477</v>
      </c>
      <c r="S578" s="367">
        <v>13</v>
      </c>
      <c r="T578" s="369">
        <v>4.2272682563059494E-2</v>
      </c>
      <c r="U578" s="369">
        <v>0.54646721833268252</v>
      </c>
      <c r="V578" s="369">
        <v>5.4754052662313812E-2</v>
      </c>
      <c r="W578" s="369">
        <v>0.53677279914899934</v>
      </c>
      <c r="X578" s="369">
        <v>9.1780808383400858E-2</v>
      </c>
      <c r="Y578" s="369">
        <v>0.69599054292344986</v>
      </c>
      <c r="Z578" s="369">
        <v>0.18258804378308646</v>
      </c>
      <c r="AA578" s="369">
        <v>1.0378896337637171</v>
      </c>
      <c r="AB578" s="369">
        <v>3.9114029565807014E-2</v>
      </c>
      <c r="AC578" s="373">
        <v>-1.1013187219327158</v>
      </c>
      <c r="AD578" s="575">
        <v>0</v>
      </c>
      <c r="AE578" s="370" t="s">
        <v>2467</v>
      </c>
      <c r="AF578" s="370" t="s">
        <v>2326</v>
      </c>
      <c r="AG578" s="374" t="s">
        <v>1459</v>
      </c>
      <c r="AH578" s="374" t="s">
        <v>2321</v>
      </c>
      <c r="AI578" s="374">
        <v>25000</v>
      </c>
      <c r="AJ578" s="374">
        <v>10000</v>
      </c>
      <c r="AK578" s="374">
        <v>20000</v>
      </c>
      <c r="AL578" s="369">
        <v>5.5000000000000005E-3</v>
      </c>
      <c r="AM578" s="369">
        <v>0.1</v>
      </c>
      <c r="AN578" s="369" t="s">
        <v>64</v>
      </c>
      <c r="AO578" s="367" t="s">
        <v>1326</v>
      </c>
      <c r="AP578" s="370" t="s">
        <v>13</v>
      </c>
      <c r="AQ578" s="376" t="s">
        <v>670</v>
      </c>
      <c r="AR578" s="369">
        <v>1.2833333333333332E-3</v>
      </c>
      <c r="AS578" s="369">
        <v>1.2833333333333332E-3</v>
      </c>
      <c r="AT578" s="369"/>
      <c r="AX578" s="711"/>
      <c r="AY578" s="712"/>
      <c r="AZ578" s="712"/>
      <c r="BA578" s="712"/>
      <c r="BB578" s="713"/>
      <c r="BC578" s="712"/>
      <c r="BD578" s="712"/>
      <c r="BE578" s="712"/>
      <c r="BF578" s="712"/>
      <c r="BG578" s="713"/>
      <c r="BH578" s="713"/>
      <c r="BI578" s="714"/>
      <c r="BJ578" s="714"/>
      <c r="BK578" s="714"/>
      <c r="BL578" s="713"/>
      <c r="BM578" s="713"/>
      <c r="BN578" s="713"/>
      <c r="BO578" s="713"/>
      <c r="BP578" s="713"/>
      <c r="BQ578" s="713"/>
      <c r="BR578" s="713"/>
      <c r="BS578" s="713"/>
      <c r="BT578" s="716"/>
      <c r="BU578" s="717"/>
      <c r="BV578" s="715"/>
      <c r="BW578" s="718"/>
    </row>
    <row r="579" spans="2:75" ht="15.75" customHeight="1">
      <c r="B579" s="363" t="s">
        <v>210</v>
      </c>
      <c r="C579" s="364">
        <v>31440882000130</v>
      </c>
      <c r="D579" s="365" t="s">
        <v>13</v>
      </c>
      <c r="E579" s="365" t="s">
        <v>616</v>
      </c>
      <c r="F579" s="365" t="s">
        <v>610</v>
      </c>
      <c r="G579" s="366" t="s">
        <v>34</v>
      </c>
      <c r="H579" s="366" t="s">
        <v>1339</v>
      </c>
      <c r="I579" s="366" t="s">
        <v>34</v>
      </c>
      <c r="J579" s="366" t="s">
        <v>611</v>
      </c>
      <c r="K579" s="367" t="s">
        <v>48</v>
      </c>
      <c r="L579" s="368"/>
      <c r="M579" s="368" t="s">
        <v>34</v>
      </c>
      <c r="N579" s="367">
        <v>478385</v>
      </c>
      <c r="O579" s="367" t="s">
        <v>1323</v>
      </c>
      <c r="P579" s="371">
        <v>43405</v>
      </c>
      <c r="Q579" s="372">
        <v>134038519.19</v>
      </c>
      <c r="R579" s="372">
        <v>150606597.40706342</v>
      </c>
      <c r="S579" s="367">
        <v>33</v>
      </c>
      <c r="T579" s="369">
        <v>8.1776539487687483E-2</v>
      </c>
      <c r="U579" s="369">
        <v>1.0571412872141852</v>
      </c>
      <c r="V579" s="369">
        <v>0.12199301858879941</v>
      </c>
      <c r="W579" s="369">
        <v>1.1959394945319941</v>
      </c>
      <c r="X579" s="369">
        <v>0.14398717522299043</v>
      </c>
      <c r="Y579" s="369">
        <v>1.0918809065053658</v>
      </c>
      <c r="Z579" s="369">
        <v>0.24648734004423711</v>
      </c>
      <c r="AA579" s="369">
        <v>1.4011139491139224</v>
      </c>
      <c r="AB579" s="369">
        <v>4.1123301415047393E-2</v>
      </c>
      <c r="AC579" s="373">
        <v>0.45770768809848689</v>
      </c>
      <c r="AD579" s="575">
        <v>0</v>
      </c>
      <c r="AE579" s="370" t="s">
        <v>2467</v>
      </c>
      <c r="AF579" s="370" t="s">
        <v>2326</v>
      </c>
      <c r="AG579" s="374" t="s">
        <v>1459</v>
      </c>
      <c r="AH579" s="374" t="s">
        <v>2321</v>
      </c>
      <c r="AI579" s="374">
        <v>50000</v>
      </c>
      <c r="AJ579" s="374">
        <v>20000</v>
      </c>
      <c r="AK579" s="374">
        <v>20000</v>
      </c>
      <c r="AL579" s="369">
        <v>0.02</v>
      </c>
      <c r="AM579" s="369">
        <v>0.2</v>
      </c>
      <c r="AN579" s="369" t="s">
        <v>64</v>
      </c>
      <c r="AO579" s="367" t="s">
        <v>1326</v>
      </c>
      <c r="AP579" s="370" t="s">
        <v>13</v>
      </c>
      <c r="AQ579" s="376" t="s">
        <v>670</v>
      </c>
      <c r="AR579" s="369">
        <v>5.4000000000000003E-3</v>
      </c>
      <c r="AS579" s="369">
        <v>5.4000000000000003E-3</v>
      </c>
      <c r="AT579" s="369"/>
      <c r="AX579" s="711"/>
      <c r="AY579" s="712"/>
      <c r="AZ579" s="712"/>
      <c r="BA579" s="712"/>
      <c r="BB579" s="713"/>
      <c r="BC579" s="712"/>
      <c r="BD579" s="712"/>
      <c r="BE579" s="712"/>
      <c r="BF579" s="712"/>
      <c r="BG579" s="713"/>
      <c r="BH579" s="713"/>
      <c r="BI579" s="714"/>
      <c r="BJ579" s="714"/>
      <c r="BK579" s="714"/>
      <c r="BL579" s="713"/>
      <c r="BM579" s="713"/>
      <c r="BN579" s="713"/>
      <c r="BO579" s="713"/>
      <c r="BP579" s="713"/>
      <c r="BQ579" s="713"/>
      <c r="BR579" s="713"/>
      <c r="BS579" s="713"/>
      <c r="BT579" s="716"/>
      <c r="BU579" s="717"/>
      <c r="BV579" s="715"/>
      <c r="BW579" s="718"/>
    </row>
    <row r="580" spans="2:75" ht="15.75" customHeight="1">
      <c r="B580" s="363" t="s">
        <v>1643</v>
      </c>
      <c r="C580" s="364">
        <v>36352601000100</v>
      </c>
      <c r="D580" s="365" t="s">
        <v>14</v>
      </c>
      <c r="E580" s="365"/>
      <c r="F580" s="365"/>
      <c r="G580" s="366"/>
      <c r="H580" s="366" t="s">
        <v>34</v>
      </c>
      <c r="I580" s="366"/>
      <c r="J580" s="366"/>
      <c r="K580" s="367"/>
      <c r="L580" s="368"/>
      <c r="M580" s="368"/>
      <c r="N580" s="367">
        <v>539740</v>
      </c>
      <c r="O580" s="367" t="s">
        <v>1323</v>
      </c>
      <c r="P580" s="371">
        <v>43998</v>
      </c>
      <c r="Q580" s="372" t="s">
        <v>1396</v>
      </c>
      <c r="R580" s="372" t="s">
        <v>1424</v>
      </c>
      <c r="S580" s="367">
        <v>33</v>
      </c>
      <c r="T580" s="369" t="s">
        <v>1424</v>
      </c>
      <c r="U580" s="369" t="s">
        <v>1424</v>
      </c>
      <c r="V580" s="369" t="s">
        <v>1424</v>
      </c>
      <c r="W580" s="369" t="s">
        <v>1424</v>
      </c>
      <c r="X580" s="369" t="s">
        <v>1424</v>
      </c>
      <c r="Y580" s="369" t="s">
        <v>1424</v>
      </c>
      <c r="Z580" s="369" t="s">
        <v>1424</v>
      </c>
      <c r="AA580" s="369" t="s">
        <v>1424</v>
      </c>
      <c r="AB580" s="369" t="s">
        <v>1424</v>
      </c>
      <c r="AC580" s="373" t="s">
        <v>1424</v>
      </c>
      <c r="AD580" s="575">
        <v>40777563000105</v>
      </c>
      <c r="AE580" s="370" t="s">
        <v>2467</v>
      </c>
      <c r="AF580" s="370" t="s">
        <v>2326</v>
      </c>
      <c r="AG580" s="374" t="s">
        <v>1459</v>
      </c>
      <c r="AH580" s="374" t="s">
        <v>2321</v>
      </c>
      <c r="AI580" s="374">
        <v>1000</v>
      </c>
      <c r="AJ580" s="374">
        <v>1000</v>
      </c>
      <c r="AK580" s="374">
        <v>1000</v>
      </c>
      <c r="AL580" s="369">
        <v>1.4499999999999999E-2</v>
      </c>
      <c r="AM580" s="369">
        <v>0.25</v>
      </c>
      <c r="AN580" s="369" t="s">
        <v>34</v>
      </c>
      <c r="AO580" s="367" t="s">
        <v>1326</v>
      </c>
      <c r="AP580" s="370" t="s">
        <v>718</v>
      </c>
      <c r="AQ580" s="376" t="s">
        <v>661</v>
      </c>
      <c r="AR580" s="369">
        <v>1.9995E-3</v>
      </c>
      <c r="AS580" s="369">
        <v>1.9995E-3</v>
      </c>
      <c r="AT580" s="369"/>
      <c r="AX580" s="711"/>
      <c r="AY580" s="712"/>
      <c r="AZ580" s="712"/>
      <c r="BA580" s="712"/>
      <c r="BB580" s="713"/>
      <c r="BC580" s="712"/>
      <c r="BD580" s="712"/>
      <c r="BE580" s="712"/>
      <c r="BF580" s="712"/>
      <c r="BG580" s="713"/>
      <c r="BH580" s="713"/>
      <c r="BI580" s="714"/>
      <c r="BJ580" s="714"/>
      <c r="BK580" s="714"/>
      <c r="BL580" s="713"/>
      <c r="BM580" s="713"/>
      <c r="BN580" s="713"/>
      <c r="BO580" s="713"/>
      <c r="BP580" s="713"/>
      <c r="BQ580" s="713"/>
      <c r="BR580" s="713"/>
      <c r="BS580" s="713"/>
      <c r="BT580" s="716"/>
      <c r="BU580" s="717"/>
      <c r="BV580" s="715"/>
      <c r="BW580" s="718"/>
    </row>
    <row r="581" spans="2:75" ht="15.75" customHeight="1">
      <c r="B581" s="363" t="s">
        <v>211</v>
      </c>
      <c r="C581" s="364">
        <v>29826089000121</v>
      </c>
      <c r="D581" s="365" t="s">
        <v>13</v>
      </c>
      <c r="E581" s="365" t="s">
        <v>616</v>
      </c>
      <c r="F581" s="365" t="s">
        <v>610</v>
      </c>
      <c r="G581" s="366" t="s">
        <v>34</v>
      </c>
      <c r="H581" s="366" t="s">
        <v>1340</v>
      </c>
      <c r="I581" s="366" t="s">
        <v>34</v>
      </c>
      <c r="J581" s="366" t="s">
        <v>611</v>
      </c>
      <c r="K581" s="367" t="s">
        <v>48</v>
      </c>
      <c r="L581" s="368" t="s">
        <v>1341</v>
      </c>
      <c r="M581" s="368" t="s">
        <v>1421</v>
      </c>
      <c r="N581" s="367">
        <v>481645</v>
      </c>
      <c r="O581" s="367" t="s">
        <v>1323</v>
      </c>
      <c r="P581" s="371">
        <v>43307</v>
      </c>
      <c r="Q581" s="372">
        <v>276979377.32999998</v>
      </c>
      <c r="R581" s="372">
        <v>391763662.88563514</v>
      </c>
      <c r="S581" s="367">
        <v>13</v>
      </c>
      <c r="T581" s="369">
        <v>6.7889531282496751E-3</v>
      </c>
      <c r="U581" s="369">
        <v>8.7762122166042539E-2</v>
      </c>
      <c r="V581" s="369">
        <v>6.3812993179759303E-3</v>
      </c>
      <c r="W581" s="369">
        <v>6.2558070691909093E-2</v>
      </c>
      <c r="X581" s="369">
        <v>4.8384491972385923E-2</v>
      </c>
      <c r="Y581" s="369">
        <v>0.36690839218002075</v>
      </c>
      <c r="Z581" s="369">
        <v>0.16909225199020983</v>
      </c>
      <c r="AA581" s="369">
        <v>0.96117517803571495</v>
      </c>
      <c r="AB581" s="369">
        <v>7.35465363429577E-2</v>
      </c>
      <c r="AC581" s="373">
        <v>-1.1978402640044912</v>
      </c>
      <c r="AD581" s="575">
        <v>26450646000164</v>
      </c>
      <c r="AE581" s="370" t="s">
        <v>2467</v>
      </c>
      <c r="AF581" s="370" t="s">
        <v>2326</v>
      </c>
      <c r="AG581" s="374" t="s">
        <v>1459</v>
      </c>
      <c r="AH581" s="374" t="s">
        <v>2321</v>
      </c>
      <c r="AI581" s="374">
        <v>25000</v>
      </c>
      <c r="AJ581" s="374">
        <v>10000</v>
      </c>
      <c r="AK581" s="374">
        <v>20000</v>
      </c>
      <c r="AL581" s="369">
        <v>1.4499999999999999E-2</v>
      </c>
      <c r="AM581" s="369">
        <v>0.2</v>
      </c>
      <c r="AN581" s="369" t="s">
        <v>64</v>
      </c>
      <c r="AO581" s="367" t="s">
        <v>1326</v>
      </c>
      <c r="AP581" s="370" t="s">
        <v>13</v>
      </c>
      <c r="AQ581" s="376" t="s">
        <v>670</v>
      </c>
      <c r="AR581" s="369">
        <v>2.8999999999999998E-3</v>
      </c>
      <c r="AS581" s="369">
        <v>2.8999999999999998E-3</v>
      </c>
      <c r="AT581" s="369"/>
      <c r="AX581" s="711"/>
      <c r="AY581" s="712"/>
      <c r="AZ581" s="712"/>
      <c r="BA581" s="712"/>
      <c r="BB581" s="713"/>
      <c r="BC581" s="712"/>
      <c r="BD581" s="712"/>
      <c r="BE581" s="712"/>
      <c r="BF581" s="712"/>
      <c r="BG581" s="713"/>
      <c r="BH581" s="713"/>
      <c r="BI581" s="714"/>
      <c r="BJ581" s="714"/>
      <c r="BK581" s="714"/>
      <c r="BL581" s="713"/>
      <c r="BM581" s="713"/>
      <c r="BN581" s="713"/>
      <c r="BO581" s="713"/>
      <c r="BP581" s="713"/>
      <c r="BQ581" s="713"/>
      <c r="BR581" s="713"/>
      <c r="BS581" s="713"/>
      <c r="BT581" s="716"/>
      <c r="BU581" s="717"/>
      <c r="BV581" s="715"/>
      <c r="BW581" s="718"/>
    </row>
    <row r="582" spans="2:75" ht="15.75" customHeight="1">
      <c r="B582" s="363" t="s">
        <v>212</v>
      </c>
      <c r="C582" s="364">
        <v>11052478000181</v>
      </c>
      <c r="D582" s="365" t="s">
        <v>13</v>
      </c>
      <c r="E582" s="365" t="s">
        <v>616</v>
      </c>
      <c r="F582" s="365" t="s">
        <v>610</v>
      </c>
      <c r="G582" s="366" t="s">
        <v>34</v>
      </c>
      <c r="H582" s="366" t="s">
        <v>867</v>
      </c>
      <c r="I582" s="366" t="s">
        <v>34</v>
      </c>
      <c r="J582" s="366" t="s">
        <v>611</v>
      </c>
      <c r="K582" s="367" t="s">
        <v>48</v>
      </c>
      <c r="L582" s="368" t="s">
        <v>717</v>
      </c>
      <c r="M582" s="368" t="s">
        <v>1421</v>
      </c>
      <c r="N582" s="367">
        <v>340091</v>
      </c>
      <c r="O582" s="367" t="s">
        <v>1323</v>
      </c>
      <c r="P582" s="371">
        <v>40975</v>
      </c>
      <c r="Q582" s="372">
        <v>633329530.24000001</v>
      </c>
      <c r="R582" s="372">
        <v>512346279.22865087</v>
      </c>
      <c r="S582" s="367">
        <v>33</v>
      </c>
      <c r="T582" s="369">
        <v>9.2843419953269501E-2</v>
      </c>
      <c r="U582" s="369">
        <v>1.2002050110416329</v>
      </c>
      <c r="V582" s="369">
        <v>0.14327015600675952</v>
      </c>
      <c r="W582" s="369">
        <v>1.4045265863433227</v>
      </c>
      <c r="X582" s="369">
        <v>0.17990275639709075</v>
      </c>
      <c r="Y582" s="369">
        <v>1.3642352829927946</v>
      </c>
      <c r="Z582" s="369">
        <v>0.3443555930592308</v>
      </c>
      <c r="AA582" s="369">
        <v>1.9574288269900382</v>
      </c>
      <c r="AB582" s="369">
        <v>5.7215161889134517E-2</v>
      </c>
      <c r="AC582" s="373">
        <v>0.67124855939197536</v>
      </c>
      <c r="AD582" s="575">
        <v>22099965000116</v>
      </c>
      <c r="AE582" s="370" t="s">
        <v>2467</v>
      </c>
      <c r="AF582" s="370" t="s">
        <v>2326</v>
      </c>
      <c r="AG582" s="374" t="s">
        <v>1459</v>
      </c>
      <c r="AH582" s="374" t="s">
        <v>2321</v>
      </c>
      <c r="AI582" s="374">
        <v>50000</v>
      </c>
      <c r="AJ582" s="374">
        <v>20000</v>
      </c>
      <c r="AK582" s="374">
        <v>20000</v>
      </c>
      <c r="AL582" s="369">
        <v>9.4999999999999998E-3</v>
      </c>
      <c r="AM582" s="369">
        <v>0.27500000000000002</v>
      </c>
      <c r="AN582" s="369" t="s">
        <v>64</v>
      </c>
      <c r="AO582" s="367" t="s">
        <v>1326</v>
      </c>
      <c r="AP582" s="370" t="s">
        <v>13</v>
      </c>
      <c r="AQ582" s="376" t="s">
        <v>670</v>
      </c>
      <c r="AR582" s="369">
        <v>1.9E-3</v>
      </c>
      <c r="AS582" s="369">
        <v>1.9E-3</v>
      </c>
      <c r="AT582" s="369"/>
      <c r="AX582" s="711"/>
      <c r="AY582" s="712"/>
      <c r="AZ582" s="712"/>
      <c r="BA582" s="712"/>
      <c r="BB582" s="713"/>
      <c r="BC582" s="712"/>
      <c r="BD582" s="712"/>
      <c r="BE582" s="712"/>
      <c r="BF582" s="712"/>
      <c r="BG582" s="713"/>
      <c r="BH582" s="713"/>
      <c r="BI582" s="714"/>
      <c r="BJ582" s="714"/>
      <c r="BK582" s="714"/>
      <c r="BL582" s="713"/>
      <c r="BM582" s="713"/>
      <c r="BN582" s="713"/>
      <c r="BO582" s="713"/>
      <c r="BP582" s="713"/>
      <c r="BQ582" s="713"/>
      <c r="BR582" s="713"/>
      <c r="BS582" s="713"/>
      <c r="BT582" s="716"/>
      <c r="BU582" s="717"/>
      <c r="BV582" s="715"/>
      <c r="BW582" s="718"/>
    </row>
    <row r="583" spans="2:75" ht="15.75" customHeight="1">
      <c r="B583" s="363" t="s">
        <v>213</v>
      </c>
      <c r="C583" s="364">
        <v>41673124000115</v>
      </c>
      <c r="D583" s="365" t="s">
        <v>14</v>
      </c>
      <c r="E583" s="365" t="s">
        <v>607</v>
      </c>
      <c r="F583" s="365"/>
      <c r="G583" s="366"/>
      <c r="H583" s="366" t="s">
        <v>34</v>
      </c>
      <c r="I583" s="366" t="s">
        <v>34</v>
      </c>
      <c r="J583" s="366" t="s">
        <v>608</v>
      </c>
      <c r="K583" s="367" t="s">
        <v>48</v>
      </c>
      <c r="L583" s="368"/>
      <c r="M583" s="368" t="s">
        <v>34</v>
      </c>
      <c r="N583" s="367">
        <v>592366</v>
      </c>
      <c r="O583" s="367" t="s">
        <v>1323</v>
      </c>
      <c r="P583" s="371">
        <v>44337</v>
      </c>
      <c r="Q583" s="372">
        <v>8954229.8100000005</v>
      </c>
      <c r="R583" s="372">
        <v>8583705.5467063449</v>
      </c>
      <c r="S583" s="367">
        <v>32</v>
      </c>
      <c r="T583" s="369">
        <v>1.9169304851962554E-2</v>
      </c>
      <c r="U583" s="369">
        <v>0.2478053453124649</v>
      </c>
      <c r="V583" s="369">
        <v>-0.14274185354850211</v>
      </c>
      <c r="W583" s="369">
        <v>-1.3993474557488248</v>
      </c>
      <c r="X583" s="369" t="s">
        <v>1424</v>
      </c>
      <c r="Y583" s="369" t="s">
        <v>1424</v>
      </c>
      <c r="Z583" s="369" t="s">
        <v>1424</v>
      </c>
      <c r="AA583" s="369" t="s">
        <v>1424</v>
      </c>
      <c r="AB583" s="369">
        <v>0.24498321883218285</v>
      </c>
      <c r="AC583" s="373">
        <v>-0.90267575341608552</v>
      </c>
      <c r="AD583" s="575">
        <v>0</v>
      </c>
      <c r="AE583" s="370" t="s">
        <v>2468</v>
      </c>
      <c r="AF583" s="370" t="s">
        <v>2317</v>
      </c>
      <c r="AG583" s="374" t="s">
        <v>1458</v>
      </c>
      <c r="AH583" s="374" t="s">
        <v>2318</v>
      </c>
      <c r="AI583" s="374">
        <v>100000</v>
      </c>
      <c r="AJ583" s="374">
        <v>250</v>
      </c>
      <c r="AK583" s="374">
        <v>100000</v>
      </c>
      <c r="AL583" s="369">
        <v>0.02</v>
      </c>
      <c r="AM583" s="369">
        <v>0.2</v>
      </c>
      <c r="AN583" s="369" t="s">
        <v>34</v>
      </c>
      <c r="AO583" s="367" t="s">
        <v>1326</v>
      </c>
      <c r="AP583" s="370" t="s">
        <v>718</v>
      </c>
      <c r="AQ583" s="376" t="s">
        <v>661</v>
      </c>
      <c r="AR583" s="369">
        <v>5.3333333333333332E-3</v>
      </c>
      <c r="AS583" s="369">
        <v>5.3333333333333332E-3</v>
      </c>
      <c r="AT583" s="369"/>
      <c r="AX583" s="711"/>
      <c r="AY583" s="712"/>
      <c r="AZ583" s="712"/>
      <c r="BA583" s="712"/>
      <c r="BB583" s="713"/>
      <c r="BC583" s="712"/>
      <c r="BD583" s="712"/>
      <c r="BE583" s="712"/>
      <c r="BF583" s="712"/>
      <c r="BG583" s="713"/>
      <c r="BH583" s="713"/>
      <c r="BI583" s="714"/>
      <c r="BJ583" s="714"/>
      <c r="BK583" s="714"/>
      <c r="BL583" s="713"/>
      <c r="BM583" s="713"/>
      <c r="BN583" s="713"/>
      <c r="BO583" s="713"/>
      <c r="BP583" s="713"/>
      <c r="BQ583" s="713"/>
      <c r="BR583" s="713"/>
      <c r="BS583" s="713"/>
      <c r="BT583" s="716"/>
      <c r="BU583" s="717"/>
      <c r="BV583" s="715"/>
      <c r="BW583" s="718"/>
    </row>
    <row r="584" spans="2:75" ht="15.75" customHeight="1">
      <c r="B584" s="363" t="s">
        <v>967</v>
      </c>
      <c r="C584" s="364">
        <v>38318112000168</v>
      </c>
      <c r="D584" s="365" t="s">
        <v>14</v>
      </c>
      <c r="E584" s="365" t="s">
        <v>607</v>
      </c>
      <c r="F584" s="365"/>
      <c r="G584" s="366"/>
      <c r="H584" s="366" t="s">
        <v>34</v>
      </c>
      <c r="I584" s="366" t="s">
        <v>34</v>
      </c>
      <c r="J584" s="366" t="s">
        <v>611</v>
      </c>
      <c r="K584" s="367" t="s">
        <v>49</v>
      </c>
      <c r="L584" s="368"/>
      <c r="M584" s="368" t="s">
        <v>1421</v>
      </c>
      <c r="N584" s="367">
        <v>555959</v>
      </c>
      <c r="O584" s="367" t="s">
        <v>1323</v>
      </c>
      <c r="P584" s="371">
        <v>44123</v>
      </c>
      <c r="Q584" s="372">
        <v>9292934.5700000003</v>
      </c>
      <c r="R584" s="372">
        <v>16038176.545992063</v>
      </c>
      <c r="S584" s="367">
        <v>4</v>
      </c>
      <c r="T584" s="369">
        <v>-0.24508117547014885</v>
      </c>
      <c r="U584" s="369">
        <v>-3.168212190581718</v>
      </c>
      <c r="V584" s="369">
        <v>-0.22253696503611065</v>
      </c>
      <c r="W584" s="369">
        <v>-2.1816063620578818</v>
      </c>
      <c r="X584" s="369" t="s">
        <v>1424</v>
      </c>
      <c r="Y584" s="369" t="s">
        <v>1424</v>
      </c>
      <c r="Z584" s="369" t="s">
        <v>1424</v>
      </c>
      <c r="AA584" s="369" t="s">
        <v>1424</v>
      </c>
      <c r="AB584" s="369">
        <v>0.16961819614311521</v>
      </c>
      <c r="AC584" s="373">
        <v>-1.9714594844426199</v>
      </c>
      <c r="AD584" s="575">
        <v>38418180000107</v>
      </c>
      <c r="AE584" s="370" t="s">
        <v>2331</v>
      </c>
      <c r="AF584" s="370" t="s">
        <v>2317</v>
      </c>
      <c r="AG584" s="374" t="s">
        <v>1458</v>
      </c>
      <c r="AH584" s="374" t="s">
        <v>2318</v>
      </c>
      <c r="AI584" s="374">
        <v>10000</v>
      </c>
      <c r="AJ584" s="374">
        <v>10000</v>
      </c>
      <c r="AK584" s="374">
        <v>10000</v>
      </c>
      <c r="AL584" s="369">
        <v>5.0000000000000001E-3</v>
      </c>
      <c r="AM584" s="369" t="s">
        <v>34</v>
      </c>
      <c r="AN584" s="369" t="s">
        <v>34</v>
      </c>
      <c r="AO584" s="367" t="s">
        <v>1326</v>
      </c>
      <c r="AP584" s="370" t="s">
        <v>718</v>
      </c>
      <c r="AQ584" s="376" t="s">
        <v>689</v>
      </c>
      <c r="AR584" s="369">
        <v>3.3E-3</v>
      </c>
      <c r="AS584" s="369">
        <v>3.3E-3</v>
      </c>
      <c r="AT584" s="369"/>
      <c r="AX584" s="711"/>
      <c r="AY584" s="712"/>
      <c r="AZ584" s="712"/>
      <c r="BA584" s="712"/>
      <c r="BB584" s="713"/>
      <c r="BC584" s="712"/>
      <c r="BD584" s="712"/>
      <c r="BE584" s="712"/>
      <c r="BF584" s="712"/>
      <c r="BG584" s="713"/>
      <c r="BH584" s="713"/>
      <c r="BI584" s="714"/>
      <c r="BJ584" s="714"/>
      <c r="BK584" s="714"/>
      <c r="BL584" s="713"/>
      <c r="BM584" s="713"/>
      <c r="BN584" s="713"/>
      <c r="BO584" s="713"/>
      <c r="BP584" s="713"/>
      <c r="BQ584" s="713"/>
      <c r="BR584" s="713"/>
      <c r="BS584" s="713"/>
      <c r="BT584" s="716"/>
      <c r="BU584" s="717"/>
      <c r="BV584" s="715"/>
      <c r="BW584" s="718"/>
    </row>
    <row r="585" spans="2:75" ht="15.75" customHeight="1">
      <c r="B585" s="363" t="s">
        <v>486</v>
      </c>
      <c r="C585" s="364">
        <v>41574684000112</v>
      </c>
      <c r="D585" s="365" t="s">
        <v>11</v>
      </c>
      <c r="E585" s="365" t="s">
        <v>620</v>
      </c>
      <c r="F585" s="365" t="s">
        <v>665</v>
      </c>
      <c r="G585" s="366" t="s">
        <v>740</v>
      </c>
      <c r="H585" s="366" t="s">
        <v>34</v>
      </c>
      <c r="I585" s="366" t="s">
        <v>1306</v>
      </c>
      <c r="J585" s="366" t="s">
        <v>692</v>
      </c>
      <c r="K585" s="367" t="s">
        <v>48</v>
      </c>
      <c r="L585" s="368"/>
      <c r="M585" s="368" t="s">
        <v>34</v>
      </c>
      <c r="N585" s="367">
        <v>592528</v>
      </c>
      <c r="O585" s="367" t="s">
        <v>1323</v>
      </c>
      <c r="P585" s="371">
        <v>44341</v>
      </c>
      <c r="Q585" s="372">
        <v>134163431.03</v>
      </c>
      <c r="R585" s="372">
        <v>104980421.97444439</v>
      </c>
      <c r="S585" s="367">
        <v>121</v>
      </c>
      <c r="T585" s="369">
        <v>0.10611057408935509</v>
      </c>
      <c r="U585" s="369">
        <v>1.3717121020601053</v>
      </c>
      <c r="V585" s="369">
        <v>0.14720190470657246</v>
      </c>
      <c r="W585" s="369">
        <v>1.4430708703283803</v>
      </c>
      <c r="X585" s="369" t="s">
        <v>1424</v>
      </c>
      <c r="Y585" s="369" t="s">
        <v>1424</v>
      </c>
      <c r="Z585" s="369" t="s">
        <v>1424</v>
      </c>
      <c r="AA585" s="369" t="s">
        <v>1424</v>
      </c>
      <c r="AB585" s="369">
        <v>1.5449867240191007E-3</v>
      </c>
      <c r="AC585" s="373">
        <v>26.027661641726112</v>
      </c>
      <c r="AD585" s="575">
        <v>0</v>
      </c>
      <c r="AE585" s="370" t="s">
        <v>2436</v>
      </c>
      <c r="AF585" s="370" t="s">
        <v>2317</v>
      </c>
      <c r="AG585" s="374" t="s">
        <v>1458</v>
      </c>
      <c r="AH585" s="374" t="s">
        <v>2318</v>
      </c>
      <c r="AI585" s="374">
        <v>1000</v>
      </c>
      <c r="AJ585" s="374">
        <v>100</v>
      </c>
      <c r="AK585" s="374">
        <v>1000</v>
      </c>
      <c r="AL585" s="369">
        <v>0.01</v>
      </c>
      <c r="AM585" s="369">
        <v>0.15</v>
      </c>
      <c r="AN585" s="369" t="s">
        <v>34</v>
      </c>
      <c r="AO585" s="367" t="s">
        <v>1326</v>
      </c>
      <c r="AP585" s="370" t="s">
        <v>13</v>
      </c>
      <c r="AQ585" s="376" t="s">
        <v>673</v>
      </c>
      <c r="AR585" s="369">
        <v>2.1333333333333334E-3</v>
      </c>
      <c r="AS585" s="369">
        <v>2.1333333333333334E-3</v>
      </c>
      <c r="AT585" s="369"/>
      <c r="AX585" s="711"/>
      <c r="AY585" s="712"/>
      <c r="AZ585" s="712"/>
      <c r="BA585" s="712"/>
      <c r="BB585" s="713"/>
      <c r="BC585" s="712"/>
      <c r="BD585" s="712"/>
      <c r="BE585" s="712"/>
      <c r="BF585" s="712"/>
      <c r="BG585" s="713"/>
      <c r="BH585" s="713"/>
      <c r="BI585" s="714"/>
      <c r="BJ585" s="714"/>
      <c r="BK585" s="714"/>
      <c r="BL585" s="713"/>
      <c r="BM585" s="713"/>
      <c r="BN585" s="713"/>
      <c r="BO585" s="713"/>
      <c r="BP585" s="713"/>
      <c r="BQ585" s="713"/>
      <c r="BR585" s="713"/>
      <c r="BS585" s="713"/>
      <c r="BT585" s="716"/>
      <c r="BU585" s="717"/>
      <c r="BV585" s="715"/>
      <c r="BW585" s="718"/>
    </row>
    <row r="586" spans="2:75" ht="15.75" customHeight="1">
      <c r="B586" s="363" t="s">
        <v>214</v>
      </c>
      <c r="C586" s="364">
        <v>41163392000197</v>
      </c>
      <c r="D586" s="365" t="s">
        <v>13</v>
      </c>
      <c r="E586" s="365" t="s">
        <v>615</v>
      </c>
      <c r="F586" s="365" t="s">
        <v>619</v>
      </c>
      <c r="G586" s="366" t="s">
        <v>34</v>
      </c>
      <c r="H586" s="366" t="s">
        <v>1339</v>
      </c>
      <c r="I586" s="366" t="s">
        <v>34</v>
      </c>
      <c r="J586" s="366"/>
      <c r="K586" s="367" t="s">
        <v>48</v>
      </c>
      <c r="L586" s="368"/>
      <c r="M586" s="368" t="s">
        <v>34</v>
      </c>
      <c r="N586" s="367">
        <v>591191</v>
      </c>
      <c r="O586" s="367" t="s">
        <v>1323</v>
      </c>
      <c r="P586" s="371">
        <v>44316</v>
      </c>
      <c r="Q586" s="372">
        <v>70909490.349999994</v>
      </c>
      <c r="R586" s="372">
        <v>69979760.120714292</v>
      </c>
      <c r="S586" s="367">
        <v>31</v>
      </c>
      <c r="T586" s="369">
        <v>8.4066333509494884E-2</v>
      </c>
      <c r="U586" s="369">
        <v>1.086741901459219</v>
      </c>
      <c r="V586" s="369">
        <v>8.0028427174538175E-2</v>
      </c>
      <c r="W586" s="369">
        <v>0.78454618018686417</v>
      </c>
      <c r="X586" s="369" t="s">
        <v>1424</v>
      </c>
      <c r="Y586" s="369" t="s">
        <v>1424</v>
      </c>
      <c r="Z586" s="369" t="s">
        <v>1424</v>
      </c>
      <c r="AA586" s="369" t="s">
        <v>1424</v>
      </c>
      <c r="AB586" s="369">
        <v>4.801106732037913E-2</v>
      </c>
      <c r="AC586" s="373">
        <v>-0.39583393386807009</v>
      </c>
      <c r="AD586" s="575">
        <v>41272577000130</v>
      </c>
      <c r="AE586" s="370" t="s">
        <v>2469</v>
      </c>
      <c r="AF586" s="370" t="s">
        <v>2317</v>
      </c>
      <c r="AG586" s="374" t="s">
        <v>1458</v>
      </c>
      <c r="AH586" s="374" t="s">
        <v>2321</v>
      </c>
      <c r="AI586" s="374">
        <v>5000</v>
      </c>
      <c r="AJ586" s="374">
        <v>1000</v>
      </c>
      <c r="AK586" s="374">
        <v>3000</v>
      </c>
      <c r="AL586" s="369">
        <v>1.8700000000000001E-2</v>
      </c>
      <c r="AM586" s="369">
        <v>0.2</v>
      </c>
      <c r="AN586" s="369" t="s">
        <v>34</v>
      </c>
      <c r="AO586" s="367" t="s">
        <v>1326</v>
      </c>
      <c r="AP586" s="370" t="s">
        <v>13</v>
      </c>
      <c r="AQ586" s="376" t="s">
        <v>670</v>
      </c>
      <c r="AR586" s="369">
        <v>4.986666666666667E-3</v>
      </c>
      <c r="AS586" s="369">
        <v>4.986666666666667E-3</v>
      </c>
      <c r="AT586" s="369"/>
      <c r="AX586" s="711"/>
      <c r="AY586" s="712"/>
      <c r="AZ586" s="712"/>
      <c r="BA586" s="712"/>
      <c r="BB586" s="713"/>
      <c r="BC586" s="712"/>
      <c r="BD586" s="712"/>
      <c r="BE586" s="712"/>
      <c r="BF586" s="712"/>
      <c r="BG586" s="713"/>
      <c r="BH586" s="713"/>
      <c r="BI586" s="714"/>
      <c r="BJ586" s="714"/>
      <c r="BK586" s="714"/>
      <c r="BL586" s="713"/>
      <c r="BM586" s="713"/>
      <c r="BN586" s="713"/>
      <c r="BO586" s="713"/>
      <c r="BP586" s="713"/>
      <c r="BQ586" s="713"/>
      <c r="BR586" s="713"/>
      <c r="BS586" s="713"/>
      <c r="BT586" s="716"/>
      <c r="BU586" s="717"/>
      <c r="BV586" s="715"/>
      <c r="BW586" s="718"/>
    </row>
    <row r="587" spans="2:75" ht="15.75" customHeight="1">
      <c r="B587" s="363" t="s">
        <v>517</v>
      </c>
      <c r="C587" s="364">
        <v>37498652000108</v>
      </c>
      <c r="D587" s="365" t="s">
        <v>13</v>
      </c>
      <c r="E587" s="365" t="s">
        <v>615</v>
      </c>
      <c r="F587" s="365" t="s">
        <v>619</v>
      </c>
      <c r="G587" s="366" t="s">
        <v>34</v>
      </c>
      <c r="H587" s="366" t="s">
        <v>1339</v>
      </c>
      <c r="I587" s="366" t="s">
        <v>34</v>
      </c>
      <c r="J587" s="366"/>
      <c r="K587" s="367" t="s">
        <v>48</v>
      </c>
      <c r="L587" s="368"/>
      <c r="M587" s="368" t="s">
        <v>34</v>
      </c>
      <c r="N587" s="367">
        <v>576891</v>
      </c>
      <c r="O587" s="367" t="s">
        <v>1323</v>
      </c>
      <c r="P587" s="371">
        <v>44253</v>
      </c>
      <c r="Q587" s="372">
        <v>142189185.97999999</v>
      </c>
      <c r="R587" s="372">
        <v>114707716.57126984</v>
      </c>
      <c r="S587" s="367">
        <v>31</v>
      </c>
      <c r="T587" s="369">
        <v>2.0136752014728199E-2</v>
      </c>
      <c r="U587" s="369">
        <v>0.2603117236131971</v>
      </c>
      <c r="V587" s="369">
        <v>1.0494796091053082E-2</v>
      </c>
      <c r="W587" s="369">
        <v>0.10288409351240313</v>
      </c>
      <c r="X587" s="369" t="s">
        <v>1424</v>
      </c>
      <c r="Y587" s="369" t="s">
        <v>1424</v>
      </c>
      <c r="Z587" s="369" t="s">
        <v>1424</v>
      </c>
      <c r="AA587" s="369" t="s">
        <v>1424</v>
      </c>
      <c r="AB587" s="369">
        <v>3.937332357048131E-2</v>
      </c>
      <c r="AC587" s="373">
        <v>-2.1826778001716378</v>
      </c>
      <c r="AD587" s="575">
        <v>37498601000186</v>
      </c>
      <c r="AE587" s="370" t="s">
        <v>2470</v>
      </c>
      <c r="AF587" s="370" t="s">
        <v>738</v>
      </c>
      <c r="AG587" s="374" t="s">
        <v>738</v>
      </c>
      <c r="AH587" s="374" t="s">
        <v>2321</v>
      </c>
      <c r="AI587" s="374">
        <v>1000</v>
      </c>
      <c r="AJ587" s="374">
        <v>1000</v>
      </c>
      <c r="AK587" s="374">
        <v>1000</v>
      </c>
      <c r="AL587" s="369">
        <v>1.9E-2</v>
      </c>
      <c r="AM587" s="369">
        <v>0.2</v>
      </c>
      <c r="AN587" s="369" t="s">
        <v>64</v>
      </c>
      <c r="AO587" s="367" t="s">
        <v>1326</v>
      </c>
      <c r="AP587" s="370" t="s">
        <v>13</v>
      </c>
      <c r="AQ587" s="376" t="s">
        <v>666</v>
      </c>
      <c r="AR587" s="369">
        <v>5.0672999999999994E-3</v>
      </c>
      <c r="AS587" s="369">
        <v>5.0672999999999994E-3</v>
      </c>
      <c r="AT587" s="369"/>
      <c r="AX587" s="711"/>
      <c r="AY587" s="712"/>
      <c r="AZ587" s="712"/>
      <c r="BA587" s="712"/>
      <c r="BB587" s="713"/>
      <c r="BC587" s="712"/>
      <c r="BD587" s="712"/>
      <c r="BE587" s="712"/>
      <c r="BF587" s="712"/>
      <c r="BG587" s="713"/>
      <c r="BH587" s="713"/>
      <c r="BI587" s="714"/>
      <c r="BJ587" s="714"/>
      <c r="BK587" s="714"/>
      <c r="BL587" s="713"/>
      <c r="BM587" s="713"/>
      <c r="BN587" s="713"/>
      <c r="BO587" s="713"/>
      <c r="BP587" s="713"/>
      <c r="BQ587" s="713"/>
      <c r="BR587" s="713"/>
      <c r="BS587" s="713"/>
      <c r="BT587" s="716"/>
      <c r="BU587" s="717"/>
      <c r="BV587" s="715"/>
      <c r="BW587" s="718"/>
    </row>
    <row r="588" spans="2:75" ht="15.75" customHeight="1">
      <c r="B588" s="363" t="s">
        <v>566</v>
      </c>
      <c r="C588" s="364">
        <v>37495438000106</v>
      </c>
      <c r="D588" s="365" t="s">
        <v>14</v>
      </c>
      <c r="E588" s="365" t="s">
        <v>614</v>
      </c>
      <c r="F588" s="365"/>
      <c r="G588" s="366"/>
      <c r="H588" s="366" t="s">
        <v>1340</v>
      </c>
      <c r="I588" s="366" t="s">
        <v>34</v>
      </c>
      <c r="J588" s="366" t="s">
        <v>608</v>
      </c>
      <c r="K588" s="367" t="s">
        <v>48</v>
      </c>
      <c r="L588" s="368"/>
      <c r="M588" s="368" t="s">
        <v>34</v>
      </c>
      <c r="N588" s="367">
        <v>579459</v>
      </c>
      <c r="O588" s="367" t="s">
        <v>1323</v>
      </c>
      <c r="P588" s="371">
        <v>44260</v>
      </c>
      <c r="Q588" s="372">
        <v>130773702.94</v>
      </c>
      <c r="R588" s="372">
        <v>97612334.087658703</v>
      </c>
      <c r="S588" s="367">
        <v>32</v>
      </c>
      <c r="T588" s="369">
        <v>8.6994280073156238E-2</v>
      </c>
      <c r="U588" s="369">
        <v>1.1245920381682852</v>
      </c>
      <c r="V588" s="369">
        <v>-3.6528979402226658E-2</v>
      </c>
      <c r="W588" s="369">
        <v>-0.35810614137946722</v>
      </c>
      <c r="X588" s="369" t="s">
        <v>1424</v>
      </c>
      <c r="Y588" s="369" t="s">
        <v>1424</v>
      </c>
      <c r="Z588" s="369" t="s">
        <v>1424</v>
      </c>
      <c r="AA588" s="369" t="s">
        <v>1424</v>
      </c>
      <c r="AB588" s="369">
        <v>0.1955944687709367</v>
      </c>
      <c r="AC588" s="373">
        <v>-0.58926299254662251</v>
      </c>
      <c r="AD588" s="575">
        <v>37495407000147</v>
      </c>
      <c r="AE588" s="370" t="s">
        <v>2470</v>
      </c>
      <c r="AF588" s="370" t="s">
        <v>738</v>
      </c>
      <c r="AG588" s="374" t="s">
        <v>738</v>
      </c>
      <c r="AH588" s="374" t="s">
        <v>2318</v>
      </c>
      <c r="AI588" s="374">
        <v>1000</v>
      </c>
      <c r="AJ588" s="374">
        <v>1000</v>
      </c>
      <c r="AK588" s="374">
        <v>1000</v>
      </c>
      <c r="AL588" s="369">
        <v>1.9E-2</v>
      </c>
      <c r="AM588" s="369">
        <v>0.2</v>
      </c>
      <c r="AN588" s="369" t="s">
        <v>2349</v>
      </c>
      <c r="AO588" s="367" t="s">
        <v>1326</v>
      </c>
      <c r="AP588" s="370" t="s">
        <v>13</v>
      </c>
      <c r="AQ588" s="376" t="s">
        <v>670</v>
      </c>
      <c r="AR588" s="369">
        <v>5.0672999999999994E-3</v>
      </c>
      <c r="AS588" s="369">
        <v>5.0672999999999994E-3</v>
      </c>
      <c r="AT588" s="369"/>
      <c r="AX588" s="711"/>
      <c r="AY588" s="712"/>
      <c r="AZ588" s="712"/>
      <c r="BA588" s="712"/>
      <c r="BB588" s="713"/>
      <c r="BC588" s="712"/>
      <c r="BD588" s="712"/>
      <c r="BE588" s="712"/>
      <c r="BF588" s="712"/>
      <c r="BG588" s="713"/>
      <c r="BH588" s="713"/>
      <c r="BI588" s="714"/>
      <c r="BJ588" s="714"/>
      <c r="BK588" s="714"/>
      <c r="BL588" s="713"/>
      <c r="BM588" s="713"/>
      <c r="BN588" s="713"/>
      <c r="BO588" s="713"/>
      <c r="BP588" s="713"/>
      <c r="BQ588" s="713"/>
      <c r="BR588" s="713"/>
      <c r="BS588" s="713"/>
      <c r="BT588" s="716"/>
      <c r="BU588" s="717"/>
      <c r="BV588" s="715"/>
      <c r="BW588" s="718"/>
    </row>
    <row r="589" spans="2:75" ht="15.75" customHeight="1">
      <c r="B589" s="363" t="s">
        <v>215</v>
      </c>
      <c r="C589" s="364">
        <v>18889810000106</v>
      </c>
      <c r="D589" s="365" t="s">
        <v>14</v>
      </c>
      <c r="E589" s="365" t="s">
        <v>614</v>
      </c>
      <c r="F589" s="365"/>
      <c r="G589" s="366"/>
      <c r="H589" s="366" t="s">
        <v>1340</v>
      </c>
      <c r="I589" s="366" t="s">
        <v>34</v>
      </c>
      <c r="J589" s="366" t="s">
        <v>608</v>
      </c>
      <c r="K589" s="367" t="s">
        <v>48</v>
      </c>
      <c r="L589" s="368"/>
      <c r="M589" s="368" t="s">
        <v>34</v>
      </c>
      <c r="N589" s="367">
        <v>361402</v>
      </c>
      <c r="O589" s="367" t="s">
        <v>1323</v>
      </c>
      <c r="P589" s="371">
        <v>41698</v>
      </c>
      <c r="Q589" s="372">
        <v>50736262.840000004</v>
      </c>
      <c r="R589" s="372">
        <v>47445713.505317479</v>
      </c>
      <c r="S589" s="367">
        <v>3</v>
      </c>
      <c r="T589" s="369">
        <v>6.6281340429101165E-2</v>
      </c>
      <c r="U589" s="369">
        <v>0.85683182460968976</v>
      </c>
      <c r="V589" s="369">
        <v>-7.640916616416249E-2</v>
      </c>
      <c r="W589" s="369">
        <v>-0.74906532043440732</v>
      </c>
      <c r="X589" s="369">
        <v>0.10197712648597146</v>
      </c>
      <c r="Y589" s="369">
        <v>0.77331107536399613</v>
      </c>
      <c r="Z589" s="369">
        <v>0.23045279224283011</v>
      </c>
      <c r="AA589" s="369">
        <v>1.3099683811985345</v>
      </c>
      <c r="AB589" s="369">
        <v>0.23965725385852915</v>
      </c>
      <c r="AC589" s="373">
        <v>-0.61713550898345171</v>
      </c>
      <c r="AD589" s="575">
        <v>26946245000108</v>
      </c>
      <c r="AE589" s="370" t="s">
        <v>2337</v>
      </c>
      <c r="AF589" s="370" t="s">
        <v>2326</v>
      </c>
      <c r="AG589" s="374" t="s">
        <v>1459</v>
      </c>
      <c r="AH589" s="374" t="s">
        <v>2321</v>
      </c>
      <c r="AI589" s="374">
        <v>5000</v>
      </c>
      <c r="AJ589" s="374">
        <v>1000</v>
      </c>
      <c r="AK589" s="374">
        <v>5000</v>
      </c>
      <c r="AL589" s="369">
        <v>0.02</v>
      </c>
      <c r="AM589" s="369">
        <v>0.2</v>
      </c>
      <c r="AN589" s="369" t="s">
        <v>2335</v>
      </c>
      <c r="AO589" s="367" t="s">
        <v>1326</v>
      </c>
      <c r="AP589" s="370" t="s">
        <v>13</v>
      </c>
      <c r="AQ589" s="376" t="s">
        <v>670</v>
      </c>
      <c r="AR589" s="369">
        <v>4.0000000000000001E-3</v>
      </c>
      <c r="AS589" s="369">
        <v>4.0000000000000001E-3</v>
      </c>
      <c r="AT589" s="369"/>
      <c r="AX589" s="711"/>
      <c r="AY589" s="712"/>
      <c r="AZ589" s="712"/>
      <c r="BA589" s="712"/>
      <c r="BB589" s="713"/>
      <c r="BC589" s="712"/>
      <c r="BD589" s="712"/>
      <c r="BE589" s="712"/>
      <c r="BF589" s="712"/>
      <c r="BG589" s="713"/>
      <c r="BH589" s="713"/>
      <c r="BI589" s="714"/>
      <c r="BJ589" s="714"/>
      <c r="BK589" s="714"/>
      <c r="BL589" s="713"/>
      <c r="BM589" s="713"/>
      <c r="BN589" s="713"/>
      <c r="BO589" s="713"/>
      <c r="BP589" s="713"/>
      <c r="BQ589" s="713"/>
      <c r="BR589" s="713"/>
      <c r="BS589" s="713"/>
      <c r="BT589" s="716"/>
      <c r="BU589" s="717"/>
      <c r="BV589" s="715"/>
      <c r="BW589" s="718"/>
    </row>
    <row r="590" spans="2:75" ht="15.75" customHeight="1">
      <c r="B590" s="363" t="s">
        <v>968</v>
      </c>
      <c r="C590" s="364">
        <v>7124064000143</v>
      </c>
      <c r="D590" s="365" t="s">
        <v>14</v>
      </c>
      <c r="E590" s="365" t="s">
        <v>607</v>
      </c>
      <c r="F590" s="365"/>
      <c r="G590" s="366"/>
      <c r="H590" s="366" t="s">
        <v>34</v>
      </c>
      <c r="I590" s="366" t="s">
        <v>34</v>
      </c>
      <c r="J590" s="366" t="s">
        <v>608</v>
      </c>
      <c r="K590" s="367" t="s">
        <v>48</v>
      </c>
      <c r="L590" s="368"/>
      <c r="M590" s="368" t="s">
        <v>34</v>
      </c>
      <c r="N590" s="367">
        <v>141720</v>
      </c>
      <c r="O590" s="367" t="s">
        <v>1323</v>
      </c>
      <c r="P590" s="371">
        <v>38357</v>
      </c>
      <c r="Q590" s="372">
        <v>50496922.850000001</v>
      </c>
      <c r="R590" s="372">
        <v>55054770.286428571</v>
      </c>
      <c r="S590" s="367">
        <v>3</v>
      </c>
      <c r="T590" s="369">
        <v>-2.3771904049708636E-2</v>
      </c>
      <c r="U590" s="369">
        <v>-0.3073040434833364</v>
      </c>
      <c r="V590" s="369">
        <v>-0.21444519195934364</v>
      </c>
      <c r="W590" s="369">
        <v>-2.1022799291583452</v>
      </c>
      <c r="X590" s="369">
        <v>-8.5351578407404927E-2</v>
      </c>
      <c r="Y590" s="369">
        <v>-0.64723652407801979</v>
      </c>
      <c r="Z590" s="369">
        <v>-2.2609914384793317E-2</v>
      </c>
      <c r="AA590" s="369">
        <v>-0.12852208323202319</v>
      </c>
      <c r="AB590" s="369">
        <v>0.23983428264047438</v>
      </c>
      <c r="AC590" s="373">
        <v>-1.2909772407871403</v>
      </c>
      <c r="AD590" s="575">
        <v>11361553000196</v>
      </c>
      <c r="AE590" s="370" t="s">
        <v>2337</v>
      </c>
      <c r="AF590" s="370" t="s">
        <v>2326</v>
      </c>
      <c r="AG590" s="374" t="s">
        <v>1459</v>
      </c>
      <c r="AH590" s="374" t="s">
        <v>2321</v>
      </c>
      <c r="AI590" s="374">
        <v>500</v>
      </c>
      <c r="AJ590" s="374">
        <v>500</v>
      </c>
      <c r="AK590" s="374">
        <v>500</v>
      </c>
      <c r="AL590" s="369">
        <v>0.02</v>
      </c>
      <c r="AM590" s="369">
        <v>0.2</v>
      </c>
      <c r="AN590" s="369" t="s">
        <v>34</v>
      </c>
      <c r="AO590" s="367" t="s">
        <v>1326</v>
      </c>
      <c r="AP590" s="370" t="s">
        <v>718</v>
      </c>
      <c r="AQ590" s="376" t="s">
        <v>661</v>
      </c>
      <c r="AR590" s="369">
        <v>4.0000000000000001E-3</v>
      </c>
      <c r="AS590" s="369">
        <v>4.0000000000000001E-3</v>
      </c>
      <c r="AT590" s="369"/>
      <c r="AX590" s="711"/>
      <c r="AY590" s="712"/>
      <c r="AZ590" s="712"/>
      <c r="BA590" s="712"/>
      <c r="BB590" s="713"/>
      <c r="BC590" s="712"/>
      <c r="BD590" s="712"/>
      <c r="BE590" s="712"/>
      <c r="BF590" s="712"/>
      <c r="BG590" s="713"/>
      <c r="BH590" s="713"/>
      <c r="BI590" s="714"/>
      <c r="BJ590" s="714"/>
      <c r="BK590" s="714"/>
      <c r="BL590" s="713"/>
      <c r="BM590" s="713"/>
      <c r="BN590" s="713"/>
      <c r="BO590" s="713"/>
      <c r="BP590" s="713"/>
      <c r="BQ590" s="713"/>
      <c r="BR590" s="713"/>
      <c r="BS590" s="713"/>
      <c r="BT590" s="716"/>
      <c r="BU590" s="717"/>
      <c r="BV590" s="715"/>
      <c r="BW590" s="718"/>
    </row>
    <row r="591" spans="2:75" ht="15.75" customHeight="1">
      <c r="B591" s="363" t="s">
        <v>216</v>
      </c>
      <c r="C591" s="364">
        <v>9143435000160</v>
      </c>
      <c r="D591" s="365" t="s">
        <v>14</v>
      </c>
      <c r="E591" s="365" t="s">
        <v>607</v>
      </c>
      <c r="F591" s="365"/>
      <c r="G591" s="366"/>
      <c r="H591" s="366" t="s">
        <v>34</v>
      </c>
      <c r="I591" s="366" t="s">
        <v>34</v>
      </c>
      <c r="J591" s="366" t="s">
        <v>608</v>
      </c>
      <c r="K591" s="367" t="s">
        <v>48</v>
      </c>
      <c r="L591" s="368"/>
      <c r="M591" s="368" t="s">
        <v>1421</v>
      </c>
      <c r="N591" s="367">
        <v>199567</v>
      </c>
      <c r="O591" s="367" t="s">
        <v>1326</v>
      </c>
      <c r="P591" s="371">
        <v>39416</v>
      </c>
      <c r="Q591" s="372">
        <v>338981201.77999997</v>
      </c>
      <c r="R591" s="372">
        <v>352892426.01115072</v>
      </c>
      <c r="S591" s="367">
        <v>17</v>
      </c>
      <c r="T591" s="369">
        <v>3.6505523499018366E-2</v>
      </c>
      <c r="U591" s="369">
        <v>0.47191402746982719</v>
      </c>
      <c r="V591" s="369">
        <v>3.1433873580959393E-3</v>
      </c>
      <c r="W591" s="369">
        <v>3.0815706764589171E-2</v>
      </c>
      <c r="X591" s="369">
        <v>0.39815167004833318</v>
      </c>
      <c r="Y591" s="369">
        <v>3.0192564424278348</v>
      </c>
      <c r="Z591" s="369">
        <v>0.52950178546576709</v>
      </c>
      <c r="AA591" s="369">
        <v>3.0098598068512015</v>
      </c>
      <c r="AB591" s="369">
        <v>0.22706822124666423</v>
      </c>
      <c r="AC591" s="373">
        <v>-0.30058009940857044</v>
      </c>
      <c r="AD591" s="575">
        <v>0</v>
      </c>
      <c r="AE591" s="370" t="s">
        <v>2471</v>
      </c>
      <c r="AF591" s="370" t="s">
        <v>2326</v>
      </c>
      <c r="AG591" s="374" t="s">
        <v>1459</v>
      </c>
      <c r="AH591" s="374" t="s">
        <v>2321</v>
      </c>
      <c r="AI591" s="374">
        <v>5000</v>
      </c>
      <c r="AJ591" s="374">
        <v>1000</v>
      </c>
      <c r="AK591" s="374">
        <v>5000</v>
      </c>
      <c r="AL591" s="369">
        <v>0.02</v>
      </c>
      <c r="AM591" s="369">
        <v>0.15</v>
      </c>
      <c r="AN591" s="369" t="s">
        <v>668</v>
      </c>
      <c r="AO591" s="367" t="s">
        <v>1326</v>
      </c>
      <c r="AP591" s="370" t="s">
        <v>718</v>
      </c>
      <c r="AQ591" s="376" t="s">
        <v>667</v>
      </c>
      <c r="AR591" s="369">
        <v>3.3333333333333331E-3</v>
      </c>
      <c r="AS591" s="369">
        <v>3.3333333333333331E-3</v>
      </c>
      <c r="AT591" s="369"/>
      <c r="AX591" s="711"/>
      <c r="AY591" s="712"/>
      <c r="AZ591" s="712"/>
      <c r="BA591" s="712"/>
      <c r="BB591" s="713"/>
      <c r="BC591" s="712"/>
      <c r="BD591" s="712"/>
      <c r="BE591" s="712"/>
      <c r="BF591" s="712"/>
      <c r="BG591" s="713"/>
      <c r="BH591" s="713"/>
      <c r="BI591" s="714"/>
      <c r="BJ591" s="714"/>
      <c r="BK591" s="714"/>
      <c r="BL591" s="713"/>
      <c r="BM591" s="713"/>
      <c r="BN591" s="713"/>
      <c r="BO591" s="713"/>
      <c r="BP591" s="713"/>
      <c r="BQ591" s="713"/>
      <c r="BR591" s="713"/>
      <c r="BS591" s="713"/>
      <c r="BT591" s="716"/>
      <c r="BU591" s="717"/>
      <c r="BV591" s="715"/>
      <c r="BW591" s="718"/>
    </row>
    <row r="592" spans="2:75" ht="15.75" customHeight="1">
      <c r="B592" s="363" t="s">
        <v>217</v>
      </c>
      <c r="C592" s="364">
        <v>35717650000137</v>
      </c>
      <c r="D592" s="365" t="s">
        <v>14</v>
      </c>
      <c r="E592" s="365" t="s">
        <v>607</v>
      </c>
      <c r="F592" s="365"/>
      <c r="G592" s="366"/>
      <c r="H592" s="366" t="s">
        <v>34</v>
      </c>
      <c r="I592" s="366" t="s">
        <v>34</v>
      </c>
      <c r="J592" s="366" t="s">
        <v>608</v>
      </c>
      <c r="K592" s="367" t="s">
        <v>48</v>
      </c>
      <c r="L592" s="368"/>
      <c r="M592" s="368" t="s">
        <v>1421</v>
      </c>
      <c r="N592" s="367">
        <v>535151</v>
      </c>
      <c r="O592" s="367" t="s">
        <v>1323</v>
      </c>
      <c r="P592" s="371">
        <v>43901</v>
      </c>
      <c r="Q592" s="372">
        <v>50206819.460000001</v>
      </c>
      <c r="R592" s="372">
        <v>28485985.557420649</v>
      </c>
      <c r="S592" s="367">
        <v>17</v>
      </c>
      <c r="T592" s="369">
        <v>4.0967177224966012E-2</v>
      </c>
      <c r="U592" s="369">
        <v>0.52959069601683029</v>
      </c>
      <c r="V592" s="369">
        <v>4.9393214599717794E-3</v>
      </c>
      <c r="W592" s="369">
        <v>4.8421866091212823E-2</v>
      </c>
      <c r="X592" s="369">
        <v>0.33448903412617903</v>
      </c>
      <c r="Y592" s="369">
        <v>2.5364911092406901</v>
      </c>
      <c r="Z592" s="369" t="s">
        <v>1424</v>
      </c>
      <c r="AA592" s="369" t="s">
        <v>1424</v>
      </c>
      <c r="AB592" s="369">
        <v>0.22216704532646278</v>
      </c>
      <c r="AC592" s="373">
        <v>-0.30412936392948547</v>
      </c>
      <c r="AD592" s="575">
        <v>0</v>
      </c>
      <c r="AE592" s="370" t="s">
        <v>2471</v>
      </c>
      <c r="AF592" s="370" t="s">
        <v>2326</v>
      </c>
      <c r="AG592" s="374" t="s">
        <v>1459</v>
      </c>
      <c r="AH592" s="374" t="s">
        <v>2321</v>
      </c>
      <c r="AI592" s="374">
        <v>500</v>
      </c>
      <c r="AJ592" s="374">
        <v>500</v>
      </c>
      <c r="AK592" s="374">
        <v>500</v>
      </c>
      <c r="AL592" s="369">
        <v>0.02</v>
      </c>
      <c r="AM592" s="369">
        <v>0.2</v>
      </c>
      <c r="AN592" s="369" t="s">
        <v>668</v>
      </c>
      <c r="AO592" s="367" t="s">
        <v>1326</v>
      </c>
      <c r="AP592" s="370" t="s">
        <v>718</v>
      </c>
      <c r="AQ592" s="376" t="s">
        <v>672</v>
      </c>
      <c r="AR592" s="369">
        <v>3.3333333333333331E-3</v>
      </c>
      <c r="AS592" s="369">
        <v>3.3333333333333331E-3</v>
      </c>
      <c r="AT592" s="369"/>
      <c r="AW592" s="711"/>
      <c r="AX592" s="711"/>
      <c r="AY592" s="712"/>
      <c r="AZ592" s="712"/>
      <c r="BA592" s="712"/>
      <c r="BB592" s="713"/>
      <c r="BC592" s="712"/>
      <c r="BD592" s="712"/>
      <c r="BE592" s="712"/>
      <c r="BF592" s="712"/>
      <c r="BG592" s="713"/>
      <c r="BH592" s="713"/>
      <c r="BI592" s="714"/>
      <c r="BJ592" s="714"/>
      <c r="BK592" s="714"/>
      <c r="BL592" s="218"/>
      <c r="BM592" s="713"/>
      <c r="BN592" s="713"/>
      <c r="BO592" s="713"/>
      <c r="BP592" s="713"/>
      <c r="BQ592" s="713"/>
      <c r="BR592" s="713"/>
      <c r="BS592" s="713"/>
      <c r="BT592" s="716"/>
      <c r="BU592" s="717"/>
      <c r="BV592" s="715"/>
      <c r="BW592" s="718"/>
    </row>
    <row r="593" spans="2:75" ht="15.75" customHeight="1">
      <c r="B593" s="363" t="s">
        <v>581</v>
      </c>
      <c r="C593" s="364">
        <v>36947848000170</v>
      </c>
      <c r="D593" s="365" t="s">
        <v>14</v>
      </c>
      <c r="E593" s="365" t="s">
        <v>607</v>
      </c>
      <c r="F593" s="365"/>
      <c r="G593" s="366"/>
      <c r="H593" s="366" t="s">
        <v>34</v>
      </c>
      <c r="I593" s="366" t="s">
        <v>34</v>
      </c>
      <c r="J593" s="366" t="s">
        <v>611</v>
      </c>
      <c r="K593" s="367"/>
      <c r="L593" s="368"/>
      <c r="M593" s="368" t="s">
        <v>1421</v>
      </c>
      <c r="N593" s="367">
        <v>552291</v>
      </c>
      <c r="O593" s="367" t="s">
        <v>1323</v>
      </c>
      <c r="P593" s="371">
        <v>44075</v>
      </c>
      <c r="Q593" s="372">
        <v>1807896.12</v>
      </c>
      <c r="R593" s="372">
        <v>2063240.4530158739</v>
      </c>
      <c r="S593" s="367">
        <v>6</v>
      </c>
      <c r="T593" s="369">
        <v>-0.27328712212156669</v>
      </c>
      <c r="U593" s="369">
        <v>-3.53283596821985</v>
      </c>
      <c r="V593" s="369">
        <v>-0.19365983795442421</v>
      </c>
      <c r="W593" s="369">
        <v>-1.8985139591883702</v>
      </c>
      <c r="X593" s="369" t="s">
        <v>1424</v>
      </c>
      <c r="Y593" s="369" t="s">
        <v>1424</v>
      </c>
      <c r="Z593" s="369" t="s">
        <v>1424</v>
      </c>
      <c r="AA593" s="369" t="s">
        <v>1424</v>
      </c>
      <c r="AB593" s="369">
        <v>0.19492951887379789</v>
      </c>
      <c r="AC593" s="373">
        <v>-1.50501245471908</v>
      </c>
      <c r="AD593" s="575">
        <v>36262399000126</v>
      </c>
      <c r="AE593" s="370" t="s">
        <v>2472</v>
      </c>
      <c r="AF593" s="370" t="s">
        <v>2320</v>
      </c>
      <c r="AG593" s="374" t="s">
        <v>59</v>
      </c>
      <c r="AH593" s="374" t="s">
        <v>2318</v>
      </c>
      <c r="AI593" s="374">
        <v>10000</v>
      </c>
      <c r="AJ593" s="374">
        <v>5000</v>
      </c>
      <c r="AK593" s="374">
        <v>10000</v>
      </c>
      <c r="AL593" s="369">
        <v>1.1000000000000001E-2</v>
      </c>
      <c r="AM593" s="369" t="s">
        <v>34</v>
      </c>
      <c r="AN593" s="369" t="s">
        <v>64</v>
      </c>
      <c r="AO593" s="367" t="s">
        <v>1326</v>
      </c>
      <c r="AP593" s="370" t="s">
        <v>13</v>
      </c>
      <c r="AQ593" s="376" t="s">
        <v>681</v>
      </c>
      <c r="AR593" s="369">
        <v>2.9333333333333329E-3</v>
      </c>
      <c r="AS593" s="369">
        <v>2.9333333333333329E-3</v>
      </c>
      <c r="AT593" s="369"/>
      <c r="AX593" s="711"/>
      <c r="AY593" s="712"/>
      <c r="AZ593" s="712"/>
      <c r="BA593" s="712"/>
      <c r="BB593" s="713"/>
      <c r="BC593" s="712"/>
      <c r="BD593" s="712"/>
      <c r="BE593" s="712"/>
      <c r="BF593" s="712"/>
      <c r="BG593" s="713"/>
      <c r="BH593" s="713"/>
      <c r="BI593" s="714"/>
      <c r="BJ593" s="714"/>
      <c r="BK593" s="714"/>
      <c r="BL593" s="713"/>
      <c r="BM593" s="713"/>
      <c r="BN593" s="713"/>
      <c r="BO593" s="713"/>
      <c r="BP593" s="713"/>
      <c r="BQ593" s="713"/>
      <c r="BR593" s="713"/>
      <c r="BS593" s="713"/>
      <c r="BT593" s="716"/>
      <c r="BU593" s="717"/>
      <c r="BV593" s="715"/>
      <c r="BW593" s="718"/>
    </row>
    <row r="594" spans="2:75" ht="15.75" customHeight="1">
      <c r="B594" s="363" t="s">
        <v>218</v>
      </c>
      <c r="C594" s="364">
        <v>8156502000118</v>
      </c>
      <c r="D594" s="365" t="s">
        <v>14</v>
      </c>
      <c r="E594" s="365" t="s">
        <v>607</v>
      </c>
      <c r="F594" s="365"/>
      <c r="G594" s="366"/>
      <c r="H594" s="366" t="s">
        <v>34</v>
      </c>
      <c r="I594" s="366" t="s">
        <v>34</v>
      </c>
      <c r="J594" s="366" t="s">
        <v>608</v>
      </c>
      <c r="K594" s="367" t="s">
        <v>48</v>
      </c>
      <c r="L594" s="368"/>
      <c r="M594" s="368" t="s">
        <v>34</v>
      </c>
      <c r="N594" s="367">
        <v>176400</v>
      </c>
      <c r="O594" s="367" t="s">
        <v>1323</v>
      </c>
      <c r="P594" s="371">
        <v>39084</v>
      </c>
      <c r="Q594" s="372">
        <v>84267277.049999997</v>
      </c>
      <c r="R594" s="372">
        <v>73235947.078730255</v>
      </c>
      <c r="S594" s="367">
        <v>32</v>
      </c>
      <c r="T594" s="369">
        <v>0.10492297621132907</v>
      </c>
      <c r="U594" s="369">
        <v>1.3563597924938844</v>
      </c>
      <c r="V594" s="369">
        <v>9.3859639240105652E-2</v>
      </c>
      <c r="W594" s="369">
        <v>0.92013830634135463</v>
      </c>
      <c r="X594" s="369">
        <v>0.43837738827714268</v>
      </c>
      <c r="Y594" s="369">
        <v>3.3242953711829908</v>
      </c>
      <c r="Z594" s="369">
        <v>0.88240362766695468</v>
      </c>
      <c r="AA594" s="369">
        <v>5.0158682845577811</v>
      </c>
      <c r="AB594" s="369">
        <v>0.24873571766759375</v>
      </c>
      <c r="AC594" s="373">
        <v>9.4208459305920089E-2</v>
      </c>
      <c r="AD594" s="575">
        <v>12987189000137</v>
      </c>
      <c r="AE594" s="370" t="s">
        <v>2473</v>
      </c>
      <c r="AF594" s="370" t="s">
        <v>2317</v>
      </c>
      <c r="AG594" s="374" t="s">
        <v>1458</v>
      </c>
      <c r="AH594" s="374" t="s">
        <v>2318</v>
      </c>
      <c r="AI594" s="374">
        <v>5000</v>
      </c>
      <c r="AJ594" s="374">
        <v>1000</v>
      </c>
      <c r="AK594" s="374">
        <v>1000</v>
      </c>
      <c r="AL594" s="369">
        <v>1.9E-2</v>
      </c>
      <c r="AM594" s="369">
        <v>0.2</v>
      </c>
      <c r="AN594" s="369" t="s">
        <v>64</v>
      </c>
      <c r="AO594" s="367" t="s">
        <v>1326</v>
      </c>
      <c r="AP594" s="370" t="s">
        <v>718</v>
      </c>
      <c r="AQ594" s="376" t="s">
        <v>661</v>
      </c>
      <c r="AR594" s="369">
        <v>4.4333333333333325E-3</v>
      </c>
      <c r="AS594" s="369">
        <v>4.4333333333333325E-3</v>
      </c>
      <c r="AT594" s="369"/>
      <c r="AX594" s="711"/>
      <c r="AY594" s="712"/>
      <c r="AZ594" s="712"/>
      <c r="BA594" s="712"/>
      <c r="BB594" s="713"/>
      <c r="BC594" s="712"/>
      <c r="BD594" s="712"/>
      <c r="BE594" s="712"/>
      <c r="BF594" s="712"/>
      <c r="BG594" s="713"/>
      <c r="BH594" s="713"/>
      <c r="BI594" s="714"/>
      <c r="BJ594" s="714"/>
      <c r="BK594" s="714"/>
      <c r="BL594" s="713"/>
      <c r="BM594" s="713"/>
      <c r="BN594" s="713"/>
      <c r="BO594" s="713"/>
      <c r="BP594" s="713"/>
      <c r="BQ594" s="713"/>
      <c r="BR594" s="713"/>
      <c r="BS594" s="713"/>
      <c r="BT594" s="716"/>
      <c r="BU594" s="717"/>
      <c r="BV594" s="715"/>
      <c r="BW594" s="718"/>
    </row>
    <row r="595" spans="2:75" ht="15.75" customHeight="1">
      <c r="B595" s="363" t="s">
        <v>219</v>
      </c>
      <c r="C595" s="364">
        <v>4437399000123</v>
      </c>
      <c r="D595" s="365" t="s">
        <v>14</v>
      </c>
      <c r="E595" s="365" t="s">
        <v>607</v>
      </c>
      <c r="F595" s="365"/>
      <c r="G595" s="366"/>
      <c r="H595" s="366" t="s">
        <v>34</v>
      </c>
      <c r="I595" s="366" t="s">
        <v>34</v>
      </c>
      <c r="J595" s="366" t="s">
        <v>608</v>
      </c>
      <c r="K595" s="367" t="s">
        <v>48</v>
      </c>
      <c r="L595" s="368"/>
      <c r="M595" s="368" t="s">
        <v>34</v>
      </c>
      <c r="N595" s="367">
        <v>349011</v>
      </c>
      <c r="O595" s="367" t="s">
        <v>1326</v>
      </c>
      <c r="P595" s="371">
        <v>41547</v>
      </c>
      <c r="Q595" s="372">
        <v>33283424.379999999</v>
      </c>
      <c r="R595" s="372">
        <v>30663798.136825386</v>
      </c>
      <c r="S595" s="367">
        <v>3</v>
      </c>
      <c r="T595" s="369">
        <v>0.10326787924707981</v>
      </c>
      <c r="U595" s="369">
        <v>1.3349640309929445</v>
      </c>
      <c r="V595" s="369">
        <v>9.1793414849193899E-2</v>
      </c>
      <c r="W595" s="369">
        <v>0.89988239840300022</v>
      </c>
      <c r="X595" s="369">
        <v>0.44408465463175295</v>
      </c>
      <c r="Y595" s="369">
        <v>3.3675746087351448</v>
      </c>
      <c r="Z595" s="369">
        <v>0.87404784433279414</v>
      </c>
      <c r="AA595" s="369">
        <v>4.9683713032395325</v>
      </c>
      <c r="AB595" s="369">
        <v>0.24835640426778866</v>
      </c>
      <c r="AC595" s="373">
        <v>8.6369834413149785E-2</v>
      </c>
      <c r="AD595" s="575">
        <v>14213077000154</v>
      </c>
      <c r="AE595" s="370" t="s">
        <v>2473</v>
      </c>
      <c r="AF595" s="370" t="s">
        <v>2317</v>
      </c>
      <c r="AG595" s="374" t="s">
        <v>1458</v>
      </c>
      <c r="AH595" s="374" t="s">
        <v>2321</v>
      </c>
      <c r="AI595" s="374">
        <v>10000</v>
      </c>
      <c r="AJ595" s="374">
        <v>1000</v>
      </c>
      <c r="AK595" s="374">
        <v>1000</v>
      </c>
      <c r="AL595" s="369">
        <v>1.9E-2</v>
      </c>
      <c r="AM595" s="369">
        <v>0.2</v>
      </c>
      <c r="AN595" s="369" t="s">
        <v>668</v>
      </c>
      <c r="AO595" s="367" t="s">
        <v>1326</v>
      </c>
      <c r="AP595" s="370" t="s">
        <v>718</v>
      </c>
      <c r="AQ595" s="376" t="s">
        <v>661</v>
      </c>
      <c r="AR595" s="369">
        <v>4.4333333333333325E-3</v>
      </c>
      <c r="AS595" s="369">
        <v>4.4333333333333325E-3</v>
      </c>
      <c r="AT595" s="369"/>
      <c r="AX595" s="711"/>
      <c r="AY595" s="712"/>
      <c r="AZ595" s="712"/>
      <c r="BA595" s="712"/>
      <c r="BB595" s="713"/>
      <c r="BC595" s="712"/>
      <c r="BD595" s="712"/>
      <c r="BE595" s="712"/>
      <c r="BF595" s="712"/>
      <c r="BG595" s="713"/>
      <c r="BH595" s="713"/>
      <c r="BI595" s="714"/>
      <c r="BJ595" s="714"/>
      <c r="BK595" s="714"/>
      <c r="BL595" s="713"/>
      <c r="BM595" s="713"/>
      <c r="BN595" s="713"/>
      <c r="BO595" s="713"/>
      <c r="BP595" s="713"/>
      <c r="BQ595" s="713"/>
      <c r="BR595" s="713"/>
      <c r="BS595" s="713"/>
      <c r="BT595" s="716"/>
      <c r="BU595" s="717"/>
      <c r="BV595" s="715"/>
      <c r="BW595" s="718"/>
    </row>
    <row r="596" spans="2:75" ht="15.75" customHeight="1">
      <c r="B596" s="363" t="s">
        <v>220</v>
      </c>
      <c r="C596" s="364">
        <v>24623392000103</v>
      </c>
      <c r="D596" s="365" t="s">
        <v>14</v>
      </c>
      <c r="E596" s="365" t="s">
        <v>614</v>
      </c>
      <c r="F596" s="365"/>
      <c r="G596" s="366"/>
      <c r="H596" s="366" t="s">
        <v>1340</v>
      </c>
      <c r="I596" s="366" t="s">
        <v>34</v>
      </c>
      <c r="J596" s="366" t="s">
        <v>608</v>
      </c>
      <c r="K596" s="367" t="s">
        <v>48</v>
      </c>
      <c r="L596" s="368"/>
      <c r="M596" s="368" t="s">
        <v>34</v>
      </c>
      <c r="N596" s="367">
        <v>420591</v>
      </c>
      <c r="O596" s="367" t="s">
        <v>1323</v>
      </c>
      <c r="P596" s="371">
        <v>42562</v>
      </c>
      <c r="Q596" s="372">
        <v>19076564.600000001</v>
      </c>
      <c r="R596" s="372">
        <v>17893028.365158737</v>
      </c>
      <c r="S596" s="367">
        <v>14</v>
      </c>
      <c r="T596" s="369">
        <v>0.11064787588552383</v>
      </c>
      <c r="U596" s="369">
        <v>1.4303666879759502</v>
      </c>
      <c r="V596" s="369">
        <v>0.10320206366794404</v>
      </c>
      <c r="W596" s="369">
        <v>1.0117253043284529</v>
      </c>
      <c r="X596" s="369">
        <v>0.33024121327579081</v>
      </c>
      <c r="Y596" s="369">
        <v>2.5042791120707246</v>
      </c>
      <c r="Z596" s="369">
        <v>0.76101644732156104</v>
      </c>
      <c r="AA596" s="369">
        <v>4.3258641991754869</v>
      </c>
      <c r="AB596" s="369">
        <v>0.24738513363878367</v>
      </c>
      <c r="AC596" s="373">
        <v>0.12774169300612562</v>
      </c>
      <c r="AD596" s="575">
        <v>0</v>
      </c>
      <c r="AE596" s="370" t="s">
        <v>2473</v>
      </c>
      <c r="AF596" s="370" t="s">
        <v>2317</v>
      </c>
      <c r="AG596" s="374" t="s">
        <v>1458</v>
      </c>
      <c r="AH596" s="374" t="s">
        <v>2321</v>
      </c>
      <c r="AI596" s="374">
        <v>5000</v>
      </c>
      <c r="AJ596" s="374">
        <v>1000</v>
      </c>
      <c r="AK596" s="374">
        <v>1000</v>
      </c>
      <c r="AL596" s="369">
        <v>0.02</v>
      </c>
      <c r="AM596" s="369">
        <v>0.2</v>
      </c>
      <c r="AN596" s="369" t="s">
        <v>64</v>
      </c>
      <c r="AO596" s="367" t="s">
        <v>1326</v>
      </c>
      <c r="AP596" s="370" t="s">
        <v>13</v>
      </c>
      <c r="AQ596" s="376" t="s">
        <v>670</v>
      </c>
      <c r="AR596" s="369">
        <v>4.6666666666666662E-3</v>
      </c>
      <c r="AS596" s="369">
        <v>4.6666666666666662E-3</v>
      </c>
      <c r="AT596" s="369"/>
      <c r="AX596" s="711"/>
      <c r="AY596" s="712"/>
      <c r="AZ596" s="712"/>
      <c r="BA596" s="712"/>
      <c r="BB596" s="713"/>
      <c r="BC596" s="712"/>
      <c r="BD596" s="712"/>
      <c r="BE596" s="712"/>
      <c r="BF596" s="712"/>
      <c r="BG596" s="713"/>
      <c r="BH596" s="713"/>
      <c r="BI596" s="714"/>
      <c r="BJ596" s="714"/>
      <c r="BK596" s="714"/>
      <c r="BL596" s="713"/>
      <c r="BM596" s="713"/>
      <c r="BN596" s="713"/>
      <c r="BO596" s="713"/>
      <c r="BP596" s="713"/>
      <c r="BQ596" s="713"/>
      <c r="BR596" s="713"/>
      <c r="BS596" s="713"/>
      <c r="BT596" s="716"/>
      <c r="BU596" s="717"/>
      <c r="BV596" s="715"/>
      <c r="BW596" s="718"/>
    </row>
    <row r="597" spans="2:75" ht="15.75" customHeight="1">
      <c r="B597" s="363" t="s">
        <v>221</v>
      </c>
      <c r="C597" s="364">
        <v>8830947000131</v>
      </c>
      <c r="D597" s="365" t="s">
        <v>14</v>
      </c>
      <c r="E597" s="365" t="s">
        <v>607</v>
      </c>
      <c r="F597" s="365"/>
      <c r="G597" s="366"/>
      <c r="H597" s="366" t="s">
        <v>34</v>
      </c>
      <c r="I597" s="366" t="s">
        <v>34</v>
      </c>
      <c r="J597" s="366" t="s">
        <v>608</v>
      </c>
      <c r="K597" s="367" t="s">
        <v>48</v>
      </c>
      <c r="L597" s="368"/>
      <c r="M597" s="368" t="s">
        <v>34</v>
      </c>
      <c r="N597" s="367">
        <v>214019</v>
      </c>
      <c r="O597" s="367" t="s">
        <v>1323</v>
      </c>
      <c r="P597" s="371">
        <v>39232</v>
      </c>
      <c r="Q597" s="372">
        <v>824912634.76999998</v>
      </c>
      <c r="R597" s="372">
        <v>719546706.74575377</v>
      </c>
      <c r="S597" s="367">
        <v>31</v>
      </c>
      <c r="T597" s="369">
        <v>8.0875172344573087E-2</v>
      </c>
      <c r="U597" s="369">
        <v>1.0454891382250733</v>
      </c>
      <c r="V597" s="369">
        <v>6.967928761011466E-2</v>
      </c>
      <c r="W597" s="369">
        <v>0.68309000767229955</v>
      </c>
      <c r="X597" s="369">
        <v>0.3895435128565512</v>
      </c>
      <c r="Y597" s="369">
        <v>2.9539792226799828</v>
      </c>
      <c r="Z597" s="369">
        <v>0.79259589492646287</v>
      </c>
      <c r="AA597" s="369">
        <v>4.5053720170479963</v>
      </c>
      <c r="AB597" s="369">
        <v>0.24238484264237659</v>
      </c>
      <c r="AC597" s="373">
        <v>-1.9294849590778382E-3</v>
      </c>
      <c r="AD597" s="575">
        <v>14213077000154</v>
      </c>
      <c r="AE597" s="370" t="s">
        <v>2473</v>
      </c>
      <c r="AF597" s="370" t="s">
        <v>2317</v>
      </c>
      <c r="AG597" s="374" t="s">
        <v>1458</v>
      </c>
      <c r="AH597" s="374" t="s">
        <v>2321</v>
      </c>
      <c r="AI597" s="374">
        <v>5000</v>
      </c>
      <c r="AJ597" s="374">
        <v>1000</v>
      </c>
      <c r="AK597" s="374">
        <v>1000</v>
      </c>
      <c r="AL597" s="369">
        <v>1.9E-2</v>
      </c>
      <c r="AM597" s="369">
        <v>0.2</v>
      </c>
      <c r="AN597" s="369" t="s">
        <v>668</v>
      </c>
      <c r="AO597" s="367" t="s">
        <v>1326</v>
      </c>
      <c r="AP597" s="370" t="s">
        <v>718</v>
      </c>
      <c r="AQ597" s="376" t="s">
        <v>661</v>
      </c>
      <c r="AR597" s="369">
        <v>4.4333333333333325E-3</v>
      </c>
      <c r="AS597" s="369">
        <v>4.4333333333333325E-3</v>
      </c>
      <c r="AT597" s="369"/>
      <c r="AX597" s="711"/>
      <c r="AY597" s="712"/>
      <c r="AZ597" s="712"/>
      <c r="BA597" s="712"/>
      <c r="BB597" s="713"/>
      <c r="BC597" s="712"/>
      <c r="BD597" s="712"/>
      <c r="BE597" s="712"/>
      <c r="BF597" s="712"/>
      <c r="BG597" s="713"/>
      <c r="BH597" s="713"/>
      <c r="BI597" s="714"/>
      <c r="BJ597" s="714"/>
      <c r="BK597" s="714"/>
      <c r="BL597" s="713"/>
      <c r="BM597" s="713"/>
      <c r="BN597" s="713"/>
      <c r="BO597" s="713"/>
      <c r="BP597" s="713"/>
      <c r="BQ597" s="713"/>
      <c r="BR597" s="713"/>
      <c r="BS597" s="713"/>
      <c r="BT597" s="716"/>
      <c r="BU597" s="717"/>
      <c r="BV597" s="715"/>
      <c r="BW597" s="718"/>
    </row>
    <row r="598" spans="2:75" ht="15.75" customHeight="1">
      <c r="B598" s="363" t="s">
        <v>969</v>
      </c>
      <c r="C598" s="364">
        <v>41252582000180</v>
      </c>
      <c r="D598" s="365" t="s">
        <v>13</v>
      </c>
      <c r="E598" s="365" t="s">
        <v>616</v>
      </c>
      <c r="F598" s="365" t="s">
        <v>619</v>
      </c>
      <c r="G598" s="366" t="s">
        <v>34</v>
      </c>
      <c r="H598" s="366" t="s">
        <v>1340</v>
      </c>
      <c r="I598" s="366" t="s">
        <v>34</v>
      </c>
      <c r="J598" s="366"/>
      <c r="K598" s="367"/>
      <c r="L598" s="368"/>
      <c r="M598" s="368" t="s">
        <v>34</v>
      </c>
      <c r="N598" s="367">
        <v>581038</v>
      </c>
      <c r="O598" s="367" t="s">
        <v>1323</v>
      </c>
      <c r="P598" s="371">
        <v>44286</v>
      </c>
      <c r="Q598" s="372">
        <v>1484753.28</v>
      </c>
      <c r="R598" s="372">
        <v>4203609.6963492073</v>
      </c>
      <c r="S598" s="367">
        <v>30</v>
      </c>
      <c r="T598" s="369">
        <v>-0.1668159356924801</v>
      </c>
      <c r="U598" s="369">
        <v>-2.1564621600592262</v>
      </c>
      <c r="V598" s="369">
        <v>-0.1290356690960669</v>
      </c>
      <c r="W598" s="369">
        <v>-1.2649810182622734</v>
      </c>
      <c r="X598" s="369" t="s">
        <v>1424</v>
      </c>
      <c r="Y598" s="369" t="s">
        <v>1424</v>
      </c>
      <c r="Z598" s="369" t="s">
        <v>1424</v>
      </c>
      <c r="AA598" s="369" t="s">
        <v>1424</v>
      </c>
      <c r="AB598" s="369">
        <v>0.12036943254591737</v>
      </c>
      <c r="AC598" s="373">
        <v>-1.8944841589600219</v>
      </c>
      <c r="AD598" s="575">
        <v>41252413000140</v>
      </c>
      <c r="AE598" s="370" t="s">
        <v>2474</v>
      </c>
      <c r="AF598" s="370" t="s">
        <v>2323</v>
      </c>
      <c r="AG598" s="374" t="s">
        <v>721</v>
      </c>
      <c r="AH598" s="374" t="s">
        <v>2318</v>
      </c>
      <c r="AI598" s="374">
        <v>10000</v>
      </c>
      <c r="AJ598" s="374">
        <v>5000</v>
      </c>
      <c r="AK598" s="374">
        <v>5000</v>
      </c>
      <c r="AL598" s="369">
        <v>1.8700000000000001E-2</v>
      </c>
      <c r="AM598" s="369">
        <v>0.2</v>
      </c>
      <c r="AN598" s="369" t="s">
        <v>64</v>
      </c>
      <c r="AO598" s="367" t="s">
        <v>1326</v>
      </c>
      <c r="AP598" s="370" t="s">
        <v>13</v>
      </c>
      <c r="AQ598" s="376" t="s">
        <v>681</v>
      </c>
      <c r="AR598" s="369">
        <v>4.9872900000000001E-3</v>
      </c>
      <c r="AS598" s="369">
        <v>4.9872900000000001E-3</v>
      </c>
      <c r="AT598" s="369"/>
      <c r="AX598" s="711"/>
      <c r="AY598" s="712"/>
      <c r="AZ598" s="712"/>
      <c r="BA598" s="712"/>
      <c r="BB598" s="713"/>
      <c r="BC598" s="712"/>
      <c r="BD598" s="712"/>
      <c r="BE598" s="712"/>
      <c r="BF598" s="712"/>
      <c r="BG598" s="713"/>
      <c r="BH598" s="713"/>
      <c r="BI598" s="714"/>
      <c r="BJ598" s="714"/>
      <c r="BK598" s="714"/>
      <c r="BL598" s="713"/>
      <c r="BM598" s="713"/>
      <c r="BN598" s="713"/>
      <c r="BO598" s="713"/>
      <c r="BP598" s="713"/>
      <c r="BQ598" s="713"/>
      <c r="BR598" s="713"/>
      <c r="BS598" s="713"/>
      <c r="BT598" s="716"/>
      <c r="BU598" s="717"/>
      <c r="BV598" s="715"/>
      <c r="BW598" s="718"/>
    </row>
    <row r="599" spans="2:75" ht="15.75" customHeight="1">
      <c r="B599" s="363" t="s">
        <v>970</v>
      </c>
      <c r="C599" s="364">
        <v>42084858000121</v>
      </c>
      <c r="D599" s="365" t="s">
        <v>13</v>
      </c>
      <c r="E599" s="365" t="s">
        <v>616</v>
      </c>
      <c r="F599" s="365" t="s">
        <v>619</v>
      </c>
      <c r="G599" s="366" t="s">
        <v>34</v>
      </c>
      <c r="H599" s="366" t="s">
        <v>867</v>
      </c>
      <c r="I599" s="366" t="s">
        <v>34</v>
      </c>
      <c r="J599" s="366"/>
      <c r="K599" s="367"/>
      <c r="L599" s="368"/>
      <c r="M599" s="368" t="s">
        <v>34</v>
      </c>
      <c r="N599" s="367">
        <v>602701</v>
      </c>
      <c r="O599" s="367" t="s">
        <v>1323</v>
      </c>
      <c r="P599" s="371">
        <v>44399</v>
      </c>
      <c r="Q599" s="372">
        <v>3666758.9</v>
      </c>
      <c r="R599" s="372">
        <v>4291488.8526190501</v>
      </c>
      <c r="S599" s="367">
        <v>5</v>
      </c>
      <c r="T599" s="369">
        <v>-4.9725429464746784E-2</v>
      </c>
      <c r="U599" s="369">
        <v>-0.64281033216812988</v>
      </c>
      <c r="V599" s="369">
        <v>-3.8301410628871602E-2</v>
      </c>
      <c r="W599" s="369">
        <v>-0.37548189394143472</v>
      </c>
      <c r="X599" s="369" t="s">
        <v>1424</v>
      </c>
      <c r="Y599" s="369" t="s">
        <v>1424</v>
      </c>
      <c r="Z599" s="369" t="s">
        <v>1424</v>
      </c>
      <c r="AA599" s="369" t="s">
        <v>1424</v>
      </c>
      <c r="AB599" s="369">
        <v>5.32450577240327E-2</v>
      </c>
      <c r="AC599" s="373">
        <v>-2.5315423291696564</v>
      </c>
      <c r="AD599" s="575">
        <v>42084903000148</v>
      </c>
      <c r="AE599" s="370" t="s">
        <v>2474</v>
      </c>
      <c r="AF599" s="370" t="s">
        <v>2323</v>
      </c>
      <c r="AG599" s="374" t="s">
        <v>721</v>
      </c>
      <c r="AH599" s="374" t="s">
        <v>2321</v>
      </c>
      <c r="AI599" s="374">
        <v>10000</v>
      </c>
      <c r="AJ599" s="374">
        <v>5000</v>
      </c>
      <c r="AK599" s="374">
        <v>5000</v>
      </c>
      <c r="AL599" s="369">
        <v>1.8700000000000001E-2</v>
      </c>
      <c r="AM599" s="369">
        <v>0.2</v>
      </c>
      <c r="AN599" s="369" t="s">
        <v>64</v>
      </c>
      <c r="AO599" s="367" t="s">
        <v>1326</v>
      </c>
      <c r="AP599" s="370" t="s">
        <v>13</v>
      </c>
      <c r="AQ599" s="376" t="s">
        <v>670</v>
      </c>
      <c r="AR599" s="369">
        <v>4.9872900000000001E-3</v>
      </c>
      <c r="AS599" s="369">
        <v>4.9872900000000001E-3</v>
      </c>
      <c r="AT599" s="369"/>
      <c r="AX599" s="711"/>
      <c r="AY599" s="712"/>
      <c r="AZ599" s="712"/>
      <c r="BA599" s="712"/>
      <c r="BB599" s="713"/>
      <c r="BC599" s="712"/>
      <c r="BD599" s="712"/>
      <c r="BE599" s="712"/>
      <c r="BF599" s="712"/>
      <c r="BG599" s="713"/>
      <c r="BH599" s="713"/>
      <c r="BI599" s="714"/>
      <c r="BJ599" s="714"/>
      <c r="BK599" s="714"/>
      <c r="BL599" s="713"/>
      <c r="BM599" s="713"/>
      <c r="BN599" s="713"/>
      <c r="BO599" s="713"/>
      <c r="BP599" s="713"/>
      <c r="BQ599" s="713"/>
      <c r="BR599" s="713"/>
      <c r="BS599" s="713"/>
      <c r="BT599" s="716"/>
      <c r="BU599" s="717"/>
      <c r="BV599" s="715"/>
      <c r="BW599" s="718"/>
    </row>
    <row r="600" spans="2:75" ht="15.75" customHeight="1">
      <c r="B600" s="363" t="s">
        <v>971</v>
      </c>
      <c r="C600" s="364">
        <v>33736845000107</v>
      </c>
      <c r="D600" s="365" t="s">
        <v>14</v>
      </c>
      <c r="E600" s="365" t="s">
        <v>15</v>
      </c>
      <c r="F600" s="365" t="s">
        <v>703</v>
      </c>
      <c r="G600" s="366"/>
      <c r="H600" s="366" t="s">
        <v>34</v>
      </c>
      <c r="I600" s="366" t="s">
        <v>34</v>
      </c>
      <c r="J600" s="366" t="s">
        <v>611</v>
      </c>
      <c r="K600" s="367" t="s">
        <v>49</v>
      </c>
      <c r="L600" s="368"/>
      <c r="M600" s="368" t="s">
        <v>34</v>
      </c>
      <c r="N600" s="367">
        <v>504505</v>
      </c>
      <c r="O600" s="367" t="s">
        <v>1323</v>
      </c>
      <c r="P600" s="371">
        <v>43677</v>
      </c>
      <c r="Q600" s="372">
        <v>97388405.969999999</v>
      </c>
      <c r="R600" s="372">
        <v>257174199.54821435</v>
      </c>
      <c r="S600" s="367">
        <v>15</v>
      </c>
      <c r="T600" s="369">
        <v>-0.60332921813063189</v>
      </c>
      <c r="U600" s="369">
        <v>-7.7993545613968385</v>
      </c>
      <c r="V600" s="369">
        <v>-0.5809579796010983</v>
      </c>
      <c r="W600" s="369">
        <v>-5.695330769790929</v>
      </c>
      <c r="X600" s="369">
        <v>0.68811617780681189</v>
      </c>
      <c r="Y600" s="369">
        <v>5.2181099798723096</v>
      </c>
      <c r="Z600" s="369">
        <v>1.670794180091888</v>
      </c>
      <c r="AA600" s="369">
        <v>9.4973357715044049</v>
      </c>
      <c r="AB600" s="369">
        <v>0.64738171929304544</v>
      </c>
      <c r="AC600" s="373">
        <v>-1.1638697482365963</v>
      </c>
      <c r="AD600" s="575">
        <v>0</v>
      </c>
      <c r="AE600" s="370" t="s">
        <v>2475</v>
      </c>
      <c r="AF600" s="370" t="s">
        <v>2317</v>
      </c>
      <c r="AG600" s="374" t="s">
        <v>1458</v>
      </c>
      <c r="AH600" s="374" t="s">
        <v>728</v>
      </c>
      <c r="AI600" s="374">
        <v>500</v>
      </c>
      <c r="AJ600" s="374">
        <v>100</v>
      </c>
      <c r="AK600" s="374">
        <v>100</v>
      </c>
      <c r="AL600" s="369">
        <v>0.01</v>
      </c>
      <c r="AM600" s="369" t="s">
        <v>34</v>
      </c>
      <c r="AN600" s="369" t="s">
        <v>34</v>
      </c>
      <c r="AO600" s="367" t="s">
        <v>1326</v>
      </c>
      <c r="AP600" s="370" t="s">
        <v>13</v>
      </c>
      <c r="AQ600" s="376" t="s">
        <v>673</v>
      </c>
      <c r="AR600" s="369">
        <v>6.6666666666666662E-3</v>
      </c>
      <c r="AS600" s="369">
        <v>6.6666666666666662E-3</v>
      </c>
      <c r="AT600" s="369"/>
      <c r="AX600" s="711"/>
      <c r="AY600" s="712"/>
      <c r="AZ600" s="712"/>
      <c r="BA600" s="712"/>
      <c r="BB600" s="713"/>
      <c r="BC600" s="712"/>
      <c r="BD600" s="712"/>
      <c r="BE600" s="712"/>
      <c r="BF600" s="712"/>
      <c r="BG600" s="713"/>
      <c r="BH600" s="713"/>
      <c r="BI600" s="714"/>
      <c r="BJ600" s="714"/>
      <c r="BK600" s="714"/>
      <c r="BL600" s="713"/>
      <c r="BM600" s="713"/>
      <c r="BN600" s="713"/>
      <c r="BO600" s="713"/>
      <c r="BP600" s="713"/>
      <c r="BQ600" s="713"/>
      <c r="BR600" s="713"/>
      <c r="BS600" s="713"/>
      <c r="BT600" s="716"/>
      <c r="BU600" s="717"/>
      <c r="BV600" s="715"/>
      <c r="BW600" s="718"/>
    </row>
    <row r="601" spans="2:75" ht="15.75" customHeight="1">
      <c r="B601" s="363" t="s">
        <v>972</v>
      </c>
      <c r="C601" s="364">
        <v>33736873000116</v>
      </c>
      <c r="D601" s="365" t="s">
        <v>14</v>
      </c>
      <c r="E601" s="365" t="s">
        <v>15</v>
      </c>
      <c r="F601" s="365" t="s">
        <v>703</v>
      </c>
      <c r="G601" s="366"/>
      <c r="H601" s="366" t="s">
        <v>34</v>
      </c>
      <c r="I601" s="366" t="s">
        <v>34</v>
      </c>
      <c r="J601" s="366" t="s">
        <v>611</v>
      </c>
      <c r="K601" s="367" t="s">
        <v>49</v>
      </c>
      <c r="L601" s="368"/>
      <c r="M601" s="368" t="s">
        <v>34</v>
      </c>
      <c r="N601" s="367">
        <v>501506</v>
      </c>
      <c r="O601" s="367" t="s">
        <v>1323</v>
      </c>
      <c r="P601" s="371">
        <v>43647</v>
      </c>
      <c r="Q601" s="372">
        <v>259085490.81</v>
      </c>
      <c r="R601" s="372">
        <v>402770981.76206374</v>
      </c>
      <c r="S601" s="367">
        <v>6</v>
      </c>
      <c r="T601" s="369">
        <v>-9.6560033168201054E-2</v>
      </c>
      <c r="U601" s="369">
        <v>-1.2482503954847046</v>
      </c>
      <c r="V601" s="369">
        <v>-6.2100211893604373E-2</v>
      </c>
      <c r="W601" s="369">
        <v>-0.60878972322753688</v>
      </c>
      <c r="X601" s="369">
        <v>0.31651199474834213</v>
      </c>
      <c r="Y601" s="369">
        <v>2.4001679539196941</v>
      </c>
      <c r="Z601" s="369">
        <v>0.53457118376331025</v>
      </c>
      <c r="AA601" s="369">
        <v>3.0386759102138621</v>
      </c>
      <c r="AB601" s="369">
        <v>0.12908899631256865</v>
      </c>
      <c r="AC601" s="373">
        <v>-1.1846865448102082</v>
      </c>
      <c r="AD601" s="575">
        <v>33736782000180</v>
      </c>
      <c r="AE601" s="370" t="s">
        <v>2475</v>
      </c>
      <c r="AF601" s="370" t="s">
        <v>2317</v>
      </c>
      <c r="AG601" s="374" t="s">
        <v>1458</v>
      </c>
      <c r="AH601" s="374" t="s">
        <v>2321</v>
      </c>
      <c r="AI601" s="374">
        <v>500</v>
      </c>
      <c r="AJ601" s="374">
        <v>100</v>
      </c>
      <c r="AK601" s="374">
        <v>100</v>
      </c>
      <c r="AL601" s="369">
        <v>0.01</v>
      </c>
      <c r="AM601" s="369" t="s">
        <v>34</v>
      </c>
      <c r="AN601" s="369" t="s">
        <v>64</v>
      </c>
      <c r="AO601" s="367" t="s">
        <v>1326</v>
      </c>
      <c r="AP601" s="370" t="s">
        <v>13</v>
      </c>
      <c r="AQ601" s="376" t="s">
        <v>673</v>
      </c>
      <c r="AR601" s="369">
        <v>4.5333333333333337E-3</v>
      </c>
      <c r="AS601" s="369">
        <v>4.5333333333333337E-3</v>
      </c>
      <c r="AT601" s="369"/>
      <c r="AX601" s="711"/>
      <c r="AY601" s="712"/>
      <c r="AZ601" s="712"/>
      <c r="BA601" s="712"/>
      <c r="BB601" s="713"/>
      <c r="BC601" s="712"/>
      <c r="BD601" s="712"/>
      <c r="BE601" s="712"/>
      <c r="BF601" s="712"/>
      <c r="BG601" s="713"/>
      <c r="BH601" s="713"/>
      <c r="BI601" s="714"/>
      <c r="BJ601" s="714"/>
      <c r="BK601" s="714"/>
      <c r="BL601" s="713"/>
      <c r="BM601" s="713"/>
      <c r="BN601" s="713"/>
      <c r="BO601" s="713"/>
      <c r="BP601" s="713"/>
      <c r="BQ601" s="713"/>
      <c r="BR601" s="713"/>
      <c r="BS601" s="713"/>
      <c r="BT601" s="716"/>
      <c r="BU601" s="717"/>
      <c r="BV601" s="715"/>
      <c r="BW601" s="718"/>
    </row>
    <row r="602" spans="2:75" ht="15.75" customHeight="1">
      <c r="B602" s="363" t="s">
        <v>973</v>
      </c>
      <c r="C602" s="364">
        <v>35088108000162</v>
      </c>
      <c r="D602" s="365" t="s">
        <v>14</v>
      </c>
      <c r="E602" s="365" t="s">
        <v>15</v>
      </c>
      <c r="F602" s="365" t="s">
        <v>703</v>
      </c>
      <c r="G602" s="366"/>
      <c r="H602" s="366" t="s">
        <v>34</v>
      </c>
      <c r="I602" s="366" t="s">
        <v>34</v>
      </c>
      <c r="J602" s="366" t="s">
        <v>611</v>
      </c>
      <c r="K602" s="367" t="s">
        <v>49</v>
      </c>
      <c r="L602" s="368"/>
      <c r="M602" s="368" t="s">
        <v>34</v>
      </c>
      <c r="N602" s="367">
        <v>518514</v>
      </c>
      <c r="O602" s="367" t="s">
        <v>1323</v>
      </c>
      <c r="P602" s="371">
        <v>43811</v>
      </c>
      <c r="Q602" s="372">
        <v>206224539.11000001</v>
      </c>
      <c r="R602" s="372">
        <v>336582612.66944426</v>
      </c>
      <c r="S602" s="367">
        <v>6</v>
      </c>
      <c r="T602" s="369">
        <v>-0.25105081611908808</v>
      </c>
      <c r="U602" s="369">
        <v>-3.2453829004131838</v>
      </c>
      <c r="V602" s="369">
        <v>-0.21384128294086346</v>
      </c>
      <c r="W602" s="369">
        <v>-2.0963596014653407</v>
      </c>
      <c r="X602" s="369">
        <v>0.49878728414776008</v>
      </c>
      <c r="Y602" s="369">
        <v>3.7823945856647856</v>
      </c>
      <c r="Z602" s="369" t="s">
        <v>1424</v>
      </c>
      <c r="AA602" s="369" t="s">
        <v>1424</v>
      </c>
      <c r="AB602" s="369">
        <v>0.25660955581053263</v>
      </c>
      <c r="AC602" s="373">
        <v>-1.1871552079913059</v>
      </c>
      <c r="AD602" s="575">
        <v>35001472000143</v>
      </c>
      <c r="AE602" s="370" t="s">
        <v>2475</v>
      </c>
      <c r="AF602" s="370" t="s">
        <v>2317</v>
      </c>
      <c r="AG602" s="374" t="s">
        <v>1458</v>
      </c>
      <c r="AH602" s="374" t="s">
        <v>2321</v>
      </c>
      <c r="AI602" s="374">
        <v>500</v>
      </c>
      <c r="AJ602" s="374">
        <v>100</v>
      </c>
      <c r="AK602" s="374">
        <v>100</v>
      </c>
      <c r="AL602" s="369">
        <v>0.01</v>
      </c>
      <c r="AM602" s="369" t="s">
        <v>34</v>
      </c>
      <c r="AN602" s="369" t="s">
        <v>64</v>
      </c>
      <c r="AO602" s="367" t="s">
        <v>1326</v>
      </c>
      <c r="AP602" s="370" t="s">
        <v>13</v>
      </c>
      <c r="AQ602" s="376" t="s">
        <v>673</v>
      </c>
      <c r="AR602" s="369">
        <v>5.0000000000000001E-3</v>
      </c>
      <c r="AS602" s="369">
        <v>5.0000000000000001E-3</v>
      </c>
      <c r="AT602" s="369"/>
      <c r="AW602" s="711"/>
      <c r="AX602" s="711"/>
      <c r="AY602" s="712"/>
      <c r="AZ602" s="712"/>
      <c r="BA602" s="712"/>
      <c r="BB602" s="713"/>
      <c r="BC602" s="712"/>
      <c r="BD602" s="712"/>
      <c r="BE602" s="712"/>
      <c r="BF602" s="712"/>
      <c r="BG602" s="713"/>
      <c r="BH602" s="713"/>
      <c r="BI602" s="714"/>
      <c r="BJ602" s="714"/>
      <c r="BK602" s="714"/>
      <c r="BL602" s="218"/>
      <c r="BM602" s="713"/>
      <c r="BN602" s="713"/>
      <c r="BO602" s="713"/>
      <c r="BP602" s="713"/>
      <c r="BQ602" s="713"/>
      <c r="BR602" s="713"/>
      <c r="BS602" s="713"/>
      <c r="BT602" s="716"/>
      <c r="BU602" s="717"/>
      <c r="BV602" s="715"/>
      <c r="BW602" s="718"/>
    </row>
    <row r="603" spans="2:75" ht="15.75" customHeight="1">
      <c r="B603" s="363" t="s">
        <v>974</v>
      </c>
      <c r="C603" s="364">
        <v>36986672000165</v>
      </c>
      <c r="D603" s="365" t="s">
        <v>14</v>
      </c>
      <c r="E603" s="365" t="s">
        <v>15</v>
      </c>
      <c r="F603" s="365" t="s">
        <v>703</v>
      </c>
      <c r="G603" s="366"/>
      <c r="H603" s="366" t="s">
        <v>34</v>
      </c>
      <c r="I603" s="366" t="s">
        <v>34</v>
      </c>
      <c r="J603" s="366" t="s">
        <v>611</v>
      </c>
      <c r="K603" s="367" t="s">
        <v>49</v>
      </c>
      <c r="L603" s="368"/>
      <c r="M603" s="368" t="s">
        <v>1421</v>
      </c>
      <c r="N603" s="367">
        <v>555071</v>
      </c>
      <c r="O603" s="367" t="s">
        <v>1323</v>
      </c>
      <c r="P603" s="371">
        <v>44105</v>
      </c>
      <c r="Q603" s="372">
        <v>104287764.14</v>
      </c>
      <c r="R603" s="372">
        <v>232097163.1301586</v>
      </c>
      <c r="S603" s="367">
        <v>6</v>
      </c>
      <c r="T603" s="369">
        <v>-0.60371896255001789</v>
      </c>
      <c r="U603" s="369">
        <v>-7.8043928635770907</v>
      </c>
      <c r="V603" s="369">
        <v>-0.57394441271262897</v>
      </c>
      <c r="W603" s="369">
        <v>-5.6265743627727947</v>
      </c>
      <c r="X603" s="369" t="s">
        <v>1424</v>
      </c>
      <c r="Y603" s="369" t="s">
        <v>1424</v>
      </c>
      <c r="Z603" s="369" t="s">
        <v>1424</v>
      </c>
      <c r="AA603" s="369" t="s">
        <v>1424</v>
      </c>
      <c r="AB603" s="369">
        <v>0.634367092718778</v>
      </c>
      <c r="AC603" s="373">
        <v>-1.1753173727808952</v>
      </c>
      <c r="AD603" s="575">
        <v>38167819000110</v>
      </c>
      <c r="AE603" s="370" t="s">
        <v>2475</v>
      </c>
      <c r="AF603" s="370" t="s">
        <v>2317</v>
      </c>
      <c r="AG603" s="374" t="s">
        <v>1458</v>
      </c>
      <c r="AH603" s="374" t="s">
        <v>2321</v>
      </c>
      <c r="AI603" s="374">
        <v>500</v>
      </c>
      <c r="AJ603" s="374">
        <v>100</v>
      </c>
      <c r="AK603" s="374">
        <v>100</v>
      </c>
      <c r="AL603" s="369">
        <v>6.9999999999999993E-3</v>
      </c>
      <c r="AM603" s="369" t="s">
        <v>34</v>
      </c>
      <c r="AN603" s="369" t="s">
        <v>2330</v>
      </c>
      <c r="AO603" s="367" t="s">
        <v>1326</v>
      </c>
      <c r="AP603" s="370" t="s">
        <v>13</v>
      </c>
      <c r="AQ603" s="376" t="s">
        <v>673</v>
      </c>
      <c r="AR603" s="369">
        <v>3.4999999999999996E-3</v>
      </c>
      <c r="AS603" s="369">
        <v>3.4999999999999996E-3</v>
      </c>
      <c r="AT603" s="369"/>
      <c r="AX603" s="711"/>
      <c r="AY603" s="712"/>
      <c r="AZ603" s="712"/>
      <c r="BA603" s="712"/>
      <c r="BB603" s="713"/>
      <c r="BC603" s="712"/>
      <c r="BD603" s="712"/>
      <c r="BE603" s="712"/>
      <c r="BF603" s="712"/>
      <c r="BG603" s="713"/>
      <c r="BH603" s="713"/>
      <c r="BI603" s="714"/>
      <c r="BJ603" s="714"/>
      <c r="BK603" s="714"/>
      <c r="BL603" s="713"/>
      <c r="BM603" s="713"/>
      <c r="BN603" s="713"/>
      <c r="BO603" s="713"/>
      <c r="BP603" s="713"/>
      <c r="BQ603" s="713"/>
      <c r="BR603" s="713"/>
      <c r="BS603" s="713"/>
      <c r="BT603" s="716"/>
      <c r="BU603" s="717"/>
      <c r="BV603" s="715"/>
      <c r="BW603" s="718"/>
    </row>
    <row r="604" spans="2:75" ht="15.75" customHeight="1">
      <c r="B604" s="363" t="s">
        <v>222</v>
      </c>
      <c r="C604" s="364">
        <v>39957930000173</v>
      </c>
      <c r="D604" s="365" t="s">
        <v>14</v>
      </c>
      <c r="E604" s="365" t="s">
        <v>15</v>
      </c>
      <c r="F604" s="365" t="s">
        <v>703</v>
      </c>
      <c r="G604" s="366"/>
      <c r="H604" s="366" t="s">
        <v>34</v>
      </c>
      <c r="I604" s="366" t="s">
        <v>34</v>
      </c>
      <c r="J604" s="366" t="s">
        <v>611</v>
      </c>
      <c r="K604" s="367" t="s">
        <v>49</v>
      </c>
      <c r="L604" s="368"/>
      <c r="M604" s="368" t="s">
        <v>1421</v>
      </c>
      <c r="N604" s="367">
        <v>568929</v>
      </c>
      <c r="O604" s="367" t="s">
        <v>1323</v>
      </c>
      <c r="P604" s="371">
        <v>44195</v>
      </c>
      <c r="Q604" s="372">
        <v>2827565.02</v>
      </c>
      <c r="R604" s="372">
        <v>4095331.7281746049</v>
      </c>
      <c r="S604" s="367">
        <v>6</v>
      </c>
      <c r="T604" s="369">
        <v>-0.24673205410150556</v>
      </c>
      <c r="U604" s="369">
        <v>-3.1895534208700158</v>
      </c>
      <c r="V604" s="369">
        <v>-0.17627087546005682</v>
      </c>
      <c r="W604" s="369">
        <v>-1.7280439826559679</v>
      </c>
      <c r="X604" s="369" t="s">
        <v>1424</v>
      </c>
      <c r="Y604" s="369" t="s">
        <v>1424</v>
      </c>
      <c r="Z604" s="369" t="s">
        <v>1424</v>
      </c>
      <c r="AA604" s="369" t="s">
        <v>1424</v>
      </c>
      <c r="AB604" s="369">
        <v>0.18620723277785445</v>
      </c>
      <c r="AC604" s="373">
        <v>-1.4699231115886904</v>
      </c>
      <c r="AD604" s="575">
        <v>0</v>
      </c>
      <c r="AE604" s="370" t="s">
        <v>2475</v>
      </c>
      <c r="AF604" s="370" t="s">
        <v>2317</v>
      </c>
      <c r="AG604" s="374" t="s">
        <v>1458</v>
      </c>
      <c r="AH604" s="374" t="s">
        <v>2321</v>
      </c>
      <c r="AI604" s="374">
        <v>0</v>
      </c>
      <c r="AJ604" s="374">
        <v>0</v>
      </c>
      <c r="AK604" s="374">
        <v>0</v>
      </c>
      <c r="AL604" s="369">
        <v>1.3500000000000002E-2</v>
      </c>
      <c r="AM604" s="369">
        <v>0.2</v>
      </c>
      <c r="AN604" s="369" t="s">
        <v>34</v>
      </c>
      <c r="AO604" s="367" t="s">
        <v>1326</v>
      </c>
      <c r="AP604" s="370" t="s">
        <v>13</v>
      </c>
      <c r="AQ604" s="376" t="s">
        <v>673</v>
      </c>
      <c r="AR604" s="369">
        <v>1.8E-3</v>
      </c>
      <c r="AS604" s="369">
        <v>1.8E-3</v>
      </c>
      <c r="AT604" s="369"/>
      <c r="AX604" s="711"/>
      <c r="AY604" s="712"/>
      <c r="AZ604" s="712"/>
      <c r="BA604" s="712"/>
      <c r="BB604" s="713"/>
      <c r="BC604" s="712"/>
      <c r="BD604" s="712"/>
      <c r="BE604" s="712"/>
      <c r="BF604" s="712"/>
      <c r="BG604" s="713"/>
      <c r="BH604" s="713"/>
      <c r="BI604" s="714"/>
      <c r="BJ604" s="714"/>
      <c r="BK604" s="714"/>
      <c r="BL604" s="713"/>
      <c r="BM604" s="713"/>
      <c r="BN604" s="713"/>
      <c r="BO604" s="713"/>
      <c r="BP604" s="713"/>
      <c r="BQ604" s="713"/>
      <c r="BR604" s="713"/>
      <c r="BS604" s="713"/>
      <c r="BT604" s="716"/>
      <c r="BU604" s="717"/>
      <c r="BV604" s="715"/>
      <c r="BW604" s="718"/>
    </row>
    <row r="605" spans="2:75" ht="15.75" customHeight="1">
      <c r="B605" s="363" t="s">
        <v>223</v>
      </c>
      <c r="C605" s="364">
        <v>29720571000182</v>
      </c>
      <c r="D605" s="365" t="s">
        <v>14</v>
      </c>
      <c r="E605" s="365" t="s">
        <v>15</v>
      </c>
      <c r="F605" s="365" t="s">
        <v>16</v>
      </c>
      <c r="G605" s="366"/>
      <c r="H605" s="366" t="s">
        <v>34</v>
      </c>
      <c r="I605" s="366" t="s">
        <v>34</v>
      </c>
      <c r="J605" s="366" t="s">
        <v>692</v>
      </c>
      <c r="K605" s="367" t="s">
        <v>48</v>
      </c>
      <c r="L605" s="368"/>
      <c r="M605" s="368" t="s">
        <v>1421</v>
      </c>
      <c r="N605" s="367">
        <v>484768</v>
      </c>
      <c r="O605" s="367" t="s">
        <v>1323</v>
      </c>
      <c r="P605" s="371">
        <v>43193</v>
      </c>
      <c r="Q605" s="372">
        <v>225416341.66999999</v>
      </c>
      <c r="R605" s="372">
        <v>185423970.75821432</v>
      </c>
      <c r="S605" s="367">
        <v>121</v>
      </c>
      <c r="T605" s="369">
        <v>0.13149037438503686</v>
      </c>
      <c r="U605" s="369">
        <v>1.6998017341465252</v>
      </c>
      <c r="V605" s="369">
        <v>0.21047650385895733</v>
      </c>
      <c r="W605" s="369">
        <v>2.0633735155320911</v>
      </c>
      <c r="X605" s="369">
        <v>0.39694538508590815</v>
      </c>
      <c r="Y605" s="369">
        <v>3.0101089644233761</v>
      </c>
      <c r="Z605" s="369">
        <v>0.58722263119793783</v>
      </c>
      <c r="AA605" s="369">
        <v>3.3379638064135433</v>
      </c>
      <c r="AB605" s="369">
        <v>1.8859296013212394E-2</v>
      </c>
      <c r="AC605" s="373">
        <v>4.990118646901295</v>
      </c>
      <c r="AD605" s="575">
        <v>0</v>
      </c>
      <c r="AE605" s="370" t="s">
        <v>2476</v>
      </c>
      <c r="AF605" s="370" t="s">
        <v>975</v>
      </c>
      <c r="AG605" s="374" t="s">
        <v>975</v>
      </c>
      <c r="AH605" s="374" t="s">
        <v>2318</v>
      </c>
      <c r="AI605" s="374">
        <v>10000</v>
      </c>
      <c r="AJ605" s="374">
        <v>1000</v>
      </c>
      <c r="AK605" s="374">
        <v>10000</v>
      </c>
      <c r="AL605" s="369">
        <v>1.6E-2</v>
      </c>
      <c r="AM605" s="369">
        <v>0.2</v>
      </c>
      <c r="AN605" s="369" t="s">
        <v>2330</v>
      </c>
      <c r="AO605" s="367" t="s">
        <v>1326</v>
      </c>
      <c r="AP605" s="370" t="s">
        <v>13</v>
      </c>
      <c r="AQ605" s="376" t="s">
        <v>670</v>
      </c>
      <c r="AR605" s="369">
        <v>3.1999999999999997E-3</v>
      </c>
      <c r="AS605" s="369">
        <v>3.1999999999999997E-3</v>
      </c>
      <c r="AT605" s="369"/>
      <c r="AX605" s="711"/>
      <c r="AY605" s="712"/>
      <c r="AZ605" s="712"/>
      <c r="BA605" s="712"/>
      <c r="BB605" s="713"/>
      <c r="BC605" s="712"/>
      <c r="BD605" s="712"/>
      <c r="BE605" s="712"/>
      <c r="BF605" s="712"/>
      <c r="BG605" s="713"/>
      <c r="BH605" s="713"/>
      <c r="BI605" s="714"/>
      <c r="BJ605" s="714"/>
      <c r="BK605" s="714"/>
      <c r="BL605" s="713"/>
      <c r="BM605" s="713"/>
      <c r="BN605" s="713"/>
      <c r="BO605" s="713"/>
      <c r="BP605" s="713"/>
      <c r="BQ605" s="713"/>
      <c r="BR605" s="713"/>
      <c r="BS605" s="713"/>
      <c r="BT605" s="716"/>
      <c r="BU605" s="717"/>
      <c r="BV605" s="715"/>
      <c r="BW605" s="718"/>
    </row>
    <row r="606" spans="2:75" ht="15.75" customHeight="1">
      <c r="B606" s="363" t="s">
        <v>25</v>
      </c>
      <c r="C606" s="364">
        <v>38954217000103</v>
      </c>
      <c r="D606" s="365" t="s">
        <v>14</v>
      </c>
      <c r="E606" s="365" t="s">
        <v>614</v>
      </c>
      <c r="F606" s="365"/>
      <c r="G606" s="366"/>
      <c r="H606" s="366" t="s">
        <v>1340</v>
      </c>
      <c r="I606" s="366" t="s">
        <v>34</v>
      </c>
      <c r="J606" s="366" t="s">
        <v>608</v>
      </c>
      <c r="K606" s="367" t="s">
        <v>48</v>
      </c>
      <c r="L606" s="368" t="s">
        <v>1341</v>
      </c>
      <c r="M606" s="368" t="s">
        <v>34</v>
      </c>
      <c r="N606" s="367">
        <v>558958</v>
      </c>
      <c r="O606" s="367" t="s">
        <v>1323</v>
      </c>
      <c r="P606" s="371">
        <v>44134</v>
      </c>
      <c r="Q606" s="372">
        <v>113915525.48999999</v>
      </c>
      <c r="R606" s="372">
        <v>131745544.59190477</v>
      </c>
      <c r="S606" s="367">
        <v>32</v>
      </c>
      <c r="T606" s="369">
        <v>9.9095753851614621E-2</v>
      </c>
      <c r="U606" s="369">
        <v>1.2810301516846239</v>
      </c>
      <c r="V606" s="369">
        <v>-7.4712548951456292E-2</v>
      </c>
      <c r="W606" s="369">
        <v>-0.73243279871103373</v>
      </c>
      <c r="X606" s="369" t="s">
        <v>1424</v>
      </c>
      <c r="Y606" s="369" t="s">
        <v>1424</v>
      </c>
      <c r="Z606" s="369" t="s">
        <v>1424</v>
      </c>
      <c r="AA606" s="369" t="s">
        <v>1424</v>
      </c>
      <c r="AB606" s="369">
        <v>0.20534153784388451</v>
      </c>
      <c r="AC606" s="373">
        <v>-0.74894530881111809</v>
      </c>
      <c r="AD606" s="575">
        <v>38948845000186</v>
      </c>
      <c r="AE606" s="370" t="s">
        <v>2477</v>
      </c>
      <c r="AF606" s="370" t="s">
        <v>2317</v>
      </c>
      <c r="AG606" s="374" t="s">
        <v>1458</v>
      </c>
      <c r="AH606" s="374" t="s">
        <v>2321</v>
      </c>
      <c r="AI606" s="374">
        <v>1000</v>
      </c>
      <c r="AJ606" s="374">
        <v>0</v>
      </c>
      <c r="AK606" s="374">
        <v>1000</v>
      </c>
      <c r="AL606" s="369">
        <v>1.8500000000000003E-2</v>
      </c>
      <c r="AM606" s="369">
        <v>0.2</v>
      </c>
      <c r="AN606" s="369" t="s">
        <v>34</v>
      </c>
      <c r="AO606" s="367" t="s">
        <v>1326</v>
      </c>
      <c r="AP606" s="370" t="s">
        <v>13</v>
      </c>
      <c r="AQ606" s="376" t="s">
        <v>670</v>
      </c>
      <c r="AR606" s="369">
        <v>4.933333333333333E-3</v>
      </c>
      <c r="AS606" s="369">
        <v>4.933333333333333E-3</v>
      </c>
      <c r="AT606" s="369"/>
      <c r="AX606" s="711"/>
      <c r="AY606" s="712"/>
      <c r="AZ606" s="712"/>
      <c r="BA606" s="712"/>
      <c r="BB606" s="713"/>
      <c r="BC606" s="712"/>
      <c r="BD606" s="712"/>
      <c r="BE606" s="712"/>
      <c r="BF606" s="712"/>
      <c r="BG606" s="713"/>
      <c r="BH606" s="713"/>
      <c r="BI606" s="714"/>
      <c r="BJ606" s="714"/>
      <c r="BK606" s="714"/>
      <c r="BL606" s="713"/>
      <c r="BM606" s="713"/>
      <c r="BN606" s="713"/>
      <c r="BO606" s="713"/>
      <c r="BP606" s="713"/>
      <c r="BQ606" s="713"/>
      <c r="BR606" s="713"/>
      <c r="BS606" s="713"/>
      <c r="BT606" s="716"/>
      <c r="BU606" s="717"/>
      <c r="BV606" s="715"/>
      <c r="BW606" s="718"/>
    </row>
    <row r="607" spans="2:75" ht="15.75" customHeight="1">
      <c r="B607" s="363" t="s">
        <v>224</v>
      </c>
      <c r="C607" s="364">
        <v>22922145000182</v>
      </c>
      <c r="D607" s="365" t="s">
        <v>11</v>
      </c>
      <c r="E607" s="365" t="s">
        <v>620</v>
      </c>
      <c r="F607" s="365" t="s">
        <v>665</v>
      </c>
      <c r="G607" s="366" t="s">
        <v>740</v>
      </c>
      <c r="H607" s="366" t="s">
        <v>34</v>
      </c>
      <c r="I607" s="366" t="s">
        <v>1306</v>
      </c>
      <c r="J607" s="366"/>
      <c r="K607" s="367" t="s">
        <v>48</v>
      </c>
      <c r="L607" s="368"/>
      <c r="M607" s="368" t="s">
        <v>34</v>
      </c>
      <c r="N607" s="367">
        <v>417122</v>
      </c>
      <c r="O607" s="367" t="s">
        <v>1323</v>
      </c>
      <c r="P607" s="371">
        <v>42230</v>
      </c>
      <c r="Q607" s="372">
        <v>28344597.379999999</v>
      </c>
      <c r="R607" s="372">
        <v>27403483.957698416</v>
      </c>
      <c r="S607" s="367">
        <v>361</v>
      </c>
      <c r="T607" s="369">
        <v>9.5030492086422225E-2</v>
      </c>
      <c r="U607" s="369">
        <v>1.2284777193826291</v>
      </c>
      <c r="V607" s="369">
        <v>0.13543475425673268</v>
      </c>
      <c r="W607" s="369">
        <v>1.3277134496836929</v>
      </c>
      <c r="X607" s="369">
        <v>0.3626374639238148</v>
      </c>
      <c r="Y607" s="369">
        <v>2.7499457658553981</v>
      </c>
      <c r="Z607" s="369">
        <v>0.60088515399541276</v>
      </c>
      <c r="AA607" s="369">
        <v>3.4156260152239168</v>
      </c>
      <c r="AB607" s="369">
        <v>5.0084351505620156E-2</v>
      </c>
      <c r="AC607" s="373">
        <v>0.62186450106745217</v>
      </c>
      <c r="AD607" s="575">
        <v>0</v>
      </c>
      <c r="AE607" s="370" t="s">
        <v>2478</v>
      </c>
      <c r="AF607" s="370" t="s">
        <v>975</v>
      </c>
      <c r="AG607" s="374" t="s">
        <v>975</v>
      </c>
      <c r="AH607" s="374" t="s">
        <v>2318</v>
      </c>
      <c r="AI607" s="374">
        <v>1000</v>
      </c>
      <c r="AJ607" s="374">
        <v>1000</v>
      </c>
      <c r="AK607" s="374">
        <v>1000</v>
      </c>
      <c r="AL607" s="369">
        <v>5.0000000000000001E-3</v>
      </c>
      <c r="AM607" s="369">
        <v>0.35</v>
      </c>
      <c r="AN607" s="369" t="s">
        <v>64</v>
      </c>
      <c r="AO607" s="367" t="s">
        <v>1326</v>
      </c>
      <c r="AP607" s="370" t="s">
        <v>13</v>
      </c>
      <c r="AQ607" s="376" t="s">
        <v>700</v>
      </c>
      <c r="AR607" s="369">
        <v>1.6666666666666666E-3</v>
      </c>
      <c r="AS607" s="369">
        <v>1.6666666666666666E-3</v>
      </c>
      <c r="AT607" s="369"/>
      <c r="AX607" s="711"/>
      <c r="AY607" s="712"/>
      <c r="AZ607" s="712"/>
      <c r="BA607" s="712"/>
      <c r="BB607" s="713"/>
      <c r="BC607" s="712"/>
      <c r="BD607" s="712"/>
      <c r="BE607" s="712"/>
      <c r="BF607" s="712"/>
      <c r="BG607" s="713"/>
      <c r="BH607" s="713"/>
      <c r="BI607" s="714"/>
      <c r="BJ607" s="714"/>
      <c r="BK607" s="714"/>
      <c r="BL607" s="713"/>
      <c r="BM607" s="713"/>
      <c r="BN607" s="713"/>
      <c r="BO607" s="713"/>
      <c r="BP607" s="713"/>
      <c r="BQ607" s="713"/>
      <c r="BR607" s="713"/>
      <c r="BS607" s="713"/>
      <c r="BT607" s="716"/>
      <c r="BU607" s="717"/>
      <c r="BV607" s="715"/>
      <c r="BW607" s="718"/>
    </row>
    <row r="608" spans="2:75" ht="15.75" customHeight="1">
      <c r="B608" s="363" t="s">
        <v>976</v>
      </c>
      <c r="C608" s="364">
        <v>7317588000150</v>
      </c>
      <c r="D608" s="365" t="s">
        <v>14</v>
      </c>
      <c r="E608" s="365" t="s">
        <v>607</v>
      </c>
      <c r="F608" s="365"/>
      <c r="G608" s="366"/>
      <c r="H608" s="366" t="s">
        <v>34</v>
      </c>
      <c r="I608" s="366" t="s">
        <v>34</v>
      </c>
      <c r="J608" s="366" t="s">
        <v>608</v>
      </c>
      <c r="K608" s="367" t="s">
        <v>48</v>
      </c>
      <c r="L608" s="368"/>
      <c r="M608" s="368" t="s">
        <v>34</v>
      </c>
      <c r="N608" s="367">
        <v>323950</v>
      </c>
      <c r="O608" s="367" t="s">
        <v>1323</v>
      </c>
      <c r="P608" s="371">
        <v>41145</v>
      </c>
      <c r="Q608" s="372">
        <v>285237160.08999997</v>
      </c>
      <c r="R608" s="372">
        <v>357984434.92186469</v>
      </c>
      <c r="S608" s="367">
        <v>61</v>
      </c>
      <c r="T608" s="369">
        <v>-0.1265348690764071</v>
      </c>
      <c r="U608" s="369">
        <v>-1.635740949799563</v>
      </c>
      <c r="V608" s="369">
        <v>-0.24594664543922684</v>
      </c>
      <c r="W608" s="369">
        <v>-2.4110995057829832</v>
      </c>
      <c r="X608" s="369">
        <v>-0.15468411966263962</v>
      </c>
      <c r="Y608" s="369">
        <v>-1.1729977794040349</v>
      </c>
      <c r="Z608" s="369">
        <v>5.3997348987493643E-2</v>
      </c>
      <c r="AA608" s="369">
        <v>0.30693843695165768</v>
      </c>
      <c r="AB608" s="369">
        <v>0.25938507450878401</v>
      </c>
      <c r="AC608" s="373">
        <v>-1.332796896120785</v>
      </c>
      <c r="AD608" s="575">
        <v>28767201000138</v>
      </c>
      <c r="AE608" s="370" t="s">
        <v>2479</v>
      </c>
      <c r="AF608" s="370" t="s">
        <v>2326</v>
      </c>
      <c r="AG608" s="374" t="s">
        <v>1459</v>
      </c>
      <c r="AH608" s="374" t="s">
        <v>2318</v>
      </c>
      <c r="AI608" s="374">
        <v>1000</v>
      </c>
      <c r="AJ608" s="374">
        <v>100</v>
      </c>
      <c r="AK608" s="374">
        <v>1000</v>
      </c>
      <c r="AL608" s="369">
        <v>1.9400000000000001E-2</v>
      </c>
      <c r="AM608" s="369">
        <v>0.2</v>
      </c>
      <c r="AN608" s="369" t="s">
        <v>2349</v>
      </c>
      <c r="AO608" s="367" t="s">
        <v>1326</v>
      </c>
      <c r="AP608" s="370" t="s">
        <v>718</v>
      </c>
      <c r="AQ608" s="376" t="s">
        <v>661</v>
      </c>
      <c r="AR608" s="369">
        <v>5.8199999999999997E-3</v>
      </c>
      <c r="AS608" s="369">
        <v>5.8199999999999997E-3</v>
      </c>
      <c r="AT608" s="369"/>
      <c r="AX608" s="711"/>
      <c r="AY608" s="712"/>
      <c r="AZ608" s="712"/>
      <c r="BA608" s="712"/>
      <c r="BB608" s="713"/>
      <c r="BC608" s="712"/>
      <c r="BD608" s="712"/>
      <c r="BE608" s="712"/>
      <c r="BF608" s="712"/>
      <c r="BG608" s="713"/>
      <c r="BH608" s="713"/>
      <c r="BI608" s="714"/>
      <c r="BJ608" s="714"/>
      <c r="BK608" s="714"/>
      <c r="BL608" s="713"/>
      <c r="BM608" s="713"/>
      <c r="BN608" s="713"/>
      <c r="BO608" s="713"/>
      <c r="BP608" s="713"/>
      <c r="BQ608" s="713"/>
      <c r="BR608" s="713"/>
      <c r="BS608" s="713"/>
      <c r="BT608" s="716"/>
      <c r="BU608" s="717"/>
      <c r="BV608" s="715"/>
      <c r="BW608" s="718"/>
    </row>
    <row r="609" spans="2:75" ht="15.75" customHeight="1">
      <c r="B609" s="363" t="s">
        <v>977</v>
      </c>
      <c r="C609" s="364">
        <v>22662135000155</v>
      </c>
      <c r="D609" s="365" t="s">
        <v>14</v>
      </c>
      <c r="E609" s="365" t="s">
        <v>607</v>
      </c>
      <c r="F609" s="365"/>
      <c r="G609" s="366"/>
      <c r="H609" s="366" t="s">
        <v>34</v>
      </c>
      <c r="I609" s="366" t="s">
        <v>34</v>
      </c>
      <c r="J609" s="366" t="s">
        <v>608</v>
      </c>
      <c r="K609" s="367" t="s">
        <v>48</v>
      </c>
      <c r="L609" s="368"/>
      <c r="M609" s="368" t="s">
        <v>34</v>
      </c>
      <c r="N609" s="367">
        <v>407496</v>
      </c>
      <c r="O609" s="367" t="s">
        <v>1323</v>
      </c>
      <c r="P609" s="371">
        <v>42311</v>
      </c>
      <c r="Q609" s="372">
        <v>401693093.39999998</v>
      </c>
      <c r="R609" s="372">
        <v>444879007.71825415</v>
      </c>
      <c r="S609" s="367">
        <v>62</v>
      </c>
      <c r="T609" s="369">
        <v>-0.11552435913012138</v>
      </c>
      <c r="U609" s="369">
        <v>-1.4934059386775336</v>
      </c>
      <c r="V609" s="369">
        <v>-0.2377067672924027</v>
      </c>
      <c r="W609" s="369">
        <v>-2.3303211479727368</v>
      </c>
      <c r="X609" s="369">
        <v>-0.15797201661969218</v>
      </c>
      <c r="Y609" s="369">
        <v>-1.1979304993105335</v>
      </c>
      <c r="Z609" s="369">
        <v>8.1130989629599082E-2</v>
      </c>
      <c r="AA609" s="369">
        <v>0.46117484676919801</v>
      </c>
      <c r="AB609" s="369">
        <v>0.25914839652916127</v>
      </c>
      <c r="AC609" s="373">
        <v>-1.2923486445454688</v>
      </c>
      <c r="AD609" s="575">
        <v>35939458000195</v>
      </c>
      <c r="AE609" s="370" t="s">
        <v>2479</v>
      </c>
      <c r="AF609" s="370" t="s">
        <v>2326</v>
      </c>
      <c r="AG609" s="374" t="s">
        <v>1459</v>
      </c>
      <c r="AH609" s="374" t="s">
        <v>2321</v>
      </c>
      <c r="AI609" s="374">
        <v>1000</v>
      </c>
      <c r="AJ609" s="374">
        <v>100</v>
      </c>
      <c r="AK609" s="374">
        <v>1000</v>
      </c>
      <c r="AL609" s="369">
        <v>1.9400000000000001E-2</v>
      </c>
      <c r="AM609" s="369">
        <v>0.2</v>
      </c>
      <c r="AN609" s="369" t="s">
        <v>668</v>
      </c>
      <c r="AO609" s="367" t="s">
        <v>1326</v>
      </c>
      <c r="AP609" s="370" t="s">
        <v>718</v>
      </c>
      <c r="AQ609" s="376" t="s">
        <v>661</v>
      </c>
      <c r="AR609" s="369">
        <v>4.0000000000000001E-3</v>
      </c>
      <c r="AS609" s="369">
        <v>4.0000000000000001E-3</v>
      </c>
      <c r="AT609" s="369"/>
      <c r="AX609" s="711"/>
      <c r="AY609" s="712"/>
      <c r="AZ609" s="712"/>
      <c r="BA609" s="712"/>
      <c r="BB609" s="713"/>
      <c r="BC609" s="712"/>
      <c r="BD609" s="712"/>
      <c r="BE609" s="712"/>
      <c r="BF609" s="712"/>
      <c r="BG609" s="713"/>
      <c r="BH609" s="713"/>
      <c r="BI609" s="714"/>
      <c r="BJ609" s="714"/>
      <c r="BK609" s="714"/>
      <c r="BL609" s="713"/>
      <c r="BM609" s="713"/>
      <c r="BN609" s="713"/>
      <c r="BO609" s="713"/>
      <c r="BP609" s="713"/>
      <c r="BQ609" s="713"/>
      <c r="BR609" s="713"/>
      <c r="BS609" s="713"/>
      <c r="BT609" s="716"/>
      <c r="BU609" s="717"/>
      <c r="BV609" s="715"/>
      <c r="BW609" s="718"/>
    </row>
    <row r="610" spans="2:75" ht="15.75" customHeight="1">
      <c r="B610" s="363" t="s">
        <v>518</v>
      </c>
      <c r="C610" s="364">
        <v>27500576000174</v>
      </c>
      <c r="D610" s="365" t="s">
        <v>11</v>
      </c>
      <c r="E610" s="365" t="s">
        <v>620</v>
      </c>
      <c r="F610" s="365" t="s">
        <v>687</v>
      </c>
      <c r="G610" s="366" t="s">
        <v>740</v>
      </c>
      <c r="H610" s="366" t="s">
        <v>34</v>
      </c>
      <c r="I610" s="366" t="s">
        <v>1321</v>
      </c>
      <c r="J610" s="366" t="s">
        <v>608</v>
      </c>
      <c r="K610" s="367" t="s">
        <v>48</v>
      </c>
      <c r="L610" s="368"/>
      <c r="M610" s="368" t="s">
        <v>34</v>
      </c>
      <c r="N610" s="367">
        <v>458406</v>
      </c>
      <c r="O610" s="367" t="s">
        <v>1323</v>
      </c>
      <c r="P610" s="371">
        <v>43109</v>
      </c>
      <c r="Q610" s="372">
        <v>323711437.73000002</v>
      </c>
      <c r="R610" s="372">
        <v>288832276.99718255</v>
      </c>
      <c r="S610" s="367">
        <v>270</v>
      </c>
      <c r="T610" s="369">
        <v>0.10414106466887363</v>
      </c>
      <c r="U610" s="369">
        <v>1.3462518693699983</v>
      </c>
      <c r="V610" s="369">
        <v>0.14248647371165757</v>
      </c>
      <c r="W610" s="369">
        <v>1.3968438794251747</v>
      </c>
      <c r="X610" s="369">
        <v>0.20450480501390444</v>
      </c>
      <c r="Y610" s="369">
        <v>1.5507970868757732</v>
      </c>
      <c r="Z610" s="369">
        <v>0.27096020750607264</v>
      </c>
      <c r="AA610" s="369">
        <v>1.5402256615833745</v>
      </c>
      <c r="AB610" s="369">
        <v>3.4582688338758443E-3</v>
      </c>
      <c r="AC610" s="373">
        <v>10.437620917766653</v>
      </c>
      <c r="AD610" s="575">
        <v>0</v>
      </c>
      <c r="AE610" s="370" t="s">
        <v>2480</v>
      </c>
      <c r="AF610" s="370" t="s">
        <v>2481</v>
      </c>
      <c r="AG610" s="374" t="s">
        <v>1460</v>
      </c>
      <c r="AH610" s="374" t="s">
        <v>728</v>
      </c>
      <c r="AI610" s="374">
        <v>1000</v>
      </c>
      <c r="AJ610" s="374">
        <v>1000</v>
      </c>
      <c r="AK610" s="374">
        <v>1000</v>
      </c>
      <c r="AL610" s="369">
        <v>1.1000000000000001E-3</v>
      </c>
      <c r="AM610" s="369">
        <v>0.2</v>
      </c>
      <c r="AN610" s="369" t="s">
        <v>64</v>
      </c>
      <c r="AO610" s="367" t="s">
        <v>1326</v>
      </c>
      <c r="AP610" s="370" t="s">
        <v>13</v>
      </c>
      <c r="AQ610" s="376" t="s">
        <v>670</v>
      </c>
      <c r="AR610" s="369">
        <v>3.8800000000000002E-3</v>
      </c>
      <c r="AS610" s="369">
        <v>3.8800000000000002E-3</v>
      </c>
      <c r="AT610" s="369"/>
      <c r="AX610" s="711"/>
      <c r="AY610" s="712"/>
      <c r="AZ610" s="712"/>
      <c r="BA610" s="712"/>
      <c r="BB610" s="713"/>
      <c r="BC610" s="712"/>
      <c r="BD610" s="712"/>
      <c r="BE610" s="712"/>
      <c r="BF610" s="712"/>
      <c r="BG610" s="713"/>
      <c r="BH610" s="713"/>
      <c r="BI610" s="714"/>
      <c r="BJ610" s="714"/>
      <c r="BK610" s="714"/>
      <c r="BL610" s="713"/>
      <c r="BM610" s="713"/>
      <c r="BN610" s="713"/>
      <c r="BO610" s="713"/>
      <c r="BP610" s="713"/>
      <c r="BQ610" s="713"/>
      <c r="BR610" s="713"/>
      <c r="BS610" s="713"/>
      <c r="BT610" s="716"/>
      <c r="BU610" s="717"/>
      <c r="BV610" s="715"/>
      <c r="BW610" s="718"/>
    </row>
    <row r="611" spans="2:75" ht="15.75" customHeight="1">
      <c r="B611" s="363" t="s">
        <v>528</v>
      </c>
      <c r="C611" s="364">
        <v>27500387000100</v>
      </c>
      <c r="D611" s="365" t="s">
        <v>13</v>
      </c>
      <c r="E611" s="365" t="s">
        <v>616</v>
      </c>
      <c r="F611" s="365" t="s">
        <v>619</v>
      </c>
      <c r="G611" s="366" t="s">
        <v>34</v>
      </c>
      <c r="H611" s="366" t="s">
        <v>1340</v>
      </c>
      <c r="I611" s="366" t="s">
        <v>34</v>
      </c>
      <c r="J611" s="366" t="s">
        <v>611</v>
      </c>
      <c r="K611" s="367" t="s">
        <v>48</v>
      </c>
      <c r="L611" s="368"/>
      <c r="M611" s="368" t="s">
        <v>1421</v>
      </c>
      <c r="N611" s="367">
        <v>443311</v>
      </c>
      <c r="O611" s="367" t="s">
        <v>1323</v>
      </c>
      <c r="P611" s="371">
        <v>42886</v>
      </c>
      <c r="Q611" s="372">
        <v>35752537.539999999</v>
      </c>
      <c r="R611" s="372">
        <v>27092421.406111117</v>
      </c>
      <c r="S611" s="367">
        <v>30</v>
      </c>
      <c r="T611" s="369">
        <v>0.11350999590294064</v>
      </c>
      <c r="U611" s="369">
        <v>1.4673658720735978</v>
      </c>
      <c r="V611" s="369">
        <v>0.13325075646313445</v>
      </c>
      <c r="W611" s="369">
        <v>1.3063029685959278</v>
      </c>
      <c r="X611" s="369">
        <v>0.27277960605910923</v>
      </c>
      <c r="Y611" s="369">
        <v>2.0685373060394632</v>
      </c>
      <c r="Z611" s="369">
        <v>0.28896674041527293</v>
      </c>
      <c r="AA611" s="369">
        <v>1.6425806321458851</v>
      </c>
      <c r="AB611" s="369">
        <v>8.113872675988841E-2</v>
      </c>
      <c r="AC611" s="373">
        <v>0.3851267910746311</v>
      </c>
      <c r="AD611" s="575">
        <v>0</v>
      </c>
      <c r="AE611" s="370" t="s">
        <v>2480</v>
      </c>
      <c r="AF611" s="370" t="s">
        <v>978</v>
      </c>
      <c r="AG611" s="374" t="s">
        <v>978</v>
      </c>
      <c r="AH611" s="374" t="s">
        <v>2321</v>
      </c>
      <c r="AI611" s="374">
        <v>5000</v>
      </c>
      <c r="AJ611" s="374">
        <v>5000</v>
      </c>
      <c r="AK611" s="374">
        <v>5000</v>
      </c>
      <c r="AL611" s="369">
        <v>1.106E-2</v>
      </c>
      <c r="AM611" s="369">
        <v>0.2</v>
      </c>
      <c r="AN611" s="369" t="s">
        <v>64</v>
      </c>
      <c r="AO611" s="367" t="s">
        <v>1326</v>
      </c>
      <c r="AP611" s="370" t="s">
        <v>13</v>
      </c>
      <c r="AQ611" s="376" t="s">
        <v>670</v>
      </c>
      <c r="AR611" s="369">
        <v>2.2200000000000002E-3</v>
      </c>
      <c r="AS611" s="369">
        <v>2.2200000000000002E-3</v>
      </c>
      <c r="AT611" s="369"/>
      <c r="AX611" s="711"/>
      <c r="AY611" s="712"/>
      <c r="AZ611" s="712"/>
      <c r="BA611" s="712"/>
      <c r="BB611" s="713"/>
      <c r="BC611" s="712"/>
      <c r="BD611" s="712"/>
      <c r="BE611" s="712"/>
      <c r="BF611" s="712"/>
      <c r="BG611" s="713"/>
      <c r="BH611" s="713"/>
      <c r="BI611" s="714"/>
      <c r="BJ611" s="714"/>
      <c r="BK611" s="714"/>
      <c r="BL611" s="713"/>
      <c r="BM611" s="713"/>
      <c r="BN611" s="713"/>
      <c r="BO611" s="713"/>
      <c r="BP611" s="713"/>
      <c r="BQ611" s="713"/>
      <c r="BR611" s="713"/>
      <c r="BS611" s="713"/>
      <c r="BT611" s="716"/>
      <c r="BU611" s="717"/>
      <c r="BV611" s="715"/>
      <c r="BW611" s="718"/>
    </row>
    <row r="612" spans="2:75" ht="15.75" customHeight="1">
      <c r="B612" s="363" t="s">
        <v>487</v>
      </c>
      <c r="C612" s="364">
        <v>34867354000150</v>
      </c>
      <c r="D612" s="365" t="s">
        <v>11</v>
      </c>
      <c r="E612" s="365" t="s">
        <v>620</v>
      </c>
      <c r="F612" s="365" t="s">
        <v>687</v>
      </c>
      <c r="G612" s="366" t="s">
        <v>740</v>
      </c>
      <c r="H612" s="366" t="s">
        <v>34</v>
      </c>
      <c r="I612" s="366" t="s">
        <v>1321</v>
      </c>
      <c r="J612" s="366" t="s">
        <v>608</v>
      </c>
      <c r="K612" s="367" t="s">
        <v>48</v>
      </c>
      <c r="L612" s="368"/>
      <c r="M612" s="368" t="s">
        <v>34</v>
      </c>
      <c r="N612" s="367">
        <v>523453</v>
      </c>
      <c r="O612" s="367" t="s">
        <v>1323</v>
      </c>
      <c r="P612" s="371">
        <v>43844</v>
      </c>
      <c r="Q612" s="372">
        <v>339925921.83999997</v>
      </c>
      <c r="R612" s="372">
        <v>184075942.26718265</v>
      </c>
      <c r="S612" s="367">
        <v>0</v>
      </c>
      <c r="T612" s="369">
        <v>0.13496956904973101</v>
      </c>
      <c r="U612" s="369">
        <v>1.7447779626510007</v>
      </c>
      <c r="V612" s="369">
        <v>0.16500565453311955</v>
      </c>
      <c r="W612" s="369">
        <v>1.6176071496551854</v>
      </c>
      <c r="X612" s="369">
        <v>0.26727721280994565</v>
      </c>
      <c r="Y612" s="369">
        <v>2.0268116584632723</v>
      </c>
      <c r="Z612" s="369" t="s">
        <v>1424</v>
      </c>
      <c r="AA612" s="369" t="s">
        <v>1424</v>
      </c>
      <c r="AB612" s="369">
        <v>0.11555699566124844</v>
      </c>
      <c r="AC612" s="373">
        <v>0.53869449052346408</v>
      </c>
      <c r="AD612" s="575">
        <v>0</v>
      </c>
      <c r="AE612" s="370" t="s">
        <v>2480</v>
      </c>
      <c r="AF612" s="370" t="s">
        <v>978</v>
      </c>
      <c r="AG612" s="374" t="s">
        <v>978</v>
      </c>
      <c r="AH612" s="374" t="s">
        <v>728</v>
      </c>
      <c r="AI612" s="374">
        <v>1000</v>
      </c>
      <c r="AJ612" s="374">
        <v>1000</v>
      </c>
      <c r="AK612" s="374">
        <v>1000</v>
      </c>
      <c r="AL612" s="369">
        <v>3.0000000000000001E-5</v>
      </c>
      <c r="AM612" s="369">
        <v>0.3</v>
      </c>
      <c r="AN612" s="369" t="s">
        <v>64</v>
      </c>
      <c r="AO612" s="367" t="s">
        <v>1326</v>
      </c>
      <c r="AP612" s="370" t="s">
        <v>13</v>
      </c>
      <c r="AQ612" s="376" t="s">
        <v>681</v>
      </c>
      <c r="AR612" s="369">
        <v>2E-3</v>
      </c>
      <c r="AS612" s="369">
        <v>2E-3</v>
      </c>
      <c r="AT612" s="369"/>
      <c r="AW612" s="711"/>
      <c r="AX612" s="711"/>
      <c r="AY612" s="712"/>
      <c r="AZ612" s="712"/>
      <c r="BA612" s="712"/>
      <c r="BB612" s="713"/>
      <c r="BC612" s="712"/>
      <c r="BD612" s="712"/>
      <c r="BE612" s="712"/>
      <c r="BF612" s="712"/>
      <c r="BG612" s="713"/>
      <c r="BH612" s="713"/>
      <c r="BI612" s="714"/>
      <c r="BJ612" s="714"/>
      <c r="BK612" s="714"/>
      <c r="BL612" s="218"/>
      <c r="BM612" s="713"/>
      <c r="BN612" s="713"/>
      <c r="BO612" s="713"/>
      <c r="BP612" s="713"/>
      <c r="BQ612" s="713"/>
      <c r="BR612" s="713"/>
      <c r="BS612" s="713"/>
      <c r="BT612" s="716"/>
      <c r="BU612" s="717"/>
      <c r="BV612" s="715"/>
      <c r="BW612" s="718"/>
    </row>
    <row r="613" spans="2:75" ht="15.75" customHeight="1">
      <c r="B613" s="363" t="s">
        <v>488</v>
      </c>
      <c r="C613" s="364">
        <v>37121216000115</v>
      </c>
      <c r="D613" s="365" t="s">
        <v>11</v>
      </c>
      <c r="E613" s="365" t="s">
        <v>620</v>
      </c>
      <c r="F613" s="365" t="s">
        <v>687</v>
      </c>
      <c r="G613" s="366" t="s">
        <v>740</v>
      </c>
      <c r="H613" s="366" t="s">
        <v>34</v>
      </c>
      <c r="I613" s="366" t="s">
        <v>1321</v>
      </c>
      <c r="J613" s="366" t="s">
        <v>608</v>
      </c>
      <c r="K613" s="367" t="s">
        <v>48</v>
      </c>
      <c r="L613" s="368"/>
      <c r="M613" s="368" t="s">
        <v>34</v>
      </c>
      <c r="N613" s="367">
        <v>553174</v>
      </c>
      <c r="O613" s="367" t="s">
        <v>1323</v>
      </c>
      <c r="P613" s="371">
        <v>44056</v>
      </c>
      <c r="Q613" s="372">
        <v>115565999.5</v>
      </c>
      <c r="R613" s="372">
        <v>89882909.21047622</v>
      </c>
      <c r="S613" s="367">
        <v>32</v>
      </c>
      <c r="T613" s="369">
        <v>0.14110679938666881</v>
      </c>
      <c r="U613" s="369">
        <v>1.8241151370896087</v>
      </c>
      <c r="V613" s="369">
        <v>0.19950011417450297</v>
      </c>
      <c r="W613" s="369">
        <v>1.9557681944828602</v>
      </c>
      <c r="X613" s="369">
        <v>0.38028944560909794</v>
      </c>
      <c r="Y613" s="369">
        <v>2.8838039496436001</v>
      </c>
      <c r="Z613" s="369" t="s">
        <v>1424</v>
      </c>
      <c r="AA613" s="369" t="s">
        <v>1424</v>
      </c>
      <c r="AB613" s="369">
        <v>5.3146218911845684E-2</v>
      </c>
      <c r="AC613" s="373">
        <v>1.6219590729359978</v>
      </c>
      <c r="AD613" s="575">
        <v>0</v>
      </c>
      <c r="AE613" s="370" t="s">
        <v>2480</v>
      </c>
      <c r="AF613" s="370" t="s">
        <v>930</v>
      </c>
      <c r="AG613" s="374" t="s">
        <v>930</v>
      </c>
      <c r="AH613" s="374" t="s">
        <v>728</v>
      </c>
      <c r="AI613" s="374">
        <v>1000</v>
      </c>
      <c r="AJ613" s="374">
        <v>0</v>
      </c>
      <c r="AK613" s="374">
        <v>0</v>
      </c>
      <c r="AL613" s="369">
        <v>0.01</v>
      </c>
      <c r="AM613" s="369">
        <v>0.3</v>
      </c>
      <c r="AN613" s="369" t="s">
        <v>64</v>
      </c>
      <c r="AO613" s="367" t="s">
        <v>1326</v>
      </c>
      <c r="AP613" s="370" t="s">
        <v>13</v>
      </c>
      <c r="AQ613" s="376" t="s">
        <v>681</v>
      </c>
      <c r="AR613" s="369">
        <v>1.6666666666666666E-3</v>
      </c>
      <c r="AS613" s="369">
        <v>1.6666666666666666E-3</v>
      </c>
      <c r="AT613" s="369"/>
      <c r="AW613" s="711"/>
      <c r="AX613" s="711"/>
      <c r="AY613" s="712"/>
      <c r="AZ613" s="712"/>
      <c r="BA613" s="712"/>
      <c r="BB613" s="713"/>
      <c r="BC613" s="712"/>
      <c r="BD613" s="712"/>
      <c r="BE613" s="712"/>
      <c r="BF613" s="712"/>
      <c r="BG613" s="713"/>
      <c r="BH613" s="713"/>
      <c r="BI613" s="714"/>
      <c r="BJ613" s="714"/>
      <c r="BK613" s="714"/>
      <c r="BL613" s="218"/>
      <c r="BM613" s="713"/>
      <c r="BN613" s="713"/>
      <c r="BO613" s="713"/>
      <c r="BP613" s="713"/>
      <c r="BQ613" s="713"/>
      <c r="BR613" s="713"/>
      <c r="BS613" s="713"/>
      <c r="BT613" s="716"/>
      <c r="BU613" s="717"/>
      <c r="BV613" s="715"/>
      <c r="BW613" s="718"/>
    </row>
    <row r="614" spans="2:75" ht="15.75" customHeight="1">
      <c r="B614" s="363" t="s">
        <v>225</v>
      </c>
      <c r="C614" s="364">
        <v>6170653000103</v>
      </c>
      <c r="D614" s="365" t="s">
        <v>13</v>
      </c>
      <c r="E614" s="365" t="s">
        <v>615</v>
      </c>
      <c r="F614" s="365" t="s">
        <v>619</v>
      </c>
      <c r="G614" s="366" t="s">
        <v>34</v>
      </c>
      <c r="H614" s="366" t="s">
        <v>1340</v>
      </c>
      <c r="I614" s="366" t="s">
        <v>34</v>
      </c>
      <c r="J614" s="366"/>
      <c r="K614" s="367" t="s">
        <v>48</v>
      </c>
      <c r="L614" s="368"/>
      <c r="M614" s="368" t="s">
        <v>34</v>
      </c>
      <c r="N614" s="367">
        <v>132500</v>
      </c>
      <c r="O614" s="367" t="s">
        <v>1326</v>
      </c>
      <c r="P614" s="371">
        <v>38279</v>
      </c>
      <c r="Q614" s="372">
        <v>16354400.18</v>
      </c>
      <c r="R614" s="372">
        <v>23583605.828492075</v>
      </c>
      <c r="S614" s="367">
        <v>30</v>
      </c>
      <c r="T614" s="369">
        <v>-5.8670249081657522E-2</v>
      </c>
      <c r="U614" s="369">
        <v>-0.7584417612180645</v>
      </c>
      <c r="V614" s="369">
        <v>-9.5850595688133255E-2</v>
      </c>
      <c r="W614" s="369">
        <v>-0.93965633676336735</v>
      </c>
      <c r="X614" s="369">
        <v>-1.7311860986642058E-2</v>
      </c>
      <c r="Y614" s="369">
        <v>-0.13127898674389335</v>
      </c>
      <c r="Z614" s="369">
        <v>0.15744126749386389</v>
      </c>
      <c r="AA614" s="369">
        <v>0.89494720504606518</v>
      </c>
      <c r="AB614" s="369">
        <v>0.10218916153230279</v>
      </c>
      <c r="AC614" s="373">
        <v>-1.8856639504643267</v>
      </c>
      <c r="AD614" s="575">
        <v>0</v>
      </c>
      <c r="AE614" s="370" t="s">
        <v>2472</v>
      </c>
      <c r="AF614" s="370" t="s">
        <v>2326</v>
      </c>
      <c r="AG614" s="374" t="s">
        <v>1459</v>
      </c>
      <c r="AH614" s="374" t="s">
        <v>2321</v>
      </c>
      <c r="AI614" s="374">
        <v>5000</v>
      </c>
      <c r="AJ614" s="374">
        <v>1000</v>
      </c>
      <c r="AK614" s="374">
        <v>5000</v>
      </c>
      <c r="AL614" s="369">
        <v>0.02</v>
      </c>
      <c r="AM614" s="369">
        <v>0.2</v>
      </c>
      <c r="AN614" s="369" t="s">
        <v>64</v>
      </c>
      <c r="AO614" s="367" t="s">
        <v>1326</v>
      </c>
      <c r="AP614" s="370" t="s">
        <v>13</v>
      </c>
      <c r="AQ614" s="376" t="s">
        <v>676</v>
      </c>
      <c r="AR614" s="369">
        <v>5.3333333333333332E-3</v>
      </c>
      <c r="AS614" s="369">
        <v>5.3333333333333332E-3</v>
      </c>
      <c r="AT614" s="369"/>
      <c r="AW614" s="711"/>
      <c r="AX614" s="711"/>
      <c r="AY614" s="712"/>
      <c r="AZ614" s="712"/>
      <c r="BA614" s="712"/>
      <c r="BB614" s="713"/>
      <c r="BC614" s="712"/>
      <c r="BD614" s="712"/>
      <c r="BE614" s="712"/>
      <c r="BF614" s="712"/>
      <c r="BG614" s="713"/>
      <c r="BH614" s="713"/>
      <c r="BI614" s="714"/>
      <c r="BJ614" s="714"/>
      <c r="BK614" s="714"/>
      <c r="BL614" s="218"/>
      <c r="BM614" s="713"/>
      <c r="BN614" s="713"/>
      <c r="BO614" s="713"/>
      <c r="BP614" s="713"/>
      <c r="BQ614" s="713"/>
      <c r="BR614" s="713"/>
      <c r="BS614" s="713"/>
      <c r="BT614" s="716"/>
      <c r="BU614" s="717"/>
      <c r="BV614" s="715"/>
      <c r="BW614" s="718"/>
    </row>
    <row r="615" spans="2:75" ht="15.75" customHeight="1">
      <c r="B615" s="363" t="s">
        <v>226</v>
      </c>
      <c r="C615" s="364">
        <v>37069950000182</v>
      </c>
      <c r="D615" s="365" t="s">
        <v>14</v>
      </c>
      <c r="E615" s="365" t="s">
        <v>607</v>
      </c>
      <c r="F615" s="365"/>
      <c r="G615" s="366"/>
      <c r="H615" s="366" t="s">
        <v>34</v>
      </c>
      <c r="I615" s="366" t="s">
        <v>34</v>
      </c>
      <c r="J615" s="366" t="s">
        <v>608</v>
      </c>
      <c r="K615" s="367" t="s">
        <v>48</v>
      </c>
      <c r="L615" s="368"/>
      <c r="M615" s="368" t="s">
        <v>1421</v>
      </c>
      <c r="N615" s="367">
        <v>545661</v>
      </c>
      <c r="O615" s="367" t="s">
        <v>1323</v>
      </c>
      <c r="P615" s="371">
        <v>44046</v>
      </c>
      <c r="Q615" s="372">
        <v>1450139.48</v>
      </c>
      <c r="R615" s="372">
        <v>1452597.9788095229</v>
      </c>
      <c r="S615" s="367">
        <v>32</v>
      </c>
      <c r="T615" s="369">
        <v>-4.0105910200296413E-2</v>
      </c>
      <c r="U615" s="369">
        <v>-0.51845692908565022</v>
      </c>
      <c r="V615" s="369">
        <v>-0.17255444796656227</v>
      </c>
      <c r="W615" s="369">
        <v>-1.6916105664699472</v>
      </c>
      <c r="X615" s="369">
        <v>-8.304329350030859E-2</v>
      </c>
      <c r="Y615" s="369">
        <v>-0.62973238030320278</v>
      </c>
      <c r="Z615" s="369" t="s">
        <v>1424</v>
      </c>
      <c r="AA615" s="369" t="s">
        <v>1424</v>
      </c>
      <c r="AB615" s="369">
        <v>0.20534918846612848</v>
      </c>
      <c r="AC615" s="373">
        <v>-1.2928035334096726</v>
      </c>
      <c r="AD615" s="575">
        <v>0</v>
      </c>
      <c r="AE615" s="370" t="s">
        <v>2472</v>
      </c>
      <c r="AF615" s="370" t="s">
        <v>2326</v>
      </c>
      <c r="AG615" s="374" t="s">
        <v>1459</v>
      </c>
      <c r="AH615" s="374" t="s">
        <v>2321</v>
      </c>
      <c r="AI615" s="374">
        <v>5000</v>
      </c>
      <c r="AJ615" s="374">
        <v>1000</v>
      </c>
      <c r="AK615" s="374">
        <v>5000</v>
      </c>
      <c r="AL615" s="369">
        <v>1.4999999999999999E-2</v>
      </c>
      <c r="AM615" s="369">
        <v>0.2</v>
      </c>
      <c r="AN615" s="369" t="s">
        <v>2335</v>
      </c>
      <c r="AO615" s="367" t="s">
        <v>1326</v>
      </c>
      <c r="AP615" s="370" t="s">
        <v>13</v>
      </c>
      <c r="AQ615" s="376" t="s">
        <v>676</v>
      </c>
      <c r="AR615" s="369">
        <v>2.9999999999999996E-3</v>
      </c>
      <c r="AS615" s="369">
        <v>2.9999999999999996E-3</v>
      </c>
      <c r="AT615" s="369"/>
      <c r="AW615" s="711"/>
      <c r="AX615" s="711"/>
      <c r="AY615" s="712"/>
      <c r="AZ615" s="712"/>
      <c r="BA615" s="712"/>
      <c r="BB615" s="713"/>
      <c r="BC615" s="712"/>
      <c r="BD615" s="712"/>
      <c r="BE615" s="712"/>
      <c r="BF615" s="712"/>
      <c r="BG615" s="713"/>
      <c r="BH615" s="713"/>
      <c r="BI615" s="714"/>
      <c r="BJ615" s="714"/>
      <c r="BK615" s="714"/>
      <c r="BL615" s="218"/>
      <c r="BM615" s="713"/>
      <c r="BN615" s="713"/>
      <c r="BO615" s="713"/>
      <c r="BP615" s="713"/>
      <c r="BQ615" s="713"/>
      <c r="BR615" s="713"/>
      <c r="BS615" s="713"/>
      <c r="BT615" s="716"/>
      <c r="BU615" s="717"/>
      <c r="BV615" s="715"/>
      <c r="BW615" s="718"/>
    </row>
    <row r="616" spans="2:75" ht="15.75" customHeight="1">
      <c r="B616" s="363" t="s">
        <v>19</v>
      </c>
      <c r="C616" s="364">
        <v>37310657000165</v>
      </c>
      <c r="D616" s="365" t="s">
        <v>11</v>
      </c>
      <c r="E616" s="365" t="s">
        <v>620</v>
      </c>
      <c r="F616" s="365" t="s">
        <v>665</v>
      </c>
      <c r="G616" s="366" t="s">
        <v>740</v>
      </c>
      <c r="H616" s="366" t="s">
        <v>34</v>
      </c>
      <c r="I616" s="366"/>
      <c r="J616" s="366" t="s">
        <v>608</v>
      </c>
      <c r="K616" s="367" t="s">
        <v>48</v>
      </c>
      <c r="L616" s="368" t="s">
        <v>1341</v>
      </c>
      <c r="M616" s="368" t="s">
        <v>34</v>
      </c>
      <c r="N616" s="367">
        <v>546887</v>
      </c>
      <c r="O616" s="367" t="s">
        <v>1323</v>
      </c>
      <c r="P616" s="371">
        <v>44043</v>
      </c>
      <c r="Q616" s="372">
        <v>1208126598.1800001</v>
      </c>
      <c r="R616" s="372">
        <v>958319360.59654725</v>
      </c>
      <c r="S616" s="367">
        <v>31</v>
      </c>
      <c r="T616" s="369">
        <v>8.418814540306796E-2</v>
      </c>
      <c r="U616" s="369">
        <v>1.0883165875828502</v>
      </c>
      <c r="V616" s="369">
        <v>0.11618289351949596</v>
      </c>
      <c r="W616" s="369">
        <v>1.138980841332569</v>
      </c>
      <c r="X616" s="369">
        <v>0.20154067573080225</v>
      </c>
      <c r="Y616" s="369">
        <v>1.5283195560566538</v>
      </c>
      <c r="Z616" s="369" t="s">
        <v>1424</v>
      </c>
      <c r="AA616" s="369" t="s">
        <v>1424</v>
      </c>
      <c r="AB616" s="369">
        <v>4.9303520050811653E-3</v>
      </c>
      <c r="AC616" s="373">
        <v>2.595906998936198</v>
      </c>
      <c r="AD616" s="575">
        <v>37322048000126</v>
      </c>
      <c r="AE616" s="370" t="s">
        <v>2482</v>
      </c>
      <c r="AF616" s="370" t="s">
        <v>2323</v>
      </c>
      <c r="AG616" s="374" t="s">
        <v>721</v>
      </c>
      <c r="AH616" s="374" t="s">
        <v>2321</v>
      </c>
      <c r="AI616" s="374">
        <v>1000</v>
      </c>
      <c r="AJ616" s="374">
        <v>100</v>
      </c>
      <c r="AK616" s="374">
        <v>1000</v>
      </c>
      <c r="AL616" s="369">
        <v>7.5749999999999993E-3</v>
      </c>
      <c r="AM616" s="369">
        <v>0.2</v>
      </c>
      <c r="AN616" s="369" t="s">
        <v>64</v>
      </c>
      <c r="AO616" s="367" t="s">
        <v>1326</v>
      </c>
      <c r="AP616" s="370" t="s">
        <v>13</v>
      </c>
      <c r="AQ616" s="376" t="s">
        <v>690</v>
      </c>
      <c r="AR616" s="369">
        <v>1.5529333333333332E-3</v>
      </c>
      <c r="AS616" s="369">
        <v>1.5529333333333332E-3</v>
      </c>
      <c r="AT616" s="369"/>
      <c r="AX616" s="711"/>
      <c r="AY616" s="712"/>
      <c r="AZ616" s="712"/>
      <c r="BA616" s="712"/>
      <c r="BB616" s="713"/>
      <c r="BC616" s="712"/>
      <c r="BD616" s="712"/>
      <c r="BE616" s="712"/>
      <c r="BF616" s="712"/>
      <c r="BG616" s="713"/>
      <c r="BH616" s="713"/>
      <c r="BI616" s="714"/>
      <c r="BJ616" s="714"/>
      <c r="BK616" s="714"/>
      <c r="BL616" s="713"/>
      <c r="BM616" s="713"/>
      <c r="BN616" s="713"/>
      <c r="BO616" s="713"/>
      <c r="BP616" s="713"/>
      <c r="BQ616" s="713"/>
      <c r="BR616" s="713"/>
      <c r="BS616" s="713"/>
      <c r="BT616" s="716"/>
      <c r="BU616" s="717"/>
      <c r="BV616" s="715"/>
      <c r="BW616" s="718"/>
    </row>
    <row r="617" spans="2:75" ht="15.75" customHeight="1">
      <c r="B617" s="363" t="s">
        <v>228</v>
      </c>
      <c r="C617" s="364">
        <v>26243348000101</v>
      </c>
      <c r="D617" s="365" t="s">
        <v>14</v>
      </c>
      <c r="E617" s="365" t="s">
        <v>607</v>
      </c>
      <c r="F617" s="365"/>
      <c r="G617" s="366"/>
      <c r="H617" s="366" t="s">
        <v>34</v>
      </c>
      <c r="I617" s="366" t="s">
        <v>34</v>
      </c>
      <c r="J617" s="366" t="s">
        <v>608</v>
      </c>
      <c r="K617" s="367" t="s">
        <v>48</v>
      </c>
      <c r="L617" s="368"/>
      <c r="M617" s="368" t="s">
        <v>34</v>
      </c>
      <c r="N617" s="367">
        <v>432814</v>
      </c>
      <c r="O617" s="367" t="s">
        <v>1323</v>
      </c>
      <c r="P617" s="371">
        <v>42754</v>
      </c>
      <c r="Q617" s="372">
        <v>136698094.31</v>
      </c>
      <c r="R617" s="372">
        <v>70369151.532103211</v>
      </c>
      <c r="S617" s="367">
        <v>32</v>
      </c>
      <c r="T617" s="369">
        <v>0.15839559621264754</v>
      </c>
      <c r="U617" s="369">
        <v>2.0476107881100516</v>
      </c>
      <c r="V617" s="369">
        <v>4.9391072690208038E-3</v>
      </c>
      <c r="W617" s="369">
        <v>4.8419766303695419E-2</v>
      </c>
      <c r="X617" s="369">
        <v>0.14034325206530318</v>
      </c>
      <c r="Y617" s="369">
        <v>1.0642483752435388</v>
      </c>
      <c r="Z617" s="369">
        <v>0.22925957968549193</v>
      </c>
      <c r="AA617" s="369">
        <v>1.3031857741971187</v>
      </c>
      <c r="AB617" s="369">
        <v>0.20634978018392336</v>
      </c>
      <c r="AC617" s="373">
        <v>-0.34390493187669874</v>
      </c>
      <c r="AD617" s="575">
        <v>13396819000161</v>
      </c>
      <c r="AE617" s="370" t="s">
        <v>2482</v>
      </c>
      <c r="AF617" s="370" t="s">
        <v>2323</v>
      </c>
      <c r="AG617" s="374" t="s">
        <v>721</v>
      </c>
      <c r="AH617" s="374" t="s">
        <v>2321</v>
      </c>
      <c r="AI617" s="374">
        <v>20000</v>
      </c>
      <c r="AJ617" s="374">
        <v>10000</v>
      </c>
      <c r="AK617" s="374">
        <v>20000</v>
      </c>
      <c r="AL617" s="369">
        <v>1.9574999999999999E-2</v>
      </c>
      <c r="AM617" s="369">
        <v>0.2</v>
      </c>
      <c r="AN617" s="369" t="s">
        <v>2368</v>
      </c>
      <c r="AO617" s="367" t="s">
        <v>1326</v>
      </c>
      <c r="AP617" s="370" t="s">
        <v>718</v>
      </c>
      <c r="AQ617" s="376" t="s">
        <v>661</v>
      </c>
      <c r="AR617" s="369">
        <v>4.8937499999999997E-3</v>
      </c>
      <c r="AS617" s="369">
        <v>4.8937499999999997E-3</v>
      </c>
      <c r="AT617" s="369"/>
      <c r="AX617" s="711"/>
      <c r="AY617" s="712"/>
      <c r="AZ617" s="712"/>
      <c r="BA617" s="712"/>
      <c r="BB617" s="713"/>
      <c r="BC617" s="712"/>
      <c r="BD617" s="712"/>
      <c r="BE617" s="712"/>
      <c r="BF617" s="712"/>
      <c r="BG617" s="713"/>
      <c r="BH617" s="713"/>
      <c r="BI617" s="714"/>
      <c r="BJ617" s="714"/>
      <c r="BK617" s="714"/>
      <c r="BL617" s="713"/>
      <c r="BM617" s="713"/>
      <c r="BN617" s="713"/>
      <c r="BO617" s="713"/>
      <c r="BP617" s="713"/>
      <c r="BQ617" s="713"/>
      <c r="BR617" s="713"/>
      <c r="BS617" s="713"/>
      <c r="BT617" s="716"/>
      <c r="BU617" s="717"/>
      <c r="BV617" s="715"/>
      <c r="BW617" s="718"/>
    </row>
    <row r="618" spans="2:75" ht="15.75" customHeight="1">
      <c r="B618" s="363" t="s">
        <v>229</v>
      </c>
      <c r="C618" s="364">
        <v>13401715000106</v>
      </c>
      <c r="D618" s="365" t="s">
        <v>14</v>
      </c>
      <c r="E618" s="365" t="s">
        <v>607</v>
      </c>
      <c r="F618" s="365"/>
      <c r="G618" s="366"/>
      <c r="H618" s="366" t="s">
        <v>34</v>
      </c>
      <c r="I618" s="366" t="s">
        <v>34</v>
      </c>
      <c r="J618" s="366" t="s">
        <v>608</v>
      </c>
      <c r="K618" s="367" t="s">
        <v>48</v>
      </c>
      <c r="L618" s="368"/>
      <c r="M618" s="368" t="s">
        <v>34</v>
      </c>
      <c r="N618" s="367">
        <v>282219</v>
      </c>
      <c r="O618" s="367" t="s">
        <v>1326</v>
      </c>
      <c r="P618" s="371">
        <v>40753</v>
      </c>
      <c r="Q618" s="372">
        <v>48458102.740000002</v>
      </c>
      <c r="R618" s="372">
        <v>63771633.811071411</v>
      </c>
      <c r="S618" s="367">
        <v>3</v>
      </c>
      <c r="T618" s="369">
        <v>0.162679513486645</v>
      </c>
      <c r="U618" s="369">
        <v>2.1029898228518507</v>
      </c>
      <c r="V618" s="369">
        <v>6.5977127884668807E-3</v>
      </c>
      <c r="W618" s="369">
        <v>6.4679646332079579E-2</v>
      </c>
      <c r="X618" s="369">
        <v>0.14420580514038361</v>
      </c>
      <c r="Y618" s="369">
        <v>1.0935388168853895</v>
      </c>
      <c r="Z618" s="369">
        <v>0.23785500208241328</v>
      </c>
      <c r="AA618" s="369">
        <v>1.3520449416362712</v>
      </c>
      <c r="AB618" s="369">
        <v>0.20792887118283743</v>
      </c>
      <c r="AC618" s="373">
        <v>-0.33179371144479564</v>
      </c>
      <c r="AD618" s="575">
        <v>13396819000161</v>
      </c>
      <c r="AE618" s="370" t="s">
        <v>2482</v>
      </c>
      <c r="AF618" s="370" t="s">
        <v>2323</v>
      </c>
      <c r="AG618" s="374" t="s">
        <v>721</v>
      </c>
      <c r="AH618" s="374" t="s">
        <v>2321</v>
      </c>
      <c r="AI618" s="374">
        <v>30000</v>
      </c>
      <c r="AJ618" s="374">
        <v>10000</v>
      </c>
      <c r="AK618" s="374">
        <v>30000</v>
      </c>
      <c r="AL618" s="369">
        <v>1.9574999999999999E-2</v>
      </c>
      <c r="AM618" s="369">
        <v>0.2</v>
      </c>
      <c r="AN618" s="369" t="s">
        <v>2368</v>
      </c>
      <c r="AO618" s="367" t="s">
        <v>1326</v>
      </c>
      <c r="AP618" s="370" t="s">
        <v>718</v>
      </c>
      <c r="AQ618" s="376" t="s">
        <v>661</v>
      </c>
      <c r="AR618" s="369">
        <v>4.5022500000000002E-3</v>
      </c>
      <c r="AS618" s="369">
        <v>4.5022500000000002E-3</v>
      </c>
      <c r="AT618" s="369"/>
      <c r="AW618" s="711"/>
      <c r="AX618" s="711"/>
      <c r="AY618" s="712"/>
      <c r="AZ618" s="712"/>
      <c r="BA618" s="712"/>
      <c r="BB618" s="712"/>
      <c r="BC618" s="712"/>
      <c r="BD618" s="712"/>
      <c r="BE618" s="712"/>
      <c r="BF618" s="712"/>
      <c r="BG618" s="713"/>
      <c r="BH618" s="713"/>
      <c r="BI618" s="714"/>
      <c r="BJ618" s="714"/>
      <c r="BK618" s="714"/>
      <c r="BL618" s="218"/>
      <c r="BM618" s="713"/>
      <c r="BN618" s="713"/>
      <c r="BO618" s="713"/>
      <c r="BP618" s="713"/>
      <c r="BQ618" s="713"/>
      <c r="BR618" s="713"/>
      <c r="BS618" s="713"/>
      <c r="BT618" s="713"/>
      <c r="BU618" s="713"/>
      <c r="BV618" s="715"/>
      <c r="BW618" s="712"/>
    </row>
    <row r="619" spans="2:75" ht="15.75" customHeight="1">
      <c r="B619" s="363" t="s">
        <v>230</v>
      </c>
      <c r="C619" s="364">
        <v>12154412000165</v>
      </c>
      <c r="D619" s="365" t="s">
        <v>13</v>
      </c>
      <c r="E619" s="365" t="s">
        <v>615</v>
      </c>
      <c r="F619" s="365" t="s">
        <v>619</v>
      </c>
      <c r="G619" s="366" t="s">
        <v>34</v>
      </c>
      <c r="H619" s="366" t="s">
        <v>1339</v>
      </c>
      <c r="I619" s="366" t="s">
        <v>34</v>
      </c>
      <c r="J619" s="366" t="s">
        <v>611</v>
      </c>
      <c r="K619" s="367" t="s">
        <v>48</v>
      </c>
      <c r="L619" s="368"/>
      <c r="M619" s="368" t="s">
        <v>34</v>
      </c>
      <c r="N619" s="367">
        <v>260088</v>
      </c>
      <c r="O619" s="367" t="s">
        <v>1323</v>
      </c>
      <c r="P619" s="371">
        <v>40480</v>
      </c>
      <c r="Q619" s="372">
        <v>2273441103.48</v>
      </c>
      <c r="R619" s="372">
        <v>1715980845.0591278</v>
      </c>
      <c r="S619" s="367">
        <v>31</v>
      </c>
      <c r="T619" s="369">
        <v>0.12349120532702984</v>
      </c>
      <c r="U619" s="369">
        <v>1.5963949144449088</v>
      </c>
      <c r="V619" s="369">
        <v>0.18312933453283819</v>
      </c>
      <c r="W619" s="369">
        <v>1.795279814440883</v>
      </c>
      <c r="X619" s="369">
        <v>0.21971988420663946</v>
      </c>
      <c r="Y619" s="369">
        <v>1.6661757963739359</v>
      </c>
      <c r="Z619" s="369">
        <v>0.36851110177488455</v>
      </c>
      <c r="AA619" s="369">
        <v>2.0947365694622126</v>
      </c>
      <c r="AB619" s="369">
        <v>4.2285034075144765E-2</v>
      </c>
      <c r="AC619" s="373">
        <v>1.70174687293729</v>
      </c>
      <c r="AD619" s="575">
        <v>12124089000187</v>
      </c>
      <c r="AE619" s="370" t="s">
        <v>2482</v>
      </c>
      <c r="AF619" s="370" t="s">
        <v>2323</v>
      </c>
      <c r="AG619" s="374" t="s">
        <v>721</v>
      </c>
      <c r="AH619" s="374" t="s">
        <v>2321</v>
      </c>
      <c r="AI619" s="374">
        <v>50000</v>
      </c>
      <c r="AJ619" s="374">
        <v>10000</v>
      </c>
      <c r="AK619" s="374">
        <v>10000</v>
      </c>
      <c r="AL619" s="369">
        <v>1.9574999999999999E-2</v>
      </c>
      <c r="AM619" s="369">
        <v>0.2</v>
      </c>
      <c r="AN619" s="369" t="s">
        <v>64</v>
      </c>
      <c r="AO619" s="367" t="s">
        <v>1326</v>
      </c>
      <c r="AP619" s="370" t="s">
        <v>13</v>
      </c>
      <c r="AQ619" s="376" t="s">
        <v>666</v>
      </c>
      <c r="AR619" s="369">
        <v>4.8937499999999997E-3</v>
      </c>
      <c r="AS619" s="369">
        <v>4.8937499999999997E-3</v>
      </c>
      <c r="AT619" s="369"/>
      <c r="AW619" s="711"/>
      <c r="AX619" s="711"/>
      <c r="AY619" s="712"/>
      <c r="AZ619" s="712"/>
      <c r="BA619" s="712"/>
      <c r="BB619" s="712"/>
      <c r="BC619" s="712"/>
      <c r="BD619" s="712"/>
      <c r="BE619" s="712"/>
      <c r="BF619" s="712"/>
      <c r="BG619" s="713"/>
      <c r="BH619" s="713"/>
      <c r="BI619" s="714"/>
      <c r="BJ619" s="714"/>
      <c r="BK619" s="714"/>
      <c r="BL619" s="218"/>
      <c r="BM619" s="713"/>
      <c r="BN619" s="713"/>
      <c r="BO619" s="713"/>
      <c r="BP619" s="713"/>
      <c r="BQ619" s="713"/>
      <c r="BR619" s="713"/>
      <c r="BS619" s="713"/>
      <c r="BT619" s="713"/>
      <c r="BU619" s="713"/>
      <c r="BV619" s="715"/>
      <c r="BW619" s="712"/>
    </row>
    <row r="620" spans="2:75" ht="15.75" customHeight="1">
      <c r="B620" s="363" t="s">
        <v>41</v>
      </c>
      <c r="C620" s="364">
        <v>15799713000134</v>
      </c>
      <c r="D620" s="365" t="s">
        <v>13</v>
      </c>
      <c r="E620" s="365" t="s">
        <v>615</v>
      </c>
      <c r="F620" s="365" t="s">
        <v>619</v>
      </c>
      <c r="G620" s="366" t="s">
        <v>34</v>
      </c>
      <c r="H620" s="366" t="s">
        <v>867</v>
      </c>
      <c r="I620" s="366" t="s">
        <v>34</v>
      </c>
      <c r="J620" s="366" t="s">
        <v>611</v>
      </c>
      <c r="K620" s="367" t="s">
        <v>48</v>
      </c>
      <c r="L620" s="368" t="s">
        <v>717</v>
      </c>
      <c r="M620" s="368" t="s">
        <v>34</v>
      </c>
      <c r="N620" s="367">
        <v>320153</v>
      </c>
      <c r="O620" s="367" t="s">
        <v>1326</v>
      </c>
      <c r="P620" s="371">
        <v>41243</v>
      </c>
      <c r="Q620" s="372">
        <v>5291496714.5299997</v>
      </c>
      <c r="R620" s="372">
        <v>4797593551.9763498</v>
      </c>
      <c r="S620" s="367">
        <v>31</v>
      </c>
      <c r="T620" s="369">
        <v>0.15461213676850361</v>
      </c>
      <c r="U620" s="369">
        <v>1.9987012694148127</v>
      </c>
      <c r="V620" s="369">
        <v>0.23581554571592966</v>
      </c>
      <c r="W620" s="369">
        <v>2.3117808527789689</v>
      </c>
      <c r="X620" s="369">
        <v>0.28694003176797622</v>
      </c>
      <c r="Y620" s="369">
        <v>2.1759183865805229</v>
      </c>
      <c r="Z620" s="369">
        <v>0.54268822199224309</v>
      </c>
      <c r="AA620" s="369">
        <v>3.0848157869556361</v>
      </c>
      <c r="AB620" s="369">
        <v>6.3119575765374705E-2</v>
      </c>
      <c r="AC620" s="373">
        <v>1.8481729631444674</v>
      </c>
      <c r="AD620" s="575">
        <v>15487918000184</v>
      </c>
      <c r="AE620" s="370" t="s">
        <v>2482</v>
      </c>
      <c r="AF620" s="370" t="s">
        <v>2323</v>
      </c>
      <c r="AG620" s="374" t="s">
        <v>721</v>
      </c>
      <c r="AH620" s="374" t="s">
        <v>2321</v>
      </c>
      <c r="AI620" s="374">
        <v>5000</v>
      </c>
      <c r="AJ620" s="374">
        <v>1000</v>
      </c>
      <c r="AK620" s="374">
        <v>5000</v>
      </c>
      <c r="AL620" s="369">
        <v>1.9574999999999999E-2</v>
      </c>
      <c r="AM620" s="369">
        <v>0.2</v>
      </c>
      <c r="AN620" s="369" t="s">
        <v>64</v>
      </c>
      <c r="AO620" s="367" t="s">
        <v>1326</v>
      </c>
      <c r="AP620" s="370" t="s">
        <v>13</v>
      </c>
      <c r="AQ620" s="376" t="s">
        <v>666</v>
      </c>
      <c r="AR620" s="369">
        <v>4.8937499999999997E-3</v>
      </c>
      <c r="AS620" s="369">
        <v>4.8937499999999997E-3</v>
      </c>
      <c r="AT620" s="369"/>
      <c r="AW620" s="711"/>
      <c r="AX620" s="711"/>
      <c r="AY620" s="712"/>
      <c r="AZ620" s="712"/>
      <c r="BA620" s="712"/>
      <c r="BB620" s="712"/>
      <c r="BC620" s="712"/>
      <c r="BD620" s="712"/>
      <c r="BE620" s="712"/>
      <c r="BF620" s="712"/>
      <c r="BG620" s="713"/>
      <c r="BH620" s="713"/>
      <c r="BI620" s="714"/>
      <c r="BJ620" s="714"/>
      <c r="BK620" s="714"/>
      <c r="BL620" s="218"/>
      <c r="BM620" s="713"/>
      <c r="BN620" s="713"/>
      <c r="BO620" s="713"/>
      <c r="BP620" s="713"/>
      <c r="BQ620" s="713"/>
      <c r="BR620" s="713"/>
      <c r="BS620" s="713"/>
      <c r="BT620" s="713"/>
      <c r="BU620" s="713"/>
      <c r="BV620" s="715"/>
      <c r="BW620" s="712"/>
    </row>
    <row r="621" spans="2:75" ht="15.75" customHeight="1">
      <c r="B621" s="363" t="s">
        <v>979</v>
      </c>
      <c r="C621" s="364">
        <v>26822047000124</v>
      </c>
      <c r="D621" s="365" t="s">
        <v>13</v>
      </c>
      <c r="E621" s="365" t="s">
        <v>615</v>
      </c>
      <c r="F621" s="365" t="s">
        <v>619</v>
      </c>
      <c r="G621" s="366" t="s">
        <v>34</v>
      </c>
      <c r="H621" s="366" t="s">
        <v>867</v>
      </c>
      <c r="I621" s="366" t="s">
        <v>34</v>
      </c>
      <c r="J621" s="366" t="s">
        <v>611</v>
      </c>
      <c r="K621" s="367" t="s">
        <v>48</v>
      </c>
      <c r="L621" s="368"/>
      <c r="M621" s="368" t="s">
        <v>34</v>
      </c>
      <c r="N621" s="367">
        <v>438091</v>
      </c>
      <c r="O621" s="367" t="s">
        <v>1326</v>
      </c>
      <c r="P621" s="371">
        <v>42836</v>
      </c>
      <c r="Q621" s="372">
        <v>448144901.63</v>
      </c>
      <c r="R621" s="372">
        <v>346695447.1742065</v>
      </c>
      <c r="S621" s="367">
        <v>31</v>
      </c>
      <c r="T621" s="369">
        <v>0.15366928983321326</v>
      </c>
      <c r="U621" s="369">
        <v>1.9865129030561599</v>
      </c>
      <c r="V621" s="369">
        <v>0.23348078887004653</v>
      </c>
      <c r="W621" s="369">
        <v>2.2888924288804477</v>
      </c>
      <c r="X621" s="369">
        <v>0.28407558190922533</v>
      </c>
      <c r="Y621" s="369">
        <v>2.154196742944078</v>
      </c>
      <c r="Z621" s="369">
        <v>0.53726361579084703</v>
      </c>
      <c r="AA621" s="369">
        <v>3.0539805667132418</v>
      </c>
      <c r="AB621" s="369">
        <v>6.2969753074730683E-2</v>
      </c>
      <c r="AC621" s="373">
        <v>1.8223656745264656</v>
      </c>
      <c r="AD621" s="575">
        <v>0</v>
      </c>
      <c r="AE621" s="370" t="s">
        <v>2331</v>
      </c>
      <c r="AF621" s="370" t="s">
        <v>2317</v>
      </c>
      <c r="AG621" s="374" t="s">
        <v>1458</v>
      </c>
      <c r="AH621" s="374" t="s">
        <v>2321</v>
      </c>
      <c r="AI621" s="374">
        <v>5000</v>
      </c>
      <c r="AJ621" s="374">
        <v>1000</v>
      </c>
      <c r="AK621" s="374">
        <v>5000</v>
      </c>
      <c r="AL621" s="369">
        <v>0</v>
      </c>
      <c r="AM621" s="369" t="s">
        <v>34</v>
      </c>
      <c r="AN621" s="369" t="s">
        <v>34</v>
      </c>
      <c r="AO621" s="367" t="s">
        <v>1326</v>
      </c>
      <c r="AP621" s="370" t="s">
        <v>13</v>
      </c>
      <c r="AQ621" s="376" t="s">
        <v>666</v>
      </c>
      <c r="AR621" s="369">
        <v>4.8999999999999998E-3</v>
      </c>
      <c r="AS621" s="369">
        <v>4.8999999999999998E-3</v>
      </c>
      <c r="AT621" s="369"/>
      <c r="AW621" s="711"/>
      <c r="AX621" s="711"/>
      <c r="AY621" s="712"/>
      <c r="AZ621" s="712"/>
      <c r="BA621" s="712"/>
      <c r="BB621" s="712"/>
      <c r="BC621" s="712"/>
      <c r="BD621" s="712"/>
      <c r="BE621" s="712"/>
      <c r="BF621" s="712"/>
      <c r="BG621" s="713"/>
      <c r="BH621" s="713"/>
      <c r="BI621" s="714"/>
      <c r="BJ621" s="714"/>
      <c r="BK621" s="714"/>
      <c r="BL621" s="218"/>
      <c r="BM621" s="713"/>
      <c r="BN621" s="713"/>
      <c r="BO621" s="713"/>
      <c r="BP621" s="713"/>
      <c r="BQ621" s="713"/>
      <c r="BR621" s="713"/>
      <c r="BS621" s="713"/>
      <c r="BT621" s="713"/>
      <c r="BU621" s="713"/>
      <c r="BV621" s="715"/>
      <c r="BW621" s="712"/>
    </row>
    <row r="622" spans="2:75" ht="15.75" customHeight="1">
      <c r="B622" s="363" t="s">
        <v>231</v>
      </c>
      <c r="C622" s="364">
        <v>17554200000199</v>
      </c>
      <c r="D622" s="365" t="s">
        <v>14</v>
      </c>
      <c r="E622" s="365" t="s">
        <v>614</v>
      </c>
      <c r="F622" s="365"/>
      <c r="G622" s="366"/>
      <c r="H622" s="366" t="s">
        <v>867</v>
      </c>
      <c r="I622" s="366" t="s">
        <v>34</v>
      </c>
      <c r="J622" s="366" t="s">
        <v>608</v>
      </c>
      <c r="K622" s="367" t="s">
        <v>48</v>
      </c>
      <c r="L622" s="368"/>
      <c r="M622" s="368" t="s">
        <v>34</v>
      </c>
      <c r="N622" s="367">
        <v>337250</v>
      </c>
      <c r="O622" s="367" t="s">
        <v>1323</v>
      </c>
      <c r="P622" s="371">
        <v>41414</v>
      </c>
      <c r="Q622" s="372">
        <v>193633092.33000001</v>
      </c>
      <c r="R622" s="372">
        <v>221980518.01424617</v>
      </c>
      <c r="S622" s="367">
        <v>32</v>
      </c>
      <c r="T622" s="369">
        <v>0.16211841339280064</v>
      </c>
      <c r="U622" s="369">
        <v>2.0957363724224409</v>
      </c>
      <c r="V622" s="369">
        <v>7.7932232791253719E-2</v>
      </c>
      <c r="W622" s="369">
        <v>0.76399646611153604</v>
      </c>
      <c r="X622" s="369">
        <v>0.2760709709814666</v>
      </c>
      <c r="Y622" s="369">
        <v>2.0934963241568609</v>
      </c>
      <c r="Z622" s="369">
        <v>0.35817195358974341</v>
      </c>
      <c r="AA622" s="369">
        <v>2.0359654993473852</v>
      </c>
      <c r="AB622" s="369">
        <v>0.17277087458405732</v>
      </c>
      <c r="AC622" s="373">
        <v>-4.1616961376276462E-2</v>
      </c>
      <c r="AD622" s="575">
        <v>17554210000124</v>
      </c>
      <c r="AE622" s="370" t="s">
        <v>2482</v>
      </c>
      <c r="AF622" s="370" t="s">
        <v>2323</v>
      </c>
      <c r="AG622" s="374" t="s">
        <v>721</v>
      </c>
      <c r="AH622" s="374" t="s">
        <v>2321</v>
      </c>
      <c r="AI622" s="374">
        <v>20000</v>
      </c>
      <c r="AJ622" s="374">
        <v>10000</v>
      </c>
      <c r="AK622" s="374">
        <v>30000</v>
      </c>
      <c r="AL622" s="369">
        <v>1.9574999999999999E-2</v>
      </c>
      <c r="AM622" s="369">
        <v>0.2</v>
      </c>
      <c r="AN622" s="369" t="s">
        <v>2330</v>
      </c>
      <c r="AO622" s="367" t="s">
        <v>1326</v>
      </c>
      <c r="AP622" s="370" t="s">
        <v>13</v>
      </c>
      <c r="AQ622" s="376" t="s">
        <v>670</v>
      </c>
      <c r="AR622" s="369">
        <v>4.8937499999999997E-3</v>
      </c>
      <c r="AS622" s="369">
        <v>4.8937499999999997E-3</v>
      </c>
      <c r="AT622" s="369"/>
      <c r="AX622" s="711"/>
      <c r="AY622" s="712"/>
      <c r="AZ622" s="712"/>
      <c r="BA622" s="712"/>
      <c r="BB622" s="713"/>
      <c r="BC622" s="712"/>
      <c r="BD622" s="712"/>
      <c r="BE622" s="712"/>
      <c r="BF622" s="712"/>
      <c r="BG622" s="713"/>
      <c r="BH622" s="713"/>
      <c r="BI622" s="714"/>
      <c r="BJ622" s="714"/>
      <c r="BK622" s="714"/>
      <c r="BL622" s="713"/>
      <c r="BM622" s="713"/>
      <c r="BN622" s="713"/>
      <c r="BO622" s="713"/>
      <c r="BP622" s="713"/>
      <c r="BQ622" s="713"/>
      <c r="BR622" s="713"/>
      <c r="BS622" s="713"/>
      <c r="BT622" s="716"/>
      <c r="BU622" s="717"/>
      <c r="BV622" s="715"/>
      <c r="BW622" s="718"/>
    </row>
    <row r="623" spans="2:75" ht="15.75" customHeight="1">
      <c r="B623" s="363" t="s">
        <v>232</v>
      </c>
      <c r="C623" s="364">
        <v>18391138000124</v>
      </c>
      <c r="D623" s="365" t="s">
        <v>13</v>
      </c>
      <c r="E623" s="365" t="s">
        <v>616</v>
      </c>
      <c r="F623" s="365" t="s">
        <v>617</v>
      </c>
      <c r="G623" s="366" t="s">
        <v>34</v>
      </c>
      <c r="H623" s="366" t="s">
        <v>1340</v>
      </c>
      <c r="I623" s="366" t="s">
        <v>34</v>
      </c>
      <c r="J623" s="366" t="s">
        <v>608</v>
      </c>
      <c r="K623" s="367" t="s">
        <v>48</v>
      </c>
      <c r="L623" s="368"/>
      <c r="M623" s="368" t="s">
        <v>34</v>
      </c>
      <c r="N623" s="367">
        <v>342092</v>
      </c>
      <c r="O623" s="367" t="s">
        <v>1326</v>
      </c>
      <c r="P623" s="371">
        <v>41486</v>
      </c>
      <c r="Q623" s="372">
        <v>794935679.66999996</v>
      </c>
      <c r="R623" s="372">
        <v>602799095.22761869</v>
      </c>
      <c r="S623" s="367">
        <v>31</v>
      </c>
      <c r="T623" s="369">
        <v>0.21466615079981533</v>
      </c>
      <c r="U623" s="369">
        <v>2.7750312302221931</v>
      </c>
      <c r="V623" s="369">
        <v>0.21046411082595928</v>
      </c>
      <c r="W623" s="369">
        <v>2.0632520223696882</v>
      </c>
      <c r="X623" s="369">
        <v>0.2705632399552651</v>
      </c>
      <c r="Y623" s="369">
        <v>2.0517301992477281</v>
      </c>
      <c r="Z623" s="369">
        <v>0.41323740718778756</v>
      </c>
      <c r="AA623" s="369">
        <v>2.3489753891723897</v>
      </c>
      <c r="AB623" s="369">
        <v>9.6858857909488047E-2</v>
      </c>
      <c r="AC623" s="373">
        <v>1.0179631278398089</v>
      </c>
      <c r="AD623" s="575">
        <v>13962959000150</v>
      </c>
      <c r="AE623" s="370" t="s">
        <v>2482</v>
      </c>
      <c r="AF623" s="370" t="s">
        <v>2323</v>
      </c>
      <c r="AG623" s="374" t="s">
        <v>721</v>
      </c>
      <c r="AH623" s="374" t="s">
        <v>2321</v>
      </c>
      <c r="AI623" s="374">
        <v>1000</v>
      </c>
      <c r="AJ623" s="374">
        <v>100</v>
      </c>
      <c r="AK623" s="374">
        <v>1000</v>
      </c>
      <c r="AL623" s="369">
        <v>1.9574999999999999E-2</v>
      </c>
      <c r="AM623" s="369">
        <v>0.2</v>
      </c>
      <c r="AN623" s="369" t="s">
        <v>64</v>
      </c>
      <c r="AO623" s="367" t="s">
        <v>1326</v>
      </c>
      <c r="AP623" s="370" t="s">
        <v>13</v>
      </c>
      <c r="AQ623" s="376" t="s">
        <v>693</v>
      </c>
      <c r="AR623" s="369">
        <v>4.8937499999999997E-3</v>
      </c>
      <c r="AS623" s="369">
        <v>4.8937499999999997E-3</v>
      </c>
      <c r="AT623" s="369"/>
      <c r="AX623" s="711"/>
      <c r="AY623" s="712"/>
      <c r="AZ623" s="712"/>
      <c r="BA623" s="712"/>
      <c r="BB623" s="713"/>
      <c r="BC623" s="712"/>
      <c r="BD623" s="712"/>
      <c r="BE623" s="712"/>
      <c r="BF623" s="712"/>
      <c r="BG623" s="713"/>
      <c r="BH623" s="713"/>
      <c r="BI623" s="714"/>
      <c r="BJ623" s="714"/>
      <c r="BK623" s="714"/>
      <c r="BL623" s="713"/>
      <c r="BM623" s="713"/>
      <c r="BN623" s="713"/>
      <c r="BO623" s="713"/>
      <c r="BP623" s="713"/>
      <c r="BQ623" s="713"/>
      <c r="BR623" s="713"/>
      <c r="BS623" s="713"/>
      <c r="BT623" s="716"/>
      <c r="BU623" s="717"/>
      <c r="BV623" s="715"/>
      <c r="BW623" s="718"/>
    </row>
    <row r="624" spans="2:75" ht="15.75" customHeight="1">
      <c r="B624" s="363" t="s">
        <v>606</v>
      </c>
      <c r="C624" s="364">
        <v>41545099000194</v>
      </c>
      <c r="D624" s="365" t="s">
        <v>11</v>
      </c>
      <c r="E624" s="365" t="s">
        <v>620</v>
      </c>
      <c r="F624" s="365" t="s">
        <v>665</v>
      </c>
      <c r="G624" s="366" t="s">
        <v>740</v>
      </c>
      <c r="H624" s="366" t="s">
        <v>34</v>
      </c>
      <c r="I624" s="366"/>
      <c r="J624" s="366" t="s">
        <v>608</v>
      </c>
      <c r="K624" s="367" t="s">
        <v>48</v>
      </c>
      <c r="L624" s="368" t="s">
        <v>1341</v>
      </c>
      <c r="M624" s="368" t="s">
        <v>34</v>
      </c>
      <c r="N624" s="367">
        <v>591572</v>
      </c>
      <c r="O624" s="367" t="s">
        <v>1323</v>
      </c>
      <c r="P624" s="371">
        <v>44347</v>
      </c>
      <c r="Q624" s="372">
        <v>168603426</v>
      </c>
      <c r="R624" s="372">
        <v>116651389.36654758</v>
      </c>
      <c r="S624" s="367">
        <v>121</v>
      </c>
      <c r="T624" s="369">
        <v>8.4438975362377766E-2</v>
      </c>
      <c r="U624" s="369">
        <v>1.0915591154241826</v>
      </c>
      <c r="V624" s="369">
        <v>0.11973554738585568</v>
      </c>
      <c r="W624" s="369">
        <v>1.1738087283570113</v>
      </c>
      <c r="X624" s="369" t="s">
        <v>1424</v>
      </c>
      <c r="Y624" s="369" t="s">
        <v>1424</v>
      </c>
      <c r="Z624" s="369" t="s">
        <v>1424</v>
      </c>
      <c r="AA624" s="369" t="s">
        <v>1424</v>
      </c>
      <c r="AB624" s="369">
        <v>9.9404167330734653E-3</v>
      </c>
      <c r="AC624" s="373">
        <v>1.6111020365758408</v>
      </c>
      <c r="AD624" s="575">
        <v>41545043000130</v>
      </c>
      <c r="AE624" s="370" t="s">
        <v>2482</v>
      </c>
      <c r="AF624" s="370" t="s">
        <v>2323</v>
      </c>
      <c r="AG624" s="374" t="s">
        <v>721</v>
      </c>
      <c r="AH624" s="374" t="s">
        <v>2318</v>
      </c>
      <c r="AI624" s="374">
        <v>5000</v>
      </c>
      <c r="AJ624" s="374">
        <v>1000</v>
      </c>
      <c r="AK624" s="374">
        <v>5000</v>
      </c>
      <c r="AL624" s="369">
        <v>1.1575E-2</v>
      </c>
      <c r="AM624" s="369">
        <v>0.2</v>
      </c>
      <c r="AN624" s="369" t="s">
        <v>64</v>
      </c>
      <c r="AO624" s="367" t="s">
        <v>1326</v>
      </c>
      <c r="AP624" s="370" t="s">
        <v>13</v>
      </c>
      <c r="AQ624" s="376" t="s">
        <v>690</v>
      </c>
      <c r="AR624" s="369">
        <v>2.3702666666666661E-3</v>
      </c>
      <c r="AS624" s="369">
        <v>2.3702666666666661E-3</v>
      </c>
      <c r="AT624" s="369"/>
      <c r="AX624" s="711"/>
      <c r="AY624" s="712"/>
      <c r="AZ624" s="712"/>
      <c r="BA624" s="712"/>
      <c r="BB624" s="713"/>
      <c r="BC624" s="712"/>
      <c r="BD624" s="712"/>
      <c r="BE624" s="712"/>
      <c r="BF624" s="712"/>
      <c r="BG624" s="713"/>
      <c r="BH624" s="713"/>
      <c r="BI624" s="714"/>
      <c r="BJ624" s="714"/>
      <c r="BK624" s="714"/>
      <c r="BL624" s="713"/>
      <c r="BM624" s="713"/>
      <c r="BN624" s="713"/>
      <c r="BO624" s="713"/>
      <c r="BP624" s="713"/>
      <c r="BQ624" s="713"/>
      <c r="BR624" s="713"/>
      <c r="BS624" s="713"/>
      <c r="BT624" s="716"/>
      <c r="BU624" s="717"/>
      <c r="BV624" s="715"/>
      <c r="BW624" s="718"/>
    </row>
    <row r="625" spans="2:75" ht="15.75" customHeight="1">
      <c r="B625" s="363" t="s">
        <v>980</v>
      </c>
      <c r="C625" s="364">
        <v>7900255000150</v>
      </c>
      <c r="D625" s="365" t="s">
        <v>11</v>
      </c>
      <c r="E625" s="365" t="s">
        <v>620</v>
      </c>
      <c r="F625" s="365" t="s">
        <v>665</v>
      </c>
      <c r="G625" s="366" t="s">
        <v>740</v>
      </c>
      <c r="H625" s="366" t="s">
        <v>34</v>
      </c>
      <c r="I625" s="366"/>
      <c r="J625" s="366" t="s">
        <v>608</v>
      </c>
      <c r="K625" s="367" t="s">
        <v>48</v>
      </c>
      <c r="L625" s="368" t="s">
        <v>1341</v>
      </c>
      <c r="M625" s="368" t="s">
        <v>1421</v>
      </c>
      <c r="N625" s="367">
        <v>157491</v>
      </c>
      <c r="O625" s="367" t="s">
        <v>1326</v>
      </c>
      <c r="P625" s="371">
        <v>38854</v>
      </c>
      <c r="Q625" s="372">
        <v>1037792907.62</v>
      </c>
      <c r="R625" s="372">
        <v>1183620477.5614674</v>
      </c>
      <c r="S625" s="367">
        <v>1</v>
      </c>
      <c r="T625" s="369">
        <v>8.4909727543412972E-2</v>
      </c>
      <c r="U625" s="369">
        <v>1.0976446207504795</v>
      </c>
      <c r="V625" s="369">
        <v>0.11423852942272417</v>
      </c>
      <c r="W625" s="369">
        <v>1.1199195717453527</v>
      </c>
      <c r="X625" s="369">
        <v>0.16299355719399977</v>
      </c>
      <c r="Y625" s="369">
        <v>1.2360097537013301</v>
      </c>
      <c r="Z625" s="369">
        <v>0.20874488370445654</v>
      </c>
      <c r="AA625" s="369">
        <v>1.1865735916172693</v>
      </c>
      <c r="AB625" s="369">
        <v>1.8117111119863283E-3</v>
      </c>
      <c r="AC625" s="373">
        <v>6.0959056980937669</v>
      </c>
      <c r="AD625" s="575">
        <v>0</v>
      </c>
      <c r="AE625" s="370" t="s">
        <v>2483</v>
      </c>
      <c r="AF625" s="370" t="s">
        <v>2323</v>
      </c>
      <c r="AG625" s="374" t="s">
        <v>721</v>
      </c>
      <c r="AH625" s="374" t="s">
        <v>2321</v>
      </c>
      <c r="AI625" s="374">
        <v>500</v>
      </c>
      <c r="AJ625" s="374">
        <v>500</v>
      </c>
      <c r="AK625" s="374">
        <v>500</v>
      </c>
      <c r="AL625" s="369">
        <v>3.4999999999999996E-3</v>
      </c>
      <c r="AM625" s="369">
        <v>0.2</v>
      </c>
      <c r="AN625" s="369" t="s">
        <v>64</v>
      </c>
      <c r="AO625" s="367" t="s">
        <v>1326</v>
      </c>
      <c r="AP625" s="370" t="s">
        <v>11</v>
      </c>
      <c r="AQ625" s="376" t="s">
        <v>679</v>
      </c>
      <c r="AR625" s="369">
        <v>8.7500000000000002E-4</v>
      </c>
      <c r="AS625" s="369">
        <v>8.7500000000000002E-4</v>
      </c>
      <c r="AT625" s="369"/>
      <c r="AX625" s="711"/>
      <c r="AY625" s="712"/>
      <c r="AZ625" s="712"/>
      <c r="BA625" s="712"/>
      <c r="BB625" s="713"/>
      <c r="BC625" s="712"/>
      <c r="BD625" s="712"/>
      <c r="BE625" s="712"/>
      <c r="BF625" s="712"/>
      <c r="BG625" s="713"/>
      <c r="BH625" s="713"/>
      <c r="BI625" s="714"/>
      <c r="BJ625" s="714"/>
      <c r="BK625" s="714"/>
      <c r="BL625" s="713"/>
      <c r="BM625" s="713"/>
      <c r="BN625" s="713"/>
      <c r="BO625" s="713"/>
      <c r="BP625" s="713"/>
      <c r="BQ625" s="713"/>
      <c r="BR625" s="713"/>
      <c r="BS625" s="713"/>
      <c r="BT625" s="716"/>
      <c r="BU625" s="717"/>
      <c r="BV625" s="715"/>
      <c r="BW625" s="718"/>
    </row>
    <row r="626" spans="2:75" ht="15.75" customHeight="1">
      <c r="B626" s="363" t="s">
        <v>233</v>
      </c>
      <c r="C626" s="364">
        <v>32760042000117</v>
      </c>
      <c r="D626" s="365" t="s">
        <v>11</v>
      </c>
      <c r="E626" s="365" t="s">
        <v>620</v>
      </c>
      <c r="F626" s="365" t="s">
        <v>665</v>
      </c>
      <c r="G626" s="366" t="s">
        <v>740</v>
      </c>
      <c r="H626" s="366" t="s">
        <v>34</v>
      </c>
      <c r="I626" s="366"/>
      <c r="J626" s="366" t="s">
        <v>608</v>
      </c>
      <c r="K626" s="367" t="s">
        <v>48</v>
      </c>
      <c r="L626" s="368"/>
      <c r="M626" s="368" t="s">
        <v>1421</v>
      </c>
      <c r="N626" s="367">
        <v>498599</v>
      </c>
      <c r="O626" s="367" t="s">
        <v>1323</v>
      </c>
      <c r="P626" s="371">
        <v>43633</v>
      </c>
      <c r="Q626" s="372">
        <v>478035915.61000001</v>
      </c>
      <c r="R626" s="372">
        <v>387890119.18400812</v>
      </c>
      <c r="S626" s="367">
        <v>46</v>
      </c>
      <c r="T626" s="369">
        <v>0.10022205886331292</v>
      </c>
      <c r="U626" s="369">
        <v>1.2955901164046006</v>
      </c>
      <c r="V626" s="369">
        <v>0.13850762381368265</v>
      </c>
      <c r="W626" s="369">
        <v>1.3578378462041911</v>
      </c>
      <c r="X626" s="369">
        <v>0.21320595150830135</v>
      </c>
      <c r="Y626" s="369">
        <v>1.6167794613978419</v>
      </c>
      <c r="Z626" s="369">
        <v>0.2941244909945917</v>
      </c>
      <c r="AA626" s="369">
        <v>1.6718989585209314</v>
      </c>
      <c r="AB626" s="369">
        <v>7.8444026362367025E-3</v>
      </c>
      <c r="AC626" s="373">
        <v>4.1596834707088242</v>
      </c>
      <c r="AD626" s="575">
        <v>32760072000123</v>
      </c>
      <c r="AE626" s="370" t="s">
        <v>2483</v>
      </c>
      <c r="AF626" s="370" t="s">
        <v>2323</v>
      </c>
      <c r="AG626" s="374" t="s">
        <v>721</v>
      </c>
      <c r="AH626" s="374" t="s">
        <v>2318</v>
      </c>
      <c r="AI626" s="374">
        <v>20000</v>
      </c>
      <c r="AJ626" s="374">
        <v>5000</v>
      </c>
      <c r="AK626" s="374">
        <v>20000</v>
      </c>
      <c r="AL626" s="369">
        <v>5.0000000000000001E-3</v>
      </c>
      <c r="AM626" s="369">
        <v>0.2</v>
      </c>
      <c r="AN626" s="369" t="s">
        <v>2330</v>
      </c>
      <c r="AO626" s="367" t="s">
        <v>1326</v>
      </c>
      <c r="AP626" s="370" t="s">
        <v>11</v>
      </c>
      <c r="AQ626" s="376" t="s">
        <v>677</v>
      </c>
      <c r="AR626" s="369" t="s">
        <v>34</v>
      </c>
      <c r="AS626" s="369" t="s">
        <v>34</v>
      </c>
      <c r="AT626" s="369"/>
      <c r="AX626" s="711"/>
      <c r="AY626" s="712"/>
      <c r="AZ626" s="712"/>
      <c r="BA626" s="712"/>
      <c r="BB626" s="713"/>
      <c r="BC626" s="712"/>
      <c r="BD626" s="712"/>
      <c r="BE626" s="712"/>
      <c r="BF626" s="712"/>
      <c r="BG626" s="713"/>
      <c r="BH626" s="713"/>
      <c r="BI626" s="714"/>
      <c r="BJ626" s="714"/>
      <c r="BK626" s="714"/>
      <c r="BL626" s="713"/>
      <c r="BM626" s="713"/>
      <c r="BN626" s="713"/>
      <c r="BO626" s="713"/>
      <c r="BP626" s="713"/>
      <c r="BQ626" s="713"/>
      <c r="BR626" s="713"/>
      <c r="BS626" s="713"/>
      <c r="BT626" s="716"/>
      <c r="BU626" s="717"/>
      <c r="BV626" s="715"/>
      <c r="BW626" s="718"/>
    </row>
    <row r="627" spans="2:75" ht="15.75" customHeight="1">
      <c r="B627" s="363" t="s">
        <v>234</v>
      </c>
      <c r="C627" s="364">
        <v>8279304000141</v>
      </c>
      <c r="D627" s="365" t="s">
        <v>14</v>
      </c>
      <c r="E627" s="365" t="s">
        <v>607</v>
      </c>
      <c r="F627" s="365"/>
      <c r="G627" s="366"/>
      <c r="H627" s="366" t="s">
        <v>34</v>
      </c>
      <c r="I627" s="366" t="s">
        <v>34</v>
      </c>
      <c r="J627" s="366" t="s">
        <v>608</v>
      </c>
      <c r="K627" s="367" t="s">
        <v>48</v>
      </c>
      <c r="L627" s="368"/>
      <c r="M627" s="368" t="s">
        <v>34</v>
      </c>
      <c r="N627" s="367">
        <v>173126</v>
      </c>
      <c r="O627" s="367" t="s">
        <v>1323</v>
      </c>
      <c r="P627" s="371">
        <v>39014</v>
      </c>
      <c r="Q627" s="372">
        <v>957886346.38999999</v>
      </c>
      <c r="R627" s="372">
        <v>1013217244.2058729</v>
      </c>
      <c r="S627" s="367">
        <v>3</v>
      </c>
      <c r="T627" s="369">
        <v>4.4035713299779289E-2</v>
      </c>
      <c r="U627" s="369">
        <v>0.56925826077701036</v>
      </c>
      <c r="V627" s="369">
        <v>-0.10444403393760271</v>
      </c>
      <c r="W627" s="369">
        <v>-1.0239007657909314</v>
      </c>
      <c r="X627" s="369">
        <v>-5.040938983950527E-2</v>
      </c>
      <c r="Y627" s="369">
        <v>-0.3822635605504468</v>
      </c>
      <c r="Z627" s="369">
        <v>-0.11414043519340589</v>
      </c>
      <c r="AA627" s="369">
        <v>-0.6488112366286769</v>
      </c>
      <c r="AB627" s="369">
        <v>0.18742149322663448</v>
      </c>
      <c r="AC627" s="373">
        <v>-1.0131706287694835</v>
      </c>
      <c r="AD627" s="575">
        <v>0</v>
      </c>
      <c r="AE627" s="370" t="s">
        <v>2483</v>
      </c>
      <c r="AF627" s="370" t="s">
        <v>2323</v>
      </c>
      <c r="AG627" s="374" t="s">
        <v>721</v>
      </c>
      <c r="AH627" s="374" t="s">
        <v>2321</v>
      </c>
      <c r="AI627" s="374">
        <v>500</v>
      </c>
      <c r="AJ627" s="374">
        <v>500</v>
      </c>
      <c r="AK627" s="374">
        <v>500</v>
      </c>
      <c r="AL627" s="369">
        <v>0.02</v>
      </c>
      <c r="AM627" s="369" t="s">
        <v>34</v>
      </c>
      <c r="AN627" s="369" t="s">
        <v>2330</v>
      </c>
      <c r="AO627" s="367" t="s">
        <v>1326</v>
      </c>
      <c r="AP627" s="370" t="s">
        <v>718</v>
      </c>
      <c r="AQ627" s="376" t="s">
        <v>669</v>
      </c>
      <c r="AR627" s="369">
        <v>5.0000000000000001E-3</v>
      </c>
      <c r="AS627" s="369">
        <v>5.0000000000000001E-3</v>
      </c>
      <c r="AT627" s="369"/>
      <c r="AX627" s="711"/>
      <c r="AY627" s="712"/>
      <c r="AZ627" s="712"/>
      <c r="BA627" s="712"/>
      <c r="BB627" s="713"/>
      <c r="BC627" s="712"/>
      <c r="BD627" s="712"/>
      <c r="BE627" s="712"/>
      <c r="BF627" s="712"/>
      <c r="BG627" s="713"/>
      <c r="BH627" s="713"/>
      <c r="BI627" s="714"/>
      <c r="BJ627" s="714"/>
      <c r="BK627" s="714"/>
      <c r="BL627" s="713"/>
      <c r="BM627" s="713"/>
      <c r="BN627" s="713"/>
      <c r="BO627" s="713"/>
      <c r="BP627" s="713"/>
      <c r="BQ627" s="713"/>
      <c r="BR627" s="713"/>
      <c r="BS627" s="713"/>
      <c r="BT627" s="716"/>
      <c r="BU627" s="717"/>
      <c r="BV627" s="715"/>
      <c r="BW627" s="718"/>
    </row>
    <row r="628" spans="2:75" ht="15.75" customHeight="1">
      <c r="B628" s="363" t="s">
        <v>981</v>
      </c>
      <c r="C628" s="364">
        <v>32745560000161</v>
      </c>
      <c r="D628" s="365" t="s">
        <v>14</v>
      </c>
      <c r="E628" s="365" t="s">
        <v>15</v>
      </c>
      <c r="F628" s="365" t="s">
        <v>17</v>
      </c>
      <c r="G628" s="366"/>
      <c r="H628" s="366" t="s">
        <v>34</v>
      </c>
      <c r="I628" s="366" t="s">
        <v>34</v>
      </c>
      <c r="J628" s="366" t="s">
        <v>611</v>
      </c>
      <c r="K628" s="367" t="s">
        <v>49</v>
      </c>
      <c r="L628" s="368"/>
      <c r="M628" s="368" t="s">
        <v>1421</v>
      </c>
      <c r="N628" s="367">
        <v>494976</v>
      </c>
      <c r="O628" s="367" t="s">
        <v>1323</v>
      </c>
      <c r="P628" s="371">
        <v>43585</v>
      </c>
      <c r="Q628" s="372">
        <v>3162455.99</v>
      </c>
      <c r="R628" s="372">
        <v>9174557.1683730111</v>
      </c>
      <c r="S628" s="367">
        <v>1</v>
      </c>
      <c r="T628" s="369">
        <v>-5.7531137092417639E-2</v>
      </c>
      <c r="U628" s="369">
        <v>-0.74371623819972421</v>
      </c>
      <c r="V628" s="369">
        <v>1.4712810745604044E-2</v>
      </c>
      <c r="W628" s="369">
        <v>0.14423474105146955</v>
      </c>
      <c r="X628" s="369">
        <v>-1.8907305904531047E-2</v>
      </c>
      <c r="Y628" s="369">
        <v>-0.14337753538564665</v>
      </c>
      <c r="Z628" s="369">
        <v>0.27189320237731818</v>
      </c>
      <c r="AA628" s="369">
        <v>1.5455291068975203</v>
      </c>
      <c r="AB628" s="369">
        <v>0.1621114474147643</v>
      </c>
      <c r="AC628" s="373">
        <v>-0.42863312223261657</v>
      </c>
      <c r="AD628" s="575">
        <v>0</v>
      </c>
      <c r="AE628" s="370" t="s">
        <v>2483</v>
      </c>
      <c r="AF628" s="370" t="s">
        <v>2323</v>
      </c>
      <c r="AG628" s="374" t="s">
        <v>721</v>
      </c>
      <c r="AH628" s="374" t="s">
        <v>2321</v>
      </c>
      <c r="AI628" s="374">
        <v>500</v>
      </c>
      <c r="AJ628" s="374">
        <v>500</v>
      </c>
      <c r="AK628" s="374">
        <v>500</v>
      </c>
      <c r="AL628" s="369">
        <v>2.2300000000000002E-3</v>
      </c>
      <c r="AM628" s="369" t="s">
        <v>34</v>
      </c>
      <c r="AN628" s="369" t="s">
        <v>2402</v>
      </c>
      <c r="AO628" s="367" t="s">
        <v>1326</v>
      </c>
      <c r="AP628" s="370" t="s">
        <v>17</v>
      </c>
      <c r="AQ628" s="376" t="s">
        <v>17</v>
      </c>
      <c r="AR628" s="369">
        <v>1.4866666666666668E-4</v>
      </c>
      <c r="AS628" s="369">
        <v>1.4866666666666668E-4</v>
      </c>
      <c r="AT628" s="369"/>
      <c r="AX628" s="711"/>
      <c r="AY628" s="712"/>
      <c r="AZ628" s="712"/>
      <c r="BA628" s="712"/>
      <c r="BB628" s="713"/>
      <c r="BC628" s="712"/>
      <c r="BD628" s="712"/>
      <c r="BE628" s="712"/>
      <c r="BF628" s="712"/>
      <c r="BG628" s="713"/>
      <c r="BH628" s="713"/>
      <c r="BI628" s="714"/>
      <c r="BJ628" s="714"/>
      <c r="BK628" s="714"/>
      <c r="BL628" s="713"/>
      <c r="BM628" s="713"/>
      <c r="BN628" s="713"/>
      <c r="BO628" s="713"/>
      <c r="BP628" s="713"/>
      <c r="BQ628" s="713"/>
      <c r="BR628" s="713"/>
      <c r="BS628" s="713"/>
      <c r="BT628" s="716"/>
      <c r="BU628" s="717"/>
      <c r="BV628" s="715"/>
      <c r="BW628" s="718"/>
    </row>
    <row r="629" spans="2:75" ht="15.75" customHeight="1">
      <c r="B629" s="363" t="s">
        <v>982</v>
      </c>
      <c r="C629" s="364">
        <v>19719727000151</v>
      </c>
      <c r="D629" s="365" t="s">
        <v>11</v>
      </c>
      <c r="E629" s="365" t="s">
        <v>621</v>
      </c>
      <c r="F629" s="365" t="s">
        <v>674</v>
      </c>
      <c r="G629" s="366" t="s">
        <v>740</v>
      </c>
      <c r="H629" s="366" t="s">
        <v>34</v>
      </c>
      <c r="I629" s="366"/>
      <c r="J629" s="366" t="s">
        <v>608</v>
      </c>
      <c r="K629" s="367" t="s">
        <v>48</v>
      </c>
      <c r="L629" s="368"/>
      <c r="M629" s="368" t="s">
        <v>1421</v>
      </c>
      <c r="N629" s="367">
        <v>367354</v>
      </c>
      <c r="O629" s="367" t="s">
        <v>1323</v>
      </c>
      <c r="P629" s="371">
        <v>41754</v>
      </c>
      <c r="Q629" s="372">
        <v>853429348.91999996</v>
      </c>
      <c r="R629" s="372">
        <v>990819277.07980216</v>
      </c>
      <c r="S629" s="367">
        <v>6</v>
      </c>
      <c r="T629" s="369">
        <v>7.4976989183257681E-2</v>
      </c>
      <c r="U629" s="369">
        <v>0.96924217328329076</v>
      </c>
      <c r="V629" s="369">
        <v>0.10153738244470722</v>
      </c>
      <c r="W629" s="369">
        <v>0.99540586208737425</v>
      </c>
      <c r="X629" s="369">
        <v>0.1687089777046582</v>
      </c>
      <c r="Y629" s="369">
        <v>1.2793508257000858</v>
      </c>
      <c r="Z629" s="369">
        <v>0.25742255504842571</v>
      </c>
      <c r="AA629" s="369">
        <v>1.463273256266082</v>
      </c>
      <c r="AB629" s="369">
        <v>3.9453290013497871E-2</v>
      </c>
      <c r="AC629" s="373">
        <v>8.8302815717133214E-3</v>
      </c>
      <c r="AD629" s="575">
        <v>0</v>
      </c>
      <c r="AE629" s="370" t="s">
        <v>2483</v>
      </c>
      <c r="AF629" s="370" t="s">
        <v>2323</v>
      </c>
      <c r="AG629" s="374" t="s">
        <v>721</v>
      </c>
      <c r="AH629" s="374" t="s">
        <v>2321</v>
      </c>
      <c r="AI629" s="374">
        <v>500</v>
      </c>
      <c r="AJ629" s="374">
        <v>500</v>
      </c>
      <c r="AK629" s="374">
        <v>500</v>
      </c>
      <c r="AL629" s="369">
        <v>4.0000000000000001E-3</v>
      </c>
      <c r="AM629" s="369">
        <v>0.2</v>
      </c>
      <c r="AN629" s="369" t="s">
        <v>2330</v>
      </c>
      <c r="AO629" s="367" t="s">
        <v>1326</v>
      </c>
      <c r="AP629" s="370" t="s">
        <v>11</v>
      </c>
      <c r="AQ629" s="376" t="s">
        <v>671</v>
      </c>
      <c r="AR629" s="369">
        <v>6.6666666666666664E-4</v>
      </c>
      <c r="AS629" s="369">
        <v>6.6666666666666664E-4</v>
      </c>
      <c r="AT629" s="369"/>
      <c r="AX629" s="711"/>
      <c r="AY629" s="712"/>
      <c r="AZ629" s="712"/>
      <c r="BA629" s="712"/>
      <c r="BB629" s="713"/>
      <c r="BC629" s="712"/>
      <c r="BD629" s="712"/>
      <c r="BE629" s="712"/>
      <c r="BF629" s="712"/>
      <c r="BG629" s="713"/>
      <c r="BH629" s="713"/>
      <c r="BI629" s="714"/>
      <c r="BJ629" s="714"/>
      <c r="BK629" s="714"/>
      <c r="BL629" s="713"/>
      <c r="BM629" s="713"/>
      <c r="BN629" s="713"/>
      <c r="BO629" s="713"/>
      <c r="BP629" s="713"/>
      <c r="BQ629" s="713"/>
      <c r="BR629" s="713"/>
      <c r="BS629" s="713"/>
      <c r="BT629" s="716"/>
      <c r="BU629" s="717"/>
      <c r="BV629" s="715"/>
      <c r="BW629" s="718"/>
    </row>
    <row r="630" spans="2:75" ht="15.75" customHeight="1">
      <c r="B630" s="363" t="s">
        <v>1386</v>
      </c>
      <c r="C630" s="364">
        <v>12682783000110</v>
      </c>
      <c r="D630" s="365" t="s">
        <v>11</v>
      </c>
      <c r="E630" s="365" t="s">
        <v>621</v>
      </c>
      <c r="F630" s="365" t="s">
        <v>674</v>
      </c>
      <c r="G630" s="366" t="s">
        <v>740</v>
      </c>
      <c r="H630" s="366" t="s">
        <v>34</v>
      </c>
      <c r="I630" s="366"/>
      <c r="J630" s="366" t="s">
        <v>608</v>
      </c>
      <c r="K630" s="367" t="s">
        <v>48</v>
      </c>
      <c r="L630" s="368"/>
      <c r="M630" s="368" t="s">
        <v>34</v>
      </c>
      <c r="N630" s="367">
        <v>263109</v>
      </c>
      <c r="O630" s="367" t="s">
        <v>1323</v>
      </c>
      <c r="P630" s="371">
        <v>40514</v>
      </c>
      <c r="Q630" s="372">
        <v>189581655.38</v>
      </c>
      <c r="R630" s="372">
        <v>215810693.79575399</v>
      </c>
      <c r="S630" s="367">
        <v>1</v>
      </c>
      <c r="T630" s="369">
        <v>6.1221303584819475E-2</v>
      </c>
      <c r="U630" s="369">
        <v>0.79141974069874688</v>
      </c>
      <c r="V630" s="369">
        <v>9.0768855083891875E-2</v>
      </c>
      <c r="W630" s="369">
        <v>0.88983828684639332</v>
      </c>
      <c r="X630" s="369">
        <v>0.13094036261536068</v>
      </c>
      <c r="Y630" s="369">
        <v>0.99294455641055679</v>
      </c>
      <c r="Z630" s="369">
        <v>0.22757404252176383</v>
      </c>
      <c r="AA630" s="369">
        <v>1.2936046345271237</v>
      </c>
      <c r="AB630" s="369">
        <v>2.6443610123613383E-2</v>
      </c>
      <c r="AC630" s="373">
        <v>-0.37461555941825242</v>
      </c>
      <c r="AD630" s="575">
        <v>10922432000103</v>
      </c>
      <c r="AE630" s="370" t="s">
        <v>2483</v>
      </c>
      <c r="AF630" s="370" t="s">
        <v>2323</v>
      </c>
      <c r="AG630" s="374" t="s">
        <v>721</v>
      </c>
      <c r="AH630" s="374" t="s">
        <v>2321</v>
      </c>
      <c r="AI630" s="374">
        <v>500</v>
      </c>
      <c r="AJ630" s="374">
        <v>500</v>
      </c>
      <c r="AK630" s="374">
        <v>500</v>
      </c>
      <c r="AL630" s="369">
        <v>5.0000000000000001E-3</v>
      </c>
      <c r="AM630" s="369" t="s">
        <v>34</v>
      </c>
      <c r="AN630" s="369" t="s">
        <v>636</v>
      </c>
      <c r="AO630" s="367" t="s">
        <v>1326</v>
      </c>
      <c r="AP630" s="370" t="s">
        <v>11</v>
      </c>
      <c r="AQ630" s="376" t="s">
        <v>671</v>
      </c>
      <c r="AR630" s="369">
        <v>1.25E-3</v>
      </c>
      <c r="AS630" s="369">
        <v>1.25E-3</v>
      </c>
      <c r="AT630" s="369"/>
      <c r="AX630" s="711"/>
      <c r="AY630" s="712"/>
      <c r="AZ630" s="712"/>
      <c r="BA630" s="712"/>
      <c r="BB630" s="713"/>
      <c r="BC630" s="712"/>
      <c r="BD630" s="712"/>
      <c r="BE630" s="712"/>
      <c r="BF630" s="712"/>
      <c r="BG630" s="713"/>
      <c r="BH630" s="713"/>
      <c r="BI630" s="714"/>
      <c r="BJ630" s="714"/>
      <c r="BK630" s="714"/>
      <c r="BL630" s="713"/>
      <c r="BM630" s="713"/>
      <c r="BN630" s="713"/>
      <c r="BO630" s="713"/>
      <c r="BP630" s="713"/>
      <c r="BQ630" s="713"/>
      <c r="BR630" s="713"/>
      <c r="BS630" s="713"/>
      <c r="BT630" s="716"/>
      <c r="BU630" s="717"/>
      <c r="BV630" s="715"/>
      <c r="BW630" s="718"/>
    </row>
    <row r="631" spans="2:75" ht="15.75" customHeight="1">
      <c r="B631" s="363" t="s">
        <v>1387</v>
      </c>
      <c r="C631" s="364">
        <v>7400556000114</v>
      </c>
      <c r="D631" s="365" t="s">
        <v>11</v>
      </c>
      <c r="E631" s="365" t="s">
        <v>621</v>
      </c>
      <c r="F631" s="365" t="s">
        <v>674</v>
      </c>
      <c r="G631" s="366" t="s">
        <v>868</v>
      </c>
      <c r="H631" s="366" t="s">
        <v>34</v>
      </c>
      <c r="I631" s="366"/>
      <c r="J631" s="366" t="s">
        <v>608</v>
      </c>
      <c r="K631" s="367" t="s">
        <v>48</v>
      </c>
      <c r="L631" s="368"/>
      <c r="M631" s="368" t="s">
        <v>34</v>
      </c>
      <c r="N631" s="367">
        <v>148342</v>
      </c>
      <c r="O631" s="367" t="s">
        <v>1323</v>
      </c>
      <c r="P631" s="371">
        <v>38534</v>
      </c>
      <c r="Q631" s="372">
        <v>96685221.709999993</v>
      </c>
      <c r="R631" s="372">
        <v>153154707.12698421</v>
      </c>
      <c r="S631" s="367">
        <v>1</v>
      </c>
      <c r="T631" s="369">
        <v>2.1154608151037202E-2</v>
      </c>
      <c r="U631" s="369">
        <v>0.27346974855381673</v>
      </c>
      <c r="V631" s="369">
        <v>5.804290968479231E-3</v>
      </c>
      <c r="W631" s="369">
        <v>5.6901459503658845E-2</v>
      </c>
      <c r="X631" s="369">
        <v>6.7201111294035165E-3</v>
      </c>
      <c r="Y631" s="369">
        <v>5.095982347335002E-2</v>
      </c>
      <c r="Z631" s="369">
        <v>6.2975490566236303E-2</v>
      </c>
      <c r="AA631" s="369">
        <v>0.35797310429334916</v>
      </c>
      <c r="AB631" s="369">
        <v>8.8085616630768998E-2</v>
      </c>
      <c r="AC631" s="373">
        <v>-0.99354084505585483</v>
      </c>
      <c r="AD631" s="575">
        <v>10756541000106</v>
      </c>
      <c r="AE631" s="370" t="s">
        <v>2483</v>
      </c>
      <c r="AF631" s="370" t="s">
        <v>2323</v>
      </c>
      <c r="AG631" s="374" t="s">
        <v>721</v>
      </c>
      <c r="AH631" s="374" t="s">
        <v>2321</v>
      </c>
      <c r="AI631" s="374">
        <v>500</v>
      </c>
      <c r="AJ631" s="374">
        <v>500</v>
      </c>
      <c r="AK631" s="374">
        <v>500</v>
      </c>
      <c r="AL631" s="369">
        <v>5.0000000000000001E-3</v>
      </c>
      <c r="AM631" s="369" t="s">
        <v>34</v>
      </c>
      <c r="AN631" s="369" t="s">
        <v>635</v>
      </c>
      <c r="AO631" s="367" t="s">
        <v>1326</v>
      </c>
      <c r="AP631" s="370" t="s">
        <v>11</v>
      </c>
      <c r="AQ631" s="376" t="s">
        <v>1377</v>
      </c>
      <c r="AR631" s="369">
        <v>1.25E-3</v>
      </c>
      <c r="AS631" s="369">
        <v>1.25E-3</v>
      </c>
      <c r="AT631" s="369"/>
      <c r="AX631" s="711"/>
      <c r="AY631" s="712"/>
      <c r="AZ631" s="712"/>
      <c r="BA631" s="712"/>
      <c r="BB631" s="713"/>
      <c r="BC631" s="712"/>
      <c r="BD631" s="712"/>
      <c r="BE631" s="712"/>
      <c r="BF631" s="712"/>
      <c r="BG631" s="713"/>
      <c r="BH631" s="713"/>
      <c r="BI631" s="714"/>
      <c r="BJ631" s="714"/>
      <c r="BK631" s="714"/>
      <c r="BL631" s="713"/>
      <c r="BM631" s="713"/>
      <c r="BN631" s="713"/>
      <c r="BO631" s="713"/>
      <c r="BP631" s="713"/>
      <c r="BQ631" s="713"/>
      <c r="BR631" s="713"/>
      <c r="BS631" s="713"/>
      <c r="BT631" s="716"/>
      <c r="BU631" s="717"/>
      <c r="BV631" s="715"/>
      <c r="BW631" s="718"/>
    </row>
    <row r="632" spans="2:75" ht="15.75" customHeight="1">
      <c r="B632" s="363" t="s">
        <v>983</v>
      </c>
      <c r="C632" s="364">
        <v>22504092000180</v>
      </c>
      <c r="D632" s="365" t="s">
        <v>13</v>
      </c>
      <c r="E632" s="365" t="s">
        <v>615</v>
      </c>
      <c r="F632" s="365" t="s">
        <v>619</v>
      </c>
      <c r="G632" s="366" t="s">
        <v>34</v>
      </c>
      <c r="H632" s="366" t="s">
        <v>1339</v>
      </c>
      <c r="I632" s="366" t="s">
        <v>34</v>
      </c>
      <c r="J632" s="366"/>
      <c r="K632" s="367" t="s">
        <v>48</v>
      </c>
      <c r="L632" s="368"/>
      <c r="M632" s="368" t="s">
        <v>1421</v>
      </c>
      <c r="N632" s="367">
        <v>402354</v>
      </c>
      <c r="O632" s="367" t="s">
        <v>1323</v>
      </c>
      <c r="P632" s="371">
        <v>42237</v>
      </c>
      <c r="Q632" s="372">
        <v>89777530.439999998</v>
      </c>
      <c r="R632" s="372">
        <v>113899150.89571418</v>
      </c>
      <c r="S632" s="367">
        <v>2</v>
      </c>
      <c r="T632" s="369">
        <v>8.5689926305503983E-2</v>
      </c>
      <c r="U632" s="369">
        <v>1.1077304024282917</v>
      </c>
      <c r="V632" s="369">
        <v>0.12512873229305388</v>
      </c>
      <c r="W632" s="369">
        <v>1.2266799738302698</v>
      </c>
      <c r="X632" s="369">
        <v>0.15087985010365013</v>
      </c>
      <c r="Y632" s="369">
        <v>1.1441493122525175</v>
      </c>
      <c r="Z632" s="369">
        <v>0.19463239011052447</v>
      </c>
      <c r="AA632" s="369">
        <v>1.1063536029245826</v>
      </c>
      <c r="AB632" s="369">
        <v>2.1639529309446223E-2</v>
      </c>
      <c r="AC632" s="373">
        <v>0.9707275082387633</v>
      </c>
      <c r="AD632" s="575">
        <v>0</v>
      </c>
      <c r="AE632" s="370" t="s">
        <v>2483</v>
      </c>
      <c r="AF632" s="370" t="s">
        <v>2323</v>
      </c>
      <c r="AG632" s="374" t="s">
        <v>721</v>
      </c>
      <c r="AH632" s="374" t="s">
        <v>2321</v>
      </c>
      <c r="AI632" s="374">
        <v>500</v>
      </c>
      <c r="AJ632" s="374">
        <v>500</v>
      </c>
      <c r="AK632" s="374">
        <v>500</v>
      </c>
      <c r="AL632" s="369">
        <v>1.4999999999999999E-2</v>
      </c>
      <c r="AM632" s="369">
        <v>0.2</v>
      </c>
      <c r="AN632" s="369" t="s">
        <v>64</v>
      </c>
      <c r="AO632" s="367" t="s">
        <v>1326</v>
      </c>
      <c r="AP632" s="370" t="s">
        <v>13</v>
      </c>
      <c r="AQ632" s="376" t="s">
        <v>666</v>
      </c>
      <c r="AR632" s="369">
        <v>2.9999999999999996E-3</v>
      </c>
      <c r="AS632" s="369">
        <v>2.9999999999999996E-3</v>
      </c>
      <c r="AT632" s="369"/>
      <c r="AX632" s="711"/>
      <c r="AY632" s="712"/>
      <c r="AZ632" s="712"/>
      <c r="BA632" s="712"/>
      <c r="BB632" s="713"/>
      <c r="BC632" s="712"/>
      <c r="BD632" s="712"/>
      <c r="BE632" s="712"/>
      <c r="BF632" s="712"/>
      <c r="BG632" s="713"/>
      <c r="BH632" s="713"/>
      <c r="BI632" s="714"/>
      <c r="BJ632" s="714"/>
      <c r="BK632" s="714"/>
      <c r="BL632" s="713"/>
      <c r="BM632" s="713"/>
      <c r="BN632" s="713"/>
      <c r="BO632" s="713"/>
      <c r="BP632" s="713"/>
      <c r="BQ632" s="713"/>
      <c r="BR632" s="713"/>
      <c r="BS632" s="713"/>
      <c r="BT632" s="716"/>
      <c r="BU632" s="717"/>
      <c r="BV632" s="715"/>
      <c r="BW632" s="718"/>
    </row>
    <row r="633" spans="2:75" ht="15.75" customHeight="1">
      <c r="B633" s="363" t="s">
        <v>984</v>
      </c>
      <c r="C633" s="364">
        <v>19418031000195</v>
      </c>
      <c r="D633" s="365" t="s">
        <v>11</v>
      </c>
      <c r="E633" s="365" t="s">
        <v>663</v>
      </c>
      <c r="F633" s="365" t="s">
        <v>674</v>
      </c>
      <c r="G633" s="366" t="s">
        <v>868</v>
      </c>
      <c r="H633" s="366" t="s">
        <v>34</v>
      </c>
      <c r="I633" s="366"/>
      <c r="J633" s="366" t="s">
        <v>608</v>
      </c>
      <c r="K633" s="367" t="s">
        <v>48</v>
      </c>
      <c r="L633" s="368"/>
      <c r="M633" s="368" t="s">
        <v>1421</v>
      </c>
      <c r="N633" s="367">
        <v>366153</v>
      </c>
      <c r="O633" s="367" t="s">
        <v>1323</v>
      </c>
      <c r="P633" s="371">
        <v>41740</v>
      </c>
      <c r="Q633" s="372">
        <v>99989929.400000006</v>
      </c>
      <c r="R633" s="372">
        <v>149422745.09769836</v>
      </c>
      <c r="S633" s="367">
        <v>1</v>
      </c>
      <c r="T633" s="369">
        <v>3.3209013846595692E-2</v>
      </c>
      <c r="U633" s="369">
        <v>0.42929940377569564</v>
      </c>
      <c r="V633" s="369">
        <v>2.8030925226411485E-2</v>
      </c>
      <c r="W633" s="369">
        <v>0.2747967952128087</v>
      </c>
      <c r="X633" s="369">
        <v>-4.0333556376846214E-2</v>
      </c>
      <c r="Y633" s="369">
        <v>-0.30585668502165564</v>
      </c>
      <c r="Z633" s="369">
        <v>7.2983191248894741E-2</v>
      </c>
      <c r="AA633" s="369">
        <v>0.41486011935267492</v>
      </c>
      <c r="AB633" s="369">
        <v>8.658167804094867E-2</v>
      </c>
      <c r="AC633" s="373">
        <v>-0.75959654404466881</v>
      </c>
      <c r="AD633" s="575">
        <v>0</v>
      </c>
      <c r="AE633" s="370" t="s">
        <v>2483</v>
      </c>
      <c r="AF633" s="370" t="s">
        <v>2323</v>
      </c>
      <c r="AG633" s="374" t="s">
        <v>721</v>
      </c>
      <c r="AH633" s="374" t="s">
        <v>2321</v>
      </c>
      <c r="AI633" s="374">
        <v>500</v>
      </c>
      <c r="AJ633" s="374">
        <v>500</v>
      </c>
      <c r="AK633" s="374">
        <v>500</v>
      </c>
      <c r="AL633" s="369">
        <v>3.0000000000000001E-3</v>
      </c>
      <c r="AM633" s="369">
        <v>0.2</v>
      </c>
      <c r="AN633" s="369" t="s">
        <v>633</v>
      </c>
      <c r="AO633" s="367" t="s">
        <v>1326</v>
      </c>
      <c r="AP633" s="370" t="s">
        <v>11</v>
      </c>
      <c r="AQ633" s="376" t="s">
        <v>675</v>
      </c>
      <c r="AR633" s="369">
        <v>7.5000000000000002E-4</v>
      </c>
      <c r="AS633" s="369">
        <v>7.5000000000000002E-4</v>
      </c>
      <c r="AT633" s="369"/>
      <c r="AX633" s="711"/>
      <c r="AY633" s="712"/>
      <c r="AZ633" s="712"/>
      <c r="BA633" s="712"/>
      <c r="BB633" s="713"/>
      <c r="BC633" s="712"/>
      <c r="BD633" s="712"/>
      <c r="BE633" s="712"/>
      <c r="BF633" s="712"/>
      <c r="BG633" s="713"/>
      <c r="BH633" s="713"/>
      <c r="BI633" s="714"/>
      <c r="BJ633" s="714"/>
      <c r="BK633" s="714"/>
      <c r="BL633" s="713"/>
      <c r="BM633" s="713"/>
      <c r="BN633" s="713"/>
      <c r="BO633" s="713"/>
      <c r="BP633" s="713"/>
      <c r="BQ633" s="713"/>
      <c r="BR633" s="713"/>
      <c r="BS633" s="713"/>
      <c r="BT633" s="716"/>
      <c r="BU633" s="717"/>
      <c r="BV633" s="715"/>
      <c r="BW633" s="718"/>
    </row>
    <row r="634" spans="2:75" ht="15.75" customHeight="1">
      <c r="B634" s="363" t="s">
        <v>985</v>
      </c>
      <c r="C634" s="364">
        <v>8140054000164</v>
      </c>
      <c r="D634" s="365" t="s">
        <v>14</v>
      </c>
      <c r="E634" s="365" t="s">
        <v>607</v>
      </c>
      <c r="F634" s="365"/>
      <c r="G634" s="366"/>
      <c r="H634" s="366" t="s">
        <v>34</v>
      </c>
      <c r="I634" s="366" t="s">
        <v>34</v>
      </c>
      <c r="J634" s="366" t="s">
        <v>608</v>
      </c>
      <c r="K634" s="367" t="s">
        <v>48</v>
      </c>
      <c r="L634" s="368"/>
      <c r="M634" s="368" t="s">
        <v>34</v>
      </c>
      <c r="N634" s="367">
        <v>171751</v>
      </c>
      <c r="O634" s="367" t="s">
        <v>1323</v>
      </c>
      <c r="P634" s="371">
        <v>38989</v>
      </c>
      <c r="Q634" s="372">
        <v>94697227.439999998</v>
      </c>
      <c r="R634" s="372">
        <v>104236003.17710321</v>
      </c>
      <c r="S634" s="367">
        <v>4</v>
      </c>
      <c r="T634" s="369">
        <v>1.5317927777944718E-3</v>
      </c>
      <c r="U634" s="369">
        <v>1.9801784215959028E-2</v>
      </c>
      <c r="V634" s="369">
        <v>-0.15806569529141179</v>
      </c>
      <c r="W634" s="369">
        <v>-1.5495723436998006</v>
      </c>
      <c r="X634" s="369">
        <v>1.2393823807989035E-2</v>
      </c>
      <c r="Y634" s="369">
        <v>9.3984617404829163E-2</v>
      </c>
      <c r="Z634" s="369">
        <v>0.31937775522826883</v>
      </c>
      <c r="AA634" s="369">
        <v>1.8154466992370046</v>
      </c>
      <c r="AB634" s="369">
        <v>0.24350769212291512</v>
      </c>
      <c r="AC634" s="373">
        <v>-0.98367537585425269</v>
      </c>
      <c r="AD634" s="575">
        <v>0</v>
      </c>
      <c r="AE634" s="370" t="s">
        <v>2484</v>
      </c>
      <c r="AF634" s="370" t="s">
        <v>738</v>
      </c>
      <c r="AG634" s="374" t="s">
        <v>738</v>
      </c>
      <c r="AH634" s="374" t="s">
        <v>2321</v>
      </c>
      <c r="AI634" s="374">
        <v>5000</v>
      </c>
      <c r="AJ634" s="374">
        <v>1000</v>
      </c>
      <c r="AK634" s="374">
        <v>1000</v>
      </c>
      <c r="AL634" s="369">
        <v>0.02</v>
      </c>
      <c r="AM634" s="369">
        <v>0.2</v>
      </c>
      <c r="AN634" s="369" t="s">
        <v>668</v>
      </c>
      <c r="AO634" s="367" t="s">
        <v>1326</v>
      </c>
      <c r="AP634" s="370" t="s">
        <v>718</v>
      </c>
      <c r="AQ634" s="376" t="s">
        <v>661</v>
      </c>
      <c r="AR634" s="369">
        <v>4.0000000000000001E-3</v>
      </c>
      <c r="AS634" s="369">
        <v>4.0000000000000001E-3</v>
      </c>
      <c r="AT634" s="369"/>
      <c r="AX634" s="711"/>
      <c r="AY634" s="712"/>
      <c r="AZ634" s="712"/>
      <c r="BA634" s="712"/>
      <c r="BB634" s="713"/>
      <c r="BC634" s="712"/>
      <c r="BD634" s="712"/>
      <c r="BE634" s="712"/>
      <c r="BF634" s="712"/>
      <c r="BG634" s="713"/>
      <c r="BH634" s="713"/>
      <c r="BI634" s="714"/>
      <c r="BJ634" s="714"/>
      <c r="BK634" s="714"/>
      <c r="BL634" s="713"/>
      <c r="BM634" s="713"/>
      <c r="BN634" s="713"/>
      <c r="BO634" s="713"/>
      <c r="BP634" s="713"/>
      <c r="BQ634" s="713"/>
      <c r="BR634" s="713"/>
      <c r="BS634" s="713"/>
      <c r="BT634" s="716"/>
      <c r="BU634" s="717"/>
      <c r="BV634" s="715"/>
      <c r="BW634" s="718"/>
    </row>
    <row r="635" spans="2:75" ht="15.75" customHeight="1">
      <c r="B635" s="363" t="s">
        <v>557</v>
      </c>
      <c r="C635" s="364">
        <v>35646163000120</v>
      </c>
      <c r="D635" s="365" t="s">
        <v>14</v>
      </c>
      <c r="E635" s="365" t="s">
        <v>607</v>
      </c>
      <c r="F635" s="365"/>
      <c r="G635" s="366"/>
      <c r="H635" s="366" t="s">
        <v>34</v>
      </c>
      <c r="I635" s="366" t="s">
        <v>34</v>
      </c>
      <c r="J635" s="366" t="s">
        <v>608</v>
      </c>
      <c r="K635" s="367" t="s">
        <v>48</v>
      </c>
      <c r="L635" s="368"/>
      <c r="M635" s="368" t="s">
        <v>34</v>
      </c>
      <c r="N635" s="367">
        <v>518204</v>
      </c>
      <c r="O635" s="367" t="s">
        <v>1323</v>
      </c>
      <c r="P635" s="371">
        <v>43826</v>
      </c>
      <c r="Q635" s="372">
        <v>7056778.9699999997</v>
      </c>
      <c r="R635" s="372">
        <v>10986053.775436513</v>
      </c>
      <c r="S635" s="367">
        <v>32</v>
      </c>
      <c r="T635" s="369">
        <v>-0.13951400148622994</v>
      </c>
      <c r="U635" s="369">
        <v>-1.8035247277461623</v>
      </c>
      <c r="V635" s="369">
        <v>-0.3215962707340142</v>
      </c>
      <c r="W635" s="369">
        <v>-3.152718785993903</v>
      </c>
      <c r="X635" s="369">
        <v>-0.29104503801889514</v>
      </c>
      <c r="Y635" s="369">
        <v>-2.2070473946989337</v>
      </c>
      <c r="Z635" s="369" t="s">
        <v>1424</v>
      </c>
      <c r="AA635" s="369" t="s">
        <v>1424</v>
      </c>
      <c r="AB635" s="369">
        <v>0.29157564633009447</v>
      </c>
      <c r="AC635" s="373">
        <v>-1.5171690844161985</v>
      </c>
      <c r="AD635" s="575">
        <v>35646113000143</v>
      </c>
      <c r="AE635" s="370" t="s">
        <v>2485</v>
      </c>
      <c r="AF635" s="370" t="s">
        <v>2317</v>
      </c>
      <c r="AG635" s="374" t="s">
        <v>1458</v>
      </c>
      <c r="AH635" s="374" t="s">
        <v>2318</v>
      </c>
      <c r="AI635" s="374">
        <v>5000</v>
      </c>
      <c r="AJ635" s="374">
        <v>1000</v>
      </c>
      <c r="AK635" s="374">
        <v>1000</v>
      </c>
      <c r="AL635" s="369">
        <v>1.34E-2</v>
      </c>
      <c r="AM635" s="369">
        <v>0.2</v>
      </c>
      <c r="AN635" s="369" t="s">
        <v>636</v>
      </c>
      <c r="AO635" s="367" t="s">
        <v>1326</v>
      </c>
      <c r="AP635" s="370" t="s">
        <v>718</v>
      </c>
      <c r="AQ635" s="376" t="s">
        <v>661</v>
      </c>
      <c r="AR635" s="369">
        <v>4.0003466666666664E-3</v>
      </c>
      <c r="AS635" s="369">
        <v>4.0003466666666664E-3</v>
      </c>
      <c r="AT635" s="369"/>
      <c r="AW635" s="711"/>
      <c r="AX635" s="711"/>
      <c r="AY635" s="712"/>
      <c r="AZ635" s="712"/>
      <c r="BA635" s="712"/>
      <c r="BB635" s="713"/>
      <c r="BC635" s="712"/>
      <c r="BD635" s="712"/>
      <c r="BE635" s="712"/>
      <c r="BF635" s="712"/>
      <c r="BG635" s="713"/>
      <c r="BH635" s="713"/>
      <c r="BI635" s="714"/>
      <c r="BJ635" s="714"/>
      <c r="BK635" s="714"/>
      <c r="BL635" s="218"/>
      <c r="BM635" s="713"/>
      <c r="BN635" s="713"/>
      <c r="BO635" s="713"/>
      <c r="BP635" s="713"/>
      <c r="BQ635" s="713"/>
      <c r="BR635" s="713"/>
      <c r="BS635" s="713"/>
      <c r="BT635" s="716"/>
      <c r="BU635" s="717"/>
      <c r="BV635" s="715"/>
      <c r="BW635" s="718"/>
    </row>
    <row r="636" spans="2:75" ht="15.75" customHeight="1">
      <c r="B636" s="363" t="s">
        <v>235</v>
      </c>
      <c r="C636" s="364">
        <v>17335646000122</v>
      </c>
      <c r="D636" s="365" t="s">
        <v>14</v>
      </c>
      <c r="E636" s="365" t="s">
        <v>607</v>
      </c>
      <c r="F636" s="365"/>
      <c r="G636" s="366"/>
      <c r="H636" s="366" t="s">
        <v>34</v>
      </c>
      <c r="I636" s="366" t="s">
        <v>34</v>
      </c>
      <c r="J636" s="366" t="s">
        <v>608</v>
      </c>
      <c r="K636" s="367" t="s">
        <v>48</v>
      </c>
      <c r="L636" s="368"/>
      <c r="M636" s="368" t="s">
        <v>34</v>
      </c>
      <c r="N636" s="367">
        <v>325325</v>
      </c>
      <c r="O636" s="367" t="s">
        <v>1323</v>
      </c>
      <c r="P636" s="371">
        <v>41271</v>
      </c>
      <c r="Q636" s="372">
        <v>553693988.28999996</v>
      </c>
      <c r="R636" s="372">
        <v>863639162.65071452</v>
      </c>
      <c r="S636" s="367">
        <v>32</v>
      </c>
      <c r="T636" s="369">
        <v>-0.11714005836567554</v>
      </c>
      <c r="U636" s="369">
        <v>-1.5142923980499292</v>
      </c>
      <c r="V636" s="369">
        <v>-0.30205578909539654</v>
      </c>
      <c r="W636" s="369">
        <v>-2.9611567277373516</v>
      </c>
      <c r="X636" s="369">
        <v>-0.25591177005701615</v>
      </c>
      <c r="Y636" s="369">
        <v>-1.9406254414152277</v>
      </c>
      <c r="Z636" s="369">
        <v>-0.11046252298079373</v>
      </c>
      <c r="AA636" s="369">
        <v>-0.62790479127621979</v>
      </c>
      <c r="AB636" s="369">
        <v>0.28954347398099922</v>
      </c>
      <c r="AC636" s="373">
        <v>-1.431895472424296</v>
      </c>
      <c r="AD636" s="575">
        <v>17335645000188</v>
      </c>
      <c r="AE636" s="370" t="s">
        <v>2485</v>
      </c>
      <c r="AF636" s="370" t="s">
        <v>2317</v>
      </c>
      <c r="AG636" s="374" t="s">
        <v>1458</v>
      </c>
      <c r="AH636" s="374" t="s">
        <v>2321</v>
      </c>
      <c r="AI636" s="374">
        <v>5000</v>
      </c>
      <c r="AJ636" s="374">
        <v>1000</v>
      </c>
      <c r="AK636" s="374">
        <v>1000</v>
      </c>
      <c r="AL636" s="369">
        <v>1.34E-2</v>
      </c>
      <c r="AM636" s="369">
        <v>0.2</v>
      </c>
      <c r="AN636" s="369" t="s">
        <v>2368</v>
      </c>
      <c r="AO636" s="367" t="s">
        <v>1326</v>
      </c>
      <c r="AP636" s="370" t="s">
        <v>718</v>
      </c>
      <c r="AQ636" s="376" t="s">
        <v>661</v>
      </c>
      <c r="AR636" s="369">
        <v>4.6899999999999997E-3</v>
      </c>
      <c r="AS636" s="369">
        <v>4.6899999999999997E-3</v>
      </c>
      <c r="AT636" s="369"/>
      <c r="AW636" s="711"/>
      <c r="AX636" s="711"/>
      <c r="AY636" s="712"/>
      <c r="AZ636" s="712"/>
      <c r="BA636" s="712"/>
      <c r="BB636" s="713"/>
      <c r="BC636" s="712"/>
      <c r="BD636" s="712"/>
      <c r="BE636" s="712"/>
      <c r="BF636" s="712"/>
      <c r="BG636" s="713"/>
      <c r="BH636" s="713"/>
      <c r="BI636" s="714"/>
      <c r="BJ636" s="714"/>
      <c r="BK636" s="714"/>
      <c r="BL636" s="218"/>
      <c r="BM636" s="713"/>
      <c r="BN636" s="713"/>
      <c r="BO636" s="713"/>
      <c r="BP636" s="713"/>
      <c r="BQ636" s="713"/>
      <c r="BR636" s="713"/>
      <c r="BS636" s="713"/>
      <c r="BT636" s="716"/>
      <c r="BU636" s="717"/>
      <c r="BV636" s="715"/>
      <c r="BW636" s="718"/>
    </row>
    <row r="637" spans="2:75" ht="15.75" customHeight="1">
      <c r="B637" s="363" t="s">
        <v>1644</v>
      </c>
      <c r="C637" s="364">
        <v>39992349000192</v>
      </c>
      <c r="D637" s="365" t="s">
        <v>14</v>
      </c>
      <c r="E637" s="365" t="s">
        <v>607</v>
      </c>
      <c r="F637" s="365"/>
      <c r="G637" s="366"/>
      <c r="H637" s="366" t="s">
        <v>34</v>
      </c>
      <c r="I637" s="366" t="s">
        <v>34</v>
      </c>
      <c r="J637" s="366" t="s">
        <v>608</v>
      </c>
      <c r="K637" s="367" t="s">
        <v>48</v>
      </c>
      <c r="L637" s="368"/>
      <c r="M637" s="368"/>
      <c r="N637" s="367">
        <v>567876</v>
      </c>
      <c r="O637" s="367" t="s">
        <v>1323</v>
      </c>
      <c r="P637" s="371">
        <v>44193</v>
      </c>
      <c r="Q637" s="372">
        <v>71679886.040000007</v>
      </c>
      <c r="R637" s="372">
        <v>99811188.182063445</v>
      </c>
      <c r="S637" s="367">
        <v>47</v>
      </c>
      <c r="T637" s="369">
        <v>-0.10644250702417157</v>
      </c>
      <c r="U637" s="369">
        <v>-1.1972561140810489</v>
      </c>
      <c r="V637" s="369">
        <v>-0.27651878361697835</v>
      </c>
      <c r="W637" s="369">
        <v>-2.5378087665120956</v>
      </c>
      <c r="X637" s="369" t="s">
        <v>1424</v>
      </c>
      <c r="Y637" s="369" t="s">
        <v>1424</v>
      </c>
      <c r="Z637" s="369" t="s">
        <v>1424</v>
      </c>
      <c r="AA637" s="369" t="s">
        <v>1424</v>
      </c>
      <c r="AB637" s="369">
        <v>0.31886384511291449</v>
      </c>
      <c r="AC637" s="373">
        <v>-1.1792316963348048</v>
      </c>
      <c r="AD637" s="575">
        <v>40040288000142</v>
      </c>
      <c r="AE637" s="370" t="s">
        <v>2485</v>
      </c>
      <c r="AF637" s="370" t="s">
        <v>2317</v>
      </c>
      <c r="AG637" s="374" t="s">
        <v>1458</v>
      </c>
      <c r="AH637" s="374" t="s">
        <v>2321</v>
      </c>
      <c r="AI637" s="374">
        <v>5000</v>
      </c>
      <c r="AJ637" s="374">
        <v>1000</v>
      </c>
      <c r="AK637" s="374">
        <v>1000</v>
      </c>
      <c r="AL637" s="369">
        <v>1.4999999999999999E-2</v>
      </c>
      <c r="AM637" s="369">
        <v>0.2</v>
      </c>
      <c r="AN637" s="369" t="s">
        <v>34</v>
      </c>
      <c r="AO637" s="367" t="s">
        <v>1326</v>
      </c>
      <c r="AP637" s="370" t="s">
        <v>718</v>
      </c>
      <c r="AQ637" s="376" t="s">
        <v>661</v>
      </c>
      <c r="AR637" s="369" t="s">
        <v>34</v>
      </c>
      <c r="AS637" s="369" t="s">
        <v>34</v>
      </c>
      <c r="AT637" s="369"/>
      <c r="AW637" s="711"/>
      <c r="AX637" s="711"/>
      <c r="AY637" s="712"/>
      <c r="AZ637" s="712"/>
      <c r="BA637" s="712"/>
      <c r="BB637" s="713"/>
      <c r="BC637" s="712"/>
      <c r="BD637" s="712"/>
      <c r="BE637" s="712"/>
      <c r="BF637" s="712"/>
      <c r="BG637" s="713"/>
      <c r="BH637" s="713"/>
      <c r="BI637" s="714"/>
      <c r="BJ637" s="714"/>
      <c r="BK637" s="714"/>
      <c r="BL637" s="218"/>
      <c r="BM637" s="713"/>
      <c r="BN637" s="713"/>
      <c r="BO637" s="713"/>
      <c r="BP637" s="713"/>
      <c r="BQ637" s="713"/>
      <c r="BR637" s="713"/>
      <c r="BS637" s="713"/>
      <c r="BT637" s="716"/>
      <c r="BU637" s="717"/>
      <c r="BV637" s="715"/>
      <c r="BW637" s="718"/>
    </row>
    <row r="638" spans="2:75" ht="15.75" customHeight="1">
      <c r="B638" s="363" t="s">
        <v>236</v>
      </c>
      <c r="C638" s="364">
        <v>39363151000140</v>
      </c>
      <c r="D638" s="365" t="s">
        <v>14</v>
      </c>
      <c r="E638" s="365" t="s">
        <v>607</v>
      </c>
      <c r="F638" s="365"/>
      <c r="G638" s="366"/>
      <c r="H638" s="366" t="s">
        <v>34</v>
      </c>
      <c r="I638" s="366" t="s">
        <v>34</v>
      </c>
      <c r="J638" s="366" t="s">
        <v>608</v>
      </c>
      <c r="K638" s="367" t="s">
        <v>48</v>
      </c>
      <c r="L638" s="368"/>
      <c r="M638" s="368" t="s">
        <v>1421</v>
      </c>
      <c r="N638" s="367">
        <v>559989</v>
      </c>
      <c r="O638" s="367" t="s">
        <v>1323</v>
      </c>
      <c r="P638" s="371">
        <v>44141</v>
      </c>
      <c r="Q638" s="372">
        <v>5728353.7400000002</v>
      </c>
      <c r="R638" s="372">
        <v>8828728.7333730236</v>
      </c>
      <c r="S638" s="367">
        <v>62</v>
      </c>
      <c r="T638" s="369">
        <v>-0.25065611880999672</v>
      </c>
      <c r="U638" s="369">
        <v>-3.2402805712609992</v>
      </c>
      <c r="V638" s="369">
        <v>-0.32556387333827397</v>
      </c>
      <c r="W638" s="369">
        <v>-3.1916145581285051</v>
      </c>
      <c r="X638" s="369" t="s">
        <v>1424</v>
      </c>
      <c r="Y638" s="369" t="s">
        <v>1424</v>
      </c>
      <c r="Z638" s="369" t="s">
        <v>1424</v>
      </c>
      <c r="AA638" s="369" t="s">
        <v>1424</v>
      </c>
      <c r="AB638" s="369">
        <v>0.3320744163153182</v>
      </c>
      <c r="AC638" s="373">
        <v>-1.3117101819752368</v>
      </c>
      <c r="AD638" s="575">
        <v>0</v>
      </c>
      <c r="AE638" s="370" t="s">
        <v>2485</v>
      </c>
      <c r="AF638" s="370" t="s">
        <v>2317</v>
      </c>
      <c r="AG638" s="374" t="s">
        <v>1458</v>
      </c>
      <c r="AH638" s="374" t="s">
        <v>2318</v>
      </c>
      <c r="AI638" s="374">
        <v>50000</v>
      </c>
      <c r="AJ638" s="374">
        <v>10000</v>
      </c>
      <c r="AK638" s="374">
        <v>10000</v>
      </c>
      <c r="AL638" s="369">
        <v>5.0000000000000001E-3</v>
      </c>
      <c r="AM638" s="369">
        <v>0.25</v>
      </c>
      <c r="AN638" s="369" t="s">
        <v>34</v>
      </c>
      <c r="AO638" s="367" t="s">
        <v>1326</v>
      </c>
      <c r="AP638" s="370" t="s">
        <v>718</v>
      </c>
      <c r="AQ638" s="376" t="s">
        <v>661</v>
      </c>
      <c r="AR638" s="369" t="s">
        <v>34</v>
      </c>
      <c r="AS638" s="369" t="s">
        <v>34</v>
      </c>
      <c r="AT638" s="369"/>
      <c r="AW638" s="711"/>
      <c r="AX638" s="711"/>
      <c r="AY638" s="712"/>
      <c r="AZ638" s="712"/>
      <c r="BA638" s="712"/>
      <c r="BB638" s="713"/>
      <c r="BC638" s="712"/>
      <c r="BD638" s="712"/>
      <c r="BE638" s="712"/>
      <c r="BF638" s="712"/>
      <c r="BG638" s="713"/>
      <c r="BH638" s="713"/>
      <c r="BI638" s="714"/>
      <c r="BJ638" s="714"/>
      <c r="BK638" s="714"/>
      <c r="BL638" s="218"/>
      <c r="BM638" s="713"/>
      <c r="BN638" s="713"/>
      <c r="BO638" s="713"/>
      <c r="BP638" s="713"/>
      <c r="BQ638" s="713"/>
      <c r="BR638" s="713"/>
      <c r="BS638" s="713"/>
      <c r="BT638" s="716"/>
      <c r="BU638" s="717"/>
      <c r="BV638" s="715"/>
      <c r="BW638" s="718"/>
    </row>
    <row r="639" spans="2:75" ht="15.75" customHeight="1">
      <c r="B639" s="363" t="s">
        <v>237</v>
      </c>
      <c r="C639" s="364">
        <v>40982906000173</v>
      </c>
      <c r="D639" s="365" t="s">
        <v>14</v>
      </c>
      <c r="E639" s="365" t="s">
        <v>607</v>
      </c>
      <c r="F639" s="365"/>
      <c r="G639" s="366"/>
      <c r="H639" s="366" t="s">
        <v>34</v>
      </c>
      <c r="I639" s="366" t="s">
        <v>34</v>
      </c>
      <c r="J639" s="366" t="s">
        <v>608</v>
      </c>
      <c r="K639" s="367" t="s">
        <v>48</v>
      </c>
      <c r="L639" s="368"/>
      <c r="M639" s="368" t="s">
        <v>1421</v>
      </c>
      <c r="N639" s="367">
        <v>633860</v>
      </c>
      <c r="O639" s="367" t="s">
        <v>1326</v>
      </c>
      <c r="P639" s="371">
        <v>44295</v>
      </c>
      <c r="Q639" s="372">
        <v>2591337.65</v>
      </c>
      <c r="R639" s="372">
        <v>4175060.9538888903</v>
      </c>
      <c r="S639" s="367">
        <v>92</v>
      </c>
      <c r="T639" s="369">
        <v>-0.57656242620077958</v>
      </c>
      <c r="U639" s="369">
        <v>-7.4533350177405717</v>
      </c>
      <c r="V639" s="369">
        <v>-0.64755950082088098</v>
      </c>
      <c r="W639" s="369">
        <v>-6.3482483756018722</v>
      </c>
      <c r="X639" s="369" t="s">
        <v>1424</v>
      </c>
      <c r="Y639" s="369" t="s">
        <v>1424</v>
      </c>
      <c r="Z639" s="369" t="s">
        <v>1424</v>
      </c>
      <c r="AA639" s="369" t="s">
        <v>1424</v>
      </c>
      <c r="AB639" s="369">
        <v>0.88863867812428132</v>
      </c>
      <c r="AC639" s="373">
        <v>-0.85800313543835038</v>
      </c>
      <c r="AD639" s="575">
        <v>0</v>
      </c>
      <c r="AE639" s="370" t="s">
        <v>2485</v>
      </c>
      <c r="AF639" s="370" t="s">
        <v>2317</v>
      </c>
      <c r="AG639" s="374" t="s">
        <v>1458</v>
      </c>
      <c r="AH639" s="374" t="s">
        <v>2318</v>
      </c>
      <c r="AI639" s="374">
        <v>50000</v>
      </c>
      <c r="AJ639" s="374">
        <v>10000</v>
      </c>
      <c r="AK639" s="374">
        <v>10000</v>
      </c>
      <c r="AL639" s="369">
        <v>5.0000000000000001E-3</v>
      </c>
      <c r="AM639" s="369">
        <v>0.2</v>
      </c>
      <c r="AN639" s="369" t="s">
        <v>2349</v>
      </c>
      <c r="AO639" s="367" t="s">
        <v>1326</v>
      </c>
      <c r="AP639" s="370" t="s">
        <v>718</v>
      </c>
      <c r="AQ639" s="376" t="s">
        <v>661</v>
      </c>
      <c r="AR639" s="369" t="s">
        <v>34</v>
      </c>
      <c r="AS639" s="369" t="s">
        <v>34</v>
      </c>
      <c r="AT639" s="369"/>
      <c r="AW639" s="711"/>
      <c r="AX639" s="711"/>
      <c r="AY639" s="712"/>
      <c r="AZ639" s="712"/>
      <c r="BA639" s="712"/>
      <c r="BB639" s="713"/>
      <c r="BC639" s="712"/>
      <c r="BD639" s="712"/>
      <c r="BE639" s="712"/>
      <c r="BF639" s="712"/>
      <c r="BG639" s="713"/>
      <c r="BH639" s="713"/>
      <c r="BI639" s="714"/>
      <c r="BJ639" s="714"/>
      <c r="BK639" s="714"/>
      <c r="BL639" s="218"/>
      <c r="BM639" s="713"/>
      <c r="BN639" s="713"/>
      <c r="BO639" s="713"/>
      <c r="BP639" s="713"/>
      <c r="BQ639" s="713"/>
      <c r="BR639" s="713"/>
      <c r="BS639" s="713"/>
      <c r="BT639" s="716"/>
      <c r="BU639" s="717"/>
      <c r="BV639" s="715"/>
      <c r="BW639" s="718"/>
    </row>
    <row r="640" spans="2:75" ht="15.75" customHeight="1">
      <c r="B640" s="363" t="s">
        <v>238</v>
      </c>
      <c r="C640" s="364">
        <v>41673186000127</v>
      </c>
      <c r="D640" s="365" t="s">
        <v>14</v>
      </c>
      <c r="E640" s="365" t="s">
        <v>607</v>
      </c>
      <c r="F640" s="365"/>
      <c r="G640" s="366"/>
      <c r="H640" s="366" t="s">
        <v>34</v>
      </c>
      <c r="I640" s="366" t="s">
        <v>34</v>
      </c>
      <c r="J640" s="366" t="s">
        <v>608</v>
      </c>
      <c r="K640" s="367" t="s">
        <v>48</v>
      </c>
      <c r="L640" s="368"/>
      <c r="M640" s="368" t="s">
        <v>1421</v>
      </c>
      <c r="N640" s="367">
        <v>589438</v>
      </c>
      <c r="O640" s="367" t="s">
        <v>1323</v>
      </c>
      <c r="P640" s="371">
        <v>44330</v>
      </c>
      <c r="Q640" s="372">
        <v>3915066.86</v>
      </c>
      <c r="R640" s="372">
        <v>7429838.2403571401</v>
      </c>
      <c r="S640" s="367">
        <v>92</v>
      </c>
      <c r="T640" s="369">
        <v>-0.47686784880404254</v>
      </c>
      <c r="U640" s="369">
        <v>-6.1645637572089518</v>
      </c>
      <c r="V640" s="369">
        <v>-0.83492058256825086</v>
      </c>
      <c r="W640" s="369">
        <v>-8.185013462587678</v>
      </c>
      <c r="X640" s="369" t="s">
        <v>1424</v>
      </c>
      <c r="Y640" s="369" t="s">
        <v>1424</v>
      </c>
      <c r="Z640" s="369" t="s">
        <v>1424</v>
      </c>
      <c r="AA640" s="369" t="s">
        <v>1424</v>
      </c>
      <c r="AB640" s="369">
        <v>0.73664033258883832</v>
      </c>
      <c r="AC640" s="373">
        <v>-2.2055186080232105</v>
      </c>
      <c r="AD640" s="575">
        <v>0</v>
      </c>
      <c r="AE640" s="370" t="s">
        <v>2485</v>
      </c>
      <c r="AF640" s="370" t="s">
        <v>2317</v>
      </c>
      <c r="AG640" s="374" t="s">
        <v>1458</v>
      </c>
      <c r="AH640" s="374" t="s">
        <v>2318</v>
      </c>
      <c r="AI640" s="374">
        <v>50000</v>
      </c>
      <c r="AJ640" s="374">
        <v>10000</v>
      </c>
      <c r="AK640" s="374">
        <v>10000</v>
      </c>
      <c r="AL640" s="369">
        <v>5.0000000000000001E-3</v>
      </c>
      <c r="AM640" s="369">
        <v>0.2</v>
      </c>
      <c r="AN640" s="369" t="s">
        <v>2349</v>
      </c>
      <c r="AO640" s="367" t="s">
        <v>1326</v>
      </c>
      <c r="AP640" s="370" t="s">
        <v>718</v>
      </c>
      <c r="AQ640" s="376" t="s">
        <v>661</v>
      </c>
      <c r="AR640" s="369" t="s">
        <v>34</v>
      </c>
      <c r="AS640" s="369" t="s">
        <v>34</v>
      </c>
      <c r="AT640" s="369"/>
      <c r="AX640" s="711"/>
      <c r="AY640" s="712"/>
      <c r="AZ640" s="712"/>
      <c r="BA640" s="712"/>
      <c r="BB640" s="713"/>
      <c r="BC640" s="712"/>
      <c r="BD640" s="712"/>
      <c r="BE640" s="712"/>
      <c r="BF640" s="712"/>
      <c r="BG640" s="713"/>
      <c r="BH640" s="713"/>
      <c r="BI640" s="714"/>
      <c r="BJ640" s="714"/>
      <c r="BK640" s="714"/>
      <c r="BL640" s="713"/>
      <c r="BM640" s="713"/>
      <c r="BN640" s="713"/>
      <c r="BO640" s="713"/>
      <c r="BP640" s="713"/>
      <c r="BQ640" s="713"/>
      <c r="BR640" s="713"/>
      <c r="BS640" s="713"/>
      <c r="BT640" s="716"/>
      <c r="BU640" s="717"/>
      <c r="BV640" s="715"/>
      <c r="BW640" s="718"/>
    </row>
    <row r="641" spans="2:75" ht="15.75" customHeight="1">
      <c r="B641" s="363" t="s">
        <v>1645</v>
      </c>
      <c r="C641" s="364">
        <v>15174629000125</v>
      </c>
      <c r="D641" s="365" t="s">
        <v>11</v>
      </c>
      <c r="E641" s="365" t="s">
        <v>620</v>
      </c>
      <c r="F641" s="365" t="s">
        <v>665</v>
      </c>
      <c r="G641" s="366" t="s">
        <v>740</v>
      </c>
      <c r="H641" s="366" t="s">
        <v>34</v>
      </c>
      <c r="I641" s="366"/>
      <c r="J641" s="366" t="s">
        <v>608</v>
      </c>
      <c r="K641" s="367" t="s">
        <v>48</v>
      </c>
      <c r="L641" s="368"/>
      <c r="M641" s="368"/>
      <c r="N641" s="367">
        <v>332208</v>
      </c>
      <c r="O641" s="367" t="s">
        <v>1323</v>
      </c>
      <c r="P641" s="371">
        <v>41023</v>
      </c>
      <c r="Q641" s="372">
        <v>40648430.880000003</v>
      </c>
      <c r="R641" s="372">
        <v>31279864.617658727</v>
      </c>
      <c r="S641" s="367">
        <v>30</v>
      </c>
      <c r="T641" s="369">
        <v>0.10090395283178011</v>
      </c>
      <c r="U641" s="369">
        <v>1.1349589354876879</v>
      </c>
      <c r="V641" s="369">
        <v>0.12322146700120196</v>
      </c>
      <c r="W641" s="369">
        <v>1.1308906942513057</v>
      </c>
      <c r="X641" s="369">
        <v>0.19108505715043034</v>
      </c>
      <c r="Y641" s="369">
        <v>1.3436700797804746</v>
      </c>
      <c r="Z641" s="369">
        <v>0.23442448048380271</v>
      </c>
      <c r="AA641" s="369">
        <v>1.2810275038416523</v>
      </c>
      <c r="AB641" s="369">
        <v>2.8531626172822585E-3</v>
      </c>
      <c r="AC641" s="373">
        <v>4.4817723709143742</v>
      </c>
      <c r="AD641" s="575">
        <v>0</v>
      </c>
      <c r="AE641" s="370" t="s">
        <v>2486</v>
      </c>
      <c r="AF641" s="370" t="s">
        <v>2317</v>
      </c>
      <c r="AG641" s="374" t="s">
        <v>1458</v>
      </c>
      <c r="AH641" s="374" t="s">
        <v>2321</v>
      </c>
      <c r="AI641" s="374">
        <v>1000</v>
      </c>
      <c r="AJ641" s="374">
        <v>1000</v>
      </c>
      <c r="AK641" s="374">
        <v>1000</v>
      </c>
      <c r="AL641" s="369">
        <v>7.4999999999999997E-3</v>
      </c>
      <c r="AM641" s="369" t="s">
        <v>34</v>
      </c>
      <c r="AN641" s="369" t="s">
        <v>34</v>
      </c>
      <c r="AO641" s="367" t="s">
        <v>1326</v>
      </c>
      <c r="AP641" s="370" t="s">
        <v>11</v>
      </c>
      <c r="AQ641" s="376" t="s">
        <v>671</v>
      </c>
      <c r="AR641" s="369">
        <v>2.9999999999999996E-3</v>
      </c>
      <c r="AS641" s="369">
        <v>2.9999999999999996E-3</v>
      </c>
      <c r="AT641" s="369"/>
      <c r="AX641" s="711"/>
      <c r="AY641" s="712"/>
      <c r="AZ641" s="712"/>
      <c r="BA641" s="712"/>
      <c r="BB641" s="713"/>
      <c r="BC641" s="712"/>
      <c r="BD641" s="712"/>
      <c r="BE641" s="712"/>
      <c r="BF641" s="712"/>
      <c r="BG641" s="713"/>
      <c r="BH641" s="713"/>
      <c r="BI641" s="714"/>
      <c r="BJ641" s="714"/>
      <c r="BK641" s="714"/>
      <c r="BL641" s="713"/>
      <c r="BM641" s="713"/>
      <c r="BN641" s="713"/>
      <c r="BO641" s="713"/>
      <c r="BP641" s="713"/>
      <c r="BQ641" s="713"/>
      <c r="BR641" s="713"/>
      <c r="BS641" s="713"/>
      <c r="BT641" s="716"/>
      <c r="BU641" s="717"/>
      <c r="BV641" s="715"/>
      <c r="BW641" s="718"/>
    </row>
    <row r="642" spans="2:75" ht="15.75" customHeight="1">
      <c r="B642" s="363" t="s">
        <v>986</v>
      </c>
      <c r="C642" s="364">
        <v>37227745000106</v>
      </c>
      <c r="D642" s="365" t="s">
        <v>11</v>
      </c>
      <c r="E642" s="365" t="s">
        <v>620</v>
      </c>
      <c r="F642" s="365" t="s">
        <v>665</v>
      </c>
      <c r="G642" s="366" t="s">
        <v>740</v>
      </c>
      <c r="H642" s="366" t="s">
        <v>34</v>
      </c>
      <c r="I642" s="366"/>
      <c r="J642" s="366" t="s">
        <v>608</v>
      </c>
      <c r="K642" s="367" t="s">
        <v>48</v>
      </c>
      <c r="L642" s="368"/>
      <c r="M642" s="368" t="s">
        <v>34</v>
      </c>
      <c r="N642" s="367">
        <v>541753</v>
      </c>
      <c r="O642" s="367" t="s">
        <v>1323</v>
      </c>
      <c r="P642" s="371">
        <v>44008</v>
      </c>
      <c r="Q642" s="372">
        <v>23208532.449999999</v>
      </c>
      <c r="R642" s="372">
        <v>25098284.245079353</v>
      </c>
      <c r="S642" s="367">
        <v>61</v>
      </c>
      <c r="T642" s="369">
        <v>9.3144907085031203E-2</v>
      </c>
      <c r="U642" s="369">
        <v>1.2041023940385871</v>
      </c>
      <c r="V642" s="369">
        <v>0.12706224005431377</v>
      </c>
      <c r="W642" s="369">
        <v>1.2456348150287575</v>
      </c>
      <c r="X642" s="369">
        <v>0.18914215458185057</v>
      </c>
      <c r="Y642" s="369">
        <v>1.4342993178619834</v>
      </c>
      <c r="Z642" s="369" t="s">
        <v>1424</v>
      </c>
      <c r="AA642" s="369" t="s">
        <v>1424</v>
      </c>
      <c r="AB642" s="369">
        <v>4.4773206822099369E-3</v>
      </c>
      <c r="AC642" s="373">
        <v>5.0254969344460054</v>
      </c>
      <c r="AD642" s="575">
        <v>0</v>
      </c>
      <c r="AE642" s="370" t="s">
        <v>2486</v>
      </c>
      <c r="AF642" s="370" t="s">
        <v>2317</v>
      </c>
      <c r="AG642" s="374" t="s">
        <v>1458</v>
      </c>
      <c r="AH642" s="374" t="s">
        <v>2318</v>
      </c>
      <c r="AI642" s="374">
        <v>1000</v>
      </c>
      <c r="AJ642" s="374">
        <v>1000</v>
      </c>
      <c r="AK642" s="374">
        <v>1000</v>
      </c>
      <c r="AL642" s="369">
        <v>4.0000000000000001E-3</v>
      </c>
      <c r="AM642" s="369">
        <v>0.15</v>
      </c>
      <c r="AN642" s="369" t="s">
        <v>34</v>
      </c>
      <c r="AO642" s="367" t="s">
        <v>1326</v>
      </c>
      <c r="AP642" s="370" t="s">
        <v>11</v>
      </c>
      <c r="AQ642" s="376" t="s">
        <v>677</v>
      </c>
      <c r="AR642" s="369">
        <v>1.6000000000000001E-3</v>
      </c>
      <c r="AS642" s="369">
        <v>1.6000000000000001E-3</v>
      </c>
      <c r="AT642" s="369"/>
      <c r="AW642" s="711"/>
      <c r="AX642" s="711"/>
      <c r="AY642" s="712"/>
      <c r="AZ642" s="712"/>
      <c r="BA642" s="712"/>
      <c r="BB642" s="712"/>
      <c r="BC642" s="712"/>
      <c r="BD642" s="712"/>
      <c r="BE642" s="712"/>
      <c r="BF642" s="712"/>
      <c r="BG642" s="713"/>
      <c r="BH642" s="713"/>
      <c r="BI642" s="714"/>
      <c r="BJ642" s="714"/>
      <c r="BK642" s="714"/>
      <c r="BL642" s="218"/>
      <c r="BM642" s="713"/>
      <c r="BN642" s="713"/>
      <c r="BO642" s="713"/>
      <c r="BP642" s="713"/>
      <c r="BQ642" s="713"/>
      <c r="BR642" s="713"/>
      <c r="BS642" s="713"/>
      <c r="BT642" s="713"/>
      <c r="BU642" s="713"/>
      <c r="BV642" s="715"/>
      <c r="BW642" s="712"/>
    </row>
    <row r="643" spans="2:75" ht="15.75" customHeight="1">
      <c r="B643" s="363" t="s">
        <v>987</v>
      </c>
      <c r="C643" s="364">
        <v>20879578000177</v>
      </c>
      <c r="D643" s="365" t="s">
        <v>11</v>
      </c>
      <c r="E643" s="365" t="s">
        <v>620</v>
      </c>
      <c r="F643" s="365" t="s">
        <v>665</v>
      </c>
      <c r="G643" s="366" t="s">
        <v>740</v>
      </c>
      <c r="H643" s="366" t="s">
        <v>34</v>
      </c>
      <c r="I643" s="366"/>
      <c r="J643" s="366" t="s">
        <v>608</v>
      </c>
      <c r="K643" s="367" t="s">
        <v>48</v>
      </c>
      <c r="L643" s="368"/>
      <c r="M643" s="368" t="s">
        <v>34</v>
      </c>
      <c r="N643" s="367">
        <v>387444</v>
      </c>
      <c r="O643" s="367" t="s">
        <v>1323</v>
      </c>
      <c r="P643" s="371">
        <v>42034</v>
      </c>
      <c r="Q643" s="372">
        <v>1197980249.77</v>
      </c>
      <c r="R643" s="372">
        <v>542667184.17476165</v>
      </c>
      <c r="S643" s="367">
        <v>1</v>
      </c>
      <c r="T643" s="369">
        <v>8.6943226516678518E-2</v>
      </c>
      <c r="U643" s="369">
        <v>1.1239320588789947</v>
      </c>
      <c r="V643" s="369">
        <v>0.12882364377044753</v>
      </c>
      <c r="W643" s="369">
        <v>1.2629024611146391</v>
      </c>
      <c r="X643" s="369">
        <v>0.16762286363087697</v>
      </c>
      <c r="Y643" s="369">
        <v>1.2711146253745229</v>
      </c>
      <c r="Z643" s="369">
        <v>0.15687408056775287</v>
      </c>
      <c r="AA643" s="369">
        <v>0.89172313068270614</v>
      </c>
      <c r="AB643" s="369">
        <v>7.1659042756956537E-3</v>
      </c>
      <c r="AC643" s="373">
        <v>3.3601643171341418</v>
      </c>
      <c r="AD643" s="575">
        <v>0</v>
      </c>
      <c r="AE643" s="370" t="s">
        <v>2487</v>
      </c>
      <c r="AF643" s="370" t="s">
        <v>2317</v>
      </c>
      <c r="AG643" s="374" t="s">
        <v>1458</v>
      </c>
      <c r="AH643" s="374" t="s">
        <v>2321</v>
      </c>
      <c r="AI643" s="374">
        <v>500</v>
      </c>
      <c r="AJ643" s="374">
        <v>100</v>
      </c>
      <c r="AK643" s="374">
        <v>500</v>
      </c>
      <c r="AL643" s="369">
        <v>5.0000000000000001E-3</v>
      </c>
      <c r="AM643" s="369" t="s">
        <v>34</v>
      </c>
      <c r="AN643" s="369" t="s">
        <v>64</v>
      </c>
      <c r="AO643" s="367" t="s">
        <v>1326</v>
      </c>
      <c r="AP643" s="370" t="s">
        <v>11</v>
      </c>
      <c r="AQ643" s="376" t="s">
        <v>677</v>
      </c>
      <c r="AR643" s="369">
        <v>1.5E-3</v>
      </c>
      <c r="AS643" s="369">
        <v>1.5E-3</v>
      </c>
      <c r="AT643" s="369"/>
      <c r="AW643" s="711"/>
      <c r="AX643" s="711"/>
      <c r="AY643" s="712"/>
      <c r="AZ643" s="712"/>
      <c r="BA643" s="712"/>
      <c r="BB643" s="712"/>
      <c r="BC643" s="712"/>
      <c r="BD643" s="712"/>
      <c r="BE643" s="712"/>
      <c r="BF643" s="712"/>
      <c r="BG643" s="713"/>
      <c r="BH643" s="713"/>
      <c r="BI643" s="714"/>
      <c r="BJ643" s="714"/>
      <c r="BK643" s="714"/>
      <c r="BL643" s="218"/>
      <c r="BM643" s="713"/>
      <c r="BN643" s="713"/>
      <c r="BO643" s="713"/>
      <c r="BP643" s="713"/>
      <c r="BQ643" s="713"/>
      <c r="BR643" s="713"/>
      <c r="BS643" s="713"/>
      <c r="BT643" s="713"/>
      <c r="BU643" s="713"/>
      <c r="BV643" s="715"/>
      <c r="BW643" s="712"/>
    </row>
    <row r="644" spans="2:75" ht="15.75" customHeight="1">
      <c r="B644" s="363" t="s">
        <v>988</v>
      </c>
      <c r="C644" s="364">
        <v>9720710000160</v>
      </c>
      <c r="D644" s="365" t="s">
        <v>11</v>
      </c>
      <c r="E644" s="365" t="s">
        <v>620</v>
      </c>
      <c r="F644" s="365" t="s">
        <v>665</v>
      </c>
      <c r="G644" s="366" t="s">
        <v>740</v>
      </c>
      <c r="H644" s="366" t="s">
        <v>34</v>
      </c>
      <c r="I644" s="366"/>
      <c r="J644" s="366" t="s">
        <v>608</v>
      </c>
      <c r="K644" s="367" t="s">
        <v>48</v>
      </c>
      <c r="L644" s="368"/>
      <c r="M644" s="368" t="s">
        <v>34</v>
      </c>
      <c r="N644" s="367">
        <v>217913</v>
      </c>
      <c r="O644" s="367" t="s">
        <v>1323</v>
      </c>
      <c r="P644" s="371">
        <v>39720</v>
      </c>
      <c r="Q644" s="372">
        <v>277370412.95999998</v>
      </c>
      <c r="R644" s="372">
        <v>193207404.05670646</v>
      </c>
      <c r="S644" s="367">
        <v>1</v>
      </c>
      <c r="T644" s="369">
        <v>8.390704599104315E-2</v>
      </c>
      <c r="U644" s="369">
        <v>1.0846827606182377</v>
      </c>
      <c r="V644" s="369">
        <v>0.11558738627840337</v>
      </c>
      <c r="W644" s="369">
        <v>1.1331428791512825</v>
      </c>
      <c r="X644" s="369">
        <v>0.15208771011383093</v>
      </c>
      <c r="Y644" s="369">
        <v>1.1533087341302322</v>
      </c>
      <c r="Z644" s="369">
        <v>0.16900110529935586</v>
      </c>
      <c r="AA644" s="369">
        <v>0.96065707069621364</v>
      </c>
      <c r="AB644" s="369">
        <v>3.1760000930810745E-3</v>
      </c>
      <c r="AC644" s="373">
        <v>3.8594958533754338</v>
      </c>
      <c r="AD644" s="575">
        <v>0</v>
      </c>
      <c r="AE644" s="370" t="s">
        <v>2487</v>
      </c>
      <c r="AF644" s="370" t="s">
        <v>2317</v>
      </c>
      <c r="AG644" s="374" t="s">
        <v>1458</v>
      </c>
      <c r="AH644" s="374" t="s">
        <v>2321</v>
      </c>
      <c r="AI644" s="374">
        <v>1</v>
      </c>
      <c r="AJ644" s="374">
        <v>1</v>
      </c>
      <c r="AK644" s="374">
        <v>1</v>
      </c>
      <c r="AL644" s="369">
        <v>8.0000000000000002E-3</v>
      </c>
      <c r="AM644" s="369">
        <v>0.2</v>
      </c>
      <c r="AN644" s="369" t="s">
        <v>64</v>
      </c>
      <c r="AO644" s="367" t="s">
        <v>1326</v>
      </c>
      <c r="AP644" s="370" t="s">
        <v>11</v>
      </c>
      <c r="AQ644" s="376" t="s">
        <v>677</v>
      </c>
      <c r="AR644" s="369">
        <v>2.3999999999999998E-3</v>
      </c>
      <c r="AS644" s="369">
        <v>2.3999999999999998E-3</v>
      </c>
      <c r="AT644" s="369"/>
      <c r="AW644" s="711"/>
      <c r="AX644" s="711"/>
      <c r="AY644" s="712"/>
      <c r="AZ644" s="712"/>
      <c r="BA644" s="712"/>
      <c r="BB644" s="712"/>
      <c r="BC644" s="712"/>
      <c r="BD644" s="712"/>
      <c r="BE644" s="712"/>
      <c r="BF644" s="712"/>
      <c r="BG644" s="713"/>
      <c r="BH644" s="713"/>
      <c r="BI644" s="714"/>
      <c r="BJ644" s="714"/>
      <c r="BK644" s="714"/>
      <c r="BL644" s="218"/>
      <c r="BM644" s="713"/>
      <c r="BN644" s="713"/>
      <c r="BO644" s="713"/>
      <c r="BP644" s="713"/>
      <c r="BQ644" s="713"/>
      <c r="BR644" s="713"/>
      <c r="BS644" s="713"/>
      <c r="BT644" s="713"/>
      <c r="BU644" s="713"/>
      <c r="BV644" s="715"/>
      <c r="BW644" s="712"/>
    </row>
    <row r="645" spans="2:75" ht="15.75" customHeight="1">
      <c r="B645" s="363" t="s">
        <v>989</v>
      </c>
      <c r="C645" s="364">
        <v>27826059000190</v>
      </c>
      <c r="D645" s="365" t="s">
        <v>11</v>
      </c>
      <c r="E645" s="365" t="s">
        <v>620</v>
      </c>
      <c r="F645" s="365" t="s">
        <v>665</v>
      </c>
      <c r="G645" s="366" t="s">
        <v>740</v>
      </c>
      <c r="H645" s="366" t="s">
        <v>34</v>
      </c>
      <c r="I645" s="366"/>
      <c r="J645" s="366" t="s">
        <v>608</v>
      </c>
      <c r="K645" s="367" t="s">
        <v>48</v>
      </c>
      <c r="L645" s="368"/>
      <c r="M645" s="368" t="s">
        <v>34</v>
      </c>
      <c r="N645" s="367">
        <v>451703</v>
      </c>
      <c r="O645" s="367" t="s">
        <v>1323</v>
      </c>
      <c r="P645" s="371">
        <v>43039</v>
      </c>
      <c r="Q645" s="372">
        <v>285870599.62</v>
      </c>
      <c r="R645" s="372">
        <v>201595926.65801588</v>
      </c>
      <c r="S645" s="367">
        <v>15</v>
      </c>
      <c r="T645" s="369">
        <v>8.9148642531748923E-2</v>
      </c>
      <c r="U645" s="369">
        <v>1.1524419021619248</v>
      </c>
      <c r="V645" s="369">
        <v>0.13203273930126125</v>
      </c>
      <c r="W645" s="369">
        <v>1.2943623276825988</v>
      </c>
      <c r="X645" s="369">
        <v>0.18617651980953265</v>
      </c>
      <c r="Y645" s="369">
        <v>1.411810370644653</v>
      </c>
      <c r="Z645" s="369">
        <v>0.16208718692553248</v>
      </c>
      <c r="AA645" s="369">
        <v>0.92135611724821731</v>
      </c>
      <c r="AB645" s="369">
        <v>7.2841136790539147E-3</v>
      </c>
      <c r="AC645" s="373">
        <v>3.6956690339351201</v>
      </c>
      <c r="AD645" s="575">
        <v>0</v>
      </c>
      <c r="AE645" s="370" t="s">
        <v>2487</v>
      </c>
      <c r="AF645" s="370" t="s">
        <v>2317</v>
      </c>
      <c r="AG645" s="374" t="s">
        <v>1458</v>
      </c>
      <c r="AH645" s="374" t="s">
        <v>2321</v>
      </c>
      <c r="AI645" s="374">
        <v>500</v>
      </c>
      <c r="AJ645" s="374">
        <v>100</v>
      </c>
      <c r="AK645" s="374">
        <v>500</v>
      </c>
      <c r="AL645" s="369">
        <v>6.0000000000000001E-3</v>
      </c>
      <c r="AM645" s="369">
        <v>0.2</v>
      </c>
      <c r="AN645" s="369" t="s">
        <v>64</v>
      </c>
      <c r="AO645" s="367" t="s">
        <v>1326</v>
      </c>
      <c r="AP645" s="370" t="s">
        <v>11</v>
      </c>
      <c r="AQ645" s="376" t="s">
        <v>677</v>
      </c>
      <c r="AR645" s="369">
        <v>1.8E-3</v>
      </c>
      <c r="AS645" s="369">
        <v>1.8E-3</v>
      </c>
      <c r="AT645" s="369"/>
      <c r="AX645" s="711"/>
      <c r="AY645" s="712"/>
      <c r="AZ645" s="712"/>
      <c r="BA645" s="712"/>
      <c r="BB645" s="713"/>
      <c r="BC645" s="712"/>
      <c r="BD645" s="712"/>
      <c r="BE645" s="712"/>
      <c r="BF645" s="712"/>
      <c r="BG645" s="713"/>
      <c r="BH645" s="713"/>
      <c r="BI645" s="714"/>
      <c r="BJ645" s="714"/>
      <c r="BK645" s="714"/>
      <c r="BL645" s="713"/>
      <c r="BM645" s="713"/>
      <c r="BN645" s="713"/>
      <c r="BO645" s="713"/>
      <c r="BP645" s="713"/>
      <c r="BQ645" s="713"/>
      <c r="BR645" s="713"/>
      <c r="BS645" s="713"/>
      <c r="BT645" s="716"/>
      <c r="BU645" s="717"/>
      <c r="BV645" s="715"/>
      <c r="BW645" s="718"/>
    </row>
    <row r="646" spans="2:75" ht="15.75" customHeight="1">
      <c r="B646" s="363" t="s">
        <v>990</v>
      </c>
      <c r="C646" s="364">
        <v>33784218000133</v>
      </c>
      <c r="D646" s="365" t="s">
        <v>11</v>
      </c>
      <c r="E646" s="365" t="s">
        <v>663</v>
      </c>
      <c r="F646" s="365" t="s">
        <v>665</v>
      </c>
      <c r="G646" s="366"/>
      <c r="H646" s="366" t="s">
        <v>34</v>
      </c>
      <c r="I646" s="366"/>
      <c r="J646" s="366" t="s">
        <v>611</v>
      </c>
      <c r="K646" s="367" t="s">
        <v>48</v>
      </c>
      <c r="L646" s="368"/>
      <c r="M646" s="368" t="s">
        <v>34</v>
      </c>
      <c r="N646" s="367">
        <v>505161</v>
      </c>
      <c r="O646" s="367" t="s">
        <v>1323</v>
      </c>
      <c r="P646" s="371">
        <v>43707</v>
      </c>
      <c r="Q646" s="372">
        <v>69941888.400000006</v>
      </c>
      <c r="R646" s="372">
        <v>76976053.260515943</v>
      </c>
      <c r="S646" s="367">
        <v>30</v>
      </c>
      <c r="T646" s="369">
        <v>7.8287324655591739E-2</v>
      </c>
      <c r="U646" s="369">
        <v>1.0120355260499592</v>
      </c>
      <c r="V646" s="369">
        <v>9.8508753582846831E-2</v>
      </c>
      <c r="W646" s="369">
        <v>0.96571517230792736</v>
      </c>
      <c r="X646" s="369">
        <v>0.17917928378003678</v>
      </c>
      <c r="Y646" s="369">
        <v>1.358749058711241</v>
      </c>
      <c r="Z646" s="369" t="s">
        <v>1424</v>
      </c>
      <c r="AA646" s="369" t="s">
        <v>1424</v>
      </c>
      <c r="AB646" s="369">
        <v>2.0797008604863228E-2</v>
      </c>
      <c r="AC646" s="373">
        <v>-0.14260054711444872</v>
      </c>
      <c r="AD646" s="575">
        <v>0</v>
      </c>
      <c r="AE646" s="370" t="s">
        <v>2487</v>
      </c>
      <c r="AF646" s="370" t="s">
        <v>2317</v>
      </c>
      <c r="AG646" s="374" t="s">
        <v>1458</v>
      </c>
      <c r="AH646" s="374" t="s">
        <v>2318</v>
      </c>
      <c r="AI646" s="374">
        <v>5000</v>
      </c>
      <c r="AJ646" s="374">
        <v>1000</v>
      </c>
      <c r="AK646" s="374">
        <v>5000</v>
      </c>
      <c r="AL646" s="369">
        <v>0.01</v>
      </c>
      <c r="AM646" s="369">
        <v>0.15</v>
      </c>
      <c r="AN646" s="369" t="s">
        <v>64</v>
      </c>
      <c r="AO646" s="367" t="s">
        <v>1326</v>
      </c>
      <c r="AP646" s="370" t="s">
        <v>13</v>
      </c>
      <c r="AQ646" s="376" t="s">
        <v>690</v>
      </c>
      <c r="AR646" s="369">
        <v>2.3333333333333331E-3</v>
      </c>
      <c r="AS646" s="369">
        <v>2.3333333333333331E-3</v>
      </c>
      <c r="AT646" s="369"/>
      <c r="AX646" s="711"/>
      <c r="AY646" s="712"/>
      <c r="AZ646" s="712"/>
      <c r="BA646" s="712"/>
      <c r="BB646" s="713"/>
      <c r="BC646" s="712"/>
      <c r="BD646" s="712"/>
      <c r="BE646" s="712"/>
      <c r="BF646" s="712"/>
      <c r="BG646" s="713"/>
      <c r="BH646" s="713"/>
      <c r="BI646" s="714"/>
      <c r="BJ646" s="714"/>
      <c r="BK646" s="714"/>
      <c r="BL646" s="713"/>
      <c r="BM646" s="713"/>
      <c r="BN646" s="713"/>
      <c r="BO646" s="713"/>
      <c r="BP646" s="713"/>
      <c r="BQ646" s="713"/>
      <c r="BR646" s="713"/>
      <c r="BS646" s="713"/>
      <c r="BT646" s="716"/>
      <c r="BU646" s="717"/>
      <c r="BV646" s="715"/>
      <c r="BW646" s="718"/>
    </row>
    <row r="647" spans="2:75" ht="15.75" customHeight="1">
      <c r="B647" s="363" t="s">
        <v>991</v>
      </c>
      <c r="C647" s="364">
        <v>24874367000100</v>
      </c>
      <c r="D647" s="365" t="s">
        <v>14</v>
      </c>
      <c r="E647" s="365" t="s">
        <v>607</v>
      </c>
      <c r="F647" s="365"/>
      <c r="G647" s="366"/>
      <c r="H647" s="366" t="s">
        <v>34</v>
      </c>
      <c r="I647" s="366" t="s">
        <v>34</v>
      </c>
      <c r="J647" s="366" t="s">
        <v>608</v>
      </c>
      <c r="K647" s="367" t="s">
        <v>48</v>
      </c>
      <c r="L647" s="368"/>
      <c r="M647" s="368" t="s">
        <v>34</v>
      </c>
      <c r="N647" s="367">
        <v>430595</v>
      </c>
      <c r="O647" s="367" t="s">
        <v>1323</v>
      </c>
      <c r="P647" s="371">
        <v>42587</v>
      </c>
      <c r="Q647" s="372">
        <v>55652344.060000002</v>
      </c>
      <c r="R647" s="372">
        <v>122836327.00376986</v>
      </c>
      <c r="S647" s="367">
        <v>5</v>
      </c>
      <c r="T647" s="369">
        <v>-0.37330869743285633</v>
      </c>
      <c r="U647" s="369">
        <v>-4.8258343946167921</v>
      </c>
      <c r="V647" s="369">
        <v>-0.64755180874070806</v>
      </c>
      <c r="W647" s="369">
        <v>-6.3481729674958975</v>
      </c>
      <c r="X647" s="369">
        <v>-0.53693052030025479</v>
      </c>
      <c r="Y647" s="369">
        <v>-4.0716416745304072</v>
      </c>
      <c r="Z647" s="369">
        <v>-0.11676263955958366</v>
      </c>
      <c r="AA647" s="369">
        <v>-0.66371669633390851</v>
      </c>
      <c r="AB647" s="369">
        <v>0.51435515431246126</v>
      </c>
      <c r="AC647" s="373">
        <v>-1.9555243426319839</v>
      </c>
      <c r="AD647" s="575">
        <v>0</v>
      </c>
      <c r="AE647" s="370" t="s">
        <v>2488</v>
      </c>
      <c r="AF647" s="370" t="s">
        <v>2481</v>
      </c>
      <c r="AG647" s="374" t="s">
        <v>1460</v>
      </c>
      <c r="AH647" s="374" t="s">
        <v>2321</v>
      </c>
      <c r="AI647" s="374">
        <v>10000</v>
      </c>
      <c r="AJ647" s="374">
        <v>0</v>
      </c>
      <c r="AK647" s="374">
        <v>5000</v>
      </c>
      <c r="AL647" s="369">
        <v>2.5150000000000002E-2</v>
      </c>
      <c r="AM647" s="369">
        <v>0.2</v>
      </c>
      <c r="AN647" s="369" t="s">
        <v>668</v>
      </c>
      <c r="AO647" s="367" t="s">
        <v>1326</v>
      </c>
      <c r="AP647" s="370" t="s">
        <v>718</v>
      </c>
      <c r="AQ647" s="376" t="s">
        <v>672</v>
      </c>
      <c r="AR647" s="369">
        <v>6.7200000000000003E-3</v>
      </c>
      <c r="AS647" s="369">
        <v>6.7200000000000003E-3</v>
      </c>
      <c r="AT647" s="369"/>
      <c r="AX647" s="711"/>
      <c r="AY647" s="712"/>
      <c r="AZ647" s="712"/>
      <c r="BA647" s="712"/>
      <c r="BB647" s="713"/>
      <c r="BC647" s="712"/>
      <c r="BD647" s="712"/>
      <c r="BE647" s="712"/>
      <c r="BF647" s="712"/>
      <c r="BG647" s="713"/>
      <c r="BH647" s="713"/>
      <c r="BI647" s="714"/>
      <c r="BJ647" s="714"/>
      <c r="BK647" s="714"/>
      <c r="BL647" s="713"/>
      <c r="BM647" s="713"/>
      <c r="BN647" s="713"/>
      <c r="BO647" s="713"/>
      <c r="BP647" s="713"/>
      <c r="BQ647" s="713"/>
      <c r="BR647" s="713"/>
      <c r="BS647" s="713"/>
      <c r="BT647" s="716"/>
      <c r="BU647" s="717"/>
      <c r="BV647" s="715"/>
      <c r="BW647" s="718"/>
    </row>
    <row r="648" spans="2:75" ht="15.75" customHeight="1">
      <c r="B648" s="363" t="s">
        <v>494</v>
      </c>
      <c r="C648" s="364">
        <v>37608764000174</v>
      </c>
      <c r="D648" s="365" t="s">
        <v>11</v>
      </c>
      <c r="E648" s="365" t="s">
        <v>663</v>
      </c>
      <c r="F648" s="365"/>
      <c r="G648" s="366"/>
      <c r="H648" s="366" t="s">
        <v>34</v>
      </c>
      <c r="I648" s="366" t="s">
        <v>34</v>
      </c>
      <c r="J648" s="366" t="s">
        <v>611</v>
      </c>
      <c r="K648" s="367" t="s">
        <v>48</v>
      </c>
      <c r="L648" s="368"/>
      <c r="M648" s="368" t="s">
        <v>34</v>
      </c>
      <c r="N648" s="367">
        <v>559199</v>
      </c>
      <c r="O648" s="367" t="s">
        <v>1323</v>
      </c>
      <c r="P648" s="371">
        <v>44124</v>
      </c>
      <c r="Q648" s="372">
        <v>11063356.74</v>
      </c>
      <c r="R648" s="372">
        <v>13980419.353055554</v>
      </c>
      <c r="S648" s="367">
        <v>20</v>
      </c>
      <c r="T648" s="369">
        <v>-0.22129780221734086</v>
      </c>
      <c r="U648" s="369">
        <v>-2.8607598824713416</v>
      </c>
      <c r="V648" s="369">
        <v>-0.26432354666680313</v>
      </c>
      <c r="W648" s="369">
        <v>-2.5912545853064421</v>
      </c>
      <c r="X648" s="369" t="s">
        <v>1424</v>
      </c>
      <c r="Y648" s="369" t="s">
        <v>1424</v>
      </c>
      <c r="Z648" s="369" t="s">
        <v>1424</v>
      </c>
      <c r="AA648" s="369" t="s">
        <v>1424</v>
      </c>
      <c r="AB648" s="369">
        <v>0.213715400369141</v>
      </c>
      <c r="AC648" s="373">
        <v>-1.7836390816942076</v>
      </c>
      <c r="AD648" s="575">
        <v>0</v>
      </c>
      <c r="AE648" s="370" t="s">
        <v>2489</v>
      </c>
      <c r="AF648" s="370" t="s">
        <v>978</v>
      </c>
      <c r="AG648" s="374" t="s">
        <v>978</v>
      </c>
      <c r="AH648" s="374" t="s">
        <v>728</v>
      </c>
      <c r="AI648" s="374">
        <v>1000</v>
      </c>
      <c r="AJ648" s="374">
        <v>100</v>
      </c>
      <c r="AK648" s="374">
        <v>1000</v>
      </c>
      <c r="AL648" s="369">
        <v>1.15E-2</v>
      </c>
      <c r="AM648" s="369">
        <v>0.2</v>
      </c>
      <c r="AN648" s="369" t="s">
        <v>64</v>
      </c>
      <c r="AO648" s="367" t="s">
        <v>1326</v>
      </c>
      <c r="AP648" s="370" t="s">
        <v>13</v>
      </c>
      <c r="AQ648" s="376" t="s">
        <v>681</v>
      </c>
      <c r="AR648" s="369">
        <v>2.3E-3</v>
      </c>
      <c r="AS648" s="369">
        <v>2.3E-3</v>
      </c>
      <c r="AT648" s="369"/>
      <c r="AW648" s="711"/>
      <c r="AX648" s="711"/>
      <c r="AY648" s="712"/>
      <c r="AZ648" s="712"/>
      <c r="BA648" s="712"/>
      <c r="BB648" s="713"/>
      <c r="BC648" s="712"/>
      <c r="BD648" s="712"/>
      <c r="BE648" s="712"/>
      <c r="BF648" s="712"/>
      <c r="BG648" s="713"/>
      <c r="BH648" s="713"/>
      <c r="BI648" s="714"/>
      <c r="BJ648" s="714"/>
      <c r="BK648" s="714"/>
      <c r="BL648" s="218"/>
      <c r="BM648" s="713"/>
      <c r="BN648" s="713"/>
      <c r="BO648" s="713"/>
      <c r="BP648" s="713"/>
      <c r="BQ648" s="713"/>
      <c r="BR648" s="713"/>
      <c r="BS648" s="713"/>
      <c r="BT648" s="716"/>
      <c r="BU648" s="717"/>
      <c r="BV648" s="715"/>
      <c r="BW648" s="718"/>
    </row>
    <row r="649" spans="2:75" ht="15.75" customHeight="1">
      <c r="B649" s="363" t="s">
        <v>582</v>
      </c>
      <c r="C649" s="364">
        <v>41063334000191</v>
      </c>
      <c r="D649" s="365" t="s">
        <v>14</v>
      </c>
      <c r="E649" s="365" t="s">
        <v>607</v>
      </c>
      <c r="F649" s="365" t="s">
        <v>674</v>
      </c>
      <c r="G649" s="366"/>
      <c r="H649" s="366" t="s">
        <v>34</v>
      </c>
      <c r="I649" s="366" t="s">
        <v>34</v>
      </c>
      <c r="J649" s="366" t="s">
        <v>612</v>
      </c>
      <c r="K649" s="367" t="s">
        <v>49</v>
      </c>
      <c r="L649" s="368" t="s">
        <v>1341</v>
      </c>
      <c r="M649" s="368" t="s">
        <v>34</v>
      </c>
      <c r="N649" s="367">
        <v>596949</v>
      </c>
      <c r="O649" s="367" t="s">
        <v>1323</v>
      </c>
      <c r="P649" s="371">
        <v>44364</v>
      </c>
      <c r="Q649" s="372">
        <v>3844360.77</v>
      </c>
      <c r="R649" s="372">
        <v>5154163.9840476168</v>
      </c>
      <c r="S649" s="367">
        <v>5</v>
      </c>
      <c r="T649" s="369">
        <v>-0.28188919407933</v>
      </c>
      <c r="U649" s="369">
        <v>-3.6440366313820287</v>
      </c>
      <c r="V649" s="369">
        <v>-0.27701843912327317</v>
      </c>
      <c r="W649" s="369">
        <v>-2.7157069797397968</v>
      </c>
      <c r="X649" s="369" t="s">
        <v>1424</v>
      </c>
      <c r="Y649" s="369" t="s">
        <v>1424</v>
      </c>
      <c r="Z649" s="369" t="s">
        <v>1424</v>
      </c>
      <c r="AA649" s="369" t="s">
        <v>1424</v>
      </c>
      <c r="AB649" s="369">
        <v>0.26575314072592493</v>
      </c>
      <c r="AC649" s="373">
        <v>-1.4533319642242652</v>
      </c>
      <c r="AD649" s="575">
        <v>42115133000153</v>
      </c>
      <c r="AE649" s="370" t="s">
        <v>2352</v>
      </c>
      <c r="AF649" s="370" t="s">
        <v>2317</v>
      </c>
      <c r="AG649" s="374" t="s">
        <v>1458</v>
      </c>
      <c r="AH649" s="374" t="s">
        <v>2318</v>
      </c>
      <c r="AI649" s="374">
        <v>5000</v>
      </c>
      <c r="AJ649" s="374">
        <v>5000</v>
      </c>
      <c r="AK649" s="374">
        <v>5000</v>
      </c>
      <c r="AL649" s="369">
        <v>0.01</v>
      </c>
      <c r="AM649" s="369" t="s">
        <v>34</v>
      </c>
      <c r="AN649" s="369" t="s">
        <v>34</v>
      </c>
      <c r="AO649" s="367" t="s">
        <v>1326</v>
      </c>
      <c r="AP649" s="370" t="s">
        <v>718</v>
      </c>
      <c r="AQ649" s="376" t="s">
        <v>689</v>
      </c>
      <c r="AR649" s="369">
        <v>8.0000000000000002E-3</v>
      </c>
      <c r="AS649" s="369">
        <v>8.0000000000000002E-3</v>
      </c>
      <c r="AT649" s="369"/>
      <c r="AW649" s="711"/>
      <c r="AX649" s="711"/>
      <c r="AY649" s="712"/>
      <c r="AZ649" s="712"/>
      <c r="BA649" s="712"/>
      <c r="BB649" s="713"/>
      <c r="BC649" s="712"/>
      <c r="BD649" s="712"/>
      <c r="BE649" s="712"/>
      <c r="BF649" s="712"/>
      <c r="BG649" s="713"/>
      <c r="BH649" s="713"/>
      <c r="BI649" s="714"/>
      <c r="BJ649" s="714"/>
      <c r="BK649" s="714"/>
      <c r="BL649" s="218"/>
      <c r="BM649" s="713"/>
      <c r="BN649" s="713"/>
      <c r="BO649" s="713"/>
      <c r="BP649" s="713"/>
      <c r="BQ649" s="713"/>
      <c r="BR649" s="713"/>
      <c r="BS649" s="713"/>
      <c r="BT649" s="716"/>
      <c r="BU649" s="717"/>
      <c r="BV649" s="715"/>
      <c r="BW649" s="718"/>
    </row>
    <row r="650" spans="2:75" ht="15.75" customHeight="1">
      <c r="B650" s="363" t="s">
        <v>1646</v>
      </c>
      <c r="C650" s="364">
        <v>44347000000138</v>
      </c>
      <c r="D650" s="365" t="s">
        <v>14</v>
      </c>
      <c r="E650" s="365" t="s">
        <v>614</v>
      </c>
      <c r="F650" s="365"/>
      <c r="G650" s="366"/>
      <c r="H650" s="366" t="s">
        <v>1340</v>
      </c>
      <c r="I650" s="366"/>
      <c r="J650" s="366" t="s">
        <v>692</v>
      </c>
      <c r="K650" s="367" t="s">
        <v>48</v>
      </c>
      <c r="L650" s="368"/>
      <c r="M650" s="368"/>
      <c r="N650" s="367">
        <v>627674</v>
      </c>
      <c r="O650" s="367" t="s">
        <v>1323</v>
      </c>
      <c r="P650" s="371">
        <v>44551</v>
      </c>
      <c r="Q650" s="372" t="s">
        <v>1396</v>
      </c>
      <c r="R650" s="372" t="s">
        <v>1424</v>
      </c>
      <c r="S650" s="367">
        <v>9</v>
      </c>
      <c r="T650" s="369" t="s">
        <v>1424</v>
      </c>
      <c r="U650" s="369" t="s">
        <v>1424</v>
      </c>
      <c r="V650" s="369" t="s">
        <v>1424</v>
      </c>
      <c r="W650" s="369" t="s">
        <v>1424</v>
      </c>
      <c r="X650" s="369" t="s">
        <v>1424</v>
      </c>
      <c r="Y650" s="369" t="s">
        <v>1424</v>
      </c>
      <c r="Z650" s="369" t="s">
        <v>1424</v>
      </c>
      <c r="AA650" s="369" t="s">
        <v>1424</v>
      </c>
      <c r="AB650" s="369" t="s">
        <v>1424</v>
      </c>
      <c r="AC650" s="373" t="s">
        <v>1424</v>
      </c>
      <c r="AD650" s="575">
        <v>44347468000122</v>
      </c>
      <c r="AE650" s="370" t="s">
        <v>2488</v>
      </c>
      <c r="AF650" s="370" t="s">
        <v>2317</v>
      </c>
      <c r="AG650" s="374" t="s">
        <v>1458</v>
      </c>
      <c r="AH650" s="374" t="s">
        <v>2321</v>
      </c>
      <c r="AI650" s="374">
        <v>1000</v>
      </c>
      <c r="AJ650" s="374">
        <v>1000</v>
      </c>
      <c r="AK650" s="374">
        <v>1000</v>
      </c>
      <c r="AL650" s="369">
        <v>0.01</v>
      </c>
      <c r="AM650" s="369">
        <v>0.2</v>
      </c>
      <c r="AN650" s="369" t="s">
        <v>2335</v>
      </c>
      <c r="AO650" s="367" t="s">
        <v>1326</v>
      </c>
      <c r="AP650" s="370" t="s">
        <v>718</v>
      </c>
      <c r="AQ650" s="376" t="s">
        <v>661</v>
      </c>
      <c r="AR650" s="369">
        <v>2.6670000000000001E-3</v>
      </c>
      <c r="AS650" s="369">
        <v>2.6670000000000001E-3</v>
      </c>
      <c r="AT650" s="369"/>
      <c r="AX650" s="711"/>
      <c r="AY650" s="712"/>
      <c r="AZ650" s="712"/>
      <c r="BA650" s="712"/>
      <c r="BB650" s="713"/>
      <c r="BC650" s="712"/>
      <c r="BD650" s="712"/>
      <c r="BE650" s="712"/>
      <c r="BF650" s="712"/>
      <c r="BG650" s="713"/>
      <c r="BH650" s="713"/>
      <c r="BI650" s="714"/>
      <c r="BJ650" s="714"/>
      <c r="BK650" s="714"/>
      <c r="BL650" s="713"/>
      <c r="BM650" s="713"/>
      <c r="BN650" s="713"/>
      <c r="BO650" s="713"/>
      <c r="BP650" s="713"/>
      <c r="BQ650" s="713"/>
      <c r="BR650" s="713"/>
      <c r="BS650" s="713"/>
      <c r="BT650" s="716"/>
      <c r="BU650" s="717"/>
      <c r="BV650" s="715"/>
      <c r="BW650" s="718"/>
    </row>
    <row r="651" spans="2:75" ht="15.75" customHeight="1">
      <c r="B651" s="363" t="s">
        <v>992</v>
      </c>
      <c r="C651" s="364">
        <v>35939847000110</v>
      </c>
      <c r="D651" s="365" t="s">
        <v>14</v>
      </c>
      <c r="E651" s="365" t="s">
        <v>607</v>
      </c>
      <c r="F651" s="365"/>
      <c r="G651" s="366"/>
      <c r="H651" s="366" t="s">
        <v>34</v>
      </c>
      <c r="I651" s="366" t="s">
        <v>34</v>
      </c>
      <c r="J651" s="366" t="s">
        <v>611</v>
      </c>
      <c r="K651" s="367" t="s">
        <v>49</v>
      </c>
      <c r="L651" s="368" t="s">
        <v>1341</v>
      </c>
      <c r="M651" s="368" t="s">
        <v>1421</v>
      </c>
      <c r="N651" s="367">
        <v>532010</v>
      </c>
      <c r="O651" s="367" t="s">
        <v>1323</v>
      </c>
      <c r="P651" s="371">
        <v>43917</v>
      </c>
      <c r="Q651" s="372">
        <v>92386784.010000005</v>
      </c>
      <c r="R651" s="372">
        <v>124699445.48670623</v>
      </c>
      <c r="S651" s="367">
        <v>14</v>
      </c>
      <c r="T651" s="369">
        <v>-0.33888412531413825</v>
      </c>
      <c r="U651" s="369">
        <v>-4.3808212318030435</v>
      </c>
      <c r="V651" s="369">
        <v>-0.31483277922620223</v>
      </c>
      <c r="W651" s="369">
        <v>-3.0864139538920869</v>
      </c>
      <c r="X651" s="369">
        <v>-0.13765406222466225</v>
      </c>
      <c r="Y651" s="369">
        <v>-1.0438557601622536</v>
      </c>
      <c r="Z651" s="369" t="s">
        <v>1424</v>
      </c>
      <c r="AA651" s="369" t="s">
        <v>1424</v>
      </c>
      <c r="AB651" s="369">
        <v>0.27584177023310663</v>
      </c>
      <c r="AC651" s="373">
        <v>-1.5842089333781253</v>
      </c>
      <c r="AD651" s="575">
        <v>35916505000185</v>
      </c>
      <c r="AE651" s="370" t="s">
        <v>2490</v>
      </c>
      <c r="AF651" s="370" t="s">
        <v>2326</v>
      </c>
      <c r="AG651" s="374" t="s">
        <v>1459</v>
      </c>
      <c r="AH651" s="374" t="s">
        <v>2321</v>
      </c>
      <c r="AI651" s="374">
        <v>20000</v>
      </c>
      <c r="AJ651" s="374">
        <v>5000</v>
      </c>
      <c r="AK651" s="374">
        <v>0</v>
      </c>
      <c r="AL651" s="369">
        <v>1.4999999999999999E-2</v>
      </c>
      <c r="AM651" s="369">
        <v>0.15</v>
      </c>
      <c r="AN651" s="369" t="s">
        <v>34</v>
      </c>
      <c r="AO651" s="367" t="s">
        <v>1326</v>
      </c>
      <c r="AP651" s="370" t="s">
        <v>718</v>
      </c>
      <c r="AQ651" s="376" t="s">
        <v>661</v>
      </c>
      <c r="AR651" s="369">
        <v>2.4999999999999996E-3</v>
      </c>
      <c r="AS651" s="369">
        <v>2.4999999999999996E-3</v>
      </c>
      <c r="AT651" s="369"/>
      <c r="AX651" s="711"/>
      <c r="AY651" s="712"/>
      <c r="AZ651" s="712"/>
      <c r="BA651" s="712"/>
      <c r="BB651" s="713"/>
      <c r="BC651" s="712"/>
      <c r="BD651" s="712"/>
      <c r="BE651" s="712"/>
      <c r="BF651" s="712"/>
      <c r="BG651" s="713"/>
      <c r="BH651" s="713"/>
      <c r="BI651" s="714"/>
      <c r="BJ651" s="714"/>
      <c r="BK651" s="714"/>
      <c r="BL651" s="713"/>
      <c r="BM651" s="713"/>
      <c r="BN651" s="713"/>
      <c r="BO651" s="713"/>
      <c r="BP651" s="713"/>
      <c r="BQ651" s="713"/>
      <c r="BR651" s="713"/>
      <c r="BS651" s="713"/>
      <c r="BT651" s="716"/>
      <c r="BU651" s="717"/>
      <c r="BV651" s="715"/>
      <c r="BW651" s="718"/>
    </row>
    <row r="652" spans="2:75" ht="15.75" customHeight="1">
      <c r="B652" s="363" t="s">
        <v>993</v>
      </c>
      <c r="C652" s="364">
        <v>29544764000120</v>
      </c>
      <c r="D652" s="365" t="s">
        <v>14</v>
      </c>
      <c r="E652" s="365" t="s">
        <v>607</v>
      </c>
      <c r="F652" s="365"/>
      <c r="G652" s="366"/>
      <c r="H652" s="366" t="s">
        <v>34</v>
      </c>
      <c r="I652" s="366" t="s">
        <v>34</v>
      </c>
      <c r="J652" s="366" t="s">
        <v>611</v>
      </c>
      <c r="K652" s="367" t="s">
        <v>48</v>
      </c>
      <c r="L652" s="368" t="s">
        <v>1341</v>
      </c>
      <c r="M652" s="368" t="s">
        <v>1421</v>
      </c>
      <c r="N652" s="367">
        <v>5193</v>
      </c>
      <c r="O652" s="367" t="s">
        <v>1323</v>
      </c>
      <c r="P652" s="371">
        <v>33057</v>
      </c>
      <c r="Q652" s="372">
        <v>414737901.98000002</v>
      </c>
      <c r="R652" s="372">
        <v>520221268.86321473</v>
      </c>
      <c r="S652" s="367">
        <v>32</v>
      </c>
      <c r="T652" s="369">
        <v>-0.23184698250786928</v>
      </c>
      <c r="U652" s="369">
        <v>-2.9971311950904429</v>
      </c>
      <c r="V652" s="369">
        <v>-0.25899622175713122</v>
      </c>
      <c r="W652" s="369">
        <v>-2.5390289880273396</v>
      </c>
      <c r="X652" s="369">
        <v>-0.11999409528352445</v>
      </c>
      <c r="Y652" s="369">
        <v>-0.90993702272829979</v>
      </c>
      <c r="Z652" s="369">
        <v>0.18404449020464853</v>
      </c>
      <c r="AA652" s="369">
        <v>1.0461685473867106</v>
      </c>
      <c r="AB652" s="369">
        <v>0.23640248373527464</v>
      </c>
      <c r="AC652" s="373">
        <v>-1.5600155008449339</v>
      </c>
      <c r="AD652" s="575">
        <v>11435298000189</v>
      </c>
      <c r="AE652" s="370" t="s">
        <v>2490</v>
      </c>
      <c r="AF652" s="370" t="s">
        <v>2326</v>
      </c>
      <c r="AG652" s="374" t="s">
        <v>1459</v>
      </c>
      <c r="AH652" s="374" t="s">
        <v>2318</v>
      </c>
      <c r="AI652" s="374">
        <v>20000</v>
      </c>
      <c r="AJ652" s="374">
        <v>5000</v>
      </c>
      <c r="AK652" s="374">
        <v>0</v>
      </c>
      <c r="AL652" s="369">
        <v>0.02</v>
      </c>
      <c r="AM652" s="369">
        <v>0.2</v>
      </c>
      <c r="AN652" s="369" t="s">
        <v>2349</v>
      </c>
      <c r="AO652" s="367" t="s">
        <v>1326</v>
      </c>
      <c r="AP652" s="370" t="s">
        <v>718</v>
      </c>
      <c r="AQ652" s="376" t="s">
        <v>661</v>
      </c>
      <c r="AR652" s="369">
        <v>3.3339999999999997E-3</v>
      </c>
      <c r="AS652" s="369">
        <v>3.3339999999999997E-3</v>
      </c>
      <c r="AT652" s="369"/>
      <c r="AX652" s="711"/>
      <c r="AY652" s="712"/>
      <c r="AZ652" s="712"/>
      <c r="BA652" s="712"/>
      <c r="BB652" s="713"/>
      <c r="BC652" s="712"/>
      <c r="BD652" s="712"/>
      <c r="BE652" s="712"/>
      <c r="BF652" s="712"/>
      <c r="BG652" s="713"/>
      <c r="BH652" s="713"/>
      <c r="BI652" s="714"/>
      <c r="BJ652" s="714"/>
      <c r="BK652" s="714"/>
      <c r="BL652" s="713"/>
      <c r="BM652" s="713"/>
      <c r="BN652" s="713"/>
      <c r="BO652" s="713"/>
      <c r="BP652" s="713"/>
      <c r="BQ652" s="713"/>
      <c r="BR652" s="713"/>
      <c r="BS652" s="713"/>
      <c r="BT652" s="716"/>
      <c r="BU652" s="717"/>
      <c r="BV652" s="715"/>
      <c r="BW652" s="718"/>
    </row>
    <row r="653" spans="2:75" ht="15.75" customHeight="1">
      <c r="B653" s="363" t="s">
        <v>994</v>
      </c>
      <c r="C653" s="364">
        <v>12082452000149</v>
      </c>
      <c r="D653" s="365" t="s">
        <v>11</v>
      </c>
      <c r="E653" s="365" t="s">
        <v>620</v>
      </c>
      <c r="F653" s="365" t="s">
        <v>665</v>
      </c>
      <c r="G653" s="366" t="s">
        <v>740</v>
      </c>
      <c r="H653" s="366" t="s">
        <v>34</v>
      </c>
      <c r="I653" s="366"/>
      <c r="J653" s="366" t="s">
        <v>611</v>
      </c>
      <c r="K653" s="367" t="s">
        <v>48</v>
      </c>
      <c r="L653" s="368"/>
      <c r="M653" s="368" t="s">
        <v>34</v>
      </c>
      <c r="N653" s="367">
        <v>253200</v>
      </c>
      <c r="O653" s="367" t="s">
        <v>1323</v>
      </c>
      <c r="P653" s="371">
        <v>40375</v>
      </c>
      <c r="Q653" s="372">
        <v>572764233.51999998</v>
      </c>
      <c r="R653" s="372">
        <v>798694482.36726224</v>
      </c>
      <c r="S653" s="367">
        <v>32</v>
      </c>
      <c r="T653" s="369">
        <v>-0.23269274904216819</v>
      </c>
      <c r="U653" s="369">
        <v>-3.0080645841571942</v>
      </c>
      <c r="V653" s="369">
        <v>-0.26830518442745499</v>
      </c>
      <c r="W653" s="369">
        <v>-2.6302879489035349</v>
      </c>
      <c r="X653" s="369">
        <v>-0.13005254324195425</v>
      </c>
      <c r="Y653" s="369">
        <v>-0.98621206082026025</v>
      </c>
      <c r="Z653" s="369">
        <v>0.18333990564336355</v>
      </c>
      <c r="AA653" s="369">
        <v>1.0421634603223222</v>
      </c>
      <c r="AB653" s="369">
        <v>0.2365923419306418</v>
      </c>
      <c r="AC653" s="373">
        <v>-1.611974754264663</v>
      </c>
      <c r="AD653" s="575">
        <v>28246609000164</v>
      </c>
      <c r="AE653" s="370" t="s">
        <v>2490</v>
      </c>
      <c r="AF653" s="370" t="s">
        <v>2326</v>
      </c>
      <c r="AG653" s="374" t="s">
        <v>1459</v>
      </c>
      <c r="AH653" s="374" t="s">
        <v>2321</v>
      </c>
      <c r="AI653" s="374">
        <v>20000</v>
      </c>
      <c r="AJ653" s="374">
        <v>5000</v>
      </c>
      <c r="AK653" s="374">
        <v>0</v>
      </c>
      <c r="AL653" s="369">
        <v>0.02</v>
      </c>
      <c r="AM653" s="369">
        <v>0.2</v>
      </c>
      <c r="AN653" s="369" t="s">
        <v>2368</v>
      </c>
      <c r="AO653" s="367" t="s">
        <v>1326</v>
      </c>
      <c r="AP653" s="370" t="s">
        <v>718</v>
      </c>
      <c r="AQ653" s="376" t="s">
        <v>661</v>
      </c>
      <c r="AR653" s="369">
        <v>5.0000000000000001E-3</v>
      </c>
      <c r="AS653" s="369">
        <v>5.0000000000000001E-3</v>
      </c>
      <c r="AT653" s="369"/>
      <c r="AX653" s="711"/>
      <c r="AY653" s="712"/>
      <c r="AZ653" s="712"/>
      <c r="BA653" s="712"/>
      <c r="BB653" s="713"/>
      <c r="BC653" s="712"/>
      <c r="BD653" s="712"/>
      <c r="BE653" s="712"/>
      <c r="BF653" s="712"/>
      <c r="BG653" s="713"/>
      <c r="BH653" s="713"/>
      <c r="BI653" s="714"/>
      <c r="BJ653" s="714"/>
      <c r="BK653" s="714"/>
      <c r="BL653" s="713"/>
      <c r="BM653" s="713"/>
      <c r="BN653" s="713"/>
      <c r="BO653" s="713"/>
      <c r="BP653" s="713"/>
      <c r="BQ653" s="713"/>
      <c r="BR653" s="713"/>
      <c r="BS653" s="713"/>
      <c r="BT653" s="716"/>
      <c r="BU653" s="717"/>
      <c r="BV653" s="715"/>
      <c r="BW653" s="718"/>
    </row>
    <row r="654" spans="2:75" ht="15.75" customHeight="1">
      <c r="B654" s="363" t="s">
        <v>995</v>
      </c>
      <c r="C654" s="364">
        <v>5936530000160</v>
      </c>
      <c r="D654" s="365" t="s">
        <v>13</v>
      </c>
      <c r="E654" s="365" t="s">
        <v>616</v>
      </c>
      <c r="F654" s="365" t="s">
        <v>617</v>
      </c>
      <c r="G654" s="366" t="s">
        <v>34</v>
      </c>
      <c r="H654" s="366" t="s">
        <v>1340</v>
      </c>
      <c r="I654" s="366" t="s">
        <v>34</v>
      </c>
      <c r="J654" s="366" t="s">
        <v>608</v>
      </c>
      <c r="K654" s="367" t="s">
        <v>48</v>
      </c>
      <c r="L654" s="368"/>
      <c r="M654" s="368" t="s">
        <v>1421</v>
      </c>
      <c r="N654" s="367">
        <v>167029</v>
      </c>
      <c r="O654" s="367" t="s">
        <v>1323</v>
      </c>
      <c r="P654" s="371">
        <v>37917</v>
      </c>
      <c r="Q654" s="372">
        <v>667902622.25</v>
      </c>
      <c r="R654" s="372">
        <v>881455206.95999968</v>
      </c>
      <c r="S654" s="367">
        <v>32</v>
      </c>
      <c r="T654" s="369">
        <v>-8.1073314634165339E-2</v>
      </c>
      <c r="U654" s="369">
        <v>-1.0480505622763154</v>
      </c>
      <c r="V654" s="369">
        <v>-9.5840211017189092E-2</v>
      </c>
      <c r="W654" s="369">
        <v>-0.93955453226452379</v>
      </c>
      <c r="X654" s="369">
        <v>2.3040135628617842E-2</v>
      </c>
      <c r="Y654" s="369">
        <v>0.17471753395551715</v>
      </c>
      <c r="Z654" s="369">
        <v>0.20969859307122007</v>
      </c>
      <c r="AA654" s="369">
        <v>1.1919947848393357</v>
      </c>
      <c r="AB654" s="369">
        <v>0.12208094108129536</v>
      </c>
      <c r="AC654" s="373">
        <v>-1.559974603452343</v>
      </c>
      <c r="AD654" s="575">
        <v>11456177000113</v>
      </c>
      <c r="AE654" s="370" t="s">
        <v>2490</v>
      </c>
      <c r="AF654" s="370" t="s">
        <v>2326</v>
      </c>
      <c r="AG654" s="374" t="s">
        <v>1459</v>
      </c>
      <c r="AH654" s="374" t="s">
        <v>2318</v>
      </c>
      <c r="AI654" s="374">
        <v>20000</v>
      </c>
      <c r="AJ654" s="374">
        <v>5000</v>
      </c>
      <c r="AK654" s="374">
        <v>0</v>
      </c>
      <c r="AL654" s="369">
        <v>0.02</v>
      </c>
      <c r="AM654" s="369">
        <v>0.2</v>
      </c>
      <c r="AN654" s="369" t="s">
        <v>64</v>
      </c>
      <c r="AO654" s="367" t="s">
        <v>1326</v>
      </c>
      <c r="AP654" s="370" t="s">
        <v>13</v>
      </c>
      <c r="AQ654" s="376" t="s">
        <v>681</v>
      </c>
      <c r="AR654" s="369">
        <v>2.7000000000000001E-3</v>
      </c>
      <c r="AS654" s="369">
        <v>2.7000000000000001E-3</v>
      </c>
      <c r="AT654" s="369"/>
      <c r="AX654" s="711"/>
      <c r="AY654" s="712"/>
      <c r="AZ654" s="712"/>
      <c r="BA654" s="712"/>
      <c r="BB654" s="713"/>
      <c r="BC654" s="712"/>
      <c r="BD654" s="712"/>
      <c r="BE654" s="712"/>
      <c r="BF654" s="712"/>
      <c r="BG654" s="713"/>
      <c r="BH654" s="713"/>
      <c r="BI654" s="714"/>
      <c r="BJ654" s="714"/>
      <c r="BK654" s="714"/>
      <c r="BL654" s="713"/>
      <c r="BM654" s="713"/>
      <c r="BN654" s="713"/>
      <c r="BO654" s="713"/>
      <c r="BP654" s="713"/>
      <c r="BQ654" s="713"/>
      <c r="BR654" s="713"/>
      <c r="BS654" s="713"/>
      <c r="BT654" s="716"/>
      <c r="BU654" s="717"/>
      <c r="BV654" s="715"/>
      <c r="BW654" s="718"/>
    </row>
    <row r="655" spans="2:75" ht="15.75" customHeight="1">
      <c r="B655" s="363" t="s">
        <v>239</v>
      </c>
      <c r="C655" s="364">
        <v>26978438000132</v>
      </c>
      <c r="D655" s="365" t="s">
        <v>11</v>
      </c>
      <c r="E655" s="365" t="s">
        <v>620</v>
      </c>
      <c r="F655" s="365" t="s">
        <v>665</v>
      </c>
      <c r="G655" s="366" t="s">
        <v>740</v>
      </c>
      <c r="H655" s="366" t="s">
        <v>34</v>
      </c>
      <c r="I655" s="366"/>
      <c r="J655" s="366" t="s">
        <v>608</v>
      </c>
      <c r="K655" s="367" t="s">
        <v>48</v>
      </c>
      <c r="L655" s="368"/>
      <c r="M655" s="368" t="s">
        <v>34</v>
      </c>
      <c r="N655" s="367">
        <v>456497</v>
      </c>
      <c r="O655" s="367" t="s">
        <v>1323</v>
      </c>
      <c r="P655" s="371">
        <v>43047</v>
      </c>
      <c r="Q655" s="372">
        <v>2217380204.5900002</v>
      </c>
      <c r="R655" s="372">
        <v>1134157373.3624208</v>
      </c>
      <c r="S655" s="367">
        <v>1</v>
      </c>
      <c r="T655" s="369">
        <v>8.7695265885642915E-2</v>
      </c>
      <c r="U655" s="369">
        <v>1.1336538185856702</v>
      </c>
      <c r="V655" s="369">
        <v>0.12169453943694153</v>
      </c>
      <c r="W655" s="369">
        <v>1.1930134008085127</v>
      </c>
      <c r="X655" s="369">
        <v>0.17312031243344728</v>
      </c>
      <c r="Y655" s="369">
        <v>1.3128027783139862</v>
      </c>
      <c r="Z655" s="369">
        <v>0.16992127553756675</v>
      </c>
      <c r="AA655" s="369">
        <v>0.96588761663859501</v>
      </c>
      <c r="AB655" s="369">
        <v>2.6340404169740684E-3</v>
      </c>
      <c r="AC655" s="373">
        <v>6.7265771468244688</v>
      </c>
      <c r="AD655" s="575">
        <v>0</v>
      </c>
      <c r="AE655" s="370" t="s">
        <v>2491</v>
      </c>
      <c r="AF655" s="370" t="s">
        <v>2326</v>
      </c>
      <c r="AG655" s="374" t="s">
        <v>1459</v>
      </c>
      <c r="AH655" s="374" t="s">
        <v>2321</v>
      </c>
      <c r="AI655" s="374">
        <v>500</v>
      </c>
      <c r="AJ655" s="374">
        <v>100</v>
      </c>
      <c r="AK655" s="374">
        <v>500</v>
      </c>
      <c r="AL655" s="369">
        <v>4.0000000000000001E-3</v>
      </c>
      <c r="AM655" s="369">
        <v>0.1</v>
      </c>
      <c r="AN655" s="369" t="s">
        <v>64</v>
      </c>
      <c r="AO655" s="367" t="s">
        <v>1326</v>
      </c>
      <c r="AP655" s="370" t="s">
        <v>11</v>
      </c>
      <c r="AQ655" s="376" t="s">
        <v>671</v>
      </c>
      <c r="AR655" s="369">
        <v>1.4E-3</v>
      </c>
      <c r="AS655" s="369">
        <v>1.4E-3</v>
      </c>
      <c r="AT655" s="369"/>
      <c r="AX655" s="711"/>
      <c r="AY655" s="712"/>
      <c r="AZ655" s="712"/>
      <c r="BA655" s="712"/>
      <c r="BB655" s="713"/>
      <c r="BC655" s="712"/>
      <c r="BD655" s="712"/>
      <c r="BE655" s="712"/>
      <c r="BF655" s="712"/>
      <c r="BG655" s="713"/>
      <c r="BH655" s="713"/>
      <c r="BI655" s="714"/>
      <c r="BJ655" s="714"/>
      <c r="BK655" s="714"/>
      <c r="BL655" s="713"/>
      <c r="BM655" s="713"/>
      <c r="BN655" s="713"/>
      <c r="BO655" s="713"/>
      <c r="BP655" s="713"/>
      <c r="BQ655" s="713"/>
      <c r="BR655" s="713"/>
      <c r="BS655" s="713"/>
      <c r="BT655" s="716"/>
      <c r="BU655" s="717"/>
      <c r="BV655" s="715"/>
      <c r="BW655" s="718"/>
    </row>
    <row r="656" spans="2:75" ht="15.75" customHeight="1">
      <c r="B656" s="363" t="s">
        <v>996</v>
      </c>
      <c r="C656" s="364">
        <v>28259415000101</v>
      </c>
      <c r="D656" s="365" t="s">
        <v>11</v>
      </c>
      <c r="E656" s="365" t="s">
        <v>620</v>
      </c>
      <c r="F656" s="365" t="s">
        <v>665</v>
      </c>
      <c r="G656" s="366" t="s">
        <v>740</v>
      </c>
      <c r="H656" s="366" t="s">
        <v>34</v>
      </c>
      <c r="I656" s="366"/>
      <c r="J656" s="366" t="s">
        <v>608</v>
      </c>
      <c r="K656" s="367" t="s">
        <v>48</v>
      </c>
      <c r="L656" s="368"/>
      <c r="M656" s="368" t="s">
        <v>34</v>
      </c>
      <c r="N656" s="367">
        <v>452734</v>
      </c>
      <c r="O656" s="367" t="s">
        <v>1323</v>
      </c>
      <c r="P656" s="371">
        <v>43047</v>
      </c>
      <c r="Q656" s="372">
        <v>149509878.13</v>
      </c>
      <c r="R656" s="372">
        <v>126106745.80932537</v>
      </c>
      <c r="S656" s="367">
        <v>31</v>
      </c>
      <c r="T656" s="369">
        <v>7.9760816382139277E-2</v>
      </c>
      <c r="U656" s="369">
        <v>1.0310836411971702</v>
      </c>
      <c r="V656" s="369">
        <v>0.11961314774848475</v>
      </c>
      <c r="W656" s="369">
        <v>1.1726088026387889</v>
      </c>
      <c r="X656" s="369">
        <v>0.20147185630092235</v>
      </c>
      <c r="Y656" s="369">
        <v>1.527797685818099</v>
      </c>
      <c r="Z656" s="369">
        <v>0.18291062254815271</v>
      </c>
      <c r="AA656" s="369">
        <v>1.039723276040603</v>
      </c>
      <c r="AB656" s="369">
        <v>1.1669725868610979E-2</v>
      </c>
      <c r="AC656" s="373">
        <v>1.3645776896265343</v>
      </c>
      <c r="AD656" s="575">
        <v>0</v>
      </c>
      <c r="AE656" s="370" t="s">
        <v>2491</v>
      </c>
      <c r="AF656" s="370" t="s">
        <v>2326</v>
      </c>
      <c r="AG656" s="374" t="s">
        <v>1459</v>
      </c>
      <c r="AH656" s="374" t="s">
        <v>2318</v>
      </c>
      <c r="AI656" s="374">
        <v>500</v>
      </c>
      <c r="AJ656" s="374">
        <v>100</v>
      </c>
      <c r="AK656" s="374">
        <v>500</v>
      </c>
      <c r="AL656" s="369">
        <v>6.9999999999999993E-3</v>
      </c>
      <c r="AM656" s="369">
        <v>0.2</v>
      </c>
      <c r="AN656" s="369" t="s">
        <v>64</v>
      </c>
      <c r="AO656" s="367" t="s">
        <v>1326</v>
      </c>
      <c r="AP656" s="370" t="s">
        <v>11</v>
      </c>
      <c r="AQ656" s="376" t="s">
        <v>677</v>
      </c>
      <c r="AR656" s="369">
        <v>2.4499999999999999E-3</v>
      </c>
      <c r="AS656" s="369">
        <v>2.4499999999999999E-3</v>
      </c>
      <c r="AT656" s="369"/>
      <c r="AX656" s="711"/>
      <c r="AY656" s="712"/>
      <c r="AZ656" s="712"/>
      <c r="BA656" s="712"/>
      <c r="BB656" s="713"/>
      <c r="BC656" s="712"/>
      <c r="BD656" s="712"/>
      <c r="BE656" s="712"/>
      <c r="BF656" s="712"/>
      <c r="BG656" s="713"/>
      <c r="BH656" s="713"/>
      <c r="BI656" s="714"/>
      <c r="BJ656" s="714"/>
      <c r="BK656" s="714"/>
      <c r="BL656" s="713"/>
      <c r="BM656" s="713"/>
      <c r="BN656" s="713"/>
      <c r="BO656" s="713"/>
      <c r="BP656" s="713"/>
      <c r="BQ656" s="713"/>
      <c r="BR656" s="713"/>
      <c r="BS656" s="713"/>
      <c r="BT656" s="716"/>
      <c r="BU656" s="717"/>
      <c r="BV656" s="715"/>
      <c r="BW656" s="718"/>
    </row>
    <row r="657" spans="2:75" ht="15.75" customHeight="1">
      <c r="B657" s="363" t="s">
        <v>997</v>
      </c>
      <c r="C657" s="364">
        <v>39990463000183</v>
      </c>
      <c r="D657" s="365" t="s">
        <v>14</v>
      </c>
      <c r="E657" s="365" t="s">
        <v>607</v>
      </c>
      <c r="F657" s="365"/>
      <c r="G657" s="366"/>
      <c r="H657" s="366" t="s">
        <v>34</v>
      </c>
      <c r="I657" s="366" t="s">
        <v>34</v>
      </c>
      <c r="J657" s="366" t="s">
        <v>608</v>
      </c>
      <c r="K657" s="367" t="s">
        <v>48</v>
      </c>
      <c r="L657" s="368"/>
      <c r="M657" s="368" t="s">
        <v>34</v>
      </c>
      <c r="N657" s="367">
        <v>574767</v>
      </c>
      <c r="O657" s="367" t="s">
        <v>1326</v>
      </c>
      <c r="P657" s="371">
        <v>44229</v>
      </c>
      <c r="Q657" s="372">
        <v>15790701.09</v>
      </c>
      <c r="R657" s="372">
        <v>29316833.578333355</v>
      </c>
      <c r="S657" s="367">
        <v>23</v>
      </c>
      <c r="T657" s="369">
        <v>-3.6874363603383364E-2</v>
      </c>
      <c r="U657" s="369">
        <v>-0.47668209548966967</v>
      </c>
      <c r="V657" s="369">
        <v>-0.19010800575931819</v>
      </c>
      <c r="W657" s="369">
        <v>-1.8636941272896654</v>
      </c>
      <c r="X657" s="369" t="s">
        <v>1424</v>
      </c>
      <c r="Y657" s="369" t="s">
        <v>1424</v>
      </c>
      <c r="Z657" s="369" t="s">
        <v>1424</v>
      </c>
      <c r="AA657" s="369" t="s">
        <v>1424</v>
      </c>
      <c r="AB657" s="369">
        <v>0.21913566309323318</v>
      </c>
      <c r="AC657" s="373">
        <v>-1.2954012205130774</v>
      </c>
      <c r="AD657" s="575">
        <v>35492558000116</v>
      </c>
      <c r="AE657" s="370" t="s">
        <v>59</v>
      </c>
      <c r="AF657" s="370" t="s">
        <v>2320</v>
      </c>
      <c r="AG657" s="374" t="s">
        <v>59</v>
      </c>
      <c r="AH657" s="374" t="s">
        <v>2318</v>
      </c>
      <c r="AI657" s="374">
        <v>100</v>
      </c>
      <c r="AJ657" s="374">
        <v>1</v>
      </c>
      <c r="AK657" s="374">
        <v>100</v>
      </c>
      <c r="AL657" s="369">
        <v>0.02</v>
      </c>
      <c r="AM657" s="369">
        <v>0.2</v>
      </c>
      <c r="AN657" s="369" t="s">
        <v>668</v>
      </c>
      <c r="AO657" s="367" t="s">
        <v>1326</v>
      </c>
      <c r="AP657" s="370" t="s">
        <v>718</v>
      </c>
      <c r="AQ657" s="376" t="s">
        <v>661</v>
      </c>
      <c r="AR657" s="369">
        <v>4.6666666666666662E-3</v>
      </c>
      <c r="AS657" s="369">
        <v>4.6666666666666662E-3</v>
      </c>
      <c r="AT657" s="369"/>
      <c r="AX657" s="711"/>
      <c r="AY657" s="712"/>
      <c r="AZ657" s="712"/>
      <c r="BA657" s="712"/>
      <c r="BB657" s="713"/>
      <c r="BC657" s="712"/>
      <c r="BD657" s="712"/>
      <c r="BE657" s="712"/>
      <c r="BF657" s="712"/>
      <c r="BG657" s="713"/>
      <c r="BH657" s="713"/>
      <c r="BI657" s="714"/>
      <c r="BJ657" s="714"/>
      <c r="BK657" s="714"/>
      <c r="BL657" s="713"/>
      <c r="BM657" s="713"/>
      <c r="BN657" s="713"/>
      <c r="BO657" s="713"/>
      <c r="BP657" s="713"/>
      <c r="BQ657" s="713"/>
      <c r="BR657" s="713"/>
      <c r="BS657" s="713"/>
      <c r="BT657" s="716"/>
      <c r="BU657" s="717"/>
      <c r="BV657" s="715"/>
      <c r="BW657" s="718"/>
    </row>
    <row r="658" spans="2:75" ht="15.75" customHeight="1">
      <c r="B658" s="363" t="s">
        <v>998</v>
      </c>
      <c r="C658" s="364">
        <v>41484468000186</v>
      </c>
      <c r="D658" s="365" t="s">
        <v>14</v>
      </c>
      <c r="E658" s="365" t="s">
        <v>607</v>
      </c>
      <c r="F658" s="365"/>
      <c r="G658" s="366"/>
      <c r="H658" s="366" t="s">
        <v>34</v>
      </c>
      <c r="I658" s="366" t="s">
        <v>34</v>
      </c>
      <c r="J658" s="366" t="s">
        <v>698</v>
      </c>
      <c r="K658" s="367"/>
      <c r="L658" s="368"/>
      <c r="M658" s="368" t="s">
        <v>1421</v>
      </c>
      <c r="N658" s="367">
        <v>594326</v>
      </c>
      <c r="O658" s="367" t="s">
        <v>1323</v>
      </c>
      <c r="P658" s="371">
        <v>44343</v>
      </c>
      <c r="Q658" s="372">
        <v>1296211.8999999999</v>
      </c>
      <c r="R658" s="372">
        <v>2441577.487420633</v>
      </c>
      <c r="S658" s="367">
        <v>5</v>
      </c>
      <c r="T658" s="369">
        <v>-0.23409499166021752</v>
      </c>
      <c r="U658" s="369">
        <v>-3.0261916481723503</v>
      </c>
      <c r="V658" s="369">
        <v>-0.20681649592489082</v>
      </c>
      <c r="W658" s="369">
        <v>-2.0274931996805372</v>
      </c>
      <c r="X658" s="369" t="s">
        <v>1424</v>
      </c>
      <c r="Y658" s="369" t="s">
        <v>1424</v>
      </c>
      <c r="Z658" s="369" t="s">
        <v>1424</v>
      </c>
      <c r="AA658" s="369" t="s">
        <v>1424</v>
      </c>
      <c r="AB658" s="369">
        <v>0.20209473364825217</v>
      </c>
      <c r="AC658" s="373">
        <v>-1.526215886020869</v>
      </c>
      <c r="AD658" s="575">
        <v>35412313000131</v>
      </c>
      <c r="AE658" s="370" t="s">
        <v>59</v>
      </c>
      <c r="AF658" s="370" t="s">
        <v>2320</v>
      </c>
      <c r="AG658" s="374" t="s">
        <v>59</v>
      </c>
      <c r="AH658" s="374" t="s">
        <v>2318</v>
      </c>
      <c r="AI658" s="374">
        <v>100</v>
      </c>
      <c r="AJ658" s="374" t="s">
        <v>1436</v>
      </c>
      <c r="AK658" s="374" t="s">
        <v>1436</v>
      </c>
      <c r="AL658" s="369">
        <v>8.0000000000000002E-3</v>
      </c>
      <c r="AM658" s="369" t="s">
        <v>34</v>
      </c>
      <c r="AN658" s="369" t="s">
        <v>2330</v>
      </c>
      <c r="AO658" s="367" t="s">
        <v>1326</v>
      </c>
      <c r="AP658" s="370" t="s">
        <v>718</v>
      </c>
      <c r="AQ658" s="376" t="s">
        <v>689</v>
      </c>
      <c r="AR658" s="369">
        <v>1.8666666666666664E-3</v>
      </c>
      <c r="AS658" s="369">
        <v>1.8666666666666664E-3</v>
      </c>
      <c r="AT658" s="369"/>
      <c r="AX658" s="711"/>
      <c r="AY658" s="712"/>
      <c r="AZ658" s="712"/>
      <c r="BA658" s="712"/>
      <c r="BB658" s="713"/>
      <c r="BC658" s="712"/>
      <c r="BD658" s="712"/>
      <c r="BE658" s="712"/>
      <c r="BF658" s="712"/>
      <c r="BG658" s="713"/>
      <c r="BH658" s="713"/>
      <c r="BI658" s="714"/>
      <c r="BJ658" s="714"/>
      <c r="BK658" s="714"/>
      <c r="BL658" s="713"/>
      <c r="BM658" s="713"/>
      <c r="BN658" s="713"/>
      <c r="BO658" s="713"/>
      <c r="BP658" s="713"/>
      <c r="BQ658" s="713"/>
      <c r="BR658" s="713"/>
      <c r="BS658" s="713"/>
      <c r="BT658" s="716"/>
      <c r="BU658" s="717"/>
      <c r="BV658" s="715"/>
      <c r="BW658" s="718"/>
    </row>
    <row r="659" spans="2:75" ht="15.75" customHeight="1">
      <c r="B659" s="363" t="s">
        <v>999</v>
      </c>
      <c r="C659" s="364">
        <v>41559595000105</v>
      </c>
      <c r="D659" s="365" t="s">
        <v>14</v>
      </c>
      <c r="E659" s="365" t="s">
        <v>607</v>
      </c>
      <c r="F659" s="365"/>
      <c r="G659" s="366"/>
      <c r="H659" s="366" t="s">
        <v>34</v>
      </c>
      <c r="I659" s="366" t="s">
        <v>34</v>
      </c>
      <c r="J659" s="366" t="s">
        <v>613</v>
      </c>
      <c r="K659" s="367"/>
      <c r="L659" s="368"/>
      <c r="M659" s="368" t="s">
        <v>1421</v>
      </c>
      <c r="N659" s="367">
        <v>595543</v>
      </c>
      <c r="O659" s="367" t="s">
        <v>1323</v>
      </c>
      <c r="P659" s="371">
        <v>44343</v>
      </c>
      <c r="Q659" s="372">
        <v>1098425.4099999999</v>
      </c>
      <c r="R659" s="372">
        <v>3259925.7390079387</v>
      </c>
      <c r="S659" s="367">
        <v>5</v>
      </c>
      <c r="T659" s="369">
        <v>-0.31043040286794543</v>
      </c>
      <c r="U659" s="369">
        <v>-4.0129944081046371</v>
      </c>
      <c r="V659" s="369">
        <v>-0.26391365997221639</v>
      </c>
      <c r="W659" s="369">
        <v>-2.5872363251468853</v>
      </c>
      <c r="X659" s="369" t="s">
        <v>1424</v>
      </c>
      <c r="Y659" s="369" t="s">
        <v>1424</v>
      </c>
      <c r="Z659" s="369" t="s">
        <v>1424</v>
      </c>
      <c r="AA659" s="369" t="s">
        <v>1424</v>
      </c>
      <c r="AB659" s="369">
        <v>0.25403434864407365</v>
      </c>
      <c r="AC659" s="373">
        <v>-1.4615061929309472</v>
      </c>
      <c r="AD659" s="575">
        <v>35416040000101</v>
      </c>
      <c r="AE659" s="370" t="s">
        <v>59</v>
      </c>
      <c r="AF659" s="370" t="s">
        <v>2320</v>
      </c>
      <c r="AG659" s="374" t="s">
        <v>59</v>
      </c>
      <c r="AH659" s="374" t="s">
        <v>2318</v>
      </c>
      <c r="AI659" s="374">
        <v>100</v>
      </c>
      <c r="AJ659" s="374" t="s">
        <v>1436</v>
      </c>
      <c r="AK659" s="374" t="s">
        <v>1436</v>
      </c>
      <c r="AL659" s="369">
        <v>8.0000000000000002E-3</v>
      </c>
      <c r="AM659" s="369" t="s">
        <v>34</v>
      </c>
      <c r="AN659" s="369" t="s">
        <v>668</v>
      </c>
      <c r="AO659" s="367" t="s">
        <v>1326</v>
      </c>
      <c r="AP659" s="370" t="s">
        <v>718</v>
      </c>
      <c r="AQ659" s="376" t="s">
        <v>689</v>
      </c>
      <c r="AR659" s="369">
        <v>1.8666666666666664E-3</v>
      </c>
      <c r="AS659" s="369">
        <v>1.8666666666666664E-3</v>
      </c>
      <c r="AT659" s="369"/>
      <c r="AW659" s="711"/>
      <c r="AX659" s="711"/>
      <c r="AY659" s="712"/>
      <c r="AZ659" s="712"/>
      <c r="BA659" s="712"/>
      <c r="BB659" s="713"/>
      <c r="BC659" s="712"/>
      <c r="BD659" s="712"/>
      <c r="BE659" s="712"/>
      <c r="BF659" s="712"/>
      <c r="BG659" s="713"/>
      <c r="BH659" s="713"/>
      <c r="BI659" s="714"/>
      <c r="BJ659" s="714"/>
      <c r="BK659" s="714"/>
      <c r="BL659" s="218"/>
      <c r="BM659" s="713"/>
      <c r="BN659" s="713"/>
      <c r="BO659" s="713"/>
      <c r="BP659" s="713"/>
      <c r="BQ659" s="713"/>
      <c r="BR659" s="713"/>
      <c r="BS659" s="713"/>
      <c r="BT659" s="716"/>
      <c r="BU659" s="717"/>
      <c r="BV659" s="715"/>
      <c r="BW659" s="718"/>
    </row>
    <row r="660" spans="2:75" ht="15.75" customHeight="1">
      <c r="B660" s="363" t="s">
        <v>1000</v>
      </c>
      <c r="C660" s="364">
        <v>42826922000100</v>
      </c>
      <c r="D660" s="365" t="s">
        <v>11</v>
      </c>
      <c r="E660" s="365" t="s">
        <v>621</v>
      </c>
      <c r="F660" s="365" t="s">
        <v>694</v>
      </c>
      <c r="G660" s="366" t="s">
        <v>867</v>
      </c>
      <c r="H660" s="366" t="s">
        <v>34</v>
      </c>
      <c r="I660" s="366"/>
      <c r="J660" s="366" t="s">
        <v>608</v>
      </c>
      <c r="K660" s="367" t="s">
        <v>48</v>
      </c>
      <c r="L660" s="368"/>
      <c r="M660" s="368" t="s">
        <v>34</v>
      </c>
      <c r="N660" s="367">
        <v>645923</v>
      </c>
      <c r="O660" s="367" t="s">
        <v>1323</v>
      </c>
      <c r="P660" s="371">
        <v>44659</v>
      </c>
      <c r="Q660" s="372">
        <v>3094449.64</v>
      </c>
      <c r="R660" s="372" t="s">
        <v>1424</v>
      </c>
      <c r="S660" s="367">
        <v>22</v>
      </c>
      <c r="T660" s="369" t="s">
        <v>1424</v>
      </c>
      <c r="U660" s="369" t="s">
        <v>1424</v>
      </c>
      <c r="V660" s="369" t="s">
        <v>1424</v>
      </c>
      <c r="W660" s="369" t="s">
        <v>1424</v>
      </c>
      <c r="X660" s="369" t="s">
        <v>1424</v>
      </c>
      <c r="Y660" s="369" t="s">
        <v>1424</v>
      </c>
      <c r="Z660" s="369" t="s">
        <v>1424</v>
      </c>
      <c r="AA660" s="369" t="s">
        <v>1424</v>
      </c>
      <c r="AB660" s="369" t="s">
        <v>1424</v>
      </c>
      <c r="AC660" s="373" t="s">
        <v>1424</v>
      </c>
      <c r="AD660" s="575">
        <v>42378579000170</v>
      </c>
      <c r="AE660" s="370" t="s">
        <v>2492</v>
      </c>
      <c r="AF660" s="370" t="s">
        <v>2320</v>
      </c>
      <c r="AG660" s="374" t="s">
        <v>59</v>
      </c>
      <c r="AH660" s="374" t="s">
        <v>2321</v>
      </c>
      <c r="AI660" s="374">
        <v>0</v>
      </c>
      <c r="AJ660" s="374">
        <v>0</v>
      </c>
      <c r="AK660" s="374">
        <v>0</v>
      </c>
      <c r="AL660" s="369">
        <v>8.5000000000000006E-3</v>
      </c>
      <c r="AM660" s="369">
        <v>0.2</v>
      </c>
      <c r="AN660" s="369" t="s">
        <v>635</v>
      </c>
      <c r="AO660" s="367" t="s">
        <v>1326</v>
      </c>
      <c r="AP660" s="370" t="s">
        <v>11</v>
      </c>
      <c r="AQ660" s="376" t="s">
        <v>677</v>
      </c>
      <c r="AR660" s="369">
        <v>1.9833333333333335E-3</v>
      </c>
      <c r="AS660" s="369">
        <v>1.9833333333333335E-3</v>
      </c>
      <c r="AT660" s="369"/>
      <c r="AW660" s="711"/>
      <c r="AX660" s="711"/>
      <c r="AY660" s="712"/>
      <c r="AZ660" s="712"/>
      <c r="BA660" s="712"/>
      <c r="BB660" s="713"/>
      <c r="BC660" s="712"/>
      <c r="BD660" s="712"/>
      <c r="BE660" s="712"/>
      <c r="BF660" s="712"/>
      <c r="BG660" s="713"/>
      <c r="BH660" s="713"/>
      <c r="BI660" s="714"/>
      <c r="BJ660" s="714"/>
      <c r="BK660" s="714"/>
      <c r="BL660" s="218"/>
      <c r="BM660" s="713"/>
      <c r="BN660" s="713"/>
      <c r="BO660" s="713"/>
      <c r="BP660" s="713"/>
      <c r="BQ660" s="713"/>
      <c r="BR660" s="713"/>
      <c r="BS660" s="713"/>
      <c r="BT660" s="716"/>
      <c r="BU660" s="717"/>
      <c r="BV660" s="715"/>
      <c r="BW660" s="718"/>
    </row>
    <row r="661" spans="2:75" ht="15.75" customHeight="1">
      <c r="B661" s="363" t="s">
        <v>1001</v>
      </c>
      <c r="C661" s="364">
        <v>29993583000180</v>
      </c>
      <c r="D661" s="365" t="s">
        <v>13</v>
      </c>
      <c r="E661" s="365" t="s">
        <v>615</v>
      </c>
      <c r="F661" s="365" t="s">
        <v>619</v>
      </c>
      <c r="G661" s="366" t="s">
        <v>34</v>
      </c>
      <c r="H661" s="366" t="s">
        <v>1339</v>
      </c>
      <c r="I661" s="366" t="s">
        <v>34</v>
      </c>
      <c r="J661" s="366" t="s">
        <v>611</v>
      </c>
      <c r="K661" s="367" t="s">
        <v>48</v>
      </c>
      <c r="L661" s="368" t="s">
        <v>717</v>
      </c>
      <c r="M661" s="368" t="s">
        <v>34</v>
      </c>
      <c r="N661" s="367">
        <v>469068</v>
      </c>
      <c r="O661" s="367" t="s">
        <v>1326</v>
      </c>
      <c r="P661" s="371">
        <v>43280</v>
      </c>
      <c r="Q661" s="372">
        <v>209514898.55000001</v>
      </c>
      <c r="R661" s="372">
        <v>226969790.20222238</v>
      </c>
      <c r="S661" s="367">
        <v>43</v>
      </c>
      <c r="T661" s="369">
        <v>9.9680976539747501E-2</v>
      </c>
      <c r="U661" s="369">
        <v>1.2885954395986825</v>
      </c>
      <c r="V661" s="369">
        <v>0.11982181140402681</v>
      </c>
      <c r="W661" s="369">
        <v>1.1746544041791305</v>
      </c>
      <c r="X661" s="369">
        <v>0.13795117316526961</v>
      </c>
      <c r="Y661" s="369">
        <v>1.046108806398216</v>
      </c>
      <c r="Z661" s="369">
        <v>0.42657817472667592</v>
      </c>
      <c r="AA661" s="369">
        <v>2.4248086367836792</v>
      </c>
      <c r="AB661" s="369">
        <v>4.5438564218148243E-2</v>
      </c>
      <c r="AC661" s="373">
        <v>0.37565087327515378</v>
      </c>
      <c r="AD661" s="575">
        <v>11419627000106</v>
      </c>
      <c r="AE661" s="370" t="s">
        <v>2492</v>
      </c>
      <c r="AF661" s="370" t="s">
        <v>2320</v>
      </c>
      <c r="AG661" s="374" t="s">
        <v>59</v>
      </c>
      <c r="AH661" s="374" t="s">
        <v>2321</v>
      </c>
      <c r="AI661" s="374">
        <v>10000</v>
      </c>
      <c r="AJ661" s="374">
        <v>0</v>
      </c>
      <c r="AK661" s="374">
        <v>10000</v>
      </c>
      <c r="AL661" s="369">
        <v>0.02</v>
      </c>
      <c r="AM661" s="369">
        <v>0.2</v>
      </c>
      <c r="AN661" s="369" t="s">
        <v>64</v>
      </c>
      <c r="AO661" s="367" t="s">
        <v>1326</v>
      </c>
      <c r="AP661" s="370" t="s">
        <v>13</v>
      </c>
      <c r="AQ661" s="376" t="s">
        <v>670</v>
      </c>
      <c r="AR661" s="369">
        <v>4.6666666666666662E-3</v>
      </c>
      <c r="AS661" s="369">
        <v>4.6666666666666662E-3</v>
      </c>
      <c r="AT661" s="369"/>
      <c r="AW661" s="711"/>
      <c r="AX661" s="711"/>
      <c r="AY661" s="712"/>
      <c r="AZ661" s="712"/>
      <c r="BA661" s="712"/>
      <c r="BB661" s="713"/>
      <c r="BC661" s="712"/>
      <c r="BD661" s="712"/>
      <c r="BE661" s="712"/>
      <c r="BF661" s="712"/>
      <c r="BG661" s="713"/>
      <c r="BH661" s="713"/>
      <c r="BI661" s="714"/>
      <c r="BJ661" s="714"/>
      <c r="BK661" s="714"/>
      <c r="BL661" s="218"/>
      <c r="BM661" s="713"/>
      <c r="BN661" s="713"/>
      <c r="BO661" s="713"/>
      <c r="BP661" s="713"/>
      <c r="BQ661" s="713"/>
      <c r="BR661" s="713"/>
      <c r="BS661" s="713"/>
      <c r="BT661" s="716"/>
      <c r="BU661" s="717"/>
      <c r="BV661" s="715"/>
      <c r="BW661" s="718"/>
    </row>
    <row r="662" spans="2:75" ht="15.75" customHeight="1">
      <c r="B662" s="363" t="s">
        <v>1002</v>
      </c>
      <c r="C662" s="364">
        <v>37567415000151</v>
      </c>
      <c r="D662" s="365" t="s">
        <v>14</v>
      </c>
      <c r="E662" s="365" t="s">
        <v>607</v>
      </c>
      <c r="F662" s="365"/>
      <c r="G662" s="366"/>
      <c r="H662" s="366" t="s">
        <v>34</v>
      </c>
      <c r="I662" s="366" t="s">
        <v>34</v>
      </c>
      <c r="J662" s="366" t="s">
        <v>608</v>
      </c>
      <c r="K662" s="367" t="s">
        <v>48</v>
      </c>
      <c r="L662" s="368"/>
      <c r="M662" s="368" t="s">
        <v>34</v>
      </c>
      <c r="N662" s="367">
        <v>555411</v>
      </c>
      <c r="O662" s="367" t="s">
        <v>1323</v>
      </c>
      <c r="P662" s="371">
        <v>44102</v>
      </c>
      <c r="Q662" s="372">
        <v>1712626.9</v>
      </c>
      <c r="R662" s="372">
        <v>2407194.2803968238</v>
      </c>
      <c r="S662" s="367">
        <v>23</v>
      </c>
      <c r="T662" s="369">
        <v>6.9536622516722657E-2</v>
      </c>
      <c r="U662" s="369">
        <v>0.89891349152678401</v>
      </c>
      <c r="V662" s="369">
        <v>-6.2872681418182919E-2</v>
      </c>
      <c r="W662" s="369">
        <v>-0.61636250750201871</v>
      </c>
      <c r="X662" s="369" t="s">
        <v>1424</v>
      </c>
      <c r="Y662" s="369" t="s">
        <v>1424</v>
      </c>
      <c r="Z662" s="369" t="s">
        <v>1424</v>
      </c>
      <c r="AA662" s="369" t="s">
        <v>1424</v>
      </c>
      <c r="AB662" s="369">
        <v>0.17563885298479354</v>
      </c>
      <c r="AC662" s="373">
        <v>-0.83512349601586278</v>
      </c>
      <c r="AD662" s="575">
        <v>35495676000188</v>
      </c>
      <c r="AE662" s="370" t="s">
        <v>59</v>
      </c>
      <c r="AF662" s="370" t="s">
        <v>2320</v>
      </c>
      <c r="AG662" s="374" t="s">
        <v>59</v>
      </c>
      <c r="AH662" s="374" t="s">
        <v>2318</v>
      </c>
      <c r="AI662" s="374">
        <v>100</v>
      </c>
      <c r="AJ662" s="374">
        <v>0</v>
      </c>
      <c r="AK662" s="374">
        <v>1</v>
      </c>
      <c r="AL662" s="369">
        <v>0.02</v>
      </c>
      <c r="AM662" s="369">
        <v>0.2</v>
      </c>
      <c r="AN662" s="369" t="s">
        <v>2330</v>
      </c>
      <c r="AO662" s="367" t="s">
        <v>1326</v>
      </c>
      <c r="AP662" s="370" t="s">
        <v>718</v>
      </c>
      <c r="AQ662" s="376" t="s">
        <v>661</v>
      </c>
      <c r="AR662" s="369">
        <v>4.6666666666666662E-3</v>
      </c>
      <c r="AS662" s="369">
        <v>4.6666666666666662E-3</v>
      </c>
      <c r="AT662" s="369"/>
      <c r="AW662" s="711"/>
      <c r="AX662" s="711"/>
      <c r="AY662" s="712"/>
      <c r="AZ662" s="712"/>
      <c r="BA662" s="712"/>
      <c r="BB662" s="713"/>
      <c r="BC662" s="712"/>
      <c r="BD662" s="712"/>
      <c r="BE662" s="712"/>
      <c r="BF662" s="712"/>
      <c r="BG662" s="713"/>
      <c r="BH662" s="713"/>
      <c r="BI662" s="714"/>
      <c r="BJ662" s="714"/>
      <c r="BK662" s="714"/>
      <c r="BL662" s="218"/>
      <c r="BM662" s="713"/>
      <c r="BN662" s="713"/>
      <c r="BO662" s="713"/>
      <c r="BP662" s="713"/>
      <c r="BQ662" s="713"/>
      <c r="BR662" s="713"/>
      <c r="BS662" s="713"/>
      <c r="BT662" s="716"/>
      <c r="BU662" s="717"/>
      <c r="BV662" s="715"/>
      <c r="BW662" s="718"/>
    </row>
    <row r="663" spans="2:75" ht="15.75" customHeight="1">
      <c r="B663" s="363" t="s">
        <v>1003</v>
      </c>
      <c r="C663" s="364">
        <v>29993579000112</v>
      </c>
      <c r="D663" s="365" t="s">
        <v>13</v>
      </c>
      <c r="E663" s="365" t="s">
        <v>615</v>
      </c>
      <c r="F663" s="365" t="s">
        <v>619</v>
      </c>
      <c r="G663" s="366" t="s">
        <v>34</v>
      </c>
      <c r="H663" s="366" t="s">
        <v>1339</v>
      </c>
      <c r="I663" s="366" t="s">
        <v>34</v>
      </c>
      <c r="J663" s="366" t="s">
        <v>611</v>
      </c>
      <c r="K663" s="367" t="s">
        <v>48</v>
      </c>
      <c r="L663" s="368" t="s">
        <v>1341</v>
      </c>
      <c r="M663" s="368" t="s">
        <v>34</v>
      </c>
      <c r="N663" s="367">
        <v>487465</v>
      </c>
      <c r="O663" s="367" t="s">
        <v>1323</v>
      </c>
      <c r="P663" s="371">
        <v>43481</v>
      </c>
      <c r="Q663" s="372">
        <v>7643670.0199999996</v>
      </c>
      <c r="R663" s="372">
        <v>10814859.958650792</v>
      </c>
      <c r="S663" s="367">
        <v>22</v>
      </c>
      <c r="T663" s="369">
        <v>0.11407616397026832</v>
      </c>
      <c r="U663" s="369">
        <v>1.4746848371854007</v>
      </c>
      <c r="V663" s="369">
        <v>0.13499091292802246</v>
      </c>
      <c r="W663" s="369">
        <v>1.3233623205744174</v>
      </c>
      <c r="X663" s="369">
        <v>0.17124819105218791</v>
      </c>
      <c r="Y663" s="369">
        <v>1.2986061417892967</v>
      </c>
      <c r="Z663" s="369">
        <v>0.24353837856651617</v>
      </c>
      <c r="AA663" s="369">
        <v>1.3843510960558592</v>
      </c>
      <c r="AB663" s="369">
        <v>2.369648151278422E-2</v>
      </c>
      <c r="AC663" s="373">
        <v>1.2568914080021292</v>
      </c>
      <c r="AD663" s="575">
        <v>35825021000120</v>
      </c>
      <c r="AE663" s="370" t="s">
        <v>59</v>
      </c>
      <c r="AF663" s="370" t="s">
        <v>2320</v>
      </c>
      <c r="AG663" s="374" t="s">
        <v>59</v>
      </c>
      <c r="AH663" s="374" t="s">
        <v>2321</v>
      </c>
      <c r="AI663" s="374">
        <v>500</v>
      </c>
      <c r="AJ663" s="374">
        <v>1</v>
      </c>
      <c r="AK663" s="374">
        <v>500</v>
      </c>
      <c r="AL663" s="369">
        <v>0.02</v>
      </c>
      <c r="AM663" s="369">
        <v>0.2</v>
      </c>
      <c r="AN663" s="369" t="s">
        <v>64</v>
      </c>
      <c r="AO663" s="367" t="s">
        <v>1326</v>
      </c>
      <c r="AP663" s="370" t="s">
        <v>13</v>
      </c>
      <c r="AQ663" s="376" t="s">
        <v>688</v>
      </c>
      <c r="AR663" s="369">
        <v>4.6666666666666662E-3</v>
      </c>
      <c r="AS663" s="369">
        <v>4.6666666666666662E-3</v>
      </c>
      <c r="AT663" s="369"/>
      <c r="AX663" s="711"/>
      <c r="AY663" s="712"/>
      <c r="AZ663" s="712"/>
      <c r="BA663" s="712"/>
      <c r="BB663" s="713"/>
      <c r="BC663" s="712"/>
      <c r="BD663" s="712"/>
      <c r="BE663" s="712"/>
      <c r="BF663" s="712"/>
      <c r="BG663" s="713"/>
      <c r="BH663" s="713"/>
      <c r="BI663" s="714"/>
      <c r="BJ663" s="714"/>
      <c r="BK663" s="714"/>
      <c r="BL663" s="713"/>
      <c r="BM663" s="713"/>
      <c r="BN663" s="713"/>
      <c r="BO663" s="713"/>
      <c r="BP663" s="713"/>
      <c r="BQ663" s="713"/>
      <c r="BR663" s="713"/>
      <c r="BS663" s="713"/>
      <c r="BT663" s="716"/>
      <c r="BU663" s="717"/>
      <c r="BV663" s="715"/>
      <c r="BW663" s="718"/>
    </row>
    <row r="664" spans="2:75" ht="15.75" customHeight="1">
      <c r="B664" s="363" t="s">
        <v>1004</v>
      </c>
      <c r="C664" s="364">
        <v>37567202000120</v>
      </c>
      <c r="D664" s="365" t="s">
        <v>14</v>
      </c>
      <c r="E664" s="365" t="s">
        <v>614</v>
      </c>
      <c r="F664" s="365"/>
      <c r="G664" s="366"/>
      <c r="H664" s="366" t="s">
        <v>1339</v>
      </c>
      <c r="I664" s="366" t="s">
        <v>34</v>
      </c>
      <c r="J664" s="366" t="s">
        <v>608</v>
      </c>
      <c r="K664" s="367" t="s">
        <v>48</v>
      </c>
      <c r="L664" s="368" t="s">
        <v>1341</v>
      </c>
      <c r="M664" s="368" t="s">
        <v>34</v>
      </c>
      <c r="N664" s="367">
        <v>548219</v>
      </c>
      <c r="O664" s="367" t="s">
        <v>1323</v>
      </c>
      <c r="P664" s="371">
        <v>44042</v>
      </c>
      <c r="Q664" s="372">
        <v>39792661.630000003</v>
      </c>
      <c r="R664" s="372">
        <v>28856545.302738119</v>
      </c>
      <c r="S664" s="367">
        <v>23</v>
      </c>
      <c r="T664" s="369">
        <v>7.657415390332889E-2</v>
      </c>
      <c r="U664" s="369">
        <v>0.98988903335644629</v>
      </c>
      <c r="V664" s="369">
        <v>7.2613047581924883E-2</v>
      </c>
      <c r="W664" s="369">
        <v>0.71185066511279882</v>
      </c>
      <c r="X664" s="369">
        <v>0.19853325805537159</v>
      </c>
      <c r="Y664" s="369">
        <v>1.5055137614947143</v>
      </c>
      <c r="Z664" s="369" t="s">
        <v>1424</v>
      </c>
      <c r="AA664" s="369" t="s">
        <v>1424</v>
      </c>
      <c r="AB664" s="369">
        <v>3.34358131005561E-2</v>
      </c>
      <c r="AC664" s="373">
        <v>-0.79218195587246043</v>
      </c>
      <c r="AD664" s="575">
        <v>37347996000116</v>
      </c>
      <c r="AE664" s="370" t="s">
        <v>59</v>
      </c>
      <c r="AF664" s="370" t="s">
        <v>2320</v>
      </c>
      <c r="AG664" s="374" t="s">
        <v>59</v>
      </c>
      <c r="AH664" s="374" t="s">
        <v>2318</v>
      </c>
      <c r="AI664" s="374">
        <v>100</v>
      </c>
      <c r="AJ664" s="374" t="s">
        <v>1436</v>
      </c>
      <c r="AK664" s="374" t="s">
        <v>1436</v>
      </c>
      <c r="AL664" s="369">
        <v>0.02</v>
      </c>
      <c r="AM664" s="369">
        <v>0.2</v>
      </c>
      <c r="AN664" s="369" t="s">
        <v>2330</v>
      </c>
      <c r="AO664" s="367" t="s">
        <v>1326</v>
      </c>
      <c r="AP664" s="370" t="s">
        <v>13</v>
      </c>
      <c r="AQ664" s="376" t="s">
        <v>670</v>
      </c>
      <c r="AR664" s="369">
        <v>4.6666666666666662E-3</v>
      </c>
      <c r="AS664" s="369">
        <v>4.6666666666666662E-3</v>
      </c>
      <c r="AT664" s="369"/>
      <c r="AX664" s="711"/>
      <c r="AY664" s="712"/>
      <c r="AZ664" s="712"/>
      <c r="BA664" s="712"/>
      <c r="BB664" s="713"/>
      <c r="BC664" s="712"/>
      <c r="BD664" s="712"/>
      <c r="BE664" s="712"/>
      <c r="BF664" s="712"/>
      <c r="BG664" s="713"/>
      <c r="BH664" s="713"/>
      <c r="BI664" s="714"/>
      <c r="BJ664" s="714"/>
      <c r="BK664" s="714"/>
      <c r="BL664" s="713"/>
      <c r="BM664" s="713"/>
      <c r="BN664" s="713"/>
      <c r="BO664" s="713"/>
      <c r="BP664" s="713"/>
      <c r="BQ664" s="713"/>
      <c r="BR664" s="713"/>
      <c r="BS664" s="713"/>
      <c r="BT664" s="716"/>
      <c r="BU664" s="717"/>
      <c r="BV664" s="715"/>
      <c r="BW664" s="718"/>
    </row>
    <row r="665" spans="2:75" ht="15.75" customHeight="1">
      <c r="B665" s="363" t="s">
        <v>1005</v>
      </c>
      <c r="C665" s="364">
        <v>30630299000129</v>
      </c>
      <c r="D665" s="365" t="s">
        <v>14</v>
      </c>
      <c r="E665" s="365" t="s">
        <v>614</v>
      </c>
      <c r="F665" s="365"/>
      <c r="G665" s="366"/>
      <c r="H665" s="366" t="s">
        <v>867</v>
      </c>
      <c r="I665" s="366" t="s">
        <v>34</v>
      </c>
      <c r="J665" s="366" t="s">
        <v>608</v>
      </c>
      <c r="K665" s="367" t="s">
        <v>48</v>
      </c>
      <c r="L665" s="368"/>
      <c r="M665" s="368" t="s">
        <v>34</v>
      </c>
      <c r="N665" s="367">
        <v>474282</v>
      </c>
      <c r="O665" s="367" t="s">
        <v>1323</v>
      </c>
      <c r="P665" s="371">
        <v>43334</v>
      </c>
      <c r="Q665" s="372">
        <v>1082844.58</v>
      </c>
      <c r="R665" s="372">
        <v>1368184.8454761901</v>
      </c>
      <c r="S665" s="367">
        <v>23</v>
      </c>
      <c r="T665" s="369">
        <v>-1.5590392101059836E-2</v>
      </c>
      <c r="U665" s="369">
        <v>-0.20154004164445871</v>
      </c>
      <c r="V665" s="369">
        <v>-0.12382623012826177</v>
      </c>
      <c r="W665" s="369">
        <v>-1.2139110973928495</v>
      </c>
      <c r="X665" s="369">
        <v>-3.9687002617196043E-2</v>
      </c>
      <c r="Y665" s="369">
        <v>-0.30095375040891686</v>
      </c>
      <c r="Z665" s="369">
        <v>-0.2265836447215519</v>
      </c>
      <c r="AA665" s="369">
        <v>-1.2879748923553773</v>
      </c>
      <c r="AB665" s="369">
        <v>0.1080497076176602</v>
      </c>
      <c r="AC665" s="373">
        <v>-2.0683388999257963</v>
      </c>
      <c r="AD665" s="575">
        <v>29259435000137</v>
      </c>
      <c r="AE665" s="370" t="s">
        <v>59</v>
      </c>
      <c r="AF665" s="370" t="s">
        <v>2320</v>
      </c>
      <c r="AG665" s="374" t="s">
        <v>59</v>
      </c>
      <c r="AH665" s="374" t="s">
        <v>2318</v>
      </c>
      <c r="AI665" s="374">
        <v>100</v>
      </c>
      <c r="AJ665" s="374">
        <v>1</v>
      </c>
      <c r="AK665" s="374">
        <v>1</v>
      </c>
      <c r="AL665" s="369">
        <v>0.02</v>
      </c>
      <c r="AM665" s="369">
        <v>0.2</v>
      </c>
      <c r="AN665" s="369" t="s">
        <v>668</v>
      </c>
      <c r="AO665" s="367" t="s">
        <v>1326</v>
      </c>
      <c r="AP665" s="370" t="s">
        <v>718</v>
      </c>
      <c r="AQ665" s="376" t="s">
        <v>661</v>
      </c>
      <c r="AR665" s="369">
        <v>4.6666666666666662E-3</v>
      </c>
      <c r="AS665" s="369">
        <v>4.6666666666666662E-3</v>
      </c>
      <c r="AT665" s="369"/>
      <c r="AX665" s="711"/>
      <c r="AY665" s="712"/>
      <c r="AZ665" s="712"/>
      <c r="BA665" s="712"/>
      <c r="BB665" s="713"/>
      <c r="BC665" s="712"/>
      <c r="BD665" s="712"/>
      <c r="BE665" s="712"/>
      <c r="BF665" s="712"/>
      <c r="BG665" s="713"/>
      <c r="BH665" s="713"/>
      <c r="BI665" s="714"/>
      <c r="BJ665" s="714"/>
      <c r="BK665" s="714"/>
      <c r="BL665" s="713"/>
      <c r="BM665" s="713"/>
      <c r="BN665" s="713"/>
      <c r="BO665" s="713"/>
      <c r="BP665" s="713"/>
      <c r="BQ665" s="713"/>
      <c r="BR665" s="713"/>
      <c r="BS665" s="713"/>
      <c r="BT665" s="716"/>
      <c r="BU665" s="717"/>
      <c r="BV665" s="715"/>
      <c r="BW665" s="718"/>
    </row>
    <row r="666" spans="2:75" ht="15.75" customHeight="1">
      <c r="B666" s="363" t="s">
        <v>1297</v>
      </c>
      <c r="C666" s="364">
        <v>39773639000145</v>
      </c>
      <c r="D666" s="365" t="s">
        <v>11</v>
      </c>
      <c r="E666" s="365" t="s">
        <v>620</v>
      </c>
      <c r="F666" s="365" t="s">
        <v>619</v>
      </c>
      <c r="G666" s="366" t="s">
        <v>740</v>
      </c>
      <c r="H666" s="366" t="s">
        <v>34</v>
      </c>
      <c r="I666" s="366"/>
      <c r="J666" s="366" t="s">
        <v>608</v>
      </c>
      <c r="K666" s="367" t="s">
        <v>48</v>
      </c>
      <c r="L666" s="368"/>
      <c r="M666" s="368" t="s">
        <v>34</v>
      </c>
      <c r="N666" s="367">
        <v>657638</v>
      </c>
      <c r="O666" s="367" t="s">
        <v>1323</v>
      </c>
      <c r="P666" s="371">
        <v>44712</v>
      </c>
      <c r="Q666" s="372">
        <v>5199392.3899999997</v>
      </c>
      <c r="R666" s="372" t="s">
        <v>1424</v>
      </c>
      <c r="S666" s="367">
        <v>1</v>
      </c>
      <c r="T666" s="369" t="s">
        <v>1424</v>
      </c>
      <c r="U666" s="369" t="s">
        <v>1424</v>
      </c>
      <c r="V666" s="369" t="s">
        <v>1424</v>
      </c>
      <c r="W666" s="369" t="s">
        <v>1424</v>
      </c>
      <c r="X666" s="369" t="s">
        <v>1424</v>
      </c>
      <c r="Y666" s="369" t="s">
        <v>1424</v>
      </c>
      <c r="Z666" s="369" t="s">
        <v>1424</v>
      </c>
      <c r="AA666" s="369" t="s">
        <v>1424</v>
      </c>
      <c r="AB666" s="369" t="s">
        <v>1424</v>
      </c>
      <c r="AC666" s="373" t="s">
        <v>1424</v>
      </c>
      <c r="AD666" s="575">
        <v>0</v>
      </c>
      <c r="AE666" s="370" t="s">
        <v>59</v>
      </c>
      <c r="AF666" s="370" t="s">
        <v>2320</v>
      </c>
      <c r="AG666" s="374" t="s">
        <v>59</v>
      </c>
      <c r="AH666" s="374" t="s">
        <v>2321</v>
      </c>
      <c r="AI666" s="374">
        <v>100</v>
      </c>
      <c r="AJ666" s="374">
        <v>1</v>
      </c>
      <c r="AK666" s="374">
        <v>100</v>
      </c>
      <c r="AL666" s="369">
        <v>9.0000000000000011E-3</v>
      </c>
      <c r="AM666" s="369">
        <v>0.2</v>
      </c>
      <c r="AN666" s="369" t="s">
        <v>64</v>
      </c>
      <c r="AO666" s="367" t="s">
        <v>1326</v>
      </c>
      <c r="AP666" s="370" t="s">
        <v>11</v>
      </c>
      <c r="AQ666" s="376" t="s">
        <v>671</v>
      </c>
      <c r="AR666" s="369">
        <v>2.0999999999999994E-3</v>
      </c>
      <c r="AS666" s="369">
        <v>2.0999999999999994E-3</v>
      </c>
      <c r="AT666" s="369"/>
      <c r="AX666" s="711"/>
      <c r="AY666" s="712"/>
      <c r="AZ666" s="712"/>
      <c r="BA666" s="712"/>
      <c r="BB666" s="713"/>
      <c r="BC666" s="712"/>
      <c r="BD666" s="712"/>
      <c r="BE666" s="712"/>
      <c r="BF666" s="712"/>
      <c r="BG666" s="713"/>
      <c r="BH666" s="713"/>
      <c r="BI666" s="714"/>
      <c r="BJ666" s="714"/>
      <c r="BK666" s="714"/>
      <c r="BL666" s="713"/>
      <c r="BM666" s="713"/>
      <c r="BN666" s="713"/>
      <c r="BO666" s="713"/>
      <c r="BP666" s="713"/>
      <c r="BQ666" s="713"/>
      <c r="BR666" s="713"/>
      <c r="BS666" s="713"/>
      <c r="BT666" s="716"/>
      <c r="BU666" s="717"/>
      <c r="BV666" s="715"/>
      <c r="BW666" s="718"/>
    </row>
    <row r="667" spans="2:75" ht="15.75" customHeight="1">
      <c r="B667" s="363" t="s">
        <v>477</v>
      </c>
      <c r="C667" s="364">
        <v>41993440000174</v>
      </c>
      <c r="D667" s="365" t="s">
        <v>11</v>
      </c>
      <c r="E667" s="365" t="s">
        <v>620</v>
      </c>
      <c r="F667" s="365" t="s">
        <v>665</v>
      </c>
      <c r="G667" s="366" t="s">
        <v>740</v>
      </c>
      <c r="H667" s="366" t="s">
        <v>34</v>
      </c>
      <c r="I667" s="366"/>
      <c r="J667" s="366" t="s">
        <v>608</v>
      </c>
      <c r="K667" s="367" t="s">
        <v>48</v>
      </c>
      <c r="L667" s="368"/>
      <c r="M667" s="368" t="s">
        <v>34</v>
      </c>
      <c r="N667" s="367">
        <v>627372</v>
      </c>
      <c r="O667" s="367" t="s">
        <v>1323</v>
      </c>
      <c r="P667" s="371">
        <v>44439</v>
      </c>
      <c r="Q667" s="372">
        <v>99208994.569999993</v>
      </c>
      <c r="R667" s="372">
        <v>49569223.182182521</v>
      </c>
      <c r="S667" s="367">
        <v>1</v>
      </c>
      <c r="T667" s="369">
        <v>6.6557278197399317E-2</v>
      </c>
      <c r="U667" s="369">
        <v>0.86039892599839107</v>
      </c>
      <c r="V667" s="369">
        <v>0.10321338000000013</v>
      </c>
      <c r="W667" s="369">
        <v>1.0118362422214213</v>
      </c>
      <c r="X667" s="369" t="s">
        <v>1424</v>
      </c>
      <c r="Y667" s="369" t="s">
        <v>1424</v>
      </c>
      <c r="Z667" s="369" t="s">
        <v>1424</v>
      </c>
      <c r="AA667" s="369" t="s">
        <v>1424</v>
      </c>
      <c r="AB667" s="369">
        <v>2.0698908575775412E-2</v>
      </c>
      <c r="AC667" s="373">
        <v>6.316421023533926E-2</v>
      </c>
      <c r="AD667" s="575">
        <v>29197090000134</v>
      </c>
      <c r="AE667" s="370" t="s">
        <v>59</v>
      </c>
      <c r="AF667" s="370" t="s">
        <v>2320</v>
      </c>
      <c r="AG667" s="374" t="s">
        <v>59</v>
      </c>
      <c r="AH667" s="374" t="s">
        <v>2321</v>
      </c>
      <c r="AI667" s="374">
        <v>100</v>
      </c>
      <c r="AJ667" s="374">
        <v>1</v>
      </c>
      <c r="AK667" s="374">
        <v>100</v>
      </c>
      <c r="AL667" s="369">
        <v>9.0000000000000011E-3</v>
      </c>
      <c r="AM667" s="369">
        <v>0.2</v>
      </c>
      <c r="AN667" s="369" t="s">
        <v>64</v>
      </c>
      <c r="AO667" s="367" t="s">
        <v>1326</v>
      </c>
      <c r="AP667" s="370" t="s">
        <v>11</v>
      </c>
      <c r="AQ667" s="376" t="s">
        <v>671</v>
      </c>
      <c r="AR667" s="369">
        <v>2.0996999999999999E-3</v>
      </c>
      <c r="AS667" s="369">
        <v>2.0996999999999999E-3</v>
      </c>
      <c r="AT667" s="369"/>
      <c r="AW667" s="711"/>
      <c r="AX667" s="711"/>
      <c r="AY667" s="712"/>
      <c r="AZ667" s="712"/>
      <c r="BA667" s="712"/>
      <c r="BB667" s="712"/>
      <c r="BC667" s="712"/>
      <c r="BD667" s="712"/>
      <c r="BE667" s="712"/>
      <c r="BF667" s="712"/>
      <c r="BG667" s="713"/>
      <c r="BH667" s="713"/>
      <c r="BI667" s="714"/>
      <c r="BJ667" s="714"/>
      <c r="BK667" s="714"/>
      <c r="BL667" s="218"/>
      <c r="BM667" s="713"/>
      <c r="BN667" s="713"/>
      <c r="BO667" s="713"/>
      <c r="BP667" s="713"/>
      <c r="BQ667" s="713"/>
      <c r="BR667" s="713"/>
      <c r="BS667" s="713"/>
      <c r="BT667" s="713"/>
      <c r="BU667" s="713"/>
      <c r="BV667" s="715"/>
      <c r="BW667" s="712"/>
    </row>
    <row r="668" spans="2:75" ht="15.75" customHeight="1">
      <c r="B668" s="363" t="s">
        <v>1647</v>
      </c>
      <c r="C668" s="364">
        <v>40498539000137</v>
      </c>
      <c r="D668" s="365" t="s">
        <v>11</v>
      </c>
      <c r="E668" s="365" t="s">
        <v>620</v>
      </c>
      <c r="F668" s="365" t="s">
        <v>665</v>
      </c>
      <c r="G668" s="366" t="s">
        <v>740</v>
      </c>
      <c r="H668" s="366" t="s">
        <v>34</v>
      </c>
      <c r="I668" s="366"/>
      <c r="J668" s="366"/>
      <c r="K668" s="367" t="s">
        <v>48</v>
      </c>
      <c r="L668" s="368" t="s">
        <v>717</v>
      </c>
      <c r="M668" s="368"/>
      <c r="N668" s="367">
        <v>581453</v>
      </c>
      <c r="O668" s="367" t="s">
        <v>1326</v>
      </c>
      <c r="P668" s="371">
        <v>44286</v>
      </c>
      <c r="Q668" s="372">
        <v>8282775559.2299995</v>
      </c>
      <c r="R668" s="372">
        <v>5816953377.5001192</v>
      </c>
      <c r="S668" s="367">
        <v>1</v>
      </c>
      <c r="T668" s="369">
        <v>0.12094538732365967</v>
      </c>
      <c r="U668" s="369">
        <v>1.360383257510738</v>
      </c>
      <c r="V668" s="369">
        <v>0.15473103508086083</v>
      </c>
      <c r="W668" s="369">
        <v>1.4200763222784143</v>
      </c>
      <c r="X668" s="369" t="s">
        <v>1424</v>
      </c>
      <c r="Y668" s="369" t="s">
        <v>1424</v>
      </c>
      <c r="Z668" s="369" t="s">
        <v>1424</v>
      </c>
      <c r="AA668" s="369" t="s">
        <v>1424</v>
      </c>
      <c r="AB668" s="369">
        <v>1.1810745226373482E-2</v>
      </c>
      <c r="AC668" s="373">
        <v>3.4319129899704208</v>
      </c>
      <c r="AD668" s="575">
        <v>40668849000152</v>
      </c>
      <c r="AE668" s="370" t="s">
        <v>2492</v>
      </c>
      <c r="AF668" s="370" t="s">
        <v>59</v>
      </c>
      <c r="AG668" s="374" t="s">
        <v>59</v>
      </c>
      <c r="AH668" s="374" t="s">
        <v>2321</v>
      </c>
      <c r="AI668" s="374">
        <v>1</v>
      </c>
      <c r="AJ668" s="374">
        <v>1</v>
      </c>
      <c r="AK668" s="374">
        <v>1</v>
      </c>
      <c r="AL668" s="369">
        <v>9.0000000000000011E-3</v>
      </c>
      <c r="AM668" s="369">
        <v>0.2</v>
      </c>
      <c r="AN668" s="369" t="s">
        <v>64</v>
      </c>
      <c r="AO668" s="367" t="s">
        <v>1326</v>
      </c>
      <c r="AP668" s="370" t="s">
        <v>11</v>
      </c>
      <c r="AQ668" s="376" t="s">
        <v>671</v>
      </c>
      <c r="AR668" s="369" t="s">
        <v>34</v>
      </c>
      <c r="AS668" s="369" t="s">
        <v>34</v>
      </c>
      <c r="AT668" s="369"/>
      <c r="AW668" s="711"/>
      <c r="AX668" s="711"/>
      <c r="AY668" s="712"/>
      <c r="AZ668" s="712"/>
      <c r="BA668" s="712"/>
      <c r="BB668" s="712"/>
      <c r="BC668" s="712"/>
      <c r="BD668" s="712"/>
      <c r="BE668" s="712"/>
      <c r="BF668" s="712"/>
      <c r="BG668" s="713"/>
      <c r="BH668" s="713"/>
      <c r="BI668" s="714"/>
      <c r="BJ668" s="714"/>
      <c r="BK668" s="714"/>
      <c r="BL668" s="218"/>
      <c r="BM668" s="713"/>
      <c r="BN668" s="713"/>
      <c r="BO668" s="713"/>
      <c r="BP668" s="713"/>
      <c r="BQ668" s="713"/>
      <c r="BR668" s="713"/>
      <c r="BS668" s="713"/>
      <c r="BT668" s="713"/>
      <c r="BU668" s="713"/>
      <c r="BV668" s="715"/>
      <c r="BW668" s="712"/>
    </row>
    <row r="669" spans="2:75" ht="15.75" customHeight="1">
      <c r="B669" s="363" t="s">
        <v>1382</v>
      </c>
      <c r="C669" s="364">
        <v>32892819000105</v>
      </c>
      <c r="D669" s="365" t="s">
        <v>11</v>
      </c>
      <c r="E669" s="365" t="s">
        <v>620</v>
      </c>
      <c r="F669" s="365" t="s">
        <v>665</v>
      </c>
      <c r="G669" s="366" t="s">
        <v>740</v>
      </c>
      <c r="H669" s="366" t="s">
        <v>34</v>
      </c>
      <c r="I669" s="366"/>
      <c r="J669" s="366"/>
      <c r="K669" s="367" t="s">
        <v>48</v>
      </c>
      <c r="L669" s="368" t="s">
        <v>717</v>
      </c>
      <c r="M669" s="368" t="s">
        <v>34</v>
      </c>
      <c r="N669" s="367">
        <v>627089</v>
      </c>
      <c r="O669" s="367" t="s">
        <v>1326</v>
      </c>
      <c r="P669" s="371">
        <v>44544</v>
      </c>
      <c r="Q669" s="372">
        <v>60904193.789999999</v>
      </c>
      <c r="R669" s="372" t="s">
        <v>1424</v>
      </c>
      <c r="S669" s="367">
        <v>1</v>
      </c>
      <c r="T669" s="369">
        <v>0.10478977227424879</v>
      </c>
      <c r="U669" s="369">
        <v>1.3546378392003209</v>
      </c>
      <c r="V669" s="369" t="s">
        <v>1424</v>
      </c>
      <c r="W669" s="369" t="s">
        <v>1424</v>
      </c>
      <c r="X669" s="369" t="s">
        <v>1424</v>
      </c>
      <c r="Y669" s="369" t="s">
        <v>1424</v>
      </c>
      <c r="Z669" s="369" t="s">
        <v>1424</v>
      </c>
      <c r="AA669" s="369" t="s">
        <v>1424</v>
      </c>
      <c r="AB669" s="369" t="s">
        <v>1424</v>
      </c>
      <c r="AC669" s="373" t="s">
        <v>1424</v>
      </c>
      <c r="AD669" s="575">
        <v>40668849000152</v>
      </c>
      <c r="AE669" s="370" t="s">
        <v>59</v>
      </c>
      <c r="AF669" s="370" t="s">
        <v>2320</v>
      </c>
      <c r="AG669" s="374" t="s">
        <v>59</v>
      </c>
      <c r="AH669" s="374" t="s">
        <v>2321</v>
      </c>
      <c r="AI669" s="374">
        <v>100</v>
      </c>
      <c r="AJ669" s="374">
        <v>1</v>
      </c>
      <c r="AK669" s="374">
        <v>100</v>
      </c>
      <c r="AL669" s="369">
        <v>9.0000000000000011E-3</v>
      </c>
      <c r="AM669" s="369">
        <v>0.2</v>
      </c>
      <c r="AN669" s="369" t="s">
        <v>64</v>
      </c>
      <c r="AO669" s="367" t="s">
        <v>1326</v>
      </c>
      <c r="AP669" s="370" t="s">
        <v>11</v>
      </c>
      <c r="AQ669" s="376" t="s">
        <v>671</v>
      </c>
      <c r="AR669" s="369">
        <v>2.0999999999999994E-3</v>
      </c>
      <c r="AS669" s="369">
        <v>2.0999999999999994E-3</v>
      </c>
      <c r="AT669" s="369"/>
      <c r="AW669" s="711"/>
      <c r="AX669" s="711"/>
      <c r="AY669" s="712"/>
      <c r="AZ669" s="712"/>
      <c r="BA669" s="712"/>
      <c r="BB669" s="712"/>
      <c r="BC669" s="712"/>
      <c r="BD669" s="712"/>
      <c r="BE669" s="712"/>
      <c r="BF669" s="712"/>
      <c r="BG669" s="713"/>
      <c r="BH669" s="713"/>
      <c r="BI669" s="714"/>
      <c r="BJ669" s="714"/>
      <c r="BK669" s="714"/>
      <c r="BL669" s="218"/>
      <c r="BM669" s="713"/>
      <c r="BN669" s="713"/>
      <c r="BO669" s="713"/>
      <c r="BP669" s="713"/>
      <c r="BQ669" s="713"/>
      <c r="BR669" s="713"/>
      <c r="BS669" s="713"/>
      <c r="BT669" s="713"/>
      <c r="BU669" s="713"/>
      <c r="BV669" s="715"/>
      <c r="BW669" s="712"/>
    </row>
    <row r="670" spans="2:75" ht="15.75" customHeight="1">
      <c r="B670" s="363" t="s">
        <v>240</v>
      </c>
      <c r="C670" s="364">
        <v>35727276000150</v>
      </c>
      <c r="D670" s="365" t="s">
        <v>13</v>
      </c>
      <c r="E670" s="365" t="s">
        <v>615</v>
      </c>
      <c r="F670" s="365" t="s">
        <v>619</v>
      </c>
      <c r="G670" s="366"/>
      <c r="H670" s="366" t="s">
        <v>1339</v>
      </c>
      <c r="I670" s="366" t="s">
        <v>34</v>
      </c>
      <c r="J670" s="366" t="s">
        <v>608</v>
      </c>
      <c r="K670" s="367" t="s">
        <v>48</v>
      </c>
      <c r="L670" s="368"/>
      <c r="M670" s="368" t="s">
        <v>34</v>
      </c>
      <c r="N670" s="367">
        <v>592293</v>
      </c>
      <c r="O670" s="367" t="s">
        <v>1323</v>
      </c>
      <c r="P670" s="371">
        <v>44316</v>
      </c>
      <c r="Q670" s="372">
        <v>151792795.94</v>
      </c>
      <c r="R670" s="372">
        <v>100900091.06603168</v>
      </c>
      <c r="S670" s="367">
        <v>22</v>
      </c>
      <c r="T670" s="369">
        <v>0.14165406768726774</v>
      </c>
      <c r="U670" s="369">
        <v>1.8311897812280267</v>
      </c>
      <c r="V670" s="369">
        <v>0.22729452945541717</v>
      </c>
      <c r="W670" s="369">
        <v>2.2282464014031436</v>
      </c>
      <c r="X670" s="369" t="s">
        <v>1424</v>
      </c>
      <c r="Y670" s="369" t="s">
        <v>1424</v>
      </c>
      <c r="Z670" s="369" t="s">
        <v>1424</v>
      </c>
      <c r="AA670" s="369" t="s">
        <v>1424</v>
      </c>
      <c r="AB670" s="369">
        <v>3.0762877652949314E-2</v>
      </c>
      <c r="AC670" s="373">
        <v>3.5176857581464653</v>
      </c>
      <c r="AD670" s="575">
        <v>40671799000162</v>
      </c>
      <c r="AE670" s="370" t="s">
        <v>59</v>
      </c>
      <c r="AF670" s="370" t="s">
        <v>2320</v>
      </c>
      <c r="AG670" s="374" t="s">
        <v>59</v>
      </c>
      <c r="AH670" s="374" t="s">
        <v>2321</v>
      </c>
      <c r="AI670" s="374">
        <v>100</v>
      </c>
      <c r="AJ670" s="374">
        <v>1</v>
      </c>
      <c r="AK670" s="374">
        <v>100</v>
      </c>
      <c r="AL670" s="369">
        <v>0.02</v>
      </c>
      <c r="AM670" s="369">
        <v>0.2</v>
      </c>
      <c r="AN670" s="369" t="s">
        <v>64</v>
      </c>
      <c r="AO670" s="367" t="s">
        <v>1326</v>
      </c>
      <c r="AP670" s="370" t="s">
        <v>13</v>
      </c>
      <c r="AQ670" s="376" t="s">
        <v>670</v>
      </c>
      <c r="AR670" s="369">
        <v>4.6666666666666662E-3</v>
      </c>
      <c r="AS670" s="369">
        <v>4.6666666666666662E-3</v>
      </c>
      <c r="AT670" s="369"/>
      <c r="AW670" s="711"/>
      <c r="AX670" s="711"/>
      <c r="AY670" s="712"/>
      <c r="AZ670" s="712"/>
      <c r="BA670" s="712"/>
      <c r="BB670" s="712"/>
      <c r="BC670" s="712"/>
      <c r="BD670" s="712"/>
      <c r="BE670" s="712"/>
      <c r="BF670" s="712"/>
      <c r="BG670" s="713"/>
      <c r="BH670" s="713"/>
      <c r="BI670" s="714"/>
      <c r="BJ670" s="714"/>
      <c r="BK670" s="714"/>
      <c r="BL670" s="218"/>
      <c r="BM670" s="713"/>
      <c r="BN670" s="713"/>
      <c r="BO670" s="713"/>
      <c r="BP670" s="713"/>
      <c r="BQ670" s="713"/>
      <c r="BR670" s="713"/>
      <c r="BS670" s="713"/>
      <c r="BT670" s="713"/>
      <c r="BU670" s="713"/>
      <c r="BV670" s="715"/>
      <c r="BW670" s="712"/>
    </row>
    <row r="671" spans="2:75" ht="15.75" customHeight="1">
      <c r="B671" s="363" t="s">
        <v>1412</v>
      </c>
      <c r="C671" s="364">
        <v>42449356000157</v>
      </c>
      <c r="D671" s="365" t="s">
        <v>11</v>
      </c>
      <c r="E671" s="365" t="s">
        <v>620</v>
      </c>
      <c r="F671" s="365" t="s">
        <v>665</v>
      </c>
      <c r="G671" s="366"/>
      <c r="H671" s="366" t="s">
        <v>34</v>
      </c>
      <c r="I671" s="366" t="s">
        <v>1306</v>
      </c>
      <c r="J671" s="366" t="s">
        <v>608</v>
      </c>
      <c r="K671" s="367" t="s">
        <v>48</v>
      </c>
      <c r="L671" s="368"/>
      <c r="M671" s="368" t="s">
        <v>1421</v>
      </c>
      <c r="N671" s="367">
        <v>667218</v>
      </c>
      <c r="O671" s="367" t="s">
        <v>1323</v>
      </c>
      <c r="P671" s="371">
        <v>44753</v>
      </c>
      <c r="Q671" s="372">
        <v>9459972.5999999996</v>
      </c>
      <c r="R671" s="372" t="s">
        <v>1424</v>
      </c>
      <c r="S671" s="367">
        <v>22</v>
      </c>
      <c r="T671" s="369" t="s">
        <v>1424</v>
      </c>
      <c r="U671" s="369" t="s">
        <v>1424</v>
      </c>
      <c r="V671" s="369" t="s">
        <v>1424</v>
      </c>
      <c r="W671" s="369" t="s">
        <v>1424</v>
      </c>
      <c r="X671" s="369" t="s">
        <v>1424</v>
      </c>
      <c r="Y671" s="369" t="s">
        <v>1424</v>
      </c>
      <c r="Z671" s="369" t="s">
        <v>1424</v>
      </c>
      <c r="AA671" s="369" t="s">
        <v>1424</v>
      </c>
      <c r="AB671" s="369" t="s">
        <v>1424</v>
      </c>
      <c r="AC671" s="373" t="s">
        <v>1424</v>
      </c>
      <c r="AD671" s="575">
        <v>28840203000105</v>
      </c>
      <c r="AE671" s="370" t="s">
        <v>2492</v>
      </c>
      <c r="AF671" s="370" t="s">
        <v>2320</v>
      </c>
      <c r="AG671" s="374" t="s">
        <v>59</v>
      </c>
      <c r="AH671" s="374" t="s">
        <v>2318</v>
      </c>
      <c r="AI671" s="374">
        <v>0</v>
      </c>
      <c r="AJ671" s="374">
        <v>0</v>
      </c>
      <c r="AK671" s="374">
        <v>0</v>
      </c>
      <c r="AL671" s="369">
        <v>6.0000000000000001E-3</v>
      </c>
      <c r="AM671" s="369">
        <v>0.2</v>
      </c>
      <c r="AN671" s="369" t="s">
        <v>64</v>
      </c>
      <c r="AO671" s="367" t="s">
        <v>1326</v>
      </c>
      <c r="AP671" s="370" t="s">
        <v>13</v>
      </c>
      <c r="AQ671" s="376" t="s">
        <v>670</v>
      </c>
      <c r="AR671" s="369" t="s">
        <v>34</v>
      </c>
      <c r="AS671" s="369" t="s">
        <v>34</v>
      </c>
      <c r="AT671" s="369"/>
      <c r="AW671" s="711"/>
      <c r="AX671" s="711"/>
      <c r="AY671" s="712"/>
      <c r="AZ671" s="712"/>
      <c r="BA671" s="712"/>
      <c r="BB671" s="712"/>
      <c r="BC671" s="712"/>
      <c r="BD671" s="712"/>
      <c r="BE671" s="712"/>
      <c r="BF671" s="712"/>
      <c r="BG671" s="713"/>
      <c r="BH671" s="713"/>
      <c r="BI671" s="714"/>
      <c r="BJ671" s="714"/>
      <c r="BK671" s="714"/>
      <c r="BL671" s="218"/>
      <c r="BM671" s="713"/>
      <c r="BN671" s="713"/>
      <c r="BO671" s="713"/>
      <c r="BP671" s="713"/>
      <c r="BQ671" s="713"/>
      <c r="BR671" s="713"/>
      <c r="BS671" s="713"/>
      <c r="BT671" s="713"/>
      <c r="BU671" s="713"/>
      <c r="BV671" s="715"/>
      <c r="BW671" s="712"/>
    </row>
    <row r="672" spans="2:75" ht="15.75" customHeight="1">
      <c r="B672" s="363" t="s">
        <v>1006</v>
      </c>
      <c r="C672" s="364">
        <v>41745741000189</v>
      </c>
      <c r="D672" s="365" t="s">
        <v>11</v>
      </c>
      <c r="E672" s="365" t="s">
        <v>620</v>
      </c>
      <c r="F672" s="365" t="s">
        <v>674</v>
      </c>
      <c r="G672" s="366" t="s">
        <v>740</v>
      </c>
      <c r="H672" s="366" t="s">
        <v>34</v>
      </c>
      <c r="I672" s="366" t="s">
        <v>1306</v>
      </c>
      <c r="J672" s="366"/>
      <c r="K672" s="367" t="s">
        <v>48</v>
      </c>
      <c r="L672" s="368"/>
      <c r="M672" s="368" t="s">
        <v>1421</v>
      </c>
      <c r="N672" s="367">
        <v>627402</v>
      </c>
      <c r="O672" s="367" t="s">
        <v>1323</v>
      </c>
      <c r="P672" s="371">
        <v>44498</v>
      </c>
      <c r="Q672" s="372">
        <v>197533506.69</v>
      </c>
      <c r="R672" s="372" t="s">
        <v>1424</v>
      </c>
      <c r="S672" s="367">
        <v>0</v>
      </c>
      <c r="T672" s="369">
        <v>8.2304469324841145E-2</v>
      </c>
      <c r="U672" s="369">
        <v>1.0639659392611382</v>
      </c>
      <c r="V672" s="369" t="s">
        <v>1424</v>
      </c>
      <c r="W672" s="369" t="s">
        <v>1424</v>
      </c>
      <c r="X672" s="369" t="s">
        <v>1424</v>
      </c>
      <c r="Y672" s="369" t="s">
        <v>1424</v>
      </c>
      <c r="Z672" s="369" t="s">
        <v>1424</v>
      </c>
      <c r="AA672" s="369" t="s">
        <v>1424</v>
      </c>
      <c r="AB672" s="369" t="s">
        <v>1424</v>
      </c>
      <c r="AC672" s="373" t="s">
        <v>1424</v>
      </c>
      <c r="AD672" s="575">
        <v>0</v>
      </c>
      <c r="AE672" s="370" t="s">
        <v>2492</v>
      </c>
      <c r="AF672" s="370" t="s">
        <v>2320</v>
      </c>
      <c r="AG672" s="374" t="s">
        <v>59</v>
      </c>
      <c r="AH672" s="374" t="s">
        <v>2321</v>
      </c>
      <c r="AI672" s="374">
        <v>1</v>
      </c>
      <c r="AJ672" s="374">
        <v>1</v>
      </c>
      <c r="AK672" s="374">
        <v>1</v>
      </c>
      <c r="AL672" s="369">
        <v>3.0000000000000001E-3</v>
      </c>
      <c r="AM672" s="369" t="s">
        <v>34</v>
      </c>
      <c r="AN672" s="369" t="s">
        <v>64</v>
      </c>
      <c r="AO672" s="367" t="s">
        <v>1326</v>
      </c>
      <c r="AP672" s="370" t="s">
        <v>11</v>
      </c>
      <c r="AQ672" s="376" t="s">
        <v>664</v>
      </c>
      <c r="AR672" s="369">
        <v>6.9999999999999999E-4</v>
      </c>
      <c r="AS672" s="369">
        <v>6.9999999999999999E-4</v>
      </c>
      <c r="AT672" s="369"/>
      <c r="AW672" s="711"/>
      <c r="AX672" s="711"/>
      <c r="AY672" s="712"/>
      <c r="AZ672" s="712"/>
      <c r="BA672" s="712"/>
      <c r="BB672" s="712"/>
      <c r="BC672" s="712"/>
      <c r="BD672" s="712"/>
      <c r="BE672" s="712"/>
      <c r="BF672" s="712"/>
      <c r="BG672" s="713"/>
      <c r="BH672" s="713"/>
      <c r="BI672" s="714"/>
      <c r="BJ672" s="714"/>
      <c r="BK672" s="714"/>
      <c r="BL672" s="218"/>
      <c r="BM672" s="713"/>
      <c r="BN672" s="713"/>
      <c r="BO672" s="713"/>
      <c r="BP672" s="713"/>
      <c r="BQ672" s="713"/>
      <c r="BR672" s="713"/>
      <c r="BS672" s="713"/>
      <c r="BT672" s="713"/>
      <c r="BU672" s="713"/>
      <c r="BV672" s="715"/>
      <c r="BW672" s="712"/>
    </row>
    <row r="673" spans="2:75" ht="15.75" customHeight="1">
      <c r="B673" s="363" t="s">
        <v>1648</v>
      </c>
      <c r="C673" s="364">
        <v>10388050000141</v>
      </c>
      <c r="D673" s="365" t="s">
        <v>11</v>
      </c>
      <c r="E673" s="365" t="s">
        <v>620</v>
      </c>
      <c r="F673" s="365" t="s">
        <v>674</v>
      </c>
      <c r="G673" s="366" t="s">
        <v>740</v>
      </c>
      <c r="H673" s="366" t="s">
        <v>34</v>
      </c>
      <c r="I673" s="366" t="s">
        <v>1306</v>
      </c>
      <c r="J673" s="366" t="s">
        <v>608</v>
      </c>
      <c r="K673" s="367" t="s">
        <v>48</v>
      </c>
      <c r="L673" s="368"/>
      <c r="M673" s="368"/>
      <c r="N673" s="367">
        <v>222585</v>
      </c>
      <c r="O673" s="367" t="s">
        <v>1323</v>
      </c>
      <c r="P673" s="371">
        <v>39829</v>
      </c>
      <c r="Q673" s="372">
        <v>46039474.189999998</v>
      </c>
      <c r="R673" s="372">
        <v>54502906.735992044</v>
      </c>
      <c r="S673" s="367">
        <v>0</v>
      </c>
      <c r="T673" s="369">
        <v>8.7199914243692112E-2</v>
      </c>
      <c r="U673" s="369">
        <v>0.9808170945456558</v>
      </c>
      <c r="V673" s="369">
        <v>0.10688929658608259</v>
      </c>
      <c r="W673" s="369">
        <v>0.98099879644420696</v>
      </c>
      <c r="X673" s="369">
        <v>0.13733546812875153</v>
      </c>
      <c r="Y673" s="369">
        <v>0.96571423307043669</v>
      </c>
      <c r="Z673" s="369">
        <v>0.17302336155145626</v>
      </c>
      <c r="AA673" s="369">
        <v>0.94549717886595996</v>
      </c>
      <c r="AB673" s="369">
        <v>1.3792051714657028E-3</v>
      </c>
      <c r="AC673" s="373">
        <v>-1.355440704666939</v>
      </c>
      <c r="AD673" s="575">
        <v>35823433000121</v>
      </c>
      <c r="AE673" s="370" t="s">
        <v>59</v>
      </c>
      <c r="AF673" s="370" t="s">
        <v>59</v>
      </c>
      <c r="AG673" s="374" t="s">
        <v>59</v>
      </c>
      <c r="AH673" s="374" t="s">
        <v>2321</v>
      </c>
      <c r="AI673" s="374">
        <v>1000</v>
      </c>
      <c r="AJ673" s="374">
        <v>1000</v>
      </c>
      <c r="AK673" s="374">
        <v>1000</v>
      </c>
      <c r="AL673" s="369">
        <v>3.0000000000000001E-3</v>
      </c>
      <c r="AM673" s="369" t="s">
        <v>34</v>
      </c>
      <c r="AN673" s="369" t="s">
        <v>64</v>
      </c>
      <c r="AO673" s="367" t="s">
        <v>1326</v>
      </c>
      <c r="AP673" s="370" t="s">
        <v>11</v>
      </c>
      <c r="AQ673" s="376" t="s">
        <v>1552</v>
      </c>
      <c r="AR673" s="369" t="s">
        <v>34</v>
      </c>
      <c r="AS673" s="369" t="s">
        <v>34</v>
      </c>
      <c r="AT673" s="369"/>
      <c r="AX673" s="711"/>
      <c r="AY673" s="712"/>
      <c r="AZ673" s="712"/>
      <c r="BA673" s="712"/>
      <c r="BB673" s="713"/>
      <c r="BC673" s="712"/>
      <c r="BD673" s="712"/>
      <c r="BE673" s="712"/>
      <c r="BF673" s="712"/>
      <c r="BG673" s="713"/>
      <c r="BH673" s="713"/>
      <c r="BI673" s="714"/>
      <c r="BJ673" s="714"/>
      <c r="BK673" s="714"/>
      <c r="BL673" s="713"/>
      <c r="BM673" s="713"/>
      <c r="BN673" s="713"/>
      <c r="BO673" s="713"/>
      <c r="BP673" s="713"/>
      <c r="BQ673" s="713"/>
      <c r="BR673" s="713"/>
      <c r="BS673" s="713"/>
      <c r="BT673" s="716"/>
      <c r="BU673" s="717"/>
      <c r="BV673" s="715"/>
      <c r="BW673" s="718"/>
    </row>
    <row r="674" spans="2:75" ht="15.75" customHeight="1">
      <c r="B674" s="363" t="s">
        <v>1007</v>
      </c>
      <c r="C674" s="364">
        <v>41483966000104</v>
      </c>
      <c r="D674" s="365" t="s">
        <v>14</v>
      </c>
      <c r="E674" s="365" t="s">
        <v>607</v>
      </c>
      <c r="F674" s="365"/>
      <c r="G674" s="366" t="s">
        <v>868</v>
      </c>
      <c r="H674" s="366" t="s">
        <v>34</v>
      </c>
      <c r="I674" s="366" t="s">
        <v>34</v>
      </c>
      <c r="J674" s="366" t="s">
        <v>692</v>
      </c>
      <c r="K674" s="367"/>
      <c r="L674" s="368"/>
      <c r="M674" s="368" t="s">
        <v>1421</v>
      </c>
      <c r="N674" s="367">
        <v>604801</v>
      </c>
      <c r="O674" s="367" t="s">
        <v>1323</v>
      </c>
      <c r="P674" s="371">
        <v>44343</v>
      </c>
      <c r="Q674" s="372">
        <v>11681651.17</v>
      </c>
      <c r="R674" s="372">
        <v>22185001.68511904</v>
      </c>
      <c r="S674" s="367">
        <v>6</v>
      </c>
      <c r="T674" s="369">
        <v>-0.23002359254764659</v>
      </c>
      <c r="U674" s="369">
        <v>-2.9735598771828977</v>
      </c>
      <c r="V674" s="369">
        <v>-0.1994612252827731</v>
      </c>
      <c r="W674" s="369">
        <v>-1.9553869533097477</v>
      </c>
      <c r="X674" s="369" t="s">
        <v>1424</v>
      </c>
      <c r="Y674" s="369" t="s">
        <v>1424</v>
      </c>
      <c r="Z674" s="369" t="s">
        <v>1424</v>
      </c>
      <c r="AA674" s="369" t="s">
        <v>1424</v>
      </c>
      <c r="AB674" s="369">
        <v>0.33448311715696388</v>
      </c>
      <c r="AC674" s="373">
        <v>-0.78841004505260481</v>
      </c>
      <c r="AD674" s="575">
        <v>29152373000160</v>
      </c>
      <c r="AE674" s="370" t="s">
        <v>59</v>
      </c>
      <c r="AF674" s="370" t="s">
        <v>2320</v>
      </c>
      <c r="AG674" s="374" t="s">
        <v>59</v>
      </c>
      <c r="AH674" s="374" t="s">
        <v>2318</v>
      </c>
      <c r="AI674" s="374">
        <v>100</v>
      </c>
      <c r="AJ674" s="374" t="s">
        <v>1436</v>
      </c>
      <c r="AK674" s="374" t="s">
        <v>1436</v>
      </c>
      <c r="AL674" s="369">
        <v>8.0000000000000002E-3</v>
      </c>
      <c r="AM674" s="369" t="s">
        <v>34</v>
      </c>
      <c r="AN674" s="369" t="s">
        <v>668</v>
      </c>
      <c r="AO674" s="367" t="s">
        <v>1326</v>
      </c>
      <c r="AP674" s="370" t="s">
        <v>718</v>
      </c>
      <c r="AQ674" s="376" t="s">
        <v>689</v>
      </c>
      <c r="AR674" s="369" t="s">
        <v>34</v>
      </c>
      <c r="AS674" s="369" t="s">
        <v>34</v>
      </c>
      <c r="AT674" s="369"/>
      <c r="AW674" s="711"/>
      <c r="AX674" s="711"/>
      <c r="AY674" s="712"/>
      <c r="AZ674" s="712"/>
      <c r="BA674" s="712"/>
      <c r="BB674" s="713"/>
      <c r="BC674" s="712"/>
      <c r="BD674" s="712"/>
      <c r="BE674" s="712"/>
      <c r="BF674" s="712"/>
      <c r="BG674" s="713"/>
      <c r="BH674" s="713"/>
      <c r="BI674" s="714"/>
      <c r="BJ674" s="714"/>
      <c r="BK674" s="714"/>
      <c r="BL674" s="218"/>
      <c r="BM674" s="713"/>
      <c r="BN674" s="713"/>
      <c r="BO674" s="713"/>
      <c r="BP674" s="713"/>
      <c r="BQ674" s="713"/>
      <c r="BR674" s="713"/>
      <c r="BS674" s="713"/>
      <c r="BT674" s="716"/>
      <c r="BU674" s="717"/>
      <c r="BV674" s="715"/>
      <c r="BW674" s="718"/>
    </row>
    <row r="675" spans="2:75" ht="15.75" customHeight="1">
      <c r="B675" s="363" t="s">
        <v>1008</v>
      </c>
      <c r="C675" s="364">
        <v>19628842000110</v>
      </c>
      <c r="D675" s="365" t="s">
        <v>14</v>
      </c>
      <c r="E675" s="365" t="s">
        <v>614</v>
      </c>
      <c r="F675" s="365"/>
      <c r="G675" s="366"/>
      <c r="H675" s="366" t="s">
        <v>1340</v>
      </c>
      <c r="I675" s="366" t="s">
        <v>34</v>
      </c>
      <c r="J675" s="366" t="s">
        <v>611</v>
      </c>
      <c r="K675" s="367" t="s">
        <v>48</v>
      </c>
      <c r="L675" s="368"/>
      <c r="M675" s="368" t="s">
        <v>34</v>
      </c>
      <c r="N675" s="367">
        <v>374296</v>
      </c>
      <c r="O675" s="367" t="s">
        <v>1323</v>
      </c>
      <c r="P675" s="371">
        <v>41739</v>
      </c>
      <c r="Q675" s="372">
        <v>163765640.47</v>
      </c>
      <c r="R675" s="372">
        <v>181108552.00809506</v>
      </c>
      <c r="S675" s="367">
        <v>32</v>
      </c>
      <c r="T675" s="369">
        <v>-6.6502767482635394E-2</v>
      </c>
      <c r="U675" s="369">
        <v>-0.859694255349162</v>
      </c>
      <c r="V675" s="369">
        <v>-0.18027352355299309</v>
      </c>
      <c r="W675" s="369">
        <v>-1.7672833177624372</v>
      </c>
      <c r="X675" s="369">
        <v>-0.14577174702054407</v>
      </c>
      <c r="Y675" s="369">
        <v>-1.1054136386325093</v>
      </c>
      <c r="Z675" s="369">
        <v>5.7937695465212435E-2</v>
      </c>
      <c r="AA675" s="369">
        <v>0.32933664374508925</v>
      </c>
      <c r="AB675" s="369">
        <v>0.25216649986797479</v>
      </c>
      <c r="AC675" s="373">
        <v>-1.0475063357566277</v>
      </c>
      <c r="AD675" s="575">
        <v>19601993000185</v>
      </c>
      <c r="AE675" s="370" t="s">
        <v>2493</v>
      </c>
      <c r="AF675" s="370" t="s">
        <v>2326</v>
      </c>
      <c r="AG675" s="374" t="s">
        <v>1459</v>
      </c>
      <c r="AH675" s="374" t="s">
        <v>2318</v>
      </c>
      <c r="AI675" s="374">
        <v>20000</v>
      </c>
      <c r="AJ675" s="374">
        <v>10000</v>
      </c>
      <c r="AK675" s="374">
        <v>20000</v>
      </c>
      <c r="AL675" s="369">
        <v>0.02</v>
      </c>
      <c r="AM675" s="369">
        <v>0.2</v>
      </c>
      <c r="AN675" s="369" t="s">
        <v>668</v>
      </c>
      <c r="AO675" s="367" t="s">
        <v>1326</v>
      </c>
      <c r="AP675" s="370" t="s">
        <v>718</v>
      </c>
      <c r="AQ675" s="376" t="s">
        <v>661</v>
      </c>
      <c r="AR675" s="369">
        <v>5.3333333333333332E-3</v>
      </c>
      <c r="AS675" s="369">
        <v>5.3333333333333332E-3</v>
      </c>
      <c r="AT675" s="369"/>
      <c r="AX675" s="711"/>
      <c r="AY675" s="712"/>
      <c r="AZ675" s="712"/>
      <c r="BA675" s="712"/>
      <c r="BB675" s="713"/>
      <c r="BC675" s="712"/>
      <c r="BD675" s="712"/>
      <c r="BE675" s="712"/>
      <c r="BF675" s="712"/>
      <c r="BG675" s="713"/>
      <c r="BH675" s="713"/>
      <c r="BI675" s="714"/>
      <c r="BJ675" s="714"/>
      <c r="BK675" s="714"/>
      <c r="BL675" s="713"/>
      <c r="BM675" s="713"/>
      <c r="BN675" s="713"/>
      <c r="BO675" s="713"/>
      <c r="BP675" s="713"/>
      <c r="BQ675" s="713"/>
      <c r="BR675" s="713"/>
      <c r="BS675" s="713"/>
      <c r="BT675" s="716"/>
      <c r="BU675" s="717"/>
      <c r="BV675" s="715"/>
      <c r="BW675" s="718"/>
    </row>
    <row r="676" spans="2:75" ht="15.75" customHeight="1">
      <c r="B676" s="363" t="s">
        <v>227</v>
      </c>
      <c r="C676" s="364">
        <v>29319740000177</v>
      </c>
      <c r="D676" s="365" t="s">
        <v>13</v>
      </c>
      <c r="E676" s="365" t="s">
        <v>616</v>
      </c>
      <c r="F676" s="365" t="s">
        <v>610</v>
      </c>
      <c r="G676" s="366" t="s">
        <v>34</v>
      </c>
      <c r="H676" s="366" t="s">
        <v>1339</v>
      </c>
      <c r="I676" s="366" t="s">
        <v>34</v>
      </c>
      <c r="J676" s="366"/>
      <c r="K676" s="367" t="s">
        <v>48</v>
      </c>
      <c r="L676" s="368"/>
      <c r="M676" s="368" t="s">
        <v>34</v>
      </c>
      <c r="N676" s="367">
        <v>475467</v>
      </c>
      <c r="O676" s="367" t="s">
        <v>1326</v>
      </c>
      <c r="P676" s="371">
        <v>43348</v>
      </c>
      <c r="Q676" s="372">
        <v>4336395.29</v>
      </c>
      <c r="R676" s="372">
        <v>5715584.0055555543</v>
      </c>
      <c r="S676" s="367">
        <v>16</v>
      </c>
      <c r="T676" s="369">
        <v>3.5159892455188135E-2</v>
      </c>
      <c r="U676" s="369">
        <v>0.45451879232412579</v>
      </c>
      <c r="V676" s="369">
        <v>7.4344842966207914E-2</v>
      </c>
      <c r="W676" s="369">
        <v>0.72882805054411925</v>
      </c>
      <c r="X676" s="369">
        <v>3.2217895901203164E-2</v>
      </c>
      <c r="Y676" s="369">
        <v>0.24431415733950959</v>
      </c>
      <c r="Z676" s="369">
        <v>0.10997860328975007</v>
      </c>
      <c r="AA676" s="369">
        <v>0.62515403487124377</v>
      </c>
      <c r="AB676" s="369">
        <v>3.4611901482732049E-2</v>
      </c>
      <c r="AC676" s="373">
        <v>-0.71751983878921655</v>
      </c>
      <c r="AD676" s="575">
        <v>0</v>
      </c>
      <c r="AE676" s="370" t="s">
        <v>2494</v>
      </c>
      <c r="AF676" s="370" t="s">
        <v>2435</v>
      </c>
      <c r="AG676" s="374" t="s">
        <v>1460</v>
      </c>
      <c r="AH676" s="374" t="s">
        <v>2321</v>
      </c>
      <c r="AI676" s="374">
        <v>1000</v>
      </c>
      <c r="AJ676" s="374">
        <v>1000</v>
      </c>
      <c r="AK676" s="374">
        <v>1000</v>
      </c>
      <c r="AL676" s="369">
        <v>0.02</v>
      </c>
      <c r="AM676" s="369">
        <v>0.2</v>
      </c>
      <c r="AN676" s="369" t="s">
        <v>64</v>
      </c>
      <c r="AO676" s="367" t="s">
        <v>1326</v>
      </c>
      <c r="AP676" s="370" t="s">
        <v>13</v>
      </c>
      <c r="AQ676" s="376" t="s">
        <v>670</v>
      </c>
      <c r="AR676" s="369">
        <v>4.0000000000000001E-3</v>
      </c>
      <c r="AS676" s="369">
        <v>4.0000000000000001E-3</v>
      </c>
      <c r="AT676" s="369"/>
      <c r="AX676" s="711"/>
      <c r="AY676" s="712"/>
      <c r="AZ676" s="712"/>
      <c r="BA676" s="712"/>
      <c r="BB676" s="713"/>
      <c r="BC676" s="712"/>
      <c r="BD676" s="712"/>
      <c r="BE676" s="712"/>
      <c r="BF676" s="712"/>
      <c r="BG676" s="713"/>
      <c r="BH676" s="713"/>
      <c r="BI676" s="714"/>
      <c r="BJ676" s="714"/>
      <c r="BK676" s="714"/>
      <c r="BL676" s="713"/>
      <c r="BM676" s="713"/>
      <c r="BN676" s="713"/>
      <c r="BO676" s="713"/>
      <c r="BP676" s="713"/>
      <c r="BQ676" s="713"/>
      <c r="BR676" s="713"/>
      <c r="BS676" s="713"/>
      <c r="BT676" s="716"/>
      <c r="BU676" s="717"/>
      <c r="BV676" s="715"/>
      <c r="BW676" s="718"/>
    </row>
    <row r="677" spans="2:75" ht="15.75" customHeight="1">
      <c r="B677" s="363" t="s">
        <v>241</v>
      </c>
      <c r="C677" s="364">
        <v>38318178000158</v>
      </c>
      <c r="D677" s="365" t="s">
        <v>14</v>
      </c>
      <c r="E677" s="365" t="s">
        <v>607</v>
      </c>
      <c r="F677" s="365"/>
      <c r="G677" s="366" t="s">
        <v>868</v>
      </c>
      <c r="H677" s="366" t="s">
        <v>34</v>
      </c>
      <c r="I677" s="366" t="s">
        <v>34</v>
      </c>
      <c r="J677" s="366" t="s">
        <v>611</v>
      </c>
      <c r="K677" s="367"/>
      <c r="L677" s="368"/>
      <c r="M677" s="368" t="s">
        <v>34</v>
      </c>
      <c r="N677" s="367">
        <v>582883</v>
      </c>
      <c r="O677" s="367" t="s">
        <v>1323</v>
      </c>
      <c r="P677" s="371">
        <v>44293</v>
      </c>
      <c r="Q677" s="372">
        <v>1192581.31</v>
      </c>
      <c r="R677" s="372">
        <v>1886302.8751587293</v>
      </c>
      <c r="S677" s="367">
        <v>5</v>
      </c>
      <c r="T677" s="369">
        <v>-0.32778975093994112</v>
      </c>
      <c r="U677" s="369">
        <v>-4.2374020888526296</v>
      </c>
      <c r="V677" s="369">
        <v>-0.26993298622158857</v>
      </c>
      <c r="W677" s="369">
        <v>-2.646245849424353</v>
      </c>
      <c r="X677" s="369" t="s">
        <v>1424</v>
      </c>
      <c r="Y677" s="369" t="s">
        <v>1424</v>
      </c>
      <c r="Z677" s="369" t="s">
        <v>1424</v>
      </c>
      <c r="AA677" s="369" t="s">
        <v>1424</v>
      </c>
      <c r="AB677" s="369">
        <v>0.26212528444425692</v>
      </c>
      <c r="AC677" s="373">
        <v>-1.4393185467319234</v>
      </c>
      <c r="AD677" s="575">
        <v>38427986000153</v>
      </c>
      <c r="AE677" s="370" t="s">
        <v>2352</v>
      </c>
      <c r="AF677" s="370" t="s">
        <v>2317</v>
      </c>
      <c r="AG677" s="374" t="s">
        <v>1458</v>
      </c>
      <c r="AH677" s="374" t="s">
        <v>2318</v>
      </c>
      <c r="AI677" s="374">
        <v>5000</v>
      </c>
      <c r="AJ677" s="374">
        <v>5000</v>
      </c>
      <c r="AK677" s="374">
        <v>5000</v>
      </c>
      <c r="AL677" s="369">
        <v>0.01</v>
      </c>
      <c r="AM677" s="369" t="s">
        <v>34</v>
      </c>
      <c r="AN677" s="369" t="s">
        <v>34</v>
      </c>
      <c r="AO677" s="367" t="s">
        <v>1326</v>
      </c>
      <c r="AP677" s="370" t="s">
        <v>718</v>
      </c>
      <c r="AQ677" s="376" t="s">
        <v>689</v>
      </c>
      <c r="AR677" s="369">
        <v>6.6669999999999993E-3</v>
      </c>
      <c r="AS677" s="369">
        <v>6.6669999999999993E-3</v>
      </c>
      <c r="AT677" s="369"/>
      <c r="AX677" s="711"/>
      <c r="AY677" s="712"/>
      <c r="AZ677" s="712"/>
      <c r="BA677" s="712"/>
      <c r="BB677" s="713"/>
      <c r="BC677" s="712"/>
      <c r="BD677" s="712"/>
      <c r="BE677" s="712"/>
      <c r="BF677" s="712"/>
      <c r="BG677" s="713"/>
      <c r="BH677" s="713"/>
      <c r="BI677" s="714"/>
      <c r="BJ677" s="714"/>
      <c r="BK677" s="714"/>
      <c r="BL677" s="713"/>
      <c r="BM677" s="713"/>
      <c r="BN677" s="713"/>
      <c r="BO677" s="713"/>
      <c r="BP677" s="713"/>
      <c r="BQ677" s="713"/>
      <c r="BR677" s="713"/>
      <c r="BS677" s="713"/>
      <c r="BT677" s="716"/>
      <c r="BU677" s="717"/>
      <c r="BV677" s="715"/>
      <c r="BW677" s="718"/>
    </row>
    <row r="678" spans="2:75" ht="15.75" customHeight="1">
      <c r="B678" s="363" t="s">
        <v>242</v>
      </c>
      <c r="C678" s="364">
        <v>7266253000150</v>
      </c>
      <c r="D678" s="365" t="s">
        <v>14</v>
      </c>
      <c r="E678" s="365" t="s">
        <v>607</v>
      </c>
      <c r="F678" s="365"/>
      <c r="G678" s="366"/>
      <c r="H678" s="366" t="s">
        <v>34</v>
      </c>
      <c r="I678" s="366" t="s">
        <v>34</v>
      </c>
      <c r="J678" s="366" t="s">
        <v>608</v>
      </c>
      <c r="K678" s="367" t="s">
        <v>48</v>
      </c>
      <c r="L678" s="368"/>
      <c r="M678" s="368" t="s">
        <v>34</v>
      </c>
      <c r="N678" s="367">
        <v>156981</v>
      </c>
      <c r="O678" s="367" t="s">
        <v>1323</v>
      </c>
      <c r="P678" s="371">
        <v>38611</v>
      </c>
      <c r="Q678" s="372">
        <v>21827155.710000001</v>
      </c>
      <c r="R678" s="372">
        <v>24975840.935515858</v>
      </c>
      <c r="S678" s="367">
        <v>14</v>
      </c>
      <c r="T678" s="369">
        <v>-8.8241307723799345E-2</v>
      </c>
      <c r="U678" s="369">
        <v>-1.1407126080047114</v>
      </c>
      <c r="V678" s="369">
        <v>-0.22467290518009486</v>
      </c>
      <c r="W678" s="369">
        <v>-2.2025457174873706</v>
      </c>
      <c r="X678" s="369">
        <v>-0.17010072424250267</v>
      </c>
      <c r="Y678" s="369">
        <v>-1.2899046925220019</v>
      </c>
      <c r="Z678" s="369">
        <v>-0.1060948538230293</v>
      </c>
      <c r="AA678" s="369">
        <v>-0.60307754383641166</v>
      </c>
      <c r="AB678" s="369">
        <v>0.23873749317710669</v>
      </c>
      <c r="AC678" s="373">
        <v>-1.353033837981648</v>
      </c>
      <c r="AD678" s="575">
        <v>11361527000168</v>
      </c>
      <c r="AE678" s="370" t="s">
        <v>2495</v>
      </c>
      <c r="AF678" s="370" t="s">
        <v>2317</v>
      </c>
      <c r="AG678" s="374" t="s">
        <v>1458</v>
      </c>
      <c r="AH678" s="374" t="s">
        <v>2321</v>
      </c>
      <c r="AI678" s="374">
        <v>1000</v>
      </c>
      <c r="AJ678" s="374">
        <v>1000</v>
      </c>
      <c r="AK678" s="374">
        <v>1000</v>
      </c>
      <c r="AL678" s="369">
        <v>0.02</v>
      </c>
      <c r="AM678" s="369">
        <v>0.2</v>
      </c>
      <c r="AN678" s="369" t="s">
        <v>34</v>
      </c>
      <c r="AO678" s="367" t="s">
        <v>1326</v>
      </c>
      <c r="AP678" s="370" t="s">
        <v>718</v>
      </c>
      <c r="AQ678" s="376" t="s">
        <v>661</v>
      </c>
      <c r="AR678" s="369">
        <v>4.6666666666666662E-3</v>
      </c>
      <c r="AS678" s="369">
        <v>4.6666666666666662E-3</v>
      </c>
      <c r="AT678" s="369"/>
      <c r="AX678" s="711"/>
      <c r="AY678" s="712"/>
      <c r="AZ678" s="712"/>
      <c r="BA678" s="712"/>
      <c r="BB678" s="713"/>
      <c r="BC678" s="712"/>
      <c r="BD678" s="712"/>
      <c r="BE678" s="712"/>
      <c r="BF678" s="712"/>
      <c r="BG678" s="713"/>
      <c r="BH678" s="713"/>
      <c r="BI678" s="714"/>
      <c r="BJ678" s="714"/>
      <c r="BK678" s="714"/>
      <c r="BL678" s="713"/>
      <c r="BM678" s="713"/>
      <c r="BN678" s="713"/>
      <c r="BO678" s="713"/>
      <c r="BP678" s="713"/>
      <c r="BQ678" s="713"/>
      <c r="BR678" s="713"/>
      <c r="BS678" s="713"/>
      <c r="BT678" s="716"/>
      <c r="BU678" s="717"/>
      <c r="BV678" s="715"/>
      <c r="BW678" s="718"/>
    </row>
    <row r="679" spans="2:75" ht="15.75" customHeight="1">
      <c r="B679" s="363" t="s">
        <v>1649</v>
      </c>
      <c r="C679" s="364">
        <v>38075290000105</v>
      </c>
      <c r="D679" s="365" t="s">
        <v>13</v>
      </c>
      <c r="E679" s="365" t="s">
        <v>615</v>
      </c>
      <c r="F679" s="365" t="s">
        <v>619</v>
      </c>
      <c r="G679" s="366" t="s">
        <v>34</v>
      </c>
      <c r="H679" s="366" t="s">
        <v>1339</v>
      </c>
      <c r="I679" s="366" t="s">
        <v>34</v>
      </c>
      <c r="J679" s="366" t="s">
        <v>611</v>
      </c>
      <c r="K679" s="367" t="s">
        <v>48</v>
      </c>
      <c r="L679" s="368"/>
      <c r="M679" s="368"/>
      <c r="N679" s="367">
        <v>564461</v>
      </c>
      <c r="O679" s="367" t="s">
        <v>1323</v>
      </c>
      <c r="P679" s="371">
        <v>44167</v>
      </c>
      <c r="Q679" s="372">
        <v>52332885.119999997</v>
      </c>
      <c r="R679" s="372">
        <v>67283887.010634959</v>
      </c>
      <c r="S679" s="367">
        <v>3</v>
      </c>
      <c r="T679" s="369">
        <v>0.11068492536294339</v>
      </c>
      <c r="U679" s="369">
        <v>1.2449744686800315</v>
      </c>
      <c r="V679" s="369">
        <v>0.10151266815900639</v>
      </c>
      <c r="W679" s="369">
        <v>0.93165366850015963</v>
      </c>
      <c r="X679" s="369" t="s">
        <v>1424</v>
      </c>
      <c r="Y679" s="369" t="s">
        <v>1424</v>
      </c>
      <c r="Z679" s="369" t="s">
        <v>1424</v>
      </c>
      <c r="AA679" s="369" t="s">
        <v>1424</v>
      </c>
      <c r="AB679" s="369">
        <v>3.1862115500958396E-2</v>
      </c>
      <c r="AC679" s="373">
        <v>-0.19571625690090483</v>
      </c>
      <c r="AD679" s="575">
        <v>36977246000165</v>
      </c>
      <c r="AE679" s="370" t="s">
        <v>2496</v>
      </c>
      <c r="AF679" s="370" t="s">
        <v>2497</v>
      </c>
      <c r="AG679" s="374" t="s">
        <v>721</v>
      </c>
      <c r="AH679" s="374" t="s">
        <v>2327</v>
      </c>
      <c r="AI679" s="374" t="s">
        <v>1436</v>
      </c>
      <c r="AJ679" s="374" t="s">
        <v>1436</v>
      </c>
      <c r="AK679" s="374" t="s">
        <v>1436</v>
      </c>
      <c r="AL679" s="369">
        <v>0.02</v>
      </c>
      <c r="AM679" s="369" t="s">
        <v>34</v>
      </c>
      <c r="AN679" s="369" t="s">
        <v>64</v>
      </c>
      <c r="AO679" s="367" t="s">
        <v>1323</v>
      </c>
      <c r="AP679" s="370" t="s">
        <v>13</v>
      </c>
      <c r="AQ679" s="376" t="s">
        <v>2385</v>
      </c>
      <c r="AR679" s="369" t="s">
        <v>34</v>
      </c>
      <c r="AS679" s="369" t="s">
        <v>34</v>
      </c>
      <c r="AT679" s="369"/>
      <c r="AX679" s="711"/>
      <c r="AY679" s="712"/>
      <c r="AZ679" s="712"/>
      <c r="BA679" s="712"/>
      <c r="BB679" s="713"/>
      <c r="BC679" s="712"/>
      <c r="BD679" s="712"/>
      <c r="BE679" s="712"/>
      <c r="BF679" s="712"/>
      <c r="BG679" s="713"/>
      <c r="BH679" s="713"/>
      <c r="BI679" s="714"/>
      <c r="BJ679" s="714"/>
      <c r="BK679" s="714"/>
      <c r="BL679" s="713"/>
      <c r="BM679" s="713"/>
      <c r="BN679" s="713"/>
      <c r="BO679" s="713"/>
      <c r="BP679" s="713"/>
      <c r="BQ679" s="713"/>
      <c r="BR679" s="713"/>
      <c r="BS679" s="713"/>
      <c r="BT679" s="716"/>
      <c r="BU679" s="717"/>
      <c r="BV679" s="715"/>
      <c r="BW679" s="718"/>
    </row>
    <row r="680" spans="2:75" ht="15.75" customHeight="1">
      <c r="B680" s="363" t="s">
        <v>1009</v>
      </c>
      <c r="C680" s="364">
        <v>20824446000148</v>
      </c>
      <c r="D680" s="365" t="s">
        <v>11</v>
      </c>
      <c r="E680" s="365" t="s">
        <v>620</v>
      </c>
      <c r="F680" s="365" t="s">
        <v>665</v>
      </c>
      <c r="G680" s="366" t="s">
        <v>740</v>
      </c>
      <c r="H680" s="366" t="s">
        <v>34</v>
      </c>
      <c r="I680" s="366"/>
      <c r="J680" s="366" t="s">
        <v>608</v>
      </c>
      <c r="K680" s="367" t="s">
        <v>48</v>
      </c>
      <c r="L680" s="368" t="s">
        <v>1341</v>
      </c>
      <c r="M680" s="368" t="s">
        <v>1421</v>
      </c>
      <c r="N680" s="367">
        <v>391573</v>
      </c>
      <c r="O680" s="367" t="s">
        <v>1323</v>
      </c>
      <c r="P680" s="371">
        <v>41992</v>
      </c>
      <c r="Q680" s="372">
        <v>518922013.56</v>
      </c>
      <c r="R680" s="372">
        <v>412054359.66285706</v>
      </c>
      <c r="S680" s="367">
        <v>46</v>
      </c>
      <c r="T680" s="369">
        <v>8.9523050704364726E-2</v>
      </c>
      <c r="U680" s="369">
        <v>1.1572819496868285</v>
      </c>
      <c r="V680" s="369">
        <v>0.11934750908759062</v>
      </c>
      <c r="W680" s="369">
        <v>1.1700046555366608</v>
      </c>
      <c r="X680" s="369">
        <v>0.19846732306651016</v>
      </c>
      <c r="Y680" s="369">
        <v>1.5050137644963919</v>
      </c>
      <c r="Z680" s="369">
        <v>0.20845394106567805</v>
      </c>
      <c r="AA680" s="369">
        <v>1.1849197793382638</v>
      </c>
      <c r="AB680" s="369">
        <v>1.9747977527039308E-3</v>
      </c>
      <c r="AC680" s="373">
        <v>7.9101918840779772</v>
      </c>
      <c r="AD680" s="575">
        <v>20833920000106</v>
      </c>
      <c r="AE680" s="370" t="s">
        <v>2496</v>
      </c>
      <c r="AF680" s="370" t="s">
        <v>2326</v>
      </c>
      <c r="AG680" s="374" t="s">
        <v>1459</v>
      </c>
      <c r="AH680" s="374" t="s">
        <v>2321</v>
      </c>
      <c r="AI680" s="374">
        <v>100000</v>
      </c>
      <c r="AJ680" s="374">
        <v>50000</v>
      </c>
      <c r="AK680" s="374">
        <v>100000</v>
      </c>
      <c r="AL680" s="369">
        <v>6.0000000000000001E-3</v>
      </c>
      <c r="AM680" s="369">
        <v>0.2</v>
      </c>
      <c r="AN680" s="369" t="s">
        <v>2335</v>
      </c>
      <c r="AO680" s="367" t="s">
        <v>1326</v>
      </c>
      <c r="AP680" s="370" t="s">
        <v>11</v>
      </c>
      <c r="AQ680" s="376" t="s">
        <v>677</v>
      </c>
      <c r="AR680" s="369" t="s">
        <v>34</v>
      </c>
      <c r="AS680" s="369" t="s">
        <v>34</v>
      </c>
      <c r="AT680" s="369"/>
      <c r="AX680" s="711"/>
      <c r="AY680" s="712"/>
      <c r="AZ680" s="712"/>
      <c r="BA680" s="712"/>
      <c r="BB680" s="713"/>
      <c r="BC680" s="712"/>
      <c r="BD680" s="712"/>
      <c r="BE680" s="712"/>
      <c r="BF680" s="712"/>
      <c r="BG680" s="713"/>
      <c r="BH680" s="713"/>
      <c r="BI680" s="714"/>
      <c r="BJ680" s="714"/>
      <c r="BK680" s="714"/>
      <c r="BL680" s="713"/>
      <c r="BM680" s="713"/>
      <c r="BN680" s="713"/>
      <c r="BO680" s="713"/>
      <c r="BP680" s="713"/>
      <c r="BQ680" s="713"/>
      <c r="BR680" s="713"/>
      <c r="BS680" s="713"/>
      <c r="BT680" s="716"/>
      <c r="BU680" s="717"/>
      <c r="BV680" s="715"/>
      <c r="BW680" s="718"/>
    </row>
    <row r="681" spans="2:75" ht="15.75" customHeight="1">
      <c r="B681" s="363" t="s">
        <v>243</v>
      </c>
      <c r="C681" s="364">
        <v>19488866000111</v>
      </c>
      <c r="D681" s="365" t="s">
        <v>11</v>
      </c>
      <c r="E681" s="365" t="s">
        <v>620</v>
      </c>
      <c r="F681" s="365" t="s">
        <v>665</v>
      </c>
      <c r="G681" s="366" t="s">
        <v>740</v>
      </c>
      <c r="H681" s="366" t="s">
        <v>34</v>
      </c>
      <c r="I681" s="366"/>
      <c r="J681" s="366" t="s">
        <v>608</v>
      </c>
      <c r="K681" s="367" t="s">
        <v>48</v>
      </c>
      <c r="L681" s="368" t="s">
        <v>1341</v>
      </c>
      <c r="M681" s="368" t="s">
        <v>34</v>
      </c>
      <c r="N681" s="367">
        <v>425338</v>
      </c>
      <c r="O681" s="367" t="s">
        <v>1323</v>
      </c>
      <c r="P681" s="371">
        <v>42551</v>
      </c>
      <c r="Q681" s="372">
        <v>576336343</v>
      </c>
      <c r="R681" s="372">
        <v>414029785.15519845</v>
      </c>
      <c r="S681" s="367">
        <v>76</v>
      </c>
      <c r="T681" s="369">
        <v>9.0146879912603062E-2</v>
      </c>
      <c r="U681" s="369">
        <v>1.1653463116215637</v>
      </c>
      <c r="V681" s="369">
        <v>0.1189423656208386</v>
      </c>
      <c r="W681" s="369">
        <v>1.1660328948699825</v>
      </c>
      <c r="X681" s="369">
        <v>0.21258817921009343</v>
      </c>
      <c r="Y681" s="369">
        <v>1.6120947818356759</v>
      </c>
      <c r="Z681" s="369">
        <v>0.19866145666730595</v>
      </c>
      <c r="AA681" s="369">
        <v>1.1292561234094147</v>
      </c>
      <c r="AB681" s="369">
        <v>2.8312156416509982E-3</v>
      </c>
      <c r="AC681" s="373">
        <v>5.3902304817843829</v>
      </c>
      <c r="AD681" s="575">
        <v>18990334000115</v>
      </c>
      <c r="AE681" s="370" t="s">
        <v>2496</v>
      </c>
      <c r="AF681" s="370" t="s">
        <v>2326</v>
      </c>
      <c r="AG681" s="374" t="s">
        <v>1459</v>
      </c>
      <c r="AH681" s="374" t="s">
        <v>2321</v>
      </c>
      <c r="AI681" s="374">
        <v>100000</v>
      </c>
      <c r="AJ681" s="374">
        <v>50000</v>
      </c>
      <c r="AK681" s="374">
        <v>100000</v>
      </c>
      <c r="AL681" s="369">
        <v>7.4999999999999997E-3</v>
      </c>
      <c r="AM681" s="369">
        <v>0.2</v>
      </c>
      <c r="AN681" s="369" t="s">
        <v>64</v>
      </c>
      <c r="AO681" s="367" t="s">
        <v>1326</v>
      </c>
      <c r="AP681" s="370" t="s">
        <v>13</v>
      </c>
      <c r="AQ681" s="376" t="s">
        <v>673</v>
      </c>
      <c r="AR681" s="369">
        <v>1E-3</v>
      </c>
      <c r="AS681" s="369">
        <v>1E-3</v>
      </c>
      <c r="AT681" s="369"/>
      <c r="AX681" s="711"/>
      <c r="AY681" s="712"/>
      <c r="AZ681" s="712"/>
      <c r="BA681" s="712"/>
      <c r="BB681" s="713"/>
      <c r="BC681" s="712"/>
      <c r="BD681" s="712"/>
      <c r="BE681" s="712"/>
      <c r="BF681" s="712"/>
      <c r="BG681" s="713"/>
      <c r="BH681" s="713"/>
      <c r="BI681" s="714"/>
      <c r="BJ681" s="714"/>
      <c r="BK681" s="714"/>
      <c r="BL681" s="713"/>
      <c r="BM681" s="713"/>
      <c r="BN681" s="713"/>
      <c r="BO681" s="713"/>
      <c r="BP681" s="713"/>
      <c r="BQ681" s="713"/>
      <c r="BR681" s="713"/>
      <c r="BS681" s="713"/>
      <c r="BT681" s="716"/>
      <c r="BU681" s="717"/>
      <c r="BV681" s="715"/>
      <c r="BW681" s="718"/>
    </row>
    <row r="682" spans="2:75" ht="15.75" customHeight="1">
      <c r="B682" s="363" t="s">
        <v>1010</v>
      </c>
      <c r="C682" s="364">
        <v>38281372000106</v>
      </c>
      <c r="D682" s="365" t="s">
        <v>11</v>
      </c>
      <c r="E682" s="365" t="s">
        <v>620</v>
      </c>
      <c r="F682" s="365" t="s">
        <v>665</v>
      </c>
      <c r="G682" s="366" t="s">
        <v>740</v>
      </c>
      <c r="H682" s="366" t="s">
        <v>34</v>
      </c>
      <c r="I682" s="366"/>
      <c r="J682" s="366" t="s">
        <v>608</v>
      </c>
      <c r="K682" s="367" t="s">
        <v>48</v>
      </c>
      <c r="L682" s="368"/>
      <c r="M682" s="368" t="s">
        <v>34</v>
      </c>
      <c r="N682" s="367">
        <v>559806</v>
      </c>
      <c r="O682" s="367" t="s">
        <v>1323</v>
      </c>
      <c r="P682" s="371">
        <v>44138</v>
      </c>
      <c r="Q682" s="372">
        <v>72069233.599999994</v>
      </c>
      <c r="R682" s="372">
        <v>62863739.442579351</v>
      </c>
      <c r="S682" s="367">
        <v>181</v>
      </c>
      <c r="T682" s="369">
        <v>9.9027880538314683E-2</v>
      </c>
      <c r="U682" s="369">
        <v>1.2801527401159893</v>
      </c>
      <c r="V682" s="369">
        <v>0.1238376740881908</v>
      </c>
      <c r="W682" s="369">
        <v>1.2140232864657265</v>
      </c>
      <c r="X682" s="369" t="s">
        <v>1424</v>
      </c>
      <c r="Y682" s="369" t="s">
        <v>1424</v>
      </c>
      <c r="Z682" s="369" t="s">
        <v>1424</v>
      </c>
      <c r="AA682" s="369" t="s">
        <v>1424</v>
      </c>
      <c r="AB682" s="369">
        <v>5.8899082017287519E-3</v>
      </c>
      <c r="AC682" s="373">
        <v>3.3347824389126237</v>
      </c>
      <c r="AD682" s="575">
        <v>38230040000100</v>
      </c>
      <c r="AE682" s="370" t="s">
        <v>2496</v>
      </c>
      <c r="AF682" s="370" t="s">
        <v>2326</v>
      </c>
      <c r="AG682" s="374" t="s">
        <v>1459</v>
      </c>
      <c r="AH682" s="374" t="s">
        <v>2318</v>
      </c>
      <c r="AI682" s="374">
        <v>100000</v>
      </c>
      <c r="AJ682" s="374" t="s">
        <v>1436</v>
      </c>
      <c r="AK682" s="374">
        <v>100000</v>
      </c>
      <c r="AL682" s="369">
        <v>6.0000000000000001E-3</v>
      </c>
      <c r="AM682" s="369">
        <v>0.2</v>
      </c>
      <c r="AN682" s="369" t="s">
        <v>34</v>
      </c>
      <c r="AO682" s="367" t="s">
        <v>1326</v>
      </c>
      <c r="AP682" s="370" t="s">
        <v>13</v>
      </c>
      <c r="AQ682" s="376" t="s">
        <v>673</v>
      </c>
      <c r="AR682" s="369">
        <v>6.0000000000000006E-4</v>
      </c>
      <c r="AS682" s="369">
        <v>6.0000000000000006E-4</v>
      </c>
      <c r="AT682" s="369"/>
      <c r="AX682" s="711"/>
      <c r="AY682" s="712"/>
      <c r="AZ682" s="712"/>
      <c r="BA682" s="712"/>
      <c r="BB682" s="713"/>
      <c r="BC682" s="712"/>
      <c r="BD682" s="712"/>
      <c r="BE682" s="712"/>
      <c r="BF682" s="712"/>
      <c r="BG682" s="713"/>
      <c r="BH682" s="713"/>
      <c r="BI682" s="714"/>
      <c r="BJ682" s="714"/>
      <c r="BK682" s="714"/>
      <c r="BL682" s="713"/>
      <c r="BM682" s="713"/>
      <c r="BN682" s="713"/>
      <c r="BO682" s="713"/>
      <c r="BP682" s="713"/>
      <c r="BQ682" s="713"/>
      <c r="BR682" s="713"/>
      <c r="BS682" s="713"/>
      <c r="BT682" s="716"/>
      <c r="BU682" s="717"/>
      <c r="BV682" s="715"/>
      <c r="BW682" s="718"/>
    </row>
    <row r="683" spans="2:75" ht="15.75" customHeight="1">
      <c r="B683" s="363" t="s">
        <v>1011</v>
      </c>
      <c r="C683" s="364">
        <v>32227355000104</v>
      </c>
      <c r="D683" s="365" t="s">
        <v>11</v>
      </c>
      <c r="E683" s="365" t="s">
        <v>620</v>
      </c>
      <c r="F683" s="365" t="s">
        <v>694</v>
      </c>
      <c r="G683" s="366" t="s">
        <v>740</v>
      </c>
      <c r="H683" s="366" t="s">
        <v>34</v>
      </c>
      <c r="I683" s="366"/>
      <c r="J683" s="366" t="s">
        <v>608</v>
      </c>
      <c r="K683" s="367" t="s">
        <v>48</v>
      </c>
      <c r="L683" s="368" t="s">
        <v>1341</v>
      </c>
      <c r="M683" s="368" t="s">
        <v>34</v>
      </c>
      <c r="N683" s="367">
        <v>491055</v>
      </c>
      <c r="O683" s="367" t="s">
        <v>1323</v>
      </c>
      <c r="P683" s="371">
        <v>43544</v>
      </c>
      <c r="Q683" s="372">
        <v>12841027.01</v>
      </c>
      <c r="R683" s="372">
        <v>17629264.52198413</v>
      </c>
      <c r="S683" s="367">
        <v>46</v>
      </c>
      <c r="T683" s="369">
        <v>8.1237216933496281E-2</v>
      </c>
      <c r="U683" s="369">
        <v>1.0501693592904415</v>
      </c>
      <c r="V683" s="369">
        <v>0.10375414827778906</v>
      </c>
      <c r="W683" s="369">
        <v>1.0171375795297286</v>
      </c>
      <c r="X683" s="369">
        <v>0.17685302435552219</v>
      </c>
      <c r="Y683" s="369">
        <v>1.3411086109055805</v>
      </c>
      <c r="Z683" s="369">
        <v>0.19147794303784749</v>
      </c>
      <c r="AA683" s="369">
        <v>1.0884227031287712</v>
      </c>
      <c r="AB683" s="369">
        <v>1.661501355203817E-2</v>
      </c>
      <c r="AC683" s="373">
        <v>0.10363574369455647</v>
      </c>
      <c r="AD683" s="575">
        <v>32227954000128</v>
      </c>
      <c r="AE683" s="370" t="s">
        <v>2496</v>
      </c>
      <c r="AF683" s="370" t="s">
        <v>2326</v>
      </c>
      <c r="AG683" s="374" t="s">
        <v>1459</v>
      </c>
      <c r="AH683" s="374" t="s">
        <v>2318</v>
      </c>
      <c r="AI683" s="374">
        <v>50000</v>
      </c>
      <c r="AJ683" s="374">
        <v>10000</v>
      </c>
      <c r="AK683" s="374">
        <v>50000</v>
      </c>
      <c r="AL683" s="369">
        <v>4.5000000000000005E-3</v>
      </c>
      <c r="AM683" s="369">
        <v>0.2</v>
      </c>
      <c r="AN683" s="369" t="s">
        <v>64</v>
      </c>
      <c r="AO683" s="367" t="s">
        <v>1326</v>
      </c>
      <c r="AP683" s="370" t="s">
        <v>11</v>
      </c>
      <c r="AQ683" s="376" t="s">
        <v>677</v>
      </c>
      <c r="AR683" s="369">
        <v>8.1809999999999988E-4</v>
      </c>
      <c r="AS683" s="369">
        <v>8.1809999999999988E-4</v>
      </c>
      <c r="AT683" s="369"/>
      <c r="AX683" s="711"/>
      <c r="AY683" s="712"/>
      <c r="AZ683" s="712"/>
      <c r="BA683" s="712"/>
      <c r="BB683" s="713"/>
      <c r="BC683" s="712"/>
      <c r="BD683" s="712"/>
      <c r="BE683" s="712"/>
      <c r="BF683" s="712"/>
      <c r="BG683" s="713"/>
      <c r="BH683" s="713"/>
      <c r="BI683" s="714"/>
      <c r="BJ683" s="714"/>
      <c r="BK683" s="714"/>
      <c r="BL683" s="713"/>
      <c r="BM683" s="713"/>
      <c r="BN683" s="713"/>
      <c r="BO683" s="713"/>
      <c r="BP683" s="713"/>
      <c r="BQ683" s="713"/>
      <c r="BR683" s="713"/>
      <c r="BS683" s="713"/>
      <c r="BT683" s="716"/>
      <c r="BU683" s="717"/>
      <c r="BV683" s="715"/>
      <c r="BW683" s="718"/>
    </row>
    <row r="684" spans="2:75" ht="15.75" customHeight="1">
      <c r="B684" s="363" t="s">
        <v>1012</v>
      </c>
      <c r="C684" s="364">
        <v>41594333000173</v>
      </c>
      <c r="D684" s="365" t="s">
        <v>11</v>
      </c>
      <c r="E684" s="365" t="s">
        <v>621</v>
      </c>
      <c r="F684" s="365" t="s">
        <v>694</v>
      </c>
      <c r="G684" s="366" t="s">
        <v>740</v>
      </c>
      <c r="H684" s="366" t="s">
        <v>34</v>
      </c>
      <c r="I684" s="366"/>
      <c r="J684" s="366" t="s">
        <v>608</v>
      </c>
      <c r="K684" s="367" t="s">
        <v>48</v>
      </c>
      <c r="L684" s="368" t="s">
        <v>1341</v>
      </c>
      <c r="M684" s="368" t="s">
        <v>34</v>
      </c>
      <c r="N684" s="367">
        <v>602957</v>
      </c>
      <c r="O684" s="367" t="s">
        <v>1323</v>
      </c>
      <c r="P684" s="371">
        <v>44397</v>
      </c>
      <c r="Q684" s="372">
        <v>28813276.780000001</v>
      </c>
      <c r="R684" s="372">
        <v>10009424.587420633</v>
      </c>
      <c r="S684" s="367">
        <v>31</v>
      </c>
      <c r="T684" s="369">
        <v>8.5050741417316722E-2</v>
      </c>
      <c r="U684" s="369">
        <v>1.099467534621714</v>
      </c>
      <c r="V684" s="369">
        <v>0.12374967406443305</v>
      </c>
      <c r="W684" s="369">
        <v>1.2131605919841155</v>
      </c>
      <c r="X684" s="369" t="s">
        <v>1424</v>
      </c>
      <c r="Y684" s="369" t="s">
        <v>1424</v>
      </c>
      <c r="Z684" s="369" t="s">
        <v>1424</v>
      </c>
      <c r="AA684" s="369" t="s">
        <v>1424</v>
      </c>
      <c r="AB684" s="369">
        <v>2.8413242239103808E-2</v>
      </c>
      <c r="AC684" s="373">
        <v>0.70204697702281293</v>
      </c>
      <c r="AD684" s="575">
        <v>41594289000100</v>
      </c>
      <c r="AE684" s="370" t="s">
        <v>2496</v>
      </c>
      <c r="AF684" s="370" t="s">
        <v>2326</v>
      </c>
      <c r="AG684" s="374" t="s">
        <v>1459</v>
      </c>
      <c r="AH684" s="374" t="s">
        <v>2321</v>
      </c>
      <c r="AI684" s="374">
        <v>50000</v>
      </c>
      <c r="AJ684" s="374">
        <v>10000</v>
      </c>
      <c r="AK684" s="374">
        <v>50000</v>
      </c>
      <c r="AL684" s="369">
        <v>8.5000000000000006E-3</v>
      </c>
      <c r="AM684" s="369">
        <v>0.2</v>
      </c>
      <c r="AN684" s="369" t="s">
        <v>2426</v>
      </c>
      <c r="AO684" s="367" t="s">
        <v>1326</v>
      </c>
      <c r="AP684" s="370" t="s">
        <v>13</v>
      </c>
      <c r="AQ684" s="376" t="s">
        <v>670</v>
      </c>
      <c r="AR684" s="369">
        <v>2.2669500000000002E-3</v>
      </c>
      <c r="AS684" s="369">
        <v>2.2669500000000002E-3</v>
      </c>
      <c r="AT684" s="369"/>
      <c r="AW684" s="711"/>
      <c r="AX684" s="711"/>
      <c r="AY684" s="712"/>
      <c r="AZ684" s="712"/>
      <c r="BA684" s="712"/>
      <c r="BB684" s="712"/>
      <c r="BC684" s="712"/>
      <c r="BD684" s="712"/>
      <c r="BE684" s="712"/>
      <c r="BF684" s="712"/>
      <c r="BG684" s="713"/>
      <c r="BH684" s="713"/>
      <c r="BI684" s="714"/>
      <c r="BJ684" s="714"/>
      <c r="BK684" s="714"/>
      <c r="BL684" s="218"/>
      <c r="BM684" s="713"/>
      <c r="BN684" s="713"/>
      <c r="BO684" s="713"/>
      <c r="BP684" s="713"/>
      <c r="BQ684" s="713"/>
      <c r="BR684" s="713"/>
      <c r="BS684" s="713"/>
      <c r="BT684" s="713"/>
      <c r="BU684" s="713"/>
      <c r="BV684" s="715"/>
      <c r="BW684" s="712"/>
    </row>
    <row r="685" spans="2:75" ht="15.75" customHeight="1">
      <c r="B685" s="363" t="s">
        <v>1013</v>
      </c>
      <c r="C685" s="364">
        <v>13106980000153</v>
      </c>
      <c r="D685" s="365" t="s">
        <v>14</v>
      </c>
      <c r="E685" s="365" t="s">
        <v>607</v>
      </c>
      <c r="F685" s="365"/>
      <c r="G685" s="366"/>
      <c r="H685" s="366" t="s">
        <v>34</v>
      </c>
      <c r="I685" s="366" t="s">
        <v>34</v>
      </c>
      <c r="J685" s="366" t="s">
        <v>608</v>
      </c>
      <c r="K685" s="367" t="s">
        <v>48</v>
      </c>
      <c r="L685" s="368"/>
      <c r="M685" s="368" t="s">
        <v>1421</v>
      </c>
      <c r="N685" s="367">
        <v>271012</v>
      </c>
      <c r="O685" s="367" t="s">
        <v>1323</v>
      </c>
      <c r="P685" s="371">
        <v>40633</v>
      </c>
      <c r="Q685" s="372">
        <v>111106900.06999999</v>
      </c>
      <c r="R685" s="372">
        <v>133314124.32376979</v>
      </c>
      <c r="S685" s="367">
        <v>32</v>
      </c>
      <c r="T685" s="369">
        <v>-1.2605202711515773E-2</v>
      </c>
      <c r="U685" s="369">
        <v>-0.16294991575247378</v>
      </c>
      <c r="V685" s="369">
        <v>-0.15638023423583103</v>
      </c>
      <c r="W685" s="369">
        <v>-1.5330491896194924</v>
      </c>
      <c r="X685" s="369">
        <v>-3.7577481285791525E-2</v>
      </c>
      <c r="Y685" s="369">
        <v>-0.28495686693607136</v>
      </c>
      <c r="Z685" s="369">
        <v>0.1246581502498203</v>
      </c>
      <c r="AA685" s="369">
        <v>0.70859733872910513</v>
      </c>
      <c r="AB685" s="369">
        <v>0.23681512695351406</v>
      </c>
      <c r="AC685" s="373">
        <v>-1.0099009611013892</v>
      </c>
      <c r="AD685" s="575">
        <v>13136966000100</v>
      </c>
      <c r="AE685" s="370" t="s">
        <v>2496</v>
      </c>
      <c r="AF685" s="370" t="s">
        <v>2326</v>
      </c>
      <c r="AG685" s="374" t="s">
        <v>1459</v>
      </c>
      <c r="AH685" s="374" t="s">
        <v>2318</v>
      </c>
      <c r="AI685" s="374">
        <v>100000</v>
      </c>
      <c r="AJ685" s="374">
        <v>50000</v>
      </c>
      <c r="AK685" s="374">
        <v>100000</v>
      </c>
      <c r="AL685" s="369">
        <v>1.8500000000000003E-2</v>
      </c>
      <c r="AM685" s="369">
        <v>0.2</v>
      </c>
      <c r="AN685" s="369" t="s">
        <v>2349</v>
      </c>
      <c r="AO685" s="367" t="s">
        <v>1326</v>
      </c>
      <c r="AP685" s="370" t="s">
        <v>718</v>
      </c>
      <c r="AQ685" s="376" t="s">
        <v>661</v>
      </c>
      <c r="AR685" s="369">
        <v>2.4666666666666665E-3</v>
      </c>
      <c r="AS685" s="369">
        <v>2.4666666666666665E-3</v>
      </c>
      <c r="AT685" s="369"/>
      <c r="AW685" s="711"/>
      <c r="AX685" s="711"/>
      <c r="AY685" s="712"/>
      <c r="AZ685" s="712"/>
      <c r="BA685" s="712"/>
      <c r="BB685" s="712"/>
      <c r="BC685" s="712"/>
      <c r="BD685" s="712"/>
      <c r="BE685" s="712"/>
      <c r="BF685" s="712"/>
      <c r="BG685" s="713"/>
      <c r="BH685" s="713"/>
      <c r="BI685" s="714"/>
      <c r="BJ685" s="714"/>
      <c r="BK685" s="714"/>
      <c r="BL685" s="218"/>
      <c r="BM685" s="713"/>
      <c r="BN685" s="713"/>
      <c r="BO685" s="713"/>
      <c r="BP685" s="713"/>
      <c r="BQ685" s="713"/>
      <c r="BR685" s="713"/>
      <c r="BS685" s="713"/>
      <c r="BT685" s="713"/>
      <c r="BU685" s="713"/>
      <c r="BV685" s="715"/>
      <c r="BW685" s="712"/>
    </row>
    <row r="686" spans="2:75" ht="15.75" customHeight="1">
      <c r="B686" s="363" t="s">
        <v>244</v>
      </c>
      <c r="C686" s="364">
        <v>9143318000104</v>
      </c>
      <c r="D686" s="365" t="s">
        <v>14</v>
      </c>
      <c r="E686" s="365" t="s">
        <v>614</v>
      </c>
      <c r="F686" s="365"/>
      <c r="G686" s="366"/>
      <c r="H686" s="366" t="s">
        <v>1340</v>
      </c>
      <c r="I686" s="366" t="s">
        <v>34</v>
      </c>
      <c r="J686" s="366" t="s">
        <v>608</v>
      </c>
      <c r="K686" s="367" t="s">
        <v>48</v>
      </c>
      <c r="L686" s="368"/>
      <c r="M686" s="368" t="s">
        <v>1421</v>
      </c>
      <c r="N686" s="367">
        <v>211958</v>
      </c>
      <c r="O686" s="367" t="s">
        <v>1323</v>
      </c>
      <c r="P686" s="371">
        <v>39598</v>
      </c>
      <c r="Q686" s="372">
        <v>426283237.69999999</v>
      </c>
      <c r="R686" s="372">
        <v>496236336.11380929</v>
      </c>
      <c r="S686" s="367">
        <v>33</v>
      </c>
      <c r="T686" s="369">
        <v>-1.2189663721921429E-2</v>
      </c>
      <c r="U686" s="369">
        <v>-0.15757816212851924</v>
      </c>
      <c r="V686" s="369">
        <v>-0.15595808219680485</v>
      </c>
      <c r="W686" s="369">
        <v>-1.528910688072364</v>
      </c>
      <c r="X686" s="369">
        <v>-3.8473010072266112E-2</v>
      </c>
      <c r="Y686" s="369">
        <v>-0.29174782440615993</v>
      </c>
      <c r="Z686" s="369">
        <v>0.12112535406919633</v>
      </c>
      <c r="AA686" s="369">
        <v>0.68851577994738322</v>
      </c>
      <c r="AB686" s="369">
        <v>0.2370192060313861</v>
      </c>
      <c r="AC686" s="373">
        <v>-1.0067176921398353</v>
      </c>
      <c r="AD686" s="575">
        <v>9271730000100</v>
      </c>
      <c r="AE686" s="370" t="s">
        <v>2496</v>
      </c>
      <c r="AF686" s="370" t="s">
        <v>2326</v>
      </c>
      <c r="AG686" s="374" t="s">
        <v>1459</v>
      </c>
      <c r="AH686" s="374" t="s">
        <v>2321</v>
      </c>
      <c r="AI686" s="374">
        <v>100000</v>
      </c>
      <c r="AJ686" s="374">
        <v>50000</v>
      </c>
      <c r="AK686" s="374">
        <v>100000</v>
      </c>
      <c r="AL686" s="369">
        <v>1.8500000000000003E-2</v>
      </c>
      <c r="AM686" s="369">
        <v>0.2</v>
      </c>
      <c r="AN686" s="369" t="s">
        <v>2349</v>
      </c>
      <c r="AO686" s="367" t="s">
        <v>1326</v>
      </c>
      <c r="AP686" s="370" t="s">
        <v>13</v>
      </c>
      <c r="AQ686" s="376" t="s">
        <v>673</v>
      </c>
      <c r="AR686" s="369">
        <v>2.4666666666666665E-3</v>
      </c>
      <c r="AS686" s="369">
        <v>2.4666666666666665E-3</v>
      </c>
      <c r="AT686" s="369"/>
      <c r="AW686" s="711"/>
      <c r="AX686" s="711"/>
      <c r="AY686" s="712"/>
      <c r="AZ686" s="712"/>
      <c r="BA686" s="712"/>
      <c r="BB686" s="712"/>
      <c r="BC686" s="712"/>
      <c r="BD686" s="712"/>
      <c r="BE686" s="712"/>
      <c r="BF686" s="712"/>
      <c r="BG686" s="713"/>
      <c r="BH686" s="713"/>
      <c r="BI686" s="714"/>
      <c r="BJ686" s="714"/>
      <c r="BK686" s="714"/>
      <c r="BL686" s="218"/>
      <c r="BM686" s="713"/>
      <c r="BN686" s="713"/>
      <c r="BO686" s="713"/>
      <c r="BP686" s="713"/>
      <c r="BQ686" s="713"/>
      <c r="BR686" s="713"/>
      <c r="BS686" s="713"/>
      <c r="BT686" s="713"/>
      <c r="BU686" s="713"/>
      <c r="BV686" s="715"/>
      <c r="BW686" s="712"/>
    </row>
    <row r="687" spans="2:75" ht="15.75" customHeight="1">
      <c r="B687" s="363" t="s">
        <v>245</v>
      </c>
      <c r="C687" s="364">
        <v>35956906000169</v>
      </c>
      <c r="D687" s="365" t="s">
        <v>14</v>
      </c>
      <c r="E687" s="365" t="s">
        <v>607</v>
      </c>
      <c r="F687" s="365"/>
      <c r="G687" s="366"/>
      <c r="H687" s="366" t="s">
        <v>34</v>
      </c>
      <c r="I687" s="366" t="s">
        <v>34</v>
      </c>
      <c r="J687" s="366" t="s">
        <v>608</v>
      </c>
      <c r="K687" s="367" t="s">
        <v>48</v>
      </c>
      <c r="L687" s="368"/>
      <c r="M687" s="368" t="s">
        <v>1421</v>
      </c>
      <c r="N687" s="367">
        <v>535818</v>
      </c>
      <c r="O687" s="367" t="s">
        <v>1323</v>
      </c>
      <c r="P687" s="371">
        <v>43957</v>
      </c>
      <c r="Q687" s="372">
        <v>12995439.09</v>
      </c>
      <c r="R687" s="372">
        <v>29650488.771031778</v>
      </c>
      <c r="S687" s="367">
        <v>32</v>
      </c>
      <c r="T687" s="369">
        <v>-5.82663913805892E-2</v>
      </c>
      <c r="U687" s="369">
        <v>-0.75322101389085572</v>
      </c>
      <c r="V687" s="369">
        <v>-0.20546142285599911</v>
      </c>
      <c r="W687" s="369">
        <v>-2.0142089525997533</v>
      </c>
      <c r="X687" s="369">
        <v>-0.10069391404327099</v>
      </c>
      <c r="Y687" s="369">
        <v>-0.76358024230192056</v>
      </c>
      <c r="Z687" s="369" t="s">
        <v>1424</v>
      </c>
      <c r="AA687" s="369" t="s">
        <v>1424</v>
      </c>
      <c r="AB687" s="369">
        <v>0.23278069842650817</v>
      </c>
      <c r="AC687" s="373">
        <v>-1.2889670534823185</v>
      </c>
      <c r="AD687" s="575">
        <v>35400868000163</v>
      </c>
      <c r="AE687" s="370" t="s">
        <v>2496</v>
      </c>
      <c r="AF687" s="370" t="s">
        <v>2326</v>
      </c>
      <c r="AG687" s="374" t="s">
        <v>1459</v>
      </c>
      <c r="AH687" s="374" t="s">
        <v>2321</v>
      </c>
      <c r="AI687" s="374">
        <v>100000</v>
      </c>
      <c r="AJ687" s="374">
        <v>50000</v>
      </c>
      <c r="AK687" s="374">
        <v>100000</v>
      </c>
      <c r="AL687" s="369">
        <v>1.8500000000000003E-2</v>
      </c>
      <c r="AM687" s="369">
        <v>0.2</v>
      </c>
      <c r="AN687" s="369" t="s">
        <v>34</v>
      </c>
      <c r="AO687" s="367" t="s">
        <v>1326</v>
      </c>
      <c r="AP687" s="370" t="s">
        <v>718</v>
      </c>
      <c r="AQ687" s="376" t="s">
        <v>684</v>
      </c>
      <c r="AR687" s="369">
        <v>2.4666666666666665E-3</v>
      </c>
      <c r="AS687" s="369">
        <v>2.4666666666666665E-3</v>
      </c>
      <c r="AT687" s="369"/>
      <c r="AW687" s="711"/>
      <c r="AX687" s="711"/>
      <c r="AY687" s="712"/>
      <c r="AZ687" s="712"/>
      <c r="BA687" s="712"/>
      <c r="BB687" s="712"/>
      <c r="BC687" s="712"/>
      <c r="BD687" s="712"/>
      <c r="BE687" s="712"/>
      <c r="BF687" s="712"/>
      <c r="BG687" s="713"/>
      <c r="BH687" s="713"/>
      <c r="BI687" s="714"/>
      <c r="BJ687" s="714"/>
      <c r="BK687" s="714"/>
      <c r="BL687" s="218"/>
      <c r="BM687" s="713"/>
      <c r="BN687" s="713"/>
      <c r="BO687" s="713"/>
      <c r="BP687" s="713"/>
      <c r="BQ687" s="713"/>
      <c r="BR687" s="713"/>
      <c r="BS687" s="713"/>
      <c r="BT687" s="713"/>
      <c r="BU687" s="713"/>
      <c r="BV687" s="715"/>
      <c r="BW687" s="712"/>
    </row>
    <row r="688" spans="2:75" ht="15.75" customHeight="1">
      <c r="B688" s="363" t="s">
        <v>1014</v>
      </c>
      <c r="C688" s="364">
        <v>37888003000113</v>
      </c>
      <c r="D688" s="365" t="s">
        <v>14</v>
      </c>
      <c r="E688" s="365" t="s">
        <v>607</v>
      </c>
      <c r="F688" s="365"/>
      <c r="G688" s="366"/>
      <c r="H688" s="366" t="s">
        <v>34</v>
      </c>
      <c r="I688" s="366" t="s">
        <v>34</v>
      </c>
      <c r="J688" s="366" t="s">
        <v>608</v>
      </c>
      <c r="K688" s="367" t="s">
        <v>48</v>
      </c>
      <c r="L688" s="368"/>
      <c r="M688" s="368" t="s">
        <v>1421</v>
      </c>
      <c r="N688" s="367">
        <v>552704</v>
      </c>
      <c r="O688" s="367" t="s">
        <v>1323</v>
      </c>
      <c r="P688" s="371">
        <v>44095</v>
      </c>
      <c r="Q688" s="372">
        <v>3043985.91</v>
      </c>
      <c r="R688" s="372">
        <v>3626693.6547619007</v>
      </c>
      <c r="S688" s="367">
        <v>32</v>
      </c>
      <c r="T688" s="369">
        <v>-6.4198574444582324E-2</v>
      </c>
      <c r="U688" s="369">
        <v>-0.82990750221070064</v>
      </c>
      <c r="V688" s="369">
        <v>-0.2155086358981726</v>
      </c>
      <c r="W688" s="369">
        <v>-2.1127052356338991</v>
      </c>
      <c r="X688" s="369" t="s">
        <v>1424</v>
      </c>
      <c r="Y688" s="369" t="s">
        <v>1424</v>
      </c>
      <c r="Z688" s="369" t="s">
        <v>1424</v>
      </c>
      <c r="AA688" s="369" t="s">
        <v>1424</v>
      </c>
      <c r="AB688" s="369">
        <v>0.2327190184225178</v>
      </c>
      <c r="AC688" s="373">
        <v>-1.3440018504105755</v>
      </c>
      <c r="AD688" s="575">
        <v>36352709000101</v>
      </c>
      <c r="AE688" s="370" t="s">
        <v>2496</v>
      </c>
      <c r="AF688" s="370" t="s">
        <v>2326</v>
      </c>
      <c r="AG688" s="374" t="s">
        <v>1459</v>
      </c>
      <c r="AH688" s="374" t="s">
        <v>2321</v>
      </c>
      <c r="AI688" s="374">
        <v>100000</v>
      </c>
      <c r="AJ688" s="374">
        <v>50000</v>
      </c>
      <c r="AK688" s="374">
        <v>100000</v>
      </c>
      <c r="AL688" s="369">
        <v>1.8500000000000003E-2</v>
      </c>
      <c r="AM688" s="369">
        <v>0.2</v>
      </c>
      <c r="AN688" s="369" t="s">
        <v>34</v>
      </c>
      <c r="AO688" s="367" t="s">
        <v>1326</v>
      </c>
      <c r="AP688" s="370" t="s">
        <v>718</v>
      </c>
      <c r="AQ688" s="376" t="s">
        <v>684</v>
      </c>
      <c r="AR688" s="369">
        <v>2.4666666666666665E-3</v>
      </c>
      <c r="AS688" s="369">
        <v>2.4666666666666665E-3</v>
      </c>
      <c r="AT688" s="369"/>
      <c r="AX688" s="711"/>
      <c r="AY688" s="712"/>
      <c r="AZ688" s="712"/>
      <c r="BA688" s="712"/>
      <c r="BB688" s="713"/>
      <c r="BC688" s="712"/>
      <c r="BD688" s="712"/>
      <c r="BE688" s="712"/>
      <c r="BF688" s="712"/>
      <c r="BG688" s="713"/>
      <c r="BH688" s="713"/>
      <c r="BI688" s="714"/>
      <c r="BJ688" s="714"/>
      <c r="BK688" s="714"/>
      <c r="BL688" s="713"/>
      <c r="BM688" s="713"/>
      <c r="BN688" s="713"/>
      <c r="BO688" s="713"/>
      <c r="BP688" s="713"/>
      <c r="BQ688" s="713"/>
      <c r="BR688" s="713"/>
      <c r="BS688" s="713"/>
      <c r="BT688" s="716"/>
      <c r="BU688" s="717"/>
      <c r="BV688" s="715"/>
      <c r="BW688" s="718"/>
    </row>
    <row r="689" spans="2:75" ht="15.75" customHeight="1">
      <c r="B689" s="363" t="s">
        <v>1015</v>
      </c>
      <c r="C689" s="364">
        <v>18628905000176</v>
      </c>
      <c r="D689" s="365" t="s">
        <v>14</v>
      </c>
      <c r="E689" s="365" t="s">
        <v>607</v>
      </c>
      <c r="F689" s="365" t="s">
        <v>862</v>
      </c>
      <c r="G689" s="366"/>
      <c r="H689" s="366" t="s">
        <v>34</v>
      </c>
      <c r="I689" s="366" t="s">
        <v>34</v>
      </c>
      <c r="J689" s="366" t="s">
        <v>611</v>
      </c>
      <c r="K689" s="367"/>
      <c r="L689" s="368"/>
      <c r="M689" s="368" t="s">
        <v>1421</v>
      </c>
      <c r="N689" s="367">
        <v>416703</v>
      </c>
      <c r="O689" s="367" t="s">
        <v>1323</v>
      </c>
      <c r="P689" s="371">
        <v>42457</v>
      </c>
      <c r="Q689" s="372">
        <v>25957530.280000001</v>
      </c>
      <c r="R689" s="372">
        <v>30717548.242063507</v>
      </c>
      <c r="S689" s="367">
        <v>65</v>
      </c>
      <c r="T689" s="369">
        <v>-0.21396861270573442</v>
      </c>
      <c r="U689" s="369">
        <v>-2.7660140191335696</v>
      </c>
      <c r="V689" s="369">
        <v>-0.17856254719504505</v>
      </c>
      <c r="W689" s="369">
        <v>-1.750510028402513</v>
      </c>
      <c r="X689" s="369">
        <v>-5.601129737640187E-2</v>
      </c>
      <c r="Y689" s="369">
        <v>-0.42474384304833734</v>
      </c>
      <c r="Z689" s="369">
        <v>0.52214393896979838</v>
      </c>
      <c r="AA689" s="369">
        <v>2.9680354220406442</v>
      </c>
      <c r="AB689" s="369">
        <v>0.24061904932273381</v>
      </c>
      <c r="AC689" s="373">
        <v>-1.1011965194560152</v>
      </c>
      <c r="AD689" s="575">
        <v>23668075000140</v>
      </c>
      <c r="AE689" s="370" t="s">
        <v>2496</v>
      </c>
      <c r="AF689" s="370" t="s">
        <v>2326</v>
      </c>
      <c r="AG689" s="374" t="s">
        <v>1459</v>
      </c>
      <c r="AH689" s="374" t="s">
        <v>2318</v>
      </c>
      <c r="AI689" s="374">
        <v>100000</v>
      </c>
      <c r="AJ689" s="374">
        <v>50000</v>
      </c>
      <c r="AK689" s="374">
        <v>100000</v>
      </c>
      <c r="AL689" s="369">
        <v>1.7500000000000002E-2</v>
      </c>
      <c r="AM689" s="369" t="s">
        <v>34</v>
      </c>
      <c r="AN689" s="369" t="s">
        <v>2335</v>
      </c>
      <c r="AO689" s="367" t="s">
        <v>1326</v>
      </c>
      <c r="AP689" s="370" t="s">
        <v>718</v>
      </c>
      <c r="AQ689" s="376" t="s">
        <v>689</v>
      </c>
      <c r="AR689" s="369">
        <v>3.5000000000000005E-3</v>
      </c>
      <c r="AS689" s="369">
        <v>3.5000000000000005E-3</v>
      </c>
      <c r="AT689" s="369"/>
      <c r="AX689" s="711"/>
      <c r="AY689" s="712"/>
      <c r="AZ689" s="712"/>
      <c r="BA689" s="712"/>
      <c r="BB689" s="713"/>
      <c r="BC689" s="712"/>
      <c r="BD689" s="712"/>
      <c r="BE689" s="712"/>
      <c r="BF689" s="712"/>
      <c r="BG689" s="713"/>
      <c r="BH689" s="713"/>
      <c r="BI689" s="714"/>
      <c r="BJ689" s="714"/>
      <c r="BK689" s="714"/>
      <c r="BL689" s="713"/>
      <c r="BM689" s="713"/>
      <c r="BN689" s="713"/>
      <c r="BO689" s="713"/>
      <c r="BP689" s="713"/>
      <c r="BQ689" s="713"/>
      <c r="BR689" s="713"/>
      <c r="BS689" s="713"/>
      <c r="BT689" s="716"/>
      <c r="BU689" s="717"/>
      <c r="BV689" s="715"/>
      <c r="BW689" s="718"/>
    </row>
    <row r="690" spans="2:75" ht="15.75" customHeight="1">
      <c r="B690" s="363" t="s">
        <v>246</v>
      </c>
      <c r="C690" s="364">
        <v>3119883000141</v>
      </c>
      <c r="D690" s="365" t="s">
        <v>13</v>
      </c>
      <c r="E690" s="365" t="s">
        <v>615</v>
      </c>
      <c r="F690" s="365" t="s">
        <v>619</v>
      </c>
      <c r="G690" s="366" t="s">
        <v>34</v>
      </c>
      <c r="H690" s="366" t="s">
        <v>1339</v>
      </c>
      <c r="I690" s="366" t="s">
        <v>34</v>
      </c>
      <c r="J690" s="366" t="s">
        <v>611</v>
      </c>
      <c r="K690" s="367" t="s">
        <v>48</v>
      </c>
      <c r="L690" s="368"/>
      <c r="M690" s="368" t="s">
        <v>1421</v>
      </c>
      <c r="N690" s="367">
        <v>73652</v>
      </c>
      <c r="O690" s="367" t="s">
        <v>1323</v>
      </c>
      <c r="P690" s="371">
        <v>36342</v>
      </c>
      <c r="Q690" s="372">
        <v>55815222.079999998</v>
      </c>
      <c r="R690" s="372">
        <v>54770027.610555544</v>
      </c>
      <c r="S690" s="367">
        <v>1</v>
      </c>
      <c r="T690" s="369">
        <v>8.337735731448026E-2</v>
      </c>
      <c r="U690" s="369">
        <v>1.0778353717109488</v>
      </c>
      <c r="V690" s="369">
        <v>0.10499784679546553</v>
      </c>
      <c r="W690" s="369">
        <v>1.0293299836015855</v>
      </c>
      <c r="X690" s="369">
        <v>0.11691266623525998</v>
      </c>
      <c r="Y690" s="369">
        <v>0.88656998648121488</v>
      </c>
      <c r="Z690" s="369">
        <v>0.18331949790886282</v>
      </c>
      <c r="AA690" s="369">
        <v>1.0420474561434721</v>
      </c>
      <c r="AB690" s="369">
        <v>8.6988946298215981E-3</v>
      </c>
      <c r="AC690" s="373">
        <v>0.31599051597447658</v>
      </c>
      <c r="AD690" s="575">
        <v>10841389000151</v>
      </c>
      <c r="AE690" s="370" t="s">
        <v>2496</v>
      </c>
      <c r="AF690" s="370" t="s">
        <v>2326</v>
      </c>
      <c r="AG690" s="374" t="s">
        <v>1459</v>
      </c>
      <c r="AH690" s="374" t="s">
        <v>2321</v>
      </c>
      <c r="AI690" s="374">
        <v>50000</v>
      </c>
      <c r="AJ690" s="374">
        <v>10000</v>
      </c>
      <c r="AK690" s="374">
        <v>50000</v>
      </c>
      <c r="AL690" s="369">
        <v>1.3500000000000002E-2</v>
      </c>
      <c r="AM690" s="369">
        <v>0.2</v>
      </c>
      <c r="AN690" s="369" t="s">
        <v>64</v>
      </c>
      <c r="AO690" s="367" t="s">
        <v>1326</v>
      </c>
      <c r="AP690" s="370" t="s">
        <v>13</v>
      </c>
      <c r="AQ690" s="376" t="s">
        <v>670</v>
      </c>
      <c r="AR690" s="369">
        <v>2.6999999999999997E-3</v>
      </c>
      <c r="AS690" s="369">
        <v>2.6999999999999997E-3</v>
      </c>
      <c r="AT690" s="369"/>
      <c r="AX690" s="711"/>
      <c r="AY690" s="712"/>
      <c r="AZ690" s="712"/>
      <c r="BA690" s="712"/>
      <c r="BB690" s="713"/>
      <c r="BC690" s="712"/>
      <c r="BD690" s="712"/>
      <c r="BE690" s="712"/>
      <c r="BF690" s="712"/>
      <c r="BG690" s="713"/>
      <c r="BH690" s="713"/>
      <c r="BI690" s="714"/>
      <c r="BJ690" s="714"/>
      <c r="BK690" s="714"/>
      <c r="BL690" s="713"/>
      <c r="BM690" s="713"/>
      <c r="BN690" s="713"/>
      <c r="BO690" s="713"/>
      <c r="BP690" s="713"/>
      <c r="BQ690" s="713"/>
      <c r="BR690" s="713"/>
      <c r="BS690" s="713"/>
      <c r="BT690" s="716"/>
      <c r="BU690" s="717"/>
      <c r="BV690" s="715"/>
      <c r="BW690" s="718"/>
    </row>
    <row r="691" spans="2:75" ht="15.75" customHeight="1">
      <c r="B691" s="363" t="s">
        <v>247</v>
      </c>
      <c r="C691" s="364">
        <v>11228311000129</v>
      </c>
      <c r="D691" s="365" t="s">
        <v>14</v>
      </c>
      <c r="E691" s="365" t="s">
        <v>607</v>
      </c>
      <c r="F691" s="365"/>
      <c r="G691" s="366"/>
      <c r="H691" s="366" t="s">
        <v>34</v>
      </c>
      <c r="I691" s="366" t="s">
        <v>34</v>
      </c>
      <c r="J691" s="366" t="s">
        <v>608</v>
      </c>
      <c r="K691" s="367" t="s">
        <v>48</v>
      </c>
      <c r="L691" s="368" t="s">
        <v>1341</v>
      </c>
      <c r="M691" s="368" t="s">
        <v>34</v>
      </c>
      <c r="N691" s="367">
        <v>241474</v>
      </c>
      <c r="O691" s="367" t="s">
        <v>1323</v>
      </c>
      <c r="P691" s="371">
        <v>40147</v>
      </c>
      <c r="Q691" s="372">
        <v>74540441.890000001</v>
      </c>
      <c r="R691" s="372">
        <v>93104303.508055508</v>
      </c>
      <c r="S691" s="367">
        <v>32</v>
      </c>
      <c r="T691" s="369">
        <v>-3.8411846663696125E-2</v>
      </c>
      <c r="U691" s="369">
        <v>-0.49655743909837974</v>
      </c>
      <c r="V691" s="369">
        <v>-0.19306201039753179</v>
      </c>
      <c r="W691" s="369">
        <v>-1.8926532501537232</v>
      </c>
      <c r="X691" s="369">
        <v>-7.5341292227378287E-2</v>
      </c>
      <c r="Y691" s="369">
        <v>-0.57132670550078568</v>
      </c>
      <c r="Z691" s="369">
        <v>0.10043324414943022</v>
      </c>
      <c r="AA691" s="369">
        <v>0.57089511902427192</v>
      </c>
      <c r="AB691" s="369">
        <v>0.24839376536553978</v>
      </c>
      <c r="AC691" s="373">
        <v>-1.1303733076942106</v>
      </c>
      <c r="AD691" s="575">
        <v>11228490000102</v>
      </c>
      <c r="AE691" s="370" t="s">
        <v>2496</v>
      </c>
      <c r="AF691" s="370" t="s">
        <v>2326</v>
      </c>
      <c r="AG691" s="374" t="s">
        <v>1459</v>
      </c>
      <c r="AH691" s="374" t="s">
        <v>2321</v>
      </c>
      <c r="AI691" s="374">
        <v>100000</v>
      </c>
      <c r="AJ691" s="374">
        <v>50000</v>
      </c>
      <c r="AK691" s="374">
        <v>100000</v>
      </c>
      <c r="AL691" s="369">
        <v>2.6000000000000002E-2</v>
      </c>
      <c r="AM691" s="369" t="s">
        <v>34</v>
      </c>
      <c r="AN691" s="369" t="s">
        <v>2335</v>
      </c>
      <c r="AO691" s="367" t="s">
        <v>1326</v>
      </c>
      <c r="AP691" s="370" t="s">
        <v>718</v>
      </c>
      <c r="AQ691" s="376" t="s">
        <v>661</v>
      </c>
      <c r="AR691" s="369">
        <v>5.1999999999999998E-3</v>
      </c>
      <c r="AS691" s="369">
        <v>5.1999999999999998E-3</v>
      </c>
      <c r="AT691" s="369"/>
      <c r="AX691" s="711"/>
      <c r="AY691" s="712"/>
      <c r="AZ691" s="712"/>
      <c r="BA691" s="712"/>
      <c r="BB691" s="713"/>
      <c r="BC691" s="712"/>
      <c r="BD691" s="712"/>
      <c r="BE691" s="712"/>
      <c r="BF691" s="712"/>
      <c r="BG691" s="713"/>
      <c r="BH691" s="713"/>
      <c r="BI691" s="714"/>
      <c r="BJ691" s="714"/>
      <c r="BK691" s="714"/>
      <c r="BL691" s="713"/>
      <c r="BM691" s="713"/>
      <c r="BN691" s="713"/>
      <c r="BO691" s="713"/>
      <c r="BP691" s="713"/>
      <c r="BQ691" s="713"/>
      <c r="BR691" s="713"/>
      <c r="BS691" s="713"/>
      <c r="BT691" s="716"/>
      <c r="BU691" s="717"/>
      <c r="BV691" s="715"/>
      <c r="BW691" s="718"/>
    </row>
    <row r="692" spans="2:75" ht="15.75" customHeight="1">
      <c r="B692" s="363" t="s">
        <v>1016</v>
      </c>
      <c r="C692" s="364">
        <v>11175745000108</v>
      </c>
      <c r="D692" s="365" t="s">
        <v>14</v>
      </c>
      <c r="E692" s="365" t="s">
        <v>607</v>
      </c>
      <c r="F692" s="365"/>
      <c r="G692" s="366"/>
      <c r="H692" s="366" t="s">
        <v>34</v>
      </c>
      <c r="I692" s="366" t="s">
        <v>34</v>
      </c>
      <c r="J692" s="366" t="s">
        <v>608</v>
      </c>
      <c r="K692" s="367" t="s">
        <v>48</v>
      </c>
      <c r="L692" s="368"/>
      <c r="M692" s="368" t="s">
        <v>34</v>
      </c>
      <c r="N692" s="367">
        <v>249181</v>
      </c>
      <c r="O692" s="367" t="s">
        <v>1323</v>
      </c>
      <c r="P692" s="371">
        <v>40323</v>
      </c>
      <c r="Q692" s="372">
        <v>28423130.43</v>
      </c>
      <c r="R692" s="372">
        <v>74591020.194682494</v>
      </c>
      <c r="S692" s="367">
        <v>32</v>
      </c>
      <c r="T692" s="369">
        <v>-5.1689705589786805E-2</v>
      </c>
      <c r="U692" s="369">
        <v>-0.66820291302662349</v>
      </c>
      <c r="V692" s="369">
        <v>-0.23418956084548925</v>
      </c>
      <c r="W692" s="369">
        <v>-2.2958407641856557</v>
      </c>
      <c r="X692" s="369">
        <v>-0.15333655630135035</v>
      </c>
      <c r="Y692" s="369">
        <v>-1.1627789616362771</v>
      </c>
      <c r="Z692" s="369">
        <v>-3.0610334867038458E-2</v>
      </c>
      <c r="AA692" s="369">
        <v>-0.17399906689551939</v>
      </c>
      <c r="AB692" s="369">
        <v>0.24961265939353142</v>
      </c>
      <c r="AC692" s="373">
        <v>-1.3330308950174119</v>
      </c>
      <c r="AD692" s="575">
        <v>0</v>
      </c>
      <c r="AE692" s="370" t="s">
        <v>2496</v>
      </c>
      <c r="AF692" s="370" t="s">
        <v>2326</v>
      </c>
      <c r="AG692" s="374" t="s">
        <v>1459</v>
      </c>
      <c r="AH692" s="374" t="s">
        <v>2418</v>
      </c>
      <c r="AI692" s="374">
        <v>100000</v>
      </c>
      <c r="AJ692" s="374">
        <v>50000</v>
      </c>
      <c r="AK692" s="374">
        <v>100000</v>
      </c>
      <c r="AL692" s="369">
        <v>2.75E-2</v>
      </c>
      <c r="AM692" s="369" t="s">
        <v>34</v>
      </c>
      <c r="AN692" s="369" t="s">
        <v>34</v>
      </c>
      <c r="AO692" s="367" t="s">
        <v>1326</v>
      </c>
      <c r="AP692" s="370" t="s">
        <v>718</v>
      </c>
      <c r="AQ692" s="376" t="s">
        <v>661</v>
      </c>
      <c r="AR692" s="369">
        <v>5.4999999999999997E-3</v>
      </c>
      <c r="AS692" s="369">
        <v>5.4999999999999997E-3</v>
      </c>
      <c r="AT692" s="369"/>
      <c r="AW692" s="711"/>
      <c r="AX692" s="711"/>
      <c r="AY692" s="712"/>
      <c r="AZ692" s="712"/>
      <c r="BA692" s="712"/>
      <c r="BB692" s="713"/>
      <c r="BC692" s="712"/>
      <c r="BD692" s="712"/>
      <c r="BE692" s="712"/>
      <c r="BF692" s="712"/>
      <c r="BG692" s="713"/>
      <c r="BH692" s="713"/>
      <c r="BI692" s="714"/>
      <c r="BJ692" s="714"/>
      <c r="BK692" s="714"/>
      <c r="BL692" s="218"/>
      <c r="BM692" s="713"/>
      <c r="BN692" s="713"/>
      <c r="BO692" s="713"/>
      <c r="BP692" s="713"/>
      <c r="BQ692" s="713"/>
      <c r="BR692" s="713"/>
      <c r="BS692" s="713"/>
      <c r="BT692" s="716"/>
      <c r="BU692" s="717"/>
      <c r="BV692" s="715"/>
      <c r="BW692" s="718"/>
    </row>
    <row r="693" spans="2:75" ht="15.75" customHeight="1">
      <c r="B693" s="363" t="s">
        <v>1017</v>
      </c>
      <c r="C693" s="364">
        <v>8912591000185</v>
      </c>
      <c r="D693" s="365" t="s">
        <v>13</v>
      </c>
      <c r="E693" s="365" t="s">
        <v>615</v>
      </c>
      <c r="F693" s="365" t="s">
        <v>619</v>
      </c>
      <c r="G693" s="366" t="s">
        <v>34</v>
      </c>
      <c r="H693" s="366" t="s">
        <v>1339</v>
      </c>
      <c r="I693" s="366" t="s">
        <v>34</v>
      </c>
      <c r="J693" s="366" t="s">
        <v>611</v>
      </c>
      <c r="K693" s="367" t="s">
        <v>48</v>
      </c>
      <c r="L693" s="368"/>
      <c r="M693" s="368" t="s">
        <v>1421</v>
      </c>
      <c r="N693" s="367">
        <v>191663</v>
      </c>
      <c r="O693" s="367" t="s">
        <v>1323</v>
      </c>
      <c r="P693" s="371">
        <v>39295</v>
      </c>
      <c r="Q693" s="372">
        <v>131757957.26000001</v>
      </c>
      <c r="R693" s="372">
        <v>154511866.11880958</v>
      </c>
      <c r="S693" s="367">
        <v>16</v>
      </c>
      <c r="T693" s="369">
        <v>9.1252080966770954E-2</v>
      </c>
      <c r="U693" s="369">
        <v>1.1796334613634458</v>
      </c>
      <c r="V693" s="369">
        <v>0.11329642169628196</v>
      </c>
      <c r="W693" s="369">
        <v>1.1106837658673643</v>
      </c>
      <c r="X693" s="369">
        <v>0.12046859122314624</v>
      </c>
      <c r="Y693" s="369">
        <v>0.91353521163564511</v>
      </c>
      <c r="Z693" s="369">
        <v>0.21138509092811453</v>
      </c>
      <c r="AA693" s="369">
        <v>1.2015813854007336</v>
      </c>
      <c r="AB693" s="369">
        <v>1.3411062146122445E-2</v>
      </c>
      <c r="AC693" s="373">
        <v>0.7669554758301601</v>
      </c>
      <c r="AD693" s="575">
        <v>10756521000127</v>
      </c>
      <c r="AE693" s="370" t="s">
        <v>2496</v>
      </c>
      <c r="AF693" s="370" t="s">
        <v>2326</v>
      </c>
      <c r="AG693" s="374" t="s">
        <v>1459</v>
      </c>
      <c r="AH693" s="374" t="s">
        <v>2321</v>
      </c>
      <c r="AI693" s="374">
        <v>100000</v>
      </c>
      <c r="AJ693" s="374">
        <v>50000</v>
      </c>
      <c r="AK693" s="374">
        <v>100000</v>
      </c>
      <c r="AL693" s="369">
        <v>1.8500000000000003E-2</v>
      </c>
      <c r="AM693" s="369">
        <v>0.2</v>
      </c>
      <c r="AN693" s="369" t="s">
        <v>64</v>
      </c>
      <c r="AO693" s="367" t="s">
        <v>1326</v>
      </c>
      <c r="AP693" s="370" t="s">
        <v>13</v>
      </c>
      <c r="AQ693" s="376" t="s">
        <v>670</v>
      </c>
      <c r="AR693" s="369">
        <v>2.4666666666666665E-3</v>
      </c>
      <c r="AS693" s="369">
        <v>2.4666666666666665E-3</v>
      </c>
      <c r="AT693" s="369"/>
      <c r="AW693" s="711"/>
      <c r="AX693" s="711"/>
      <c r="AY693" s="712"/>
      <c r="AZ693" s="712"/>
      <c r="BA693" s="712"/>
      <c r="BB693" s="713"/>
      <c r="BC693" s="712"/>
      <c r="BD693" s="712"/>
      <c r="BE693" s="712"/>
      <c r="BF693" s="712"/>
      <c r="BG693" s="713"/>
      <c r="BH693" s="713"/>
      <c r="BI693" s="714"/>
      <c r="BJ693" s="714"/>
      <c r="BK693" s="714"/>
      <c r="BL693" s="218"/>
      <c r="BM693" s="713"/>
      <c r="BN693" s="713"/>
      <c r="BO693" s="713"/>
      <c r="BP693" s="713"/>
      <c r="BQ693" s="713"/>
      <c r="BR693" s="713"/>
      <c r="BS693" s="713"/>
      <c r="BT693" s="716"/>
      <c r="BU693" s="717"/>
      <c r="BV693" s="715"/>
      <c r="BW693" s="718"/>
    </row>
    <row r="694" spans="2:75" ht="15.75" customHeight="1">
      <c r="B694" s="363" t="s">
        <v>248</v>
      </c>
      <c r="C694" s="364">
        <v>30005655000113</v>
      </c>
      <c r="D694" s="365" t="s">
        <v>13</v>
      </c>
      <c r="E694" s="365" t="s">
        <v>615</v>
      </c>
      <c r="F694" s="365" t="s">
        <v>619</v>
      </c>
      <c r="G694" s="366" t="s">
        <v>34</v>
      </c>
      <c r="H694" s="366" t="s">
        <v>1339</v>
      </c>
      <c r="I694" s="366" t="s">
        <v>34</v>
      </c>
      <c r="J694" s="366" t="s">
        <v>611</v>
      </c>
      <c r="K694" s="367" t="s">
        <v>48</v>
      </c>
      <c r="L694" s="368"/>
      <c r="M694" s="368" t="s">
        <v>1421</v>
      </c>
      <c r="N694" s="367">
        <v>471941</v>
      </c>
      <c r="O694" s="367" t="s">
        <v>1323</v>
      </c>
      <c r="P694" s="371">
        <v>43318</v>
      </c>
      <c r="Q694" s="372">
        <v>41711271.340000004</v>
      </c>
      <c r="R694" s="372">
        <v>55641808.347023815</v>
      </c>
      <c r="S694" s="367">
        <v>16</v>
      </c>
      <c r="T694" s="369">
        <v>9.0994066105640536E-2</v>
      </c>
      <c r="U694" s="369">
        <v>1.1762980528939193</v>
      </c>
      <c r="V694" s="369">
        <v>0.11303419423821826</v>
      </c>
      <c r="W694" s="369">
        <v>1.1081130599591338</v>
      </c>
      <c r="X694" s="369">
        <v>0.12019297272363327</v>
      </c>
      <c r="Y694" s="369">
        <v>0.9114451464848301</v>
      </c>
      <c r="Z694" s="369">
        <v>0.21021852238906802</v>
      </c>
      <c r="AA694" s="369">
        <v>1.1949502316369656</v>
      </c>
      <c r="AB694" s="369">
        <v>1.3275293001467977E-2</v>
      </c>
      <c r="AC694" s="373">
        <v>0.75691096729291907</v>
      </c>
      <c r="AD694" s="575">
        <v>10756521000127</v>
      </c>
      <c r="AE694" s="370" t="s">
        <v>2496</v>
      </c>
      <c r="AF694" s="370" t="s">
        <v>2326</v>
      </c>
      <c r="AG694" s="374" t="s">
        <v>1459</v>
      </c>
      <c r="AH694" s="374" t="s">
        <v>2321</v>
      </c>
      <c r="AI694" s="374">
        <v>20000</v>
      </c>
      <c r="AJ694" s="374">
        <v>1000</v>
      </c>
      <c r="AK694" s="374">
        <v>5000</v>
      </c>
      <c r="AL694" s="369">
        <v>1.8500000000000003E-2</v>
      </c>
      <c r="AM694" s="369">
        <v>0.2</v>
      </c>
      <c r="AN694" s="369" t="s">
        <v>64</v>
      </c>
      <c r="AO694" s="367" t="s">
        <v>1326</v>
      </c>
      <c r="AP694" s="370" t="s">
        <v>13</v>
      </c>
      <c r="AQ694" s="376" t="s">
        <v>670</v>
      </c>
      <c r="AR694" s="369">
        <v>2.4666666666666665E-3</v>
      </c>
      <c r="AS694" s="369">
        <v>2.4666666666666665E-3</v>
      </c>
      <c r="AT694" s="369"/>
      <c r="AW694" s="711"/>
      <c r="AX694" s="711"/>
      <c r="AY694" s="712"/>
      <c r="AZ694" s="712"/>
      <c r="BA694" s="712"/>
      <c r="BB694" s="713"/>
      <c r="BC694" s="712"/>
      <c r="BD694" s="712"/>
      <c r="BE694" s="712"/>
      <c r="BF694" s="712"/>
      <c r="BG694" s="713"/>
      <c r="BH694" s="713"/>
      <c r="BI694" s="714"/>
      <c r="BJ694" s="714"/>
      <c r="BK694" s="714"/>
      <c r="BL694" s="218"/>
      <c r="BM694" s="713"/>
      <c r="BN694" s="713"/>
      <c r="BO694" s="713"/>
      <c r="BP694" s="713"/>
      <c r="BQ694" s="713"/>
      <c r="BR694" s="713"/>
      <c r="BS694" s="713"/>
      <c r="BT694" s="716"/>
      <c r="BU694" s="717"/>
      <c r="BV694" s="715"/>
      <c r="BW694" s="718"/>
    </row>
    <row r="695" spans="2:75" ht="15.75" customHeight="1">
      <c r="B695" s="363" t="s">
        <v>249</v>
      </c>
      <c r="C695" s="364">
        <v>21946695000179</v>
      </c>
      <c r="D695" s="365" t="s">
        <v>11</v>
      </c>
      <c r="E695" s="365" t="s">
        <v>620</v>
      </c>
      <c r="F695" s="365" t="s">
        <v>665</v>
      </c>
      <c r="G695" s="366" t="s">
        <v>740</v>
      </c>
      <c r="H695" s="366" t="s">
        <v>34</v>
      </c>
      <c r="I695" s="366"/>
      <c r="J695" s="366" t="s">
        <v>608</v>
      </c>
      <c r="K695" s="367" t="s">
        <v>48</v>
      </c>
      <c r="L695" s="368" t="s">
        <v>1341</v>
      </c>
      <c r="M695" s="368" t="s">
        <v>34</v>
      </c>
      <c r="N695" s="367">
        <v>393185</v>
      </c>
      <c r="O695" s="367" t="s">
        <v>1323</v>
      </c>
      <c r="P695" s="371">
        <v>42118</v>
      </c>
      <c r="Q695" s="372">
        <v>327919925.73000002</v>
      </c>
      <c r="R695" s="372">
        <v>342931780.14373022</v>
      </c>
      <c r="S695" s="367">
        <v>76</v>
      </c>
      <c r="T695" s="369">
        <v>8.7314327036811967E-2</v>
      </c>
      <c r="U695" s="369">
        <v>1.1287293477346669</v>
      </c>
      <c r="V695" s="369">
        <v>0.11049730768022203</v>
      </c>
      <c r="W695" s="369">
        <v>1.0832430890136524</v>
      </c>
      <c r="X695" s="369">
        <v>0.22309032086324643</v>
      </c>
      <c r="Y695" s="369">
        <v>1.6917344298163628</v>
      </c>
      <c r="Z695" s="369">
        <v>0.17917301327133872</v>
      </c>
      <c r="AA695" s="369">
        <v>1.0184774932221352</v>
      </c>
      <c r="AB695" s="369">
        <v>6.7166321318470647E-3</v>
      </c>
      <c r="AC695" s="373">
        <v>1.1464267141977618</v>
      </c>
      <c r="AD695" s="575">
        <v>21762085000115</v>
      </c>
      <c r="AE695" s="370" t="s">
        <v>2496</v>
      </c>
      <c r="AF695" s="370" t="s">
        <v>2326</v>
      </c>
      <c r="AG695" s="374" t="s">
        <v>1459</v>
      </c>
      <c r="AH695" s="374" t="s">
        <v>2321</v>
      </c>
      <c r="AI695" s="374">
        <v>100000</v>
      </c>
      <c r="AJ695" s="374">
        <v>50000</v>
      </c>
      <c r="AK695" s="374">
        <v>100000</v>
      </c>
      <c r="AL695" s="369">
        <v>8.5000000000000006E-3</v>
      </c>
      <c r="AM695" s="369">
        <v>0.2</v>
      </c>
      <c r="AN695" s="369" t="s">
        <v>64</v>
      </c>
      <c r="AO695" s="367" t="s">
        <v>1326</v>
      </c>
      <c r="AP695" s="370" t="s">
        <v>13</v>
      </c>
      <c r="AQ695" s="376" t="s">
        <v>673</v>
      </c>
      <c r="AR695" s="369">
        <v>1.6665666666666665E-3</v>
      </c>
      <c r="AS695" s="369">
        <v>1.6665666666666665E-3</v>
      </c>
      <c r="AT695" s="369"/>
      <c r="AW695" s="711"/>
      <c r="AX695" s="711"/>
      <c r="AY695" s="712"/>
      <c r="AZ695" s="712"/>
      <c r="BA695" s="712"/>
      <c r="BB695" s="713"/>
      <c r="BC695" s="712"/>
      <c r="BD695" s="712"/>
      <c r="BE695" s="712"/>
      <c r="BF695" s="712"/>
      <c r="BG695" s="713"/>
      <c r="BH695" s="713"/>
      <c r="BI695" s="714"/>
      <c r="BJ695" s="714"/>
      <c r="BK695" s="714"/>
      <c r="BL695" s="218"/>
      <c r="BM695" s="713"/>
      <c r="BN695" s="713"/>
      <c r="BO695" s="713"/>
      <c r="BP695" s="713"/>
      <c r="BQ695" s="713"/>
      <c r="BR695" s="713"/>
      <c r="BS695" s="713"/>
      <c r="BT695" s="716"/>
      <c r="BU695" s="717"/>
      <c r="BV695" s="715"/>
      <c r="BW695" s="718"/>
    </row>
    <row r="696" spans="2:75" ht="15.75" customHeight="1">
      <c r="B696" s="363" t="s">
        <v>1018</v>
      </c>
      <c r="C696" s="364">
        <v>26525450000191</v>
      </c>
      <c r="D696" s="365" t="s">
        <v>11</v>
      </c>
      <c r="E696" s="365" t="s">
        <v>620</v>
      </c>
      <c r="F696" s="365" t="s">
        <v>665</v>
      </c>
      <c r="G696" s="366" t="s">
        <v>740</v>
      </c>
      <c r="H696" s="366" t="s">
        <v>34</v>
      </c>
      <c r="I696" s="366"/>
      <c r="J696" s="366" t="s">
        <v>611</v>
      </c>
      <c r="K696" s="367" t="s">
        <v>48</v>
      </c>
      <c r="L696" s="368" t="s">
        <v>1341</v>
      </c>
      <c r="M696" s="368" t="s">
        <v>34</v>
      </c>
      <c r="N696" s="367">
        <v>444456</v>
      </c>
      <c r="O696" s="367" t="s">
        <v>1323</v>
      </c>
      <c r="P696" s="371">
        <v>42754</v>
      </c>
      <c r="Q696" s="372">
        <v>123214972.52</v>
      </c>
      <c r="R696" s="372">
        <v>140474322.83630961</v>
      </c>
      <c r="S696" s="367">
        <v>76</v>
      </c>
      <c r="T696" s="369">
        <v>8.1994216607156556E-2</v>
      </c>
      <c r="U696" s="369">
        <v>1.0599552418240799</v>
      </c>
      <c r="V696" s="369">
        <v>9.7303882433552813E-2</v>
      </c>
      <c r="W696" s="369">
        <v>0.95390340627466053</v>
      </c>
      <c r="X696" s="369">
        <v>0.23360340470767627</v>
      </c>
      <c r="Y696" s="369">
        <v>1.7714570544212667</v>
      </c>
      <c r="Z696" s="369">
        <v>0.14736897421939466</v>
      </c>
      <c r="AA696" s="369">
        <v>0.83769302475472673</v>
      </c>
      <c r="AB696" s="369">
        <v>1.3080325510591198E-2</v>
      </c>
      <c r="AC696" s="373">
        <v>-0.32060437788296559</v>
      </c>
      <c r="AD696" s="575">
        <v>0</v>
      </c>
      <c r="AE696" s="370" t="s">
        <v>2496</v>
      </c>
      <c r="AF696" s="370" t="s">
        <v>2326</v>
      </c>
      <c r="AG696" s="374" t="s">
        <v>1459</v>
      </c>
      <c r="AH696" s="374" t="s">
        <v>728</v>
      </c>
      <c r="AI696" s="374">
        <v>100000</v>
      </c>
      <c r="AJ696" s="374">
        <v>50000</v>
      </c>
      <c r="AK696" s="374">
        <v>100000</v>
      </c>
      <c r="AL696" s="369">
        <v>1.3000000000000001E-2</v>
      </c>
      <c r="AM696" s="369">
        <v>0.2</v>
      </c>
      <c r="AN696" s="369" t="s">
        <v>64</v>
      </c>
      <c r="AO696" s="367" t="s">
        <v>1326</v>
      </c>
      <c r="AP696" s="370" t="s">
        <v>13</v>
      </c>
      <c r="AQ696" s="376" t="s">
        <v>681</v>
      </c>
      <c r="AR696" s="369">
        <v>2.0002666666666664E-3</v>
      </c>
      <c r="AS696" s="369">
        <v>2.0002666666666664E-3</v>
      </c>
      <c r="AT696" s="369"/>
      <c r="AW696" s="711"/>
      <c r="AX696" s="711"/>
      <c r="AY696" s="712"/>
      <c r="AZ696" s="712"/>
      <c r="BA696" s="712"/>
      <c r="BB696" s="713"/>
      <c r="BC696" s="712"/>
      <c r="BD696" s="712"/>
      <c r="BE696" s="712"/>
      <c r="BF696" s="712"/>
      <c r="BG696" s="713"/>
      <c r="BH696" s="713"/>
      <c r="BI696" s="714"/>
      <c r="BJ696" s="714"/>
      <c r="BK696" s="714"/>
      <c r="BL696" s="218"/>
      <c r="BM696" s="713"/>
      <c r="BN696" s="713"/>
      <c r="BO696" s="713"/>
      <c r="BP696" s="713"/>
      <c r="BQ696" s="713"/>
      <c r="BR696" s="713"/>
      <c r="BS696" s="713"/>
      <c r="BT696" s="716"/>
      <c r="BU696" s="717"/>
      <c r="BV696" s="715"/>
      <c r="BW696" s="718"/>
    </row>
    <row r="697" spans="2:75" ht="15.75" customHeight="1">
      <c r="B697" s="363" t="s">
        <v>1019</v>
      </c>
      <c r="C697" s="364">
        <v>32300350000160</v>
      </c>
      <c r="D697" s="365" t="s">
        <v>13</v>
      </c>
      <c r="E697" s="365" t="s">
        <v>615</v>
      </c>
      <c r="F697" s="365" t="s">
        <v>619</v>
      </c>
      <c r="G697" s="366" t="s">
        <v>34</v>
      </c>
      <c r="H697" s="366" t="s">
        <v>1339</v>
      </c>
      <c r="I697" s="366" t="s">
        <v>34</v>
      </c>
      <c r="J697" s="366"/>
      <c r="K697" s="367" t="s">
        <v>48</v>
      </c>
      <c r="L697" s="368" t="s">
        <v>1341</v>
      </c>
      <c r="M697" s="368" t="s">
        <v>1421</v>
      </c>
      <c r="N697" s="367">
        <v>487181</v>
      </c>
      <c r="O697" s="367" t="s">
        <v>1323</v>
      </c>
      <c r="P697" s="371">
        <v>43507</v>
      </c>
      <c r="Q697" s="372">
        <v>442774382.04000002</v>
      </c>
      <c r="R697" s="372">
        <v>531189169.50011903</v>
      </c>
      <c r="S697" s="367">
        <v>31</v>
      </c>
      <c r="T697" s="369">
        <v>0.11151668030511774</v>
      </c>
      <c r="U697" s="369">
        <v>1.4415978922824759</v>
      </c>
      <c r="V697" s="369">
        <v>0.13729620325482594</v>
      </c>
      <c r="W697" s="369">
        <v>1.3459618740577179</v>
      </c>
      <c r="X697" s="369">
        <v>0.13296055031130605</v>
      </c>
      <c r="Y697" s="369">
        <v>1.0082640066973183</v>
      </c>
      <c r="Z697" s="369">
        <v>0.25304832119480647</v>
      </c>
      <c r="AA697" s="369">
        <v>1.4384086929668376</v>
      </c>
      <c r="AB697" s="369">
        <v>2.1639840918209353E-2</v>
      </c>
      <c r="AC697" s="373">
        <v>1.4680139239131555</v>
      </c>
      <c r="AD697" s="575">
        <v>0</v>
      </c>
      <c r="AE697" s="370" t="s">
        <v>2331</v>
      </c>
      <c r="AF697" s="370" t="s">
        <v>2317</v>
      </c>
      <c r="AG697" s="374" t="s">
        <v>1458</v>
      </c>
      <c r="AH697" s="374" t="s">
        <v>2321</v>
      </c>
      <c r="AI697" s="374">
        <v>20000</v>
      </c>
      <c r="AJ697" s="374">
        <v>20000</v>
      </c>
      <c r="AK697" s="374">
        <v>20000</v>
      </c>
      <c r="AL697" s="369">
        <v>0</v>
      </c>
      <c r="AM697" s="369" t="s">
        <v>34</v>
      </c>
      <c r="AN697" s="369" t="s">
        <v>34</v>
      </c>
      <c r="AO697" s="367" t="s">
        <v>1326</v>
      </c>
      <c r="AP697" s="370" t="s">
        <v>13</v>
      </c>
      <c r="AQ697" s="376" t="s">
        <v>670</v>
      </c>
      <c r="AR697" s="369">
        <v>2.6666666666666666E-3</v>
      </c>
      <c r="AS697" s="369">
        <v>2.6666666666666666E-3</v>
      </c>
      <c r="AT697" s="369"/>
      <c r="AW697" s="711"/>
      <c r="AX697" s="711"/>
      <c r="AY697" s="712"/>
      <c r="AZ697" s="712"/>
      <c r="BA697" s="712"/>
      <c r="BB697" s="713"/>
      <c r="BC697" s="712"/>
      <c r="BD697" s="712"/>
      <c r="BE697" s="712"/>
      <c r="BF697" s="712"/>
      <c r="BG697" s="713"/>
      <c r="BH697" s="713"/>
      <c r="BI697" s="714"/>
      <c r="BJ697" s="714"/>
      <c r="BK697" s="714"/>
      <c r="BL697" s="218"/>
      <c r="BM697" s="713"/>
      <c r="BN697" s="713"/>
      <c r="BO697" s="713"/>
      <c r="BP697" s="713"/>
      <c r="BQ697" s="713"/>
      <c r="BR697" s="713"/>
      <c r="BS697" s="713"/>
      <c r="BT697" s="716"/>
      <c r="BU697" s="717"/>
      <c r="BV697" s="715"/>
      <c r="BW697" s="718"/>
    </row>
    <row r="698" spans="2:75" ht="15.75" customHeight="1">
      <c r="B698" s="363" t="s">
        <v>250</v>
      </c>
      <c r="C698" s="364">
        <v>13812165000100</v>
      </c>
      <c r="D698" s="365" t="s">
        <v>13</v>
      </c>
      <c r="E698" s="365" t="s">
        <v>615</v>
      </c>
      <c r="F698" s="365" t="s">
        <v>619</v>
      </c>
      <c r="G698" s="366" t="s">
        <v>34</v>
      </c>
      <c r="H698" s="366" t="s">
        <v>1339</v>
      </c>
      <c r="I698" s="366" t="s">
        <v>34</v>
      </c>
      <c r="J698" s="366" t="s">
        <v>611</v>
      </c>
      <c r="K698" s="367" t="s">
        <v>48</v>
      </c>
      <c r="L698" s="368" t="s">
        <v>1341</v>
      </c>
      <c r="M698" s="368" t="s">
        <v>1421</v>
      </c>
      <c r="N698" s="367">
        <v>285560</v>
      </c>
      <c r="O698" s="367" t="s">
        <v>1323</v>
      </c>
      <c r="P698" s="371">
        <v>40786</v>
      </c>
      <c r="Q698" s="372">
        <v>981840733.99000001</v>
      </c>
      <c r="R698" s="372">
        <v>1240869610.4779761</v>
      </c>
      <c r="S698" s="367">
        <v>31</v>
      </c>
      <c r="T698" s="369">
        <v>0.11349327743886461</v>
      </c>
      <c r="U698" s="369">
        <v>1.4671497492253542</v>
      </c>
      <c r="V698" s="369">
        <v>0.13939063471765878</v>
      </c>
      <c r="W698" s="369">
        <v>1.3664943056178809</v>
      </c>
      <c r="X698" s="369">
        <v>0.13500569158453679</v>
      </c>
      <c r="Y698" s="369">
        <v>1.0237726844937152</v>
      </c>
      <c r="Z698" s="369">
        <v>0.25652614711336552</v>
      </c>
      <c r="AA698" s="369">
        <v>1.4581777829582689</v>
      </c>
      <c r="AB698" s="369">
        <v>2.2534416247466101E-2</v>
      </c>
      <c r="AC698" s="373">
        <v>1.4922993140595402</v>
      </c>
      <c r="AD698" s="575">
        <v>97548167000123</v>
      </c>
      <c r="AE698" s="370" t="s">
        <v>2496</v>
      </c>
      <c r="AF698" s="370" t="s">
        <v>2326</v>
      </c>
      <c r="AG698" s="374" t="s">
        <v>1459</v>
      </c>
      <c r="AH698" s="374" t="s">
        <v>2321</v>
      </c>
      <c r="AI698" s="374">
        <v>100000</v>
      </c>
      <c r="AJ698" s="374">
        <v>50000</v>
      </c>
      <c r="AK698" s="374">
        <v>100000</v>
      </c>
      <c r="AL698" s="369">
        <v>1.8500000000000003E-2</v>
      </c>
      <c r="AM698" s="369">
        <v>0.2</v>
      </c>
      <c r="AN698" s="369" t="s">
        <v>64</v>
      </c>
      <c r="AO698" s="367" t="s">
        <v>1326</v>
      </c>
      <c r="AP698" s="370" t="s">
        <v>13</v>
      </c>
      <c r="AQ698" s="376" t="s">
        <v>670</v>
      </c>
      <c r="AR698" s="369">
        <v>2.4666666666666665E-3</v>
      </c>
      <c r="AS698" s="369">
        <v>2.4666666666666665E-3</v>
      </c>
      <c r="AT698" s="369"/>
      <c r="AX698" s="711"/>
      <c r="AY698" s="712"/>
      <c r="AZ698" s="712"/>
      <c r="BA698" s="712"/>
      <c r="BB698" s="713"/>
      <c r="BC698" s="712"/>
      <c r="BD698" s="712"/>
      <c r="BE698" s="712"/>
      <c r="BF698" s="712"/>
      <c r="BG698" s="713"/>
      <c r="BH698" s="713"/>
      <c r="BI698" s="714"/>
      <c r="BJ698" s="714"/>
      <c r="BK698" s="714"/>
      <c r="BL698" s="713"/>
      <c r="BM698" s="713"/>
      <c r="BN698" s="713"/>
      <c r="BO698" s="713"/>
      <c r="BP698" s="713"/>
      <c r="BQ698" s="713"/>
      <c r="BR698" s="713"/>
      <c r="BS698" s="713"/>
      <c r="BT698" s="716"/>
      <c r="BU698" s="717"/>
      <c r="BV698" s="715"/>
      <c r="BW698" s="718"/>
    </row>
    <row r="699" spans="2:75" ht="15.75" customHeight="1">
      <c r="B699" s="363" t="s">
        <v>558</v>
      </c>
      <c r="C699" s="364">
        <v>41956196000170</v>
      </c>
      <c r="D699" s="365" t="s">
        <v>14</v>
      </c>
      <c r="E699" s="365" t="s">
        <v>607</v>
      </c>
      <c r="F699" s="365"/>
      <c r="G699" s="366"/>
      <c r="H699" s="366" t="s">
        <v>34</v>
      </c>
      <c r="I699" s="366" t="s">
        <v>34</v>
      </c>
      <c r="J699" s="366" t="s">
        <v>608</v>
      </c>
      <c r="K699" s="367" t="s">
        <v>48</v>
      </c>
      <c r="L699" s="368"/>
      <c r="M699" s="368" t="s">
        <v>1421</v>
      </c>
      <c r="N699" s="367">
        <v>624489</v>
      </c>
      <c r="O699" s="367" t="s">
        <v>1323</v>
      </c>
      <c r="P699" s="371">
        <v>44497</v>
      </c>
      <c r="Q699" s="372">
        <v>108864359.34999999</v>
      </c>
      <c r="R699" s="372" t="s">
        <v>1424</v>
      </c>
      <c r="S699" s="367">
        <v>4</v>
      </c>
      <c r="T699" s="369">
        <v>-0.16372640698569108</v>
      </c>
      <c r="U699" s="369">
        <v>-2.1165232194481249</v>
      </c>
      <c r="V699" s="369" t="s">
        <v>1424</v>
      </c>
      <c r="W699" s="369" t="s">
        <v>1424</v>
      </c>
      <c r="X699" s="369" t="s">
        <v>1424</v>
      </c>
      <c r="Y699" s="369" t="s">
        <v>1424</v>
      </c>
      <c r="Z699" s="369" t="s">
        <v>1424</v>
      </c>
      <c r="AA699" s="369" t="s">
        <v>1424</v>
      </c>
      <c r="AB699" s="369" t="s">
        <v>1424</v>
      </c>
      <c r="AC699" s="373" t="s">
        <v>1424</v>
      </c>
      <c r="AD699" s="575">
        <v>42196278000126</v>
      </c>
      <c r="AE699" s="370" t="s">
        <v>2498</v>
      </c>
      <c r="AF699" s="370" t="s">
        <v>930</v>
      </c>
      <c r="AG699" s="374" t="s">
        <v>930</v>
      </c>
      <c r="AH699" s="374" t="s">
        <v>2321</v>
      </c>
      <c r="AI699" s="374">
        <v>0</v>
      </c>
      <c r="AJ699" s="374">
        <v>0</v>
      </c>
      <c r="AK699" s="374">
        <v>0</v>
      </c>
      <c r="AL699" s="369">
        <v>1.3500000000000002E-2</v>
      </c>
      <c r="AM699" s="369">
        <v>0.2</v>
      </c>
      <c r="AN699" s="369" t="s">
        <v>668</v>
      </c>
      <c r="AO699" s="367" t="s">
        <v>1326</v>
      </c>
      <c r="AP699" s="370" t="s">
        <v>718</v>
      </c>
      <c r="AQ699" s="376" t="s">
        <v>661</v>
      </c>
      <c r="AR699" s="369">
        <v>3.1499999999999996E-3</v>
      </c>
      <c r="AS699" s="369">
        <v>3.1499999999999996E-3</v>
      </c>
      <c r="AT699" s="369"/>
      <c r="AW699" s="711"/>
      <c r="AX699" s="711"/>
      <c r="AY699" s="712"/>
      <c r="AZ699" s="712"/>
      <c r="BA699" s="712"/>
      <c r="BB699" s="713"/>
      <c r="BC699" s="712"/>
      <c r="BD699" s="712"/>
      <c r="BE699" s="712"/>
      <c r="BF699" s="712"/>
      <c r="BG699" s="713"/>
      <c r="BH699" s="713"/>
      <c r="BI699" s="714"/>
      <c r="BJ699" s="714"/>
      <c r="BK699" s="714"/>
      <c r="BL699" s="218"/>
      <c r="BM699" s="713"/>
      <c r="BN699" s="713"/>
      <c r="BO699" s="713"/>
      <c r="BP699" s="713"/>
      <c r="BQ699" s="713"/>
      <c r="BR699" s="713"/>
      <c r="BS699" s="713"/>
      <c r="BT699" s="716"/>
      <c r="BU699" s="717"/>
      <c r="BV699" s="715"/>
      <c r="BW699" s="718"/>
    </row>
    <row r="700" spans="2:75" ht="15.75" customHeight="1">
      <c r="B700" s="363" t="s">
        <v>1020</v>
      </c>
      <c r="C700" s="364">
        <v>31120420000135</v>
      </c>
      <c r="D700" s="365" t="s">
        <v>11</v>
      </c>
      <c r="E700" s="365" t="s">
        <v>620</v>
      </c>
      <c r="F700" s="365" t="s">
        <v>694</v>
      </c>
      <c r="G700" s="366" t="s">
        <v>740</v>
      </c>
      <c r="H700" s="366" t="s">
        <v>34</v>
      </c>
      <c r="I700" s="366"/>
      <c r="J700" s="366" t="s">
        <v>608</v>
      </c>
      <c r="K700" s="367" t="s">
        <v>48</v>
      </c>
      <c r="L700" s="368"/>
      <c r="M700" s="368" t="s">
        <v>34</v>
      </c>
      <c r="N700" s="367">
        <v>480967</v>
      </c>
      <c r="O700" s="367" t="s">
        <v>1323</v>
      </c>
      <c r="P700" s="371">
        <v>43433</v>
      </c>
      <c r="Q700" s="372">
        <v>52881638.200000003</v>
      </c>
      <c r="R700" s="372">
        <v>49828005.442301601</v>
      </c>
      <c r="S700" s="367">
        <v>30</v>
      </c>
      <c r="T700" s="369">
        <v>6.5456635382463713E-2</v>
      </c>
      <c r="U700" s="369">
        <v>0.84617070150474827</v>
      </c>
      <c r="V700" s="369">
        <v>9.2694673028961949E-2</v>
      </c>
      <c r="W700" s="369">
        <v>0.90871774213351098</v>
      </c>
      <c r="X700" s="369">
        <v>0.159539677761382</v>
      </c>
      <c r="Y700" s="369">
        <v>1.2098183585301525</v>
      </c>
      <c r="Z700" s="369">
        <v>0.15189101373100544</v>
      </c>
      <c r="AA700" s="369">
        <v>0.86339776333085438</v>
      </c>
      <c r="AB700" s="369">
        <v>2.2215482434344524E-2</v>
      </c>
      <c r="AC700" s="373">
        <v>-0.37109752619401992</v>
      </c>
      <c r="AD700" s="575">
        <v>0</v>
      </c>
      <c r="AE700" s="370" t="s">
        <v>2499</v>
      </c>
      <c r="AF700" s="370" t="s">
        <v>2317</v>
      </c>
      <c r="AG700" s="374" t="s">
        <v>1458</v>
      </c>
      <c r="AH700" s="374" t="s">
        <v>2321</v>
      </c>
      <c r="AI700" s="374">
        <v>500</v>
      </c>
      <c r="AJ700" s="374">
        <v>100</v>
      </c>
      <c r="AK700" s="374">
        <v>100</v>
      </c>
      <c r="AL700" s="369">
        <v>0.01</v>
      </c>
      <c r="AM700" s="369" t="s">
        <v>34</v>
      </c>
      <c r="AN700" s="369" t="s">
        <v>34</v>
      </c>
      <c r="AO700" s="367" t="s">
        <v>1326</v>
      </c>
      <c r="AP700" s="370" t="s">
        <v>11</v>
      </c>
      <c r="AQ700" s="376" t="s">
        <v>2408</v>
      </c>
      <c r="AR700" s="369">
        <v>3.0000000000000001E-3</v>
      </c>
      <c r="AS700" s="369">
        <v>3.0000000000000001E-3</v>
      </c>
      <c r="AT700" s="369"/>
      <c r="AX700" s="711"/>
      <c r="AY700" s="712"/>
      <c r="AZ700" s="712"/>
      <c r="BA700" s="712"/>
      <c r="BB700" s="713"/>
      <c r="BC700" s="712"/>
      <c r="BD700" s="712"/>
      <c r="BE700" s="712"/>
      <c r="BF700" s="712"/>
      <c r="BG700" s="713"/>
      <c r="BH700" s="713"/>
      <c r="BI700" s="714"/>
      <c r="BJ700" s="714"/>
      <c r="BK700" s="714"/>
      <c r="BL700" s="713"/>
      <c r="BM700" s="713"/>
      <c r="BN700" s="713"/>
      <c r="BO700" s="713"/>
      <c r="BP700" s="713"/>
      <c r="BQ700" s="713"/>
      <c r="BR700" s="713"/>
      <c r="BS700" s="713"/>
      <c r="BT700" s="716"/>
      <c r="BU700" s="717"/>
      <c r="BV700" s="715"/>
      <c r="BW700" s="718"/>
    </row>
    <row r="701" spans="2:75" ht="15.75" customHeight="1">
      <c r="B701" s="363" t="s">
        <v>471</v>
      </c>
      <c r="C701" s="364">
        <v>41088594000111</v>
      </c>
      <c r="D701" s="365" t="s">
        <v>11</v>
      </c>
      <c r="E701" s="365" t="s">
        <v>621</v>
      </c>
      <c r="F701" s="365" t="s">
        <v>694</v>
      </c>
      <c r="G701" s="366" t="s">
        <v>740</v>
      </c>
      <c r="H701" s="366" t="s">
        <v>34</v>
      </c>
      <c r="I701" s="366"/>
      <c r="J701" s="366" t="s">
        <v>608</v>
      </c>
      <c r="K701" s="367" t="s">
        <v>48</v>
      </c>
      <c r="L701" s="368"/>
      <c r="M701" s="368" t="s">
        <v>34</v>
      </c>
      <c r="N701" s="367">
        <v>635685</v>
      </c>
      <c r="O701" s="367" t="s">
        <v>1323</v>
      </c>
      <c r="P701" s="371">
        <v>44287</v>
      </c>
      <c r="Q701" s="372">
        <v>3322791.94</v>
      </c>
      <c r="R701" s="372">
        <v>3289942.5839285692</v>
      </c>
      <c r="S701" s="367">
        <v>31</v>
      </c>
      <c r="T701" s="369">
        <v>4.5397866403447118E-2</v>
      </c>
      <c r="U701" s="369">
        <v>0.58686707981503061</v>
      </c>
      <c r="V701" s="369">
        <v>7.57290517683058E-2</v>
      </c>
      <c r="W701" s="369">
        <v>0.74239792523250303</v>
      </c>
      <c r="X701" s="369" t="s">
        <v>1424</v>
      </c>
      <c r="Y701" s="369" t="s">
        <v>1424</v>
      </c>
      <c r="Z701" s="369" t="s">
        <v>1424</v>
      </c>
      <c r="AA701" s="369" t="s">
        <v>1424</v>
      </c>
      <c r="AB701" s="369">
        <v>3.4508719649502931E-2</v>
      </c>
      <c r="AC701" s="373">
        <v>-0.68244819902252085</v>
      </c>
      <c r="AD701" s="575">
        <v>34706691000165</v>
      </c>
      <c r="AE701" s="370" t="s">
        <v>2499</v>
      </c>
      <c r="AF701" s="370" t="s">
        <v>2317</v>
      </c>
      <c r="AG701" s="374" t="s">
        <v>1458</v>
      </c>
      <c r="AH701" s="374" t="s">
        <v>2321</v>
      </c>
      <c r="AI701" s="374">
        <v>500</v>
      </c>
      <c r="AJ701" s="374">
        <v>100</v>
      </c>
      <c r="AK701" s="374">
        <v>100</v>
      </c>
      <c r="AL701" s="369">
        <v>8.0000000000000002E-3</v>
      </c>
      <c r="AM701" s="369">
        <v>0.2</v>
      </c>
      <c r="AN701" s="369" t="s">
        <v>34</v>
      </c>
      <c r="AO701" s="367" t="s">
        <v>1326</v>
      </c>
      <c r="AP701" s="370" t="s">
        <v>11</v>
      </c>
      <c r="AQ701" s="376" t="s">
        <v>677</v>
      </c>
      <c r="AR701" s="369">
        <v>1.8664E-3</v>
      </c>
      <c r="AS701" s="369">
        <v>1.8664E-3</v>
      </c>
      <c r="AT701" s="369"/>
      <c r="AX701" s="711"/>
      <c r="AY701" s="712"/>
      <c r="AZ701" s="712"/>
      <c r="BA701" s="712"/>
      <c r="BB701" s="713"/>
      <c r="BC701" s="712"/>
      <c r="BD701" s="712"/>
      <c r="BE701" s="712"/>
      <c r="BF701" s="712"/>
      <c r="BG701" s="713"/>
      <c r="BH701" s="713"/>
      <c r="BI701" s="714"/>
      <c r="BJ701" s="714"/>
      <c r="BK701" s="714"/>
      <c r="BL701" s="713"/>
      <c r="BM701" s="713"/>
      <c r="BN701" s="713"/>
      <c r="BO701" s="713"/>
      <c r="BP701" s="713"/>
      <c r="BQ701" s="713"/>
      <c r="BR701" s="713"/>
      <c r="BS701" s="713"/>
      <c r="BT701" s="716"/>
      <c r="BU701" s="717"/>
      <c r="BV701" s="715"/>
      <c r="BW701" s="718"/>
    </row>
    <row r="702" spans="2:75" ht="15.75" customHeight="1">
      <c r="B702" s="363" t="s">
        <v>1021</v>
      </c>
      <c r="C702" s="364">
        <v>24454718000116</v>
      </c>
      <c r="D702" s="365" t="s">
        <v>13</v>
      </c>
      <c r="E702" s="365" t="s">
        <v>615</v>
      </c>
      <c r="F702" s="365" t="s">
        <v>619</v>
      </c>
      <c r="G702" s="366" t="s">
        <v>34</v>
      </c>
      <c r="H702" s="366" t="s">
        <v>1340</v>
      </c>
      <c r="I702" s="366" t="s">
        <v>34</v>
      </c>
      <c r="J702" s="366" t="s">
        <v>611</v>
      </c>
      <c r="K702" s="367" t="s">
        <v>49</v>
      </c>
      <c r="L702" s="368"/>
      <c r="M702" s="368" t="s">
        <v>34</v>
      </c>
      <c r="N702" s="367">
        <v>419761</v>
      </c>
      <c r="O702" s="367" t="s">
        <v>1323</v>
      </c>
      <c r="P702" s="371">
        <v>42507</v>
      </c>
      <c r="Q702" s="372">
        <v>317731322.10000002</v>
      </c>
      <c r="R702" s="372">
        <v>447266059.92456347</v>
      </c>
      <c r="S702" s="367">
        <v>5</v>
      </c>
      <c r="T702" s="369">
        <v>-0.164808158542467</v>
      </c>
      <c r="U702" s="369">
        <v>-2.1305072329603156</v>
      </c>
      <c r="V702" s="369">
        <v>-0.10350709806739378</v>
      </c>
      <c r="W702" s="369">
        <v>-1.0147156613973471</v>
      </c>
      <c r="X702" s="369">
        <v>-5.5920395719560867E-2</v>
      </c>
      <c r="Y702" s="369">
        <v>-0.42405451927126708</v>
      </c>
      <c r="Z702" s="369">
        <v>0.28865549472169461</v>
      </c>
      <c r="AA702" s="369">
        <v>1.6408114107213854</v>
      </c>
      <c r="AB702" s="369">
        <v>0.16533522004868925</v>
      </c>
      <c r="AC702" s="373">
        <v>-1.166097446215469</v>
      </c>
      <c r="AD702" s="575">
        <v>0</v>
      </c>
      <c r="AE702" s="370" t="s">
        <v>2500</v>
      </c>
      <c r="AF702" s="370" t="s">
        <v>2326</v>
      </c>
      <c r="AG702" s="374" t="s">
        <v>1459</v>
      </c>
      <c r="AH702" s="374" t="s">
        <v>2318</v>
      </c>
      <c r="AI702" s="374">
        <v>5000</v>
      </c>
      <c r="AJ702" s="374">
        <v>1000</v>
      </c>
      <c r="AK702" s="374">
        <v>1000</v>
      </c>
      <c r="AL702" s="369">
        <v>1.3999999999999999E-2</v>
      </c>
      <c r="AM702" s="369" t="s">
        <v>34</v>
      </c>
      <c r="AN702" s="369" t="s">
        <v>2330</v>
      </c>
      <c r="AO702" s="367" t="s">
        <v>1326</v>
      </c>
      <c r="AP702" s="370" t="s">
        <v>13</v>
      </c>
      <c r="AQ702" s="376" t="s">
        <v>681</v>
      </c>
      <c r="AR702" s="369">
        <v>7.4666666666666666E-3</v>
      </c>
      <c r="AS702" s="369">
        <v>7.4666666666666666E-3</v>
      </c>
      <c r="AT702" s="369"/>
      <c r="AX702" s="711"/>
      <c r="AY702" s="712"/>
      <c r="AZ702" s="712"/>
      <c r="BA702" s="712"/>
      <c r="BB702" s="713"/>
      <c r="BC702" s="712"/>
      <c r="BD702" s="712"/>
      <c r="BE702" s="712"/>
      <c r="BF702" s="712"/>
      <c r="BG702" s="713"/>
      <c r="BH702" s="713"/>
      <c r="BI702" s="714"/>
      <c r="BJ702" s="714"/>
      <c r="BK702" s="714"/>
      <c r="BL702" s="713"/>
      <c r="BM702" s="713"/>
      <c r="BN702" s="713"/>
      <c r="BO702" s="713"/>
      <c r="BP702" s="713"/>
      <c r="BQ702" s="713"/>
      <c r="BR702" s="713"/>
      <c r="BS702" s="713"/>
      <c r="BT702" s="716"/>
      <c r="BU702" s="717"/>
      <c r="BV702" s="715"/>
      <c r="BW702" s="718"/>
    </row>
    <row r="703" spans="2:75" ht="15.75" customHeight="1">
      <c r="B703" s="363" t="s">
        <v>1022</v>
      </c>
      <c r="C703" s="364">
        <v>29587389000103</v>
      </c>
      <c r="D703" s="365" t="s">
        <v>11</v>
      </c>
      <c r="E703" s="365" t="s">
        <v>663</v>
      </c>
      <c r="F703" s="365"/>
      <c r="G703" s="366"/>
      <c r="H703" s="366" t="s">
        <v>34</v>
      </c>
      <c r="I703" s="366" t="s">
        <v>34</v>
      </c>
      <c r="J703" s="366" t="s">
        <v>611</v>
      </c>
      <c r="K703" s="367" t="s">
        <v>48</v>
      </c>
      <c r="L703" s="368"/>
      <c r="M703" s="368" t="s">
        <v>34</v>
      </c>
      <c r="N703" s="367">
        <v>465429</v>
      </c>
      <c r="O703" s="367" t="s">
        <v>1323</v>
      </c>
      <c r="P703" s="371">
        <v>43234</v>
      </c>
      <c r="Q703" s="372">
        <v>16633954.960000001</v>
      </c>
      <c r="R703" s="372">
        <v>28201335.272619057</v>
      </c>
      <c r="S703" s="367">
        <v>5</v>
      </c>
      <c r="T703" s="369">
        <v>-1.6902375105175005E-2</v>
      </c>
      <c r="U703" s="369">
        <v>-0.21850030201329307</v>
      </c>
      <c r="V703" s="369">
        <v>-1.0934974650148588E-3</v>
      </c>
      <c r="W703" s="369">
        <v>-1.0719931523212238E-2</v>
      </c>
      <c r="X703" s="369">
        <v>5.8150651679799825E-2</v>
      </c>
      <c r="Y703" s="369">
        <v>0.44096695536728325</v>
      </c>
      <c r="Z703" s="369">
        <v>9.0182895678318387E-2</v>
      </c>
      <c r="AA703" s="369">
        <v>0.51262881527181214</v>
      </c>
      <c r="AB703" s="369">
        <v>3.9172006009712337E-2</v>
      </c>
      <c r="AC703" s="373">
        <v>-2.4885440676063157</v>
      </c>
      <c r="AD703" s="575">
        <v>29574911000104</v>
      </c>
      <c r="AE703" s="370" t="s">
        <v>2500</v>
      </c>
      <c r="AF703" s="370" t="s">
        <v>2326</v>
      </c>
      <c r="AG703" s="374" t="s">
        <v>1459</v>
      </c>
      <c r="AH703" s="374" t="s">
        <v>2318</v>
      </c>
      <c r="AI703" s="374">
        <v>10000</v>
      </c>
      <c r="AJ703" s="374">
        <v>1000</v>
      </c>
      <c r="AK703" s="374">
        <v>1000</v>
      </c>
      <c r="AL703" s="369">
        <v>9.0000000000000011E-3</v>
      </c>
      <c r="AM703" s="369" t="s">
        <v>34</v>
      </c>
      <c r="AN703" s="369" t="s">
        <v>34</v>
      </c>
      <c r="AO703" s="367" t="s">
        <v>1326</v>
      </c>
      <c r="AP703" s="370" t="s">
        <v>13</v>
      </c>
      <c r="AQ703" s="376" t="s">
        <v>681</v>
      </c>
      <c r="AR703" s="369">
        <v>4.7999999999999996E-3</v>
      </c>
      <c r="AS703" s="369">
        <v>4.7999999999999996E-3</v>
      </c>
      <c r="AT703" s="369"/>
      <c r="AX703" s="711"/>
      <c r="AY703" s="712"/>
      <c r="AZ703" s="712"/>
      <c r="BA703" s="712"/>
      <c r="BB703" s="713"/>
      <c r="BC703" s="712"/>
      <c r="BD703" s="712"/>
      <c r="BE703" s="712"/>
      <c r="BF703" s="712"/>
      <c r="BG703" s="713"/>
      <c r="BH703" s="713"/>
      <c r="BI703" s="714"/>
      <c r="BJ703" s="714"/>
      <c r="BK703" s="714"/>
      <c r="BL703" s="713"/>
      <c r="BM703" s="713"/>
      <c r="BN703" s="713"/>
      <c r="BO703" s="713"/>
      <c r="BP703" s="713"/>
      <c r="BQ703" s="713"/>
      <c r="BR703" s="713"/>
      <c r="BS703" s="713"/>
      <c r="BT703" s="716"/>
      <c r="BU703" s="717"/>
      <c r="BV703" s="715"/>
      <c r="BW703" s="718"/>
    </row>
    <row r="704" spans="2:75" ht="15.75" customHeight="1">
      <c r="B704" s="363" t="s">
        <v>1023</v>
      </c>
      <c r="C704" s="364">
        <v>26112046000196</v>
      </c>
      <c r="D704" s="365" t="s">
        <v>11</v>
      </c>
      <c r="E704" s="365" t="s">
        <v>663</v>
      </c>
      <c r="F704" s="365"/>
      <c r="G704" s="366"/>
      <c r="H704" s="366" t="s">
        <v>34</v>
      </c>
      <c r="I704" s="366" t="s">
        <v>34</v>
      </c>
      <c r="J704" s="366" t="s">
        <v>611</v>
      </c>
      <c r="K704" s="367"/>
      <c r="L704" s="368"/>
      <c r="M704" s="368" t="s">
        <v>34</v>
      </c>
      <c r="N704" s="367">
        <v>454281</v>
      </c>
      <c r="O704" s="367" t="s">
        <v>1323</v>
      </c>
      <c r="P704" s="371">
        <v>43048</v>
      </c>
      <c r="Q704" s="372">
        <v>78392054.930000007</v>
      </c>
      <c r="R704" s="372">
        <v>153638254.18884921</v>
      </c>
      <c r="S704" s="367">
        <v>5</v>
      </c>
      <c r="T704" s="369">
        <v>-5.5262007005642988E-2</v>
      </c>
      <c r="U704" s="369">
        <v>-0.71438275067607371</v>
      </c>
      <c r="V704" s="369">
        <v>-2.3543301698411012E-2</v>
      </c>
      <c r="W704" s="369">
        <v>-0.23080307921323162</v>
      </c>
      <c r="X704" s="369">
        <v>0.13147986208798912</v>
      </c>
      <c r="Y704" s="369">
        <v>0.99703567891726907</v>
      </c>
      <c r="Z704" s="369">
        <v>0.12182705292800966</v>
      </c>
      <c r="AA704" s="369">
        <v>0.69250446374341201</v>
      </c>
      <c r="AB704" s="369">
        <v>7.786138003203999E-2</v>
      </c>
      <c r="AC704" s="373">
        <v>-1.5148444704167596</v>
      </c>
      <c r="AD704" s="575">
        <v>26112022000137</v>
      </c>
      <c r="AE704" s="370" t="s">
        <v>2500</v>
      </c>
      <c r="AF704" s="370" t="s">
        <v>2326</v>
      </c>
      <c r="AG704" s="374" t="s">
        <v>1459</v>
      </c>
      <c r="AH704" s="374" t="s">
        <v>2318</v>
      </c>
      <c r="AI704" s="374">
        <v>10000</v>
      </c>
      <c r="AJ704" s="374">
        <v>1000</v>
      </c>
      <c r="AK704" s="374">
        <v>1000</v>
      </c>
      <c r="AL704" s="369">
        <v>9.0000000000000011E-3</v>
      </c>
      <c r="AM704" s="369" t="s">
        <v>34</v>
      </c>
      <c r="AN704" s="369" t="s">
        <v>34</v>
      </c>
      <c r="AO704" s="367" t="s">
        <v>1326</v>
      </c>
      <c r="AP704" s="370" t="s">
        <v>13</v>
      </c>
      <c r="AQ704" s="376" t="s">
        <v>681</v>
      </c>
      <c r="AR704" s="369">
        <v>4.7999999999999996E-3</v>
      </c>
      <c r="AS704" s="369">
        <v>4.7999999999999996E-3</v>
      </c>
      <c r="AT704" s="369"/>
      <c r="AX704" s="711"/>
      <c r="AY704" s="712"/>
      <c r="AZ704" s="712"/>
      <c r="BA704" s="712"/>
      <c r="BB704" s="713"/>
      <c r="BC704" s="712"/>
      <c r="BD704" s="712"/>
      <c r="BE704" s="712"/>
      <c r="BF704" s="712"/>
      <c r="BG704" s="713"/>
      <c r="BH704" s="713"/>
      <c r="BI704" s="714"/>
      <c r="BJ704" s="714"/>
      <c r="BK704" s="714"/>
      <c r="BL704" s="713"/>
      <c r="BM704" s="713"/>
      <c r="BN704" s="713"/>
      <c r="BO704" s="713"/>
      <c r="BP704" s="713"/>
      <c r="BQ704" s="713"/>
      <c r="BR704" s="713"/>
      <c r="BS704" s="713"/>
      <c r="BT704" s="716"/>
      <c r="BU704" s="717"/>
      <c r="BV704" s="715"/>
      <c r="BW704" s="718"/>
    </row>
    <row r="705" spans="2:75" ht="15.75" customHeight="1">
      <c r="B705" s="363" t="s">
        <v>1024</v>
      </c>
      <c r="C705" s="364">
        <v>19821469000110</v>
      </c>
      <c r="D705" s="365" t="s">
        <v>13</v>
      </c>
      <c r="E705" s="365" t="s">
        <v>615</v>
      </c>
      <c r="F705" s="365" t="s">
        <v>619</v>
      </c>
      <c r="G705" s="366" t="s">
        <v>34</v>
      </c>
      <c r="H705" s="366" t="s">
        <v>867</v>
      </c>
      <c r="I705" s="366" t="s">
        <v>34</v>
      </c>
      <c r="J705" s="366" t="s">
        <v>611</v>
      </c>
      <c r="K705" s="367" t="s">
        <v>48</v>
      </c>
      <c r="L705" s="368"/>
      <c r="M705" s="368" t="s">
        <v>34</v>
      </c>
      <c r="N705" s="367">
        <v>405396</v>
      </c>
      <c r="O705" s="367" t="s">
        <v>1323</v>
      </c>
      <c r="P705" s="371">
        <v>42278</v>
      </c>
      <c r="Q705" s="372">
        <v>141407282.68000001</v>
      </c>
      <c r="R705" s="372">
        <v>305718147.38376975</v>
      </c>
      <c r="S705" s="367">
        <v>5</v>
      </c>
      <c r="T705" s="369">
        <v>-4.7418961286600392E-2</v>
      </c>
      <c r="U705" s="369">
        <v>-0.61299416784961724</v>
      </c>
      <c r="V705" s="369">
        <v>-3.0633695315779308E-2</v>
      </c>
      <c r="W705" s="369">
        <v>-0.30031264506282085</v>
      </c>
      <c r="X705" s="369">
        <v>7.9819700652395742E-2</v>
      </c>
      <c r="Y705" s="369">
        <v>0.60528729013783023</v>
      </c>
      <c r="Z705" s="369">
        <v>0.15170635879501715</v>
      </c>
      <c r="AA705" s="369">
        <v>0.86234812481173406</v>
      </c>
      <c r="AB705" s="369">
        <v>6.0989216688994832E-2</v>
      </c>
      <c r="AC705" s="373">
        <v>-2.072635455927208</v>
      </c>
      <c r="AD705" s="575">
        <v>26094770000134</v>
      </c>
      <c r="AE705" s="370" t="s">
        <v>2500</v>
      </c>
      <c r="AF705" s="370" t="s">
        <v>2326</v>
      </c>
      <c r="AG705" s="374" t="s">
        <v>1459</v>
      </c>
      <c r="AH705" s="374" t="s">
        <v>2318</v>
      </c>
      <c r="AI705" s="374">
        <v>10000</v>
      </c>
      <c r="AJ705" s="374">
        <v>1000</v>
      </c>
      <c r="AK705" s="374">
        <v>1000</v>
      </c>
      <c r="AL705" s="369">
        <v>1.2500000000000001E-2</v>
      </c>
      <c r="AM705" s="369" t="s">
        <v>34</v>
      </c>
      <c r="AN705" s="369" t="s">
        <v>34</v>
      </c>
      <c r="AO705" s="367" t="s">
        <v>1326</v>
      </c>
      <c r="AP705" s="370" t="s">
        <v>13</v>
      </c>
      <c r="AQ705" s="376" t="s">
        <v>681</v>
      </c>
      <c r="AR705" s="369">
        <v>6.6666666666666671E-3</v>
      </c>
      <c r="AS705" s="369">
        <v>6.6666666666666671E-3</v>
      </c>
      <c r="AT705" s="369"/>
      <c r="AX705" s="711"/>
      <c r="AY705" s="712"/>
      <c r="AZ705" s="712"/>
      <c r="BA705" s="712"/>
      <c r="BB705" s="713"/>
      <c r="BC705" s="712"/>
      <c r="BD705" s="712"/>
      <c r="BE705" s="712"/>
      <c r="BF705" s="712"/>
      <c r="BG705" s="713"/>
      <c r="BH705" s="713"/>
      <c r="BI705" s="714"/>
      <c r="BJ705" s="714"/>
      <c r="BK705" s="714"/>
      <c r="BL705" s="713"/>
      <c r="BM705" s="713"/>
      <c r="BN705" s="713"/>
      <c r="BO705" s="713"/>
      <c r="BP705" s="713"/>
      <c r="BQ705" s="713"/>
      <c r="BR705" s="713"/>
      <c r="BS705" s="713"/>
      <c r="BT705" s="716"/>
      <c r="BU705" s="717"/>
      <c r="BV705" s="715"/>
      <c r="BW705" s="718"/>
    </row>
    <row r="706" spans="2:75" ht="15.75" customHeight="1">
      <c r="B706" s="363" t="s">
        <v>1025</v>
      </c>
      <c r="C706" s="364">
        <v>17340392000130</v>
      </c>
      <c r="D706" s="365" t="s">
        <v>14</v>
      </c>
      <c r="E706" s="365" t="s">
        <v>607</v>
      </c>
      <c r="F706" s="365"/>
      <c r="G706" s="366"/>
      <c r="H706" s="366" t="s">
        <v>34</v>
      </c>
      <c r="I706" s="366" t="s">
        <v>34</v>
      </c>
      <c r="J706" s="366" t="s">
        <v>611</v>
      </c>
      <c r="K706" s="367"/>
      <c r="L706" s="368"/>
      <c r="M706" s="368" t="s">
        <v>1421</v>
      </c>
      <c r="N706" s="367">
        <v>363103</v>
      </c>
      <c r="O706" s="367" t="s">
        <v>1323</v>
      </c>
      <c r="P706" s="371">
        <v>41710</v>
      </c>
      <c r="Q706" s="372">
        <v>155551592.44</v>
      </c>
      <c r="R706" s="372">
        <v>262108916.75615093</v>
      </c>
      <c r="S706" s="367">
        <v>5</v>
      </c>
      <c r="T706" s="369">
        <v>-0.22117424444027989</v>
      </c>
      <c r="U706" s="369">
        <v>-2.8591626269710986</v>
      </c>
      <c r="V706" s="369">
        <v>-0.12727297579614227</v>
      </c>
      <c r="W706" s="369">
        <v>-1.2477007299432141</v>
      </c>
      <c r="X706" s="369">
        <v>7.6697900227140625E-2</v>
      </c>
      <c r="Y706" s="369">
        <v>0.58161411040513877</v>
      </c>
      <c r="Z706" s="369">
        <v>0.64787936554309833</v>
      </c>
      <c r="AA706" s="369">
        <v>3.6827563486327475</v>
      </c>
      <c r="AB706" s="369">
        <v>0.20716573346819978</v>
      </c>
      <c r="AC706" s="373">
        <v>-1.0224094944280286</v>
      </c>
      <c r="AD706" s="575">
        <v>0</v>
      </c>
      <c r="AE706" s="370" t="s">
        <v>2500</v>
      </c>
      <c r="AF706" s="370" t="s">
        <v>730</v>
      </c>
      <c r="AG706" s="374" t="s">
        <v>730</v>
      </c>
      <c r="AH706" s="374" t="s">
        <v>2318</v>
      </c>
      <c r="AI706" s="374">
        <v>10000</v>
      </c>
      <c r="AJ706" s="374">
        <v>1000</v>
      </c>
      <c r="AK706" s="374">
        <v>1000</v>
      </c>
      <c r="AL706" s="369">
        <v>3.0000000000000001E-3</v>
      </c>
      <c r="AM706" s="369" t="s">
        <v>34</v>
      </c>
      <c r="AN706" s="369" t="s">
        <v>2330</v>
      </c>
      <c r="AO706" s="367" t="s">
        <v>1326</v>
      </c>
      <c r="AP706" s="370" t="s">
        <v>718</v>
      </c>
      <c r="AQ706" s="376" t="s">
        <v>689</v>
      </c>
      <c r="AR706" s="369" t="s">
        <v>34</v>
      </c>
      <c r="AS706" s="369" t="s">
        <v>34</v>
      </c>
      <c r="AT706" s="369"/>
      <c r="AX706" s="711"/>
      <c r="AY706" s="712"/>
      <c r="AZ706" s="712"/>
      <c r="BA706" s="712"/>
      <c r="BB706" s="713"/>
      <c r="BC706" s="712"/>
      <c r="BD706" s="712"/>
      <c r="BE706" s="712"/>
      <c r="BF706" s="712"/>
      <c r="BG706" s="713"/>
      <c r="BH706" s="713"/>
      <c r="BI706" s="714"/>
      <c r="BJ706" s="714"/>
      <c r="BK706" s="714"/>
      <c r="BL706" s="713"/>
      <c r="BM706" s="713"/>
      <c r="BN706" s="713"/>
      <c r="BO706" s="713"/>
      <c r="BP706" s="713"/>
      <c r="BQ706" s="713"/>
      <c r="BR706" s="713"/>
      <c r="BS706" s="713"/>
      <c r="BT706" s="716"/>
      <c r="BU706" s="717"/>
      <c r="BV706" s="715"/>
      <c r="BW706" s="718"/>
    </row>
    <row r="707" spans="2:75" ht="15.75" customHeight="1">
      <c r="B707" s="363" t="s">
        <v>519</v>
      </c>
      <c r="C707" s="364">
        <v>39469191000170</v>
      </c>
      <c r="D707" s="365" t="s">
        <v>11</v>
      </c>
      <c r="E707" s="365" t="s">
        <v>620</v>
      </c>
      <c r="F707" s="365" t="s">
        <v>687</v>
      </c>
      <c r="G707" s="366" t="s">
        <v>740</v>
      </c>
      <c r="H707" s="366" t="s">
        <v>34</v>
      </c>
      <c r="I707" s="366" t="s">
        <v>1321</v>
      </c>
      <c r="J707" s="366" t="s">
        <v>608</v>
      </c>
      <c r="K707" s="367" t="s">
        <v>48</v>
      </c>
      <c r="L707" s="368" t="s">
        <v>1341</v>
      </c>
      <c r="M707" s="368" t="s">
        <v>34</v>
      </c>
      <c r="N707" s="367">
        <v>579610</v>
      </c>
      <c r="O707" s="367" t="s">
        <v>1323</v>
      </c>
      <c r="P707" s="371">
        <v>44252</v>
      </c>
      <c r="Q707" s="372">
        <v>49267296.009999998</v>
      </c>
      <c r="R707" s="372">
        <v>42848325.929126993</v>
      </c>
      <c r="S707" s="367">
        <v>151</v>
      </c>
      <c r="T707" s="369">
        <v>9.937898078414098E-2</v>
      </c>
      <c r="U707" s="369">
        <v>1.2846914815220123</v>
      </c>
      <c r="V707" s="369">
        <v>0.1381031590094588</v>
      </c>
      <c r="W707" s="369">
        <v>1.3538727386995566</v>
      </c>
      <c r="X707" s="369" t="s">
        <v>1424</v>
      </c>
      <c r="Y707" s="369" t="s">
        <v>1424</v>
      </c>
      <c r="Z707" s="369" t="s">
        <v>1424</v>
      </c>
      <c r="AA707" s="369" t="s">
        <v>1424</v>
      </c>
      <c r="AB707" s="369">
        <v>9.0952244771324176E-3</v>
      </c>
      <c r="AC707" s="373">
        <v>3.5496845160417316</v>
      </c>
      <c r="AD707" s="575">
        <v>0</v>
      </c>
      <c r="AE707" s="370" t="s">
        <v>2443</v>
      </c>
      <c r="AF707" s="370" t="s">
        <v>2317</v>
      </c>
      <c r="AG707" s="374" t="s">
        <v>1458</v>
      </c>
      <c r="AH707" s="374" t="s">
        <v>2318</v>
      </c>
      <c r="AI707" s="374">
        <v>5000</v>
      </c>
      <c r="AJ707" s="374">
        <v>5000</v>
      </c>
      <c r="AK707" s="374">
        <v>5000</v>
      </c>
      <c r="AL707" s="369">
        <v>1.95E-2</v>
      </c>
      <c r="AM707" s="369">
        <v>0.2</v>
      </c>
      <c r="AN707" s="369" t="s">
        <v>64</v>
      </c>
      <c r="AO707" s="367" t="s">
        <v>1326</v>
      </c>
      <c r="AP707" s="370" t="s">
        <v>13</v>
      </c>
      <c r="AQ707" s="376" t="s">
        <v>670</v>
      </c>
      <c r="AR707" s="369">
        <v>6.4999999999999997E-3</v>
      </c>
      <c r="AS707" s="369">
        <v>6.4999999999999997E-3</v>
      </c>
      <c r="AT707" s="369"/>
      <c r="AX707" s="711"/>
      <c r="AY707" s="712"/>
      <c r="AZ707" s="712"/>
      <c r="BA707" s="712"/>
      <c r="BB707" s="713"/>
      <c r="BC707" s="712"/>
      <c r="BD707" s="712"/>
      <c r="BE707" s="712"/>
      <c r="BF707" s="712"/>
      <c r="BG707" s="713"/>
      <c r="BH707" s="713"/>
      <c r="BI707" s="714"/>
      <c r="BJ707" s="714"/>
      <c r="BK707" s="714"/>
      <c r="BL707" s="713"/>
      <c r="BM707" s="713"/>
      <c r="BN707" s="713"/>
      <c r="BO707" s="713"/>
      <c r="BP707" s="713"/>
      <c r="BQ707" s="713"/>
      <c r="BR707" s="713"/>
      <c r="BS707" s="713"/>
      <c r="BT707" s="716"/>
      <c r="BU707" s="717"/>
      <c r="BV707" s="715"/>
      <c r="BW707" s="718"/>
    </row>
    <row r="708" spans="2:75" ht="15.75" customHeight="1">
      <c r="B708" s="363" t="s">
        <v>1395</v>
      </c>
      <c r="C708" s="364">
        <v>43778868000120</v>
      </c>
      <c r="D708" s="365" t="s">
        <v>11</v>
      </c>
      <c r="E708" s="365" t="s">
        <v>621</v>
      </c>
      <c r="F708" s="365" t="s">
        <v>674</v>
      </c>
      <c r="G708" s="366" t="s">
        <v>868</v>
      </c>
      <c r="H708" s="366" t="s">
        <v>34</v>
      </c>
      <c r="I708" s="366"/>
      <c r="J708" s="366" t="s">
        <v>608</v>
      </c>
      <c r="K708" s="367" t="s">
        <v>48</v>
      </c>
      <c r="L708" s="368"/>
      <c r="M708" s="368" t="s">
        <v>34</v>
      </c>
      <c r="N708" s="367">
        <v>639011</v>
      </c>
      <c r="O708" s="367" t="s">
        <v>1323</v>
      </c>
      <c r="P708" s="371">
        <v>44543</v>
      </c>
      <c r="Q708" s="372">
        <v>60440781.579999998</v>
      </c>
      <c r="R708" s="372" t="s">
        <v>1424</v>
      </c>
      <c r="S708" s="367">
        <v>6</v>
      </c>
      <c r="T708" s="369">
        <v>2.3315395805235894E-2</v>
      </c>
      <c r="U708" s="369">
        <v>0.30140267230513357</v>
      </c>
      <c r="V708" s="369" t="s">
        <v>1424</v>
      </c>
      <c r="W708" s="369" t="s">
        <v>1424</v>
      </c>
      <c r="X708" s="369" t="s">
        <v>1424</v>
      </c>
      <c r="Y708" s="369" t="s">
        <v>1424</v>
      </c>
      <c r="Z708" s="369" t="s">
        <v>1424</v>
      </c>
      <c r="AA708" s="369" t="s">
        <v>1424</v>
      </c>
      <c r="AB708" s="369" t="s">
        <v>1424</v>
      </c>
      <c r="AC708" s="373" t="s">
        <v>1424</v>
      </c>
      <c r="AD708" s="575">
        <v>43774619000166</v>
      </c>
      <c r="AE708" s="370" t="s">
        <v>2501</v>
      </c>
      <c r="AF708" s="370" t="s">
        <v>2326</v>
      </c>
      <c r="AG708" s="374" t="s">
        <v>1459</v>
      </c>
      <c r="AH708" s="374" t="s">
        <v>2321</v>
      </c>
      <c r="AI708" s="374">
        <v>20000</v>
      </c>
      <c r="AJ708" s="374">
        <v>5000</v>
      </c>
      <c r="AK708" s="374">
        <v>20000</v>
      </c>
      <c r="AL708" s="369">
        <v>7.4999999999999997E-3</v>
      </c>
      <c r="AM708" s="369">
        <v>0.2</v>
      </c>
      <c r="AN708" s="369" t="s">
        <v>636</v>
      </c>
      <c r="AO708" s="367" t="s">
        <v>1326</v>
      </c>
      <c r="AP708" s="370" t="s">
        <v>11</v>
      </c>
      <c r="AQ708" s="376" t="s">
        <v>685</v>
      </c>
      <c r="AR708" s="369">
        <v>2.0002499999999999E-3</v>
      </c>
      <c r="AS708" s="369">
        <v>2.0002499999999999E-3</v>
      </c>
      <c r="AT708" s="369"/>
      <c r="AX708" s="711"/>
      <c r="AY708" s="712"/>
      <c r="AZ708" s="712"/>
      <c r="BA708" s="712"/>
      <c r="BB708" s="713"/>
      <c r="BC708" s="712"/>
      <c r="BD708" s="712"/>
      <c r="BE708" s="712"/>
      <c r="BF708" s="712"/>
      <c r="BG708" s="713"/>
      <c r="BH708" s="713"/>
      <c r="BI708" s="714"/>
      <c r="BJ708" s="714"/>
      <c r="BK708" s="714"/>
      <c r="BL708" s="713"/>
      <c r="BM708" s="713"/>
      <c r="BN708" s="713"/>
      <c r="BO708" s="713"/>
      <c r="BP708" s="713"/>
      <c r="BQ708" s="713"/>
      <c r="BR708" s="713"/>
      <c r="BS708" s="713"/>
      <c r="BT708" s="716"/>
      <c r="BU708" s="717"/>
      <c r="BV708" s="715"/>
      <c r="BW708" s="718"/>
    </row>
    <row r="709" spans="2:75" ht="15.75" customHeight="1">
      <c r="B709" s="363" t="s">
        <v>251</v>
      </c>
      <c r="C709" s="364">
        <v>12845796000162</v>
      </c>
      <c r="D709" s="365" t="s">
        <v>14</v>
      </c>
      <c r="E709" s="365" t="s">
        <v>607</v>
      </c>
      <c r="F709" s="365"/>
      <c r="G709" s="366"/>
      <c r="H709" s="366" t="s">
        <v>34</v>
      </c>
      <c r="I709" s="366" t="s">
        <v>34</v>
      </c>
      <c r="J709" s="366" t="s">
        <v>608</v>
      </c>
      <c r="K709" s="367" t="s">
        <v>48</v>
      </c>
      <c r="L709" s="368"/>
      <c r="M709" s="368" t="s">
        <v>34</v>
      </c>
      <c r="N709" s="367">
        <v>263435</v>
      </c>
      <c r="O709" s="367" t="s">
        <v>1323</v>
      </c>
      <c r="P709" s="371">
        <v>40529</v>
      </c>
      <c r="Q709" s="372">
        <v>72126670.840000004</v>
      </c>
      <c r="R709" s="372">
        <v>55473766.686468281</v>
      </c>
      <c r="S709" s="367">
        <v>7</v>
      </c>
      <c r="T709" s="369">
        <v>1.7075515105593242E-2</v>
      </c>
      <c r="U709" s="369">
        <v>0.22073851659240176</v>
      </c>
      <c r="V709" s="369">
        <v>-8.8555633204365658E-2</v>
      </c>
      <c r="W709" s="369">
        <v>-0.86814131199892652</v>
      </c>
      <c r="X709" s="369">
        <v>0.23850726843444181</v>
      </c>
      <c r="Y709" s="369">
        <v>1.8086439438999111</v>
      </c>
      <c r="Z709" s="369">
        <v>0.34753077412538658</v>
      </c>
      <c r="AA709" s="369">
        <v>1.9754775855265003</v>
      </c>
      <c r="AB709" s="369">
        <v>0.16749571958597026</v>
      </c>
      <c r="AC709" s="373">
        <v>-1.0497297650642801</v>
      </c>
      <c r="AD709" s="575">
        <v>12807182000196</v>
      </c>
      <c r="AE709" s="370" t="s">
        <v>2501</v>
      </c>
      <c r="AF709" s="370" t="s">
        <v>2317</v>
      </c>
      <c r="AG709" s="374" t="s">
        <v>1458</v>
      </c>
      <c r="AH709" s="374" t="s">
        <v>2321</v>
      </c>
      <c r="AI709" s="374">
        <v>500</v>
      </c>
      <c r="AJ709" s="374">
        <v>500</v>
      </c>
      <c r="AK709" s="374">
        <v>500</v>
      </c>
      <c r="AL709" s="369">
        <v>1.3500000000000002E-2</v>
      </c>
      <c r="AM709" s="369">
        <v>0.2</v>
      </c>
      <c r="AN709" s="369" t="s">
        <v>668</v>
      </c>
      <c r="AO709" s="367" t="s">
        <v>1326</v>
      </c>
      <c r="AP709" s="370" t="s">
        <v>718</v>
      </c>
      <c r="AQ709" s="376" t="s">
        <v>661</v>
      </c>
      <c r="AR709" s="369">
        <v>5.3333333333333332E-3</v>
      </c>
      <c r="AS709" s="369">
        <v>5.3333333333333332E-3</v>
      </c>
      <c r="AT709" s="369"/>
      <c r="AW709" s="711"/>
      <c r="AX709" s="711"/>
      <c r="AY709" s="712"/>
      <c r="AZ709" s="712"/>
      <c r="BA709" s="712"/>
      <c r="BB709" s="713"/>
      <c r="BC709" s="712"/>
      <c r="BD709" s="712"/>
      <c r="BE709" s="712"/>
      <c r="BF709" s="712"/>
      <c r="BG709" s="713"/>
      <c r="BH709" s="713"/>
      <c r="BI709" s="714"/>
      <c r="BJ709" s="714"/>
      <c r="BK709" s="714"/>
      <c r="BL709" s="218"/>
      <c r="BM709" s="713"/>
      <c r="BN709" s="713"/>
      <c r="BO709" s="713"/>
      <c r="BP709" s="713"/>
      <c r="BQ709" s="713"/>
      <c r="BR709" s="713"/>
      <c r="BS709" s="713"/>
      <c r="BT709" s="716"/>
      <c r="BU709" s="717"/>
      <c r="BV709" s="715"/>
      <c r="BW709" s="718"/>
    </row>
    <row r="710" spans="2:75" ht="15.75" customHeight="1">
      <c r="B710" s="363" t="s">
        <v>1026</v>
      </c>
      <c r="C710" s="364">
        <v>8773805000180</v>
      </c>
      <c r="D710" s="365" t="s">
        <v>13</v>
      </c>
      <c r="E710" s="365" t="s">
        <v>616</v>
      </c>
      <c r="F710" s="365" t="s">
        <v>610</v>
      </c>
      <c r="G710" s="366" t="s">
        <v>34</v>
      </c>
      <c r="H710" s="366" t="s">
        <v>1339</v>
      </c>
      <c r="I710" s="366" t="s">
        <v>34</v>
      </c>
      <c r="J710" s="366"/>
      <c r="K710" s="367" t="s">
        <v>48</v>
      </c>
      <c r="L710" s="368"/>
      <c r="M710" s="368" t="s">
        <v>34</v>
      </c>
      <c r="N710" s="367">
        <v>184519</v>
      </c>
      <c r="O710" s="367" t="s">
        <v>1326</v>
      </c>
      <c r="P710" s="371">
        <v>39213</v>
      </c>
      <c r="Q710" s="372">
        <v>26054413.399999999</v>
      </c>
      <c r="R710" s="372">
        <v>42539272.284285694</v>
      </c>
      <c r="S710" s="367">
        <v>1</v>
      </c>
      <c r="T710" s="369">
        <v>3.8066329617901351E-2</v>
      </c>
      <c r="U710" s="369">
        <v>0.49209087280890101</v>
      </c>
      <c r="V710" s="369">
        <v>6.0530094856687588E-2</v>
      </c>
      <c r="W710" s="369">
        <v>0.59339732621000185</v>
      </c>
      <c r="X710" s="369">
        <v>8.1645728023381769E-2</v>
      </c>
      <c r="Y710" s="369">
        <v>0.61913438740915361</v>
      </c>
      <c r="Z710" s="369">
        <v>0.16926719564738057</v>
      </c>
      <c r="AA710" s="369">
        <v>0.96216961449775362</v>
      </c>
      <c r="AB710" s="369">
        <v>3.4703023739013322E-2</v>
      </c>
      <c r="AC710" s="373">
        <v>-1.0885969659981016</v>
      </c>
      <c r="AD710" s="575">
        <v>9412694000149</v>
      </c>
      <c r="AE710" s="370" t="s">
        <v>2501</v>
      </c>
      <c r="AF710" s="370" t="s">
        <v>2326</v>
      </c>
      <c r="AG710" s="374" t="s">
        <v>1459</v>
      </c>
      <c r="AH710" s="374" t="s">
        <v>2321</v>
      </c>
      <c r="AI710" s="374">
        <v>50000</v>
      </c>
      <c r="AJ710" s="374">
        <v>5000</v>
      </c>
      <c r="AK710" s="374">
        <v>25000</v>
      </c>
      <c r="AL710" s="369">
        <v>0.02</v>
      </c>
      <c r="AM710" s="369">
        <v>0.2</v>
      </c>
      <c r="AN710" s="369" t="s">
        <v>64</v>
      </c>
      <c r="AO710" s="367" t="s">
        <v>1326</v>
      </c>
      <c r="AP710" s="370" t="s">
        <v>13</v>
      </c>
      <c r="AQ710" s="376" t="s">
        <v>670</v>
      </c>
      <c r="AR710" s="369">
        <v>5.3333333333333332E-3</v>
      </c>
      <c r="AS710" s="369">
        <v>5.3333333333333332E-3</v>
      </c>
      <c r="AT710" s="369"/>
      <c r="AW710" s="711"/>
      <c r="AX710" s="711"/>
      <c r="AY710" s="712"/>
      <c r="AZ710" s="712"/>
      <c r="BA710" s="712"/>
      <c r="BB710" s="713"/>
      <c r="BC710" s="712"/>
      <c r="BD710" s="712"/>
      <c r="BE710" s="712"/>
      <c r="BF710" s="712"/>
      <c r="BG710" s="713"/>
      <c r="BH710" s="713"/>
      <c r="BI710" s="714"/>
      <c r="BJ710" s="714"/>
      <c r="BK710" s="714"/>
      <c r="BL710" s="218"/>
      <c r="BM710" s="713"/>
      <c r="BN710" s="713"/>
      <c r="BO710" s="713"/>
      <c r="BP710" s="713"/>
      <c r="BQ710" s="713"/>
      <c r="BR710" s="713"/>
      <c r="BS710" s="713"/>
      <c r="BT710" s="716"/>
      <c r="BU710" s="717"/>
      <c r="BV710" s="715"/>
      <c r="BW710" s="718"/>
    </row>
    <row r="711" spans="2:75" ht="15.75" customHeight="1">
      <c r="B711" s="363" t="s">
        <v>1027</v>
      </c>
      <c r="C711" s="364">
        <v>14146496000110</v>
      </c>
      <c r="D711" s="365" t="s">
        <v>13</v>
      </c>
      <c r="E711" s="365" t="s">
        <v>616</v>
      </c>
      <c r="F711" s="365" t="s">
        <v>610</v>
      </c>
      <c r="G711" s="366" t="s">
        <v>34</v>
      </c>
      <c r="H711" s="366" t="s">
        <v>867</v>
      </c>
      <c r="I711" s="366" t="s">
        <v>34</v>
      </c>
      <c r="J711" s="366"/>
      <c r="K711" s="367" t="s">
        <v>48</v>
      </c>
      <c r="L711" s="368"/>
      <c r="M711" s="368" t="s">
        <v>34</v>
      </c>
      <c r="N711" s="367">
        <v>299677</v>
      </c>
      <c r="O711" s="367" t="s">
        <v>1323</v>
      </c>
      <c r="P711" s="371">
        <v>40991</v>
      </c>
      <c r="Q711" s="372">
        <v>1056528380</v>
      </c>
      <c r="R711" s="372">
        <v>1322599544.0523806</v>
      </c>
      <c r="S711" s="367">
        <v>11</v>
      </c>
      <c r="T711" s="369">
        <v>1.9259853718576858E-2</v>
      </c>
      <c r="U711" s="369">
        <v>0.24897588818463967</v>
      </c>
      <c r="V711" s="369">
        <v>3.5043262733119862E-2</v>
      </c>
      <c r="W711" s="369">
        <v>0.3435411501789587</v>
      </c>
      <c r="X711" s="369">
        <v>5.4795436755154192E-2</v>
      </c>
      <c r="Y711" s="369">
        <v>0.41552375108350714</v>
      </c>
      <c r="Z711" s="369">
        <v>0.16981433422685055</v>
      </c>
      <c r="AA711" s="369">
        <v>0.96527972755936642</v>
      </c>
      <c r="AB711" s="369">
        <v>6.5805260894973544E-2</v>
      </c>
      <c r="AC711" s="373">
        <v>-0.92021564546215495</v>
      </c>
      <c r="AD711" s="575">
        <v>43761843000113</v>
      </c>
      <c r="AE711" s="370" t="s">
        <v>2501</v>
      </c>
      <c r="AF711" s="370" t="s">
        <v>2326</v>
      </c>
      <c r="AG711" s="374" t="s">
        <v>1459</v>
      </c>
      <c r="AH711" s="374" t="s">
        <v>2318</v>
      </c>
      <c r="AI711" s="374">
        <v>100000</v>
      </c>
      <c r="AJ711" s="374">
        <v>50000</v>
      </c>
      <c r="AK711" s="374">
        <v>100000</v>
      </c>
      <c r="AL711" s="369">
        <v>0.02</v>
      </c>
      <c r="AM711" s="369">
        <v>0.2</v>
      </c>
      <c r="AN711" s="369" t="s">
        <v>2335</v>
      </c>
      <c r="AO711" s="367" t="s">
        <v>1326</v>
      </c>
      <c r="AP711" s="370" t="s">
        <v>13</v>
      </c>
      <c r="AQ711" s="376" t="s">
        <v>670</v>
      </c>
      <c r="AR711" s="369">
        <v>5.3333333333333332E-3</v>
      </c>
      <c r="AS711" s="369">
        <v>5.3333333333333332E-3</v>
      </c>
      <c r="AT711" s="369"/>
      <c r="AW711" s="711"/>
      <c r="AX711" s="711"/>
      <c r="AY711" s="712"/>
      <c r="AZ711" s="712"/>
      <c r="BA711" s="712"/>
      <c r="BB711" s="713"/>
      <c r="BC711" s="712"/>
      <c r="BD711" s="712"/>
      <c r="BE711" s="712"/>
      <c r="BF711" s="712"/>
      <c r="BG711" s="713"/>
      <c r="BH711" s="713"/>
      <c r="BI711" s="714"/>
      <c r="BJ711" s="714"/>
      <c r="BK711" s="714"/>
      <c r="BL711" s="218"/>
      <c r="BM711" s="713"/>
      <c r="BN711" s="713"/>
      <c r="BO711" s="713"/>
      <c r="BP711" s="713"/>
      <c r="BQ711" s="713"/>
      <c r="BR711" s="713"/>
      <c r="BS711" s="713"/>
      <c r="BT711" s="716"/>
      <c r="BU711" s="717"/>
      <c r="BV711" s="715"/>
      <c r="BW711" s="718"/>
    </row>
    <row r="712" spans="2:75" ht="15.75" customHeight="1">
      <c r="B712" s="363" t="s">
        <v>252</v>
      </c>
      <c r="C712" s="364">
        <v>9441308000147</v>
      </c>
      <c r="D712" s="365" t="s">
        <v>13</v>
      </c>
      <c r="E712" s="365" t="s">
        <v>616</v>
      </c>
      <c r="F712" s="365" t="s">
        <v>610</v>
      </c>
      <c r="G712" s="366" t="s">
        <v>34</v>
      </c>
      <c r="H712" s="366" t="s">
        <v>1339</v>
      </c>
      <c r="I712" s="366" t="s">
        <v>34</v>
      </c>
      <c r="J712" s="366"/>
      <c r="K712" s="367" t="s">
        <v>48</v>
      </c>
      <c r="L712" s="368"/>
      <c r="M712" s="368" t="s">
        <v>34</v>
      </c>
      <c r="N712" s="367">
        <v>208809</v>
      </c>
      <c r="O712" s="367" t="s">
        <v>1323</v>
      </c>
      <c r="P712" s="371">
        <v>39568</v>
      </c>
      <c r="Q712" s="372">
        <v>422127651.25</v>
      </c>
      <c r="R712" s="372">
        <v>526045439.29523808</v>
      </c>
      <c r="S712" s="367">
        <v>11</v>
      </c>
      <c r="T712" s="369">
        <v>3.8478302527927166E-2</v>
      </c>
      <c r="U712" s="369">
        <v>0.4974165270262409</v>
      </c>
      <c r="V712" s="369">
        <v>6.1045472361618724E-2</v>
      </c>
      <c r="W712" s="369">
        <v>0.59844974904427939</v>
      </c>
      <c r="X712" s="369">
        <v>8.2253343278160695E-2</v>
      </c>
      <c r="Y712" s="369">
        <v>0.62374204426586355</v>
      </c>
      <c r="Z712" s="369">
        <v>0.16896003682773331</v>
      </c>
      <c r="AA712" s="369">
        <v>0.96042362418959459</v>
      </c>
      <c r="AB712" s="369">
        <v>3.4262004912184126E-2</v>
      </c>
      <c r="AC712" s="373">
        <v>-1.088866192674067</v>
      </c>
      <c r="AD712" s="575">
        <v>9412694000149</v>
      </c>
      <c r="AE712" s="370" t="s">
        <v>2501</v>
      </c>
      <c r="AF712" s="370" t="s">
        <v>2326</v>
      </c>
      <c r="AG712" s="374" t="s">
        <v>1459</v>
      </c>
      <c r="AH712" s="374" t="s">
        <v>2321</v>
      </c>
      <c r="AI712" s="374">
        <v>20000</v>
      </c>
      <c r="AJ712" s="374">
        <v>1000</v>
      </c>
      <c r="AK712" s="374">
        <v>20000</v>
      </c>
      <c r="AL712" s="369">
        <v>0.02</v>
      </c>
      <c r="AM712" s="369">
        <v>0.2</v>
      </c>
      <c r="AN712" s="369" t="s">
        <v>64</v>
      </c>
      <c r="AO712" s="367" t="s">
        <v>1326</v>
      </c>
      <c r="AP712" s="370" t="s">
        <v>13</v>
      </c>
      <c r="AQ712" s="376" t="s">
        <v>670</v>
      </c>
      <c r="AR712" s="369">
        <v>5.3333333333333332E-3</v>
      </c>
      <c r="AS712" s="369">
        <v>5.3333333333333332E-3</v>
      </c>
      <c r="AT712" s="369"/>
      <c r="AW712" s="711"/>
      <c r="AX712" s="711"/>
      <c r="AY712" s="712"/>
      <c r="AZ712" s="712"/>
      <c r="BA712" s="712"/>
      <c r="BB712" s="713"/>
      <c r="BC712" s="712"/>
      <c r="BD712" s="712"/>
      <c r="BE712" s="712"/>
      <c r="BF712" s="712"/>
      <c r="BG712" s="713"/>
      <c r="BH712" s="713"/>
      <c r="BI712" s="714"/>
      <c r="BJ712" s="714"/>
      <c r="BK712" s="714"/>
      <c r="BL712" s="218"/>
      <c r="BM712" s="713"/>
      <c r="BN712" s="713"/>
      <c r="BO712" s="713"/>
      <c r="BP712" s="713"/>
      <c r="BQ712" s="713"/>
      <c r="BR712" s="713"/>
      <c r="BS712" s="713"/>
      <c r="BT712" s="716"/>
      <c r="BU712" s="717"/>
      <c r="BV712" s="715"/>
      <c r="BW712" s="718"/>
    </row>
    <row r="713" spans="2:75" ht="15.75" customHeight="1">
      <c r="B713" s="363" t="s">
        <v>567</v>
      </c>
      <c r="C713" s="364">
        <v>33378392000186</v>
      </c>
      <c r="D713" s="365" t="s">
        <v>14</v>
      </c>
      <c r="E713" s="365" t="s">
        <v>614</v>
      </c>
      <c r="F713" s="365"/>
      <c r="G713" s="366"/>
      <c r="H713" s="366" t="s">
        <v>867</v>
      </c>
      <c r="I713" s="366" t="s">
        <v>34</v>
      </c>
      <c r="J713" s="366" t="s">
        <v>608</v>
      </c>
      <c r="K713" s="367" t="s">
        <v>48</v>
      </c>
      <c r="L713" s="368"/>
      <c r="M713" s="368" t="s">
        <v>34</v>
      </c>
      <c r="N713" s="367">
        <v>505307</v>
      </c>
      <c r="O713" s="367" t="s">
        <v>1323</v>
      </c>
      <c r="P713" s="371">
        <v>43703</v>
      </c>
      <c r="Q713" s="372">
        <v>37030660.82</v>
      </c>
      <c r="R713" s="372">
        <v>42439117.729285702</v>
      </c>
      <c r="S713" s="367">
        <v>12</v>
      </c>
      <c r="T713" s="369">
        <v>4.1567395529460427E-3</v>
      </c>
      <c r="U713" s="369">
        <v>5.3734983519045931E-2</v>
      </c>
      <c r="V713" s="369">
        <v>-3.0704270361027852E-2</v>
      </c>
      <c r="W713" s="369">
        <v>-0.30100451649052617</v>
      </c>
      <c r="X713" s="369">
        <v>0.24430167356173538</v>
      </c>
      <c r="Y713" s="369">
        <v>1.852583970595</v>
      </c>
      <c r="Z713" s="369">
        <v>0.40507186285480445</v>
      </c>
      <c r="AA713" s="369">
        <v>2.3025597880100848</v>
      </c>
      <c r="AB713" s="369">
        <v>0.13129046541406419</v>
      </c>
      <c r="AC713" s="373">
        <v>-0.91189855070935333</v>
      </c>
      <c r="AD713" s="575">
        <v>0</v>
      </c>
      <c r="AE713" s="370" t="s">
        <v>2501</v>
      </c>
      <c r="AF713" s="370" t="s">
        <v>2326</v>
      </c>
      <c r="AG713" s="374" t="s">
        <v>1459</v>
      </c>
      <c r="AH713" s="374" t="s">
        <v>2321</v>
      </c>
      <c r="AI713" s="374">
        <v>20000</v>
      </c>
      <c r="AJ713" s="374">
        <v>5000</v>
      </c>
      <c r="AK713" s="374">
        <v>20000</v>
      </c>
      <c r="AL713" s="369">
        <v>1.7500000000000002E-2</v>
      </c>
      <c r="AM713" s="369">
        <v>0.2</v>
      </c>
      <c r="AN713" s="369" t="s">
        <v>64</v>
      </c>
      <c r="AO713" s="367" t="s">
        <v>1326</v>
      </c>
      <c r="AP713" s="370" t="s">
        <v>13</v>
      </c>
      <c r="AQ713" s="376" t="s">
        <v>670</v>
      </c>
      <c r="AR713" s="369">
        <v>4.6666666666666671E-3</v>
      </c>
      <c r="AS713" s="369">
        <v>4.6666666666666671E-3</v>
      </c>
      <c r="AT713" s="369"/>
      <c r="AX713" s="711"/>
      <c r="AY713" s="712"/>
      <c r="AZ713" s="712"/>
      <c r="BA713" s="712"/>
      <c r="BB713" s="713"/>
      <c r="BC713" s="712"/>
      <c r="BD713" s="712"/>
      <c r="BE713" s="712"/>
      <c r="BF713" s="712"/>
      <c r="BG713" s="713"/>
      <c r="BH713" s="713"/>
      <c r="BI713" s="714"/>
      <c r="BJ713" s="714"/>
      <c r="BK713" s="714"/>
      <c r="BL713" s="713"/>
      <c r="BM713" s="713"/>
      <c r="BN713" s="713"/>
      <c r="BO713" s="713"/>
      <c r="BP713" s="713"/>
      <c r="BQ713" s="713"/>
      <c r="BR713" s="713"/>
      <c r="BS713" s="713"/>
      <c r="BT713" s="716"/>
      <c r="BU713" s="717"/>
      <c r="BV713" s="715"/>
      <c r="BW713" s="718"/>
    </row>
    <row r="714" spans="2:75" ht="15.75" customHeight="1">
      <c r="B714" s="363" t="s">
        <v>1028</v>
      </c>
      <c r="C714" s="364">
        <v>31455960000170</v>
      </c>
      <c r="D714" s="365" t="s">
        <v>13</v>
      </c>
      <c r="E714" s="365" t="s">
        <v>616</v>
      </c>
      <c r="F714" s="365" t="s">
        <v>617</v>
      </c>
      <c r="G714" s="366" t="s">
        <v>34</v>
      </c>
      <c r="H714" s="366" t="s">
        <v>1339</v>
      </c>
      <c r="I714" s="366" t="s">
        <v>34</v>
      </c>
      <c r="J714" s="366" t="s">
        <v>608</v>
      </c>
      <c r="K714" s="367" t="s">
        <v>48</v>
      </c>
      <c r="L714" s="368"/>
      <c r="M714" s="368" t="s">
        <v>34</v>
      </c>
      <c r="N714" s="367">
        <v>482986</v>
      </c>
      <c r="O714" s="367" t="s">
        <v>1323</v>
      </c>
      <c r="P714" s="371">
        <v>43410</v>
      </c>
      <c r="Q714" s="372">
        <v>196532702.44</v>
      </c>
      <c r="R714" s="372">
        <v>174958483.54134923</v>
      </c>
      <c r="S714" s="367">
        <v>12</v>
      </c>
      <c r="T714" s="369">
        <v>5.2700110434273917E-2</v>
      </c>
      <c r="U714" s="369">
        <v>0.68126461366350821</v>
      </c>
      <c r="V714" s="369">
        <v>7.1013409990320575E-2</v>
      </c>
      <c r="W714" s="369">
        <v>0.69616886795040545</v>
      </c>
      <c r="X714" s="369">
        <v>0.1490802578976218</v>
      </c>
      <c r="Y714" s="369">
        <v>1.130502677639295</v>
      </c>
      <c r="Z714" s="369">
        <v>0.28835957699149994</v>
      </c>
      <c r="AA714" s="369">
        <v>1.6391293184099043</v>
      </c>
      <c r="AB714" s="369">
        <v>4.9635227693667502E-2</v>
      </c>
      <c r="AC714" s="373">
        <v>-0.55023792290035178</v>
      </c>
      <c r="AD714" s="575">
        <v>43761784000183</v>
      </c>
      <c r="AE714" s="370" t="s">
        <v>2501</v>
      </c>
      <c r="AF714" s="370" t="s">
        <v>2326</v>
      </c>
      <c r="AG714" s="374" t="s">
        <v>1459</v>
      </c>
      <c r="AH714" s="374" t="s">
        <v>2318</v>
      </c>
      <c r="AI714" s="374">
        <v>100000</v>
      </c>
      <c r="AJ714" s="374">
        <v>500</v>
      </c>
      <c r="AK714" s="374">
        <v>100000</v>
      </c>
      <c r="AL714" s="369">
        <v>0.02</v>
      </c>
      <c r="AM714" s="369">
        <v>0.2</v>
      </c>
      <c r="AN714" s="369" t="s">
        <v>2335</v>
      </c>
      <c r="AO714" s="367" t="s">
        <v>1326</v>
      </c>
      <c r="AP714" s="370" t="s">
        <v>718</v>
      </c>
      <c r="AQ714" s="376" t="s">
        <v>661</v>
      </c>
      <c r="AR714" s="369">
        <v>5.3333333333333332E-3</v>
      </c>
      <c r="AS714" s="369">
        <v>5.3333333333333332E-3</v>
      </c>
      <c r="AT714" s="369"/>
      <c r="AX714" s="711"/>
      <c r="AY714" s="712"/>
      <c r="AZ714" s="712"/>
      <c r="BA714" s="712"/>
      <c r="BB714" s="713"/>
      <c r="BC714" s="712"/>
      <c r="BD714" s="712"/>
      <c r="BE714" s="712"/>
      <c r="BF714" s="712"/>
      <c r="BG714" s="713"/>
      <c r="BH714" s="713"/>
      <c r="BI714" s="714"/>
      <c r="BJ714" s="714"/>
      <c r="BK714" s="714"/>
      <c r="BL714" s="713"/>
      <c r="BM714" s="713"/>
      <c r="BN714" s="713"/>
      <c r="BO714" s="713"/>
      <c r="BP714" s="713"/>
      <c r="BQ714" s="713"/>
      <c r="BR714" s="713"/>
      <c r="BS714" s="713"/>
      <c r="BT714" s="716"/>
      <c r="BU714" s="717"/>
      <c r="BV714" s="715"/>
      <c r="BW714" s="718"/>
    </row>
    <row r="715" spans="2:75" ht="15.75" customHeight="1">
      <c r="B715" s="363" t="s">
        <v>1650</v>
      </c>
      <c r="C715" s="364">
        <v>34979876000143</v>
      </c>
      <c r="D715" s="365" t="s">
        <v>13</v>
      </c>
      <c r="E715" s="365" t="s">
        <v>616</v>
      </c>
      <c r="F715" s="365" t="s">
        <v>617</v>
      </c>
      <c r="G715" s="366" t="s">
        <v>34</v>
      </c>
      <c r="H715" s="366" t="s">
        <v>1339</v>
      </c>
      <c r="I715" s="366" t="s">
        <v>34</v>
      </c>
      <c r="J715" s="366" t="s">
        <v>608</v>
      </c>
      <c r="K715" s="367" t="s">
        <v>48</v>
      </c>
      <c r="L715" s="368"/>
      <c r="M715" s="368"/>
      <c r="N715" s="367">
        <v>536474</v>
      </c>
      <c r="O715" s="367" t="s">
        <v>1323</v>
      </c>
      <c r="P715" s="371">
        <v>43966</v>
      </c>
      <c r="Q715" s="372">
        <v>100928778.90000001</v>
      </c>
      <c r="R715" s="372">
        <v>114713752.58694442</v>
      </c>
      <c r="S715" s="367">
        <v>7</v>
      </c>
      <c r="T715" s="369">
        <v>4.8418643316860965E-2</v>
      </c>
      <c r="U715" s="369">
        <v>0.54460871288438606</v>
      </c>
      <c r="V715" s="369">
        <v>8.4910650507639351E-2</v>
      </c>
      <c r="W715" s="369">
        <v>0.77928519144296171</v>
      </c>
      <c r="X715" s="369">
        <v>0.20367604327307176</v>
      </c>
      <c r="Y715" s="369">
        <v>1.4322072557387484</v>
      </c>
      <c r="Z715" s="369" t="s">
        <v>1424</v>
      </c>
      <c r="AA715" s="369" t="s">
        <v>1424</v>
      </c>
      <c r="AB715" s="369">
        <v>3.8985298980494659E-2</v>
      </c>
      <c r="AC715" s="373">
        <v>-0.54320756682320437</v>
      </c>
      <c r="AD715" s="575">
        <v>0</v>
      </c>
      <c r="AE715" s="370" t="s">
        <v>2501</v>
      </c>
      <c r="AF715" s="370" t="s">
        <v>2317</v>
      </c>
      <c r="AG715" s="374" t="s">
        <v>1458</v>
      </c>
      <c r="AH715" s="374" t="s">
        <v>2327</v>
      </c>
      <c r="AI715" s="374">
        <v>0</v>
      </c>
      <c r="AJ715" s="374">
        <v>0</v>
      </c>
      <c r="AK715" s="374">
        <v>0</v>
      </c>
      <c r="AL715" s="369">
        <v>0.01</v>
      </c>
      <c r="AM715" s="369">
        <v>0.2</v>
      </c>
      <c r="AN715" s="369" t="s">
        <v>34</v>
      </c>
      <c r="AO715" s="367" t="s">
        <v>1323</v>
      </c>
      <c r="AP715" s="370" t="s">
        <v>13</v>
      </c>
      <c r="AQ715" s="376" t="s">
        <v>2385</v>
      </c>
      <c r="AR715" s="369" t="s">
        <v>34</v>
      </c>
      <c r="AS715" s="369" t="s">
        <v>34</v>
      </c>
      <c r="AT715" s="369"/>
      <c r="AW715" s="711"/>
      <c r="AX715" s="711"/>
      <c r="AY715" s="712"/>
      <c r="AZ715" s="712"/>
      <c r="BA715" s="712"/>
      <c r="BB715" s="713"/>
      <c r="BC715" s="712"/>
      <c r="BD715" s="712"/>
      <c r="BE715" s="712"/>
      <c r="BF715" s="712"/>
      <c r="BG715" s="713"/>
      <c r="BH715" s="713"/>
      <c r="BI715" s="714"/>
      <c r="BJ715" s="714"/>
      <c r="BK715" s="714"/>
      <c r="BL715" s="218"/>
      <c r="BM715" s="713"/>
      <c r="BN715" s="713"/>
      <c r="BO715" s="713"/>
      <c r="BP715" s="713"/>
      <c r="BQ715" s="713"/>
      <c r="BR715" s="713"/>
      <c r="BS715" s="713"/>
      <c r="BT715" s="716"/>
      <c r="BU715" s="717"/>
      <c r="BV715" s="715"/>
      <c r="BW715" s="718"/>
    </row>
    <row r="716" spans="2:75" ht="15.75" customHeight="1">
      <c r="B716" s="363" t="s">
        <v>253</v>
      </c>
      <c r="C716" s="364">
        <v>31923761000149</v>
      </c>
      <c r="D716" s="365" t="s">
        <v>13</v>
      </c>
      <c r="E716" s="365" t="s">
        <v>616</v>
      </c>
      <c r="F716" s="365" t="s">
        <v>610</v>
      </c>
      <c r="G716" s="366"/>
      <c r="H716" s="366" t="s">
        <v>1340</v>
      </c>
      <c r="I716" s="366" t="s">
        <v>34</v>
      </c>
      <c r="J716" s="366" t="s">
        <v>608</v>
      </c>
      <c r="K716" s="367" t="s">
        <v>48</v>
      </c>
      <c r="L716" s="368"/>
      <c r="M716" s="368" t="s">
        <v>34</v>
      </c>
      <c r="N716" s="367">
        <v>484032</v>
      </c>
      <c r="O716" s="367" t="s">
        <v>1323</v>
      </c>
      <c r="P716" s="371">
        <v>43467</v>
      </c>
      <c r="Q716" s="372">
        <v>47207298.670000002</v>
      </c>
      <c r="R716" s="372">
        <v>39355776.027460314</v>
      </c>
      <c r="S716" s="367">
        <v>11</v>
      </c>
      <c r="T716" s="369">
        <v>3.4510110392894422E-2</v>
      </c>
      <c r="U716" s="369">
        <v>0.44611893277950315</v>
      </c>
      <c r="V716" s="369">
        <v>0.12414345595700937</v>
      </c>
      <c r="W716" s="369">
        <v>1.2170209712337754</v>
      </c>
      <c r="X716" s="369">
        <v>0.1372573879948249</v>
      </c>
      <c r="Y716" s="369">
        <v>1.0408477074173381</v>
      </c>
      <c r="Z716" s="369">
        <v>0.21667591277490961</v>
      </c>
      <c r="AA716" s="369">
        <v>1.2316561320002581</v>
      </c>
      <c r="AB716" s="369">
        <v>7.8557925511239746E-2</v>
      </c>
      <c r="AC716" s="373">
        <v>0.29227955131829036</v>
      </c>
      <c r="AD716" s="575">
        <v>0</v>
      </c>
      <c r="AE716" s="370" t="s">
        <v>2501</v>
      </c>
      <c r="AF716" s="370" t="s">
        <v>2326</v>
      </c>
      <c r="AG716" s="374" t="s">
        <v>1459</v>
      </c>
      <c r="AH716" s="374" t="s">
        <v>2321</v>
      </c>
      <c r="AI716" s="374">
        <v>5000</v>
      </c>
      <c r="AJ716" s="374">
        <v>1000</v>
      </c>
      <c r="AK716" s="374">
        <v>5000</v>
      </c>
      <c r="AL716" s="369">
        <v>0.02</v>
      </c>
      <c r="AM716" s="369">
        <v>0.2</v>
      </c>
      <c r="AN716" s="369" t="s">
        <v>64</v>
      </c>
      <c r="AO716" s="367" t="s">
        <v>1326</v>
      </c>
      <c r="AP716" s="370" t="s">
        <v>13</v>
      </c>
      <c r="AQ716" s="376" t="s">
        <v>670</v>
      </c>
      <c r="AR716" s="369">
        <v>6.6666666666666662E-3</v>
      </c>
      <c r="AS716" s="369">
        <v>6.6666666666666662E-3</v>
      </c>
      <c r="AT716" s="369"/>
      <c r="AX716" s="711"/>
      <c r="AY716" s="712"/>
      <c r="AZ716" s="712"/>
      <c r="BA716" s="712"/>
      <c r="BB716" s="713"/>
      <c r="BC716" s="712"/>
      <c r="BD716" s="712"/>
      <c r="BE716" s="712"/>
      <c r="BF716" s="712"/>
      <c r="BG716" s="713"/>
      <c r="BH716" s="713"/>
      <c r="BI716" s="714"/>
      <c r="BJ716" s="714"/>
      <c r="BK716" s="714"/>
      <c r="BL716" s="713"/>
      <c r="BM716" s="713"/>
      <c r="BN716" s="713"/>
      <c r="BO716" s="713"/>
      <c r="BP716" s="713"/>
      <c r="BQ716" s="713"/>
      <c r="BR716" s="713"/>
      <c r="BS716" s="713"/>
      <c r="BT716" s="716"/>
      <c r="BU716" s="717"/>
      <c r="BV716" s="715"/>
      <c r="BW716" s="718"/>
    </row>
    <row r="717" spans="2:75" ht="15.75" customHeight="1">
      <c r="B717" s="363" t="s">
        <v>1029</v>
      </c>
      <c r="C717" s="364">
        <v>32754593000178</v>
      </c>
      <c r="D717" s="365" t="s">
        <v>13</v>
      </c>
      <c r="E717" s="365" t="s">
        <v>615</v>
      </c>
      <c r="F717" s="365" t="s">
        <v>619</v>
      </c>
      <c r="G717" s="366" t="s">
        <v>34</v>
      </c>
      <c r="H717" s="366" t="s">
        <v>1340</v>
      </c>
      <c r="I717" s="366" t="s">
        <v>34</v>
      </c>
      <c r="J717" s="366" t="s">
        <v>611</v>
      </c>
      <c r="K717" s="367" t="s">
        <v>48</v>
      </c>
      <c r="L717" s="368"/>
      <c r="M717" s="368" t="s">
        <v>34</v>
      </c>
      <c r="N717" s="367">
        <v>494429</v>
      </c>
      <c r="O717" s="367" t="s">
        <v>1323</v>
      </c>
      <c r="P717" s="371">
        <v>43585</v>
      </c>
      <c r="Q717" s="372">
        <v>755326.17</v>
      </c>
      <c r="R717" s="372">
        <v>809233.07436507905</v>
      </c>
      <c r="S717" s="367">
        <v>31</v>
      </c>
      <c r="T717" s="369">
        <v>0.18948019795087911</v>
      </c>
      <c r="U717" s="369">
        <v>2.4494475019152628</v>
      </c>
      <c r="V717" s="369">
        <v>0.16966865158158106</v>
      </c>
      <c r="W717" s="369">
        <v>1.6633201125579105</v>
      </c>
      <c r="X717" s="369">
        <v>0.2056667482960608</v>
      </c>
      <c r="Y717" s="369">
        <v>1.5596083138636205</v>
      </c>
      <c r="Z717" s="369">
        <v>0.26947665491834605</v>
      </c>
      <c r="AA717" s="369">
        <v>1.5317926677244009</v>
      </c>
      <c r="AB717" s="369">
        <v>7.0242582529867786E-2</v>
      </c>
      <c r="AC717" s="373">
        <v>0.88373740251397115</v>
      </c>
      <c r="AD717" s="575">
        <v>32318799000155</v>
      </c>
      <c r="AE717" s="370" t="s">
        <v>2331</v>
      </c>
      <c r="AF717" s="370" t="s">
        <v>2317</v>
      </c>
      <c r="AG717" s="374" t="s">
        <v>1458</v>
      </c>
      <c r="AH717" s="374" t="s">
        <v>2321</v>
      </c>
      <c r="AI717" s="374">
        <v>500</v>
      </c>
      <c r="AJ717" s="374">
        <v>500</v>
      </c>
      <c r="AK717" s="374">
        <v>0</v>
      </c>
      <c r="AL717" s="369">
        <v>0</v>
      </c>
      <c r="AM717" s="369" t="s">
        <v>34</v>
      </c>
      <c r="AN717" s="369" t="s">
        <v>34</v>
      </c>
      <c r="AO717" s="367" t="s">
        <v>1326</v>
      </c>
      <c r="AP717" s="370" t="s">
        <v>13</v>
      </c>
      <c r="AQ717" s="376" t="s">
        <v>666</v>
      </c>
      <c r="AR717" s="369">
        <v>3.8E-3</v>
      </c>
      <c r="AS717" s="369">
        <v>3.8E-3</v>
      </c>
      <c r="AT717" s="369"/>
      <c r="AX717" s="711"/>
      <c r="AY717" s="712"/>
      <c r="AZ717" s="712"/>
      <c r="BA717" s="712"/>
      <c r="BB717" s="713"/>
      <c r="BC717" s="712"/>
      <c r="BD717" s="712"/>
      <c r="BE717" s="712"/>
      <c r="BF717" s="712"/>
      <c r="BG717" s="713"/>
      <c r="BH717" s="713"/>
      <c r="BI717" s="714"/>
      <c r="BJ717" s="714"/>
      <c r="BK717" s="714"/>
      <c r="BL717" s="713"/>
      <c r="BM717" s="713"/>
      <c r="BN717" s="713"/>
      <c r="BO717" s="713"/>
      <c r="BP717" s="713"/>
      <c r="BQ717" s="713"/>
      <c r="BR717" s="713"/>
      <c r="BS717" s="713"/>
      <c r="BT717" s="716"/>
      <c r="BU717" s="717"/>
      <c r="BV717" s="715"/>
      <c r="BW717" s="718"/>
    </row>
    <row r="718" spans="2:75" ht="15.75" customHeight="1">
      <c r="B718" s="363" t="s">
        <v>254</v>
      </c>
      <c r="C718" s="364">
        <v>28558421000151</v>
      </c>
      <c r="D718" s="365" t="s">
        <v>13</v>
      </c>
      <c r="E718" s="365" t="s">
        <v>616</v>
      </c>
      <c r="F718" s="365" t="s">
        <v>619</v>
      </c>
      <c r="G718" s="366" t="s">
        <v>34</v>
      </c>
      <c r="H718" s="366" t="s">
        <v>867</v>
      </c>
      <c r="I718" s="366" t="s">
        <v>34</v>
      </c>
      <c r="J718" s="366" t="s">
        <v>611</v>
      </c>
      <c r="K718" s="367" t="s">
        <v>48</v>
      </c>
      <c r="L718" s="368" t="s">
        <v>717</v>
      </c>
      <c r="M718" s="368" t="s">
        <v>34</v>
      </c>
      <c r="N718" s="367">
        <v>452750</v>
      </c>
      <c r="O718" s="367" t="s">
        <v>1323</v>
      </c>
      <c r="P718" s="371">
        <v>43046</v>
      </c>
      <c r="Q718" s="372">
        <v>46255540.969999999</v>
      </c>
      <c r="R718" s="372">
        <v>28344445.303928573</v>
      </c>
      <c r="S718" s="367">
        <v>31</v>
      </c>
      <c r="T718" s="369">
        <v>0.21553637273549286</v>
      </c>
      <c r="U718" s="369">
        <v>2.7862807590358045</v>
      </c>
      <c r="V718" s="369">
        <v>0.29695507160657719</v>
      </c>
      <c r="W718" s="369">
        <v>2.9111526408978352</v>
      </c>
      <c r="X718" s="369">
        <v>0.37821993677668075</v>
      </c>
      <c r="Y718" s="369">
        <v>2.8681104882192678</v>
      </c>
      <c r="Z718" s="369">
        <v>0.42153506888747483</v>
      </c>
      <c r="AA718" s="369">
        <v>2.3961419882779409</v>
      </c>
      <c r="AB718" s="369">
        <v>5.4920380560658046E-2</v>
      </c>
      <c r="AC718" s="373">
        <v>2.9953216635933537</v>
      </c>
      <c r="AD718" s="575">
        <v>0</v>
      </c>
      <c r="AE718" s="370" t="s">
        <v>2502</v>
      </c>
      <c r="AF718" s="370" t="s">
        <v>2323</v>
      </c>
      <c r="AG718" s="374" t="s">
        <v>721</v>
      </c>
      <c r="AH718" s="374" t="s">
        <v>2318</v>
      </c>
      <c r="AI718" s="374">
        <v>50000</v>
      </c>
      <c r="AJ718" s="374">
        <v>10000</v>
      </c>
      <c r="AK718" s="374">
        <v>20000</v>
      </c>
      <c r="AL718" s="369">
        <v>0.02</v>
      </c>
      <c r="AM718" s="369">
        <v>0.2</v>
      </c>
      <c r="AN718" s="369" t="s">
        <v>64</v>
      </c>
      <c r="AO718" s="367" t="s">
        <v>1326</v>
      </c>
      <c r="AP718" s="370" t="s">
        <v>13</v>
      </c>
      <c r="AQ718" s="376" t="s">
        <v>666</v>
      </c>
      <c r="AR718" s="369">
        <v>4.0000000000000001E-3</v>
      </c>
      <c r="AS718" s="369">
        <v>4.0000000000000001E-3</v>
      </c>
      <c r="AT718" s="369"/>
      <c r="AX718" s="711"/>
      <c r="AY718" s="712"/>
      <c r="AZ718" s="712"/>
      <c r="BA718" s="712"/>
      <c r="BB718" s="713"/>
      <c r="BC718" s="712"/>
      <c r="BD718" s="712"/>
      <c r="BE718" s="712"/>
      <c r="BF718" s="712"/>
      <c r="BG718" s="713"/>
      <c r="BH718" s="713"/>
      <c r="BI718" s="714"/>
      <c r="BJ718" s="714"/>
      <c r="BK718" s="714"/>
      <c r="BL718" s="713"/>
      <c r="BM718" s="713"/>
      <c r="BN718" s="713"/>
      <c r="BO718" s="713"/>
      <c r="BP718" s="713"/>
      <c r="BQ718" s="713"/>
      <c r="BR718" s="713"/>
      <c r="BS718" s="713"/>
      <c r="BT718" s="716"/>
      <c r="BU718" s="717"/>
      <c r="BV718" s="715"/>
      <c r="BW718" s="718"/>
    </row>
    <row r="719" spans="2:75" ht="15.75" customHeight="1">
      <c r="B719" s="363" t="s">
        <v>255</v>
      </c>
      <c r="C719" s="364">
        <v>36521802000194</v>
      </c>
      <c r="D719" s="365" t="s">
        <v>13</v>
      </c>
      <c r="E719" s="365" t="s">
        <v>616</v>
      </c>
      <c r="F719" s="365" t="s">
        <v>610</v>
      </c>
      <c r="G719" s="366" t="s">
        <v>34</v>
      </c>
      <c r="H719" s="366" t="s">
        <v>1340</v>
      </c>
      <c r="I719" s="366" t="s">
        <v>34</v>
      </c>
      <c r="J719" s="366"/>
      <c r="K719" s="367" t="s">
        <v>48</v>
      </c>
      <c r="L719" s="368"/>
      <c r="M719" s="368" t="s">
        <v>34</v>
      </c>
      <c r="N719" s="367">
        <v>539457</v>
      </c>
      <c r="O719" s="367" t="s">
        <v>1323</v>
      </c>
      <c r="P719" s="371">
        <v>43980</v>
      </c>
      <c r="Q719" s="372">
        <v>8438436.1899999995</v>
      </c>
      <c r="R719" s="372">
        <v>5741659.0566269848</v>
      </c>
      <c r="S719" s="367">
        <v>31</v>
      </c>
      <c r="T719" s="369">
        <v>0.25925545394651794</v>
      </c>
      <c r="U719" s="369">
        <v>3.3514458550008048</v>
      </c>
      <c r="V719" s="369">
        <v>0.19224861906932178</v>
      </c>
      <c r="W719" s="369">
        <v>1.884679295371974</v>
      </c>
      <c r="X719" s="369">
        <v>0.18190708962337276</v>
      </c>
      <c r="Y719" s="369">
        <v>1.3794345059559672</v>
      </c>
      <c r="Z719" s="369" t="s">
        <v>1424</v>
      </c>
      <c r="AA719" s="369" t="s">
        <v>1424</v>
      </c>
      <c r="AB719" s="369">
        <v>0.10666567426682524</v>
      </c>
      <c r="AC719" s="373">
        <v>0.79105947699474599</v>
      </c>
      <c r="AD719" s="575">
        <v>36521795000120</v>
      </c>
      <c r="AE719" s="370" t="s">
        <v>2502</v>
      </c>
      <c r="AF719" s="370" t="s">
        <v>2323</v>
      </c>
      <c r="AG719" s="374" t="s">
        <v>721</v>
      </c>
      <c r="AH719" s="374" t="s">
        <v>2318</v>
      </c>
      <c r="AI719" s="374">
        <v>50000</v>
      </c>
      <c r="AJ719" s="374">
        <v>10000</v>
      </c>
      <c r="AK719" s="374">
        <v>20000</v>
      </c>
      <c r="AL719" s="369">
        <v>1.4999999999999999E-2</v>
      </c>
      <c r="AM719" s="369">
        <v>0.2</v>
      </c>
      <c r="AN719" s="369" t="s">
        <v>64</v>
      </c>
      <c r="AO719" s="367" t="s">
        <v>1326</v>
      </c>
      <c r="AP719" s="370" t="s">
        <v>13</v>
      </c>
      <c r="AQ719" s="376" t="s">
        <v>666</v>
      </c>
      <c r="AR719" s="369">
        <v>4.0000000000000001E-3</v>
      </c>
      <c r="AS719" s="369">
        <v>4.0000000000000001E-3</v>
      </c>
      <c r="AT719" s="369"/>
      <c r="AX719" s="711"/>
      <c r="AY719" s="712"/>
      <c r="AZ719" s="712"/>
      <c r="BA719" s="712"/>
      <c r="BB719" s="713"/>
      <c r="BC719" s="712"/>
      <c r="BD719" s="712"/>
      <c r="BE719" s="712"/>
      <c r="BF719" s="712"/>
      <c r="BG719" s="713"/>
      <c r="BH719" s="713"/>
      <c r="BI719" s="714"/>
      <c r="BJ719" s="714"/>
      <c r="BK719" s="714"/>
      <c r="BL719" s="713"/>
      <c r="BM719" s="713"/>
      <c r="BN719" s="713"/>
      <c r="BO719" s="713"/>
      <c r="BP719" s="713"/>
      <c r="BQ719" s="713"/>
      <c r="BR719" s="713"/>
      <c r="BS719" s="713"/>
      <c r="BT719" s="716"/>
      <c r="BU719" s="717"/>
      <c r="BV719" s="715"/>
      <c r="BW719" s="718"/>
    </row>
    <row r="720" spans="2:75" ht="15.75" customHeight="1">
      <c r="B720" s="363" t="s">
        <v>256</v>
      </c>
      <c r="C720" s="364">
        <v>29726133000121</v>
      </c>
      <c r="D720" s="365" t="s">
        <v>13</v>
      </c>
      <c r="E720" s="365" t="s">
        <v>615</v>
      </c>
      <c r="F720" s="365" t="s">
        <v>619</v>
      </c>
      <c r="G720" s="366" t="s">
        <v>34</v>
      </c>
      <c r="H720" s="366" t="s">
        <v>867</v>
      </c>
      <c r="I720" s="366" t="s">
        <v>34</v>
      </c>
      <c r="J720" s="366" t="s">
        <v>611</v>
      </c>
      <c r="K720" s="367" t="s">
        <v>48</v>
      </c>
      <c r="L720" s="368" t="s">
        <v>717</v>
      </c>
      <c r="M720" s="368" t="s">
        <v>34</v>
      </c>
      <c r="N720" s="367">
        <v>465501</v>
      </c>
      <c r="O720" s="367" t="s">
        <v>1323</v>
      </c>
      <c r="P720" s="371">
        <v>43236</v>
      </c>
      <c r="Q720" s="372">
        <v>2342853462.77</v>
      </c>
      <c r="R720" s="372">
        <v>1738077384.6755545</v>
      </c>
      <c r="S720" s="367">
        <v>31</v>
      </c>
      <c r="T720" s="369">
        <v>0.16028525173603114</v>
      </c>
      <c r="U720" s="369">
        <v>2.0720387338863815</v>
      </c>
      <c r="V720" s="369">
        <v>0.23442702828583206</v>
      </c>
      <c r="W720" s="369">
        <v>2.2981687391292764</v>
      </c>
      <c r="X720" s="369">
        <v>0.40957397410747709</v>
      </c>
      <c r="Y720" s="369">
        <v>3.1058738490903597</v>
      </c>
      <c r="Z720" s="369">
        <v>0.60226310000038152</v>
      </c>
      <c r="AA720" s="369">
        <v>3.4234587070300804</v>
      </c>
      <c r="AB720" s="369">
        <v>5.2054524826844618E-2</v>
      </c>
      <c r="AC720" s="373">
        <v>2.2071467056216321</v>
      </c>
      <c r="AD720" s="575">
        <v>29726117000139</v>
      </c>
      <c r="AE720" s="370" t="s">
        <v>2502</v>
      </c>
      <c r="AF720" s="370" t="s">
        <v>2323</v>
      </c>
      <c r="AG720" s="374" t="s">
        <v>721</v>
      </c>
      <c r="AH720" s="374" t="s">
        <v>2321</v>
      </c>
      <c r="AI720" s="374">
        <v>50000</v>
      </c>
      <c r="AJ720" s="374">
        <v>10000</v>
      </c>
      <c r="AK720" s="374">
        <v>20000</v>
      </c>
      <c r="AL720" s="369">
        <v>0.02</v>
      </c>
      <c r="AM720" s="369">
        <v>0.2</v>
      </c>
      <c r="AN720" s="369" t="s">
        <v>64</v>
      </c>
      <c r="AO720" s="367" t="s">
        <v>1326</v>
      </c>
      <c r="AP720" s="370" t="s">
        <v>13</v>
      </c>
      <c r="AQ720" s="376" t="s">
        <v>666</v>
      </c>
      <c r="AR720" s="369">
        <v>4.0000000000000001E-3</v>
      </c>
      <c r="AS720" s="369">
        <v>4.0000000000000001E-3</v>
      </c>
      <c r="AT720" s="369"/>
      <c r="AX720" s="711"/>
      <c r="AY720" s="712"/>
      <c r="AZ720" s="712"/>
      <c r="BA720" s="712"/>
      <c r="BB720" s="713"/>
      <c r="BC720" s="712"/>
      <c r="BD720" s="712"/>
      <c r="BE720" s="712"/>
      <c r="BF720" s="712"/>
      <c r="BG720" s="713"/>
      <c r="BH720" s="713"/>
      <c r="BI720" s="714"/>
      <c r="BJ720" s="714"/>
      <c r="BK720" s="714"/>
      <c r="BL720" s="713"/>
      <c r="BM720" s="713"/>
      <c r="BN720" s="713"/>
      <c r="BO720" s="713"/>
      <c r="BP720" s="713"/>
      <c r="BQ720" s="713"/>
      <c r="BR720" s="713"/>
      <c r="BS720" s="713"/>
      <c r="BT720" s="716"/>
      <c r="BU720" s="717"/>
      <c r="BV720" s="715"/>
      <c r="BW720" s="718"/>
    </row>
    <row r="721" spans="2:75" ht="15.75" customHeight="1">
      <c r="B721" s="363" t="s">
        <v>1651</v>
      </c>
      <c r="C721" s="364">
        <v>41498482000139</v>
      </c>
      <c r="D721" s="365" t="s">
        <v>13</v>
      </c>
      <c r="E721" s="365" t="s">
        <v>615</v>
      </c>
      <c r="F721" s="365" t="s">
        <v>619</v>
      </c>
      <c r="G721" s="366" t="s">
        <v>34</v>
      </c>
      <c r="H721" s="366" t="s">
        <v>1340</v>
      </c>
      <c r="I721" s="366" t="s">
        <v>34</v>
      </c>
      <c r="J721" s="366" t="s">
        <v>611</v>
      </c>
      <c r="K721" s="367" t="s">
        <v>48</v>
      </c>
      <c r="L721" s="368"/>
      <c r="M721" s="368"/>
      <c r="N721" s="367">
        <v>622125</v>
      </c>
      <c r="O721" s="367" t="s">
        <v>1323</v>
      </c>
      <c r="P721" s="371">
        <v>44509</v>
      </c>
      <c r="Q721" s="372">
        <v>283315366.29000002</v>
      </c>
      <c r="R721" s="372" t="s">
        <v>1424</v>
      </c>
      <c r="S721" s="367">
        <v>9</v>
      </c>
      <c r="T721" s="369">
        <v>0.19067061195254964</v>
      </c>
      <c r="U721" s="369">
        <v>2.144646554443947</v>
      </c>
      <c r="V721" s="369" t="s">
        <v>1424</v>
      </c>
      <c r="W721" s="369" t="s">
        <v>1424</v>
      </c>
      <c r="X721" s="369" t="s">
        <v>1424</v>
      </c>
      <c r="Y721" s="369" t="s">
        <v>1424</v>
      </c>
      <c r="Z721" s="369" t="s">
        <v>1424</v>
      </c>
      <c r="AA721" s="369" t="s">
        <v>1424</v>
      </c>
      <c r="AB721" s="369" t="s">
        <v>1424</v>
      </c>
      <c r="AC721" s="373" t="s">
        <v>1424</v>
      </c>
      <c r="AD721" s="575">
        <v>41575707000103</v>
      </c>
      <c r="AE721" s="370" t="s">
        <v>2502</v>
      </c>
      <c r="AF721" s="370" t="s">
        <v>2320</v>
      </c>
      <c r="AG721" s="374" t="s">
        <v>59</v>
      </c>
      <c r="AH721" s="374" t="s">
        <v>2327</v>
      </c>
      <c r="AI721" s="374">
        <v>1</v>
      </c>
      <c r="AJ721" s="374" t="s">
        <v>1436</v>
      </c>
      <c r="AK721" s="374" t="s">
        <v>1436</v>
      </c>
      <c r="AL721" s="369">
        <v>7.4999999999999997E-3</v>
      </c>
      <c r="AM721" s="369" t="s">
        <v>34</v>
      </c>
      <c r="AN721" s="369" t="s">
        <v>64</v>
      </c>
      <c r="AO721" s="367" t="s">
        <v>1323</v>
      </c>
      <c r="AP721" s="370" t="s">
        <v>13</v>
      </c>
      <c r="AQ721" s="376" t="s">
        <v>2385</v>
      </c>
      <c r="AR721" s="369" t="s">
        <v>34</v>
      </c>
      <c r="AS721" s="369" t="s">
        <v>34</v>
      </c>
      <c r="AT721" s="369"/>
      <c r="AX721" s="711"/>
      <c r="AY721" s="712"/>
      <c r="AZ721" s="712"/>
      <c r="BA721" s="712"/>
      <c r="BB721" s="713"/>
      <c r="BC721" s="712"/>
      <c r="BD721" s="712"/>
      <c r="BE721" s="712"/>
      <c r="BF721" s="712"/>
      <c r="BG721" s="713"/>
      <c r="BH721" s="713"/>
      <c r="BI721" s="714"/>
      <c r="BJ721" s="714"/>
      <c r="BK721" s="714"/>
      <c r="BL721" s="713"/>
      <c r="BM721" s="713"/>
      <c r="BN721" s="713"/>
      <c r="BO721" s="713"/>
      <c r="BP721" s="713"/>
      <c r="BQ721" s="713"/>
      <c r="BR721" s="713"/>
      <c r="BS721" s="713"/>
      <c r="BT721" s="716"/>
      <c r="BU721" s="717"/>
      <c r="BV721" s="715"/>
      <c r="BW721" s="718"/>
    </row>
    <row r="722" spans="2:75" ht="15.75" customHeight="1">
      <c r="B722" s="363" t="s">
        <v>1030</v>
      </c>
      <c r="C722" s="364">
        <v>17429959000140</v>
      </c>
      <c r="D722" s="365" t="s">
        <v>13</v>
      </c>
      <c r="E722" s="365" t="s">
        <v>615</v>
      </c>
      <c r="F722" s="365" t="s">
        <v>619</v>
      </c>
      <c r="G722" s="366" t="s">
        <v>34</v>
      </c>
      <c r="H722" s="366" t="s">
        <v>1339</v>
      </c>
      <c r="I722" s="366" t="s">
        <v>34</v>
      </c>
      <c r="J722" s="366" t="s">
        <v>611</v>
      </c>
      <c r="K722" s="367" t="s">
        <v>48</v>
      </c>
      <c r="L722" s="368" t="s">
        <v>1341</v>
      </c>
      <c r="M722" s="368" t="s">
        <v>34</v>
      </c>
      <c r="N722" s="367">
        <v>329118</v>
      </c>
      <c r="O722" s="367" t="s">
        <v>1326</v>
      </c>
      <c r="P722" s="371">
        <v>41332</v>
      </c>
      <c r="Q722" s="372">
        <v>87656429.439999998</v>
      </c>
      <c r="R722" s="372">
        <v>92912135.248412654</v>
      </c>
      <c r="S722" s="367">
        <v>31</v>
      </c>
      <c r="T722" s="369">
        <v>0.11764274862699198</v>
      </c>
      <c r="U722" s="369">
        <v>1.5207907731737398</v>
      </c>
      <c r="V722" s="369">
        <v>0.15547533717782858</v>
      </c>
      <c r="W722" s="369">
        <v>1.5241781727148391</v>
      </c>
      <c r="X722" s="369">
        <v>0.25215376200098016</v>
      </c>
      <c r="Y722" s="369">
        <v>1.9121277836444968</v>
      </c>
      <c r="Z722" s="369">
        <v>0.27538457028682162</v>
      </c>
      <c r="AA722" s="369">
        <v>1.5653751739556341</v>
      </c>
      <c r="AB722" s="369">
        <v>4.1619392075538532E-2</v>
      </c>
      <c r="AC722" s="373">
        <v>1.1596367188600887</v>
      </c>
      <c r="AD722" s="575">
        <v>0</v>
      </c>
      <c r="AE722" s="370" t="s">
        <v>2331</v>
      </c>
      <c r="AF722" s="370" t="s">
        <v>2317</v>
      </c>
      <c r="AG722" s="374" t="s">
        <v>1458</v>
      </c>
      <c r="AH722" s="374" t="s">
        <v>2321</v>
      </c>
      <c r="AI722" s="374">
        <v>10000</v>
      </c>
      <c r="AJ722" s="374">
        <v>10000</v>
      </c>
      <c r="AK722" s="374">
        <v>10000</v>
      </c>
      <c r="AL722" s="369">
        <v>0</v>
      </c>
      <c r="AM722" s="369" t="s">
        <v>34</v>
      </c>
      <c r="AN722" s="369" t="s">
        <v>2335</v>
      </c>
      <c r="AO722" s="367" t="s">
        <v>1326</v>
      </c>
      <c r="AP722" s="370" t="s">
        <v>13</v>
      </c>
      <c r="AQ722" s="376" t="s">
        <v>670</v>
      </c>
      <c r="AR722" s="369">
        <v>4.0000000000000001E-3</v>
      </c>
      <c r="AS722" s="369">
        <v>4.0000000000000001E-3</v>
      </c>
      <c r="AT722" s="369"/>
      <c r="AX722" s="711"/>
      <c r="AY722" s="712"/>
      <c r="AZ722" s="712"/>
      <c r="BA722" s="712"/>
      <c r="BB722" s="713"/>
      <c r="BC722" s="712"/>
      <c r="BD722" s="712"/>
      <c r="BE722" s="712"/>
      <c r="BF722" s="712"/>
      <c r="BG722" s="713"/>
      <c r="BH722" s="713"/>
      <c r="BI722" s="714"/>
      <c r="BJ722" s="714"/>
      <c r="BK722" s="714"/>
      <c r="BL722" s="713"/>
      <c r="BM722" s="713"/>
      <c r="BN722" s="713"/>
      <c r="BO722" s="713"/>
      <c r="BP722" s="713"/>
      <c r="BQ722" s="713"/>
      <c r="BR722" s="713"/>
      <c r="BS722" s="713"/>
      <c r="BT722" s="716"/>
      <c r="BU722" s="717"/>
      <c r="BV722" s="715"/>
      <c r="BW722" s="718"/>
    </row>
    <row r="723" spans="2:75" ht="15.75" customHeight="1">
      <c r="B723" s="363" t="s">
        <v>1031</v>
      </c>
      <c r="C723" s="364">
        <v>29726019000100</v>
      </c>
      <c r="D723" s="365" t="s">
        <v>13</v>
      </c>
      <c r="E723" s="365" t="s">
        <v>615</v>
      </c>
      <c r="F723" s="365" t="s">
        <v>619</v>
      </c>
      <c r="G723" s="366" t="s">
        <v>34</v>
      </c>
      <c r="H723" s="366" t="s">
        <v>1339</v>
      </c>
      <c r="I723" s="366" t="s">
        <v>34</v>
      </c>
      <c r="J723" s="366" t="s">
        <v>611</v>
      </c>
      <c r="K723" s="367" t="s">
        <v>48</v>
      </c>
      <c r="L723" s="368"/>
      <c r="M723" s="368" t="s">
        <v>34</v>
      </c>
      <c r="N723" s="367">
        <v>464661</v>
      </c>
      <c r="O723" s="367" t="s">
        <v>1326</v>
      </c>
      <c r="P723" s="371">
        <v>43228</v>
      </c>
      <c r="Q723" s="372">
        <v>95495404.689999998</v>
      </c>
      <c r="R723" s="372">
        <v>101288513.17035715</v>
      </c>
      <c r="S723" s="367">
        <v>31</v>
      </c>
      <c r="T723" s="369">
        <v>0.11801480235776785</v>
      </c>
      <c r="U723" s="369">
        <v>1.5256003843694355</v>
      </c>
      <c r="V723" s="369">
        <v>0.15613689127623487</v>
      </c>
      <c r="W723" s="369">
        <v>1.5306636149410078</v>
      </c>
      <c r="X723" s="369">
        <v>0.25583118654725823</v>
      </c>
      <c r="Y723" s="369">
        <v>1.9400143620218886</v>
      </c>
      <c r="Z723" s="369">
        <v>0.27620260335531155</v>
      </c>
      <c r="AA723" s="369">
        <v>1.5700251391136499</v>
      </c>
      <c r="AB723" s="369">
        <v>4.2378661749779604E-2</v>
      </c>
      <c r="AC723" s="373">
        <v>1.1531200897855551</v>
      </c>
      <c r="AD723" s="575">
        <v>0</v>
      </c>
      <c r="AE723" s="370" t="s">
        <v>2502</v>
      </c>
      <c r="AF723" s="370" t="s">
        <v>2323</v>
      </c>
      <c r="AG723" s="374" t="s">
        <v>721</v>
      </c>
      <c r="AH723" s="374" t="s">
        <v>2321</v>
      </c>
      <c r="AI723" s="374">
        <v>50000</v>
      </c>
      <c r="AJ723" s="374">
        <v>10000</v>
      </c>
      <c r="AK723" s="374">
        <v>20000</v>
      </c>
      <c r="AL723" s="369">
        <v>0.02</v>
      </c>
      <c r="AM723" s="369">
        <v>0.2</v>
      </c>
      <c r="AN723" s="369" t="s">
        <v>2330</v>
      </c>
      <c r="AO723" s="367" t="s">
        <v>1326</v>
      </c>
      <c r="AP723" s="370" t="s">
        <v>13</v>
      </c>
      <c r="AQ723" s="376" t="s">
        <v>666</v>
      </c>
      <c r="AR723" s="369">
        <v>4.0000000000000001E-3</v>
      </c>
      <c r="AS723" s="369">
        <v>4.0000000000000001E-3</v>
      </c>
      <c r="AT723" s="369"/>
      <c r="AX723" s="711"/>
      <c r="AY723" s="712"/>
      <c r="AZ723" s="712"/>
      <c r="BA723" s="712"/>
      <c r="BB723" s="713"/>
      <c r="BC723" s="712"/>
      <c r="BD723" s="712"/>
      <c r="BE723" s="712"/>
      <c r="BF723" s="712"/>
      <c r="BG723" s="713"/>
      <c r="BH723" s="713"/>
      <c r="BI723" s="714"/>
      <c r="BJ723" s="714"/>
      <c r="BK723" s="714"/>
      <c r="BL723" s="713"/>
      <c r="BM723" s="713"/>
      <c r="BN723" s="713"/>
      <c r="BO723" s="713"/>
      <c r="BP723" s="713"/>
      <c r="BQ723" s="713"/>
      <c r="BR723" s="713"/>
      <c r="BS723" s="713"/>
      <c r="BT723" s="716"/>
      <c r="BU723" s="717"/>
      <c r="BV723" s="715"/>
      <c r="BW723" s="718"/>
    </row>
    <row r="724" spans="2:75" ht="15.75" customHeight="1">
      <c r="B724" s="363" t="s">
        <v>257</v>
      </c>
      <c r="C724" s="364">
        <v>12105940000124</v>
      </c>
      <c r="D724" s="365" t="s">
        <v>13</v>
      </c>
      <c r="E724" s="365" t="s">
        <v>615</v>
      </c>
      <c r="F724" s="365" t="s">
        <v>619</v>
      </c>
      <c r="G724" s="366" t="s">
        <v>34</v>
      </c>
      <c r="H724" s="366" t="s">
        <v>1339</v>
      </c>
      <c r="I724" s="366" t="s">
        <v>34</v>
      </c>
      <c r="J724" s="366" t="s">
        <v>611</v>
      </c>
      <c r="K724" s="367" t="s">
        <v>48</v>
      </c>
      <c r="L724" s="368"/>
      <c r="M724" s="368" t="s">
        <v>34</v>
      </c>
      <c r="N724" s="367">
        <v>256579</v>
      </c>
      <c r="O724" s="367" t="s">
        <v>1326</v>
      </c>
      <c r="P724" s="371">
        <v>40435</v>
      </c>
      <c r="Q724" s="372">
        <v>538554750.89999998</v>
      </c>
      <c r="R724" s="372">
        <v>619628387.82436478</v>
      </c>
      <c r="S724" s="367">
        <v>31</v>
      </c>
      <c r="T724" s="369">
        <v>0.11909943222737751</v>
      </c>
      <c r="U724" s="369">
        <v>1.5396216063934214</v>
      </c>
      <c r="V724" s="369">
        <v>0.15742675492756986</v>
      </c>
      <c r="W724" s="369">
        <v>1.5433085916867049</v>
      </c>
      <c r="X724" s="369">
        <v>0.25706236964646179</v>
      </c>
      <c r="Y724" s="369">
        <v>1.9493506471205482</v>
      </c>
      <c r="Z724" s="369">
        <v>0.27842040372793186</v>
      </c>
      <c r="AA724" s="369">
        <v>1.582631835416473</v>
      </c>
      <c r="AB724" s="369">
        <v>4.252207950218849E-2</v>
      </c>
      <c r="AC724" s="373">
        <v>1.1756110364232297</v>
      </c>
      <c r="AD724" s="575">
        <v>0</v>
      </c>
      <c r="AE724" s="370" t="s">
        <v>2502</v>
      </c>
      <c r="AF724" s="370" t="s">
        <v>2323</v>
      </c>
      <c r="AG724" s="374" t="s">
        <v>721</v>
      </c>
      <c r="AH724" s="374" t="s">
        <v>2321</v>
      </c>
      <c r="AI724" s="374">
        <v>50000</v>
      </c>
      <c r="AJ724" s="374">
        <v>10000</v>
      </c>
      <c r="AK724" s="374">
        <v>20000</v>
      </c>
      <c r="AL724" s="369">
        <v>0.02</v>
      </c>
      <c r="AM724" s="369">
        <v>0.2</v>
      </c>
      <c r="AN724" s="369" t="s">
        <v>64</v>
      </c>
      <c r="AO724" s="367" t="s">
        <v>1326</v>
      </c>
      <c r="AP724" s="370" t="s">
        <v>13</v>
      </c>
      <c r="AQ724" s="376" t="s">
        <v>670</v>
      </c>
      <c r="AR724" s="369">
        <v>4.0000000000000001E-3</v>
      </c>
      <c r="AS724" s="369">
        <v>4.0000000000000001E-3</v>
      </c>
      <c r="AT724" s="369"/>
      <c r="AX724" s="711"/>
      <c r="AY724" s="712"/>
      <c r="AZ724" s="712"/>
      <c r="BA724" s="712"/>
      <c r="BB724" s="713"/>
      <c r="BC724" s="712"/>
      <c r="BD724" s="712"/>
      <c r="BE724" s="712"/>
      <c r="BF724" s="712"/>
      <c r="BG724" s="713"/>
      <c r="BH724" s="713"/>
      <c r="BI724" s="714"/>
      <c r="BJ724" s="714"/>
      <c r="BK724" s="714"/>
      <c r="BL724" s="713"/>
      <c r="BM724" s="713"/>
      <c r="BN724" s="713"/>
      <c r="BO724" s="713"/>
      <c r="BP724" s="713"/>
      <c r="BQ724" s="713"/>
      <c r="BR724" s="713"/>
      <c r="BS724" s="713"/>
      <c r="BT724" s="716"/>
      <c r="BU724" s="717"/>
      <c r="BV724" s="715"/>
      <c r="BW724" s="718"/>
    </row>
    <row r="725" spans="2:75" ht="15.75" customHeight="1">
      <c r="B725" s="363" t="s">
        <v>1032</v>
      </c>
      <c r="C725" s="364">
        <v>28747685000153</v>
      </c>
      <c r="D725" s="365" t="s">
        <v>14</v>
      </c>
      <c r="E725" s="365" t="s">
        <v>607</v>
      </c>
      <c r="F725" s="365"/>
      <c r="G725" s="366"/>
      <c r="H725" s="366" t="s">
        <v>34</v>
      </c>
      <c r="I725" s="366" t="s">
        <v>34</v>
      </c>
      <c r="J725" s="366" t="s">
        <v>608</v>
      </c>
      <c r="K725" s="367" t="s">
        <v>48</v>
      </c>
      <c r="L725" s="368"/>
      <c r="M725" s="368" t="s">
        <v>34</v>
      </c>
      <c r="N725" s="367">
        <v>452637</v>
      </c>
      <c r="O725" s="367" t="s">
        <v>1323</v>
      </c>
      <c r="P725" s="371">
        <v>43045</v>
      </c>
      <c r="Q725" s="372">
        <v>209011885.75999999</v>
      </c>
      <c r="R725" s="372">
        <v>282773213.15853161</v>
      </c>
      <c r="S725" s="367">
        <v>32</v>
      </c>
      <c r="T725" s="369">
        <v>-5.3700310328465672E-2</v>
      </c>
      <c r="U725" s="369">
        <v>-0.69419439291610863</v>
      </c>
      <c r="V725" s="369">
        <v>-0.11738000586178088</v>
      </c>
      <c r="W725" s="369">
        <v>-1.15071654511375</v>
      </c>
      <c r="X725" s="369">
        <v>2.9895884181625698E-2</v>
      </c>
      <c r="Y725" s="369">
        <v>0.22670592065202783</v>
      </c>
      <c r="Z725" s="369">
        <v>3.5871433245764361E-2</v>
      </c>
      <c r="AA725" s="369">
        <v>0.20390485566653926</v>
      </c>
      <c r="AB725" s="369">
        <v>0.22621942878995935</v>
      </c>
      <c r="AC725" s="373">
        <v>-0.86850141679555948</v>
      </c>
      <c r="AD725" s="575">
        <v>28747676000162</v>
      </c>
      <c r="AE725" s="370" t="s">
        <v>2502</v>
      </c>
      <c r="AF725" s="370" t="s">
        <v>2323</v>
      </c>
      <c r="AG725" s="374" t="s">
        <v>721</v>
      </c>
      <c r="AH725" s="374" t="s">
        <v>2318</v>
      </c>
      <c r="AI725" s="374">
        <v>50000</v>
      </c>
      <c r="AJ725" s="374">
        <v>10000</v>
      </c>
      <c r="AK725" s="374">
        <v>20000</v>
      </c>
      <c r="AL725" s="369">
        <v>0.02</v>
      </c>
      <c r="AM725" s="369">
        <v>0.2</v>
      </c>
      <c r="AN725" s="369" t="s">
        <v>668</v>
      </c>
      <c r="AO725" s="367" t="s">
        <v>1326</v>
      </c>
      <c r="AP725" s="370" t="s">
        <v>718</v>
      </c>
      <c r="AQ725" s="376" t="s">
        <v>661</v>
      </c>
      <c r="AR725" s="369">
        <v>4.0000000000000001E-3</v>
      </c>
      <c r="AS725" s="369">
        <v>4.0000000000000001E-3</v>
      </c>
      <c r="AT725" s="369"/>
      <c r="AX725" s="711"/>
      <c r="AY725" s="712"/>
      <c r="AZ725" s="712"/>
      <c r="BA725" s="712"/>
      <c r="BB725" s="713"/>
      <c r="BC725" s="712"/>
      <c r="BD725" s="712"/>
      <c r="BE725" s="712"/>
      <c r="BF725" s="712"/>
      <c r="BG725" s="713"/>
      <c r="BH725" s="713"/>
      <c r="BI725" s="714"/>
      <c r="BJ725" s="714"/>
      <c r="BK725" s="714"/>
      <c r="BL725" s="713"/>
      <c r="BM725" s="713"/>
      <c r="BN725" s="713"/>
      <c r="BO725" s="713"/>
      <c r="BP725" s="713"/>
      <c r="BQ725" s="713"/>
      <c r="BR725" s="713"/>
      <c r="BS725" s="713"/>
      <c r="BT725" s="716"/>
      <c r="BU725" s="717"/>
      <c r="BV725" s="715"/>
      <c r="BW725" s="718"/>
    </row>
    <row r="726" spans="2:75" ht="15.75" customHeight="1">
      <c r="B726" s="363" t="s">
        <v>258</v>
      </c>
      <c r="C726" s="364">
        <v>12105992000109</v>
      </c>
      <c r="D726" s="365" t="s">
        <v>13</v>
      </c>
      <c r="E726" s="365" t="s">
        <v>615</v>
      </c>
      <c r="F726" s="365" t="s">
        <v>619</v>
      </c>
      <c r="G726" s="366" t="s">
        <v>34</v>
      </c>
      <c r="H726" s="366" t="s">
        <v>1340</v>
      </c>
      <c r="I726" s="366" t="s">
        <v>34</v>
      </c>
      <c r="J726" s="366" t="s">
        <v>611</v>
      </c>
      <c r="K726" s="367" t="s">
        <v>48</v>
      </c>
      <c r="L726" s="368" t="s">
        <v>1341</v>
      </c>
      <c r="M726" s="368" t="s">
        <v>1421</v>
      </c>
      <c r="N726" s="367">
        <v>255343</v>
      </c>
      <c r="O726" s="367" t="s">
        <v>1326</v>
      </c>
      <c r="P726" s="371">
        <v>40422</v>
      </c>
      <c r="Q726" s="372">
        <v>2439103580.8200002</v>
      </c>
      <c r="R726" s="372">
        <v>2249387210.3833327</v>
      </c>
      <c r="S726" s="367">
        <v>61</v>
      </c>
      <c r="T726" s="369">
        <v>0.14858742165618377</v>
      </c>
      <c r="U726" s="369">
        <v>1.9208186012457169</v>
      </c>
      <c r="V726" s="369">
        <v>0.1988667507830435</v>
      </c>
      <c r="W726" s="369">
        <v>1.949559115447032</v>
      </c>
      <c r="X726" s="369">
        <v>0.3639277990633436</v>
      </c>
      <c r="Y726" s="369">
        <v>2.759730611621436</v>
      </c>
      <c r="Z726" s="369">
        <v>0.36272818723949052</v>
      </c>
      <c r="AA726" s="369">
        <v>2.0618646084900178</v>
      </c>
      <c r="AB726" s="369">
        <v>7.0854447009592855E-2</v>
      </c>
      <c r="AC726" s="373">
        <v>1.2249019945672033</v>
      </c>
      <c r="AD726" s="575">
        <v>12083748000184</v>
      </c>
      <c r="AE726" s="370" t="s">
        <v>2502</v>
      </c>
      <c r="AF726" s="370" t="s">
        <v>2323</v>
      </c>
      <c r="AG726" s="374" t="s">
        <v>721</v>
      </c>
      <c r="AH726" s="374" t="s">
        <v>2318</v>
      </c>
      <c r="AI726" s="374">
        <v>100000</v>
      </c>
      <c r="AJ726" s="374">
        <v>50000</v>
      </c>
      <c r="AK726" s="374">
        <v>100000</v>
      </c>
      <c r="AL726" s="369">
        <v>0.02</v>
      </c>
      <c r="AM726" s="369">
        <v>0.2</v>
      </c>
      <c r="AN726" s="369" t="s">
        <v>64</v>
      </c>
      <c r="AO726" s="367" t="s">
        <v>1326</v>
      </c>
      <c r="AP726" s="370" t="s">
        <v>13</v>
      </c>
      <c r="AQ726" s="376" t="s">
        <v>670</v>
      </c>
      <c r="AR726" s="369" t="s">
        <v>34</v>
      </c>
      <c r="AS726" s="369" t="s">
        <v>34</v>
      </c>
      <c r="AT726" s="369"/>
      <c r="AX726" s="711"/>
      <c r="AY726" s="712"/>
      <c r="AZ726" s="712"/>
      <c r="BA726" s="712"/>
      <c r="BB726" s="713"/>
      <c r="BC726" s="712"/>
      <c r="BD726" s="712"/>
      <c r="BE726" s="712"/>
      <c r="BF726" s="712"/>
      <c r="BG726" s="713"/>
      <c r="BH726" s="713"/>
      <c r="BI726" s="714"/>
      <c r="BJ726" s="714"/>
      <c r="BK726" s="714"/>
      <c r="BL726" s="713"/>
      <c r="BM726" s="713"/>
      <c r="BN726" s="713"/>
      <c r="BO726" s="713"/>
      <c r="BP726" s="713"/>
      <c r="BQ726" s="713"/>
      <c r="BR726" s="713"/>
      <c r="BS726" s="713"/>
      <c r="BT726" s="716"/>
      <c r="BU726" s="717"/>
      <c r="BV726" s="715"/>
      <c r="BW726" s="718"/>
    </row>
    <row r="727" spans="2:75" ht="15.75" customHeight="1">
      <c r="B727" s="363" t="s">
        <v>1033</v>
      </c>
      <c r="C727" s="364">
        <v>35088117000153</v>
      </c>
      <c r="D727" s="365" t="s">
        <v>13</v>
      </c>
      <c r="E727" s="365" t="s">
        <v>615</v>
      </c>
      <c r="F727" s="365" t="s">
        <v>619</v>
      </c>
      <c r="G727" s="366" t="s">
        <v>34</v>
      </c>
      <c r="H727" s="366" t="s">
        <v>867</v>
      </c>
      <c r="I727" s="366" t="s">
        <v>34</v>
      </c>
      <c r="J727" s="366" t="s">
        <v>611</v>
      </c>
      <c r="K727" s="367" t="s">
        <v>48</v>
      </c>
      <c r="L727" s="368"/>
      <c r="M727" s="368" t="s">
        <v>1421</v>
      </c>
      <c r="N727" s="367">
        <v>519650</v>
      </c>
      <c r="O727" s="367" t="s">
        <v>1326</v>
      </c>
      <c r="P727" s="371">
        <v>43822</v>
      </c>
      <c r="Q727" s="372">
        <v>200916560.03999999</v>
      </c>
      <c r="R727" s="372">
        <v>147020084.92166674</v>
      </c>
      <c r="S727" s="367">
        <v>61</v>
      </c>
      <c r="T727" s="369">
        <v>0.14758328758191275</v>
      </c>
      <c r="U727" s="369">
        <v>1.907837964079353</v>
      </c>
      <c r="V727" s="369">
        <v>0.19704663782874343</v>
      </c>
      <c r="W727" s="369">
        <v>1.9317159225189686</v>
      </c>
      <c r="X727" s="369">
        <v>0.3571170022476613</v>
      </c>
      <c r="Y727" s="369">
        <v>2.7080831021150225</v>
      </c>
      <c r="Z727" s="369" t="s">
        <v>1424</v>
      </c>
      <c r="AA727" s="369" t="s">
        <v>1424</v>
      </c>
      <c r="AB727" s="369">
        <v>6.9794952406872252E-2</v>
      </c>
      <c r="AC727" s="373">
        <v>1.2206500866429597</v>
      </c>
      <c r="AD727" s="575">
        <v>35002571000140</v>
      </c>
      <c r="AE727" s="370" t="s">
        <v>2331</v>
      </c>
      <c r="AF727" s="370" t="s">
        <v>2317</v>
      </c>
      <c r="AG727" s="374" t="s">
        <v>1458</v>
      </c>
      <c r="AH727" s="374" t="s">
        <v>2318</v>
      </c>
      <c r="AI727" s="374">
        <v>10000</v>
      </c>
      <c r="AJ727" s="374">
        <v>10000</v>
      </c>
      <c r="AK727" s="374">
        <v>10000</v>
      </c>
      <c r="AL727" s="369">
        <v>0</v>
      </c>
      <c r="AM727" s="369" t="s">
        <v>34</v>
      </c>
      <c r="AN727" s="369" t="s">
        <v>34</v>
      </c>
      <c r="AO727" s="367" t="s">
        <v>1326</v>
      </c>
      <c r="AP727" s="370" t="s">
        <v>13</v>
      </c>
      <c r="AQ727" s="376" t="s">
        <v>666</v>
      </c>
      <c r="AR727" s="369" t="s">
        <v>34</v>
      </c>
      <c r="AS727" s="369" t="s">
        <v>34</v>
      </c>
      <c r="AT727" s="369"/>
      <c r="AX727" s="711"/>
      <c r="AY727" s="712"/>
      <c r="AZ727" s="712"/>
      <c r="BA727" s="712"/>
      <c r="BB727" s="713"/>
      <c r="BC727" s="712"/>
      <c r="BD727" s="712"/>
      <c r="BE727" s="712"/>
      <c r="BF727" s="712"/>
      <c r="BG727" s="713"/>
      <c r="BH727" s="713"/>
      <c r="BI727" s="714"/>
      <c r="BJ727" s="714"/>
      <c r="BK727" s="714"/>
      <c r="BL727" s="713"/>
      <c r="BM727" s="713"/>
      <c r="BN727" s="713"/>
      <c r="BO727" s="713"/>
      <c r="BP727" s="713"/>
      <c r="BQ727" s="713"/>
      <c r="BR727" s="713"/>
      <c r="BS727" s="713"/>
      <c r="BT727" s="716"/>
      <c r="BU727" s="717"/>
      <c r="BV727" s="715"/>
      <c r="BW727" s="718"/>
    </row>
    <row r="728" spans="2:75" ht="15.75" customHeight="1">
      <c r="B728" s="363" t="s">
        <v>1298</v>
      </c>
      <c r="C728" s="364">
        <v>42831231000197</v>
      </c>
      <c r="D728" s="365" t="s">
        <v>13</v>
      </c>
      <c r="E728" s="365" t="s">
        <v>615</v>
      </c>
      <c r="F728" s="365" t="s">
        <v>619</v>
      </c>
      <c r="G728" s="366" t="s">
        <v>34</v>
      </c>
      <c r="H728" s="366" t="s">
        <v>1340</v>
      </c>
      <c r="I728" s="366" t="s">
        <v>34</v>
      </c>
      <c r="J728" s="366" t="s">
        <v>608</v>
      </c>
      <c r="K728" s="367" t="s">
        <v>48</v>
      </c>
      <c r="L728" s="368"/>
      <c r="M728" s="368" t="s">
        <v>1421</v>
      </c>
      <c r="N728" s="367">
        <v>645605</v>
      </c>
      <c r="O728" s="367" t="s">
        <v>1326</v>
      </c>
      <c r="P728" s="371">
        <v>44676</v>
      </c>
      <c r="Q728" s="372">
        <v>76463014.430000007</v>
      </c>
      <c r="R728" s="372" t="s">
        <v>1424</v>
      </c>
      <c r="S728" s="367">
        <v>62</v>
      </c>
      <c r="T728" s="369" t="s">
        <v>1424</v>
      </c>
      <c r="U728" s="369" t="s">
        <v>1424</v>
      </c>
      <c r="V728" s="369" t="s">
        <v>1424</v>
      </c>
      <c r="W728" s="369" t="s">
        <v>1424</v>
      </c>
      <c r="X728" s="369" t="s">
        <v>1424</v>
      </c>
      <c r="Y728" s="369" t="s">
        <v>1424</v>
      </c>
      <c r="Z728" s="369" t="s">
        <v>1424</v>
      </c>
      <c r="AA728" s="369" t="s">
        <v>1424</v>
      </c>
      <c r="AB728" s="369" t="s">
        <v>1424</v>
      </c>
      <c r="AC728" s="373" t="s">
        <v>1424</v>
      </c>
      <c r="AD728" s="575">
        <v>42831201000180</v>
      </c>
      <c r="AE728" s="370" t="s">
        <v>2502</v>
      </c>
      <c r="AF728" s="370" t="s">
        <v>2323</v>
      </c>
      <c r="AG728" s="374" t="s">
        <v>721</v>
      </c>
      <c r="AH728" s="374" t="s">
        <v>2318</v>
      </c>
      <c r="AI728" s="374">
        <v>100000</v>
      </c>
      <c r="AJ728" s="374">
        <v>50000</v>
      </c>
      <c r="AK728" s="374">
        <v>100000</v>
      </c>
      <c r="AL728" s="369">
        <v>0.02</v>
      </c>
      <c r="AM728" s="369">
        <v>0.2</v>
      </c>
      <c r="AN728" s="369" t="s">
        <v>64</v>
      </c>
      <c r="AO728" s="367" t="s">
        <v>1326</v>
      </c>
      <c r="AP728" s="370" t="s">
        <v>13</v>
      </c>
      <c r="AQ728" s="376" t="s">
        <v>670</v>
      </c>
      <c r="AR728" s="369" t="s">
        <v>34</v>
      </c>
      <c r="AS728" s="369" t="s">
        <v>34</v>
      </c>
      <c r="AT728" s="369"/>
      <c r="AX728" s="711"/>
      <c r="AY728" s="712"/>
      <c r="AZ728" s="712"/>
      <c r="BA728" s="712"/>
      <c r="BB728" s="713"/>
      <c r="BC728" s="712"/>
      <c r="BD728" s="712"/>
      <c r="BE728" s="712"/>
      <c r="BF728" s="712"/>
      <c r="BG728" s="713"/>
      <c r="BH728" s="713"/>
      <c r="BI728" s="714"/>
      <c r="BJ728" s="714"/>
      <c r="BK728" s="714"/>
      <c r="BL728" s="713"/>
      <c r="BM728" s="713"/>
      <c r="BN728" s="713"/>
      <c r="BO728" s="713"/>
      <c r="BP728" s="713"/>
      <c r="BQ728" s="713"/>
      <c r="BR728" s="713"/>
      <c r="BS728" s="713"/>
      <c r="BT728" s="716"/>
      <c r="BU728" s="717"/>
      <c r="BV728" s="715"/>
      <c r="BW728" s="718"/>
    </row>
    <row r="729" spans="2:75" ht="15.75" customHeight="1">
      <c r="B729" s="363" t="s">
        <v>520</v>
      </c>
      <c r="C729" s="364">
        <v>34687662000101</v>
      </c>
      <c r="D729" s="365" t="s">
        <v>13</v>
      </c>
      <c r="E729" s="365" t="s">
        <v>615</v>
      </c>
      <c r="F729" s="365" t="s">
        <v>619</v>
      </c>
      <c r="G729" s="366" t="s">
        <v>34</v>
      </c>
      <c r="H729" s="366" t="s">
        <v>1339</v>
      </c>
      <c r="I729" s="366" t="s">
        <v>34</v>
      </c>
      <c r="J729" s="366" t="s">
        <v>611</v>
      </c>
      <c r="K729" s="367" t="s">
        <v>48</v>
      </c>
      <c r="L729" s="368"/>
      <c r="M729" s="368" t="s">
        <v>1421</v>
      </c>
      <c r="N729" s="367">
        <v>523771</v>
      </c>
      <c r="O729" s="367" t="s">
        <v>1323</v>
      </c>
      <c r="P729" s="371">
        <v>43798</v>
      </c>
      <c r="Q729" s="372">
        <v>905203020.04999995</v>
      </c>
      <c r="R729" s="372">
        <v>720945093.73388875</v>
      </c>
      <c r="S729" s="367">
        <v>1</v>
      </c>
      <c r="T729" s="369">
        <v>8.5279639495282833E-2</v>
      </c>
      <c r="U729" s="369">
        <v>1.1024265447522219</v>
      </c>
      <c r="V729" s="369">
        <v>0.11141509986455689</v>
      </c>
      <c r="W729" s="369">
        <v>1.0922405212742523</v>
      </c>
      <c r="X729" s="369">
        <v>0.14897845683233091</v>
      </c>
      <c r="Y729" s="369">
        <v>1.1297307016679565</v>
      </c>
      <c r="Z729" s="369" t="s">
        <v>1424</v>
      </c>
      <c r="AA729" s="369" t="s">
        <v>1424</v>
      </c>
      <c r="AB729" s="369">
        <v>6.5459065006033762E-3</v>
      </c>
      <c r="AC729" s="373">
        <v>1.3024130472692117</v>
      </c>
      <c r="AD729" s="575">
        <v>34687633000131</v>
      </c>
      <c r="AE729" s="370" t="s">
        <v>2503</v>
      </c>
      <c r="AF729" s="370" t="s">
        <v>2320</v>
      </c>
      <c r="AG729" s="374" t="s">
        <v>59</v>
      </c>
      <c r="AH729" s="374" t="s">
        <v>2321</v>
      </c>
      <c r="AI729" s="374">
        <v>1</v>
      </c>
      <c r="AJ729" s="374">
        <v>1</v>
      </c>
      <c r="AK729" s="374">
        <v>1</v>
      </c>
      <c r="AL729" s="369">
        <v>8.3999999999999995E-3</v>
      </c>
      <c r="AM729" s="369">
        <v>0.25</v>
      </c>
      <c r="AN729" s="369" t="s">
        <v>64</v>
      </c>
      <c r="AO729" s="367" t="s">
        <v>1326</v>
      </c>
      <c r="AP729" s="370" t="s">
        <v>13</v>
      </c>
      <c r="AQ729" s="376" t="s">
        <v>666</v>
      </c>
      <c r="AR729" s="369">
        <v>2.1333333333333334E-3</v>
      </c>
      <c r="AS729" s="369">
        <v>2.1333333333333334E-3</v>
      </c>
      <c r="AT729" s="369"/>
      <c r="AX729" s="711"/>
      <c r="AY729" s="712"/>
      <c r="AZ729" s="712"/>
      <c r="BA729" s="712"/>
      <c r="BB729" s="713"/>
      <c r="BC729" s="712"/>
      <c r="BD729" s="712"/>
      <c r="BE729" s="712"/>
      <c r="BF729" s="712"/>
      <c r="BG729" s="713"/>
      <c r="BH729" s="713"/>
      <c r="BI729" s="714"/>
      <c r="BJ729" s="714"/>
      <c r="BK729" s="714"/>
      <c r="BL729" s="713"/>
      <c r="BM729" s="713"/>
      <c r="BN729" s="713"/>
      <c r="BO729" s="713"/>
      <c r="BP729" s="713"/>
      <c r="BQ729" s="713"/>
      <c r="BR729" s="713"/>
      <c r="BS729" s="713"/>
      <c r="BT729" s="716"/>
      <c r="BU729" s="717"/>
      <c r="BV729" s="715"/>
      <c r="BW729" s="718"/>
    </row>
    <row r="730" spans="2:75" ht="15.75" customHeight="1">
      <c r="B730" s="363" t="s">
        <v>259</v>
      </c>
      <c r="C730" s="364">
        <v>29762315000158</v>
      </c>
      <c r="D730" s="365" t="s">
        <v>13</v>
      </c>
      <c r="E730" s="365" t="s">
        <v>615</v>
      </c>
      <c r="F730" s="365" t="s">
        <v>619</v>
      </c>
      <c r="G730" s="366" t="s">
        <v>34</v>
      </c>
      <c r="H730" s="366" t="s">
        <v>1339</v>
      </c>
      <c r="I730" s="366" t="s">
        <v>34</v>
      </c>
      <c r="J730" s="366" t="s">
        <v>611</v>
      </c>
      <c r="K730" s="367" t="s">
        <v>48</v>
      </c>
      <c r="L730" s="368"/>
      <c r="M730" s="368" t="s">
        <v>34</v>
      </c>
      <c r="N730" s="367">
        <v>469106</v>
      </c>
      <c r="O730" s="367" t="s">
        <v>1323</v>
      </c>
      <c r="P730" s="371">
        <v>43199</v>
      </c>
      <c r="Q730" s="372">
        <v>1991493374.48</v>
      </c>
      <c r="R730" s="372">
        <v>2115905402.9671814</v>
      </c>
      <c r="S730" s="367">
        <v>30</v>
      </c>
      <c r="T730" s="369">
        <v>0.12405656846661972</v>
      </c>
      <c r="U730" s="369">
        <v>1.6037034740987381</v>
      </c>
      <c r="V730" s="369">
        <v>0.15933407918655074</v>
      </c>
      <c r="W730" s="369">
        <v>1.5620067470121575</v>
      </c>
      <c r="X730" s="369">
        <v>0.21378162323729244</v>
      </c>
      <c r="Y730" s="369">
        <v>1.6211448846956242</v>
      </c>
      <c r="Z730" s="369">
        <v>0.27928447250622002</v>
      </c>
      <c r="AA730" s="369">
        <v>1.5875434824732186</v>
      </c>
      <c r="AB730" s="369">
        <v>3.5110726074099992E-2</v>
      </c>
      <c r="AC730" s="373">
        <v>1.4625481745806399</v>
      </c>
      <c r="AD730" s="575">
        <v>0</v>
      </c>
      <c r="AE730" s="370" t="s">
        <v>2503</v>
      </c>
      <c r="AF730" s="370" t="s">
        <v>2320</v>
      </c>
      <c r="AG730" s="374" t="s">
        <v>59</v>
      </c>
      <c r="AH730" s="374" t="s">
        <v>2321</v>
      </c>
      <c r="AI730" s="374">
        <v>1</v>
      </c>
      <c r="AJ730" s="374">
        <v>1</v>
      </c>
      <c r="AK730" s="374">
        <v>1</v>
      </c>
      <c r="AL730" s="369">
        <v>0.02</v>
      </c>
      <c r="AM730" s="369">
        <v>0.2</v>
      </c>
      <c r="AN730" s="369" t="s">
        <v>64</v>
      </c>
      <c r="AO730" s="367" t="s">
        <v>1326</v>
      </c>
      <c r="AP730" s="370" t="s">
        <v>13</v>
      </c>
      <c r="AQ730" s="376" t="s">
        <v>666</v>
      </c>
      <c r="AR730" s="369">
        <v>4.6666666666666662E-3</v>
      </c>
      <c r="AS730" s="369">
        <v>4.6666666666666662E-3</v>
      </c>
      <c r="AT730" s="369"/>
      <c r="AX730" s="711"/>
      <c r="AY730" s="712"/>
      <c r="AZ730" s="712"/>
      <c r="BA730" s="712"/>
      <c r="BB730" s="713"/>
      <c r="BC730" s="712"/>
      <c r="BD730" s="712"/>
      <c r="BE730" s="712"/>
      <c r="BF730" s="712"/>
      <c r="BG730" s="713"/>
      <c r="BH730" s="713"/>
      <c r="BI730" s="714"/>
      <c r="BJ730" s="714"/>
      <c r="BK730" s="714"/>
      <c r="BL730" s="713"/>
      <c r="BM730" s="713"/>
      <c r="BN730" s="713"/>
      <c r="BO730" s="713"/>
      <c r="BP730" s="713"/>
      <c r="BQ730" s="713"/>
      <c r="BR730" s="713"/>
      <c r="BS730" s="713"/>
      <c r="BT730" s="716"/>
      <c r="BU730" s="717"/>
      <c r="BV730" s="715"/>
      <c r="BW730" s="718"/>
    </row>
    <row r="731" spans="2:75" ht="15.75" customHeight="1">
      <c r="B731" s="363" t="s">
        <v>1034</v>
      </c>
      <c r="C731" s="364">
        <v>21624757000126</v>
      </c>
      <c r="D731" s="365" t="s">
        <v>13</v>
      </c>
      <c r="E731" s="365" t="s">
        <v>615</v>
      </c>
      <c r="F731" s="365" t="s">
        <v>619</v>
      </c>
      <c r="G731" s="366" t="s">
        <v>34</v>
      </c>
      <c r="H731" s="366" t="s">
        <v>1339</v>
      </c>
      <c r="I731" s="366" t="s">
        <v>34</v>
      </c>
      <c r="J731" s="366" t="s">
        <v>611</v>
      </c>
      <c r="K731" s="367" t="s">
        <v>48</v>
      </c>
      <c r="L731" s="368"/>
      <c r="M731" s="368" t="s">
        <v>34</v>
      </c>
      <c r="N731" s="367">
        <v>397679</v>
      </c>
      <c r="O731" s="367" t="s">
        <v>1323</v>
      </c>
      <c r="P731" s="371">
        <v>42160</v>
      </c>
      <c r="Q731" s="372">
        <v>3269532065.27</v>
      </c>
      <c r="R731" s="372">
        <v>3585496367.3814301</v>
      </c>
      <c r="S731" s="367">
        <v>6</v>
      </c>
      <c r="T731" s="369">
        <v>0.10255588784207093</v>
      </c>
      <c r="U731" s="369">
        <v>1.3257599791329382</v>
      </c>
      <c r="V731" s="369">
        <v>0.13078899347230499</v>
      </c>
      <c r="W731" s="369">
        <v>1.2821694598020037</v>
      </c>
      <c r="X731" s="369">
        <v>0.17021293897536904</v>
      </c>
      <c r="Y731" s="369">
        <v>1.2907556372263178</v>
      </c>
      <c r="Z731" s="369">
        <v>0.21319619972305115</v>
      </c>
      <c r="AA731" s="369">
        <v>1.2118763149313665</v>
      </c>
      <c r="AB731" s="369">
        <v>2.1926045032874843E-2</v>
      </c>
      <c r="AC731" s="373">
        <v>1.1873077788821149</v>
      </c>
      <c r="AD731" s="575">
        <v>0</v>
      </c>
      <c r="AE731" s="370" t="s">
        <v>2503</v>
      </c>
      <c r="AF731" s="370" t="s">
        <v>2320</v>
      </c>
      <c r="AG731" s="374" t="s">
        <v>59</v>
      </c>
      <c r="AH731" s="374" t="s">
        <v>2321</v>
      </c>
      <c r="AI731" s="374">
        <v>1</v>
      </c>
      <c r="AJ731" s="374">
        <v>1</v>
      </c>
      <c r="AK731" s="374">
        <v>1</v>
      </c>
      <c r="AL731" s="369">
        <v>0.02</v>
      </c>
      <c r="AM731" s="369">
        <v>0.2</v>
      </c>
      <c r="AN731" s="369" t="s">
        <v>64</v>
      </c>
      <c r="AO731" s="367" t="s">
        <v>1326</v>
      </c>
      <c r="AP731" s="370" t="s">
        <v>13</v>
      </c>
      <c r="AQ731" s="376" t="s">
        <v>666</v>
      </c>
      <c r="AR731" s="369">
        <v>4.6666666666666662E-3</v>
      </c>
      <c r="AS731" s="369">
        <v>4.6666666666666662E-3</v>
      </c>
      <c r="AT731" s="369"/>
      <c r="AX731" s="711"/>
      <c r="AY731" s="712"/>
      <c r="AZ731" s="712"/>
      <c r="BA731" s="712"/>
      <c r="BB731" s="713"/>
      <c r="BC731" s="712"/>
      <c r="BD731" s="712"/>
      <c r="BE731" s="712"/>
      <c r="BF731" s="712"/>
      <c r="BG731" s="713"/>
      <c r="BH731" s="713"/>
      <c r="BI731" s="714"/>
      <c r="BJ731" s="714"/>
      <c r="BK731" s="714"/>
      <c r="BL731" s="713"/>
      <c r="BM731" s="713"/>
      <c r="BN731" s="713"/>
      <c r="BO731" s="713"/>
      <c r="BP731" s="713"/>
      <c r="BQ731" s="713"/>
      <c r="BR731" s="713"/>
      <c r="BS731" s="713"/>
      <c r="BT731" s="716"/>
      <c r="BU731" s="717"/>
      <c r="BV731" s="715"/>
      <c r="BW731" s="718"/>
    </row>
    <row r="732" spans="2:75" ht="15.75" customHeight="1">
      <c r="B732" s="363" t="s">
        <v>1035</v>
      </c>
      <c r="C732" s="364">
        <v>35372675000146</v>
      </c>
      <c r="D732" s="365" t="s">
        <v>14</v>
      </c>
      <c r="E732" s="365" t="s">
        <v>607</v>
      </c>
      <c r="F732" s="365"/>
      <c r="G732" s="366"/>
      <c r="H732" s="366" t="s">
        <v>34</v>
      </c>
      <c r="I732" s="366" t="s">
        <v>34</v>
      </c>
      <c r="J732" s="366" t="s">
        <v>608</v>
      </c>
      <c r="K732" s="367" t="s">
        <v>48</v>
      </c>
      <c r="L732" s="368" t="s">
        <v>1341</v>
      </c>
      <c r="M732" s="368" t="s">
        <v>34</v>
      </c>
      <c r="N732" s="367">
        <v>523968</v>
      </c>
      <c r="O732" s="367" t="s">
        <v>1323</v>
      </c>
      <c r="P732" s="371">
        <v>43819</v>
      </c>
      <c r="Q732" s="372">
        <v>371662772.64999998</v>
      </c>
      <c r="R732" s="372">
        <v>406356602.49753946</v>
      </c>
      <c r="S732" s="367">
        <v>17</v>
      </c>
      <c r="T732" s="369">
        <v>7.4974283500874872E-2</v>
      </c>
      <c r="U732" s="369">
        <v>0.96920719639902941</v>
      </c>
      <c r="V732" s="369">
        <v>-7.5103513125582055E-2</v>
      </c>
      <c r="W732" s="369">
        <v>-0.73626555489817358</v>
      </c>
      <c r="X732" s="369">
        <v>0.19168700119111537</v>
      </c>
      <c r="Y732" s="369">
        <v>1.4535973519982728</v>
      </c>
      <c r="Z732" s="369" t="s">
        <v>1424</v>
      </c>
      <c r="AA732" s="369" t="s">
        <v>1424</v>
      </c>
      <c r="AB732" s="369">
        <v>0.20159621067675274</v>
      </c>
      <c r="AC732" s="373">
        <v>-0.76835601775838225</v>
      </c>
      <c r="AD732" s="575">
        <v>35372771000194</v>
      </c>
      <c r="AE732" s="370" t="s">
        <v>2503</v>
      </c>
      <c r="AF732" s="370" t="s">
        <v>2320</v>
      </c>
      <c r="AG732" s="374" t="s">
        <v>59</v>
      </c>
      <c r="AH732" s="374" t="s">
        <v>2321</v>
      </c>
      <c r="AI732" s="374">
        <v>1</v>
      </c>
      <c r="AJ732" s="374">
        <v>1</v>
      </c>
      <c r="AK732" s="374">
        <v>1</v>
      </c>
      <c r="AL732" s="369">
        <v>0.02</v>
      </c>
      <c r="AM732" s="369">
        <v>0.2</v>
      </c>
      <c r="AN732" s="369" t="s">
        <v>668</v>
      </c>
      <c r="AO732" s="367" t="s">
        <v>1326</v>
      </c>
      <c r="AP732" s="370" t="s">
        <v>718</v>
      </c>
      <c r="AQ732" s="376" t="s">
        <v>661</v>
      </c>
      <c r="AR732" s="369">
        <v>4.6666666666666662E-3</v>
      </c>
      <c r="AS732" s="369">
        <v>4.6666666666666662E-3</v>
      </c>
      <c r="AT732" s="369"/>
      <c r="AX732" s="711"/>
      <c r="AY732" s="712"/>
      <c r="AZ732" s="712"/>
      <c r="BA732" s="712"/>
      <c r="BB732" s="713"/>
      <c r="BC732" s="712"/>
      <c r="BD732" s="712"/>
      <c r="BE732" s="712"/>
      <c r="BF732" s="712"/>
      <c r="BG732" s="713"/>
      <c r="BH732" s="713"/>
      <c r="BI732" s="714"/>
      <c r="BJ732" s="714"/>
      <c r="BK732" s="714"/>
      <c r="BL732" s="713"/>
      <c r="BM732" s="713"/>
      <c r="BN732" s="713"/>
      <c r="BO732" s="713"/>
      <c r="BP732" s="713"/>
      <c r="BQ732" s="713"/>
      <c r="BR732" s="713"/>
      <c r="BS732" s="713"/>
      <c r="BT732" s="716"/>
      <c r="BU732" s="717"/>
      <c r="BV732" s="715"/>
      <c r="BW732" s="718"/>
    </row>
    <row r="733" spans="2:75" ht="15.75" customHeight="1">
      <c r="B733" s="363" t="s">
        <v>1299</v>
      </c>
      <c r="C733" s="364">
        <v>38145457000167</v>
      </c>
      <c r="D733" s="365" t="s">
        <v>11</v>
      </c>
      <c r="E733" s="365" t="s">
        <v>621</v>
      </c>
      <c r="F733" s="365" t="s">
        <v>665</v>
      </c>
      <c r="G733" s="366" t="s">
        <v>740</v>
      </c>
      <c r="H733" s="366" t="s">
        <v>34</v>
      </c>
      <c r="I733" s="366"/>
      <c r="J733" s="366" t="s">
        <v>608</v>
      </c>
      <c r="K733" s="367" t="s">
        <v>48</v>
      </c>
      <c r="L733" s="368"/>
      <c r="M733" s="368" t="s">
        <v>34</v>
      </c>
      <c r="N733" s="367">
        <v>562335</v>
      </c>
      <c r="O733" s="367" t="s">
        <v>1323</v>
      </c>
      <c r="P733" s="371">
        <v>44165</v>
      </c>
      <c r="Q733" s="372">
        <v>1817864150.0999999</v>
      </c>
      <c r="R733" s="372">
        <v>1724007961.8055551</v>
      </c>
      <c r="S733" s="367">
        <v>1</v>
      </c>
      <c r="T733" s="369">
        <v>0.10137276045709909</v>
      </c>
      <c r="U733" s="369">
        <v>1.3104654605029857</v>
      </c>
      <c r="V733" s="369">
        <v>0.13828838952626099</v>
      </c>
      <c r="W733" s="369">
        <v>1.3556886171260345</v>
      </c>
      <c r="X733" s="369" t="s">
        <v>1424</v>
      </c>
      <c r="Y733" s="369" t="s">
        <v>1424</v>
      </c>
      <c r="Z733" s="369" t="s">
        <v>1424</v>
      </c>
      <c r="AA733" s="369" t="s">
        <v>1424</v>
      </c>
      <c r="AB733" s="369">
        <v>4.0383068350215191E-2</v>
      </c>
      <c r="AC733" s="373">
        <v>0.82259313423156255</v>
      </c>
      <c r="AD733" s="575">
        <v>39586858000115</v>
      </c>
      <c r="AE733" s="370" t="s">
        <v>2503</v>
      </c>
      <c r="AF733" s="370" t="s">
        <v>2320</v>
      </c>
      <c r="AG733" s="374" t="s">
        <v>59</v>
      </c>
      <c r="AH733" s="374" t="s">
        <v>2321</v>
      </c>
      <c r="AI733" s="374">
        <v>1</v>
      </c>
      <c r="AJ733" s="374">
        <v>1</v>
      </c>
      <c r="AK733" s="374">
        <v>1</v>
      </c>
      <c r="AL733" s="369">
        <v>9.1999999999999998E-3</v>
      </c>
      <c r="AM733" s="369" t="s">
        <v>34</v>
      </c>
      <c r="AN733" s="369" t="s">
        <v>2349</v>
      </c>
      <c r="AO733" s="367" t="s">
        <v>1326</v>
      </c>
      <c r="AP733" s="370" t="s">
        <v>11</v>
      </c>
      <c r="AQ733" s="376" t="s">
        <v>677</v>
      </c>
      <c r="AR733" s="369">
        <v>2.2147466666666664E-3</v>
      </c>
      <c r="AS733" s="369">
        <v>2.2147466666666664E-3</v>
      </c>
      <c r="AT733" s="369"/>
      <c r="AX733" s="711"/>
      <c r="AY733" s="712"/>
      <c r="AZ733" s="712"/>
      <c r="BA733" s="712"/>
      <c r="BB733" s="713"/>
      <c r="BC733" s="712"/>
      <c r="BD733" s="712"/>
      <c r="BE733" s="712"/>
      <c r="BF733" s="712"/>
      <c r="BG733" s="713"/>
      <c r="BH733" s="713"/>
      <c r="BI733" s="714"/>
      <c r="BJ733" s="714"/>
      <c r="BK733" s="714"/>
      <c r="BL733" s="713"/>
      <c r="BM733" s="713"/>
      <c r="BN733" s="713"/>
      <c r="BO733" s="713"/>
      <c r="BP733" s="713"/>
      <c r="BQ733" s="713"/>
      <c r="BR733" s="713"/>
      <c r="BS733" s="713"/>
      <c r="BT733" s="716"/>
      <c r="BU733" s="717"/>
      <c r="BV733" s="715"/>
      <c r="BW733" s="718"/>
    </row>
    <row r="734" spans="2:75" ht="15.75" customHeight="1">
      <c r="B734" s="363" t="s">
        <v>260</v>
      </c>
      <c r="C734" s="364">
        <v>32990051000102</v>
      </c>
      <c r="D734" s="365" t="s">
        <v>11</v>
      </c>
      <c r="E734" s="365" t="s">
        <v>620</v>
      </c>
      <c r="F734" s="365" t="s">
        <v>665</v>
      </c>
      <c r="G734" s="366" t="s">
        <v>740</v>
      </c>
      <c r="H734" s="366" t="s">
        <v>34</v>
      </c>
      <c r="I734" s="366"/>
      <c r="J734" s="366" t="s">
        <v>608</v>
      </c>
      <c r="K734" s="367" t="s">
        <v>48</v>
      </c>
      <c r="L734" s="368"/>
      <c r="M734" s="368" t="s">
        <v>34</v>
      </c>
      <c r="N734" s="367">
        <v>534536</v>
      </c>
      <c r="O734" s="367" t="s">
        <v>1323</v>
      </c>
      <c r="P734" s="371">
        <v>43935</v>
      </c>
      <c r="Q734" s="372">
        <v>109010666.04000001</v>
      </c>
      <c r="R734" s="372">
        <v>100183474.77099207</v>
      </c>
      <c r="S734" s="367">
        <v>91</v>
      </c>
      <c r="T734" s="369">
        <v>8.681078687384991E-2</v>
      </c>
      <c r="U734" s="369">
        <v>1.1222199857663986</v>
      </c>
      <c r="V734" s="369">
        <v>0.11849517471480842</v>
      </c>
      <c r="W734" s="369">
        <v>1.1616489287028715</v>
      </c>
      <c r="X734" s="369">
        <v>0.18339000129421135</v>
      </c>
      <c r="Y734" s="369">
        <v>1.3906796945424857</v>
      </c>
      <c r="Z734" s="369" t="s">
        <v>1424</v>
      </c>
      <c r="AA734" s="369" t="s">
        <v>1424</v>
      </c>
      <c r="AB734" s="369">
        <v>3.7921990229686326E-3</v>
      </c>
      <c r="AC734" s="373">
        <v>3.9196675880639855</v>
      </c>
      <c r="AD734" s="575">
        <v>0</v>
      </c>
      <c r="AE734" s="370" t="s">
        <v>2503</v>
      </c>
      <c r="AF734" s="370" t="s">
        <v>2320</v>
      </c>
      <c r="AG734" s="374" t="s">
        <v>59</v>
      </c>
      <c r="AH734" s="374" t="s">
        <v>2318</v>
      </c>
      <c r="AI734" s="374">
        <v>100</v>
      </c>
      <c r="AJ734" s="374" t="s">
        <v>1436</v>
      </c>
      <c r="AK734" s="374" t="s">
        <v>1436</v>
      </c>
      <c r="AL734" s="369">
        <v>8.0000000000000002E-3</v>
      </c>
      <c r="AM734" s="369" t="s">
        <v>34</v>
      </c>
      <c r="AN734" s="369" t="s">
        <v>64</v>
      </c>
      <c r="AO734" s="367" t="s">
        <v>1326</v>
      </c>
      <c r="AP734" s="370" t="s">
        <v>11</v>
      </c>
      <c r="AQ734" s="376" t="s">
        <v>677</v>
      </c>
      <c r="AR734" s="369">
        <v>1.92E-3</v>
      </c>
      <c r="AS734" s="369">
        <v>1.92E-3</v>
      </c>
      <c r="AT734" s="369"/>
      <c r="AX734" s="711"/>
      <c r="AY734" s="712"/>
      <c r="AZ734" s="712"/>
      <c r="BA734" s="712"/>
      <c r="BB734" s="713"/>
      <c r="BC734" s="712"/>
      <c r="BD734" s="712"/>
      <c r="BE734" s="712"/>
      <c r="BF734" s="712"/>
      <c r="BG734" s="713"/>
      <c r="BH734" s="713"/>
      <c r="BI734" s="714"/>
      <c r="BJ734" s="714"/>
      <c r="BK734" s="714"/>
      <c r="BL734" s="713"/>
      <c r="BM734" s="713"/>
      <c r="BN734" s="713"/>
      <c r="BO734" s="713"/>
      <c r="BP734" s="713"/>
      <c r="BQ734" s="713"/>
      <c r="BR734" s="713"/>
      <c r="BS734" s="713"/>
      <c r="BT734" s="716"/>
      <c r="BU734" s="717"/>
      <c r="BV734" s="715"/>
      <c r="BW734" s="718"/>
    </row>
    <row r="735" spans="2:75" ht="15.75" customHeight="1">
      <c r="B735" s="363" t="s">
        <v>1036</v>
      </c>
      <c r="C735" s="364">
        <v>27945264000174</v>
      </c>
      <c r="D735" s="365" t="s">
        <v>11</v>
      </c>
      <c r="E735" s="365" t="s">
        <v>620</v>
      </c>
      <c r="F735" s="365" t="s">
        <v>665</v>
      </c>
      <c r="G735" s="366" t="s">
        <v>740</v>
      </c>
      <c r="H735" s="366" t="s">
        <v>34</v>
      </c>
      <c r="I735" s="366"/>
      <c r="J735" s="366" t="s">
        <v>608</v>
      </c>
      <c r="K735" s="367" t="s">
        <v>48</v>
      </c>
      <c r="L735" s="368"/>
      <c r="M735" s="368" t="s">
        <v>34</v>
      </c>
      <c r="N735" s="367">
        <v>467286</v>
      </c>
      <c r="O735" s="367" t="s">
        <v>1323</v>
      </c>
      <c r="P735" s="371">
        <v>43131</v>
      </c>
      <c r="Q735" s="372">
        <v>3845445724.0500002</v>
      </c>
      <c r="R735" s="372">
        <v>4335816542.0791273</v>
      </c>
      <c r="S735" s="367">
        <v>1</v>
      </c>
      <c r="T735" s="369">
        <v>8.5000320423177289E-2</v>
      </c>
      <c r="U735" s="369">
        <v>1.0988157325892349</v>
      </c>
      <c r="V735" s="369">
        <v>0.1099392143553255</v>
      </c>
      <c r="W735" s="369">
        <v>1.077771908313319</v>
      </c>
      <c r="X735" s="369">
        <v>0.13857701950606161</v>
      </c>
      <c r="Y735" s="369">
        <v>1.050854712892032</v>
      </c>
      <c r="Z735" s="369">
        <v>0.17488463541923505</v>
      </c>
      <c r="AA735" s="369">
        <v>0.99410096326901343</v>
      </c>
      <c r="AB735" s="369">
        <v>9.0139194576166187E-3</v>
      </c>
      <c r="AC735" s="373">
        <v>0.80045375065401336</v>
      </c>
      <c r="AD735" s="575">
        <v>0</v>
      </c>
      <c r="AE735" s="370" t="s">
        <v>2503</v>
      </c>
      <c r="AF735" s="370" t="s">
        <v>2320</v>
      </c>
      <c r="AG735" s="374" t="s">
        <v>59</v>
      </c>
      <c r="AH735" s="374" t="s">
        <v>2321</v>
      </c>
      <c r="AI735" s="374">
        <v>1</v>
      </c>
      <c r="AJ735" s="374">
        <v>1</v>
      </c>
      <c r="AK735" s="374">
        <v>1</v>
      </c>
      <c r="AL735" s="369">
        <v>8.0000000000000002E-3</v>
      </c>
      <c r="AM735" s="369">
        <v>0.2</v>
      </c>
      <c r="AN735" s="369" t="s">
        <v>64</v>
      </c>
      <c r="AO735" s="367" t="s">
        <v>1326</v>
      </c>
      <c r="AP735" s="370" t="s">
        <v>11</v>
      </c>
      <c r="AQ735" s="376" t="s">
        <v>677</v>
      </c>
      <c r="AR735" s="369">
        <v>1.9258666666666664E-3</v>
      </c>
      <c r="AS735" s="369">
        <v>1.9258666666666664E-3</v>
      </c>
      <c r="AT735" s="369"/>
      <c r="AX735" s="711"/>
      <c r="AY735" s="712"/>
      <c r="AZ735" s="712"/>
      <c r="BA735" s="712"/>
      <c r="BB735" s="713"/>
      <c r="BC735" s="712"/>
      <c r="BD735" s="712"/>
      <c r="BE735" s="712"/>
      <c r="BF735" s="712"/>
      <c r="BG735" s="713"/>
      <c r="BH735" s="713"/>
      <c r="BI735" s="714"/>
      <c r="BJ735" s="714"/>
      <c r="BK735" s="714"/>
      <c r="BL735" s="713"/>
      <c r="BM735" s="713"/>
      <c r="BN735" s="713"/>
      <c r="BO735" s="713"/>
      <c r="BP735" s="713"/>
      <c r="BQ735" s="713"/>
      <c r="BR735" s="713"/>
      <c r="BS735" s="713"/>
      <c r="BT735" s="716"/>
      <c r="BU735" s="717"/>
      <c r="BV735" s="715"/>
      <c r="BW735" s="718"/>
    </row>
    <row r="736" spans="2:75" ht="15.75" customHeight="1">
      <c r="B736" s="363" t="s">
        <v>536</v>
      </c>
      <c r="C736" s="364">
        <v>42731202000153</v>
      </c>
      <c r="D736" s="365" t="s">
        <v>13</v>
      </c>
      <c r="E736" s="365" t="s">
        <v>615</v>
      </c>
      <c r="F736" s="365" t="s">
        <v>619</v>
      </c>
      <c r="G736" s="366" t="s">
        <v>34</v>
      </c>
      <c r="H736" s="366" t="s">
        <v>867</v>
      </c>
      <c r="I736" s="366" t="s">
        <v>34</v>
      </c>
      <c r="J736" s="366"/>
      <c r="K736" s="367" t="s">
        <v>48</v>
      </c>
      <c r="L736" s="368"/>
      <c r="M736" s="368" t="s">
        <v>34</v>
      </c>
      <c r="N736" s="367">
        <v>604811</v>
      </c>
      <c r="O736" s="367" t="s">
        <v>1323</v>
      </c>
      <c r="P736" s="371">
        <v>44413</v>
      </c>
      <c r="Q736" s="372">
        <v>271617774.63</v>
      </c>
      <c r="R736" s="372">
        <v>257670838.56083319</v>
      </c>
      <c r="S736" s="367">
        <v>31</v>
      </c>
      <c r="T736" s="369">
        <v>0.10389907682696498</v>
      </c>
      <c r="U736" s="369">
        <v>1.3431236453061273</v>
      </c>
      <c r="V736" s="369">
        <v>6.9757344488880157E-2</v>
      </c>
      <c r="W736" s="369">
        <v>0.6838552260857419</v>
      </c>
      <c r="X736" s="369" t="s">
        <v>1424</v>
      </c>
      <c r="Y736" s="369" t="s">
        <v>1424</v>
      </c>
      <c r="Z736" s="369" t="s">
        <v>1424</v>
      </c>
      <c r="AA736" s="369" t="s">
        <v>1424</v>
      </c>
      <c r="AB736" s="369">
        <v>6.857691880343815E-2</v>
      </c>
      <c r="AC736" s="373">
        <v>-0.39911430299564277</v>
      </c>
      <c r="AD736" s="575">
        <v>42747387000194</v>
      </c>
      <c r="AE736" s="370" t="s">
        <v>2504</v>
      </c>
      <c r="AF736" s="370" t="s">
        <v>2317</v>
      </c>
      <c r="AG736" s="374" t="s">
        <v>1458</v>
      </c>
      <c r="AH736" s="374" t="s">
        <v>2321</v>
      </c>
      <c r="AI736" s="374">
        <v>5000</v>
      </c>
      <c r="AJ736" s="374">
        <v>1000</v>
      </c>
      <c r="AK736" s="374">
        <v>1000</v>
      </c>
      <c r="AL736" s="369">
        <v>0.02</v>
      </c>
      <c r="AM736" s="369">
        <v>0.2</v>
      </c>
      <c r="AN736" s="369" t="s">
        <v>64</v>
      </c>
      <c r="AO736" s="367" t="s">
        <v>1326</v>
      </c>
      <c r="AP736" s="370" t="s">
        <v>13</v>
      </c>
      <c r="AQ736" s="376" t="s">
        <v>670</v>
      </c>
      <c r="AR736" s="369">
        <v>4.0000000000000001E-3</v>
      </c>
      <c r="AS736" s="369">
        <v>4.0000000000000001E-3</v>
      </c>
      <c r="AT736" s="369"/>
      <c r="AX736" s="711"/>
      <c r="AY736" s="712"/>
      <c r="AZ736" s="712"/>
      <c r="BA736" s="712"/>
      <c r="BB736" s="713"/>
      <c r="BC736" s="712"/>
      <c r="BD736" s="712"/>
      <c r="BE736" s="712"/>
      <c r="BF736" s="712"/>
      <c r="BG736" s="713"/>
      <c r="BH736" s="713"/>
      <c r="BI736" s="714"/>
      <c r="BJ736" s="714"/>
      <c r="BK736" s="714"/>
      <c r="BL736" s="713"/>
      <c r="BM736" s="713"/>
      <c r="BN736" s="713"/>
      <c r="BO736" s="713"/>
      <c r="BP736" s="713"/>
      <c r="BQ736" s="713"/>
      <c r="BR736" s="713"/>
      <c r="BS736" s="713"/>
      <c r="BT736" s="716"/>
      <c r="BU736" s="717"/>
      <c r="BV736" s="715"/>
      <c r="BW736" s="718"/>
    </row>
    <row r="737" spans="2:75" ht="15.75" customHeight="1">
      <c r="B737" s="363" t="s">
        <v>1037</v>
      </c>
      <c r="C737" s="364">
        <v>27749572000124</v>
      </c>
      <c r="D737" s="365" t="s">
        <v>14</v>
      </c>
      <c r="E737" s="365" t="s">
        <v>607</v>
      </c>
      <c r="F737" s="365"/>
      <c r="G737" s="366"/>
      <c r="H737" s="366" t="s">
        <v>34</v>
      </c>
      <c r="I737" s="366" t="s">
        <v>34</v>
      </c>
      <c r="J737" s="366" t="s">
        <v>608</v>
      </c>
      <c r="K737" s="367" t="s">
        <v>48</v>
      </c>
      <c r="L737" s="368"/>
      <c r="M737" s="368" t="s">
        <v>34</v>
      </c>
      <c r="N737" s="367">
        <v>493511</v>
      </c>
      <c r="O737" s="367" t="s">
        <v>1323</v>
      </c>
      <c r="P737" s="371">
        <v>43580</v>
      </c>
      <c r="Q737" s="372">
        <v>41302566.189999998</v>
      </c>
      <c r="R737" s="372">
        <v>46697827.399325423</v>
      </c>
      <c r="S737" s="367">
        <v>5</v>
      </c>
      <c r="T737" s="369">
        <v>-4.8641793593289573E-2</v>
      </c>
      <c r="U737" s="369">
        <v>-0.62880195975227071</v>
      </c>
      <c r="V737" s="369">
        <v>-0.22059771763986946</v>
      </c>
      <c r="W737" s="369">
        <v>-2.1625952532447577</v>
      </c>
      <c r="X737" s="369">
        <v>-8.4378542194879502E-3</v>
      </c>
      <c r="Y737" s="369">
        <v>-6.3985781371614606E-2</v>
      </c>
      <c r="Z737" s="369">
        <v>0.1219716993125235</v>
      </c>
      <c r="AA737" s="369">
        <v>0.69332668068564873</v>
      </c>
      <c r="AB737" s="369">
        <v>0.28822551514432931</v>
      </c>
      <c r="AC737" s="373">
        <v>-1.0574218489188238</v>
      </c>
      <c r="AD737" s="575">
        <v>0</v>
      </c>
      <c r="AE737" s="370" t="s">
        <v>2504</v>
      </c>
      <c r="AF737" s="370" t="s">
        <v>2317</v>
      </c>
      <c r="AG737" s="374" t="s">
        <v>1458</v>
      </c>
      <c r="AH737" s="374" t="s">
        <v>2321</v>
      </c>
      <c r="AI737" s="374">
        <v>1000</v>
      </c>
      <c r="AJ737" s="374">
        <v>1000</v>
      </c>
      <c r="AK737" s="374">
        <v>1000</v>
      </c>
      <c r="AL737" s="369">
        <v>0.02</v>
      </c>
      <c r="AM737" s="369">
        <v>0.2</v>
      </c>
      <c r="AN737" s="369" t="s">
        <v>2335</v>
      </c>
      <c r="AO737" s="367" t="s">
        <v>1326</v>
      </c>
      <c r="AP737" s="370" t="s">
        <v>718</v>
      </c>
      <c r="AQ737" s="376" t="s">
        <v>661</v>
      </c>
      <c r="AR737" s="369">
        <v>4.0000000000000001E-3</v>
      </c>
      <c r="AS737" s="369">
        <v>4.0000000000000001E-3</v>
      </c>
      <c r="AT737" s="369"/>
      <c r="AX737" s="711"/>
      <c r="AY737" s="712"/>
      <c r="AZ737" s="712"/>
      <c r="BA737" s="712"/>
      <c r="BB737" s="713"/>
      <c r="BC737" s="712"/>
      <c r="BD737" s="712"/>
      <c r="BE737" s="712"/>
      <c r="BF737" s="712"/>
      <c r="BG737" s="713"/>
      <c r="BH737" s="713"/>
      <c r="BI737" s="714"/>
      <c r="BJ737" s="714"/>
      <c r="BK737" s="714"/>
      <c r="BL737" s="713"/>
      <c r="BM737" s="713"/>
      <c r="BN737" s="713"/>
      <c r="BO737" s="713"/>
      <c r="BP737" s="713"/>
      <c r="BQ737" s="713"/>
      <c r="BR737" s="713"/>
      <c r="BS737" s="713"/>
      <c r="BT737" s="716"/>
      <c r="BU737" s="717"/>
      <c r="BV737" s="715"/>
      <c r="BW737" s="718"/>
    </row>
    <row r="738" spans="2:75" ht="15.75" customHeight="1">
      <c r="B738" s="363" t="s">
        <v>1038</v>
      </c>
      <c r="C738" s="364">
        <v>13503226000157</v>
      </c>
      <c r="D738" s="365" t="s">
        <v>13</v>
      </c>
      <c r="E738" s="365" t="s">
        <v>615</v>
      </c>
      <c r="F738" s="365" t="s">
        <v>619</v>
      </c>
      <c r="G738" s="366" t="s">
        <v>34</v>
      </c>
      <c r="H738" s="366" t="s">
        <v>1339</v>
      </c>
      <c r="I738" s="366" t="s">
        <v>34</v>
      </c>
      <c r="J738" s="366"/>
      <c r="K738" s="367" t="s">
        <v>48</v>
      </c>
      <c r="L738" s="368"/>
      <c r="M738" s="368" t="s">
        <v>34</v>
      </c>
      <c r="N738" s="367">
        <v>273589</v>
      </c>
      <c r="O738" s="367" t="s">
        <v>1323</v>
      </c>
      <c r="P738" s="371">
        <v>40667</v>
      </c>
      <c r="Q738" s="372">
        <v>39719860.450000003</v>
      </c>
      <c r="R738" s="372">
        <v>38368315.51920636</v>
      </c>
      <c r="S738" s="367">
        <v>5</v>
      </c>
      <c r="T738" s="369">
        <v>7.4864700011950669E-2</v>
      </c>
      <c r="U738" s="369">
        <v>0.96779058924905093</v>
      </c>
      <c r="V738" s="369">
        <v>7.7620000450792315E-2</v>
      </c>
      <c r="W738" s="369">
        <v>0.76093554515271788</v>
      </c>
      <c r="X738" s="369">
        <v>0.12193764459954304</v>
      </c>
      <c r="Y738" s="369">
        <v>0.92467531025790628</v>
      </c>
      <c r="Z738" s="369">
        <v>0.13344291935872277</v>
      </c>
      <c r="AA738" s="369">
        <v>0.75853281426314001</v>
      </c>
      <c r="AB738" s="369">
        <v>2.1940779463558671E-2</v>
      </c>
      <c r="AC738" s="373">
        <v>-1.0093704463084414</v>
      </c>
      <c r="AD738" s="575">
        <v>0</v>
      </c>
      <c r="AE738" s="370" t="s">
        <v>2504</v>
      </c>
      <c r="AF738" s="370" t="s">
        <v>2317</v>
      </c>
      <c r="AG738" s="374" t="s">
        <v>1458</v>
      </c>
      <c r="AH738" s="374" t="s">
        <v>2321</v>
      </c>
      <c r="AI738" s="374">
        <v>5000</v>
      </c>
      <c r="AJ738" s="374">
        <v>1000</v>
      </c>
      <c r="AK738" s="374">
        <v>1000</v>
      </c>
      <c r="AL738" s="369">
        <v>0.02</v>
      </c>
      <c r="AM738" s="369">
        <v>0.2</v>
      </c>
      <c r="AN738" s="369" t="s">
        <v>2335</v>
      </c>
      <c r="AO738" s="367" t="s">
        <v>1326</v>
      </c>
      <c r="AP738" s="370" t="s">
        <v>13</v>
      </c>
      <c r="AQ738" s="376" t="s">
        <v>670</v>
      </c>
      <c r="AR738" s="369">
        <v>4.0000000000000001E-3</v>
      </c>
      <c r="AS738" s="369">
        <v>4.0000000000000001E-3</v>
      </c>
      <c r="AT738" s="369"/>
      <c r="AX738" s="711"/>
      <c r="AY738" s="712"/>
      <c r="AZ738" s="712"/>
      <c r="BA738" s="712"/>
      <c r="BB738" s="713"/>
      <c r="BC738" s="712"/>
      <c r="BD738" s="712"/>
      <c r="BE738" s="712"/>
      <c r="BF738" s="712"/>
      <c r="BG738" s="713"/>
      <c r="BH738" s="713"/>
      <c r="BI738" s="714"/>
      <c r="BJ738" s="714"/>
      <c r="BK738" s="714"/>
      <c r="BL738" s="713"/>
      <c r="BM738" s="713"/>
      <c r="BN738" s="713"/>
      <c r="BO738" s="713"/>
      <c r="BP738" s="713"/>
      <c r="BQ738" s="713"/>
      <c r="BR738" s="713"/>
      <c r="BS738" s="713"/>
      <c r="BT738" s="716"/>
      <c r="BU738" s="717"/>
      <c r="BV738" s="715"/>
      <c r="BW738" s="718"/>
    </row>
    <row r="739" spans="2:75" ht="15.75" customHeight="1">
      <c r="B739" s="363" t="s">
        <v>261</v>
      </c>
      <c r="C739" s="364">
        <v>25213366000170</v>
      </c>
      <c r="D739" s="365" t="s">
        <v>14</v>
      </c>
      <c r="E739" s="365" t="s">
        <v>607</v>
      </c>
      <c r="F739" s="365"/>
      <c r="G739" s="366"/>
      <c r="H739" s="366" t="s">
        <v>34</v>
      </c>
      <c r="I739" s="366" t="s">
        <v>34</v>
      </c>
      <c r="J739" s="366" t="s">
        <v>608</v>
      </c>
      <c r="K739" s="367" t="s">
        <v>48</v>
      </c>
      <c r="L739" s="368"/>
      <c r="M739" s="368" t="s">
        <v>34</v>
      </c>
      <c r="N739" s="367">
        <v>422967</v>
      </c>
      <c r="O739" s="367" t="s">
        <v>1323</v>
      </c>
      <c r="P739" s="371">
        <v>42621</v>
      </c>
      <c r="Q739" s="372">
        <v>376997779.49000001</v>
      </c>
      <c r="R739" s="372">
        <v>509425700.38627011</v>
      </c>
      <c r="S739" s="367">
        <v>32</v>
      </c>
      <c r="T739" s="369">
        <v>4.901623339395722E-2</v>
      </c>
      <c r="U739" s="369">
        <v>0.63364241613917394</v>
      </c>
      <c r="V739" s="369">
        <v>-0.1586348560927231</v>
      </c>
      <c r="W739" s="369">
        <v>-1.5551520226757101</v>
      </c>
      <c r="X739" s="369">
        <v>-0.1105078283184685</v>
      </c>
      <c r="Y739" s="369">
        <v>-0.83800093705180723</v>
      </c>
      <c r="Z739" s="369">
        <v>3.5104854360685112E-2</v>
      </c>
      <c r="AA739" s="369">
        <v>0.19954737276787204</v>
      </c>
      <c r="AB739" s="369">
        <v>0.23020978456494212</v>
      </c>
      <c r="AC739" s="373">
        <v>-1.0571720745312176</v>
      </c>
      <c r="AD739" s="575">
        <v>28408139000198</v>
      </c>
      <c r="AE739" s="370" t="s">
        <v>2505</v>
      </c>
      <c r="AF739" s="370" t="s">
        <v>2326</v>
      </c>
      <c r="AG739" s="374" t="s">
        <v>1459</v>
      </c>
      <c r="AH739" s="374" t="s">
        <v>2318</v>
      </c>
      <c r="AI739" s="374">
        <v>200000</v>
      </c>
      <c r="AJ739" s="374">
        <v>10000</v>
      </c>
      <c r="AK739" s="374">
        <v>10000</v>
      </c>
      <c r="AL739" s="369">
        <v>1.8000000000000002E-2</v>
      </c>
      <c r="AM739" s="369">
        <v>0.2</v>
      </c>
      <c r="AN739" s="369" t="s">
        <v>668</v>
      </c>
      <c r="AO739" s="367" t="s">
        <v>1326</v>
      </c>
      <c r="AP739" s="370" t="s">
        <v>718</v>
      </c>
      <c r="AQ739" s="376" t="s">
        <v>661</v>
      </c>
      <c r="AR739" s="369">
        <v>4.7999999999999996E-3</v>
      </c>
      <c r="AS739" s="369">
        <v>4.7999999999999996E-3</v>
      </c>
      <c r="AT739" s="369"/>
      <c r="AX739" s="711"/>
      <c r="AY739" s="712"/>
      <c r="AZ739" s="712"/>
      <c r="BA739" s="712"/>
      <c r="BB739" s="713"/>
      <c r="BC739" s="712"/>
      <c r="BD739" s="712"/>
      <c r="BE739" s="712"/>
      <c r="BF739" s="712"/>
      <c r="BG739" s="713"/>
      <c r="BH739" s="713"/>
      <c r="BI739" s="714"/>
      <c r="BJ739" s="714"/>
      <c r="BK739" s="714"/>
      <c r="BL739" s="713"/>
      <c r="BM739" s="713"/>
      <c r="BN739" s="713"/>
      <c r="BO739" s="713"/>
      <c r="BP739" s="713"/>
      <c r="BQ739" s="713"/>
      <c r="BR739" s="713"/>
      <c r="BS739" s="713"/>
      <c r="BT739" s="716"/>
      <c r="BU739" s="717"/>
      <c r="BV739" s="715"/>
      <c r="BW739" s="718"/>
    </row>
    <row r="740" spans="2:75" ht="15.75" customHeight="1">
      <c r="B740" s="363" t="s">
        <v>262</v>
      </c>
      <c r="C740" s="364">
        <v>28626275000154</v>
      </c>
      <c r="D740" s="365" t="s">
        <v>14</v>
      </c>
      <c r="E740" s="365" t="s">
        <v>607</v>
      </c>
      <c r="F740" s="365"/>
      <c r="G740" s="366"/>
      <c r="H740" s="366" t="s">
        <v>34</v>
      </c>
      <c r="I740" s="366" t="s">
        <v>34</v>
      </c>
      <c r="J740" s="366" t="s">
        <v>608</v>
      </c>
      <c r="K740" s="367" t="s">
        <v>48</v>
      </c>
      <c r="L740" s="368"/>
      <c r="M740" s="368" t="s">
        <v>34</v>
      </c>
      <c r="N740" s="367">
        <v>452556</v>
      </c>
      <c r="O740" s="367" t="s">
        <v>1323</v>
      </c>
      <c r="P740" s="371">
        <v>43039</v>
      </c>
      <c r="Q740" s="372">
        <v>4520385.67</v>
      </c>
      <c r="R740" s="372">
        <v>11197121.047738096</v>
      </c>
      <c r="S740" s="367">
        <v>32</v>
      </c>
      <c r="T740" s="369">
        <v>4.5734105081980392E-2</v>
      </c>
      <c r="U740" s="369">
        <v>0.59121370283995556</v>
      </c>
      <c r="V740" s="369">
        <v>-0.16170229678233594</v>
      </c>
      <c r="W740" s="369">
        <v>-1.5852231981436091</v>
      </c>
      <c r="X740" s="369">
        <v>-0.12079861482318832</v>
      </c>
      <c r="Y740" s="369">
        <v>-0.91603784054703286</v>
      </c>
      <c r="Z740" s="369">
        <v>1.8601843638579751E-2</v>
      </c>
      <c r="AA740" s="369">
        <v>0.1057389097410544</v>
      </c>
      <c r="AB740" s="369">
        <v>0.22997441780573596</v>
      </c>
      <c r="AC740" s="373">
        <v>-1.0743610099285827</v>
      </c>
      <c r="AD740" s="575">
        <v>28408139000198</v>
      </c>
      <c r="AE740" s="370" t="s">
        <v>2505</v>
      </c>
      <c r="AF740" s="370" t="s">
        <v>2326</v>
      </c>
      <c r="AG740" s="374" t="s">
        <v>1459</v>
      </c>
      <c r="AH740" s="374" t="s">
        <v>2318</v>
      </c>
      <c r="AI740" s="374">
        <v>1000</v>
      </c>
      <c r="AJ740" s="374">
        <v>1000</v>
      </c>
      <c r="AK740" s="374">
        <v>1000</v>
      </c>
      <c r="AL740" s="369">
        <v>1.8000000000000002E-2</v>
      </c>
      <c r="AM740" s="369">
        <v>0.2</v>
      </c>
      <c r="AN740" s="369" t="s">
        <v>64</v>
      </c>
      <c r="AO740" s="367" t="s">
        <v>1326</v>
      </c>
      <c r="AP740" s="370" t="s">
        <v>718</v>
      </c>
      <c r="AQ740" s="376" t="s">
        <v>661</v>
      </c>
      <c r="AR740" s="369">
        <v>4.7999999999999996E-3</v>
      </c>
      <c r="AS740" s="369">
        <v>4.7999999999999996E-3</v>
      </c>
      <c r="AT740" s="369"/>
      <c r="AX740" s="711"/>
      <c r="AY740" s="712"/>
      <c r="AZ740" s="712"/>
      <c r="BA740" s="712"/>
      <c r="BB740" s="713"/>
      <c r="BC740" s="712"/>
      <c r="BD740" s="712"/>
      <c r="BE740" s="712"/>
      <c r="BF740" s="712"/>
      <c r="BG740" s="713"/>
      <c r="BH740" s="713"/>
      <c r="BI740" s="714"/>
      <c r="BJ740" s="714"/>
      <c r="BK740" s="714"/>
      <c r="BL740" s="713"/>
      <c r="BM740" s="713"/>
      <c r="BN740" s="713"/>
      <c r="BO740" s="713"/>
      <c r="BP740" s="713"/>
      <c r="BQ740" s="713"/>
      <c r="BR740" s="713"/>
      <c r="BS740" s="713"/>
      <c r="BT740" s="716"/>
      <c r="BU740" s="717"/>
      <c r="BV740" s="715"/>
      <c r="BW740" s="718"/>
    </row>
    <row r="741" spans="2:75" ht="15.75" customHeight="1">
      <c r="B741" s="363" t="s">
        <v>263</v>
      </c>
      <c r="C741" s="364">
        <v>29054793000103</v>
      </c>
      <c r="D741" s="365" t="s">
        <v>14</v>
      </c>
      <c r="E741" s="365" t="s">
        <v>607</v>
      </c>
      <c r="F741" s="365"/>
      <c r="G741" s="366"/>
      <c r="H741" s="366" t="s">
        <v>34</v>
      </c>
      <c r="I741" s="366" t="s">
        <v>34</v>
      </c>
      <c r="J741" s="366" t="s">
        <v>608</v>
      </c>
      <c r="K741" s="367" t="s">
        <v>48</v>
      </c>
      <c r="L741" s="368"/>
      <c r="M741" s="368" t="s">
        <v>34</v>
      </c>
      <c r="N741" s="367">
        <v>472311</v>
      </c>
      <c r="O741" s="367" t="s">
        <v>1323</v>
      </c>
      <c r="P741" s="371">
        <v>43181</v>
      </c>
      <c r="Q741" s="372">
        <v>50372876.520000003</v>
      </c>
      <c r="R741" s="372">
        <v>80424925.128928512</v>
      </c>
      <c r="S741" s="367">
        <v>32</v>
      </c>
      <c r="T741" s="369">
        <v>9.8200212046626989E-2</v>
      </c>
      <c r="U741" s="369">
        <v>1.269453307978474</v>
      </c>
      <c r="V741" s="369">
        <v>-9.0766614396723067E-2</v>
      </c>
      <c r="W741" s="369">
        <v>-0.88981632061987426</v>
      </c>
      <c r="X741" s="369">
        <v>-5.4524151782824659E-2</v>
      </c>
      <c r="Y741" s="369">
        <v>-0.41346654785655507</v>
      </c>
      <c r="Z741" s="369">
        <v>6.6382177351897775E-2</v>
      </c>
      <c r="AA741" s="369">
        <v>0.37733781639091868</v>
      </c>
      <c r="AB741" s="369">
        <v>0.22985579873074644</v>
      </c>
      <c r="AC741" s="373">
        <v>-0.72184058348348079</v>
      </c>
      <c r="AD741" s="575">
        <v>0</v>
      </c>
      <c r="AE741" s="370" t="s">
        <v>2505</v>
      </c>
      <c r="AF741" s="370" t="s">
        <v>2326</v>
      </c>
      <c r="AG741" s="374" t="s">
        <v>1459</v>
      </c>
      <c r="AH741" s="374" t="s">
        <v>2321</v>
      </c>
      <c r="AI741" s="374">
        <v>200000</v>
      </c>
      <c r="AJ741" s="374">
        <v>10000</v>
      </c>
      <c r="AK741" s="374">
        <v>10000</v>
      </c>
      <c r="AL741" s="369">
        <v>0.02</v>
      </c>
      <c r="AM741" s="369">
        <v>0.2</v>
      </c>
      <c r="AN741" s="369" t="s">
        <v>2368</v>
      </c>
      <c r="AO741" s="367" t="s">
        <v>1326</v>
      </c>
      <c r="AP741" s="370" t="s">
        <v>718</v>
      </c>
      <c r="AQ741" s="376" t="s">
        <v>672</v>
      </c>
      <c r="AR741" s="369">
        <v>5.3333333333333332E-3</v>
      </c>
      <c r="AS741" s="369">
        <v>5.3333333333333332E-3</v>
      </c>
      <c r="AT741" s="369"/>
      <c r="AX741" s="711"/>
      <c r="AY741" s="712"/>
      <c r="AZ741" s="712"/>
      <c r="BA741" s="712"/>
      <c r="BB741" s="713"/>
      <c r="BC741" s="712"/>
      <c r="BD741" s="712"/>
      <c r="BE741" s="712"/>
      <c r="BF741" s="712"/>
      <c r="BG741" s="713"/>
      <c r="BH741" s="713"/>
      <c r="BI741" s="714"/>
      <c r="BJ741" s="714"/>
      <c r="BK741" s="714"/>
      <c r="BL741" s="713"/>
      <c r="BM741" s="713"/>
      <c r="BN741" s="713"/>
      <c r="BO741" s="713"/>
      <c r="BP741" s="713"/>
      <c r="BQ741" s="713"/>
      <c r="BR741" s="713"/>
      <c r="BS741" s="713"/>
      <c r="BT741" s="716"/>
      <c r="BU741" s="717"/>
      <c r="BV741" s="715"/>
      <c r="BW741" s="718"/>
    </row>
    <row r="742" spans="2:75" ht="15.75" customHeight="1">
      <c r="B742" s="363" t="s">
        <v>264</v>
      </c>
      <c r="C742" s="364">
        <v>13429264000107</v>
      </c>
      <c r="D742" s="365" t="s">
        <v>13</v>
      </c>
      <c r="E742" s="365" t="s">
        <v>615</v>
      </c>
      <c r="F742" s="365" t="s">
        <v>619</v>
      </c>
      <c r="G742" s="366" t="s">
        <v>34</v>
      </c>
      <c r="H742" s="366" t="s">
        <v>1339</v>
      </c>
      <c r="I742" s="366" t="s">
        <v>34</v>
      </c>
      <c r="J742" s="366"/>
      <c r="K742" s="367" t="s">
        <v>48</v>
      </c>
      <c r="L742" s="368"/>
      <c r="M742" s="368" t="s">
        <v>1421</v>
      </c>
      <c r="N742" s="367">
        <v>273066</v>
      </c>
      <c r="O742" s="367" t="s">
        <v>1323</v>
      </c>
      <c r="P742" s="371">
        <v>40662</v>
      </c>
      <c r="Q742" s="372">
        <v>34708388.840000004</v>
      </c>
      <c r="R742" s="372">
        <v>33330073.021865103</v>
      </c>
      <c r="S742" s="367">
        <v>31</v>
      </c>
      <c r="T742" s="369">
        <v>7.6253850702061587E-2</v>
      </c>
      <c r="U742" s="369">
        <v>0.98574841135644686</v>
      </c>
      <c r="V742" s="369">
        <v>8.7566017196675006E-2</v>
      </c>
      <c r="W742" s="369">
        <v>0.85843976610958661</v>
      </c>
      <c r="X742" s="369">
        <v>0.10574488497153278</v>
      </c>
      <c r="Y742" s="369">
        <v>0.80188267241308608</v>
      </c>
      <c r="Z742" s="369">
        <v>0.19778089718845893</v>
      </c>
      <c r="AA742" s="369">
        <v>1.1242507378646009</v>
      </c>
      <c r="AB742" s="369">
        <v>1.6483538908186251E-2</v>
      </c>
      <c r="AC742" s="373">
        <v>-0.79234707223299206</v>
      </c>
      <c r="AD742" s="575">
        <v>10295477000103</v>
      </c>
      <c r="AE742" s="370" t="s">
        <v>2506</v>
      </c>
      <c r="AF742" s="370" t="s">
        <v>2323</v>
      </c>
      <c r="AG742" s="374" t="s">
        <v>721</v>
      </c>
      <c r="AH742" s="374" t="s">
        <v>2321</v>
      </c>
      <c r="AI742" s="374">
        <v>50000</v>
      </c>
      <c r="AJ742" s="374">
        <v>10000</v>
      </c>
      <c r="AK742" s="374">
        <v>10000</v>
      </c>
      <c r="AL742" s="369">
        <v>1.9199999999999998E-2</v>
      </c>
      <c r="AM742" s="369">
        <v>0.2</v>
      </c>
      <c r="AN742" s="369" t="s">
        <v>64</v>
      </c>
      <c r="AO742" s="367" t="s">
        <v>1326</v>
      </c>
      <c r="AP742" s="370" t="s">
        <v>13</v>
      </c>
      <c r="AQ742" s="376" t="s">
        <v>666</v>
      </c>
      <c r="AR742" s="369">
        <v>3.2006399999999994E-3</v>
      </c>
      <c r="AS742" s="369">
        <v>3.2006399999999994E-3</v>
      </c>
      <c r="AT742" s="369"/>
      <c r="AX742" s="711"/>
      <c r="AY742" s="712"/>
      <c r="AZ742" s="712"/>
      <c r="BA742" s="712"/>
      <c r="BB742" s="713"/>
      <c r="BC742" s="712"/>
      <c r="BD742" s="712"/>
      <c r="BE742" s="712"/>
      <c r="BF742" s="712"/>
      <c r="BG742" s="713"/>
      <c r="BH742" s="713"/>
      <c r="BI742" s="714"/>
      <c r="BJ742" s="714"/>
      <c r="BK742" s="714"/>
      <c r="BL742" s="713"/>
      <c r="BM742" s="713"/>
      <c r="BN742" s="713"/>
      <c r="BO742" s="713"/>
      <c r="BP742" s="713"/>
      <c r="BQ742" s="713"/>
      <c r="BR742" s="713"/>
      <c r="BS742" s="713"/>
      <c r="BT742" s="716"/>
      <c r="BU742" s="717"/>
      <c r="BV742" s="715"/>
      <c r="BW742" s="718"/>
    </row>
    <row r="743" spans="2:75" ht="15.75" customHeight="1">
      <c r="B743" s="363" t="s">
        <v>1300</v>
      </c>
      <c r="C743" s="364">
        <v>31848144000126</v>
      </c>
      <c r="D743" s="365" t="s">
        <v>14</v>
      </c>
      <c r="E743" s="365" t="s">
        <v>607</v>
      </c>
      <c r="F743" s="365"/>
      <c r="G743" s="366"/>
      <c r="H743" s="366" t="s">
        <v>34</v>
      </c>
      <c r="I743" s="366" t="s">
        <v>34</v>
      </c>
      <c r="J743" s="366" t="s">
        <v>608</v>
      </c>
      <c r="K743" s="367" t="s">
        <v>48</v>
      </c>
      <c r="L743" s="368"/>
      <c r="M743" s="368" t="s">
        <v>34</v>
      </c>
      <c r="N743" s="367">
        <v>490067</v>
      </c>
      <c r="O743" s="367" t="s">
        <v>1323</v>
      </c>
      <c r="P743" s="371">
        <v>43524</v>
      </c>
      <c r="Q743" s="372">
        <v>38400825.039999999</v>
      </c>
      <c r="R743" s="372">
        <v>33868305.694246024</v>
      </c>
      <c r="S743" s="367">
        <v>12</v>
      </c>
      <c r="T743" s="369">
        <v>0.1615775800810435</v>
      </c>
      <c r="U743" s="369">
        <v>2.0887449146407708</v>
      </c>
      <c r="V743" s="369">
        <v>0.31785968655734287</v>
      </c>
      <c r="W743" s="369">
        <v>3.1160877669141369</v>
      </c>
      <c r="X743" s="369">
        <v>0.41400612399407133</v>
      </c>
      <c r="Y743" s="369">
        <v>3.1394836468271894</v>
      </c>
      <c r="Z743" s="369">
        <v>0.47279218557528657</v>
      </c>
      <c r="AA743" s="369">
        <v>2.6875040564870587</v>
      </c>
      <c r="AB743" s="369">
        <v>0.15787420349533279</v>
      </c>
      <c r="AC743" s="373">
        <v>1.2121419153488917</v>
      </c>
      <c r="AD743" s="575">
        <v>0</v>
      </c>
      <c r="AE743" s="370" t="s">
        <v>2507</v>
      </c>
      <c r="AF743" s="370" t="s">
        <v>763</v>
      </c>
      <c r="AG743" s="374" t="s">
        <v>721</v>
      </c>
      <c r="AH743" s="374" t="s">
        <v>2318</v>
      </c>
      <c r="AI743" s="374">
        <v>10000</v>
      </c>
      <c r="AJ743" s="374">
        <v>5000</v>
      </c>
      <c r="AK743" s="374">
        <v>5000</v>
      </c>
      <c r="AL743" s="369">
        <v>0.02</v>
      </c>
      <c r="AM743" s="369">
        <v>0.2</v>
      </c>
      <c r="AN743" s="369" t="s">
        <v>668</v>
      </c>
      <c r="AO743" s="367" t="s">
        <v>1326</v>
      </c>
      <c r="AP743" s="370" t="s">
        <v>718</v>
      </c>
      <c r="AQ743" s="376" t="s">
        <v>661</v>
      </c>
      <c r="AR743" s="369">
        <v>6.6666666666666662E-3</v>
      </c>
      <c r="AS743" s="369">
        <v>6.6666666666666662E-3</v>
      </c>
      <c r="AT743" s="369"/>
      <c r="AX743" s="711"/>
      <c r="AY743" s="712"/>
      <c r="AZ743" s="712"/>
      <c r="BA743" s="712"/>
      <c r="BB743" s="713"/>
      <c r="BC743" s="712"/>
      <c r="BD743" s="712"/>
      <c r="BE743" s="712"/>
      <c r="BF743" s="712"/>
      <c r="BG743" s="713"/>
      <c r="BH743" s="713"/>
      <c r="BI743" s="714"/>
      <c r="BJ743" s="714"/>
      <c r="BK743" s="714"/>
      <c r="BL743" s="713"/>
      <c r="BM743" s="713"/>
      <c r="BN743" s="713"/>
      <c r="BO743" s="713"/>
      <c r="BP743" s="713"/>
      <c r="BQ743" s="713"/>
      <c r="BR743" s="713"/>
      <c r="BS743" s="713"/>
      <c r="BT743" s="716"/>
      <c r="BU743" s="717"/>
      <c r="BV743" s="715"/>
      <c r="BW743" s="718"/>
    </row>
    <row r="744" spans="2:75" ht="15.75" customHeight="1">
      <c r="B744" s="363" t="s">
        <v>265</v>
      </c>
      <c r="C744" s="364">
        <v>38221267000181</v>
      </c>
      <c r="D744" s="365" t="s">
        <v>11</v>
      </c>
      <c r="E744" s="365" t="s">
        <v>620</v>
      </c>
      <c r="F744" s="365" t="s">
        <v>687</v>
      </c>
      <c r="G744" s="366" t="s">
        <v>740</v>
      </c>
      <c r="H744" s="366" t="s">
        <v>34</v>
      </c>
      <c r="I744" s="366" t="s">
        <v>1321</v>
      </c>
      <c r="J744" s="366" t="s">
        <v>608</v>
      </c>
      <c r="K744" s="367" t="s">
        <v>48</v>
      </c>
      <c r="L744" s="368"/>
      <c r="M744" s="368" t="s">
        <v>34</v>
      </c>
      <c r="N744" s="367">
        <v>558842</v>
      </c>
      <c r="O744" s="367" t="s">
        <v>1323</v>
      </c>
      <c r="P744" s="371">
        <v>44134</v>
      </c>
      <c r="Q744" s="372">
        <v>416853357.69</v>
      </c>
      <c r="R744" s="372">
        <v>230246920.75325397</v>
      </c>
      <c r="S744" s="367">
        <v>35</v>
      </c>
      <c r="T744" s="369">
        <v>9.9492148354680676E-2</v>
      </c>
      <c r="U744" s="369">
        <v>1.2861544207945801</v>
      </c>
      <c r="V744" s="369">
        <v>0.138069457653762</v>
      </c>
      <c r="W744" s="369">
        <v>1.3535423527253154</v>
      </c>
      <c r="X744" s="369" t="s">
        <v>1424</v>
      </c>
      <c r="Y744" s="369" t="s">
        <v>1424</v>
      </c>
      <c r="Z744" s="369" t="s">
        <v>1424</v>
      </c>
      <c r="AA744" s="369" t="s">
        <v>1424</v>
      </c>
      <c r="AB744" s="369">
        <v>1.4812567543828719E-3</v>
      </c>
      <c r="AC744" s="373">
        <v>21.748817917683169</v>
      </c>
      <c r="AD744" s="575">
        <v>0</v>
      </c>
      <c r="AE744" s="370" t="s">
        <v>2507</v>
      </c>
      <c r="AF744" s="370" t="s">
        <v>763</v>
      </c>
      <c r="AG744" s="374" t="s">
        <v>721</v>
      </c>
      <c r="AH744" s="374" t="s">
        <v>2318</v>
      </c>
      <c r="AI744" s="374" t="s">
        <v>1436</v>
      </c>
      <c r="AJ744" s="374" t="s">
        <v>1436</v>
      </c>
      <c r="AK744" s="374" t="s">
        <v>1436</v>
      </c>
      <c r="AL744" s="369">
        <v>0.02</v>
      </c>
      <c r="AM744" s="369">
        <v>0.2</v>
      </c>
      <c r="AN744" s="369" t="s">
        <v>64</v>
      </c>
      <c r="AO744" s="367" t="s">
        <v>1326</v>
      </c>
      <c r="AP744" s="370" t="s">
        <v>13</v>
      </c>
      <c r="AQ744" s="376" t="s">
        <v>670</v>
      </c>
      <c r="AR744" s="369">
        <v>6.6666666666666662E-3</v>
      </c>
      <c r="AS744" s="369">
        <v>6.6666666666666662E-3</v>
      </c>
      <c r="AT744" s="369"/>
      <c r="AX744" s="711"/>
      <c r="AY744" s="712"/>
      <c r="AZ744" s="712"/>
      <c r="BA744" s="712"/>
      <c r="BB744" s="713"/>
      <c r="BC744" s="712"/>
      <c r="BD744" s="712"/>
      <c r="BE744" s="712"/>
      <c r="BF744" s="712"/>
      <c r="BG744" s="713"/>
      <c r="BH744" s="713"/>
      <c r="BI744" s="714"/>
      <c r="BJ744" s="714"/>
      <c r="BK744" s="714"/>
      <c r="BL744" s="713"/>
      <c r="BM744" s="713"/>
      <c r="BN744" s="713"/>
      <c r="BO744" s="713"/>
      <c r="BP744" s="713"/>
      <c r="BQ744" s="713"/>
      <c r="BR744" s="713"/>
      <c r="BS744" s="713"/>
      <c r="BT744" s="716"/>
      <c r="BU744" s="717"/>
      <c r="BV744" s="715"/>
      <c r="BW744" s="718"/>
    </row>
    <row r="745" spans="2:75" ht="15.75" customHeight="1">
      <c r="B745" s="363" t="s">
        <v>1039</v>
      </c>
      <c r="C745" s="364">
        <v>28903657000188</v>
      </c>
      <c r="D745" s="365" t="s">
        <v>11</v>
      </c>
      <c r="E745" s="365" t="s">
        <v>620</v>
      </c>
      <c r="F745" s="365" t="s">
        <v>687</v>
      </c>
      <c r="G745" s="366" t="s">
        <v>740</v>
      </c>
      <c r="H745" s="366" t="s">
        <v>34</v>
      </c>
      <c r="I745" s="366" t="s">
        <v>1321</v>
      </c>
      <c r="J745" s="366" t="s">
        <v>608</v>
      </c>
      <c r="K745" s="367" t="s">
        <v>48</v>
      </c>
      <c r="L745" s="368"/>
      <c r="M745" s="368" t="s">
        <v>34</v>
      </c>
      <c r="N745" s="367">
        <v>452599</v>
      </c>
      <c r="O745" s="367" t="s">
        <v>1323</v>
      </c>
      <c r="P745" s="371">
        <v>43042</v>
      </c>
      <c r="Q745" s="372">
        <v>197016133.44</v>
      </c>
      <c r="R745" s="372">
        <v>151296367.33646828</v>
      </c>
      <c r="S745" s="367">
        <v>91</v>
      </c>
      <c r="T745" s="369">
        <v>9.6887938004802443E-2</v>
      </c>
      <c r="U745" s="369">
        <v>1.2524892853083653</v>
      </c>
      <c r="V745" s="369">
        <v>0.13415416591668139</v>
      </c>
      <c r="W745" s="369">
        <v>1.3151594020027617</v>
      </c>
      <c r="X745" s="369">
        <v>0.20497209486916912</v>
      </c>
      <c r="Y745" s="369">
        <v>1.5543406307363774</v>
      </c>
      <c r="Z745" s="369">
        <v>0.28829321290129872</v>
      </c>
      <c r="AA745" s="369">
        <v>1.6387520834067413</v>
      </c>
      <c r="AB745" s="369">
        <v>1.3635364242577793E-3</v>
      </c>
      <c r="AC745" s="373">
        <v>21.097674254454862</v>
      </c>
      <c r="AD745" s="575">
        <v>0</v>
      </c>
      <c r="AE745" s="370" t="s">
        <v>2507</v>
      </c>
      <c r="AF745" s="370" t="s">
        <v>763</v>
      </c>
      <c r="AG745" s="374" t="s">
        <v>721</v>
      </c>
      <c r="AH745" s="374" t="s">
        <v>2318</v>
      </c>
      <c r="AI745" s="374">
        <v>10000</v>
      </c>
      <c r="AJ745" s="374" t="s">
        <v>1436</v>
      </c>
      <c r="AK745" s="374" t="s">
        <v>1436</v>
      </c>
      <c r="AL745" s="369">
        <v>0.02</v>
      </c>
      <c r="AM745" s="369">
        <v>0.2</v>
      </c>
      <c r="AN745" s="369" t="s">
        <v>64</v>
      </c>
      <c r="AO745" s="367" t="s">
        <v>1326</v>
      </c>
      <c r="AP745" s="370" t="s">
        <v>13</v>
      </c>
      <c r="AQ745" s="376" t="s">
        <v>670</v>
      </c>
      <c r="AR745" s="369">
        <v>6.6666666666666662E-3</v>
      </c>
      <c r="AS745" s="369">
        <v>6.6666666666666662E-3</v>
      </c>
      <c r="AT745" s="369"/>
      <c r="AX745" s="711"/>
      <c r="AY745" s="712"/>
      <c r="AZ745" s="712"/>
      <c r="BA745" s="712"/>
      <c r="BB745" s="713"/>
      <c r="BC745" s="712"/>
      <c r="BD745" s="712"/>
      <c r="BE745" s="712"/>
      <c r="BF745" s="712"/>
      <c r="BG745" s="713"/>
      <c r="BH745" s="713"/>
      <c r="BI745" s="714"/>
      <c r="BJ745" s="714"/>
      <c r="BK745" s="714"/>
      <c r="BL745" s="713"/>
      <c r="BM745" s="713"/>
      <c r="BN745" s="713"/>
      <c r="BO745" s="713"/>
      <c r="BP745" s="713"/>
      <c r="BQ745" s="713"/>
      <c r="BR745" s="713"/>
      <c r="BS745" s="713"/>
      <c r="BT745" s="716"/>
      <c r="BU745" s="717"/>
      <c r="BV745" s="715"/>
      <c r="BW745" s="718"/>
    </row>
    <row r="746" spans="2:75" ht="15.75" customHeight="1">
      <c r="B746" s="363" t="s">
        <v>266</v>
      </c>
      <c r="C746" s="364">
        <v>26725138000141</v>
      </c>
      <c r="D746" s="365" t="s">
        <v>13</v>
      </c>
      <c r="E746" s="365" t="s">
        <v>615</v>
      </c>
      <c r="F746" s="365" t="s">
        <v>619</v>
      </c>
      <c r="G746" s="366" t="s">
        <v>34</v>
      </c>
      <c r="H746" s="366" t="s">
        <v>1340</v>
      </c>
      <c r="I746" s="366" t="s">
        <v>34</v>
      </c>
      <c r="J746" s="366"/>
      <c r="K746" s="367" t="s">
        <v>48</v>
      </c>
      <c r="L746" s="368"/>
      <c r="M746" s="368" t="s">
        <v>34</v>
      </c>
      <c r="N746" s="367">
        <v>433543</v>
      </c>
      <c r="O746" s="367" t="s">
        <v>1323</v>
      </c>
      <c r="P746" s="371">
        <v>42762</v>
      </c>
      <c r="Q746" s="372">
        <v>16774329.189999999</v>
      </c>
      <c r="R746" s="372">
        <v>43266160.778333344</v>
      </c>
      <c r="S746" s="367">
        <v>7</v>
      </c>
      <c r="T746" s="369">
        <v>7.3832810831820028E-2</v>
      </c>
      <c r="U746" s="369">
        <v>0.95445115641196032</v>
      </c>
      <c r="V746" s="369">
        <v>6.6135216684566123E-2</v>
      </c>
      <c r="W746" s="369">
        <v>0.64834626216688906</v>
      </c>
      <c r="X746" s="369">
        <v>8.3568878466887098E-2</v>
      </c>
      <c r="Y746" s="369">
        <v>0.63371798658282164</v>
      </c>
      <c r="Z746" s="369">
        <v>0.24338742610550268</v>
      </c>
      <c r="AA746" s="369">
        <v>1.3834930333304425</v>
      </c>
      <c r="AB746" s="369">
        <v>7.8415408164918474E-2</v>
      </c>
      <c r="AC746" s="373">
        <v>-0.38317942308261838</v>
      </c>
      <c r="AD746" s="575">
        <v>26725144000107</v>
      </c>
      <c r="AE746" s="370" t="s">
        <v>2508</v>
      </c>
      <c r="AF746" s="370" t="s">
        <v>2323</v>
      </c>
      <c r="AG746" s="374" t="s">
        <v>721</v>
      </c>
      <c r="AH746" s="374" t="s">
        <v>2321</v>
      </c>
      <c r="AI746" s="374">
        <v>5000</v>
      </c>
      <c r="AJ746" s="374">
        <v>1000</v>
      </c>
      <c r="AK746" s="374">
        <v>4000</v>
      </c>
      <c r="AL746" s="369">
        <v>1.4999999999999999E-2</v>
      </c>
      <c r="AM746" s="369">
        <v>0.2</v>
      </c>
      <c r="AN746" s="369" t="s">
        <v>64</v>
      </c>
      <c r="AO746" s="367" t="s">
        <v>1326</v>
      </c>
      <c r="AP746" s="370" t="s">
        <v>13</v>
      </c>
      <c r="AQ746" s="376" t="s">
        <v>670</v>
      </c>
      <c r="AR746" s="369">
        <v>4.9999999999999992E-3</v>
      </c>
      <c r="AS746" s="369">
        <v>4.9999999999999992E-3</v>
      </c>
      <c r="AT746" s="369"/>
      <c r="AX746" s="711"/>
      <c r="AY746" s="712"/>
      <c r="AZ746" s="712"/>
      <c r="BA746" s="712"/>
      <c r="BB746" s="713"/>
      <c r="BC746" s="712"/>
      <c r="BD746" s="712"/>
      <c r="BE746" s="712"/>
      <c r="BF746" s="712"/>
      <c r="BG746" s="713"/>
      <c r="BH746" s="713"/>
      <c r="BI746" s="714"/>
      <c r="BJ746" s="714"/>
      <c r="BK746" s="714"/>
      <c r="BL746" s="713"/>
      <c r="BM746" s="713"/>
      <c r="BN746" s="713"/>
      <c r="BO746" s="713"/>
      <c r="BP746" s="713"/>
      <c r="BQ746" s="713"/>
      <c r="BR746" s="713"/>
      <c r="BS746" s="713"/>
      <c r="BT746" s="716"/>
      <c r="BU746" s="717"/>
      <c r="BV746" s="715"/>
      <c r="BW746" s="718"/>
    </row>
    <row r="747" spans="2:75" ht="15.75" customHeight="1">
      <c r="B747" s="363" t="s">
        <v>267</v>
      </c>
      <c r="C747" s="364">
        <v>37008385000143</v>
      </c>
      <c r="D747" s="365" t="s">
        <v>13</v>
      </c>
      <c r="E747" s="365" t="s">
        <v>616</v>
      </c>
      <c r="F747" s="365" t="s">
        <v>619</v>
      </c>
      <c r="G747" s="366" t="s">
        <v>34</v>
      </c>
      <c r="H747" s="366" t="s">
        <v>1340</v>
      </c>
      <c r="I747" s="366" t="s">
        <v>34</v>
      </c>
      <c r="J747" s="366" t="s">
        <v>611</v>
      </c>
      <c r="K747" s="367" t="s">
        <v>48</v>
      </c>
      <c r="L747" s="368"/>
      <c r="M747" s="368" t="s">
        <v>34</v>
      </c>
      <c r="N747" s="367">
        <v>537764</v>
      </c>
      <c r="O747" s="367" t="s">
        <v>1323</v>
      </c>
      <c r="P747" s="371">
        <v>43971</v>
      </c>
      <c r="Q747" s="372">
        <v>29626361.210000001</v>
      </c>
      <c r="R747" s="372">
        <v>32820015.829523824</v>
      </c>
      <c r="S747" s="367">
        <v>95</v>
      </c>
      <c r="T747" s="369">
        <v>-4.7027864242204287E-2</v>
      </c>
      <c r="U747" s="369">
        <v>-0.60793838002185263</v>
      </c>
      <c r="V747" s="369">
        <v>4.9528986857509283E-2</v>
      </c>
      <c r="W747" s="369">
        <v>0.48554968302497498</v>
      </c>
      <c r="X747" s="369">
        <v>0.23270704034821099</v>
      </c>
      <c r="Y747" s="369">
        <v>1.764659760649399</v>
      </c>
      <c r="Z747" s="369" t="s">
        <v>1424</v>
      </c>
      <c r="AA747" s="369" t="s">
        <v>1424</v>
      </c>
      <c r="AB747" s="369">
        <v>0.26220568481661172</v>
      </c>
      <c r="AC747" s="373">
        <v>-5.5783764745325856E-2</v>
      </c>
      <c r="AD747" s="575">
        <v>0</v>
      </c>
      <c r="AE747" s="370" t="s">
        <v>2509</v>
      </c>
      <c r="AF747" s="370" t="s">
        <v>2317</v>
      </c>
      <c r="AG747" s="374" t="s">
        <v>1458</v>
      </c>
      <c r="AH747" s="374" t="s">
        <v>2321</v>
      </c>
      <c r="AI747" s="374">
        <v>10000</v>
      </c>
      <c r="AJ747" s="374">
        <v>1000</v>
      </c>
      <c r="AK747" s="374">
        <v>5000</v>
      </c>
      <c r="AL747" s="369">
        <v>1.4999999999999999E-2</v>
      </c>
      <c r="AM747" s="369">
        <v>0.2</v>
      </c>
      <c r="AN747" s="369" t="s">
        <v>64</v>
      </c>
      <c r="AO747" s="367" t="s">
        <v>1326</v>
      </c>
      <c r="AP747" s="370" t="s">
        <v>13</v>
      </c>
      <c r="AQ747" s="376" t="s">
        <v>670</v>
      </c>
      <c r="AR747" s="369">
        <v>4.0000000000000001E-3</v>
      </c>
      <c r="AS747" s="369">
        <v>4.0000000000000001E-3</v>
      </c>
      <c r="AT747" s="369"/>
      <c r="AX747" s="711"/>
      <c r="AY747" s="712"/>
      <c r="AZ747" s="712"/>
      <c r="BA747" s="712"/>
      <c r="BB747" s="713"/>
      <c r="BC747" s="712"/>
      <c r="BD747" s="712"/>
      <c r="BE747" s="712"/>
      <c r="BF747" s="712"/>
      <c r="BG747" s="713"/>
      <c r="BH747" s="713"/>
      <c r="BI747" s="714"/>
      <c r="BJ747" s="714"/>
      <c r="BK747" s="714"/>
      <c r="BL747" s="713"/>
      <c r="BM747" s="713"/>
      <c r="BN747" s="713"/>
      <c r="BO747" s="713"/>
      <c r="BP747" s="713"/>
      <c r="BQ747" s="713"/>
      <c r="BR747" s="713"/>
      <c r="BS747" s="713"/>
      <c r="BT747" s="716"/>
      <c r="BU747" s="717"/>
      <c r="BV747" s="715"/>
      <c r="BW747" s="718"/>
    </row>
    <row r="748" spans="2:75" ht="15.75" customHeight="1">
      <c r="B748" s="363" t="s">
        <v>1652</v>
      </c>
      <c r="C748" s="364">
        <v>35343303000191</v>
      </c>
      <c r="D748" s="365" t="s">
        <v>14</v>
      </c>
      <c r="E748" s="365" t="s">
        <v>607</v>
      </c>
      <c r="F748" s="365"/>
      <c r="G748" s="366"/>
      <c r="H748" s="366" t="s">
        <v>34</v>
      </c>
      <c r="I748" s="366" t="s">
        <v>34</v>
      </c>
      <c r="J748" s="366" t="s">
        <v>611</v>
      </c>
      <c r="K748" s="367" t="s">
        <v>48</v>
      </c>
      <c r="L748" s="368"/>
      <c r="M748" s="368"/>
      <c r="N748" s="367">
        <v>519618</v>
      </c>
      <c r="O748" s="367" t="s">
        <v>1323</v>
      </c>
      <c r="P748" s="371">
        <v>43822</v>
      </c>
      <c r="Q748" s="372" t="s">
        <v>1396</v>
      </c>
      <c r="R748" s="372" t="s">
        <v>1424</v>
      </c>
      <c r="S748" s="367">
        <v>102</v>
      </c>
      <c r="T748" s="369" t="s">
        <v>1424</v>
      </c>
      <c r="U748" s="369" t="s">
        <v>1424</v>
      </c>
      <c r="V748" s="369" t="s">
        <v>1424</v>
      </c>
      <c r="W748" s="369" t="s">
        <v>1424</v>
      </c>
      <c r="X748" s="369" t="s">
        <v>1424</v>
      </c>
      <c r="Y748" s="369" t="s">
        <v>1424</v>
      </c>
      <c r="Z748" s="369" t="s">
        <v>1424</v>
      </c>
      <c r="AA748" s="369" t="s">
        <v>1424</v>
      </c>
      <c r="AB748" s="369" t="s">
        <v>1424</v>
      </c>
      <c r="AC748" s="373" t="s">
        <v>1424</v>
      </c>
      <c r="AD748" s="575">
        <v>35726390000166</v>
      </c>
      <c r="AE748" s="370" t="s">
        <v>2510</v>
      </c>
      <c r="AF748" s="370" t="s">
        <v>2317</v>
      </c>
      <c r="AG748" s="374" t="s">
        <v>1458</v>
      </c>
      <c r="AH748" s="374" t="s">
        <v>728</v>
      </c>
      <c r="AI748" s="374">
        <v>100000</v>
      </c>
      <c r="AJ748" s="374">
        <v>10000</v>
      </c>
      <c r="AK748" s="374">
        <v>100000</v>
      </c>
      <c r="AL748" s="369">
        <v>1.6E-2</v>
      </c>
      <c r="AM748" s="369">
        <v>0.2</v>
      </c>
      <c r="AN748" s="369" t="s">
        <v>34</v>
      </c>
      <c r="AO748" s="367" t="s">
        <v>1326</v>
      </c>
      <c r="AP748" s="370" t="s">
        <v>718</v>
      </c>
      <c r="AQ748" s="376" t="s">
        <v>689</v>
      </c>
      <c r="AR748" s="369">
        <v>3.2000000000000002E-3</v>
      </c>
      <c r="AS748" s="369">
        <v>3.2000000000000002E-3</v>
      </c>
      <c r="AT748" s="369"/>
      <c r="AX748" s="711"/>
      <c r="AY748" s="712"/>
      <c r="AZ748" s="712"/>
      <c r="BA748" s="712"/>
      <c r="BB748" s="713"/>
      <c r="BC748" s="712"/>
      <c r="BD748" s="712"/>
      <c r="BE748" s="712"/>
      <c r="BF748" s="712"/>
      <c r="BG748" s="713"/>
      <c r="BH748" s="713"/>
      <c r="BI748" s="714"/>
      <c r="BJ748" s="714"/>
      <c r="BK748" s="714"/>
      <c r="BL748" s="713"/>
      <c r="BM748" s="713"/>
      <c r="BN748" s="713"/>
      <c r="BO748" s="713"/>
      <c r="BP748" s="713"/>
      <c r="BQ748" s="713"/>
      <c r="BR748" s="713"/>
      <c r="BS748" s="713"/>
      <c r="BT748" s="716"/>
      <c r="BU748" s="717"/>
      <c r="BV748" s="715"/>
      <c r="BW748" s="718"/>
    </row>
    <row r="749" spans="2:75" ht="15.75" customHeight="1">
      <c r="B749" s="363" t="s">
        <v>268</v>
      </c>
      <c r="C749" s="364">
        <v>36828894000150</v>
      </c>
      <c r="D749" s="365" t="s">
        <v>14</v>
      </c>
      <c r="E749" s="365" t="s">
        <v>607</v>
      </c>
      <c r="F749" s="365"/>
      <c r="G749" s="366"/>
      <c r="H749" s="366" t="s">
        <v>34</v>
      </c>
      <c r="I749" s="366" t="s">
        <v>34</v>
      </c>
      <c r="J749" s="366" t="s">
        <v>608</v>
      </c>
      <c r="K749" s="367" t="s">
        <v>48</v>
      </c>
      <c r="L749" s="368"/>
      <c r="M749" s="368" t="s">
        <v>1421</v>
      </c>
      <c r="N749" s="367">
        <v>542385</v>
      </c>
      <c r="O749" s="367" t="s">
        <v>1323</v>
      </c>
      <c r="P749" s="371">
        <v>43986</v>
      </c>
      <c r="Q749" s="372">
        <v>10980366.949999999</v>
      </c>
      <c r="R749" s="372">
        <v>9678767.5700396802</v>
      </c>
      <c r="S749" s="367">
        <v>62</v>
      </c>
      <c r="T749" s="369">
        <v>-0.12801328442625515</v>
      </c>
      <c r="U749" s="369">
        <v>-1.6548527135861792</v>
      </c>
      <c r="V749" s="369">
        <v>-0.19489881276004184</v>
      </c>
      <c r="W749" s="369">
        <v>-1.9106600550872077</v>
      </c>
      <c r="X749" s="369">
        <v>-0.24847509394140854</v>
      </c>
      <c r="Y749" s="369">
        <v>-1.8842317754799027</v>
      </c>
      <c r="Z749" s="369" t="s">
        <v>1424</v>
      </c>
      <c r="AA749" s="369" t="s">
        <v>1424</v>
      </c>
      <c r="AB749" s="369">
        <v>0.26354759892628621</v>
      </c>
      <c r="AC749" s="373">
        <v>-1.0594932706213536</v>
      </c>
      <c r="AD749" s="575">
        <v>18324976000185</v>
      </c>
      <c r="AE749" s="370" t="s">
        <v>2510</v>
      </c>
      <c r="AF749" s="370" t="s">
        <v>2317</v>
      </c>
      <c r="AG749" s="374" t="s">
        <v>1458</v>
      </c>
      <c r="AH749" s="374" t="s">
        <v>2318</v>
      </c>
      <c r="AI749" s="374">
        <v>5000</v>
      </c>
      <c r="AJ749" s="374">
        <v>1000</v>
      </c>
      <c r="AK749" s="374">
        <v>5000</v>
      </c>
      <c r="AL749" s="369">
        <v>0.02</v>
      </c>
      <c r="AM749" s="369">
        <v>0.2</v>
      </c>
      <c r="AN749" s="369" t="s">
        <v>34</v>
      </c>
      <c r="AO749" s="367" t="s">
        <v>1326</v>
      </c>
      <c r="AP749" s="370" t="s">
        <v>718</v>
      </c>
      <c r="AQ749" s="376" t="s">
        <v>661</v>
      </c>
      <c r="AR749" s="369">
        <v>3.5999999999999999E-3</v>
      </c>
      <c r="AS749" s="369">
        <v>3.5999999999999999E-3</v>
      </c>
      <c r="AT749" s="369"/>
      <c r="AX749" s="711"/>
      <c r="AY749" s="712"/>
      <c r="AZ749" s="712"/>
      <c r="BA749" s="712"/>
      <c r="BB749" s="713"/>
      <c r="BC749" s="712"/>
      <c r="BD749" s="712"/>
      <c r="BE749" s="712"/>
      <c r="BF749" s="712"/>
      <c r="BG749" s="713"/>
      <c r="BH749" s="713"/>
      <c r="BI749" s="714"/>
      <c r="BJ749" s="714"/>
      <c r="BK749" s="714"/>
      <c r="BL749" s="713"/>
      <c r="BM749" s="713"/>
      <c r="BN749" s="713"/>
      <c r="BO749" s="713"/>
      <c r="BP749" s="713"/>
      <c r="BQ749" s="713"/>
      <c r="BR749" s="713"/>
      <c r="BS749" s="713"/>
      <c r="BT749" s="716"/>
      <c r="BU749" s="717"/>
      <c r="BV749" s="715"/>
      <c r="BW749" s="718"/>
    </row>
    <row r="750" spans="2:75" ht="15.75" customHeight="1">
      <c r="B750" s="363" t="s">
        <v>559</v>
      </c>
      <c r="C750" s="364">
        <v>41881117000109</v>
      </c>
      <c r="D750" s="365" t="s">
        <v>14</v>
      </c>
      <c r="E750" s="365" t="s">
        <v>607</v>
      </c>
      <c r="F750" s="365"/>
      <c r="G750" s="366"/>
      <c r="H750" s="366" t="s">
        <v>34</v>
      </c>
      <c r="I750" s="366" t="s">
        <v>34</v>
      </c>
      <c r="J750" s="366" t="s">
        <v>608</v>
      </c>
      <c r="K750" s="367" t="s">
        <v>48</v>
      </c>
      <c r="L750" s="368"/>
      <c r="M750" s="368" t="s">
        <v>1421</v>
      </c>
      <c r="N750" s="367">
        <v>592463</v>
      </c>
      <c r="O750" s="367" t="s">
        <v>1326</v>
      </c>
      <c r="P750" s="371">
        <v>44340</v>
      </c>
      <c r="Q750" s="372">
        <v>2846634.01</v>
      </c>
      <c r="R750" s="372">
        <v>4711287.0884126993</v>
      </c>
      <c r="S750" s="367">
        <v>32</v>
      </c>
      <c r="T750" s="369">
        <v>-0.57227629504367683</v>
      </c>
      <c r="U750" s="369">
        <v>-7.397927363699762</v>
      </c>
      <c r="V750" s="369">
        <v>-0.64547639341783891</v>
      </c>
      <c r="W750" s="369">
        <v>-6.3278269576923174</v>
      </c>
      <c r="X750" s="369" t="s">
        <v>1424</v>
      </c>
      <c r="Y750" s="369" t="s">
        <v>1424</v>
      </c>
      <c r="Z750" s="369" t="s">
        <v>1424</v>
      </c>
      <c r="AA750" s="369" t="s">
        <v>1424</v>
      </c>
      <c r="AB750" s="369">
        <v>0.69626415926196461</v>
      </c>
      <c r="AC750" s="373">
        <v>-1.2807900214077801</v>
      </c>
      <c r="AD750" s="575">
        <v>0</v>
      </c>
      <c r="AE750" s="370" t="s">
        <v>2331</v>
      </c>
      <c r="AF750" s="370" t="s">
        <v>2317</v>
      </c>
      <c r="AG750" s="374" t="s">
        <v>1458</v>
      </c>
      <c r="AH750" s="374" t="s">
        <v>2339</v>
      </c>
      <c r="AI750" s="374">
        <v>5000</v>
      </c>
      <c r="AJ750" s="374">
        <v>5000</v>
      </c>
      <c r="AK750" s="374">
        <v>5000</v>
      </c>
      <c r="AL750" s="369">
        <v>1.2999999999999999E-3</v>
      </c>
      <c r="AM750" s="369" t="s">
        <v>34</v>
      </c>
      <c r="AN750" s="369" t="s">
        <v>34</v>
      </c>
      <c r="AO750" s="367" t="s">
        <v>1326</v>
      </c>
      <c r="AP750" s="370" t="s">
        <v>718</v>
      </c>
      <c r="AQ750" s="376" t="s">
        <v>661</v>
      </c>
      <c r="AR750" s="369">
        <v>2.5999999999999998E-4</v>
      </c>
      <c r="AS750" s="369">
        <v>2.5999999999999998E-4</v>
      </c>
      <c r="AT750" s="369"/>
      <c r="AX750" s="711"/>
      <c r="AY750" s="712"/>
      <c r="AZ750" s="712"/>
      <c r="BA750" s="712"/>
      <c r="BB750" s="713"/>
      <c r="BC750" s="712"/>
      <c r="BD750" s="712"/>
      <c r="BE750" s="712"/>
      <c r="BF750" s="712"/>
      <c r="BG750" s="713"/>
      <c r="BH750" s="713"/>
      <c r="BI750" s="714"/>
      <c r="BJ750" s="714"/>
      <c r="BK750" s="714"/>
      <c r="BL750" s="713"/>
      <c r="BM750" s="713"/>
      <c r="BN750" s="713"/>
      <c r="BO750" s="713"/>
      <c r="BP750" s="713"/>
      <c r="BQ750" s="713"/>
      <c r="BR750" s="713"/>
      <c r="BS750" s="713"/>
      <c r="BT750" s="716"/>
      <c r="BU750" s="717"/>
      <c r="BV750" s="715"/>
      <c r="BW750" s="718"/>
    </row>
    <row r="751" spans="2:75" ht="15.75" customHeight="1">
      <c r="B751" s="363" t="s">
        <v>269</v>
      </c>
      <c r="C751" s="364">
        <v>37429375000181</v>
      </c>
      <c r="D751" s="365" t="s">
        <v>14</v>
      </c>
      <c r="E751" s="365" t="s">
        <v>607</v>
      </c>
      <c r="F751" s="365"/>
      <c r="G751" s="366"/>
      <c r="H751" s="366" t="s">
        <v>34</v>
      </c>
      <c r="I751" s="366" t="s">
        <v>34</v>
      </c>
      <c r="J751" s="366" t="s">
        <v>608</v>
      </c>
      <c r="K751" s="367" t="s">
        <v>48</v>
      </c>
      <c r="L751" s="368"/>
      <c r="M751" s="368" t="s">
        <v>1421</v>
      </c>
      <c r="N751" s="367">
        <v>544310</v>
      </c>
      <c r="O751" s="367" t="s">
        <v>1323</v>
      </c>
      <c r="P751" s="371">
        <v>44028</v>
      </c>
      <c r="Q751" s="372">
        <v>14760598.890000001</v>
      </c>
      <c r="R751" s="372">
        <v>18211631.524682537</v>
      </c>
      <c r="S751" s="367">
        <v>32</v>
      </c>
      <c r="T751" s="369">
        <v>-0.39614352892382987</v>
      </c>
      <c r="U751" s="369">
        <v>-5.1210247182342554</v>
      </c>
      <c r="V751" s="369">
        <v>-0.4432010030081347</v>
      </c>
      <c r="W751" s="369">
        <v>-4.34485177631539</v>
      </c>
      <c r="X751" s="369">
        <v>-0.30847700801382372</v>
      </c>
      <c r="Y751" s="369">
        <v>-2.3392371898717323</v>
      </c>
      <c r="Z751" s="369" t="s">
        <v>1424</v>
      </c>
      <c r="AA751" s="369" t="s">
        <v>1424</v>
      </c>
      <c r="AB751" s="369">
        <v>0.43690165474919029</v>
      </c>
      <c r="AC751" s="373">
        <v>-1.3439656797418666</v>
      </c>
      <c r="AD751" s="575">
        <v>0</v>
      </c>
      <c r="AE751" s="370" t="s">
        <v>2511</v>
      </c>
      <c r="AF751" s="370" t="s">
        <v>2317</v>
      </c>
      <c r="AG751" s="374" t="s">
        <v>1458</v>
      </c>
      <c r="AH751" s="374" t="s">
        <v>728</v>
      </c>
      <c r="AI751" s="374">
        <v>50000</v>
      </c>
      <c r="AJ751" s="374">
        <v>1000</v>
      </c>
      <c r="AK751" s="374">
        <v>1000</v>
      </c>
      <c r="AL751" s="369">
        <v>5.0000000000000001E-3</v>
      </c>
      <c r="AM751" s="369">
        <v>0.2</v>
      </c>
      <c r="AN751" s="369" t="s">
        <v>34</v>
      </c>
      <c r="AO751" s="367" t="s">
        <v>1326</v>
      </c>
      <c r="AP751" s="370" t="s">
        <v>718</v>
      </c>
      <c r="AQ751" s="376" t="s">
        <v>689</v>
      </c>
      <c r="AR751" s="369" t="s">
        <v>34</v>
      </c>
      <c r="AS751" s="369" t="s">
        <v>34</v>
      </c>
      <c r="AT751" s="369"/>
      <c r="AX751" s="711"/>
      <c r="AY751" s="712"/>
      <c r="AZ751" s="712"/>
      <c r="BA751" s="712"/>
      <c r="BB751" s="713"/>
      <c r="BC751" s="712"/>
      <c r="BD751" s="712"/>
      <c r="BE751" s="712"/>
      <c r="BF751" s="712"/>
      <c r="BG751" s="713"/>
      <c r="BH751" s="713"/>
      <c r="BI751" s="714"/>
      <c r="BJ751" s="714"/>
      <c r="BK751" s="714"/>
      <c r="BL751" s="713"/>
      <c r="BM751" s="713"/>
      <c r="BN751" s="713"/>
      <c r="BO751" s="713"/>
      <c r="BP751" s="713"/>
      <c r="BQ751" s="713"/>
      <c r="BR751" s="713"/>
      <c r="BS751" s="713"/>
      <c r="BT751" s="716"/>
      <c r="BU751" s="717"/>
      <c r="BV751" s="715"/>
      <c r="BW751" s="718"/>
    </row>
    <row r="752" spans="2:75" ht="15.75" customHeight="1">
      <c r="B752" s="363" t="s">
        <v>270</v>
      </c>
      <c r="C752" s="364">
        <v>10320151000180</v>
      </c>
      <c r="D752" s="365" t="s">
        <v>14</v>
      </c>
      <c r="E752" s="365" t="s">
        <v>607</v>
      </c>
      <c r="F752" s="365"/>
      <c r="G752" s="366"/>
      <c r="H752" s="366" t="s">
        <v>34</v>
      </c>
      <c r="I752" s="366" t="s">
        <v>34</v>
      </c>
      <c r="J752" s="366" t="s">
        <v>608</v>
      </c>
      <c r="K752" s="367" t="s">
        <v>48</v>
      </c>
      <c r="L752" s="368"/>
      <c r="M752" s="368" t="s">
        <v>34</v>
      </c>
      <c r="N752" s="367">
        <v>219118</v>
      </c>
      <c r="O752" s="367" t="s">
        <v>1323</v>
      </c>
      <c r="P752" s="371">
        <v>39721</v>
      </c>
      <c r="Q752" s="372">
        <v>170903818.34</v>
      </c>
      <c r="R752" s="372">
        <v>228866587.57515883</v>
      </c>
      <c r="S752" s="367">
        <v>30</v>
      </c>
      <c r="T752" s="369">
        <v>-7.7891384284855314E-2</v>
      </c>
      <c r="U752" s="369">
        <v>-1.0069171275972661</v>
      </c>
      <c r="V752" s="369">
        <v>-0.24209748211790205</v>
      </c>
      <c r="W752" s="369">
        <v>-2.3733648346507543</v>
      </c>
      <c r="X752" s="369">
        <v>-0.23290888653080344</v>
      </c>
      <c r="Y752" s="369">
        <v>-1.7661903969194861</v>
      </c>
      <c r="Z752" s="369">
        <v>-0.22125286830579749</v>
      </c>
      <c r="AA752" s="369">
        <v>-1.2576730310330855</v>
      </c>
      <c r="AB752" s="369">
        <v>0.24792190067422537</v>
      </c>
      <c r="AC752" s="373">
        <v>-1.3856444353320805</v>
      </c>
      <c r="AD752" s="575">
        <v>37895385000102</v>
      </c>
      <c r="AE752" s="370" t="s">
        <v>2512</v>
      </c>
      <c r="AF752" s="370" t="s">
        <v>2326</v>
      </c>
      <c r="AG752" s="374" t="s">
        <v>1459</v>
      </c>
      <c r="AH752" s="374" t="s">
        <v>2318</v>
      </c>
      <c r="AI752" s="374">
        <v>100000</v>
      </c>
      <c r="AJ752" s="374">
        <v>20000</v>
      </c>
      <c r="AK752" s="374">
        <v>100000</v>
      </c>
      <c r="AL752" s="369">
        <v>0.02</v>
      </c>
      <c r="AM752" s="369">
        <v>0.15</v>
      </c>
      <c r="AN752" s="369" t="s">
        <v>2349</v>
      </c>
      <c r="AO752" s="367" t="s">
        <v>1326</v>
      </c>
      <c r="AP752" s="370" t="s">
        <v>718</v>
      </c>
      <c r="AQ752" s="376" t="s">
        <v>661</v>
      </c>
      <c r="AR752" s="369">
        <v>5.0000000000000001E-3</v>
      </c>
      <c r="AS752" s="369">
        <v>5.0000000000000001E-3</v>
      </c>
      <c r="AT752" s="369"/>
      <c r="AX752" s="711"/>
      <c r="AY752" s="712"/>
      <c r="AZ752" s="712"/>
      <c r="BA752" s="712"/>
      <c r="BB752" s="713"/>
      <c r="BC752" s="712"/>
      <c r="BD752" s="712"/>
      <c r="BE752" s="712"/>
      <c r="BF752" s="712"/>
      <c r="BG752" s="713"/>
      <c r="BH752" s="713"/>
      <c r="BI752" s="714"/>
      <c r="BJ752" s="714"/>
      <c r="BK752" s="714"/>
      <c r="BL752" s="713"/>
      <c r="BM752" s="713"/>
      <c r="BN752" s="713"/>
      <c r="BO752" s="713"/>
      <c r="BP752" s="713"/>
      <c r="BQ752" s="713"/>
      <c r="BR752" s="713"/>
      <c r="BS752" s="713"/>
      <c r="BT752" s="716"/>
      <c r="BU752" s="717"/>
      <c r="BV752" s="715"/>
      <c r="BW752" s="718"/>
    </row>
    <row r="753" spans="2:75" ht="15.75" customHeight="1">
      <c r="B753" s="363" t="s">
        <v>1040</v>
      </c>
      <c r="C753" s="364">
        <v>26768800000140</v>
      </c>
      <c r="D753" s="365" t="s">
        <v>14</v>
      </c>
      <c r="E753" s="365" t="s">
        <v>607</v>
      </c>
      <c r="F753" s="365"/>
      <c r="G753" s="366"/>
      <c r="H753" s="366" t="s">
        <v>34</v>
      </c>
      <c r="I753" s="366" t="s">
        <v>34</v>
      </c>
      <c r="J753" s="366" t="s">
        <v>608</v>
      </c>
      <c r="K753" s="367" t="s">
        <v>48</v>
      </c>
      <c r="L753" s="368"/>
      <c r="M753" s="368" t="s">
        <v>34</v>
      </c>
      <c r="N753" s="367">
        <v>436747</v>
      </c>
      <c r="O753" s="367" t="s">
        <v>1323</v>
      </c>
      <c r="P753" s="371">
        <v>42818</v>
      </c>
      <c r="Q753" s="372">
        <v>472972967.97000003</v>
      </c>
      <c r="R753" s="372">
        <v>660819494.09341276</v>
      </c>
      <c r="S753" s="367">
        <v>30</v>
      </c>
      <c r="T753" s="369">
        <v>5.1488878921368553E-5</v>
      </c>
      <c r="U753" s="369">
        <v>6.6560678748635684E-4</v>
      </c>
      <c r="V753" s="369">
        <v>-0.21293970315194</v>
      </c>
      <c r="W753" s="369">
        <v>-2.0875211048897309</v>
      </c>
      <c r="X753" s="369">
        <v>-0.16336476998624838</v>
      </c>
      <c r="Y753" s="369">
        <v>-1.2388247277396713</v>
      </c>
      <c r="Z753" s="369">
        <v>-0.13951374461497557</v>
      </c>
      <c r="AA753" s="369">
        <v>-0.79304135310997226</v>
      </c>
      <c r="AB753" s="369">
        <v>0.2525733270086386</v>
      </c>
      <c r="AC753" s="373">
        <v>-1.2061261762168345</v>
      </c>
      <c r="AD753" s="575">
        <v>10346018000101</v>
      </c>
      <c r="AE753" s="370" t="s">
        <v>2512</v>
      </c>
      <c r="AF753" s="370" t="s">
        <v>2326</v>
      </c>
      <c r="AG753" s="374" t="s">
        <v>1459</v>
      </c>
      <c r="AH753" s="374" t="s">
        <v>2321</v>
      </c>
      <c r="AI753" s="374">
        <v>1000</v>
      </c>
      <c r="AJ753" s="374">
        <v>1000</v>
      </c>
      <c r="AK753" s="374">
        <v>100</v>
      </c>
      <c r="AL753" s="369">
        <v>0.02</v>
      </c>
      <c r="AM753" s="369">
        <v>0.2</v>
      </c>
      <c r="AN753" s="369" t="s">
        <v>2335</v>
      </c>
      <c r="AO753" s="367" t="s">
        <v>1326</v>
      </c>
      <c r="AP753" s="370" t="s">
        <v>718</v>
      </c>
      <c r="AQ753" s="376" t="s">
        <v>661</v>
      </c>
      <c r="AR753" s="369">
        <v>5.0000000000000001E-3</v>
      </c>
      <c r="AS753" s="369">
        <v>5.0000000000000001E-3</v>
      </c>
      <c r="AT753" s="369"/>
      <c r="AX753" s="711"/>
      <c r="AY753" s="712"/>
      <c r="AZ753" s="712"/>
      <c r="BA753" s="712"/>
      <c r="BB753" s="713"/>
      <c r="BC753" s="712"/>
      <c r="BD753" s="712"/>
      <c r="BE753" s="712"/>
      <c r="BF753" s="712"/>
      <c r="BG753" s="713"/>
      <c r="BH753" s="713"/>
      <c r="BI753" s="714"/>
      <c r="BJ753" s="714"/>
      <c r="BK753" s="714"/>
      <c r="BL753" s="713"/>
      <c r="BM753" s="713"/>
      <c r="BN753" s="713"/>
      <c r="BO753" s="713"/>
      <c r="BP753" s="713"/>
      <c r="BQ753" s="713"/>
      <c r="BR753" s="713"/>
      <c r="BS753" s="713"/>
      <c r="BT753" s="716"/>
      <c r="BU753" s="717"/>
      <c r="BV753" s="715"/>
      <c r="BW753" s="718"/>
    </row>
    <row r="754" spans="2:75" ht="15.75" customHeight="1">
      <c r="B754" s="363" t="s">
        <v>1653</v>
      </c>
      <c r="C754" s="364">
        <v>37829233000101</v>
      </c>
      <c r="D754" s="365" t="s">
        <v>13</v>
      </c>
      <c r="E754" s="365" t="s">
        <v>615</v>
      </c>
      <c r="F754" s="365" t="s">
        <v>619</v>
      </c>
      <c r="G754" s="366" t="s">
        <v>34</v>
      </c>
      <c r="H754" s="366" t="s">
        <v>1339</v>
      </c>
      <c r="I754" s="366" t="s">
        <v>34</v>
      </c>
      <c r="J754" s="366" t="s">
        <v>611</v>
      </c>
      <c r="K754" s="367" t="s">
        <v>48</v>
      </c>
      <c r="L754" s="368"/>
      <c r="M754" s="368"/>
      <c r="N754" s="367">
        <v>587771</v>
      </c>
      <c r="O754" s="367" t="s">
        <v>1323</v>
      </c>
      <c r="P754" s="371">
        <v>44236</v>
      </c>
      <c r="Q754" s="372">
        <v>186625302.77000001</v>
      </c>
      <c r="R754" s="372">
        <v>86640671.4724603</v>
      </c>
      <c r="S754" s="367">
        <v>4</v>
      </c>
      <c r="T754" s="369">
        <v>0.15806177462763982</v>
      </c>
      <c r="U754" s="369">
        <v>1.7778651721578558</v>
      </c>
      <c r="V754" s="369">
        <v>0.17633834883812494</v>
      </c>
      <c r="W754" s="369">
        <v>1.6183819475118799</v>
      </c>
      <c r="X754" s="369" t="s">
        <v>1424</v>
      </c>
      <c r="Y754" s="369" t="s">
        <v>1424</v>
      </c>
      <c r="Z754" s="369" t="s">
        <v>1424</v>
      </c>
      <c r="AA754" s="369" t="s">
        <v>1424</v>
      </c>
      <c r="AB754" s="369">
        <v>4.1343919390951736E-2</v>
      </c>
      <c r="AC754" s="373">
        <v>1.4479800027451046</v>
      </c>
      <c r="AD754" s="575">
        <v>37368165000120</v>
      </c>
      <c r="AE754" s="370" t="s">
        <v>2513</v>
      </c>
      <c r="AF754" s="370" t="s">
        <v>2326</v>
      </c>
      <c r="AG754" s="374" t="s">
        <v>1459</v>
      </c>
      <c r="AH754" s="374" t="s">
        <v>2327</v>
      </c>
      <c r="AI754" s="374">
        <v>500</v>
      </c>
      <c r="AJ754" s="374">
        <v>100</v>
      </c>
      <c r="AK754" s="374">
        <v>100</v>
      </c>
      <c r="AL754" s="369">
        <v>1.95E-2</v>
      </c>
      <c r="AM754" s="369">
        <v>0.2</v>
      </c>
      <c r="AN754" s="369" t="s">
        <v>34</v>
      </c>
      <c r="AO754" s="367" t="s">
        <v>1323</v>
      </c>
      <c r="AP754" s="370" t="s">
        <v>13</v>
      </c>
      <c r="AQ754" s="376" t="s">
        <v>2385</v>
      </c>
      <c r="AR754" s="369" t="s">
        <v>34</v>
      </c>
      <c r="AS754" s="369" t="s">
        <v>34</v>
      </c>
      <c r="AT754" s="369"/>
      <c r="AX754" s="711"/>
      <c r="AY754" s="712"/>
      <c r="AZ754" s="712"/>
      <c r="BA754" s="712"/>
      <c r="BB754" s="713"/>
      <c r="BC754" s="712"/>
      <c r="BD754" s="712"/>
      <c r="BE754" s="712"/>
      <c r="BF754" s="712"/>
      <c r="BG754" s="713"/>
      <c r="BH754" s="713"/>
      <c r="BI754" s="714"/>
      <c r="BJ754" s="714"/>
      <c r="BK754" s="714"/>
      <c r="BL754" s="713"/>
      <c r="BM754" s="713"/>
      <c r="BN754" s="713"/>
      <c r="BO754" s="713"/>
      <c r="BP754" s="713"/>
      <c r="BQ754" s="713"/>
      <c r="BR754" s="713"/>
      <c r="BS754" s="713"/>
      <c r="BT754" s="716"/>
      <c r="BU754" s="717"/>
      <c r="BV754" s="715"/>
      <c r="BW754" s="718"/>
    </row>
    <row r="755" spans="2:75" ht="15.75" customHeight="1">
      <c r="B755" s="363" t="s">
        <v>1041</v>
      </c>
      <c r="C755" s="364">
        <v>39511032000197</v>
      </c>
      <c r="D755" s="365" t="s">
        <v>11</v>
      </c>
      <c r="E755" s="365" t="s">
        <v>620</v>
      </c>
      <c r="F755" s="365" t="s">
        <v>665</v>
      </c>
      <c r="G755" s="366" t="s">
        <v>740</v>
      </c>
      <c r="H755" s="366" t="s">
        <v>34</v>
      </c>
      <c r="I755" s="366"/>
      <c r="J755" s="366"/>
      <c r="K755" s="367" t="s">
        <v>48</v>
      </c>
      <c r="L755" s="368"/>
      <c r="M755" s="368" t="s">
        <v>34</v>
      </c>
      <c r="N755" s="367">
        <v>621749</v>
      </c>
      <c r="O755" s="367" t="s">
        <v>1323</v>
      </c>
      <c r="P755" s="371">
        <v>44509</v>
      </c>
      <c r="Q755" s="372">
        <v>58159377.43</v>
      </c>
      <c r="R755" s="372" t="s">
        <v>1424</v>
      </c>
      <c r="S755" s="367">
        <v>46</v>
      </c>
      <c r="T755" s="369">
        <v>9.1202538599581828E-2</v>
      </c>
      <c r="U755" s="369">
        <v>1.178993017513045</v>
      </c>
      <c r="V755" s="369" t="s">
        <v>1424</v>
      </c>
      <c r="W755" s="369" t="s">
        <v>1424</v>
      </c>
      <c r="X755" s="369" t="s">
        <v>1424</v>
      </c>
      <c r="Y755" s="369" t="s">
        <v>1424</v>
      </c>
      <c r="Z755" s="369" t="s">
        <v>1424</v>
      </c>
      <c r="AA755" s="369" t="s">
        <v>1424</v>
      </c>
      <c r="AB755" s="369" t="s">
        <v>1424</v>
      </c>
      <c r="AC755" s="373" t="s">
        <v>1424</v>
      </c>
      <c r="AD755" s="575">
        <v>39487617000119</v>
      </c>
      <c r="AE755" s="370" t="s">
        <v>2513</v>
      </c>
      <c r="AF755" s="370" t="s">
        <v>738</v>
      </c>
      <c r="AG755" s="374" t="s">
        <v>738</v>
      </c>
      <c r="AH755" s="374" t="s">
        <v>2318</v>
      </c>
      <c r="AI755" s="374">
        <v>1000</v>
      </c>
      <c r="AJ755" s="374" t="s">
        <v>1436</v>
      </c>
      <c r="AK755" s="374" t="s">
        <v>1436</v>
      </c>
      <c r="AL755" s="369">
        <v>6.5000000000000006E-3</v>
      </c>
      <c r="AM755" s="369">
        <v>0.2</v>
      </c>
      <c r="AN755" s="369" t="s">
        <v>64</v>
      </c>
      <c r="AO755" s="367" t="s">
        <v>1326</v>
      </c>
      <c r="AP755" s="370" t="s">
        <v>13</v>
      </c>
      <c r="AQ755" s="376" t="s">
        <v>673</v>
      </c>
      <c r="AR755" s="369">
        <v>1.2999999999999999E-3</v>
      </c>
      <c r="AS755" s="369">
        <v>1.2999999999999999E-3</v>
      </c>
      <c r="AT755" s="369"/>
      <c r="AX755" s="711"/>
      <c r="AY755" s="712"/>
      <c r="AZ755" s="712"/>
      <c r="BA755" s="712"/>
      <c r="BB755" s="713"/>
      <c r="BC755" s="712"/>
      <c r="BD755" s="712"/>
      <c r="BE755" s="712"/>
      <c r="BF755" s="712"/>
      <c r="BG755" s="713"/>
      <c r="BH755" s="713"/>
      <c r="BI755" s="714"/>
      <c r="BJ755" s="714"/>
      <c r="BK755" s="714"/>
      <c r="BL755" s="713"/>
      <c r="BM755" s="713"/>
      <c r="BN755" s="713"/>
      <c r="BO755" s="713"/>
      <c r="BP755" s="713"/>
      <c r="BQ755" s="713"/>
      <c r="BR755" s="713"/>
      <c r="BS755" s="713"/>
      <c r="BT755" s="716"/>
      <c r="BU755" s="717"/>
      <c r="BV755" s="715"/>
      <c r="BW755" s="718"/>
    </row>
    <row r="756" spans="2:75" ht="15.75" customHeight="1">
      <c r="B756" s="363" t="s">
        <v>271</v>
      </c>
      <c r="C756" s="364">
        <v>30586677000114</v>
      </c>
      <c r="D756" s="365" t="s">
        <v>13</v>
      </c>
      <c r="E756" s="365" t="s">
        <v>615</v>
      </c>
      <c r="F756" s="365" t="s">
        <v>619</v>
      </c>
      <c r="G756" s="366" t="s">
        <v>34</v>
      </c>
      <c r="H756" s="366" t="s">
        <v>867</v>
      </c>
      <c r="I756" s="366" t="s">
        <v>34</v>
      </c>
      <c r="J756" s="366" t="s">
        <v>611</v>
      </c>
      <c r="K756" s="367" t="s">
        <v>48</v>
      </c>
      <c r="L756" s="368"/>
      <c r="M756" s="368" t="s">
        <v>34</v>
      </c>
      <c r="N756" s="367">
        <v>468894</v>
      </c>
      <c r="O756" s="367" t="s">
        <v>1323</v>
      </c>
      <c r="P756" s="371">
        <v>43280</v>
      </c>
      <c r="Q756" s="372">
        <v>608496656.04999995</v>
      </c>
      <c r="R756" s="372">
        <v>507896254.31956387</v>
      </c>
      <c r="S756" s="367">
        <v>31</v>
      </c>
      <c r="T756" s="369">
        <v>0.18749795515213852</v>
      </c>
      <c r="U756" s="369">
        <v>2.4238226623590817</v>
      </c>
      <c r="V756" s="369">
        <v>0.23006790105605956</v>
      </c>
      <c r="W756" s="369">
        <v>2.2554347165099409</v>
      </c>
      <c r="X756" s="369">
        <v>0.28191687614776484</v>
      </c>
      <c r="Y756" s="369">
        <v>2.1378268850032476</v>
      </c>
      <c r="Z756" s="369">
        <v>0.41754466210091956</v>
      </c>
      <c r="AA756" s="369">
        <v>2.3734592224601183</v>
      </c>
      <c r="AB756" s="369">
        <v>5.7143569963909256E-2</v>
      </c>
      <c r="AC756" s="373">
        <v>1.9534568441954165</v>
      </c>
      <c r="AD756" s="575">
        <v>29236556000163</v>
      </c>
      <c r="AE756" s="370" t="s">
        <v>2513</v>
      </c>
      <c r="AF756" s="370" t="s">
        <v>2326</v>
      </c>
      <c r="AG756" s="374" t="s">
        <v>1459</v>
      </c>
      <c r="AH756" s="374" t="s">
        <v>2321</v>
      </c>
      <c r="AI756" s="374">
        <v>25000</v>
      </c>
      <c r="AJ756" s="374">
        <v>5000</v>
      </c>
      <c r="AK756" s="374">
        <v>10000</v>
      </c>
      <c r="AL756" s="369">
        <v>1.9E-2</v>
      </c>
      <c r="AM756" s="369">
        <v>0.2</v>
      </c>
      <c r="AN756" s="369" t="s">
        <v>2335</v>
      </c>
      <c r="AO756" s="367" t="s">
        <v>1326</v>
      </c>
      <c r="AP756" s="370" t="s">
        <v>13</v>
      </c>
      <c r="AQ756" s="376" t="s">
        <v>666</v>
      </c>
      <c r="AR756" s="369">
        <v>3.8E-3</v>
      </c>
      <c r="AS756" s="369">
        <v>3.8E-3</v>
      </c>
      <c r="AT756" s="369"/>
      <c r="AX756" s="711"/>
      <c r="AY756" s="712"/>
      <c r="AZ756" s="712"/>
      <c r="BA756" s="712"/>
      <c r="BB756" s="713"/>
      <c r="BC756" s="712"/>
      <c r="BD756" s="712"/>
      <c r="BE756" s="712"/>
      <c r="BF756" s="712"/>
      <c r="BG756" s="713"/>
      <c r="BH756" s="713"/>
      <c r="BI756" s="714"/>
      <c r="BJ756" s="714"/>
      <c r="BK756" s="714"/>
      <c r="BL756" s="713"/>
      <c r="BM756" s="713"/>
      <c r="BN756" s="713"/>
      <c r="BO756" s="713"/>
      <c r="BP756" s="713"/>
      <c r="BQ756" s="713"/>
      <c r="BR756" s="713"/>
      <c r="BS756" s="713"/>
      <c r="BT756" s="716"/>
      <c r="BU756" s="717"/>
      <c r="BV756" s="715"/>
      <c r="BW756" s="718"/>
    </row>
    <row r="757" spans="2:75" ht="15.75" customHeight="1">
      <c r="B757" s="363" t="s">
        <v>1042</v>
      </c>
      <c r="C757" s="364">
        <v>30338679000194</v>
      </c>
      <c r="D757" s="365" t="s">
        <v>13</v>
      </c>
      <c r="E757" s="365" t="s">
        <v>615</v>
      </c>
      <c r="F757" s="365" t="s">
        <v>619</v>
      </c>
      <c r="G757" s="366" t="s">
        <v>34</v>
      </c>
      <c r="H757" s="366" t="s">
        <v>867</v>
      </c>
      <c r="I757" s="366" t="s">
        <v>34</v>
      </c>
      <c r="J757" s="366" t="s">
        <v>611</v>
      </c>
      <c r="K757" s="367" t="s">
        <v>48</v>
      </c>
      <c r="L757" s="368" t="s">
        <v>717</v>
      </c>
      <c r="M757" s="368" t="s">
        <v>34</v>
      </c>
      <c r="N757" s="367">
        <v>469025</v>
      </c>
      <c r="O757" s="367" t="s">
        <v>1323</v>
      </c>
      <c r="P757" s="371">
        <v>43280</v>
      </c>
      <c r="Q757" s="372">
        <v>1260691713.97</v>
      </c>
      <c r="R757" s="372">
        <v>1130030194.8769047</v>
      </c>
      <c r="S757" s="367">
        <v>31</v>
      </c>
      <c r="T757" s="369">
        <v>0.18671399883618767</v>
      </c>
      <c r="U757" s="369">
        <v>2.413688306049119</v>
      </c>
      <c r="V757" s="369">
        <v>0.22913671437342975</v>
      </c>
      <c r="W757" s="369">
        <v>2.2463059733783934</v>
      </c>
      <c r="X757" s="369">
        <v>0.28122751606601581</v>
      </c>
      <c r="Y757" s="369">
        <v>2.1325993422738132</v>
      </c>
      <c r="Z757" s="369">
        <v>0.41553003221724838</v>
      </c>
      <c r="AA757" s="369">
        <v>2.3620074130819697</v>
      </c>
      <c r="AB757" s="369">
        <v>5.6664441823476602E-2</v>
      </c>
      <c r="AC757" s="373">
        <v>1.9561194929519987</v>
      </c>
      <c r="AD757" s="575">
        <v>0</v>
      </c>
      <c r="AE757" s="370" t="s">
        <v>2331</v>
      </c>
      <c r="AF757" s="370" t="s">
        <v>2317</v>
      </c>
      <c r="AG757" s="374" t="s">
        <v>1458</v>
      </c>
      <c r="AH757" s="374" t="s">
        <v>2321</v>
      </c>
      <c r="AI757" s="374">
        <v>100</v>
      </c>
      <c r="AJ757" s="374">
        <v>100</v>
      </c>
      <c r="AK757" s="374">
        <v>100</v>
      </c>
      <c r="AL757" s="369">
        <v>0</v>
      </c>
      <c r="AM757" s="369" t="s">
        <v>34</v>
      </c>
      <c r="AN757" s="369" t="s">
        <v>34</v>
      </c>
      <c r="AO757" s="367" t="s">
        <v>1326</v>
      </c>
      <c r="AP757" s="370" t="s">
        <v>13</v>
      </c>
      <c r="AQ757" s="376" t="s">
        <v>666</v>
      </c>
      <c r="AR757" s="369">
        <v>4.7499999999999999E-3</v>
      </c>
      <c r="AS757" s="369">
        <v>4.7499999999999999E-3</v>
      </c>
      <c r="AT757" s="369"/>
      <c r="AX757" s="711"/>
      <c r="AY757" s="712"/>
      <c r="AZ757" s="712"/>
      <c r="BA757" s="712"/>
      <c r="BB757" s="713"/>
      <c r="BC757" s="712"/>
      <c r="BD757" s="712"/>
      <c r="BE757" s="712"/>
      <c r="BF757" s="712"/>
      <c r="BG757" s="713"/>
      <c r="BH757" s="713"/>
      <c r="BI757" s="714"/>
      <c r="BJ757" s="714"/>
      <c r="BK757" s="714"/>
      <c r="BL757" s="713"/>
      <c r="BM757" s="713"/>
      <c r="BN757" s="713"/>
      <c r="BO757" s="713"/>
      <c r="BP757" s="713"/>
      <c r="BQ757" s="713"/>
      <c r="BR757" s="713"/>
      <c r="BS757" s="713"/>
      <c r="BT757" s="716"/>
      <c r="BU757" s="717"/>
      <c r="BV757" s="715"/>
      <c r="BW757" s="718"/>
    </row>
    <row r="758" spans="2:75" ht="15.75" customHeight="1">
      <c r="B758" s="363" t="s">
        <v>1654</v>
      </c>
      <c r="C758" s="364">
        <v>37367841000141</v>
      </c>
      <c r="D758" s="365" t="s">
        <v>13</v>
      </c>
      <c r="E758" s="365" t="s">
        <v>615</v>
      </c>
      <c r="F758" s="365" t="s">
        <v>619</v>
      </c>
      <c r="G758" s="366" t="s">
        <v>34</v>
      </c>
      <c r="H758" s="366" t="s">
        <v>1339</v>
      </c>
      <c r="I758" s="366" t="s">
        <v>34</v>
      </c>
      <c r="J758" s="366" t="s">
        <v>611</v>
      </c>
      <c r="K758" s="367" t="s">
        <v>48</v>
      </c>
      <c r="L758" s="368"/>
      <c r="M758" s="368"/>
      <c r="N758" s="367">
        <v>562033</v>
      </c>
      <c r="O758" s="367" t="s">
        <v>1323</v>
      </c>
      <c r="P758" s="371">
        <v>44161</v>
      </c>
      <c r="Q758" s="372">
        <v>80069662.159999996</v>
      </c>
      <c r="R758" s="372">
        <v>38431091.079444453</v>
      </c>
      <c r="S758" s="367">
        <v>4</v>
      </c>
      <c r="T758" s="369">
        <v>0.15878443039063583</v>
      </c>
      <c r="U758" s="369">
        <v>1.7859935416862662</v>
      </c>
      <c r="V758" s="369">
        <v>0.17701944636952649</v>
      </c>
      <c r="W758" s="369">
        <v>1.6246328620553014</v>
      </c>
      <c r="X758" s="369" t="s">
        <v>1424</v>
      </c>
      <c r="Y758" s="369" t="s">
        <v>1424</v>
      </c>
      <c r="Z758" s="369" t="s">
        <v>1424</v>
      </c>
      <c r="AA758" s="369" t="s">
        <v>1424</v>
      </c>
      <c r="AB758" s="369">
        <v>4.1891637910041031E-2</v>
      </c>
      <c r="AC758" s="373">
        <v>1.4434155902782912</v>
      </c>
      <c r="AD758" s="575">
        <v>37368165000120</v>
      </c>
      <c r="AE758" s="370" t="s">
        <v>2513</v>
      </c>
      <c r="AF758" s="370" t="s">
        <v>2326</v>
      </c>
      <c r="AG758" s="374" t="s">
        <v>1459</v>
      </c>
      <c r="AH758" s="374" t="s">
        <v>2327</v>
      </c>
      <c r="AI758" s="374">
        <v>500</v>
      </c>
      <c r="AJ758" s="374">
        <v>100</v>
      </c>
      <c r="AK758" s="374">
        <v>100</v>
      </c>
      <c r="AL758" s="369">
        <v>1.95E-2</v>
      </c>
      <c r="AM758" s="369">
        <v>0.2</v>
      </c>
      <c r="AN758" s="369" t="s">
        <v>34</v>
      </c>
      <c r="AO758" s="367" t="s">
        <v>1323</v>
      </c>
      <c r="AP758" s="370" t="s">
        <v>13</v>
      </c>
      <c r="AQ758" s="376" t="s">
        <v>2385</v>
      </c>
      <c r="AR758" s="369" t="s">
        <v>34</v>
      </c>
      <c r="AS758" s="369" t="s">
        <v>34</v>
      </c>
      <c r="AT758" s="369"/>
      <c r="AX758" s="711"/>
      <c r="AY758" s="712"/>
      <c r="AZ758" s="712"/>
      <c r="BA758" s="712"/>
      <c r="BB758" s="713"/>
      <c r="BC758" s="712"/>
      <c r="BD758" s="712"/>
      <c r="BE758" s="712"/>
      <c r="BF758" s="712"/>
      <c r="BG758" s="713"/>
      <c r="BH758" s="713"/>
      <c r="BI758" s="714"/>
      <c r="BJ758" s="714"/>
      <c r="BK758" s="714"/>
      <c r="BL758" s="713"/>
      <c r="BM758" s="713"/>
      <c r="BN758" s="713"/>
      <c r="BO758" s="713"/>
      <c r="BP758" s="713"/>
      <c r="BQ758" s="713"/>
      <c r="BR758" s="713"/>
      <c r="BS758" s="713"/>
      <c r="BT758" s="716"/>
      <c r="BU758" s="717"/>
      <c r="BV758" s="715"/>
      <c r="BW758" s="718"/>
    </row>
    <row r="759" spans="2:75" ht="15.75" customHeight="1">
      <c r="B759" s="363" t="s">
        <v>272</v>
      </c>
      <c r="C759" s="364">
        <v>35711552000192</v>
      </c>
      <c r="D759" s="365" t="s">
        <v>13</v>
      </c>
      <c r="E759" s="365" t="s">
        <v>615</v>
      </c>
      <c r="F759" s="365" t="s">
        <v>619</v>
      </c>
      <c r="G759" s="366" t="s">
        <v>34</v>
      </c>
      <c r="H759" s="366" t="s">
        <v>867</v>
      </c>
      <c r="I759" s="366" t="s">
        <v>34</v>
      </c>
      <c r="J759" s="366" t="s">
        <v>611</v>
      </c>
      <c r="K759" s="367" t="s">
        <v>48</v>
      </c>
      <c r="L759" s="368"/>
      <c r="M759" s="368" t="s">
        <v>1421</v>
      </c>
      <c r="N759" s="367">
        <v>524468</v>
      </c>
      <c r="O759" s="367" t="s">
        <v>1326</v>
      </c>
      <c r="P759" s="371">
        <v>43872</v>
      </c>
      <c r="Q759" s="372">
        <v>323778289.69999999</v>
      </c>
      <c r="R759" s="372">
        <v>352151789.71174592</v>
      </c>
      <c r="S759" s="367">
        <v>61</v>
      </c>
      <c r="T759" s="369">
        <v>0.18466856921992192</v>
      </c>
      <c r="U759" s="369">
        <v>2.3872466381699011</v>
      </c>
      <c r="V759" s="369">
        <v>0.22697693532588881</v>
      </c>
      <c r="W759" s="369">
        <v>2.2251329169830658</v>
      </c>
      <c r="X759" s="369">
        <v>0.27857721265932978</v>
      </c>
      <c r="Y759" s="369">
        <v>2.1125016100853387</v>
      </c>
      <c r="Z759" s="369" t="s">
        <v>1424</v>
      </c>
      <c r="AA759" s="369" t="s">
        <v>1424</v>
      </c>
      <c r="AB759" s="369">
        <v>5.5942837861717769E-2</v>
      </c>
      <c r="AC759" s="373">
        <v>1.9491678448238392</v>
      </c>
      <c r="AD759" s="575">
        <v>29236556000163</v>
      </c>
      <c r="AE759" s="370" t="s">
        <v>2513</v>
      </c>
      <c r="AF759" s="370" t="s">
        <v>2326</v>
      </c>
      <c r="AG759" s="374" t="s">
        <v>1459</v>
      </c>
      <c r="AH759" s="374" t="s">
        <v>2321</v>
      </c>
      <c r="AI759" s="374">
        <v>25000</v>
      </c>
      <c r="AJ759" s="374">
        <v>5000</v>
      </c>
      <c r="AK759" s="374">
        <v>10000</v>
      </c>
      <c r="AL759" s="369">
        <v>1.9E-2</v>
      </c>
      <c r="AM759" s="369">
        <v>0.2</v>
      </c>
      <c r="AN759" s="369" t="s">
        <v>34</v>
      </c>
      <c r="AO759" s="367" t="s">
        <v>1326</v>
      </c>
      <c r="AP759" s="370" t="s">
        <v>13</v>
      </c>
      <c r="AQ759" s="376" t="s">
        <v>666</v>
      </c>
      <c r="AR759" s="369">
        <v>2.5333333333333332E-3</v>
      </c>
      <c r="AS759" s="369">
        <v>2.5333333333333332E-3</v>
      </c>
      <c r="AT759" s="369"/>
      <c r="AX759" s="711"/>
      <c r="AY759" s="712"/>
      <c r="AZ759" s="712"/>
      <c r="BA759" s="712"/>
      <c r="BB759" s="713"/>
      <c r="BC759" s="712"/>
      <c r="BD759" s="712"/>
      <c r="BE759" s="712"/>
      <c r="BF759" s="712"/>
      <c r="BG759" s="713"/>
      <c r="BH759" s="713"/>
      <c r="BI759" s="714"/>
      <c r="BJ759" s="714"/>
      <c r="BK759" s="714"/>
      <c r="BL759" s="713"/>
      <c r="BM759" s="713"/>
      <c r="BN759" s="713"/>
      <c r="BO759" s="713"/>
      <c r="BP759" s="713"/>
      <c r="BQ759" s="713"/>
      <c r="BR759" s="713"/>
      <c r="BS759" s="713"/>
      <c r="BT759" s="716"/>
      <c r="BU759" s="717"/>
      <c r="BV759" s="715"/>
      <c r="BW759" s="718"/>
    </row>
    <row r="760" spans="2:75" ht="15.75" customHeight="1">
      <c r="B760" s="363" t="s">
        <v>273</v>
      </c>
      <c r="C760" s="364">
        <v>33150614000109</v>
      </c>
      <c r="D760" s="365" t="s">
        <v>13</v>
      </c>
      <c r="E760" s="365" t="s">
        <v>615</v>
      </c>
      <c r="F760" s="365" t="s">
        <v>619</v>
      </c>
      <c r="G760" s="366" t="s">
        <v>34</v>
      </c>
      <c r="H760" s="366" t="s">
        <v>867</v>
      </c>
      <c r="I760" s="366" t="s">
        <v>34</v>
      </c>
      <c r="J760" s="366" t="s">
        <v>611</v>
      </c>
      <c r="K760" s="367" t="s">
        <v>48</v>
      </c>
      <c r="L760" s="368"/>
      <c r="M760" s="368" t="s">
        <v>34</v>
      </c>
      <c r="N760" s="367">
        <v>494968</v>
      </c>
      <c r="O760" s="367" t="s">
        <v>1323</v>
      </c>
      <c r="P760" s="371">
        <v>43593</v>
      </c>
      <c r="Q760" s="372">
        <v>1234009952.55</v>
      </c>
      <c r="R760" s="372">
        <v>1048965181.4210318</v>
      </c>
      <c r="S760" s="367">
        <v>31</v>
      </c>
      <c r="T760" s="369">
        <v>0.18688823910539498</v>
      </c>
      <c r="U760" s="369">
        <v>2.4159407440176159</v>
      </c>
      <c r="V760" s="369">
        <v>0.22932441766305978</v>
      </c>
      <c r="W760" s="369">
        <v>2.248146093246882</v>
      </c>
      <c r="X760" s="369">
        <v>0.28182033897722203</v>
      </c>
      <c r="Y760" s="369">
        <v>2.1370948261020262</v>
      </c>
      <c r="Z760" s="369">
        <v>0.41740524704843529</v>
      </c>
      <c r="AA760" s="369">
        <v>2.372666742105074</v>
      </c>
      <c r="AB760" s="369">
        <v>5.6794152262591012E-2</v>
      </c>
      <c r="AC760" s="373">
        <v>1.9544724190658125</v>
      </c>
      <c r="AD760" s="575">
        <v>29236556000163</v>
      </c>
      <c r="AE760" s="370" t="s">
        <v>2513</v>
      </c>
      <c r="AF760" s="370" t="s">
        <v>2317</v>
      </c>
      <c r="AG760" s="374" t="s">
        <v>1458</v>
      </c>
      <c r="AH760" s="374" t="s">
        <v>2321</v>
      </c>
      <c r="AI760" s="374">
        <v>500</v>
      </c>
      <c r="AJ760" s="374">
        <v>100</v>
      </c>
      <c r="AK760" s="374">
        <v>100</v>
      </c>
      <c r="AL760" s="369">
        <v>1.9E-2</v>
      </c>
      <c r="AM760" s="369">
        <v>0.2</v>
      </c>
      <c r="AN760" s="369" t="s">
        <v>64</v>
      </c>
      <c r="AO760" s="367" t="s">
        <v>1326</v>
      </c>
      <c r="AP760" s="370" t="s">
        <v>13</v>
      </c>
      <c r="AQ760" s="376" t="s">
        <v>666</v>
      </c>
      <c r="AR760" s="369">
        <v>4.7499999999999999E-3</v>
      </c>
      <c r="AS760" s="369">
        <v>4.7499999999999999E-3</v>
      </c>
      <c r="AT760" s="369"/>
      <c r="AX760" s="711"/>
      <c r="AY760" s="712"/>
      <c r="AZ760" s="712"/>
      <c r="BA760" s="712"/>
      <c r="BB760" s="713"/>
      <c r="BC760" s="712"/>
      <c r="BD760" s="712"/>
      <c r="BE760" s="712"/>
      <c r="BF760" s="712"/>
      <c r="BG760" s="713"/>
      <c r="BH760" s="713"/>
      <c r="BI760" s="714"/>
      <c r="BJ760" s="714"/>
      <c r="BK760" s="714"/>
      <c r="BL760" s="713"/>
      <c r="BM760" s="713"/>
      <c r="BN760" s="713"/>
      <c r="BO760" s="713"/>
      <c r="BP760" s="713"/>
      <c r="BQ760" s="713"/>
      <c r="BR760" s="713"/>
      <c r="BS760" s="713"/>
      <c r="BT760" s="716"/>
      <c r="BU760" s="717"/>
      <c r="BV760" s="715"/>
      <c r="BW760" s="718"/>
    </row>
    <row r="761" spans="2:75" ht="15.75" customHeight="1">
      <c r="B761" s="363" t="s">
        <v>1043</v>
      </c>
      <c r="C761" s="364">
        <v>26370141000190</v>
      </c>
      <c r="D761" s="365" t="s">
        <v>11</v>
      </c>
      <c r="E761" s="365" t="s">
        <v>663</v>
      </c>
      <c r="F761" s="365"/>
      <c r="G761" s="366"/>
      <c r="H761" s="366" t="s">
        <v>34</v>
      </c>
      <c r="I761" s="366" t="s">
        <v>34</v>
      </c>
      <c r="J761" s="366" t="s">
        <v>611</v>
      </c>
      <c r="K761" s="367" t="s">
        <v>48</v>
      </c>
      <c r="L761" s="368"/>
      <c r="M761" s="368" t="s">
        <v>34</v>
      </c>
      <c r="N761" s="367">
        <v>446467</v>
      </c>
      <c r="O761" s="367" t="s">
        <v>1323</v>
      </c>
      <c r="P761" s="371">
        <v>42958</v>
      </c>
      <c r="Q761" s="372">
        <v>11664673.949999999</v>
      </c>
      <c r="R761" s="372">
        <v>12112342.662857145</v>
      </c>
      <c r="S761" s="367">
        <v>5</v>
      </c>
      <c r="T761" s="369">
        <v>-6.365766869161904E-2</v>
      </c>
      <c r="U761" s="369">
        <v>-0.8229151079674194</v>
      </c>
      <c r="V761" s="369">
        <v>-5.9598849732214187E-2</v>
      </c>
      <c r="W761" s="369">
        <v>-0.58426801015297325</v>
      </c>
      <c r="X761" s="369">
        <v>2.7597576354921216E-2</v>
      </c>
      <c r="Y761" s="369">
        <v>0.2092774348902641</v>
      </c>
      <c r="Z761" s="369">
        <v>-3.7428880286267896E-2</v>
      </c>
      <c r="AA761" s="369">
        <v>-0.21275788955081124</v>
      </c>
      <c r="AB761" s="369">
        <v>4.4929157604724143E-2</v>
      </c>
      <c r="AC761" s="373">
        <v>-3.5074675793128804</v>
      </c>
      <c r="AD761" s="575">
        <v>0</v>
      </c>
      <c r="AE761" s="370" t="s">
        <v>2455</v>
      </c>
      <c r="AF761" s="370" t="s">
        <v>730</v>
      </c>
      <c r="AG761" s="374" t="s">
        <v>730</v>
      </c>
      <c r="AH761" s="374" t="s">
        <v>2318</v>
      </c>
      <c r="AI761" s="374">
        <v>25000</v>
      </c>
      <c r="AJ761" s="374">
        <v>1000</v>
      </c>
      <c r="AK761" s="374">
        <v>1000</v>
      </c>
      <c r="AL761" s="369">
        <v>0.01</v>
      </c>
      <c r="AM761" s="369" t="s">
        <v>34</v>
      </c>
      <c r="AN761" s="369" t="s">
        <v>34</v>
      </c>
      <c r="AO761" s="367" t="s">
        <v>1326</v>
      </c>
      <c r="AP761" s="370" t="s">
        <v>13</v>
      </c>
      <c r="AQ761" s="376" t="s">
        <v>681</v>
      </c>
      <c r="AR761" s="369">
        <v>5.3333333333333332E-3</v>
      </c>
      <c r="AS761" s="369">
        <v>5.3333333333333332E-3</v>
      </c>
      <c r="AT761" s="369"/>
      <c r="AX761" s="711"/>
      <c r="AY761" s="712"/>
      <c r="AZ761" s="712"/>
      <c r="BA761" s="712"/>
      <c r="BB761" s="713"/>
      <c r="BC761" s="712"/>
      <c r="BD761" s="712"/>
      <c r="BE761" s="712"/>
      <c r="BF761" s="712"/>
      <c r="BG761" s="713"/>
      <c r="BH761" s="713"/>
      <c r="BI761" s="714"/>
      <c r="BJ761" s="714"/>
      <c r="BK761" s="714"/>
      <c r="BL761" s="713"/>
      <c r="BM761" s="713"/>
      <c r="BN761" s="713"/>
      <c r="BO761" s="713"/>
      <c r="BP761" s="713"/>
      <c r="BQ761" s="713"/>
      <c r="BR761" s="713"/>
      <c r="BS761" s="713"/>
      <c r="BT761" s="716"/>
      <c r="BU761" s="717"/>
      <c r="BV761" s="715"/>
      <c r="BW761" s="718"/>
    </row>
    <row r="762" spans="2:75" ht="15.75" customHeight="1">
      <c r="B762" s="363" t="s">
        <v>1044</v>
      </c>
      <c r="C762" s="364">
        <v>28320600000156</v>
      </c>
      <c r="D762" s="365" t="s">
        <v>14</v>
      </c>
      <c r="E762" s="365" t="s">
        <v>607</v>
      </c>
      <c r="F762" s="365"/>
      <c r="G762" s="366" t="s">
        <v>868</v>
      </c>
      <c r="H762" s="366" t="s">
        <v>34</v>
      </c>
      <c r="I762" s="366" t="s">
        <v>34</v>
      </c>
      <c r="J762" s="366" t="s">
        <v>692</v>
      </c>
      <c r="K762" s="367"/>
      <c r="L762" s="368"/>
      <c r="M762" s="368" t="s">
        <v>34</v>
      </c>
      <c r="N762" s="367">
        <v>453935</v>
      </c>
      <c r="O762" s="367" t="s">
        <v>1323</v>
      </c>
      <c r="P762" s="371">
        <v>43063</v>
      </c>
      <c r="Q762" s="372">
        <v>157214605.88999999</v>
      </c>
      <c r="R762" s="372">
        <v>297587420.63297611</v>
      </c>
      <c r="S762" s="367">
        <v>5</v>
      </c>
      <c r="T762" s="369">
        <v>-0.24461219367835896</v>
      </c>
      <c r="U762" s="369">
        <v>-3.1621495714227423</v>
      </c>
      <c r="V762" s="369">
        <v>-0.20383577973214961</v>
      </c>
      <c r="W762" s="369">
        <v>-1.9982722142657412</v>
      </c>
      <c r="X762" s="369">
        <v>-3.4266961271267271E-2</v>
      </c>
      <c r="Y762" s="369">
        <v>-0.25985259227504764</v>
      </c>
      <c r="Z762" s="369">
        <v>0.29353623204271129</v>
      </c>
      <c r="AA762" s="369">
        <v>1.6685551039317956</v>
      </c>
      <c r="AB762" s="369">
        <v>0.27452736538774958</v>
      </c>
      <c r="AC762" s="373">
        <v>-1.0464577105035924</v>
      </c>
      <c r="AD762" s="575">
        <v>0</v>
      </c>
      <c r="AE762" s="370" t="s">
        <v>2514</v>
      </c>
      <c r="AF762" s="370" t="s">
        <v>730</v>
      </c>
      <c r="AG762" s="374" t="s">
        <v>730</v>
      </c>
      <c r="AH762" s="374" t="s">
        <v>2318</v>
      </c>
      <c r="AI762" s="374">
        <v>25000</v>
      </c>
      <c r="AJ762" s="374">
        <v>1000</v>
      </c>
      <c r="AK762" s="374">
        <v>1000</v>
      </c>
      <c r="AL762" s="369">
        <v>0.01</v>
      </c>
      <c r="AM762" s="369" t="s">
        <v>34</v>
      </c>
      <c r="AN762" s="369" t="s">
        <v>2330</v>
      </c>
      <c r="AO762" s="367" t="s">
        <v>1326</v>
      </c>
      <c r="AP762" s="370" t="s">
        <v>718</v>
      </c>
      <c r="AQ762" s="376" t="s">
        <v>689</v>
      </c>
      <c r="AR762" s="369">
        <v>5.3333333333333332E-3</v>
      </c>
      <c r="AS762" s="369">
        <v>5.3333333333333332E-3</v>
      </c>
      <c r="AT762" s="369"/>
      <c r="AX762" s="711"/>
      <c r="AY762" s="712"/>
      <c r="AZ762" s="712"/>
      <c r="BA762" s="712"/>
      <c r="BB762" s="713"/>
      <c r="BC762" s="712"/>
      <c r="BD762" s="712"/>
      <c r="BE762" s="712"/>
      <c r="BF762" s="712"/>
      <c r="BG762" s="713"/>
      <c r="BH762" s="713"/>
      <c r="BI762" s="714"/>
      <c r="BJ762" s="714"/>
      <c r="BK762" s="714"/>
      <c r="BL762" s="713"/>
      <c r="BM762" s="713"/>
      <c r="BN762" s="713"/>
      <c r="BO762" s="713"/>
      <c r="BP762" s="713"/>
      <c r="BQ762" s="713"/>
      <c r="BR762" s="713"/>
      <c r="BS762" s="713"/>
      <c r="BT762" s="716"/>
      <c r="BU762" s="717"/>
      <c r="BV762" s="715"/>
      <c r="BW762" s="718"/>
    </row>
    <row r="763" spans="2:75" ht="15.75" customHeight="1">
      <c r="B763" s="363" t="s">
        <v>1045</v>
      </c>
      <c r="C763" s="364">
        <v>26369994000101</v>
      </c>
      <c r="D763" s="365" t="s">
        <v>14</v>
      </c>
      <c r="E763" s="365" t="s">
        <v>607</v>
      </c>
      <c r="F763" s="365"/>
      <c r="G763" s="366"/>
      <c r="H763" s="366" t="s">
        <v>34</v>
      </c>
      <c r="I763" s="366" t="s">
        <v>34</v>
      </c>
      <c r="J763" s="366" t="s">
        <v>611</v>
      </c>
      <c r="K763" s="367"/>
      <c r="L763" s="368"/>
      <c r="M763" s="368" t="s">
        <v>34</v>
      </c>
      <c r="N763" s="367">
        <v>453722</v>
      </c>
      <c r="O763" s="367" t="s">
        <v>1323</v>
      </c>
      <c r="P763" s="371">
        <v>43063</v>
      </c>
      <c r="Q763" s="372">
        <v>12259262.130000001</v>
      </c>
      <c r="R763" s="372">
        <v>17213900.56571427</v>
      </c>
      <c r="S763" s="367">
        <v>5</v>
      </c>
      <c r="T763" s="369">
        <v>-0.26257420866564751</v>
      </c>
      <c r="U763" s="369">
        <v>-3.3943480450140791</v>
      </c>
      <c r="V763" s="369">
        <v>-0.22789513861609634</v>
      </c>
      <c r="W763" s="369">
        <v>-2.2341343794558473</v>
      </c>
      <c r="X763" s="369">
        <v>-9.2902802984548893E-2</v>
      </c>
      <c r="Y763" s="369">
        <v>-0.70449883180611161</v>
      </c>
      <c r="Z763" s="369">
        <v>-0.14814314892054525</v>
      </c>
      <c r="AA763" s="369">
        <v>-0.84209368473441792</v>
      </c>
      <c r="AB763" s="369">
        <v>0.26028322467980658</v>
      </c>
      <c r="AC763" s="373">
        <v>-1.2369509753001935</v>
      </c>
      <c r="AD763" s="575">
        <v>0</v>
      </c>
      <c r="AE763" s="370" t="s">
        <v>2514</v>
      </c>
      <c r="AF763" s="370" t="s">
        <v>730</v>
      </c>
      <c r="AG763" s="374" t="s">
        <v>730</v>
      </c>
      <c r="AH763" s="374" t="s">
        <v>2318</v>
      </c>
      <c r="AI763" s="374">
        <v>25000</v>
      </c>
      <c r="AJ763" s="374">
        <v>1000</v>
      </c>
      <c r="AK763" s="374">
        <v>1000</v>
      </c>
      <c r="AL763" s="369">
        <v>0.01</v>
      </c>
      <c r="AM763" s="369" t="s">
        <v>34</v>
      </c>
      <c r="AN763" s="369" t="s">
        <v>34</v>
      </c>
      <c r="AO763" s="367" t="s">
        <v>1326</v>
      </c>
      <c r="AP763" s="370" t="s">
        <v>718</v>
      </c>
      <c r="AQ763" s="376" t="s">
        <v>689</v>
      </c>
      <c r="AR763" s="369">
        <v>5.3333333333333332E-3</v>
      </c>
      <c r="AS763" s="369">
        <v>5.3333333333333332E-3</v>
      </c>
      <c r="AT763" s="369"/>
      <c r="AX763" s="711"/>
      <c r="AY763" s="712"/>
      <c r="AZ763" s="712"/>
      <c r="BA763" s="712"/>
      <c r="BB763" s="713"/>
      <c r="BC763" s="712"/>
      <c r="BD763" s="712"/>
      <c r="BE763" s="712"/>
      <c r="BF763" s="712"/>
      <c r="BG763" s="713"/>
      <c r="BH763" s="713"/>
      <c r="BI763" s="714"/>
      <c r="BJ763" s="714"/>
      <c r="BK763" s="714"/>
      <c r="BL763" s="713"/>
      <c r="BM763" s="713"/>
      <c r="BN763" s="713"/>
      <c r="BO763" s="713"/>
      <c r="BP763" s="713"/>
      <c r="BQ763" s="713"/>
      <c r="BR763" s="713"/>
      <c r="BS763" s="713"/>
      <c r="BT763" s="716"/>
      <c r="BU763" s="717"/>
      <c r="BV763" s="715"/>
      <c r="BW763" s="718"/>
    </row>
    <row r="764" spans="2:75" ht="15.75" customHeight="1">
      <c r="B764" s="363" t="s">
        <v>1046</v>
      </c>
      <c r="C764" s="364">
        <v>35578945000170</v>
      </c>
      <c r="D764" s="365" t="s">
        <v>14</v>
      </c>
      <c r="E764" s="365" t="s">
        <v>607</v>
      </c>
      <c r="F764" s="365"/>
      <c r="G764" s="366"/>
      <c r="H764" s="366" t="s">
        <v>34</v>
      </c>
      <c r="I764" s="366" t="s">
        <v>34</v>
      </c>
      <c r="J764" s="366" t="s">
        <v>611</v>
      </c>
      <c r="K764" s="367"/>
      <c r="L764" s="368"/>
      <c r="M764" s="368" t="s">
        <v>34</v>
      </c>
      <c r="N764" s="367">
        <v>536636</v>
      </c>
      <c r="O764" s="367" t="s">
        <v>1323</v>
      </c>
      <c r="P764" s="371">
        <v>43964</v>
      </c>
      <c r="Q764" s="372">
        <v>85107870.859999999</v>
      </c>
      <c r="R764" s="372">
        <v>132210005.06206347</v>
      </c>
      <c r="S764" s="367">
        <v>5</v>
      </c>
      <c r="T764" s="369">
        <v>-0.36627370450193242</v>
      </c>
      <c r="U764" s="369">
        <v>-4.7348916678991939</v>
      </c>
      <c r="V764" s="369">
        <v>-0.33583722570641927</v>
      </c>
      <c r="W764" s="369">
        <v>-3.2923277627072203</v>
      </c>
      <c r="X764" s="369">
        <v>-0.20652421129820009</v>
      </c>
      <c r="Y764" s="369">
        <v>-1.5661106115760433</v>
      </c>
      <c r="Z764" s="369" t="s">
        <v>1424</v>
      </c>
      <c r="AA764" s="369" t="s">
        <v>1424</v>
      </c>
      <c r="AB764" s="369">
        <v>0.26796428580311421</v>
      </c>
      <c r="AC764" s="373">
        <v>-1.7551221685876615</v>
      </c>
      <c r="AD764" s="575">
        <v>0</v>
      </c>
      <c r="AE764" s="370" t="s">
        <v>2514</v>
      </c>
      <c r="AF764" s="370" t="s">
        <v>730</v>
      </c>
      <c r="AG764" s="374" t="s">
        <v>730</v>
      </c>
      <c r="AH764" s="374" t="s">
        <v>2318</v>
      </c>
      <c r="AI764" s="374">
        <v>5000</v>
      </c>
      <c r="AJ764" s="374" t="s">
        <v>1436</v>
      </c>
      <c r="AK764" s="374" t="s">
        <v>1436</v>
      </c>
      <c r="AL764" s="369">
        <v>0.01</v>
      </c>
      <c r="AM764" s="369" t="s">
        <v>34</v>
      </c>
      <c r="AN764" s="369" t="s">
        <v>34</v>
      </c>
      <c r="AO764" s="367" t="s">
        <v>1326</v>
      </c>
      <c r="AP764" s="370" t="s">
        <v>718</v>
      </c>
      <c r="AQ764" s="376" t="s">
        <v>689</v>
      </c>
      <c r="AR764" s="369">
        <v>5.3333333333333332E-3</v>
      </c>
      <c r="AS764" s="369">
        <v>5.3333333333333332E-3</v>
      </c>
      <c r="AT764" s="369"/>
      <c r="AX764" s="711"/>
      <c r="AY764" s="712"/>
      <c r="AZ764" s="712"/>
      <c r="BA764" s="712"/>
      <c r="BB764" s="713"/>
      <c r="BC764" s="712"/>
      <c r="BD764" s="712"/>
      <c r="BE764" s="712"/>
      <c r="BF764" s="712"/>
      <c r="BG764" s="713"/>
      <c r="BH764" s="713"/>
      <c r="BI764" s="714"/>
      <c r="BJ764" s="714"/>
      <c r="BK764" s="714"/>
      <c r="BL764" s="713"/>
      <c r="BM764" s="713"/>
      <c r="BN764" s="713"/>
      <c r="BO764" s="713"/>
      <c r="BP764" s="713"/>
      <c r="BQ764" s="713"/>
      <c r="BR764" s="713"/>
      <c r="BS764" s="713"/>
      <c r="BT764" s="716"/>
      <c r="BU764" s="717"/>
      <c r="BV764" s="715"/>
      <c r="BW764" s="718"/>
    </row>
    <row r="765" spans="2:75" ht="15.75" customHeight="1">
      <c r="B765" s="363" t="s">
        <v>1047</v>
      </c>
      <c r="C765" s="364">
        <v>26370126000141</v>
      </c>
      <c r="D765" s="365" t="s">
        <v>14</v>
      </c>
      <c r="E765" s="365" t="s">
        <v>607</v>
      </c>
      <c r="F765" s="365"/>
      <c r="G765" s="366"/>
      <c r="H765" s="366" t="s">
        <v>34</v>
      </c>
      <c r="I765" s="366" t="s">
        <v>34</v>
      </c>
      <c r="J765" s="366" t="s">
        <v>611</v>
      </c>
      <c r="K765" s="367"/>
      <c r="L765" s="368"/>
      <c r="M765" s="368" t="s">
        <v>34</v>
      </c>
      <c r="N765" s="367">
        <v>446742</v>
      </c>
      <c r="O765" s="367" t="s">
        <v>1323</v>
      </c>
      <c r="P765" s="371">
        <v>42958</v>
      </c>
      <c r="Q765" s="372">
        <v>45320439.649999999</v>
      </c>
      <c r="R765" s="372">
        <v>35662465.601785727</v>
      </c>
      <c r="S765" s="367">
        <v>5</v>
      </c>
      <c r="T765" s="369">
        <v>0.17202824219800972</v>
      </c>
      <c r="U765" s="369">
        <v>2.2238426636013218</v>
      </c>
      <c r="V765" s="369">
        <v>0.28162812532680337</v>
      </c>
      <c r="W765" s="369">
        <v>2.7608973181048415</v>
      </c>
      <c r="X765" s="369">
        <v>0.5532616628117204</v>
      </c>
      <c r="Y765" s="369">
        <v>4.1954836949191803</v>
      </c>
      <c r="Z765" s="369">
        <v>0.49846556570051792</v>
      </c>
      <c r="AA765" s="369">
        <v>2.833439872127367</v>
      </c>
      <c r="AB765" s="369">
        <v>0.1299725119394638</v>
      </c>
      <c r="AC765" s="373">
        <v>1.2274529031665966</v>
      </c>
      <c r="AD765" s="575">
        <v>0</v>
      </c>
      <c r="AE765" s="370" t="s">
        <v>2455</v>
      </c>
      <c r="AF765" s="370" t="s">
        <v>730</v>
      </c>
      <c r="AG765" s="374" t="s">
        <v>730</v>
      </c>
      <c r="AH765" s="374" t="s">
        <v>2318</v>
      </c>
      <c r="AI765" s="374">
        <v>25000</v>
      </c>
      <c r="AJ765" s="374">
        <v>1000</v>
      </c>
      <c r="AK765" s="374">
        <v>1000</v>
      </c>
      <c r="AL765" s="369">
        <v>0.01</v>
      </c>
      <c r="AM765" s="369" t="s">
        <v>34</v>
      </c>
      <c r="AN765" s="369" t="s">
        <v>34</v>
      </c>
      <c r="AO765" s="367" t="s">
        <v>1326</v>
      </c>
      <c r="AP765" s="370" t="s">
        <v>718</v>
      </c>
      <c r="AQ765" s="376" t="s">
        <v>689</v>
      </c>
      <c r="AR765" s="369">
        <v>5.3333333333333332E-3</v>
      </c>
      <c r="AS765" s="369">
        <v>5.3333333333333332E-3</v>
      </c>
      <c r="AT765" s="369"/>
      <c r="AX765" s="711"/>
      <c r="AY765" s="712"/>
      <c r="AZ765" s="712"/>
      <c r="BA765" s="712"/>
      <c r="BB765" s="713"/>
      <c r="BC765" s="712"/>
      <c r="BD765" s="712"/>
      <c r="BE765" s="712"/>
      <c r="BF765" s="712"/>
      <c r="BG765" s="713"/>
      <c r="BH765" s="713"/>
      <c r="BI765" s="714"/>
      <c r="BJ765" s="714"/>
      <c r="BK765" s="714"/>
      <c r="BL765" s="713"/>
      <c r="BM765" s="713"/>
      <c r="BN765" s="713"/>
      <c r="BO765" s="713"/>
      <c r="BP765" s="713"/>
      <c r="BQ765" s="713"/>
      <c r="BR765" s="713"/>
      <c r="BS765" s="713"/>
      <c r="BT765" s="716"/>
      <c r="BU765" s="717"/>
      <c r="BV765" s="715"/>
      <c r="BW765" s="718"/>
    </row>
    <row r="766" spans="2:75" ht="15.75" customHeight="1">
      <c r="B766" s="363" t="s">
        <v>1048</v>
      </c>
      <c r="C766" s="364">
        <v>28320626000102</v>
      </c>
      <c r="D766" s="365" t="s">
        <v>14</v>
      </c>
      <c r="E766" s="365" t="s">
        <v>607</v>
      </c>
      <c r="F766" s="365"/>
      <c r="G766" s="366" t="s">
        <v>868</v>
      </c>
      <c r="H766" s="366" t="s">
        <v>34</v>
      </c>
      <c r="I766" s="366" t="s">
        <v>34</v>
      </c>
      <c r="J766" s="366" t="s">
        <v>692</v>
      </c>
      <c r="K766" s="367"/>
      <c r="L766" s="368"/>
      <c r="M766" s="368" t="s">
        <v>34</v>
      </c>
      <c r="N766" s="367">
        <v>453951</v>
      </c>
      <c r="O766" s="367" t="s">
        <v>1323</v>
      </c>
      <c r="P766" s="371">
        <v>43063</v>
      </c>
      <c r="Q766" s="372">
        <v>52223121.719999999</v>
      </c>
      <c r="R766" s="372">
        <v>81827452.962142855</v>
      </c>
      <c r="S766" s="367">
        <v>5</v>
      </c>
      <c r="T766" s="369">
        <v>-0.11825101877419231</v>
      </c>
      <c r="U766" s="369">
        <v>-1.5286540000895978</v>
      </c>
      <c r="V766" s="369">
        <v>-8.5267407573218046E-2</v>
      </c>
      <c r="W766" s="369">
        <v>-0.8359057058575855</v>
      </c>
      <c r="X766" s="369">
        <v>0.49303835536489049</v>
      </c>
      <c r="Y766" s="369">
        <v>3.7387994143507215</v>
      </c>
      <c r="Z766" s="369">
        <v>0.56061344413567182</v>
      </c>
      <c r="AA766" s="369">
        <v>3.186708560765505</v>
      </c>
      <c r="AB766" s="369">
        <v>0.25600143002841236</v>
      </c>
      <c r="AC766" s="373">
        <v>-0.59974231308626702</v>
      </c>
      <c r="AD766" s="575">
        <v>0</v>
      </c>
      <c r="AE766" s="370" t="s">
        <v>2514</v>
      </c>
      <c r="AF766" s="370" t="s">
        <v>730</v>
      </c>
      <c r="AG766" s="374" t="s">
        <v>730</v>
      </c>
      <c r="AH766" s="374" t="s">
        <v>2318</v>
      </c>
      <c r="AI766" s="374">
        <v>25000</v>
      </c>
      <c r="AJ766" s="374">
        <v>1000</v>
      </c>
      <c r="AK766" s="374">
        <v>1000</v>
      </c>
      <c r="AL766" s="369">
        <v>0.01</v>
      </c>
      <c r="AM766" s="369" t="s">
        <v>34</v>
      </c>
      <c r="AN766" s="369" t="s">
        <v>34</v>
      </c>
      <c r="AO766" s="367" t="s">
        <v>1326</v>
      </c>
      <c r="AP766" s="370" t="s">
        <v>718</v>
      </c>
      <c r="AQ766" s="376" t="s">
        <v>689</v>
      </c>
      <c r="AR766" s="369">
        <v>5.3333333333333332E-3</v>
      </c>
      <c r="AS766" s="369">
        <v>5.3333333333333332E-3</v>
      </c>
      <c r="AT766" s="369"/>
      <c r="AX766" s="711"/>
      <c r="AY766" s="712"/>
      <c r="AZ766" s="712"/>
      <c r="BA766" s="712"/>
      <c r="BB766" s="713"/>
      <c r="BC766" s="712"/>
      <c r="BD766" s="712"/>
      <c r="BE766" s="712"/>
      <c r="BF766" s="712"/>
      <c r="BG766" s="713"/>
      <c r="BH766" s="713"/>
      <c r="BI766" s="714"/>
      <c r="BJ766" s="714"/>
      <c r="BK766" s="714"/>
      <c r="BL766" s="713"/>
      <c r="BM766" s="713"/>
      <c r="BN766" s="713"/>
      <c r="BO766" s="713"/>
      <c r="BP766" s="713"/>
      <c r="BQ766" s="713"/>
      <c r="BR766" s="713"/>
      <c r="BS766" s="713"/>
      <c r="BT766" s="716"/>
      <c r="BU766" s="717"/>
      <c r="BV766" s="715"/>
      <c r="BW766" s="718"/>
    </row>
    <row r="767" spans="2:75" ht="15.75" customHeight="1">
      <c r="B767" s="363" t="s">
        <v>560</v>
      </c>
      <c r="C767" s="364">
        <v>41044877000161</v>
      </c>
      <c r="D767" s="365" t="s">
        <v>14</v>
      </c>
      <c r="E767" s="365" t="s">
        <v>607</v>
      </c>
      <c r="F767" s="365"/>
      <c r="G767" s="366"/>
      <c r="H767" s="366" t="s">
        <v>34</v>
      </c>
      <c r="I767" s="366" t="s">
        <v>34</v>
      </c>
      <c r="J767" s="366" t="s">
        <v>608</v>
      </c>
      <c r="K767" s="367" t="s">
        <v>48</v>
      </c>
      <c r="L767" s="368"/>
      <c r="M767" s="368" t="s">
        <v>34</v>
      </c>
      <c r="N767" s="367">
        <v>579971</v>
      </c>
      <c r="O767" s="367" t="s">
        <v>1323</v>
      </c>
      <c r="P767" s="371">
        <v>44277</v>
      </c>
      <c r="Q767" s="372">
        <v>10450338.33</v>
      </c>
      <c r="R767" s="372">
        <v>10542982.106984129</v>
      </c>
      <c r="S767" s="367">
        <v>12</v>
      </c>
      <c r="T767" s="369">
        <v>-1.4359252901287811E-2</v>
      </c>
      <c r="U767" s="369">
        <v>-0.18562486491357252</v>
      </c>
      <c r="V767" s="369">
        <v>-0.13273757950805865</v>
      </c>
      <c r="W767" s="369">
        <v>-1.3012721185082887</v>
      </c>
      <c r="X767" s="369" t="s">
        <v>1424</v>
      </c>
      <c r="Y767" s="369" t="s">
        <v>1424</v>
      </c>
      <c r="Z767" s="369" t="s">
        <v>1424</v>
      </c>
      <c r="AA767" s="369" t="s">
        <v>1424</v>
      </c>
      <c r="AB767" s="369">
        <v>0.14412941911230534</v>
      </c>
      <c r="AC767" s="373">
        <v>-1.5897794547700832</v>
      </c>
      <c r="AD767" s="575">
        <v>40936273000167</v>
      </c>
      <c r="AE767" s="370" t="s">
        <v>2515</v>
      </c>
      <c r="AF767" s="370" t="s">
        <v>2317</v>
      </c>
      <c r="AG767" s="374" t="s">
        <v>1458</v>
      </c>
      <c r="AH767" s="374" t="s">
        <v>2321</v>
      </c>
      <c r="AI767" s="374">
        <v>500</v>
      </c>
      <c r="AJ767" s="374">
        <v>100</v>
      </c>
      <c r="AK767" s="374">
        <v>100</v>
      </c>
      <c r="AL767" s="369">
        <v>1.9E-2</v>
      </c>
      <c r="AM767" s="369">
        <v>0.2</v>
      </c>
      <c r="AN767" s="369" t="s">
        <v>668</v>
      </c>
      <c r="AO767" s="367" t="s">
        <v>1326</v>
      </c>
      <c r="AP767" s="370" t="s">
        <v>718</v>
      </c>
      <c r="AQ767" s="376" t="s">
        <v>661</v>
      </c>
      <c r="AR767" s="369">
        <v>6.3326999999999993E-3</v>
      </c>
      <c r="AS767" s="369">
        <v>6.3326999999999993E-3</v>
      </c>
      <c r="AT767" s="369"/>
      <c r="AX767" s="711"/>
      <c r="AY767" s="712"/>
      <c r="AZ767" s="712"/>
      <c r="BA767" s="712"/>
      <c r="BB767" s="713"/>
      <c r="BC767" s="712"/>
      <c r="BD767" s="712"/>
      <c r="BE767" s="712"/>
      <c r="BF767" s="712"/>
      <c r="BG767" s="713"/>
      <c r="BH767" s="713"/>
      <c r="BI767" s="714"/>
      <c r="BJ767" s="714"/>
      <c r="BK767" s="714"/>
      <c r="BL767" s="713"/>
      <c r="BM767" s="713"/>
      <c r="BN767" s="713"/>
      <c r="BO767" s="713"/>
      <c r="BP767" s="713"/>
      <c r="BQ767" s="713"/>
      <c r="BR767" s="713"/>
      <c r="BS767" s="713"/>
      <c r="BT767" s="716"/>
      <c r="BU767" s="717"/>
      <c r="BV767" s="715"/>
      <c r="BW767" s="718"/>
    </row>
    <row r="768" spans="2:75" ht="15.75" customHeight="1">
      <c r="B768" s="363" t="s">
        <v>1049</v>
      </c>
      <c r="C768" s="364">
        <v>34096240000153</v>
      </c>
      <c r="D768" s="365" t="s">
        <v>11</v>
      </c>
      <c r="E768" s="365" t="s">
        <v>620</v>
      </c>
      <c r="F768" s="365" t="s">
        <v>687</v>
      </c>
      <c r="G768" s="366" t="s">
        <v>740</v>
      </c>
      <c r="H768" s="366" t="s">
        <v>34</v>
      </c>
      <c r="I768" s="366" t="s">
        <v>1321</v>
      </c>
      <c r="J768" s="366" t="s">
        <v>608</v>
      </c>
      <c r="K768" s="367" t="s">
        <v>48</v>
      </c>
      <c r="L768" s="368" t="s">
        <v>1341</v>
      </c>
      <c r="M768" s="368" t="s">
        <v>34</v>
      </c>
      <c r="N768" s="367">
        <v>503843</v>
      </c>
      <c r="O768" s="367" t="s">
        <v>1323</v>
      </c>
      <c r="P768" s="371">
        <v>43682</v>
      </c>
      <c r="Q768" s="372">
        <v>62753784.649999999</v>
      </c>
      <c r="R768" s="372">
        <v>69979582.245873034</v>
      </c>
      <c r="S768" s="367">
        <v>271</v>
      </c>
      <c r="T768" s="369">
        <v>8.8183372652447911E-2</v>
      </c>
      <c r="U768" s="369">
        <v>1.1399636700295048</v>
      </c>
      <c r="V768" s="369">
        <v>0.12453491435592756</v>
      </c>
      <c r="W768" s="369">
        <v>1.2208585724764378</v>
      </c>
      <c r="X768" s="369">
        <v>0.22376752668622513</v>
      </c>
      <c r="Y768" s="369">
        <v>1.6968698045935926</v>
      </c>
      <c r="Z768" s="369">
        <v>0.33400955469299021</v>
      </c>
      <c r="AA768" s="369">
        <v>1.8986185908521256</v>
      </c>
      <c r="AB768" s="369">
        <v>5.491381739765485E-3</v>
      </c>
      <c r="AC768" s="373">
        <v>3.6893794898233097</v>
      </c>
      <c r="AD768" s="575">
        <v>0</v>
      </c>
      <c r="AE768" s="370" t="s">
        <v>2515</v>
      </c>
      <c r="AF768" s="370" t="s">
        <v>2317</v>
      </c>
      <c r="AG768" s="374" t="s">
        <v>1458</v>
      </c>
      <c r="AH768" s="374" t="s">
        <v>2318</v>
      </c>
      <c r="AI768" s="374">
        <v>5000</v>
      </c>
      <c r="AJ768" s="374">
        <v>5000</v>
      </c>
      <c r="AK768" s="374">
        <v>5000</v>
      </c>
      <c r="AL768" s="369">
        <v>0.02</v>
      </c>
      <c r="AM768" s="369">
        <v>0.2</v>
      </c>
      <c r="AN768" s="369" t="s">
        <v>34</v>
      </c>
      <c r="AO768" s="367" t="s">
        <v>1326</v>
      </c>
      <c r="AP768" s="370" t="s">
        <v>13</v>
      </c>
      <c r="AQ768" s="376" t="s">
        <v>670</v>
      </c>
      <c r="AR768" s="369">
        <v>3.3333333333333331E-3</v>
      </c>
      <c r="AS768" s="369">
        <v>3.3333333333333331E-3</v>
      </c>
      <c r="AT768" s="369"/>
      <c r="AX768" s="711"/>
      <c r="AY768" s="712"/>
      <c r="AZ768" s="712"/>
      <c r="BA768" s="712"/>
      <c r="BB768" s="713"/>
      <c r="BC768" s="712"/>
      <c r="BD768" s="712"/>
      <c r="BE768" s="712"/>
      <c r="BF768" s="712"/>
      <c r="BG768" s="713"/>
      <c r="BH768" s="713"/>
      <c r="BI768" s="714"/>
      <c r="BJ768" s="714"/>
      <c r="BK768" s="714"/>
      <c r="BL768" s="713"/>
      <c r="BM768" s="713"/>
      <c r="BN768" s="713"/>
      <c r="BO768" s="713"/>
      <c r="BP768" s="713"/>
      <c r="BQ768" s="713"/>
      <c r="BR768" s="713"/>
      <c r="BS768" s="713"/>
      <c r="BT768" s="716"/>
      <c r="BU768" s="717"/>
      <c r="BV768" s="715"/>
      <c r="BW768" s="718"/>
    </row>
    <row r="769" spans="2:75" ht="15.75" customHeight="1">
      <c r="B769" s="363" t="s">
        <v>1050</v>
      </c>
      <c r="C769" s="364">
        <v>35420451000162</v>
      </c>
      <c r="D769" s="365" t="s">
        <v>11</v>
      </c>
      <c r="E769" s="365" t="s">
        <v>620</v>
      </c>
      <c r="F769" s="365" t="s">
        <v>687</v>
      </c>
      <c r="G769" s="366" t="s">
        <v>740</v>
      </c>
      <c r="H769" s="366" t="s">
        <v>34</v>
      </c>
      <c r="I769" s="366" t="s">
        <v>1321</v>
      </c>
      <c r="J769" s="366" t="s">
        <v>692</v>
      </c>
      <c r="K769" s="367" t="s">
        <v>48</v>
      </c>
      <c r="L769" s="368" t="s">
        <v>1341</v>
      </c>
      <c r="M769" s="368" t="s">
        <v>34</v>
      </c>
      <c r="N769" s="367">
        <v>535133</v>
      </c>
      <c r="O769" s="367" t="s">
        <v>1323</v>
      </c>
      <c r="P769" s="371">
        <v>43871</v>
      </c>
      <c r="Q769" s="372">
        <v>30553039.27</v>
      </c>
      <c r="R769" s="372">
        <v>21799312.630793668</v>
      </c>
      <c r="S769" s="367">
        <v>211</v>
      </c>
      <c r="T769" s="369">
        <v>0.10553165737850656</v>
      </c>
      <c r="U769" s="369">
        <v>1.3642283327452107</v>
      </c>
      <c r="V769" s="369">
        <v>0.18195143453248042</v>
      </c>
      <c r="W769" s="369">
        <v>1.7837324558515739</v>
      </c>
      <c r="X769" s="369">
        <v>0.28127756786304037</v>
      </c>
      <c r="Y769" s="369">
        <v>2.1329788941430876</v>
      </c>
      <c r="Z769" s="369" t="s">
        <v>1424</v>
      </c>
      <c r="AA769" s="369" t="s">
        <v>1424</v>
      </c>
      <c r="AB769" s="369">
        <v>1.250433545981448E-2</v>
      </c>
      <c r="AC769" s="373">
        <v>5.6098634865074795</v>
      </c>
      <c r="AD769" s="575">
        <v>22681938000157</v>
      </c>
      <c r="AE769" s="370" t="s">
        <v>2515</v>
      </c>
      <c r="AF769" s="370" t="s">
        <v>763</v>
      </c>
      <c r="AG769" s="374" t="s">
        <v>763</v>
      </c>
      <c r="AH769" s="374" t="s">
        <v>2318</v>
      </c>
      <c r="AI769" s="374">
        <v>50000</v>
      </c>
      <c r="AJ769" s="374">
        <v>10000</v>
      </c>
      <c r="AK769" s="374">
        <v>30000</v>
      </c>
      <c r="AL769" s="369">
        <v>0.02</v>
      </c>
      <c r="AM769" s="369">
        <v>0.2</v>
      </c>
      <c r="AN769" s="369" t="s">
        <v>64</v>
      </c>
      <c r="AO769" s="367" t="s">
        <v>1326</v>
      </c>
      <c r="AP769" s="370" t="s">
        <v>13</v>
      </c>
      <c r="AQ769" s="376" t="s">
        <v>681</v>
      </c>
      <c r="AR769" s="369">
        <v>5.3333333333333332E-3</v>
      </c>
      <c r="AS769" s="369">
        <v>5.3333333333333332E-3</v>
      </c>
      <c r="AT769" s="369"/>
      <c r="AX769" s="711"/>
      <c r="AY769" s="712"/>
      <c r="AZ769" s="712"/>
      <c r="BA769" s="712"/>
      <c r="BB769" s="713"/>
      <c r="BC769" s="712"/>
      <c r="BD769" s="712"/>
      <c r="BE769" s="712"/>
      <c r="BF769" s="712"/>
      <c r="BG769" s="713"/>
      <c r="BH769" s="713"/>
      <c r="BI769" s="714"/>
      <c r="BJ769" s="714"/>
      <c r="BK769" s="714"/>
      <c r="BL769" s="713"/>
      <c r="BM769" s="713"/>
      <c r="BN769" s="713"/>
      <c r="BO769" s="713"/>
      <c r="BP769" s="713"/>
      <c r="BQ769" s="713"/>
      <c r="BR769" s="713"/>
      <c r="BS769" s="713"/>
      <c r="BT769" s="716"/>
      <c r="BU769" s="717"/>
      <c r="BV769" s="715"/>
      <c r="BW769" s="718"/>
    </row>
    <row r="770" spans="2:75" ht="15.75" customHeight="1">
      <c r="B770" s="363" t="s">
        <v>1655</v>
      </c>
      <c r="C770" s="364">
        <v>44669531000147</v>
      </c>
      <c r="D770" s="365" t="s">
        <v>11</v>
      </c>
      <c r="E770" s="365" t="s">
        <v>620</v>
      </c>
      <c r="F770" s="365" t="s">
        <v>687</v>
      </c>
      <c r="G770" s="366" t="s">
        <v>740</v>
      </c>
      <c r="H770" s="366" t="s">
        <v>34</v>
      </c>
      <c r="I770" s="366" t="s">
        <v>1321</v>
      </c>
      <c r="J770" s="366" t="s">
        <v>608</v>
      </c>
      <c r="K770" s="367" t="s">
        <v>48</v>
      </c>
      <c r="L770" s="368"/>
      <c r="M770" s="368"/>
      <c r="N770" s="367">
        <v>640824</v>
      </c>
      <c r="O770" s="367" t="s">
        <v>1323</v>
      </c>
      <c r="P770" s="371">
        <v>44610</v>
      </c>
      <c r="Q770" s="372">
        <v>1109652.98</v>
      </c>
      <c r="R770" s="372" t="s">
        <v>1424</v>
      </c>
      <c r="S770" s="367">
        <v>102</v>
      </c>
      <c r="T770" s="369" t="s">
        <v>1424</v>
      </c>
      <c r="U770" s="369" t="s">
        <v>1424</v>
      </c>
      <c r="V770" s="369" t="s">
        <v>1424</v>
      </c>
      <c r="W770" s="369" t="s">
        <v>1424</v>
      </c>
      <c r="X770" s="369" t="s">
        <v>1424</v>
      </c>
      <c r="Y770" s="369" t="s">
        <v>1424</v>
      </c>
      <c r="Z770" s="369" t="s">
        <v>1424</v>
      </c>
      <c r="AA770" s="369" t="s">
        <v>1424</v>
      </c>
      <c r="AB770" s="369" t="s">
        <v>1424</v>
      </c>
      <c r="AC770" s="373" t="s">
        <v>1424</v>
      </c>
      <c r="AD770" s="575">
        <v>42592476000109</v>
      </c>
      <c r="AE770" s="370" t="s">
        <v>2515</v>
      </c>
      <c r="AF770" s="370" t="s">
        <v>975</v>
      </c>
      <c r="AG770" s="374" t="s">
        <v>975</v>
      </c>
      <c r="AH770" s="374" t="s">
        <v>2339</v>
      </c>
      <c r="AI770" s="374">
        <v>100000</v>
      </c>
      <c r="AJ770" s="374">
        <v>100000</v>
      </c>
      <c r="AK770" s="374">
        <v>100000</v>
      </c>
      <c r="AL770" s="369">
        <v>5.0000000000000001E-4</v>
      </c>
      <c r="AM770" s="369" t="s">
        <v>34</v>
      </c>
      <c r="AN770" s="369" t="s">
        <v>2330</v>
      </c>
      <c r="AO770" s="367" t="s">
        <v>1326</v>
      </c>
      <c r="AP770" s="370" t="s">
        <v>13</v>
      </c>
      <c r="AQ770" s="376" t="s">
        <v>673</v>
      </c>
      <c r="AR770" s="369" t="s">
        <v>34</v>
      </c>
      <c r="AS770" s="369" t="s">
        <v>34</v>
      </c>
      <c r="AT770" s="369"/>
      <c r="AX770" s="711"/>
      <c r="AY770" s="712"/>
      <c r="AZ770" s="712"/>
      <c r="BA770" s="712"/>
      <c r="BB770" s="713"/>
      <c r="BC770" s="712"/>
      <c r="BD770" s="712"/>
      <c r="BE770" s="712"/>
      <c r="BF770" s="712"/>
      <c r="BG770" s="713"/>
      <c r="BH770" s="713"/>
      <c r="BI770" s="714"/>
      <c r="BJ770" s="714"/>
      <c r="BK770" s="714"/>
      <c r="BL770" s="713"/>
      <c r="BM770" s="713"/>
      <c r="BN770" s="713"/>
      <c r="BO770" s="713"/>
      <c r="BP770" s="713"/>
      <c r="BQ770" s="713"/>
      <c r="BR770" s="713"/>
      <c r="BS770" s="713"/>
      <c r="BT770" s="716"/>
      <c r="BU770" s="717"/>
      <c r="BV770" s="715"/>
      <c r="BW770" s="718"/>
    </row>
    <row r="771" spans="2:75" ht="15.75" customHeight="1">
      <c r="B771" s="363" t="s">
        <v>1051</v>
      </c>
      <c r="C771" s="364">
        <v>30877877000126</v>
      </c>
      <c r="D771" s="365" t="s">
        <v>11</v>
      </c>
      <c r="E771" s="365" t="s">
        <v>620</v>
      </c>
      <c r="F771" s="365" t="s">
        <v>687</v>
      </c>
      <c r="G771" s="366" t="s">
        <v>740</v>
      </c>
      <c r="H771" s="366" t="s">
        <v>34</v>
      </c>
      <c r="I771" s="366" t="s">
        <v>1321</v>
      </c>
      <c r="J771" s="366" t="s">
        <v>608</v>
      </c>
      <c r="K771" s="367" t="s">
        <v>48</v>
      </c>
      <c r="L771" s="368" t="s">
        <v>717</v>
      </c>
      <c r="M771" s="368" t="s">
        <v>34</v>
      </c>
      <c r="N771" s="367">
        <v>471331</v>
      </c>
      <c r="O771" s="367" t="s">
        <v>1323</v>
      </c>
      <c r="P771" s="371">
        <v>43311</v>
      </c>
      <c r="Q771" s="372">
        <v>58841348.590000004</v>
      </c>
      <c r="R771" s="372">
        <v>46958930.899285696</v>
      </c>
      <c r="S771" s="367">
        <v>271</v>
      </c>
      <c r="T771" s="369">
        <v>9.4116528873928962E-2</v>
      </c>
      <c r="U771" s="369">
        <v>1.2166627385461384</v>
      </c>
      <c r="V771" s="369">
        <v>0.14697581971801466</v>
      </c>
      <c r="W771" s="369">
        <v>1.4408544814721584</v>
      </c>
      <c r="X771" s="369">
        <v>0.23379409328674017</v>
      </c>
      <c r="Y771" s="369">
        <v>1.7729030805569004</v>
      </c>
      <c r="Z771" s="369">
        <v>0.30961810397509959</v>
      </c>
      <c r="AA771" s="369">
        <v>1.759969677549609</v>
      </c>
      <c r="AB771" s="369">
        <v>7.7530159421063741E-3</v>
      </c>
      <c r="AC771" s="373">
        <v>5.1649348942836273</v>
      </c>
      <c r="AD771" s="575">
        <v>22672424000135</v>
      </c>
      <c r="AE771" s="370" t="s">
        <v>2331</v>
      </c>
      <c r="AF771" s="370" t="s">
        <v>2317</v>
      </c>
      <c r="AG771" s="374" t="s">
        <v>1458</v>
      </c>
      <c r="AH771" s="374" t="s">
        <v>728</v>
      </c>
      <c r="AI771" s="374">
        <v>50000</v>
      </c>
      <c r="AJ771" s="374">
        <v>50000</v>
      </c>
      <c r="AK771" s="374">
        <v>0</v>
      </c>
      <c r="AL771" s="369">
        <v>0</v>
      </c>
      <c r="AM771" s="369" t="s">
        <v>34</v>
      </c>
      <c r="AN771" s="369" t="s">
        <v>34</v>
      </c>
      <c r="AO771" s="367" t="s">
        <v>1326</v>
      </c>
      <c r="AP771" s="370" t="s">
        <v>13</v>
      </c>
      <c r="AQ771" s="376" t="s">
        <v>681</v>
      </c>
      <c r="AR771" s="369">
        <v>6.6666666666666662E-3</v>
      </c>
      <c r="AS771" s="369">
        <v>6.6666666666666662E-3</v>
      </c>
      <c r="AT771" s="369"/>
      <c r="AX771" s="711"/>
      <c r="AY771" s="712"/>
      <c r="AZ771" s="712"/>
      <c r="BA771" s="712"/>
      <c r="BB771" s="713"/>
      <c r="BC771" s="712"/>
      <c r="BD771" s="712"/>
      <c r="BE771" s="712"/>
      <c r="BF771" s="712"/>
      <c r="BG771" s="713"/>
      <c r="BH771" s="713"/>
      <c r="BI771" s="714"/>
      <c r="BJ771" s="714"/>
      <c r="BK771" s="714"/>
      <c r="BL771" s="713"/>
      <c r="BM771" s="713"/>
      <c r="BN771" s="713"/>
      <c r="BO771" s="713"/>
      <c r="BP771" s="713"/>
      <c r="BQ771" s="713"/>
      <c r="BR771" s="713"/>
      <c r="BS771" s="713"/>
      <c r="BT771" s="716"/>
      <c r="BU771" s="717"/>
      <c r="BV771" s="715"/>
      <c r="BW771" s="718"/>
    </row>
    <row r="772" spans="2:75" ht="15.75" customHeight="1">
      <c r="B772" s="363" t="s">
        <v>645</v>
      </c>
      <c r="C772" s="364">
        <v>22672424000135</v>
      </c>
      <c r="D772" s="365" t="s">
        <v>11</v>
      </c>
      <c r="E772" s="365" t="s">
        <v>620</v>
      </c>
      <c r="F772" s="365" t="s">
        <v>687</v>
      </c>
      <c r="G772" s="366" t="s">
        <v>740</v>
      </c>
      <c r="H772" s="366" t="s">
        <v>34</v>
      </c>
      <c r="I772" s="366" t="s">
        <v>1321</v>
      </c>
      <c r="J772" s="366" t="s">
        <v>608</v>
      </c>
      <c r="K772" s="367" t="s">
        <v>48</v>
      </c>
      <c r="L772" s="368"/>
      <c r="M772" s="368" t="s">
        <v>34</v>
      </c>
      <c r="N772" s="367">
        <v>407410</v>
      </c>
      <c r="O772" s="367" t="s">
        <v>1323</v>
      </c>
      <c r="P772" s="371">
        <v>42276</v>
      </c>
      <c r="Q772" s="372">
        <v>199570797.74000001</v>
      </c>
      <c r="R772" s="372">
        <v>177978751.69452384</v>
      </c>
      <c r="S772" s="367">
        <v>271</v>
      </c>
      <c r="T772" s="369">
        <v>9.4414348984181551E-2</v>
      </c>
      <c r="U772" s="369">
        <v>1.2205127172403103</v>
      </c>
      <c r="V772" s="369">
        <v>0.14783691381239028</v>
      </c>
      <c r="W772" s="369">
        <v>1.4492960828677535</v>
      </c>
      <c r="X772" s="369">
        <v>0.2362619114116753</v>
      </c>
      <c r="Y772" s="369">
        <v>1.7916169937034812</v>
      </c>
      <c r="Z772" s="369">
        <v>0.31327555914223693</v>
      </c>
      <c r="AA772" s="369">
        <v>1.7807598384236532</v>
      </c>
      <c r="AB772" s="369">
        <v>7.8645007926543935E-3</v>
      </c>
      <c r="AC772" s="373">
        <v>5.1873049885537901</v>
      </c>
      <c r="AD772" s="575">
        <v>0</v>
      </c>
      <c r="AE772" s="370" t="s">
        <v>2515</v>
      </c>
      <c r="AF772" s="370" t="s">
        <v>2317</v>
      </c>
      <c r="AG772" s="374" t="s">
        <v>1458</v>
      </c>
      <c r="AH772" s="374" t="s">
        <v>728</v>
      </c>
      <c r="AI772" s="374">
        <v>50000</v>
      </c>
      <c r="AJ772" s="374">
        <v>10000</v>
      </c>
      <c r="AK772" s="374">
        <v>30000</v>
      </c>
      <c r="AL772" s="369">
        <v>0.02</v>
      </c>
      <c r="AM772" s="369">
        <v>0.2</v>
      </c>
      <c r="AN772" s="369" t="s">
        <v>34</v>
      </c>
      <c r="AO772" s="367" t="s">
        <v>1326</v>
      </c>
      <c r="AP772" s="370" t="s">
        <v>13</v>
      </c>
      <c r="AQ772" s="376" t="s">
        <v>681</v>
      </c>
      <c r="AR772" s="369">
        <v>6.6666666666666662E-3</v>
      </c>
      <c r="AS772" s="369">
        <v>6.6666666666666662E-3</v>
      </c>
      <c r="AT772" s="369"/>
      <c r="AX772" s="711"/>
      <c r="AY772" s="712"/>
      <c r="AZ772" s="712"/>
      <c r="BA772" s="712"/>
      <c r="BB772" s="713"/>
      <c r="BC772" s="712"/>
      <c r="BD772" s="712"/>
      <c r="BE772" s="712"/>
      <c r="BF772" s="712"/>
      <c r="BG772" s="713"/>
      <c r="BH772" s="713"/>
      <c r="BI772" s="714"/>
      <c r="BJ772" s="714"/>
      <c r="BK772" s="714"/>
      <c r="BL772" s="713"/>
      <c r="BM772" s="713"/>
      <c r="BN772" s="713"/>
      <c r="BO772" s="713"/>
      <c r="BP772" s="713"/>
      <c r="BQ772" s="713"/>
      <c r="BR772" s="713"/>
      <c r="BS772" s="713"/>
      <c r="BT772" s="716"/>
      <c r="BU772" s="717"/>
      <c r="BV772" s="715"/>
      <c r="BW772" s="718"/>
    </row>
    <row r="773" spans="2:75" ht="15.75" customHeight="1">
      <c r="B773" s="363" t="s">
        <v>529</v>
      </c>
      <c r="C773" s="364">
        <v>21006934000100</v>
      </c>
      <c r="D773" s="365" t="s">
        <v>13</v>
      </c>
      <c r="E773" s="365" t="s">
        <v>616</v>
      </c>
      <c r="F773" s="365" t="s">
        <v>619</v>
      </c>
      <c r="G773" s="366" t="s">
        <v>34</v>
      </c>
      <c r="H773" s="366" t="s">
        <v>1340</v>
      </c>
      <c r="I773" s="366" t="s">
        <v>34</v>
      </c>
      <c r="J773" s="366" t="s">
        <v>611</v>
      </c>
      <c r="K773" s="367" t="s">
        <v>48</v>
      </c>
      <c r="L773" s="368"/>
      <c r="M773" s="368" t="s">
        <v>1421</v>
      </c>
      <c r="N773" s="367">
        <v>384844</v>
      </c>
      <c r="O773" s="367" t="s">
        <v>1323</v>
      </c>
      <c r="P773" s="371">
        <v>41996</v>
      </c>
      <c r="Q773" s="372">
        <v>106751589.41</v>
      </c>
      <c r="R773" s="372">
        <v>113725687.52619043</v>
      </c>
      <c r="S773" s="367">
        <v>35</v>
      </c>
      <c r="T773" s="369">
        <v>-8.9281898943656568E-2</v>
      </c>
      <c r="U773" s="369">
        <v>-1.1541645338078235</v>
      </c>
      <c r="V773" s="369">
        <v>-9.8808053241438265E-2</v>
      </c>
      <c r="W773" s="369">
        <v>-0.96864930974095509</v>
      </c>
      <c r="X773" s="369">
        <v>0.19773604982329096</v>
      </c>
      <c r="Y773" s="369">
        <v>1.4994683866495611</v>
      </c>
      <c r="Z773" s="369">
        <v>0.18495635252882514</v>
      </c>
      <c r="AA773" s="369">
        <v>1.0513518684523928</v>
      </c>
      <c r="AB773" s="369">
        <v>0.11157479735343225</v>
      </c>
      <c r="AC773" s="373">
        <v>-1.7473037794853756</v>
      </c>
      <c r="AD773" s="575">
        <v>0</v>
      </c>
      <c r="AE773" s="370" t="s">
        <v>2515</v>
      </c>
      <c r="AF773" s="370" t="s">
        <v>2317</v>
      </c>
      <c r="AG773" s="374" t="s">
        <v>1458</v>
      </c>
      <c r="AH773" s="374" t="s">
        <v>728</v>
      </c>
      <c r="AI773" s="374">
        <v>250000</v>
      </c>
      <c r="AJ773" s="374">
        <v>50000</v>
      </c>
      <c r="AK773" s="374">
        <v>250000</v>
      </c>
      <c r="AL773" s="369">
        <v>0.02</v>
      </c>
      <c r="AM773" s="369">
        <v>0.2</v>
      </c>
      <c r="AN773" s="369" t="s">
        <v>34</v>
      </c>
      <c r="AO773" s="367" t="s">
        <v>1326</v>
      </c>
      <c r="AP773" s="370" t="s">
        <v>13</v>
      </c>
      <c r="AQ773" s="376" t="s">
        <v>681</v>
      </c>
      <c r="AR773" s="369">
        <v>3.3333333333333331E-3</v>
      </c>
      <c r="AS773" s="369">
        <v>3.3333333333333331E-3</v>
      </c>
      <c r="AT773" s="369"/>
      <c r="AX773" s="711"/>
      <c r="AY773" s="712"/>
      <c r="AZ773" s="712"/>
      <c r="BA773" s="712"/>
      <c r="BB773" s="713"/>
      <c r="BC773" s="712"/>
      <c r="BD773" s="712"/>
      <c r="BE773" s="712"/>
      <c r="BF773" s="712"/>
      <c r="BG773" s="713"/>
      <c r="BH773" s="713"/>
      <c r="BI773" s="714"/>
      <c r="BJ773" s="714"/>
      <c r="BK773" s="714"/>
      <c r="BL773" s="713"/>
      <c r="BM773" s="713"/>
      <c r="BN773" s="713"/>
      <c r="BO773" s="713"/>
      <c r="BP773" s="713"/>
      <c r="BQ773" s="713"/>
      <c r="BR773" s="713"/>
      <c r="BS773" s="713"/>
      <c r="BT773" s="716"/>
      <c r="BU773" s="717"/>
      <c r="BV773" s="715"/>
      <c r="BW773" s="718"/>
    </row>
    <row r="774" spans="2:75" ht="15.75" customHeight="1">
      <c r="B774" s="363" t="s">
        <v>1052</v>
      </c>
      <c r="C774" s="364">
        <v>31146414000157</v>
      </c>
      <c r="D774" s="365" t="s">
        <v>14</v>
      </c>
      <c r="E774" s="365" t="s">
        <v>607</v>
      </c>
      <c r="F774" s="365"/>
      <c r="G774" s="366"/>
      <c r="H774" s="366" t="s">
        <v>34</v>
      </c>
      <c r="I774" s="366" t="s">
        <v>34</v>
      </c>
      <c r="J774" s="366" t="s">
        <v>608</v>
      </c>
      <c r="K774" s="367" t="s">
        <v>48</v>
      </c>
      <c r="L774" s="368"/>
      <c r="M774" s="368" t="s">
        <v>34</v>
      </c>
      <c r="N774" s="367">
        <v>487198</v>
      </c>
      <c r="O774" s="367" t="s">
        <v>1323</v>
      </c>
      <c r="P774" s="371">
        <v>43507</v>
      </c>
      <c r="Q774" s="372">
        <v>6596716.1100000003</v>
      </c>
      <c r="R774" s="372">
        <v>12740588.708253967</v>
      </c>
      <c r="S774" s="367">
        <v>3</v>
      </c>
      <c r="T774" s="369">
        <v>7.3437694274448795E-2</v>
      </c>
      <c r="U774" s="369">
        <v>0.94934340755543223</v>
      </c>
      <c r="V774" s="369">
        <v>-6.3071952805137221E-2</v>
      </c>
      <c r="W774" s="369">
        <v>-0.61831603340494035</v>
      </c>
      <c r="X774" s="369">
        <v>9.4924923343861822E-2</v>
      </c>
      <c r="Y774" s="369">
        <v>0.71983293783027802</v>
      </c>
      <c r="Z774" s="369">
        <v>9.4333161220910622E-2</v>
      </c>
      <c r="AA774" s="369">
        <v>0.53622027008328121</v>
      </c>
      <c r="AB774" s="369">
        <v>0.22410370713038594</v>
      </c>
      <c r="AC774" s="373">
        <v>-0.61209633956931053</v>
      </c>
      <c r="AD774" s="575">
        <v>0</v>
      </c>
      <c r="AE774" s="370" t="s">
        <v>2375</v>
      </c>
      <c r="AF774" s="370" t="s">
        <v>2317</v>
      </c>
      <c r="AG774" s="374" t="s">
        <v>1458</v>
      </c>
      <c r="AH774" s="374" t="s">
        <v>2321</v>
      </c>
      <c r="AI774" s="374">
        <v>1000</v>
      </c>
      <c r="AJ774" s="374">
        <v>0</v>
      </c>
      <c r="AK774" s="374">
        <v>0</v>
      </c>
      <c r="AL774" s="369">
        <v>0.02</v>
      </c>
      <c r="AM774" s="369">
        <v>0.2</v>
      </c>
      <c r="AN774" s="369" t="s">
        <v>34</v>
      </c>
      <c r="AO774" s="367" t="s">
        <v>1326</v>
      </c>
      <c r="AP774" s="370" t="s">
        <v>718</v>
      </c>
      <c r="AQ774" s="376" t="s">
        <v>661</v>
      </c>
      <c r="AR774" s="369">
        <v>5.3333333333333332E-3</v>
      </c>
      <c r="AS774" s="369">
        <v>5.3333333333333332E-3</v>
      </c>
      <c r="AT774" s="369"/>
      <c r="AX774" s="711"/>
      <c r="AY774" s="712"/>
      <c r="AZ774" s="712"/>
      <c r="BA774" s="712"/>
      <c r="BB774" s="713"/>
      <c r="BC774" s="712"/>
      <c r="BD774" s="712"/>
      <c r="BE774" s="712"/>
      <c r="BF774" s="712"/>
      <c r="BG774" s="713"/>
      <c r="BH774" s="713"/>
      <c r="BI774" s="714"/>
      <c r="BJ774" s="714"/>
      <c r="BK774" s="714"/>
      <c r="BL774" s="713"/>
      <c r="BM774" s="713"/>
      <c r="BN774" s="713"/>
      <c r="BO774" s="713"/>
      <c r="BP774" s="713"/>
      <c r="BQ774" s="713"/>
      <c r="BR774" s="713"/>
      <c r="BS774" s="713"/>
      <c r="BT774" s="716"/>
      <c r="BU774" s="717"/>
      <c r="BV774" s="715"/>
      <c r="BW774" s="718"/>
    </row>
    <row r="775" spans="2:75" ht="15.75" customHeight="1">
      <c r="B775" s="363" t="s">
        <v>274</v>
      </c>
      <c r="C775" s="364">
        <v>24325422000103</v>
      </c>
      <c r="D775" s="365" t="s">
        <v>14</v>
      </c>
      <c r="E775" s="365" t="s">
        <v>607</v>
      </c>
      <c r="F775" s="365"/>
      <c r="G775" s="366"/>
      <c r="H775" s="366" t="s">
        <v>34</v>
      </c>
      <c r="I775" s="366" t="s">
        <v>34</v>
      </c>
      <c r="J775" s="366" t="s">
        <v>608</v>
      </c>
      <c r="K775" s="367" t="s">
        <v>48</v>
      </c>
      <c r="L775" s="368"/>
      <c r="M775" s="368" t="s">
        <v>34</v>
      </c>
      <c r="N775" s="367">
        <v>414948</v>
      </c>
      <c r="O775" s="367" t="s">
        <v>1323</v>
      </c>
      <c r="P775" s="371">
        <v>42439</v>
      </c>
      <c r="Q775" s="372">
        <v>249685708.21000001</v>
      </c>
      <c r="R775" s="372">
        <v>257503993.7744841</v>
      </c>
      <c r="S775" s="367">
        <v>30</v>
      </c>
      <c r="T775" s="369">
        <v>-8.2361672559299048E-2</v>
      </c>
      <c r="U775" s="369">
        <v>-1.0647054166379812</v>
      </c>
      <c r="V775" s="369">
        <v>-0.17838881904844994</v>
      </c>
      <c r="W775" s="369">
        <v>-1.7488069116649456</v>
      </c>
      <c r="X775" s="369">
        <v>-2.3281859956924777E-2</v>
      </c>
      <c r="Y775" s="369">
        <v>-0.17655057344884303</v>
      </c>
      <c r="Z775" s="369">
        <v>0.38777045738237415</v>
      </c>
      <c r="AA775" s="369">
        <v>2.2042129903922132</v>
      </c>
      <c r="AB775" s="369">
        <v>0.20018936445052776</v>
      </c>
      <c r="AC775" s="373">
        <v>-1.3663325514923859</v>
      </c>
      <c r="AD775" s="575">
        <v>0</v>
      </c>
      <c r="AE775" s="370" t="s">
        <v>2516</v>
      </c>
      <c r="AF775" s="370" t="s">
        <v>2326</v>
      </c>
      <c r="AG775" s="374" t="s">
        <v>1459</v>
      </c>
      <c r="AH775" s="374" t="s">
        <v>2321</v>
      </c>
      <c r="AI775" s="374">
        <v>100</v>
      </c>
      <c r="AJ775" s="374">
        <v>100</v>
      </c>
      <c r="AK775" s="374">
        <v>100</v>
      </c>
      <c r="AL775" s="369">
        <v>0.02</v>
      </c>
      <c r="AM775" s="369">
        <v>0.2</v>
      </c>
      <c r="AN775" s="369" t="s">
        <v>2368</v>
      </c>
      <c r="AO775" s="367" t="s">
        <v>1326</v>
      </c>
      <c r="AP775" s="370" t="s">
        <v>718</v>
      </c>
      <c r="AQ775" s="376" t="s">
        <v>661</v>
      </c>
      <c r="AR775" s="369">
        <v>7.416666666666666E-3</v>
      </c>
      <c r="AS775" s="369">
        <v>7.416666666666666E-3</v>
      </c>
      <c r="AT775" s="369"/>
      <c r="AX775" s="711"/>
      <c r="AY775" s="712"/>
      <c r="AZ775" s="712"/>
      <c r="BA775" s="712"/>
      <c r="BB775" s="713"/>
      <c r="BC775" s="712"/>
      <c r="BD775" s="712"/>
      <c r="BE775" s="712"/>
      <c r="BF775" s="712"/>
      <c r="BG775" s="713"/>
      <c r="BH775" s="713"/>
      <c r="BI775" s="714"/>
      <c r="BJ775" s="714"/>
      <c r="BK775" s="714"/>
      <c r="BL775" s="713"/>
      <c r="BM775" s="713"/>
      <c r="BN775" s="713"/>
      <c r="BO775" s="713"/>
      <c r="BP775" s="713"/>
      <c r="BQ775" s="713"/>
      <c r="BR775" s="713"/>
      <c r="BS775" s="713"/>
      <c r="BT775" s="716"/>
      <c r="BU775" s="717"/>
      <c r="BV775" s="715"/>
      <c r="BW775" s="718"/>
    </row>
    <row r="776" spans="2:75" ht="15.75" customHeight="1">
      <c r="B776" s="363" t="s">
        <v>1053</v>
      </c>
      <c r="C776" s="364">
        <v>34579122000104</v>
      </c>
      <c r="D776" s="365" t="s">
        <v>14</v>
      </c>
      <c r="E776" s="365" t="s">
        <v>614</v>
      </c>
      <c r="F776" s="365"/>
      <c r="G776" s="366"/>
      <c r="H776" s="366" t="s">
        <v>1340</v>
      </c>
      <c r="I776" s="366" t="s">
        <v>34</v>
      </c>
      <c r="J776" s="366" t="s">
        <v>608</v>
      </c>
      <c r="K776" s="367" t="s">
        <v>48</v>
      </c>
      <c r="L776" s="368"/>
      <c r="M776" s="368" t="s">
        <v>34</v>
      </c>
      <c r="N776" s="367">
        <v>507075</v>
      </c>
      <c r="O776" s="367" t="s">
        <v>1323</v>
      </c>
      <c r="P776" s="371">
        <v>43719</v>
      </c>
      <c r="Q776" s="372">
        <v>101441651.3</v>
      </c>
      <c r="R776" s="372">
        <v>115523452.4132937</v>
      </c>
      <c r="S776" s="367">
        <v>32</v>
      </c>
      <c r="T776" s="369">
        <v>5.3198102621707877E-2</v>
      </c>
      <c r="U776" s="369">
        <v>0.68770225586926337</v>
      </c>
      <c r="V776" s="369">
        <v>-6.276159607833165E-2</v>
      </c>
      <c r="W776" s="369">
        <v>-0.61527349973150491</v>
      </c>
      <c r="X776" s="369">
        <v>4.4228587845435374E-2</v>
      </c>
      <c r="Y776" s="369">
        <v>0.33539341622152574</v>
      </c>
      <c r="Z776" s="369" t="s">
        <v>1424</v>
      </c>
      <c r="AA776" s="369" t="s">
        <v>1424</v>
      </c>
      <c r="AB776" s="369">
        <v>0.30114070586547231</v>
      </c>
      <c r="AC776" s="373">
        <v>-0.38734357577290596</v>
      </c>
      <c r="AD776" s="575">
        <v>34337443000194</v>
      </c>
      <c r="AE776" s="370" t="s">
        <v>2517</v>
      </c>
      <c r="AF776" s="370" t="s">
        <v>2317</v>
      </c>
      <c r="AG776" s="374" t="s">
        <v>1458</v>
      </c>
      <c r="AH776" s="374" t="s">
        <v>2318</v>
      </c>
      <c r="AI776" s="374">
        <v>10000</v>
      </c>
      <c r="AJ776" s="374">
        <v>5000</v>
      </c>
      <c r="AK776" s="374">
        <v>5000</v>
      </c>
      <c r="AL776" s="369">
        <v>1.8700000000000001E-2</v>
      </c>
      <c r="AM776" s="369">
        <v>0.2</v>
      </c>
      <c r="AN776" s="369" t="s">
        <v>34</v>
      </c>
      <c r="AO776" s="367" t="s">
        <v>1326</v>
      </c>
      <c r="AP776" s="370" t="s">
        <v>718</v>
      </c>
      <c r="AQ776" s="376" t="s">
        <v>661</v>
      </c>
      <c r="AR776" s="369">
        <v>3.7399999999999998E-3</v>
      </c>
      <c r="AS776" s="369">
        <v>3.7399999999999998E-3</v>
      </c>
      <c r="AT776" s="369"/>
      <c r="AW776" s="711"/>
      <c r="AX776" s="711"/>
      <c r="AY776" s="712"/>
      <c r="AZ776" s="712"/>
      <c r="BA776" s="712"/>
      <c r="BB776" s="713"/>
      <c r="BC776" s="712"/>
      <c r="BD776" s="712"/>
      <c r="BE776" s="712"/>
      <c r="BF776" s="712"/>
      <c r="BG776" s="713"/>
      <c r="BH776" s="713"/>
      <c r="BI776" s="714"/>
      <c r="BJ776" s="714"/>
      <c r="BK776" s="714"/>
      <c r="BL776" s="218"/>
      <c r="BM776" s="713"/>
      <c r="BN776" s="713"/>
      <c r="BO776" s="713"/>
      <c r="BP776" s="713"/>
      <c r="BQ776" s="713"/>
      <c r="BR776" s="713"/>
      <c r="BS776" s="713"/>
      <c r="BT776" s="716"/>
      <c r="BU776" s="717"/>
      <c r="BV776" s="715"/>
      <c r="BW776" s="718"/>
    </row>
    <row r="777" spans="2:75" ht="15.75" customHeight="1">
      <c r="B777" s="363" t="s">
        <v>275</v>
      </c>
      <c r="C777" s="364">
        <v>32295931000150</v>
      </c>
      <c r="D777" s="365" t="s">
        <v>14</v>
      </c>
      <c r="E777" s="365" t="s">
        <v>614</v>
      </c>
      <c r="F777" s="365"/>
      <c r="G777" s="366"/>
      <c r="H777" s="366" t="s">
        <v>1340</v>
      </c>
      <c r="I777" s="366" t="s">
        <v>34</v>
      </c>
      <c r="J777" s="366" t="s">
        <v>608</v>
      </c>
      <c r="K777" s="367" t="s">
        <v>48</v>
      </c>
      <c r="L777" s="368"/>
      <c r="M777" s="368" t="s">
        <v>34</v>
      </c>
      <c r="N777" s="367">
        <v>483257</v>
      </c>
      <c r="O777" s="367" t="s">
        <v>1323</v>
      </c>
      <c r="P777" s="371">
        <v>43462</v>
      </c>
      <c r="Q777" s="372">
        <v>20968911.5</v>
      </c>
      <c r="R777" s="372">
        <v>21692765.142579358</v>
      </c>
      <c r="S777" s="367">
        <v>32</v>
      </c>
      <c r="T777" s="369">
        <v>5.8103403427203437E-2</v>
      </c>
      <c r="U777" s="369">
        <v>0.75111403680522626</v>
      </c>
      <c r="V777" s="369">
        <v>-6.0103676077090995E-2</v>
      </c>
      <c r="W777" s="369">
        <v>-0.58921699633843228</v>
      </c>
      <c r="X777" s="369">
        <v>4.7207684156321594E-2</v>
      </c>
      <c r="Y777" s="369">
        <v>0.35798444473124996</v>
      </c>
      <c r="Z777" s="369">
        <v>0.28582742438341668</v>
      </c>
      <c r="AA777" s="369">
        <v>1.6247357420914048</v>
      </c>
      <c r="AB777" s="369">
        <v>0.30333834865226789</v>
      </c>
      <c r="AC777" s="373">
        <v>-0.37302329993376115</v>
      </c>
      <c r="AD777" s="575">
        <v>32041670000142</v>
      </c>
      <c r="AE777" s="370" t="s">
        <v>2517</v>
      </c>
      <c r="AF777" s="370" t="s">
        <v>2317</v>
      </c>
      <c r="AG777" s="374" t="s">
        <v>1458</v>
      </c>
      <c r="AH777" s="374" t="s">
        <v>2318</v>
      </c>
      <c r="AI777" s="374">
        <v>10000</v>
      </c>
      <c r="AJ777" s="374">
        <v>5000</v>
      </c>
      <c r="AK777" s="374">
        <v>5000</v>
      </c>
      <c r="AL777" s="369">
        <v>1.8700000000000001E-2</v>
      </c>
      <c r="AM777" s="369">
        <v>0.2</v>
      </c>
      <c r="AN777" s="369" t="s">
        <v>34</v>
      </c>
      <c r="AO777" s="367" t="s">
        <v>1326</v>
      </c>
      <c r="AP777" s="370" t="s">
        <v>13</v>
      </c>
      <c r="AQ777" s="376" t="s">
        <v>670</v>
      </c>
      <c r="AR777" s="369">
        <v>3.7399999999999998E-3</v>
      </c>
      <c r="AS777" s="369">
        <v>3.7399999999999998E-3</v>
      </c>
      <c r="AT777" s="369"/>
      <c r="AX777" s="711"/>
      <c r="AY777" s="712"/>
      <c r="AZ777" s="712"/>
      <c r="BA777" s="712"/>
      <c r="BB777" s="713"/>
      <c r="BC777" s="712"/>
      <c r="BD777" s="712"/>
      <c r="BE777" s="712"/>
      <c r="BF777" s="712"/>
      <c r="BG777" s="713"/>
      <c r="BH777" s="713"/>
      <c r="BI777" s="714"/>
      <c r="BJ777" s="714"/>
      <c r="BK777" s="714"/>
      <c r="BL777" s="713"/>
      <c r="BM777" s="713"/>
      <c r="BN777" s="713"/>
      <c r="BO777" s="713"/>
      <c r="BP777" s="713"/>
      <c r="BQ777" s="713"/>
      <c r="BR777" s="713"/>
      <c r="BS777" s="713"/>
      <c r="BT777" s="716"/>
      <c r="BU777" s="717"/>
      <c r="BV777" s="715"/>
      <c r="BW777" s="718"/>
    </row>
    <row r="778" spans="2:75" ht="15.75" customHeight="1">
      <c r="B778" s="363" t="s">
        <v>276</v>
      </c>
      <c r="C778" s="364">
        <v>11182072000113</v>
      </c>
      <c r="D778" s="365" t="s">
        <v>14</v>
      </c>
      <c r="E778" s="365" t="s">
        <v>614</v>
      </c>
      <c r="F778" s="365"/>
      <c r="G778" s="366"/>
      <c r="H778" s="366" t="s">
        <v>1340</v>
      </c>
      <c r="I778" s="366" t="s">
        <v>34</v>
      </c>
      <c r="J778" s="366" t="s">
        <v>608</v>
      </c>
      <c r="K778" s="367" t="s">
        <v>48</v>
      </c>
      <c r="L778" s="368"/>
      <c r="M778" s="368" t="s">
        <v>34</v>
      </c>
      <c r="N778" s="367">
        <v>304425</v>
      </c>
      <c r="O778" s="367" t="s">
        <v>1323</v>
      </c>
      <c r="P778" s="371">
        <v>40204</v>
      </c>
      <c r="Q778" s="372">
        <v>164788746.68000001</v>
      </c>
      <c r="R778" s="372">
        <v>169105503.35257939</v>
      </c>
      <c r="S778" s="367">
        <v>32</v>
      </c>
      <c r="T778" s="369">
        <v>5.6704094139168104E-2</v>
      </c>
      <c r="U778" s="369">
        <v>0.73302489251969238</v>
      </c>
      <c r="V778" s="369">
        <v>-0.14478058297889684</v>
      </c>
      <c r="W778" s="369">
        <v>-1.4193338211382427</v>
      </c>
      <c r="X778" s="369">
        <v>-2.0591472837334535E-2</v>
      </c>
      <c r="Y778" s="369">
        <v>-0.15614887918378664</v>
      </c>
      <c r="Z778" s="369">
        <v>-3.2607830233526203E-2</v>
      </c>
      <c r="AA778" s="369">
        <v>-0.18535347812318778</v>
      </c>
      <c r="AB778" s="369">
        <v>0.57710350910803176</v>
      </c>
      <c r="AC778" s="373">
        <v>-0.15054553753947747</v>
      </c>
      <c r="AD778" s="575">
        <v>15559384000154</v>
      </c>
      <c r="AE778" s="370" t="s">
        <v>2517</v>
      </c>
      <c r="AF778" s="370" t="s">
        <v>2317</v>
      </c>
      <c r="AG778" s="374" t="s">
        <v>1458</v>
      </c>
      <c r="AH778" s="374" t="s">
        <v>2321</v>
      </c>
      <c r="AI778" s="374">
        <v>10000</v>
      </c>
      <c r="AJ778" s="374">
        <v>1000</v>
      </c>
      <c r="AK778" s="374">
        <v>1000</v>
      </c>
      <c r="AL778" s="369">
        <v>1.8700000000000001E-2</v>
      </c>
      <c r="AM778" s="369">
        <v>0.2</v>
      </c>
      <c r="AN778" s="369" t="s">
        <v>2335</v>
      </c>
      <c r="AO778" s="367" t="s">
        <v>1326</v>
      </c>
      <c r="AP778" s="370" t="s">
        <v>13</v>
      </c>
      <c r="AQ778" s="376" t="s">
        <v>670</v>
      </c>
      <c r="AR778" s="369">
        <v>3.7399999999999998E-3</v>
      </c>
      <c r="AS778" s="369">
        <v>3.7399999999999998E-3</v>
      </c>
      <c r="AT778" s="369"/>
      <c r="AX778" s="711"/>
      <c r="AY778" s="712"/>
      <c r="AZ778" s="712"/>
      <c r="BA778" s="712"/>
      <c r="BB778" s="713"/>
      <c r="BC778" s="712"/>
      <c r="BD778" s="712"/>
      <c r="BE778" s="712"/>
      <c r="BF778" s="712"/>
      <c r="BG778" s="713"/>
      <c r="BH778" s="713"/>
      <c r="BI778" s="714"/>
      <c r="BJ778" s="714"/>
      <c r="BK778" s="714"/>
      <c r="BL778" s="713"/>
      <c r="BM778" s="713"/>
      <c r="BN778" s="713"/>
      <c r="BO778" s="713"/>
      <c r="BP778" s="713"/>
      <c r="BQ778" s="713"/>
      <c r="BR778" s="713"/>
      <c r="BS778" s="713"/>
      <c r="BT778" s="716"/>
      <c r="BU778" s="717"/>
      <c r="BV778" s="715"/>
      <c r="BW778" s="718"/>
    </row>
    <row r="779" spans="2:75" ht="15.75" customHeight="1">
      <c r="B779" s="363" t="s">
        <v>277</v>
      </c>
      <c r="C779" s="364">
        <v>38173750000138</v>
      </c>
      <c r="D779" s="365" t="s">
        <v>14</v>
      </c>
      <c r="E779" s="365" t="s">
        <v>607</v>
      </c>
      <c r="F779" s="365"/>
      <c r="G779" s="366"/>
      <c r="H779" s="366" t="s">
        <v>34</v>
      </c>
      <c r="I779" s="366" t="s">
        <v>34</v>
      </c>
      <c r="J779" s="366" t="s">
        <v>608</v>
      </c>
      <c r="K779" s="367" t="s">
        <v>48</v>
      </c>
      <c r="L779" s="368"/>
      <c r="M779" s="368" t="s">
        <v>1421</v>
      </c>
      <c r="N779" s="367">
        <v>553786</v>
      </c>
      <c r="O779" s="367" t="s">
        <v>1326</v>
      </c>
      <c r="P779" s="371">
        <v>44096</v>
      </c>
      <c r="Q779" s="372">
        <v>11658432.359999999</v>
      </c>
      <c r="R779" s="372">
        <v>11833481.103492068</v>
      </c>
      <c r="S779" s="367">
        <v>6</v>
      </c>
      <c r="T779" s="369">
        <v>1.5944576521285114E-2</v>
      </c>
      <c r="U779" s="369">
        <v>0.20611865277491057</v>
      </c>
      <c r="V779" s="369">
        <v>-0.11569906285288223</v>
      </c>
      <c r="W779" s="369">
        <v>-1.1342376829980789</v>
      </c>
      <c r="X779" s="369" t="s">
        <v>1424</v>
      </c>
      <c r="Y779" s="369" t="s">
        <v>1424</v>
      </c>
      <c r="Z779" s="369" t="s">
        <v>1424</v>
      </c>
      <c r="AA779" s="369" t="s">
        <v>1424</v>
      </c>
      <c r="AB779" s="369">
        <v>0.19081123073651518</v>
      </c>
      <c r="AC779" s="373">
        <v>-1.0576977230607734</v>
      </c>
      <c r="AD779" s="575">
        <v>0</v>
      </c>
      <c r="AE779" s="370" t="s">
        <v>2416</v>
      </c>
      <c r="AF779" s="370" t="s">
        <v>2317</v>
      </c>
      <c r="AG779" s="374" t="s">
        <v>1458</v>
      </c>
      <c r="AH779" s="374" t="s">
        <v>2339</v>
      </c>
      <c r="AI779" s="374">
        <v>0</v>
      </c>
      <c r="AJ779" s="374">
        <v>0</v>
      </c>
      <c r="AK779" s="374">
        <v>0</v>
      </c>
      <c r="AL779" s="369">
        <v>6.0000000000000001E-3</v>
      </c>
      <c r="AM779" s="369" t="s">
        <v>34</v>
      </c>
      <c r="AN779" s="369" t="s">
        <v>34</v>
      </c>
      <c r="AO779" s="367" t="s">
        <v>1326</v>
      </c>
      <c r="AP779" s="370" t="s">
        <v>718</v>
      </c>
      <c r="AQ779" s="376" t="s">
        <v>661</v>
      </c>
      <c r="AR779" s="369">
        <v>2E-3</v>
      </c>
      <c r="AS779" s="369">
        <v>2E-3</v>
      </c>
      <c r="AT779" s="369"/>
      <c r="AX779" s="711"/>
      <c r="AY779" s="712"/>
      <c r="AZ779" s="712"/>
      <c r="BA779" s="712"/>
      <c r="BB779" s="713"/>
      <c r="BC779" s="712"/>
      <c r="BD779" s="712"/>
      <c r="BE779" s="712"/>
      <c r="BF779" s="712"/>
      <c r="BG779" s="713"/>
      <c r="BH779" s="713"/>
      <c r="BI779" s="714"/>
      <c r="BJ779" s="714"/>
      <c r="BK779" s="714"/>
      <c r="BL779" s="713"/>
      <c r="BM779" s="713"/>
      <c r="BN779" s="713"/>
      <c r="BO779" s="713"/>
      <c r="BP779" s="713"/>
      <c r="BQ779" s="713"/>
      <c r="BR779" s="713"/>
      <c r="BS779" s="713"/>
      <c r="BT779" s="716"/>
      <c r="BU779" s="717"/>
      <c r="BV779" s="715"/>
      <c r="BW779" s="718"/>
    </row>
    <row r="780" spans="2:75" ht="15.75" customHeight="1">
      <c r="B780" s="363" t="s">
        <v>1054</v>
      </c>
      <c r="C780" s="364">
        <v>11952816000131</v>
      </c>
      <c r="D780" s="365" t="s">
        <v>14</v>
      </c>
      <c r="E780" s="365" t="s">
        <v>607</v>
      </c>
      <c r="F780" s="365"/>
      <c r="G780" s="366"/>
      <c r="H780" s="366" t="s">
        <v>34</v>
      </c>
      <c r="I780" s="366" t="s">
        <v>34</v>
      </c>
      <c r="J780" s="366" t="s">
        <v>611</v>
      </c>
      <c r="K780" s="367"/>
      <c r="L780" s="368"/>
      <c r="M780" s="368" t="s">
        <v>1421</v>
      </c>
      <c r="N780" s="367">
        <v>354465</v>
      </c>
      <c r="O780" s="367" t="s">
        <v>1323</v>
      </c>
      <c r="P780" s="371">
        <v>40367</v>
      </c>
      <c r="Q780" s="372">
        <v>405444308.88</v>
      </c>
      <c r="R780" s="372">
        <v>431513258.24273807</v>
      </c>
      <c r="S780" s="367">
        <v>3</v>
      </c>
      <c r="T780" s="369">
        <v>-0.16753238816533322</v>
      </c>
      <c r="U780" s="369">
        <v>-2.1657238810139723</v>
      </c>
      <c r="V780" s="369">
        <v>-0.15072479474401901</v>
      </c>
      <c r="W780" s="369">
        <v>-1.4776069723071084</v>
      </c>
      <c r="X780" s="369">
        <v>6.9416379202898337E-2</v>
      </c>
      <c r="Y780" s="369">
        <v>0.52639701371319614</v>
      </c>
      <c r="Z780" s="369">
        <v>0.47367451493342738</v>
      </c>
      <c r="AA780" s="369">
        <v>2.6925195025995525</v>
      </c>
      <c r="AB780" s="369">
        <v>0.15193143847331725</v>
      </c>
      <c r="AC780" s="373">
        <v>-1.6371104176449063</v>
      </c>
      <c r="AD780" s="575">
        <v>46785338000105</v>
      </c>
      <c r="AE780" s="370" t="s">
        <v>2518</v>
      </c>
      <c r="AF780" s="370" t="s">
        <v>2317</v>
      </c>
      <c r="AG780" s="374" t="s">
        <v>1458</v>
      </c>
      <c r="AH780" s="374" t="s">
        <v>728</v>
      </c>
      <c r="AI780" s="374">
        <v>0</v>
      </c>
      <c r="AJ780" s="374">
        <v>0</v>
      </c>
      <c r="AK780" s="374">
        <v>0</v>
      </c>
      <c r="AL780" s="369">
        <v>8.6199999999999992E-3</v>
      </c>
      <c r="AM780" s="369" t="s">
        <v>34</v>
      </c>
      <c r="AN780" s="369" t="s">
        <v>34</v>
      </c>
      <c r="AO780" s="367" t="s">
        <v>1326</v>
      </c>
      <c r="AP780" s="370" t="s">
        <v>718</v>
      </c>
      <c r="AQ780" s="376" t="s">
        <v>689</v>
      </c>
      <c r="AR780" s="369" t="s">
        <v>34</v>
      </c>
      <c r="AS780" s="369" t="s">
        <v>34</v>
      </c>
      <c r="AT780" s="369"/>
      <c r="AW780" s="711"/>
      <c r="AX780" s="711"/>
      <c r="AY780" s="712"/>
      <c r="AZ780" s="712"/>
      <c r="BA780" s="712"/>
      <c r="BB780" s="713"/>
      <c r="BC780" s="712"/>
      <c r="BD780" s="712"/>
      <c r="BE780" s="712"/>
      <c r="BF780" s="712"/>
      <c r="BG780" s="713"/>
      <c r="BH780" s="713"/>
      <c r="BI780" s="714"/>
      <c r="BJ780" s="714"/>
      <c r="BK780" s="714"/>
      <c r="BL780" s="218"/>
      <c r="BM780" s="713"/>
      <c r="BN780" s="713"/>
      <c r="BO780" s="713"/>
      <c r="BP780" s="713"/>
      <c r="BQ780" s="713"/>
      <c r="BR780" s="713"/>
      <c r="BS780" s="713"/>
      <c r="BT780" s="716"/>
      <c r="BU780" s="717"/>
      <c r="BV780" s="715"/>
      <c r="BW780" s="718"/>
    </row>
    <row r="781" spans="2:75" ht="15.75" customHeight="1">
      <c r="B781" s="363" t="s">
        <v>530</v>
      </c>
      <c r="C781" s="364">
        <v>41594603000146</v>
      </c>
      <c r="D781" s="365" t="s">
        <v>13</v>
      </c>
      <c r="E781" s="365" t="s">
        <v>616</v>
      </c>
      <c r="F781" s="365" t="s">
        <v>619</v>
      </c>
      <c r="G781" s="366" t="s">
        <v>34</v>
      </c>
      <c r="H781" s="366" t="s">
        <v>1340</v>
      </c>
      <c r="I781" s="366" t="s">
        <v>34</v>
      </c>
      <c r="J781" s="366" t="s">
        <v>611</v>
      </c>
      <c r="K781" s="367" t="s">
        <v>48</v>
      </c>
      <c r="L781" s="368"/>
      <c r="M781" s="368" t="s">
        <v>1421</v>
      </c>
      <c r="N781" s="367">
        <v>600520</v>
      </c>
      <c r="O781" s="367" t="s">
        <v>1323</v>
      </c>
      <c r="P781" s="371">
        <v>44392</v>
      </c>
      <c r="Q781" s="372">
        <v>10495848.060000001</v>
      </c>
      <c r="R781" s="372">
        <v>15106248.725833343</v>
      </c>
      <c r="S781" s="367">
        <v>6</v>
      </c>
      <c r="T781" s="369">
        <v>-0.10936395614170769</v>
      </c>
      <c r="U781" s="369">
        <v>-1.4137692068504268</v>
      </c>
      <c r="V781" s="369">
        <v>-0.11110837051131306</v>
      </c>
      <c r="W781" s="369">
        <v>-1.0892335479906989</v>
      </c>
      <c r="X781" s="369" t="s">
        <v>1424</v>
      </c>
      <c r="Y781" s="369" t="s">
        <v>1424</v>
      </c>
      <c r="Z781" s="369" t="s">
        <v>1424</v>
      </c>
      <c r="AA781" s="369" t="s">
        <v>1424</v>
      </c>
      <c r="AB781" s="369">
        <v>0.11116913551773647</v>
      </c>
      <c r="AC781" s="373">
        <v>-1.8776553169373618</v>
      </c>
      <c r="AD781" s="575">
        <v>41594622000172</v>
      </c>
      <c r="AE781" s="370" t="s">
        <v>2334</v>
      </c>
      <c r="AF781" s="370" t="s">
        <v>2326</v>
      </c>
      <c r="AG781" s="374" t="s">
        <v>1459</v>
      </c>
      <c r="AH781" s="374" t="s">
        <v>2318</v>
      </c>
      <c r="AI781" s="374">
        <v>500</v>
      </c>
      <c r="AJ781" s="374" t="s">
        <v>1436</v>
      </c>
      <c r="AK781" s="374">
        <v>500</v>
      </c>
      <c r="AL781" s="369">
        <v>5.0000000000000001E-3</v>
      </c>
      <c r="AM781" s="369" t="s">
        <v>34</v>
      </c>
      <c r="AN781" s="369" t="s">
        <v>34</v>
      </c>
      <c r="AO781" s="367" t="s">
        <v>1326</v>
      </c>
      <c r="AP781" s="370" t="s">
        <v>13</v>
      </c>
      <c r="AQ781" s="376" t="s">
        <v>681</v>
      </c>
      <c r="AR781" s="369">
        <v>3.3334999999999997E-3</v>
      </c>
      <c r="AS781" s="369">
        <v>3.3334999999999997E-3</v>
      </c>
      <c r="AT781" s="369"/>
      <c r="AX781" s="711"/>
      <c r="AY781" s="712"/>
      <c r="AZ781" s="712"/>
      <c r="BA781" s="712"/>
      <c r="BB781" s="713"/>
      <c r="BC781" s="712"/>
      <c r="BD781" s="712"/>
      <c r="BE781" s="712"/>
      <c r="BF781" s="712"/>
      <c r="BG781" s="713"/>
      <c r="BH781" s="713"/>
      <c r="BI781" s="714"/>
      <c r="BJ781" s="714"/>
      <c r="BK781" s="714"/>
      <c r="BL781" s="713"/>
      <c r="BM781" s="713"/>
      <c r="BN781" s="713"/>
      <c r="BO781" s="713"/>
      <c r="BP781" s="713"/>
      <c r="BQ781" s="713"/>
      <c r="BR781" s="713"/>
      <c r="BS781" s="713"/>
      <c r="BT781" s="716"/>
      <c r="BU781" s="717"/>
      <c r="BV781" s="715"/>
      <c r="BW781" s="718"/>
    </row>
    <row r="782" spans="2:75" ht="15.75" customHeight="1">
      <c r="B782" s="363" t="s">
        <v>531</v>
      </c>
      <c r="C782" s="364">
        <v>41594555000196</v>
      </c>
      <c r="D782" s="365" t="s">
        <v>13</v>
      </c>
      <c r="E782" s="365" t="s">
        <v>615</v>
      </c>
      <c r="F782" s="365" t="s">
        <v>619</v>
      </c>
      <c r="G782" s="366" t="s">
        <v>34</v>
      </c>
      <c r="H782" s="366" t="s">
        <v>1340</v>
      </c>
      <c r="I782" s="366" t="s">
        <v>34</v>
      </c>
      <c r="J782" s="366"/>
      <c r="K782" s="367" t="s">
        <v>49</v>
      </c>
      <c r="L782" s="368"/>
      <c r="M782" s="368" t="s">
        <v>1421</v>
      </c>
      <c r="N782" s="367">
        <v>600482</v>
      </c>
      <c r="O782" s="367" t="s">
        <v>1323</v>
      </c>
      <c r="P782" s="371">
        <v>44392</v>
      </c>
      <c r="Q782" s="372">
        <v>6812009.3899999997</v>
      </c>
      <c r="R782" s="372">
        <v>9109512.831587296</v>
      </c>
      <c r="S782" s="367">
        <v>6</v>
      </c>
      <c r="T782" s="369">
        <v>-0.20513732126786222</v>
      </c>
      <c r="U782" s="369">
        <v>-2.6518501910126515</v>
      </c>
      <c r="V782" s="369">
        <v>-0.14975915778959337</v>
      </c>
      <c r="W782" s="369">
        <v>-1.4681405013193722</v>
      </c>
      <c r="X782" s="369" t="s">
        <v>1424</v>
      </c>
      <c r="Y782" s="369" t="s">
        <v>1424</v>
      </c>
      <c r="Z782" s="369" t="s">
        <v>1424</v>
      </c>
      <c r="AA782" s="369" t="s">
        <v>1424</v>
      </c>
      <c r="AB782" s="369">
        <v>0.16648694705224459</v>
      </c>
      <c r="AC782" s="373">
        <v>-1.4747353684621403</v>
      </c>
      <c r="AD782" s="575">
        <v>41594569000100</v>
      </c>
      <c r="AE782" s="370" t="s">
        <v>2334</v>
      </c>
      <c r="AF782" s="370" t="s">
        <v>2326</v>
      </c>
      <c r="AG782" s="374" t="s">
        <v>1459</v>
      </c>
      <c r="AH782" s="374" t="s">
        <v>2318</v>
      </c>
      <c r="AI782" s="374">
        <v>500</v>
      </c>
      <c r="AJ782" s="374" t="s">
        <v>1436</v>
      </c>
      <c r="AK782" s="374">
        <v>500</v>
      </c>
      <c r="AL782" s="369">
        <v>5.0000000000000001E-3</v>
      </c>
      <c r="AM782" s="369" t="s">
        <v>34</v>
      </c>
      <c r="AN782" s="369" t="s">
        <v>34</v>
      </c>
      <c r="AO782" s="367" t="s">
        <v>1326</v>
      </c>
      <c r="AP782" s="370" t="s">
        <v>13</v>
      </c>
      <c r="AQ782" s="376" t="s">
        <v>681</v>
      </c>
      <c r="AR782" s="369">
        <v>3.3334999999999997E-3</v>
      </c>
      <c r="AS782" s="369">
        <v>3.3334999999999997E-3</v>
      </c>
      <c r="AT782" s="369"/>
      <c r="AX782" s="711"/>
      <c r="AY782" s="712"/>
      <c r="AZ782" s="712"/>
      <c r="BA782" s="712"/>
      <c r="BB782" s="713"/>
      <c r="BC782" s="712"/>
      <c r="BD782" s="712"/>
      <c r="BE782" s="712"/>
      <c r="BF782" s="712"/>
      <c r="BG782" s="713"/>
      <c r="BH782" s="713"/>
      <c r="BI782" s="714"/>
      <c r="BJ782" s="714"/>
      <c r="BK782" s="714"/>
      <c r="BL782" s="713"/>
      <c r="BM782" s="713"/>
      <c r="BN782" s="713"/>
      <c r="BO782" s="713"/>
      <c r="BP782" s="713"/>
      <c r="BQ782" s="713"/>
      <c r="BR782" s="713"/>
      <c r="BS782" s="713"/>
      <c r="BT782" s="716"/>
      <c r="BU782" s="717"/>
      <c r="BV782" s="715"/>
      <c r="BW782" s="718"/>
    </row>
    <row r="783" spans="2:75" ht="15.75" customHeight="1">
      <c r="B783" s="363" t="s">
        <v>278</v>
      </c>
      <c r="C783" s="364">
        <v>19392834000118</v>
      </c>
      <c r="D783" s="365" t="s">
        <v>11</v>
      </c>
      <c r="E783" s="365" t="s">
        <v>620</v>
      </c>
      <c r="F783" s="365" t="s">
        <v>687</v>
      </c>
      <c r="G783" s="366" t="s">
        <v>740</v>
      </c>
      <c r="H783" s="366" t="s">
        <v>34</v>
      </c>
      <c r="I783" s="366" t="s">
        <v>1321</v>
      </c>
      <c r="J783" s="366" t="s">
        <v>608</v>
      </c>
      <c r="K783" s="367" t="s">
        <v>48</v>
      </c>
      <c r="L783" s="368"/>
      <c r="M783" s="368" t="s">
        <v>34</v>
      </c>
      <c r="N783" s="367">
        <v>367771</v>
      </c>
      <c r="O783" s="367" t="s">
        <v>1323</v>
      </c>
      <c r="P783" s="371">
        <v>41656</v>
      </c>
      <c r="Q783" s="372">
        <v>255651686.40000001</v>
      </c>
      <c r="R783" s="372">
        <v>127848255.0994444</v>
      </c>
      <c r="S783" s="367">
        <v>31</v>
      </c>
      <c r="T783" s="369">
        <v>9.8690170742500083E-2</v>
      </c>
      <c r="U783" s="369">
        <v>1.275787099670834</v>
      </c>
      <c r="V783" s="369">
        <v>0.1351418804872504</v>
      </c>
      <c r="W783" s="369">
        <v>1.324842307450407</v>
      </c>
      <c r="X783" s="369">
        <v>0.20143787937007063</v>
      </c>
      <c r="Y783" s="369">
        <v>1.5275400325791826</v>
      </c>
      <c r="Z783" s="369">
        <v>0.26380143835671421</v>
      </c>
      <c r="AA783" s="369">
        <v>1.4995328969494897</v>
      </c>
      <c r="AB783" s="369">
        <v>1.5135166576491664E-3</v>
      </c>
      <c r="AC783" s="373">
        <v>19.582606857486983</v>
      </c>
      <c r="AD783" s="575">
        <v>0</v>
      </c>
      <c r="AE783" s="370" t="s">
        <v>2519</v>
      </c>
      <c r="AF783" s="370" t="s">
        <v>2317</v>
      </c>
      <c r="AG783" s="374" t="s">
        <v>1458</v>
      </c>
      <c r="AH783" s="374" t="s">
        <v>2318</v>
      </c>
      <c r="AI783" s="374">
        <v>100</v>
      </c>
      <c r="AJ783" s="374">
        <v>100</v>
      </c>
      <c r="AK783" s="374">
        <v>100</v>
      </c>
      <c r="AL783" s="369">
        <v>5.0000000000000001E-3</v>
      </c>
      <c r="AM783" s="369" t="s">
        <v>34</v>
      </c>
      <c r="AN783" s="369" t="s">
        <v>34</v>
      </c>
      <c r="AO783" s="367" t="s">
        <v>1326</v>
      </c>
      <c r="AP783" s="370" t="s">
        <v>13</v>
      </c>
      <c r="AQ783" s="376" t="s">
        <v>673</v>
      </c>
      <c r="AR783" s="369">
        <v>1E-3</v>
      </c>
      <c r="AS783" s="369">
        <v>1E-3</v>
      </c>
      <c r="AT783" s="369"/>
      <c r="AX783" s="711"/>
      <c r="AY783" s="712"/>
      <c r="AZ783" s="712"/>
      <c r="BA783" s="712"/>
      <c r="BB783" s="713"/>
      <c r="BC783" s="712"/>
      <c r="BD783" s="712"/>
      <c r="BE783" s="712"/>
      <c r="BF783" s="712"/>
      <c r="BG783" s="713"/>
      <c r="BH783" s="713"/>
      <c r="BI783" s="714"/>
      <c r="BJ783" s="714"/>
      <c r="BK783" s="714"/>
      <c r="BL783" s="713"/>
      <c r="BM783" s="713"/>
      <c r="BN783" s="713"/>
      <c r="BO783" s="713"/>
      <c r="BP783" s="713"/>
      <c r="BQ783" s="713"/>
      <c r="BR783" s="713"/>
      <c r="BS783" s="713"/>
      <c r="BT783" s="716"/>
      <c r="BU783" s="717"/>
      <c r="BV783" s="715"/>
      <c r="BW783" s="718"/>
    </row>
    <row r="784" spans="2:75" ht="15.75" customHeight="1">
      <c r="B784" s="363" t="s">
        <v>279</v>
      </c>
      <c r="C784" s="364">
        <v>23711364000185</v>
      </c>
      <c r="D784" s="365" t="s">
        <v>11</v>
      </c>
      <c r="E784" s="365" t="s">
        <v>620</v>
      </c>
      <c r="F784" s="365" t="s">
        <v>687</v>
      </c>
      <c r="G784" s="366" t="s">
        <v>740</v>
      </c>
      <c r="H784" s="366" t="s">
        <v>34</v>
      </c>
      <c r="I784" s="366" t="s">
        <v>1321</v>
      </c>
      <c r="J784" s="366" t="s">
        <v>608</v>
      </c>
      <c r="K784" s="367" t="s">
        <v>48</v>
      </c>
      <c r="L784" s="368"/>
      <c r="M784" s="368" t="s">
        <v>34</v>
      </c>
      <c r="N784" s="367">
        <v>421960</v>
      </c>
      <c r="O784" s="367" t="s">
        <v>1323</v>
      </c>
      <c r="P784" s="371">
        <v>42597</v>
      </c>
      <c r="Q784" s="372">
        <v>279350571.41000003</v>
      </c>
      <c r="R784" s="372">
        <v>209373835.29027775</v>
      </c>
      <c r="S784" s="367">
        <v>61</v>
      </c>
      <c r="T784" s="369">
        <v>9.8528430409487777E-2</v>
      </c>
      <c r="U784" s="369">
        <v>1.2736962508172844</v>
      </c>
      <c r="V784" s="369">
        <v>0.135455327258448</v>
      </c>
      <c r="W784" s="369">
        <v>1.327915133891175</v>
      </c>
      <c r="X784" s="369">
        <v>0.20203308203878922</v>
      </c>
      <c r="Y784" s="369">
        <v>1.5320535625409197</v>
      </c>
      <c r="Z784" s="369">
        <v>0.26593983577686209</v>
      </c>
      <c r="AA784" s="369">
        <v>1.5116882411289543</v>
      </c>
      <c r="AB784" s="369">
        <v>1.5003402749485322E-3</v>
      </c>
      <c r="AC784" s="373">
        <v>19.938685505077871</v>
      </c>
      <c r="AD784" s="575">
        <v>0</v>
      </c>
      <c r="AE784" s="370" t="s">
        <v>2519</v>
      </c>
      <c r="AF784" s="370" t="s">
        <v>2317</v>
      </c>
      <c r="AG784" s="374" t="s">
        <v>1458</v>
      </c>
      <c r="AH784" s="374" t="s">
        <v>2318</v>
      </c>
      <c r="AI784" s="374">
        <v>100</v>
      </c>
      <c r="AJ784" s="374">
        <v>100</v>
      </c>
      <c r="AK784" s="374">
        <v>100</v>
      </c>
      <c r="AL784" s="369">
        <v>0.01</v>
      </c>
      <c r="AM784" s="369" t="s">
        <v>34</v>
      </c>
      <c r="AN784" s="369" t="s">
        <v>64</v>
      </c>
      <c r="AO784" s="367" t="s">
        <v>1326</v>
      </c>
      <c r="AP784" s="370" t="s">
        <v>13</v>
      </c>
      <c r="AQ784" s="376" t="s">
        <v>673</v>
      </c>
      <c r="AR784" s="369">
        <v>3.0000000000000001E-3</v>
      </c>
      <c r="AS784" s="369">
        <v>3.0000000000000001E-3</v>
      </c>
      <c r="AT784" s="369"/>
      <c r="AX784" s="711"/>
      <c r="AY784" s="712"/>
      <c r="AZ784" s="712"/>
      <c r="BA784" s="712"/>
      <c r="BB784" s="713"/>
      <c r="BC784" s="712"/>
      <c r="BD784" s="712"/>
      <c r="BE784" s="712"/>
      <c r="BF784" s="712"/>
      <c r="BG784" s="713"/>
      <c r="BH784" s="713"/>
      <c r="BI784" s="714"/>
      <c r="BJ784" s="714"/>
      <c r="BK784" s="714"/>
      <c r="BL784" s="713"/>
      <c r="BM784" s="713"/>
      <c r="BN784" s="713"/>
      <c r="BO784" s="713"/>
      <c r="BP784" s="713"/>
      <c r="BQ784" s="713"/>
      <c r="BR784" s="713"/>
      <c r="BS784" s="713"/>
      <c r="BT784" s="716"/>
      <c r="BU784" s="717"/>
      <c r="BV784" s="715"/>
      <c r="BW784" s="718"/>
    </row>
    <row r="785" spans="2:75" ht="15.75" customHeight="1">
      <c r="B785" s="363" t="s">
        <v>1055</v>
      </c>
      <c r="C785" s="364">
        <v>14796095000106</v>
      </c>
      <c r="D785" s="365" t="s">
        <v>13</v>
      </c>
      <c r="E785" s="365" t="s">
        <v>615</v>
      </c>
      <c r="F785" s="365" t="s">
        <v>619</v>
      </c>
      <c r="G785" s="366" t="s">
        <v>34</v>
      </c>
      <c r="H785" s="366" t="s">
        <v>1339</v>
      </c>
      <c r="I785" s="366" t="s">
        <v>34</v>
      </c>
      <c r="J785" s="366"/>
      <c r="K785" s="367" t="s">
        <v>48</v>
      </c>
      <c r="L785" s="368"/>
      <c r="M785" s="368" t="s">
        <v>1421</v>
      </c>
      <c r="N785" s="367">
        <v>301485</v>
      </c>
      <c r="O785" s="367" t="s">
        <v>1323</v>
      </c>
      <c r="P785" s="371">
        <v>40953</v>
      </c>
      <c r="Q785" s="372">
        <v>62862107.329999998</v>
      </c>
      <c r="R785" s="372">
        <v>74170010.723214269</v>
      </c>
      <c r="S785" s="367">
        <v>31</v>
      </c>
      <c r="T785" s="369">
        <v>0.15608339141434935</v>
      </c>
      <c r="U785" s="369">
        <v>2.0177204653831553</v>
      </c>
      <c r="V785" s="369">
        <v>0.18061289940952219</v>
      </c>
      <c r="W785" s="369">
        <v>1.7706103359394516</v>
      </c>
      <c r="X785" s="369">
        <v>0.23613726994811701</v>
      </c>
      <c r="Y785" s="369">
        <v>1.7906718148428817</v>
      </c>
      <c r="Z785" s="369">
        <v>0.303969443732103</v>
      </c>
      <c r="AA785" s="369">
        <v>1.7278608614990671</v>
      </c>
      <c r="AB785" s="369">
        <v>3.4953833346790808E-2</v>
      </c>
      <c r="AC785" s="373">
        <v>1.9896177449032459</v>
      </c>
      <c r="AD785" s="575">
        <v>0</v>
      </c>
      <c r="AE785" s="370" t="s">
        <v>2520</v>
      </c>
      <c r="AF785" s="370" t="s">
        <v>2317</v>
      </c>
      <c r="AG785" s="374" t="s">
        <v>1458</v>
      </c>
      <c r="AH785" s="374" t="s">
        <v>2318</v>
      </c>
      <c r="AI785" s="374">
        <v>5000</v>
      </c>
      <c r="AJ785" s="374">
        <v>0</v>
      </c>
      <c r="AK785" s="374">
        <v>0</v>
      </c>
      <c r="AL785" s="369">
        <v>6.7000000000000002E-3</v>
      </c>
      <c r="AM785" s="369">
        <v>0.2</v>
      </c>
      <c r="AN785" s="369" t="s">
        <v>2335</v>
      </c>
      <c r="AO785" s="367" t="s">
        <v>1326</v>
      </c>
      <c r="AP785" s="370" t="s">
        <v>13</v>
      </c>
      <c r="AQ785" s="376" t="s">
        <v>688</v>
      </c>
      <c r="AR785" s="369">
        <v>1.34E-3</v>
      </c>
      <c r="AS785" s="369">
        <v>1.34E-3</v>
      </c>
      <c r="AT785" s="369"/>
      <c r="AX785" s="711"/>
      <c r="AY785" s="712"/>
      <c r="AZ785" s="712"/>
      <c r="BA785" s="712"/>
      <c r="BB785" s="713"/>
      <c r="BC785" s="712"/>
      <c r="BD785" s="712"/>
      <c r="BE785" s="712"/>
      <c r="BF785" s="712"/>
      <c r="BG785" s="713"/>
      <c r="BH785" s="713"/>
      <c r="BI785" s="714"/>
      <c r="BJ785" s="714"/>
      <c r="BK785" s="714"/>
      <c r="BL785" s="713"/>
      <c r="BM785" s="713"/>
      <c r="BN785" s="713"/>
      <c r="BO785" s="713"/>
      <c r="BP785" s="713"/>
      <c r="BQ785" s="713"/>
      <c r="BR785" s="713"/>
      <c r="BS785" s="713"/>
      <c r="BT785" s="716"/>
      <c r="BU785" s="717"/>
      <c r="BV785" s="715"/>
      <c r="BW785" s="718"/>
    </row>
    <row r="786" spans="2:75" ht="15.75" customHeight="1">
      <c r="B786" s="363" t="s">
        <v>1056</v>
      </c>
      <c r="C786" s="364">
        <v>30553981000165</v>
      </c>
      <c r="D786" s="365" t="s">
        <v>14</v>
      </c>
      <c r="E786" s="365" t="s">
        <v>607</v>
      </c>
      <c r="F786" s="365"/>
      <c r="G786" s="366"/>
      <c r="H786" s="366" t="s">
        <v>34</v>
      </c>
      <c r="I786" s="366" t="s">
        <v>34</v>
      </c>
      <c r="J786" s="366" t="s">
        <v>611</v>
      </c>
      <c r="K786" s="367"/>
      <c r="L786" s="368"/>
      <c r="M786" s="368" t="s">
        <v>1421</v>
      </c>
      <c r="N786" s="367">
        <v>474274</v>
      </c>
      <c r="O786" s="367" t="s">
        <v>1323</v>
      </c>
      <c r="P786" s="371">
        <v>43327</v>
      </c>
      <c r="Q786" s="372">
        <v>127280551.36</v>
      </c>
      <c r="R786" s="372">
        <v>187533942.3253175</v>
      </c>
      <c r="S786" s="367">
        <v>37</v>
      </c>
      <c r="T786" s="369">
        <v>-0.30549418178787136</v>
      </c>
      <c r="U786" s="369">
        <v>-3.949182914744136</v>
      </c>
      <c r="V786" s="369">
        <v>-0.26185668086550407</v>
      </c>
      <c r="W786" s="369">
        <v>-2.5670710519074684</v>
      </c>
      <c r="X786" s="369">
        <v>-0.11663973224735669</v>
      </c>
      <c r="Y786" s="369">
        <v>-0.88450027846960588</v>
      </c>
      <c r="Z786" s="369">
        <v>0.35797600012891184</v>
      </c>
      <c r="AA786" s="369">
        <v>2.0348516363502065</v>
      </c>
      <c r="AB786" s="369">
        <v>0.19352863432871906</v>
      </c>
      <c r="AC786" s="373">
        <v>-1.9734199415991611</v>
      </c>
      <c r="AD786" s="575">
        <v>17690766000148</v>
      </c>
      <c r="AE786" s="370" t="s">
        <v>2521</v>
      </c>
      <c r="AF786" s="370" t="s">
        <v>2326</v>
      </c>
      <c r="AG786" s="374" t="s">
        <v>1459</v>
      </c>
      <c r="AH786" s="374" t="s">
        <v>2318</v>
      </c>
      <c r="AI786" s="374">
        <v>2000000</v>
      </c>
      <c r="AJ786" s="374">
        <v>25000</v>
      </c>
      <c r="AK786" s="374">
        <v>25000</v>
      </c>
      <c r="AL786" s="369">
        <v>0.01</v>
      </c>
      <c r="AM786" s="369">
        <v>0.1</v>
      </c>
      <c r="AN786" s="369" t="s">
        <v>2330</v>
      </c>
      <c r="AO786" s="367" t="s">
        <v>1326</v>
      </c>
      <c r="AP786" s="370" t="s">
        <v>13</v>
      </c>
      <c r="AQ786" s="376" t="s">
        <v>681</v>
      </c>
      <c r="AR786" s="369">
        <v>1E-3</v>
      </c>
      <c r="AS786" s="369">
        <v>1E-3</v>
      </c>
      <c r="AT786" s="369"/>
      <c r="AX786" s="711"/>
      <c r="AY786" s="712"/>
      <c r="AZ786" s="712"/>
      <c r="BA786" s="712"/>
      <c r="BB786" s="713"/>
      <c r="BC786" s="712"/>
      <c r="BD786" s="712"/>
      <c r="BE786" s="712"/>
      <c r="BF786" s="712"/>
      <c r="BG786" s="713"/>
      <c r="BH786" s="713"/>
      <c r="BI786" s="714"/>
      <c r="BJ786" s="714"/>
      <c r="BK786" s="714"/>
      <c r="BL786" s="713"/>
      <c r="BM786" s="713"/>
      <c r="BN786" s="713"/>
      <c r="BO786" s="713"/>
      <c r="BP786" s="713"/>
      <c r="BQ786" s="713"/>
      <c r="BR786" s="713"/>
      <c r="BS786" s="713"/>
      <c r="BT786" s="716"/>
      <c r="BU786" s="717"/>
      <c r="BV786" s="715"/>
      <c r="BW786" s="718"/>
    </row>
    <row r="787" spans="2:75" ht="15.75" customHeight="1">
      <c r="B787" s="363" t="s">
        <v>1057</v>
      </c>
      <c r="C787" s="364">
        <v>18323970000193</v>
      </c>
      <c r="D787" s="365" t="s">
        <v>14</v>
      </c>
      <c r="E787" s="365" t="s">
        <v>607</v>
      </c>
      <c r="F787" s="365"/>
      <c r="G787" s="366"/>
      <c r="H787" s="366" t="s">
        <v>34</v>
      </c>
      <c r="I787" s="366" t="s">
        <v>34</v>
      </c>
      <c r="J787" s="366" t="s">
        <v>611</v>
      </c>
      <c r="K787" s="367"/>
      <c r="L787" s="368"/>
      <c r="M787" s="368" t="s">
        <v>1421</v>
      </c>
      <c r="N787" s="367">
        <v>344788</v>
      </c>
      <c r="O787" s="367" t="s">
        <v>1326</v>
      </c>
      <c r="P787" s="371">
        <v>41512</v>
      </c>
      <c r="Q787" s="372">
        <v>62250052.469999999</v>
      </c>
      <c r="R787" s="372">
        <v>82771992.757261887</v>
      </c>
      <c r="S787" s="367">
        <v>38</v>
      </c>
      <c r="T787" s="369">
        <v>-0.30430470154698686</v>
      </c>
      <c r="U787" s="369">
        <v>-3.9338062715058415</v>
      </c>
      <c r="V787" s="369">
        <v>-0.26000091282124493</v>
      </c>
      <c r="W787" s="369">
        <v>-2.5488783198766236</v>
      </c>
      <c r="X787" s="369">
        <v>-0.11129409299827464</v>
      </c>
      <c r="Y787" s="369">
        <v>-0.84396332495205117</v>
      </c>
      <c r="Z787" s="369">
        <v>0.37102666699435849</v>
      </c>
      <c r="AA787" s="369">
        <v>2.1090358576864201</v>
      </c>
      <c r="AB787" s="369">
        <v>0.19346991245637288</v>
      </c>
      <c r="AC787" s="373">
        <v>-1.9611153293882853</v>
      </c>
      <c r="AD787" s="575">
        <v>17690766000148</v>
      </c>
      <c r="AE787" s="370" t="s">
        <v>2521</v>
      </c>
      <c r="AF787" s="370" t="s">
        <v>2326</v>
      </c>
      <c r="AG787" s="374" t="s">
        <v>1459</v>
      </c>
      <c r="AH787" s="374" t="s">
        <v>2318</v>
      </c>
      <c r="AI787" s="374">
        <v>25000</v>
      </c>
      <c r="AJ787" s="374">
        <v>25000</v>
      </c>
      <c r="AK787" s="374">
        <v>25000</v>
      </c>
      <c r="AL787" s="369">
        <v>6.9999999999999993E-3</v>
      </c>
      <c r="AM787" s="369">
        <v>0.1</v>
      </c>
      <c r="AN787" s="369" t="s">
        <v>2330</v>
      </c>
      <c r="AO787" s="367" t="s">
        <v>1326</v>
      </c>
      <c r="AP787" s="370" t="s">
        <v>13</v>
      </c>
      <c r="AQ787" s="376" t="s">
        <v>681</v>
      </c>
      <c r="AR787" s="369">
        <v>6.9999999999999999E-4</v>
      </c>
      <c r="AS787" s="369">
        <v>6.9999999999999999E-4</v>
      </c>
      <c r="AT787" s="369"/>
      <c r="AX787" s="711"/>
      <c r="AY787" s="712"/>
      <c r="AZ787" s="712"/>
      <c r="BA787" s="712"/>
      <c r="BB787" s="713"/>
      <c r="BC787" s="712"/>
      <c r="BD787" s="712"/>
      <c r="BE787" s="712"/>
      <c r="BF787" s="712"/>
      <c r="BG787" s="713"/>
      <c r="BH787" s="713"/>
      <c r="BI787" s="714"/>
      <c r="BJ787" s="714"/>
      <c r="BK787" s="714"/>
      <c r="BL787" s="713"/>
      <c r="BM787" s="713"/>
      <c r="BN787" s="713"/>
      <c r="BO787" s="713"/>
      <c r="BP787" s="713"/>
      <c r="BQ787" s="713"/>
      <c r="BR787" s="713"/>
      <c r="BS787" s="713"/>
      <c r="BT787" s="716"/>
      <c r="BU787" s="717"/>
      <c r="BV787" s="715"/>
      <c r="BW787" s="718"/>
    </row>
    <row r="788" spans="2:75" ht="15.75" customHeight="1">
      <c r="B788" s="363" t="s">
        <v>1058</v>
      </c>
      <c r="C788" s="364">
        <v>39958460000162</v>
      </c>
      <c r="D788" s="365" t="s">
        <v>11</v>
      </c>
      <c r="E788" s="365" t="s">
        <v>620</v>
      </c>
      <c r="F788" s="365" t="s">
        <v>687</v>
      </c>
      <c r="G788" s="366" t="s">
        <v>740</v>
      </c>
      <c r="H788" s="366" t="s">
        <v>34</v>
      </c>
      <c r="I788" s="366" t="s">
        <v>1321</v>
      </c>
      <c r="J788" s="366" t="s">
        <v>608</v>
      </c>
      <c r="K788" s="367" t="s">
        <v>48</v>
      </c>
      <c r="L788" s="368"/>
      <c r="M788" s="368" t="s">
        <v>34</v>
      </c>
      <c r="N788" s="367">
        <v>565849</v>
      </c>
      <c r="O788" s="367" t="s">
        <v>1323</v>
      </c>
      <c r="P788" s="371">
        <v>44179</v>
      </c>
      <c r="Q788" s="372">
        <v>104589820.84999999</v>
      </c>
      <c r="R788" s="372">
        <v>82778516.889484122</v>
      </c>
      <c r="S788" s="367">
        <v>32</v>
      </c>
      <c r="T788" s="369">
        <v>8.8881815741650438E-2</v>
      </c>
      <c r="U788" s="369">
        <v>1.1489925801667036</v>
      </c>
      <c r="V788" s="369">
        <v>0.12386771775837491</v>
      </c>
      <c r="W788" s="369">
        <v>1.2143178148916112</v>
      </c>
      <c r="X788" s="369" t="s">
        <v>1424</v>
      </c>
      <c r="Y788" s="369" t="s">
        <v>1424</v>
      </c>
      <c r="Z788" s="369" t="s">
        <v>1424</v>
      </c>
      <c r="AA788" s="369" t="s">
        <v>1424</v>
      </c>
      <c r="AB788" s="369">
        <v>5.081342188749411E-3</v>
      </c>
      <c r="AC788" s="373">
        <v>3.8698234325880634</v>
      </c>
      <c r="AD788" s="575">
        <v>0</v>
      </c>
      <c r="AE788" s="370" t="s">
        <v>2522</v>
      </c>
      <c r="AF788" s="370" t="s">
        <v>2317</v>
      </c>
      <c r="AG788" s="374" t="s">
        <v>1458</v>
      </c>
      <c r="AH788" s="374" t="s">
        <v>2318</v>
      </c>
      <c r="AI788" s="374">
        <v>1000</v>
      </c>
      <c r="AJ788" s="374">
        <v>1000</v>
      </c>
      <c r="AK788" s="374">
        <v>1000</v>
      </c>
      <c r="AL788" s="369">
        <v>0.01</v>
      </c>
      <c r="AM788" s="369">
        <v>0.1</v>
      </c>
      <c r="AN788" s="369" t="s">
        <v>2335</v>
      </c>
      <c r="AO788" s="367" t="s">
        <v>1326</v>
      </c>
      <c r="AP788" s="370" t="s">
        <v>11</v>
      </c>
      <c r="AQ788" s="376" t="s">
        <v>677</v>
      </c>
      <c r="AR788" s="369">
        <v>3.3333333333333331E-3</v>
      </c>
      <c r="AS788" s="369">
        <v>3.3333333333333331E-3</v>
      </c>
      <c r="AT788" s="369"/>
      <c r="AW788" s="711"/>
      <c r="AX788" s="711"/>
      <c r="AY788" s="712"/>
      <c r="AZ788" s="712"/>
      <c r="BA788" s="712"/>
      <c r="BB788" s="713"/>
      <c r="BC788" s="712"/>
      <c r="BD788" s="712"/>
      <c r="BE788" s="712"/>
      <c r="BF788" s="712"/>
      <c r="BG788" s="713"/>
      <c r="BH788" s="713"/>
      <c r="BI788" s="714"/>
      <c r="BJ788" s="714"/>
      <c r="BK788" s="714"/>
      <c r="BL788" s="218"/>
      <c r="BM788" s="713"/>
      <c r="BN788" s="713"/>
      <c r="BO788" s="713"/>
      <c r="BP788" s="713"/>
      <c r="BQ788" s="713"/>
      <c r="BR788" s="713"/>
      <c r="BS788" s="713"/>
      <c r="BT788" s="716"/>
      <c r="BU788" s="717"/>
      <c r="BV788" s="715"/>
      <c r="BW788" s="718"/>
    </row>
    <row r="789" spans="2:75" ht="15.75" customHeight="1">
      <c r="B789" s="363" t="s">
        <v>280</v>
      </c>
      <c r="C789" s="364">
        <v>26841302000186</v>
      </c>
      <c r="D789" s="365" t="s">
        <v>11</v>
      </c>
      <c r="E789" s="365" t="s">
        <v>620</v>
      </c>
      <c r="F789" s="365" t="s">
        <v>687</v>
      </c>
      <c r="G789" s="366" t="s">
        <v>740</v>
      </c>
      <c r="H789" s="366" t="s">
        <v>34</v>
      </c>
      <c r="I789" s="366" t="s">
        <v>1321</v>
      </c>
      <c r="J789" s="366" t="s">
        <v>608</v>
      </c>
      <c r="K789" s="367" t="s">
        <v>48</v>
      </c>
      <c r="L789" s="368"/>
      <c r="M789" s="368" t="s">
        <v>34</v>
      </c>
      <c r="N789" s="367">
        <v>446701</v>
      </c>
      <c r="O789" s="367" t="s">
        <v>1323</v>
      </c>
      <c r="P789" s="371">
        <v>42927</v>
      </c>
      <c r="Q789" s="372">
        <v>251966648.78</v>
      </c>
      <c r="R789" s="372">
        <v>132766470.7224603</v>
      </c>
      <c r="S789" s="367">
        <v>91</v>
      </c>
      <c r="T789" s="369">
        <v>0.10235850682570824</v>
      </c>
      <c r="U789" s="369">
        <v>1.3232083962093211</v>
      </c>
      <c r="V789" s="369">
        <v>0.14063564792668193</v>
      </c>
      <c r="W789" s="369">
        <v>1.3786995980609151</v>
      </c>
      <c r="X789" s="369">
        <v>0.20628573666389816</v>
      </c>
      <c r="Y789" s="369">
        <v>1.5643022151026984</v>
      </c>
      <c r="Z789" s="369">
        <v>0.27100186712140717</v>
      </c>
      <c r="AA789" s="369">
        <v>1.5404624683424943</v>
      </c>
      <c r="AB789" s="369">
        <v>1.5574822873405528E-3</v>
      </c>
      <c r="AC789" s="373">
        <v>22.131352327831799</v>
      </c>
      <c r="AD789" s="575">
        <v>0</v>
      </c>
      <c r="AE789" s="370" t="s">
        <v>2522</v>
      </c>
      <c r="AF789" s="370" t="s">
        <v>2317</v>
      </c>
      <c r="AG789" s="374" t="s">
        <v>1458</v>
      </c>
      <c r="AH789" s="374" t="s">
        <v>2318</v>
      </c>
      <c r="AI789" s="374">
        <v>10000</v>
      </c>
      <c r="AJ789" s="374">
        <v>1000</v>
      </c>
      <c r="AK789" s="374">
        <v>10000</v>
      </c>
      <c r="AL789" s="369">
        <v>9.7000000000000003E-3</v>
      </c>
      <c r="AM789" s="369" t="s">
        <v>34</v>
      </c>
      <c r="AN789" s="369" t="s">
        <v>2335</v>
      </c>
      <c r="AO789" s="367" t="s">
        <v>1326</v>
      </c>
      <c r="AP789" s="370" t="s">
        <v>13</v>
      </c>
      <c r="AQ789" s="376" t="s">
        <v>670</v>
      </c>
      <c r="AR789" s="369">
        <v>3.2333333333333333E-3</v>
      </c>
      <c r="AS789" s="369">
        <v>3.2333333333333333E-3</v>
      </c>
      <c r="AT789" s="369"/>
      <c r="AX789" s="711"/>
      <c r="AY789" s="712"/>
      <c r="AZ789" s="712"/>
      <c r="BA789" s="712"/>
      <c r="BB789" s="713"/>
      <c r="BC789" s="712"/>
      <c r="BD789" s="712"/>
      <c r="BE789" s="712"/>
      <c r="BF789" s="712"/>
      <c r="BG789" s="713"/>
      <c r="BH789" s="713"/>
      <c r="BI789" s="714"/>
      <c r="BJ789" s="714"/>
      <c r="BK789" s="714"/>
      <c r="BL789" s="713"/>
      <c r="BM789" s="713"/>
      <c r="BN789" s="713"/>
      <c r="BO789" s="713"/>
      <c r="BP789" s="713"/>
      <c r="BQ789" s="713"/>
      <c r="BR789" s="713"/>
      <c r="BS789" s="713"/>
      <c r="BT789" s="716"/>
      <c r="BU789" s="717"/>
      <c r="BV789" s="715"/>
      <c r="BW789" s="718"/>
    </row>
    <row r="790" spans="2:75" ht="15.75" customHeight="1">
      <c r="B790" s="363" t="s">
        <v>281</v>
      </c>
      <c r="C790" s="364">
        <v>32300395000134</v>
      </c>
      <c r="D790" s="365" t="s">
        <v>11</v>
      </c>
      <c r="E790" s="365" t="s">
        <v>620</v>
      </c>
      <c r="F790" s="365" t="s">
        <v>687</v>
      </c>
      <c r="G790" s="366" t="s">
        <v>740</v>
      </c>
      <c r="H790" s="366" t="s">
        <v>34</v>
      </c>
      <c r="I790" s="366" t="s">
        <v>1321</v>
      </c>
      <c r="J790" s="366" t="s">
        <v>608</v>
      </c>
      <c r="K790" s="367" t="s">
        <v>48</v>
      </c>
      <c r="L790" s="368"/>
      <c r="M790" s="368" t="s">
        <v>34</v>
      </c>
      <c r="N790" s="367">
        <v>490350</v>
      </c>
      <c r="O790" s="367" t="s">
        <v>1323</v>
      </c>
      <c r="P790" s="371">
        <v>43542</v>
      </c>
      <c r="Q790" s="372">
        <v>85140229.319999993</v>
      </c>
      <c r="R790" s="372">
        <v>61104145.064047664</v>
      </c>
      <c r="S790" s="367">
        <v>361</v>
      </c>
      <c r="T790" s="369">
        <v>0.10296140839706402</v>
      </c>
      <c r="U790" s="369">
        <v>1.3310022224973908</v>
      </c>
      <c r="V790" s="369">
        <v>0.15850605283324315</v>
      </c>
      <c r="W790" s="369">
        <v>1.553889320048802</v>
      </c>
      <c r="X790" s="369">
        <v>0.29881003821891983</v>
      </c>
      <c r="Y790" s="369">
        <v>2.2659308018099273</v>
      </c>
      <c r="Z790" s="369">
        <v>0.41932198325531278</v>
      </c>
      <c r="AA790" s="369">
        <v>2.3835620920883458</v>
      </c>
      <c r="AB790" s="369">
        <v>4.4430799942065642E-3</v>
      </c>
      <c r="AC790" s="373">
        <v>11.260657962221311</v>
      </c>
      <c r="AD790" s="575">
        <v>0</v>
      </c>
      <c r="AE790" s="370" t="s">
        <v>2522</v>
      </c>
      <c r="AF790" s="370" t="s">
        <v>2317</v>
      </c>
      <c r="AG790" s="374" t="s">
        <v>1458</v>
      </c>
      <c r="AH790" s="374" t="s">
        <v>728</v>
      </c>
      <c r="AI790" s="374">
        <v>50000</v>
      </c>
      <c r="AJ790" s="374">
        <v>10000</v>
      </c>
      <c r="AK790" s="374">
        <v>50000</v>
      </c>
      <c r="AL790" s="369">
        <v>0.02</v>
      </c>
      <c r="AM790" s="369">
        <v>0.2</v>
      </c>
      <c r="AN790" s="369" t="s">
        <v>2335</v>
      </c>
      <c r="AO790" s="367" t="s">
        <v>1326</v>
      </c>
      <c r="AP790" s="370" t="s">
        <v>13</v>
      </c>
      <c r="AQ790" s="376" t="s">
        <v>670</v>
      </c>
      <c r="AR790" s="369">
        <v>5.3340000000000002E-3</v>
      </c>
      <c r="AS790" s="369">
        <v>5.3340000000000002E-3</v>
      </c>
      <c r="AT790" s="369"/>
      <c r="AX790" s="711"/>
      <c r="AY790" s="712"/>
      <c r="AZ790" s="712"/>
      <c r="BA790" s="712"/>
      <c r="BB790" s="713"/>
      <c r="BC790" s="712"/>
      <c r="BD790" s="712"/>
      <c r="BE790" s="712"/>
      <c r="BF790" s="712"/>
      <c r="BG790" s="713"/>
      <c r="BH790" s="713"/>
      <c r="BI790" s="714"/>
      <c r="BJ790" s="714"/>
      <c r="BK790" s="714"/>
      <c r="BL790" s="713"/>
      <c r="BM790" s="713"/>
      <c r="BN790" s="713"/>
      <c r="BO790" s="713"/>
      <c r="BP790" s="713"/>
      <c r="BQ790" s="713"/>
      <c r="BR790" s="713"/>
      <c r="BS790" s="713"/>
      <c r="BT790" s="716"/>
      <c r="BU790" s="717"/>
      <c r="BV790" s="715"/>
      <c r="BW790" s="718"/>
    </row>
    <row r="791" spans="2:75" ht="15.75" customHeight="1">
      <c r="B791" s="363" t="s">
        <v>1059</v>
      </c>
      <c r="C791" s="364">
        <v>26374829000148</v>
      </c>
      <c r="D791" s="365" t="s">
        <v>11</v>
      </c>
      <c r="E791" s="365" t="s">
        <v>620</v>
      </c>
      <c r="F791" s="365" t="s">
        <v>665</v>
      </c>
      <c r="G791" s="366" t="s">
        <v>740</v>
      </c>
      <c r="H791" s="366" t="s">
        <v>34</v>
      </c>
      <c r="I791" s="366" t="s">
        <v>1306</v>
      </c>
      <c r="J791" s="366" t="s">
        <v>608</v>
      </c>
      <c r="K791" s="367" t="s">
        <v>48</v>
      </c>
      <c r="L791" s="368"/>
      <c r="M791" s="368" t="s">
        <v>1421</v>
      </c>
      <c r="N791" s="367">
        <v>442984</v>
      </c>
      <c r="O791" s="367" t="s">
        <v>1323</v>
      </c>
      <c r="P791" s="371">
        <v>42832</v>
      </c>
      <c r="Q791" s="372">
        <v>305362937.57999998</v>
      </c>
      <c r="R791" s="372">
        <v>105743172.61587296</v>
      </c>
      <c r="S791" s="367">
        <v>0</v>
      </c>
      <c r="T791" s="369">
        <v>7.6499273807270063E-2</v>
      </c>
      <c r="U791" s="369">
        <v>0.98892104373949419</v>
      </c>
      <c r="V791" s="369">
        <v>0.1011493227918332</v>
      </c>
      <c r="W791" s="369">
        <v>0.99160157992045161</v>
      </c>
      <c r="X791" s="369">
        <v>0.11970395711930104</v>
      </c>
      <c r="Y791" s="369">
        <v>0.90773685232233525</v>
      </c>
      <c r="Z791" s="369">
        <v>0.15964493834154725</v>
      </c>
      <c r="AA791" s="369">
        <v>0.90747358454852045</v>
      </c>
      <c r="AB791" s="369">
        <v>1.7188295231151658E-3</v>
      </c>
      <c r="AC791" s="373">
        <v>-0.45246170166359617</v>
      </c>
      <c r="AD791" s="575">
        <v>0</v>
      </c>
      <c r="AE791" s="370" t="s">
        <v>2522</v>
      </c>
      <c r="AF791" s="370" t="s">
        <v>2317</v>
      </c>
      <c r="AG791" s="374" t="s">
        <v>1458</v>
      </c>
      <c r="AH791" s="374" t="s">
        <v>2318</v>
      </c>
      <c r="AI791" s="374">
        <v>0</v>
      </c>
      <c r="AJ791" s="374">
        <v>0</v>
      </c>
      <c r="AK791" s="374">
        <v>0</v>
      </c>
      <c r="AL791" s="369">
        <v>3.0000000000000001E-3</v>
      </c>
      <c r="AM791" s="369" t="s">
        <v>34</v>
      </c>
      <c r="AN791" s="369" t="s">
        <v>64</v>
      </c>
      <c r="AO791" s="367" t="s">
        <v>1326</v>
      </c>
      <c r="AP791" s="370" t="s">
        <v>11</v>
      </c>
      <c r="AQ791" s="376" t="s">
        <v>682</v>
      </c>
      <c r="AR791" s="369">
        <v>8.0009999999999999E-4</v>
      </c>
      <c r="AS791" s="369">
        <v>8.0009999999999999E-4</v>
      </c>
      <c r="AT791" s="369"/>
      <c r="AX791" s="711"/>
      <c r="AY791" s="712"/>
      <c r="AZ791" s="712"/>
      <c r="BA791" s="712"/>
      <c r="BB791" s="713"/>
      <c r="BC791" s="712"/>
      <c r="BD791" s="712"/>
      <c r="BE791" s="712"/>
      <c r="BF791" s="712"/>
      <c r="BG791" s="713"/>
      <c r="BH791" s="713"/>
      <c r="BI791" s="714"/>
      <c r="BJ791" s="714"/>
      <c r="BK791" s="714"/>
      <c r="BL791" s="713"/>
      <c r="BM791" s="713"/>
      <c r="BN791" s="713"/>
      <c r="BO791" s="713"/>
      <c r="BP791" s="713"/>
      <c r="BQ791" s="713"/>
      <c r="BR791" s="713"/>
      <c r="BS791" s="713"/>
      <c r="BT791" s="716"/>
      <c r="BU791" s="717"/>
      <c r="BV791" s="715"/>
      <c r="BW791" s="718"/>
    </row>
    <row r="792" spans="2:75" ht="15.75" customHeight="1">
      <c r="B792" s="363" t="s">
        <v>282</v>
      </c>
      <c r="C792" s="364">
        <v>32973321000169</v>
      </c>
      <c r="D792" s="365" t="s">
        <v>13</v>
      </c>
      <c r="E792" s="365" t="s">
        <v>615</v>
      </c>
      <c r="F792" s="365" t="s">
        <v>619</v>
      </c>
      <c r="G792" s="366" t="s">
        <v>34</v>
      </c>
      <c r="H792" s="366" t="s">
        <v>867</v>
      </c>
      <c r="I792" s="366" t="s">
        <v>34</v>
      </c>
      <c r="J792" s="366"/>
      <c r="K792" s="367" t="s">
        <v>48</v>
      </c>
      <c r="L792" s="368"/>
      <c r="M792" s="368" t="s">
        <v>34</v>
      </c>
      <c r="N792" s="367">
        <v>505961</v>
      </c>
      <c r="O792" s="367" t="s">
        <v>1323</v>
      </c>
      <c r="P792" s="371">
        <v>43707</v>
      </c>
      <c r="Q792" s="372">
        <v>10738687.460000001</v>
      </c>
      <c r="R792" s="372">
        <v>12539973.887698414</v>
      </c>
      <c r="S792" s="367">
        <v>30</v>
      </c>
      <c r="T792" s="369">
        <v>5.0229444671130885E-2</v>
      </c>
      <c r="U792" s="369">
        <v>0.64932583511543462</v>
      </c>
      <c r="V792" s="369">
        <v>4.4129570927176065E-2</v>
      </c>
      <c r="W792" s="369">
        <v>0.43261735269010138</v>
      </c>
      <c r="X792" s="369">
        <v>2.861631399831932E-2</v>
      </c>
      <c r="Y792" s="369">
        <v>0.21700270750459244</v>
      </c>
      <c r="Z792" s="369" t="s">
        <v>1424</v>
      </c>
      <c r="AA792" s="369" t="s">
        <v>1424</v>
      </c>
      <c r="AB792" s="369">
        <v>5.5340988834899997E-2</v>
      </c>
      <c r="AC792" s="373">
        <v>-0.94757005293092444</v>
      </c>
      <c r="AD792" s="575">
        <v>32905708000188</v>
      </c>
      <c r="AE792" s="370" t="s">
        <v>2523</v>
      </c>
      <c r="AF792" s="370" t="s">
        <v>2320</v>
      </c>
      <c r="AG792" s="374" t="s">
        <v>59</v>
      </c>
      <c r="AH792" s="374" t="s">
        <v>2321</v>
      </c>
      <c r="AI792" s="374">
        <v>5000</v>
      </c>
      <c r="AJ792" s="374">
        <v>1000</v>
      </c>
      <c r="AK792" s="374">
        <v>5000</v>
      </c>
      <c r="AL792" s="369">
        <v>1.8749999999999999E-2</v>
      </c>
      <c r="AM792" s="369">
        <v>0.2</v>
      </c>
      <c r="AN792" s="369" t="s">
        <v>64</v>
      </c>
      <c r="AO792" s="367" t="s">
        <v>1326</v>
      </c>
      <c r="AP792" s="370" t="s">
        <v>13</v>
      </c>
      <c r="AQ792" s="376" t="s">
        <v>666</v>
      </c>
      <c r="AR792" s="369">
        <v>3.7599999999999999E-3</v>
      </c>
      <c r="AS792" s="369">
        <v>3.7599999999999999E-3</v>
      </c>
      <c r="AT792" s="369"/>
      <c r="AX792" s="711"/>
      <c r="AY792" s="712"/>
      <c r="AZ792" s="712"/>
      <c r="BA792" s="712"/>
      <c r="BB792" s="713"/>
      <c r="BC792" s="712"/>
      <c r="BD792" s="712"/>
      <c r="BE792" s="712"/>
      <c r="BF792" s="712"/>
      <c r="BG792" s="713"/>
      <c r="BH792" s="713"/>
      <c r="BI792" s="714"/>
      <c r="BJ792" s="714"/>
      <c r="BK792" s="714"/>
      <c r="BL792" s="713"/>
      <c r="BM792" s="713"/>
      <c r="BN792" s="713"/>
      <c r="BO792" s="713"/>
      <c r="BP792" s="713"/>
      <c r="BQ792" s="713"/>
      <c r="BR792" s="713"/>
      <c r="BS792" s="713"/>
      <c r="BT792" s="716"/>
      <c r="BU792" s="717"/>
      <c r="BV792" s="715"/>
      <c r="BW792" s="718"/>
    </row>
    <row r="793" spans="2:75" ht="15.75" customHeight="1">
      <c r="B793" s="363" t="s">
        <v>1656</v>
      </c>
      <c r="C793" s="364">
        <v>44360367000191</v>
      </c>
      <c r="D793" s="365" t="s">
        <v>14</v>
      </c>
      <c r="E793" s="365"/>
      <c r="F793" s="365"/>
      <c r="G793" s="366"/>
      <c r="H793" s="366" t="s">
        <v>34</v>
      </c>
      <c r="I793" s="366"/>
      <c r="J793" s="366"/>
      <c r="K793" s="367"/>
      <c r="L793" s="368"/>
      <c r="M793" s="368"/>
      <c r="N793" s="367">
        <v>627054</v>
      </c>
      <c r="O793" s="367" t="s">
        <v>1323</v>
      </c>
      <c r="P793" s="371">
        <v>44540</v>
      </c>
      <c r="Q793" s="372">
        <v>28913953.149999999</v>
      </c>
      <c r="R793" s="372" t="s">
        <v>1424</v>
      </c>
      <c r="S793" s="367">
        <v>32</v>
      </c>
      <c r="T793" s="369">
        <v>8.7056419505060045E-2</v>
      </c>
      <c r="U793" s="369">
        <v>0.97920307813464913</v>
      </c>
      <c r="V793" s="369" t="s">
        <v>1424</v>
      </c>
      <c r="W793" s="369" t="s">
        <v>1424</v>
      </c>
      <c r="X793" s="369" t="s">
        <v>1424</v>
      </c>
      <c r="Y793" s="369" t="s">
        <v>1424</v>
      </c>
      <c r="Z793" s="369" t="s">
        <v>1424</v>
      </c>
      <c r="AA793" s="369" t="s">
        <v>1424</v>
      </c>
      <c r="AB793" s="369" t="s">
        <v>1424</v>
      </c>
      <c r="AC793" s="373" t="s">
        <v>1424</v>
      </c>
      <c r="AD793" s="575">
        <v>0</v>
      </c>
      <c r="AE793" s="370" t="s">
        <v>2524</v>
      </c>
      <c r="AF793" s="370" t="s">
        <v>2317</v>
      </c>
      <c r="AG793" s="374" t="s">
        <v>1458</v>
      </c>
      <c r="AH793" s="374" t="s">
        <v>2318</v>
      </c>
      <c r="AI793" s="374">
        <v>5000</v>
      </c>
      <c r="AJ793" s="374">
        <v>5000</v>
      </c>
      <c r="AK793" s="374">
        <v>5000</v>
      </c>
      <c r="AL793" s="369">
        <v>1.8500000000000003E-2</v>
      </c>
      <c r="AM793" s="369">
        <v>0.2</v>
      </c>
      <c r="AN793" s="369" t="s">
        <v>64</v>
      </c>
      <c r="AO793" s="367" t="s">
        <v>1326</v>
      </c>
      <c r="AP793" s="370" t="s">
        <v>718</v>
      </c>
      <c r="AQ793" s="376" t="s">
        <v>661</v>
      </c>
      <c r="AR793" s="369" t="s">
        <v>34</v>
      </c>
      <c r="AS793" s="369" t="s">
        <v>34</v>
      </c>
      <c r="AT793" s="369"/>
      <c r="AX793" s="711"/>
      <c r="AY793" s="712"/>
      <c r="AZ793" s="712"/>
      <c r="BA793" s="712"/>
      <c r="BB793" s="713"/>
      <c r="BC793" s="712"/>
      <c r="BD793" s="712"/>
      <c r="BE793" s="712"/>
      <c r="BF793" s="712"/>
      <c r="BG793" s="713"/>
      <c r="BH793" s="713"/>
      <c r="BI793" s="714"/>
      <c r="BJ793" s="714"/>
      <c r="BK793" s="714"/>
      <c r="BL793" s="713"/>
      <c r="BM793" s="713"/>
      <c r="BN793" s="713"/>
      <c r="BO793" s="713"/>
      <c r="BP793" s="713"/>
      <c r="BQ793" s="713"/>
      <c r="BR793" s="713"/>
      <c r="BS793" s="713"/>
      <c r="BT793" s="716"/>
      <c r="BU793" s="717"/>
      <c r="BV793" s="715"/>
      <c r="BW793" s="718"/>
    </row>
    <row r="794" spans="2:75" ht="15.75" customHeight="1">
      <c r="B794" s="363" t="s">
        <v>1060</v>
      </c>
      <c r="C794" s="364">
        <v>11435287000107</v>
      </c>
      <c r="D794" s="365" t="s">
        <v>11</v>
      </c>
      <c r="E794" s="365" t="s">
        <v>620</v>
      </c>
      <c r="F794" s="365" t="s">
        <v>665</v>
      </c>
      <c r="G794" s="366" t="s">
        <v>740</v>
      </c>
      <c r="H794" s="366" t="s">
        <v>34</v>
      </c>
      <c r="I794" s="366" t="s">
        <v>1306</v>
      </c>
      <c r="J794" s="366" t="s">
        <v>608</v>
      </c>
      <c r="K794" s="367" t="s">
        <v>48</v>
      </c>
      <c r="L794" s="368"/>
      <c r="M794" s="368" t="s">
        <v>34</v>
      </c>
      <c r="N794" s="367">
        <v>256765</v>
      </c>
      <c r="O794" s="367" t="s">
        <v>1323</v>
      </c>
      <c r="P794" s="371">
        <v>40422</v>
      </c>
      <c r="Q794" s="372">
        <v>672431455.71000004</v>
      </c>
      <c r="R794" s="372">
        <v>426302371.62353194</v>
      </c>
      <c r="S794" s="367">
        <v>0</v>
      </c>
      <c r="T794" s="369">
        <v>7.7858592171284435E-2</v>
      </c>
      <c r="U794" s="369">
        <v>1.0064932175447259</v>
      </c>
      <c r="V794" s="369">
        <v>0.10536835299665848</v>
      </c>
      <c r="W794" s="369">
        <v>1.0329621832479376</v>
      </c>
      <c r="X794" s="369">
        <v>0.14076270211285347</v>
      </c>
      <c r="Y794" s="369">
        <v>1.067429141151639</v>
      </c>
      <c r="Z794" s="369">
        <v>0.16944535994665499</v>
      </c>
      <c r="AA794" s="369">
        <v>0.96318235813360409</v>
      </c>
      <c r="AB794" s="369">
        <v>1.8751379563372791E-3</v>
      </c>
      <c r="AC794" s="373">
        <v>1.6255998009156321</v>
      </c>
      <c r="AD794" s="575">
        <v>0</v>
      </c>
      <c r="AE794" s="370" t="s">
        <v>2525</v>
      </c>
      <c r="AF794" s="370" t="s">
        <v>2323</v>
      </c>
      <c r="AG794" s="374" t="s">
        <v>721</v>
      </c>
      <c r="AH794" s="374" t="s">
        <v>2321</v>
      </c>
      <c r="AI794" s="374">
        <v>1000</v>
      </c>
      <c r="AJ794" s="374">
        <v>500</v>
      </c>
      <c r="AK794" s="374">
        <v>0</v>
      </c>
      <c r="AL794" s="369">
        <v>3.0000000000000001E-3</v>
      </c>
      <c r="AM794" s="369" t="s">
        <v>34</v>
      </c>
      <c r="AN794" s="369" t="s">
        <v>64</v>
      </c>
      <c r="AO794" s="367" t="s">
        <v>1326</v>
      </c>
      <c r="AP794" s="370" t="s">
        <v>11</v>
      </c>
      <c r="AQ794" s="376" t="s">
        <v>671</v>
      </c>
      <c r="AR794" s="369">
        <v>1.1999999999999999E-3</v>
      </c>
      <c r="AS794" s="369">
        <v>1.1999999999999999E-3</v>
      </c>
      <c r="AT794" s="369"/>
      <c r="AX794" s="711"/>
      <c r="AY794" s="712"/>
      <c r="AZ794" s="712"/>
      <c r="BA794" s="712"/>
      <c r="BB794" s="713"/>
      <c r="BC794" s="712"/>
      <c r="BD794" s="712"/>
      <c r="BE794" s="712"/>
      <c r="BF794" s="712"/>
      <c r="BG794" s="713"/>
      <c r="BH794" s="713"/>
      <c r="BI794" s="714"/>
      <c r="BJ794" s="714"/>
      <c r="BK794" s="714"/>
      <c r="BL794" s="713"/>
      <c r="BM794" s="713"/>
      <c r="BN794" s="713"/>
      <c r="BO794" s="713"/>
      <c r="BP794" s="713"/>
      <c r="BQ794" s="713"/>
      <c r="BR794" s="713"/>
      <c r="BS794" s="713"/>
      <c r="BT794" s="716"/>
      <c r="BU794" s="717"/>
      <c r="BV794" s="715"/>
      <c r="BW794" s="718"/>
    </row>
    <row r="795" spans="2:75" ht="15.75" customHeight="1">
      <c r="B795" s="363" t="s">
        <v>1061</v>
      </c>
      <c r="C795" s="364">
        <v>19488768000184</v>
      </c>
      <c r="D795" s="365" t="s">
        <v>11</v>
      </c>
      <c r="E795" s="365" t="s">
        <v>620</v>
      </c>
      <c r="F795" s="365" t="s">
        <v>665</v>
      </c>
      <c r="G795" s="366" t="s">
        <v>740</v>
      </c>
      <c r="H795" s="366" t="s">
        <v>34</v>
      </c>
      <c r="I795" s="366"/>
      <c r="J795" s="366" t="s">
        <v>608</v>
      </c>
      <c r="K795" s="367" t="s">
        <v>48</v>
      </c>
      <c r="L795" s="368"/>
      <c r="M795" s="368" t="s">
        <v>34</v>
      </c>
      <c r="N795" s="367">
        <v>378615</v>
      </c>
      <c r="O795" s="367" t="s">
        <v>1323</v>
      </c>
      <c r="P795" s="371">
        <v>41912</v>
      </c>
      <c r="Q795" s="372">
        <v>1167245726.6500001</v>
      </c>
      <c r="R795" s="372">
        <v>812993112.68154812</v>
      </c>
      <c r="S795" s="367">
        <v>1</v>
      </c>
      <c r="T795" s="369">
        <v>8.4841218008667729E-2</v>
      </c>
      <c r="U795" s="369">
        <v>1.096758984623043</v>
      </c>
      <c r="V795" s="369">
        <v>0.11429609524201489</v>
      </c>
      <c r="W795" s="369">
        <v>1.1204839092592636</v>
      </c>
      <c r="X795" s="369">
        <v>0.17254769012368976</v>
      </c>
      <c r="Y795" s="369">
        <v>1.3084604793162111</v>
      </c>
      <c r="Z795" s="369">
        <v>0.16749901758243113</v>
      </c>
      <c r="AA795" s="369">
        <v>0.95211871715400653</v>
      </c>
      <c r="AB795" s="369">
        <v>1.7574770495408295E-3</v>
      </c>
      <c r="AC795" s="373">
        <v>6.3133731623673226</v>
      </c>
      <c r="AD795" s="575">
        <v>0</v>
      </c>
      <c r="AE795" s="370" t="s">
        <v>2525</v>
      </c>
      <c r="AF795" s="370" t="s">
        <v>2323</v>
      </c>
      <c r="AG795" s="374" t="s">
        <v>721</v>
      </c>
      <c r="AH795" s="374" t="s">
        <v>2321</v>
      </c>
      <c r="AI795" s="374">
        <v>1000</v>
      </c>
      <c r="AJ795" s="374">
        <v>0</v>
      </c>
      <c r="AK795" s="374">
        <v>0</v>
      </c>
      <c r="AL795" s="369">
        <v>4.5000000000000005E-3</v>
      </c>
      <c r="AM795" s="369" t="s">
        <v>34</v>
      </c>
      <c r="AN795" s="369" t="s">
        <v>64</v>
      </c>
      <c r="AO795" s="367" t="s">
        <v>1326</v>
      </c>
      <c r="AP795" s="370" t="s">
        <v>11</v>
      </c>
      <c r="AQ795" s="376" t="s">
        <v>671</v>
      </c>
      <c r="AR795" s="369">
        <v>1.6199999999999999E-3</v>
      </c>
      <c r="AS795" s="369">
        <v>1.6199999999999999E-3</v>
      </c>
      <c r="AT795" s="369"/>
      <c r="AX795" s="711"/>
      <c r="AY795" s="712"/>
      <c r="AZ795" s="712"/>
      <c r="BA795" s="712"/>
      <c r="BB795" s="713"/>
      <c r="BC795" s="712"/>
      <c r="BD795" s="712"/>
      <c r="BE795" s="712"/>
      <c r="BF795" s="712"/>
      <c r="BG795" s="713"/>
      <c r="BH795" s="713"/>
      <c r="BI795" s="714"/>
      <c r="BJ795" s="714"/>
      <c r="BK795" s="714"/>
      <c r="BL795" s="713"/>
      <c r="BM795" s="713"/>
      <c r="BN795" s="713"/>
      <c r="BO795" s="713"/>
      <c r="BP795" s="713"/>
      <c r="BQ795" s="713"/>
      <c r="BR795" s="713"/>
      <c r="BS795" s="713"/>
      <c r="BT795" s="716"/>
      <c r="BU795" s="717"/>
      <c r="BV795" s="715"/>
      <c r="BW795" s="718"/>
    </row>
    <row r="796" spans="2:75" ht="15.75" customHeight="1">
      <c r="B796" s="363" t="s">
        <v>1062</v>
      </c>
      <c r="C796" s="364">
        <v>38001966000116</v>
      </c>
      <c r="D796" s="365" t="s">
        <v>14</v>
      </c>
      <c r="E796" s="365" t="s">
        <v>607</v>
      </c>
      <c r="F796" s="365"/>
      <c r="G796" s="366"/>
      <c r="H796" s="366" t="s">
        <v>34</v>
      </c>
      <c r="I796" s="366" t="s">
        <v>34</v>
      </c>
      <c r="J796" s="366" t="s">
        <v>611</v>
      </c>
      <c r="K796" s="367"/>
      <c r="L796" s="368"/>
      <c r="M796" s="368" t="s">
        <v>1421</v>
      </c>
      <c r="N796" s="367">
        <v>555568</v>
      </c>
      <c r="O796" s="367" t="s">
        <v>1323</v>
      </c>
      <c r="P796" s="371">
        <v>44118</v>
      </c>
      <c r="Q796" s="372">
        <v>66694208.93</v>
      </c>
      <c r="R796" s="372">
        <v>84125032.318412706</v>
      </c>
      <c r="S796" s="367">
        <v>4</v>
      </c>
      <c r="T796" s="369">
        <v>-0.38375040352985879</v>
      </c>
      <c r="U796" s="369">
        <v>-4.9608163673592234</v>
      </c>
      <c r="V796" s="369">
        <v>-0.34339413623672743</v>
      </c>
      <c r="W796" s="369">
        <v>-3.3664107542126871</v>
      </c>
      <c r="X796" s="369" t="s">
        <v>1424</v>
      </c>
      <c r="Y796" s="369" t="s">
        <v>1424</v>
      </c>
      <c r="Z796" s="369" t="s">
        <v>1424</v>
      </c>
      <c r="AA796" s="369" t="s">
        <v>1424</v>
      </c>
      <c r="AB796" s="369">
        <v>0.28289934287283935</v>
      </c>
      <c r="AC796" s="373">
        <v>-1.688249244424501</v>
      </c>
      <c r="AD796" s="575">
        <v>38012975000102</v>
      </c>
      <c r="AE796" s="370" t="s">
        <v>2525</v>
      </c>
      <c r="AF796" s="370" t="s">
        <v>2323</v>
      </c>
      <c r="AG796" s="374" t="s">
        <v>721</v>
      </c>
      <c r="AH796" s="374" t="s">
        <v>2318</v>
      </c>
      <c r="AI796" s="374">
        <v>1000</v>
      </c>
      <c r="AJ796" s="374">
        <v>500</v>
      </c>
      <c r="AK796" s="374">
        <v>500</v>
      </c>
      <c r="AL796" s="369">
        <v>6.9999999999999993E-3</v>
      </c>
      <c r="AM796" s="369" t="s">
        <v>34</v>
      </c>
      <c r="AN796" s="369" t="s">
        <v>2330</v>
      </c>
      <c r="AO796" s="367" t="s">
        <v>1326</v>
      </c>
      <c r="AP796" s="370" t="s">
        <v>13</v>
      </c>
      <c r="AQ796" s="376" t="s">
        <v>681</v>
      </c>
      <c r="AR796" s="369">
        <v>1.8666666666666666E-3</v>
      </c>
      <c r="AS796" s="369">
        <v>1.8666666666666666E-3</v>
      </c>
      <c r="AT796" s="369"/>
      <c r="AX796" s="711"/>
      <c r="AY796" s="712"/>
      <c r="AZ796" s="712"/>
      <c r="BA796" s="712"/>
      <c r="BB796" s="713"/>
      <c r="BC796" s="712"/>
      <c r="BD796" s="712"/>
      <c r="BE796" s="712"/>
      <c r="BF796" s="712"/>
      <c r="BG796" s="713"/>
      <c r="BH796" s="713"/>
      <c r="BI796" s="714"/>
      <c r="BJ796" s="714"/>
      <c r="BK796" s="714"/>
      <c r="BL796" s="713"/>
      <c r="BM796" s="713"/>
      <c r="BN796" s="713"/>
      <c r="BO796" s="713"/>
      <c r="BP796" s="713"/>
      <c r="BQ796" s="713"/>
      <c r="BR796" s="713"/>
      <c r="BS796" s="713"/>
      <c r="BT796" s="716"/>
      <c r="BU796" s="717"/>
      <c r="BV796" s="715"/>
      <c r="BW796" s="718"/>
    </row>
    <row r="797" spans="2:75" ht="15.75" customHeight="1">
      <c r="B797" s="363" t="s">
        <v>1063</v>
      </c>
      <c r="C797" s="364">
        <v>18683208000118</v>
      </c>
      <c r="D797" s="365" t="s">
        <v>13</v>
      </c>
      <c r="E797" s="365" t="s">
        <v>615</v>
      </c>
      <c r="F797" s="365" t="s">
        <v>619</v>
      </c>
      <c r="G797" s="366" t="s">
        <v>34</v>
      </c>
      <c r="H797" s="366" t="s">
        <v>1339</v>
      </c>
      <c r="I797" s="366" t="s">
        <v>34</v>
      </c>
      <c r="J797" s="366"/>
      <c r="K797" s="367" t="s">
        <v>48</v>
      </c>
      <c r="L797" s="368"/>
      <c r="M797" s="368" t="s">
        <v>1421</v>
      </c>
      <c r="N797" s="367">
        <v>382485</v>
      </c>
      <c r="O797" s="367" t="s">
        <v>1323</v>
      </c>
      <c r="P797" s="371">
        <v>41961</v>
      </c>
      <c r="Q797" s="372">
        <v>94825003.349999994</v>
      </c>
      <c r="R797" s="372">
        <v>85286486.052103147</v>
      </c>
      <c r="S797" s="367">
        <v>1</v>
      </c>
      <c r="T797" s="369">
        <v>5.3864626941139804E-2</v>
      </c>
      <c r="U797" s="369">
        <v>0.69631854583968844</v>
      </c>
      <c r="V797" s="369">
        <v>6.6249838674594663E-2</v>
      </c>
      <c r="W797" s="369">
        <v>0.64946994093476218</v>
      </c>
      <c r="X797" s="369">
        <v>0.10093704941926318</v>
      </c>
      <c r="Y797" s="369">
        <v>0.76542398202617545</v>
      </c>
      <c r="Z797" s="369">
        <v>0.12515556083230139</v>
      </c>
      <c r="AA797" s="369">
        <v>0.71142478173460022</v>
      </c>
      <c r="AB797" s="369">
        <v>2.3868156463970586E-2</v>
      </c>
      <c r="AC797" s="373">
        <v>-1.3705568734296305</v>
      </c>
      <c r="AD797" s="575">
        <v>0</v>
      </c>
      <c r="AE797" s="370" t="s">
        <v>2525</v>
      </c>
      <c r="AF797" s="370" t="s">
        <v>2326</v>
      </c>
      <c r="AG797" s="374" t="s">
        <v>1459</v>
      </c>
      <c r="AH797" s="374" t="s">
        <v>2321</v>
      </c>
      <c r="AI797" s="374">
        <v>1000</v>
      </c>
      <c r="AJ797" s="374">
        <v>0</v>
      </c>
      <c r="AK797" s="374">
        <v>500</v>
      </c>
      <c r="AL797" s="369">
        <v>3.0000000000000001E-3</v>
      </c>
      <c r="AM797" s="369">
        <v>0.15</v>
      </c>
      <c r="AN797" s="369" t="s">
        <v>64</v>
      </c>
      <c r="AO797" s="367" t="s">
        <v>1326</v>
      </c>
      <c r="AP797" s="370" t="s">
        <v>13</v>
      </c>
      <c r="AQ797" s="376" t="s">
        <v>670</v>
      </c>
      <c r="AR797" s="369">
        <v>8.0009999999999999E-4</v>
      </c>
      <c r="AS797" s="369">
        <v>8.0009999999999999E-4</v>
      </c>
      <c r="AT797" s="369"/>
      <c r="AX797" s="711"/>
      <c r="AY797" s="712"/>
      <c r="AZ797" s="712"/>
      <c r="BA797" s="712"/>
      <c r="BB797" s="713"/>
      <c r="BC797" s="712"/>
      <c r="BD797" s="712"/>
      <c r="BE797" s="712"/>
      <c r="BF797" s="712"/>
      <c r="BG797" s="713"/>
      <c r="BH797" s="713"/>
      <c r="BI797" s="714"/>
      <c r="BJ797" s="714"/>
      <c r="BK797" s="714"/>
      <c r="BL797" s="713"/>
      <c r="BM797" s="713"/>
      <c r="BN797" s="713"/>
      <c r="BO797" s="713"/>
      <c r="BP797" s="713"/>
      <c r="BQ797" s="713"/>
      <c r="BR797" s="713"/>
      <c r="BS797" s="713"/>
      <c r="BT797" s="716"/>
      <c r="BU797" s="717"/>
      <c r="BV797" s="715"/>
      <c r="BW797" s="718"/>
    </row>
    <row r="798" spans="2:75" ht="15.75" customHeight="1">
      <c r="B798" s="363" t="s">
        <v>1064</v>
      </c>
      <c r="C798" s="364">
        <v>29283824000106</v>
      </c>
      <c r="D798" s="365" t="s">
        <v>11</v>
      </c>
      <c r="E798" s="365" t="s">
        <v>620</v>
      </c>
      <c r="F798" s="365" t="s">
        <v>665</v>
      </c>
      <c r="G798" s="366" t="s">
        <v>740</v>
      </c>
      <c r="H798" s="366" t="s">
        <v>34</v>
      </c>
      <c r="I798" s="366"/>
      <c r="J798" s="366" t="s">
        <v>608</v>
      </c>
      <c r="K798" s="367" t="s">
        <v>48</v>
      </c>
      <c r="L798" s="368"/>
      <c r="M798" s="368" t="s">
        <v>34</v>
      </c>
      <c r="N798" s="367">
        <v>471704</v>
      </c>
      <c r="O798" s="367" t="s">
        <v>1323</v>
      </c>
      <c r="P798" s="371">
        <v>43222</v>
      </c>
      <c r="Q798" s="372">
        <v>228938854.43000001</v>
      </c>
      <c r="R798" s="372">
        <v>159526870.80619049</v>
      </c>
      <c r="S798" s="367">
        <v>16</v>
      </c>
      <c r="T798" s="369">
        <v>8.7836165641512531E-2</v>
      </c>
      <c r="U798" s="369">
        <v>1.135475257230804</v>
      </c>
      <c r="V798" s="369">
        <v>0.12355649005699498</v>
      </c>
      <c r="W798" s="369">
        <v>1.2112667427550388</v>
      </c>
      <c r="X798" s="369">
        <v>0.19637495059794774</v>
      </c>
      <c r="Y798" s="369">
        <v>1.4891469239657498</v>
      </c>
      <c r="Z798" s="369">
        <v>0.19203440995819876</v>
      </c>
      <c r="AA798" s="369">
        <v>1.091585841504092</v>
      </c>
      <c r="AB798" s="369">
        <v>4.4666507435057717E-3</v>
      </c>
      <c r="AC798" s="373">
        <v>4.3396899234865334</v>
      </c>
      <c r="AD798" s="575">
        <v>29283779000181</v>
      </c>
      <c r="AE798" s="370" t="s">
        <v>2525</v>
      </c>
      <c r="AF798" s="370" t="s">
        <v>2326</v>
      </c>
      <c r="AG798" s="374" t="s">
        <v>1459</v>
      </c>
      <c r="AH798" s="374" t="s">
        <v>2321</v>
      </c>
      <c r="AI798" s="374">
        <v>3000</v>
      </c>
      <c r="AJ798" s="374">
        <v>1000</v>
      </c>
      <c r="AK798" s="374">
        <v>1000</v>
      </c>
      <c r="AL798" s="369">
        <v>6.5000000000000006E-3</v>
      </c>
      <c r="AM798" s="369" t="s">
        <v>34</v>
      </c>
      <c r="AN798" s="369" t="s">
        <v>64</v>
      </c>
      <c r="AO798" s="367" t="s">
        <v>1326</v>
      </c>
      <c r="AP798" s="370" t="s">
        <v>11</v>
      </c>
      <c r="AQ798" s="376" t="s">
        <v>677</v>
      </c>
      <c r="AR798" s="369">
        <v>2.1666666666666666E-3</v>
      </c>
      <c r="AS798" s="369">
        <v>2.1666666666666666E-3</v>
      </c>
      <c r="AT798" s="369"/>
      <c r="AX798" s="711"/>
      <c r="AY798" s="712"/>
      <c r="AZ798" s="712"/>
      <c r="BA798" s="712"/>
      <c r="BB798" s="713"/>
      <c r="BC798" s="712"/>
      <c r="BD798" s="712"/>
      <c r="BE798" s="712"/>
      <c r="BF798" s="712"/>
      <c r="BG798" s="713"/>
      <c r="BH798" s="713"/>
      <c r="BI798" s="714"/>
      <c r="BJ798" s="714"/>
      <c r="BK798" s="714"/>
      <c r="BL798" s="713"/>
      <c r="BM798" s="713"/>
      <c r="BN798" s="713"/>
      <c r="BO798" s="713"/>
      <c r="BP798" s="713"/>
      <c r="BQ798" s="713"/>
      <c r="BR798" s="713"/>
      <c r="BS798" s="713"/>
      <c r="BT798" s="716"/>
      <c r="BU798" s="717"/>
      <c r="BV798" s="715"/>
      <c r="BW798" s="718"/>
    </row>
    <row r="799" spans="2:75" ht="15.75" customHeight="1">
      <c r="B799" s="363" t="s">
        <v>1065</v>
      </c>
      <c r="C799" s="364">
        <v>32228412000170</v>
      </c>
      <c r="D799" s="365" t="s">
        <v>11</v>
      </c>
      <c r="E799" s="365" t="s">
        <v>620</v>
      </c>
      <c r="F799" s="365" t="s">
        <v>665</v>
      </c>
      <c r="G799" s="366" t="s">
        <v>740</v>
      </c>
      <c r="H799" s="366" t="s">
        <v>34</v>
      </c>
      <c r="I799" s="366"/>
      <c r="J799" s="366" t="s">
        <v>608</v>
      </c>
      <c r="K799" s="367" t="s">
        <v>48</v>
      </c>
      <c r="L799" s="368"/>
      <c r="M799" s="368" t="s">
        <v>34</v>
      </c>
      <c r="N799" s="367">
        <v>496596</v>
      </c>
      <c r="O799" s="367" t="s">
        <v>1323</v>
      </c>
      <c r="P799" s="371">
        <v>43608</v>
      </c>
      <c r="Q799" s="372">
        <v>23973057.91</v>
      </c>
      <c r="R799" s="372">
        <v>23914529.320992079</v>
      </c>
      <c r="S799" s="367">
        <v>61</v>
      </c>
      <c r="T799" s="369">
        <v>8.5013215373873852E-2</v>
      </c>
      <c r="U799" s="369">
        <v>1.0989824281337437</v>
      </c>
      <c r="V799" s="369">
        <v>0.12256772410815753</v>
      </c>
      <c r="W799" s="369">
        <v>1.201573530284832</v>
      </c>
      <c r="X799" s="369">
        <v>0.2018777825836533</v>
      </c>
      <c r="Y799" s="369">
        <v>1.5308758985608395</v>
      </c>
      <c r="Z799" s="369">
        <v>0.22415408050870766</v>
      </c>
      <c r="AA799" s="369">
        <v>1.2741644617333701</v>
      </c>
      <c r="AB799" s="369">
        <v>3.7433786091323066E-3</v>
      </c>
      <c r="AC799" s="373">
        <v>4.9420861864375567</v>
      </c>
      <c r="AD799" s="575">
        <v>32236271000137</v>
      </c>
      <c r="AE799" s="370" t="s">
        <v>2525</v>
      </c>
      <c r="AF799" s="370" t="s">
        <v>2326</v>
      </c>
      <c r="AG799" s="374" t="s">
        <v>1459</v>
      </c>
      <c r="AH799" s="374" t="s">
        <v>2318</v>
      </c>
      <c r="AI799" s="374">
        <v>3000</v>
      </c>
      <c r="AJ799" s="374">
        <v>1000</v>
      </c>
      <c r="AK799" s="374">
        <v>1000</v>
      </c>
      <c r="AL799" s="369">
        <v>7.4999999999999997E-3</v>
      </c>
      <c r="AM799" s="369">
        <v>0.2</v>
      </c>
      <c r="AN799" s="369" t="s">
        <v>64</v>
      </c>
      <c r="AO799" s="367" t="s">
        <v>1326</v>
      </c>
      <c r="AP799" s="370" t="s">
        <v>11</v>
      </c>
      <c r="AQ799" s="376" t="s">
        <v>677</v>
      </c>
      <c r="AR799" s="369">
        <v>2.4999999999999996E-3</v>
      </c>
      <c r="AS799" s="369">
        <v>2.4999999999999996E-3</v>
      </c>
      <c r="AT799" s="369"/>
      <c r="AX799" s="711"/>
      <c r="AY799" s="712"/>
      <c r="AZ799" s="712"/>
      <c r="BA799" s="712"/>
      <c r="BB799" s="713"/>
      <c r="BC799" s="712"/>
      <c r="BD799" s="712"/>
      <c r="BE799" s="712"/>
      <c r="BF799" s="712"/>
      <c r="BG799" s="713"/>
      <c r="BH799" s="713"/>
      <c r="BI799" s="714"/>
      <c r="BJ799" s="714"/>
      <c r="BK799" s="714"/>
      <c r="BL799" s="713"/>
      <c r="BM799" s="713"/>
      <c r="BN799" s="713"/>
      <c r="BO799" s="713"/>
      <c r="BP799" s="713"/>
      <c r="BQ799" s="713"/>
      <c r="BR799" s="713"/>
      <c r="BS799" s="713"/>
      <c r="BT799" s="716"/>
      <c r="BU799" s="717"/>
      <c r="BV799" s="715"/>
      <c r="BW799" s="718"/>
    </row>
    <row r="800" spans="2:75" ht="15.75" customHeight="1">
      <c r="B800" s="363" t="s">
        <v>1066</v>
      </c>
      <c r="C800" s="364">
        <v>32319558000120</v>
      </c>
      <c r="D800" s="365" t="s">
        <v>13</v>
      </c>
      <c r="E800" s="365" t="s">
        <v>616</v>
      </c>
      <c r="F800" s="365" t="s">
        <v>610</v>
      </c>
      <c r="G800" s="366" t="s">
        <v>34</v>
      </c>
      <c r="H800" s="366" t="s">
        <v>1340</v>
      </c>
      <c r="I800" s="366" t="s">
        <v>34</v>
      </c>
      <c r="J800" s="366"/>
      <c r="K800" s="367" t="s">
        <v>48</v>
      </c>
      <c r="L800" s="368"/>
      <c r="M800" s="368" t="s">
        <v>34</v>
      </c>
      <c r="N800" s="367">
        <v>523917</v>
      </c>
      <c r="O800" s="367" t="s">
        <v>1323</v>
      </c>
      <c r="P800" s="371">
        <v>43861</v>
      </c>
      <c r="Q800" s="372">
        <v>31853902.390000001</v>
      </c>
      <c r="R800" s="372">
        <v>49167005.023571409</v>
      </c>
      <c r="S800" s="367">
        <v>6</v>
      </c>
      <c r="T800" s="369">
        <v>-9.3731722040464649E-2</v>
      </c>
      <c r="U800" s="369">
        <v>-1.2116882655028212</v>
      </c>
      <c r="V800" s="369">
        <v>-8.1010622217774775E-2</v>
      </c>
      <c r="W800" s="369">
        <v>-0.79417497581081364</v>
      </c>
      <c r="X800" s="369">
        <v>6.9991019405606592E-2</v>
      </c>
      <c r="Y800" s="369">
        <v>0.53075461475978802</v>
      </c>
      <c r="Z800" s="369" t="s">
        <v>1424</v>
      </c>
      <c r="AA800" s="369" t="s">
        <v>1424</v>
      </c>
      <c r="AB800" s="369">
        <v>0.10479271948204506</v>
      </c>
      <c r="AC800" s="373">
        <v>-1.6808646278848305</v>
      </c>
      <c r="AD800" s="575">
        <v>34461768000184</v>
      </c>
      <c r="AE800" s="370" t="s">
        <v>2334</v>
      </c>
      <c r="AF800" s="370" t="s">
        <v>2326</v>
      </c>
      <c r="AG800" s="374" t="s">
        <v>1459</v>
      </c>
      <c r="AH800" s="374" t="s">
        <v>2318</v>
      </c>
      <c r="AI800" s="374">
        <v>500</v>
      </c>
      <c r="AJ800" s="374">
        <v>500</v>
      </c>
      <c r="AK800" s="374">
        <v>500</v>
      </c>
      <c r="AL800" s="369">
        <v>0.01</v>
      </c>
      <c r="AM800" s="369" t="s">
        <v>34</v>
      </c>
      <c r="AN800" s="369" t="s">
        <v>34</v>
      </c>
      <c r="AO800" s="367" t="s">
        <v>1326</v>
      </c>
      <c r="AP800" s="370" t="s">
        <v>13</v>
      </c>
      <c r="AQ800" s="376" t="s">
        <v>681</v>
      </c>
      <c r="AR800" s="369">
        <v>6.6666666666666662E-3</v>
      </c>
      <c r="AS800" s="369">
        <v>6.6666666666666662E-3</v>
      </c>
      <c r="AT800" s="369"/>
      <c r="AX800" s="711"/>
      <c r="AY800" s="712"/>
      <c r="AZ800" s="712"/>
      <c r="BA800" s="712"/>
      <c r="BB800" s="713"/>
      <c r="BC800" s="712"/>
      <c r="BD800" s="712"/>
      <c r="BE800" s="712"/>
      <c r="BF800" s="712"/>
      <c r="BG800" s="713"/>
      <c r="BH800" s="713"/>
      <c r="BI800" s="714"/>
      <c r="BJ800" s="714"/>
      <c r="BK800" s="714"/>
      <c r="BL800" s="713"/>
      <c r="BM800" s="713"/>
      <c r="BN800" s="713"/>
      <c r="BO800" s="713"/>
      <c r="BP800" s="713"/>
      <c r="BQ800" s="713"/>
      <c r="BR800" s="713"/>
      <c r="BS800" s="713"/>
      <c r="BT800" s="716"/>
      <c r="BU800" s="717"/>
      <c r="BV800" s="715"/>
      <c r="BW800" s="718"/>
    </row>
    <row r="801" spans="2:75" ht="15.75" customHeight="1">
      <c r="B801" s="363" t="s">
        <v>1067</v>
      </c>
      <c r="C801" s="364">
        <v>38281316000171</v>
      </c>
      <c r="D801" s="365" t="s">
        <v>13</v>
      </c>
      <c r="E801" s="365" t="s">
        <v>616</v>
      </c>
      <c r="F801" s="365" t="s">
        <v>610</v>
      </c>
      <c r="G801" s="366" t="s">
        <v>34</v>
      </c>
      <c r="H801" s="366" t="s">
        <v>1340</v>
      </c>
      <c r="I801" s="366" t="s">
        <v>34</v>
      </c>
      <c r="J801" s="366"/>
      <c r="K801" s="367" t="s">
        <v>49</v>
      </c>
      <c r="L801" s="368"/>
      <c r="M801" s="368" t="s">
        <v>34</v>
      </c>
      <c r="N801" s="367">
        <v>555096</v>
      </c>
      <c r="O801" s="367" t="s">
        <v>1323</v>
      </c>
      <c r="P801" s="371">
        <v>44119</v>
      </c>
      <c r="Q801" s="372">
        <v>14084323.300000001</v>
      </c>
      <c r="R801" s="372">
        <v>21427326.452420637</v>
      </c>
      <c r="S801" s="367">
        <v>6</v>
      </c>
      <c r="T801" s="369">
        <v>-0.20434964607582162</v>
      </c>
      <c r="U801" s="369">
        <v>-2.6416677600656211</v>
      </c>
      <c r="V801" s="369">
        <v>-0.13626659185733014</v>
      </c>
      <c r="W801" s="369">
        <v>-1.3358682396142911</v>
      </c>
      <c r="X801" s="369" t="s">
        <v>1424</v>
      </c>
      <c r="Y801" s="369" t="s">
        <v>1424</v>
      </c>
      <c r="Z801" s="369" t="s">
        <v>1424</v>
      </c>
      <c r="AA801" s="369" t="s">
        <v>1424</v>
      </c>
      <c r="AB801" s="369">
        <v>0.1549823360399025</v>
      </c>
      <c r="AC801" s="373">
        <v>-1.4946437287077934</v>
      </c>
      <c r="AD801" s="575">
        <v>36352767000127</v>
      </c>
      <c r="AE801" s="370" t="s">
        <v>2334</v>
      </c>
      <c r="AF801" s="370" t="s">
        <v>2326</v>
      </c>
      <c r="AG801" s="374" t="s">
        <v>1459</v>
      </c>
      <c r="AH801" s="374" t="s">
        <v>2318</v>
      </c>
      <c r="AI801" s="374">
        <v>1000</v>
      </c>
      <c r="AJ801" s="374" t="s">
        <v>1436</v>
      </c>
      <c r="AK801" s="374">
        <v>500</v>
      </c>
      <c r="AL801" s="369">
        <v>0.01</v>
      </c>
      <c r="AM801" s="369" t="s">
        <v>34</v>
      </c>
      <c r="AN801" s="369" t="s">
        <v>34</v>
      </c>
      <c r="AO801" s="367" t="s">
        <v>1326</v>
      </c>
      <c r="AP801" s="370" t="s">
        <v>13</v>
      </c>
      <c r="AQ801" s="376" t="s">
        <v>681</v>
      </c>
      <c r="AR801" s="369">
        <v>6.6666666666666662E-3</v>
      </c>
      <c r="AS801" s="369">
        <v>6.6666666666666662E-3</v>
      </c>
      <c r="AT801" s="369"/>
      <c r="AW801" s="711"/>
      <c r="AX801" s="711"/>
      <c r="AY801" s="712"/>
      <c r="AZ801" s="712"/>
      <c r="BA801" s="712"/>
      <c r="BB801" s="713"/>
      <c r="BC801" s="712"/>
      <c r="BD801" s="712"/>
      <c r="BE801" s="712"/>
      <c r="BF801" s="712"/>
      <c r="BG801" s="713"/>
      <c r="BH801" s="713"/>
      <c r="BI801" s="714"/>
      <c r="BJ801" s="714"/>
      <c r="BK801" s="714"/>
      <c r="BL801" s="218"/>
      <c r="BM801" s="713"/>
      <c r="BN801" s="713"/>
      <c r="BO801" s="713"/>
      <c r="BP801" s="713"/>
      <c r="BQ801" s="713"/>
      <c r="BR801" s="713"/>
      <c r="BS801" s="713"/>
      <c r="BT801" s="716"/>
      <c r="BU801" s="717"/>
      <c r="BV801" s="715"/>
      <c r="BW801" s="718"/>
    </row>
    <row r="802" spans="2:75" ht="15.75" customHeight="1">
      <c r="B802" s="363" t="s">
        <v>1657</v>
      </c>
      <c r="C802" s="364">
        <v>37013525000171</v>
      </c>
      <c r="D802" s="365" t="s">
        <v>13</v>
      </c>
      <c r="E802" s="365" t="s">
        <v>616</v>
      </c>
      <c r="F802" s="365" t="s">
        <v>617</v>
      </c>
      <c r="G802" s="366" t="s">
        <v>34</v>
      </c>
      <c r="H802" s="366" t="s">
        <v>1339</v>
      </c>
      <c r="I802" s="366" t="s">
        <v>34</v>
      </c>
      <c r="J802" s="366" t="s">
        <v>608</v>
      </c>
      <c r="K802" s="367" t="s">
        <v>48</v>
      </c>
      <c r="L802" s="368"/>
      <c r="M802" s="368"/>
      <c r="N802" s="367">
        <v>548669</v>
      </c>
      <c r="O802" s="367" t="s">
        <v>1323</v>
      </c>
      <c r="P802" s="371">
        <v>44062</v>
      </c>
      <c r="Q802" s="372">
        <v>14182894.880000001</v>
      </c>
      <c r="R802" s="372">
        <v>48134381.781309508</v>
      </c>
      <c r="S802" s="367">
        <v>31</v>
      </c>
      <c r="T802" s="369">
        <v>2.9066630520111492E-3</v>
      </c>
      <c r="U802" s="369">
        <v>3.269389464684036E-2</v>
      </c>
      <c r="V802" s="369">
        <v>1.7508680780337071E-2</v>
      </c>
      <c r="W802" s="369">
        <v>0.16068956688290964</v>
      </c>
      <c r="X802" s="369">
        <v>6.5018965301364418E-3</v>
      </c>
      <c r="Y802" s="369">
        <v>4.5719973919756338E-2</v>
      </c>
      <c r="Z802" s="369" t="s">
        <v>1424</v>
      </c>
      <c r="AA802" s="369" t="s">
        <v>1424</v>
      </c>
      <c r="AB802" s="369">
        <v>4.0592985341859275E-2</v>
      </c>
      <c r="AC802" s="373">
        <v>-2.1004974146514326</v>
      </c>
      <c r="AD802" s="575">
        <v>37828247000100</v>
      </c>
      <c r="AE802" s="370" t="s">
        <v>2526</v>
      </c>
      <c r="AF802" s="370" t="s">
        <v>2526</v>
      </c>
      <c r="AG802" s="374" t="s">
        <v>1462</v>
      </c>
      <c r="AH802" s="374" t="s">
        <v>2321</v>
      </c>
      <c r="AI802" s="374">
        <v>1000</v>
      </c>
      <c r="AJ802" s="374">
        <v>100</v>
      </c>
      <c r="AK802" s="374">
        <v>1000</v>
      </c>
      <c r="AL802" s="369">
        <v>0</v>
      </c>
      <c r="AM802" s="369" t="s">
        <v>34</v>
      </c>
      <c r="AN802" s="369" t="s">
        <v>64</v>
      </c>
      <c r="AO802" s="367" t="s">
        <v>1326</v>
      </c>
      <c r="AP802" s="370" t="s">
        <v>13</v>
      </c>
      <c r="AQ802" s="376" t="s">
        <v>670</v>
      </c>
      <c r="AR802" s="369" t="s">
        <v>34</v>
      </c>
      <c r="AS802" s="369" t="s">
        <v>34</v>
      </c>
      <c r="AT802" s="369"/>
      <c r="AX802" s="711"/>
      <c r="AY802" s="712"/>
      <c r="AZ802" s="712"/>
      <c r="BA802" s="712"/>
      <c r="BB802" s="713"/>
      <c r="BC802" s="712"/>
      <c r="BD802" s="712"/>
      <c r="BE802" s="712"/>
      <c r="BF802" s="712"/>
      <c r="BG802" s="713"/>
      <c r="BH802" s="713"/>
      <c r="BI802" s="714"/>
      <c r="BJ802" s="714"/>
      <c r="BK802" s="714"/>
      <c r="BL802" s="713"/>
      <c r="BM802" s="713"/>
      <c r="BN802" s="713"/>
      <c r="BO802" s="713"/>
      <c r="BP802" s="713"/>
      <c r="BQ802" s="713"/>
      <c r="BR802" s="713"/>
      <c r="BS802" s="713"/>
      <c r="BT802" s="716"/>
      <c r="BU802" s="717"/>
      <c r="BV802" s="715"/>
      <c r="BW802" s="718"/>
    </row>
    <row r="803" spans="2:75" ht="15.75" customHeight="1">
      <c r="B803" s="363" t="s">
        <v>1658</v>
      </c>
      <c r="C803" s="364">
        <v>30129261000177</v>
      </c>
      <c r="D803" s="365" t="s">
        <v>13</v>
      </c>
      <c r="E803" s="365" t="s">
        <v>615</v>
      </c>
      <c r="F803" s="365" t="s">
        <v>619</v>
      </c>
      <c r="G803" s="366" t="s">
        <v>34</v>
      </c>
      <c r="H803" s="366" t="s">
        <v>1339</v>
      </c>
      <c r="I803" s="366" t="s">
        <v>34</v>
      </c>
      <c r="J803" s="366" t="s">
        <v>611</v>
      </c>
      <c r="K803" s="367" t="s">
        <v>48</v>
      </c>
      <c r="L803" s="368"/>
      <c r="M803" s="368"/>
      <c r="N803" s="367">
        <v>470503</v>
      </c>
      <c r="O803" s="367" t="s">
        <v>1326</v>
      </c>
      <c r="P803" s="371">
        <v>43291</v>
      </c>
      <c r="Q803" s="372">
        <v>461513433.5</v>
      </c>
      <c r="R803" s="372">
        <v>466575455.65781742</v>
      </c>
      <c r="S803" s="367">
        <v>30</v>
      </c>
      <c r="T803" s="369">
        <v>0.22097519922564857</v>
      </c>
      <c r="U803" s="369">
        <v>2.4855099314140254</v>
      </c>
      <c r="V803" s="369">
        <v>0.28341682891647024</v>
      </c>
      <c r="W803" s="369">
        <v>2.6011170148844616</v>
      </c>
      <c r="X803" s="369">
        <v>0.36589815702687223</v>
      </c>
      <c r="Y803" s="369">
        <v>2.5729191658182926</v>
      </c>
      <c r="Z803" s="369">
        <v>0.42576897569269212</v>
      </c>
      <c r="AA803" s="369">
        <v>2.3266416844315536</v>
      </c>
      <c r="AB803" s="369">
        <v>4.2503957652854307E-2</v>
      </c>
      <c r="AC803" s="373">
        <v>3.4609400350454886</v>
      </c>
      <c r="AD803" s="575">
        <v>23565803000199</v>
      </c>
      <c r="AE803" s="370" t="s">
        <v>2526</v>
      </c>
      <c r="AF803" s="370" t="s">
        <v>2526</v>
      </c>
      <c r="AG803" s="374" t="s">
        <v>1462</v>
      </c>
      <c r="AH803" s="374" t="s">
        <v>2321</v>
      </c>
      <c r="AI803" s="374">
        <v>10000</v>
      </c>
      <c r="AJ803" s="374">
        <v>10000</v>
      </c>
      <c r="AK803" s="374">
        <v>10000</v>
      </c>
      <c r="AL803" s="369">
        <v>0</v>
      </c>
      <c r="AM803" s="369" t="s">
        <v>34</v>
      </c>
      <c r="AN803" s="369" t="s">
        <v>64</v>
      </c>
      <c r="AO803" s="367" t="s">
        <v>1326</v>
      </c>
      <c r="AP803" s="370" t="s">
        <v>13</v>
      </c>
      <c r="AQ803" s="376" t="s">
        <v>666</v>
      </c>
      <c r="AR803" s="369" t="s">
        <v>34</v>
      </c>
      <c r="AS803" s="369" t="s">
        <v>34</v>
      </c>
      <c r="AT803" s="369"/>
      <c r="AX803" s="711"/>
      <c r="AY803" s="712"/>
      <c r="AZ803" s="712"/>
      <c r="BA803" s="712"/>
      <c r="BB803" s="713"/>
      <c r="BC803" s="712"/>
      <c r="BD803" s="712"/>
      <c r="BE803" s="712"/>
      <c r="BF803" s="712"/>
      <c r="BG803" s="713"/>
      <c r="BH803" s="713"/>
      <c r="BI803" s="714"/>
      <c r="BJ803" s="714"/>
      <c r="BK803" s="714"/>
      <c r="BL803" s="713"/>
      <c r="BM803" s="713"/>
      <c r="BN803" s="713"/>
      <c r="BO803" s="713"/>
      <c r="BP803" s="713"/>
      <c r="BQ803" s="713"/>
      <c r="BR803" s="713"/>
      <c r="BS803" s="713"/>
      <c r="BT803" s="716"/>
      <c r="BU803" s="717"/>
      <c r="BV803" s="715"/>
      <c r="BW803" s="718"/>
    </row>
    <row r="804" spans="2:75" ht="15.75" customHeight="1">
      <c r="B804" s="363" t="s">
        <v>1659</v>
      </c>
      <c r="C804" s="364">
        <v>33435693000102</v>
      </c>
      <c r="D804" s="365" t="s">
        <v>13</v>
      </c>
      <c r="E804" s="365" t="s">
        <v>615</v>
      </c>
      <c r="F804" s="365" t="s">
        <v>619</v>
      </c>
      <c r="G804" s="366" t="s">
        <v>34</v>
      </c>
      <c r="H804" s="366" t="s">
        <v>1339</v>
      </c>
      <c r="I804" s="366" t="s">
        <v>34</v>
      </c>
      <c r="J804" s="366" t="s">
        <v>611</v>
      </c>
      <c r="K804" s="367" t="s">
        <v>48</v>
      </c>
      <c r="L804" s="368"/>
      <c r="M804" s="368"/>
      <c r="N804" s="367">
        <v>503010</v>
      </c>
      <c r="O804" s="367" t="s">
        <v>1323</v>
      </c>
      <c r="P804" s="371">
        <v>43670</v>
      </c>
      <c r="Q804" s="372">
        <v>655293977.88999999</v>
      </c>
      <c r="R804" s="372">
        <v>524242505.33714288</v>
      </c>
      <c r="S804" s="367">
        <v>30</v>
      </c>
      <c r="T804" s="369">
        <v>0.22197089656817393</v>
      </c>
      <c r="U804" s="369">
        <v>2.4967094490169135</v>
      </c>
      <c r="V804" s="369">
        <v>0.28436069665820574</v>
      </c>
      <c r="W804" s="369">
        <v>2.6097795577977205</v>
      </c>
      <c r="X804" s="369">
        <v>0.36477696349635935</v>
      </c>
      <c r="Y804" s="369">
        <v>2.5650351678591661</v>
      </c>
      <c r="Z804" s="369">
        <v>0.42405193466308044</v>
      </c>
      <c r="AA804" s="369">
        <v>2.3172588043687816</v>
      </c>
      <c r="AB804" s="369">
        <v>4.2686509441061796E-2</v>
      </c>
      <c r="AC804" s="373">
        <v>3.4635592502816661</v>
      </c>
      <c r="AD804" s="575">
        <v>32076219000160</v>
      </c>
      <c r="AE804" s="370" t="s">
        <v>2526</v>
      </c>
      <c r="AF804" s="370" t="s">
        <v>2526</v>
      </c>
      <c r="AG804" s="374" t="s">
        <v>1462</v>
      </c>
      <c r="AH804" s="374" t="s">
        <v>2321</v>
      </c>
      <c r="AI804" s="374">
        <v>1000</v>
      </c>
      <c r="AJ804" s="374">
        <v>100</v>
      </c>
      <c r="AK804" s="374">
        <v>1000</v>
      </c>
      <c r="AL804" s="369">
        <v>0</v>
      </c>
      <c r="AM804" s="369" t="s">
        <v>34</v>
      </c>
      <c r="AN804" s="369" t="s">
        <v>64</v>
      </c>
      <c r="AO804" s="367" t="s">
        <v>1326</v>
      </c>
      <c r="AP804" s="370" t="s">
        <v>13</v>
      </c>
      <c r="AQ804" s="376" t="s">
        <v>666</v>
      </c>
      <c r="AR804" s="369" t="s">
        <v>34</v>
      </c>
      <c r="AS804" s="369" t="s">
        <v>34</v>
      </c>
      <c r="AT804" s="369"/>
      <c r="AX804" s="711"/>
      <c r="AY804" s="712"/>
      <c r="AZ804" s="712"/>
      <c r="BA804" s="712"/>
      <c r="BB804" s="713"/>
      <c r="BC804" s="712"/>
      <c r="BD804" s="712"/>
      <c r="BE804" s="712"/>
      <c r="BF804" s="712"/>
      <c r="BG804" s="713"/>
      <c r="BH804" s="713"/>
      <c r="BI804" s="714"/>
      <c r="BJ804" s="714"/>
      <c r="BK804" s="714"/>
      <c r="BL804" s="713"/>
      <c r="BM804" s="713"/>
      <c r="BN804" s="713"/>
      <c r="BO804" s="713"/>
      <c r="BP804" s="713"/>
      <c r="BQ804" s="713"/>
      <c r="BR804" s="713"/>
      <c r="BS804" s="713"/>
      <c r="BT804" s="716"/>
      <c r="BU804" s="717"/>
      <c r="BV804" s="715"/>
      <c r="BW804" s="718"/>
    </row>
    <row r="805" spans="2:75" ht="15.75" customHeight="1">
      <c r="B805" s="363" t="s">
        <v>1660</v>
      </c>
      <c r="C805" s="364">
        <v>34200563000145</v>
      </c>
      <c r="D805" s="365" t="s">
        <v>14</v>
      </c>
      <c r="E805" s="365" t="s">
        <v>607</v>
      </c>
      <c r="F805" s="365" t="s">
        <v>1319</v>
      </c>
      <c r="G805" s="366"/>
      <c r="H805" s="366" t="s">
        <v>34</v>
      </c>
      <c r="I805" s="366" t="s">
        <v>34</v>
      </c>
      <c r="J805" s="366" t="s">
        <v>608</v>
      </c>
      <c r="K805" s="367" t="s">
        <v>48</v>
      </c>
      <c r="L805" s="368"/>
      <c r="M805" s="368"/>
      <c r="N805" s="367">
        <v>504580</v>
      </c>
      <c r="O805" s="367" t="s">
        <v>1323</v>
      </c>
      <c r="P805" s="371">
        <v>43692</v>
      </c>
      <c r="Q805" s="372">
        <v>11962770.33</v>
      </c>
      <c r="R805" s="372">
        <v>14731552.485317461</v>
      </c>
      <c r="S805" s="367">
        <v>62</v>
      </c>
      <c r="T805" s="369">
        <v>-5.5030683628296662E-2</v>
      </c>
      <c r="U805" s="369">
        <v>-0.61898037051190768</v>
      </c>
      <c r="V805" s="369">
        <v>-0.22004633481400626</v>
      </c>
      <c r="W805" s="369">
        <v>-2.0195210980797644</v>
      </c>
      <c r="X805" s="369">
        <v>-0.18101403065495825</v>
      </c>
      <c r="Y805" s="369">
        <v>-1.2728527318599139</v>
      </c>
      <c r="Z805" s="369">
        <v>0.19210605566037553</v>
      </c>
      <c r="AA805" s="369">
        <v>1.0497757761799964</v>
      </c>
      <c r="AB805" s="369">
        <v>0.25583086983455422</v>
      </c>
      <c r="AC805" s="373">
        <v>-1.2477146680269235</v>
      </c>
      <c r="AD805" s="575">
        <v>34258716000105</v>
      </c>
      <c r="AE805" s="370" t="s">
        <v>2526</v>
      </c>
      <c r="AF805" s="370" t="s">
        <v>2526</v>
      </c>
      <c r="AG805" s="374" t="s">
        <v>1462</v>
      </c>
      <c r="AH805" s="374" t="s">
        <v>2318</v>
      </c>
      <c r="AI805" s="374">
        <v>50000</v>
      </c>
      <c r="AJ805" s="374">
        <v>10000</v>
      </c>
      <c r="AK805" s="374">
        <v>10000</v>
      </c>
      <c r="AL805" s="369">
        <v>0</v>
      </c>
      <c r="AM805" s="369" t="s">
        <v>34</v>
      </c>
      <c r="AN805" s="369" t="s">
        <v>668</v>
      </c>
      <c r="AO805" s="367" t="s">
        <v>1326</v>
      </c>
      <c r="AP805" s="370" t="s">
        <v>718</v>
      </c>
      <c r="AQ805" s="376" t="s">
        <v>661</v>
      </c>
      <c r="AR805" s="369" t="s">
        <v>34</v>
      </c>
      <c r="AS805" s="369" t="s">
        <v>34</v>
      </c>
      <c r="AT805" s="369"/>
      <c r="AX805" s="711"/>
      <c r="AY805" s="712"/>
      <c r="AZ805" s="712"/>
      <c r="BA805" s="712"/>
      <c r="BB805" s="713"/>
      <c r="BC805" s="712"/>
      <c r="BD805" s="712"/>
      <c r="BE805" s="712"/>
      <c r="BF805" s="712"/>
      <c r="BG805" s="713"/>
      <c r="BH805" s="713"/>
      <c r="BI805" s="714"/>
      <c r="BJ805" s="714"/>
      <c r="BK805" s="714"/>
      <c r="BL805" s="713"/>
      <c r="BM805" s="713"/>
      <c r="BN805" s="713"/>
      <c r="BO805" s="713"/>
      <c r="BP805" s="713"/>
      <c r="BQ805" s="713"/>
      <c r="BR805" s="713"/>
      <c r="BS805" s="713"/>
      <c r="BT805" s="716"/>
      <c r="BU805" s="717"/>
      <c r="BV805" s="715"/>
      <c r="BW805" s="718"/>
    </row>
    <row r="806" spans="2:75" ht="15.75" customHeight="1">
      <c r="B806" s="363" t="s">
        <v>1661</v>
      </c>
      <c r="C806" s="364">
        <v>34674552000105</v>
      </c>
      <c r="D806" s="365" t="s">
        <v>14</v>
      </c>
      <c r="E806" s="365" t="s">
        <v>607</v>
      </c>
      <c r="F806" s="365" t="s">
        <v>1319</v>
      </c>
      <c r="G806" s="366"/>
      <c r="H806" s="366" t="s">
        <v>34</v>
      </c>
      <c r="I806" s="366" t="s">
        <v>34</v>
      </c>
      <c r="J806" s="366" t="s">
        <v>608</v>
      </c>
      <c r="K806" s="367" t="s">
        <v>48</v>
      </c>
      <c r="L806" s="368"/>
      <c r="M806" s="368"/>
      <c r="N806" s="367">
        <v>511455</v>
      </c>
      <c r="O806" s="367" t="s">
        <v>1323</v>
      </c>
      <c r="P806" s="371">
        <v>43759</v>
      </c>
      <c r="Q806" s="372">
        <v>98559731.299999997</v>
      </c>
      <c r="R806" s="372">
        <v>251197355.08984134</v>
      </c>
      <c r="S806" s="367">
        <v>62</v>
      </c>
      <c r="T806" s="369">
        <v>-4.9849420393040633E-2</v>
      </c>
      <c r="U806" s="369">
        <v>-0.56070196970662645</v>
      </c>
      <c r="V806" s="369">
        <v>-0.21706044834215987</v>
      </c>
      <c r="W806" s="369">
        <v>-1.9921175026894498</v>
      </c>
      <c r="X806" s="369">
        <v>-0.18278706220907937</v>
      </c>
      <c r="Y806" s="369">
        <v>-1.2853203182076194</v>
      </c>
      <c r="Z806" s="369" t="s">
        <v>1424</v>
      </c>
      <c r="AA806" s="369" t="s">
        <v>1424</v>
      </c>
      <c r="AB806" s="369">
        <v>0.25338620636213049</v>
      </c>
      <c r="AC806" s="373">
        <v>-1.2471328837659517</v>
      </c>
      <c r="AD806" s="575">
        <v>34581222000167</v>
      </c>
      <c r="AE806" s="370" t="s">
        <v>2526</v>
      </c>
      <c r="AF806" s="370" t="s">
        <v>2526</v>
      </c>
      <c r="AG806" s="374" t="s">
        <v>1462</v>
      </c>
      <c r="AH806" s="374" t="s">
        <v>2318</v>
      </c>
      <c r="AI806" s="374">
        <v>50000</v>
      </c>
      <c r="AJ806" s="374">
        <v>10000</v>
      </c>
      <c r="AK806" s="374">
        <v>10000</v>
      </c>
      <c r="AL806" s="369">
        <v>0</v>
      </c>
      <c r="AM806" s="369" t="s">
        <v>34</v>
      </c>
      <c r="AN806" s="369" t="s">
        <v>668</v>
      </c>
      <c r="AO806" s="367" t="s">
        <v>1326</v>
      </c>
      <c r="AP806" s="370" t="s">
        <v>718</v>
      </c>
      <c r="AQ806" s="376" t="s">
        <v>661</v>
      </c>
      <c r="AR806" s="369" t="s">
        <v>34</v>
      </c>
      <c r="AS806" s="369" t="s">
        <v>34</v>
      </c>
      <c r="AT806" s="369"/>
      <c r="AX806" s="711"/>
      <c r="AY806" s="712"/>
      <c r="AZ806" s="712"/>
      <c r="BA806" s="712"/>
      <c r="BB806" s="713"/>
      <c r="BC806" s="712"/>
      <c r="BD806" s="712"/>
      <c r="BE806" s="712"/>
      <c r="BF806" s="712"/>
      <c r="BG806" s="713"/>
      <c r="BH806" s="713"/>
      <c r="BI806" s="714"/>
      <c r="BJ806" s="714"/>
      <c r="BK806" s="714"/>
      <c r="BL806" s="713"/>
      <c r="BM806" s="713"/>
      <c r="BN806" s="713"/>
      <c r="BO806" s="713"/>
      <c r="BP806" s="713"/>
      <c r="BQ806" s="713"/>
      <c r="BR806" s="713"/>
      <c r="BS806" s="713"/>
      <c r="BT806" s="716"/>
      <c r="BU806" s="717"/>
      <c r="BV806" s="715"/>
      <c r="BW806" s="718"/>
    </row>
    <row r="807" spans="2:75" ht="15.75" customHeight="1">
      <c r="B807" s="363" t="s">
        <v>1662</v>
      </c>
      <c r="C807" s="364">
        <v>35591322000137</v>
      </c>
      <c r="D807" s="365" t="s">
        <v>13</v>
      </c>
      <c r="E807" s="365" t="s">
        <v>615</v>
      </c>
      <c r="F807" s="365" t="s">
        <v>619</v>
      </c>
      <c r="G807" s="366" t="s">
        <v>34</v>
      </c>
      <c r="H807" s="366" t="s">
        <v>1339</v>
      </c>
      <c r="I807" s="366" t="s">
        <v>34</v>
      </c>
      <c r="J807" s="366" t="s">
        <v>611</v>
      </c>
      <c r="K807" s="367" t="s">
        <v>48</v>
      </c>
      <c r="L807" s="368"/>
      <c r="M807" s="368"/>
      <c r="N807" s="367">
        <v>536318</v>
      </c>
      <c r="O807" s="367" t="s">
        <v>1323</v>
      </c>
      <c r="P807" s="371">
        <v>43951</v>
      </c>
      <c r="Q807" s="372">
        <v>130039329.17</v>
      </c>
      <c r="R807" s="372">
        <v>157432639.78297615</v>
      </c>
      <c r="S807" s="367">
        <v>31</v>
      </c>
      <c r="T807" s="369">
        <v>0.11996768940294689</v>
      </c>
      <c r="U807" s="369">
        <v>1.3493861958478452</v>
      </c>
      <c r="V807" s="369">
        <v>0.14428350077728114</v>
      </c>
      <c r="W807" s="369">
        <v>1.3241918988144872</v>
      </c>
      <c r="X807" s="369">
        <v>0.24147426542088724</v>
      </c>
      <c r="Y807" s="369">
        <v>1.6979964332197095</v>
      </c>
      <c r="Z807" s="369" t="s">
        <v>1424</v>
      </c>
      <c r="AA807" s="369" t="s">
        <v>1424</v>
      </c>
      <c r="AB807" s="369">
        <v>3.9296594772457789E-2</v>
      </c>
      <c r="AC807" s="373">
        <v>0.81786080827645746</v>
      </c>
      <c r="AD807" s="575">
        <v>35162628000178</v>
      </c>
      <c r="AE807" s="370" t="s">
        <v>2526</v>
      </c>
      <c r="AF807" s="370" t="s">
        <v>2526</v>
      </c>
      <c r="AG807" s="374" t="s">
        <v>1462</v>
      </c>
      <c r="AH807" s="374" t="s">
        <v>2321</v>
      </c>
      <c r="AI807" s="374">
        <v>1000</v>
      </c>
      <c r="AJ807" s="374">
        <v>100</v>
      </c>
      <c r="AK807" s="374">
        <v>1000</v>
      </c>
      <c r="AL807" s="369">
        <v>0</v>
      </c>
      <c r="AM807" s="369" t="s">
        <v>34</v>
      </c>
      <c r="AN807" s="369" t="s">
        <v>64</v>
      </c>
      <c r="AO807" s="367" t="s">
        <v>1326</v>
      </c>
      <c r="AP807" s="370" t="s">
        <v>13</v>
      </c>
      <c r="AQ807" s="376" t="s">
        <v>670</v>
      </c>
      <c r="AR807" s="369" t="s">
        <v>34</v>
      </c>
      <c r="AS807" s="369" t="s">
        <v>34</v>
      </c>
      <c r="AT807" s="369"/>
      <c r="AX807" s="711"/>
      <c r="AY807" s="712"/>
      <c r="AZ807" s="712"/>
      <c r="BA807" s="712"/>
      <c r="BB807" s="713"/>
      <c r="BC807" s="712"/>
      <c r="BD807" s="712"/>
      <c r="BE807" s="712"/>
      <c r="BF807" s="712"/>
      <c r="BG807" s="713"/>
      <c r="BH807" s="713"/>
      <c r="BI807" s="714"/>
      <c r="BJ807" s="714"/>
      <c r="BK807" s="714"/>
      <c r="BL807" s="713"/>
      <c r="BM807" s="713"/>
      <c r="BN807" s="713"/>
      <c r="BO807" s="713"/>
      <c r="BP807" s="713"/>
      <c r="BQ807" s="713"/>
      <c r="BR807" s="713"/>
      <c r="BS807" s="713"/>
      <c r="BT807" s="716"/>
      <c r="BU807" s="717"/>
      <c r="BV807" s="715"/>
      <c r="BW807" s="718"/>
    </row>
    <row r="808" spans="2:75" ht="15.75" customHeight="1">
      <c r="B808" s="363" t="s">
        <v>1663</v>
      </c>
      <c r="C808" s="364">
        <v>23884835000157</v>
      </c>
      <c r="D808" s="365" t="s">
        <v>13</v>
      </c>
      <c r="E808" s="365" t="s">
        <v>615</v>
      </c>
      <c r="F808" s="365" t="s">
        <v>619</v>
      </c>
      <c r="G808" s="366" t="s">
        <v>34</v>
      </c>
      <c r="H808" s="366" t="s">
        <v>1340</v>
      </c>
      <c r="I808" s="366" t="s">
        <v>34</v>
      </c>
      <c r="J808" s="366" t="s">
        <v>611</v>
      </c>
      <c r="K808" s="367" t="s">
        <v>48</v>
      </c>
      <c r="L808" s="368"/>
      <c r="M808" s="368"/>
      <c r="N808" s="367">
        <v>419753</v>
      </c>
      <c r="O808" s="367" t="s">
        <v>1323</v>
      </c>
      <c r="P808" s="371">
        <v>42550</v>
      </c>
      <c r="Q808" s="372">
        <v>8652637.1799999997</v>
      </c>
      <c r="R808" s="372">
        <v>17354141.742420629</v>
      </c>
      <c r="S808" s="367">
        <v>31</v>
      </c>
      <c r="T808" s="369">
        <v>-1.2445476201362493E-2</v>
      </c>
      <c r="U808" s="369">
        <v>-0.1399856400540036</v>
      </c>
      <c r="V808" s="369">
        <v>1.7479160861898713E-2</v>
      </c>
      <c r="W808" s="369">
        <v>0.16041864167913267</v>
      </c>
      <c r="X808" s="369">
        <v>3.0755062441841785E-2</v>
      </c>
      <c r="Y808" s="369">
        <v>0.2162631543310605</v>
      </c>
      <c r="Z808" s="369">
        <v>4.1782560094609122E-2</v>
      </c>
      <c r="AA808" s="369">
        <v>0.22832346072239321</v>
      </c>
      <c r="AB808" s="369">
        <v>0.10208386566580237</v>
      </c>
      <c r="AC808" s="373">
        <v>-0.79255180376176582</v>
      </c>
      <c r="AD808" s="575">
        <v>24029438000160</v>
      </c>
      <c r="AE808" s="370" t="s">
        <v>2526</v>
      </c>
      <c r="AF808" s="370" t="s">
        <v>2526</v>
      </c>
      <c r="AG808" s="374" t="s">
        <v>1462</v>
      </c>
      <c r="AH808" s="374" t="s">
        <v>2527</v>
      </c>
      <c r="AI808" s="374">
        <v>1000</v>
      </c>
      <c r="AJ808" s="374">
        <v>100</v>
      </c>
      <c r="AK808" s="374">
        <v>1000</v>
      </c>
      <c r="AL808" s="369">
        <v>0</v>
      </c>
      <c r="AM808" s="369" t="s">
        <v>34</v>
      </c>
      <c r="AN808" s="369" t="s">
        <v>64</v>
      </c>
      <c r="AO808" s="367" t="s">
        <v>1326</v>
      </c>
      <c r="AP808" s="370" t="s">
        <v>13</v>
      </c>
      <c r="AQ808" s="376" t="s">
        <v>666</v>
      </c>
      <c r="AR808" s="369" t="s">
        <v>34</v>
      </c>
      <c r="AS808" s="369" t="s">
        <v>34</v>
      </c>
      <c r="AT808" s="369"/>
      <c r="AW808" s="711"/>
      <c r="AX808" s="711"/>
      <c r="AY808" s="712"/>
      <c r="AZ808" s="712"/>
      <c r="BA808" s="712"/>
      <c r="BB808" s="713"/>
      <c r="BC808" s="712"/>
      <c r="BD808" s="712"/>
      <c r="BE808" s="712"/>
      <c r="BF808" s="712"/>
      <c r="BG808" s="713"/>
      <c r="BH808" s="713"/>
      <c r="BI808" s="714"/>
      <c r="BJ808" s="714"/>
      <c r="BK808" s="714"/>
      <c r="BL808" s="218"/>
      <c r="BM808" s="713"/>
      <c r="BN808" s="713"/>
      <c r="BO808" s="713"/>
      <c r="BP808" s="713"/>
      <c r="BQ808" s="713"/>
      <c r="BR808" s="713"/>
      <c r="BS808" s="713"/>
      <c r="BT808" s="716"/>
      <c r="BU808" s="717"/>
      <c r="BV808" s="715"/>
      <c r="BW808" s="718"/>
    </row>
    <row r="809" spans="2:75" ht="15.75" customHeight="1">
      <c r="B809" s="363" t="s">
        <v>1664</v>
      </c>
      <c r="C809" s="364">
        <v>28651580000104</v>
      </c>
      <c r="D809" s="365" t="s">
        <v>13</v>
      </c>
      <c r="E809" s="365" t="s">
        <v>615</v>
      </c>
      <c r="F809" s="365" t="s">
        <v>619</v>
      </c>
      <c r="G809" s="366" t="s">
        <v>34</v>
      </c>
      <c r="H809" s="366" t="s">
        <v>1340</v>
      </c>
      <c r="I809" s="366" t="s">
        <v>34</v>
      </c>
      <c r="J809" s="366" t="s">
        <v>611</v>
      </c>
      <c r="K809" s="367" t="s">
        <v>48</v>
      </c>
      <c r="L809" s="368"/>
      <c r="M809" s="368"/>
      <c r="N809" s="367">
        <v>460486</v>
      </c>
      <c r="O809" s="367" t="s">
        <v>1323</v>
      </c>
      <c r="P809" s="371">
        <v>43167</v>
      </c>
      <c r="Q809" s="372">
        <v>2141399.61</v>
      </c>
      <c r="R809" s="372">
        <v>2597302.8455555541</v>
      </c>
      <c r="S809" s="367">
        <v>61</v>
      </c>
      <c r="T809" s="369">
        <v>-1.0877482804413696E-2</v>
      </c>
      <c r="U809" s="369">
        <v>-0.12234898592193441</v>
      </c>
      <c r="V809" s="369">
        <v>1.9303463124922926E-2</v>
      </c>
      <c r="W809" s="369">
        <v>0.17716155590474855</v>
      </c>
      <c r="X809" s="369">
        <v>6.2578058253145885E-2</v>
      </c>
      <c r="Y809" s="369">
        <v>0.44003579232947027</v>
      </c>
      <c r="Z809" s="369">
        <v>5.990149939660161E-2</v>
      </c>
      <c r="AA809" s="369">
        <v>0.32733555851349216</v>
      </c>
      <c r="AB809" s="369">
        <v>9.8331117746616348E-2</v>
      </c>
      <c r="AC809" s="373">
        <v>-0.80842453423453708</v>
      </c>
      <c r="AD809" s="575">
        <v>29286406000164</v>
      </c>
      <c r="AE809" s="370" t="s">
        <v>2526</v>
      </c>
      <c r="AF809" s="370" t="s">
        <v>2526</v>
      </c>
      <c r="AG809" s="374" t="s">
        <v>1462</v>
      </c>
      <c r="AH809" s="374" t="s">
        <v>2321</v>
      </c>
      <c r="AI809" s="374">
        <v>1000</v>
      </c>
      <c r="AJ809" s="374">
        <v>100</v>
      </c>
      <c r="AK809" s="374">
        <v>1000</v>
      </c>
      <c r="AL809" s="369">
        <v>0</v>
      </c>
      <c r="AM809" s="369" t="s">
        <v>34</v>
      </c>
      <c r="AN809" s="369" t="s">
        <v>64</v>
      </c>
      <c r="AO809" s="367" t="s">
        <v>1326</v>
      </c>
      <c r="AP809" s="370" t="s">
        <v>13</v>
      </c>
      <c r="AQ809" s="376" t="s">
        <v>666</v>
      </c>
      <c r="AR809" s="369" t="s">
        <v>34</v>
      </c>
      <c r="AS809" s="369" t="s">
        <v>34</v>
      </c>
      <c r="AT809" s="369"/>
      <c r="AX809" s="711"/>
      <c r="AY809" s="712"/>
      <c r="AZ809" s="712"/>
      <c r="BA809" s="712"/>
      <c r="BB809" s="713"/>
      <c r="BC809" s="712"/>
      <c r="BD809" s="712"/>
      <c r="BE809" s="712"/>
      <c r="BF809" s="712"/>
      <c r="BG809" s="713"/>
      <c r="BH809" s="713"/>
      <c r="BI809" s="714"/>
      <c r="BJ809" s="714"/>
      <c r="BK809" s="714"/>
      <c r="BL809" s="713"/>
      <c r="BM809" s="713"/>
      <c r="BN809" s="713"/>
      <c r="BO809" s="713"/>
      <c r="BP809" s="713"/>
      <c r="BQ809" s="713"/>
      <c r="BR809" s="713"/>
      <c r="BS809" s="713"/>
      <c r="BT809" s="716"/>
      <c r="BU809" s="717"/>
      <c r="BV809" s="715"/>
      <c r="BW809" s="718"/>
    </row>
    <row r="810" spans="2:75" ht="15.75" customHeight="1">
      <c r="B810" s="363" t="s">
        <v>1665</v>
      </c>
      <c r="C810" s="364">
        <v>27249950000100</v>
      </c>
      <c r="D810" s="365" t="s">
        <v>13</v>
      </c>
      <c r="E810" s="365" t="s">
        <v>615</v>
      </c>
      <c r="F810" s="365" t="s">
        <v>619</v>
      </c>
      <c r="G810" s="366" t="s">
        <v>34</v>
      </c>
      <c r="H810" s="366" t="s">
        <v>1340</v>
      </c>
      <c r="I810" s="366" t="s">
        <v>34</v>
      </c>
      <c r="J810" s="366" t="s">
        <v>611</v>
      </c>
      <c r="K810" s="367" t="s">
        <v>48</v>
      </c>
      <c r="L810" s="368"/>
      <c r="M810" s="368"/>
      <c r="N810" s="367">
        <v>444391</v>
      </c>
      <c r="O810" s="367" t="s">
        <v>1323</v>
      </c>
      <c r="P810" s="371">
        <v>42916</v>
      </c>
      <c r="Q810" s="372">
        <v>36158491.939999998</v>
      </c>
      <c r="R810" s="372">
        <v>65554591.964404762</v>
      </c>
      <c r="S810" s="367">
        <v>31</v>
      </c>
      <c r="T810" s="369">
        <v>-7.5489384977398544E-3</v>
      </c>
      <c r="U810" s="369">
        <v>-8.4909807406062368E-2</v>
      </c>
      <c r="V810" s="369">
        <v>2.3121372892855208E-2</v>
      </c>
      <c r="W810" s="369">
        <v>0.2122012184986346</v>
      </c>
      <c r="X810" s="369">
        <v>6.8760189438450636E-2</v>
      </c>
      <c r="Y810" s="369">
        <v>0.48350724335157907</v>
      </c>
      <c r="Z810" s="369">
        <v>7.2714416376467916E-2</v>
      </c>
      <c r="AA810" s="369">
        <v>0.39735255939059361</v>
      </c>
      <c r="AB810" s="369">
        <v>0.10061168224459439</v>
      </c>
      <c r="AC810" s="373">
        <v>-0.75068035408937395</v>
      </c>
      <c r="AD810" s="575">
        <v>23951048000180</v>
      </c>
      <c r="AE810" s="370" t="s">
        <v>2526</v>
      </c>
      <c r="AF810" s="370" t="s">
        <v>2526</v>
      </c>
      <c r="AG810" s="374" t="s">
        <v>1462</v>
      </c>
      <c r="AH810" s="374" t="s">
        <v>2527</v>
      </c>
      <c r="AI810" s="374">
        <v>1000</v>
      </c>
      <c r="AJ810" s="374">
        <v>100</v>
      </c>
      <c r="AK810" s="374">
        <v>1000</v>
      </c>
      <c r="AL810" s="369">
        <v>0</v>
      </c>
      <c r="AM810" s="369" t="s">
        <v>34</v>
      </c>
      <c r="AN810" s="369" t="s">
        <v>64</v>
      </c>
      <c r="AO810" s="367" t="s">
        <v>1326</v>
      </c>
      <c r="AP810" s="370" t="s">
        <v>13</v>
      </c>
      <c r="AQ810" s="376" t="s">
        <v>666</v>
      </c>
      <c r="AR810" s="369" t="s">
        <v>34</v>
      </c>
      <c r="AS810" s="369" t="s">
        <v>34</v>
      </c>
      <c r="AT810" s="369"/>
      <c r="AX810" s="711"/>
      <c r="AY810" s="712"/>
      <c r="AZ810" s="712"/>
      <c r="BA810" s="712"/>
      <c r="BB810" s="713"/>
      <c r="BC810" s="712"/>
      <c r="BD810" s="712"/>
      <c r="BE810" s="712"/>
      <c r="BF810" s="712"/>
      <c r="BG810" s="713"/>
      <c r="BH810" s="713"/>
      <c r="BI810" s="714"/>
      <c r="BJ810" s="714"/>
      <c r="BK810" s="714"/>
      <c r="BL810" s="713"/>
      <c r="BM810" s="713"/>
      <c r="BN810" s="713"/>
      <c r="BO810" s="713"/>
      <c r="BP810" s="713"/>
      <c r="BQ810" s="713"/>
      <c r="BR810" s="713"/>
      <c r="BS810" s="713"/>
      <c r="BT810" s="716"/>
      <c r="BU810" s="717"/>
      <c r="BV810" s="715"/>
      <c r="BW810" s="718"/>
    </row>
    <row r="811" spans="2:75" ht="15.75" customHeight="1">
      <c r="B811" s="363" t="s">
        <v>1666</v>
      </c>
      <c r="C811" s="364">
        <v>34897039000175</v>
      </c>
      <c r="D811" s="365" t="s">
        <v>14</v>
      </c>
      <c r="E811" s="365"/>
      <c r="F811" s="365"/>
      <c r="G811" s="366"/>
      <c r="H811" s="366" t="s">
        <v>34</v>
      </c>
      <c r="I811" s="366"/>
      <c r="J811" s="366"/>
      <c r="K811" s="367"/>
      <c r="L811" s="368"/>
      <c r="M811" s="368"/>
      <c r="N811" s="367">
        <v>513822</v>
      </c>
      <c r="O811" s="367" t="s">
        <v>1326</v>
      </c>
      <c r="P811" s="371">
        <v>43780</v>
      </c>
      <c r="Q811" s="372">
        <v>19357042.809999999</v>
      </c>
      <c r="R811" s="372">
        <v>22173665.093253966</v>
      </c>
      <c r="S811" s="367">
        <v>32</v>
      </c>
      <c r="T811" s="369">
        <v>1.5663526709143616E-2</v>
      </c>
      <c r="U811" s="369">
        <v>0.17618199387520447</v>
      </c>
      <c r="V811" s="369">
        <v>-9.3081977372669544E-2</v>
      </c>
      <c r="W811" s="369">
        <v>-0.85427924675037181</v>
      </c>
      <c r="X811" s="369">
        <v>-6.794304831957354E-2</v>
      </c>
      <c r="Y811" s="369">
        <v>-0.4777612782365302</v>
      </c>
      <c r="Z811" s="369" t="s">
        <v>1424</v>
      </c>
      <c r="AA811" s="369" t="s">
        <v>1424</v>
      </c>
      <c r="AB811" s="369">
        <v>0.2894452907446492</v>
      </c>
      <c r="AC811" s="373">
        <v>-0.55040754660911906</v>
      </c>
      <c r="AD811" s="575">
        <v>34839385000105</v>
      </c>
      <c r="AE811" s="370" t="s">
        <v>2526</v>
      </c>
      <c r="AF811" s="370" t="s">
        <v>2526</v>
      </c>
      <c r="AG811" s="374" t="s">
        <v>1462</v>
      </c>
      <c r="AH811" s="374" t="s">
        <v>2318</v>
      </c>
      <c r="AI811" s="374" t="s">
        <v>1436</v>
      </c>
      <c r="AJ811" s="374" t="s">
        <v>1436</v>
      </c>
      <c r="AK811" s="374" t="s">
        <v>1436</v>
      </c>
      <c r="AL811" s="369">
        <v>0</v>
      </c>
      <c r="AM811" s="369" t="s">
        <v>34</v>
      </c>
      <c r="AN811" s="369" t="s">
        <v>64</v>
      </c>
      <c r="AO811" s="367" t="s">
        <v>1326</v>
      </c>
      <c r="AP811" s="370" t="s">
        <v>718</v>
      </c>
      <c r="AQ811" s="376" t="s">
        <v>661</v>
      </c>
      <c r="AR811" s="369" t="s">
        <v>34</v>
      </c>
      <c r="AS811" s="369" t="s">
        <v>34</v>
      </c>
      <c r="AT811" s="369"/>
      <c r="AX811" s="711"/>
      <c r="AY811" s="712"/>
      <c r="AZ811" s="712"/>
      <c r="BA811" s="712"/>
      <c r="BB811" s="713"/>
      <c r="BC811" s="712"/>
      <c r="BD811" s="712"/>
      <c r="BE811" s="712"/>
      <c r="BF811" s="712"/>
      <c r="BG811" s="713"/>
      <c r="BH811" s="713"/>
      <c r="BI811" s="714"/>
      <c r="BJ811" s="714"/>
      <c r="BK811" s="714"/>
      <c r="BL811" s="713"/>
      <c r="BM811" s="713"/>
      <c r="BN811" s="713"/>
      <c r="BO811" s="713"/>
      <c r="BP811" s="713"/>
      <c r="BQ811" s="713"/>
      <c r="BR811" s="713"/>
      <c r="BS811" s="713"/>
      <c r="BT811" s="716"/>
      <c r="BU811" s="717"/>
      <c r="BV811" s="715"/>
      <c r="BW811" s="718"/>
    </row>
    <row r="812" spans="2:75" ht="15.75" customHeight="1">
      <c r="B812" s="363" t="s">
        <v>1667</v>
      </c>
      <c r="C812" s="364">
        <v>18205277000116</v>
      </c>
      <c r="D812" s="365" t="s">
        <v>14</v>
      </c>
      <c r="E812" s="365"/>
      <c r="F812" s="365"/>
      <c r="G812" s="366"/>
      <c r="H812" s="366" t="s">
        <v>34</v>
      </c>
      <c r="I812" s="366"/>
      <c r="J812" s="366"/>
      <c r="K812" s="367"/>
      <c r="L812" s="368"/>
      <c r="M812" s="368"/>
      <c r="N812" s="367">
        <v>342823</v>
      </c>
      <c r="O812" s="367" t="s">
        <v>1326</v>
      </c>
      <c r="P812" s="371">
        <v>41478</v>
      </c>
      <c r="Q812" s="372">
        <v>13389138.810000001</v>
      </c>
      <c r="R812" s="372">
        <v>20305888.755515873</v>
      </c>
      <c r="S812" s="367">
        <v>32</v>
      </c>
      <c r="T812" s="369">
        <v>0.13853338886737188</v>
      </c>
      <c r="U812" s="369">
        <v>1.558211577900585</v>
      </c>
      <c r="V812" s="369">
        <v>1.5798872122356089E-2</v>
      </c>
      <c r="W812" s="369">
        <v>0.14499744157943353</v>
      </c>
      <c r="X812" s="369">
        <v>6.2266404061284142E-4</v>
      </c>
      <c r="Y812" s="369">
        <v>4.3784430535980566E-3</v>
      </c>
      <c r="Z812" s="369">
        <v>-7.1849584949323697E-2</v>
      </c>
      <c r="AA812" s="369">
        <v>-0.39262663297679945</v>
      </c>
      <c r="AB812" s="369">
        <v>0.14119030066315819</v>
      </c>
      <c r="AC812" s="373">
        <v>-0.55122193900630045</v>
      </c>
      <c r="AD812" s="575">
        <v>34284218000137</v>
      </c>
      <c r="AE812" s="370" t="s">
        <v>2526</v>
      </c>
      <c r="AF812" s="370" t="s">
        <v>2526</v>
      </c>
      <c r="AG812" s="374" t="s">
        <v>1462</v>
      </c>
      <c r="AH812" s="374" t="s">
        <v>2527</v>
      </c>
      <c r="AI812" s="374">
        <v>20000</v>
      </c>
      <c r="AJ812" s="374">
        <v>5000</v>
      </c>
      <c r="AK812" s="374">
        <v>0</v>
      </c>
      <c r="AL812" s="369">
        <v>0</v>
      </c>
      <c r="AM812" s="369" t="s">
        <v>34</v>
      </c>
      <c r="AN812" s="369" t="s">
        <v>2330</v>
      </c>
      <c r="AO812" s="367" t="s">
        <v>1326</v>
      </c>
      <c r="AP812" s="370" t="s">
        <v>718</v>
      </c>
      <c r="AQ812" s="376" t="s">
        <v>661</v>
      </c>
      <c r="AR812" s="369" t="s">
        <v>34</v>
      </c>
      <c r="AS812" s="369" t="s">
        <v>34</v>
      </c>
      <c r="AT812" s="369"/>
      <c r="AX812" s="711"/>
      <c r="AY812" s="712"/>
      <c r="AZ812" s="712"/>
      <c r="BA812" s="712"/>
      <c r="BB812" s="713"/>
      <c r="BC812" s="712"/>
      <c r="BD812" s="712"/>
      <c r="BE812" s="712"/>
      <c r="BF812" s="712"/>
      <c r="BG812" s="713"/>
      <c r="BH812" s="713"/>
      <c r="BI812" s="714"/>
      <c r="BJ812" s="714"/>
      <c r="BK812" s="714"/>
      <c r="BL812" s="713"/>
      <c r="BM812" s="713"/>
      <c r="BN812" s="713"/>
      <c r="BO812" s="713"/>
      <c r="BP812" s="713"/>
      <c r="BQ812" s="713"/>
      <c r="BR812" s="713"/>
      <c r="BS812" s="713"/>
      <c r="BT812" s="716"/>
      <c r="BU812" s="717"/>
      <c r="BV812" s="715"/>
      <c r="BW812" s="718"/>
    </row>
    <row r="813" spans="2:75" ht="15.75" customHeight="1">
      <c r="B813" s="363" t="s">
        <v>1668</v>
      </c>
      <c r="C813" s="364">
        <v>30129289000104</v>
      </c>
      <c r="D813" s="365" t="s">
        <v>14</v>
      </c>
      <c r="E813" s="365"/>
      <c r="F813" s="365"/>
      <c r="G813" s="366"/>
      <c r="H813" s="366" t="s">
        <v>34</v>
      </c>
      <c r="I813" s="366"/>
      <c r="J813" s="366"/>
      <c r="K813" s="367"/>
      <c r="L813" s="368"/>
      <c r="M813" s="368"/>
      <c r="N813" s="367">
        <v>471860</v>
      </c>
      <c r="O813" s="367" t="s">
        <v>1323</v>
      </c>
      <c r="P813" s="371">
        <v>43308</v>
      </c>
      <c r="Q813" s="372">
        <v>423844806.48000002</v>
      </c>
      <c r="R813" s="372">
        <v>525379351.62428546</v>
      </c>
      <c r="S813" s="367">
        <v>62</v>
      </c>
      <c r="T813" s="369">
        <v>-0.10980149090752289</v>
      </c>
      <c r="U813" s="369">
        <v>-1.2350376743230378</v>
      </c>
      <c r="V813" s="369">
        <v>-0.19849512476087872</v>
      </c>
      <c r="W813" s="369">
        <v>-1.8217303762837043</v>
      </c>
      <c r="X813" s="369">
        <v>-2.1623024610418096E-2</v>
      </c>
      <c r="Y813" s="369">
        <v>-0.15204857792989501</v>
      </c>
      <c r="Z813" s="369">
        <v>3.2794736420034498E-2</v>
      </c>
      <c r="AA813" s="369">
        <v>0.17920892582805326</v>
      </c>
      <c r="AB813" s="369">
        <v>0.25868470278315936</v>
      </c>
      <c r="AC813" s="373">
        <v>-1.1257155950371329</v>
      </c>
      <c r="AD813" s="575">
        <v>30566208000133</v>
      </c>
      <c r="AE813" s="370" t="s">
        <v>2526</v>
      </c>
      <c r="AF813" s="370" t="s">
        <v>2526</v>
      </c>
      <c r="AG813" s="374" t="s">
        <v>1462</v>
      </c>
      <c r="AH813" s="374" t="s">
        <v>2318</v>
      </c>
      <c r="AI813" s="374">
        <v>100000</v>
      </c>
      <c r="AJ813" s="374">
        <v>20000</v>
      </c>
      <c r="AK813" s="374">
        <v>20000</v>
      </c>
      <c r="AL813" s="369">
        <v>0</v>
      </c>
      <c r="AM813" s="369" t="s">
        <v>34</v>
      </c>
      <c r="AN813" s="369" t="s">
        <v>2349</v>
      </c>
      <c r="AO813" s="367" t="s">
        <v>1326</v>
      </c>
      <c r="AP813" s="370" t="s">
        <v>718</v>
      </c>
      <c r="AQ813" s="376" t="s">
        <v>661</v>
      </c>
      <c r="AR813" s="369" t="s">
        <v>34</v>
      </c>
      <c r="AS813" s="369" t="s">
        <v>34</v>
      </c>
      <c r="AT813" s="369"/>
      <c r="AX813" s="711"/>
      <c r="AY813" s="712"/>
      <c r="AZ813" s="712"/>
      <c r="BA813" s="712"/>
      <c r="BB813" s="713"/>
      <c r="BC813" s="712"/>
      <c r="BD813" s="712"/>
      <c r="BE813" s="712"/>
      <c r="BF813" s="712"/>
      <c r="BG813" s="713"/>
      <c r="BH813" s="713"/>
      <c r="BI813" s="714"/>
      <c r="BJ813" s="714"/>
      <c r="BK813" s="714"/>
      <c r="BL813" s="713"/>
      <c r="BM813" s="713"/>
      <c r="BN813" s="713"/>
      <c r="BO813" s="713"/>
      <c r="BP813" s="713"/>
      <c r="BQ813" s="713"/>
      <c r="BR813" s="713"/>
      <c r="BS813" s="713"/>
      <c r="BT813" s="716"/>
      <c r="BU813" s="717"/>
      <c r="BV813" s="715"/>
      <c r="BW813" s="718"/>
    </row>
    <row r="814" spans="2:75" ht="15.75" customHeight="1">
      <c r="B814" s="363" t="s">
        <v>1669</v>
      </c>
      <c r="C814" s="364">
        <v>30129277000180</v>
      </c>
      <c r="D814" s="365" t="s">
        <v>13</v>
      </c>
      <c r="E814" s="365" t="s">
        <v>615</v>
      </c>
      <c r="F814" s="365" t="s">
        <v>619</v>
      </c>
      <c r="G814" s="366" t="s">
        <v>34</v>
      </c>
      <c r="H814" s="366" t="s">
        <v>1339</v>
      </c>
      <c r="I814" s="366" t="s">
        <v>34</v>
      </c>
      <c r="J814" s="366" t="s">
        <v>611</v>
      </c>
      <c r="K814" s="367" t="s">
        <v>48</v>
      </c>
      <c r="L814" s="368"/>
      <c r="M814" s="368"/>
      <c r="N814" s="367">
        <v>480142</v>
      </c>
      <c r="O814" s="367" t="s">
        <v>1323</v>
      </c>
      <c r="P814" s="371">
        <v>43416</v>
      </c>
      <c r="Q814" s="372">
        <v>59898742.130000003</v>
      </c>
      <c r="R814" s="372">
        <v>76714243.209444389</v>
      </c>
      <c r="S814" s="367">
        <v>31</v>
      </c>
      <c r="T814" s="369">
        <v>0.16897132674487314</v>
      </c>
      <c r="U814" s="369">
        <v>1.900574870937098</v>
      </c>
      <c r="V814" s="369">
        <v>0.17879965505279749</v>
      </c>
      <c r="W814" s="369">
        <v>1.6409710982630954</v>
      </c>
      <c r="X814" s="369">
        <v>0.24919633086021165</v>
      </c>
      <c r="Y814" s="369">
        <v>1.7522963792210271</v>
      </c>
      <c r="Z814" s="369">
        <v>0.21675246934625569</v>
      </c>
      <c r="AA814" s="369">
        <v>1.18445767346953</v>
      </c>
      <c r="AB814" s="369">
        <v>3.4709951334043358E-2</v>
      </c>
      <c r="AC814" s="373">
        <v>1.7777356501966839</v>
      </c>
      <c r="AD814" s="575">
        <v>30493304000107</v>
      </c>
      <c r="AE814" s="370" t="s">
        <v>2526</v>
      </c>
      <c r="AF814" s="370" t="s">
        <v>2526</v>
      </c>
      <c r="AG814" s="374" t="s">
        <v>1462</v>
      </c>
      <c r="AH814" s="374" t="s">
        <v>2321</v>
      </c>
      <c r="AI814" s="374">
        <v>5000</v>
      </c>
      <c r="AJ814" s="374">
        <v>1000</v>
      </c>
      <c r="AK814" s="374">
        <v>5000</v>
      </c>
      <c r="AL814" s="369">
        <v>0</v>
      </c>
      <c r="AM814" s="369" t="s">
        <v>34</v>
      </c>
      <c r="AN814" s="369" t="s">
        <v>64</v>
      </c>
      <c r="AO814" s="367" t="s">
        <v>1326</v>
      </c>
      <c r="AP814" s="370" t="s">
        <v>13</v>
      </c>
      <c r="AQ814" s="376" t="s">
        <v>666</v>
      </c>
      <c r="AR814" s="369" t="s">
        <v>34</v>
      </c>
      <c r="AS814" s="369" t="s">
        <v>34</v>
      </c>
      <c r="AT814" s="369"/>
      <c r="AX814" s="711"/>
      <c r="AY814" s="712"/>
      <c r="AZ814" s="712"/>
      <c r="BA814" s="712"/>
      <c r="BB814" s="713"/>
      <c r="BC814" s="712"/>
      <c r="BD814" s="712"/>
      <c r="BE814" s="712"/>
      <c r="BF814" s="712"/>
      <c r="BG814" s="713"/>
      <c r="BH814" s="713"/>
      <c r="BI814" s="714"/>
      <c r="BJ814" s="714"/>
      <c r="BK814" s="714"/>
      <c r="BL814" s="713"/>
      <c r="BM814" s="713"/>
      <c r="BN814" s="713"/>
      <c r="BO814" s="713"/>
      <c r="BP814" s="713"/>
      <c r="BQ814" s="713"/>
      <c r="BR814" s="713"/>
      <c r="BS814" s="713"/>
      <c r="BT814" s="716"/>
      <c r="BU814" s="717"/>
      <c r="BV814" s="715"/>
      <c r="BW814" s="718"/>
    </row>
    <row r="815" spans="2:75" ht="15.75" customHeight="1">
      <c r="B815" s="363" t="s">
        <v>1670</v>
      </c>
      <c r="C815" s="364">
        <v>27783036000145</v>
      </c>
      <c r="D815" s="365" t="s">
        <v>14</v>
      </c>
      <c r="E815" s="365"/>
      <c r="F815" s="365"/>
      <c r="G815" s="366"/>
      <c r="H815" s="366" t="s">
        <v>34</v>
      </c>
      <c r="I815" s="366"/>
      <c r="J815" s="366"/>
      <c r="K815" s="367"/>
      <c r="L815" s="368"/>
      <c r="M815" s="368"/>
      <c r="N815" s="367">
        <v>459021</v>
      </c>
      <c r="O815" s="367" t="s">
        <v>1323</v>
      </c>
      <c r="P815" s="371">
        <v>43004</v>
      </c>
      <c r="Q815" s="372">
        <v>119464698.63</v>
      </c>
      <c r="R815" s="372">
        <v>191155610.68519849</v>
      </c>
      <c r="S815" s="367">
        <v>32</v>
      </c>
      <c r="T815" s="369">
        <v>-4.4889947930753515E-2</v>
      </c>
      <c r="U815" s="369">
        <v>-0.50491825233569432</v>
      </c>
      <c r="V815" s="369">
        <v>-0.17653642934381686</v>
      </c>
      <c r="W815" s="369">
        <v>-1.6201998726352465</v>
      </c>
      <c r="X815" s="369">
        <v>-5.75466825674944E-2</v>
      </c>
      <c r="Y815" s="369">
        <v>-0.40465621283873743</v>
      </c>
      <c r="Z815" s="369">
        <v>-8.3221222898014369E-2</v>
      </c>
      <c r="AA815" s="369">
        <v>-0.45476767279456171</v>
      </c>
      <c r="AB815" s="369">
        <v>0.22577197906299087</v>
      </c>
      <c r="AC815" s="373">
        <v>-1.2055481885389996</v>
      </c>
      <c r="AD815" s="575">
        <v>28386376000103</v>
      </c>
      <c r="AE815" s="370" t="s">
        <v>2526</v>
      </c>
      <c r="AF815" s="370" t="s">
        <v>2526</v>
      </c>
      <c r="AG815" s="374" t="s">
        <v>1462</v>
      </c>
      <c r="AH815" s="374" t="s">
        <v>2318</v>
      </c>
      <c r="AI815" s="374">
        <v>100000</v>
      </c>
      <c r="AJ815" s="374">
        <v>10000</v>
      </c>
      <c r="AK815" s="374">
        <v>100000</v>
      </c>
      <c r="AL815" s="369">
        <v>0</v>
      </c>
      <c r="AM815" s="369" t="s">
        <v>34</v>
      </c>
      <c r="AN815" s="369" t="s">
        <v>668</v>
      </c>
      <c r="AO815" s="367" t="s">
        <v>1326</v>
      </c>
      <c r="AP815" s="370" t="s">
        <v>718</v>
      </c>
      <c r="AQ815" s="376" t="s">
        <v>661</v>
      </c>
      <c r="AR815" s="369" t="s">
        <v>34</v>
      </c>
      <c r="AS815" s="369" t="s">
        <v>34</v>
      </c>
      <c r="AT815" s="369"/>
      <c r="AX815" s="711"/>
      <c r="AY815" s="712"/>
      <c r="AZ815" s="712"/>
      <c r="BA815" s="712"/>
      <c r="BB815" s="713"/>
      <c r="BC815" s="712"/>
      <c r="BD815" s="712"/>
      <c r="BE815" s="712"/>
      <c r="BF815" s="712"/>
      <c r="BG815" s="713"/>
      <c r="BH815" s="713"/>
      <c r="BI815" s="714"/>
      <c r="BJ815" s="714"/>
      <c r="BK815" s="714"/>
      <c r="BL815" s="713"/>
      <c r="BM815" s="713"/>
      <c r="BN815" s="713"/>
      <c r="BO815" s="713"/>
      <c r="BP815" s="713"/>
      <c r="BQ815" s="713"/>
      <c r="BR815" s="713"/>
      <c r="BS815" s="713"/>
      <c r="BT815" s="716"/>
      <c r="BU815" s="717"/>
      <c r="BV815" s="715"/>
      <c r="BW815" s="718"/>
    </row>
    <row r="816" spans="2:75" ht="15.75" customHeight="1">
      <c r="B816" s="363" t="s">
        <v>1671</v>
      </c>
      <c r="C816" s="364">
        <v>35693759000181</v>
      </c>
      <c r="D816" s="365" t="s">
        <v>13</v>
      </c>
      <c r="E816" s="365" t="s">
        <v>616</v>
      </c>
      <c r="F816" s="365"/>
      <c r="G816" s="366"/>
      <c r="H816" s="366" t="s">
        <v>34</v>
      </c>
      <c r="I816" s="366"/>
      <c r="J816" s="366" t="s">
        <v>611</v>
      </c>
      <c r="K816" s="367" t="s">
        <v>49</v>
      </c>
      <c r="L816" s="368"/>
      <c r="M816" s="368"/>
      <c r="N816" s="367">
        <v>546593</v>
      </c>
      <c r="O816" s="367" t="s">
        <v>1323</v>
      </c>
      <c r="P816" s="371">
        <v>44041</v>
      </c>
      <c r="Q816" s="372">
        <v>17690541.140000001</v>
      </c>
      <c r="R816" s="372">
        <v>43318771.674603164</v>
      </c>
      <c r="S816" s="367">
        <v>39</v>
      </c>
      <c r="T816" s="369">
        <v>-0.31076204382071637</v>
      </c>
      <c r="U816" s="369">
        <v>-3.4954245948395934</v>
      </c>
      <c r="V816" s="369">
        <v>-0.26136298195682717</v>
      </c>
      <c r="W816" s="369">
        <v>-2.3987132381232295</v>
      </c>
      <c r="X816" s="369">
        <v>-0.15828851002190436</v>
      </c>
      <c r="Y816" s="369">
        <v>-1.1130516329281988</v>
      </c>
      <c r="Z816" s="369" t="s">
        <v>1424</v>
      </c>
      <c r="AA816" s="369" t="s">
        <v>1424</v>
      </c>
      <c r="AB816" s="369">
        <v>0.21961086901817373</v>
      </c>
      <c r="AC816" s="373">
        <v>-1.7401885582489507</v>
      </c>
      <c r="AD816" s="575">
        <v>34447464000162</v>
      </c>
      <c r="AE816" s="370" t="s">
        <v>2526</v>
      </c>
      <c r="AF816" s="370" t="s">
        <v>2526</v>
      </c>
      <c r="AG816" s="374" t="s">
        <v>1462</v>
      </c>
      <c r="AH816" s="374" t="s">
        <v>728</v>
      </c>
      <c r="AI816" s="374" t="s">
        <v>1436</v>
      </c>
      <c r="AJ816" s="374" t="s">
        <v>1436</v>
      </c>
      <c r="AK816" s="374" t="s">
        <v>1436</v>
      </c>
      <c r="AL816" s="369">
        <v>4.0000000000000001E-3</v>
      </c>
      <c r="AM816" s="369" t="s">
        <v>34</v>
      </c>
      <c r="AN816" s="369" t="s">
        <v>64</v>
      </c>
      <c r="AO816" s="367" t="s">
        <v>1326</v>
      </c>
      <c r="AP816" s="370" t="s">
        <v>13</v>
      </c>
      <c r="AQ816" s="376" t="s">
        <v>681</v>
      </c>
      <c r="AR816" s="369" t="s">
        <v>34</v>
      </c>
      <c r="AS816" s="369" t="s">
        <v>34</v>
      </c>
      <c r="AT816" s="369"/>
      <c r="AX816" s="711"/>
      <c r="AY816" s="712"/>
      <c r="AZ816" s="712"/>
      <c r="BA816" s="712"/>
      <c r="BB816" s="713"/>
      <c r="BC816" s="712"/>
      <c r="BD816" s="712"/>
      <c r="BE816" s="712"/>
      <c r="BF816" s="712"/>
      <c r="BG816" s="713"/>
      <c r="BH816" s="713"/>
      <c r="BI816" s="714"/>
      <c r="BJ816" s="714"/>
      <c r="BK816" s="714"/>
      <c r="BL816" s="713"/>
      <c r="BM816" s="713"/>
      <c r="BN816" s="713"/>
      <c r="BO816" s="713"/>
      <c r="BP816" s="713"/>
      <c r="BQ816" s="713"/>
      <c r="BR816" s="713"/>
      <c r="BS816" s="713"/>
      <c r="BT816" s="716"/>
      <c r="BU816" s="717"/>
      <c r="BV816" s="715"/>
      <c r="BW816" s="718"/>
    </row>
    <row r="817" spans="2:75" ht="15.75" customHeight="1">
      <c r="B817" s="363" t="s">
        <v>1672</v>
      </c>
      <c r="C817" s="364">
        <v>17253889000111</v>
      </c>
      <c r="D817" s="365" t="s">
        <v>13</v>
      </c>
      <c r="E817" s="365" t="s">
        <v>615</v>
      </c>
      <c r="F817" s="365" t="s">
        <v>619</v>
      </c>
      <c r="G817" s="366" t="s">
        <v>34</v>
      </c>
      <c r="H817" s="366" t="s">
        <v>1340</v>
      </c>
      <c r="I817" s="366" t="s">
        <v>34</v>
      </c>
      <c r="J817" s="366"/>
      <c r="K817" s="367" t="s">
        <v>48</v>
      </c>
      <c r="L817" s="368"/>
      <c r="M817" s="368"/>
      <c r="N817" s="367">
        <v>337064</v>
      </c>
      <c r="O817" s="367" t="s">
        <v>1323</v>
      </c>
      <c r="P817" s="371">
        <v>41411</v>
      </c>
      <c r="Q817" s="372">
        <v>19451886.559999999</v>
      </c>
      <c r="R817" s="372">
        <v>38393069.615833327</v>
      </c>
      <c r="S817" s="367">
        <v>30</v>
      </c>
      <c r="T817" s="369">
        <v>0.11167126829320706</v>
      </c>
      <c r="U817" s="369">
        <v>1.2560687686627503</v>
      </c>
      <c r="V817" s="369">
        <v>8.3551272717377945E-2</v>
      </c>
      <c r="W817" s="369">
        <v>0.76680921846202388</v>
      </c>
      <c r="X817" s="369">
        <v>0.1030339129835407</v>
      </c>
      <c r="Y817" s="369">
        <v>0.72451288522105572</v>
      </c>
      <c r="Z817" s="369">
        <v>0.11705537623063744</v>
      </c>
      <c r="AA817" s="369">
        <v>0.63965655854077785</v>
      </c>
      <c r="AB817" s="369">
        <v>7.6990631990734471E-2</v>
      </c>
      <c r="AC817" s="373">
        <v>-0.26283048637722028</v>
      </c>
      <c r="AD817" s="575">
        <v>13106979000129</v>
      </c>
      <c r="AE817" s="370" t="s">
        <v>2526</v>
      </c>
      <c r="AF817" s="370" t="s">
        <v>2526</v>
      </c>
      <c r="AG817" s="374" t="s">
        <v>1462</v>
      </c>
      <c r="AH817" s="374" t="s">
        <v>2321</v>
      </c>
      <c r="AI817" s="374">
        <v>1000</v>
      </c>
      <c r="AJ817" s="374">
        <v>100</v>
      </c>
      <c r="AK817" s="374">
        <v>1000</v>
      </c>
      <c r="AL817" s="369">
        <v>0</v>
      </c>
      <c r="AM817" s="369" t="s">
        <v>34</v>
      </c>
      <c r="AN817" s="369" t="s">
        <v>64</v>
      </c>
      <c r="AO817" s="367" t="s">
        <v>1326</v>
      </c>
      <c r="AP817" s="370" t="s">
        <v>13</v>
      </c>
      <c r="AQ817" s="376" t="s">
        <v>666</v>
      </c>
      <c r="AR817" s="369" t="s">
        <v>34</v>
      </c>
      <c r="AS817" s="369" t="s">
        <v>34</v>
      </c>
      <c r="AT817" s="369"/>
      <c r="AW817" s="711"/>
      <c r="AX817" s="711"/>
      <c r="AY817" s="712"/>
      <c r="AZ817" s="712"/>
      <c r="BA817" s="712"/>
      <c r="BB817" s="713"/>
      <c r="BC817" s="712"/>
      <c r="BD817" s="712"/>
      <c r="BE817" s="712"/>
      <c r="BF817" s="712"/>
      <c r="BG817" s="713"/>
      <c r="BH817" s="713"/>
      <c r="BI817" s="714"/>
      <c r="BJ817" s="714"/>
      <c r="BK817" s="714"/>
      <c r="BL817" s="218"/>
      <c r="BM817" s="713"/>
      <c r="BN817" s="713"/>
      <c r="BO817" s="713"/>
      <c r="BP817" s="713"/>
      <c r="BQ817" s="713"/>
      <c r="BR817" s="713"/>
      <c r="BS817" s="713"/>
      <c r="BT817" s="716"/>
      <c r="BU817" s="717"/>
      <c r="BV817" s="715"/>
      <c r="BW817" s="718"/>
    </row>
    <row r="818" spans="2:75" ht="15.75" customHeight="1">
      <c r="B818" s="363" t="s">
        <v>1673</v>
      </c>
      <c r="C818" s="364">
        <v>26570686000140</v>
      </c>
      <c r="D818" s="365" t="s">
        <v>13</v>
      </c>
      <c r="E818" s="365" t="s">
        <v>615</v>
      </c>
      <c r="F818" s="365" t="s">
        <v>619</v>
      </c>
      <c r="G818" s="366" t="s">
        <v>34</v>
      </c>
      <c r="H818" s="366" t="s">
        <v>1340</v>
      </c>
      <c r="I818" s="366" t="s">
        <v>34</v>
      </c>
      <c r="J818" s="366" t="s">
        <v>611</v>
      </c>
      <c r="K818" s="367" t="s">
        <v>48</v>
      </c>
      <c r="L818" s="368"/>
      <c r="M818" s="368"/>
      <c r="N818" s="367">
        <v>434922</v>
      </c>
      <c r="O818" s="367" t="s">
        <v>1323</v>
      </c>
      <c r="P818" s="371">
        <v>42776</v>
      </c>
      <c r="Q818" s="372">
        <v>11751546.17</v>
      </c>
      <c r="R818" s="372">
        <v>9257231.2840873059</v>
      </c>
      <c r="S818" s="367">
        <v>31</v>
      </c>
      <c r="T818" s="369">
        <v>0.11322289174321232</v>
      </c>
      <c r="U818" s="369">
        <v>1.2735212950472374</v>
      </c>
      <c r="V818" s="369">
        <v>0.12741854868592739</v>
      </c>
      <c r="W818" s="369">
        <v>1.169410286135586</v>
      </c>
      <c r="X818" s="369">
        <v>0.26687276359150269</v>
      </c>
      <c r="Y818" s="369">
        <v>1.8765933500699303</v>
      </c>
      <c r="Z818" s="369">
        <v>0.26291857984961231</v>
      </c>
      <c r="AA818" s="369">
        <v>1.4367353245840391</v>
      </c>
      <c r="AB818" s="369">
        <v>7.8863943603510303E-2</v>
      </c>
      <c r="AC818" s="373">
        <v>0.2486539027549925</v>
      </c>
      <c r="AD818" s="575">
        <v>26101893000155</v>
      </c>
      <c r="AE818" s="370" t="s">
        <v>2526</v>
      </c>
      <c r="AF818" s="370" t="s">
        <v>2526</v>
      </c>
      <c r="AG818" s="374" t="s">
        <v>1462</v>
      </c>
      <c r="AH818" s="374" t="s">
        <v>2527</v>
      </c>
      <c r="AI818" s="374">
        <v>1000</v>
      </c>
      <c r="AJ818" s="374">
        <v>100</v>
      </c>
      <c r="AK818" s="374">
        <v>1000</v>
      </c>
      <c r="AL818" s="369">
        <v>0</v>
      </c>
      <c r="AM818" s="369" t="s">
        <v>34</v>
      </c>
      <c r="AN818" s="369" t="s">
        <v>64</v>
      </c>
      <c r="AO818" s="367" t="s">
        <v>1326</v>
      </c>
      <c r="AP818" s="370" t="s">
        <v>13</v>
      </c>
      <c r="AQ818" s="376" t="s">
        <v>666</v>
      </c>
      <c r="AR818" s="369" t="s">
        <v>34</v>
      </c>
      <c r="AS818" s="369" t="s">
        <v>34</v>
      </c>
      <c r="AT818" s="369"/>
      <c r="AX818" s="711"/>
      <c r="AY818" s="712"/>
      <c r="AZ818" s="712"/>
      <c r="BA818" s="712"/>
      <c r="BB818" s="713"/>
      <c r="BC818" s="712"/>
      <c r="BD818" s="712"/>
      <c r="BE818" s="712"/>
      <c r="BF818" s="712"/>
      <c r="BG818" s="713"/>
      <c r="BH818" s="713"/>
      <c r="BI818" s="714"/>
      <c r="BJ818" s="714"/>
      <c r="BK818" s="714"/>
      <c r="BL818" s="713"/>
      <c r="BM818" s="713"/>
      <c r="BN818" s="713"/>
      <c r="BO818" s="713"/>
      <c r="BP818" s="713"/>
      <c r="BQ818" s="713"/>
      <c r="BR818" s="713"/>
      <c r="BS818" s="713"/>
      <c r="BT818" s="716"/>
      <c r="BU818" s="717"/>
      <c r="BV818" s="715"/>
      <c r="BW818" s="718"/>
    </row>
    <row r="819" spans="2:75" ht="15.75" customHeight="1">
      <c r="B819" s="363" t="s">
        <v>1674</v>
      </c>
      <c r="C819" s="364">
        <v>35591357000176</v>
      </c>
      <c r="D819" s="365" t="s">
        <v>14</v>
      </c>
      <c r="E819" s="365"/>
      <c r="F819" s="365"/>
      <c r="G819" s="366"/>
      <c r="H819" s="366" t="s">
        <v>34</v>
      </c>
      <c r="I819" s="366"/>
      <c r="J819" s="366"/>
      <c r="K819" s="367"/>
      <c r="L819" s="368"/>
      <c r="M819" s="368"/>
      <c r="N819" s="367">
        <v>539406</v>
      </c>
      <c r="O819" s="367" t="s">
        <v>1323</v>
      </c>
      <c r="P819" s="371">
        <v>43994</v>
      </c>
      <c r="Q819" s="372">
        <v>18865786.43</v>
      </c>
      <c r="R819" s="372">
        <v>28217795.893253986</v>
      </c>
      <c r="S819" s="367">
        <v>62</v>
      </c>
      <c r="T819" s="369">
        <v>-8.691041254693288E-2</v>
      </c>
      <c r="U819" s="369">
        <v>-0.97756080449601312</v>
      </c>
      <c r="V819" s="369">
        <v>-0.26876389912914089</v>
      </c>
      <c r="W819" s="369">
        <v>-2.466636697913013</v>
      </c>
      <c r="X819" s="369">
        <v>-0.2277668555283372</v>
      </c>
      <c r="Y819" s="369">
        <v>-1.6016087992593693</v>
      </c>
      <c r="Z819" s="369" t="s">
        <v>1424</v>
      </c>
      <c r="AA819" s="369" t="s">
        <v>1424</v>
      </c>
      <c r="AB819" s="369">
        <v>0.25963852571710561</v>
      </c>
      <c r="AC819" s="373">
        <v>-1.4736471748631566</v>
      </c>
      <c r="AD819" s="575">
        <v>35410788000199</v>
      </c>
      <c r="AE819" s="370" t="s">
        <v>2526</v>
      </c>
      <c r="AF819" s="370" t="s">
        <v>2526</v>
      </c>
      <c r="AG819" s="374" t="s">
        <v>1462</v>
      </c>
      <c r="AH819" s="374" t="s">
        <v>2318</v>
      </c>
      <c r="AI819" s="374">
        <v>5000</v>
      </c>
      <c r="AJ819" s="374">
        <v>1000</v>
      </c>
      <c r="AK819" s="374">
        <v>1000</v>
      </c>
      <c r="AL819" s="369">
        <v>0</v>
      </c>
      <c r="AM819" s="369" t="s">
        <v>34</v>
      </c>
      <c r="AN819" s="369" t="s">
        <v>668</v>
      </c>
      <c r="AO819" s="367" t="s">
        <v>1326</v>
      </c>
      <c r="AP819" s="370" t="s">
        <v>718</v>
      </c>
      <c r="AQ819" s="376" t="s">
        <v>667</v>
      </c>
      <c r="AR819" s="369" t="s">
        <v>34</v>
      </c>
      <c r="AS819" s="369" t="s">
        <v>34</v>
      </c>
      <c r="AT819" s="369"/>
      <c r="AX819" s="711"/>
      <c r="AY819" s="712"/>
      <c r="AZ819" s="712"/>
      <c r="BA819" s="712"/>
      <c r="BB819" s="713"/>
      <c r="BC819" s="712"/>
      <c r="BD819" s="712"/>
      <c r="BE819" s="712"/>
      <c r="BF819" s="712"/>
      <c r="BG819" s="713"/>
      <c r="BH819" s="713"/>
      <c r="BI819" s="714"/>
      <c r="BJ819" s="714"/>
      <c r="BK819" s="714"/>
      <c r="BL819" s="713"/>
      <c r="BM819" s="713"/>
      <c r="BN819" s="713"/>
      <c r="BO819" s="713"/>
      <c r="BP819" s="713"/>
      <c r="BQ819" s="713"/>
      <c r="BR819" s="713"/>
      <c r="BS819" s="713"/>
      <c r="BT819" s="716"/>
      <c r="BU819" s="717"/>
      <c r="BV819" s="715"/>
      <c r="BW819" s="718"/>
    </row>
    <row r="820" spans="2:75" ht="15.75" customHeight="1">
      <c r="B820" s="363" t="s">
        <v>1675</v>
      </c>
      <c r="C820" s="364">
        <v>34887320000127</v>
      </c>
      <c r="D820" s="365" t="s">
        <v>14</v>
      </c>
      <c r="E820" s="365" t="s">
        <v>614</v>
      </c>
      <c r="F820" s="365" t="s">
        <v>1319</v>
      </c>
      <c r="G820" s="366"/>
      <c r="H820" s="366" t="s">
        <v>867</v>
      </c>
      <c r="I820" s="366" t="s">
        <v>34</v>
      </c>
      <c r="J820" s="366" t="s">
        <v>608</v>
      </c>
      <c r="K820" s="367" t="s">
        <v>48</v>
      </c>
      <c r="L820" s="368"/>
      <c r="M820" s="368"/>
      <c r="N820" s="367">
        <v>526150</v>
      </c>
      <c r="O820" s="367" t="s">
        <v>1323</v>
      </c>
      <c r="P820" s="371">
        <v>43878</v>
      </c>
      <c r="Q820" s="372">
        <v>104536855.73</v>
      </c>
      <c r="R820" s="372">
        <v>215751891.86750004</v>
      </c>
      <c r="S820" s="367">
        <v>32</v>
      </c>
      <c r="T820" s="369">
        <v>2.5993602241048963E-2</v>
      </c>
      <c r="U820" s="369">
        <v>0.29237379013460846</v>
      </c>
      <c r="V820" s="369">
        <v>-4.2341650185989566E-2</v>
      </c>
      <c r="W820" s="369">
        <v>-0.38859931909520762</v>
      </c>
      <c r="X820" s="369">
        <v>5.0064104051469771E-2</v>
      </c>
      <c r="Y820" s="369">
        <v>0.35204028869729376</v>
      </c>
      <c r="Z820" s="369" t="s">
        <v>1424</v>
      </c>
      <c r="AA820" s="369" t="s">
        <v>1424</v>
      </c>
      <c r="AB820" s="369">
        <v>0.11050736111806855</v>
      </c>
      <c r="AC820" s="373">
        <v>-1.2724199426677734</v>
      </c>
      <c r="AD820" s="575">
        <v>34431537000128</v>
      </c>
      <c r="AE820" s="370" t="s">
        <v>2526</v>
      </c>
      <c r="AF820" s="370" t="s">
        <v>2526</v>
      </c>
      <c r="AG820" s="374" t="s">
        <v>1462</v>
      </c>
      <c r="AH820" s="374" t="s">
        <v>2321</v>
      </c>
      <c r="AI820" s="374">
        <v>1000</v>
      </c>
      <c r="AJ820" s="374">
        <v>100</v>
      </c>
      <c r="AK820" s="374">
        <v>1000</v>
      </c>
      <c r="AL820" s="369">
        <v>0</v>
      </c>
      <c r="AM820" s="369" t="s">
        <v>34</v>
      </c>
      <c r="AN820" s="369" t="s">
        <v>64</v>
      </c>
      <c r="AO820" s="367" t="s">
        <v>1326</v>
      </c>
      <c r="AP820" s="370" t="s">
        <v>13</v>
      </c>
      <c r="AQ820" s="376" t="s">
        <v>670</v>
      </c>
      <c r="AR820" s="369" t="s">
        <v>34</v>
      </c>
      <c r="AS820" s="369" t="s">
        <v>34</v>
      </c>
      <c r="AT820" s="369"/>
      <c r="AX820" s="711"/>
      <c r="AY820" s="712"/>
      <c r="AZ820" s="712"/>
      <c r="BA820" s="712"/>
      <c r="BB820" s="713"/>
      <c r="BC820" s="712"/>
      <c r="BD820" s="712"/>
      <c r="BE820" s="712"/>
      <c r="BF820" s="712"/>
      <c r="BG820" s="713"/>
      <c r="BH820" s="713"/>
      <c r="BI820" s="714"/>
      <c r="BJ820" s="714"/>
      <c r="BK820" s="714"/>
      <c r="BL820" s="713"/>
      <c r="BM820" s="713"/>
      <c r="BN820" s="713"/>
      <c r="BO820" s="713"/>
      <c r="BP820" s="713"/>
      <c r="BQ820" s="713"/>
      <c r="BR820" s="713"/>
      <c r="BS820" s="713"/>
      <c r="BT820" s="716"/>
      <c r="BU820" s="717"/>
      <c r="BV820" s="715"/>
      <c r="BW820" s="718"/>
    </row>
    <row r="821" spans="2:75" ht="15.75" customHeight="1">
      <c r="B821" s="363" t="s">
        <v>1676</v>
      </c>
      <c r="C821" s="364">
        <v>35591542000160</v>
      </c>
      <c r="D821" s="365" t="s">
        <v>14</v>
      </c>
      <c r="E821" s="365"/>
      <c r="F821" s="365"/>
      <c r="G821" s="366"/>
      <c r="H821" s="366" t="s">
        <v>34</v>
      </c>
      <c r="I821" s="366"/>
      <c r="J821" s="366"/>
      <c r="K821" s="367"/>
      <c r="L821" s="368"/>
      <c r="M821" s="368"/>
      <c r="N821" s="367">
        <v>530956</v>
      </c>
      <c r="O821" s="367" t="s">
        <v>1323</v>
      </c>
      <c r="P821" s="371">
        <v>43909</v>
      </c>
      <c r="Q821" s="372">
        <v>113042604.72</v>
      </c>
      <c r="R821" s="372">
        <v>117031758.33912708</v>
      </c>
      <c r="S821" s="367">
        <v>14</v>
      </c>
      <c r="T821" s="369">
        <v>-0.10348795682248502</v>
      </c>
      <c r="U821" s="369">
        <v>-1.1640235889158408</v>
      </c>
      <c r="V821" s="369">
        <v>-0.22486053435874276</v>
      </c>
      <c r="W821" s="369">
        <v>-2.0637044177391406</v>
      </c>
      <c r="X821" s="369">
        <v>-9.854901855330922E-2</v>
      </c>
      <c r="Y821" s="369">
        <v>-0.6929760474026383</v>
      </c>
      <c r="Z821" s="369" t="s">
        <v>1424</v>
      </c>
      <c r="AA821" s="369" t="s">
        <v>1424</v>
      </c>
      <c r="AB821" s="369">
        <v>0.2490969006952253</v>
      </c>
      <c r="AC821" s="373">
        <v>-1.3133614934422204</v>
      </c>
      <c r="AD821" s="575">
        <v>73232530000139</v>
      </c>
      <c r="AE821" s="370" t="s">
        <v>2526</v>
      </c>
      <c r="AF821" s="370" t="s">
        <v>2526</v>
      </c>
      <c r="AG821" s="374" t="s">
        <v>1462</v>
      </c>
      <c r="AH821" s="374" t="s">
        <v>2318</v>
      </c>
      <c r="AI821" s="374" t="s">
        <v>1436</v>
      </c>
      <c r="AJ821" s="374" t="s">
        <v>1436</v>
      </c>
      <c r="AK821" s="374" t="s">
        <v>1436</v>
      </c>
      <c r="AL821" s="369">
        <v>0</v>
      </c>
      <c r="AM821" s="369" t="s">
        <v>34</v>
      </c>
      <c r="AN821" s="369" t="s">
        <v>668</v>
      </c>
      <c r="AO821" s="367" t="s">
        <v>1326</v>
      </c>
      <c r="AP821" s="370" t="s">
        <v>718</v>
      </c>
      <c r="AQ821" s="376" t="s">
        <v>661</v>
      </c>
      <c r="AR821" s="369" t="s">
        <v>34</v>
      </c>
      <c r="AS821" s="369" t="s">
        <v>34</v>
      </c>
      <c r="AT821" s="369"/>
      <c r="AX821" s="711"/>
      <c r="AY821" s="712"/>
      <c r="AZ821" s="712"/>
      <c r="BA821" s="712"/>
      <c r="BB821" s="713"/>
      <c r="BC821" s="712"/>
      <c r="BD821" s="712"/>
      <c r="BE821" s="712"/>
      <c r="BF821" s="712"/>
      <c r="BG821" s="713"/>
      <c r="BH821" s="713"/>
      <c r="BI821" s="714"/>
      <c r="BJ821" s="714"/>
      <c r="BK821" s="714"/>
      <c r="BL821" s="713"/>
      <c r="BM821" s="713"/>
      <c r="BN821" s="713"/>
      <c r="BO821" s="713"/>
      <c r="BP821" s="713"/>
      <c r="BQ821" s="713"/>
      <c r="BR821" s="713"/>
      <c r="BS821" s="713"/>
      <c r="BT821" s="716"/>
      <c r="BU821" s="717"/>
      <c r="BV821" s="715"/>
      <c r="BW821" s="718"/>
    </row>
    <row r="822" spans="2:75" ht="15.75" customHeight="1">
      <c r="B822" s="363" t="s">
        <v>1677</v>
      </c>
      <c r="C822" s="364">
        <v>34887351000188</v>
      </c>
      <c r="D822" s="365" t="s">
        <v>14</v>
      </c>
      <c r="E822" s="365"/>
      <c r="F822" s="365"/>
      <c r="G822" s="366"/>
      <c r="H822" s="366" t="s">
        <v>34</v>
      </c>
      <c r="I822" s="366"/>
      <c r="J822" s="366"/>
      <c r="K822" s="367"/>
      <c r="L822" s="368"/>
      <c r="M822" s="368"/>
      <c r="N822" s="367">
        <v>521752</v>
      </c>
      <c r="O822" s="367" t="s">
        <v>1326</v>
      </c>
      <c r="P822" s="371">
        <v>43822</v>
      </c>
      <c r="Q822" s="372">
        <v>11330568.9</v>
      </c>
      <c r="R822" s="372">
        <v>21111249.006190468</v>
      </c>
      <c r="S822" s="367">
        <v>32</v>
      </c>
      <c r="T822" s="369">
        <v>-0.12099518196823433</v>
      </c>
      <c r="U822" s="369">
        <v>-1.3609433433667764</v>
      </c>
      <c r="V822" s="369">
        <v>-0.32263474446028007</v>
      </c>
      <c r="W822" s="369">
        <v>-2.96104760827689</v>
      </c>
      <c r="X822" s="369">
        <v>-0.25048234205354969</v>
      </c>
      <c r="Y822" s="369">
        <v>-1.7613393404474027</v>
      </c>
      <c r="Z822" s="369" t="s">
        <v>1424</v>
      </c>
      <c r="AA822" s="369" t="s">
        <v>1424</v>
      </c>
      <c r="AB822" s="369">
        <v>0.31861268365922346</v>
      </c>
      <c r="AC822" s="373">
        <v>-1.3868523833673938</v>
      </c>
      <c r="AD822" s="575">
        <v>12004203000135</v>
      </c>
      <c r="AE822" s="370" t="s">
        <v>2526</v>
      </c>
      <c r="AF822" s="370" t="s">
        <v>2526</v>
      </c>
      <c r="AG822" s="374" t="s">
        <v>1462</v>
      </c>
      <c r="AH822" s="374" t="s">
        <v>2527</v>
      </c>
      <c r="AI822" s="374">
        <v>1000</v>
      </c>
      <c r="AJ822" s="374">
        <v>100</v>
      </c>
      <c r="AK822" s="374">
        <v>1000</v>
      </c>
      <c r="AL822" s="369">
        <v>0</v>
      </c>
      <c r="AM822" s="369" t="s">
        <v>34</v>
      </c>
      <c r="AN822" s="369" t="s">
        <v>668</v>
      </c>
      <c r="AO822" s="367" t="s">
        <v>1326</v>
      </c>
      <c r="AP822" s="370" t="s">
        <v>718</v>
      </c>
      <c r="AQ822" s="376" t="s">
        <v>667</v>
      </c>
      <c r="AR822" s="369" t="s">
        <v>34</v>
      </c>
      <c r="AS822" s="369" t="s">
        <v>34</v>
      </c>
      <c r="AT822" s="369"/>
      <c r="AX822" s="711"/>
      <c r="AY822" s="712"/>
      <c r="AZ822" s="712"/>
      <c r="BA822" s="712"/>
      <c r="BB822" s="713"/>
      <c r="BC822" s="712"/>
      <c r="BD822" s="712"/>
      <c r="BE822" s="712"/>
      <c r="BF822" s="712"/>
      <c r="BG822" s="713"/>
      <c r="BH822" s="713"/>
      <c r="BI822" s="714"/>
      <c r="BJ822" s="714"/>
      <c r="BK822" s="714"/>
      <c r="BL822" s="713"/>
      <c r="BM822" s="713"/>
      <c r="BN822" s="713"/>
      <c r="BO822" s="713"/>
      <c r="BP822" s="713"/>
      <c r="BQ822" s="713"/>
      <c r="BR822" s="713"/>
      <c r="BS822" s="713"/>
      <c r="BT822" s="716"/>
      <c r="BU822" s="717"/>
      <c r="BV822" s="715"/>
      <c r="BW822" s="718"/>
    </row>
    <row r="823" spans="2:75" ht="15.75" customHeight="1">
      <c r="B823" s="363" t="s">
        <v>1678</v>
      </c>
      <c r="C823" s="364">
        <v>31006657000190</v>
      </c>
      <c r="D823" s="365" t="s">
        <v>13</v>
      </c>
      <c r="E823" s="365" t="s">
        <v>615</v>
      </c>
      <c r="F823" s="365" t="s">
        <v>619</v>
      </c>
      <c r="G823" s="366" t="s">
        <v>34</v>
      </c>
      <c r="H823" s="366" t="s">
        <v>1340</v>
      </c>
      <c r="I823" s="366" t="s">
        <v>34</v>
      </c>
      <c r="J823" s="366" t="s">
        <v>702</v>
      </c>
      <c r="K823" s="367" t="s">
        <v>48</v>
      </c>
      <c r="L823" s="368"/>
      <c r="M823" s="368"/>
      <c r="N823" s="367">
        <v>484751</v>
      </c>
      <c r="O823" s="367" t="s">
        <v>1323</v>
      </c>
      <c r="P823" s="371">
        <v>43473</v>
      </c>
      <c r="Q823" s="372">
        <v>21746331.960000001</v>
      </c>
      <c r="R823" s="372">
        <v>27990535.213769816</v>
      </c>
      <c r="S823" s="367">
        <v>33</v>
      </c>
      <c r="T823" s="369">
        <v>0.2973924313765941</v>
      </c>
      <c r="U823" s="369">
        <v>3.34504435024441</v>
      </c>
      <c r="V823" s="369">
        <v>0.36465607595225014</v>
      </c>
      <c r="W823" s="369">
        <v>3.3467071357994338</v>
      </c>
      <c r="X823" s="369">
        <v>0.64356022107899302</v>
      </c>
      <c r="Y823" s="369">
        <v>4.525380615816526</v>
      </c>
      <c r="Z823" s="369">
        <v>0.1500365065141458</v>
      </c>
      <c r="AA823" s="369">
        <v>0.81988404550700456</v>
      </c>
      <c r="AB823" s="369">
        <v>0.25203058983841747</v>
      </c>
      <c r="AC823" s="373">
        <v>0.94985504877171023</v>
      </c>
      <c r="AD823" s="575">
        <v>19628666000117</v>
      </c>
      <c r="AE823" s="370" t="s">
        <v>2526</v>
      </c>
      <c r="AF823" s="370" t="s">
        <v>2526</v>
      </c>
      <c r="AG823" s="374" t="s">
        <v>1462</v>
      </c>
      <c r="AH823" s="374" t="s">
        <v>2321</v>
      </c>
      <c r="AI823" s="374">
        <v>10000</v>
      </c>
      <c r="AJ823" s="374">
        <v>5000</v>
      </c>
      <c r="AK823" s="374">
        <v>5000</v>
      </c>
      <c r="AL823" s="369">
        <v>0</v>
      </c>
      <c r="AM823" s="369" t="s">
        <v>34</v>
      </c>
      <c r="AN823" s="369" t="s">
        <v>64</v>
      </c>
      <c r="AO823" s="367" t="s">
        <v>1326</v>
      </c>
      <c r="AP823" s="370" t="s">
        <v>13</v>
      </c>
      <c r="AQ823" s="376" t="s">
        <v>670</v>
      </c>
      <c r="AR823" s="369" t="s">
        <v>34</v>
      </c>
      <c r="AS823" s="369" t="s">
        <v>34</v>
      </c>
      <c r="AT823" s="369"/>
      <c r="AX823" s="711"/>
      <c r="AY823" s="712"/>
      <c r="AZ823" s="712"/>
      <c r="BA823" s="712"/>
      <c r="BB823" s="713"/>
      <c r="BC823" s="712"/>
      <c r="BD823" s="712"/>
      <c r="BE823" s="712"/>
      <c r="BF823" s="712"/>
      <c r="BG823" s="713"/>
      <c r="BH823" s="713"/>
      <c r="BI823" s="714"/>
      <c r="BJ823" s="714"/>
      <c r="BK823" s="714"/>
      <c r="BL823" s="713"/>
      <c r="BM823" s="713"/>
      <c r="BN823" s="713"/>
      <c r="BO823" s="713"/>
      <c r="BP823" s="713"/>
      <c r="BQ823" s="713"/>
      <c r="BR823" s="713"/>
      <c r="BS823" s="713"/>
      <c r="BT823" s="716"/>
      <c r="BU823" s="717"/>
      <c r="BV823" s="715"/>
      <c r="BW823" s="718"/>
    </row>
    <row r="824" spans="2:75" ht="15.75" customHeight="1">
      <c r="B824" s="363" t="s">
        <v>1679</v>
      </c>
      <c r="C824" s="364">
        <v>36976786000124</v>
      </c>
      <c r="D824" s="365" t="s">
        <v>13</v>
      </c>
      <c r="E824" s="365" t="s">
        <v>615</v>
      </c>
      <c r="F824" s="365" t="s">
        <v>619</v>
      </c>
      <c r="G824" s="366" t="s">
        <v>34</v>
      </c>
      <c r="H824" s="366" t="s">
        <v>1339</v>
      </c>
      <c r="I824" s="366" t="s">
        <v>34</v>
      </c>
      <c r="J824" s="366" t="s">
        <v>611</v>
      </c>
      <c r="K824" s="367" t="s">
        <v>48</v>
      </c>
      <c r="L824" s="368" t="s">
        <v>717</v>
      </c>
      <c r="M824" s="368"/>
      <c r="N824" s="367">
        <v>544418</v>
      </c>
      <c r="O824" s="367" t="s">
        <v>1323</v>
      </c>
      <c r="P824" s="371">
        <v>44012</v>
      </c>
      <c r="Q824" s="372">
        <v>503736237.45999998</v>
      </c>
      <c r="R824" s="372">
        <v>312940794.8122223</v>
      </c>
      <c r="S824" s="367">
        <v>31</v>
      </c>
      <c r="T824" s="369">
        <v>0.17486024948469603</v>
      </c>
      <c r="U824" s="369">
        <v>1.9668129646528236</v>
      </c>
      <c r="V824" s="369">
        <v>0.2118446462093595</v>
      </c>
      <c r="W824" s="369">
        <v>1.9442483915792685</v>
      </c>
      <c r="X824" s="369">
        <v>0.33408814221729877</v>
      </c>
      <c r="Y824" s="369">
        <v>2.3492378075038687</v>
      </c>
      <c r="Z824" s="369" t="s">
        <v>1424</v>
      </c>
      <c r="AA824" s="369" t="s">
        <v>1424</v>
      </c>
      <c r="AB824" s="369">
        <v>3.7065143409596442E-2</v>
      </c>
      <c r="AC824" s="373">
        <v>2.4134697442257416</v>
      </c>
      <c r="AD824" s="575">
        <v>36017837000190</v>
      </c>
      <c r="AE824" s="370" t="s">
        <v>2526</v>
      </c>
      <c r="AF824" s="370" t="s">
        <v>2526</v>
      </c>
      <c r="AG824" s="374" t="s">
        <v>1462</v>
      </c>
      <c r="AH824" s="374" t="s">
        <v>2321</v>
      </c>
      <c r="AI824" s="374">
        <v>5000</v>
      </c>
      <c r="AJ824" s="374">
        <v>5000</v>
      </c>
      <c r="AK824" s="374">
        <v>5000</v>
      </c>
      <c r="AL824" s="369">
        <v>2.5000000000000001E-2</v>
      </c>
      <c r="AM824" s="369" t="s">
        <v>34</v>
      </c>
      <c r="AN824" s="369" t="s">
        <v>64</v>
      </c>
      <c r="AO824" s="367" t="s">
        <v>1326</v>
      </c>
      <c r="AP824" s="370" t="s">
        <v>13</v>
      </c>
      <c r="AQ824" s="376" t="s">
        <v>670</v>
      </c>
      <c r="AR824" s="369" t="s">
        <v>34</v>
      </c>
      <c r="AS824" s="369" t="s">
        <v>34</v>
      </c>
      <c r="AT824" s="369"/>
      <c r="AX824" s="711"/>
      <c r="AY824" s="712"/>
      <c r="AZ824" s="712"/>
      <c r="BA824" s="712"/>
      <c r="BB824" s="713"/>
      <c r="BC824" s="712"/>
      <c r="BD824" s="712"/>
      <c r="BE824" s="712"/>
      <c r="BF824" s="712"/>
      <c r="BG824" s="713"/>
      <c r="BH824" s="713"/>
      <c r="BI824" s="714"/>
      <c r="BJ824" s="714"/>
      <c r="BK824" s="714"/>
      <c r="BL824" s="713"/>
      <c r="BM824" s="713"/>
      <c r="BN824" s="713"/>
      <c r="BO824" s="713"/>
      <c r="BP824" s="713"/>
      <c r="BQ824" s="713"/>
      <c r="BR824" s="713"/>
      <c r="BS824" s="713"/>
      <c r="BT824" s="716"/>
      <c r="BU824" s="717"/>
      <c r="BV824" s="715"/>
      <c r="BW824" s="718"/>
    </row>
    <row r="825" spans="2:75" ht="15.75" customHeight="1">
      <c r="B825" s="363" t="s">
        <v>1680</v>
      </c>
      <c r="C825" s="364">
        <v>31659879000101</v>
      </c>
      <c r="D825" s="365" t="s">
        <v>14</v>
      </c>
      <c r="E825" s="365" t="s">
        <v>607</v>
      </c>
      <c r="F825" s="365"/>
      <c r="G825" s="366"/>
      <c r="H825" s="366" t="s">
        <v>34</v>
      </c>
      <c r="I825" s="366" t="s">
        <v>34</v>
      </c>
      <c r="J825" s="366" t="s">
        <v>611</v>
      </c>
      <c r="K825" s="367" t="s">
        <v>48</v>
      </c>
      <c r="L825" s="368"/>
      <c r="M825" s="368"/>
      <c r="N825" s="367">
        <v>484717</v>
      </c>
      <c r="O825" s="367" t="s">
        <v>1323</v>
      </c>
      <c r="P825" s="371">
        <v>43452</v>
      </c>
      <c r="Q825" s="372">
        <v>11553834.439999999</v>
      </c>
      <c r="R825" s="372">
        <v>24948756.683571402</v>
      </c>
      <c r="S825" s="367">
        <v>34</v>
      </c>
      <c r="T825" s="369">
        <v>-0.16079025746205677</v>
      </c>
      <c r="U825" s="369">
        <v>-1.8085549111258516</v>
      </c>
      <c r="V825" s="369">
        <v>-0.12244830352023339</v>
      </c>
      <c r="W825" s="369">
        <v>-1.1237948252680729</v>
      </c>
      <c r="X825" s="369">
        <v>6.7574659353175415E-2</v>
      </c>
      <c r="Y825" s="369">
        <v>0.47517084422116529</v>
      </c>
      <c r="Z825" s="369">
        <v>-4.2515234655778333E-2</v>
      </c>
      <c r="AA825" s="369">
        <v>-0.23232720752514113</v>
      </c>
      <c r="AB825" s="369">
        <v>0.17539640948086951</v>
      </c>
      <c r="AC825" s="373">
        <v>-1.2466782913940269</v>
      </c>
      <c r="AD825" s="575">
        <v>32102192000133</v>
      </c>
      <c r="AE825" s="370" t="s">
        <v>2526</v>
      </c>
      <c r="AF825" s="370" t="s">
        <v>2526</v>
      </c>
      <c r="AG825" s="374" t="s">
        <v>1462</v>
      </c>
      <c r="AH825" s="374" t="s">
        <v>2527</v>
      </c>
      <c r="AI825" s="374">
        <v>1000</v>
      </c>
      <c r="AJ825" s="374">
        <v>1000</v>
      </c>
      <c r="AK825" s="374">
        <v>1000</v>
      </c>
      <c r="AL825" s="369">
        <v>0</v>
      </c>
      <c r="AM825" s="369" t="s">
        <v>34</v>
      </c>
      <c r="AN825" s="369" t="s">
        <v>668</v>
      </c>
      <c r="AO825" s="367" t="s">
        <v>1326</v>
      </c>
      <c r="AP825" s="370" t="s">
        <v>718</v>
      </c>
      <c r="AQ825" s="376" t="s">
        <v>689</v>
      </c>
      <c r="AR825" s="369" t="s">
        <v>34</v>
      </c>
      <c r="AS825" s="369" t="s">
        <v>34</v>
      </c>
      <c r="AT825" s="369"/>
      <c r="AX825" s="711"/>
      <c r="AY825" s="712"/>
      <c r="AZ825" s="712"/>
      <c r="BA825" s="712"/>
      <c r="BB825" s="713"/>
      <c r="BC825" s="712"/>
      <c r="BD825" s="712"/>
      <c r="BE825" s="712"/>
      <c r="BF825" s="712"/>
      <c r="BG825" s="713"/>
      <c r="BH825" s="713"/>
      <c r="BI825" s="714"/>
      <c r="BJ825" s="714"/>
      <c r="BK825" s="714"/>
      <c r="BL825" s="713"/>
      <c r="BM825" s="713"/>
      <c r="BN825" s="713"/>
      <c r="BO825" s="713"/>
      <c r="BP825" s="713"/>
      <c r="BQ825" s="713"/>
      <c r="BR825" s="713"/>
      <c r="BS825" s="713"/>
      <c r="BT825" s="716"/>
      <c r="BU825" s="717"/>
      <c r="BV825" s="715"/>
      <c r="BW825" s="718"/>
    </row>
    <row r="826" spans="2:75" ht="15.75" customHeight="1">
      <c r="B826" s="363" t="s">
        <v>1681</v>
      </c>
      <c r="C826" s="364">
        <v>35591389000171</v>
      </c>
      <c r="D826" s="365" t="s">
        <v>13</v>
      </c>
      <c r="E826" s="365" t="s">
        <v>615</v>
      </c>
      <c r="F826" s="365" t="s">
        <v>619</v>
      </c>
      <c r="G826" s="366"/>
      <c r="H826" s="366" t="s">
        <v>867</v>
      </c>
      <c r="I826" s="366"/>
      <c r="J826" s="366" t="s">
        <v>611</v>
      </c>
      <c r="K826" s="367" t="s">
        <v>48</v>
      </c>
      <c r="L826" s="368"/>
      <c r="M826" s="368"/>
      <c r="N826" s="367">
        <v>518433</v>
      </c>
      <c r="O826" s="367" t="s">
        <v>1323</v>
      </c>
      <c r="P826" s="371">
        <v>43826</v>
      </c>
      <c r="Q826" s="372">
        <v>111495892.54000001</v>
      </c>
      <c r="R826" s="372">
        <v>381794077.62511933</v>
      </c>
      <c r="S826" s="367">
        <v>5</v>
      </c>
      <c r="T826" s="369">
        <v>-3.6704706990031255E-2</v>
      </c>
      <c r="U826" s="369">
        <v>-0.41285137007707895</v>
      </c>
      <c r="V826" s="369">
        <v>-1.7972219765854169E-2</v>
      </c>
      <c r="W826" s="369">
        <v>-0.16494379252963778</v>
      </c>
      <c r="X826" s="369">
        <v>9.577763566194708E-2</v>
      </c>
      <c r="Y826" s="369">
        <v>0.67348826365716596</v>
      </c>
      <c r="Z826" s="369" t="s">
        <v>1424</v>
      </c>
      <c r="AA826" s="369" t="s">
        <v>1424</v>
      </c>
      <c r="AB826" s="369">
        <v>6.1213706621777171E-2</v>
      </c>
      <c r="AC826" s="373">
        <v>-1.955629433055375</v>
      </c>
      <c r="AD826" s="575">
        <v>26094770000134</v>
      </c>
      <c r="AE826" s="370" t="s">
        <v>2526</v>
      </c>
      <c r="AF826" s="370" t="s">
        <v>2526</v>
      </c>
      <c r="AG826" s="374" t="s">
        <v>1462</v>
      </c>
      <c r="AH826" s="374" t="s">
        <v>2318</v>
      </c>
      <c r="AI826" s="374">
        <v>10000</v>
      </c>
      <c r="AJ826" s="374">
        <v>1000</v>
      </c>
      <c r="AK826" s="374">
        <v>1000</v>
      </c>
      <c r="AL826" s="369">
        <v>1.2500000000000001E-2</v>
      </c>
      <c r="AM826" s="369" t="s">
        <v>34</v>
      </c>
      <c r="AN826" s="369" t="s">
        <v>64</v>
      </c>
      <c r="AO826" s="367" t="s">
        <v>1326</v>
      </c>
      <c r="AP826" s="370" t="s">
        <v>13</v>
      </c>
      <c r="AQ826" s="376" t="s">
        <v>681</v>
      </c>
      <c r="AR826" s="369" t="s">
        <v>34</v>
      </c>
      <c r="AS826" s="369" t="s">
        <v>34</v>
      </c>
      <c r="AT826" s="369"/>
      <c r="AX826" s="711"/>
      <c r="AY826" s="712"/>
      <c r="AZ826" s="712"/>
      <c r="BA826" s="712"/>
      <c r="BB826" s="713"/>
      <c r="BC826" s="712"/>
      <c r="BD826" s="712"/>
      <c r="BE826" s="712"/>
      <c r="BF826" s="712"/>
      <c r="BG826" s="713"/>
      <c r="BH826" s="713"/>
      <c r="BI826" s="714"/>
      <c r="BJ826" s="714"/>
      <c r="BK826" s="714"/>
      <c r="BL826" s="713"/>
      <c r="BM826" s="713"/>
      <c r="BN826" s="713"/>
      <c r="BO826" s="713"/>
      <c r="BP826" s="713"/>
      <c r="BQ826" s="713"/>
      <c r="BR826" s="713"/>
      <c r="BS826" s="713"/>
      <c r="BT826" s="716"/>
      <c r="BU826" s="717"/>
      <c r="BV826" s="715"/>
      <c r="BW826" s="718"/>
    </row>
    <row r="827" spans="2:75" ht="15.75" customHeight="1">
      <c r="B827" s="363" t="s">
        <v>1682</v>
      </c>
      <c r="C827" s="364">
        <v>32666469000150</v>
      </c>
      <c r="D827" s="365" t="s">
        <v>14</v>
      </c>
      <c r="E827" s="365" t="s">
        <v>607</v>
      </c>
      <c r="F827" s="365"/>
      <c r="G827" s="366"/>
      <c r="H827" s="366" t="s">
        <v>34</v>
      </c>
      <c r="I827" s="366" t="s">
        <v>34</v>
      </c>
      <c r="J827" s="366" t="s">
        <v>608</v>
      </c>
      <c r="K827" s="367" t="s">
        <v>48</v>
      </c>
      <c r="L827" s="368"/>
      <c r="M827" s="368"/>
      <c r="N827" s="367">
        <v>494275</v>
      </c>
      <c r="O827" s="367" t="s">
        <v>1323</v>
      </c>
      <c r="P827" s="371">
        <v>43587</v>
      </c>
      <c r="Q827" s="372">
        <v>17810232.420000002</v>
      </c>
      <c r="R827" s="372">
        <v>26351467.824404757</v>
      </c>
      <c r="S827" s="367">
        <v>62</v>
      </c>
      <c r="T827" s="369">
        <v>-0.10368462565292957</v>
      </c>
      <c r="U827" s="369">
        <v>-1.1662357029131694</v>
      </c>
      <c r="V827" s="369">
        <v>-0.17368322627851529</v>
      </c>
      <c r="W827" s="369">
        <v>-1.5940140068613278</v>
      </c>
      <c r="X827" s="369">
        <v>-4.5545715871266101E-2</v>
      </c>
      <c r="Y827" s="369">
        <v>-0.32026792984772712</v>
      </c>
      <c r="Z827" s="369">
        <v>2.5852226864706118E-2</v>
      </c>
      <c r="AA827" s="369">
        <v>0.14127114020214623</v>
      </c>
      <c r="AB827" s="369">
        <v>0.2520938890149762</v>
      </c>
      <c r="AC827" s="373">
        <v>-1.0410548374474229</v>
      </c>
      <c r="AD827" s="575">
        <v>7317588000150</v>
      </c>
      <c r="AE827" s="370" t="s">
        <v>2526</v>
      </c>
      <c r="AF827" s="370" t="s">
        <v>2526</v>
      </c>
      <c r="AG827" s="374" t="s">
        <v>1462</v>
      </c>
      <c r="AH827" s="374" t="s">
        <v>2318</v>
      </c>
      <c r="AI827" s="374">
        <v>1000</v>
      </c>
      <c r="AJ827" s="374">
        <v>1000</v>
      </c>
      <c r="AK827" s="374">
        <v>1000</v>
      </c>
      <c r="AL827" s="369">
        <v>0</v>
      </c>
      <c r="AM827" s="369" t="s">
        <v>34</v>
      </c>
      <c r="AN827" s="369" t="s">
        <v>668</v>
      </c>
      <c r="AO827" s="367" t="s">
        <v>1326</v>
      </c>
      <c r="AP827" s="370" t="s">
        <v>718</v>
      </c>
      <c r="AQ827" s="376" t="s">
        <v>661</v>
      </c>
      <c r="AR827" s="369" t="s">
        <v>34</v>
      </c>
      <c r="AS827" s="369" t="s">
        <v>34</v>
      </c>
      <c r="AT827" s="369"/>
      <c r="AX827" s="711"/>
      <c r="AY827" s="712"/>
      <c r="AZ827" s="712"/>
      <c r="BA827" s="712"/>
      <c r="BB827" s="713"/>
      <c r="BC827" s="712"/>
      <c r="BD827" s="712"/>
      <c r="BE827" s="712"/>
      <c r="BF827" s="712"/>
      <c r="BG827" s="713"/>
      <c r="BH827" s="713"/>
      <c r="BI827" s="714"/>
      <c r="BJ827" s="714"/>
      <c r="BK827" s="714"/>
      <c r="BL827" s="713"/>
      <c r="BM827" s="713"/>
      <c r="BN827" s="713"/>
      <c r="BO827" s="713"/>
      <c r="BP827" s="713"/>
      <c r="BQ827" s="713"/>
      <c r="BR827" s="713"/>
      <c r="BS827" s="713"/>
      <c r="BT827" s="716"/>
      <c r="BU827" s="717"/>
      <c r="BV827" s="715"/>
      <c r="BW827" s="718"/>
    </row>
    <row r="828" spans="2:75" ht="15.75" customHeight="1">
      <c r="B828" s="363" t="s">
        <v>1683</v>
      </c>
      <c r="C828" s="364">
        <v>13667312000103</v>
      </c>
      <c r="D828" s="365" t="s">
        <v>13</v>
      </c>
      <c r="E828" s="365" t="s">
        <v>615</v>
      </c>
      <c r="F828" s="365" t="s">
        <v>619</v>
      </c>
      <c r="G828" s="366" t="s">
        <v>34</v>
      </c>
      <c r="H828" s="366" t="s">
        <v>1339</v>
      </c>
      <c r="I828" s="366" t="s">
        <v>34</v>
      </c>
      <c r="J828" s="366" t="s">
        <v>611</v>
      </c>
      <c r="K828" s="367" t="s">
        <v>48</v>
      </c>
      <c r="L828" s="368"/>
      <c r="M828" s="368"/>
      <c r="N828" s="367">
        <v>285773</v>
      </c>
      <c r="O828" s="367" t="s">
        <v>1323</v>
      </c>
      <c r="P828" s="371">
        <v>40784</v>
      </c>
      <c r="Q828" s="372">
        <v>289776121.57999998</v>
      </c>
      <c r="R828" s="372">
        <v>165974356.10698402</v>
      </c>
      <c r="S828" s="367">
        <v>31</v>
      </c>
      <c r="T828" s="369">
        <v>0.14472983819930674</v>
      </c>
      <c r="U828" s="369">
        <v>1.6279087041301257</v>
      </c>
      <c r="V828" s="369">
        <v>0.18042473527374292</v>
      </c>
      <c r="W828" s="369">
        <v>1.6558856106772442</v>
      </c>
      <c r="X828" s="369">
        <v>0.2519596493957923</v>
      </c>
      <c r="Y828" s="369">
        <v>1.7717274561065395</v>
      </c>
      <c r="Z828" s="369">
        <v>0.37815749401955956</v>
      </c>
      <c r="AA828" s="369">
        <v>2.0664657105057</v>
      </c>
      <c r="AB828" s="369">
        <v>4.1540516395814978E-2</v>
      </c>
      <c r="AC828" s="373">
        <v>1.5248925453814115</v>
      </c>
      <c r="AD828" s="575">
        <v>12154412000165</v>
      </c>
      <c r="AE828" s="370" t="s">
        <v>2526</v>
      </c>
      <c r="AF828" s="370" t="s">
        <v>2526</v>
      </c>
      <c r="AG828" s="374" t="s">
        <v>1462</v>
      </c>
      <c r="AH828" s="374" t="s">
        <v>2527</v>
      </c>
      <c r="AI828" s="374">
        <v>5000</v>
      </c>
      <c r="AJ828" s="374">
        <v>1000</v>
      </c>
      <c r="AK828" s="374">
        <v>5000</v>
      </c>
      <c r="AL828" s="369">
        <v>0</v>
      </c>
      <c r="AM828" s="369" t="s">
        <v>34</v>
      </c>
      <c r="AN828" s="369" t="s">
        <v>64</v>
      </c>
      <c r="AO828" s="367" t="s">
        <v>1326</v>
      </c>
      <c r="AP828" s="370" t="s">
        <v>13</v>
      </c>
      <c r="AQ828" s="376" t="s">
        <v>666</v>
      </c>
      <c r="AR828" s="369" t="s">
        <v>34</v>
      </c>
      <c r="AS828" s="369" t="s">
        <v>34</v>
      </c>
      <c r="AT828" s="369"/>
      <c r="AX828" s="711"/>
      <c r="AY828" s="712"/>
      <c r="AZ828" s="712"/>
      <c r="BA828" s="712"/>
      <c r="BB828" s="713"/>
      <c r="BC828" s="712"/>
      <c r="BD828" s="712"/>
      <c r="BE828" s="712"/>
      <c r="BF828" s="712"/>
      <c r="BG828" s="713"/>
      <c r="BH828" s="713"/>
      <c r="BI828" s="714"/>
      <c r="BJ828" s="714"/>
      <c r="BK828" s="714"/>
      <c r="BL828" s="713"/>
      <c r="BM828" s="713"/>
      <c r="BN828" s="713"/>
      <c r="BO828" s="713"/>
      <c r="BP828" s="713"/>
      <c r="BQ828" s="713"/>
      <c r="BR828" s="713"/>
      <c r="BS828" s="713"/>
      <c r="BT828" s="716"/>
      <c r="BU828" s="717"/>
      <c r="BV828" s="715"/>
      <c r="BW828" s="718"/>
    </row>
    <row r="829" spans="2:75" ht="15.75" customHeight="1">
      <c r="B829" s="363" t="s">
        <v>1684</v>
      </c>
      <c r="C829" s="364">
        <v>21940681000148</v>
      </c>
      <c r="D829" s="365" t="s">
        <v>13</v>
      </c>
      <c r="E829" s="365" t="s">
        <v>615</v>
      </c>
      <c r="F829" s="365" t="s">
        <v>619</v>
      </c>
      <c r="G829" s="366" t="s">
        <v>34</v>
      </c>
      <c r="H829" s="366" t="s">
        <v>867</v>
      </c>
      <c r="I829" s="366" t="s">
        <v>34</v>
      </c>
      <c r="J829" s="366" t="s">
        <v>611</v>
      </c>
      <c r="K829" s="367" t="s">
        <v>48</v>
      </c>
      <c r="L829" s="368"/>
      <c r="M829" s="368"/>
      <c r="N829" s="367">
        <v>406597</v>
      </c>
      <c r="O829" s="367" t="s">
        <v>1323</v>
      </c>
      <c r="P829" s="371">
        <v>42297</v>
      </c>
      <c r="Q829" s="372">
        <v>777165698.82000005</v>
      </c>
      <c r="R829" s="372">
        <v>825601303.23674619</v>
      </c>
      <c r="S829" s="367">
        <v>31</v>
      </c>
      <c r="T829" s="369">
        <v>0.18209925025779961</v>
      </c>
      <c r="U829" s="369">
        <v>2.0482366193349475</v>
      </c>
      <c r="V829" s="369">
        <v>0.22907378740282525</v>
      </c>
      <c r="W829" s="369">
        <v>2.1023724256442273</v>
      </c>
      <c r="X829" s="369">
        <v>0.33362741376745375</v>
      </c>
      <c r="Y829" s="369">
        <v>2.3459980615907541</v>
      </c>
      <c r="Z829" s="369">
        <v>0.55474573006710504</v>
      </c>
      <c r="AA829" s="369">
        <v>3.031443373098484</v>
      </c>
      <c r="AB829" s="369">
        <v>6.1861175502820019E-2</v>
      </c>
      <c r="AC829" s="373">
        <v>1.6942829861159769</v>
      </c>
      <c r="AD829" s="575">
        <v>15799713000134</v>
      </c>
      <c r="AE829" s="370" t="s">
        <v>2526</v>
      </c>
      <c r="AF829" s="370" t="s">
        <v>2526</v>
      </c>
      <c r="AG829" s="374" t="s">
        <v>1462</v>
      </c>
      <c r="AH829" s="374" t="s">
        <v>2527</v>
      </c>
      <c r="AI829" s="374">
        <v>5000</v>
      </c>
      <c r="AJ829" s="374">
        <v>1000</v>
      </c>
      <c r="AK829" s="374">
        <v>5000</v>
      </c>
      <c r="AL829" s="369">
        <v>0</v>
      </c>
      <c r="AM829" s="369" t="s">
        <v>34</v>
      </c>
      <c r="AN829" s="369" t="s">
        <v>64</v>
      </c>
      <c r="AO829" s="367" t="s">
        <v>1326</v>
      </c>
      <c r="AP829" s="370" t="s">
        <v>13</v>
      </c>
      <c r="AQ829" s="376" t="s">
        <v>670</v>
      </c>
      <c r="AR829" s="369" t="s">
        <v>34</v>
      </c>
      <c r="AS829" s="369" t="s">
        <v>34</v>
      </c>
      <c r="AT829" s="369"/>
      <c r="AX829" s="711"/>
      <c r="AY829" s="712"/>
      <c r="AZ829" s="712"/>
      <c r="BA829" s="712"/>
      <c r="BB829" s="713"/>
      <c r="BC829" s="712"/>
      <c r="BD829" s="712"/>
      <c r="BE829" s="712"/>
      <c r="BF829" s="712"/>
      <c r="BG829" s="713"/>
      <c r="BH829" s="713"/>
      <c r="BI829" s="714"/>
      <c r="BJ829" s="714"/>
      <c r="BK829" s="714"/>
      <c r="BL829" s="713"/>
      <c r="BM829" s="713"/>
      <c r="BN829" s="713"/>
      <c r="BO829" s="713"/>
      <c r="BP829" s="713"/>
      <c r="BQ829" s="713"/>
      <c r="BR829" s="713"/>
      <c r="BS829" s="713"/>
      <c r="BT829" s="716"/>
      <c r="BU829" s="717"/>
      <c r="BV829" s="715"/>
      <c r="BW829" s="718"/>
    </row>
    <row r="830" spans="2:75" ht="15.75" customHeight="1">
      <c r="B830" s="363" t="s">
        <v>1685</v>
      </c>
      <c r="C830" s="364">
        <v>31006892000161</v>
      </c>
      <c r="D830" s="365" t="s">
        <v>14</v>
      </c>
      <c r="E830" s="365" t="s">
        <v>614</v>
      </c>
      <c r="F830" s="365"/>
      <c r="G830" s="366"/>
      <c r="H830" s="366" t="s">
        <v>1340</v>
      </c>
      <c r="I830" s="366" t="s">
        <v>34</v>
      </c>
      <c r="J830" s="366" t="s">
        <v>608</v>
      </c>
      <c r="K830" s="367" t="s">
        <v>48</v>
      </c>
      <c r="L830" s="368"/>
      <c r="M830" s="368"/>
      <c r="N830" s="367">
        <v>484113</v>
      </c>
      <c r="O830" s="367" t="s">
        <v>1323</v>
      </c>
      <c r="P830" s="371">
        <v>43455</v>
      </c>
      <c r="Q830" s="372">
        <v>23243794.68</v>
      </c>
      <c r="R830" s="372">
        <v>44797358.96797616</v>
      </c>
      <c r="S830" s="367">
        <v>32</v>
      </c>
      <c r="T830" s="369">
        <v>-2.4427970958749157E-3</v>
      </c>
      <c r="U830" s="369">
        <v>-2.7476370486384034E-2</v>
      </c>
      <c r="V830" s="369">
        <v>-0.11013277252079523</v>
      </c>
      <c r="W830" s="369">
        <v>-1.0107664728147439</v>
      </c>
      <c r="X830" s="369">
        <v>2.5490258774347963E-2</v>
      </c>
      <c r="Y830" s="369">
        <v>0.17924215818712402</v>
      </c>
      <c r="Z830" s="369">
        <v>0.1225765764008957</v>
      </c>
      <c r="AA830" s="369">
        <v>0.66982750851033412</v>
      </c>
      <c r="AB830" s="369">
        <v>0.23233788495180496</v>
      </c>
      <c r="AC830" s="373">
        <v>-0.83141336877890304</v>
      </c>
      <c r="AD830" s="575">
        <v>32072964000131</v>
      </c>
      <c r="AE830" s="370" t="s">
        <v>2526</v>
      </c>
      <c r="AF830" s="370" t="s">
        <v>2526</v>
      </c>
      <c r="AG830" s="374" t="s">
        <v>1462</v>
      </c>
      <c r="AH830" s="374" t="s">
        <v>2321</v>
      </c>
      <c r="AI830" s="374">
        <v>20000</v>
      </c>
      <c r="AJ830" s="374">
        <v>1000</v>
      </c>
      <c r="AK830" s="374">
        <v>20000</v>
      </c>
      <c r="AL830" s="369">
        <v>0</v>
      </c>
      <c r="AM830" s="369" t="s">
        <v>34</v>
      </c>
      <c r="AN830" s="369" t="s">
        <v>64</v>
      </c>
      <c r="AO830" s="367" t="s">
        <v>1326</v>
      </c>
      <c r="AP830" s="370" t="s">
        <v>13</v>
      </c>
      <c r="AQ830" s="376" t="s">
        <v>673</v>
      </c>
      <c r="AR830" s="369" t="s">
        <v>34</v>
      </c>
      <c r="AS830" s="369" t="s">
        <v>34</v>
      </c>
      <c r="AT830" s="369"/>
      <c r="AX830" s="711"/>
      <c r="AY830" s="712"/>
      <c r="AZ830" s="712"/>
      <c r="BA830" s="712"/>
      <c r="BB830" s="713"/>
      <c r="BC830" s="712"/>
      <c r="BD830" s="712"/>
      <c r="BE830" s="712"/>
      <c r="BF830" s="712"/>
      <c r="BG830" s="713"/>
      <c r="BH830" s="713"/>
      <c r="BI830" s="714"/>
      <c r="BJ830" s="714"/>
      <c r="BK830" s="714"/>
      <c r="BL830" s="713"/>
      <c r="BM830" s="713"/>
      <c r="BN830" s="713"/>
      <c r="BO830" s="713"/>
      <c r="BP830" s="713"/>
      <c r="BQ830" s="713"/>
      <c r="BR830" s="713"/>
      <c r="BS830" s="713"/>
      <c r="BT830" s="716"/>
      <c r="BU830" s="717"/>
      <c r="BV830" s="715"/>
      <c r="BW830" s="718"/>
    </row>
    <row r="831" spans="2:75" ht="15.75" customHeight="1">
      <c r="B831" s="363" t="s">
        <v>1686</v>
      </c>
      <c r="C831" s="364">
        <v>31006866000133</v>
      </c>
      <c r="D831" s="365" t="s">
        <v>13</v>
      </c>
      <c r="E831" s="365" t="s">
        <v>615</v>
      </c>
      <c r="F831" s="365" t="s">
        <v>619</v>
      </c>
      <c r="G831" s="366" t="s">
        <v>34</v>
      </c>
      <c r="H831" s="366" t="s">
        <v>1339</v>
      </c>
      <c r="I831" s="366" t="s">
        <v>34</v>
      </c>
      <c r="J831" s="366" t="s">
        <v>611</v>
      </c>
      <c r="K831" s="367" t="s">
        <v>48</v>
      </c>
      <c r="L831" s="368"/>
      <c r="M831" s="368"/>
      <c r="N831" s="367">
        <v>482013</v>
      </c>
      <c r="O831" s="367" t="s">
        <v>1323</v>
      </c>
      <c r="P831" s="371">
        <v>43440</v>
      </c>
      <c r="Q831" s="372">
        <v>260426434.28999999</v>
      </c>
      <c r="R831" s="372">
        <v>371081558.28753978</v>
      </c>
      <c r="S831" s="367">
        <v>31</v>
      </c>
      <c r="T831" s="369">
        <v>0.1277857497402537</v>
      </c>
      <c r="U831" s="369">
        <v>1.4373230624322593</v>
      </c>
      <c r="V831" s="369">
        <v>0.14563881380019184</v>
      </c>
      <c r="W831" s="369">
        <v>1.3366305665459171</v>
      </c>
      <c r="X831" s="369">
        <v>0.14630854136356675</v>
      </c>
      <c r="Y831" s="369">
        <v>1.028811003739472</v>
      </c>
      <c r="Z831" s="369">
        <v>0.2675167944025667</v>
      </c>
      <c r="AA831" s="369">
        <v>1.4618625608638973</v>
      </c>
      <c r="AB831" s="369">
        <v>2.2017069135014427E-2</v>
      </c>
      <c r="AC831" s="373">
        <v>1.4895654652563646</v>
      </c>
      <c r="AD831" s="575">
        <v>32064861000120</v>
      </c>
      <c r="AE831" s="370" t="s">
        <v>2526</v>
      </c>
      <c r="AF831" s="370" t="s">
        <v>2526</v>
      </c>
      <c r="AG831" s="374" t="s">
        <v>1462</v>
      </c>
      <c r="AH831" s="374" t="s">
        <v>2527</v>
      </c>
      <c r="AI831" s="374">
        <v>20000</v>
      </c>
      <c r="AJ831" s="374">
        <v>1000</v>
      </c>
      <c r="AK831" s="374">
        <v>20000</v>
      </c>
      <c r="AL831" s="369">
        <v>0</v>
      </c>
      <c r="AM831" s="369" t="s">
        <v>34</v>
      </c>
      <c r="AN831" s="369" t="s">
        <v>64</v>
      </c>
      <c r="AO831" s="367" t="s">
        <v>1326</v>
      </c>
      <c r="AP831" s="370" t="s">
        <v>13</v>
      </c>
      <c r="AQ831" s="376" t="s">
        <v>670</v>
      </c>
      <c r="AR831" s="369" t="s">
        <v>34</v>
      </c>
      <c r="AS831" s="369" t="s">
        <v>34</v>
      </c>
      <c r="AT831" s="369"/>
      <c r="AX831" s="711"/>
      <c r="AY831" s="712"/>
      <c r="AZ831" s="712"/>
      <c r="BA831" s="712"/>
      <c r="BB831" s="713"/>
      <c r="BC831" s="712"/>
      <c r="BD831" s="712"/>
      <c r="BE831" s="712"/>
      <c r="BF831" s="712"/>
      <c r="BG831" s="713"/>
      <c r="BH831" s="713"/>
      <c r="BI831" s="714"/>
      <c r="BJ831" s="714"/>
      <c r="BK831" s="714"/>
      <c r="BL831" s="713"/>
      <c r="BM831" s="713"/>
      <c r="BN831" s="713"/>
      <c r="BO831" s="713"/>
      <c r="BP831" s="713"/>
      <c r="BQ831" s="713"/>
      <c r="BR831" s="713"/>
      <c r="BS831" s="713"/>
      <c r="BT831" s="716"/>
      <c r="BU831" s="717"/>
      <c r="BV831" s="715"/>
      <c r="BW831" s="718"/>
    </row>
    <row r="832" spans="2:75" ht="15.75" customHeight="1">
      <c r="B832" s="363" t="s">
        <v>1301</v>
      </c>
      <c r="C832" s="364">
        <v>35535700000165</v>
      </c>
      <c r="D832" s="365" t="s">
        <v>14</v>
      </c>
      <c r="E832" s="365" t="s">
        <v>607</v>
      </c>
      <c r="F832" s="365"/>
      <c r="G832" s="366"/>
      <c r="H832" s="366" t="s">
        <v>34</v>
      </c>
      <c r="I832" s="366" t="s">
        <v>34</v>
      </c>
      <c r="J832" s="366" t="s">
        <v>611</v>
      </c>
      <c r="K832" s="367" t="s">
        <v>48</v>
      </c>
      <c r="L832" s="368"/>
      <c r="M832" s="368" t="s">
        <v>1421</v>
      </c>
      <c r="N832" s="367">
        <v>535427</v>
      </c>
      <c r="O832" s="367" t="s">
        <v>1323</v>
      </c>
      <c r="P832" s="371">
        <v>43944</v>
      </c>
      <c r="Q832" s="372">
        <v>726586304.26999998</v>
      </c>
      <c r="R832" s="372">
        <v>2192666935.9036517</v>
      </c>
      <c r="S832" s="367">
        <v>10</v>
      </c>
      <c r="T832" s="369">
        <v>-0.21854926219084081</v>
      </c>
      <c r="U832" s="369">
        <v>-2.8252289690849728</v>
      </c>
      <c r="V832" s="369">
        <v>-0.24506618661618584</v>
      </c>
      <c r="W832" s="369">
        <v>-2.4024680652959409</v>
      </c>
      <c r="X832" s="369">
        <v>-2.9541434910819842E-2</v>
      </c>
      <c r="Y832" s="369">
        <v>-0.22401806744205757</v>
      </c>
      <c r="Z832" s="369" t="s">
        <v>1424</v>
      </c>
      <c r="AA832" s="369" t="s">
        <v>1424</v>
      </c>
      <c r="AB832" s="369">
        <v>0.22588003649669472</v>
      </c>
      <c r="AC832" s="373">
        <v>-1.5605019821661819</v>
      </c>
      <c r="AD832" s="575">
        <v>0</v>
      </c>
      <c r="AE832" s="370" t="s">
        <v>2526</v>
      </c>
      <c r="AF832" s="370" t="s">
        <v>2526</v>
      </c>
      <c r="AG832" s="374" t="s">
        <v>1462</v>
      </c>
      <c r="AH832" s="374" t="s">
        <v>2318</v>
      </c>
      <c r="AI832" s="374" t="s">
        <v>1436</v>
      </c>
      <c r="AJ832" s="374" t="s">
        <v>1436</v>
      </c>
      <c r="AK832" s="374" t="s">
        <v>1436</v>
      </c>
      <c r="AL832" s="369">
        <v>7.4999999999999997E-3</v>
      </c>
      <c r="AM832" s="369" t="s">
        <v>34</v>
      </c>
      <c r="AN832" s="369" t="s">
        <v>64</v>
      </c>
      <c r="AO832" s="367" t="s">
        <v>1326</v>
      </c>
      <c r="AP832" s="370" t="s">
        <v>13</v>
      </c>
      <c r="AQ832" s="376" t="s">
        <v>681</v>
      </c>
      <c r="AR832" s="369">
        <v>3.4999999999999996E-3</v>
      </c>
      <c r="AS832" s="369">
        <v>3.4999999999999996E-3</v>
      </c>
      <c r="AT832" s="369"/>
      <c r="AX832" s="711"/>
      <c r="AY832" s="712"/>
      <c r="AZ832" s="712"/>
      <c r="BA832" s="712"/>
      <c r="BB832" s="713"/>
      <c r="BC832" s="712"/>
      <c r="BD832" s="712"/>
      <c r="BE832" s="712"/>
      <c r="BF832" s="712"/>
      <c r="BG832" s="713"/>
      <c r="BH832" s="713"/>
      <c r="BI832" s="714"/>
      <c r="BJ832" s="714"/>
      <c r="BK832" s="714"/>
      <c r="BL832" s="713"/>
      <c r="BM832" s="713"/>
      <c r="BN832" s="713"/>
      <c r="BO832" s="713"/>
      <c r="BP832" s="713"/>
      <c r="BQ832" s="713"/>
      <c r="BR832" s="713"/>
      <c r="BS832" s="713"/>
      <c r="BT832" s="716"/>
      <c r="BU832" s="717"/>
      <c r="BV832" s="715"/>
      <c r="BW832" s="718"/>
    </row>
    <row r="833" spans="2:75" ht="15.75" customHeight="1">
      <c r="B833" s="363" t="s">
        <v>1302</v>
      </c>
      <c r="C833" s="364">
        <v>36400318000107</v>
      </c>
      <c r="D833" s="365" t="s">
        <v>14</v>
      </c>
      <c r="E833" s="365" t="s">
        <v>607</v>
      </c>
      <c r="F833" s="365"/>
      <c r="G833" s="366"/>
      <c r="H833" s="366" t="s">
        <v>34</v>
      </c>
      <c r="I833" s="366" t="s">
        <v>34</v>
      </c>
      <c r="J833" s="366" t="s">
        <v>611</v>
      </c>
      <c r="K833" s="367" t="s">
        <v>49</v>
      </c>
      <c r="L833" s="368"/>
      <c r="M833" s="368" t="s">
        <v>1421</v>
      </c>
      <c r="N833" s="367">
        <v>572063</v>
      </c>
      <c r="O833" s="367" t="s">
        <v>1323</v>
      </c>
      <c r="P833" s="371">
        <v>44195</v>
      </c>
      <c r="Q833" s="372">
        <v>16995232.469999999</v>
      </c>
      <c r="R833" s="372">
        <v>32049976.029603172</v>
      </c>
      <c r="S833" s="367">
        <v>10</v>
      </c>
      <c r="T833" s="369">
        <v>-0.30263600510839073</v>
      </c>
      <c r="U833" s="369">
        <v>-3.9122347069456556</v>
      </c>
      <c r="V833" s="369">
        <v>-0.28020765761056554</v>
      </c>
      <c r="W833" s="369">
        <v>-2.7469719848176752</v>
      </c>
      <c r="X833" s="369" t="s">
        <v>1424</v>
      </c>
      <c r="Y833" s="369" t="s">
        <v>1424</v>
      </c>
      <c r="Z833" s="369" t="s">
        <v>1424</v>
      </c>
      <c r="AA833" s="369" t="s">
        <v>1424</v>
      </c>
      <c r="AB833" s="369">
        <v>0.22864346083331089</v>
      </c>
      <c r="AC833" s="373">
        <v>-1.7479558591359807</v>
      </c>
      <c r="AD833" s="575">
        <v>0</v>
      </c>
      <c r="AE833" s="370" t="s">
        <v>2526</v>
      </c>
      <c r="AF833" s="370" t="s">
        <v>2526</v>
      </c>
      <c r="AG833" s="374" t="s">
        <v>1462</v>
      </c>
      <c r="AH833" s="374" t="s">
        <v>2318</v>
      </c>
      <c r="AI833" s="374" t="s">
        <v>1436</v>
      </c>
      <c r="AJ833" s="374" t="s">
        <v>1436</v>
      </c>
      <c r="AK833" s="374" t="s">
        <v>1436</v>
      </c>
      <c r="AL833" s="369">
        <v>7.4999999999999997E-3</v>
      </c>
      <c r="AM833" s="369" t="s">
        <v>34</v>
      </c>
      <c r="AN833" s="369" t="s">
        <v>64</v>
      </c>
      <c r="AO833" s="367" t="s">
        <v>1326</v>
      </c>
      <c r="AP833" s="370" t="s">
        <v>13</v>
      </c>
      <c r="AQ833" s="376" t="s">
        <v>681</v>
      </c>
      <c r="AR833" s="369">
        <v>3.4999999999999996E-3</v>
      </c>
      <c r="AS833" s="369">
        <v>3.4999999999999996E-3</v>
      </c>
      <c r="AT833" s="369"/>
      <c r="AX833" s="711"/>
      <c r="AY833" s="712"/>
      <c r="AZ833" s="712"/>
      <c r="BA833" s="712"/>
      <c r="BB833" s="713"/>
      <c r="BC833" s="712"/>
      <c r="BD833" s="712"/>
      <c r="BE833" s="712"/>
      <c r="BF833" s="712"/>
      <c r="BG833" s="713"/>
      <c r="BH833" s="713"/>
      <c r="BI833" s="714"/>
      <c r="BJ833" s="714"/>
      <c r="BK833" s="714"/>
      <c r="BL833" s="713"/>
      <c r="BM833" s="713"/>
      <c r="BN833" s="713"/>
      <c r="BO833" s="713"/>
      <c r="BP833" s="713"/>
      <c r="BQ833" s="713"/>
      <c r="BR833" s="713"/>
      <c r="BS833" s="713"/>
      <c r="BT833" s="716"/>
      <c r="BU833" s="717"/>
      <c r="BV833" s="715"/>
      <c r="BW833" s="718"/>
    </row>
    <row r="834" spans="2:75" ht="15.75" customHeight="1">
      <c r="B834" s="363" t="s">
        <v>1687</v>
      </c>
      <c r="C834" s="364">
        <v>27146944000128</v>
      </c>
      <c r="D834" s="365" t="s">
        <v>13</v>
      </c>
      <c r="E834" s="365" t="s">
        <v>615</v>
      </c>
      <c r="F834" s="365" t="s">
        <v>619</v>
      </c>
      <c r="G834" s="366" t="s">
        <v>34</v>
      </c>
      <c r="H834" s="366" t="s">
        <v>1339</v>
      </c>
      <c r="I834" s="366" t="s">
        <v>34</v>
      </c>
      <c r="J834" s="366" t="s">
        <v>611</v>
      </c>
      <c r="K834" s="367" t="s">
        <v>48</v>
      </c>
      <c r="L834" s="368"/>
      <c r="M834" s="368"/>
      <c r="N834" s="367">
        <v>437190</v>
      </c>
      <c r="O834" s="367" t="s">
        <v>1323</v>
      </c>
      <c r="P834" s="371">
        <v>42822</v>
      </c>
      <c r="Q834" s="372">
        <v>337789010.52999997</v>
      </c>
      <c r="R834" s="372">
        <v>267742669.56912693</v>
      </c>
      <c r="S834" s="367">
        <v>31</v>
      </c>
      <c r="T834" s="369">
        <v>0.11919016837505403</v>
      </c>
      <c r="U834" s="369">
        <v>1.3406407065645092</v>
      </c>
      <c r="V834" s="369">
        <v>0.13452834227901933</v>
      </c>
      <c r="W834" s="369">
        <v>1.2346618986033777</v>
      </c>
      <c r="X834" s="369">
        <v>0.28478098031595489</v>
      </c>
      <c r="Y834" s="369">
        <v>2.0025201773881309</v>
      </c>
      <c r="Z834" s="369">
        <v>0.26047693562802743</v>
      </c>
      <c r="AA834" s="369">
        <v>1.4233928042295474</v>
      </c>
      <c r="AB834" s="369">
        <v>3.8702281417115229E-2</v>
      </c>
      <c r="AC834" s="373">
        <v>0.60848736869331743</v>
      </c>
      <c r="AD834" s="575">
        <v>13396543000111</v>
      </c>
      <c r="AE834" s="370" t="s">
        <v>2526</v>
      </c>
      <c r="AF834" s="370" t="s">
        <v>2526</v>
      </c>
      <c r="AG834" s="374" t="s">
        <v>1462</v>
      </c>
      <c r="AH834" s="374" t="s">
        <v>2527</v>
      </c>
      <c r="AI834" s="374">
        <v>1000</v>
      </c>
      <c r="AJ834" s="374">
        <v>100</v>
      </c>
      <c r="AK834" s="374">
        <v>1000</v>
      </c>
      <c r="AL834" s="369">
        <v>0</v>
      </c>
      <c r="AM834" s="369" t="s">
        <v>34</v>
      </c>
      <c r="AN834" s="369" t="s">
        <v>64</v>
      </c>
      <c r="AO834" s="367" t="s">
        <v>1326</v>
      </c>
      <c r="AP834" s="370" t="s">
        <v>13</v>
      </c>
      <c r="AQ834" s="376" t="s">
        <v>670</v>
      </c>
      <c r="AR834" s="369" t="s">
        <v>34</v>
      </c>
      <c r="AS834" s="369" t="s">
        <v>34</v>
      </c>
      <c r="AT834" s="369"/>
      <c r="AX834" s="711"/>
      <c r="AY834" s="712"/>
      <c r="AZ834" s="712"/>
      <c r="BA834" s="712"/>
      <c r="BB834" s="713"/>
      <c r="BC834" s="712"/>
      <c r="BD834" s="712"/>
      <c r="BE834" s="712"/>
      <c r="BF834" s="712"/>
      <c r="BG834" s="713"/>
      <c r="BH834" s="713"/>
      <c r="BI834" s="714"/>
      <c r="BJ834" s="714"/>
      <c r="BK834" s="714"/>
      <c r="BL834" s="713"/>
      <c r="BM834" s="713"/>
      <c r="BN834" s="713"/>
      <c r="BO834" s="713"/>
      <c r="BP834" s="713"/>
      <c r="BQ834" s="713"/>
      <c r="BR834" s="713"/>
      <c r="BS834" s="713"/>
      <c r="BT834" s="716"/>
      <c r="BU834" s="717"/>
      <c r="BV834" s="715"/>
      <c r="BW834" s="718"/>
    </row>
    <row r="835" spans="2:75" ht="15.75" customHeight="1">
      <c r="B835" s="363" t="s">
        <v>1688</v>
      </c>
      <c r="C835" s="364">
        <v>33840487000170</v>
      </c>
      <c r="D835" s="365" t="s">
        <v>14</v>
      </c>
      <c r="E835" s="365" t="s">
        <v>607</v>
      </c>
      <c r="F835" s="365"/>
      <c r="G835" s="366"/>
      <c r="H835" s="366" t="s">
        <v>34</v>
      </c>
      <c r="I835" s="366" t="s">
        <v>34</v>
      </c>
      <c r="J835" s="366" t="s">
        <v>608</v>
      </c>
      <c r="K835" s="367" t="s">
        <v>48</v>
      </c>
      <c r="L835" s="368"/>
      <c r="M835" s="368"/>
      <c r="N835" s="367">
        <v>503551</v>
      </c>
      <c r="O835" s="367" t="s">
        <v>1323</v>
      </c>
      <c r="P835" s="371">
        <v>43672</v>
      </c>
      <c r="Q835" s="372">
        <v>11488236.85</v>
      </c>
      <c r="R835" s="372">
        <v>18387783.266388886</v>
      </c>
      <c r="S835" s="367">
        <v>32</v>
      </c>
      <c r="T835" s="369">
        <v>-0.12161440982308125</v>
      </c>
      <c r="U835" s="369">
        <v>-1.3679083647285561</v>
      </c>
      <c r="V835" s="369">
        <v>-0.1553486082052199</v>
      </c>
      <c r="W835" s="369">
        <v>-1.4257442283369468</v>
      </c>
      <c r="X835" s="369">
        <v>5.8242940913349139E-2</v>
      </c>
      <c r="Y835" s="369">
        <v>0.40955215562502217</v>
      </c>
      <c r="Z835" s="369">
        <v>-7.5262265077041035E-2</v>
      </c>
      <c r="AA835" s="369">
        <v>-0.41127544088456319</v>
      </c>
      <c r="AB835" s="369">
        <v>0.22381108740607258</v>
      </c>
      <c r="AC835" s="373">
        <v>-1.1046497856638187</v>
      </c>
      <c r="AD835" s="575">
        <v>28747685000153</v>
      </c>
      <c r="AE835" s="370" t="s">
        <v>2526</v>
      </c>
      <c r="AF835" s="370" t="s">
        <v>2526</v>
      </c>
      <c r="AG835" s="374" t="s">
        <v>1462</v>
      </c>
      <c r="AH835" s="374" t="s">
        <v>2318</v>
      </c>
      <c r="AI835" s="374">
        <v>1000</v>
      </c>
      <c r="AJ835" s="374">
        <v>100</v>
      </c>
      <c r="AK835" s="374">
        <v>1000</v>
      </c>
      <c r="AL835" s="369">
        <v>0</v>
      </c>
      <c r="AM835" s="369" t="s">
        <v>34</v>
      </c>
      <c r="AN835" s="369" t="s">
        <v>668</v>
      </c>
      <c r="AO835" s="367" t="s">
        <v>1326</v>
      </c>
      <c r="AP835" s="370" t="s">
        <v>718</v>
      </c>
      <c r="AQ835" s="376" t="s">
        <v>661</v>
      </c>
      <c r="AR835" s="369" t="s">
        <v>34</v>
      </c>
      <c r="AS835" s="369" t="s">
        <v>34</v>
      </c>
      <c r="AT835" s="369"/>
      <c r="AX835" s="711"/>
      <c r="AY835" s="712"/>
      <c r="AZ835" s="712"/>
      <c r="BA835" s="712"/>
      <c r="BB835" s="713"/>
      <c r="BC835" s="712"/>
      <c r="BD835" s="712"/>
      <c r="BE835" s="712"/>
      <c r="BF835" s="712"/>
      <c r="BG835" s="713"/>
      <c r="BH835" s="713"/>
      <c r="BI835" s="714"/>
      <c r="BJ835" s="714"/>
      <c r="BK835" s="714"/>
      <c r="BL835" s="713"/>
      <c r="BM835" s="713"/>
      <c r="BN835" s="713"/>
      <c r="BO835" s="713"/>
      <c r="BP835" s="713"/>
      <c r="BQ835" s="713"/>
      <c r="BR835" s="713"/>
      <c r="BS835" s="713"/>
      <c r="BT835" s="716"/>
      <c r="BU835" s="717"/>
      <c r="BV835" s="715"/>
      <c r="BW835" s="718"/>
    </row>
    <row r="836" spans="2:75" ht="15.75" customHeight="1">
      <c r="B836" s="363" t="s">
        <v>1689</v>
      </c>
      <c r="C836" s="364">
        <v>27782855000178</v>
      </c>
      <c r="D836" s="365" t="s">
        <v>13</v>
      </c>
      <c r="E836" s="365" t="s">
        <v>615</v>
      </c>
      <c r="F836" s="365" t="s">
        <v>619</v>
      </c>
      <c r="G836" s="366" t="s">
        <v>34</v>
      </c>
      <c r="H836" s="366" t="s">
        <v>1340</v>
      </c>
      <c r="I836" s="366" t="s">
        <v>34</v>
      </c>
      <c r="J836" s="366" t="s">
        <v>611</v>
      </c>
      <c r="K836" s="367" t="s">
        <v>48</v>
      </c>
      <c r="L836" s="368"/>
      <c r="M836" s="368"/>
      <c r="N836" s="367">
        <v>443298</v>
      </c>
      <c r="O836" s="367" t="s">
        <v>1323</v>
      </c>
      <c r="P836" s="371">
        <v>42913</v>
      </c>
      <c r="Q836" s="372">
        <v>452193314.27999997</v>
      </c>
      <c r="R836" s="372">
        <v>571441490.29111171</v>
      </c>
      <c r="S836" s="367">
        <v>61</v>
      </c>
      <c r="T836" s="369">
        <v>0.14281897664112253</v>
      </c>
      <c r="U836" s="369">
        <v>1.6064154985710066</v>
      </c>
      <c r="V836" s="369">
        <v>0.15750833487771687</v>
      </c>
      <c r="W836" s="369">
        <v>1.4455655699870129</v>
      </c>
      <c r="X836" s="369">
        <v>0.40837085547102348</v>
      </c>
      <c r="Y836" s="369">
        <v>2.8715782810730106</v>
      </c>
      <c r="Z836" s="369">
        <v>0.32387196397687923</v>
      </c>
      <c r="AA836" s="369">
        <v>1.7698189742016361</v>
      </c>
      <c r="AB836" s="369">
        <v>6.4297415455575768E-2</v>
      </c>
      <c r="AC836" s="373">
        <v>0.6987523694447566</v>
      </c>
      <c r="AD836" s="575">
        <v>0</v>
      </c>
      <c r="AE836" s="370" t="s">
        <v>2526</v>
      </c>
      <c r="AF836" s="370" t="s">
        <v>2526</v>
      </c>
      <c r="AG836" s="374" t="s">
        <v>1462</v>
      </c>
      <c r="AH836" s="374" t="s">
        <v>2318</v>
      </c>
      <c r="AI836" s="374">
        <v>100000</v>
      </c>
      <c r="AJ836" s="374">
        <v>50000</v>
      </c>
      <c r="AK836" s="374">
        <v>100000</v>
      </c>
      <c r="AL836" s="369">
        <v>0</v>
      </c>
      <c r="AM836" s="369" t="s">
        <v>34</v>
      </c>
      <c r="AN836" s="369" t="s">
        <v>64</v>
      </c>
      <c r="AO836" s="367" t="s">
        <v>1326</v>
      </c>
      <c r="AP836" s="370" t="s">
        <v>13</v>
      </c>
      <c r="AQ836" s="376" t="s">
        <v>670</v>
      </c>
      <c r="AR836" s="369" t="s">
        <v>34</v>
      </c>
      <c r="AS836" s="369" t="s">
        <v>34</v>
      </c>
      <c r="AT836" s="369"/>
      <c r="AX836" s="711"/>
      <c r="AY836" s="712"/>
      <c r="AZ836" s="712"/>
      <c r="BA836" s="712"/>
      <c r="BB836" s="713"/>
      <c r="BC836" s="712"/>
      <c r="BD836" s="712"/>
      <c r="BE836" s="712"/>
      <c r="BF836" s="712"/>
      <c r="BG836" s="713"/>
      <c r="BH836" s="713"/>
      <c r="BI836" s="714"/>
      <c r="BJ836" s="714"/>
      <c r="BK836" s="714"/>
      <c r="BL836" s="713"/>
      <c r="BM836" s="713"/>
      <c r="BN836" s="713"/>
      <c r="BO836" s="713"/>
      <c r="BP836" s="713"/>
      <c r="BQ836" s="713"/>
      <c r="BR836" s="713"/>
      <c r="BS836" s="713"/>
      <c r="BT836" s="716"/>
      <c r="BU836" s="717"/>
      <c r="BV836" s="715"/>
      <c r="BW836" s="718"/>
    </row>
    <row r="837" spans="2:75" ht="15.75" customHeight="1">
      <c r="B837" s="363" t="s">
        <v>1690</v>
      </c>
      <c r="C837" s="364">
        <v>32668773000137</v>
      </c>
      <c r="D837" s="365" t="s">
        <v>13</v>
      </c>
      <c r="E837" s="365" t="s">
        <v>615</v>
      </c>
      <c r="F837" s="365" t="s">
        <v>619</v>
      </c>
      <c r="G837" s="366" t="s">
        <v>34</v>
      </c>
      <c r="H837" s="366" t="s">
        <v>1339</v>
      </c>
      <c r="I837" s="366" t="s">
        <v>34</v>
      </c>
      <c r="J837" s="366" t="s">
        <v>611</v>
      </c>
      <c r="K837" s="367" t="s">
        <v>48</v>
      </c>
      <c r="L837" s="368"/>
      <c r="M837" s="368"/>
      <c r="N837" s="367">
        <v>517895</v>
      </c>
      <c r="O837" s="367" t="s">
        <v>1323</v>
      </c>
      <c r="P837" s="371">
        <v>43815</v>
      </c>
      <c r="Q837" s="372" t="s">
        <v>1396</v>
      </c>
      <c r="R837" s="372" t="s">
        <v>1424</v>
      </c>
      <c r="S837" s="367">
        <v>30</v>
      </c>
      <c r="T837" s="369" t="s">
        <v>1424</v>
      </c>
      <c r="U837" s="369" t="s">
        <v>1424</v>
      </c>
      <c r="V837" s="369" t="s">
        <v>1424</v>
      </c>
      <c r="W837" s="369" t="s">
        <v>1424</v>
      </c>
      <c r="X837" s="369" t="s">
        <v>1424</v>
      </c>
      <c r="Y837" s="369" t="s">
        <v>1424</v>
      </c>
      <c r="Z837" s="369" t="s">
        <v>1424</v>
      </c>
      <c r="AA837" s="369" t="s">
        <v>1424</v>
      </c>
      <c r="AB837" s="369" t="s">
        <v>1424</v>
      </c>
      <c r="AC837" s="373" t="s">
        <v>1424</v>
      </c>
      <c r="AD837" s="575">
        <v>21624757000126</v>
      </c>
      <c r="AE837" s="370" t="s">
        <v>2526</v>
      </c>
      <c r="AF837" s="370" t="s">
        <v>2526</v>
      </c>
      <c r="AG837" s="374" t="s">
        <v>1462</v>
      </c>
      <c r="AH837" s="374" t="s">
        <v>2321</v>
      </c>
      <c r="AI837" s="374">
        <v>1000</v>
      </c>
      <c r="AJ837" s="374">
        <v>1000</v>
      </c>
      <c r="AK837" s="374">
        <v>1000</v>
      </c>
      <c r="AL837" s="369">
        <v>0</v>
      </c>
      <c r="AM837" s="369" t="s">
        <v>34</v>
      </c>
      <c r="AN837" s="369" t="s">
        <v>64</v>
      </c>
      <c r="AO837" s="367" t="s">
        <v>1326</v>
      </c>
      <c r="AP837" s="370" t="s">
        <v>13</v>
      </c>
      <c r="AQ837" s="376" t="s">
        <v>666</v>
      </c>
      <c r="AR837" s="369" t="s">
        <v>34</v>
      </c>
      <c r="AS837" s="369" t="s">
        <v>34</v>
      </c>
      <c r="AT837" s="369"/>
      <c r="AX837" s="711"/>
      <c r="AY837" s="712"/>
      <c r="AZ837" s="712"/>
      <c r="BA837" s="712"/>
      <c r="BB837" s="713"/>
      <c r="BC837" s="712"/>
      <c r="BD837" s="712"/>
      <c r="BE837" s="712"/>
      <c r="BF837" s="712"/>
      <c r="BG837" s="713"/>
      <c r="BH837" s="713"/>
      <c r="BI837" s="714"/>
      <c r="BJ837" s="714"/>
      <c r="BK837" s="714"/>
      <c r="BL837" s="713"/>
      <c r="BM837" s="713"/>
      <c r="BN837" s="713"/>
      <c r="BO837" s="713"/>
      <c r="BP837" s="713"/>
      <c r="BQ837" s="713"/>
      <c r="BR837" s="713"/>
      <c r="BS837" s="713"/>
      <c r="BT837" s="716"/>
      <c r="BU837" s="717"/>
      <c r="BV837" s="715"/>
      <c r="BW837" s="718"/>
    </row>
    <row r="838" spans="2:75" ht="15.75" customHeight="1">
      <c r="B838" s="363" t="s">
        <v>1691</v>
      </c>
      <c r="C838" s="364">
        <v>34674588000180</v>
      </c>
      <c r="D838" s="365" t="s">
        <v>14</v>
      </c>
      <c r="E838" s="365"/>
      <c r="F838" s="365"/>
      <c r="G838" s="366"/>
      <c r="H838" s="366" t="s">
        <v>34</v>
      </c>
      <c r="I838" s="366"/>
      <c r="J838" s="366"/>
      <c r="K838" s="367"/>
      <c r="L838" s="368"/>
      <c r="M838" s="368"/>
      <c r="N838" s="367">
        <v>513237</v>
      </c>
      <c r="O838" s="367" t="s">
        <v>1323</v>
      </c>
      <c r="P838" s="371">
        <v>43770</v>
      </c>
      <c r="Q838" s="372">
        <v>35218216.420000002</v>
      </c>
      <c r="R838" s="372">
        <v>59710147.656507924</v>
      </c>
      <c r="S838" s="367">
        <v>32</v>
      </c>
      <c r="T838" s="369">
        <v>6.173314943392838E-2</v>
      </c>
      <c r="U838" s="369">
        <v>0.69436912627833725</v>
      </c>
      <c r="V838" s="369">
        <v>-8.7486272229715389E-2</v>
      </c>
      <c r="W838" s="369">
        <v>-0.80292349658811069</v>
      </c>
      <c r="X838" s="369">
        <v>-1.9380798260379195E-2</v>
      </c>
      <c r="Y838" s="369">
        <v>-0.1362817120976241</v>
      </c>
      <c r="Z838" s="369" t="s">
        <v>1424</v>
      </c>
      <c r="AA838" s="369" t="s">
        <v>1424</v>
      </c>
      <c r="AB838" s="369">
        <v>0.22288177140342275</v>
      </c>
      <c r="AC838" s="373">
        <v>-0.76359686238862523</v>
      </c>
      <c r="AD838" s="575">
        <v>25213366000170</v>
      </c>
      <c r="AE838" s="370" t="s">
        <v>2526</v>
      </c>
      <c r="AF838" s="370" t="s">
        <v>2526</v>
      </c>
      <c r="AG838" s="374" t="s">
        <v>1462</v>
      </c>
      <c r="AH838" s="374" t="s">
        <v>2318</v>
      </c>
      <c r="AI838" s="374">
        <v>5000</v>
      </c>
      <c r="AJ838" s="374">
        <v>5000</v>
      </c>
      <c r="AK838" s="374">
        <v>0</v>
      </c>
      <c r="AL838" s="369">
        <v>0</v>
      </c>
      <c r="AM838" s="369" t="s">
        <v>34</v>
      </c>
      <c r="AN838" s="369" t="s">
        <v>668</v>
      </c>
      <c r="AO838" s="367" t="s">
        <v>1326</v>
      </c>
      <c r="AP838" s="370" t="s">
        <v>718</v>
      </c>
      <c r="AQ838" s="376" t="s">
        <v>661</v>
      </c>
      <c r="AR838" s="369" t="s">
        <v>34</v>
      </c>
      <c r="AS838" s="369" t="s">
        <v>34</v>
      </c>
      <c r="AT838" s="369"/>
      <c r="AX838" s="711"/>
      <c r="AY838" s="712"/>
      <c r="AZ838" s="712"/>
      <c r="BA838" s="712"/>
      <c r="BB838" s="713"/>
      <c r="BC838" s="712"/>
      <c r="BD838" s="712"/>
      <c r="BE838" s="712"/>
      <c r="BF838" s="712"/>
      <c r="BG838" s="713"/>
      <c r="BH838" s="713"/>
      <c r="BI838" s="714"/>
      <c r="BJ838" s="714"/>
      <c r="BK838" s="714"/>
      <c r="BL838" s="713"/>
      <c r="BM838" s="713"/>
      <c r="BN838" s="713"/>
      <c r="BO838" s="713"/>
      <c r="BP838" s="713"/>
      <c r="BQ838" s="713"/>
      <c r="BR838" s="713"/>
      <c r="BS838" s="713"/>
      <c r="BT838" s="716"/>
      <c r="BU838" s="717"/>
      <c r="BV838" s="715"/>
      <c r="BW838" s="718"/>
    </row>
    <row r="839" spans="2:75" ht="15.75" customHeight="1">
      <c r="B839" s="363" t="s">
        <v>1692</v>
      </c>
      <c r="C839" s="364">
        <v>30658551000108</v>
      </c>
      <c r="D839" s="365" t="s">
        <v>13</v>
      </c>
      <c r="E839" s="365" t="s">
        <v>615</v>
      </c>
      <c r="F839" s="365" t="s">
        <v>619</v>
      </c>
      <c r="G839" s="366" t="s">
        <v>34</v>
      </c>
      <c r="H839" s="366" t="s">
        <v>867</v>
      </c>
      <c r="I839" s="366" t="s">
        <v>34</v>
      </c>
      <c r="J839" s="366" t="s">
        <v>611</v>
      </c>
      <c r="K839" s="367" t="s">
        <v>48</v>
      </c>
      <c r="L839" s="368"/>
      <c r="M839" s="368"/>
      <c r="N839" s="367">
        <v>480533</v>
      </c>
      <c r="O839" s="367" t="s">
        <v>1323</v>
      </c>
      <c r="P839" s="371">
        <v>43427</v>
      </c>
      <c r="Q839" s="372">
        <v>80187931.930000007</v>
      </c>
      <c r="R839" s="372">
        <v>87570650.801984087</v>
      </c>
      <c r="S839" s="367">
        <v>31</v>
      </c>
      <c r="T839" s="369">
        <v>0.20623600981807133</v>
      </c>
      <c r="U839" s="369">
        <v>2.3197248035720706</v>
      </c>
      <c r="V839" s="369">
        <v>0.2418117424600541</v>
      </c>
      <c r="W839" s="369">
        <v>2.2192776629262259</v>
      </c>
      <c r="X839" s="369">
        <v>0.32716987119765006</v>
      </c>
      <c r="Y839" s="369">
        <v>2.3005899754256323</v>
      </c>
      <c r="Z839" s="369">
        <v>0.42213742810763821</v>
      </c>
      <c r="AA839" s="369">
        <v>2.306796861363746</v>
      </c>
      <c r="AB839" s="369">
        <v>5.6751644504569779E-2</v>
      </c>
      <c r="AC839" s="373">
        <v>2.0232476082390205</v>
      </c>
      <c r="AD839" s="575">
        <v>30586677000114</v>
      </c>
      <c r="AE839" s="370" t="s">
        <v>2526</v>
      </c>
      <c r="AF839" s="370" t="s">
        <v>2526</v>
      </c>
      <c r="AG839" s="374" t="s">
        <v>1462</v>
      </c>
      <c r="AH839" s="374" t="s">
        <v>2321</v>
      </c>
      <c r="AI839" s="374">
        <v>25000</v>
      </c>
      <c r="AJ839" s="374">
        <v>5000</v>
      </c>
      <c r="AK839" s="374">
        <v>10000</v>
      </c>
      <c r="AL839" s="369">
        <v>0</v>
      </c>
      <c r="AM839" s="369" t="s">
        <v>34</v>
      </c>
      <c r="AN839" s="369" t="s">
        <v>64</v>
      </c>
      <c r="AO839" s="367" t="s">
        <v>1326</v>
      </c>
      <c r="AP839" s="370" t="s">
        <v>13</v>
      </c>
      <c r="AQ839" s="376" t="s">
        <v>666</v>
      </c>
      <c r="AR839" s="369" t="s">
        <v>34</v>
      </c>
      <c r="AS839" s="369" t="s">
        <v>34</v>
      </c>
      <c r="AT839" s="369"/>
      <c r="AX839" s="711"/>
      <c r="AY839" s="712"/>
      <c r="AZ839" s="712"/>
      <c r="BA839" s="712"/>
      <c r="BB839" s="713"/>
      <c r="BC839" s="712"/>
      <c r="BD839" s="712"/>
      <c r="BE839" s="712"/>
      <c r="BF839" s="712"/>
      <c r="BG839" s="713"/>
      <c r="BH839" s="713"/>
      <c r="BI839" s="714"/>
      <c r="BJ839" s="714"/>
      <c r="BK839" s="714"/>
      <c r="BL839" s="713"/>
      <c r="BM839" s="713"/>
      <c r="BN839" s="713"/>
      <c r="BO839" s="713"/>
      <c r="BP839" s="713"/>
      <c r="BQ839" s="713"/>
      <c r="BR839" s="713"/>
      <c r="BS839" s="713"/>
      <c r="BT839" s="716"/>
      <c r="BU839" s="717"/>
      <c r="BV839" s="715"/>
      <c r="BW839" s="718"/>
    </row>
    <row r="840" spans="2:75" ht="15.75" customHeight="1">
      <c r="B840" s="363" t="s">
        <v>1693</v>
      </c>
      <c r="C840" s="364">
        <v>32666390000120</v>
      </c>
      <c r="D840" s="365" t="s">
        <v>13</v>
      </c>
      <c r="E840" s="365" t="s">
        <v>615</v>
      </c>
      <c r="F840" s="365" t="s">
        <v>619</v>
      </c>
      <c r="G840" s="366" t="s">
        <v>34</v>
      </c>
      <c r="H840" s="366" t="s">
        <v>867</v>
      </c>
      <c r="I840" s="366" t="s">
        <v>34</v>
      </c>
      <c r="J840" s="366" t="s">
        <v>611</v>
      </c>
      <c r="K840" s="367" t="s">
        <v>48</v>
      </c>
      <c r="L840" s="368"/>
      <c r="M840" s="368"/>
      <c r="N840" s="367">
        <v>491004</v>
      </c>
      <c r="O840" s="367" t="s">
        <v>1323</v>
      </c>
      <c r="P840" s="371">
        <v>43556</v>
      </c>
      <c r="Q840" s="372">
        <v>1301525208.3299999</v>
      </c>
      <c r="R840" s="372">
        <v>1313369784.6541271</v>
      </c>
      <c r="S840" s="367">
        <v>31</v>
      </c>
      <c r="T840" s="369">
        <v>0.20676700819811478</v>
      </c>
      <c r="U840" s="369">
        <v>2.3256974274311624</v>
      </c>
      <c r="V840" s="369">
        <v>0.24239053848399394</v>
      </c>
      <c r="W840" s="369">
        <v>2.2245896840640431</v>
      </c>
      <c r="X840" s="369">
        <v>0.32892353044601652</v>
      </c>
      <c r="Y840" s="369">
        <v>2.3129213397787605</v>
      </c>
      <c r="Z840" s="369">
        <v>0.42273173986918544</v>
      </c>
      <c r="AA840" s="369">
        <v>2.3100445158357847</v>
      </c>
      <c r="AB840" s="369">
        <v>5.6697407796368594E-2</v>
      </c>
      <c r="AC840" s="373">
        <v>2.0333554086796992</v>
      </c>
      <c r="AD840" s="575">
        <v>32386241000107</v>
      </c>
      <c r="AE840" s="370" t="s">
        <v>2526</v>
      </c>
      <c r="AF840" s="370" t="s">
        <v>2526</v>
      </c>
      <c r="AG840" s="374" t="s">
        <v>1462</v>
      </c>
      <c r="AH840" s="374" t="s">
        <v>2321</v>
      </c>
      <c r="AI840" s="374">
        <v>1000</v>
      </c>
      <c r="AJ840" s="374">
        <v>100</v>
      </c>
      <c r="AK840" s="374">
        <v>1000</v>
      </c>
      <c r="AL840" s="369">
        <v>0</v>
      </c>
      <c r="AM840" s="369" t="s">
        <v>34</v>
      </c>
      <c r="AN840" s="369" t="s">
        <v>64</v>
      </c>
      <c r="AO840" s="367" t="s">
        <v>1326</v>
      </c>
      <c r="AP840" s="370" t="s">
        <v>13</v>
      </c>
      <c r="AQ840" s="376" t="s">
        <v>666</v>
      </c>
      <c r="AR840" s="369" t="s">
        <v>34</v>
      </c>
      <c r="AS840" s="369" t="s">
        <v>34</v>
      </c>
      <c r="AT840" s="369"/>
      <c r="AX840" s="711"/>
      <c r="AY840" s="712"/>
      <c r="AZ840" s="712"/>
      <c r="BA840" s="712"/>
      <c r="BB840" s="713"/>
      <c r="BC840" s="712"/>
      <c r="BD840" s="712"/>
      <c r="BE840" s="712"/>
      <c r="BF840" s="712"/>
      <c r="BG840" s="713"/>
      <c r="BH840" s="713"/>
      <c r="BI840" s="714"/>
      <c r="BJ840" s="714"/>
      <c r="BK840" s="714"/>
      <c r="BL840" s="713"/>
      <c r="BM840" s="713"/>
      <c r="BN840" s="713"/>
      <c r="BO840" s="713"/>
      <c r="BP840" s="713"/>
      <c r="BQ840" s="713"/>
      <c r="BR840" s="713"/>
      <c r="BS840" s="713"/>
      <c r="BT840" s="716"/>
      <c r="BU840" s="717"/>
      <c r="BV840" s="715"/>
      <c r="BW840" s="718"/>
    </row>
    <row r="841" spans="2:75" ht="15.75" customHeight="1">
      <c r="B841" s="363" t="s">
        <v>1694</v>
      </c>
      <c r="C841" s="364">
        <v>25079446000184</v>
      </c>
      <c r="D841" s="365" t="s">
        <v>14</v>
      </c>
      <c r="E841" s="365" t="s">
        <v>614</v>
      </c>
      <c r="F841" s="365"/>
      <c r="G841" s="366"/>
      <c r="H841" s="366" t="s">
        <v>867</v>
      </c>
      <c r="I841" s="366" t="s">
        <v>34</v>
      </c>
      <c r="J841" s="366" t="s">
        <v>608</v>
      </c>
      <c r="K841" s="367" t="s">
        <v>48</v>
      </c>
      <c r="L841" s="368"/>
      <c r="M841" s="368"/>
      <c r="N841" s="367">
        <v>467014</v>
      </c>
      <c r="O841" s="367" t="s">
        <v>1326</v>
      </c>
      <c r="P841" s="371">
        <v>43238</v>
      </c>
      <c r="Q841" s="372">
        <v>17151820.149999999</v>
      </c>
      <c r="R841" s="372">
        <v>25586656.960079379</v>
      </c>
      <c r="S841" s="367">
        <v>33</v>
      </c>
      <c r="T841" s="369">
        <v>8.6375315961395804E-2</v>
      </c>
      <c r="U841" s="369">
        <v>0.97154208437593303</v>
      </c>
      <c r="V841" s="369">
        <v>-8.0761111914876893E-2</v>
      </c>
      <c r="W841" s="369">
        <v>-0.74120193619372865</v>
      </c>
      <c r="X841" s="369">
        <v>2.2060749504328125E-2</v>
      </c>
      <c r="Y841" s="369">
        <v>0.15512656765809738</v>
      </c>
      <c r="Z841" s="369">
        <v>5.1078906211563746E-2</v>
      </c>
      <c r="AA841" s="369">
        <v>0.27912393615257441</v>
      </c>
      <c r="AB841" s="369">
        <v>0.16404536635274306</v>
      </c>
      <c r="AC841" s="373">
        <v>-1.0621108646677846</v>
      </c>
      <c r="AD841" s="575">
        <v>29054790000170</v>
      </c>
      <c r="AE841" s="370" t="s">
        <v>2526</v>
      </c>
      <c r="AF841" s="370" t="s">
        <v>2526</v>
      </c>
      <c r="AG841" s="374" t="s">
        <v>1462</v>
      </c>
      <c r="AH841" s="374" t="s">
        <v>2318</v>
      </c>
      <c r="AI841" s="374">
        <v>1000</v>
      </c>
      <c r="AJ841" s="374">
        <v>1000</v>
      </c>
      <c r="AK841" s="374">
        <v>1000</v>
      </c>
      <c r="AL841" s="369">
        <v>0</v>
      </c>
      <c r="AM841" s="369" t="s">
        <v>34</v>
      </c>
      <c r="AN841" s="369" t="s">
        <v>64</v>
      </c>
      <c r="AO841" s="367" t="s">
        <v>1326</v>
      </c>
      <c r="AP841" s="370" t="s">
        <v>13</v>
      </c>
      <c r="AQ841" s="376" t="s">
        <v>670</v>
      </c>
      <c r="AR841" s="369" t="s">
        <v>34</v>
      </c>
      <c r="AS841" s="369" t="s">
        <v>34</v>
      </c>
      <c r="AT841" s="369"/>
      <c r="AX841" s="711"/>
      <c r="AY841" s="712"/>
      <c r="AZ841" s="712"/>
      <c r="BA841" s="712"/>
      <c r="BB841" s="713"/>
      <c r="BC841" s="712"/>
      <c r="BD841" s="712"/>
      <c r="BE841" s="712"/>
      <c r="BF841" s="712"/>
      <c r="BG841" s="713"/>
      <c r="BH841" s="713"/>
      <c r="BI841" s="714"/>
      <c r="BJ841" s="714"/>
      <c r="BK841" s="714"/>
      <c r="BL841" s="713"/>
      <c r="BM841" s="713"/>
      <c r="BN841" s="713"/>
      <c r="BO841" s="713"/>
      <c r="BP841" s="713"/>
      <c r="BQ841" s="713"/>
      <c r="BR841" s="713"/>
      <c r="BS841" s="713"/>
      <c r="BT841" s="716"/>
      <c r="BU841" s="717"/>
      <c r="BV841" s="715"/>
      <c r="BW841" s="718"/>
    </row>
    <row r="842" spans="2:75" ht="15.75" customHeight="1">
      <c r="B842" s="363" t="s">
        <v>1695</v>
      </c>
      <c r="C842" s="364">
        <v>34200609000126</v>
      </c>
      <c r="D842" s="365" t="s">
        <v>14</v>
      </c>
      <c r="E842" s="365"/>
      <c r="F842" s="365"/>
      <c r="G842" s="366"/>
      <c r="H842" s="366" t="s">
        <v>34</v>
      </c>
      <c r="I842" s="366"/>
      <c r="J842" s="366"/>
      <c r="K842" s="367"/>
      <c r="L842" s="368"/>
      <c r="M842" s="368"/>
      <c r="N842" s="367">
        <v>508063</v>
      </c>
      <c r="O842" s="367" t="s">
        <v>1323</v>
      </c>
      <c r="P842" s="371">
        <v>43711</v>
      </c>
      <c r="Q842" s="372">
        <v>5380790.29</v>
      </c>
      <c r="R842" s="372">
        <v>7952653.0825396832</v>
      </c>
      <c r="S842" s="367">
        <v>32</v>
      </c>
      <c r="T842" s="369">
        <v>7.2083855142741404E-2</v>
      </c>
      <c r="U842" s="369">
        <v>0.81079296898354403</v>
      </c>
      <c r="V842" s="369">
        <v>-8.2860286764733337E-2</v>
      </c>
      <c r="W842" s="369">
        <v>-0.76046755087177731</v>
      </c>
      <c r="X842" s="369">
        <v>0.11323722119126489</v>
      </c>
      <c r="Y842" s="369">
        <v>0.79626041042238282</v>
      </c>
      <c r="Z842" s="369">
        <v>1.7524754771485185E-2</v>
      </c>
      <c r="AA842" s="369">
        <v>9.5765138581181117E-2</v>
      </c>
      <c r="AB842" s="369">
        <v>0.18589685016881927</v>
      </c>
      <c r="AC842" s="373">
        <v>-0.92888908900606626</v>
      </c>
      <c r="AD842" s="575">
        <v>29206165000104</v>
      </c>
      <c r="AE842" s="370" t="s">
        <v>2526</v>
      </c>
      <c r="AF842" s="370" t="s">
        <v>2526</v>
      </c>
      <c r="AG842" s="374" t="s">
        <v>1462</v>
      </c>
      <c r="AH842" s="374" t="s">
        <v>2321</v>
      </c>
      <c r="AI842" s="374">
        <v>5000</v>
      </c>
      <c r="AJ842" s="374">
        <v>1000</v>
      </c>
      <c r="AK842" s="374">
        <v>5000</v>
      </c>
      <c r="AL842" s="369">
        <v>0</v>
      </c>
      <c r="AM842" s="369" t="s">
        <v>34</v>
      </c>
      <c r="AN842" s="369" t="s">
        <v>668</v>
      </c>
      <c r="AO842" s="367" t="s">
        <v>1326</v>
      </c>
      <c r="AP842" s="370" t="s">
        <v>718</v>
      </c>
      <c r="AQ842" s="376" t="s">
        <v>661</v>
      </c>
      <c r="AR842" s="369" t="s">
        <v>34</v>
      </c>
      <c r="AS842" s="369" t="s">
        <v>34</v>
      </c>
      <c r="AT842" s="369"/>
      <c r="AX842" s="711"/>
      <c r="AY842" s="712"/>
      <c r="AZ842" s="712"/>
      <c r="BA842" s="712"/>
      <c r="BB842" s="713"/>
      <c r="BC842" s="712"/>
      <c r="BD842" s="712"/>
      <c r="BE842" s="712"/>
      <c r="BF842" s="712"/>
      <c r="BG842" s="713"/>
      <c r="BH842" s="713"/>
      <c r="BI842" s="714"/>
      <c r="BJ842" s="714"/>
      <c r="BK842" s="714"/>
      <c r="BL842" s="713"/>
      <c r="BM842" s="713"/>
      <c r="BN842" s="713"/>
      <c r="BO842" s="713"/>
      <c r="BP842" s="713"/>
      <c r="BQ842" s="713"/>
      <c r="BR842" s="713"/>
      <c r="BS842" s="713"/>
      <c r="BT842" s="716"/>
      <c r="BU842" s="717"/>
      <c r="BV842" s="715"/>
      <c r="BW842" s="718"/>
    </row>
    <row r="843" spans="2:75" ht="15.75" customHeight="1">
      <c r="B843" s="363" t="s">
        <v>1696</v>
      </c>
      <c r="C843" s="364">
        <v>35535474000112</v>
      </c>
      <c r="D843" s="365" t="s">
        <v>14</v>
      </c>
      <c r="E843" s="365"/>
      <c r="F843" s="365"/>
      <c r="G843" s="366"/>
      <c r="H843" s="366" t="s">
        <v>34</v>
      </c>
      <c r="I843" s="366"/>
      <c r="J843" s="366"/>
      <c r="K843" s="367"/>
      <c r="L843" s="368"/>
      <c r="M843" s="368"/>
      <c r="N843" s="367">
        <v>525847</v>
      </c>
      <c r="O843" s="367" t="s">
        <v>1323</v>
      </c>
      <c r="P843" s="371">
        <v>43868</v>
      </c>
      <c r="Q843" s="372">
        <v>10123300.43</v>
      </c>
      <c r="R843" s="372">
        <v>16739680.993452383</v>
      </c>
      <c r="S843" s="367">
        <v>17</v>
      </c>
      <c r="T843" s="369">
        <v>1.7141941257610371E-2</v>
      </c>
      <c r="U843" s="369">
        <v>0.19281107286614035</v>
      </c>
      <c r="V843" s="369">
        <v>-3.643710258874E-2</v>
      </c>
      <c r="W843" s="369">
        <v>-0.33440910294213821</v>
      </c>
      <c r="X843" s="369">
        <v>6.0285670348645404E-3</v>
      </c>
      <c r="Y843" s="369">
        <v>4.2391620095763902E-2</v>
      </c>
      <c r="Z843" s="369" t="s">
        <v>1424</v>
      </c>
      <c r="AA843" s="369" t="s">
        <v>1424</v>
      </c>
      <c r="AB843" s="369">
        <v>0.26258309405673114</v>
      </c>
      <c r="AC843" s="373">
        <v>-0.40415077497404467</v>
      </c>
      <c r="AD843" s="575">
        <v>20658576000158</v>
      </c>
      <c r="AE843" s="370" t="s">
        <v>2526</v>
      </c>
      <c r="AF843" s="370" t="s">
        <v>2526</v>
      </c>
      <c r="AG843" s="374" t="s">
        <v>1462</v>
      </c>
      <c r="AH843" s="374" t="s">
        <v>2321</v>
      </c>
      <c r="AI843" s="374">
        <v>20000</v>
      </c>
      <c r="AJ843" s="374">
        <v>10000</v>
      </c>
      <c r="AK843" s="374">
        <v>20000</v>
      </c>
      <c r="AL843" s="369">
        <v>0</v>
      </c>
      <c r="AM843" s="369" t="s">
        <v>34</v>
      </c>
      <c r="AN843" s="369" t="s">
        <v>668</v>
      </c>
      <c r="AO843" s="367" t="s">
        <v>1326</v>
      </c>
      <c r="AP843" s="370" t="s">
        <v>718</v>
      </c>
      <c r="AQ843" s="376" t="s">
        <v>661</v>
      </c>
      <c r="AR843" s="369" t="s">
        <v>34</v>
      </c>
      <c r="AS843" s="369" t="s">
        <v>34</v>
      </c>
      <c r="AT843" s="369"/>
      <c r="AX843" s="711"/>
      <c r="AY843" s="712"/>
      <c r="AZ843" s="712"/>
      <c r="BA843" s="712"/>
      <c r="BB843" s="713"/>
      <c r="BC843" s="712"/>
      <c r="BD843" s="712"/>
      <c r="BE843" s="712"/>
      <c r="BF843" s="712"/>
      <c r="BG843" s="713"/>
      <c r="BH843" s="713"/>
      <c r="BI843" s="714"/>
      <c r="BJ843" s="714"/>
      <c r="BK843" s="714"/>
      <c r="BL843" s="713"/>
      <c r="BM843" s="713"/>
      <c r="BN843" s="713"/>
      <c r="BO843" s="713"/>
      <c r="BP843" s="713"/>
      <c r="BQ843" s="713"/>
      <c r="BR843" s="713"/>
      <c r="BS843" s="713"/>
      <c r="BT843" s="716"/>
      <c r="BU843" s="717"/>
      <c r="BV843" s="715"/>
      <c r="BW843" s="718"/>
    </row>
    <row r="844" spans="2:75" ht="15.75" customHeight="1">
      <c r="B844" s="363" t="s">
        <v>1697</v>
      </c>
      <c r="C844" s="364">
        <v>25079957000104</v>
      </c>
      <c r="D844" s="365" t="s">
        <v>13</v>
      </c>
      <c r="E844" s="365" t="s">
        <v>616</v>
      </c>
      <c r="F844" s="365" t="s">
        <v>617</v>
      </c>
      <c r="G844" s="366" t="s">
        <v>34</v>
      </c>
      <c r="H844" s="366" t="s">
        <v>867</v>
      </c>
      <c r="I844" s="366" t="s">
        <v>34</v>
      </c>
      <c r="J844" s="366" t="s">
        <v>608</v>
      </c>
      <c r="K844" s="367" t="s">
        <v>48</v>
      </c>
      <c r="L844" s="368"/>
      <c r="M844" s="368"/>
      <c r="N844" s="367">
        <v>433421</v>
      </c>
      <c r="O844" s="367" t="s">
        <v>1323</v>
      </c>
      <c r="P844" s="371">
        <v>42733</v>
      </c>
      <c r="Q844" s="372">
        <v>13778970.869999999</v>
      </c>
      <c r="R844" s="372">
        <v>32385307.64880953</v>
      </c>
      <c r="S844" s="367">
        <v>31</v>
      </c>
      <c r="T844" s="369">
        <v>0.10088556640570001</v>
      </c>
      <c r="U844" s="369">
        <v>1.1347521265571587</v>
      </c>
      <c r="V844" s="369">
        <v>8.7198162593576711E-2</v>
      </c>
      <c r="W844" s="369">
        <v>0.80027931035690647</v>
      </c>
      <c r="X844" s="369">
        <v>0.19926419658204075</v>
      </c>
      <c r="Y844" s="369">
        <v>1.401184074315148</v>
      </c>
      <c r="Z844" s="369">
        <v>0.27707872663430444</v>
      </c>
      <c r="AA844" s="369">
        <v>1.5141143485331992</v>
      </c>
      <c r="AB844" s="369">
        <v>7.7470140176204308E-2</v>
      </c>
      <c r="AC844" s="373">
        <v>-0.21730022456762091</v>
      </c>
      <c r="AD844" s="575">
        <v>31006911000150</v>
      </c>
      <c r="AE844" s="370" t="s">
        <v>2526</v>
      </c>
      <c r="AF844" s="370" t="s">
        <v>2526</v>
      </c>
      <c r="AG844" s="374" t="s">
        <v>1462</v>
      </c>
      <c r="AH844" s="374" t="s">
        <v>2321</v>
      </c>
      <c r="AI844" s="374">
        <v>1000</v>
      </c>
      <c r="AJ844" s="374">
        <v>100</v>
      </c>
      <c r="AK844" s="374">
        <v>1000</v>
      </c>
      <c r="AL844" s="369">
        <v>0</v>
      </c>
      <c r="AM844" s="369" t="s">
        <v>34</v>
      </c>
      <c r="AN844" s="369" t="s">
        <v>64</v>
      </c>
      <c r="AO844" s="367" t="s">
        <v>1326</v>
      </c>
      <c r="AP844" s="370" t="s">
        <v>13</v>
      </c>
      <c r="AQ844" s="376" t="s">
        <v>676</v>
      </c>
      <c r="AR844" s="369" t="s">
        <v>34</v>
      </c>
      <c r="AS844" s="369" t="s">
        <v>34</v>
      </c>
      <c r="AT844" s="369"/>
      <c r="AX844" s="711"/>
      <c r="AY844" s="712"/>
      <c r="AZ844" s="712"/>
      <c r="BA844" s="712"/>
      <c r="BB844" s="713"/>
      <c r="BC844" s="712"/>
      <c r="BD844" s="712"/>
      <c r="BE844" s="712"/>
      <c r="BF844" s="712"/>
      <c r="BG844" s="713"/>
      <c r="BH844" s="713"/>
      <c r="BI844" s="714"/>
      <c r="BJ844" s="714"/>
      <c r="BK844" s="714"/>
      <c r="BL844" s="713"/>
      <c r="BM844" s="713"/>
      <c r="BN844" s="713"/>
      <c r="BO844" s="713"/>
      <c r="BP844" s="713"/>
      <c r="BQ844" s="713"/>
      <c r="BR844" s="713"/>
      <c r="BS844" s="713"/>
      <c r="BT844" s="716"/>
      <c r="BU844" s="717"/>
      <c r="BV844" s="715"/>
      <c r="BW844" s="718"/>
    </row>
    <row r="845" spans="2:75" ht="15.75" customHeight="1">
      <c r="B845" s="363" t="s">
        <v>1698</v>
      </c>
      <c r="C845" s="364">
        <v>26380695000178</v>
      </c>
      <c r="D845" s="365" t="s">
        <v>13</v>
      </c>
      <c r="E845" s="365" t="s">
        <v>616</v>
      </c>
      <c r="F845" s="365" t="s">
        <v>617</v>
      </c>
      <c r="G845" s="366" t="s">
        <v>34</v>
      </c>
      <c r="H845" s="366" t="s">
        <v>867</v>
      </c>
      <c r="I845" s="366" t="s">
        <v>34</v>
      </c>
      <c r="J845" s="366" t="s">
        <v>608</v>
      </c>
      <c r="K845" s="367" t="s">
        <v>48</v>
      </c>
      <c r="L845" s="368"/>
      <c r="M845" s="368"/>
      <c r="N845" s="367">
        <v>433411</v>
      </c>
      <c r="O845" s="367" t="s">
        <v>1323</v>
      </c>
      <c r="P845" s="371">
        <v>42726</v>
      </c>
      <c r="Q845" s="372">
        <v>380067959.24000001</v>
      </c>
      <c r="R845" s="372">
        <v>341564057.58007938</v>
      </c>
      <c r="S845" s="367">
        <v>32</v>
      </c>
      <c r="T845" s="369">
        <v>8.7049828773954507E-2</v>
      </c>
      <c r="U845" s="369">
        <v>0.97912894616112678</v>
      </c>
      <c r="V845" s="369">
        <v>9.1022968292871598E-2</v>
      </c>
      <c r="W845" s="369">
        <v>0.83538226179806852</v>
      </c>
      <c r="X845" s="369">
        <v>0.19142485315976732</v>
      </c>
      <c r="Y845" s="369">
        <v>1.3460594541134736</v>
      </c>
      <c r="Z845" s="369">
        <v>0.26644383992549714</v>
      </c>
      <c r="AA845" s="369">
        <v>1.4559993327886576</v>
      </c>
      <c r="AB845" s="369">
        <v>5.9947171469975163E-2</v>
      </c>
      <c r="AC845" s="373">
        <v>-0.24222541408021869</v>
      </c>
      <c r="AD845" s="575">
        <v>30658543000161</v>
      </c>
      <c r="AE845" s="370" t="s">
        <v>2526</v>
      </c>
      <c r="AF845" s="370" t="s">
        <v>2526</v>
      </c>
      <c r="AG845" s="374" t="s">
        <v>1462</v>
      </c>
      <c r="AH845" s="374" t="s">
        <v>2321</v>
      </c>
      <c r="AI845" s="374">
        <v>1000</v>
      </c>
      <c r="AJ845" s="374">
        <v>100</v>
      </c>
      <c r="AK845" s="374">
        <v>1000</v>
      </c>
      <c r="AL845" s="369">
        <v>0</v>
      </c>
      <c r="AM845" s="369" t="s">
        <v>34</v>
      </c>
      <c r="AN845" s="369" t="s">
        <v>64</v>
      </c>
      <c r="AO845" s="367" t="s">
        <v>1326</v>
      </c>
      <c r="AP845" s="370" t="s">
        <v>13</v>
      </c>
      <c r="AQ845" s="376" t="s">
        <v>676</v>
      </c>
      <c r="AR845" s="369" t="s">
        <v>34</v>
      </c>
      <c r="AS845" s="369" t="s">
        <v>34</v>
      </c>
      <c r="AT845" s="369"/>
      <c r="AX845" s="711"/>
      <c r="AY845" s="712"/>
      <c r="AZ845" s="712"/>
      <c r="BA845" s="712"/>
      <c r="BB845" s="713"/>
      <c r="BC845" s="712"/>
      <c r="BD845" s="712"/>
      <c r="BE845" s="712"/>
      <c r="BF845" s="712"/>
      <c r="BG845" s="713"/>
      <c r="BH845" s="713"/>
      <c r="BI845" s="714"/>
      <c r="BJ845" s="714"/>
      <c r="BK845" s="714"/>
      <c r="BL845" s="713"/>
      <c r="BM845" s="713"/>
      <c r="BN845" s="713"/>
      <c r="BO845" s="713"/>
      <c r="BP845" s="713"/>
      <c r="BQ845" s="713"/>
      <c r="BR845" s="713"/>
      <c r="BS845" s="713"/>
      <c r="BT845" s="716"/>
      <c r="BU845" s="717"/>
      <c r="BV845" s="715"/>
      <c r="BW845" s="718"/>
    </row>
    <row r="846" spans="2:75" ht="15.75" customHeight="1">
      <c r="B846" s="363" t="s">
        <v>1699</v>
      </c>
      <c r="C846" s="364">
        <v>33019398000167</v>
      </c>
      <c r="D846" s="365" t="s">
        <v>14</v>
      </c>
      <c r="E846" s="365" t="s">
        <v>607</v>
      </c>
      <c r="F846" s="365"/>
      <c r="G846" s="366"/>
      <c r="H846" s="366" t="s">
        <v>34</v>
      </c>
      <c r="I846" s="366" t="s">
        <v>34</v>
      </c>
      <c r="J846" s="366" t="s">
        <v>608</v>
      </c>
      <c r="K846" s="367" t="s">
        <v>48</v>
      </c>
      <c r="L846" s="368"/>
      <c r="M846" s="368"/>
      <c r="N846" s="367">
        <v>498262</v>
      </c>
      <c r="O846" s="367" t="s">
        <v>1323</v>
      </c>
      <c r="P846" s="371">
        <v>43620</v>
      </c>
      <c r="Q846" s="372">
        <v>121542664.7</v>
      </c>
      <c r="R846" s="372">
        <v>251067219.04757917</v>
      </c>
      <c r="S846" s="367">
        <v>92</v>
      </c>
      <c r="T846" s="369">
        <v>-5.4341145458004281E-2</v>
      </c>
      <c r="U846" s="369">
        <v>-0.61122450480228718</v>
      </c>
      <c r="V846" s="369">
        <v>-0.13975465894402106</v>
      </c>
      <c r="W846" s="369">
        <v>-1.2826275090241928</v>
      </c>
      <c r="X846" s="369">
        <v>-3.6119098737636968E-3</v>
      </c>
      <c r="Y846" s="369">
        <v>-2.5398193352289666E-2</v>
      </c>
      <c r="Z846" s="369">
        <v>0.14278131906552027</v>
      </c>
      <c r="AA846" s="369">
        <v>0.78023761161906335</v>
      </c>
      <c r="AB846" s="369">
        <v>0.25215425148708931</v>
      </c>
      <c r="AC846" s="373">
        <v>-0.88152256837564613</v>
      </c>
      <c r="AD846" s="575">
        <v>0</v>
      </c>
      <c r="AE846" s="370" t="s">
        <v>2526</v>
      </c>
      <c r="AF846" s="370" t="s">
        <v>2526</v>
      </c>
      <c r="AG846" s="374" t="s">
        <v>1462</v>
      </c>
      <c r="AH846" s="374" t="s">
        <v>2318</v>
      </c>
      <c r="AI846" s="374">
        <v>500000</v>
      </c>
      <c r="AJ846" s="374">
        <v>10000</v>
      </c>
      <c r="AK846" s="374">
        <v>500000</v>
      </c>
      <c r="AL846" s="369">
        <v>0</v>
      </c>
      <c r="AM846" s="369" t="s">
        <v>34</v>
      </c>
      <c r="AN846" s="369" t="s">
        <v>668</v>
      </c>
      <c r="AO846" s="367" t="s">
        <v>1326</v>
      </c>
      <c r="AP846" s="370" t="s">
        <v>718</v>
      </c>
      <c r="AQ846" s="376" t="s">
        <v>661</v>
      </c>
      <c r="AR846" s="369" t="s">
        <v>34</v>
      </c>
      <c r="AS846" s="369" t="s">
        <v>34</v>
      </c>
      <c r="AT846" s="369"/>
      <c r="AX846" s="711"/>
      <c r="AY846" s="712"/>
      <c r="AZ846" s="712"/>
      <c r="BA846" s="712"/>
      <c r="BB846" s="713"/>
      <c r="BC846" s="712"/>
      <c r="BD846" s="712"/>
      <c r="BE846" s="712"/>
      <c r="BF846" s="712"/>
      <c r="BG846" s="713"/>
      <c r="BH846" s="713"/>
      <c r="BI846" s="714"/>
      <c r="BJ846" s="714"/>
      <c r="BK846" s="714"/>
      <c r="BL846" s="713"/>
      <c r="BM846" s="713"/>
      <c r="BN846" s="713"/>
      <c r="BO846" s="713"/>
      <c r="BP846" s="713"/>
      <c r="BQ846" s="713"/>
      <c r="BR846" s="713"/>
      <c r="BS846" s="713"/>
      <c r="BT846" s="716"/>
      <c r="BU846" s="717"/>
      <c r="BV846" s="715"/>
      <c r="BW846" s="718"/>
    </row>
    <row r="847" spans="2:75" ht="15.75" customHeight="1">
      <c r="B847" s="363" t="s">
        <v>1700</v>
      </c>
      <c r="C847" s="364">
        <v>32666342000131</v>
      </c>
      <c r="D847" s="365" t="s">
        <v>11</v>
      </c>
      <c r="E847" s="365" t="s">
        <v>663</v>
      </c>
      <c r="F847" s="365"/>
      <c r="G847" s="366" t="s">
        <v>740</v>
      </c>
      <c r="H847" s="366" t="s">
        <v>34</v>
      </c>
      <c r="I847" s="366" t="s">
        <v>34</v>
      </c>
      <c r="J847" s="366" t="s">
        <v>611</v>
      </c>
      <c r="K847" s="367" t="s">
        <v>48</v>
      </c>
      <c r="L847" s="368"/>
      <c r="M847" s="368"/>
      <c r="N847" s="367">
        <v>492876</v>
      </c>
      <c r="O847" s="367" t="s">
        <v>1323</v>
      </c>
      <c r="P847" s="371">
        <v>43570</v>
      </c>
      <c r="Q847" s="372">
        <v>29218031.82</v>
      </c>
      <c r="R847" s="372">
        <v>52649416.551865093</v>
      </c>
      <c r="S847" s="367">
        <v>12</v>
      </c>
      <c r="T847" s="369">
        <v>-4.4830479407123369E-2</v>
      </c>
      <c r="U847" s="369">
        <v>-0.5042493555246168</v>
      </c>
      <c r="V847" s="369">
        <v>-2.9331923211314503E-2</v>
      </c>
      <c r="W847" s="369">
        <v>-0.26919983840028366</v>
      </c>
      <c r="X847" s="369">
        <v>5.9730213457510617E-2</v>
      </c>
      <c r="Y847" s="369">
        <v>0.42001034449583241</v>
      </c>
      <c r="Z847" s="369">
        <v>7.3957679230857609E-2</v>
      </c>
      <c r="AA847" s="369">
        <v>0.40414644844045294</v>
      </c>
      <c r="AB847" s="369">
        <v>0.2038733191974624</v>
      </c>
      <c r="AC847" s="373">
        <v>-0.55279579159152792</v>
      </c>
      <c r="AD847" s="575">
        <v>29363886000110</v>
      </c>
      <c r="AE847" s="370" t="s">
        <v>2526</v>
      </c>
      <c r="AF847" s="370" t="s">
        <v>2526</v>
      </c>
      <c r="AG847" s="374" t="s">
        <v>1462</v>
      </c>
      <c r="AH847" s="374" t="s">
        <v>2318</v>
      </c>
      <c r="AI847" s="374">
        <v>1000</v>
      </c>
      <c r="AJ847" s="374">
        <v>1000</v>
      </c>
      <c r="AK847" s="374">
        <v>1000</v>
      </c>
      <c r="AL847" s="369">
        <v>8.5000000000000006E-3</v>
      </c>
      <c r="AM847" s="369" t="s">
        <v>34</v>
      </c>
      <c r="AN847" s="369" t="s">
        <v>64</v>
      </c>
      <c r="AO847" s="367" t="s">
        <v>1326</v>
      </c>
      <c r="AP847" s="370" t="s">
        <v>13</v>
      </c>
      <c r="AQ847" s="376" t="s">
        <v>681</v>
      </c>
      <c r="AR847" s="369" t="s">
        <v>34</v>
      </c>
      <c r="AS847" s="369" t="s">
        <v>34</v>
      </c>
      <c r="AT847" s="369"/>
      <c r="AX847" s="711"/>
      <c r="AY847" s="712"/>
      <c r="AZ847" s="712"/>
      <c r="BA847" s="712"/>
      <c r="BB847" s="713"/>
      <c r="BC847" s="712"/>
      <c r="BD847" s="712"/>
      <c r="BE847" s="712"/>
      <c r="BF847" s="712"/>
      <c r="BG847" s="713"/>
      <c r="BH847" s="713"/>
      <c r="BI847" s="714"/>
      <c r="BJ847" s="714"/>
      <c r="BK847" s="714"/>
      <c r="BL847" s="713"/>
      <c r="BM847" s="713"/>
      <c r="BN847" s="713"/>
      <c r="BO847" s="713"/>
      <c r="BP847" s="713"/>
      <c r="BQ847" s="713"/>
      <c r="BR847" s="713"/>
      <c r="BS847" s="713"/>
      <c r="BT847" s="716"/>
      <c r="BU847" s="717"/>
      <c r="BV847" s="715"/>
      <c r="BW847" s="718"/>
    </row>
    <row r="848" spans="2:75" ht="15.75" customHeight="1">
      <c r="B848" s="363" t="s">
        <v>1701</v>
      </c>
      <c r="C848" s="364">
        <v>15674503000110</v>
      </c>
      <c r="D848" s="365" t="s">
        <v>13</v>
      </c>
      <c r="E848" s="365" t="s">
        <v>616</v>
      </c>
      <c r="F848" s="365" t="s">
        <v>617</v>
      </c>
      <c r="G848" s="366" t="s">
        <v>34</v>
      </c>
      <c r="H848" s="366" t="s">
        <v>1339</v>
      </c>
      <c r="I848" s="366" t="s">
        <v>34</v>
      </c>
      <c r="J848" s="366" t="s">
        <v>608</v>
      </c>
      <c r="K848" s="367" t="s">
        <v>48</v>
      </c>
      <c r="L848" s="368"/>
      <c r="M848" s="368"/>
      <c r="N848" s="367">
        <v>311243</v>
      </c>
      <c r="O848" s="367" t="s">
        <v>1323</v>
      </c>
      <c r="P848" s="371">
        <v>41152</v>
      </c>
      <c r="Q848" s="372">
        <v>111140994.75</v>
      </c>
      <c r="R848" s="372">
        <v>180629794.41996029</v>
      </c>
      <c r="S848" s="367">
        <v>15</v>
      </c>
      <c r="T848" s="369">
        <v>8.8542529616671528E-2</v>
      </c>
      <c r="U848" s="369">
        <v>0.99591871615434058</v>
      </c>
      <c r="V848" s="369">
        <v>9.9682870437089122E-2</v>
      </c>
      <c r="W848" s="369">
        <v>0.91486031855523242</v>
      </c>
      <c r="X848" s="369">
        <v>0.12891977043546143</v>
      </c>
      <c r="Y848" s="369">
        <v>0.90653681041069734</v>
      </c>
      <c r="Z848" s="369">
        <v>0.18674891433671403</v>
      </c>
      <c r="AA848" s="369">
        <v>1.0205013362263959</v>
      </c>
      <c r="AB848" s="369">
        <v>2.1946587783663034E-2</v>
      </c>
      <c r="AC848" s="373">
        <v>-0.37203539326711288</v>
      </c>
      <c r="AD848" s="575">
        <v>11403956000150</v>
      </c>
      <c r="AE848" s="370" t="s">
        <v>2526</v>
      </c>
      <c r="AF848" s="370" t="s">
        <v>2526</v>
      </c>
      <c r="AG848" s="374" t="s">
        <v>1462</v>
      </c>
      <c r="AH848" s="374" t="s">
        <v>2527</v>
      </c>
      <c r="AI848" s="374">
        <v>5000</v>
      </c>
      <c r="AJ848" s="374">
        <v>0</v>
      </c>
      <c r="AK848" s="374">
        <v>0</v>
      </c>
      <c r="AL848" s="369">
        <v>0</v>
      </c>
      <c r="AM848" s="369" t="s">
        <v>34</v>
      </c>
      <c r="AN848" s="369" t="s">
        <v>64</v>
      </c>
      <c r="AO848" s="367" t="s">
        <v>1326</v>
      </c>
      <c r="AP848" s="370" t="s">
        <v>13</v>
      </c>
      <c r="AQ848" s="376" t="s">
        <v>670</v>
      </c>
      <c r="AR848" s="369" t="s">
        <v>34</v>
      </c>
      <c r="AS848" s="369" t="s">
        <v>34</v>
      </c>
      <c r="AT848" s="369"/>
      <c r="AX848" s="711"/>
      <c r="AY848" s="712"/>
      <c r="AZ848" s="712"/>
      <c r="BA848" s="712"/>
      <c r="BB848" s="713"/>
      <c r="BC848" s="712"/>
      <c r="BD848" s="712"/>
      <c r="BE848" s="712"/>
      <c r="BF848" s="712"/>
      <c r="BG848" s="713"/>
      <c r="BH848" s="713"/>
      <c r="BI848" s="714"/>
      <c r="BJ848" s="714"/>
      <c r="BK848" s="714"/>
      <c r="BL848" s="713"/>
      <c r="BM848" s="713"/>
      <c r="BN848" s="713"/>
      <c r="BO848" s="713"/>
      <c r="BP848" s="713"/>
      <c r="BQ848" s="713"/>
      <c r="BR848" s="713"/>
      <c r="BS848" s="713"/>
      <c r="BT848" s="716"/>
      <c r="BU848" s="717"/>
      <c r="BV848" s="715"/>
      <c r="BW848" s="718"/>
    </row>
    <row r="849" spans="2:75" ht="15.75" customHeight="1">
      <c r="B849" s="363" t="s">
        <v>1702</v>
      </c>
      <c r="C849" s="364">
        <v>34887367000190</v>
      </c>
      <c r="D849" s="365" t="s">
        <v>13</v>
      </c>
      <c r="E849" s="365" t="s">
        <v>615</v>
      </c>
      <c r="F849" s="365" t="s">
        <v>619</v>
      </c>
      <c r="G849" s="366" t="s">
        <v>34</v>
      </c>
      <c r="H849" s="366" t="s">
        <v>1339</v>
      </c>
      <c r="I849" s="366" t="s">
        <v>34</v>
      </c>
      <c r="J849" s="366" t="s">
        <v>608</v>
      </c>
      <c r="K849" s="367" t="s">
        <v>48</v>
      </c>
      <c r="L849" s="368"/>
      <c r="M849" s="368"/>
      <c r="N849" s="367">
        <v>536261</v>
      </c>
      <c r="O849" s="367" t="s">
        <v>1323</v>
      </c>
      <c r="P849" s="371">
        <v>43963</v>
      </c>
      <c r="Q849" s="372">
        <v>131253467.08</v>
      </c>
      <c r="R849" s="372">
        <v>199924776.35011908</v>
      </c>
      <c r="S849" s="367">
        <v>31</v>
      </c>
      <c r="T849" s="369">
        <v>9.8750382023862437E-2</v>
      </c>
      <c r="U849" s="369">
        <v>1.1107357572765584</v>
      </c>
      <c r="V849" s="369">
        <v>0.10696291677860703</v>
      </c>
      <c r="W849" s="369">
        <v>0.98167446110444068</v>
      </c>
      <c r="X849" s="369">
        <v>0.15098555216251697</v>
      </c>
      <c r="Y849" s="369">
        <v>1.0616987636045057</v>
      </c>
      <c r="Z849" s="369" t="s">
        <v>1424</v>
      </c>
      <c r="AA849" s="369" t="s">
        <v>1424</v>
      </c>
      <c r="AB849" s="369">
        <v>3.6576438633307451E-2</v>
      </c>
      <c r="AC849" s="373">
        <v>-3.1100398949172603E-2</v>
      </c>
      <c r="AD849" s="575">
        <v>35927377000175</v>
      </c>
      <c r="AE849" s="370" t="s">
        <v>2526</v>
      </c>
      <c r="AF849" s="370" t="s">
        <v>2526</v>
      </c>
      <c r="AG849" s="374" t="s">
        <v>1462</v>
      </c>
      <c r="AH849" s="374" t="s">
        <v>2321</v>
      </c>
      <c r="AI849" s="374">
        <v>10000</v>
      </c>
      <c r="AJ849" s="374">
        <v>0</v>
      </c>
      <c r="AK849" s="374">
        <v>1000</v>
      </c>
      <c r="AL849" s="369">
        <v>0</v>
      </c>
      <c r="AM849" s="369" t="s">
        <v>34</v>
      </c>
      <c r="AN849" s="369" t="s">
        <v>64</v>
      </c>
      <c r="AO849" s="367" t="s">
        <v>1326</v>
      </c>
      <c r="AP849" s="370" t="s">
        <v>13</v>
      </c>
      <c r="AQ849" s="376" t="s">
        <v>670</v>
      </c>
      <c r="AR849" s="369" t="s">
        <v>34</v>
      </c>
      <c r="AS849" s="369" t="s">
        <v>34</v>
      </c>
      <c r="AT849" s="369"/>
      <c r="AX849" s="711"/>
      <c r="AY849" s="712"/>
      <c r="AZ849" s="712"/>
      <c r="BA849" s="712"/>
      <c r="BB849" s="713"/>
      <c r="BC849" s="712"/>
      <c r="BD849" s="712"/>
      <c r="BE849" s="712"/>
      <c r="BF849" s="712"/>
      <c r="BG849" s="713"/>
      <c r="BH849" s="713"/>
      <c r="BI849" s="714"/>
      <c r="BJ849" s="714"/>
      <c r="BK849" s="714"/>
      <c r="BL849" s="713"/>
      <c r="BM849" s="713"/>
      <c r="BN849" s="713"/>
      <c r="BO849" s="713"/>
      <c r="BP849" s="713"/>
      <c r="BQ849" s="713"/>
      <c r="BR849" s="713"/>
      <c r="BS849" s="713"/>
      <c r="BT849" s="716"/>
      <c r="BU849" s="717"/>
      <c r="BV849" s="715"/>
      <c r="BW849" s="718"/>
    </row>
    <row r="850" spans="2:75" ht="15.75" customHeight="1">
      <c r="B850" s="363" t="s">
        <v>1703</v>
      </c>
      <c r="C850" s="364">
        <v>28144844000125</v>
      </c>
      <c r="D850" s="365" t="s">
        <v>14</v>
      </c>
      <c r="E850" s="365" t="s">
        <v>614</v>
      </c>
      <c r="F850" s="365"/>
      <c r="G850" s="366"/>
      <c r="H850" s="366" t="s">
        <v>867</v>
      </c>
      <c r="I850" s="366" t="s">
        <v>34</v>
      </c>
      <c r="J850" s="366" t="s">
        <v>608</v>
      </c>
      <c r="K850" s="367" t="s">
        <v>48</v>
      </c>
      <c r="L850" s="368"/>
      <c r="M850" s="368"/>
      <c r="N850" s="367">
        <v>446981</v>
      </c>
      <c r="O850" s="367" t="s">
        <v>1323</v>
      </c>
      <c r="P850" s="371">
        <v>42965</v>
      </c>
      <c r="Q850" s="372">
        <v>43959847.43</v>
      </c>
      <c r="R850" s="372">
        <v>71049117.3628968</v>
      </c>
      <c r="S850" s="367">
        <v>53</v>
      </c>
      <c r="T850" s="369">
        <v>6.8100255109449837E-2</v>
      </c>
      <c r="U850" s="369">
        <v>0.76598578030253384</v>
      </c>
      <c r="V850" s="369">
        <v>2.7350271940208115E-2</v>
      </c>
      <c r="W850" s="369">
        <v>0.25101282085955251</v>
      </c>
      <c r="X850" s="369">
        <v>0.13557204948799084</v>
      </c>
      <c r="Y850" s="369">
        <v>0.95331424271508436</v>
      </c>
      <c r="Z850" s="369">
        <v>0.13085684067145942</v>
      </c>
      <c r="AA850" s="369">
        <v>0.71507553997777451</v>
      </c>
      <c r="AB850" s="369">
        <v>0.16803724670879888</v>
      </c>
      <c r="AC850" s="373">
        <v>-0.37128365553287496</v>
      </c>
      <c r="AD850" s="575">
        <v>32346274000123</v>
      </c>
      <c r="AE850" s="370" t="s">
        <v>2526</v>
      </c>
      <c r="AF850" s="370" t="s">
        <v>2526</v>
      </c>
      <c r="AG850" s="374" t="s">
        <v>1462</v>
      </c>
      <c r="AH850" s="374" t="s">
        <v>2321</v>
      </c>
      <c r="AI850" s="374">
        <v>50000</v>
      </c>
      <c r="AJ850" s="374">
        <v>10000</v>
      </c>
      <c r="AK850" s="374">
        <v>50000</v>
      </c>
      <c r="AL850" s="369">
        <v>0</v>
      </c>
      <c r="AM850" s="369" t="s">
        <v>34</v>
      </c>
      <c r="AN850" s="369" t="s">
        <v>64</v>
      </c>
      <c r="AO850" s="367" t="s">
        <v>1326</v>
      </c>
      <c r="AP850" s="370" t="s">
        <v>13</v>
      </c>
      <c r="AQ850" s="376" t="s">
        <v>673</v>
      </c>
      <c r="AR850" s="369" t="s">
        <v>34</v>
      </c>
      <c r="AS850" s="369" t="s">
        <v>34</v>
      </c>
      <c r="AT850" s="369"/>
      <c r="AX850" s="711"/>
      <c r="AY850" s="712"/>
      <c r="AZ850" s="712"/>
      <c r="BA850" s="712"/>
      <c r="BB850" s="713"/>
      <c r="BC850" s="712"/>
      <c r="BD850" s="712"/>
      <c r="BE850" s="712"/>
      <c r="BF850" s="712"/>
      <c r="BG850" s="713"/>
      <c r="BH850" s="713"/>
      <c r="BI850" s="714"/>
      <c r="BJ850" s="714"/>
      <c r="BK850" s="714"/>
      <c r="BL850" s="713"/>
      <c r="BM850" s="713"/>
      <c r="BN850" s="713"/>
      <c r="BO850" s="713"/>
      <c r="BP850" s="713"/>
      <c r="BQ850" s="713"/>
      <c r="BR850" s="713"/>
      <c r="BS850" s="713"/>
      <c r="BT850" s="716"/>
      <c r="BU850" s="717"/>
      <c r="BV850" s="715"/>
      <c r="BW850" s="718"/>
    </row>
    <row r="851" spans="2:75" ht="15.75" customHeight="1">
      <c r="B851" s="363" t="s">
        <v>1704</v>
      </c>
      <c r="C851" s="364">
        <v>32669614000157</v>
      </c>
      <c r="D851" s="365" t="s">
        <v>14</v>
      </c>
      <c r="E851" s="365" t="s">
        <v>614</v>
      </c>
      <c r="F851" s="365"/>
      <c r="G851" s="366"/>
      <c r="H851" s="366" t="s">
        <v>867</v>
      </c>
      <c r="I851" s="366" t="s">
        <v>34</v>
      </c>
      <c r="J851" s="366" t="s">
        <v>608</v>
      </c>
      <c r="K851" s="367" t="s">
        <v>48</v>
      </c>
      <c r="L851" s="368"/>
      <c r="M851" s="368"/>
      <c r="N851" s="367">
        <v>500321</v>
      </c>
      <c r="O851" s="367" t="s">
        <v>1323</v>
      </c>
      <c r="P851" s="371">
        <v>43650</v>
      </c>
      <c r="Q851" s="372">
        <v>97487922.780000001</v>
      </c>
      <c r="R851" s="372">
        <v>152187437.27257955</v>
      </c>
      <c r="S851" s="367">
        <v>52</v>
      </c>
      <c r="T851" s="369">
        <v>6.674006189058157E-2</v>
      </c>
      <c r="U851" s="369">
        <v>0.75068644460338685</v>
      </c>
      <c r="V851" s="369">
        <v>2.5833679799724729E-2</v>
      </c>
      <c r="W851" s="369">
        <v>0.23709398041407556</v>
      </c>
      <c r="X851" s="369">
        <v>0.13486920971745331</v>
      </c>
      <c r="Y851" s="369">
        <v>0.94837202072957549</v>
      </c>
      <c r="Z851" s="369">
        <v>0.130765690719016</v>
      </c>
      <c r="AA851" s="369">
        <v>0.71457744525740696</v>
      </c>
      <c r="AB851" s="369">
        <v>0.16793460839840518</v>
      </c>
      <c r="AC851" s="373">
        <v>-0.38040850915728397</v>
      </c>
      <c r="AD851" s="575">
        <v>32346274000123</v>
      </c>
      <c r="AE851" s="370" t="s">
        <v>2526</v>
      </c>
      <c r="AF851" s="370" t="s">
        <v>2526</v>
      </c>
      <c r="AG851" s="374" t="s">
        <v>1462</v>
      </c>
      <c r="AH851" s="374" t="s">
        <v>2321</v>
      </c>
      <c r="AI851" s="374">
        <v>50000</v>
      </c>
      <c r="AJ851" s="374">
        <v>10000</v>
      </c>
      <c r="AK851" s="374">
        <v>50000</v>
      </c>
      <c r="AL851" s="369">
        <v>0</v>
      </c>
      <c r="AM851" s="369" t="s">
        <v>34</v>
      </c>
      <c r="AN851" s="369" t="s">
        <v>64</v>
      </c>
      <c r="AO851" s="367" t="s">
        <v>1326</v>
      </c>
      <c r="AP851" s="370" t="s">
        <v>13</v>
      </c>
      <c r="AQ851" s="376" t="s">
        <v>673</v>
      </c>
      <c r="AR851" s="369" t="s">
        <v>34</v>
      </c>
      <c r="AS851" s="369" t="s">
        <v>34</v>
      </c>
      <c r="AT851" s="369"/>
      <c r="AX851" s="711"/>
      <c r="AY851" s="712"/>
      <c r="AZ851" s="712"/>
      <c r="BA851" s="712"/>
      <c r="BB851" s="713"/>
      <c r="BC851" s="712"/>
      <c r="BD851" s="712"/>
      <c r="BE851" s="712"/>
      <c r="BF851" s="712"/>
      <c r="BG851" s="713"/>
      <c r="BH851" s="713"/>
      <c r="BI851" s="714"/>
      <c r="BJ851" s="714"/>
      <c r="BK851" s="714"/>
      <c r="BL851" s="713"/>
      <c r="BM851" s="713"/>
      <c r="BN851" s="713"/>
      <c r="BO851" s="713"/>
      <c r="BP851" s="713"/>
      <c r="BQ851" s="713"/>
      <c r="BR851" s="713"/>
      <c r="BS851" s="713"/>
      <c r="BT851" s="716"/>
      <c r="BU851" s="717"/>
      <c r="BV851" s="715"/>
      <c r="BW851" s="718"/>
    </row>
    <row r="852" spans="2:75" ht="15.75" customHeight="1">
      <c r="B852" s="363" t="s">
        <v>1705</v>
      </c>
      <c r="C852" s="364">
        <v>34681782000193</v>
      </c>
      <c r="D852" s="365" t="s">
        <v>13</v>
      </c>
      <c r="E852" s="365" t="s">
        <v>615</v>
      </c>
      <c r="F852" s="365" t="s">
        <v>619</v>
      </c>
      <c r="G852" s="366" t="s">
        <v>34</v>
      </c>
      <c r="H852" s="366" t="s">
        <v>1339</v>
      </c>
      <c r="I852" s="366" t="s">
        <v>34</v>
      </c>
      <c r="J852" s="366" t="s">
        <v>611</v>
      </c>
      <c r="K852" s="367" t="s">
        <v>48</v>
      </c>
      <c r="L852" s="368"/>
      <c r="M852" s="368"/>
      <c r="N852" s="367">
        <v>517951</v>
      </c>
      <c r="O852" s="367" t="s">
        <v>1323</v>
      </c>
      <c r="P852" s="371">
        <v>43816</v>
      </c>
      <c r="Q852" s="372">
        <v>456956.5</v>
      </c>
      <c r="R852" s="372">
        <v>3390124.8286507907</v>
      </c>
      <c r="S852" s="367">
        <v>31</v>
      </c>
      <c r="T852" s="369">
        <v>4.2018632050896843E-2</v>
      </c>
      <c r="U852" s="369">
        <v>0.4726219396244975</v>
      </c>
      <c r="V852" s="369">
        <v>5.1000827650992342E-2</v>
      </c>
      <c r="W852" s="369">
        <v>0.46807072495784624</v>
      </c>
      <c r="X852" s="369">
        <v>5.6794911801601344E-2</v>
      </c>
      <c r="Y852" s="369">
        <v>0.39936991834743701</v>
      </c>
      <c r="Z852" s="369" t="s">
        <v>1424</v>
      </c>
      <c r="AA852" s="369" t="s">
        <v>1424</v>
      </c>
      <c r="AB852" s="369">
        <v>4.3906236453793594E-2</v>
      </c>
      <c r="AC852" s="373">
        <v>-1.2011103884446144</v>
      </c>
      <c r="AD852" s="575">
        <v>22354046000141</v>
      </c>
      <c r="AE852" s="370" t="s">
        <v>2526</v>
      </c>
      <c r="AF852" s="370" t="s">
        <v>2526</v>
      </c>
      <c r="AG852" s="374" t="s">
        <v>1462</v>
      </c>
      <c r="AH852" s="374" t="s">
        <v>2321</v>
      </c>
      <c r="AI852" s="374">
        <v>5000</v>
      </c>
      <c r="AJ852" s="374">
        <v>5000</v>
      </c>
      <c r="AK852" s="374">
        <v>5000</v>
      </c>
      <c r="AL852" s="369">
        <v>0</v>
      </c>
      <c r="AM852" s="369" t="s">
        <v>34</v>
      </c>
      <c r="AN852" s="369" t="s">
        <v>64</v>
      </c>
      <c r="AO852" s="367" t="s">
        <v>1326</v>
      </c>
      <c r="AP852" s="370" t="s">
        <v>13</v>
      </c>
      <c r="AQ852" s="376" t="s">
        <v>666</v>
      </c>
      <c r="AR852" s="369" t="s">
        <v>34</v>
      </c>
      <c r="AS852" s="369" t="s">
        <v>34</v>
      </c>
      <c r="AT852" s="369"/>
      <c r="AX852" s="711"/>
      <c r="AY852" s="712"/>
      <c r="AZ852" s="712"/>
      <c r="BA852" s="712"/>
      <c r="BB852" s="713"/>
      <c r="BC852" s="712"/>
      <c r="BD852" s="712"/>
      <c r="BE852" s="712"/>
      <c r="BF852" s="712"/>
      <c r="BG852" s="713"/>
      <c r="BH852" s="713"/>
      <c r="BI852" s="714"/>
      <c r="BJ852" s="714"/>
      <c r="BK852" s="714"/>
      <c r="BL852" s="713"/>
      <c r="BM852" s="713"/>
      <c r="BN852" s="713"/>
      <c r="BO852" s="713"/>
      <c r="BP852" s="713"/>
      <c r="BQ852" s="713"/>
      <c r="BR852" s="713"/>
      <c r="BS852" s="713"/>
      <c r="BT852" s="716"/>
      <c r="BU852" s="717"/>
      <c r="BV852" s="715"/>
      <c r="BW852" s="718"/>
    </row>
    <row r="853" spans="2:75" ht="15.75" customHeight="1">
      <c r="B853" s="363" t="s">
        <v>1706</v>
      </c>
      <c r="C853" s="364">
        <v>26135690000180</v>
      </c>
      <c r="D853" s="365" t="s">
        <v>11</v>
      </c>
      <c r="E853" s="365" t="s">
        <v>663</v>
      </c>
      <c r="F853" s="365"/>
      <c r="G853" s="366"/>
      <c r="H853" s="366" t="s">
        <v>34</v>
      </c>
      <c r="I853" s="366" t="s">
        <v>34</v>
      </c>
      <c r="J853" s="366" t="s">
        <v>611</v>
      </c>
      <c r="K853" s="367" t="s">
        <v>49</v>
      </c>
      <c r="L853" s="368"/>
      <c r="M853" s="368"/>
      <c r="N853" s="367">
        <v>434930</v>
      </c>
      <c r="O853" s="367" t="s">
        <v>1323</v>
      </c>
      <c r="P853" s="371">
        <v>42781</v>
      </c>
      <c r="Q853" s="372">
        <v>57432857.240000002</v>
      </c>
      <c r="R853" s="372">
        <v>113320647.67563488</v>
      </c>
      <c r="S853" s="367">
        <v>6</v>
      </c>
      <c r="T853" s="369">
        <v>-5.7098833747932343E-2</v>
      </c>
      <c r="U853" s="369">
        <v>-0.6422427442082449</v>
      </c>
      <c r="V853" s="369">
        <v>-4.3820162303345733E-2</v>
      </c>
      <c r="W853" s="369">
        <v>-0.40216867219209596</v>
      </c>
      <c r="X853" s="369">
        <v>4.21168021699041E-2</v>
      </c>
      <c r="Y853" s="369">
        <v>0.29615652723270025</v>
      </c>
      <c r="Z853" s="369">
        <v>8.0918435766242469E-2</v>
      </c>
      <c r="AA853" s="369">
        <v>0.44218394585100873</v>
      </c>
      <c r="AB853" s="369">
        <v>5.6519491566127456E-2</v>
      </c>
      <c r="AC853" s="373">
        <v>-2.5947483444206032</v>
      </c>
      <c r="AD853" s="575">
        <v>23720107000100</v>
      </c>
      <c r="AE853" s="370" t="s">
        <v>2526</v>
      </c>
      <c r="AF853" s="370" t="s">
        <v>2526</v>
      </c>
      <c r="AG853" s="374" t="s">
        <v>1462</v>
      </c>
      <c r="AH853" s="374" t="s">
        <v>2318</v>
      </c>
      <c r="AI853" s="374">
        <v>5000</v>
      </c>
      <c r="AJ853" s="374">
        <v>1000</v>
      </c>
      <c r="AK853" s="374">
        <v>1000</v>
      </c>
      <c r="AL853" s="369">
        <v>9.300000000000001E-3</v>
      </c>
      <c r="AM853" s="369" t="s">
        <v>34</v>
      </c>
      <c r="AN853" s="369" t="s">
        <v>64</v>
      </c>
      <c r="AO853" s="367" t="s">
        <v>1326</v>
      </c>
      <c r="AP853" s="370" t="s">
        <v>13</v>
      </c>
      <c r="AQ853" s="376" t="s">
        <v>681</v>
      </c>
      <c r="AR853" s="369" t="s">
        <v>34</v>
      </c>
      <c r="AS853" s="369" t="s">
        <v>34</v>
      </c>
      <c r="AT853" s="369"/>
      <c r="AX853" s="711"/>
      <c r="AY853" s="712"/>
      <c r="AZ853" s="712"/>
      <c r="BA853" s="712"/>
      <c r="BB853" s="713"/>
      <c r="BC853" s="712"/>
      <c r="BD853" s="712"/>
      <c r="BE853" s="712"/>
      <c r="BF853" s="712"/>
      <c r="BG853" s="713"/>
      <c r="BH853" s="713"/>
      <c r="BI853" s="714"/>
      <c r="BJ853" s="714"/>
      <c r="BK853" s="714"/>
      <c r="BL853" s="713"/>
      <c r="BM853" s="713"/>
      <c r="BN853" s="713"/>
      <c r="BO853" s="713"/>
      <c r="BP853" s="713"/>
      <c r="BQ853" s="713"/>
      <c r="BR853" s="713"/>
      <c r="BS853" s="713"/>
      <c r="BT853" s="716"/>
      <c r="BU853" s="717"/>
      <c r="BV853" s="715"/>
      <c r="BW853" s="718"/>
    </row>
    <row r="854" spans="2:75" ht="15.75" customHeight="1">
      <c r="B854" s="363" t="s">
        <v>1707</v>
      </c>
      <c r="C854" s="364">
        <v>28651567000147</v>
      </c>
      <c r="D854" s="365" t="s">
        <v>13</v>
      </c>
      <c r="E854" s="365" t="s">
        <v>616</v>
      </c>
      <c r="F854" s="365" t="s">
        <v>617</v>
      </c>
      <c r="G854" s="366" t="s">
        <v>34</v>
      </c>
      <c r="H854" s="366" t="s">
        <v>867</v>
      </c>
      <c r="I854" s="366" t="s">
        <v>34</v>
      </c>
      <c r="J854" s="366" t="s">
        <v>608</v>
      </c>
      <c r="K854" s="367" t="s">
        <v>48</v>
      </c>
      <c r="L854" s="368"/>
      <c r="M854" s="368"/>
      <c r="N854" s="367">
        <v>486574</v>
      </c>
      <c r="O854" s="367" t="s">
        <v>1323</v>
      </c>
      <c r="P854" s="371">
        <v>43479</v>
      </c>
      <c r="Q854" s="372">
        <v>1006661.44</v>
      </c>
      <c r="R854" s="372">
        <v>2583091.3859920627</v>
      </c>
      <c r="S854" s="367">
        <v>17</v>
      </c>
      <c r="T854" s="369">
        <v>0.13005373335977244</v>
      </c>
      <c r="U854" s="369">
        <v>1.4628331460540951</v>
      </c>
      <c r="V854" s="369">
        <v>0.10682446081719665</v>
      </c>
      <c r="W854" s="369">
        <v>0.98040375266269586</v>
      </c>
      <c r="X854" s="369">
        <v>0.20919688725000829</v>
      </c>
      <c r="Y854" s="369">
        <v>1.4710286736851341</v>
      </c>
      <c r="Z854" s="369">
        <v>0.24963324002868492</v>
      </c>
      <c r="AA854" s="369">
        <v>1.364136739003867</v>
      </c>
      <c r="AB854" s="369">
        <v>7.0833192373415385E-2</v>
      </c>
      <c r="AC854" s="373">
        <v>7.7240296547841899E-3</v>
      </c>
      <c r="AD854" s="575">
        <v>25530044000154</v>
      </c>
      <c r="AE854" s="370" t="s">
        <v>2526</v>
      </c>
      <c r="AF854" s="370" t="s">
        <v>2526</v>
      </c>
      <c r="AG854" s="374" t="s">
        <v>1462</v>
      </c>
      <c r="AH854" s="374" t="s">
        <v>2321</v>
      </c>
      <c r="AI854" s="374">
        <v>500</v>
      </c>
      <c r="AJ854" s="374">
        <v>100</v>
      </c>
      <c r="AK854" s="374">
        <v>100</v>
      </c>
      <c r="AL854" s="369">
        <v>0</v>
      </c>
      <c r="AM854" s="369" t="s">
        <v>34</v>
      </c>
      <c r="AN854" s="369" t="s">
        <v>64</v>
      </c>
      <c r="AO854" s="367" t="s">
        <v>1326</v>
      </c>
      <c r="AP854" s="370" t="s">
        <v>13</v>
      </c>
      <c r="AQ854" s="376" t="s">
        <v>670</v>
      </c>
      <c r="AR854" s="369" t="s">
        <v>34</v>
      </c>
      <c r="AS854" s="369" t="s">
        <v>34</v>
      </c>
      <c r="AT854" s="369"/>
      <c r="AX854" s="711"/>
      <c r="AY854" s="712"/>
      <c r="AZ854" s="712"/>
      <c r="BA854" s="712"/>
      <c r="BB854" s="713"/>
      <c r="BC854" s="712"/>
      <c r="BD854" s="712"/>
      <c r="BE854" s="712"/>
      <c r="BF854" s="712"/>
      <c r="BG854" s="713"/>
      <c r="BH854" s="713"/>
      <c r="BI854" s="714"/>
      <c r="BJ854" s="714"/>
      <c r="BK854" s="714"/>
      <c r="BL854" s="713"/>
      <c r="BM854" s="713"/>
      <c r="BN854" s="713"/>
      <c r="BO854" s="713"/>
      <c r="BP854" s="713"/>
      <c r="BQ854" s="713"/>
      <c r="BR854" s="713"/>
      <c r="BS854" s="713"/>
      <c r="BT854" s="716"/>
      <c r="BU854" s="717"/>
      <c r="BV854" s="715"/>
      <c r="BW854" s="718"/>
    </row>
    <row r="855" spans="2:75" ht="15.75" customHeight="1">
      <c r="B855" s="363" t="s">
        <v>1708</v>
      </c>
      <c r="C855" s="364">
        <v>32999290000115</v>
      </c>
      <c r="D855" s="365" t="s">
        <v>14</v>
      </c>
      <c r="E855" s="365" t="s">
        <v>614</v>
      </c>
      <c r="F855" s="365"/>
      <c r="G855" s="366"/>
      <c r="H855" s="366" t="s">
        <v>1340</v>
      </c>
      <c r="I855" s="366" t="s">
        <v>34</v>
      </c>
      <c r="J855" s="366" t="s">
        <v>608</v>
      </c>
      <c r="K855" s="367" t="s">
        <v>48</v>
      </c>
      <c r="L855" s="368"/>
      <c r="M855" s="368"/>
      <c r="N855" s="367">
        <v>504572</v>
      </c>
      <c r="O855" s="367" t="s">
        <v>1326</v>
      </c>
      <c r="P855" s="371">
        <v>43662</v>
      </c>
      <c r="Q855" s="372">
        <v>18602718.329999998</v>
      </c>
      <c r="R855" s="372">
        <v>35313085.66900795</v>
      </c>
      <c r="S855" s="367">
        <v>29</v>
      </c>
      <c r="T855" s="369">
        <v>2.4437928104818818E-2</v>
      </c>
      <c r="U855" s="369">
        <v>0.27487570198175859</v>
      </c>
      <c r="V855" s="369">
        <v>-0.14306655848821193</v>
      </c>
      <c r="W855" s="369">
        <v>-1.313023157331026</v>
      </c>
      <c r="X855" s="369">
        <v>-7.8622574968453929E-2</v>
      </c>
      <c r="Y855" s="369">
        <v>-0.55285747172392607</v>
      </c>
      <c r="Z855" s="369">
        <v>-0.20246674501057205</v>
      </c>
      <c r="AA855" s="369">
        <v>-1.1063924229950806</v>
      </c>
      <c r="AB855" s="369">
        <v>0.27096684826623652</v>
      </c>
      <c r="AC855" s="373">
        <v>-0.81609178709019958</v>
      </c>
      <c r="AD855" s="575">
        <v>23960625000109</v>
      </c>
      <c r="AE855" s="370" t="s">
        <v>2526</v>
      </c>
      <c r="AF855" s="370" t="s">
        <v>2526</v>
      </c>
      <c r="AG855" s="374" t="s">
        <v>1462</v>
      </c>
      <c r="AH855" s="374" t="s">
        <v>2321</v>
      </c>
      <c r="AI855" s="374">
        <v>5000</v>
      </c>
      <c r="AJ855" s="374">
        <v>1000</v>
      </c>
      <c r="AK855" s="374">
        <v>5000</v>
      </c>
      <c r="AL855" s="369">
        <v>0</v>
      </c>
      <c r="AM855" s="369" t="s">
        <v>34</v>
      </c>
      <c r="AN855" s="369" t="s">
        <v>64</v>
      </c>
      <c r="AO855" s="367" t="s">
        <v>1326</v>
      </c>
      <c r="AP855" s="370" t="s">
        <v>13</v>
      </c>
      <c r="AQ855" s="376" t="s">
        <v>670</v>
      </c>
      <c r="AR855" s="369" t="s">
        <v>34</v>
      </c>
      <c r="AS855" s="369" t="s">
        <v>34</v>
      </c>
      <c r="AT855" s="369"/>
      <c r="AX855" s="711"/>
      <c r="AY855" s="712"/>
      <c r="AZ855" s="712"/>
      <c r="BA855" s="712"/>
      <c r="BB855" s="713"/>
      <c r="BC855" s="712"/>
      <c r="BD855" s="712"/>
      <c r="BE855" s="712"/>
      <c r="BF855" s="712"/>
      <c r="BG855" s="713"/>
      <c r="BH855" s="713"/>
      <c r="BI855" s="714"/>
      <c r="BJ855" s="714"/>
      <c r="BK855" s="714"/>
      <c r="BL855" s="713"/>
      <c r="BM855" s="713"/>
      <c r="BN855" s="713"/>
      <c r="BO855" s="713"/>
      <c r="BP855" s="713"/>
      <c r="BQ855" s="713"/>
      <c r="BR855" s="713"/>
      <c r="BS855" s="713"/>
      <c r="BT855" s="716"/>
      <c r="BU855" s="717"/>
      <c r="BV855" s="715"/>
      <c r="BW855" s="718"/>
    </row>
    <row r="856" spans="2:75" ht="15.75" customHeight="1">
      <c r="B856" s="363" t="s">
        <v>1709</v>
      </c>
      <c r="C856" s="364">
        <v>21940710000171</v>
      </c>
      <c r="D856" s="365" t="s">
        <v>13</v>
      </c>
      <c r="E856" s="365" t="s">
        <v>616</v>
      </c>
      <c r="F856" s="365" t="s">
        <v>617</v>
      </c>
      <c r="G856" s="366" t="s">
        <v>34</v>
      </c>
      <c r="H856" s="366" t="s">
        <v>1339</v>
      </c>
      <c r="I856" s="366" t="s">
        <v>34</v>
      </c>
      <c r="J856" s="366" t="s">
        <v>608</v>
      </c>
      <c r="K856" s="367" t="s">
        <v>48</v>
      </c>
      <c r="L856" s="368"/>
      <c r="M856" s="368"/>
      <c r="N856" s="367">
        <v>397520</v>
      </c>
      <c r="O856" s="367" t="s">
        <v>1323</v>
      </c>
      <c r="P856" s="371">
        <v>42163</v>
      </c>
      <c r="Q856" s="372">
        <v>354774641.12</v>
      </c>
      <c r="R856" s="372">
        <v>329757691.50460327</v>
      </c>
      <c r="S856" s="367">
        <v>91</v>
      </c>
      <c r="T856" s="369">
        <v>0.11797548865910601</v>
      </c>
      <c r="U856" s="369">
        <v>1.3269780941625038</v>
      </c>
      <c r="V856" s="369">
        <v>0.12944035519027097</v>
      </c>
      <c r="W856" s="369">
        <v>1.1879658366981889</v>
      </c>
      <c r="X856" s="369">
        <v>0.20836296501683482</v>
      </c>
      <c r="Y856" s="369">
        <v>1.4651647072908556</v>
      </c>
      <c r="Z856" s="369">
        <v>0.43933946894735931</v>
      </c>
      <c r="AA856" s="369">
        <v>2.4007985091115058</v>
      </c>
      <c r="AB856" s="369">
        <v>2.928439320426764E-2</v>
      </c>
      <c r="AC856" s="373">
        <v>0.63972951723792837</v>
      </c>
      <c r="AD856" s="575">
        <v>19366052000104</v>
      </c>
      <c r="AE856" s="370" t="s">
        <v>2526</v>
      </c>
      <c r="AF856" s="370" t="s">
        <v>2526</v>
      </c>
      <c r="AG856" s="374" t="s">
        <v>1462</v>
      </c>
      <c r="AH856" s="374" t="s">
        <v>2527</v>
      </c>
      <c r="AI856" s="374">
        <v>50000</v>
      </c>
      <c r="AJ856" s="374">
        <v>5000</v>
      </c>
      <c r="AK856" s="374">
        <v>5000</v>
      </c>
      <c r="AL856" s="369">
        <v>0</v>
      </c>
      <c r="AM856" s="369" t="s">
        <v>34</v>
      </c>
      <c r="AN856" s="369" t="s">
        <v>64</v>
      </c>
      <c r="AO856" s="367" t="s">
        <v>1326</v>
      </c>
      <c r="AP856" s="370" t="s">
        <v>13</v>
      </c>
      <c r="AQ856" s="376" t="s">
        <v>670</v>
      </c>
      <c r="AR856" s="369" t="s">
        <v>34</v>
      </c>
      <c r="AS856" s="369" t="s">
        <v>34</v>
      </c>
      <c r="AT856" s="369"/>
      <c r="AX856" s="711"/>
      <c r="AY856" s="712"/>
      <c r="AZ856" s="712"/>
      <c r="BA856" s="712"/>
      <c r="BB856" s="713"/>
      <c r="BC856" s="712"/>
      <c r="BD856" s="712"/>
      <c r="BE856" s="712"/>
      <c r="BF856" s="712"/>
      <c r="BG856" s="713"/>
      <c r="BH856" s="713"/>
      <c r="BI856" s="714"/>
      <c r="BJ856" s="714"/>
      <c r="BK856" s="714"/>
      <c r="BL856" s="713"/>
      <c r="BM856" s="713"/>
      <c r="BN856" s="713"/>
      <c r="BO856" s="713"/>
      <c r="BP856" s="713"/>
      <c r="BQ856" s="713"/>
      <c r="BR856" s="713"/>
      <c r="BS856" s="713"/>
      <c r="BT856" s="716"/>
      <c r="BU856" s="717"/>
      <c r="BV856" s="715"/>
      <c r="BW856" s="718"/>
    </row>
    <row r="857" spans="2:75" ht="15.75" customHeight="1">
      <c r="B857" s="363" t="s">
        <v>1710</v>
      </c>
      <c r="C857" s="364">
        <v>11702491000139</v>
      </c>
      <c r="D857" s="365" t="s">
        <v>13</v>
      </c>
      <c r="E857" s="365" t="s">
        <v>616</v>
      </c>
      <c r="F857" s="365" t="s">
        <v>617</v>
      </c>
      <c r="G857" s="366" t="s">
        <v>34</v>
      </c>
      <c r="H857" s="366" t="s">
        <v>1339</v>
      </c>
      <c r="I857" s="366" t="s">
        <v>34</v>
      </c>
      <c r="J857" s="366" t="s">
        <v>608</v>
      </c>
      <c r="K857" s="367" t="s">
        <v>48</v>
      </c>
      <c r="L857" s="368"/>
      <c r="M857" s="368"/>
      <c r="N857" s="367">
        <v>264105</v>
      </c>
      <c r="O857" s="367" t="s">
        <v>1323</v>
      </c>
      <c r="P857" s="371">
        <v>40529</v>
      </c>
      <c r="Q857" s="372">
        <v>15786159.869999999</v>
      </c>
      <c r="R857" s="372">
        <v>14776793.732460331</v>
      </c>
      <c r="S857" s="367">
        <v>16</v>
      </c>
      <c r="T857" s="369">
        <v>9.7035022738173327E-2</v>
      </c>
      <c r="U857" s="369">
        <v>1.0914415443718342</v>
      </c>
      <c r="V857" s="369">
        <v>0.10861923495259718</v>
      </c>
      <c r="W857" s="369">
        <v>0.99687566634302549</v>
      </c>
      <c r="X857" s="369">
        <v>0.15407551800245312</v>
      </c>
      <c r="Y857" s="369">
        <v>1.083426755884914</v>
      </c>
      <c r="Z857" s="369">
        <v>0.26837177244283805</v>
      </c>
      <c r="AA857" s="369">
        <v>1.4665346428175732</v>
      </c>
      <c r="AB857" s="369">
        <v>1.6838401792498854E-2</v>
      </c>
      <c r="AC857" s="373">
        <v>-9.9143930519768973E-3</v>
      </c>
      <c r="AD857" s="575">
        <v>7279819000189</v>
      </c>
      <c r="AE857" s="370" t="s">
        <v>2526</v>
      </c>
      <c r="AF857" s="370" t="s">
        <v>2526</v>
      </c>
      <c r="AG857" s="374" t="s">
        <v>1462</v>
      </c>
      <c r="AH857" s="374" t="s">
        <v>2527</v>
      </c>
      <c r="AI857" s="374">
        <v>50000</v>
      </c>
      <c r="AJ857" s="374">
        <v>5000</v>
      </c>
      <c r="AK857" s="374">
        <v>5000</v>
      </c>
      <c r="AL857" s="369">
        <v>0</v>
      </c>
      <c r="AM857" s="369" t="s">
        <v>34</v>
      </c>
      <c r="AN857" s="369" t="s">
        <v>64</v>
      </c>
      <c r="AO857" s="367" t="s">
        <v>1326</v>
      </c>
      <c r="AP857" s="370" t="s">
        <v>13</v>
      </c>
      <c r="AQ857" s="376" t="s">
        <v>693</v>
      </c>
      <c r="AR857" s="369" t="s">
        <v>34</v>
      </c>
      <c r="AS857" s="369" t="s">
        <v>34</v>
      </c>
      <c r="AT857" s="369"/>
      <c r="AX857" s="711"/>
      <c r="AY857" s="712"/>
      <c r="AZ857" s="712"/>
      <c r="BA857" s="712"/>
      <c r="BB857" s="713"/>
      <c r="BC857" s="712"/>
      <c r="BD857" s="712"/>
      <c r="BE857" s="712"/>
      <c r="BF857" s="712"/>
      <c r="BG857" s="713"/>
      <c r="BH857" s="713"/>
      <c r="BI857" s="714"/>
      <c r="BJ857" s="714"/>
      <c r="BK857" s="714"/>
      <c r="BL857" s="713"/>
      <c r="BM857" s="713"/>
      <c r="BN857" s="713"/>
      <c r="BO857" s="713"/>
      <c r="BP857" s="713"/>
      <c r="BQ857" s="713"/>
      <c r="BR857" s="713"/>
      <c r="BS857" s="713"/>
      <c r="BT857" s="716"/>
      <c r="BU857" s="717"/>
      <c r="BV857" s="715"/>
      <c r="BW857" s="718"/>
    </row>
    <row r="858" spans="2:75" ht="15.75" customHeight="1">
      <c r="B858" s="363" t="s">
        <v>1711</v>
      </c>
      <c r="C858" s="364">
        <v>19391009000107</v>
      </c>
      <c r="D858" s="365" t="s">
        <v>13</v>
      </c>
      <c r="E858" s="365" t="s">
        <v>616</v>
      </c>
      <c r="F858" s="365" t="s">
        <v>617</v>
      </c>
      <c r="G858" s="366" t="s">
        <v>34</v>
      </c>
      <c r="H858" s="366" t="s">
        <v>1339</v>
      </c>
      <c r="I858" s="366" t="s">
        <v>34</v>
      </c>
      <c r="J858" s="366" t="s">
        <v>608</v>
      </c>
      <c r="K858" s="367" t="s">
        <v>48</v>
      </c>
      <c r="L858" s="368"/>
      <c r="M858" s="368"/>
      <c r="N858" s="367">
        <v>366226</v>
      </c>
      <c r="O858" s="367" t="s">
        <v>1323</v>
      </c>
      <c r="P858" s="371">
        <v>41754</v>
      </c>
      <c r="Q858" s="372">
        <v>73358765.239999995</v>
      </c>
      <c r="R858" s="372">
        <v>102408227.0008335</v>
      </c>
      <c r="S858" s="367">
        <v>15</v>
      </c>
      <c r="T858" s="369">
        <v>0.11138198250399856</v>
      </c>
      <c r="U858" s="369">
        <v>1.2528149071225669</v>
      </c>
      <c r="V858" s="369">
        <v>0.106455570136194</v>
      </c>
      <c r="W858" s="369">
        <v>0.97701818155650333</v>
      </c>
      <c r="X858" s="369">
        <v>0.21114800149008217</v>
      </c>
      <c r="Y858" s="369">
        <v>1.4847485001630205</v>
      </c>
      <c r="Z858" s="369">
        <v>0.3266364428287456</v>
      </c>
      <c r="AA858" s="369">
        <v>1.7849256449542843</v>
      </c>
      <c r="AB858" s="369">
        <v>4.7351630810266006E-2</v>
      </c>
      <c r="AC858" s="373">
        <v>-2.4206772088075364E-2</v>
      </c>
      <c r="AD858" s="575">
        <v>18772290000157</v>
      </c>
      <c r="AE858" s="370" t="s">
        <v>2526</v>
      </c>
      <c r="AF858" s="370" t="s">
        <v>2526</v>
      </c>
      <c r="AG858" s="374" t="s">
        <v>1462</v>
      </c>
      <c r="AH858" s="374" t="s">
        <v>2527</v>
      </c>
      <c r="AI858" s="374">
        <v>10000</v>
      </c>
      <c r="AJ858" s="374">
        <v>5000</v>
      </c>
      <c r="AK858" s="374">
        <v>10000</v>
      </c>
      <c r="AL858" s="369">
        <v>0</v>
      </c>
      <c r="AM858" s="369" t="s">
        <v>34</v>
      </c>
      <c r="AN858" s="369" t="s">
        <v>64</v>
      </c>
      <c r="AO858" s="367" t="s">
        <v>1326</v>
      </c>
      <c r="AP858" s="370" t="s">
        <v>13</v>
      </c>
      <c r="AQ858" s="376" t="s">
        <v>676</v>
      </c>
      <c r="AR858" s="369" t="s">
        <v>34</v>
      </c>
      <c r="AS858" s="369" t="s">
        <v>34</v>
      </c>
      <c r="AT858" s="369"/>
      <c r="AX858" s="711"/>
      <c r="AY858" s="712"/>
      <c r="AZ858" s="712"/>
      <c r="BA858" s="712"/>
      <c r="BB858" s="713"/>
      <c r="BC858" s="712"/>
      <c r="BD858" s="712"/>
      <c r="BE858" s="712"/>
      <c r="BF858" s="712"/>
      <c r="BG858" s="713"/>
      <c r="BH858" s="713"/>
      <c r="BI858" s="714"/>
      <c r="BJ858" s="714"/>
      <c r="BK858" s="714"/>
      <c r="BL858" s="713"/>
      <c r="BM858" s="713"/>
      <c r="BN858" s="713"/>
      <c r="BO858" s="713"/>
      <c r="BP858" s="713"/>
      <c r="BQ858" s="713"/>
      <c r="BR858" s="713"/>
      <c r="BS858" s="713"/>
      <c r="BT858" s="716"/>
      <c r="BU858" s="717"/>
      <c r="BV858" s="715"/>
      <c r="BW858" s="718"/>
    </row>
    <row r="859" spans="2:75" ht="15.75" customHeight="1">
      <c r="B859" s="363" t="s">
        <v>1712</v>
      </c>
      <c r="C859" s="364">
        <v>19436830000194</v>
      </c>
      <c r="D859" s="365" t="s">
        <v>14</v>
      </c>
      <c r="E859" s="365" t="s">
        <v>614</v>
      </c>
      <c r="F859" s="365"/>
      <c r="G859" s="366"/>
      <c r="H859" s="366" t="s">
        <v>867</v>
      </c>
      <c r="I859" s="366" t="s">
        <v>34</v>
      </c>
      <c r="J859" s="366" t="s">
        <v>608</v>
      </c>
      <c r="K859" s="367" t="s">
        <v>48</v>
      </c>
      <c r="L859" s="368"/>
      <c r="M859" s="368"/>
      <c r="N859" s="367">
        <v>365981</v>
      </c>
      <c r="O859" s="367" t="s">
        <v>1323</v>
      </c>
      <c r="P859" s="371">
        <v>41757</v>
      </c>
      <c r="Q859" s="372">
        <v>196525409.11000001</v>
      </c>
      <c r="R859" s="372">
        <v>288112365.26988071</v>
      </c>
      <c r="S859" s="367">
        <v>63</v>
      </c>
      <c r="T859" s="369">
        <v>0.16475730971685243</v>
      </c>
      <c r="U859" s="369">
        <v>1.8531759718253573</v>
      </c>
      <c r="V859" s="369">
        <v>0.12526683123844862</v>
      </c>
      <c r="W859" s="369">
        <v>1.1496624508173441</v>
      </c>
      <c r="X859" s="369">
        <v>0.40892751286065088</v>
      </c>
      <c r="Y859" s="369">
        <v>2.8754925791886516</v>
      </c>
      <c r="Z859" s="369">
        <v>0.33071049205297887</v>
      </c>
      <c r="AA859" s="369">
        <v>1.8071885464118314</v>
      </c>
      <c r="AB859" s="369">
        <v>0.16172215879844706</v>
      </c>
      <c r="AC859" s="373">
        <v>0.17084847999212557</v>
      </c>
      <c r="AD859" s="575">
        <v>26218464000162</v>
      </c>
      <c r="AE859" s="370" t="s">
        <v>2526</v>
      </c>
      <c r="AF859" s="370" t="s">
        <v>2526</v>
      </c>
      <c r="AG859" s="374" t="s">
        <v>1462</v>
      </c>
      <c r="AH859" s="374" t="s">
        <v>2527</v>
      </c>
      <c r="AI859" s="374">
        <v>10000</v>
      </c>
      <c r="AJ859" s="374">
        <v>10000</v>
      </c>
      <c r="AK859" s="374">
        <v>10000</v>
      </c>
      <c r="AL859" s="369">
        <v>0</v>
      </c>
      <c r="AM859" s="369" t="s">
        <v>34</v>
      </c>
      <c r="AN859" s="369" t="s">
        <v>2330</v>
      </c>
      <c r="AO859" s="367" t="s">
        <v>1326</v>
      </c>
      <c r="AP859" s="370" t="s">
        <v>718</v>
      </c>
      <c r="AQ859" s="376" t="s">
        <v>661</v>
      </c>
      <c r="AR859" s="369" t="s">
        <v>34</v>
      </c>
      <c r="AS859" s="369" t="s">
        <v>34</v>
      </c>
      <c r="AT859" s="369"/>
      <c r="AX859" s="711"/>
      <c r="AY859" s="712"/>
      <c r="AZ859" s="712"/>
      <c r="BA859" s="712"/>
      <c r="BB859" s="713"/>
      <c r="BC859" s="712"/>
      <c r="BD859" s="712"/>
      <c r="BE859" s="712"/>
      <c r="BF859" s="712"/>
      <c r="BG859" s="713"/>
      <c r="BH859" s="713"/>
      <c r="BI859" s="714"/>
      <c r="BJ859" s="714"/>
      <c r="BK859" s="714"/>
      <c r="BL859" s="713"/>
      <c r="BM859" s="713"/>
      <c r="BN859" s="713"/>
      <c r="BO859" s="713"/>
      <c r="BP859" s="713"/>
      <c r="BQ859" s="713"/>
      <c r="BR859" s="713"/>
      <c r="BS859" s="713"/>
      <c r="BT859" s="716"/>
      <c r="BU859" s="717"/>
      <c r="BV859" s="715"/>
      <c r="BW859" s="718"/>
    </row>
    <row r="860" spans="2:75" ht="15.75" customHeight="1">
      <c r="B860" s="363" t="s">
        <v>1713</v>
      </c>
      <c r="C860" s="364">
        <v>12483948000124</v>
      </c>
      <c r="D860" s="365" t="s">
        <v>13</v>
      </c>
      <c r="E860" s="365" t="s">
        <v>615</v>
      </c>
      <c r="F860" s="365" t="s">
        <v>619</v>
      </c>
      <c r="G860" s="366" t="s">
        <v>34</v>
      </c>
      <c r="H860" s="366" t="s">
        <v>1340</v>
      </c>
      <c r="I860" s="366" t="s">
        <v>34</v>
      </c>
      <c r="J860" s="366" t="s">
        <v>611</v>
      </c>
      <c r="K860" s="367" t="s">
        <v>48</v>
      </c>
      <c r="L860" s="368"/>
      <c r="M860" s="368"/>
      <c r="N860" s="367">
        <v>267805</v>
      </c>
      <c r="O860" s="367" t="s">
        <v>1326</v>
      </c>
      <c r="P860" s="371">
        <v>40582</v>
      </c>
      <c r="Q860" s="372" t="s">
        <v>1396</v>
      </c>
      <c r="R860" s="372" t="s">
        <v>1424</v>
      </c>
      <c r="S860" s="367">
        <v>61</v>
      </c>
      <c r="T860" s="369" t="s">
        <v>1424</v>
      </c>
      <c r="U860" s="369" t="s">
        <v>1424</v>
      </c>
      <c r="V860" s="369" t="s">
        <v>1424</v>
      </c>
      <c r="W860" s="369" t="s">
        <v>1424</v>
      </c>
      <c r="X860" s="369" t="s">
        <v>1424</v>
      </c>
      <c r="Y860" s="369" t="s">
        <v>1424</v>
      </c>
      <c r="Z860" s="369" t="s">
        <v>1424</v>
      </c>
      <c r="AA860" s="369" t="s">
        <v>1424</v>
      </c>
      <c r="AB860" s="369" t="s">
        <v>1424</v>
      </c>
      <c r="AC860" s="373" t="s">
        <v>1424</v>
      </c>
      <c r="AD860" s="575">
        <v>38452255000168</v>
      </c>
      <c r="AE860" s="370" t="s">
        <v>2526</v>
      </c>
      <c r="AF860" s="370" t="s">
        <v>2526</v>
      </c>
      <c r="AG860" s="374" t="s">
        <v>1462</v>
      </c>
      <c r="AH860" s="374" t="s">
        <v>2527</v>
      </c>
      <c r="AI860" s="374">
        <v>5000</v>
      </c>
      <c r="AJ860" s="374">
        <v>1000</v>
      </c>
      <c r="AK860" s="374">
        <v>5000</v>
      </c>
      <c r="AL860" s="369">
        <v>0</v>
      </c>
      <c r="AM860" s="369" t="s">
        <v>34</v>
      </c>
      <c r="AN860" s="369" t="s">
        <v>64</v>
      </c>
      <c r="AO860" s="367" t="s">
        <v>1326</v>
      </c>
      <c r="AP860" s="370" t="s">
        <v>13</v>
      </c>
      <c r="AQ860" s="376" t="s">
        <v>670</v>
      </c>
      <c r="AR860" s="369" t="s">
        <v>34</v>
      </c>
      <c r="AS860" s="369" t="s">
        <v>34</v>
      </c>
      <c r="AT860" s="369"/>
      <c r="AX860" s="711"/>
      <c r="AY860" s="712"/>
      <c r="AZ860" s="712"/>
      <c r="BA860" s="712"/>
      <c r="BB860" s="713"/>
      <c r="BC860" s="712"/>
      <c r="BD860" s="712"/>
      <c r="BE860" s="712"/>
      <c r="BF860" s="712"/>
      <c r="BG860" s="713"/>
      <c r="BH860" s="713"/>
      <c r="BI860" s="714"/>
      <c r="BJ860" s="714"/>
      <c r="BK860" s="714"/>
      <c r="BL860" s="713"/>
      <c r="BM860" s="713"/>
      <c r="BN860" s="713"/>
      <c r="BO860" s="713"/>
      <c r="BP860" s="713"/>
      <c r="BQ860" s="713"/>
      <c r="BR860" s="713"/>
      <c r="BS860" s="713"/>
      <c r="BT860" s="716"/>
      <c r="BU860" s="717"/>
      <c r="BV860" s="715"/>
      <c r="BW860" s="718"/>
    </row>
    <row r="861" spans="2:75" ht="15.75" customHeight="1">
      <c r="B861" s="363" t="s">
        <v>1714</v>
      </c>
      <c r="C861" s="364">
        <v>36400100000152</v>
      </c>
      <c r="D861" s="365" t="s">
        <v>13</v>
      </c>
      <c r="E861" s="365" t="s">
        <v>615</v>
      </c>
      <c r="F861" s="365" t="s">
        <v>619</v>
      </c>
      <c r="G861" s="366" t="s">
        <v>34</v>
      </c>
      <c r="H861" s="366" t="s">
        <v>1340</v>
      </c>
      <c r="I861" s="366" t="s">
        <v>34</v>
      </c>
      <c r="J861" s="366" t="s">
        <v>611</v>
      </c>
      <c r="K861" s="367" t="s">
        <v>48</v>
      </c>
      <c r="L861" s="368"/>
      <c r="M861" s="368"/>
      <c r="N861" s="367">
        <v>541893</v>
      </c>
      <c r="O861" s="367" t="s">
        <v>1323</v>
      </c>
      <c r="P861" s="371">
        <v>44011</v>
      </c>
      <c r="Q861" s="372">
        <v>265938748.34</v>
      </c>
      <c r="R861" s="372">
        <v>211986612.70948413</v>
      </c>
      <c r="S861" s="367">
        <v>181</v>
      </c>
      <c r="T861" s="369">
        <v>0.5302229895798225</v>
      </c>
      <c r="U861" s="369">
        <v>5.9639023342114434</v>
      </c>
      <c r="V861" s="369">
        <v>0.61730790745901087</v>
      </c>
      <c r="W861" s="369">
        <v>5.6654719751578027</v>
      </c>
      <c r="X861" s="369">
        <v>0.90998409788258017</v>
      </c>
      <c r="Y861" s="369">
        <v>6.3988174880585946</v>
      </c>
      <c r="Z861" s="369" t="s">
        <v>1424</v>
      </c>
      <c r="AA861" s="369" t="s">
        <v>1424</v>
      </c>
      <c r="AB861" s="369">
        <v>0.20449083406907112</v>
      </c>
      <c r="AC861" s="373">
        <v>1.94318494658751</v>
      </c>
      <c r="AD861" s="575">
        <v>36181763000123</v>
      </c>
      <c r="AE861" s="370" t="s">
        <v>2526</v>
      </c>
      <c r="AF861" s="370" t="s">
        <v>2526</v>
      </c>
      <c r="AG861" s="374" t="s">
        <v>1462</v>
      </c>
      <c r="AH861" s="374" t="s">
        <v>2321</v>
      </c>
      <c r="AI861" s="374" t="s">
        <v>1436</v>
      </c>
      <c r="AJ861" s="374" t="s">
        <v>1436</v>
      </c>
      <c r="AK861" s="374" t="s">
        <v>1436</v>
      </c>
      <c r="AL861" s="369">
        <v>0</v>
      </c>
      <c r="AM861" s="369" t="s">
        <v>34</v>
      </c>
      <c r="AN861" s="369" t="s">
        <v>64</v>
      </c>
      <c r="AO861" s="367" t="s">
        <v>1326</v>
      </c>
      <c r="AP861" s="370" t="s">
        <v>13</v>
      </c>
      <c r="AQ861" s="376" t="s">
        <v>681</v>
      </c>
      <c r="AR861" s="369" t="s">
        <v>34</v>
      </c>
      <c r="AS861" s="369" t="s">
        <v>34</v>
      </c>
      <c r="AT861" s="369"/>
      <c r="AX861" s="711"/>
      <c r="AY861" s="712"/>
      <c r="AZ861" s="712"/>
      <c r="BA861" s="712"/>
      <c r="BB861" s="713"/>
      <c r="BC861" s="712"/>
      <c r="BD861" s="712"/>
      <c r="BE861" s="712"/>
      <c r="BF861" s="712"/>
      <c r="BG861" s="713"/>
      <c r="BH861" s="713"/>
      <c r="BI861" s="714"/>
      <c r="BJ861" s="714"/>
      <c r="BK861" s="714"/>
      <c r="BL861" s="713"/>
      <c r="BM861" s="713"/>
      <c r="BN861" s="713"/>
      <c r="BO861" s="713"/>
      <c r="BP861" s="713"/>
      <c r="BQ861" s="713"/>
      <c r="BR861" s="713"/>
      <c r="BS861" s="713"/>
      <c r="BT861" s="716"/>
      <c r="BU861" s="717"/>
      <c r="BV861" s="715"/>
      <c r="BW861" s="718"/>
    </row>
    <row r="862" spans="2:75" ht="15.75" customHeight="1">
      <c r="B862" s="363" t="s">
        <v>1715</v>
      </c>
      <c r="C862" s="364">
        <v>14476715000120</v>
      </c>
      <c r="D862" s="365" t="s">
        <v>14</v>
      </c>
      <c r="E862" s="365"/>
      <c r="F862" s="365"/>
      <c r="G862" s="366"/>
      <c r="H862" s="366" t="s">
        <v>34</v>
      </c>
      <c r="I862" s="366"/>
      <c r="J862" s="366"/>
      <c r="K862" s="367"/>
      <c r="L862" s="368"/>
      <c r="M862" s="368"/>
      <c r="N862" s="367">
        <v>307092</v>
      </c>
      <c r="O862" s="367" t="s">
        <v>1323</v>
      </c>
      <c r="P862" s="371">
        <v>41089</v>
      </c>
      <c r="Q862" s="372">
        <v>22877207.079999998</v>
      </c>
      <c r="R862" s="372">
        <v>47328875.38543652</v>
      </c>
      <c r="S862" s="367">
        <v>32</v>
      </c>
      <c r="T862" s="369">
        <v>-0.12279092442044526</v>
      </c>
      <c r="U862" s="369">
        <v>-1.3811416991771688</v>
      </c>
      <c r="V862" s="369">
        <v>-0.19998059360784093</v>
      </c>
      <c r="W862" s="369">
        <v>-1.8353635762164189</v>
      </c>
      <c r="X862" s="369">
        <v>-0.12679279354251716</v>
      </c>
      <c r="Y862" s="369">
        <v>-0.8915803546100548</v>
      </c>
      <c r="Z862" s="369">
        <v>2.2373595743927943E-2</v>
      </c>
      <c r="AA862" s="369">
        <v>0.12226193889245515</v>
      </c>
      <c r="AB862" s="369">
        <v>0.18546238429444972</v>
      </c>
      <c r="AC862" s="373">
        <v>-1.6677075226712412</v>
      </c>
      <c r="AD862" s="575">
        <v>12282747000169</v>
      </c>
      <c r="AE862" s="370" t="s">
        <v>2526</v>
      </c>
      <c r="AF862" s="370" t="s">
        <v>2526</v>
      </c>
      <c r="AG862" s="374" t="s">
        <v>1462</v>
      </c>
      <c r="AH862" s="374" t="s">
        <v>2527</v>
      </c>
      <c r="AI862" s="374">
        <v>50000</v>
      </c>
      <c r="AJ862" s="374">
        <v>10000</v>
      </c>
      <c r="AK862" s="374">
        <v>50000</v>
      </c>
      <c r="AL862" s="369">
        <v>0</v>
      </c>
      <c r="AM862" s="369" t="s">
        <v>34</v>
      </c>
      <c r="AN862" s="369" t="s">
        <v>668</v>
      </c>
      <c r="AO862" s="367" t="s">
        <v>1326</v>
      </c>
      <c r="AP862" s="370" t="s">
        <v>718</v>
      </c>
      <c r="AQ862" s="376" t="s">
        <v>661</v>
      </c>
      <c r="AR862" s="369" t="s">
        <v>34</v>
      </c>
      <c r="AS862" s="369" t="s">
        <v>34</v>
      </c>
      <c r="AT862" s="369"/>
      <c r="AX862" s="711"/>
      <c r="AY862" s="712"/>
      <c r="AZ862" s="712"/>
      <c r="BA862" s="712"/>
      <c r="BB862" s="713"/>
      <c r="BC862" s="712"/>
      <c r="BD862" s="712"/>
      <c r="BE862" s="712"/>
      <c r="BF862" s="712"/>
      <c r="BG862" s="713"/>
      <c r="BH862" s="713"/>
      <c r="BI862" s="714"/>
      <c r="BJ862" s="714"/>
      <c r="BK862" s="714"/>
      <c r="BL862" s="713"/>
      <c r="BM862" s="713"/>
      <c r="BN862" s="713"/>
      <c r="BO862" s="713"/>
      <c r="BP862" s="713"/>
      <c r="BQ862" s="713"/>
      <c r="BR862" s="713"/>
      <c r="BS862" s="713"/>
      <c r="BT862" s="716"/>
      <c r="BU862" s="717"/>
      <c r="BV862" s="715"/>
      <c r="BW862" s="718"/>
    </row>
    <row r="863" spans="2:75" ht="15.75" customHeight="1">
      <c r="B863" s="363" t="s">
        <v>1716</v>
      </c>
      <c r="C863" s="364">
        <v>34887358000108</v>
      </c>
      <c r="D863" s="365" t="s">
        <v>14</v>
      </c>
      <c r="E863" s="365" t="s">
        <v>614</v>
      </c>
      <c r="F863" s="365"/>
      <c r="G863" s="366"/>
      <c r="H863" s="366" t="s">
        <v>1340</v>
      </c>
      <c r="I863" s="366" t="s">
        <v>34</v>
      </c>
      <c r="J863" s="366" t="s">
        <v>608</v>
      </c>
      <c r="K863" s="367" t="s">
        <v>48</v>
      </c>
      <c r="L863" s="368"/>
      <c r="M863" s="368"/>
      <c r="N863" s="367">
        <v>516856</v>
      </c>
      <c r="O863" s="367" t="s">
        <v>1323</v>
      </c>
      <c r="P863" s="371">
        <v>43804</v>
      </c>
      <c r="Q863" s="372">
        <v>37874977.93</v>
      </c>
      <c r="R863" s="372">
        <v>80293745.836071417</v>
      </c>
      <c r="S863" s="367">
        <v>62</v>
      </c>
      <c r="T863" s="369">
        <v>0.14520462932271028</v>
      </c>
      <c r="U863" s="369">
        <v>1.6332491136272187</v>
      </c>
      <c r="V863" s="369">
        <v>-7.1749051220868831E-2</v>
      </c>
      <c r="W863" s="369">
        <v>-0.65849187095175044</v>
      </c>
      <c r="X863" s="369">
        <v>6.3666040367743149E-2</v>
      </c>
      <c r="Y863" s="369">
        <v>0.44768625457137007</v>
      </c>
      <c r="Z863" s="369" t="s">
        <v>1424</v>
      </c>
      <c r="AA863" s="369" t="s">
        <v>1424</v>
      </c>
      <c r="AB863" s="369">
        <v>0.25150459426222987</v>
      </c>
      <c r="AC863" s="373">
        <v>-0.58191040761418567</v>
      </c>
      <c r="AD863" s="575">
        <v>34849937000158</v>
      </c>
      <c r="AE863" s="370" t="s">
        <v>2526</v>
      </c>
      <c r="AF863" s="370" t="s">
        <v>2526</v>
      </c>
      <c r="AG863" s="374" t="s">
        <v>1462</v>
      </c>
      <c r="AH863" s="374" t="s">
        <v>2318</v>
      </c>
      <c r="AI863" s="374">
        <v>1000</v>
      </c>
      <c r="AJ863" s="374">
        <v>100</v>
      </c>
      <c r="AK863" s="374">
        <v>1000</v>
      </c>
      <c r="AL863" s="369">
        <v>0</v>
      </c>
      <c r="AM863" s="369" t="s">
        <v>34</v>
      </c>
      <c r="AN863" s="369" t="s">
        <v>668</v>
      </c>
      <c r="AO863" s="367" t="s">
        <v>1326</v>
      </c>
      <c r="AP863" s="370" t="s">
        <v>718</v>
      </c>
      <c r="AQ863" s="376" t="s">
        <v>661</v>
      </c>
      <c r="AR863" s="369" t="s">
        <v>34</v>
      </c>
      <c r="AS863" s="369" t="s">
        <v>34</v>
      </c>
      <c r="AT863" s="369"/>
      <c r="AX863" s="711"/>
      <c r="AY863" s="712"/>
      <c r="AZ863" s="712"/>
      <c r="BA863" s="712"/>
      <c r="BB863" s="713"/>
      <c r="BC863" s="712"/>
      <c r="BD863" s="712"/>
      <c r="BE863" s="712"/>
      <c r="BF863" s="712"/>
      <c r="BG863" s="713"/>
      <c r="BH863" s="713"/>
      <c r="BI863" s="714"/>
      <c r="BJ863" s="714"/>
      <c r="BK863" s="714"/>
      <c r="BL863" s="713"/>
      <c r="BM863" s="713"/>
      <c r="BN863" s="713"/>
      <c r="BO863" s="713"/>
      <c r="BP863" s="713"/>
      <c r="BQ863" s="713"/>
      <c r="BR863" s="713"/>
      <c r="BS863" s="713"/>
      <c r="BT863" s="716"/>
      <c r="BU863" s="717"/>
      <c r="BV863" s="715"/>
      <c r="BW863" s="718"/>
    </row>
    <row r="864" spans="2:75" ht="15.75" customHeight="1">
      <c r="B864" s="363" t="s">
        <v>1717</v>
      </c>
      <c r="C864" s="364">
        <v>31006632000196</v>
      </c>
      <c r="D864" s="365" t="s">
        <v>14</v>
      </c>
      <c r="E864" s="365" t="s">
        <v>614</v>
      </c>
      <c r="F864" s="365"/>
      <c r="G864" s="366"/>
      <c r="H864" s="366" t="s">
        <v>1340</v>
      </c>
      <c r="I864" s="366" t="s">
        <v>34</v>
      </c>
      <c r="J864" s="366" t="s">
        <v>608</v>
      </c>
      <c r="K864" s="367" t="s">
        <v>48</v>
      </c>
      <c r="L864" s="368"/>
      <c r="M864" s="368"/>
      <c r="N864" s="367">
        <v>487449</v>
      </c>
      <c r="O864" s="367" t="s">
        <v>1323</v>
      </c>
      <c r="P864" s="371">
        <v>43515</v>
      </c>
      <c r="Q864" s="372">
        <v>48783105.509999998</v>
      </c>
      <c r="R864" s="372">
        <v>77385040.868730158</v>
      </c>
      <c r="S864" s="367">
        <v>32</v>
      </c>
      <c r="T864" s="369">
        <v>0.14999269027968021</v>
      </c>
      <c r="U864" s="369">
        <v>1.6871048092096541</v>
      </c>
      <c r="V864" s="369">
        <v>-6.2790196491447792E-2</v>
      </c>
      <c r="W864" s="369">
        <v>-0.57627011453853771</v>
      </c>
      <c r="X864" s="369">
        <v>8.8530524392726795E-2</v>
      </c>
      <c r="Y864" s="369">
        <v>0.62252809585280844</v>
      </c>
      <c r="Z864" s="369">
        <v>4.4962915213801136E-2</v>
      </c>
      <c r="AA864" s="369">
        <v>0.24570271382454548</v>
      </c>
      <c r="AB864" s="369">
        <v>0.25092516217759242</v>
      </c>
      <c r="AC864" s="373">
        <v>-0.54558709510952497</v>
      </c>
      <c r="AD864" s="575">
        <v>31493876000140</v>
      </c>
      <c r="AE864" s="370" t="s">
        <v>2526</v>
      </c>
      <c r="AF864" s="370" t="s">
        <v>2526</v>
      </c>
      <c r="AG864" s="374" t="s">
        <v>1462</v>
      </c>
      <c r="AH864" s="374" t="s">
        <v>2318</v>
      </c>
      <c r="AI864" s="374">
        <v>30000</v>
      </c>
      <c r="AJ864" s="374">
        <v>30000</v>
      </c>
      <c r="AK864" s="374">
        <v>30000</v>
      </c>
      <c r="AL864" s="369">
        <v>0</v>
      </c>
      <c r="AM864" s="369" t="s">
        <v>34</v>
      </c>
      <c r="AN864" s="369" t="s">
        <v>668</v>
      </c>
      <c r="AO864" s="367" t="s">
        <v>1326</v>
      </c>
      <c r="AP864" s="370" t="s">
        <v>718</v>
      </c>
      <c r="AQ864" s="376" t="s">
        <v>661</v>
      </c>
      <c r="AR864" s="369" t="s">
        <v>34</v>
      </c>
      <c r="AS864" s="369" t="s">
        <v>34</v>
      </c>
      <c r="AT864" s="369"/>
      <c r="AX864" s="711"/>
      <c r="AY864" s="712"/>
      <c r="AZ864" s="712"/>
      <c r="BA864" s="712"/>
      <c r="BB864" s="713"/>
      <c r="BC864" s="712"/>
      <c r="BD864" s="712"/>
      <c r="BE864" s="712"/>
      <c r="BF864" s="712"/>
      <c r="BG864" s="713"/>
      <c r="BH864" s="713"/>
      <c r="BI864" s="714"/>
      <c r="BJ864" s="714"/>
      <c r="BK864" s="714"/>
      <c r="BL864" s="713"/>
      <c r="BM864" s="713"/>
      <c r="BN864" s="713"/>
      <c r="BO864" s="713"/>
      <c r="BP864" s="713"/>
      <c r="BQ864" s="713"/>
      <c r="BR864" s="713"/>
      <c r="BS864" s="713"/>
      <c r="BT864" s="716"/>
      <c r="BU864" s="717"/>
      <c r="BV864" s="715"/>
      <c r="BW864" s="718"/>
    </row>
    <row r="865" spans="2:75" ht="15.75" customHeight="1">
      <c r="B865" s="363" t="s">
        <v>1718</v>
      </c>
      <c r="C865" s="364">
        <v>28021609000166</v>
      </c>
      <c r="D865" s="365" t="s">
        <v>14</v>
      </c>
      <c r="E865" s="365" t="s">
        <v>614</v>
      </c>
      <c r="F865" s="365"/>
      <c r="G865" s="366"/>
      <c r="H865" s="366" t="s">
        <v>1340</v>
      </c>
      <c r="I865" s="366" t="s">
        <v>34</v>
      </c>
      <c r="J865" s="366" t="s">
        <v>608</v>
      </c>
      <c r="K865" s="367" t="s">
        <v>48</v>
      </c>
      <c r="L865" s="368"/>
      <c r="M865" s="368"/>
      <c r="N865" s="367">
        <v>445940</v>
      </c>
      <c r="O865" s="367" t="s">
        <v>1323</v>
      </c>
      <c r="P865" s="371">
        <v>42947</v>
      </c>
      <c r="Q865" s="372">
        <v>88925101.829999998</v>
      </c>
      <c r="R865" s="372">
        <v>149911180.58730164</v>
      </c>
      <c r="S865" s="367">
        <v>32</v>
      </c>
      <c r="T865" s="369">
        <v>0.17606504396492562</v>
      </c>
      <c r="U865" s="369">
        <v>1.9803643887783229</v>
      </c>
      <c r="V865" s="369">
        <v>-7.3270293358825955E-2</v>
      </c>
      <c r="W865" s="369">
        <v>-0.67245338771815844</v>
      </c>
      <c r="X865" s="369">
        <v>5.7836127358225742E-2</v>
      </c>
      <c r="Y865" s="369">
        <v>0.40669152795365954</v>
      </c>
      <c r="Z865" s="369">
        <v>0.42196390390359451</v>
      </c>
      <c r="AA865" s="369">
        <v>2.3058486272991829</v>
      </c>
      <c r="AB865" s="369">
        <v>0.21687923652978153</v>
      </c>
      <c r="AC865" s="373">
        <v>-0.71942303821891651</v>
      </c>
      <c r="AD865" s="575">
        <v>26491334000107</v>
      </c>
      <c r="AE865" s="370" t="s">
        <v>2526</v>
      </c>
      <c r="AF865" s="370" t="s">
        <v>2526</v>
      </c>
      <c r="AG865" s="374" t="s">
        <v>1462</v>
      </c>
      <c r="AH865" s="374" t="s">
        <v>2318</v>
      </c>
      <c r="AI865" s="374">
        <v>1000</v>
      </c>
      <c r="AJ865" s="374">
        <v>100</v>
      </c>
      <c r="AK865" s="374">
        <v>1000</v>
      </c>
      <c r="AL865" s="369">
        <v>0</v>
      </c>
      <c r="AM865" s="369" t="s">
        <v>34</v>
      </c>
      <c r="AN865" s="369" t="s">
        <v>64</v>
      </c>
      <c r="AO865" s="367" t="s">
        <v>1326</v>
      </c>
      <c r="AP865" s="370" t="s">
        <v>13</v>
      </c>
      <c r="AQ865" s="376" t="s">
        <v>670</v>
      </c>
      <c r="AR865" s="369" t="s">
        <v>34</v>
      </c>
      <c r="AS865" s="369" t="s">
        <v>34</v>
      </c>
      <c r="AT865" s="369"/>
      <c r="AX865" s="711"/>
      <c r="AY865" s="712"/>
      <c r="AZ865" s="712"/>
      <c r="BA865" s="712"/>
      <c r="BB865" s="713"/>
      <c r="BC865" s="712"/>
      <c r="BD865" s="712"/>
      <c r="BE865" s="712"/>
      <c r="BF865" s="712"/>
      <c r="BG865" s="713"/>
      <c r="BH865" s="713"/>
      <c r="BI865" s="714"/>
      <c r="BJ865" s="714"/>
      <c r="BK865" s="714"/>
      <c r="BL865" s="713"/>
      <c r="BM865" s="713"/>
      <c r="BN865" s="713"/>
      <c r="BO865" s="713"/>
      <c r="BP865" s="713"/>
      <c r="BQ865" s="713"/>
      <c r="BR865" s="713"/>
      <c r="BS865" s="713"/>
      <c r="BT865" s="716"/>
      <c r="BU865" s="717"/>
      <c r="BV865" s="715"/>
      <c r="BW865" s="718"/>
    </row>
    <row r="866" spans="2:75" ht="15.75" customHeight="1">
      <c r="B866" s="363" t="s">
        <v>1719</v>
      </c>
      <c r="C866" s="364">
        <v>32669660000156</v>
      </c>
      <c r="D866" s="365" t="s">
        <v>14</v>
      </c>
      <c r="E866" s="365" t="s">
        <v>614</v>
      </c>
      <c r="F866" s="365"/>
      <c r="G866" s="366"/>
      <c r="H866" s="366" t="s">
        <v>1340</v>
      </c>
      <c r="I866" s="366" t="s">
        <v>34</v>
      </c>
      <c r="J866" s="366" t="s">
        <v>608</v>
      </c>
      <c r="K866" s="367" t="s">
        <v>48</v>
      </c>
      <c r="L866" s="368"/>
      <c r="M866" s="368"/>
      <c r="N866" s="367">
        <v>500313</v>
      </c>
      <c r="O866" s="367" t="s">
        <v>1323</v>
      </c>
      <c r="P866" s="371">
        <v>43644</v>
      </c>
      <c r="Q866" s="372">
        <v>150272350.38</v>
      </c>
      <c r="R866" s="372">
        <v>265441829.85261923</v>
      </c>
      <c r="S866" s="367">
        <v>32</v>
      </c>
      <c r="T866" s="369">
        <v>0.1754747926307243</v>
      </c>
      <c r="U866" s="369">
        <v>1.9737252928149354</v>
      </c>
      <c r="V866" s="369">
        <v>-7.2367751849021666E-2</v>
      </c>
      <c r="W866" s="369">
        <v>-0.66417012491133565</v>
      </c>
      <c r="X866" s="369">
        <v>5.803641467316667E-2</v>
      </c>
      <c r="Y866" s="369">
        <v>0.40809990638187871</v>
      </c>
      <c r="Z866" s="369">
        <v>0.42192134040543849</v>
      </c>
      <c r="AA866" s="369">
        <v>2.3056160363526867</v>
      </c>
      <c r="AB866" s="369">
        <v>0.21565485104240104</v>
      </c>
      <c r="AC866" s="373">
        <v>-0.72022636488778624</v>
      </c>
      <c r="AD866" s="575">
        <v>31943995000158</v>
      </c>
      <c r="AE866" s="370" t="s">
        <v>2526</v>
      </c>
      <c r="AF866" s="370" t="s">
        <v>2526</v>
      </c>
      <c r="AG866" s="374" t="s">
        <v>1462</v>
      </c>
      <c r="AH866" s="374" t="s">
        <v>2318</v>
      </c>
      <c r="AI866" s="374">
        <v>1000</v>
      </c>
      <c r="AJ866" s="374">
        <v>100</v>
      </c>
      <c r="AK866" s="374">
        <v>1000</v>
      </c>
      <c r="AL866" s="369">
        <v>0</v>
      </c>
      <c r="AM866" s="369" t="s">
        <v>34</v>
      </c>
      <c r="AN866" s="369" t="s">
        <v>64</v>
      </c>
      <c r="AO866" s="367" t="s">
        <v>1326</v>
      </c>
      <c r="AP866" s="370" t="s">
        <v>13</v>
      </c>
      <c r="AQ866" s="376" t="s">
        <v>670</v>
      </c>
      <c r="AR866" s="369" t="s">
        <v>34</v>
      </c>
      <c r="AS866" s="369" t="s">
        <v>34</v>
      </c>
      <c r="AT866" s="369"/>
      <c r="AX866" s="711"/>
      <c r="AY866" s="712"/>
      <c r="AZ866" s="712"/>
      <c r="BA866" s="712"/>
      <c r="BB866" s="713"/>
      <c r="BC866" s="712"/>
      <c r="BD866" s="712"/>
      <c r="BE866" s="712"/>
      <c r="BF866" s="712"/>
      <c r="BG866" s="713"/>
      <c r="BH866" s="713"/>
      <c r="BI866" s="714"/>
      <c r="BJ866" s="714"/>
      <c r="BK866" s="714"/>
      <c r="BL866" s="713"/>
      <c r="BM866" s="713"/>
      <c r="BN866" s="713"/>
      <c r="BO866" s="713"/>
      <c r="BP866" s="713"/>
      <c r="BQ866" s="713"/>
      <c r="BR866" s="713"/>
      <c r="BS866" s="713"/>
      <c r="BT866" s="716"/>
      <c r="BU866" s="717"/>
      <c r="BV866" s="715"/>
      <c r="BW866" s="718"/>
    </row>
    <row r="867" spans="2:75" ht="15.75" customHeight="1">
      <c r="B867" s="363" t="s">
        <v>1720</v>
      </c>
      <c r="C867" s="364">
        <v>27566556000104</v>
      </c>
      <c r="D867" s="365" t="s">
        <v>13</v>
      </c>
      <c r="E867" s="365" t="s">
        <v>616</v>
      </c>
      <c r="F867" s="365" t="s">
        <v>617</v>
      </c>
      <c r="G867" s="366" t="s">
        <v>34</v>
      </c>
      <c r="H867" s="366" t="s">
        <v>1340</v>
      </c>
      <c r="I867" s="366" t="s">
        <v>34</v>
      </c>
      <c r="J867" s="366" t="s">
        <v>608</v>
      </c>
      <c r="K867" s="367" t="s">
        <v>48</v>
      </c>
      <c r="L867" s="368"/>
      <c r="M867" s="368"/>
      <c r="N867" s="367">
        <v>442410</v>
      </c>
      <c r="O867" s="367" t="s">
        <v>1323</v>
      </c>
      <c r="P867" s="371">
        <v>42888</v>
      </c>
      <c r="Q867" s="372">
        <v>10425746.66</v>
      </c>
      <c r="R867" s="372">
        <v>16632945.53575396</v>
      </c>
      <c r="S867" s="367">
        <v>33</v>
      </c>
      <c r="T867" s="369">
        <v>7.5696494779655232E-2</v>
      </c>
      <c r="U867" s="369">
        <v>0.85142762720598153</v>
      </c>
      <c r="V867" s="369">
        <v>-7.6389895465636126E-3</v>
      </c>
      <c r="W867" s="369">
        <v>-7.010841862163128E-2</v>
      </c>
      <c r="X867" s="369">
        <v>2.354027249849322E-2</v>
      </c>
      <c r="Y867" s="369">
        <v>0.16553026331726045</v>
      </c>
      <c r="Z867" s="369">
        <v>0.16400681579041021</v>
      </c>
      <c r="AA867" s="369">
        <v>0.89622569030081878</v>
      </c>
      <c r="AB867" s="369">
        <v>8.0952534176105428E-2</v>
      </c>
      <c r="AC867" s="373">
        <v>-1.3322200279743908</v>
      </c>
      <c r="AD867" s="575">
        <v>26269634000138</v>
      </c>
      <c r="AE867" s="370" t="s">
        <v>2526</v>
      </c>
      <c r="AF867" s="370" t="s">
        <v>2526</v>
      </c>
      <c r="AG867" s="374" t="s">
        <v>1462</v>
      </c>
      <c r="AH867" s="374" t="s">
        <v>2527</v>
      </c>
      <c r="AI867" s="374">
        <v>1000</v>
      </c>
      <c r="AJ867" s="374">
        <v>100</v>
      </c>
      <c r="AK867" s="374">
        <v>1000</v>
      </c>
      <c r="AL867" s="369">
        <v>0</v>
      </c>
      <c r="AM867" s="369" t="s">
        <v>34</v>
      </c>
      <c r="AN867" s="369" t="s">
        <v>64</v>
      </c>
      <c r="AO867" s="367" t="s">
        <v>1326</v>
      </c>
      <c r="AP867" s="370" t="s">
        <v>13</v>
      </c>
      <c r="AQ867" s="376" t="s">
        <v>676</v>
      </c>
      <c r="AR867" s="369" t="s">
        <v>34</v>
      </c>
      <c r="AS867" s="369" t="s">
        <v>34</v>
      </c>
      <c r="AT867" s="369"/>
      <c r="AX867" s="711"/>
      <c r="AY867" s="712"/>
      <c r="AZ867" s="712"/>
      <c r="BA867" s="712"/>
      <c r="BB867" s="713"/>
      <c r="BC867" s="712"/>
      <c r="BD867" s="712"/>
      <c r="BE867" s="712"/>
      <c r="BF867" s="712"/>
      <c r="BG867" s="713"/>
      <c r="BH867" s="713"/>
      <c r="BI867" s="714"/>
      <c r="BJ867" s="714"/>
      <c r="BK867" s="714"/>
      <c r="BL867" s="713"/>
      <c r="BM867" s="713"/>
      <c r="BN867" s="713"/>
      <c r="BO867" s="713"/>
      <c r="BP867" s="713"/>
      <c r="BQ867" s="713"/>
      <c r="BR867" s="713"/>
      <c r="BS867" s="713"/>
      <c r="BT867" s="716"/>
      <c r="BU867" s="717"/>
      <c r="BV867" s="715"/>
      <c r="BW867" s="718"/>
    </row>
    <row r="868" spans="2:75" ht="15.75" customHeight="1">
      <c r="B868" s="363" t="s">
        <v>1721</v>
      </c>
      <c r="C868" s="364">
        <v>27566566000131</v>
      </c>
      <c r="D868" s="365" t="s">
        <v>13</v>
      </c>
      <c r="E868" s="365" t="s">
        <v>615</v>
      </c>
      <c r="F868" s="365" t="s">
        <v>619</v>
      </c>
      <c r="G868" s="366" t="s">
        <v>34</v>
      </c>
      <c r="H868" s="366" t="s">
        <v>1339</v>
      </c>
      <c r="I868" s="366" t="s">
        <v>34</v>
      </c>
      <c r="J868" s="366"/>
      <c r="K868" s="367" t="s">
        <v>48</v>
      </c>
      <c r="L868" s="368"/>
      <c r="M868" s="368"/>
      <c r="N868" s="367">
        <v>442429</v>
      </c>
      <c r="O868" s="367" t="s">
        <v>1323</v>
      </c>
      <c r="P868" s="371">
        <v>42895</v>
      </c>
      <c r="Q868" s="372">
        <v>38573770.240000002</v>
      </c>
      <c r="R868" s="372">
        <v>45573078.224841259</v>
      </c>
      <c r="S868" s="367">
        <v>32</v>
      </c>
      <c r="T868" s="369">
        <v>0.13673396127052495</v>
      </c>
      <c r="U868" s="369">
        <v>1.5379717719020103</v>
      </c>
      <c r="V868" s="369">
        <v>0.12043841701711022</v>
      </c>
      <c r="W868" s="369">
        <v>1.105348673000943</v>
      </c>
      <c r="X868" s="369">
        <v>0.20032494030863024</v>
      </c>
      <c r="Y868" s="369">
        <v>1.4086430019204137</v>
      </c>
      <c r="Z868" s="369">
        <v>0.23149619711731617</v>
      </c>
      <c r="AA868" s="369">
        <v>1.2650257128863325</v>
      </c>
      <c r="AB868" s="369">
        <v>4.3303497419042082E-2</v>
      </c>
      <c r="AC868" s="373">
        <v>0.25943227517589085</v>
      </c>
      <c r="AD868" s="575">
        <v>26277587000174</v>
      </c>
      <c r="AE868" s="370" t="s">
        <v>2526</v>
      </c>
      <c r="AF868" s="370" t="s">
        <v>2526</v>
      </c>
      <c r="AG868" s="374" t="s">
        <v>1462</v>
      </c>
      <c r="AH868" s="374" t="s">
        <v>2321</v>
      </c>
      <c r="AI868" s="374">
        <v>1000</v>
      </c>
      <c r="AJ868" s="374">
        <v>100</v>
      </c>
      <c r="AK868" s="374">
        <v>1000</v>
      </c>
      <c r="AL868" s="369">
        <v>0</v>
      </c>
      <c r="AM868" s="369" t="s">
        <v>34</v>
      </c>
      <c r="AN868" s="369" t="s">
        <v>64</v>
      </c>
      <c r="AO868" s="367" t="s">
        <v>1326</v>
      </c>
      <c r="AP868" s="370" t="s">
        <v>13</v>
      </c>
      <c r="AQ868" s="376" t="s">
        <v>666</v>
      </c>
      <c r="AR868" s="369" t="s">
        <v>34</v>
      </c>
      <c r="AS868" s="369" t="s">
        <v>34</v>
      </c>
      <c r="AT868" s="369"/>
      <c r="AX868" s="711"/>
      <c r="AY868" s="712"/>
      <c r="AZ868" s="712"/>
      <c r="BA868" s="712"/>
      <c r="BB868" s="713"/>
      <c r="BC868" s="712"/>
      <c r="BD868" s="712"/>
      <c r="BE868" s="712"/>
      <c r="BF868" s="712"/>
      <c r="BG868" s="713"/>
      <c r="BH868" s="713"/>
      <c r="BI868" s="714"/>
      <c r="BJ868" s="714"/>
      <c r="BK868" s="714"/>
      <c r="BL868" s="713"/>
      <c r="BM868" s="713"/>
      <c r="BN868" s="713"/>
      <c r="BO868" s="713"/>
      <c r="BP868" s="713"/>
      <c r="BQ868" s="713"/>
      <c r="BR868" s="713"/>
      <c r="BS868" s="713"/>
      <c r="BT868" s="716"/>
      <c r="BU868" s="717"/>
      <c r="BV868" s="715"/>
      <c r="BW868" s="718"/>
    </row>
    <row r="869" spans="2:75" ht="15.75" customHeight="1">
      <c r="B869" s="363" t="s">
        <v>1722</v>
      </c>
      <c r="C869" s="364">
        <v>36988916000149</v>
      </c>
      <c r="D869" s="365" t="s">
        <v>14</v>
      </c>
      <c r="E869" s="365" t="s">
        <v>607</v>
      </c>
      <c r="F869" s="365"/>
      <c r="G869" s="366"/>
      <c r="H869" s="366" t="s">
        <v>34</v>
      </c>
      <c r="I869" s="366" t="s">
        <v>34</v>
      </c>
      <c r="J869" s="366" t="s">
        <v>608</v>
      </c>
      <c r="K869" s="367" t="s">
        <v>48</v>
      </c>
      <c r="L869" s="368"/>
      <c r="M869" s="368"/>
      <c r="N869" s="367">
        <v>546836</v>
      </c>
      <c r="O869" s="367" t="s">
        <v>1323</v>
      </c>
      <c r="P869" s="371">
        <v>44042</v>
      </c>
      <c r="Q869" s="372">
        <v>16532864.119999999</v>
      </c>
      <c r="R869" s="372">
        <v>31578304.647103183</v>
      </c>
      <c r="S869" s="367">
        <v>32</v>
      </c>
      <c r="T869" s="369">
        <v>-1.1070614786241939E-2</v>
      </c>
      <c r="U869" s="369">
        <v>-0.124521317751886</v>
      </c>
      <c r="V869" s="369">
        <v>-0.19257339293343456</v>
      </c>
      <c r="W869" s="369">
        <v>-1.7673824482766223</v>
      </c>
      <c r="X869" s="369">
        <v>-7.5678425665252402E-2</v>
      </c>
      <c r="Y869" s="369">
        <v>-0.53215483077380654</v>
      </c>
      <c r="Z869" s="369" t="s">
        <v>1424</v>
      </c>
      <c r="AA869" s="369" t="s">
        <v>1424</v>
      </c>
      <c r="AB869" s="369">
        <v>0.23898426038519341</v>
      </c>
      <c r="AC869" s="373">
        <v>-1.208298437967257</v>
      </c>
      <c r="AD869" s="575">
        <v>35727340000101</v>
      </c>
      <c r="AE869" s="370" t="s">
        <v>2526</v>
      </c>
      <c r="AF869" s="370" t="s">
        <v>2526</v>
      </c>
      <c r="AG869" s="374" t="s">
        <v>1462</v>
      </c>
      <c r="AH869" s="374" t="s">
        <v>2527</v>
      </c>
      <c r="AI869" s="374">
        <v>1000</v>
      </c>
      <c r="AJ869" s="374" t="s">
        <v>1436</v>
      </c>
      <c r="AK869" s="374">
        <v>1000</v>
      </c>
      <c r="AL869" s="369">
        <v>0</v>
      </c>
      <c r="AM869" s="369" t="s">
        <v>34</v>
      </c>
      <c r="AN869" s="369" t="s">
        <v>668</v>
      </c>
      <c r="AO869" s="367" t="s">
        <v>1326</v>
      </c>
      <c r="AP869" s="370" t="s">
        <v>718</v>
      </c>
      <c r="AQ869" s="376" t="s">
        <v>661</v>
      </c>
      <c r="AR869" s="369" t="s">
        <v>34</v>
      </c>
      <c r="AS869" s="369" t="s">
        <v>34</v>
      </c>
      <c r="AT869" s="369"/>
      <c r="AX869" s="711"/>
      <c r="AY869" s="712"/>
      <c r="AZ869" s="712"/>
      <c r="BA869" s="712"/>
      <c r="BB869" s="713"/>
      <c r="BC869" s="712"/>
      <c r="BD869" s="712"/>
      <c r="BE869" s="712"/>
      <c r="BF869" s="712"/>
      <c r="BG869" s="713"/>
      <c r="BH869" s="713"/>
      <c r="BI869" s="714"/>
      <c r="BJ869" s="714"/>
      <c r="BK869" s="714"/>
      <c r="BL869" s="713"/>
      <c r="BM869" s="713"/>
      <c r="BN869" s="713"/>
      <c r="BO869" s="713"/>
      <c r="BP869" s="713"/>
      <c r="BQ869" s="713"/>
      <c r="BR869" s="713"/>
      <c r="BS869" s="713"/>
      <c r="BT869" s="716"/>
      <c r="BU869" s="717"/>
      <c r="BV869" s="715"/>
      <c r="BW869" s="718"/>
    </row>
    <row r="870" spans="2:75" ht="15.75" customHeight="1">
      <c r="B870" s="363" t="s">
        <v>1723</v>
      </c>
      <c r="C870" s="364">
        <v>34674530000137</v>
      </c>
      <c r="D870" s="365" t="s">
        <v>14</v>
      </c>
      <c r="E870" s="365" t="s">
        <v>607</v>
      </c>
      <c r="F870" s="365"/>
      <c r="G870" s="366"/>
      <c r="H870" s="366" t="s">
        <v>34</v>
      </c>
      <c r="I870" s="366" t="s">
        <v>34</v>
      </c>
      <c r="J870" s="366" t="s">
        <v>608</v>
      </c>
      <c r="K870" s="367" t="s">
        <v>48</v>
      </c>
      <c r="L870" s="368"/>
      <c r="M870" s="368"/>
      <c r="N870" s="367">
        <v>513474</v>
      </c>
      <c r="O870" s="367" t="s">
        <v>1323</v>
      </c>
      <c r="P870" s="371">
        <v>43775</v>
      </c>
      <c r="Q870" s="372">
        <v>152594164.38999999</v>
      </c>
      <c r="R870" s="372">
        <v>310592428.59428573</v>
      </c>
      <c r="S870" s="367">
        <v>90</v>
      </c>
      <c r="T870" s="369">
        <v>-9.8932790820702499E-2</v>
      </c>
      <c r="U870" s="369">
        <v>-1.1127874756490816</v>
      </c>
      <c r="V870" s="369">
        <v>-0.25061815171766821</v>
      </c>
      <c r="W870" s="369">
        <v>-2.3001003192504457</v>
      </c>
      <c r="X870" s="369">
        <v>-0.21036513401296197</v>
      </c>
      <c r="Y870" s="369">
        <v>-1.4792435401147235</v>
      </c>
      <c r="Z870" s="369" t="s">
        <v>1424</v>
      </c>
      <c r="AA870" s="369" t="s">
        <v>1424</v>
      </c>
      <c r="AB870" s="369">
        <v>0.25629400697526616</v>
      </c>
      <c r="AC870" s="373">
        <v>-1.4009513184639604</v>
      </c>
      <c r="AD870" s="575">
        <v>0</v>
      </c>
      <c r="AE870" s="370" t="s">
        <v>2526</v>
      </c>
      <c r="AF870" s="370" t="s">
        <v>2526</v>
      </c>
      <c r="AG870" s="374" t="s">
        <v>1462</v>
      </c>
      <c r="AH870" s="374" t="s">
        <v>2318</v>
      </c>
      <c r="AI870" s="374">
        <v>0</v>
      </c>
      <c r="AJ870" s="374">
        <v>0</v>
      </c>
      <c r="AK870" s="374">
        <v>0</v>
      </c>
      <c r="AL870" s="369">
        <v>0</v>
      </c>
      <c r="AM870" s="369" t="s">
        <v>34</v>
      </c>
      <c r="AN870" s="369" t="s">
        <v>668</v>
      </c>
      <c r="AO870" s="367" t="s">
        <v>1326</v>
      </c>
      <c r="AP870" s="370" t="s">
        <v>718</v>
      </c>
      <c r="AQ870" s="376" t="s">
        <v>661</v>
      </c>
      <c r="AR870" s="369" t="s">
        <v>34</v>
      </c>
      <c r="AS870" s="369" t="s">
        <v>34</v>
      </c>
      <c r="AT870" s="369"/>
      <c r="AX870" s="711"/>
      <c r="AY870" s="712"/>
      <c r="AZ870" s="712"/>
      <c r="BA870" s="712"/>
      <c r="BB870" s="713"/>
      <c r="BC870" s="712"/>
      <c r="BD870" s="712"/>
      <c r="BE870" s="712"/>
      <c r="BF870" s="712"/>
      <c r="BG870" s="713"/>
      <c r="BH870" s="713"/>
      <c r="BI870" s="714"/>
      <c r="BJ870" s="714"/>
      <c r="BK870" s="714"/>
      <c r="BL870" s="713"/>
      <c r="BM870" s="713"/>
      <c r="BN870" s="713"/>
      <c r="BO870" s="713"/>
      <c r="BP870" s="713"/>
      <c r="BQ870" s="713"/>
      <c r="BR870" s="713"/>
      <c r="BS870" s="713"/>
      <c r="BT870" s="716"/>
      <c r="BU870" s="717"/>
      <c r="BV870" s="715"/>
      <c r="BW870" s="718"/>
    </row>
    <row r="871" spans="2:75" ht="15.75" customHeight="1">
      <c r="B871" s="363" t="s">
        <v>1724</v>
      </c>
      <c r="C871" s="364">
        <v>30658954000157</v>
      </c>
      <c r="D871" s="365" t="s">
        <v>13</v>
      </c>
      <c r="E871" s="365" t="s">
        <v>615</v>
      </c>
      <c r="F871" s="365" t="s">
        <v>619</v>
      </c>
      <c r="G871" s="366" t="s">
        <v>34</v>
      </c>
      <c r="H871" s="366" t="s">
        <v>1340</v>
      </c>
      <c r="I871" s="366" t="s">
        <v>34</v>
      </c>
      <c r="J871" s="366" t="s">
        <v>611</v>
      </c>
      <c r="K871" s="367" t="s">
        <v>48</v>
      </c>
      <c r="L871" s="368"/>
      <c r="M871" s="368"/>
      <c r="N871" s="367">
        <v>477044</v>
      </c>
      <c r="O871" s="367" t="s">
        <v>1323</v>
      </c>
      <c r="P871" s="371">
        <v>43375</v>
      </c>
      <c r="Q871" s="372">
        <v>238431330.34999999</v>
      </c>
      <c r="R871" s="372">
        <v>324064528.82297617</v>
      </c>
      <c r="S871" s="367">
        <v>60</v>
      </c>
      <c r="T871" s="369">
        <v>0.10611627933215395</v>
      </c>
      <c r="U871" s="369">
        <v>1.1935867332127277</v>
      </c>
      <c r="V871" s="369">
        <v>7.6086680425029085E-2</v>
      </c>
      <c r="W871" s="369">
        <v>0.69830136698745082</v>
      </c>
      <c r="X871" s="369">
        <v>0.14732142323221598</v>
      </c>
      <c r="Y871" s="369">
        <v>1.0359333767892112</v>
      </c>
      <c r="Z871" s="369">
        <v>0.15176313417173271</v>
      </c>
      <c r="AA871" s="369">
        <v>0.82931931230890898</v>
      </c>
      <c r="AB871" s="369">
        <v>8.1787586150812885E-2</v>
      </c>
      <c r="AC871" s="373">
        <v>-0.32735291452389403</v>
      </c>
      <c r="AD871" s="575">
        <v>30658606000180</v>
      </c>
      <c r="AE871" s="370" t="s">
        <v>2526</v>
      </c>
      <c r="AF871" s="370" t="s">
        <v>2526</v>
      </c>
      <c r="AG871" s="374" t="s">
        <v>1462</v>
      </c>
      <c r="AH871" s="374" t="s">
        <v>2321</v>
      </c>
      <c r="AI871" s="374">
        <v>50000</v>
      </c>
      <c r="AJ871" s="374">
        <v>10000</v>
      </c>
      <c r="AK871" s="374">
        <v>50000</v>
      </c>
      <c r="AL871" s="369">
        <v>2E-3</v>
      </c>
      <c r="AM871" s="369" t="s">
        <v>34</v>
      </c>
      <c r="AN871" s="369" t="s">
        <v>64</v>
      </c>
      <c r="AO871" s="367" t="s">
        <v>1326</v>
      </c>
      <c r="AP871" s="370" t="s">
        <v>13</v>
      </c>
      <c r="AQ871" s="376" t="s">
        <v>666</v>
      </c>
      <c r="AR871" s="369" t="s">
        <v>34</v>
      </c>
      <c r="AS871" s="369" t="s">
        <v>34</v>
      </c>
      <c r="AT871" s="369"/>
      <c r="AX871" s="711"/>
      <c r="AY871" s="712"/>
      <c r="AZ871" s="712"/>
      <c r="BA871" s="712"/>
      <c r="BB871" s="713"/>
      <c r="BC871" s="712"/>
      <c r="BD871" s="712"/>
      <c r="BE871" s="712"/>
      <c r="BF871" s="712"/>
      <c r="BG871" s="713"/>
      <c r="BH871" s="713"/>
      <c r="BI871" s="714"/>
      <c r="BJ871" s="714"/>
      <c r="BK871" s="714"/>
      <c r="BL871" s="713"/>
      <c r="BM871" s="713"/>
      <c r="BN871" s="713"/>
      <c r="BO871" s="713"/>
      <c r="BP871" s="713"/>
      <c r="BQ871" s="713"/>
      <c r="BR871" s="713"/>
      <c r="BS871" s="713"/>
      <c r="BT871" s="716"/>
      <c r="BU871" s="717"/>
      <c r="BV871" s="715"/>
      <c r="BW871" s="718"/>
    </row>
    <row r="872" spans="2:75" ht="15.75" customHeight="1">
      <c r="B872" s="363" t="s">
        <v>1725</v>
      </c>
      <c r="C872" s="364">
        <v>30658606000180</v>
      </c>
      <c r="D872" s="365" t="s">
        <v>13</v>
      </c>
      <c r="E872" s="365" t="s">
        <v>615</v>
      </c>
      <c r="F872" s="365" t="s">
        <v>619</v>
      </c>
      <c r="G872" s="366" t="s">
        <v>34</v>
      </c>
      <c r="H872" s="366" t="s">
        <v>1340</v>
      </c>
      <c r="I872" s="366" t="s">
        <v>34</v>
      </c>
      <c r="J872" s="366" t="s">
        <v>611</v>
      </c>
      <c r="K872" s="367" t="s">
        <v>48</v>
      </c>
      <c r="L872" s="368"/>
      <c r="M872" s="368"/>
      <c r="N872" s="367">
        <v>476366</v>
      </c>
      <c r="O872" s="367" t="s">
        <v>1323</v>
      </c>
      <c r="P872" s="371">
        <v>43368</v>
      </c>
      <c r="Q872" s="372">
        <v>793573243.48000002</v>
      </c>
      <c r="R872" s="372">
        <v>1214661783.1484125</v>
      </c>
      <c r="S872" s="367">
        <v>60</v>
      </c>
      <c r="T872" s="369">
        <v>0.10830404266266713</v>
      </c>
      <c r="U872" s="369">
        <v>1.218194505961113</v>
      </c>
      <c r="V872" s="369">
        <v>7.8450691692553587E-2</v>
      </c>
      <c r="W872" s="369">
        <v>0.71999757308376855</v>
      </c>
      <c r="X872" s="369">
        <v>0.1524695821706572</v>
      </c>
      <c r="Y872" s="369">
        <v>1.0721341516414917</v>
      </c>
      <c r="Z872" s="369">
        <v>0.15931182677737499</v>
      </c>
      <c r="AA872" s="369">
        <v>0.8705696238203896</v>
      </c>
      <c r="AB872" s="369">
        <v>8.2379751815019206E-2</v>
      </c>
      <c r="AC872" s="373">
        <v>-0.2977670262102225</v>
      </c>
      <c r="AD872" s="575">
        <v>30592665000100</v>
      </c>
      <c r="AE872" s="370" t="s">
        <v>2526</v>
      </c>
      <c r="AF872" s="370" t="s">
        <v>2526</v>
      </c>
      <c r="AG872" s="374" t="s">
        <v>1462</v>
      </c>
      <c r="AH872" s="374" t="s">
        <v>2321</v>
      </c>
      <c r="AI872" s="374">
        <v>50000</v>
      </c>
      <c r="AJ872" s="374">
        <v>10000</v>
      </c>
      <c r="AK872" s="374">
        <v>50000</v>
      </c>
      <c r="AL872" s="369">
        <v>0</v>
      </c>
      <c r="AM872" s="369" t="s">
        <v>34</v>
      </c>
      <c r="AN872" s="369" t="s">
        <v>64</v>
      </c>
      <c r="AO872" s="367" t="s">
        <v>1326</v>
      </c>
      <c r="AP872" s="370" t="s">
        <v>13</v>
      </c>
      <c r="AQ872" s="376" t="s">
        <v>666</v>
      </c>
      <c r="AR872" s="369" t="s">
        <v>34</v>
      </c>
      <c r="AS872" s="369" t="s">
        <v>34</v>
      </c>
      <c r="AT872" s="369"/>
      <c r="AX872" s="711"/>
      <c r="AY872" s="712"/>
      <c r="AZ872" s="712"/>
      <c r="BA872" s="712"/>
      <c r="BB872" s="713"/>
      <c r="BC872" s="712"/>
      <c r="BD872" s="712"/>
      <c r="BE872" s="712"/>
      <c r="BF872" s="712"/>
      <c r="BG872" s="713"/>
      <c r="BH872" s="713"/>
      <c r="BI872" s="714"/>
      <c r="BJ872" s="714"/>
      <c r="BK872" s="714"/>
      <c r="BL872" s="713"/>
      <c r="BM872" s="713"/>
      <c r="BN872" s="713"/>
      <c r="BO872" s="713"/>
      <c r="BP872" s="713"/>
      <c r="BQ872" s="713"/>
      <c r="BR872" s="713"/>
      <c r="BS872" s="713"/>
      <c r="BT872" s="716"/>
      <c r="BU872" s="717"/>
      <c r="BV872" s="715"/>
      <c r="BW872" s="718"/>
    </row>
    <row r="873" spans="2:75" ht="15.75" customHeight="1">
      <c r="B873" s="363" t="s">
        <v>1726</v>
      </c>
      <c r="C873" s="364">
        <v>23508793000150</v>
      </c>
      <c r="D873" s="365" t="s">
        <v>13</v>
      </c>
      <c r="E873" s="365" t="s">
        <v>615</v>
      </c>
      <c r="F873" s="365" t="s">
        <v>619</v>
      </c>
      <c r="G873" s="366" t="s">
        <v>34</v>
      </c>
      <c r="H873" s="366" t="s">
        <v>1340</v>
      </c>
      <c r="I873" s="366" t="s">
        <v>34</v>
      </c>
      <c r="J873" s="366" t="s">
        <v>611</v>
      </c>
      <c r="K873" s="367" t="s">
        <v>48</v>
      </c>
      <c r="L873" s="368"/>
      <c r="M873" s="368"/>
      <c r="N873" s="367">
        <v>418935</v>
      </c>
      <c r="O873" s="367" t="s">
        <v>1326</v>
      </c>
      <c r="P873" s="371">
        <v>42535</v>
      </c>
      <c r="Q873" s="372">
        <v>32118592.16</v>
      </c>
      <c r="R873" s="372">
        <v>39541221.126785718</v>
      </c>
      <c r="S873" s="367">
        <v>32</v>
      </c>
      <c r="T873" s="369">
        <v>7.4708340401998807E-2</v>
      </c>
      <c r="U873" s="369">
        <v>0.84031295221963942</v>
      </c>
      <c r="V873" s="369">
        <v>8.3521027522784674E-2</v>
      </c>
      <c r="W873" s="369">
        <v>0.76653163688517878</v>
      </c>
      <c r="X873" s="369">
        <v>0.1088972699886559</v>
      </c>
      <c r="Y873" s="369">
        <v>0.76574278300758081</v>
      </c>
      <c r="Z873" s="369">
        <v>0.22746193762628342</v>
      </c>
      <c r="AA873" s="369">
        <v>1.242980244960024</v>
      </c>
      <c r="AB873" s="369">
        <v>5.5945358270462264E-2</v>
      </c>
      <c r="AC873" s="373">
        <v>-0.38710927918558818</v>
      </c>
      <c r="AD873" s="575">
        <v>21956674000134</v>
      </c>
      <c r="AE873" s="370" t="s">
        <v>2526</v>
      </c>
      <c r="AF873" s="370" t="s">
        <v>2526</v>
      </c>
      <c r="AG873" s="374" t="s">
        <v>1462</v>
      </c>
      <c r="AH873" s="374" t="s">
        <v>2527</v>
      </c>
      <c r="AI873" s="374">
        <v>500000</v>
      </c>
      <c r="AJ873" s="374">
        <v>100000</v>
      </c>
      <c r="AK873" s="374">
        <v>500000</v>
      </c>
      <c r="AL873" s="369">
        <v>0</v>
      </c>
      <c r="AM873" s="369" t="s">
        <v>34</v>
      </c>
      <c r="AN873" s="369" t="s">
        <v>64</v>
      </c>
      <c r="AO873" s="367" t="s">
        <v>1326</v>
      </c>
      <c r="AP873" s="370" t="s">
        <v>13</v>
      </c>
      <c r="AQ873" s="376" t="s">
        <v>681</v>
      </c>
      <c r="AR873" s="369" t="s">
        <v>34</v>
      </c>
      <c r="AS873" s="369" t="s">
        <v>34</v>
      </c>
      <c r="AT873" s="369"/>
      <c r="AW873" s="711"/>
      <c r="AX873" s="711"/>
      <c r="AY873" s="712"/>
      <c r="AZ873" s="712"/>
      <c r="BA873" s="712"/>
      <c r="BB873" s="713"/>
      <c r="BC873" s="712"/>
      <c r="BD873" s="712"/>
      <c r="BE873" s="712"/>
      <c r="BF873" s="712"/>
      <c r="BG873" s="713"/>
      <c r="BH873" s="713"/>
      <c r="BI873" s="714"/>
      <c r="BJ873" s="714"/>
      <c r="BK873" s="714"/>
      <c r="BL873" s="218"/>
      <c r="BM873" s="713"/>
      <c r="BN873" s="713"/>
      <c r="BO873" s="713"/>
      <c r="BP873" s="713"/>
      <c r="BQ873" s="713"/>
      <c r="BR873" s="713"/>
      <c r="BS873" s="713"/>
      <c r="BT873" s="716"/>
      <c r="BU873" s="717"/>
      <c r="BV873" s="715"/>
      <c r="BW873" s="718"/>
    </row>
    <row r="874" spans="2:75" ht="15.75" customHeight="1">
      <c r="B874" s="363" t="s">
        <v>1727</v>
      </c>
      <c r="C874" s="364">
        <v>28651543000198</v>
      </c>
      <c r="D874" s="365" t="s">
        <v>13</v>
      </c>
      <c r="E874" s="365" t="s">
        <v>615</v>
      </c>
      <c r="F874" s="365" t="s">
        <v>619</v>
      </c>
      <c r="G874" s="366" t="s">
        <v>34</v>
      </c>
      <c r="H874" s="366" t="s">
        <v>1340</v>
      </c>
      <c r="I874" s="366" t="s">
        <v>34</v>
      </c>
      <c r="J874" s="366"/>
      <c r="K874" s="367" t="s">
        <v>48</v>
      </c>
      <c r="L874" s="368"/>
      <c r="M874" s="368"/>
      <c r="N874" s="367">
        <v>459070</v>
      </c>
      <c r="O874" s="367" t="s">
        <v>1323</v>
      </c>
      <c r="P874" s="371">
        <v>43154</v>
      </c>
      <c r="Q874" s="372">
        <v>7970930.6200000001</v>
      </c>
      <c r="R874" s="372">
        <v>19776802.37376985</v>
      </c>
      <c r="S874" s="367">
        <v>5</v>
      </c>
      <c r="T874" s="369">
        <v>-0.19779917336650266</v>
      </c>
      <c r="U874" s="369">
        <v>-2.2248279967649114</v>
      </c>
      <c r="V874" s="369">
        <v>-0.18722265943290661</v>
      </c>
      <c r="W874" s="369">
        <v>-1.718274976417788</v>
      </c>
      <c r="X874" s="369">
        <v>-0.14147669824226572</v>
      </c>
      <c r="Y874" s="369">
        <v>-0.99483449542896507</v>
      </c>
      <c r="Z874" s="369">
        <v>-9.8354824683212549E-2</v>
      </c>
      <c r="AA874" s="369">
        <v>-0.53746620359226782</v>
      </c>
      <c r="AB874" s="369">
        <v>0.12861188753377359</v>
      </c>
      <c r="AC874" s="373">
        <v>-2.3499602396794312</v>
      </c>
      <c r="AD874" s="575">
        <v>22282992000120</v>
      </c>
      <c r="AE874" s="370" t="s">
        <v>2526</v>
      </c>
      <c r="AF874" s="370" t="s">
        <v>2526</v>
      </c>
      <c r="AG874" s="374" t="s">
        <v>1462</v>
      </c>
      <c r="AH874" s="374" t="s">
        <v>2318</v>
      </c>
      <c r="AI874" s="374">
        <v>1000</v>
      </c>
      <c r="AJ874" s="374">
        <v>1000</v>
      </c>
      <c r="AK874" s="374">
        <v>1000</v>
      </c>
      <c r="AL874" s="369">
        <v>9.4999999999999998E-3</v>
      </c>
      <c r="AM874" s="369" t="s">
        <v>34</v>
      </c>
      <c r="AN874" s="369" t="s">
        <v>64</v>
      </c>
      <c r="AO874" s="367" t="s">
        <v>1326</v>
      </c>
      <c r="AP874" s="370" t="s">
        <v>13</v>
      </c>
      <c r="AQ874" s="376" t="s">
        <v>681</v>
      </c>
      <c r="AR874" s="369" t="s">
        <v>34</v>
      </c>
      <c r="AS874" s="369" t="s">
        <v>34</v>
      </c>
      <c r="AT874" s="369"/>
      <c r="AX874" s="711"/>
      <c r="AY874" s="712"/>
      <c r="AZ874" s="712"/>
      <c r="BA874" s="712"/>
      <c r="BB874" s="713"/>
      <c r="BC874" s="712"/>
      <c r="BD874" s="712"/>
      <c r="BE874" s="712"/>
      <c r="BF874" s="712"/>
      <c r="BG874" s="713"/>
      <c r="BH874" s="713"/>
      <c r="BI874" s="714"/>
      <c r="BJ874" s="714"/>
      <c r="BK874" s="714"/>
      <c r="BL874" s="713"/>
      <c r="BM874" s="713"/>
      <c r="BN874" s="713"/>
      <c r="BO874" s="713"/>
      <c r="BP874" s="713"/>
      <c r="BQ874" s="713"/>
      <c r="BR874" s="713"/>
      <c r="BS874" s="713"/>
      <c r="BT874" s="716"/>
      <c r="BU874" s="717"/>
      <c r="BV874" s="715"/>
      <c r="BW874" s="718"/>
    </row>
    <row r="875" spans="2:75" ht="15.75" customHeight="1">
      <c r="B875" s="363" t="s">
        <v>550</v>
      </c>
      <c r="C875" s="364">
        <v>20077065000142</v>
      </c>
      <c r="D875" s="365" t="s">
        <v>14</v>
      </c>
      <c r="E875" s="365" t="s">
        <v>15</v>
      </c>
      <c r="F875" s="365" t="s">
        <v>17</v>
      </c>
      <c r="G875" s="366"/>
      <c r="H875" s="366" t="s">
        <v>34</v>
      </c>
      <c r="I875" s="366" t="s">
        <v>34</v>
      </c>
      <c r="J875" s="366" t="s">
        <v>611</v>
      </c>
      <c r="K875" s="367" t="s">
        <v>49</v>
      </c>
      <c r="L875" s="368"/>
      <c r="M875" s="368" t="s">
        <v>1421</v>
      </c>
      <c r="N875" s="367">
        <v>367044</v>
      </c>
      <c r="O875" s="367" t="s">
        <v>1323</v>
      </c>
      <c r="P875" s="371">
        <v>41774</v>
      </c>
      <c r="Q875" s="372">
        <v>13904308.9</v>
      </c>
      <c r="R875" s="372">
        <v>13449171.167261917</v>
      </c>
      <c r="S875" s="367">
        <v>3</v>
      </c>
      <c r="T875" s="369">
        <v>-6.2457374740868876E-2</v>
      </c>
      <c r="U875" s="369">
        <v>-0.80739867379105668</v>
      </c>
      <c r="V875" s="369">
        <v>1.2268100672079729E-2</v>
      </c>
      <c r="W875" s="369">
        <v>0.12026840786757716</v>
      </c>
      <c r="X875" s="369">
        <v>-1.6195100056115463E-2</v>
      </c>
      <c r="Y875" s="369">
        <v>-0.12281038573630543</v>
      </c>
      <c r="Z875" s="369">
        <v>0.27653374264900554</v>
      </c>
      <c r="AA875" s="369">
        <v>1.5719074422104788</v>
      </c>
      <c r="AB875" s="369">
        <v>0.16026457612036854</v>
      </c>
      <c r="AC875" s="373">
        <v>-0.45045915356589594</v>
      </c>
      <c r="AD875" s="575">
        <v>0</v>
      </c>
      <c r="AE875" s="370" t="s">
        <v>2528</v>
      </c>
      <c r="AF875" s="370" t="s">
        <v>2326</v>
      </c>
      <c r="AG875" s="374" t="s">
        <v>1459</v>
      </c>
      <c r="AH875" s="374" t="s">
        <v>2321</v>
      </c>
      <c r="AI875" s="374">
        <v>500</v>
      </c>
      <c r="AJ875" s="374">
        <v>0</v>
      </c>
      <c r="AK875" s="374">
        <v>0</v>
      </c>
      <c r="AL875" s="369">
        <v>1.7000000000000001E-3</v>
      </c>
      <c r="AM875" s="369" t="s">
        <v>34</v>
      </c>
      <c r="AN875" s="369" t="s">
        <v>34</v>
      </c>
      <c r="AO875" s="367" t="s">
        <v>1326</v>
      </c>
      <c r="AP875" s="370" t="s">
        <v>17</v>
      </c>
      <c r="AQ875" s="376" t="s">
        <v>17</v>
      </c>
      <c r="AR875" s="369">
        <v>5.666666666666666E-4</v>
      </c>
      <c r="AS875" s="369">
        <v>5.666666666666666E-4</v>
      </c>
      <c r="AT875" s="369"/>
      <c r="AX875" s="711"/>
      <c r="AY875" s="712"/>
      <c r="AZ875" s="712"/>
      <c r="BA875" s="712"/>
      <c r="BB875" s="713"/>
      <c r="BC875" s="712"/>
      <c r="BD875" s="712"/>
      <c r="BE875" s="712"/>
      <c r="BF875" s="712"/>
      <c r="BG875" s="713"/>
      <c r="BH875" s="713"/>
      <c r="BI875" s="714"/>
      <c r="BJ875" s="714"/>
      <c r="BK875" s="714"/>
      <c r="BL875" s="713"/>
      <c r="BM875" s="713"/>
      <c r="BN875" s="713"/>
      <c r="BO875" s="713"/>
      <c r="BP875" s="713"/>
      <c r="BQ875" s="713"/>
      <c r="BR875" s="713"/>
      <c r="BS875" s="713"/>
      <c r="BT875" s="716"/>
      <c r="BU875" s="717"/>
      <c r="BV875" s="715"/>
      <c r="BW875" s="718"/>
    </row>
    <row r="876" spans="2:75" ht="15.75" customHeight="1">
      <c r="B876" s="363" t="s">
        <v>283</v>
      </c>
      <c r="C876" s="364">
        <v>9296009000166</v>
      </c>
      <c r="D876" s="365" t="s">
        <v>14</v>
      </c>
      <c r="E876" s="365" t="s">
        <v>607</v>
      </c>
      <c r="F876" s="365"/>
      <c r="G876" s="366"/>
      <c r="H876" s="366" t="s">
        <v>34</v>
      </c>
      <c r="I876" s="366" t="s">
        <v>34</v>
      </c>
      <c r="J876" s="366" t="s">
        <v>608</v>
      </c>
      <c r="K876" s="367" t="s">
        <v>48</v>
      </c>
      <c r="L876" s="368"/>
      <c r="M876" s="368" t="s">
        <v>34</v>
      </c>
      <c r="N876" s="367">
        <v>219517</v>
      </c>
      <c r="O876" s="367" t="s">
        <v>1323</v>
      </c>
      <c r="P876" s="371">
        <v>39758</v>
      </c>
      <c r="Q876" s="372">
        <v>11291054.08</v>
      </c>
      <c r="R876" s="372">
        <v>13069632.265555562</v>
      </c>
      <c r="S876" s="367">
        <v>3</v>
      </c>
      <c r="T876" s="369">
        <v>8.7358532088828156E-2</v>
      </c>
      <c r="U876" s="369">
        <v>1.1293007950700829</v>
      </c>
      <c r="V876" s="369">
        <v>-1.0338908787900114E-2</v>
      </c>
      <c r="W876" s="369">
        <v>-0.10135587669562675</v>
      </c>
      <c r="X876" s="369">
        <v>0.39985739794322428</v>
      </c>
      <c r="Y876" s="369">
        <v>3.0321912869182612</v>
      </c>
      <c r="Z876" s="369">
        <v>0.49422099578321377</v>
      </c>
      <c r="AA876" s="369">
        <v>2.809312360677664</v>
      </c>
      <c r="AB876" s="369">
        <v>0.23365573768125128</v>
      </c>
      <c r="AC876" s="373">
        <v>-0.34375421099460035</v>
      </c>
      <c r="AD876" s="575">
        <v>0</v>
      </c>
      <c r="AE876" s="370" t="s">
        <v>2528</v>
      </c>
      <c r="AF876" s="370" t="s">
        <v>2326</v>
      </c>
      <c r="AG876" s="374" t="s">
        <v>1459</v>
      </c>
      <c r="AH876" s="374" t="s">
        <v>2321</v>
      </c>
      <c r="AI876" s="374">
        <v>500</v>
      </c>
      <c r="AJ876" s="374">
        <v>0</v>
      </c>
      <c r="AK876" s="374">
        <v>0</v>
      </c>
      <c r="AL876" s="369">
        <v>2.5000000000000001E-2</v>
      </c>
      <c r="AM876" s="369">
        <v>0.2</v>
      </c>
      <c r="AN876" s="369" t="s">
        <v>2368</v>
      </c>
      <c r="AO876" s="367" t="s">
        <v>1326</v>
      </c>
      <c r="AP876" s="370" t="s">
        <v>718</v>
      </c>
      <c r="AQ876" s="376" t="s">
        <v>672</v>
      </c>
      <c r="AR876" s="369">
        <v>8.3333333333333332E-3</v>
      </c>
      <c r="AS876" s="369">
        <v>8.3333333333333332E-3</v>
      </c>
      <c r="AT876" s="369"/>
      <c r="AX876" s="711"/>
      <c r="AY876" s="712"/>
      <c r="AZ876" s="712"/>
      <c r="BA876" s="712"/>
      <c r="BB876" s="713"/>
      <c r="BC876" s="712"/>
      <c r="BD876" s="712"/>
      <c r="BE876" s="712"/>
      <c r="BF876" s="712"/>
      <c r="BG876" s="713"/>
      <c r="BH876" s="713"/>
      <c r="BI876" s="714"/>
      <c r="BJ876" s="714"/>
      <c r="BK876" s="714"/>
      <c r="BL876" s="713"/>
      <c r="BM876" s="713"/>
      <c r="BN876" s="713"/>
      <c r="BO876" s="713"/>
      <c r="BP876" s="713"/>
      <c r="BQ876" s="713"/>
      <c r="BR876" s="713"/>
      <c r="BS876" s="713"/>
      <c r="BT876" s="716"/>
      <c r="BU876" s="717"/>
      <c r="BV876" s="715"/>
      <c r="BW876" s="718"/>
    </row>
    <row r="877" spans="2:75" ht="15.75" customHeight="1">
      <c r="B877" s="363" t="s">
        <v>1068</v>
      </c>
      <c r="C877" s="364">
        <v>9296022000115</v>
      </c>
      <c r="D877" s="365" t="s">
        <v>14</v>
      </c>
      <c r="E877" s="365" t="s">
        <v>607</v>
      </c>
      <c r="F877" s="365"/>
      <c r="G877" s="366"/>
      <c r="H877" s="366" t="s">
        <v>34</v>
      </c>
      <c r="I877" s="366" t="s">
        <v>34</v>
      </c>
      <c r="J877" s="366" t="s">
        <v>608</v>
      </c>
      <c r="K877" s="367" t="s">
        <v>48</v>
      </c>
      <c r="L877" s="368"/>
      <c r="M877" s="368" t="s">
        <v>34</v>
      </c>
      <c r="N877" s="367">
        <v>220272</v>
      </c>
      <c r="O877" s="367" t="s">
        <v>1323</v>
      </c>
      <c r="P877" s="371">
        <v>39773</v>
      </c>
      <c r="Q877" s="372">
        <v>39129294.130000003</v>
      </c>
      <c r="R877" s="372">
        <v>46430485.102936484</v>
      </c>
      <c r="S877" s="367">
        <v>3</v>
      </c>
      <c r="T877" s="369">
        <v>6.4820041114125537E-2</v>
      </c>
      <c r="U877" s="369">
        <v>0.83794132314660053</v>
      </c>
      <c r="V877" s="369">
        <v>-6.828872905458705E-2</v>
      </c>
      <c r="W877" s="369">
        <v>-0.66945788416840979</v>
      </c>
      <c r="X877" s="369">
        <v>0.3434766660151094</v>
      </c>
      <c r="Y877" s="369">
        <v>2.6046459545526006</v>
      </c>
      <c r="Z877" s="369">
        <v>0.31977684271676665</v>
      </c>
      <c r="AA877" s="369">
        <v>1.8177152419011058</v>
      </c>
      <c r="AB877" s="369">
        <v>0.25936428329552341</v>
      </c>
      <c r="AC877" s="373">
        <v>-0.51784147168722516</v>
      </c>
      <c r="AD877" s="575">
        <v>0</v>
      </c>
      <c r="AE877" s="370" t="s">
        <v>2528</v>
      </c>
      <c r="AF877" s="370" t="s">
        <v>2326</v>
      </c>
      <c r="AG877" s="374" t="s">
        <v>1459</v>
      </c>
      <c r="AH877" s="374" t="s">
        <v>2321</v>
      </c>
      <c r="AI877" s="374">
        <v>500</v>
      </c>
      <c r="AJ877" s="374">
        <v>0</v>
      </c>
      <c r="AK877" s="374">
        <v>0</v>
      </c>
      <c r="AL877" s="369">
        <v>2.5000000000000001E-2</v>
      </c>
      <c r="AM877" s="369">
        <v>0.2</v>
      </c>
      <c r="AN877" s="369" t="s">
        <v>2368</v>
      </c>
      <c r="AO877" s="367" t="s">
        <v>1326</v>
      </c>
      <c r="AP877" s="370" t="s">
        <v>718</v>
      </c>
      <c r="AQ877" s="376" t="s">
        <v>683</v>
      </c>
      <c r="AR877" s="369">
        <v>8.3333333333333332E-3</v>
      </c>
      <c r="AS877" s="369">
        <v>8.3333333333333332E-3</v>
      </c>
      <c r="AT877" s="369"/>
      <c r="AX877" s="711"/>
      <c r="AY877" s="712"/>
      <c r="AZ877" s="712"/>
      <c r="BA877" s="712"/>
      <c r="BB877" s="713"/>
      <c r="BC877" s="712"/>
      <c r="BD877" s="712"/>
      <c r="BE877" s="712"/>
      <c r="BF877" s="712"/>
      <c r="BG877" s="713"/>
      <c r="BH877" s="713"/>
      <c r="BI877" s="714"/>
      <c r="BJ877" s="714"/>
      <c r="BK877" s="714"/>
      <c r="BL877" s="713"/>
      <c r="BM877" s="713"/>
      <c r="BN877" s="713"/>
      <c r="BO877" s="713"/>
      <c r="BP877" s="713"/>
      <c r="BQ877" s="713"/>
      <c r="BR877" s="713"/>
      <c r="BS877" s="713"/>
      <c r="BT877" s="716"/>
      <c r="BU877" s="717"/>
      <c r="BV877" s="715"/>
      <c r="BW877" s="718"/>
    </row>
    <row r="878" spans="2:75" ht="15.75" customHeight="1">
      <c r="B878" s="363" t="s">
        <v>284</v>
      </c>
      <c r="C878" s="364">
        <v>7187591000105</v>
      </c>
      <c r="D878" s="365" t="s">
        <v>13</v>
      </c>
      <c r="E878" s="365" t="s">
        <v>615</v>
      </c>
      <c r="F878" s="365" t="s">
        <v>619</v>
      </c>
      <c r="G878" s="366" t="s">
        <v>34</v>
      </c>
      <c r="H878" s="366" t="s">
        <v>867</v>
      </c>
      <c r="I878" s="366" t="s">
        <v>34</v>
      </c>
      <c r="J878" s="366"/>
      <c r="K878" s="367" t="s">
        <v>48</v>
      </c>
      <c r="L878" s="368"/>
      <c r="M878" s="368" t="s">
        <v>34</v>
      </c>
      <c r="N878" s="367">
        <v>153524</v>
      </c>
      <c r="O878" s="367" t="s">
        <v>1323</v>
      </c>
      <c r="P878" s="371">
        <v>38726</v>
      </c>
      <c r="Q878" s="372">
        <v>69149361.260000005</v>
      </c>
      <c r="R878" s="372">
        <v>84703956.472817451</v>
      </c>
      <c r="S878" s="367">
        <v>30</v>
      </c>
      <c r="T878" s="369">
        <v>7.4254874430111251E-2</v>
      </c>
      <c r="U878" s="369">
        <v>0.95990725492602147</v>
      </c>
      <c r="V878" s="369">
        <v>6.0932748092652256E-2</v>
      </c>
      <c r="W878" s="369">
        <v>0.59734467428829152</v>
      </c>
      <c r="X878" s="369">
        <v>4.9500623034709035E-2</v>
      </c>
      <c r="Y878" s="369">
        <v>0.37537221678259947</v>
      </c>
      <c r="Z878" s="369">
        <v>0.1655938260771046</v>
      </c>
      <c r="AA878" s="369">
        <v>0.9412889909970068</v>
      </c>
      <c r="AB878" s="369">
        <v>6.2065304550871961E-2</v>
      </c>
      <c r="AC878" s="373">
        <v>-0.58129953505372978</v>
      </c>
      <c r="AD878" s="575">
        <v>0</v>
      </c>
      <c r="AE878" s="370" t="s">
        <v>2528</v>
      </c>
      <c r="AF878" s="370" t="s">
        <v>2326</v>
      </c>
      <c r="AG878" s="374" t="s">
        <v>1459</v>
      </c>
      <c r="AH878" s="374" t="s">
        <v>2321</v>
      </c>
      <c r="AI878" s="374">
        <v>500</v>
      </c>
      <c r="AJ878" s="374">
        <v>0</v>
      </c>
      <c r="AK878" s="374">
        <v>0</v>
      </c>
      <c r="AL878" s="369">
        <v>0.02</v>
      </c>
      <c r="AM878" s="369">
        <v>0.2</v>
      </c>
      <c r="AN878" s="369" t="s">
        <v>64</v>
      </c>
      <c r="AO878" s="367" t="s">
        <v>1326</v>
      </c>
      <c r="AP878" s="370" t="s">
        <v>13</v>
      </c>
      <c r="AQ878" s="376" t="s">
        <v>666</v>
      </c>
      <c r="AR878" s="369">
        <v>6.6666666666666662E-3</v>
      </c>
      <c r="AS878" s="369">
        <v>6.6666666666666662E-3</v>
      </c>
      <c r="AT878" s="369"/>
      <c r="AW878" s="711"/>
      <c r="AX878" s="711"/>
      <c r="AY878" s="712"/>
      <c r="AZ878" s="712"/>
      <c r="BA878" s="712"/>
      <c r="BB878" s="713"/>
      <c r="BC878" s="712"/>
      <c r="BD878" s="712"/>
      <c r="BE878" s="712"/>
      <c r="BF878" s="712"/>
      <c r="BG878" s="713"/>
      <c r="BH878" s="713"/>
      <c r="BI878" s="714"/>
      <c r="BJ878" s="714"/>
      <c r="BK878" s="714"/>
      <c r="BL878" s="218"/>
      <c r="BM878" s="713"/>
      <c r="BN878" s="713"/>
      <c r="BO878" s="713"/>
      <c r="BP878" s="713"/>
      <c r="BQ878" s="713"/>
      <c r="BR878" s="713"/>
      <c r="BS878" s="713"/>
      <c r="BT878" s="716"/>
      <c r="BU878" s="717"/>
      <c r="BV878" s="715"/>
      <c r="BW878" s="718"/>
    </row>
    <row r="879" spans="2:75" ht="15.75" customHeight="1">
      <c r="B879" s="363" t="s">
        <v>1069</v>
      </c>
      <c r="C879" s="364">
        <v>8610270000126</v>
      </c>
      <c r="D879" s="365" t="s">
        <v>11</v>
      </c>
      <c r="E879" s="365" t="s">
        <v>620</v>
      </c>
      <c r="F879" s="365" t="s">
        <v>665</v>
      </c>
      <c r="G879" s="366" t="s">
        <v>740</v>
      </c>
      <c r="H879" s="366" t="s">
        <v>34</v>
      </c>
      <c r="I879" s="366" t="s">
        <v>1306</v>
      </c>
      <c r="J879" s="366" t="s">
        <v>608</v>
      </c>
      <c r="K879" s="367" t="s">
        <v>48</v>
      </c>
      <c r="L879" s="368"/>
      <c r="M879" s="368" t="s">
        <v>34</v>
      </c>
      <c r="N879" s="367">
        <v>180203</v>
      </c>
      <c r="O879" s="367" t="s">
        <v>1323</v>
      </c>
      <c r="P879" s="371">
        <v>39160</v>
      </c>
      <c r="Q879" s="372">
        <v>106008271.56999999</v>
      </c>
      <c r="R879" s="372">
        <v>105933340.52686517</v>
      </c>
      <c r="S879" s="367">
        <v>0</v>
      </c>
      <c r="T879" s="369">
        <v>7.5610551302297546E-2</v>
      </c>
      <c r="U879" s="369">
        <v>0.97743235445564014</v>
      </c>
      <c r="V879" s="369">
        <v>0.10154275070472796</v>
      </c>
      <c r="W879" s="369">
        <v>0.99545848898561784</v>
      </c>
      <c r="X879" s="369">
        <v>0.12039623781237707</v>
      </c>
      <c r="Y879" s="369">
        <v>0.91298654257802214</v>
      </c>
      <c r="Z879" s="369">
        <v>0.15704579326790769</v>
      </c>
      <c r="AA879" s="369">
        <v>0.89269920133762792</v>
      </c>
      <c r="AB879" s="369">
        <v>6.1778892221894663E-3</v>
      </c>
      <c r="AC879" s="373">
        <v>-6.5203084842171369E-2</v>
      </c>
      <c r="AD879" s="575">
        <v>0</v>
      </c>
      <c r="AE879" s="370" t="s">
        <v>2528</v>
      </c>
      <c r="AF879" s="370" t="s">
        <v>2326</v>
      </c>
      <c r="AG879" s="374" t="s">
        <v>1459</v>
      </c>
      <c r="AH879" s="374" t="s">
        <v>2321</v>
      </c>
      <c r="AI879" s="374">
        <v>100</v>
      </c>
      <c r="AJ879" s="374">
        <v>0</v>
      </c>
      <c r="AK879" s="374">
        <v>0</v>
      </c>
      <c r="AL879" s="369">
        <v>4.5000000000000005E-3</v>
      </c>
      <c r="AM879" s="369" t="s">
        <v>34</v>
      </c>
      <c r="AN879" s="369" t="s">
        <v>34</v>
      </c>
      <c r="AO879" s="367" t="s">
        <v>1326</v>
      </c>
      <c r="AP879" s="370" t="s">
        <v>11</v>
      </c>
      <c r="AQ879" s="376" t="s">
        <v>677</v>
      </c>
      <c r="AR879" s="369">
        <v>1.4999999999999998E-3</v>
      </c>
      <c r="AS879" s="369">
        <v>1.4999999999999998E-3</v>
      </c>
      <c r="AT879" s="369"/>
      <c r="AX879" s="711"/>
      <c r="AY879" s="712"/>
      <c r="AZ879" s="712"/>
      <c r="BA879" s="712"/>
      <c r="BB879" s="713"/>
      <c r="BC879" s="712"/>
      <c r="BD879" s="712"/>
      <c r="BE879" s="712"/>
      <c r="BF879" s="712"/>
      <c r="BG879" s="713"/>
      <c r="BH879" s="713"/>
      <c r="BI879" s="714"/>
      <c r="BJ879" s="714"/>
      <c r="BK879" s="714"/>
      <c r="BL879" s="713"/>
      <c r="BM879" s="713"/>
      <c r="BN879" s="713"/>
      <c r="BO879" s="713"/>
      <c r="BP879" s="713"/>
      <c r="BQ879" s="713"/>
      <c r="BR879" s="713"/>
      <c r="BS879" s="713"/>
      <c r="BT879" s="716"/>
      <c r="BU879" s="717"/>
      <c r="BV879" s="715"/>
      <c r="BW879" s="718"/>
    </row>
    <row r="880" spans="2:75" ht="15.75" customHeight="1">
      <c r="B880" s="363" t="s">
        <v>285</v>
      </c>
      <c r="C880" s="364">
        <v>32397723000162</v>
      </c>
      <c r="D880" s="365" t="s">
        <v>13</v>
      </c>
      <c r="E880" s="365" t="s">
        <v>615</v>
      </c>
      <c r="F880" s="365" t="s">
        <v>619</v>
      </c>
      <c r="G880" s="366" t="s">
        <v>34</v>
      </c>
      <c r="H880" s="366" t="s">
        <v>1340</v>
      </c>
      <c r="I880" s="366" t="s">
        <v>34</v>
      </c>
      <c r="J880" s="366" t="s">
        <v>611</v>
      </c>
      <c r="K880" s="367" t="s">
        <v>48</v>
      </c>
      <c r="L880" s="368" t="s">
        <v>1341</v>
      </c>
      <c r="M880" s="368" t="s">
        <v>1421</v>
      </c>
      <c r="N880" s="367">
        <v>486280</v>
      </c>
      <c r="O880" s="367" t="s">
        <v>1323</v>
      </c>
      <c r="P880" s="371">
        <v>43497</v>
      </c>
      <c r="Q880" s="372">
        <v>1048828353.51</v>
      </c>
      <c r="R880" s="372">
        <v>779886124.98400843</v>
      </c>
      <c r="S880" s="367">
        <v>31</v>
      </c>
      <c r="T880" s="369">
        <v>0.24111743375701944</v>
      </c>
      <c r="U880" s="369">
        <v>3.1169721278075642</v>
      </c>
      <c r="V880" s="369">
        <v>0.20983583819991947</v>
      </c>
      <c r="W880" s="369">
        <v>2.0570928498571446</v>
      </c>
      <c r="X880" s="369">
        <v>0.26659591757476298</v>
      </c>
      <c r="Y880" s="369">
        <v>2.0216452729304151</v>
      </c>
      <c r="Z880" s="369">
        <v>0.62768471634272949</v>
      </c>
      <c r="AA880" s="369">
        <v>3.5679634157096163</v>
      </c>
      <c r="AB880" s="369">
        <v>0.1268295866738699</v>
      </c>
      <c r="AC880" s="373">
        <v>0.79982215399249545</v>
      </c>
      <c r="AD880" s="575">
        <v>37098935000162</v>
      </c>
      <c r="AE880" s="370" t="s">
        <v>2529</v>
      </c>
      <c r="AF880" s="370" t="s">
        <v>2317</v>
      </c>
      <c r="AG880" s="374" t="s">
        <v>1458</v>
      </c>
      <c r="AH880" s="374" t="s">
        <v>2321</v>
      </c>
      <c r="AI880" s="374">
        <v>5000</v>
      </c>
      <c r="AJ880" s="374">
        <v>1000</v>
      </c>
      <c r="AK880" s="374">
        <v>1000</v>
      </c>
      <c r="AL880" s="369">
        <v>0.02</v>
      </c>
      <c r="AM880" s="369">
        <v>0.2</v>
      </c>
      <c r="AN880" s="369" t="s">
        <v>34</v>
      </c>
      <c r="AO880" s="367" t="s">
        <v>1326</v>
      </c>
      <c r="AP880" s="370" t="s">
        <v>13</v>
      </c>
      <c r="AQ880" s="376" t="s">
        <v>670</v>
      </c>
      <c r="AR880" s="369" t="s">
        <v>34</v>
      </c>
      <c r="AS880" s="369" t="s">
        <v>34</v>
      </c>
      <c r="AT880" s="369"/>
      <c r="AX880" s="711"/>
      <c r="AY880" s="712"/>
      <c r="AZ880" s="712"/>
      <c r="BA880" s="712"/>
      <c r="BB880" s="713"/>
      <c r="BC880" s="712"/>
      <c r="BD880" s="712"/>
      <c r="BE880" s="712"/>
      <c r="BF880" s="712"/>
      <c r="BG880" s="713"/>
      <c r="BH880" s="713"/>
      <c r="BI880" s="714"/>
      <c r="BJ880" s="714"/>
      <c r="BK880" s="714"/>
      <c r="BL880" s="713"/>
      <c r="BM880" s="713"/>
      <c r="BN880" s="713"/>
      <c r="BO880" s="713"/>
      <c r="BP880" s="713"/>
      <c r="BQ880" s="713"/>
      <c r="BR880" s="713"/>
      <c r="BS880" s="713"/>
      <c r="BT880" s="716"/>
      <c r="BU880" s="717"/>
      <c r="BV880" s="715"/>
      <c r="BW880" s="718"/>
    </row>
    <row r="881" spans="2:75" ht="15.75" customHeight="1">
      <c r="B881" s="363" t="s">
        <v>286</v>
      </c>
      <c r="C881" s="364">
        <v>13143673000142</v>
      </c>
      <c r="D881" s="365" t="s">
        <v>13</v>
      </c>
      <c r="E881" s="365" t="s">
        <v>615</v>
      </c>
      <c r="F881" s="365" t="s">
        <v>619</v>
      </c>
      <c r="G881" s="366" t="s">
        <v>34</v>
      </c>
      <c r="H881" s="366" t="s">
        <v>1339</v>
      </c>
      <c r="I881" s="366" t="s">
        <v>34</v>
      </c>
      <c r="J881" s="366"/>
      <c r="K881" s="367" t="s">
        <v>48</v>
      </c>
      <c r="L881" s="368"/>
      <c r="M881" s="368" t="s">
        <v>1421</v>
      </c>
      <c r="N881" s="367">
        <v>272922</v>
      </c>
      <c r="O881" s="367" t="s">
        <v>1323</v>
      </c>
      <c r="P881" s="371">
        <v>40660</v>
      </c>
      <c r="Q881" s="372">
        <v>18854142.390000001</v>
      </c>
      <c r="R881" s="372">
        <v>17992472.482261911</v>
      </c>
      <c r="S881" s="367">
        <v>32</v>
      </c>
      <c r="T881" s="369">
        <v>5.5832906725838072E-2</v>
      </c>
      <c r="U881" s="369">
        <v>0.72176288278802392</v>
      </c>
      <c r="V881" s="369">
        <v>6.7025986454859465E-2</v>
      </c>
      <c r="W881" s="369">
        <v>0.65707878441408274</v>
      </c>
      <c r="X881" s="369">
        <v>0.15306164072596062</v>
      </c>
      <c r="Y881" s="369">
        <v>1.1606942268867821</v>
      </c>
      <c r="Z881" s="369">
        <v>0.24091301062576043</v>
      </c>
      <c r="AA881" s="369">
        <v>1.3694276535671326</v>
      </c>
      <c r="AB881" s="369">
        <v>3.2115119662256789E-2</v>
      </c>
      <c r="AC881" s="373">
        <v>-0.98876821200947551</v>
      </c>
      <c r="AD881" s="575">
        <v>0</v>
      </c>
      <c r="AE881" s="370" t="s">
        <v>2421</v>
      </c>
      <c r="AF881" s="370" t="s">
        <v>2317</v>
      </c>
      <c r="AG881" s="374" t="s">
        <v>1458</v>
      </c>
      <c r="AH881" s="374" t="s">
        <v>2318</v>
      </c>
      <c r="AI881" s="374">
        <v>0</v>
      </c>
      <c r="AJ881" s="374">
        <v>0</v>
      </c>
      <c r="AK881" s="374">
        <v>0</v>
      </c>
      <c r="AL881" s="369">
        <v>6.5000000000000006E-3</v>
      </c>
      <c r="AM881" s="369">
        <v>0.1</v>
      </c>
      <c r="AN881" s="369" t="s">
        <v>64</v>
      </c>
      <c r="AO881" s="367" t="s">
        <v>1326</v>
      </c>
      <c r="AP881" s="370" t="s">
        <v>13</v>
      </c>
      <c r="AQ881" s="376" t="s">
        <v>670</v>
      </c>
      <c r="AR881" s="369" t="s">
        <v>34</v>
      </c>
      <c r="AS881" s="369" t="s">
        <v>34</v>
      </c>
      <c r="AT881" s="369"/>
      <c r="AX881" s="711"/>
      <c r="AY881" s="712"/>
      <c r="AZ881" s="712"/>
      <c r="BA881" s="712"/>
      <c r="BB881" s="713"/>
      <c r="BC881" s="712"/>
      <c r="BD881" s="712"/>
      <c r="BE881" s="712"/>
      <c r="BF881" s="712"/>
      <c r="BG881" s="713"/>
      <c r="BH881" s="713"/>
      <c r="BI881" s="714"/>
      <c r="BJ881" s="714"/>
      <c r="BK881" s="714"/>
      <c r="BL881" s="713"/>
      <c r="BM881" s="713"/>
      <c r="BN881" s="713"/>
      <c r="BO881" s="713"/>
      <c r="BP881" s="713"/>
      <c r="BQ881" s="713"/>
      <c r="BR881" s="713"/>
      <c r="BS881" s="713"/>
      <c r="BT881" s="716"/>
      <c r="BU881" s="717"/>
      <c r="BV881" s="715"/>
      <c r="BW881" s="718"/>
    </row>
    <row r="882" spans="2:75" ht="15.75" customHeight="1">
      <c r="B882" s="363" t="s">
        <v>1070</v>
      </c>
      <c r="C882" s="364">
        <v>38049108000141</v>
      </c>
      <c r="D882" s="365" t="s">
        <v>13</v>
      </c>
      <c r="E882" s="365" t="s">
        <v>616</v>
      </c>
      <c r="F882" s="365" t="s">
        <v>617</v>
      </c>
      <c r="G882" s="366" t="s">
        <v>34</v>
      </c>
      <c r="H882" s="366" t="s">
        <v>1339</v>
      </c>
      <c r="I882" s="366" t="s">
        <v>34</v>
      </c>
      <c r="J882" s="366" t="s">
        <v>608</v>
      </c>
      <c r="K882" s="367" t="s">
        <v>48</v>
      </c>
      <c r="L882" s="368"/>
      <c r="M882" s="368" t="s">
        <v>34</v>
      </c>
      <c r="N882" s="367">
        <v>550124</v>
      </c>
      <c r="O882" s="367" t="s">
        <v>1323</v>
      </c>
      <c r="P882" s="371">
        <v>44067</v>
      </c>
      <c r="Q882" s="372">
        <v>466358483.31</v>
      </c>
      <c r="R882" s="372">
        <v>472336938.82281727</v>
      </c>
      <c r="S882" s="367">
        <v>17</v>
      </c>
      <c r="T882" s="369">
        <v>7.3751189367249559E-2</v>
      </c>
      <c r="U882" s="369">
        <v>0.95339601980846878</v>
      </c>
      <c r="V882" s="369">
        <v>5.1722220767163263E-2</v>
      </c>
      <c r="W882" s="369">
        <v>0.50705070893321358</v>
      </c>
      <c r="X882" s="369">
        <v>0.12177567451063975</v>
      </c>
      <c r="Y882" s="369">
        <v>0.9234470616501772</v>
      </c>
      <c r="Z882" s="369" t="s">
        <v>1424</v>
      </c>
      <c r="AA882" s="369" t="s">
        <v>1424</v>
      </c>
      <c r="AB882" s="369">
        <v>2.2079252128991714E-2</v>
      </c>
      <c r="AC882" s="373">
        <v>-2.1049238299249087</v>
      </c>
      <c r="AD882" s="575">
        <v>22222949000179</v>
      </c>
      <c r="AE882" s="370" t="s">
        <v>2530</v>
      </c>
      <c r="AF882" s="370" t="s">
        <v>2317</v>
      </c>
      <c r="AG882" s="374" t="s">
        <v>1458</v>
      </c>
      <c r="AH882" s="374" t="s">
        <v>2321</v>
      </c>
      <c r="AI882" s="374">
        <v>1000</v>
      </c>
      <c r="AJ882" s="374">
        <v>1000</v>
      </c>
      <c r="AK882" s="374">
        <v>1000</v>
      </c>
      <c r="AL882" s="369">
        <v>1.8500000000000003E-2</v>
      </c>
      <c r="AM882" s="369">
        <v>0.2</v>
      </c>
      <c r="AN882" s="369" t="s">
        <v>34</v>
      </c>
      <c r="AO882" s="367" t="s">
        <v>1326</v>
      </c>
      <c r="AP882" s="370" t="s">
        <v>13</v>
      </c>
      <c r="AQ882" s="376" t="s">
        <v>670</v>
      </c>
      <c r="AR882" s="369">
        <v>4.933333333333333E-3</v>
      </c>
      <c r="AS882" s="369">
        <v>4.933333333333333E-3</v>
      </c>
      <c r="AT882" s="369"/>
      <c r="AX882" s="711"/>
      <c r="AY882" s="712"/>
      <c r="AZ882" s="712"/>
      <c r="BA882" s="712"/>
      <c r="BB882" s="713"/>
      <c r="BC882" s="712"/>
      <c r="BD882" s="712"/>
      <c r="BE882" s="712"/>
      <c r="BF882" s="712"/>
      <c r="BG882" s="713"/>
      <c r="BH882" s="713"/>
      <c r="BI882" s="714"/>
      <c r="BJ882" s="714"/>
      <c r="BK882" s="714"/>
      <c r="BL882" s="713"/>
      <c r="BM882" s="713"/>
      <c r="BN882" s="713"/>
      <c r="BO882" s="713"/>
      <c r="BP882" s="713"/>
      <c r="BQ882" s="713"/>
      <c r="BR882" s="713"/>
      <c r="BS882" s="713"/>
      <c r="BT882" s="716"/>
      <c r="BU882" s="717"/>
      <c r="BV882" s="715"/>
      <c r="BW882" s="718"/>
    </row>
    <row r="883" spans="2:75" ht="15.75" customHeight="1">
      <c r="B883" s="363" t="s">
        <v>1071</v>
      </c>
      <c r="C883" s="364">
        <v>38049303000171</v>
      </c>
      <c r="D883" s="365" t="s">
        <v>14</v>
      </c>
      <c r="E883" s="365" t="s">
        <v>614</v>
      </c>
      <c r="F883" s="365"/>
      <c r="G883" s="366"/>
      <c r="H883" s="366" t="s">
        <v>867</v>
      </c>
      <c r="I883" s="366" t="s">
        <v>34</v>
      </c>
      <c r="J883" s="366" t="s">
        <v>608</v>
      </c>
      <c r="K883" s="367" t="s">
        <v>48</v>
      </c>
      <c r="L883" s="368"/>
      <c r="M883" s="368" t="s">
        <v>34</v>
      </c>
      <c r="N883" s="367">
        <v>550159</v>
      </c>
      <c r="O883" s="367" t="s">
        <v>1323</v>
      </c>
      <c r="P883" s="371">
        <v>44067</v>
      </c>
      <c r="Q883" s="372">
        <v>579945377.60000002</v>
      </c>
      <c r="R883" s="372">
        <v>667930731.12932587</v>
      </c>
      <c r="S883" s="367">
        <v>32</v>
      </c>
      <c r="T883" s="369">
        <v>6.3042034968304739E-2</v>
      </c>
      <c r="U883" s="369">
        <v>0.81495669066590315</v>
      </c>
      <c r="V883" s="369">
        <v>-0.12489436961169587</v>
      </c>
      <c r="W883" s="369">
        <v>-1.2243824359061923</v>
      </c>
      <c r="X883" s="369">
        <v>6.3773756821761785E-2</v>
      </c>
      <c r="Y883" s="369">
        <v>0.48360798315515302</v>
      </c>
      <c r="Z883" s="369" t="s">
        <v>1424</v>
      </c>
      <c r="AA883" s="369" t="s">
        <v>1424</v>
      </c>
      <c r="AB883" s="369">
        <v>0.16942379859669371</v>
      </c>
      <c r="AC883" s="373">
        <v>-1.2760802922530652</v>
      </c>
      <c r="AD883" s="575">
        <v>22222944000146</v>
      </c>
      <c r="AE883" s="370" t="s">
        <v>2530</v>
      </c>
      <c r="AF883" s="370" t="s">
        <v>2317</v>
      </c>
      <c r="AG883" s="374" t="s">
        <v>1458</v>
      </c>
      <c r="AH883" s="374" t="s">
        <v>2321</v>
      </c>
      <c r="AI883" s="374">
        <v>1000</v>
      </c>
      <c r="AJ883" s="374">
        <v>1000</v>
      </c>
      <c r="AK883" s="374">
        <v>1000</v>
      </c>
      <c r="AL883" s="369">
        <v>1.8500000000000003E-2</v>
      </c>
      <c r="AM883" s="369">
        <v>0.2</v>
      </c>
      <c r="AN883" s="369" t="s">
        <v>34</v>
      </c>
      <c r="AO883" s="367" t="s">
        <v>1326</v>
      </c>
      <c r="AP883" s="370" t="s">
        <v>13</v>
      </c>
      <c r="AQ883" s="376" t="s">
        <v>670</v>
      </c>
      <c r="AR883" s="369">
        <v>4.933333333333333E-3</v>
      </c>
      <c r="AS883" s="369">
        <v>4.933333333333333E-3</v>
      </c>
      <c r="AT883" s="369"/>
      <c r="AX883" s="711"/>
      <c r="AY883" s="712"/>
      <c r="AZ883" s="712"/>
      <c r="BA883" s="712"/>
      <c r="BB883" s="713"/>
      <c r="BC883" s="712"/>
      <c r="BD883" s="712"/>
      <c r="BE883" s="712"/>
      <c r="BF883" s="712"/>
      <c r="BG883" s="713"/>
      <c r="BH883" s="713"/>
      <c r="BI883" s="714"/>
      <c r="BJ883" s="714"/>
      <c r="BK883" s="714"/>
      <c r="BL883" s="713"/>
      <c r="BM883" s="713"/>
      <c r="BN883" s="713"/>
      <c r="BO883" s="713"/>
      <c r="BP883" s="713"/>
      <c r="BQ883" s="713"/>
      <c r="BR883" s="713"/>
      <c r="BS883" s="713"/>
      <c r="BT883" s="716"/>
      <c r="BU883" s="717"/>
      <c r="BV883" s="715"/>
      <c r="BW883" s="718"/>
    </row>
    <row r="884" spans="2:75" ht="15.75" customHeight="1">
      <c r="B884" s="363" t="s">
        <v>1072</v>
      </c>
      <c r="C884" s="364">
        <v>7899238000140</v>
      </c>
      <c r="D884" s="365" t="s">
        <v>14</v>
      </c>
      <c r="E884" s="365" t="s">
        <v>607</v>
      </c>
      <c r="F884" s="365"/>
      <c r="G884" s="366"/>
      <c r="H884" s="366" t="s">
        <v>34</v>
      </c>
      <c r="I884" s="366" t="s">
        <v>34</v>
      </c>
      <c r="J884" s="366" t="s">
        <v>608</v>
      </c>
      <c r="K884" s="367" t="s">
        <v>48</v>
      </c>
      <c r="L884" s="368"/>
      <c r="M884" s="368" t="s">
        <v>34</v>
      </c>
      <c r="N884" s="367">
        <v>156906</v>
      </c>
      <c r="O884" s="367" t="s">
        <v>1323</v>
      </c>
      <c r="P884" s="371">
        <v>38818</v>
      </c>
      <c r="Q884" s="372">
        <v>263782067.75999999</v>
      </c>
      <c r="R884" s="372">
        <v>262821017.44202396</v>
      </c>
      <c r="S884" s="367">
        <v>3</v>
      </c>
      <c r="T884" s="369">
        <v>9.3350381841263985E-3</v>
      </c>
      <c r="U884" s="369">
        <v>0.12067586063172524</v>
      </c>
      <c r="V884" s="369">
        <v>-0.10882123628270757</v>
      </c>
      <c r="W884" s="369">
        <v>-1.066811984978925</v>
      </c>
      <c r="X884" s="369">
        <v>-0.1630887033432582</v>
      </c>
      <c r="Y884" s="369">
        <v>-1.2367312642354586</v>
      </c>
      <c r="Z884" s="369">
        <v>-1.225025775958255E-2</v>
      </c>
      <c r="AA884" s="369">
        <v>-6.9634436495244548E-2</v>
      </c>
      <c r="AB884" s="369">
        <v>0.24563526007262046</v>
      </c>
      <c r="AC884" s="373">
        <v>-0.74171053757501104</v>
      </c>
      <c r="AD884" s="575">
        <v>0</v>
      </c>
      <c r="AE884" s="370" t="s">
        <v>2531</v>
      </c>
      <c r="AF884" s="370" t="s">
        <v>743</v>
      </c>
      <c r="AG884" s="374" t="s">
        <v>743</v>
      </c>
      <c r="AH884" s="374" t="s">
        <v>2321</v>
      </c>
      <c r="AI884" s="374">
        <v>5000</v>
      </c>
      <c r="AJ884" s="374">
        <v>0</v>
      </c>
      <c r="AK884" s="374">
        <v>5000</v>
      </c>
      <c r="AL884" s="369">
        <v>2.5000000000000001E-2</v>
      </c>
      <c r="AM884" s="369">
        <v>0.2</v>
      </c>
      <c r="AN884" s="369" t="s">
        <v>2368</v>
      </c>
      <c r="AO884" s="367" t="s">
        <v>1326</v>
      </c>
      <c r="AP884" s="370" t="s">
        <v>718</v>
      </c>
      <c r="AQ884" s="376" t="s">
        <v>672</v>
      </c>
      <c r="AR884" s="369">
        <v>8.3333333333333332E-3</v>
      </c>
      <c r="AS884" s="369">
        <v>8.3333333333333332E-3</v>
      </c>
      <c r="AT884" s="369"/>
      <c r="AX884" s="711"/>
      <c r="AY884" s="712"/>
      <c r="AZ884" s="712"/>
      <c r="BA884" s="712"/>
      <c r="BB884" s="713"/>
      <c r="BC884" s="712"/>
      <c r="BD884" s="712"/>
      <c r="BE884" s="712"/>
      <c r="BF884" s="712"/>
      <c r="BG884" s="713"/>
      <c r="BH884" s="713"/>
      <c r="BI884" s="714"/>
      <c r="BJ884" s="714"/>
      <c r="BK884" s="714"/>
      <c r="BL884" s="713"/>
      <c r="BM884" s="713"/>
      <c r="BN884" s="713"/>
      <c r="BO884" s="713"/>
      <c r="BP884" s="713"/>
      <c r="BQ884" s="713"/>
      <c r="BR884" s="713"/>
      <c r="BS884" s="713"/>
      <c r="BT884" s="716"/>
      <c r="BU884" s="717"/>
      <c r="BV884" s="715"/>
      <c r="BW884" s="718"/>
    </row>
    <row r="885" spans="2:75" ht="15.75" customHeight="1">
      <c r="B885" s="363" t="s">
        <v>1073</v>
      </c>
      <c r="C885" s="364">
        <v>44479850000190</v>
      </c>
      <c r="D885" s="365" t="s">
        <v>14</v>
      </c>
      <c r="E885" s="365" t="s">
        <v>607</v>
      </c>
      <c r="F885" s="365"/>
      <c r="G885" s="366"/>
      <c r="H885" s="366" t="s">
        <v>34</v>
      </c>
      <c r="I885" s="366" t="s">
        <v>34</v>
      </c>
      <c r="J885" s="366" t="s">
        <v>611</v>
      </c>
      <c r="K885" s="367"/>
      <c r="L885" s="368"/>
      <c r="M885" s="368" t="s">
        <v>34</v>
      </c>
      <c r="N885" s="367">
        <v>640931</v>
      </c>
      <c r="O885" s="367" t="s">
        <v>1323</v>
      </c>
      <c r="P885" s="371">
        <v>44634</v>
      </c>
      <c r="Q885" s="372">
        <v>1006625.22</v>
      </c>
      <c r="R885" s="372" t="s">
        <v>1424</v>
      </c>
      <c r="S885" s="367">
        <v>12</v>
      </c>
      <c r="T885" s="369" t="s">
        <v>1424</v>
      </c>
      <c r="U885" s="369" t="s">
        <v>1424</v>
      </c>
      <c r="V885" s="369" t="s">
        <v>1424</v>
      </c>
      <c r="W885" s="369" t="s">
        <v>1424</v>
      </c>
      <c r="X885" s="369" t="s">
        <v>1424</v>
      </c>
      <c r="Y885" s="369" t="s">
        <v>1424</v>
      </c>
      <c r="Z885" s="369" t="s">
        <v>1424</v>
      </c>
      <c r="AA885" s="369" t="s">
        <v>1424</v>
      </c>
      <c r="AB885" s="369" t="s">
        <v>1424</v>
      </c>
      <c r="AC885" s="373" t="s">
        <v>1424</v>
      </c>
      <c r="AD885" s="575">
        <v>44839365000180</v>
      </c>
      <c r="AE885" s="370" t="s">
        <v>2352</v>
      </c>
      <c r="AF885" s="370" t="s">
        <v>2317</v>
      </c>
      <c r="AG885" s="374" t="s">
        <v>1458</v>
      </c>
      <c r="AH885" s="374" t="s">
        <v>2318</v>
      </c>
      <c r="AI885" s="374">
        <v>5000</v>
      </c>
      <c r="AJ885" s="374">
        <v>5000</v>
      </c>
      <c r="AK885" s="374">
        <v>5000</v>
      </c>
      <c r="AL885" s="369">
        <v>0.01</v>
      </c>
      <c r="AM885" s="369" t="s">
        <v>34</v>
      </c>
      <c r="AN885" s="369" t="s">
        <v>2335</v>
      </c>
      <c r="AO885" s="367" t="s">
        <v>1326</v>
      </c>
      <c r="AP885" s="370" t="s">
        <v>718</v>
      </c>
      <c r="AQ885" s="376" t="s">
        <v>689</v>
      </c>
      <c r="AR885" s="369">
        <v>6.6666666666666662E-3</v>
      </c>
      <c r="AS885" s="369">
        <v>6.6666666666666662E-3</v>
      </c>
      <c r="AT885" s="369"/>
      <c r="AX885" s="711"/>
      <c r="AY885" s="712"/>
      <c r="AZ885" s="712"/>
      <c r="BA885" s="712"/>
      <c r="BB885" s="713"/>
      <c r="BC885" s="712"/>
      <c r="BD885" s="712"/>
      <c r="BE885" s="712"/>
      <c r="BF885" s="712"/>
      <c r="BG885" s="713"/>
      <c r="BH885" s="713"/>
      <c r="BI885" s="714"/>
      <c r="BJ885" s="714"/>
      <c r="BK885" s="714"/>
      <c r="BL885" s="713"/>
      <c r="BM885" s="713"/>
      <c r="BN885" s="713"/>
      <c r="BO885" s="713"/>
      <c r="BP885" s="713"/>
      <c r="BQ885" s="713"/>
      <c r="BR885" s="713"/>
      <c r="BS885" s="713"/>
      <c r="BT885" s="716"/>
      <c r="BU885" s="717"/>
      <c r="BV885" s="715"/>
      <c r="BW885" s="718"/>
    </row>
    <row r="886" spans="2:75" ht="15.75" customHeight="1">
      <c r="B886" s="363" t="s">
        <v>287</v>
      </c>
      <c r="C886" s="364">
        <v>37970369000137</v>
      </c>
      <c r="D886" s="365" t="s">
        <v>11</v>
      </c>
      <c r="E886" s="365" t="s">
        <v>620</v>
      </c>
      <c r="F886" s="365" t="s">
        <v>665</v>
      </c>
      <c r="G886" s="366" t="s">
        <v>740</v>
      </c>
      <c r="H886" s="366" t="s">
        <v>34</v>
      </c>
      <c r="I886" s="366" t="s">
        <v>1306</v>
      </c>
      <c r="J886" s="366" t="s">
        <v>608</v>
      </c>
      <c r="K886" s="367" t="s">
        <v>48</v>
      </c>
      <c r="L886" s="368"/>
      <c r="M886" s="368" t="s">
        <v>34</v>
      </c>
      <c r="N886" s="367">
        <v>550779</v>
      </c>
      <c r="O886" s="367" t="s">
        <v>1323</v>
      </c>
      <c r="P886" s="371">
        <v>44074</v>
      </c>
      <c r="Q886" s="372">
        <v>96947551.140000001</v>
      </c>
      <c r="R886" s="372">
        <v>70688066.399960309</v>
      </c>
      <c r="S886" s="367">
        <v>91</v>
      </c>
      <c r="T886" s="369">
        <v>0.10240771745558597</v>
      </c>
      <c r="U886" s="369">
        <v>1.3238445516267485</v>
      </c>
      <c r="V886" s="369">
        <v>0.14220721502839972</v>
      </c>
      <c r="W886" s="369">
        <v>1.3941062105621329</v>
      </c>
      <c r="X886" s="369" t="s">
        <v>1424</v>
      </c>
      <c r="Y886" s="369" t="s">
        <v>1424</v>
      </c>
      <c r="Z886" s="369" t="s">
        <v>1424</v>
      </c>
      <c r="AA886" s="369" t="s">
        <v>1424</v>
      </c>
      <c r="AB886" s="369">
        <v>1.4116949514718232E-3</v>
      </c>
      <c r="AC886" s="373">
        <v>25.392559289912995</v>
      </c>
      <c r="AD886" s="575">
        <v>0</v>
      </c>
      <c r="AE886" s="370" t="s">
        <v>2519</v>
      </c>
      <c r="AF886" s="370" t="s">
        <v>2317</v>
      </c>
      <c r="AG886" s="374" t="s">
        <v>1458</v>
      </c>
      <c r="AH886" s="374" t="s">
        <v>2318</v>
      </c>
      <c r="AI886" s="374">
        <v>100</v>
      </c>
      <c r="AJ886" s="374">
        <v>0</v>
      </c>
      <c r="AK886" s="374">
        <v>0</v>
      </c>
      <c r="AL886" s="369">
        <v>5.0000000000000001E-3</v>
      </c>
      <c r="AM886" s="369">
        <v>0.2</v>
      </c>
      <c r="AN886" s="369" t="s">
        <v>34</v>
      </c>
      <c r="AO886" s="367" t="s">
        <v>1326</v>
      </c>
      <c r="AP886" s="370" t="s">
        <v>13</v>
      </c>
      <c r="AQ886" s="376" t="s">
        <v>670</v>
      </c>
      <c r="AR886" s="369">
        <v>3.3334999999999997E-3</v>
      </c>
      <c r="AS886" s="369">
        <v>3.3334999999999997E-3</v>
      </c>
      <c r="AT886" s="369"/>
      <c r="AX886" s="711"/>
      <c r="AY886" s="712"/>
      <c r="AZ886" s="712"/>
      <c r="BA886" s="712"/>
      <c r="BB886" s="713"/>
      <c r="BC886" s="712"/>
      <c r="BD886" s="712"/>
      <c r="BE886" s="712"/>
      <c r="BF886" s="712"/>
      <c r="BG886" s="713"/>
      <c r="BH886" s="713"/>
      <c r="BI886" s="714"/>
      <c r="BJ886" s="714"/>
      <c r="BK886" s="714"/>
      <c r="BL886" s="713"/>
      <c r="BM886" s="713"/>
      <c r="BN886" s="713"/>
      <c r="BO886" s="713"/>
      <c r="BP886" s="713"/>
      <c r="BQ886" s="713"/>
      <c r="BR886" s="713"/>
      <c r="BS886" s="713"/>
      <c r="BT886" s="716"/>
      <c r="BU886" s="717"/>
      <c r="BV886" s="715"/>
      <c r="BW886" s="718"/>
    </row>
    <row r="887" spans="2:75" ht="15.75" customHeight="1">
      <c r="B887" s="363" t="s">
        <v>1074</v>
      </c>
      <c r="C887" s="364">
        <v>31340883000102</v>
      </c>
      <c r="D887" s="365" t="s">
        <v>14</v>
      </c>
      <c r="E887" s="365" t="s">
        <v>614</v>
      </c>
      <c r="F887" s="365"/>
      <c r="G887" s="366"/>
      <c r="H887" s="366" t="s">
        <v>867</v>
      </c>
      <c r="I887" s="366" t="s">
        <v>34</v>
      </c>
      <c r="J887" s="366" t="s">
        <v>608</v>
      </c>
      <c r="K887" s="367" t="s">
        <v>48</v>
      </c>
      <c r="L887" s="368"/>
      <c r="M887" s="368" t="s">
        <v>34</v>
      </c>
      <c r="N887" s="367">
        <v>482633</v>
      </c>
      <c r="O887" s="367" t="s">
        <v>1323</v>
      </c>
      <c r="P887" s="371">
        <v>43454</v>
      </c>
      <c r="Q887" s="372">
        <v>28463134.760000002</v>
      </c>
      <c r="R887" s="372">
        <v>35769761.215476185</v>
      </c>
      <c r="S887" s="367">
        <v>32</v>
      </c>
      <c r="T887" s="369">
        <v>9.3033746104046244E-2</v>
      </c>
      <c r="U887" s="369">
        <v>1.2026653943408423</v>
      </c>
      <c r="V887" s="369">
        <v>-0.11458738386639122</v>
      </c>
      <c r="W887" s="369">
        <v>-1.1233395117702054</v>
      </c>
      <c r="X887" s="369">
        <v>-4.7782218318495273E-2</v>
      </c>
      <c r="Y887" s="369">
        <v>-0.3623412416532048</v>
      </c>
      <c r="Z887" s="369">
        <v>6.19000516935444E-2</v>
      </c>
      <c r="AA887" s="369">
        <v>0.3518599610963089</v>
      </c>
      <c r="AB887" s="369">
        <v>0.15960845806472096</v>
      </c>
      <c r="AC887" s="373">
        <v>-1.2914994506622957</v>
      </c>
      <c r="AD887" s="575">
        <v>32075594000196</v>
      </c>
      <c r="AE887" s="370" t="s">
        <v>2331</v>
      </c>
      <c r="AF887" s="370" t="s">
        <v>2317</v>
      </c>
      <c r="AG887" s="374" t="s">
        <v>1458</v>
      </c>
      <c r="AH887" s="374" t="s">
        <v>2318</v>
      </c>
      <c r="AI887" s="374">
        <v>1000</v>
      </c>
      <c r="AJ887" s="374">
        <v>1000</v>
      </c>
      <c r="AK887" s="374">
        <v>1000</v>
      </c>
      <c r="AL887" s="369">
        <v>0</v>
      </c>
      <c r="AM887" s="369" t="s">
        <v>34</v>
      </c>
      <c r="AN887" s="369" t="s">
        <v>34</v>
      </c>
      <c r="AO887" s="367" t="s">
        <v>1326</v>
      </c>
      <c r="AP887" s="370" t="s">
        <v>13</v>
      </c>
      <c r="AQ887" s="376" t="s">
        <v>670</v>
      </c>
      <c r="AR887" s="369">
        <v>3.7999999999999996E-3</v>
      </c>
      <c r="AS887" s="369">
        <v>3.7999999999999996E-3</v>
      </c>
      <c r="AT887" s="369"/>
      <c r="AX887" s="711"/>
      <c r="AY887" s="712"/>
      <c r="AZ887" s="712"/>
      <c r="BA887" s="712"/>
      <c r="BB887" s="713"/>
      <c r="BC887" s="712"/>
      <c r="BD887" s="712"/>
      <c r="BE887" s="712"/>
      <c r="BF887" s="712"/>
      <c r="BG887" s="713"/>
      <c r="BH887" s="713"/>
      <c r="BI887" s="714"/>
      <c r="BJ887" s="714"/>
      <c r="BK887" s="714"/>
      <c r="BL887" s="713"/>
      <c r="BM887" s="713"/>
      <c r="BN887" s="713"/>
      <c r="BO887" s="713"/>
      <c r="BP887" s="713"/>
      <c r="BQ887" s="713"/>
      <c r="BR887" s="713"/>
      <c r="BS887" s="713"/>
      <c r="BT887" s="716"/>
      <c r="BU887" s="717"/>
      <c r="BV887" s="715"/>
      <c r="BW887" s="718"/>
    </row>
    <row r="888" spans="2:75" ht="15.75" customHeight="1">
      <c r="B888" s="363" t="s">
        <v>288</v>
      </c>
      <c r="C888" s="364">
        <v>28386218000145</v>
      </c>
      <c r="D888" s="365" t="s">
        <v>14</v>
      </c>
      <c r="E888" s="365" t="s">
        <v>614</v>
      </c>
      <c r="F888" s="365"/>
      <c r="G888" s="366"/>
      <c r="H888" s="366" t="s">
        <v>867</v>
      </c>
      <c r="I888" s="366" t="s">
        <v>34</v>
      </c>
      <c r="J888" s="366" t="s">
        <v>608</v>
      </c>
      <c r="K888" s="367" t="s">
        <v>48</v>
      </c>
      <c r="L888" s="368"/>
      <c r="M888" s="368" t="s">
        <v>34</v>
      </c>
      <c r="N888" s="367">
        <v>450308</v>
      </c>
      <c r="O888" s="367" t="s">
        <v>1323</v>
      </c>
      <c r="P888" s="371">
        <v>43003</v>
      </c>
      <c r="Q888" s="372">
        <v>31109050.370000001</v>
      </c>
      <c r="R888" s="372">
        <v>32658299.744722217</v>
      </c>
      <c r="S888" s="367">
        <v>32</v>
      </c>
      <c r="T888" s="369">
        <v>9.1972053384704155E-2</v>
      </c>
      <c r="U888" s="369">
        <v>1.1889406853352698</v>
      </c>
      <c r="V888" s="369">
        <v>-0.11743610456430398</v>
      </c>
      <c r="W888" s="369">
        <v>-1.151266499977688</v>
      </c>
      <c r="X888" s="369">
        <v>-5.0820036927360257E-2</v>
      </c>
      <c r="Y888" s="369">
        <v>-0.38537757201602696</v>
      </c>
      <c r="Z888" s="369">
        <v>5.9256027841050773E-2</v>
      </c>
      <c r="AA888" s="369">
        <v>0.33683047235723662</v>
      </c>
      <c r="AB888" s="369">
        <v>0.16043322724957976</v>
      </c>
      <c r="AC888" s="373">
        <v>-1.3041144618361666</v>
      </c>
      <c r="AD888" s="575">
        <v>28069937000132</v>
      </c>
      <c r="AE888" s="370" t="s">
        <v>2532</v>
      </c>
      <c r="AF888" s="370" t="s">
        <v>2326</v>
      </c>
      <c r="AG888" s="374" t="s">
        <v>1459</v>
      </c>
      <c r="AH888" s="374" t="s">
        <v>2318</v>
      </c>
      <c r="AI888" s="374">
        <v>5000</v>
      </c>
      <c r="AJ888" s="374">
        <v>1000</v>
      </c>
      <c r="AK888" s="374">
        <v>1000</v>
      </c>
      <c r="AL888" s="369">
        <v>1.9E-2</v>
      </c>
      <c r="AM888" s="369">
        <v>0.2</v>
      </c>
      <c r="AN888" s="369" t="s">
        <v>2349</v>
      </c>
      <c r="AO888" s="367" t="s">
        <v>1326</v>
      </c>
      <c r="AP888" s="370" t="s">
        <v>13</v>
      </c>
      <c r="AQ888" s="376" t="s">
        <v>670</v>
      </c>
      <c r="AR888" s="369">
        <v>3.7999999999999996E-3</v>
      </c>
      <c r="AS888" s="369">
        <v>3.7999999999999996E-3</v>
      </c>
      <c r="AT888" s="369"/>
      <c r="AX888" s="711"/>
      <c r="AY888" s="712"/>
      <c r="AZ888" s="712"/>
      <c r="BA888" s="712"/>
      <c r="BB888" s="713"/>
      <c r="BC888" s="712"/>
      <c r="BD888" s="712"/>
      <c r="BE888" s="712"/>
      <c r="BF888" s="712"/>
      <c r="BG888" s="713"/>
      <c r="BH888" s="713"/>
      <c r="BI888" s="714"/>
      <c r="BJ888" s="714"/>
      <c r="BK888" s="714"/>
      <c r="BL888" s="713"/>
      <c r="BM888" s="713"/>
      <c r="BN888" s="713"/>
      <c r="BO888" s="713"/>
      <c r="BP888" s="713"/>
      <c r="BQ888" s="713"/>
      <c r="BR888" s="713"/>
      <c r="BS888" s="713"/>
      <c r="BT888" s="716"/>
      <c r="BU888" s="717"/>
      <c r="BV888" s="715"/>
      <c r="BW888" s="718"/>
    </row>
    <row r="889" spans="2:75" ht="15.75" customHeight="1">
      <c r="B889" s="363" t="s">
        <v>289</v>
      </c>
      <c r="C889" s="364">
        <v>33953430000187</v>
      </c>
      <c r="D889" s="365" t="s">
        <v>14</v>
      </c>
      <c r="E889" s="365" t="s">
        <v>614</v>
      </c>
      <c r="F889" s="365"/>
      <c r="G889" s="366"/>
      <c r="H889" s="366" t="s">
        <v>1340</v>
      </c>
      <c r="I889" s="366" t="s">
        <v>34</v>
      </c>
      <c r="J889" s="366" t="s">
        <v>608</v>
      </c>
      <c r="K889" s="367" t="s">
        <v>48</v>
      </c>
      <c r="L889" s="368"/>
      <c r="M889" s="368" t="s">
        <v>34</v>
      </c>
      <c r="N889" s="367">
        <v>516961</v>
      </c>
      <c r="O889" s="367" t="s">
        <v>1323</v>
      </c>
      <c r="P889" s="371">
        <v>43707</v>
      </c>
      <c r="Q889" s="372">
        <v>177468262.62</v>
      </c>
      <c r="R889" s="372">
        <v>183261500.49865079</v>
      </c>
      <c r="S889" s="367">
        <v>32</v>
      </c>
      <c r="T889" s="369">
        <v>9.1644191978289546E-2</v>
      </c>
      <c r="U889" s="369">
        <v>1.1847023569421102</v>
      </c>
      <c r="V889" s="369">
        <v>-0.10814212337096951</v>
      </c>
      <c r="W889" s="369">
        <v>-1.0601544076700811</v>
      </c>
      <c r="X889" s="369">
        <v>5.3561306436049394E-2</v>
      </c>
      <c r="Y889" s="369">
        <v>0.40616511668094307</v>
      </c>
      <c r="Z889" s="369" t="s">
        <v>1424</v>
      </c>
      <c r="AA889" s="369" t="s">
        <v>1424</v>
      </c>
      <c r="AB889" s="369">
        <v>0.18529473917703607</v>
      </c>
      <c r="AC889" s="373">
        <v>-1.0493497201125079</v>
      </c>
      <c r="AD889" s="575">
        <v>28069983000131</v>
      </c>
      <c r="AE889" s="370" t="s">
        <v>2532</v>
      </c>
      <c r="AF889" s="370" t="s">
        <v>738</v>
      </c>
      <c r="AG889" s="374" t="s">
        <v>738</v>
      </c>
      <c r="AH889" s="374" t="s">
        <v>2321</v>
      </c>
      <c r="AI889" s="374">
        <v>5000</v>
      </c>
      <c r="AJ889" s="374">
        <v>1000</v>
      </c>
      <c r="AK889" s="374">
        <v>5000</v>
      </c>
      <c r="AL889" s="369">
        <v>1.9E-2</v>
      </c>
      <c r="AM889" s="369">
        <v>0.2</v>
      </c>
      <c r="AN889" s="369" t="s">
        <v>668</v>
      </c>
      <c r="AO889" s="367" t="s">
        <v>1326</v>
      </c>
      <c r="AP889" s="370" t="s">
        <v>718</v>
      </c>
      <c r="AQ889" s="376" t="s">
        <v>661</v>
      </c>
      <c r="AR889" s="369">
        <v>3.7999999999999996E-3</v>
      </c>
      <c r="AS889" s="369">
        <v>3.7999999999999996E-3</v>
      </c>
      <c r="AT889" s="369"/>
      <c r="AX889" s="711"/>
      <c r="AY889" s="712"/>
      <c r="AZ889" s="712"/>
      <c r="BA889" s="712"/>
      <c r="BB889" s="713"/>
      <c r="BC889" s="712"/>
      <c r="BD889" s="712"/>
      <c r="BE889" s="712"/>
      <c r="BF889" s="712"/>
      <c r="BG889" s="713"/>
      <c r="BH889" s="713"/>
      <c r="BI889" s="714"/>
      <c r="BJ889" s="714"/>
      <c r="BK889" s="714"/>
      <c r="BL889" s="713"/>
      <c r="BM889" s="713"/>
      <c r="BN889" s="713"/>
      <c r="BO889" s="713"/>
      <c r="BP889" s="713"/>
      <c r="BQ889" s="713"/>
      <c r="BR889" s="713"/>
      <c r="BS889" s="713"/>
      <c r="BT889" s="716"/>
      <c r="BU889" s="717"/>
      <c r="BV889" s="715"/>
      <c r="BW889" s="718"/>
    </row>
    <row r="890" spans="2:75" ht="15.75" customHeight="1">
      <c r="B890" s="363" t="s">
        <v>290</v>
      </c>
      <c r="C890" s="364">
        <v>28407875000121</v>
      </c>
      <c r="D890" s="365" t="s">
        <v>14</v>
      </c>
      <c r="E890" s="365" t="s">
        <v>607</v>
      </c>
      <c r="F890" s="365"/>
      <c r="G890" s="366"/>
      <c r="H890" s="366" t="s">
        <v>34</v>
      </c>
      <c r="I890" s="366" t="s">
        <v>34</v>
      </c>
      <c r="J890" s="366" t="s">
        <v>608</v>
      </c>
      <c r="K890" s="367" t="s">
        <v>48</v>
      </c>
      <c r="L890" s="368"/>
      <c r="M890" s="368" t="s">
        <v>34</v>
      </c>
      <c r="N890" s="367">
        <v>460672</v>
      </c>
      <c r="O890" s="367" t="s">
        <v>1323</v>
      </c>
      <c r="P890" s="371">
        <v>43178</v>
      </c>
      <c r="Q890" s="372">
        <v>22306012.890000001</v>
      </c>
      <c r="R890" s="372">
        <v>50942630.244880959</v>
      </c>
      <c r="S890" s="367">
        <v>32</v>
      </c>
      <c r="T890" s="369">
        <v>8.4229008591035326E-2</v>
      </c>
      <c r="U890" s="369">
        <v>1.0888448339894372</v>
      </c>
      <c r="V890" s="369">
        <v>-0.1180225399853424</v>
      </c>
      <c r="W890" s="369">
        <v>-1.1570155279886789</v>
      </c>
      <c r="X890" s="369">
        <v>3.5365441485136984E-2</v>
      </c>
      <c r="Y890" s="369">
        <v>0.26818256728734136</v>
      </c>
      <c r="Z890" s="369">
        <v>2.9286761639420122E-2</v>
      </c>
      <c r="AA890" s="369">
        <v>0.16647544758283192</v>
      </c>
      <c r="AB890" s="369">
        <v>0.18615898602916026</v>
      </c>
      <c r="AC890" s="373">
        <v>-1.1034310769177527</v>
      </c>
      <c r="AD890" s="575">
        <v>28069983000131</v>
      </c>
      <c r="AE890" s="370" t="s">
        <v>2532</v>
      </c>
      <c r="AF890" s="370" t="s">
        <v>2326</v>
      </c>
      <c r="AG890" s="374" t="s">
        <v>1459</v>
      </c>
      <c r="AH890" s="374" t="s">
        <v>2321</v>
      </c>
      <c r="AI890" s="374">
        <v>5000</v>
      </c>
      <c r="AJ890" s="374">
        <v>1000</v>
      </c>
      <c r="AK890" s="374">
        <v>5000</v>
      </c>
      <c r="AL890" s="369">
        <v>2.8999999999999998E-2</v>
      </c>
      <c r="AM890" s="369" t="s">
        <v>34</v>
      </c>
      <c r="AN890" s="369" t="s">
        <v>34</v>
      </c>
      <c r="AO890" s="367" t="s">
        <v>1326</v>
      </c>
      <c r="AP890" s="370" t="s">
        <v>718</v>
      </c>
      <c r="AQ890" s="376" t="s">
        <v>661</v>
      </c>
      <c r="AR890" s="369">
        <v>5.7999999999999996E-3</v>
      </c>
      <c r="AS890" s="369">
        <v>5.7999999999999996E-3</v>
      </c>
      <c r="AT890" s="369"/>
      <c r="AX890" s="711"/>
      <c r="AY890" s="712"/>
      <c r="AZ890" s="712"/>
      <c r="BA890" s="712"/>
      <c r="BB890" s="713"/>
      <c r="BC890" s="712"/>
      <c r="BD890" s="712"/>
      <c r="BE890" s="712"/>
      <c r="BF890" s="712"/>
      <c r="BG890" s="713"/>
      <c r="BH890" s="713"/>
      <c r="BI890" s="714"/>
      <c r="BJ890" s="714"/>
      <c r="BK890" s="714"/>
      <c r="BL890" s="713"/>
      <c r="BM890" s="713"/>
      <c r="BN890" s="713"/>
      <c r="BO890" s="713"/>
      <c r="BP890" s="713"/>
      <c r="BQ890" s="713"/>
      <c r="BR890" s="713"/>
      <c r="BS890" s="713"/>
      <c r="BT890" s="716"/>
      <c r="BU890" s="717"/>
      <c r="BV890" s="715"/>
      <c r="BW890" s="718"/>
    </row>
    <row r="891" spans="2:75" ht="15.75" customHeight="1">
      <c r="B891" s="363" t="s">
        <v>291</v>
      </c>
      <c r="C891" s="364">
        <v>32862291000113</v>
      </c>
      <c r="D891" s="365" t="s">
        <v>14</v>
      </c>
      <c r="E891" s="365" t="s">
        <v>607</v>
      </c>
      <c r="F891" s="365"/>
      <c r="G891" s="366"/>
      <c r="H891" s="366" t="s">
        <v>34</v>
      </c>
      <c r="I891" s="366" t="s">
        <v>34</v>
      </c>
      <c r="J891" s="366" t="s">
        <v>608</v>
      </c>
      <c r="K891" s="367" t="s">
        <v>48</v>
      </c>
      <c r="L891" s="368"/>
      <c r="M891" s="368" t="s">
        <v>1421</v>
      </c>
      <c r="N891" s="367">
        <v>518761</v>
      </c>
      <c r="O891" s="367" t="s">
        <v>1323</v>
      </c>
      <c r="P891" s="371">
        <v>43684</v>
      </c>
      <c r="Q891" s="372">
        <v>1843223.08</v>
      </c>
      <c r="R891" s="372">
        <v>2004317.1335714285</v>
      </c>
      <c r="S891" s="367">
        <v>366</v>
      </c>
      <c r="T891" s="369">
        <v>-0.14059321264503966</v>
      </c>
      <c r="U891" s="369">
        <v>-1.8174759010380057</v>
      </c>
      <c r="V891" s="369">
        <v>-0.28937823587215761</v>
      </c>
      <c r="W891" s="369">
        <v>-2.8368743157674685</v>
      </c>
      <c r="X891" s="369">
        <v>-0.29744301766154335</v>
      </c>
      <c r="Y891" s="369">
        <v>-2.2555644365896352</v>
      </c>
      <c r="Z891" s="369">
        <v>-0.19310327247638104</v>
      </c>
      <c r="AA891" s="369">
        <v>-1.0976616025701225</v>
      </c>
      <c r="AB891" s="369">
        <v>0.21569171729621578</v>
      </c>
      <c r="AC891" s="373">
        <v>-1.9250256045415928</v>
      </c>
      <c r="AD891" s="575">
        <v>0</v>
      </c>
      <c r="AE891" s="370" t="s">
        <v>2533</v>
      </c>
      <c r="AF891" s="370" t="s">
        <v>2323</v>
      </c>
      <c r="AG891" s="374" t="s">
        <v>721</v>
      </c>
      <c r="AH891" s="374" t="s">
        <v>2321</v>
      </c>
      <c r="AI891" s="374">
        <v>100000</v>
      </c>
      <c r="AJ891" s="374">
        <v>10000</v>
      </c>
      <c r="AK891" s="374">
        <v>10000</v>
      </c>
      <c r="AL891" s="369">
        <v>5.5000000000000003E-4</v>
      </c>
      <c r="AM891" s="369">
        <v>0.3</v>
      </c>
      <c r="AN891" s="369" t="s">
        <v>2330</v>
      </c>
      <c r="AO891" s="367" t="s">
        <v>1326</v>
      </c>
      <c r="AP891" s="370" t="s">
        <v>718</v>
      </c>
      <c r="AQ891" s="376" t="s">
        <v>661</v>
      </c>
      <c r="AR891" s="369" t="s">
        <v>34</v>
      </c>
      <c r="AS891" s="369" t="s">
        <v>34</v>
      </c>
      <c r="AT891" s="369"/>
      <c r="AX891" s="711"/>
      <c r="AY891" s="712"/>
      <c r="AZ891" s="712"/>
      <c r="BA891" s="712"/>
      <c r="BB891" s="713"/>
      <c r="BC891" s="712"/>
      <c r="BD891" s="712"/>
      <c r="BE891" s="712"/>
      <c r="BF891" s="712"/>
      <c r="BG891" s="713"/>
      <c r="BH891" s="713"/>
      <c r="BI891" s="714"/>
      <c r="BJ891" s="714"/>
      <c r="BK891" s="714"/>
      <c r="BL891" s="713"/>
      <c r="BM891" s="713"/>
      <c r="BN891" s="713"/>
      <c r="BO891" s="713"/>
      <c r="BP891" s="713"/>
      <c r="BQ891" s="713"/>
      <c r="BR891" s="713"/>
      <c r="BS891" s="713"/>
      <c r="BT891" s="716"/>
      <c r="BU891" s="717"/>
      <c r="BV891" s="715"/>
      <c r="BW891" s="718"/>
    </row>
    <row r="892" spans="2:75" ht="15.75" customHeight="1">
      <c r="B892" s="363" t="s">
        <v>1075</v>
      </c>
      <c r="C892" s="364">
        <v>9577098000119</v>
      </c>
      <c r="D892" s="365" t="s">
        <v>14</v>
      </c>
      <c r="E892" s="365" t="s">
        <v>607</v>
      </c>
      <c r="F892" s="365"/>
      <c r="G892" s="366"/>
      <c r="H892" s="366" t="s">
        <v>34</v>
      </c>
      <c r="I892" s="366" t="s">
        <v>34</v>
      </c>
      <c r="J892" s="366" t="s">
        <v>608</v>
      </c>
      <c r="K892" s="367" t="s">
        <v>48</v>
      </c>
      <c r="L892" s="368"/>
      <c r="M892" s="368" t="s">
        <v>34</v>
      </c>
      <c r="N892" s="367">
        <v>221661</v>
      </c>
      <c r="O892" s="367" t="s">
        <v>1323</v>
      </c>
      <c r="P892" s="371">
        <v>39799</v>
      </c>
      <c r="Q892" s="372">
        <v>21023006.609999999</v>
      </c>
      <c r="R892" s="372">
        <v>33810055.188095249</v>
      </c>
      <c r="S892" s="367">
        <v>3</v>
      </c>
      <c r="T892" s="369">
        <v>6.3793303248604882E-2</v>
      </c>
      <c r="U892" s="369">
        <v>0.82466848235891377</v>
      </c>
      <c r="V892" s="369">
        <v>-7.2758308879749101E-2</v>
      </c>
      <c r="W892" s="369">
        <v>-0.71327471154680444</v>
      </c>
      <c r="X892" s="369">
        <v>3.242727914108734E-2</v>
      </c>
      <c r="Y892" s="369">
        <v>0.24590194848422581</v>
      </c>
      <c r="Z892" s="369">
        <v>0.15049111161421114</v>
      </c>
      <c r="AA892" s="369">
        <v>0.85544026586716071</v>
      </c>
      <c r="AB892" s="369">
        <v>0.20986318555334998</v>
      </c>
      <c r="AC892" s="373">
        <v>-0.7179846081088046</v>
      </c>
      <c r="AD892" s="575">
        <v>0</v>
      </c>
      <c r="AE892" s="370" t="s">
        <v>2336</v>
      </c>
      <c r="AF892" s="370" t="s">
        <v>738</v>
      </c>
      <c r="AG892" s="374" t="s">
        <v>738</v>
      </c>
      <c r="AH892" s="374" t="s">
        <v>2321</v>
      </c>
      <c r="AI892" s="374">
        <v>500</v>
      </c>
      <c r="AJ892" s="374">
        <v>500</v>
      </c>
      <c r="AK892" s="374">
        <v>500</v>
      </c>
      <c r="AL892" s="369">
        <v>0.02</v>
      </c>
      <c r="AM892" s="369">
        <v>0.2</v>
      </c>
      <c r="AN892" s="369" t="s">
        <v>668</v>
      </c>
      <c r="AO892" s="367" t="s">
        <v>1326</v>
      </c>
      <c r="AP892" s="370" t="s">
        <v>718</v>
      </c>
      <c r="AQ892" s="376" t="s">
        <v>661</v>
      </c>
      <c r="AR892" s="369">
        <v>6.0000000000000001E-3</v>
      </c>
      <c r="AS892" s="369">
        <v>6.0000000000000001E-3</v>
      </c>
      <c r="AT892" s="369"/>
      <c r="AX892" s="711"/>
      <c r="AY892" s="712"/>
      <c r="AZ892" s="712"/>
      <c r="BA892" s="712"/>
      <c r="BB892" s="713"/>
      <c r="BC892" s="712"/>
      <c r="BD892" s="712"/>
      <c r="BE892" s="712"/>
      <c r="BF892" s="712"/>
      <c r="BG892" s="713"/>
      <c r="BH892" s="713"/>
      <c r="BI892" s="714"/>
      <c r="BJ892" s="714"/>
      <c r="BK892" s="714"/>
      <c r="BL892" s="713"/>
      <c r="BM892" s="713"/>
      <c r="BN892" s="713"/>
      <c r="BO892" s="713"/>
      <c r="BP892" s="713"/>
      <c r="BQ892" s="713"/>
      <c r="BR892" s="713"/>
      <c r="BS892" s="713"/>
      <c r="BT892" s="716"/>
      <c r="BU892" s="717"/>
      <c r="BV892" s="715"/>
      <c r="BW892" s="718"/>
    </row>
    <row r="893" spans="2:75" ht="15.75" customHeight="1">
      <c r="B893" s="363" t="s">
        <v>1076</v>
      </c>
      <c r="C893" s="364">
        <v>13554383000191</v>
      </c>
      <c r="D893" s="365" t="s">
        <v>11</v>
      </c>
      <c r="E893" s="365" t="s">
        <v>621</v>
      </c>
      <c r="F893" s="365" t="s">
        <v>674</v>
      </c>
      <c r="G893" s="366" t="s">
        <v>867</v>
      </c>
      <c r="H893" s="366" t="s">
        <v>34</v>
      </c>
      <c r="I893" s="366"/>
      <c r="J893" s="366" t="s">
        <v>608</v>
      </c>
      <c r="K893" s="367" t="s">
        <v>48</v>
      </c>
      <c r="L893" s="368"/>
      <c r="M893" s="368" t="s">
        <v>1421</v>
      </c>
      <c r="N893" s="367">
        <v>278912</v>
      </c>
      <c r="O893" s="367" t="s">
        <v>1323</v>
      </c>
      <c r="P893" s="371">
        <v>40724</v>
      </c>
      <c r="Q893" s="372">
        <v>17035067.870000001</v>
      </c>
      <c r="R893" s="372">
        <v>27102204.571309496</v>
      </c>
      <c r="S893" s="367">
        <v>1</v>
      </c>
      <c r="T893" s="369">
        <v>4.0696686414830596E-2</v>
      </c>
      <c r="U893" s="369">
        <v>0.52609400851944343</v>
      </c>
      <c r="V893" s="369">
        <v>4.2334860055813328E-2</v>
      </c>
      <c r="W893" s="369">
        <v>0.41502318511266523</v>
      </c>
      <c r="X893" s="369">
        <v>5.8423519601407792E-2</v>
      </c>
      <c r="Y893" s="369">
        <v>0.4430361623861731</v>
      </c>
      <c r="Z893" s="369">
        <v>0.13636489846746569</v>
      </c>
      <c r="AA893" s="369">
        <v>0.77514229078856489</v>
      </c>
      <c r="AB893" s="369">
        <v>5.6725029341261203E-2</v>
      </c>
      <c r="AC893" s="373">
        <v>-0.95349103975532989</v>
      </c>
      <c r="AD893" s="575">
        <v>0</v>
      </c>
      <c r="AE893" s="370" t="s">
        <v>2336</v>
      </c>
      <c r="AF893" s="370" t="s">
        <v>738</v>
      </c>
      <c r="AG893" s="374" t="s">
        <v>738</v>
      </c>
      <c r="AH893" s="374" t="s">
        <v>2321</v>
      </c>
      <c r="AI893" s="374">
        <v>5000</v>
      </c>
      <c r="AJ893" s="374">
        <v>100</v>
      </c>
      <c r="AK893" s="374">
        <v>1000</v>
      </c>
      <c r="AL893" s="369">
        <v>3.0000000000000001E-3</v>
      </c>
      <c r="AM893" s="369" t="s">
        <v>34</v>
      </c>
      <c r="AN893" s="369" t="s">
        <v>150</v>
      </c>
      <c r="AO893" s="367" t="s">
        <v>1326</v>
      </c>
      <c r="AP893" s="370" t="s">
        <v>11</v>
      </c>
      <c r="AQ893" s="376" t="s">
        <v>671</v>
      </c>
      <c r="AR893" s="369">
        <v>8.9999999999999998E-4</v>
      </c>
      <c r="AS893" s="369">
        <v>8.9999999999999998E-4</v>
      </c>
      <c r="AT893" s="369"/>
      <c r="AX893" s="711"/>
      <c r="AY893" s="712"/>
      <c r="AZ893" s="712"/>
      <c r="BA893" s="712"/>
      <c r="BB893" s="713"/>
      <c r="BC893" s="712"/>
      <c r="BD893" s="712"/>
      <c r="BE893" s="712"/>
      <c r="BF893" s="712"/>
      <c r="BG893" s="713"/>
      <c r="BH893" s="713"/>
      <c r="BI893" s="714"/>
      <c r="BJ893" s="714"/>
      <c r="BK893" s="714"/>
      <c r="BL893" s="713"/>
      <c r="BM893" s="713"/>
      <c r="BN893" s="713"/>
      <c r="BO893" s="713"/>
      <c r="BP893" s="713"/>
      <c r="BQ893" s="713"/>
      <c r="BR893" s="713"/>
      <c r="BS893" s="713"/>
      <c r="BT893" s="716"/>
      <c r="BU893" s="717"/>
      <c r="BV893" s="715"/>
      <c r="BW893" s="718"/>
    </row>
    <row r="894" spans="2:75" ht="15.75" customHeight="1">
      <c r="B894" s="363" t="s">
        <v>1077</v>
      </c>
      <c r="C894" s="364">
        <v>18908578000106</v>
      </c>
      <c r="D894" s="365" t="s">
        <v>13</v>
      </c>
      <c r="E894" s="365" t="s">
        <v>615</v>
      </c>
      <c r="F894" s="365" t="s">
        <v>619</v>
      </c>
      <c r="G894" s="366" t="s">
        <v>34</v>
      </c>
      <c r="H894" s="366" t="s">
        <v>1339</v>
      </c>
      <c r="I894" s="366" t="s">
        <v>34</v>
      </c>
      <c r="J894" s="366"/>
      <c r="K894" s="367" t="s">
        <v>48</v>
      </c>
      <c r="L894" s="368"/>
      <c r="M894" s="368" t="s">
        <v>34</v>
      </c>
      <c r="N894" s="367">
        <v>354341</v>
      </c>
      <c r="O894" s="367" t="s">
        <v>1323</v>
      </c>
      <c r="P894" s="371">
        <v>41607</v>
      </c>
      <c r="Q894" s="372">
        <v>23131314.260000002</v>
      </c>
      <c r="R894" s="372">
        <v>42049778.428730175</v>
      </c>
      <c r="S894" s="367">
        <v>2</v>
      </c>
      <c r="T894" s="369">
        <v>1.5887572846261966E-2</v>
      </c>
      <c r="U894" s="369">
        <v>0.20538175514183105</v>
      </c>
      <c r="V894" s="369">
        <v>-2.203359333553101E-2</v>
      </c>
      <c r="W894" s="369">
        <v>-0.21600288919187244</v>
      </c>
      <c r="X894" s="369">
        <v>-4.4191237933379868E-2</v>
      </c>
      <c r="Y894" s="369">
        <v>-0.33511018505340323</v>
      </c>
      <c r="Z894" s="369">
        <v>-3.4977483648334751E-2</v>
      </c>
      <c r="AA894" s="369">
        <v>-0.19882335634678266</v>
      </c>
      <c r="AB894" s="369">
        <v>3.8629652801593251E-2</v>
      </c>
      <c r="AC894" s="373">
        <v>-3.0724369198713717</v>
      </c>
      <c r="AD894" s="575">
        <v>0</v>
      </c>
      <c r="AE894" s="370" t="s">
        <v>2336</v>
      </c>
      <c r="AF894" s="370" t="s">
        <v>738</v>
      </c>
      <c r="AG894" s="374" t="s">
        <v>738</v>
      </c>
      <c r="AH894" s="374" t="s">
        <v>2321</v>
      </c>
      <c r="AI894" s="374">
        <v>500</v>
      </c>
      <c r="AJ894" s="374">
        <v>100</v>
      </c>
      <c r="AK894" s="374">
        <v>100</v>
      </c>
      <c r="AL894" s="369">
        <v>1.4999999999999999E-2</v>
      </c>
      <c r="AM894" s="369">
        <v>0.2</v>
      </c>
      <c r="AN894" s="369" t="s">
        <v>64</v>
      </c>
      <c r="AO894" s="367" t="s">
        <v>1326</v>
      </c>
      <c r="AP894" s="370" t="s">
        <v>13</v>
      </c>
      <c r="AQ894" s="376" t="s">
        <v>666</v>
      </c>
      <c r="AR894" s="369">
        <v>5.2499999999999995E-3</v>
      </c>
      <c r="AS894" s="369">
        <v>5.2499999999999995E-3</v>
      </c>
      <c r="AT894" s="369"/>
      <c r="AX894" s="711"/>
      <c r="AY894" s="712"/>
      <c r="AZ894" s="712"/>
      <c r="BA894" s="712"/>
      <c r="BB894" s="713"/>
      <c r="BC894" s="712"/>
      <c r="BD894" s="712"/>
      <c r="BE894" s="712"/>
      <c r="BF894" s="712"/>
      <c r="BG894" s="713"/>
      <c r="BH894" s="713"/>
      <c r="BI894" s="714"/>
      <c r="BJ894" s="714"/>
      <c r="BK894" s="714"/>
      <c r="BL894" s="713"/>
      <c r="BM894" s="713"/>
      <c r="BN894" s="713"/>
      <c r="BO894" s="713"/>
      <c r="BP894" s="713"/>
      <c r="BQ894" s="713"/>
      <c r="BR894" s="713"/>
      <c r="BS894" s="713"/>
      <c r="BT894" s="716"/>
      <c r="BU894" s="717"/>
      <c r="BV894" s="715"/>
      <c r="BW894" s="718"/>
    </row>
    <row r="895" spans="2:75" ht="15.75" customHeight="1">
      <c r="B895" s="363" t="s">
        <v>292</v>
      </c>
      <c r="C895" s="364">
        <v>24140256000162</v>
      </c>
      <c r="D895" s="365" t="s">
        <v>13</v>
      </c>
      <c r="E895" s="365" t="s">
        <v>616</v>
      </c>
      <c r="F895" s="365" t="s">
        <v>617</v>
      </c>
      <c r="G895" s="366" t="s">
        <v>34</v>
      </c>
      <c r="H895" s="366" t="s">
        <v>867</v>
      </c>
      <c r="I895" s="366" t="s">
        <v>34</v>
      </c>
      <c r="J895" s="366" t="s">
        <v>608</v>
      </c>
      <c r="K895" s="367" t="s">
        <v>48</v>
      </c>
      <c r="L895" s="368"/>
      <c r="M895" s="368" t="s">
        <v>34</v>
      </c>
      <c r="N895" s="367">
        <v>427977</v>
      </c>
      <c r="O895" s="367" t="s">
        <v>1323</v>
      </c>
      <c r="P895" s="371">
        <v>42500</v>
      </c>
      <c r="Q895" s="372">
        <v>622151666.51999998</v>
      </c>
      <c r="R895" s="372">
        <v>538023822.02928579</v>
      </c>
      <c r="S895" s="367">
        <v>31</v>
      </c>
      <c r="T895" s="369">
        <v>0.1309293432338472</v>
      </c>
      <c r="U895" s="369">
        <v>1.6925491749522688</v>
      </c>
      <c r="V895" s="369">
        <v>0.22693557480227855</v>
      </c>
      <c r="W895" s="369">
        <v>2.2247274455530426</v>
      </c>
      <c r="X895" s="369">
        <v>0.20449431920362482</v>
      </c>
      <c r="Y895" s="369">
        <v>1.5507175710715648</v>
      </c>
      <c r="Z895" s="369">
        <v>0.43228124225074449</v>
      </c>
      <c r="AA895" s="369">
        <v>2.4572267214580359</v>
      </c>
      <c r="AB895" s="369">
        <v>5.6969561436926955E-2</v>
      </c>
      <c r="AC895" s="373">
        <v>1.9144414290086567</v>
      </c>
      <c r="AD895" s="575">
        <v>24119428000116</v>
      </c>
      <c r="AE895" s="370" t="s">
        <v>2534</v>
      </c>
      <c r="AF895" s="370" t="s">
        <v>2320</v>
      </c>
      <c r="AG895" s="374" t="s">
        <v>59</v>
      </c>
      <c r="AH895" s="374" t="s">
        <v>2321</v>
      </c>
      <c r="AI895" s="374">
        <v>1000</v>
      </c>
      <c r="AJ895" s="374">
        <v>500</v>
      </c>
      <c r="AK895" s="374">
        <v>1000</v>
      </c>
      <c r="AL895" s="369">
        <v>1.8500000000000003E-2</v>
      </c>
      <c r="AM895" s="369">
        <v>0.2</v>
      </c>
      <c r="AN895" s="369" t="s">
        <v>64</v>
      </c>
      <c r="AO895" s="367" t="s">
        <v>1326</v>
      </c>
      <c r="AP895" s="370" t="s">
        <v>13</v>
      </c>
      <c r="AQ895" s="376" t="s">
        <v>676</v>
      </c>
      <c r="AR895" s="369">
        <v>4.933333333333333E-3</v>
      </c>
      <c r="AS895" s="369">
        <v>4.933333333333333E-3</v>
      </c>
      <c r="AT895" s="369"/>
      <c r="AX895" s="711"/>
      <c r="AY895" s="712"/>
      <c r="AZ895" s="712"/>
      <c r="BA895" s="712"/>
      <c r="BB895" s="713"/>
      <c r="BC895" s="712"/>
      <c r="BD895" s="712"/>
      <c r="BE895" s="712"/>
      <c r="BF895" s="712"/>
      <c r="BG895" s="713"/>
      <c r="BH895" s="713"/>
      <c r="BI895" s="714"/>
      <c r="BJ895" s="714"/>
      <c r="BK895" s="714"/>
      <c r="BL895" s="713"/>
      <c r="BM895" s="713"/>
      <c r="BN895" s="713"/>
      <c r="BO895" s="713"/>
      <c r="BP895" s="713"/>
      <c r="BQ895" s="713"/>
      <c r="BR895" s="713"/>
      <c r="BS895" s="713"/>
      <c r="BT895" s="716"/>
      <c r="BU895" s="717"/>
      <c r="BV895" s="715"/>
      <c r="BW895" s="718"/>
    </row>
    <row r="896" spans="2:75" ht="15.75" customHeight="1">
      <c r="B896" s="363" t="s">
        <v>293</v>
      </c>
      <c r="C896" s="364">
        <v>20658576000158</v>
      </c>
      <c r="D896" s="365" t="s">
        <v>14</v>
      </c>
      <c r="E896" s="365" t="s">
        <v>607</v>
      </c>
      <c r="F896" s="365"/>
      <c r="G896" s="366"/>
      <c r="H896" s="366" t="s">
        <v>34</v>
      </c>
      <c r="I896" s="366" t="s">
        <v>34</v>
      </c>
      <c r="J896" s="366" t="s">
        <v>608</v>
      </c>
      <c r="K896" s="367" t="s">
        <v>48</v>
      </c>
      <c r="L896" s="368"/>
      <c r="M896" s="368" t="s">
        <v>34</v>
      </c>
      <c r="N896" s="367">
        <v>395511</v>
      </c>
      <c r="O896" s="367" t="s">
        <v>1323</v>
      </c>
      <c r="P896" s="371">
        <v>41855</v>
      </c>
      <c r="Q896" s="372">
        <v>934898071.36000001</v>
      </c>
      <c r="R896" s="372">
        <v>1278109611.4088881</v>
      </c>
      <c r="S896" s="367">
        <v>17</v>
      </c>
      <c r="T896" s="369">
        <v>4.2939526038896059E-2</v>
      </c>
      <c r="U896" s="369">
        <v>0.55508763410024364</v>
      </c>
      <c r="V896" s="369">
        <v>-5.1677470282806448E-2</v>
      </c>
      <c r="W896" s="369">
        <v>-0.50661200455274291</v>
      </c>
      <c r="X896" s="369">
        <v>-8.0093428225424979E-2</v>
      </c>
      <c r="Y896" s="369">
        <v>-0.6073630160496124</v>
      </c>
      <c r="Z896" s="369">
        <v>7.6363212421543425E-2</v>
      </c>
      <c r="AA896" s="369">
        <v>0.43407325546120096</v>
      </c>
      <c r="AB896" s="369">
        <v>0.26593467914721947</v>
      </c>
      <c r="AC896" s="373">
        <v>-0.43191818267897819</v>
      </c>
      <c r="AD896" s="575">
        <v>26491395000166</v>
      </c>
      <c r="AE896" s="370" t="s">
        <v>2534</v>
      </c>
      <c r="AF896" s="370" t="s">
        <v>2320</v>
      </c>
      <c r="AG896" s="374" t="s">
        <v>59</v>
      </c>
      <c r="AH896" s="374" t="s">
        <v>2321</v>
      </c>
      <c r="AI896" s="374">
        <v>1000</v>
      </c>
      <c r="AJ896" s="374">
        <v>500</v>
      </c>
      <c r="AK896" s="374">
        <v>1000</v>
      </c>
      <c r="AL896" s="369">
        <v>1.8500000000000003E-2</v>
      </c>
      <c r="AM896" s="369">
        <v>0.2</v>
      </c>
      <c r="AN896" s="369" t="s">
        <v>668</v>
      </c>
      <c r="AO896" s="367" t="s">
        <v>1326</v>
      </c>
      <c r="AP896" s="370" t="s">
        <v>718</v>
      </c>
      <c r="AQ896" s="376" t="s">
        <v>661</v>
      </c>
      <c r="AR896" s="369">
        <v>4.933333333333333E-3</v>
      </c>
      <c r="AS896" s="369">
        <v>4.933333333333333E-3</v>
      </c>
      <c r="AT896" s="369"/>
      <c r="AX896" s="711"/>
      <c r="AY896" s="712"/>
      <c r="AZ896" s="712"/>
      <c r="BA896" s="712"/>
      <c r="BB896" s="713"/>
      <c r="BC896" s="712"/>
      <c r="BD896" s="712"/>
      <c r="BE896" s="712"/>
      <c r="BF896" s="712"/>
      <c r="BG896" s="713"/>
      <c r="BH896" s="713"/>
      <c r="BI896" s="714"/>
      <c r="BJ896" s="714"/>
      <c r="BK896" s="714"/>
      <c r="BL896" s="713"/>
      <c r="BM896" s="713"/>
      <c r="BN896" s="713"/>
      <c r="BO896" s="713"/>
      <c r="BP896" s="713"/>
      <c r="BQ896" s="713"/>
      <c r="BR896" s="713"/>
      <c r="BS896" s="713"/>
      <c r="BT896" s="716"/>
      <c r="BU896" s="717"/>
      <c r="BV896" s="715"/>
      <c r="BW896" s="718"/>
    </row>
    <row r="897" spans="2:75" ht="15.75" customHeight="1">
      <c r="B897" s="363" t="s">
        <v>294</v>
      </c>
      <c r="C897" s="364">
        <v>30995144000196</v>
      </c>
      <c r="D897" s="365" t="s">
        <v>14</v>
      </c>
      <c r="E897" s="365" t="s">
        <v>614</v>
      </c>
      <c r="F897" s="365"/>
      <c r="G897" s="366"/>
      <c r="H897" s="366" t="s">
        <v>867</v>
      </c>
      <c r="I897" s="366" t="s">
        <v>34</v>
      </c>
      <c r="J897" s="366" t="s">
        <v>608</v>
      </c>
      <c r="K897" s="367" t="s">
        <v>48</v>
      </c>
      <c r="L897" s="368" t="s">
        <v>1341</v>
      </c>
      <c r="M897" s="368" t="s">
        <v>34</v>
      </c>
      <c r="N897" s="367">
        <v>489719</v>
      </c>
      <c r="O897" s="367" t="s">
        <v>1323</v>
      </c>
      <c r="P897" s="371">
        <v>43510</v>
      </c>
      <c r="Q897" s="372">
        <v>108989077.92</v>
      </c>
      <c r="R897" s="372">
        <v>99473231.504523709</v>
      </c>
      <c r="S897" s="367">
        <v>32</v>
      </c>
      <c r="T897" s="369">
        <v>0.17462574269071296</v>
      </c>
      <c r="U897" s="369">
        <v>2.2574210594541961</v>
      </c>
      <c r="V897" s="369">
        <v>0.20878985687777551</v>
      </c>
      <c r="W897" s="369">
        <v>2.0468387354154713</v>
      </c>
      <c r="X897" s="369">
        <v>0.256426538722069</v>
      </c>
      <c r="Y897" s="369">
        <v>1.9445290257154821</v>
      </c>
      <c r="Z897" s="369">
        <v>0.56225577791541759</v>
      </c>
      <c r="AA897" s="369">
        <v>3.1960441183949144</v>
      </c>
      <c r="AB897" s="369">
        <v>0.14846749223179398</v>
      </c>
      <c r="AC897" s="373">
        <v>0.69734393400867145</v>
      </c>
      <c r="AD897" s="575">
        <v>30995158000100</v>
      </c>
      <c r="AE897" s="370" t="s">
        <v>2534</v>
      </c>
      <c r="AF897" s="370" t="s">
        <v>2320</v>
      </c>
      <c r="AG897" s="374" t="s">
        <v>59</v>
      </c>
      <c r="AH897" s="374" t="s">
        <v>2321</v>
      </c>
      <c r="AI897" s="374">
        <v>1000</v>
      </c>
      <c r="AJ897" s="374">
        <v>500</v>
      </c>
      <c r="AK897" s="374">
        <v>1000</v>
      </c>
      <c r="AL897" s="369">
        <v>0.02</v>
      </c>
      <c r="AM897" s="369">
        <v>0.2</v>
      </c>
      <c r="AN897" s="369" t="s">
        <v>64</v>
      </c>
      <c r="AO897" s="367" t="s">
        <v>1326</v>
      </c>
      <c r="AP897" s="370" t="s">
        <v>13</v>
      </c>
      <c r="AQ897" s="376" t="s">
        <v>670</v>
      </c>
      <c r="AR897" s="369">
        <v>5.3333333333333332E-3</v>
      </c>
      <c r="AS897" s="369">
        <v>5.3333333333333332E-3</v>
      </c>
      <c r="AT897" s="369"/>
      <c r="AX897" s="711"/>
      <c r="AY897" s="712"/>
      <c r="AZ897" s="712"/>
      <c r="BA897" s="712"/>
      <c r="BB897" s="713"/>
      <c r="BC897" s="712"/>
      <c r="BD897" s="712"/>
      <c r="BE897" s="712"/>
      <c r="BF897" s="712"/>
      <c r="BG897" s="713"/>
      <c r="BH897" s="713"/>
      <c r="BI897" s="714"/>
      <c r="BJ897" s="714"/>
      <c r="BK897" s="714"/>
      <c r="BL897" s="713"/>
      <c r="BM897" s="713"/>
      <c r="BN897" s="713"/>
      <c r="BO897" s="713"/>
      <c r="BP897" s="713"/>
      <c r="BQ897" s="713"/>
      <c r="BR897" s="713"/>
      <c r="BS897" s="713"/>
      <c r="BT897" s="716"/>
      <c r="BU897" s="717"/>
      <c r="BV897" s="715"/>
      <c r="BW897" s="718"/>
    </row>
    <row r="898" spans="2:75" ht="15.75" customHeight="1">
      <c r="B898" s="363" t="s">
        <v>1078</v>
      </c>
      <c r="C898" s="364">
        <v>17321731000131</v>
      </c>
      <c r="D898" s="365" t="s">
        <v>14</v>
      </c>
      <c r="E898" s="365" t="s">
        <v>607</v>
      </c>
      <c r="F898" s="365"/>
      <c r="G898" s="366"/>
      <c r="H898" s="366" t="s">
        <v>34</v>
      </c>
      <c r="I898" s="366" t="s">
        <v>34</v>
      </c>
      <c r="J898" s="366" t="s">
        <v>608</v>
      </c>
      <c r="K898" s="367" t="s">
        <v>48</v>
      </c>
      <c r="L898" s="368"/>
      <c r="M898" s="368" t="s">
        <v>1421</v>
      </c>
      <c r="N898" s="367">
        <v>340944</v>
      </c>
      <c r="O898" s="367" t="s">
        <v>1323</v>
      </c>
      <c r="P898" s="371">
        <v>41471</v>
      </c>
      <c r="Q898" s="372">
        <v>39003479.380000003</v>
      </c>
      <c r="R898" s="372">
        <v>32739605.566190463</v>
      </c>
      <c r="S898" s="367">
        <v>32</v>
      </c>
      <c r="T898" s="369">
        <v>-0.11834335089336845</v>
      </c>
      <c r="U898" s="369">
        <v>-1.5298475954156971</v>
      </c>
      <c r="V898" s="369">
        <v>-0.27119980877366789</v>
      </c>
      <c r="W898" s="369">
        <v>-2.658664946354008</v>
      </c>
      <c r="X898" s="369">
        <v>-8.3614229725551215E-2</v>
      </c>
      <c r="Y898" s="369">
        <v>-0.63406189341580621</v>
      </c>
      <c r="Z898" s="369">
        <v>-2.1485653992151965E-2</v>
      </c>
      <c r="AA898" s="369">
        <v>-0.12213142268822655</v>
      </c>
      <c r="AB898" s="369">
        <v>0.22650440398617105</v>
      </c>
      <c r="AC898" s="373">
        <v>-1.7116143520467864</v>
      </c>
      <c r="AD898" s="575">
        <v>0</v>
      </c>
      <c r="AE898" s="370" t="s">
        <v>2535</v>
      </c>
      <c r="AF898" s="370" t="s">
        <v>2326</v>
      </c>
      <c r="AG898" s="374" t="s">
        <v>1459</v>
      </c>
      <c r="AH898" s="374" t="s">
        <v>2321</v>
      </c>
      <c r="AI898" s="374">
        <v>1000000</v>
      </c>
      <c r="AJ898" s="374">
        <v>0</v>
      </c>
      <c r="AK898" s="374">
        <v>0</v>
      </c>
      <c r="AL898" s="369">
        <v>0.02</v>
      </c>
      <c r="AM898" s="369">
        <v>0.2</v>
      </c>
      <c r="AN898" s="369" t="s">
        <v>34</v>
      </c>
      <c r="AO898" s="367" t="s">
        <v>1326</v>
      </c>
      <c r="AP898" s="370" t="s">
        <v>718</v>
      </c>
      <c r="AQ898" s="376" t="s">
        <v>667</v>
      </c>
      <c r="AR898" s="369">
        <v>3.06705E-3</v>
      </c>
      <c r="AS898" s="369">
        <v>3.06705E-3</v>
      </c>
      <c r="AT898" s="369"/>
      <c r="AX898" s="711"/>
      <c r="AY898" s="712"/>
      <c r="AZ898" s="712"/>
      <c r="BA898" s="712"/>
      <c r="BB898" s="713"/>
      <c r="BC898" s="712"/>
      <c r="BD898" s="712"/>
      <c r="BE898" s="712"/>
      <c r="BF898" s="712"/>
      <c r="BG898" s="713"/>
      <c r="BH898" s="713"/>
      <c r="BI898" s="714"/>
      <c r="BJ898" s="714"/>
      <c r="BK898" s="714"/>
      <c r="BL898" s="713"/>
      <c r="BM898" s="713"/>
      <c r="BN898" s="713"/>
      <c r="BO898" s="713"/>
      <c r="BP898" s="713"/>
      <c r="BQ898" s="713"/>
      <c r="BR898" s="713"/>
      <c r="BS898" s="713"/>
      <c r="BT898" s="716"/>
      <c r="BU898" s="717"/>
      <c r="BV898" s="715"/>
      <c r="BW898" s="718"/>
    </row>
    <row r="899" spans="2:75" ht="15.75" customHeight="1">
      <c r="B899" s="363" t="s">
        <v>1079</v>
      </c>
      <c r="C899" s="364">
        <v>19186860000190</v>
      </c>
      <c r="D899" s="365" t="s">
        <v>14</v>
      </c>
      <c r="E899" s="365" t="s">
        <v>607</v>
      </c>
      <c r="F899" s="365"/>
      <c r="G899" s="366"/>
      <c r="H899" s="366" t="s">
        <v>34</v>
      </c>
      <c r="I899" s="366" t="s">
        <v>34</v>
      </c>
      <c r="J899" s="366" t="s">
        <v>611</v>
      </c>
      <c r="K899" s="367"/>
      <c r="L899" s="368"/>
      <c r="M899" s="368" t="s">
        <v>34</v>
      </c>
      <c r="N899" s="367">
        <v>355739</v>
      </c>
      <c r="O899" s="367" t="s">
        <v>1323</v>
      </c>
      <c r="P899" s="371">
        <v>41627</v>
      </c>
      <c r="Q899" s="372">
        <v>87497726.840000004</v>
      </c>
      <c r="R899" s="372">
        <v>94605055.695277825</v>
      </c>
      <c r="S899" s="367">
        <v>32</v>
      </c>
      <c r="T899" s="369">
        <v>-5.4590426429703465E-2</v>
      </c>
      <c r="U899" s="369">
        <v>-0.70570109749088794</v>
      </c>
      <c r="V899" s="369">
        <v>-0.20621364531948827</v>
      </c>
      <c r="W899" s="369">
        <v>-2.0215832479747466</v>
      </c>
      <c r="X899" s="369">
        <v>-0.13374957785800679</v>
      </c>
      <c r="Y899" s="369">
        <v>-1.0142473459191279</v>
      </c>
      <c r="Z899" s="369">
        <v>-2.2749216249262072E-2</v>
      </c>
      <c r="AA899" s="369">
        <v>-0.12931392018969301</v>
      </c>
      <c r="AB899" s="369">
        <v>0.22279660961424544</v>
      </c>
      <c r="AC899" s="373">
        <v>-1.3610136940011326</v>
      </c>
      <c r="AD899" s="575">
        <v>18981190000130</v>
      </c>
      <c r="AE899" s="370" t="s">
        <v>2535</v>
      </c>
      <c r="AF899" s="370" t="s">
        <v>2326</v>
      </c>
      <c r="AG899" s="374" t="s">
        <v>1459</v>
      </c>
      <c r="AH899" s="374" t="s">
        <v>2318</v>
      </c>
      <c r="AI899" s="374">
        <v>5000</v>
      </c>
      <c r="AJ899" s="374">
        <v>1000</v>
      </c>
      <c r="AK899" s="374">
        <v>5000</v>
      </c>
      <c r="AL899" s="369">
        <v>0.02</v>
      </c>
      <c r="AM899" s="369">
        <v>0.1</v>
      </c>
      <c r="AN899" s="369" t="s">
        <v>635</v>
      </c>
      <c r="AO899" s="367" t="s">
        <v>1326</v>
      </c>
      <c r="AP899" s="370" t="s">
        <v>718</v>
      </c>
      <c r="AQ899" s="376" t="s">
        <v>667</v>
      </c>
      <c r="AR899" s="369">
        <v>6.0000000000000001E-3</v>
      </c>
      <c r="AS899" s="369">
        <v>6.0000000000000001E-3</v>
      </c>
      <c r="AT899" s="369"/>
      <c r="AX899" s="711"/>
      <c r="AY899" s="712"/>
      <c r="AZ899" s="712"/>
      <c r="BA899" s="712"/>
      <c r="BB899" s="713"/>
      <c r="BC899" s="712"/>
      <c r="BD899" s="712"/>
      <c r="BE899" s="712"/>
      <c r="BF899" s="712"/>
      <c r="BG899" s="713"/>
      <c r="BH899" s="713"/>
      <c r="BI899" s="714"/>
      <c r="BJ899" s="714"/>
      <c r="BK899" s="714"/>
      <c r="BL899" s="713"/>
      <c r="BM899" s="713"/>
      <c r="BN899" s="713"/>
      <c r="BO899" s="713"/>
      <c r="BP899" s="713"/>
      <c r="BQ899" s="713"/>
      <c r="BR899" s="713"/>
      <c r="BS899" s="713"/>
      <c r="BT899" s="716"/>
      <c r="BU899" s="717"/>
      <c r="BV899" s="715"/>
      <c r="BW899" s="718"/>
    </row>
    <row r="900" spans="2:75" ht="15.75" customHeight="1">
      <c r="B900" s="363" t="s">
        <v>1080</v>
      </c>
      <c r="C900" s="364">
        <v>6118222000190</v>
      </c>
      <c r="D900" s="365" t="s">
        <v>14</v>
      </c>
      <c r="E900" s="365" t="s">
        <v>607</v>
      </c>
      <c r="F900" s="365"/>
      <c r="G900" s="366"/>
      <c r="H900" s="366" t="s">
        <v>34</v>
      </c>
      <c r="I900" s="366" t="s">
        <v>34</v>
      </c>
      <c r="J900" s="366" t="s">
        <v>608</v>
      </c>
      <c r="K900" s="367" t="s">
        <v>48</v>
      </c>
      <c r="L900" s="368"/>
      <c r="M900" s="368" t="s">
        <v>34</v>
      </c>
      <c r="N900" s="367">
        <v>223336</v>
      </c>
      <c r="O900" s="367" t="s">
        <v>1323</v>
      </c>
      <c r="P900" s="371">
        <v>39827</v>
      </c>
      <c r="Q900" s="372">
        <v>47810006.960000001</v>
      </c>
      <c r="R900" s="372">
        <v>71323517.911190435</v>
      </c>
      <c r="S900" s="367">
        <v>29</v>
      </c>
      <c r="T900" s="369">
        <v>-6.4205807528987857E-2</v>
      </c>
      <c r="U900" s="369">
        <v>-0.83000100570457425</v>
      </c>
      <c r="V900" s="369">
        <v>-0.21099194454227332</v>
      </c>
      <c r="W900" s="369">
        <v>-2.0684265577257919</v>
      </c>
      <c r="X900" s="369">
        <v>-0.14153130516275925</v>
      </c>
      <c r="Y900" s="369">
        <v>-1.0732575977039271</v>
      </c>
      <c r="Z900" s="369">
        <v>-3.1123830092202542E-2</v>
      </c>
      <c r="AA900" s="369">
        <v>-0.17691794022447685</v>
      </c>
      <c r="AB900" s="369">
        <v>0.22112063166311743</v>
      </c>
      <c r="AC900" s="373">
        <v>-1.4002763262951519</v>
      </c>
      <c r="AD900" s="575">
        <v>29599351000142</v>
      </c>
      <c r="AE900" s="370" t="s">
        <v>2535</v>
      </c>
      <c r="AF900" s="370" t="s">
        <v>2326</v>
      </c>
      <c r="AG900" s="374" t="s">
        <v>1459</v>
      </c>
      <c r="AH900" s="374" t="s">
        <v>2321</v>
      </c>
      <c r="AI900" s="374">
        <v>5000</v>
      </c>
      <c r="AJ900" s="374">
        <v>1000</v>
      </c>
      <c r="AK900" s="374">
        <v>5000</v>
      </c>
      <c r="AL900" s="369">
        <v>0.02</v>
      </c>
      <c r="AM900" s="369">
        <v>0.2</v>
      </c>
      <c r="AN900" s="369" t="s">
        <v>668</v>
      </c>
      <c r="AO900" s="367" t="s">
        <v>1326</v>
      </c>
      <c r="AP900" s="370" t="s">
        <v>718</v>
      </c>
      <c r="AQ900" s="376" t="s">
        <v>667</v>
      </c>
      <c r="AR900" s="369">
        <v>5.3333333333333332E-3</v>
      </c>
      <c r="AS900" s="369">
        <v>5.3333333333333332E-3</v>
      </c>
      <c r="AT900" s="369"/>
      <c r="AX900" s="711"/>
      <c r="AY900" s="712"/>
      <c r="AZ900" s="712"/>
      <c r="BA900" s="712"/>
      <c r="BB900" s="713"/>
      <c r="BC900" s="712"/>
      <c r="BD900" s="712"/>
      <c r="BE900" s="712"/>
      <c r="BF900" s="712"/>
      <c r="BG900" s="713"/>
      <c r="BH900" s="713"/>
      <c r="BI900" s="714"/>
      <c r="BJ900" s="714"/>
      <c r="BK900" s="714"/>
      <c r="BL900" s="713"/>
      <c r="BM900" s="713"/>
      <c r="BN900" s="713"/>
      <c r="BO900" s="713"/>
      <c r="BP900" s="713"/>
      <c r="BQ900" s="713"/>
      <c r="BR900" s="713"/>
      <c r="BS900" s="713"/>
      <c r="BT900" s="716"/>
      <c r="BU900" s="717"/>
      <c r="BV900" s="715"/>
      <c r="BW900" s="718"/>
    </row>
    <row r="901" spans="2:75" ht="15.75" customHeight="1">
      <c r="B901" s="363" t="s">
        <v>295</v>
      </c>
      <c r="C901" s="364">
        <v>35471548000102</v>
      </c>
      <c r="D901" s="365" t="s">
        <v>14</v>
      </c>
      <c r="E901" s="365" t="s">
        <v>607</v>
      </c>
      <c r="F901" s="365"/>
      <c r="G901" s="366"/>
      <c r="H901" s="366" t="s">
        <v>34</v>
      </c>
      <c r="I901" s="366" t="s">
        <v>34</v>
      </c>
      <c r="J901" s="366" t="s">
        <v>608</v>
      </c>
      <c r="K901" s="367" t="s">
        <v>48</v>
      </c>
      <c r="L901" s="368"/>
      <c r="M901" s="368" t="s">
        <v>34</v>
      </c>
      <c r="N901" s="367">
        <v>524174</v>
      </c>
      <c r="O901" s="367" t="s">
        <v>1323</v>
      </c>
      <c r="P901" s="371">
        <v>43852</v>
      </c>
      <c r="Q901" s="372">
        <v>14970787.800000001</v>
      </c>
      <c r="R901" s="372">
        <v>6181129.5892460365</v>
      </c>
      <c r="S901" s="367">
        <v>17</v>
      </c>
      <c r="T901" s="369">
        <v>-4.9402549956938824E-2</v>
      </c>
      <c r="U901" s="369">
        <v>-0.63863640575063241</v>
      </c>
      <c r="V901" s="369">
        <v>-0.22378021194631426</v>
      </c>
      <c r="W901" s="369">
        <v>-2.1937943388664487</v>
      </c>
      <c r="X901" s="369">
        <v>-0.13071526634095687</v>
      </c>
      <c r="Y901" s="369">
        <v>-0.99123761047063963</v>
      </c>
      <c r="Z901" s="369" t="s">
        <v>1424</v>
      </c>
      <c r="AA901" s="369" t="s">
        <v>1424</v>
      </c>
      <c r="AB901" s="369">
        <v>0.26819943409685071</v>
      </c>
      <c r="AC901" s="373">
        <v>-1.1724118796340377</v>
      </c>
      <c r="AD901" s="575">
        <v>9352724000179</v>
      </c>
      <c r="AE901" s="370" t="s">
        <v>2355</v>
      </c>
      <c r="AF901" s="370" t="s">
        <v>2317</v>
      </c>
      <c r="AG901" s="374" t="s">
        <v>1458</v>
      </c>
      <c r="AH901" s="374" t="s">
        <v>2321</v>
      </c>
      <c r="AI901" s="374">
        <v>1000</v>
      </c>
      <c r="AJ901" s="374">
        <v>100</v>
      </c>
      <c r="AK901" s="374">
        <v>1000</v>
      </c>
      <c r="AL901" s="369">
        <v>1.2500000000000001E-2</v>
      </c>
      <c r="AM901" s="369">
        <v>0.15</v>
      </c>
      <c r="AN901" s="369" t="s">
        <v>34</v>
      </c>
      <c r="AO901" s="367" t="s">
        <v>1326</v>
      </c>
      <c r="AP901" s="370" t="s">
        <v>718</v>
      </c>
      <c r="AQ901" s="376" t="s">
        <v>661</v>
      </c>
      <c r="AR901" s="369">
        <v>8.0000000000000002E-3</v>
      </c>
      <c r="AS901" s="369">
        <v>8.0000000000000002E-3</v>
      </c>
      <c r="AT901" s="369"/>
      <c r="AX901" s="711"/>
      <c r="AY901" s="712"/>
      <c r="AZ901" s="712"/>
      <c r="BA901" s="712"/>
      <c r="BB901" s="713"/>
      <c r="BC901" s="712"/>
      <c r="BD901" s="712"/>
      <c r="BE901" s="712"/>
      <c r="BF901" s="712"/>
      <c r="BG901" s="713"/>
      <c r="BH901" s="713"/>
      <c r="BI901" s="714"/>
      <c r="BJ901" s="714"/>
      <c r="BK901" s="714"/>
      <c r="BL901" s="713"/>
      <c r="BM901" s="713"/>
      <c r="BN901" s="713"/>
      <c r="BO901" s="713"/>
      <c r="BP901" s="713"/>
      <c r="BQ901" s="713"/>
      <c r="BR901" s="713"/>
      <c r="BS901" s="713"/>
      <c r="BT901" s="716"/>
      <c r="BU901" s="717"/>
      <c r="BV901" s="715"/>
      <c r="BW901" s="718"/>
    </row>
    <row r="902" spans="2:75" ht="15.75" customHeight="1">
      <c r="B902" s="363" t="s">
        <v>296</v>
      </c>
      <c r="C902" s="364">
        <v>31964159000150</v>
      </c>
      <c r="D902" s="365" t="s">
        <v>11</v>
      </c>
      <c r="E902" s="365" t="s">
        <v>620</v>
      </c>
      <c r="F902" s="365" t="s">
        <v>665</v>
      </c>
      <c r="G902" s="366" t="s">
        <v>740</v>
      </c>
      <c r="H902" s="366" t="s">
        <v>34</v>
      </c>
      <c r="I902" s="366"/>
      <c r="J902" s="366" t="s">
        <v>608</v>
      </c>
      <c r="K902" s="367" t="s">
        <v>48</v>
      </c>
      <c r="L902" s="368"/>
      <c r="M902" s="368" t="s">
        <v>34</v>
      </c>
      <c r="N902" s="367">
        <v>482145</v>
      </c>
      <c r="O902" s="367" t="s">
        <v>1323</v>
      </c>
      <c r="P902" s="371">
        <v>43444</v>
      </c>
      <c r="Q902" s="372">
        <v>37531017.060000002</v>
      </c>
      <c r="R902" s="372">
        <v>31895246.233650781</v>
      </c>
      <c r="S902" s="367">
        <v>31</v>
      </c>
      <c r="T902" s="369">
        <v>8.9209022674010985E-2</v>
      </c>
      <c r="U902" s="369">
        <v>1.1532224480460251</v>
      </c>
      <c r="V902" s="369">
        <v>0.12411450735810092</v>
      </c>
      <c r="W902" s="369">
        <v>1.2167371781680207</v>
      </c>
      <c r="X902" s="369">
        <v>0.18265670449686966</v>
      </c>
      <c r="Y902" s="369">
        <v>1.3851189717171444</v>
      </c>
      <c r="Z902" s="369">
        <v>0.25261379784427862</v>
      </c>
      <c r="AA902" s="369">
        <v>1.4359387213750674</v>
      </c>
      <c r="AB902" s="369">
        <v>5.756144996614935E-3</v>
      </c>
      <c r="AC902" s="373">
        <v>3.4549499357115536</v>
      </c>
      <c r="AD902" s="575">
        <v>0</v>
      </c>
      <c r="AE902" s="370" t="s">
        <v>2355</v>
      </c>
      <c r="AF902" s="370" t="s">
        <v>2317</v>
      </c>
      <c r="AG902" s="374" t="s">
        <v>1458</v>
      </c>
      <c r="AH902" s="374" t="s">
        <v>2318</v>
      </c>
      <c r="AI902" s="374">
        <v>0</v>
      </c>
      <c r="AJ902" s="374">
        <v>0</v>
      </c>
      <c r="AK902" s="374">
        <v>0</v>
      </c>
      <c r="AL902" s="369">
        <v>0.01</v>
      </c>
      <c r="AM902" s="369">
        <v>0.1</v>
      </c>
      <c r="AN902" s="369" t="s">
        <v>64</v>
      </c>
      <c r="AO902" s="367" t="s">
        <v>1326</v>
      </c>
      <c r="AP902" s="370" t="s">
        <v>13</v>
      </c>
      <c r="AQ902" s="376" t="s">
        <v>666</v>
      </c>
      <c r="AR902" s="369">
        <v>2.6670000000000001E-3</v>
      </c>
      <c r="AS902" s="369">
        <v>2.6670000000000001E-3</v>
      </c>
      <c r="AT902" s="369"/>
      <c r="AX902" s="711"/>
      <c r="AY902" s="712"/>
      <c r="AZ902" s="712"/>
      <c r="BA902" s="712"/>
      <c r="BB902" s="713"/>
      <c r="BC902" s="712"/>
      <c r="BD902" s="712"/>
      <c r="BE902" s="712"/>
      <c r="BF902" s="712"/>
      <c r="BG902" s="713"/>
      <c r="BH902" s="713"/>
      <c r="BI902" s="714"/>
      <c r="BJ902" s="714"/>
      <c r="BK902" s="714"/>
      <c r="BL902" s="713"/>
      <c r="BM902" s="713"/>
      <c r="BN902" s="713"/>
      <c r="BO902" s="713"/>
      <c r="BP902" s="713"/>
      <c r="BQ902" s="713"/>
      <c r="BR902" s="713"/>
      <c r="BS902" s="713"/>
      <c r="BT902" s="716"/>
      <c r="BU902" s="717"/>
      <c r="BV902" s="715"/>
      <c r="BW902" s="718"/>
    </row>
    <row r="903" spans="2:75" ht="15.75" customHeight="1">
      <c r="B903" s="363" t="s">
        <v>297</v>
      </c>
      <c r="C903" s="364">
        <v>33254944000144</v>
      </c>
      <c r="D903" s="365" t="s">
        <v>14</v>
      </c>
      <c r="E903" s="365" t="s">
        <v>607</v>
      </c>
      <c r="F903" s="365"/>
      <c r="G903" s="366"/>
      <c r="H903" s="366" t="s">
        <v>34</v>
      </c>
      <c r="I903" s="366" t="s">
        <v>34</v>
      </c>
      <c r="J903" s="366" t="s">
        <v>608</v>
      </c>
      <c r="K903" s="367" t="s">
        <v>48</v>
      </c>
      <c r="L903" s="368"/>
      <c r="M903" s="368" t="s">
        <v>34</v>
      </c>
      <c r="N903" s="367">
        <v>498629</v>
      </c>
      <c r="O903" s="367" t="s">
        <v>1323</v>
      </c>
      <c r="P903" s="371">
        <v>43635</v>
      </c>
      <c r="Q903" s="372">
        <v>39902531.710000001</v>
      </c>
      <c r="R903" s="372">
        <v>33864631.300714284</v>
      </c>
      <c r="S903" s="367">
        <v>3</v>
      </c>
      <c r="T903" s="369">
        <v>4.2443008392574644E-2</v>
      </c>
      <c r="U903" s="369">
        <v>0.54866905357525331</v>
      </c>
      <c r="V903" s="369">
        <v>-9.4999699161933404E-2</v>
      </c>
      <c r="W903" s="369">
        <v>-0.93131470563386343</v>
      </c>
      <c r="X903" s="369">
        <v>-8.8279225520971449E-2</v>
      </c>
      <c r="Y903" s="369">
        <v>-0.6694374039781793</v>
      </c>
      <c r="Z903" s="369">
        <v>-3.510933777195091E-2</v>
      </c>
      <c r="AA903" s="369">
        <v>-0.19957285793097615</v>
      </c>
      <c r="AB903" s="369">
        <v>0.20568422781379869</v>
      </c>
      <c r="AC903" s="373">
        <v>-0.85469741249996345</v>
      </c>
      <c r="AD903" s="575">
        <v>0</v>
      </c>
      <c r="AE903" s="370" t="s">
        <v>2536</v>
      </c>
      <c r="AF903" s="370" t="s">
        <v>2323</v>
      </c>
      <c r="AG903" s="374" t="s">
        <v>721</v>
      </c>
      <c r="AH903" s="374" t="s">
        <v>2321</v>
      </c>
      <c r="AI903" s="374">
        <v>1000</v>
      </c>
      <c r="AJ903" s="374">
        <v>1000</v>
      </c>
      <c r="AK903" s="374">
        <v>0</v>
      </c>
      <c r="AL903" s="369">
        <v>1.4999999999999999E-2</v>
      </c>
      <c r="AM903" s="369">
        <v>0.2</v>
      </c>
      <c r="AN903" s="369" t="s">
        <v>668</v>
      </c>
      <c r="AO903" s="367" t="s">
        <v>1326</v>
      </c>
      <c r="AP903" s="370" t="s">
        <v>718</v>
      </c>
      <c r="AQ903" s="376" t="s">
        <v>661</v>
      </c>
      <c r="AR903" s="369">
        <v>4.0000000000000001E-3</v>
      </c>
      <c r="AS903" s="369">
        <v>4.0000000000000001E-3</v>
      </c>
      <c r="AT903" s="369"/>
      <c r="AX903" s="711"/>
      <c r="AY903" s="712"/>
      <c r="AZ903" s="712"/>
      <c r="BA903" s="712"/>
      <c r="BB903" s="713"/>
      <c r="BC903" s="712"/>
      <c r="BD903" s="712"/>
      <c r="BE903" s="712"/>
      <c r="BF903" s="712"/>
      <c r="BG903" s="713"/>
      <c r="BH903" s="713"/>
      <c r="BI903" s="714"/>
      <c r="BJ903" s="714"/>
      <c r="BK903" s="714"/>
      <c r="BL903" s="713"/>
      <c r="BM903" s="713"/>
      <c r="BN903" s="713"/>
      <c r="BO903" s="713"/>
      <c r="BP903" s="713"/>
      <c r="BQ903" s="713"/>
      <c r="BR903" s="713"/>
      <c r="BS903" s="713"/>
      <c r="BT903" s="716"/>
      <c r="BU903" s="717"/>
      <c r="BV903" s="715"/>
      <c r="BW903" s="718"/>
    </row>
    <row r="904" spans="2:75" ht="15.75" customHeight="1">
      <c r="B904" s="363" t="s">
        <v>561</v>
      </c>
      <c r="C904" s="364">
        <v>16961689000150</v>
      </c>
      <c r="D904" s="365" t="s">
        <v>14</v>
      </c>
      <c r="E904" s="365" t="s">
        <v>607</v>
      </c>
      <c r="F904" s="365"/>
      <c r="G904" s="366"/>
      <c r="H904" s="366" t="s">
        <v>34</v>
      </c>
      <c r="I904" s="366" t="s">
        <v>34</v>
      </c>
      <c r="J904" s="366" t="s">
        <v>608</v>
      </c>
      <c r="K904" s="367" t="s">
        <v>48</v>
      </c>
      <c r="L904" s="368"/>
      <c r="M904" s="368" t="s">
        <v>1421</v>
      </c>
      <c r="N904" s="367">
        <v>348120</v>
      </c>
      <c r="O904" s="367" t="s">
        <v>1323</v>
      </c>
      <c r="P904" s="371">
        <v>41324</v>
      </c>
      <c r="Q904" s="372">
        <v>10057334.789999999</v>
      </c>
      <c r="R904" s="372">
        <v>9658041.1783333272</v>
      </c>
      <c r="S904" s="367">
        <v>3</v>
      </c>
      <c r="T904" s="369">
        <v>1.9948218564933118E-2</v>
      </c>
      <c r="U904" s="369">
        <v>0.25787451490947944</v>
      </c>
      <c r="V904" s="369">
        <v>-0.13847815169752309</v>
      </c>
      <c r="W904" s="369">
        <v>-1.3575489209188725</v>
      </c>
      <c r="X904" s="369">
        <v>-5.1866123504676231E-2</v>
      </c>
      <c r="Y904" s="369">
        <v>-0.39331023656447689</v>
      </c>
      <c r="Z904" s="369">
        <v>5.1562683000681231E-2</v>
      </c>
      <c r="AA904" s="369">
        <v>0.29309900619248008</v>
      </c>
      <c r="AB904" s="369">
        <v>0.20922991003227648</v>
      </c>
      <c r="AC904" s="373">
        <v>-1.0719543160516127</v>
      </c>
      <c r="AD904" s="575">
        <v>0</v>
      </c>
      <c r="AE904" s="370" t="s">
        <v>2525</v>
      </c>
      <c r="AF904" s="370" t="s">
        <v>2326</v>
      </c>
      <c r="AG904" s="374" t="s">
        <v>1459</v>
      </c>
      <c r="AH904" s="374" t="s">
        <v>2321</v>
      </c>
      <c r="AI904" s="374">
        <v>1000</v>
      </c>
      <c r="AJ904" s="374">
        <v>1000</v>
      </c>
      <c r="AK904" s="374">
        <v>1000</v>
      </c>
      <c r="AL904" s="369">
        <v>5.0000000000000001E-3</v>
      </c>
      <c r="AM904" s="369">
        <v>0.15</v>
      </c>
      <c r="AN904" s="369" t="s">
        <v>2335</v>
      </c>
      <c r="AO904" s="367" t="s">
        <v>1326</v>
      </c>
      <c r="AP904" s="370" t="s">
        <v>718</v>
      </c>
      <c r="AQ904" s="376" t="s">
        <v>661</v>
      </c>
      <c r="AR904" s="369">
        <v>1.7333333333333335E-3</v>
      </c>
      <c r="AS904" s="369">
        <v>1.7333333333333335E-3</v>
      </c>
      <c r="AT904" s="369"/>
      <c r="AX904" s="711"/>
      <c r="AY904" s="712"/>
      <c r="AZ904" s="712"/>
      <c r="BA904" s="712"/>
      <c r="BB904" s="713"/>
      <c r="BC904" s="712"/>
      <c r="BD904" s="712"/>
      <c r="BE904" s="712"/>
      <c r="BF904" s="712"/>
      <c r="BG904" s="713"/>
      <c r="BH904" s="713"/>
      <c r="BI904" s="714"/>
      <c r="BJ904" s="714"/>
      <c r="BK904" s="714"/>
      <c r="BL904" s="713"/>
      <c r="BM904" s="713"/>
      <c r="BN904" s="713"/>
      <c r="BO904" s="713"/>
      <c r="BP904" s="713"/>
      <c r="BQ904" s="713"/>
      <c r="BR904" s="713"/>
      <c r="BS904" s="713"/>
      <c r="BT904" s="716"/>
      <c r="BU904" s="717"/>
      <c r="BV904" s="715"/>
      <c r="BW904" s="718"/>
    </row>
    <row r="905" spans="2:75" ht="15.75" customHeight="1">
      <c r="B905" s="363" t="s">
        <v>470</v>
      </c>
      <c r="C905" s="364">
        <v>14115118000170</v>
      </c>
      <c r="D905" s="365" t="s">
        <v>11</v>
      </c>
      <c r="E905" s="365" t="s">
        <v>621</v>
      </c>
      <c r="F905" s="365" t="s">
        <v>674</v>
      </c>
      <c r="G905" s="366" t="s">
        <v>867</v>
      </c>
      <c r="H905" s="366" t="s">
        <v>34</v>
      </c>
      <c r="I905" s="366"/>
      <c r="J905" s="366" t="s">
        <v>608</v>
      </c>
      <c r="K905" s="367" t="s">
        <v>48</v>
      </c>
      <c r="L905" s="368"/>
      <c r="M905" s="368" t="s">
        <v>1421</v>
      </c>
      <c r="N905" s="367">
        <v>293458</v>
      </c>
      <c r="O905" s="367" t="s">
        <v>1323</v>
      </c>
      <c r="P905" s="371">
        <v>40900</v>
      </c>
      <c r="Q905" s="372">
        <v>174324130.41</v>
      </c>
      <c r="R905" s="372">
        <v>213369642.53376982</v>
      </c>
      <c r="S905" s="367">
        <v>3</v>
      </c>
      <c r="T905" s="369">
        <v>4.428429559520719E-2</v>
      </c>
      <c r="U905" s="369">
        <v>0.57247173262863937</v>
      </c>
      <c r="V905" s="369">
        <v>5.2035360763265537E-2</v>
      </c>
      <c r="W905" s="369">
        <v>0.51012052795227247</v>
      </c>
      <c r="X905" s="369">
        <v>7.5098548524387576E-2</v>
      </c>
      <c r="Y905" s="369">
        <v>0.56948593590405261</v>
      </c>
      <c r="Z905" s="369">
        <v>0.16107496995511106</v>
      </c>
      <c r="AA905" s="369">
        <v>0.91560234783948113</v>
      </c>
      <c r="AB905" s="369">
        <v>5.6274208982945294E-2</v>
      </c>
      <c r="AC905" s="373">
        <v>-0.79693375435530056</v>
      </c>
      <c r="AD905" s="575">
        <v>0</v>
      </c>
      <c r="AE905" s="370" t="s">
        <v>2525</v>
      </c>
      <c r="AF905" s="370" t="s">
        <v>2323</v>
      </c>
      <c r="AG905" s="374" t="s">
        <v>721</v>
      </c>
      <c r="AH905" s="374" t="s">
        <v>2321</v>
      </c>
      <c r="AI905" s="374">
        <v>1000</v>
      </c>
      <c r="AJ905" s="374">
        <v>500</v>
      </c>
      <c r="AK905" s="374">
        <v>500</v>
      </c>
      <c r="AL905" s="369">
        <v>5.0000000000000001E-3</v>
      </c>
      <c r="AM905" s="369">
        <v>0.2</v>
      </c>
      <c r="AN905" s="369" t="s">
        <v>150</v>
      </c>
      <c r="AO905" s="367" t="s">
        <v>1326</v>
      </c>
      <c r="AP905" s="370" t="s">
        <v>11</v>
      </c>
      <c r="AQ905" s="376" t="s">
        <v>675</v>
      </c>
      <c r="AR905" s="369">
        <v>1.7333333333333335E-3</v>
      </c>
      <c r="AS905" s="369">
        <v>1.7333333333333335E-3</v>
      </c>
      <c r="AT905" s="369"/>
      <c r="AX905" s="711"/>
      <c r="AY905" s="712"/>
      <c r="AZ905" s="712"/>
      <c r="BA905" s="712"/>
      <c r="BB905" s="713"/>
      <c r="BC905" s="712"/>
      <c r="BD905" s="712"/>
      <c r="BE905" s="712"/>
      <c r="BF905" s="712"/>
      <c r="BG905" s="713"/>
      <c r="BH905" s="713"/>
      <c r="BI905" s="714"/>
      <c r="BJ905" s="714"/>
      <c r="BK905" s="714"/>
      <c r="BL905" s="713"/>
      <c r="BM905" s="713"/>
      <c r="BN905" s="713"/>
      <c r="BO905" s="713"/>
      <c r="BP905" s="713"/>
      <c r="BQ905" s="713"/>
      <c r="BR905" s="713"/>
      <c r="BS905" s="713"/>
      <c r="BT905" s="716"/>
      <c r="BU905" s="717"/>
      <c r="BV905" s="715"/>
      <c r="BW905" s="718"/>
    </row>
    <row r="906" spans="2:75" ht="15.75" customHeight="1">
      <c r="B906" s="363" t="s">
        <v>1081</v>
      </c>
      <c r="C906" s="364">
        <v>15559416000111</v>
      </c>
      <c r="D906" s="365" t="s">
        <v>14</v>
      </c>
      <c r="E906" s="365" t="s">
        <v>607</v>
      </c>
      <c r="F906" s="365"/>
      <c r="G906" s="366"/>
      <c r="H906" s="366" t="s">
        <v>34</v>
      </c>
      <c r="I906" s="366" t="s">
        <v>34</v>
      </c>
      <c r="J906" s="366" t="s">
        <v>608</v>
      </c>
      <c r="K906" s="367" t="s">
        <v>48</v>
      </c>
      <c r="L906" s="368"/>
      <c r="M906" s="368" t="s">
        <v>1421</v>
      </c>
      <c r="N906" s="367">
        <v>305367</v>
      </c>
      <c r="O906" s="367" t="s">
        <v>1323</v>
      </c>
      <c r="P906" s="371">
        <v>41065</v>
      </c>
      <c r="Q906" s="372">
        <v>17866691.850000001</v>
      </c>
      <c r="R906" s="372">
        <v>29454242.815952409</v>
      </c>
      <c r="S906" s="367">
        <v>34</v>
      </c>
      <c r="T906" s="369">
        <v>-2.1955641537006798E-2</v>
      </c>
      <c r="U906" s="369">
        <v>-0.2838248634810378</v>
      </c>
      <c r="V906" s="369">
        <v>-0.20999041192979306</v>
      </c>
      <c r="W906" s="369">
        <v>-2.0586081892635422</v>
      </c>
      <c r="X906" s="369">
        <v>-0.15820539025657554</v>
      </c>
      <c r="Y906" s="369">
        <v>-1.1997002139938033</v>
      </c>
      <c r="Z906" s="369">
        <v>-8.4116224632931003E-2</v>
      </c>
      <c r="AA906" s="369">
        <v>-0.47814389030628535</v>
      </c>
      <c r="AB906" s="369">
        <v>0.21285994458072902</v>
      </c>
      <c r="AC906" s="373">
        <v>-1.4569045790154898</v>
      </c>
      <c r="AD906" s="575">
        <v>0</v>
      </c>
      <c r="AE906" s="370" t="s">
        <v>2520</v>
      </c>
      <c r="AF906" s="370" t="s">
        <v>2317</v>
      </c>
      <c r="AG906" s="374" t="s">
        <v>1458</v>
      </c>
      <c r="AH906" s="374" t="s">
        <v>2318</v>
      </c>
      <c r="AI906" s="374">
        <v>5000</v>
      </c>
      <c r="AJ906" s="374">
        <v>0</v>
      </c>
      <c r="AK906" s="374">
        <v>0</v>
      </c>
      <c r="AL906" s="369">
        <v>1.15E-2</v>
      </c>
      <c r="AM906" s="369">
        <v>0.2</v>
      </c>
      <c r="AN906" s="369" t="s">
        <v>2335</v>
      </c>
      <c r="AO906" s="367" t="s">
        <v>1326</v>
      </c>
      <c r="AP906" s="370" t="s">
        <v>718</v>
      </c>
      <c r="AQ906" s="376" t="s">
        <v>661</v>
      </c>
      <c r="AR906" s="369">
        <v>0</v>
      </c>
      <c r="AS906" s="369">
        <v>0</v>
      </c>
      <c r="AT906" s="369"/>
      <c r="AX906" s="711"/>
      <c r="AY906" s="712"/>
      <c r="AZ906" s="712"/>
      <c r="BA906" s="712"/>
      <c r="BB906" s="713"/>
      <c r="BC906" s="712"/>
      <c r="BD906" s="712"/>
      <c r="BE906" s="712"/>
      <c r="BF906" s="712"/>
      <c r="BG906" s="713"/>
      <c r="BH906" s="713"/>
      <c r="BI906" s="714"/>
      <c r="BJ906" s="714"/>
      <c r="BK906" s="714"/>
      <c r="BL906" s="713"/>
      <c r="BM906" s="713"/>
      <c r="BN906" s="713"/>
      <c r="BO906" s="713"/>
      <c r="BP906" s="713"/>
      <c r="BQ906" s="713"/>
      <c r="BR906" s="713"/>
      <c r="BS906" s="713"/>
      <c r="BT906" s="716"/>
      <c r="BU906" s="717"/>
      <c r="BV906" s="715"/>
      <c r="BW906" s="718"/>
    </row>
    <row r="907" spans="2:75" ht="15.75" customHeight="1">
      <c r="B907" s="363" t="s">
        <v>298</v>
      </c>
      <c r="C907" s="364">
        <v>33159760000103</v>
      </c>
      <c r="D907" s="365" t="s">
        <v>13</v>
      </c>
      <c r="E907" s="365" t="s">
        <v>615</v>
      </c>
      <c r="F907" s="365" t="s">
        <v>619</v>
      </c>
      <c r="G907" s="366" t="s">
        <v>34</v>
      </c>
      <c r="H907" s="366" t="s">
        <v>1339</v>
      </c>
      <c r="I907" s="366" t="s">
        <v>34</v>
      </c>
      <c r="J907" s="366"/>
      <c r="K907" s="367" t="s">
        <v>48</v>
      </c>
      <c r="L907" s="368"/>
      <c r="M907" s="368" t="s">
        <v>1421</v>
      </c>
      <c r="N907" s="367">
        <v>503835</v>
      </c>
      <c r="O907" s="367" t="s">
        <v>1326</v>
      </c>
      <c r="P907" s="371">
        <v>43683</v>
      </c>
      <c r="Q907" s="372">
        <v>49417899.130000003</v>
      </c>
      <c r="R907" s="372">
        <v>74223742.736745939</v>
      </c>
      <c r="S907" s="367">
        <v>16</v>
      </c>
      <c r="T907" s="369">
        <v>6.8780899493667613E-2</v>
      </c>
      <c r="U907" s="369">
        <v>0.88914411250469794</v>
      </c>
      <c r="V907" s="369">
        <v>6.766823657680554E-2</v>
      </c>
      <c r="W907" s="369">
        <v>0.66337498312355403</v>
      </c>
      <c r="X907" s="369">
        <v>0.10567384209425423</v>
      </c>
      <c r="Y907" s="369">
        <v>0.80134394136899467</v>
      </c>
      <c r="Z907" s="369">
        <v>0.19963970599561165</v>
      </c>
      <c r="AA907" s="369">
        <v>1.1348168097284543</v>
      </c>
      <c r="AB907" s="369">
        <v>3.3719503397239121E-2</v>
      </c>
      <c r="AC907" s="373">
        <v>-0.92231924310875435</v>
      </c>
      <c r="AD907" s="575">
        <v>0</v>
      </c>
      <c r="AE907" s="370" t="s">
        <v>2520</v>
      </c>
      <c r="AF907" s="370" t="s">
        <v>2317</v>
      </c>
      <c r="AG907" s="374" t="s">
        <v>1458</v>
      </c>
      <c r="AH907" s="374" t="s">
        <v>2318</v>
      </c>
      <c r="AI907" s="374">
        <v>25000</v>
      </c>
      <c r="AJ907" s="374">
        <v>0</v>
      </c>
      <c r="AK907" s="374">
        <v>0</v>
      </c>
      <c r="AL907" s="369">
        <v>7.4999999999999997E-3</v>
      </c>
      <c r="AM907" s="369" t="s">
        <v>34</v>
      </c>
      <c r="AN907" s="369" t="s">
        <v>34</v>
      </c>
      <c r="AO907" s="367" t="s">
        <v>1326</v>
      </c>
      <c r="AP907" s="370" t="s">
        <v>13</v>
      </c>
      <c r="AQ907" s="376" t="s">
        <v>670</v>
      </c>
      <c r="AR907" s="369">
        <v>2.0000000000000001E-4</v>
      </c>
      <c r="AS907" s="369">
        <v>2.0000000000000001E-4</v>
      </c>
      <c r="AT907" s="369"/>
      <c r="AX907" s="711"/>
      <c r="AY907" s="712"/>
      <c r="AZ907" s="712"/>
      <c r="BA907" s="712"/>
      <c r="BB907" s="713"/>
      <c r="BC907" s="712"/>
      <c r="BD907" s="712"/>
      <c r="BE907" s="712"/>
      <c r="BF907" s="712"/>
      <c r="BG907" s="713"/>
      <c r="BH907" s="713"/>
      <c r="BI907" s="714"/>
      <c r="BJ907" s="714"/>
      <c r="BK907" s="714"/>
      <c r="BL907" s="713"/>
      <c r="BM907" s="713"/>
      <c r="BN907" s="713"/>
      <c r="BO907" s="713"/>
      <c r="BP907" s="713"/>
      <c r="BQ907" s="713"/>
      <c r="BR907" s="713"/>
      <c r="BS907" s="713"/>
      <c r="BT907" s="716"/>
      <c r="BU907" s="717"/>
      <c r="BV907" s="715"/>
      <c r="BW907" s="718"/>
    </row>
    <row r="908" spans="2:75" ht="15.75" customHeight="1">
      <c r="B908" s="363" t="s">
        <v>299</v>
      </c>
      <c r="C908" s="364">
        <v>15585932000110</v>
      </c>
      <c r="D908" s="365" t="s">
        <v>11</v>
      </c>
      <c r="E908" s="365" t="s">
        <v>620</v>
      </c>
      <c r="F908" s="365" t="s">
        <v>687</v>
      </c>
      <c r="G908" s="366" t="s">
        <v>740</v>
      </c>
      <c r="H908" s="366" t="s">
        <v>34</v>
      </c>
      <c r="I908" s="366" t="s">
        <v>1321</v>
      </c>
      <c r="J908" s="366" t="s">
        <v>608</v>
      </c>
      <c r="K908" s="367" t="s">
        <v>48</v>
      </c>
      <c r="L908" s="368"/>
      <c r="M908" s="368" t="s">
        <v>34</v>
      </c>
      <c r="N908" s="367">
        <v>308560</v>
      </c>
      <c r="O908" s="367" t="s">
        <v>1323</v>
      </c>
      <c r="P908" s="371">
        <v>41095</v>
      </c>
      <c r="Q908" s="372">
        <v>127052916.28</v>
      </c>
      <c r="R908" s="372">
        <v>77552462.631587312</v>
      </c>
      <c r="S908" s="367">
        <v>181</v>
      </c>
      <c r="T908" s="369">
        <v>0.10703562471896566</v>
      </c>
      <c r="U908" s="369">
        <v>1.3836704121017285</v>
      </c>
      <c r="V908" s="369">
        <v>0.14651950709655681</v>
      </c>
      <c r="W908" s="369">
        <v>1.4363810919932545</v>
      </c>
      <c r="X908" s="369">
        <v>0.22018002009670012</v>
      </c>
      <c r="Y908" s="369">
        <v>1.6696650904168047</v>
      </c>
      <c r="Z908" s="369">
        <v>0.28711704722785258</v>
      </c>
      <c r="AA908" s="369">
        <v>1.6320663764197676</v>
      </c>
      <c r="AB908" s="369">
        <v>1.9182126919812248E-3</v>
      </c>
      <c r="AC908" s="373">
        <v>20.653443697468028</v>
      </c>
      <c r="AD908" s="575">
        <v>0</v>
      </c>
      <c r="AE908" s="370" t="s">
        <v>2519</v>
      </c>
      <c r="AF908" s="370" t="s">
        <v>2317</v>
      </c>
      <c r="AG908" s="374" t="s">
        <v>1458</v>
      </c>
      <c r="AH908" s="374" t="s">
        <v>2318</v>
      </c>
      <c r="AI908" s="374">
        <v>100</v>
      </c>
      <c r="AJ908" s="374">
        <v>100</v>
      </c>
      <c r="AK908" s="374">
        <v>100</v>
      </c>
      <c r="AL908" s="369">
        <v>1.2E-2</v>
      </c>
      <c r="AM908" s="369">
        <v>0.2</v>
      </c>
      <c r="AN908" s="369" t="s">
        <v>2335</v>
      </c>
      <c r="AO908" s="367" t="s">
        <v>1326</v>
      </c>
      <c r="AP908" s="370" t="s">
        <v>13</v>
      </c>
      <c r="AQ908" s="376" t="s">
        <v>673</v>
      </c>
      <c r="AR908" s="369">
        <v>4.0000000000000001E-3</v>
      </c>
      <c r="AS908" s="369">
        <v>4.0000000000000001E-3</v>
      </c>
      <c r="AT908" s="369"/>
      <c r="AX908" s="711"/>
      <c r="AY908" s="712"/>
      <c r="AZ908" s="712"/>
      <c r="BA908" s="712"/>
      <c r="BB908" s="713"/>
      <c r="BC908" s="712"/>
      <c r="BD908" s="712"/>
      <c r="BE908" s="712"/>
      <c r="BF908" s="712"/>
      <c r="BG908" s="713"/>
      <c r="BH908" s="713"/>
      <c r="BI908" s="714"/>
      <c r="BJ908" s="714"/>
      <c r="BK908" s="714"/>
      <c r="BL908" s="713"/>
      <c r="BM908" s="713"/>
      <c r="BN908" s="713"/>
      <c r="BO908" s="713"/>
      <c r="BP908" s="713"/>
      <c r="BQ908" s="713"/>
      <c r="BR908" s="713"/>
      <c r="BS908" s="713"/>
      <c r="BT908" s="716"/>
      <c r="BU908" s="717"/>
      <c r="BV908" s="715"/>
      <c r="BW908" s="718"/>
    </row>
    <row r="909" spans="2:75" ht="15.75" customHeight="1">
      <c r="B909" s="363" t="s">
        <v>1082</v>
      </c>
      <c r="C909" s="364">
        <v>19620324000150</v>
      </c>
      <c r="D909" s="365" t="s">
        <v>11</v>
      </c>
      <c r="E909" s="365" t="s">
        <v>621</v>
      </c>
      <c r="F909" s="365" t="s">
        <v>674</v>
      </c>
      <c r="G909" s="366" t="s">
        <v>740</v>
      </c>
      <c r="H909" s="366" t="s">
        <v>34</v>
      </c>
      <c r="I909" s="366"/>
      <c r="J909" s="366" t="s">
        <v>608</v>
      </c>
      <c r="K909" s="367" t="s">
        <v>48</v>
      </c>
      <c r="L909" s="368"/>
      <c r="M909" s="368" t="s">
        <v>34</v>
      </c>
      <c r="N909" s="367">
        <v>379018</v>
      </c>
      <c r="O909" s="367" t="s">
        <v>1323</v>
      </c>
      <c r="P909" s="371">
        <v>41716</v>
      </c>
      <c r="Q909" s="372">
        <v>47229547.789999999</v>
      </c>
      <c r="R909" s="372">
        <v>77636211.290674552</v>
      </c>
      <c r="S909" s="367">
        <v>4</v>
      </c>
      <c r="T909" s="369">
        <v>6.8188457600881325E-2</v>
      </c>
      <c r="U909" s="369">
        <v>0.88148550052303054</v>
      </c>
      <c r="V909" s="369">
        <v>9.6582696578902727E-2</v>
      </c>
      <c r="W909" s="369">
        <v>0.9468333734444947</v>
      </c>
      <c r="X909" s="369">
        <v>0.13638424269946414</v>
      </c>
      <c r="Y909" s="369">
        <v>1.034226488026563</v>
      </c>
      <c r="Z909" s="369">
        <v>0.26826920331937298</v>
      </c>
      <c r="AA909" s="369">
        <v>1.5249291213942022</v>
      </c>
      <c r="AB909" s="369">
        <v>4.2601565981920157E-2</v>
      </c>
      <c r="AC909" s="373">
        <v>-9.4691954752388341E-2</v>
      </c>
      <c r="AD909" s="575">
        <v>0</v>
      </c>
      <c r="AE909" s="370" t="s">
        <v>2519</v>
      </c>
      <c r="AF909" s="370" t="s">
        <v>2317</v>
      </c>
      <c r="AG909" s="374" t="s">
        <v>1458</v>
      </c>
      <c r="AH909" s="374" t="s">
        <v>2318</v>
      </c>
      <c r="AI909" s="374">
        <v>5000</v>
      </c>
      <c r="AJ909" s="374">
        <v>0</v>
      </c>
      <c r="AK909" s="374">
        <v>0</v>
      </c>
      <c r="AL909" s="369">
        <v>6.9999999999999993E-3</v>
      </c>
      <c r="AM909" s="369">
        <v>0.2</v>
      </c>
      <c r="AN909" s="369" t="s">
        <v>636</v>
      </c>
      <c r="AO909" s="367" t="s">
        <v>1323</v>
      </c>
      <c r="AP909" s="370" t="s">
        <v>11</v>
      </c>
      <c r="AQ909" s="376" t="s">
        <v>678</v>
      </c>
      <c r="AR909" s="369">
        <v>2.3333333333333331E-3</v>
      </c>
      <c r="AS909" s="369">
        <v>2.3333333333333331E-3</v>
      </c>
      <c r="AT909" s="369"/>
      <c r="AX909" s="711"/>
      <c r="AY909" s="712"/>
      <c r="AZ909" s="712"/>
      <c r="BA909" s="712"/>
      <c r="BB909" s="713"/>
      <c r="BC909" s="712"/>
      <c r="BD909" s="712"/>
      <c r="BE909" s="712"/>
      <c r="BF909" s="712"/>
      <c r="BG909" s="713"/>
      <c r="BH909" s="713"/>
      <c r="BI909" s="714"/>
      <c r="BJ909" s="714"/>
      <c r="BK909" s="714"/>
      <c r="BL909" s="713"/>
      <c r="BM909" s="713"/>
      <c r="BN909" s="713"/>
      <c r="BO909" s="713"/>
      <c r="BP909" s="713"/>
      <c r="BQ909" s="713"/>
      <c r="BR909" s="713"/>
      <c r="BS909" s="713"/>
      <c r="BT909" s="716"/>
      <c r="BU909" s="717"/>
      <c r="BV909" s="715"/>
      <c r="BW909" s="718"/>
    </row>
    <row r="910" spans="2:75" ht="15.75" customHeight="1">
      <c r="B910" s="363" t="s">
        <v>1385</v>
      </c>
      <c r="C910" s="364">
        <v>23600995000127</v>
      </c>
      <c r="D910" s="365" t="s">
        <v>11</v>
      </c>
      <c r="E910" s="365" t="s">
        <v>620</v>
      </c>
      <c r="F910" s="365" t="s">
        <v>665</v>
      </c>
      <c r="G910" s="366" t="s">
        <v>740</v>
      </c>
      <c r="H910" s="366" t="s">
        <v>34</v>
      </c>
      <c r="I910" s="366"/>
      <c r="J910" s="366" t="s">
        <v>608</v>
      </c>
      <c r="K910" s="367" t="s">
        <v>48</v>
      </c>
      <c r="L910" s="368"/>
      <c r="M910" s="368" t="s">
        <v>34</v>
      </c>
      <c r="N910" s="367">
        <v>415359</v>
      </c>
      <c r="O910" s="367" t="s">
        <v>1323</v>
      </c>
      <c r="P910" s="371">
        <v>42458</v>
      </c>
      <c r="Q910" s="372">
        <v>73102718.969999999</v>
      </c>
      <c r="R910" s="372">
        <v>57790734.033968262</v>
      </c>
      <c r="S910" s="367">
        <v>5</v>
      </c>
      <c r="T910" s="369">
        <v>8.3759447875848547E-2</v>
      </c>
      <c r="U910" s="369">
        <v>1.0827747309747151</v>
      </c>
      <c r="V910" s="369">
        <v>0.11015277008969493</v>
      </c>
      <c r="W910" s="369">
        <v>1.0798654685839855</v>
      </c>
      <c r="X910" s="369">
        <v>0.15862281409939682</v>
      </c>
      <c r="Y910" s="369">
        <v>1.2028656148233621</v>
      </c>
      <c r="Z910" s="369">
        <v>0.17990053581462839</v>
      </c>
      <c r="AA910" s="369">
        <v>1.0226129672124629</v>
      </c>
      <c r="AB910" s="369">
        <v>4.6916927327580573E-3</v>
      </c>
      <c r="AC910" s="373">
        <v>1.5726080414809989</v>
      </c>
      <c r="AD910" s="575">
        <v>0</v>
      </c>
      <c r="AE910" s="370" t="s">
        <v>2519</v>
      </c>
      <c r="AF910" s="370" t="s">
        <v>2317</v>
      </c>
      <c r="AG910" s="374" t="s">
        <v>1458</v>
      </c>
      <c r="AH910" s="374" t="s">
        <v>2321</v>
      </c>
      <c r="AI910" s="374">
        <v>100</v>
      </c>
      <c r="AJ910" s="374">
        <v>100</v>
      </c>
      <c r="AK910" s="374">
        <v>100</v>
      </c>
      <c r="AL910" s="369">
        <v>8.0000000000000002E-3</v>
      </c>
      <c r="AM910" s="369">
        <v>0.2</v>
      </c>
      <c r="AN910" s="369" t="s">
        <v>34</v>
      </c>
      <c r="AO910" s="367" t="s">
        <v>1326</v>
      </c>
      <c r="AP910" s="370" t="s">
        <v>11</v>
      </c>
      <c r="AQ910" s="376" t="s">
        <v>677</v>
      </c>
      <c r="AR910" s="369">
        <v>2.6663999999999998E-3</v>
      </c>
      <c r="AS910" s="369">
        <v>2.6663999999999998E-3</v>
      </c>
      <c r="AT910" s="369"/>
      <c r="AX910" s="711"/>
      <c r="AY910" s="712"/>
      <c r="AZ910" s="712"/>
      <c r="BA910" s="712"/>
      <c r="BB910" s="713"/>
      <c r="BC910" s="712"/>
      <c r="BD910" s="712"/>
      <c r="BE910" s="712"/>
      <c r="BF910" s="712"/>
      <c r="BG910" s="713"/>
      <c r="BH910" s="713"/>
      <c r="BI910" s="714"/>
      <c r="BJ910" s="714"/>
      <c r="BK910" s="714"/>
      <c r="BL910" s="713"/>
      <c r="BM910" s="713"/>
      <c r="BN910" s="713"/>
      <c r="BO910" s="713"/>
      <c r="BP910" s="713"/>
      <c r="BQ910" s="713"/>
      <c r="BR910" s="713"/>
      <c r="BS910" s="713"/>
      <c r="BT910" s="716"/>
      <c r="BU910" s="717"/>
      <c r="BV910" s="715"/>
      <c r="BW910" s="718"/>
    </row>
    <row r="911" spans="2:75" ht="15.75" customHeight="1">
      <c r="B911" s="363" t="s">
        <v>1083</v>
      </c>
      <c r="C911" s="364">
        <v>40141547000121</v>
      </c>
      <c r="D911" s="365" t="s">
        <v>11</v>
      </c>
      <c r="E911" s="365" t="s">
        <v>620</v>
      </c>
      <c r="F911" s="365" t="s">
        <v>665</v>
      </c>
      <c r="G911" s="366" t="s">
        <v>740</v>
      </c>
      <c r="H911" s="366" t="s">
        <v>34</v>
      </c>
      <c r="I911" s="366"/>
      <c r="J911" s="366"/>
      <c r="K911" s="367" t="s">
        <v>48</v>
      </c>
      <c r="L911" s="368"/>
      <c r="M911" s="368" t="s">
        <v>34</v>
      </c>
      <c r="N911" s="367">
        <v>569690</v>
      </c>
      <c r="O911" s="367" t="s">
        <v>1323</v>
      </c>
      <c r="P911" s="371">
        <v>44203</v>
      </c>
      <c r="Q911" s="372">
        <v>17406420.890000001</v>
      </c>
      <c r="R911" s="372">
        <v>18648119.753611118</v>
      </c>
      <c r="S911" s="367">
        <v>31</v>
      </c>
      <c r="T911" s="369">
        <v>8.5277798043842834E-2</v>
      </c>
      <c r="U911" s="369">
        <v>1.10240273995004</v>
      </c>
      <c r="V911" s="369">
        <v>0.11879172716125996</v>
      </c>
      <c r="W911" s="369">
        <v>1.164556134270978</v>
      </c>
      <c r="X911" s="369" t="s">
        <v>1424</v>
      </c>
      <c r="Y911" s="369" t="s">
        <v>1424</v>
      </c>
      <c r="Z911" s="369" t="s">
        <v>1424</v>
      </c>
      <c r="AA911" s="369" t="s">
        <v>1424</v>
      </c>
      <c r="AB911" s="369">
        <v>4.28165010709513E-2</v>
      </c>
      <c r="AC911" s="373">
        <v>0.37437143012008312</v>
      </c>
      <c r="AD911" s="575">
        <v>36776025000129</v>
      </c>
      <c r="AE911" s="370" t="s">
        <v>2519</v>
      </c>
      <c r="AF911" s="370" t="s">
        <v>2317</v>
      </c>
      <c r="AG911" s="374" t="s">
        <v>1458</v>
      </c>
      <c r="AH911" s="374" t="s">
        <v>2318</v>
      </c>
      <c r="AI911" s="374">
        <v>5000</v>
      </c>
      <c r="AJ911" s="374">
        <v>0</v>
      </c>
      <c r="AK911" s="374">
        <v>0</v>
      </c>
      <c r="AL911" s="369">
        <v>1.4999999999999999E-2</v>
      </c>
      <c r="AM911" s="369">
        <v>0.25</v>
      </c>
      <c r="AN911" s="369" t="s">
        <v>34</v>
      </c>
      <c r="AO911" s="367" t="s">
        <v>1326</v>
      </c>
      <c r="AP911" s="370" t="s">
        <v>13</v>
      </c>
      <c r="AQ911" s="376" t="s">
        <v>670</v>
      </c>
      <c r="AR911" s="369">
        <v>4.9999999999999992E-3</v>
      </c>
      <c r="AS911" s="369">
        <v>4.9999999999999992E-3</v>
      </c>
      <c r="AT911" s="369"/>
      <c r="AX911" s="711"/>
      <c r="AY911" s="712"/>
      <c r="AZ911" s="712"/>
      <c r="BA911" s="712"/>
      <c r="BB911" s="713"/>
      <c r="BC911" s="712"/>
      <c r="BD911" s="712"/>
      <c r="BE911" s="712"/>
      <c r="BF911" s="712"/>
      <c r="BG911" s="713"/>
      <c r="BH911" s="713"/>
      <c r="BI911" s="714"/>
      <c r="BJ911" s="714"/>
      <c r="BK911" s="714"/>
      <c r="BL911" s="713"/>
      <c r="BM911" s="713"/>
      <c r="BN911" s="713"/>
      <c r="BO911" s="713"/>
      <c r="BP911" s="713"/>
      <c r="BQ911" s="713"/>
      <c r="BR911" s="713"/>
      <c r="BS911" s="713"/>
      <c r="BT911" s="716"/>
      <c r="BU911" s="717"/>
      <c r="BV911" s="715"/>
      <c r="BW911" s="718"/>
    </row>
    <row r="912" spans="2:75" ht="15.75" customHeight="1">
      <c r="B912" s="363" t="s">
        <v>1084</v>
      </c>
      <c r="C912" s="364">
        <v>39345935000145</v>
      </c>
      <c r="D912" s="365" t="s">
        <v>14</v>
      </c>
      <c r="E912" s="365" t="s">
        <v>607</v>
      </c>
      <c r="F912" s="365"/>
      <c r="G912" s="366"/>
      <c r="H912" s="366" t="s">
        <v>34</v>
      </c>
      <c r="I912" s="366" t="s">
        <v>34</v>
      </c>
      <c r="J912" s="366" t="s">
        <v>611</v>
      </c>
      <c r="K912" s="367" t="s">
        <v>49</v>
      </c>
      <c r="L912" s="368"/>
      <c r="M912" s="368" t="s">
        <v>34</v>
      </c>
      <c r="N912" s="367">
        <v>568066</v>
      </c>
      <c r="O912" s="367" t="s">
        <v>1323</v>
      </c>
      <c r="P912" s="371">
        <v>44194</v>
      </c>
      <c r="Q912" s="372">
        <v>10117304.07</v>
      </c>
      <c r="R912" s="372">
        <v>19851082.778373014</v>
      </c>
      <c r="S912" s="367">
        <v>9</v>
      </c>
      <c r="T912" s="369">
        <v>-0.50413371844446409</v>
      </c>
      <c r="U912" s="369">
        <v>-6.5170349758404171</v>
      </c>
      <c r="V912" s="369">
        <v>-0.54964266850317656</v>
      </c>
      <c r="W912" s="369">
        <v>-5.3883360109203657</v>
      </c>
      <c r="X912" s="369" t="s">
        <v>1424</v>
      </c>
      <c r="Y912" s="369" t="s">
        <v>1424</v>
      </c>
      <c r="Z912" s="369" t="s">
        <v>1424</v>
      </c>
      <c r="AA912" s="369" t="s">
        <v>1424</v>
      </c>
      <c r="AB912" s="369">
        <v>0.50857645663784568</v>
      </c>
      <c r="AC912" s="373">
        <v>-1.5049540419640668</v>
      </c>
      <c r="AD912" s="575">
        <v>39330087000109</v>
      </c>
      <c r="AE912" s="370" t="s">
        <v>2352</v>
      </c>
      <c r="AF912" s="370" t="s">
        <v>2317</v>
      </c>
      <c r="AG912" s="374" t="s">
        <v>1458</v>
      </c>
      <c r="AH912" s="374" t="s">
        <v>2318</v>
      </c>
      <c r="AI912" s="374">
        <v>5000</v>
      </c>
      <c r="AJ912" s="374">
        <v>5000</v>
      </c>
      <c r="AK912" s="374">
        <v>5000</v>
      </c>
      <c r="AL912" s="369">
        <v>0.01</v>
      </c>
      <c r="AM912" s="369" t="s">
        <v>34</v>
      </c>
      <c r="AN912" s="369" t="s">
        <v>34</v>
      </c>
      <c r="AO912" s="367" t="s">
        <v>1326</v>
      </c>
      <c r="AP912" s="370" t="s">
        <v>718</v>
      </c>
      <c r="AQ912" s="376" t="s">
        <v>689</v>
      </c>
      <c r="AR912" s="369">
        <v>6.0000000000000001E-3</v>
      </c>
      <c r="AS912" s="369">
        <v>6.0000000000000001E-3</v>
      </c>
      <c r="AT912" s="369"/>
      <c r="AX912" s="711"/>
      <c r="AY912" s="712"/>
      <c r="AZ912" s="712"/>
      <c r="BA912" s="712"/>
      <c r="BB912" s="713"/>
      <c r="BC912" s="712"/>
      <c r="BD912" s="712"/>
      <c r="BE912" s="712"/>
      <c r="BF912" s="712"/>
      <c r="BG912" s="713"/>
      <c r="BH912" s="713"/>
      <c r="BI912" s="714"/>
      <c r="BJ912" s="714"/>
      <c r="BK912" s="714"/>
      <c r="BL912" s="713"/>
      <c r="BM912" s="713"/>
      <c r="BN912" s="713"/>
      <c r="BO912" s="713"/>
      <c r="BP912" s="713"/>
      <c r="BQ912" s="713"/>
      <c r="BR912" s="713"/>
      <c r="BS912" s="713"/>
      <c r="BT912" s="716"/>
      <c r="BU912" s="717"/>
      <c r="BV912" s="715"/>
      <c r="BW912" s="718"/>
    </row>
    <row r="913" spans="2:75" ht="15.75" customHeight="1">
      <c r="B913" s="363" t="s">
        <v>300</v>
      </c>
      <c r="C913" s="364">
        <v>8869576000100</v>
      </c>
      <c r="D913" s="365" t="s">
        <v>14</v>
      </c>
      <c r="E913" s="365" t="s">
        <v>607</v>
      </c>
      <c r="F913" s="365"/>
      <c r="G913" s="366"/>
      <c r="H913" s="366" t="s">
        <v>34</v>
      </c>
      <c r="I913" s="366" t="s">
        <v>34</v>
      </c>
      <c r="J913" s="366" t="s">
        <v>608</v>
      </c>
      <c r="K913" s="367" t="s">
        <v>48</v>
      </c>
      <c r="L913" s="368"/>
      <c r="M913" s="368" t="s">
        <v>34</v>
      </c>
      <c r="N913" s="367">
        <v>187003</v>
      </c>
      <c r="O913" s="367" t="s">
        <v>1323</v>
      </c>
      <c r="P913" s="371">
        <v>39260</v>
      </c>
      <c r="Q913" s="372">
        <v>217053271.25</v>
      </c>
      <c r="R913" s="372">
        <v>219732980.20750001</v>
      </c>
      <c r="S913" s="367">
        <v>32</v>
      </c>
      <c r="T913" s="369">
        <v>-5.4988358974605855E-4</v>
      </c>
      <c r="U913" s="369">
        <v>-7.1084524916785966E-3</v>
      </c>
      <c r="V913" s="369">
        <v>-0.11186644231818066</v>
      </c>
      <c r="W913" s="369">
        <v>-1.0966651864894568</v>
      </c>
      <c r="X913" s="369">
        <v>-0.14637283845658988</v>
      </c>
      <c r="Y913" s="369">
        <v>-1.1099718241866454</v>
      </c>
      <c r="Z913" s="369">
        <v>7.4100397096406034E-3</v>
      </c>
      <c r="AA913" s="369">
        <v>4.2121067957495158E-2</v>
      </c>
      <c r="AB913" s="369">
        <v>0.2634757605843181</v>
      </c>
      <c r="AC913" s="373">
        <v>-0.6876747122836645</v>
      </c>
      <c r="AD913" s="575">
        <v>0</v>
      </c>
      <c r="AE913" s="370" t="s">
        <v>2537</v>
      </c>
      <c r="AF913" s="370" t="s">
        <v>2326</v>
      </c>
      <c r="AG913" s="374" t="s">
        <v>1459</v>
      </c>
      <c r="AH913" s="374" t="s">
        <v>2318</v>
      </c>
      <c r="AI913" s="374">
        <v>5000</v>
      </c>
      <c r="AJ913" s="374">
        <v>5000</v>
      </c>
      <c r="AK913" s="374">
        <v>5000</v>
      </c>
      <c r="AL913" s="369">
        <v>0.02</v>
      </c>
      <c r="AM913" s="369">
        <v>0.2</v>
      </c>
      <c r="AN913" s="369" t="s">
        <v>2349</v>
      </c>
      <c r="AO913" s="367" t="s">
        <v>1326</v>
      </c>
      <c r="AP913" s="370" t="s">
        <v>718</v>
      </c>
      <c r="AQ913" s="376" t="s">
        <v>667</v>
      </c>
      <c r="AR913" s="369">
        <v>5.3333333333333332E-3</v>
      </c>
      <c r="AS913" s="369">
        <v>5.3333333333333332E-3</v>
      </c>
      <c r="AT913" s="369"/>
      <c r="AX913" s="711"/>
      <c r="AY913" s="712"/>
      <c r="AZ913" s="712"/>
      <c r="BA913" s="712"/>
      <c r="BB913" s="713"/>
      <c r="BC913" s="712"/>
      <c r="BD913" s="712"/>
      <c r="BE913" s="712"/>
      <c r="BF913" s="712"/>
      <c r="BG913" s="713"/>
      <c r="BH913" s="713"/>
      <c r="BI913" s="714"/>
      <c r="BJ913" s="714"/>
      <c r="BK913" s="714"/>
      <c r="BL913" s="713"/>
      <c r="BM913" s="713"/>
      <c r="BN913" s="713"/>
      <c r="BO913" s="713"/>
      <c r="BP913" s="713"/>
      <c r="BQ913" s="713"/>
      <c r="BR913" s="713"/>
      <c r="BS913" s="713"/>
      <c r="BT913" s="716"/>
      <c r="BU913" s="717"/>
      <c r="BV913" s="715"/>
      <c r="BW913" s="718"/>
    </row>
    <row r="914" spans="2:75" ht="15.75" customHeight="1">
      <c r="B914" s="363" t="s">
        <v>1085</v>
      </c>
      <c r="C914" s="364">
        <v>11175798000129</v>
      </c>
      <c r="D914" s="365" t="s">
        <v>14</v>
      </c>
      <c r="E914" s="365" t="s">
        <v>607</v>
      </c>
      <c r="F914" s="365"/>
      <c r="G914" s="366"/>
      <c r="H914" s="366" t="s">
        <v>34</v>
      </c>
      <c r="I914" s="366" t="s">
        <v>34</v>
      </c>
      <c r="J914" s="366" t="s">
        <v>611</v>
      </c>
      <c r="K914" s="367"/>
      <c r="L914" s="368"/>
      <c r="M914" s="368" t="s">
        <v>34</v>
      </c>
      <c r="N914" s="367">
        <v>248401</v>
      </c>
      <c r="O914" s="367" t="s">
        <v>1323</v>
      </c>
      <c r="P914" s="371">
        <v>40317</v>
      </c>
      <c r="Q914" s="372">
        <v>55500024.329999998</v>
      </c>
      <c r="R914" s="372">
        <v>62519443.795793593</v>
      </c>
      <c r="S914" s="367">
        <v>5</v>
      </c>
      <c r="T914" s="369">
        <v>-0.1960380394904041</v>
      </c>
      <c r="U914" s="369">
        <v>-2.5342219994651853</v>
      </c>
      <c r="V914" s="369">
        <v>-0.15191630975315507</v>
      </c>
      <c r="W914" s="369">
        <v>-1.48928780350743</v>
      </c>
      <c r="X914" s="369">
        <v>-5.3844736936993098E-2</v>
      </c>
      <c r="Y914" s="369">
        <v>-0.40831442165773985</v>
      </c>
      <c r="Z914" s="369">
        <v>0.34657983596803144</v>
      </c>
      <c r="AA914" s="369">
        <v>1.9700721447571048</v>
      </c>
      <c r="AB914" s="369">
        <v>0.20423229012927777</v>
      </c>
      <c r="AC914" s="373">
        <v>-1.1804640544071101</v>
      </c>
      <c r="AD914" s="575">
        <v>0</v>
      </c>
      <c r="AE914" s="370" t="s">
        <v>2537</v>
      </c>
      <c r="AF914" s="370" t="s">
        <v>2326</v>
      </c>
      <c r="AG914" s="374" t="s">
        <v>1459</v>
      </c>
      <c r="AH914" s="374" t="s">
        <v>2318</v>
      </c>
      <c r="AI914" s="374">
        <v>5000</v>
      </c>
      <c r="AJ914" s="374">
        <v>5000</v>
      </c>
      <c r="AK914" s="374">
        <v>5000</v>
      </c>
      <c r="AL914" s="369">
        <v>0.02</v>
      </c>
      <c r="AM914" s="369">
        <v>0.2</v>
      </c>
      <c r="AN914" s="369" t="s">
        <v>2335</v>
      </c>
      <c r="AO914" s="367" t="s">
        <v>1326</v>
      </c>
      <c r="AP914" s="370" t="s">
        <v>718</v>
      </c>
      <c r="AQ914" s="376" t="s">
        <v>689</v>
      </c>
      <c r="AR914" s="369">
        <v>5.3333333333333332E-3</v>
      </c>
      <c r="AS914" s="369">
        <v>5.3333333333333332E-3</v>
      </c>
      <c r="AT914" s="369"/>
      <c r="AX914" s="711"/>
      <c r="AY914" s="712"/>
      <c r="AZ914" s="712"/>
      <c r="BA914" s="712"/>
      <c r="BB914" s="713"/>
      <c r="BC914" s="712"/>
      <c r="BD914" s="712"/>
      <c r="BE914" s="712"/>
      <c r="BF914" s="712"/>
      <c r="BG914" s="713"/>
      <c r="BH914" s="713"/>
      <c r="BI914" s="714"/>
      <c r="BJ914" s="714"/>
      <c r="BK914" s="714"/>
      <c r="BL914" s="713"/>
      <c r="BM914" s="713"/>
      <c r="BN914" s="713"/>
      <c r="BO914" s="713"/>
      <c r="BP914" s="713"/>
      <c r="BQ914" s="713"/>
      <c r="BR914" s="713"/>
      <c r="BS914" s="713"/>
      <c r="BT914" s="716"/>
      <c r="BU914" s="717"/>
      <c r="BV914" s="715"/>
      <c r="BW914" s="718"/>
    </row>
    <row r="915" spans="2:75" ht="15.75" customHeight="1">
      <c r="B915" s="363" t="s">
        <v>562</v>
      </c>
      <c r="C915" s="364">
        <v>39959357000137</v>
      </c>
      <c r="D915" s="365" t="s">
        <v>14</v>
      </c>
      <c r="E915" s="365" t="s">
        <v>607</v>
      </c>
      <c r="F915" s="365"/>
      <c r="G915" s="366"/>
      <c r="H915" s="366" t="s">
        <v>34</v>
      </c>
      <c r="I915" s="366" t="s">
        <v>34</v>
      </c>
      <c r="J915" s="366" t="s">
        <v>608</v>
      </c>
      <c r="K915" s="367" t="s">
        <v>48</v>
      </c>
      <c r="L915" s="368"/>
      <c r="M915" s="368" t="s">
        <v>34</v>
      </c>
      <c r="N915" s="367">
        <v>603430</v>
      </c>
      <c r="O915" s="367" t="s">
        <v>1323</v>
      </c>
      <c r="P915" s="371">
        <v>44403</v>
      </c>
      <c r="Q915" s="372">
        <v>6157808.9800000004</v>
      </c>
      <c r="R915" s="372">
        <v>7268936.3979761917</v>
      </c>
      <c r="S915" s="367">
        <v>32</v>
      </c>
      <c r="T915" s="369">
        <v>-5.2031577990402367E-3</v>
      </c>
      <c r="U915" s="369">
        <v>-6.7262236427650376E-2</v>
      </c>
      <c r="V915" s="369">
        <v>-0.11736963858223848</v>
      </c>
      <c r="W915" s="369">
        <v>-1.150614911108796</v>
      </c>
      <c r="X915" s="369" t="s">
        <v>1424</v>
      </c>
      <c r="Y915" s="369" t="s">
        <v>1424</v>
      </c>
      <c r="Z915" s="369" t="s">
        <v>1424</v>
      </c>
      <c r="AA915" s="369" t="s">
        <v>1424</v>
      </c>
      <c r="AB915" s="369">
        <v>0.26251586627813206</v>
      </c>
      <c r="AC915" s="373">
        <v>-0.71480582753506083</v>
      </c>
      <c r="AD915" s="575">
        <v>0</v>
      </c>
      <c r="AE915" s="370" t="s">
        <v>2537</v>
      </c>
      <c r="AF915" s="370" t="s">
        <v>2326</v>
      </c>
      <c r="AG915" s="374" t="s">
        <v>1459</v>
      </c>
      <c r="AH915" s="374" t="s">
        <v>2321</v>
      </c>
      <c r="AI915" s="374">
        <v>500</v>
      </c>
      <c r="AJ915" s="374">
        <v>500</v>
      </c>
      <c r="AK915" s="374">
        <v>500</v>
      </c>
      <c r="AL915" s="369">
        <v>0.02</v>
      </c>
      <c r="AM915" s="369">
        <v>0.2</v>
      </c>
      <c r="AN915" s="369" t="s">
        <v>2349</v>
      </c>
      <c r="AO915" s="367" t="s">
        <v>1326</v>
      </c>
      <c r="AP915" s="370" t="s">
        <v>718</v>
      </c>
      <c r="AQ915" s="376" t="s">
        <v>667</v>
      </c>
      <c r="AR915" s="369">
        <v>5.3340000000000002E-3</v>
      </c>
      <c r="AS915" s="369">
        <v>5.3340000000000002E-3</v>
      </c>
      <c r="AT915" s="369"/>
      <c r="AX915" s="711"/>
      <c r="AY915" s="712"/>
      <c r="AZ915" s="712"/>
      <c r="BA915" s="712"/>
      <c r="BB915" s="713"/>
      <c r="BC915" s="712"/>
      <c r="BD915" s="712"/>
      <c r="BE915" s="712"/>
      <c r="BF915" s="712"/>
      <c r="BG915" s="713"/>
      <c r="BH915" s="713"/>
      <c r="BI915" s="714"/>
      <c r="BJ915" s="714"/>
      <c r="BK915" s="714"/>
      <c r="BL915" s="713"/>
      <c r="BM915" s="713"/>
      <c r="BN915" s="713"/>
      <c r="BO915" s="713"/>
      <c r="BP915" s="713"/>
      <c r="BQ915" s="713"/>
      <c r="BR915" s="713"/>
      <c r="BS915" s="713"/>
      <c r="BT915" s="716"/>
      <c r="BU915" s="717"/>
      <c r="BV915" s="715"/>
      <c r="BW915" s="718"/>
    </row>
    <row r="916" spans="2:75" ht="15.75" customHeight="1">
      <c r="B916" s="363" t="s">
        <v>301</v>
      </c>
      <c r="C916" s="364">
        <v>9586692000176</v>
      </c>
      <c r="D916" s="365" t="s">
        <v>13</v>
      </c>
      <c r="E916" s="365" t="s">
        <v>616</v>
      </c>
      <c r="F916" s="365" t="s">
        <v>610</v>
      </c>
      <c r="G916" s="366" t="s">
        <v>34</v>
      </c>
      <c r="H916" s="366" t="s">
        <v>1340</v>
      </c>
      <c r="I916" s="366" t="s">
        <v>34</v>
      </c>
      <c r="J916" s="366"/>
      <c r="K916" s="367" t="s">
        <v>48</v>
      </c>
      <c r="L916" s="368"/>
      <c r="M916" s="368" t="s">
        <v>34</v>
      </c>
      <c r="N916" s="367">
        <v>211451</v>
      </c>
      <c r="O916" s="367" t="s">
        <v>1323</v>
      </c>
      <c r="P916" s="371">
        <v>39611</v>
      </c>
      <c r="Q916" s="372">
        <v>7823341.6100000003</v>
      </c>
      <c r="R916" s="372">
        <v>11392829.258928575</v>
      </c>
      <c r="S916" s="367">
        <v>6</v>
      </c>
      <c r="T916" s="369">
        <v>9.9416724254447253E-2</v>
      </c>
      <c r="U916" s="369">
        <v>1.2851793987294835</v>
      </c>
      <c r="V916" s="369">
        <v>4.7651579490077811E-3</v>
      </c>
      <c r="W916" s="369">
        <v>4.6714481327087269E-2</v>
      </c>
      <c r="X916" s="369">
        <v>-5.849565898584963E-2</v>
      </c>
      <c r="Y916" s="369">
        <v>-0.44358320844327581</v>
      </c>
      <c r="Z916" s="369">
        <v>-9.2593824831266103E-2</v>
      </c>
      <c r="AA916" s="369">
        <v>-0.52633331817209983</v>
      </c>
      <c r="AB916" s="369">
        <v>7.4571772531567201E-2</v>
      </c>
      <c r="AC916" s="373">
        <v>-1.201906631667917</v>
      </c>
      <c r="AD916" s="575">
        <v>9573796000146</v>
      </c>
      <c r="AE916" s="370" t="s">
        <v>2538</v>
      </c>
      <c r="AF916" s="370" t="s">
        <v>2317</v>
      </c>
      <c r="AG916" s="374" t="s">
        <v>1458</v>
      </c>
      <c r="AH916" s="374" t="s">
        <v>2321</v>
      </c>
      <c r="AI916" s="374">
        <v>1000</v>
      </c>
      <c r="AJ916" s="374">
        <v>500</v>
      </c>
      <c r="AK916" s="374">
        <v>1000</v>
      </c>
      <c r="AL916" s="369">
        <v>0.02</v>
      </c>
      <c r="AM916" s="369">
        <v>0.25</v>
      </c>
      <c r="AN916" s="369" t="s">
        <v>64</v>
      </c>
      <c r="AO916" s="367" t="s">
        <v>1326</v>
      </c>
      <c r="AP916" s="370" t="s">
        <v>13</v>
      </c>
      <c r="AQ916" s="376" t="s">
        <v>670</v>
      </c>
      <c r="AR916" s="369">
        <v>5.3333333333333332E-3</v>
      </c>
      <c r="AS916" s="369">
        <v>5.3333333333333332E-3</v>
      </c>
      <c r="AT916" s="369"/>
      <c r="AX916" s="711"/>
      <c r="AY916" s="712"/>
      <c r="AZ916" s="712"/>
      <c r="BA916" s="712"/>
      <c r="BB916" s="713"/>
      <c r="BC916" s="712"/>
      <c r="BD916" s="712"/>
      <c r="BE916" s="712"/>
      <c r="BF916" s="712"/>
      <c r="BG916" s="713"/>
      <c r="BH916" s="713"/>
      <c r="BI916" s="714"/>
      <c r="BJ916" s="714"/>
      <c r="BK916" s="714"/>
      <c r="BL916" s="713"/>
      <c r="BM916" s="713"/>
      <c r="BN916" s="713"/>
      <c r="BO916" s="713"/>
      <c r="BP916" s="713"/>
      <c r="BQ916" s="713"/>
      <c r="BR916" s="713"/>
      <c r="BS916" s="713"/>
      <c r="BT916" s="716"/>
      <c r="BU916" s="717"/>
      <c r="BV916" s="715"/>
      <c r="BW916" s="718"/>
    </row>
    <row r="917" spans="2:75" ht="15.75" customHeight="1">
      <c r="B917" s="363" t="s">
        <v>302</v>
      </c>
      <c r="C917" s="364">
        <v>34791444000104</v>
      </c>
      <c r="D917" s="365" t="s">
        <v>14</v>
      </c>
      <c r="E917" s="365" t="s">
        <v>607</v>
      </c>
      <c r="F917" s="365"/>
      <c r="G917" s="366"/>
      <c r="H917" s="366" t="s">
        <v>34</v>
      </c>
      <c r="I917" s="366" t="s">
        <v>34</v>
      </c>
      <c r="J917" s="366" t="s">
        <v>608</v>
      </c>
      <c r="K917" s="367" t="s">
        <v>48</v>
      </c>
      <c r="L917" s="368"/>
      <c r="M917" s="368" t="s">
        <v>1421</v>
      </c>
      <c r="N917" s="367">
        <v>520780</v>
      </c>
      <c r="O917" s="367" t="s">
        <v>1323</v>
      </c>
      <c r="P917" s="371">
        <v>43822</v>
      </c>
      <c r="Q917" s="372">
        <v>47383471.450000003</v>
      </c>
      <c r="R917" s="372">
        <v>52856821.291031726</v>
      </c>
      <c r="S917" s="367">
        <v>32</v>
      </c>
      <c r="T917" s="369">
        <v>9.1929557100007608E-2</v>
      </c>
      <c r="U917" s="369">
        <v>1.1883913275685145</v>
      </c>
      <c r="V917" s="369">
        <v>-3.0753628747344885E-2</v>
      </c>
      <c r="W917" s="369">
        <v>-0.30148839371781144</v>
      </c>
      <c r="X917" s="369">
        <v>0.15676276737440187</v>
      </c>
      <c r="Y917" s="369">
        <v>1.1887605426106143</v>
      </c>
      <c r="Z917" s="369" t="s">
        <v>1424</v>
      </c>
      <c r="AA917" s="369" t="s">
        <v>1424</v>
      </c>
      <c r="AB917" s="369">
        <v>0.19679500426497687</v>
      </c>
      <c r="AC917" s="373">
        <v>-0.55401249986488488</v>
      </c>
      <c r="AD917" s="575">
        <v>34791421000108</v>
      </c>
      <c r="AE917" s="370" t="s">
        <v>2539</v>
      </c>
      <c r="AF917" s="370" t="s">
        <v>2323</v>
      </c>
      <c r="AG917" s="374" t="s">
        <v>721</v>
      </c>
      <c r="AH917" s="374" t="s">
        <v>2321</v>
      </c>
      <c r="AI917" s="374">
        <v>10000</v>
      </c>
      <c r="AJ917" s="374">
        <v>5000</v>
      </c>
      <c r="AK917" s="374">
        <v>5000</v>
      </c>
      <c r="AL917" s="369">
        <v>0.02</v>
      </c>
      <c r="AM917" s="369">
        <v>0.2</v>
      </c>
      <c r="AN917" s="369" t="s">
        <v>668</v>
      </c>
      <c r="AO917" s="367" t="s">
        <v>1326</v>
      </c>
      <c r="AP917" s="370" t="s">
        <v>718</v>
      </c>
      <c r="AQ917" s="376" t="s">
        <v>661</v>
      </c>
      <c r="AR917" s="369">
        <v>3.3333333333333331E-3</v>
      </c>
      <c r="AS917" s="369">
        <v>3.3333333333333331E-3</v>
      </c>
      <c r="AT917" s="369"/>
      <c r="AX917" s="711"/>
      <c r="AY917" s="712"/>
      <c r="AZ917" s="712"/>
      <c r="BA917" s="712"/>
      <c r="BB917" s="713"/>
      <c r="BC917" s="712"/>
      <c r="BD917" s="712"/>
      <c r="BE917" s="712"/>
      <c r="BF917" s="712"/>
      <c r="BG917" s="713"/>
      <c r="BH917" s="713"/>
      <c r="BI917" s="714"/>
      <c r="BJ917" s="714"/>
      <c r="BK917" s="714"/>
      <c r="BL917" s="713"/>
      <c r="BM917" s="713"/>
      <c r="BN917" s="713"/>
      <c r="BO917" s="713"/>
      <c r="BP917" s="713"/>
      <c r="BQ917" s="713"/>
      <c r="BR917" s="713"/>
      <c r="BS917" s="713"/>
      <c r="BT917" s="716"/>
      <c r="BU917" s="717"/>
      <c r="BV917" s="715"/>
      <c r="BW917" s="718"/>
    </row>
    <row r="918" spans="2:75" ht="15.75" customHeight="1">
      <c r="B918" s="363" t="s">
        <v>563</v>
      </c>
      <c r="C918" s="364">
        <v>34633411000136</v>
      </c>
      <c r="D918" s="365" t="s">
        <v>14</v>
      </c>
      <c r="E918" s="365" t="s">
        <v>607</v>
      </c>
      <c r="F918" s="365"/>
      <c r="G918" s="366"/>
      <c r="H918" s="366" t="s">
        <v>34</v>
      </c>
      <c r="I918" s="366" t="s">
        <v>34</v>
      </c>
      <c r="J918" s="366" t="s">
        <v>608</v>
      </c>
      <c r="K918" s="367" t="s">
        <v>48</v>
      </c>
      <c r="L918" s="368"/>
      <c r="M918" s="368" t="s">
        <v>1421</v>
      </c>
      <c r="N918" s="367">
        <v>511676</v>
      </c>
      <c r="O918" s="367" t="s">
        <v>1323</v>
      </c>
      <c r="P918" s="371">
        <v>43768</v>
      </c>
      <c r="Q918" s="372">
        <v>175413749.59999999</v>
      </c>
      <c r="R918" s="372">
        <v>145640643.71833345</v>
      </c>
      <c r="S918" s="367">
        <v>62</v>
      </c>
      <c r="T918" s="369">
        <v>0.18557530091763175</v>
      </c>
      <c r="U918" s="369">
        <v>2.398968135803329</v>
      </c>
      <c r="V918" s="369">
        <v>0.10159427533115606</v>
      </c>
      <c r="W918" s="369">
        <v>0.99596360260932515</v>
      </c>
      <c r="X918" s="369">
        <v>0.264973485508331</v>
      </c>
      <c r="Y918" s="369">
        <v>2.0093420758387603</v>
      </c>
      <c r="Z918" s="369" t="s">
        <v>1424</v>
      </c>
      <c r="AA918" s="369" t="s">
        <v>1424</v>
      </c>
      <c r="AB918" s="369">
        <v>0.13193312098441332</v>
      </c>
      <c r="AC918" s="373">
        <v>6.308627290470574E-2</v>
      </c>
      <c r="AD918" s="575">
        <v>34546288000116</v>
      </c>
      <c r="AE918" s="370" t="s">
        <v>2539</v>
      </c>
      <c r="AF918" s="370" t="s">
        <v>2323</v>
      </c>
      <c r="AG918" s="374" t="s">
        <v>721</v>
      </c>
      <c r="AH918" s="374" t="s">
        <v>2318</v>
      </c>
      <c r="AI918" s="374">
        <v>50000</v>
      </c>
      <c r="AJ918" s="374">
        <v>10000</v>
      </c>
      <c r="AK918" s="374">
        <v>10000</v>
      </c>
      <c r="AL918" s="369">
        <v>0.02</v>
      </c>
      <c r="AM918" s="369">
        <v>0.2</v>
      </c>
      <c r="AN918" s="369" t="s">
        <v>2330</v>
      </c>
      <c r="AO918" s="367" t="s">
        <v>1326</v>
      </c>
      <c r="AP918" s="370" t="s">
        <v>718</v>
      </c>
      <c r="AQ918" s="376" t="s">
        <v>661</v>
      </c>
      <c r="AR918" s="369">
        <v>3.3333333333333331E-3</v>
      </c>
      <c r="AS918" s="369">
        <v>3.3333333333333331E-3</v>
      </c>
      <c r="AT918" s="369"/>
      <c r="AX918" s="711"/>
      <c r="AY918" s="712"/>
      <c r="AZ918" s="712"/>
      <c r="BA918" s="712"/>
      <c r="BB918" s="713"/>
      <c r="BC918" s="712"/>
      <c r="BD918" s="712"/>
      <c r="BE918" s="712"/>
      <c r="BF918" s="712"/>
      <c r="BG918" s="713"/>
      <c r="BH918" s="713"/>
      <c r="BI918" s="714"/>
      <c r="BJ918" s="714"/>
      <c r="BK918" s="714"/>
      <c r="BL918" s="713"/>
      <c r="BM918" s="713"/>
      <c r="BN918" s="713"/>
      <c r="BO918" s="713"/>
      <c r="BP918" s="713"/>
      <c r="BQ918" s="713"/>
      <c r="BR918" s="713"/>
      <c r="BS918" s="713"/>
      <c r="BT918" s="716"/>
      <c r="BU918" s="717"/>
      <c r="BV918" s="715"/>
      <c r="BW918" s="718"/>
    </row>
    <row r="919" spans="2:75" ht="15.75" customHeight="1">
      <c r="B919" s="363" t="s">
        <v>1086</v>
      </c>
      <c r="C919" s="364">
        <v>27954376000191</v>
      </c>
      <c r="D919" s="365" t="s">
        <v>11</v>
      </c>
      <c r="E919" s="365" t="s">
        <v>621</v>
      </c>
      <c r="F919" s="365" t="s">
        <v>694</v>
      </c>
      <c r="G919" s="366" t="s">
        <v>740</v>
      </c>
      <c r="H919" s="366" t="s">
        <v>34</v>
      </c>
      <c r="I919" s="366"/>
      <c r="J919" s="366" t="s">
        <v>608</v>
      </c>
      <c r="K919" s="367" t="s">
        <v>48</v>
      </c>
      <c r="L919" s="368"/>
      <c r="M919" s="368" t="s">
        <v>1421</v>
      </c>
      <c r="N919" s="367">
        <v>453552</v>
      </c>
      <c r="O919" s="367" t="s">
        <v>1323</v>
      </c>
      <c r="P919" s="371">
        <v>43060</v>
      </c>
      <c r="Q919" s="372">
        <v>6466963.2000000002</v>
      </c>
      <c r="R919" s="372">
        <v>5956531.7437301623</v>
      </c>
      <c r="S919" s="367">
        <v>31</v>
      </c>
      <c r="T919" s="369">
        <v>8.3109020323365312E-2</v>
      </c>
      <c r="U919" s="369">
        <v>1.0743665270524247</v>
      </c>
      <c r="V919" s="369">
        <v>0.13933024470632116</v>
      </c>
      <c r="W919" s="369">
        <v>1.36590228157856</v>
      </c>
      <c r="X919" s="369">
        <v>0.14486666754370958</v>
      </c>
      <c r="Y919" s="369">
        <v>1.0985502565424379</v>
      </c>
      <c r="Z919" s="369">
        <v>0.12867316322992095</v>
      </c>
      <c r="AA919" s="369">
        <v>0.73141997412807891</v>
      </c>
      <c r="AB919" s="369">
        <v>3.1046806118105015E-2</v>
      </c>
      <c r="AC919" s="373">
        <v>1.0887415852256284</v>
      </c>
      <c r="AD919" s="575">
        <v>36729801000130</v>
      </c>
      <c r="AE919" s="370" t="s">
        <v>2539</v>
      </c>
      <c r="AF919" s="370" t="s">
        <v>2317</v>
      </c>
      <c r="AG919" s="374" t="s">
        <v>1458</v>
      </c>
      <c r="AH919" s="374" t="s">
        <v>2318</v>
      </c>
      <c r="AI919" s="374">
        <v>1000</v>
      </c>
      <c r="AJ919" s="374">
        <v>1000</v>
      </c>
      <c r="AK919" s="374">
        <v>1000</v>
      </c>
      <c r="AL919" s="369">
        <v>2.5000000000000001E-3</v>
      </c>
      <c r="AM919" s="369" t="s">
        <v>34</v>
      </c>
      <c r="AN919" s="369" t="s">
        <v>34</v>
      </c>
      <c r="AO919" s="367" t="s">
        <v>1326</v>
      </c>
      <c r="AP919" s="370" t="s">
        <v>11</v>
      </c>
      <c r="AQ919" s="376" t="s">
        <v>677</v>
      </c>
      <c r="AR919" s="369" t="s">
        <v>34</v>
      </c>
      <c r="AS919" s="369" t="s">
        <v>34</v>
      </c>
      <c r="AT919" s="369"/>
      <c r="AX919" s="711"/>
      <c r="AY919" s="712"/>
      <c r="AZ919" s="712"/>
      <c r="BA919" s="712"/>
      <c r="BB919" s="713"/>
      <c r="BC919" s="712"/>
      <c r="BD919" s="712"/>
      <c r="BE919" s="712"/>
      <c r="BF919" s="712"/>
      <c r="BG919" s="713"/>
      <c r="BH919" s="713"/>
      <c r="BI919" s="714"/>
      <c r="BJ919" s="714"/>
      <c r="BK919" s="714"/>
      <c r="BL919" s="713"/>
      <c r="BM919" s="713"/>
      <c r="BN919" s="713"/>
      <c r="BO919" s="713"/>
      <c r="BP919" s="713"/>
      <c r="BQ919" s="713"/>
      <c r="BR919" s="713"/>
      <c r="BS919" s="713"/>
      <c r="BT919" s="716"/>
      <c r="BU919" s="717"/>
      <c r="BV919" s="715"/>
      <c r="BW919" s="718"/>
    </row>
    <row r="920" spans="2:75" ht="15.75" customHeight="1">
      <c r="B920" s="363" t="s">
        <v>303</v>
      </c>
      <c r="C920" s="364">
        <v>14113340000133</v>
      </c>
      <c r="D920" s="365" t="s">
        <v>14</v>
      </c>
      <c r="E920" s="365" t="s">
        <v>607</v>
      </c>
      <c r="F920" s="365"/>
      <c r="G920" s="366"/>
      <c r="H920" s="366" t="s">
        <v>34</v>
      </c>
      <c r="I920" s="366" t="s">
        <v>34</v>
      </c>
      <c r="J920" s="366" t="s">
        <v>608</v>
      </c>
      <c r="K920" s="367" t="s">
        <v>48</v>
      </c>
      <c r="L920" s="368"/>
      <c r="M920" s="368" t="s">
        <v>1421</v>
      </c>
      <c r="N920" s="367">
        <v>287989</v>
      </c>
      <c r="O920" s="367" t="s">
        <v>1326</v>
      </c>
      <c r="P920" s="371">
        <v>40816</v>
      </c>
      <c r="Q920" s="372">
        <v>800397164.78999996</v>
      </c>
      <c r="R920" s="372">
        <v>859392665.79698408</v>
      </c>
      <c r="S920" s="367">
        <v>32</v>
      </c>
      <c r="T920" s="369">
        <v>9.7378310238932952E-2</v>
      </c>
      <c r="U920" s="369">
        <v>1.258828422890494</v>
      </c>
      <c r="V920" s="369">
        <v>-8.0654699159541376E-3</v>
      </c>
      <c r="W920" s="369">
        <v>-7.9068573972763484E-2</v>
      </c>
      <c r="X920" s="369">
        <v>0.16430796740848019</v>
      </c>
      <c r="Y920" s="369">
        <v>1.2459771651342175</v>
      </c>
      <c r="Z920" s="369">
        <v>0.25983419310781541</v>
      </c>
      <c r="AA920" s="369">
        <v>1.4769817888204051</v>
      </c>
      <c r="AB920" s="369">
        <v>0.20319550761773877</v>
      </c>
      <c r="AC920" s="373">
        <v>-0.41639684595114917</v>
      </c>
      <c r="AD920" s="575">
        <v>32812291000109</v>
      </c>
      <c r="AE920" s="370" t="s">
        <v>2539</v>
      </c>
      <c r="AF920" s="370" t="s">
        <v>2323</v>
      </c>
      <c r="AG920" s="374" t="s">
        <v>721</v>
      </c>
      <c r="AH920" s="374" t="s">
        <v>2321</v>
      </c>
      <c r="AI920" s="374">
        <v>10000</v>
      </c>
      <c r="AJ920" s="374">
        <v>5000</v>
      </c>
      <c r="AK920" s="374">
        <v>5000</v>
      </c>
      <c r="AL920" s="369">
        <v>1.4999999999999999E-2</v>
      </c>
      <c r="AM920" s="369">
        <v>0.2</v>
      </c>
      <c r="AN920" s="369" t="s">
        <v>668</v>
      </c>
      <c r="AO920" s="367" t="s">
        <v>1326</v>
      </c>
      <c r="AP920" s="370" t="s">
        <v>718</v>
      </c>
      <c r="AQ920" s="376" t="s">
        <v>661</v>
      </c>
      <c r="AR920" s="369">
        <v>3.1499999999999996E-3</v>
      </c>
      <c r="AS920" s="369">
        <v>3.1499999999999996E-3</v>
      </c>
      <c r="AT920" s="369"/>
      <c r="AX920" s="711"/>
      <c r="AY920" s="712"/>
      <c r="AZ920" s="712"/>
      <c r="BA920" s="712"/>
      <c r="BB920" s="713"/>
      <c r="BC920" s="712"/>
      <c r="BD920" s="712"/>
      <c r="BE920" s="712"/>
      <c r="BF920" s="712"/>
      <c r="BG920" s="713"/>
      <c r="BH920" s="713"/>
      <c r="BI920" s="714"/>
      <c r="BJ920" s="714"/>
      <c r="BK920" s="714"/>
      <c r="BL920" s="713"/>
      <c r="BM920" s="713"/>
      <c r="BN920" s="713"/>
      <c r="BO920" s="713"/>
      <c r="BP920" s="713"/>
      <c r="BQ920" s="713"/>
      <c r="BR920" s="713"/>
      <c r="BS920" s="713"/>
      <c r="BT920" s="716"/>
      <c r="BU920" s="717"/>
      <c r="BV920" s="715"/>
      <c r="BW920" s="718"/>
    </row>
    <row r="921" spans="2:75" ht="15.75" customHeight="1">
      <c r="B921" s="363" t="s">
        <v>304</v>
      </c>
      <c r="C921" s="364">
        <v>26680221000141</v>
      </c>
      <c r="D921" s="365" t="s">
        <v>14</v>
      </c>
      <c r="E921" s="365" t="s">
        <v>614</v>
      </c>
      <c r="F921" s="365"/>
      <c r="G921" s="366"/>
      <c r="H921" s="366" t="s">
        <v>867</v>
      </c>
      <c r="I921" s="366" t="s">
        <v>34</v>
      </c>
      <c r="J921" s="366" t="s">
        <v>608</v>
      </c>
      <c r="K921" s="367" t="s">
        <v>48</v>
      </c>
      <c r="L921" s="368"/>
      <c r="M921" s="368" t="s">
        <v>1421</v>
      </c>
      <c r="N921" s="367">
        <v>431214</v>
      </c>
      <c r="O921" s="367" t="s">
        <v>1326</v>
      </c>
      <c r="P921" s="371">
        <v>42731</v>
      </c>
      <c r="Q921" s="372">
        <v>432246327.69</v>
      </c>
      <c r="R921" s="372">
        <v>528539948.14384943</v>
      </c>
      <c r="S921" s="367">
        <v>62</v>
      </c>
      <c r="T921" s="369">
        <v>0.18694040318253236</v>
      </c>
      <c r="U921" s="369">
        <v>2.4166150792242269</v>
      </c>
      <c r="V921" s="369">
        <v>0.10135235011423815</v>
      </c>
      <c r="W921" s="369">
        <v>0.99359192654964357</v>
      </c>
      <c r="X921" s="369">
        <v>0.26758817464384466</v>
      </c>
      <c r="Y921" s="369">
        <v>2.0291697385392262</v>
      </c>
      <c r="Z921" s="369">
        <v>0.37504024049165774</v>
      </c>
      <c r="AA921" s="369">
        <v>2.131850310598487</v>
      </c>
      <c r="AB921" s="369">
        <v>0.13306519663220326</v>
      </c>
      <c r="AC921" s="373">
        <v>6.2024630990974744E-2</v>
      </c>
      <c r="AD921" s="575">
        <v>32812459000186</v>
      </c>
      <c r="AE921" s="370" t="s">
        <v>2539</v>
      </c>
      <c r="AF921" s="370" t="s">
        <v>2323</v>
      </c>
      <c r="AG921" s="374" t="s">
        <v>721</v>
      </c>
      <c r="AH921" s="374" t="s">
        <v>2318</v>
      </c>
      <c r="AI921" s="374">
        <v>50000</v>
      </c>
      <c r="AJ921" s="374">
        <v>10000</v>
      </c>
      <c r="AK921" s="374">
        <v>10000</v>
      </c>
      <c r="AL921" s="369">
        <v>0.02</v>
      </c>
      <c r="AM921" s="369">
        <v>0.2</v>
      </c>
      <c r="AN921" s="369" t="s">
        <v>64</v>
      </c>
      <c r="AO921" s="367" t="s">
        <v>1326</v>
      </c>
      <c r="AP921" s="370" t="s">
        <v>13</v>
      </c>
      <c r="AQ921" s="376" t="s">
        <v>670</v>
      </c>
      <c r="AR921" s="369">
        <v>3.3333333333333331E-3</v>
      </c>
      <c r="AS921" s="369">
        <v>3.3333333333333331E-3</v>
      </c>
      <c r="AT921" s="369"/>
      <c r="AX921" s="711"/>
      <c r="AY921" s="712"/>
      <c r="AZ921" s="712"/>
      <c r="BA921" s="712"/>
      <c r="BB921" s="713"/>
      <c r="BC921" s="712"/>
      <c r="BD921" s="712"/>
      <c r="BE921" s="712"/>
      <c r="BF921" s="712"/>
      <c r="BG921" s="713"/>
      <c r="BH921" s="713"/>
      <c r="BI921" s="714"/>
      <c r="BJ921" s="714"/>
      <c r="BK921" s="714"/>
      <c r="BL921" s="713"/>
      <c r="BM921" s="713"/>
      <c r="BN921" s="713"/>
      <c r="BO921" s="713"/>
      <c r="BP921" s="713"/>
      <c r="BQ921" s="713"/>
      <c r="BR921" s="713"/>
      <c r="BS921" s="713"/>
      <c r="BT921" s="716"/>
      <c r="BU921" s="717"/>
      <c r="BV921" s="715"/>
      <c r="BW921" s="718"/>
    </row>
    <row r="922" spans="2:75" ht="15.75" customHeight="1">
      <c r="B922" s="363" t="s">
        <v>305</v>
      </c>
      <c r="C922" s="364">
        <v>12430199000177</v>
      </c>
      <c r="D922" s="365" t="s">
        <v>13</v>
      </c>
      <c r="E922" s="365" t="s">
        <v>616</v>
      </c>
      <c r="F922" s="365" t="s">
        <v>617</v>
      </c>
      <c r="G922" s="366" t="s">
        <v>34</v>
      </c>
      <c r="H922" s="366" t="s">
        <v>1339</v>
      </c>
      <c r="I922" s="366" t="s">
        <v>34</v>
      </c>
      <c r="J922" s="366"/>
      <c r="K922" s="367" t="s">
        <v>48</v>
      </c>
      <c r="L922" s="368"/>
      <c r="M922" s="368" t="s">
        <v>34</v>
      </c>
      <c r="N922" s="367">
        <v>257885</v>
      </c>
      <c r="O922" s="367" t="s">
        <v>1323</v>
      </c>
      <c r="P922" s="371">
        <v>40450</v>
      </c>
      <c r="Q922" s="372">
        <v>314171140.32999998</v>
      </c>
      <c r="R922" s="372">
        <v>392841891.96202391</v>
      </c>
      <c r="S922" s="367">
        <v>32</v>
      </c>
      <c r="T922" s="369">
        <v>0.13306562589614068</v>
      </c>
      <c r="U922" s="369">
        <v>1.7201653178903094</v>
      </c>
      <c r="V922" s="369">
        <v>0.14653165163135218</v>
      </c>
      <c r="W922" s="369">
        <v>1.4365001490423588</v>
      </c>
      <c r="X922" s="369">
        <v>0.21587165159811827</v>
      </c>
      <c r="Y922" s="369">
        <v>1.6369939494314678</v>
      </c>
      <c r="Z922" s="369">
        <v>0.26874163100287007</v>
      </c>
      <c r="AA922" s="369">
        <v>1.5276145535027097</v>
      </c>
      <c r="AB922" s="369">
        <v>4.7031209158405633E-2</v>
      </c>
      <c r="AC922" s="373">
        <v>0.86596772412371315</v>
      </c>
      <c r="AD922" s="575">
        <v>32812338000134</v>
      </c>
      <c r="AE922" s="370" t="s">
        <v>2539</v>
      </c>
      <c r="AF922" s="370" t="s">
        <v>2323</v>
      </c>
      <c r="AG922" s="374" t="s">
        <v>721</v>
      </c>
      <c r="AH922" s="374" t="s">
        <v>2321</v>
      </c>
      <c r="AI922" s="374">
        <v>50000</v>
      </c>
      <c r="AJ922" s="374">
        <v>10000</v>
      </c>
      <c r="AK922" s="374">
        <v>10000</v>
      </c>
      <c r="AL922" s="369">
        <v>0.02</v>
      </c>
      <c r="AM922" s="369">
        <v>0.2</v>
      </c>
      <c r="AN922" s="369" t="s">
        <v>64</v>
      </c>
      <c r="AO922" s="367" t="s">
        <v>1326</v>
      </c>
      <c r="AP922" s="370" t="s">
        <v>13</v>
      </c>
      <c r="AQ922" s="376" t="s">
        <v>676</v>
      </c>
      <c r="AR922" s="369">
        <v>4.7999999999999996E-3</v>
      </c>
      <c r="AS922" s="369">
        <v>4.7999999999999996E-3</v>
      </c>
      <c r="AT922" s="369"/>
      <c r="AX922" s="711"/>
      <c r="AY922" s="712"/>
      <c r="AZ922" s="712"/>
      <c r="BA922" s="712"/>
      <c r="BB922" s="713"/>
      <c r="BC922" s="712"/>
      <c r="BD922" s="712"/>
      <c r="BE922" s="712"/>
      <c r="BF922" s="712"/>
      <c r="BG922" s="713"/>
      <c r="BH922" s="713"/>
      <c r="BI922" s="714"/>
      <c r="BJ922" s="714"/>
      <c r="BK922" s="714"/>
      <c r="BL922" s="713"/>
      <c r="BM922" s="713"/>
      <c r="BN922" s="713"/>
      <c r="BO922" s="713"/>
      <c r="BP922" s="713"/>
      <c r="BQ922" s="713"/>
      <c r="BR922" s="713"/>
      <c r="BS922" s="713"/>
      <c r="BT922" s="716"/>
      <c r="BU922" s="717"/>
      <c r="BV922" s="715"/>
      <c r="BW922" s="718"/>
    </row>
    <row r="923" spans="2:75" ht="15.75" customHeight="1">
      <c r="B923" s="363" t="s">
        <v>306</v>
      </c>
      <c r="C923" s="364">
        <v>17759778000181</v>
      </c>
      <c r="D923" s="365" t="s">
        <v>14</v>
      </c>
      <c r="E923" s="365" t="s">
        <v>607</v>
      </c>
      <c r="F923" s="365"/>
      <c r="G923" s="366"/>
      <c r="H923" s="366" t="s">
        <v>34</v>
      </c>
      <c r="I923" s="366" t="s">
        <v>34</v>
      </c>
      <c r="J923" s="366" t="s">
        <v>608</v>
      </c>
      <c r="K923" s="367" t="s">
        <v>48</v>
      </c>
      <c r="L923" s="368"/>
      <c r="M923" s="368" t="s">
        <v>34</v>
      </c>
      <c r="N923" s="367">
        <v>395951</v>
      </c>
      <c r="O923" s="367" t="s">
        <v>1323</v>
      </c>
      <c r="P923" s="371">
        <v>41402</v>
      </c>
      <c r="Q923" s="372">
        <v>57694633.909999996</v>
      </c>
      <c r="R923" s="372">
        <v>77813250.066547647</v>
      </c>
      <c r="S923" s="367">
        <v>32</v>
      </c>
      <c r="T923" s="369">
        <v>3.5133665956920579E-2</v>
      </c>
      <c r="U923" s="369">
        <v>0.45417975726209731</v>
      </c>
      <c r="V923" s="369">
        <v>-1.7173289307878203E-2</v>
      </c>
      <c r="W923" s="369">
        <v>-0.16835565815076275</v>
      </c>
      <c r="X923" s="369">
        <v>1.3015620271548567E-2</v>
      </c>
      <c r="Y923" s="369">
        <v>9.869981294388859E-2</v>
      </c>
      <c r="Z923" s="369">
        <v>0.14387483931707856</v>
      </c>
      <c r="AA923" s="369">
        <v>0.81783122921243945</v>
      </c>
      <c r="AB923" s="369">
        <v>0.18049383608507524</v>
      </c>
      <c r="AC923" s="373">
        <v>-0.54430494512162397</v>
      </c>
      <c r="AD923" s="575">
        <v>0</v>
      </c>
      <c r="AE923" s="370" t="s">
        <v>2540</v>
      </c>
      <c r="AF923" s="370" t="s">
        <v>2317</v>
      </c>
      <c r="AG923" s="374" t="s">
        <v>1458</v>
      </c>
      <c r="AH923" s="374" t="s">
        <v>2321</v>
      </c>
      <c r="AI923" s="374">
        <v>1000</v>
      </c>
      <c r="AJ923" s="374">
        <v>1000</v>
      </c>
      <c r="AK923" s="374">
        <v>100</v>
      </c>
      <c r="AL923" s="369">
        <v>0.02</v>
      </c>
      <c r="AM923" s="369">
        <v>0.2</v>
      </c>
      <c r="AN923" s="369" t="s">
        <v>34</v>
      </c>
      <c r="AO923" s="367" t="s">
        <v>1326</v>
      </c>
      <c r="AP923" s="370" t="s">
        <v>718</v>
      </c>
      <c r="AQ923" s="376" t="s">
        <v>661</v>
      </c>
      <c r="AR923" s="369">
        <v>6.0000000000000001E-3</v>
      </c>
      <c r="AS923" s="369">
        <v>6.0000000000000001E-3</v>
      </c>
      <c r="AT923" s="369"/>
      <c r="AX923" s="711"/>
      <c r="AY923" s="712"/>
      <c r="AZ923" s="712"/>
      <c r="BA923" s="712"/>
      <c r="BB923" s="713"/>
      <c r="BC923" s="712"/>
      <c r="BD923" s="712"/>
      <c r="BE923" s="712"/>
      <c r="BF923" s="712"/>
      <c r="BG923" s="713"/>
      <c r="BH923" s="713"/>
      <c r="BI923" s="714"/>
      <c r="BJ923" s="714"/>
      <c r="BK923" s="714"/>
      <c r="BL923" s="713"/>
      <c r="BM923" s="713"/>
      <c r="BN923" s="713"/>
      <c r="BO923" s="713"/>
      <c r="BP923" s="713"/>
      <c r="BQ923" s="713"/>
      <c r="BR923" s="713"/>
      <c r="BS923" s="713"/>
      <c r="BT923" s="716"/>
      <c r="BU923" s="717"/>
      <c r="BV923" s="715"/>
      <c r="BW923" s="718"/>
    </row>
    <row r="924" spans="2:75" ht="15.75" customHeight="1">
      <c r="B924" s="363" t="s">
        <v>1087</v>
      </c>
      <c r="C924" s="364">
        <v>30910057000199</v>
      </c>
      <c r="D924" s="365" t="s">
        <v>13</v>
      </c>
      <c r="E924" s="365" t="s">
        <v>616</v>
      </c>
      <c r="F924" s="365" t="s">
        <v>617</v>
      </c>
      <c r="G924" s="366" t="s">
        <v>34</v>
      </c>
      <c r="H924" s="366" t="s">
        <v>1340</v>
      </c>
      <c r="I924" s="366" t="s">
        <v>34</v>
      </c>
      <c r="J924" s="366" t="s">
        <v>608</v>
      </c>
      <c r="K924" s="367" t="s">
        <v>48</v>
      </c>
      <c r="L924" s="368"/>
      <c r="M924" s="368" t="s">
        <v>34</v>
      </c>
      <c r="N924" s="367">
        <v>474436</v>
      </c>
      <c r="O924" s="367" t="s">
        <v>1323</v>
      </c>
      <c r="P924" s="371">
        <v>43343</v>
      </c>
      <c r="Q924" s="372">
        <v>13416814.09</v>
      </c>
      <c r="R924" s="372">
        <v>14358504.868849201</v>
      </c>
      <c r="S924" s="367">
        <v>32</v>
      </c>
      <c r="T924" s="369">
        <v>4.2335376864426344E-2</v>
      </c>
      <c r="U924" s="369">
        <v>0.54727767980321129</v>
      </c>
      <c r="V924" s="369">
        <v>1.1707487566160912E-2</v>
      </c>
      <c r="W924" s="369">
        <v>0.11477252488774475</v>
      </c>
      <c r="X924" s="369">
        <v>1.5627020525031732E-2</v>
      </c>
      <c r="Y924" s="369">
        <v>0.11850253545445749</v>
      </c>
      <c r="Z924" s="369">
        <v>-3.851204029737354E-2</v>
      </c>
      <c r="AA924" s="369">
        <v>-0.21891492220169764</v>
      </c>
      <c r="AB924" s="369">
        <v>0.19898430467450295</v>
      </c>
      <c r="AC924" s="373">
        <v>-0.33057906327837472</v>
      </c>
      <c r="AD924" s="575">
        <v>0</v>
      </c>
      <c r="AE924" s="370" t="s">
        <v>2540</v>
      </c>
      <c r="AF924" s="370" t="s">
        <v>2317</v>
      </c>
      <c r="AG924" s="374" t="s">
        <v>1458</v>
      </c>
      <c r="AH924" s="374" t="s">
        <v>2321</v>
      </c>
      <c r="AI924" s="374">
        <v>1000</v>
      </c>
      <c r="AJ924" s="374">
        <v>1000</v>
      </c>
      <c r="AK924" s="374">
        <v>100</v>
      </c>
      <c r="AL924" s="369">
        <v>0.02</v>
      </c>
      <c r="AM924" s="369">
        <v>0.2</v>
      </c>
      <c r="AN924" s="369" t="s">
        <v>64</v>
      </c>
      <c r="AO924" s="367" t="s">
        <v>1326</v>
      </c>
      <c r="AP924" s="370" t="s">
        <v>13</v>
      </c>
      <c r="AQ924" s="376" t="s">
        <v>676</v>
      </c>
      <c r="AR924" s="369">
        <v>5.3333333333333332E-3</v>
      </c>
      <c r="AS924" s="369">
        <v>5.3333333333333332E-3</v>
      </c>
      <c r="AT924" s="369"/>
      <c r="AX924" s="711"/>
      <c r="AY924" s="712"/>
      <c r="AZ924" s="712"/>
      <c r="BA924" s="712"/>
      <c r="BB924" s="713"/>
      <c r="BC924" s="712"/>
      <c r="BD924" s="712"/>
      <c r="BE924" s="712"/>
      <c r="BF924" s="712"/>
      <c r="BG924" s="713"/>
      <c r="BH924" s="713"/>
      <c r="BI924" s="714"/>
      <c r="BJ924" s="714"/>
      <c r="BK924" s="714"/>
      <c r="BL924" s="713"/>
      <c r="BM924" s="713"/>
      <c r="BN924" s="713"/>
      <c r="BO924" s="713"/>
      <c r="BP924" s="713"/>
      <c r="BQ924" s="713"/>
      <c r="BR924" s="713"/>
      <c r="BS924" s="713"/>
      <c r="BT924" s="716"/>
      <c r="BU924" s="717"/>
      <c r="BV924" s="715"/>
      <c r="BW924" s="718"/>
    </row>
    <row r="925" spans="2:75" ht="15.75" customHeight="1">
      <c r="B925" s="363" t="s">
        <v>525</v>
      </c>
      <c r="C925" s="364">
        <v>41287460000120</v>
      </c>
      <c r="D925" s="365" t="s">
        <v>13</v>
      </c>
      <c r="E925" s="365" t="s">
        <v>616</v>
      </c>
      <c r="F925" s="365" t="s">
        <v>617</v>
      </c>
      <c r="G925" s="366" t="s">
        <v>34</v>
      </c>
      <c r="H925" s="366" t="s">
        <v>1340</v>
      </c>
      <c r="I925" s="366" t="s">
        <v>34</v>
      </c>
      <c r="J925" s="366" t="s">
        <v>608</v>
      </c>
      <c r="K925" s="367" t="s">
        <v>48</v>
      </c>
      <c r="L925" s="368"/>
      <c r="M925" s="368" t="s">
        <v>34</v>
      </c>
      <c r="N925" s="367">
        <v>586099</v>
      </c>
      <c r="O925" s="367" t="s">
        <v>1323</v>
      </c>
      <c r="P925" s="371">
        <v>44301</v>
      </c>
      <c r="Q925" s="372">
        <v>18927427.300000001</v>
      </c>
      <c r="R925" s="372">
        <v>18734349.450476188</v>
      </c>
      <c r="S925" s="367">
        <v>17</v>
      </c>
      <c r="T925" s="369">
        <v>-6.9682213430868445E-2</v>
      </c>
      <c r="U925" s="369">
        <v>-0.90079557369058039</v>
      </c>
      <c r="V925" s="369">
        <v>-0.10957545126998502</v>
      </c>
      <c r="W925" s="369">
        <v>-1.0742058137495156</v>
      </c>
      <c r="X925" s="369" t="s">
        <v>1424</v>
      </c>
      <c r="Y925" s="369" t="s">
        <v>1424</v>
      </c>
      <c r="Z925" s="369" t="s">
        <v>1424</v>
      </c>
      <c r="AA925" s="369" t="s">
        <v>1424</v>
      </c>
      <c r="AB925" s="369">
        <v>7.1854402916879362E-2</v>
      </c>
      <c r="AC925" s="373">
        <v>-2.931040531823673</v>
      </c>
      <c r="AD925" s="575">
        <v>0</v>
      </c>
      <c r="AE925" s="370" t="s">
        <v>2540</v>
      </c>
      <c r="AF925" s="370" t="s">
        <v>2317</v>
      </c>
      <c r="AG925" s="374" t="s">
        <v>1458</v>
      </c>
      <c r="AH925" s="374" t="s">
        <v>2321</v>
      </c>
      <c r="AI925" s="374">
        <v>100</v>
      </c>
      <c r="AJ925" s="374">
        <v>100</v>
      </c>
      <c r="AK925" s="374">
        <v>0</v>
      </c>
      <c r="AL925" s="369">
        <v>0.02</v>
      </c>
      <c r="AM925" s="369">
        <v>0.2</v>
      </c>
      <c r="AN925" s="369" t="s">
        <v>34</v>
      </c>
      <c r="AO925" s="367" t="s">
        <v>1326</v>
      </c>
      <c r="AP925" s="370" t="s">
        <v>718</v>
      </c>
      <c r="AQ925" s="376" t="s">
        <v>661</v>
      </c>
      <c r="AR925" s="369">
        <v>5.3333333333333332E-3</v>
      </c>
      <c r="AS925" s="369">
        <v>5.3333333333333332E-3</v>
      </c>
      <c r="AT925" s="369"/>
      <c r="AX925" s="711"/>
      <c r="AY925" s="712"/>
      <c r="AZ925" s="712"/>
      <c r="BA925" s="712"/>
      <c r="BB925" s="713"/>
      <c r="BC925" s="712"/>
      <c r="BD925" s="712"/>
      <c r="BE925" s="712"/>
      <c r="BF925" s="712"/>
      <c r="BG925" s="713"/>
      <c r="BH925" s="713"/>
      <c r="BI925" s="714"/>
      <c r="BJ925" s="714"/>
      <c r="BK925" s="714"/>
      <c r="BL925" s="713"/>
      <c r="BM925" s="713"/>
      <c r="BN925" s="713"/>
      <c r="BO925" s="713"/>
      <c r="BP925" s="713"/>
      <c r="BQ925" s="713"/>
      <c r="BR925" s="713"/>
      <c r="BS925" s="713"/>
      <c r="BT925" s="716"/>
      <c r="BU925" s="717"/>
      <c r="BV925" s="715"/>
      <c r="BW925" s="718"/>
    </row>
    <row r="926" spans="2:75" ht="15.75" customHeight="1">
      <c r="B926" s="363" t="s">
        <v>1088</v>
      </c>
      <c r="C926" s="364">
        <v>39731692000183</v>
      </c>
      <c r="D926" s="365" t="s">
        <v>14</v>
      </c>
      <c r="E926" s="365" t="s">
        <v>607</v>
      </c>
      <c r="F926" s="365"/>
      <c r="G926" s="366"/>
      <c r="H926" s="366" t="s">
        <v>34</v>
      </c>
      <c r="I926" s="366" t="s">
        <v>34</v>
      </c>
      <c r="J926" s="366" t="s">
        <v>608</v>
      </c>
      <c r="K926" s="367" t="s">
        <v>48</v>
      </c>
      <c r="L926" s="368"/>
      <c r="M926" s="368" t="s">
        <v>1421</v>
      </c>
      <c r="N926" s="367">
        <v>566128</v>
      </c>
      <c r="O926" s="367" t="s">
        <v>1323</v>
      </c>
      <c r="P926" s="371">
        <v>44181</v>
      </c>
      <c r="Q926" s="372">
        <v>8193594.8300000001</v>
      </c>
      <c r="R926" s="372">
        <v>7288940.2263888847</v>
      </c>
      <c r="S926" s="367">
        <v>3</v>
      </c>
      <c r="T926" s="369">
        <v>-8.7737858662670587E-2</v>
      </c>
      <c r="U926" s="369">
        <v>-1.1342044237276234</v>
      </c>
      <c r="V926" s="369">
        <v>-0.2536359919672212</v>
      </c>
      <c r="W926" s="369">
        <v>-2.4864808128966942</v>
      </c>
      <c r="X926" s="369" t="s">
        <v>1424</v>
      </c>
      <c r="Y926" s="369" t="s">
        <v>1424</v>
      </c>
      <c r="Z926" s="369" t="s">
        <v>1424</v>
      </c>
      <c r="AA926" s="369" t="s">
        <v>1424</v>
      </c>
      <c r="AB926" s="369">
        <v>0.24141889177813425</v>
      </c>
      <c r="AC926" s="373">
        <v>-1.4931608391708928</v>
      </c>
      <c r="AD926" s="575">
        <v>0</v>
      </c>
      <c r="AE926" s="370" t="s">
        <v>2541</v>
      </c>
      <c r="AF926" s="370" t="s">
        <v>2317</v>
      </c>
      <c r="AG926" s="374" t="s">
        <v>1458</v>
      </c>
      <c r="AH926" s="374" t="s">
        <v>2321</v>
      </c>
      <c r="AI926" s="374">
        <v>1000</v>
      </c>
      <c r="AJ926" s="374">
        <v>1000</v>
      </c>
      <c r="AK926" s="374">
        <v>1000</v>
      </c>
      <c r="AL926" s="369">
        <v>1.46E-2</v>
      </c>
      <c r="AM926" s="369">
        <v>0.2</v>
      </c>
      <c r="AN926" s="369" t="s">
        <v>34</v>
      </c>
      <c r="AO926" s="367" t="s">
        <v>1326</v>
      </c>
      <c r="AP926" s="370" t="s">
        <v>13</v>
      </c>
      <c r="AQ926" s="376" t="s">
        <v>670</v>
      </c>
      <c r="AR926" s="369" t="s">
        <v>34</v>
      </c>
      <c r="AS926" s="369" t="s">
        <v>34</v>
      </c>
      <c r="AT926" s="369"/>
      <c r="AX926" s="711"/>
      <c r="AY926" s="712"/>
      <c r="AZ926" s="712"/>
      <c r="BA926" s="712"/>
      <c r="BB926" s="713"/>
      <c r="BC926" s="712"/>
      <c r="BD926" s="712"/>
      <c r="BE926" s="712"/>
      <c r="BF926" s="712"/>
      <c r="BG926" s="713"/>
      <c r="BH926" s="713"/>
      <c r="BI926" s="714"/>
      <c r="BJ926" s="714"/>
      <c r="BK926" s="714"/>
      <c r="BL926" s="713"/>
      <c r="BM926" s="713"/>
      <c r="BN926" s="713"/>
      <c r="BO926" s="713"/>
      <c r="BP926" s="713"/>
      <c r="BQ926" s="713"/>
      <c r="BR926" s="713"/>
      <c r="BS926" s="713"/>
      <c r="BT926" s="716"/>
      <c r="BU926" s="717"/>
      <c r="BV926" s="715"/>
      <c r="BW926" s="718"/>
    </row>
    <row r="927" spans="2:75" ht="15.75" customHeight="1">
      <c r="B927" s="363" t="s">
        <v>1089</v>
      </c>
      <c r="C927" s="364">
        <v>31922843000179</v>
      </c>
      <c r="D927" s="365" t="s">
        <v>13</v>
      </c>
      <c r="E927" s="365" t="s">
        <v>616</v>
      </c>
      <c r="F927" s="365" t="s">
        <v>617</v>
      </c>
      <c r="G927" s="366" t="s">
        <v>34</v>
      </c>
      <c r="H927" s="366" t="s">
        <v>867</v>
      </c>
      <c r="I927" s="366" t="s">
        <v>34</v>
      </c>
      <c r="J927" s="366" t="s">
        <v>608</v>
      </c>
      <c r="K927" s="367" t="s">
        <v>48</v>
      </c>
      <c r="L927" s="368" t="s">
        <v>717</v>
      </c>
      <c r="M927" s="368" t="s">
        <v>1421</v>
      </c>
      <c r="N927" s="367">
        <v>480819</v>
      </c>
      <c r="O927" s="367" t="s">
        <v>1323</v>
      </c>
      <c r="P927" s="371">
        <v>43434</v>
      </c>
      <c r="Q927" s="372">
        <v>26457639.690000001</v>
      </c>
      <c r="R927" s="372">
        <v>25512561.281349208</v>
      </c>
      <c r="S927" s="367">
        <v>32</v>
      </c>
      <c r="T927" s="369">
        <v>7.2641382127581755E-2</v>
      </c>
      <c r="U927" s="369">
        <v>0.93904932500758775</v>
      </c>
      <c r="V927" s="369">
        <v>8.4689408836585489E-2</v>
      </c>
      <c r="W927" s="369">
        <v>0.83023938556381149</v>
      </c>
      <c r="X927" s="369">
        <v>0.16575945401008063</v>
      </c>
      <c r="Y927" s="369">
        <v>1.2569840517120079</v>
      </c>
      <c r="Z927" s="369">
        <v>0.24822095835964064</v>
      </c>
      <c r="AA927" s="369">
        <v>1.4109683976373855</v>
      </c>
      <c r="AB927" s="369">
        <v>5.175116209043467E-2</v>
      </c>
      <c r="AC927" s="373">
        <v>-0.28039360315105061</v>
      </c>
      <c r="AD927" s="575">
        <v>30658578000109</v>
      </c>
      <c r="AE927" s="370" t="s">
        <v>2542</v>
      </c>
      <c r="AF927" s="370" t="s">
        <v>2320</v>
      </c>
      <c r="AG927" s="374" t="s">
        <v>59</v>
      </c>
      <c r="AH927" s="374" t="s">
        <v>2321</v>
      </c>
      <c r="AI927" s="374">
        <v>1000</v>
      </c>
      <c r="AJ927" s="374">
        <v>1000</v>
      </c>
      <c r="AK927" s="374">
        <v>1000</v>
      </c>
      <c r="AL927" s="369">
        <v>0.02</v>
      </c>
      <c r="AM927" s="369">
        <v>0.2</v>
      </c>
      <c r="AN927" s="369" t="s">
        <v>64</v>
      </c>
      <c r="AO927" s="367" t="s">
        <v>1326</v>
      </c>
      <c r="AP927" s="370" t="s">
        <v>13</v>
      </c>
      <c r="AQ927" s="376" t="s">
        <v>676</v>
      </c>
      <c r="AR927" s="369" t="s">
        <v>34</v>
      </c>
      <c r="AS927" s="369" t="s">
        <v>34</v>
      </c>
      <c r="AT927" s="369"/>
      <c r="AX927" s="711"/>
      <c r="AY927" s="712"/>
      <c r="AZ927" s="712"/>
      <c r="BA927" s="712"/>
      <c r="BB927" s="713"/>
      <c r="BC927" s="712"/>
      <c r="BD927" s="712"/>
      <c r="BE927" s="712"/>
      <c r="BF927" s="712"/>
      <c r="BG927" s="713"/>
      <c r="BH927" s="713"/>
      <c r="BI927" s="714"/>
      <c r="BJ927" s="714"/>
      <c r="BK927" s="714"/>
      <c r="BL927" s="713"/>
      <c r="BM927" s="713"/>
      <c r="BN927" s="713"/>
      <c r="BO927" s="713"/>
      <c r="BP927" s="713"/>
      <c r="BQ927" s="713"/>
      <c r="BR927" s="713"/>
      <c r="BS927" s="713"/>
      <c r="BT927" s="716"/>
      <c r="BU927" s="717"/>
      <c r="BV927" s="715"/>
      <c r="BW927" s="718"/>
    </row>
    <row r="928" spans="2:75" ht="15.75" customHeight="1">
      <c r="B928" s="363" t="s">
        <v>1090</v>
      </c>
      <c r="C928" s="364">
        <v>16816153000141</v>
      </c>
      <c r="D928" s="365" t="s">
        <v>14</v>
      </c>
      <c r="E928" s="365" t="s">
        <v>607</v>
      </c>
      <c r="F928" s="365"/>
      <c r="G928" s="366"/>
      <c r="H928" s="366" t="s">
        <v>34</v>
      </c>
      <c r="I928" s="366" t="s">
        <v>34</v>
      </c>
      <c r="J928" s="366" t="s">
        <v>608</v>
      </c>
      <c r="K928" s="367" t="s">
        <v>48</v>
      </c>
      <c r="L928" s="368"/>
      <c r="M928" s="368" t="s">
        <v>1421</v>
      </c>
      <c r="N928" s="367">
        <v>318221</v>
      </c>
      <c r="O928" s="367" t="s">
        <v>1323</v>
      </c>
      <c r="P928" s="371">
        <v>41214</v>
      </c>
      <c r="Q928" s="372">
        <v>417186295.80000001</v>
      </c>
      <c r="R928" s="372">
        <v>497368012.53400791</v>
      </c>
      <c r="S928" s="367">
        <v>184</v>
      </c>
      <c r="T928" s="369">
        <v>-0.24753759527948194</v>
      </c>
      <c r="U928" s="369">
        <v>-3.1999668089043456</v>
      </c>
      <c r="V928" s="369">
        <v>-0.37166077629595828</v>
      </c>
      <c r="W928" s="369">
        <v>-3.6435183429551312</v>
      </c>
      <c r="X928" s="369">
        <v>-0.19463696380827278</v>
      </c>
      <c r="Y928" s="369">
        <v>-1.4759674544160086</v>
      </c>
      <c r="Z928" s="369">
        <v>-7.3277511475544066E-2</v>
      </c>
      <c r="AA928" s="369">
        <v>-0.41653313093611255</v>
      </c>
      <c r="AB928" s="369">
        <v>0.32736011614757238</v>
      </c>
      <c r="AC928" s="373">
        <v>-1.5522114086879935</v>
      </c>
      <c r="AD928" s="575">
        <v>29994412000176</v>
      </c>
      <c r="AE928" s="370" t="s">
        <v>2542</v>
      </c>
      <c r="AF928" s="370" t="s">
        <v>2320</v>
      </c>
      <c r="AG928" s="374" t="s">
        <v>59</v>
      </c>
      <c r="AH928" s="374" t="s">
        <v>2318</v>
      </c>
      <c r="AI928" s="374">
        <v>25000</v>
      </c>
      <c r="AJ928" s="374">
        <v>1000</v>
      </c>
      <c r="AK928" s="374">
        <v>1000</v>
      </c>
      <c r="AL928" s="369">
        <v>0.01</v>
      </c>
      <c r="AM928" s="369">
        <v>0.3</v>
      </c>
      <c r="AN928" s="369" t="s">
        <v>1437</v>
      </c>
      <c r="AO928" s="367" t="s">
        <v>1326</v>
      </c>
      <c r="AP928" s="370" t="s">
        <v>718</v>
      </c>
      <c r="AQ928" s="376" t="s">
        <v>661</v>
      </c>
      <c r="AR928" s="369" t="s">
        <v>34</v>
      </c>
      <c r="AS928" s="369" t="s">
        <v>34</v>
      </c>
      <c r="AT928" s="369"/>
      <c r="AX928" s="711"/>
      <c r="AY928" s="712"/>
      <c r="AZ928" s="712"/>
      <c r="BA928" s="712"/>
      <c r="BB928" s="713"/>
      <c r="BC928" s="712"/>
      <c r="BD928" s="712"/>
      <c r="BE928" s="712"/>
      <c r="BF928" s="712"/>
      <c r="BG928" s="713"/>
      <c r="BH928" s="713"/>
      <c r="BI928" s="714"/>
      <c r="BJ928" s="714"/>
      <c r="BK928" s="714"/>
      <c r="BL928" s="713"/>
      <c r="BM928" s="713"/>
      <c r="BN928" s="713"/>
      <c r="BO928" s="713"/>
      <c r="BP928" s="713"/>
      <c r="BQ928" s="713"/>
      <c r="BR928" s="713"/>
      <c r="BS928" s="713"/>
      <c r="BT928" s="716"/>
      <c r="BU928" s="717"/>
      <c r="BV928" s="715"/>
      <c r="BW928" s="718"/>
    </row>
    <row r="929" spans="2:75" ht="15.75" customHeight="1">
      <c r="B929" s="363" t="s">
        <v>307</v>
      </c>
      <c r="C929" s="364">
        <v>29994491000115</v>
      </c>
      <c r="D929" s="365" t="s">
        <v>14</v>
      </c>
      <c r="E929" s="365" t="s">
        <v>607</v>
      </c>
      <c r="F929" s="365"/>
      <c r="G929" s="366"/>
      <c r="H929" s="366" t="s">
        <v>34</v>
      </c>
      <c r="I929" s="366" t="s">
        <v>34</v>
      </c>
      <c r="J929" s="366" t="s">
        <v>608</v>
      </c>
      <c r="K929" s="367" t="s">
        <v>48</v>
      </c>
      <c r="L929" s="368"/>
      <c r="M929" s="368" t="s">
        <v>34</v>
      </c>
      <c r="N929" s="367">
        <v>483729</v>
      </c>
      <c r="O929" s="367" t="s">
        <v>1326</v>
      </c>
      <c r="P929" s="371">
        <v>43453</v>
      </c>
      <c r="Q929" s="372">
        <v>36916117.799999997</v>
      </c>
      <c r="R929" s="372">
        <v>53990802.468214266</v>
      </c>
      <c r="S929" s="367">
        <v>63</v>
      </c>
      <c r="T929" s="369">
        <v>-0.25291541755246594</v>
      </c>
      <c r="U929" s="369">
        <v>-3.2694869670779179</v>
      </c>
      <c r="V929" s="369">
        <v>-0.3857939888661458</v>
      </c>
      <c r="W929" s="369">
        <v>-3.7820710838646439</v>
      </c>
      <c r="X929" s="369">
        <v>-0.20478081202445053</v>
      </c>
      <c r="Y929" s="369">
        <v>-1.5528900981763296</v>
      </c>
      <c r="Z929" s="369">
        <v>-9.1678313467489336E-2</v>
      </c>
      <c r="AA929" s="369">
        <v>-0.5211292547823545</v>
      </c>
      <c r="AB929" s="369">
        <v>0.33003778700716063</v>
      </c>
      <c r="AC929" s="373">
        <v>-1.6057303142887762</v>
      </c>
      <c r="AD929" s="575">
        <v>29994412000176</v>
      </c>
      <c r="AE929" s="370" t="s">
        <v>2542</v>
      </c>
      <c r="AF929" s="370" t="s">
        <v>2320</v>
      </c>
      <c r="AG929" s="374" t="s">
        <v>59</v>
      </c>
      <c r="AH929" s="374" t="s">
        <v>2321</v>
      </c>
      <c r="AI929" s="374">
        <v>25000</v>
      </c>
      <c r="AJ929" s="374">
        <v>1000</v>
      </c>
      <c r="AK929" s="374">
        <v>1000</v>
      </c>
      <c r="AL929" s="369">
        <v>0.02</v>
      </c>
      <c r="AM929" s="369">
        <v>0.2</v>
      </c>
      <c r="AN929" s="369" t="s">
        <v>668</v>
      </c>
      <c r="AO929" s="367" t="s">
        <v>1326</v>
      </c>
      <c r="AP929" s="370" t="s">
        <v>718</v>
      </c>
      <c r="AQ929" s="376" t="s">
        <v>661</v>
      </c>
      <c r="AR929" s="369">
        <v>5.3333333333333332E-3</v>
      </c>
      <c r="AS929" s="369">
        <v>5.3333333333333332E-3</v>
      </c>
      <c r="AT929" s="369"/>
      <c r="AX929" s="711"/>
      <c r="AY929" s="712"/>
      <c r="AZ929" s="712"/>
      <c r="BA929" s="712"/>
      <c r="BB929" s="713"/>
      <c r="BC929" s="712"/>
      <c r="BD929" s="712"/>
      <c r="BE929" s="712"/>
      <c r="BF929" s="712"/>
      <c r="BG929" s="713"/>
      <c r="BH929" s="713"/>
      <c r="BI929" s="714"/>
      <c r="BJ929" s="714"/>
      <c r="BK929" s="714"/>
      <c r="BL929" s="713"/>
      <c r="BM929" s="713"/>
      <c r="BN929" s="713"/>
      <c r="BO929" s="713"/>
      <c r="BP929" s="713"/>
      <c r="BQ929" s="713"/>
      <c r="BR929" s="713"/>
      <c r="BS929" s="713"/>
      <c r="BT929" s="716"/>
      <c r="BU929" s="717"/>
      <c r="BV929" s="715"/>
      <c r="BW929" s="718"/>
    </row>
    <row r="930" spans="2:75" ht="15.75" customHeight="1">
      <c r="B930" s="363" t="s">
        <v>1091</v>
      </c>
      <c r="C930" s="364">
        <v>8771538000101</v>
      </c>
      <c r="D930" s="365" t="s">
        <v>13</v>
      </c>
      <c r="E930" s="365" t="s">
        <v>616</v>
      </c>
      <c r="F930" s="365" t="s">
        <v>619</v>
      </c>
      <c r="G930" s="366" t="s">
        <v>34</v>
      </c>
      <c r="H930" s="366" t="s">
        <v>867</v>
      </c>
      <c r="I930" s="366" t="s">
        <v>34</v>
      </c>
      <c r="J930" s="366"/>
      <c r="K930" s="367" t="s">
        <v>48</v>
      </c>
      <c r="L930" s="368"/>
      <c r="M930" s="368" t="s">
        <v>34</v>
      </c>
      <c r="N930" s="367">
        <v>198889</v>
      </c>
      <c r="O930" s="367" t="s">
        <v>1323</v>
      </c>
      <c r="P930" s="371">
        <v>39407</v>
      </c>
      <c r="Q930" s="372">
        <v>419719871.67000002</v>
      </c>
      <c r="R930" s="372">
        <v>438921934.32154763</v>
      </c>
      <c r="S930" s="367">
        <v>31</v>
      </c>
      <c r="T930" s="369">
        <v>0.13852785563059022</v>
      </c>
      <c r="U930" s="369">
        <v>1.7907766277930104</v>
      </c>
      <c r="V930" s="369">
        <v>0.11166899393701968</v>
      </c>
      <c r="W930" s="369">
        <v>1.0947295321389585</v>
      </c>
      <c r="X930" s="369">
        <v>0.1632339985523934</v>
      </c>
      <c r="Y930" s="369">
        <v>1.2378330642007385</v>
      </c>
      <c r="Z930" s="369">
        <v>0.31089574543692011</v>
      </c>
      <c r="AA930" s="369">
        <v>1.7672322058149625</v>
      </c>
      <c r="AB930" s="369">
        <v>6.2271974695247853E-2</v>
      </c>
      <c r="AC930" s="373">
        <v>0.17141381585859783</v>
      </c>
      <c r="AD930" s="575">
        <v>8817456000150</v>
      </c>
      <c r="AE930" s="370" t="s">
        <v>2542</v>
      </c>
      <c r="AF930" s="370" t="s">
        <v>2320</v>
      </c>
      <c r="AG930" s="374" t="s">
        <v>59</v>
      </c>
      <c r="AH930" s="374" t="s">
        <v>2321</v>
      </c>
      <c r="AI930" s="374">
        <v>25000</v>
      </c>
      <c r="AJ930" s="374">
        <v>1000</v>
      </c>
      <c r="AK930" s="374">
        <v>1000</v>
      </c>
      <c r="AL930" s="369">
        <v>0.02</v>
      </c>
      <c r="AM930" s="369">
        <v>0.2</v>
      </c>
      <c r="AN930" s="369" t="s">
        <v>64</v>
      </c>
      <c r="AO930" s="367" t="s">
        <v>1326</v>
      </c>
      <c r="AP930" s="370" t="s">
        <v>13</v>
      </c>
      <c r="AQ930" s="376" t="s">
        <v>666</v>
      </c>
      <c r="AR930" s="369">
        <v>5.3333333333333332E-3</v>
      </c>
      <c r="AS930" s="369">
        <v>5.3333333333333332E-3</v>
      </c>
      <c r="AT930" s="369"/>
      <c r="AX930" s="711"/>
      <c r="AY930" s="712"/>
      <c r="AZ930" s="712"/>
      <c r="BA930" s="712"/>
      <c r="BB930" s="713"/>
      <c r="BC930" s="712"/>
      <c r="BD930" s="712"/>
      <c r="BE930" s="712"/>
      <c r="BF930" s="712"/>
      <c r="BG930" s="713"/>
      <c r="BH930" s="713"/>
      <c r="BI930" s="714"/>
      <c r="BJ930" s="714"/>
      <c r="BK930" s="714"/>
      <c r="BL930" s="713"/>
      <c r="BM930" s="713"/>
      <c r="BN930" s="713"/>
      <c r="BO930" s="713"/>
      <c r="BP930" s="713"/>
      <c r="BQ930" s="713"/>
      <c r="BR930" s="713"/>
      <c r="BS930" s="713"/>
      <c r="BT930" s="716"/>
      <c r="BU930" s="717"/>
      <c r="BV930" s="715"/>
      <c r="BW930" s="718"/>
    </row>
    <row r="931" spans="2:75" ht="15.75" customHeight="1">
      <c r="B931" s="363" t="s">
        <v>308</v>
      </c>
      <c r="C931" s="364">
        <v>26218614000138</v>
      </c>
      <c r="D931" s="365" t="s">
        <v>14</v>
      </c>
      <c r="E931" s="365" t="s">
        <v>607</v>
      </c>
      <c r="F931" s="365"/>
      <c r="G931" s="366"/>
      <c r="H931" s="366" t="s">
        <v>34</v>
      </c>
      <c r="I931" s="366" t="s">
        <v>34</v>
      </c>
      <c r="J931" s="366" t="s">
        <v>608</v>
      </c>
      <c r="K931" s="367" t="s">
        <v>48</v>
      </c>
      <c r="L931" s="368"/>
      <c r="M931" s="368" t="s">
        <v>34</v>
      </c>
      <c r="N931" s="367">
        <v>436607</v>
      </c>
      <c r="O931" s="367" t="s">
        <v>1323</v>
      </c>
      <c r="P931" s="371">
        <v>42782</v>
      </c>
      <c r="Q931" s="372">
        <v>84918167.019999996</v>
      </c>
      <c r="R931" s="372">
        <v>124127540.21392851</v>
      </c>
      <c r="S931" s="367">
        <v>32</v>
      </c>
      <c r="T931" s="369">
        <v>-4.2937196868663152E-2</v>
      </c>
      <c r="U931" s="369">
        <v>-0.55505752446203227</v>
      </c>
      <c r="V931" s="369">
        <v>-0.27454965365167083</v>
      </c>
      <c r="W931" s="369">
        <v>-2.6915046271529817</v>
      </c>
      <c r="X931" s="369">
        <v>-0.16357765460006868</v>
      </c>
      <c r="Y931" s="369">
        <v>-1.2404390704390067</v>
      </c>
      <c r="Z931" s="369">
        <v>-9.7388807880545714E-2</v>
      </c>
      <c r="AA931" s="369">
        <v>-0.55358955630142825</v>
      </c>
      <c r="AB931" s="369">
        <v>0.26594225935909688</v>
      </c>
      <c r="AC931" s="373">
        <v>-1.4389252753129429</v>
      </c>
      <c r="AD931" s="575">
        <v>39150853000145</v>
      </c>
      <c r="AE931" s="370" t="s">
        <v>2542</v>
      </c>
      <c r="AF931" s="370" t="s">
        <v>2320</v>
      </c>
      <c r="AG931" s="374" t="s">
        <v>59</v>
      </c>
      <c r="AH931" s="374" t="s">
        <v>2321</v>
      </c>
      <c r="AI931" s="374">
        <v>25000</v>
      </c>
      <c r="AJ931" s="374">
        <v>1000</v>
      </c>
      <c r="AK931" s="374">
        <v>1000</v>
      </c>
      <c r="AL931" s="369">
        <v>0.02</v>
      </c>
      <c r="AM931" s="369">
        <v>0.2</v>
      </c>
      <c r="AN931" s="369" t="s">
        <v>668</v>
      </c>
      <c r="AO931" s="367" t="s">
        <v>1326</v>
      </c>
      <c r="AP931" s="370" t="s">
        <v>718</v>
      </c>
      <c r="AQ931" s="376" t="s">
        <v>667</v>
      </c>
      <c r="AR931" s="369">
        <v>5.3333333333333332E-3</v>
      </c>
      <c r="AS931" s="369">
        <v>5.3333333333333332E-3</v>
      </c>
      <c r="AT931" s="369"/>
      <c r="AX931" s="711"/>
      <c r="AY931" s="712"/>
      <c r="AZ931" s="712"/>
      <c r="BA931" s="712"/>
      <c r="BB931" s="713"/>
      <c r="BC931" s="712"/>
      <c r="BD931" s="712"/>
      <c r="BE931" s="712"/>
      <c r="BF931" s="712"/>
      <c r="BG931" s="713"/>
      <c r="BH931" s="713"/>
      <c r="BI931" s="714"/>
      <c r="BJ931" s="714"/>
      <c r="BK931" s="714"/>
      <c r="BL931" s="713"/>
      <c r="BM931" s="713"/>
      <c r="BN931" s="713"/>
      <c r="BO931" s="713"/>
      <c r="BP931" s="713"/>
      <c r="BQ931" s="713"/>
      <c r="BR931" s="713"/>
      <c r="BS931" s="713"/>
      <c r="BT931" s="716"/>
      <c r="BU931" s="717"/>
      <c r="BV931" s="715"/>
      <c r="BW931" s="718"/>
    </row>
    <row r="932" spans="2:75" ht="15.75" customHeight="1">
      <c r="B932" s="363" t="s">
        <v>309</v>
      </c>
      <c r="C932" s="364">
        <v>11961199000130</v>
      </c>
      <c r="D932" s="365" t="s">
        <v>14</v>
      </c>
      <c r="E932" s="365" t="s">
        <v>607</v>
      </c>
      <c r="F932" s="365"/>
      <c r="G932" s="366"/>
      <c r="H932" s="366" t="s">
        <v>34</v>
      </c>
      <c r="I932" s="366" t="s">
        <v>34</v>
      </c>
      <c r="J932" s="366" t="s">
        <v>608</v>
      </c>
      <c r="K932" s="367" t="s">
        <v>48</v>
      </c>
      <c r="L932" s="368"/>
      <c r="M932" s="368" t="s">
        <v>1421</v>
      </c>
      <c r="N932" s="367">
        <v>303593</v>
      </c>
      <c r="O932" s="367" t="s">
        <v>1323</v>
      </c>
      <c r="P932" s="371">
        <v>41037</v>
      </c>
      <c r="Q932" s="372">
        <v>289396763.73000002</v>
      </c>
      <c r="R932" s="372">
        <v>394200097.52424622</v>
      </c>
      <c r="S932" s="367">
        <v>32</v>
      </c>
      <c r="T932" s="369">
        <v>-3.8487678970362538E-2</v>
      </c>
      <c r="U932" s="369">
        <v>-0.49753773812770979</v>
      </c>
      <c r="V932" s="369">
        <v>-0.27001371132820196</v>
      </c>
      <c r="W932" s="369">
        <v>-2.6470372253925523</v>
      </c>
      <c r="X932" s="369">
        <v>-0.15272168749952431</v>
      </c>
      <c r="Y932" s="369">
        <v>-1.1581162998146255</v>
      </c>
      <c r="Z932" s="369">
        <v>-7.6653964596920199E-2</v>
      </c>
      <c r="AA932" s="369">
        <v>-0.43572598508448507</v>
      </c>
      <c r="AB932" s="369">
        <v>0.26638335724013601</v>
      </c>
      <c r="AC932" s="373">
        <v>-1.4127384849244429</v>
      </c>
      <c r="AD932" s="575">
        <v>20889133000178</v>
      </c>
      <c r="AE932" s="370" t="s">
        <v>2542</v>
      </c>
      <c r="AF932" s="370" t="s">
        <v>2320</v>
      </c>
      <c r="AG932" s="374" t="s">
        <v>59</v>
      </c>
      <c r="AH932" s="374" t="s">
        <v>2321</v>
      </c>
      <c r="AI932" s="374">
        <v>25000</v>
      </c>
      <c r="AJ932" s="374">
        <v>1000</v>
      </c>
      <c r="AK932" s="374">
        <v>1000</v>
      </c>
      <c r="AL932" s="369">
        <v>1.3000000000000001E-2</v>
      </c>
      <c r="AM932" s="369">
        <v>0.2</v>
      </c>
      <c r="AN932" s="369" t="s">
        <v>668</v>
      </c>
      <c r="AO932" s="367" t="s">
        <v>1326</v>
      </c>
      <c r="AP932" s="370" t="s">
        <v>718</v>
      </c>
      <c r="AQ932" s="376" t="s">
        <v>667</v>
      </c>
      <c r="AR932" s="369" t="s">
        <v>34</v>
      </c>
      <c r="AS932" s="369" t="s">
        <v>34</v>
      </c>
      <c r="AT932" s="369"/>
      <c r="AX932" s="711"/>
      <c r="AY932" s="712"/>
      <c r="AZ932" s="712"/>
      <c r="BA932" s="712"/>
      <c r="BB932" s="713"/>
      <c r="BC932" s="712"/>
      <c r="BD932" s="712"/>
      <c r="BE932" s="712"/>
      <c r="BF932" s="712"/>
      <c r="BG932" s="713"/>
      <c r="BH932" s="713"/>
      <c r="BI932" s="714"/>
      <c r="BJ932" s="714"/>
      <c r="BK932" s="714"/>
      <c r="BL932" s="713"/>
      <c r="BM932" s="713"/>
      <c r="BN932" s="713"/>
      <c r="BO932" s="713"/>
      <c r="BP932" s="713"/>
      <c r="BQ932" s="713"/>
      <c r="BR932" s="713"/>
      <c r="BS932" s="713"/>
      <c r="BT932" s="716"/>
      <c r="BU932" s="717"/>
      <c r="BV932" s="715"/>
      <c r="BW932" s="718"/>
    </row>
    <row r="933" spans="2:75" ht="15.75" customHeight="1">
      <c r="B933" s="363" t="s">
        <v>39</v>
      </c>
      <c r="C933" s="364">
        <v>26324209000102</v>
      </c>
      <c r="D933" s="365" t="s">
        <v>13</v>
      </c>
      <c r="E933" s="365" t="s">
        <v>616</v>
      </c>
      <c r="F933" s="365" t="s">
        <v>617</v>
      </c>
      <c r="G933" s="366" t="s">
        <v>34</v>
      </c>
      <c r="H933" s="366" t="s">
        <v>1340</v>
      </c>
      <c r="I933" s="366" t="s">
        <v>34</v>
      </c>
      <c r="J933" s="366" t="s">
        <v>608</v>
      </c>
      <c r="K933" s="367" t="s">
        <v>48</v>
      </c>
      <c r="L933" s="368"/>
      <c r="M933" s="368" t="s">
        <v>34</v>
      </c>
      <c r="N933" s="367">
        <v>443808</v>
      </c>
      <c r="O933" s="367" t="s">
        <v>1323</v>
      </c>
      <c r="P933" s="371">
        <v>42923</v>
      </c>
      <c r="Q933" s="372">
        <v>382067597.99000001</v>
      </c>
      <c r="R933" s="372">
        <v>381792285.56075382</v>
      </c>
      <c r="S933" s="367">
        <v>31</v>
      </c>
      <c r="T933" s="369">
        <v>0.17329714173598187</v>
      </c>
      <c r="U933" s="369">
        <v>2.2402459755942354</v>
      </c>
      <c r="V933" s="369">
        <v>0.12237165359126068</v>
      </c>
      <c r="W933" s="369">
        <v>1.1996513836113356</v>
      </c>
      <c r="X933" s="369">
        <v>0.19312270211732718</v>
      </c>
      <c r="Y933" s="369">
        <v>1.4644845329319567</v>
      </c>
      <c r="Z933" s="369">
        <v>0.40517812387462793</v>
      </c>
      <c r="AA933" s="369">
        <v>2.3031638100953367</v>
      </c>
      <c r="AB933" s="369">
        <v>9.1023374468162735E-2</v>
      </c>
      <c r="AC933" s="373">
        <v>0.24694195581856188</v>
      </c>
      <c r="AD933" s="575">
        <v>36182250000137</v>
      </c>
      <c r="AE933" s="370" t="s">
        <v>2542</v>
      </c>
      <c r="AF933" s="370" t="s">
        <v>2320</v>
      </c>
      <c r="AG933" s="374" t="s">
        <v>59</v>
      </c>
      <c r="AH933" s="374" t="s">
        <v>2318</v>
      </c>
      <c r="AI933" s="374">
        <v>25000</v>
      </c>
      <c r="AJ933" s="374" t="s">
        <v>1436</v>
      </c>
      <c r="AK933" s="374" t="s">
        <v>1436</v>
      </c>
      <c r="AL933" s="369">
        <v>0.02</v>
      </c>
      <c r="AM933" s="369">
        <v>0.2</v>
      </c>
      <c r="AN933" s="369" t="s">
        <v>64</v>
      </c>
      <c r="AO933" s="367" t="s">
        <v>1326</v>
      </c>
      <c r="AP933" s="370" t="s">
        <v>13</v>
      </c>
      <c r="AQ933" s="376" t="s">
        <v>666</v>
      </c>
      <c r="AR933" s="369">
        <v>5.3333333333333332E-3</v>
      </c>
      <c r="AS933" s="369">
        <v>5.3333333333333332E-3</v>
      </c>
      <c r="AT933" s="369"/>
      <c r="AX933" s="711"/>
      <c r="AY933" s="712"/>
      <c r="AZ933" s="712"/>
      <c r="BA933" s="712"/>
      <c r="BB933" s="713"/>
      <c r="BC933" s="712"/>
      <c r="BD933" s="712"/>
      <c r="BE933" s="712"/>
      <c r="BF933" s="712"/>
      <c r="BG933" s="713"/>
      <c r="BH933" s="713"/>
      <c r="BI933" s="714"/>
      <c r="BJ933" s="714"/>
      <c r="BK933" s="714"/>
      <c r="BL933" s="713"/>
      <c r="BM933" s="713"/>
      <c r="BN933" s="713"/>
      <c r="BO933" s="713"/>
      <c r="BP933" s="713"/>
      <c r="BQ933" s="713"/>
      <c r="BR933" s="713"/>
      <c r="BS933" s="713"/>
      <c r="BT933" s="716"/>
      <c r="BU933" s="717"/>
      <c r="BV933" s="715"/>
      <c r="BW933" s="718"/>
    </row>
    <row r="934" spans="2:75" ht="15.75" customHeight="1">
      <c r="B934" s="363" t="s">
        <v>310</v>
      </c>
      <c r="C934" s="364">
        <v>35726805000100</v>
      </c>
      <c r="D934" s="365" t="s">
        <v>11</v>
      </c>
      <c r="E934" s="365" t="s">
        <v>620</v>
      </c>
      <c r="F934" s="365" t="s">
        <v>665</v>
      </c>
      <c r="G934" s="366" t="s">
        <v>740</v>
      </c>
      <c r="H934" s="366" t="s">
        <v>34</v>
      </c>
      <c r="I934" s="366" t="s">
        <v>1306</v>
      </c>
      <c r="J934" s="366" t="s">
        <v>608</v>
      </c>
      <c r="K934" s="367" t="s">
        <v>48</v>
      </c>
      <c r="L934" s="368"/>
      <c r="M934" s="368" t="s">
        <v>1421</v>
      </c>
      <c r="N934" s="367">
        <v>522929</v>
      </c>
      <c r="O934" s="367" t="s">
        <v>1323</v>
      </c>
      <c r="P934" s="371">
        <v>43846</v>
      </c>
      <c r="Q934" s="372">
        <v>118316769.22</v>
      </c>
      <c r="R934" s="372">
        <v>83642551.898968339</v>
      </c>
      <c r="S934" s="367">
        <v>0</v>
      </c>
      <c r="T934" s="369">
        <v>7.8015913089023226E-2</v>
      </c>
      <c r="U934" s="369">
        <v>1.0085269357544471</v>
      </c>
      <c r="V934" s="369">
        <v>0.10281976112345159</v>
      </c>
      <c r="W934" s="369">
        <v>1.0079774610739161</v>
      </c>
      <c r="X934" s="369">
        <v>0.12969076537825019</v>
      </c>
      <c r="Y934" s="369">
        <v>0.98346863355902669</v>
      </c>
      <c r="Z934" s="369" t="s">
        <v>1424</v>
      </c>
      <c r="AA934" s="369" t="s">
        <v>1424</v>
      </c>
      <c r="AB934" s="369">
        <v>1.6446274430425211E-3</v>
      </c>
      <c r="AC934" s="373">
        <v>0.44909947221992907</v>
      </c>
      <c r="AD934" s="575">
        <v>0</v>
      </c>
      <c r="AE934" s="370" t="s">
        <v>2543</v>
      </c>
      <c r="AF934" s="370" t="s">
        <v>2317</v>
      </c>
      <c r="AG934" s="374" t="s">
        <v>1458</v>
      </c>
      <c r="AH934" s="374" t="s">
        <v>2321</v>
      </c>
      <c r="AI934" s="374">
        <v>30</v>
      </c>
      <c r="AJ934" s="374">
        <v>30</v>
      </c>
      <c r="AK934" s="374">
        <v>30</v>
      </c>
      <c r="AL934" s="369">
        <v>2.2000000000000001E-3</v>
      </c>
      <c r="AM934" s="369" t="s">
        <v>34</v>
      </c>
      <c r="AN934" s="369" t="s">
        <v>64</v>
      </c>
      <c r="AO934" s="367" t="s">
        <v>1326</v>
      </c>
      <c r="AP934" s="370" t="s">
        <v>11</v>
      </c>
      <c r="AQ934" s="376" t="s">
        <v>671</v>
      </c>
      <c r="AR934" s="369" t="s">
        <v>34</v>
      </c>
      <c r="AS934" s="369" t="s">
        <v>34</v>
      </c>
      <c r="AT934" s="369"/>
      <c r="AX934" s="711"/>
      <c r="AY934" s="712"/>
      <c r="AZ934" s="712"/>
      <c r="BA934" s="712"/>
      <c r="BB934" s="713"/>
      <c r="BC934" s="712"/>
      <c r="BD934" s="712"/>
      <c r="BE934" s="712"/>
      <c r="BF934" s="712"/>
      <c r="BG934" s="713"/>
      <c r="BH934" s="713"/>
      <c r="BI934" s="714"/>
      <c r="BJ934" s="714"/>
      <c r="BK934" s="714"/>
      <c r="BL934" s="713"/>
      <c r="BM934" s="713"/>
      <c r="BN934" s="713"/>
      <c r="BO934" s="713"/>
      <c r="BP934" s="713"/>
      <c r="BQ934" s="713"/>
      <c r="BR934" s="713"/>
      <c r="BS934" s="713"/>
      <c r="BT934" s="716"/>
      <c r="BU934" s="717"/>
      <c r="BV934" s="715"/>
      <c r="BW934" s="718"/>
    </row>
    <row r="935" spans="2:75" ht="15.75" customHeight="1">
      <c r="B935" s="363" t="s">
        <v>311</v>
      </c>
      <c r="C935" s="364">
        <v>35726270000169</v>
      </c>
      <c r="D935" s="365" t="s">
        <v>13</v>
      </c>
      <c r="E935" s="365" t="s">
        <v>615</v>
      </c>
      <c r="F935" s="365" t="s">
        <v>619</v>
      </c>
      <c r="G935" s="366" t="s">
        <v>34</v>
      </c>
      <c r="H935" s="366" t="s">
        <v>1339</v>
      </c>
      <c r="I935" s="366" t="s">
        <v>34</v>
      </c>
      <c r="J935" s="366"/>
      <c r="K935" s="367" t="s">
        <v>48</v>
      </c>
      <c r="L935" s="368"/>
      <c r="M935" s="368" t="s">
        <v>34</v>
      </c>
      <c r="N935" s="367">
        <v>528846</v>
      </c>
      <c r="O935" s="367" t="s">
        <v>1323</v>
      </c>
      <c r="P935" s="371">
        <v>43889</v>
      </c>
      <c r="Q935" s="372">
        <v>18776165.379999999</v>
      </c>
      <c r="R935" s="372">
        <v>17813739.521111116</v>
      </c>
      <c r="S935" s="367">
        <v>4</v>
      </c>
      <c r="T935" s="369">
        <v>7.1648325164728632E-2</v>
      </c>
      <c r="U935" s="369">
        <v>0.92621188382256892</v>
      </c>
      <c r="V935" s="369">
        <v>9.7402436501366374E-2</v>
      </c>
      <c r="W935" s="369">
        <v>0.95486956567794834</v>
      </c>
      <c r="X935" s="369">
        <v>0.11126432662771357</v>
      </c>
      <c r="Y935" s="369">
        <v>0.84373760115671137</v>
      </c>
      <c r="Z935" s="369" t="s">
        <v>1424</v>
      </c>
      <c r="AA935" s="369" t="s">
        <v>1424</v>
      </c>
      <c r="AB935" s="369">
        <v>1.1243088129209487E-2</v>
      </c>
      <c r="AC935" s="373">
        <v>-0.36698432600267383</v>
      </c>
      <c r="AD935" s="575">
        <v>0</v>
      </c>
      <c r="AE935" s="370" t="s">
        <v>2543</v>
      </c>
      <c r="AF935" s="370" t="s">
        <v>2317</v>
      </c>
      <c r="AG935" s="374" t="s">
        <v>1458</v>
      </c>
      <c r="AH935" s="374" t="s">
        <v>2321</v>
      </c>
      <c r="AI935" s="374">
        <v>30</v>
      </c>
      <c r="AJ935" s="374">
        <v>30</v>
      </c>
      <c r="AK935" s="374">
        <v>30</v>
      </c>
      <c r="AL935" s="369">
        <v>1.4999999999999999E-2</v>
      </c>
      <c r="AM935" s="369">
        <v>0.2</v>
      </c>
      <c r="AN935" s="369" t="s">
        <v>34</v>
      </c>
      <c r="AO935" s="367" t="s">
        <v>1326</v>
      </c>
      <c r="AP935" s="370" t="s">
        <v>13</v>
      </c>
      <c r="AQ935" s="376" t="s">
        <v>666</v>
      </c>
      <c r="AR935" s="369">
        <v>5.3333333333333332E-3</v>
      </c>
      <c r="AS935" s="369">
        <v>5.3333333333333332E-3</v>
      </c>
      <c r="AT935" s="369"/>
      <c r="AX935" s="711"/>
      <c r="AY935" s="712"/>
      <c r="AZ935" s="712"/>
      <c r="BA935" s="712"/>
      <c r="BB935" s="713"/>
      <c r="BC935" s="712"/>
      <c r="BD935" s="712"/>
      <c r="BE935" s="712"/>
      <c r="BF935" s="712"/>
      <c r="BG935" s="713"/>
      <c r="BH935" s="713"/>
      <c r="BI935" s="714"/>
      <c r="BJ935" s="714"/>
      <c r="BK935" s="714"/>
      <c r="BL935" s="713"/>
      <c r="BM935" s="713"/>
      <c r="BN935" s="713"/>
      <c r="BO935" s="713"/>
      <c r="BP935" s="713"/>
      <c r="BQ935" s="713"/>
      <c r="BR935" s="713"/>
      <c r="BS935" s="713"/>
      <c r="BT935" s="716"/>
      <c r="BU935" s="717"/>
      <c r="BV935" s="715"/>
      <c r="BW935" s="718"/>
    </row>
    <row r="936" spans="2:75" ht="15.75" customHeight="1">
      <c r="B936" s="363" t="s">
        <v>1092</v>
      </c>
      <c r="C936" s="364">
        <v>28911598000190</v>
      </c>
      <c r="D936" s="365" t="s">
        <v>13</v>
      </c>
      <c r="E936" s="365" t="s">
        <v>616</v>
      </c>
      <c r="F936" s="365" t="s">
        <v>617</v>
      </c>
      <c r="G936" s="366" t="s">
        <v>34</v>
      </c>
      <c r="H936" s="366" t="s">
        <v>1339</v>
      </c>
      <c r="I936" s="366" t="s">
        <v>34</v>
      </c>
      <c r="J936" s="366" t="s">
        <v>608</v>
      </c>
      <c r="K936" s="367" t="s">
        <v>48</v>
      </c>
      <c r="L936" s="368"/>
      <c r="M936" s="368" t="s">
        <v>34</v>
      </c>
      <c r="N936" s="367">
        <v>456561</v>
      </c>
      <c r="O936" s="367" t="s">
        <v>1323</v>
      </c>
      <c r="P936" s="371">
        <v>43067</v>
      </c>
      <c r="Q936" s="372">
        <v>31175386.329999998</v>
      </c>
      <c r="R936" s="372">
        <v>54906909.112063497</v>
      </c>
      <c r="S936" s="367">
        <v>18</v>
      </c>
      <c r="T936" s="369">
        <v>6.1845813270589911E-2</v>
      </c>
      <c r="U936" s="369">
        <v>0.79949289929935619</v>
      </c>
      <c r="V936" s="369">
        <v>5.3487239784769436E-2</v>
      </c>
      <c r="W936" s="369">
        <v>0.52435379706213614</v>
      </c>
      <c r="X936" s="369">
        <v>9.6777738133495994E-2</v>
      </c>
      <c r="Y936" s="369">
        <v>0.73388316896342742</v>
      </c>
      <c r="Z936" s="369">
        <v>0.14622113391938418</v>
      </c>
      <c r="AA936" s="369">
        <v>0.83116832837311483</v>
      </c>
      <c r="AB936" s="369">
        <v>4.7957360763387857E-2</v>
      </c>
      <c r="AC936" s="373">
        <v>-0.91533694080022543</v>
      </c>
      <c r="AD936" s="575">
        <v>0</v>
      </c>
      <c r="AE936" s="370" t="s">
        <v>2544</v>
      </c>
      <c r="AF936" s="370" t="s">
        <v>2326</v>
      </c>
      <c r="AG936" s="374" t="s">
        <v>1459</v>
      </c>
      <c r="AH936" s="374" t="s">
        <v>2321</v>
      </c>
      <c r="AI936" s="374">
        <v>1000</v>
      </c>
      <c r="AJ936" s="374">
        <v>500</v>
      </c>
      <c r="AK936" s="374">
        <v>1000</v>
      </c>
      <c r="AL936" s="369">
        <v>0.02</v>
      </c>
      <c r="AM936" s="369">
        <v>0.2</v>
      </c>
      <c r="AN936" s="369" t="s">
        <v>64</v>
      </c>
      <c r="AO936" s="367" t="s">
        <v>1326</v>
      </c>
      <c r="AP936" s="370" t="s">
        <v>13</v>
      </c>
      <c r="AQ936" s="376" t="s">
        <v>676</v>
      </c>
      <c r="AR936" s="369">
        <v>5.4000000000000003E-3</v>
      </c>
      <c r="AS936" s="369">
        <v>5.4000000000000003E-3</v>
      </c>
      <c r="AT936" s="369"/>
      <c r="AX936" s="711"/>
      <c r="AY936" s="712"/>
      <c r="AZ936" s="712"/>
      <c r="BA936" s="712"/>
      <c r="BB936" s="713"/>
      <c r="BC936" s="712"/>
      <c r="BD936" s="712"/>
      <c r="BE936" s="712"/>
      <c r="BF936" s="712"/>
      <c r="BG936" s="713"/>
      <c r="BH936" s="713"/>
      <c r="BI936" s="714"/>
      <c r="BJ936" s="714"/>
      <c r="BK936" s="714"/>
      <c r="BL936" s="713"/>
      <c r="BM936" s="713"/>
      <c r="BN936" s="713"/>
      <c r="BO936" s="713"/>
      <c r="BP936" s="713"/>
      <c r="BQ936" s="713"/>
      <c r="BR936" s="713"/>
      <c r="BS936" s="713"/>
      <c r="BT936" s="716"/>
      <c r="BU936" s="717"/>
      <c r="BV936" s="715"/>
      <c r="BW936" s="718"/>
    </row>
    <row r="937" spans="2:75" ht="15.75" customHeight="1">
      <c r="B937" s="363" t="s">
        <v>312</v>
      </c>
      <c r="C937" s="364">
        <v>26587503000107</v>
      </c>
      <c r="D937" s="365" t="s">
        <v>14</v>
      </c>
      <c r="E937" s="365" t="s">
        <v>607</v>
      </c>
      <c r="F937" s="365"/>
      <c r="G937" s="366"/>
      <c r="H937" s="366" t="s">
        <v>34</v>
      </c>
      <c r="I937" s="366" t="s">
        <v>34</v>
      </c>
      <c r="J937" s="366" t="s">
        <v>608</v>
      </c>
      <c r="K937" s="367" t="s">
        <v>48</v>
      </c>
      <c r="L937" s="368"/>
      <c r="M937" s="368" t="s">
        <v>34</v>
      </c>
      <c r="N937" s="367">
        <v>433977</v>
      </c>
      <c r="O937" s="367" t="s">
        <v>1323</v>
      </c>
      <c r="P937" s="371">
        <v>42767</v>
      </c>
      <c r="Q937" s="372">
        <v>5511851.5300000003</v>
      </c>
      <c r="R937" s="372">
        <v>14206436.665277794</v>
      </c>
      <c r="S937" s="367">
        <v>3</v>
      </c>
      <c r="T937" s="369">
        <v>6.3433774056016246E-2</v>
      </c>
      <c r="U937" s="369">
        <v>0.82002077831292086</v>
      </c>
      <c r="V937" s="369">
        <v>-5.9267063644537044E-2</v>
      </c>
      <c r="W937" s="369">
        <v>-0.58101539708888617</v>
      </c>
      <c r="X937" s="369">
        <v>9.1195657396364593E-2</v>
      </c>
      <c r="Y937" s="369">
        <v>0.69155323668990376</v>
      </c>
      <c r="Z937" s="369">
        <v>0.1228257764910512</v>
      </c>
      <c r="AA937" s="369">
        <v>0.69818153225019663</v>
      </c>
      <c r="AB937" s="369">
        <v>0.20897077692658431</v>
      </c>
      <c r="AC937" s="373">
        <v>-0.65283879805369271</v>
      </c>
      <c r="AD937" s="575">
        <v>0</v>
      </c>
      <c r="AE937" s="370" t="s">
        <v>2544</v>
      </c>
      <c r="AF937" s="370" t="s">
        <v>2326</v>
      </c>
      <c r="AG937" s="374" t="s">
        <v>1459</v>
      </c>
      <c r="AH937" s="374" t="s">
        <v>2321</v>
      </c>
      <c r="AI937" s="374">
        <v>10000</v>
      </c>
      <c r="AJ937" s="374">
        <v>5000</v>
      </c>
      <c r="AK937" s="374">
        <v>10000</v>
      </c>
      <c r="AL937" s="369">
        <v>1.4999999999999999E-2</v>
      </c>
      <c r="AM937" s="369">
        <v>0.2</v>
      </c>
      <c r="AN937" s="369" t="s">
        <v>668</v>
      </c>
      <c r="AO937" s="367" t="s">
        <v>1326</v>
      </c>
      <c r="AP937" s="370" t="s">
        <v>718</v>
      </c>
      <c r="AQ937" s="376" t="s">
        <v>672</v>
      </c>
      <c r="AR937" s="369">
        <v>4.9999999999999992E-3</v>
      </c>
      <c r="AS937" s="369">
        <v>4.9999999999999992E-3</v>
      </c>
      <c r="AT937" s="369"/>
      <c r="AX937" s="711"/>
      <c r="AY937" s="712"/>
      <c r="AZ937" s="712"/>
      <c r="BA937" s="712"/>
      <c r="BB937" s="713"/>
      <c r="BC937" s="712"/>
      <c r="BD937" s="712"/>
      <c r="BE937" s="712"/>
      <c r="BF937" s="712"/>
      <c r="BG937" s="713"/>
      <c r="BH937" s="713"/>
      <c r="BI937" s="714"/>
      <c r="BJ937" s="714"/>
      <c r="BK937" s="714"/>
      <c r="BL937" s="713"/>
      <c r="BM937" s="713"/>
      <c r="BN937" s="713"/>
      <c r="BO937" s="713"/>
      <c r="BP937" s="713"/>
      <c r="BQ937" s="713"/>
      <c r="BR937" s="713"/>
      <c r="BS937" s="713"/>
      <c r="BT937" s="716"/>
      <c r="BU937" s="717"/>
      <c r="BV937" s="715"/>
      <c r="BW937" s="718"/>
    </row>
    <row r="938" spans="2:75" ht="15.75" customHeight="1">
      <c r="B938" s="363" t="s">
        <v>521</v>
      </c>
      <c r="C938" s="364">
        <v>39806561000118</v>
      </c>
      <c r="D938" s="365" t="s">
        <v>11</v>
      </c>
      <c r="E938" s="365" t="s">
        <v>620</v>
      </c>
      <c r="F938" s="365" t="s">
        <v>687</v>
      </c>
      <c r="G938" s="366" t="s">
        <v>740</v>
      </c>
      <c r="H938" s="366" t="s">
        <v>34</v>
      </c>
      <c r="I938" s="366" t="s">
        <v>1321</v>
      </c>
      <c r="J938" s="366" t="s">
        <v>608</v>
      </c>
      <c r="K938" s="367" t="s">
        <v>48</v>
      </c>
      <c r="L938" s="368"/>
      <c r="M938" s="368" t="s">
        <v>34</v>
      </c>
      <c r="N938" s="367">
        <v>581674</v>
      </c>
      <c r="O938" s="367" t="s">
        <v>1323</v>
      </c>
      <c r="P938" s="371">
        <v>44281</v>
      </c>
      <c r="Q938" s="372">
        <v>69301418.980000004</v>
      </c>
      <c r="R938" s="372">
        <v>39789543.322658725</v>
      </c>
      <c r="S938" s="367">
        <v>91</v>
      </c>
      <c r="T938" s="369">
        <v>9.6070522538010072E-2</v>
      </c>
      <c r="U938" s="369">
        <v>1.2419223960248715</v>
      </c>
      <c r="V938" s="369">
        <v>0.12976939510859609</v>
      </c>
      <c r="W938" s="369">
        <v>1.272173986570623</v>
      </c>
      <c r="X938" s="369" t="s">
        <v>1424</v>
      </c>
      <c r="Y938" s="369" t="s">
        <v>1424</v>
      </c>
      <c r="Z938" s="369" t="s">
        <v>1424</v>
      </c>
      <c r="AA938" s="369" t="s">
        <v>1424</v>
      </c>
      <c r="AB938" s="369">
        <v>1.778355569240486E-3</v>
      </c>
      <c r="AC938" s="373">
        <v>13.997528212472082</v>
      </c>
      <c r="AD938" s="575">
        <v>0</v>
      </c>
      <c r="AE938" s="370" t="s">
        <v>2544</v>
      </c>
      <c r="AF938" s="370" t="s">
        <v>743</v>
      </c>
      <c r="AG938" s="374" t="s">
        <v>743</v>
      </c>
      <c r="AH938" s="374" t="s">
        <v>2318</v>
      </c>
      <c r="AI938" s="374">
        <v>1000</v>
      </c>
      <c r="AJ938" s="374">
        <v>500</v>
      </c>
      <c r="AK938" s="374">
        <v>500</v>
      </c>
      <c r="AL938" s="369">
        <v>1.0700000000000001E-2</v>
      </c>
      <c r="AM938" s="369">
        <v>0.1</v>
      </c>
      <c r="AN938" s="369" t="s">
        <v>64</v>
      </c>
      <c r="AO938" s="367" t="s">
        <v>1326</v>
      </c>
      <c r="AP938" s="370" t="s">
        <v>13</v>
      </c>
      <c r="AQ938" s="376" t="s">
        <v>670</v>
      </c>
      <c r="AR938" s="369">
        <v>1.7836899999999997E-3</v>
      </c>
      <c r="AS938" s="369">
        <v>1.7836899999999997E-3</v>
      </c>
      <c r="AT938" s="369"/>
      <c r="AX938" s="711"/>
      <c r="AY938" s="712"/>
      <c r="AZ938" s="712"/>
      <c r="BA938" s="712"/>
      <c r="BB938" s="713"/>
      <c r="BC938" s="712"/>
      <c r="BD938" s="712"/>
      <c r="BE938" s="712"/>
      <c r="BF938" s="712"/>
      <c r="BG938" s="713"/>
      <c r="BH938" s="713"/>
      <c r="BI938" s="714"/>
      <c r="BJ938" s="714"/>
      <c r="BK938" s="714"/>
      <c r="BL938" s="713"/>
      <c r="BM938" s="713"/>
      <c r="BN938" s="713"/>
      <c r="BO938" s="713"/>
      <c r="BP938" s="713"/>
      <c r="BQ938" s="713"/>
      <c r="BR938" s="713"/>
      <c r="BS938" s="713"/>
      <c r="BT938" s="716"/>
      <c r="BU938" s="717"/>
      <c r="BV938" s="715"/>
      <c r="BW938" s="718"/>
    </row>
    <row r="939" spans="2:75" ht="15.75" customHeight="1">
      <c r="B939" s="363" t="s">
        <v>522</v>
      </c>
      <c r="C939" s="364">
        <v>41128407000186</v>
      </c>
      <c r="D939" s="365" t="s">
        <v>13</v>
      </c>
      <c r="E939" s="365" t="s">
        <v>615</v>
      </c>
      <c r="F939" s="365" t="s">
        <v>619</v>
      </c>
      <c r="G939" s="366" t="s">
        <v>34</v>
      </c>
      <c r="H939" s="366" t="s">
        <v>1339</v>
      </c>
      <c r="I939" s="366" t="s">
        <v>34</v>
      </c>
      <c r="J939" s="366"/>
      <c r="K939" s="367" t="s">
        <v>48</v>
      </c>
      <c r="L939" s="368"/>
      <c r="M939" s="368" t="s">
        <v>34</v>
      </c>
      <c r="N939" s="367">
        <v>592978</v>
      </c>
      <c r="O939" s="367" t="s">
        <v>1323</v>
      </c>
      <c r="P939" s="371">
        <v>44347</v>
      </c>
      <c r="Q939" s="372">
        <v>27325956.030000001</v>
      </c>
      <c r="R939" s="372">
        <v>24292989.826388903</v>
      </c>
      <c r="S939" s="367">
        <v>31</v>
      </c>
      <c r="T939" s="369">
        <v>5.7816716888481556E-2</v>
      </c>
      <c r="U939" s="369">
        <v>0.74740798396329766</v>
      </c>
      <c r="V939" s="369">
        <v>0.1029303601606637</v>
      </c>
      <c r="W939" s="369">
        <v>1.009061701452499</v>
      </c>
      <c r="X939" s="369" t="s">
        <v>1424</v>
      </c>
      <c r="Y939" s="369" t="s">
        <v>1424</v>
      </c>
      <c r="Z939" s="369" t="s">
        <v>1424</v>
      </c>
      <c r="AA939" s="369" t="s">
        <v>1424</v>
      </c>
      <c r="AB939" s="369">
        <v>3.1056244259374029E-2</v>
      </c>
      <c r="AC939" s="373">
        <v>4.2427556243235846E-2</v>
      </c>
      <c r="AD939" s="575">
        <v>0</v>
      </c>
      <c r="AE939" s="370" t="s">
        <v>2544</v>
      </c>
      <c r="AF939" s="370" t="s">
        <v>2326</v>
      </c>
      <c r="AG939" s="374" t="s">
        <v>1459</v>
      </c>
      <c r="AH939" s="374" t="s">
        <v>2321</v>
      </c>
      <c r="AI939" s="374">
        <v>500</v>
      </c>
      <c r="AJ939" s="374" t="s">
        <v>1436</v>
      </c>
      <c r="AK939" s="374">
        <v>500</v>
      </c>
      <c r="AL939" s="369">
        <v>0.02</v>
      </c>
      <c r="AM939" s="369">
        <v>0.2</v>
      </c>
      <c r="AN939" s="369" t="s">
        <v>64</v>
      </c>
      <c r="AO939" s="367" t="s">
        <v>1326</v>
      </c>
      <c r="AP939" s="370" t="s">
        <v>13</v>
      </c>
      <c r="AQ939" s="376" t="s">
        <v>670</v>
      </c>
      <c r="AR939" s="369">
        <v>5.3340000000000002E-3</v>
      </c>
      <c r="AS939" s="369">
        <v>5.3340000000000002E-3</v>
      </c>
      <c r="AT939" s="369"/>
      <c r="AX939" s="711"/>
      <c r="AY939" s="712"/>
      <c r="AZ939" s="712"/>
      <c r="BA939" s="712"/>
      <c r="BB939" s="713"/>
      <c r="BC939" s="712"/>
      <c r="BD939" s="712"/>
      <c r="BE939" s="712"/>
      <c r="BF939" s="712"/>
      <c r="BG939" s="713"/>
      <c r="BH939" s="713"/>
      <c r="BI939" s="714"/>
      <c r="BJ939" s="714"/>
      <c r="BK939" s="714"/>
      <c r="BL939" s="713"/>
      <c r="BM939" s="713"/>
      <c r="BN939" s="713"/>
      <c r="BO939" s="713"/>
      <c r="BP939" s="713"/>
      <c r="BQ939" s="713"/>
      <c r="BR939" s="713"/>
      <c r="BS939" s="713"/>
      <c r="BT939" s="716"/>
      <c r="BU939" s="717"/>
      <c r="BV939" s="715"/>
      <c r="BW939" s="718"/>
    </row>
    <row r="940" spans="2:75" ht="15.75" customHeight="1">
      <c r="B940" s="363" t="s">
        <v>1303</v>
      </c>
      <c r="C940" s="364">
        <v>42102422000118</v>
      </c>
      <c r="D940" s="365" t="s">
        <v>11</v>
      </c>
      <c r="E940" s="365" t="s">
        <v>620</v>
      </c>
      <c r="F940" s="365" t="s">
        <v>665</v>
      </c>
      <c r="G940" s="366" t="s">
        <v>740</v>
      </c>
      <c r="H940" s="366" t="s">
        <v>34</v>
      </c>
      <c r="I940" s="366" t="s">
        <v>1306</v>
      </c>
      <c r="J940" s="366" t="s">
        <v>608</v>
      </c>
      <c r="K940" s="367" t="s">
        <v>48</v>
      </c>
      <c r="L940" s="368"/>
      <c r="M940" s="368" t="s">
        <v>1421</v>
      </c>
      <c r="N940" s="367">
        <v>615315</v>
      </c>
      <c r="O940" s="367" t="s">
        <v>1323</v>
      </c>
      <c r="P940" s="371">
        <v>44445</v>
      </c>
      <c r="Q940" s="372">
        <v>48929389.25</v>
      </c>
      <c r="R940" s="372" t="s">
        <v>1424</v>
      </c>
      <c r="S940" s="367">
        <v>5</v>
      </c>
      <c r="T940" s="369">
        <v>8.4390019060108568E-2</v>
      </c>
      <c r="U940" s="369">
        <v>1.0909262477493906</v>
      </c>
      <c r="V940" s="369" t="s">
        <v>1424</v>
      </c>
      <c r="W940" s="369" t="s">
        <v>1424</v>
      </c>
      <c r="X940" s="369" t="s">
        <v>1424</v>
      </c>
      <c r="Y940" s="369" t="s">
        <v>1424</v>
      </c>
      <c r="Z940" s="369" t="s">
        <v>1424</v>
      </c>
      <c r="AA940" s="369" t="s">
        <v>1424</v>
      </c>
      <c r="AB940" s="369" t="s">
        <v>1424</v>
      </c>
      <c r="AC940" s="373" t="s">
        <v>1424</v>
      </c>
      <c r="AD940" s="575">
        <v>0</v>
      </c>
      <c r="AE940" s="370" t="s">
        <v>2544</v>
      </c>
      <c r="AF940" s="370" t="s">
        <v>930</v>
      </c>
      <c r="AG940" s="374" t="s">
        <v>930</v>
      </c>
      <c r="AH940" s="374" t="s">
        <v>728</v>
      </c>
      <c r="AI940" s="374">
        <v>0</v>
      </c>
      <c r="AJ940" s="374">
        <v>0</v>
      </c>
      <c r="AK940" s="374">
        <v>0</v>
      </c>
      <c r="AL940" s="369">
        <v>4.0000000000000001E-3</v>
      </c>
      <c r="AM940" s="369" t="s">
        <v>34</v>
      </c>
      <c r="AN940" s="369" t="s">
        <v>64</v>
      </c>
      <c r="AO940" s="367" t="s">
        <v>1326</v>
      </c>
      <c r="AP940" s="370" t="s">
        <v>11</v>
      </c>
      <c r="AQ940" s="376" t="s">
        <v>679</v>
      </c>
      <c r="AR940" s="369" t="s">
        <v>34</v>
      </c>
      <c r="AS940" s="369" t="s">
        <v>34</v>
      </c>
      <c r="AT940" s="369"/>
      <c r="AX940" s="711"/>
      <c r="AY940" s="712"/>
      <c r="AZ940" s="712"/>
      <c r="BA940" s="712"/>
      <c r="BB940" s="713"/>
      <c r="BC940" s="712"/>
      <c r="BD940" s="712"/>
      <c r="BE940" s="712"/>
      <c r="BF940" s="712"/>
      <c r="BG940" s="713"/>
      <c r="BH940" s="713"/>
      <c r="BI940" s="714"/>
      <c r="BJ940" s="714"/>
      <c r="BK940" s="714"/>
      <c r="BL940" s="713"/>
      <c r="BM940" s="713"/>
      <c r="BN940" s="713"/>
      <c r="BO940" s="713"/>
      <c r="BP940" s="713"/>
      <c r="BQ940" s="713"/>
      <c r="BR940" s="713"/>
      <c r="BS940" s="713"/>
      <c r="BT940" s="716"/>
      <c r="BU940" s="717"/>
      <c r="BV940" s="715"/>
      <c r="BW940" s="718"/>
    </row>
    <row r="941" spans="2:75" ht="15.75" customHeight="1">
      <c r="B941" s="363" t="s">
        <v>568</v>
      </c>
      <c r="C941" s="364">
        <v>42747231000103</v>
      </c>
      <c r="D941" s="365" t="s">
        <v>14</v>
      </c>
      <c r="E941" s="365" t="s">
        <v>614</v>
      </c>
      <c r="F941" s="365" t="s">
        <v>610</v>
      </c>
      <c r="G941" s="366"/>
      <c r="H941" s="366" t="s">
        <v>1339</v>
      </c>
      <c r="I941" s="366" t="s">
        <v>34</v>
      </c>
      <c r="J941" s="366" t="s">
        <v>608</v>
      </c>
      <c r="K941" s="367" t="s">
        <v>48</v>
      </c>
      <c r="L941" s="368"/>
      <c r="M941" s="368" t="s">
        <v>34</v>
      </c>
      <c r="N941" s="367">
        <v>606278</v>
      </c>
      <c r="O941" s="367" t="s">
        <v>1323</v>
      </c>
      <c r="P941" s="371">
        <v>44414</v>
      </c>
      <c r="Q941" s="372">
        <v>24027742.34</v>
      </c>
      <c r="R941" s="372">
        <v>16743872.117539687</v>
      </c>
      <c r="S941" s="367">
        <v>32</v>
      </c>
      <c r="T941" s="369">
        <v>0.10470437114380693</v>
      </c>
      <c r="U941" s="369">
        <v>1.3535338421183896</v>
      </c>
      <c r="V941" s="369">
        <v>3.7737094847180686E-2</v>
      </c>
      <c r="W941" s="369">
        <v>0.36994971235826807</v>
      </c>
      <c r="X941" s="369" t="s">
        <v>1424</v>
      </c>
      <c r="Y941" s="369" t="s">
        <v>1424</v>
      </c>
      <c r="Z941" s="369" t="s">
        <v>1424</v>
      </c>
      <c r="AA941" s="369" t="s">
        <v>1424</v>
      </c>
      <c r="AB941" s="369">
        <v>8.2386412960398087E-2</v>
      </c>
      <c r="AC941" s="373">
        <v>-0.68855302180951949</v>
      </c>
      <c r="AD941" s="575">
        <v>0</v>
      </c>
      <c r="AE941" s="370" t="s">
        <v>2545</v>
      </c>
      <c r="AF941" s="370" t="s">
        <v>2317</v>
      </c>
      <c r="AG941" s="374" t="s">
        <v>1458</v>
      </c>
      <c r="AH941" s="374" t="s">
        <v>2321</v>
      </c>
      <c r="AI941" s="374">
        <v>0</v>
      </c>
      <c r="AJ941" s="374">
        <v>0</v>
      </c>
      <c r="AK941" s="374">
        <v>0</v>
      </c>
      <c r="AL941" s="369">
        <v>0.02</v>
      </c>
      <c r="AM941" s="369">
        <v>0.2</v>
      </c>
      <c r="AN941" s="369" t="s">
        <v>34</v>
      </c>
      <c r="AO941" s="367" t="s">
        <v>1326</v>
      </c>
      <c r="AP941" s="370" t="s">
        <v>718</v>
      </c>
      <c r="AQ941" s="376" t="s">
        <v>661</v>
      </c>
      <c r="AR941" s="369">
        <v>6.6666666666666662E-3</v>
      </c>
      <c r="AS941" s="369">
        <v>6.6666666666666662E-3</v>
      </c>
      <c r="AT941" s="369"/>
      <c r="AX941" s="711"/>
      <c r="AY941" s="712"/>
      <c r="AZ941" s="712"/>
      <c r="BA941" s="712"/>
      <c r="BB941" s="713"/>
      <c r="BC941" s="712"/>
      <c r="BD941" s="712"/>
      <c r="BE941" s="712"/>
      <c r="BF941" s="712"/>
      <c r="BG941" s="713"/>
      <c r="BH941" s="713"/>
      <c r="BI941" s="714"/>
      <c r="BJ941" s="714"/>
      <c r="BK941" s="714"/>
      <c r="BL941" s="713"/>
      <c r="BM941" s="713"/>
      <c r="BN941" s="713"/>
      <c r="BO941" s="713"/>
      <c r="BP941" s="713"/>
      <c r="BQ941" s="713"/>
      <c r="BR941" s="713"/>
      <c r="BS941" s="713"/>
      <c r="BT941" s="716"/>
      <c r="BU941" s="717"/>
      <c r="BV941" s="715"/>
      <c r="BW941" s="718"/>
    </row>
    <row r="942" spans="2:75" ht="15.75" customHeight="1">
      <c r="B942" s="363" t="s">
        <v>583</v>
      </c>
      <c r="C942" s="364">
        <v>37994000000164</v>
      </c>
      <c r="D942" s="365" t="s">
        <v>14</v>
      </c>
      <c r="E942" s="365" t="s">
        <v>607</v>
      </c>
      <c r="F942" s="365"/>
      <c r="G942" s="366" t="s">
        <v>868</v>
      </c>
      <c r="H942" s="366" t="s">
        <v>34</v>
      </c>
      <c r="I942" s="366" t="s">
        <v>34</v>
      </c>
      <c r="J942" s="366" t="s">
        <v>611</v>
      </c>
      <c r="K942" s="367" t="s">
        <v>49</v>
      </c>
      <c r="L942" s="368" t="s">
        <v>717</v>
      </c>
      <c r="M942" s="368" t="s">
        <v>1421</v>
      </c>
      <c r="N942" s="367">
        <v>570621</v>
      </c>
      <c r="O942" s="367" t="s">
        <v>1323</v>
      </c>
      <c r="P942" s="371">
        <v>44179</v>
      </c>
      <c r="Q942" s="372">
        <v>5884699.5</v>
      </c>
      <c r="R942" s="372">
        <v>7231722.379047622</v>
      </c>
      <c r="S942" s="367">
        <v>10</v>
      </c>
      <c r="T942" s="369">
        <v>-0.35489018015203577</v>
      </c>
      <c r="U942" s="369">
        <v>-4.5877346267762249</v>
      </c>
      <c r="V942" s="369">
        <v>-0.35167435532985059</v>
      </c>
      <c r="W942" s="369">
        <v>-3.4475845881861096</v>
      </c>
      <c r="X942" s="369" t="s">
        <v>1424</v>
      </c>
      <c r="Y942" s="369" t="s">
        <v>1424</v>
      </c>
      <c r="Z942" s="369" t="s">
        <v>1424</v>
      </c>
      <c r="AA942" s="369" t="s">
        <v>1424</v>
      </c>
      <c r="AB942" s="369">
        <v>0.33550422779727762</v>
      </c>
      <c r="AC942" s="373">
        <v>-1.4132226810707222</v>
      </c>
      <c r="AD942" s="575">
        <v>0</v>
      </c>
      <c r="AE942" s="370" t="s">
        <v>2546</v>
      </c>
      <c r="AF942" s="370" t="s">
        <v>743</v>
      </c>
      <c r="AG942" s="374" t="s">
        <v>743</v>
      </c>
      <c r="AH942" s="374" t="s">
        <v>2318</v>
      </c>
      <c r="AI942" s="374">
        <v>1000</v>
      </c>
      <c r="AJ942" s="374">
        <v>1000</v>
      </c>
      <c r="AK942" s="374">
        <v>1000</v>
      </c>
      <c r="AL942" s="369">
        <v>0.02</v>
      </c>
      <c r="AM942" s="369">
        <v>0.2</v>
      </c>
      <c r="AN942" s="369" t="s">
        <v>2330</v>
      </c>
      <c r="AO942" s="367" t="s">
        <v>1326</v>
      </c>
      <c r="AP942" s="370" t="s">
        <v>718</v>
      </c>
      <c r="AQ942" s="376" t="s">
        <v>689</v>
      </c>
      <c r="AR942" s="369">
        <v>5.0000000000000001E-4</v>
      </c>
      <c r="AS942" s="369">
        <v>5.0000000000000001E-4</v>
      </c>
      <c r="AT942" s="369"/>
      <c r="AX942" s="711"/>
      <c r="AY942" s="712"/>
      <c r="AZ942" s="712"/>
      <c r="BA942" s="712"/>
      <c r="BB942" s="713"/>
      <c r="BC942" s="712"/>
      <c r="BD942" s="712"/>
      <c r="BE942" s="712"/>
      <c r="BF942" s="712"/>
      <c r="BG942" s="713"/>
      <c r="BH942" s="713"/>
      <c r="BI942" s="714"/>
      <c r="BJ942" s="714"/>
      <c r="BK942" s="714"/>
      <c r="BL942" s="713"/>
      <c r="BM942" s="713"/>
      <c r="BN942" s="713"/>
      <c r="BO942" s="713"/>
      <c r="BP942" s="713"/>
      <c r="BQ942" s="713"/>
      <c r="BR942" s="713"/>
      <c r="BS942" s="713"/>
      <c r="BT942" s="716"/>
      <c r="BU942" s="717"/>
      <c r="BV942" s="715"/>
      <c r="BW942" s="718"/>
    </row>
    <row r="943" spans="2:75" ht="15.75" customHeight="1">
      <c r="B943" s="363" t="s">
        <v>584</v>
      </c>
      <c r="C943" s="364">
        <v>11145210000194</v>
      </c>
      <c r="D943" s="365" t="s">
        <v>14</v>
      </c>
      <c r="E943" s="365" t="s">
        <v>607</v>
      </c>
      <c r="F943" s="365"/>
      <c r="G943" s="366"/>
      <c r="H943" s="366" t="s">
        <v>34</v>
      </c>
      <c r="I943" s="366" t="s">
        <v>34</v>
      </c>
      <c r="J943" s="366" t="s">
        <v>611</v>
      </c>
      <c r="K943" s="367"/>
      <c r="L943" s="368"/>
      <c r="M943" s="368" t="s">
        <v>34</v>
      </c>
      <c r="N943" s="367">
        <v>235911</v>
      </c>
      <c r="O943" s="367" t="s">
        <v>1323</v>
      </c>
      <c r="P943" s="371">
        <v>40085</v>
      </c>
      <c r="Q943" s="372">
        <v>10981864.710000001</v>
      </c>
      <c r="R943" s="372">
        <v>13775608.597539684</v>
      </c>
      <c r="S943" s="367">
        <v>50</v>
      </c>
      <c r="T943" s="369">
        <v>-0.20166146812842656</v>
      </c>
      <c r="U943" s="369">
        <v>-2.6069171590573958</v>
      </c>
      <c r="V943" s="369">
        <v>-0.17251722455941532</v>
      </c>
      <c r="W943" s="369">
        <v>-1.6912456526146868</v>
      </c>
      <c r="X943" s="369">
        <v>-1.8722929161201218E-3</v>
      </c>
      <c r="Y943" s="369">
        <v>-1.41979373046996E-2</v>
      </c>
      <c r="Z943" s="369">
        <v>0.39419217778532922</v>
      </c>
      <c r="AA943" s="369">
        <v>2.2407161310089889</v>
      </c>
      <c r="AB943" s="369">
        <v>0.18881150978887676</v>
      </c>
      <c r="AC943" s="373">
        <v>-1.4230115343211611</v>
      </c>
      <c r="AD943" s="575">
        <v>0</v>
      </c>
      <c r="AE943" s="370" t="s">
        <v>2547</v>
      </c>
      <c r="AF943" s="370" t="s">
        <v>2326</v>
      </c>
      <c r="AG943" s="374" t="s">
        <v>1459</v>
      </c>
      <c r="AH943" s="374" t="s">
        <v>2318</v>
      </c>
      <c r="AI943" s="374">
        <v>100000</v>
      </c>
      <c r="AJ943" s="374">
        <v>20000</v>
      </c>
      <c r="AK943" s="374">
        <v>100000</v>
      </c>
      <c r="AL943" s="369">
        <v>1.6E-2</v>
      </c>
      <c r="AM943" s="369">
        <v>0.15</v>
      </c>
      <c r="AN943" s="369" t="s">
        <v>2335</v>
      </c>
      <c r="AO943" s="367" t="s">
        <v>1326</v>
      </c>
      <c r="AP943" s="370" t="s">
        <v>718</v>
      </c>
      <c r="AQ943" s="376" t="s">
        <v>689</v>
      </c>
      <c r="AR943" s="369">
        <v>4.2671999999999996E-3</v>
      </c>
      <c r="AS943" s="369">
        <v>4.2671999999999996E-3</v>
      </c>
      <c r="AT943" s="369"/>
      <c r="AW943" s="711"/>
      <c r="AX943" s="711"/>
      <c r="AY943" s="712"/>
      <c r="AZ943" s="712"/>
      <c r="BA943" s="712"/>
      <c r="BB943" s="713"/>
      <c r="BC943" s="712"/>
      <c r="BD943" s="712"/>
      <c r="BE943" s="712"/>
      <c r="BF943" s="712"/>
      <c r="BG943" s="713"/>
      <c r="BH943" s="713"/>
      <c r="BI943" s="714"/>
      <c r="BJ943" s="714"/>
      <c r="BK943" s="714"/>
      <c r="BL943" s="218"/>
      <c r="BM943" s="713"/>
      <c r="BN943" s="713"/>
      <c r="BO943" s="713"/>
      <c r="BP943" s="713"/>
      <c r="BQ943" s="713"/>
      <c r="BR943" s="713"/>
      <c r="BS943" s="713"/>
      <c r="BT943" s="716"/>
      <c r="BU943" s="717"/>
      <c r="BV943" s="715"/>
      <c r="BW943" s="718"/>
    </row>
    <row r="944" spans="2:75" ht="15.75" customHeight="1">
      <c r="B944" s="363" t="s">
        <v>1093</v>
      </c>
      <c r="C944" s="364">
        <v>17703320000100</v>
      </c>
      <c r="D944" s="365" t="s">
        <v>14</v>
      </c>
      <c r="E944" s="365" t="s">
        <v>607</v>
      </c>
      <c r="F944" s="365"/>
      <c r="G944" s="366"/>
      <c r="H944" s="366" t="s">
        <v>34</v>
      </c>
      <c r="I944" s="366" t="s">
        <v>34</v>
      </c>
      <c r="J944" s="366" t="s">
        <v>611</v>
      </c>
      <c r="K944" s="367"/>
      <c r="L944" s="368"/>
      <c r="M944" s="368" t="s">
        <v>34</v>
      </c>
      <c r="N944" s="367">
        <v>336408</v>
      </c>
      <c r="O944" s="367" t="s">
        <v>1323</v>
      </c>
      <c r="P944" s="371">
        <v>41422</v>
      </c>
      <c r="Q944" s="372">
        <v>4665023.1900000004</v>
      </c>
      <c r="R944" s="372">
        <v>3815180.346865078</v>
      </c>
      <c r="S944" s="367">
        <v>20</v>
      </c>
      <c r="T944" s="369">
        <v>-0.21127097354862867</v>
      </c>
      <c r="U944" s="369">
        <v>-2.7311411112207629</v>
      </c>
      <c r="V944" s="369">
        <v>-0.16949009145010896</v>
      </c>
      <c r="W944" s="369">
        <v>-1.6615696262116704</v>
      </c>
      <c r="X944" s="369">
        <v>2.3989900871301817E-2</v>
      </c>
      <c r="Y944" s="369">
        <v>0.181919776325666</v>
      </c>
      <c r="Z944" s="369">
        <v>0.46676770893445485</v>
      </c>
      <c r="AA944" s="369">
        <v>2.6532589781959568</v>
      </c>
      <c r="AB944" s="369">
        <v>0.19206452392949036</v>
      </c>
      <c r="AC944" s="373">
        <v>-1.376705347179868</v>
      </c>
      <c r="AD944" s="575">
        <v>17703461000123</v>
      </c>
      <c r="AE944" s="370" t="s">
        <v>2547</v>
      </c>
      <c r="AF944" s="370" t="s">
        <v>2326</v>
      </c>
      <c r="AG944" s="374" t="s">
        <v>1459</v>
      </c>
      <c r="AH944" s="374" t="s">
        <v>2321</v>
      </c>
      <c r="AI944" s="374">
        <v>20000</v>
      </c>
      <c r="AJ944" s="374">
        <v>5000</v>
      </c>
      <c r="AK944" s="374">
        <v>5000</v>
      </c>
      <c r="AL944" s="369">
        <v>0.02</v>
      </c>
      <c r="AM944" s="369">
        <v>0.2</v>
      </c>
      <c r="AN944" s="369" t="s">
        <v>2335</v>
      </c>
      <c r="AO944" s="367" t="s">
        <v>1326</v>
      </c>
      <c r="AP944" s="370" t="s">
        <v>718</v>
      </c>
      <c r="AQ944" s="376" t="s">
        <v>661</v>
      </c>
      <c r="AR944" s="369">
        <v>5.3340000000000002E-3</v>
      </c>
      <c r="AS944" s="369">
        <v>5.3340000000000002E-3</v>
      </c>
      <c r="AT944" s="369"/>
      <c r="AX944" s="711"/>
      <c r="AY944" s="712"/>
      <c r="AZ944" s="712"/>
      <c r="BA944" s="712"/>
      <c r="BB944" s="713"/>
      <c r="BC944" s="712"/>
      <c r="BD944" s="712"/>
      <c r="BE944" s="712"/>
      <c r="BF944" s="712"/>
      <c r="BG944" s="713"/>
      <c r="BH944" s="713"/>
      <c r="BI944" s="714"/>
      <c r="BJ944" s="714"/>
      <c r="BK944" s="714"/>
      <c r="BL944" s="713"/>
      <c r="BM944" s="713"/>
      <c r="BN944" s="713"/>
      <c r="BO944" s="713"/>
      <c r="BP944" s="713"/>
      <c r="BQ944" s="713"/>
      <c r="BR944" s="713"/>
      <c r="BS944" s="713"/>
      <c r="BT944" s="716"/>
      <c r="BU944" s="717"/>
      <c r="BV944" s="715"/>
      <c r="BW944" s="718"/>
    </row>
    <row r="945" spans="2:75" ht="15.75" customHeight="1">
      <c r="B945" s="363" t="s">
        <v>1094</v>
      </c>
      <c r="C945" s="364">
        <v>39471486000181</v>
      </c>
      <c r="D945" s="365" t="s">
        <v>14</v>
      </c>
      <c r="E945" s="365" t="s">
        <v>607</v>
      </c>
      <c r="F945" s="365"/>
      <c r="G945" s="366"/>
      <c r="H945" s="366" t="s">
        <v>34</v>
      </c>
      <c r="I945" s="366" t="s">
        <v>34</v>
      </c>
      <c r="J945" s="366" t="s">
        <v>608</v>
      </c>
      <c r="K945" s="367" t="s">
        <v>48</v>
      </c>
      <c r="L945" s="368"/>
      <c r="M945" s="368" t="s">
        <v>1421</v>
      </c>
      <c r="N945" s="367">
        <v>605875</v>
      </c>
      <c r="O945" s="367" t="s">
        <v>1323</v>
      </c>
      <c r="P945" s="371">
        <v>44407</v>
      </c>
      <c r="Q945" s="372">
        <v>14952363.15</v>
      </c>
      <c r="R945" s="372">
        <v>14376214.244325392</v>
      </c>
      <c r="S945" s="367">
        <v>32</v>
      </c>
      <c r="T945" s="369">
        <v>3.8160802553423467E-2</v>
      </c>
      <c r="U945" s="369">
        <v>0.4933121428857522</v>
      </c>
      <c r="V945" s="369">
        <v>-0.10645840919035876</v>
      </c>
      <c r="W945" s="369">
        <v>-1.0436483788055666</v>
      </c>
      <c r="X945" s="369" t="s">
        <v>1424</v>
      </c>
      <c r="Y945" s="369" t="s">
        <v>1424</v>
      </c>
      <c r="Z945" s="369" t="s">
        <v>1424</v>
      </c>
      <c r="AA945" s="369" t="s">
        <v>1424</v>
      </c>
      <c r="AB945" s="369">
        <v>0.21420385578257309</v>
      </c>
      <c r="AC945" s="373">
        <v>-0.8718129375443926</v>
      </c>
      <c r="AD945" s="575">
        <v>39471368000173</v>
      </c>
      <c r="AE945" s="370" t="s">
        <v>2548</v>
      </c>
      <c r="AF945" s="370" t="s">
        <v>738</v>
      </c>
      <c r="AG945" s="374" t="s">
        <v>738</v>
      </c>
      <c r="AH945" s="374" t="s">
        <v>2321</v>
      </c>
      <c r="AI945" s="374">
        <v>10000</v>
      </c>
      <c r="AJ945" s="374">
        <v>1000</v>
      </c>
      <c r="AK945" s="374">
        <v>1000</v>
      </c>
      <c r="AL945" s="369">
        <v>1.8000000000000002E-2</v>
      </c>
      <c r="AM945" s="369">
        <v>0.2</v>
      </c>
      <c r="AN945" s="369" t="s">
        <v>668</v>
      </c>
      <c r="AO945" s="367" t="s">
        <v>1326</v>
      </c>
      <c r="AP945" s="370" t="s">
        <v>718</v>
      </c>
      <c r="AQ945" s="376" t="s">
        <v>661</v>
      </c>
      <c r="AR945" s="369">
        <v>3.5999999999999999E-3</v>
      </c>
      <c r="AS945" s="369">
        <v>3.5999999999999999E-3</v>
      </c>
      <c r="AT945" s="369"/>
      <c r="AX945" s="711"/>
      <c r="AY945" s="712"/>
      <c r="AZ945" s="712"/>
      <c r="BA945" s="712"/>
      <c r="BB945" s="713"/>
      <c r="BC945" s="712"/>
      <c r="BD945" s="712"/>
      <c r="BE945" s="712"/>
      <c r="BF945" s="712"/>
      <c r="BG945" s="713"/>
      <c r="BH945" s="713"/>
      <c r="BI945" s="714"/>
      <c r="BJ945" s="714"/>
      <c r="BK945" s="714"/>
      <c r="BL945" s="713"/>
      <c r="BM945" s="713"/>
      <c r="BN945" s="713"/>
      <c r="BO945" s="713"/>
      <c r="BP945" s="713"/>
      <c r="BQ945" s="713"/>
      <c r="BR945" s="713"/>
      <c r="BS945" s="713"/>
      <c r="BT945" s="716"/>
      <c r="BU945" s="717"/>
      <c r="BV945" s="715"/>
      <c r="BW945" s="718"/>
    </row>
    <row r="946" spans="2:75" ht="15.75" customHeight="1">
      <c r="B946" s="363" t="s">
        <v>1095</v>
      </c>
      <c r="C946" s="364">
        <v>37467515000106</v>
      </c>
      <c r="D946" s="365" t="s">
        <v>14</v>
      </c>
      <c r="E946" s="365" t="s">
        <v>614</v>
      </c>
      <c r="F946" s="365" t="s">
        <v>691</v>
      </c>
      <c r="G946" s="366"/>
      <c r="H946" s="366" t="s">
        <v>867</v>
      </c>
      <c r="I946" s="366" t="s">
        <v>34</v>
      </c>
      <c r="J946" s="366" t="s">
        <v>608</v>
      </c>
      <c r="K946" s="367" t="s">
        <v>48</v>
      </c>
      <c r="L946" s="368" t="s">
        <v>717</v>
      </c>
      <c r="M946" s="368" t="s">
        <v>1421</v>
      </c>
      <c r="N946" s="367">
        <v>574759</v>
      </c>
      <c r="O946" s="367" t="s">
        <v>1323</v>
      </c>
      <c r="P946" s="371">
        <v>44225</v>
      </c>
      <c r="Q946" s="372">
        <v>337706043.41000003</v>
      </c>
      <c r="R946" s="372">
        <v>231342673.52904767</v>
      </c>
      <c r="S946" s="367">
        <v>32</v>
      </c>
      <c r="T946" s="369">
        <v>0.20053524105069087</v>
      </c>
      <c r="U946" s="369">
        <v>2.5923582018049651</v>
      </c>
      <c r="V946" s="369">
        <v>4.6820803872954064E-2</v>
      </c>
      <c r="W946" s="369">
        <v>0.45900043432930837</v>
      </c>
      <c r="X946" s="369" t="s">
        <v>1424</v>
      </c>
      <c r="Y946" s="369" t="s">
        <v>1424</v>
      </c>
      <c r="Z946" s="369" t="s">
        <v>1424</v>
      </c>
      <c r="AA946" s="369" t="s">
        <v>1424</v>
      </c>
      <c r="AB946" s="369">
        <v>0.16240664957611842</v>
      </c>
      <c r="AC946" s="373">
        <v>-0.23547296773281978</v>
      </c>
      <c r="AD946" s="575">
        <v>37467474000158</v>
      </c>
      <c r="AE946" s="370" t="s">
        <v>2548</v>
      </c>
      <c r="AF946" s="370" t="s">
        <v>738</v>
      </c>
      <c r="AG946" s="374" t="s">
        <v>738</v>
      </c>
      <c r="AH946" s="374" t="s">
        <v>2318</v>
      </c>
      <c r="AI946" s="374" t="s">
        <v>1436</v>
      </c>
      <c r="AJ946" s="374" t="s">
        <v>1436</v>
      </c>
      <c r="AK946" s="374" t="s">
        <v>1436</v>
      </c>
      <c r="AL946" s="369">
        <v>1.8000000000000002E-2</v>
      </c>
      <c r="AM946" s="369">
        <v>0.2</v>
      </c>
      <c r="AN946" s="369" t="s">
        <v>64</v>
      </c>
      <c r="AO946" s="367" t="s">
        <v>1326</v>
      </c>
      <c r="AP946" s="370" t="s">
        <v>13</v>
      </c>
      <c r="AQ946" s="376" t="s">
        <v>670</v>
      </c>
      <c r="AR946" s="369">
        <v>3.5999999999999995E-3</v>
      </c>
      <c r="AS946" s="369">
        <v>3.5999999999999995E-3</v>
      </c>
      <c r="AT946" s="369"/>
      <c r="AX946" s="711"/>
      <c r="AY946" s="712"/>
      <c r="AZ946" s="712"/>
      <c r="BA946" s="712"/>
      <c r="BB946" s="713"/>
      <c r="BC946" s="712"/>
      <c r="BD946" s="712"/>
      <c r="BE946" s="712"/>
      <c r="BF946" s="712"/>
      <c r="BG946" s="713"/>
      <c r="BH946" s="713"/>
      <c r="BI946" s="714"/>
      <c r="BJ946" s="714"/>
      <c r="BK946" s="714"/>
      <c r="BL946" s="713"/>
      <c r="BM946" s="713"/>
      <c r="BN946" s="713"/>
      <c r="BO946" s="713"/>
      <c r="BP946" s="713"/>
      <c r="BQ946" s="713"/>
      <c r="BR946" s="713"/>
      <c r="BS946" s="713"/>
      <c r="BT946" s="716"/>
      <c r="BU946" s="717"/>
      <c r="BV946" s="715"/>
      <c r="BW946" s="718"/>
    </row>
    <row r="947" spans="2:75" ht="15.75" customHeight="1">
      <c r="B947" s="363" t="s">
        <v>1096</v>
      </c>
      <c r="C947" s="364">
        <v>39435574000128</v>
      </c>
      <c r="D947" s="365" t="s">
        <v>14</v>
      </c>
      <c r="E947" s="365" t="s">
        <v>607</v>
      </c>
      <c r="F947" s="365"/>
      <c r="G947" s="366"/>
      <c r="H947" s="366" t="s">
        <v>34</v>
      </c>
      <c r="I947" s="366" t="s">
        <v>34</v>
      </c>
      <c r="J947" s="366" t="s">
        <v>608</v>
      </c>
      <c r="K947" s="367" t="s">
        <v>48</v>
      </c>
      <c r="L947" s="368"/>
      <c r="M947" s="368" t="s">
        <v>1421</v>
      </c>
      <c r="N947" s="367">
        <v>604054</v>
      </c>
      <c r="O947" s="367" t="s">
        <v>1323</v>
      </c>
      <c r="P947" s="371">
        <v>44407</v>
      </c>
      <c r="Q947" s="372">
        <v>15667883.51</v>
      </c>
      <c r="R947" s="372">
        <v>14538107.363928586</v>
      </c>
      <c r="S947" s="367">
        <v>32</v>
      </c>
      <c r="T947" s="369">
        <v>-1.8848078389341882E-3</v>
      </c>
      <c r="U947" s="369">
        <v>-2.4365278813274705E-2</v>
      </c>
      <c r="V947" s="369">
        <v>-9.5028288738746913E-2</v>
      </c>
      <c r="W947" s="369">
        <v>-0.9315949790826128</v>
      </c>
      <c r="X947" s="369" t="s">
        <v>1424</v>
      </c>
      <c r="Y947" s="369" t="s">
        <v>1424</v>
      </c>
      <c r="Z947" s="369" t="s">
        <v>1424</v>
      </c>
      <c r="AA947" s="369" t="s">
        <v>1424</v>
      </c>
      <c r="AB947" s="369">
        <v>0.19562806820562104</v>
      </c>
      <c r="AC947" s="373">
        <v>-0.90913892469891022</v>
      </c>
      <c r="AD947" s="575">
        <v>39433090000140</v>
      </c>
      <c r="AE947" s="370" t="s">
        <v>2548</v>
      </c>
      <c r="AF947" s="370" t="s">
        <v>738</v>
      </c>
      <c r="AG947" s="374" t="s">
        <v>738</v>
      </c>
      <c r="AH947" s="374" t="s">
        <v>2318</v>
      </c>
      <c r="AI947" s="374">
        <v>10000</v>
      </c>
      <c r="AJ947" s="374" t="s">
        <v>1436</v>
      </c>
      <c r="AK947" s="374" t="s">
        <v>1436</v>
      </c>
      <c r="AL947" s="369">
        <v>1.8000000000000002E-2</v>
      </c>
      <c r="AM947" s="369">
        <v>0.2</v>
      </c>
      <c r="AN947" s="369" t="s">
        <v>668</v>
      </c>
      <c r="AO947" s="367" t="s">
        <v>1326</v>
      </c>
      <c r="AP947" s="370" t="s">
        <v>718</v>
      </c>
      <c r="AQ947" s="376" t="s">
        <v>661</v>
      </c>
      <c r="AR947" s="369">
        <v>3.5999999999999999E-3</v>
      </c>
      <c r="AS947" s="369">
        <v>3.5999999999999999E-3</v>
      </c>
      <c r="AT947" s="369"/>
      <c r="AX947" s="711"/>
      <c r="AY947" s="712"/>
      <c r="AZ947" s="712"/>
      <c r="BA947" s="712"/>
      <c r="BB947" s="713"/>
      <c r="BC947" s="712"/>
      <c r="BD947" s="712"/>
      <c r="BE947" s="712"/>
      <c r="BF947" s="712"/>
      <c r="BG947" s="713"/>
      <c r="BH947" s="713"/>
      <c r="BI947" s="714"/>
      <c r="BJ947" s="714"/>
      <c r="BK947" s="714"/>
      <c r="BL947" s="713"/>
      <c r="BM947" s="713"/>
      <c r="BN947" s="713"/>
      <c r="BO947" s="713"/>
      <c r="BP947" s="713"/>
      <c r="BQ947" s="713"/>
      <c r="BR947" s="713"/>
      <c r="BS947" s="713"/>
      <c r="BT947" s="716"/>
      <c r="BU947" s="717"/>
      <c r="BV947" s="715"/>
      <c r="BW947" s="718"/>
    </row>
    <row r="948" spans="2:75" ht="15.75" customHeight="1">
      <c r="B948" s="363" t="s">
        <v>1728</v>
      </c>
      <c r="C948" s="364">
        <v>21312739000109</v>
      </c>
      <c r="D948" s="365" t="s">
        <v>14</v>
      </c>
      <c r="E948" s="365" t="s">
        <v>607</v>
      </c>
      <c r="F948" s="365"/>
      <c r="G948" s="366"/>
      <c r="H948" s="366" t="s">
        <v>34</v>
      </c>
      <c r="I948" s="366" t="s">
        <v>34</v>
      </c>
      <c r="J948" s="366" t="s">
        <v>608</v>
      </c>
      <c r="K948" s="367" t="s">
        <v>48</v>
      </c>
      <c r="L948" s="368"/>
      <c r="M948" s="368"/>
      <c r="N948" s="367">
        <v>388483</v>
      </c>
      <c r="O948" s="367" t="s">
        <v>1323</v>
      </c>
      <c r="P948" s="371">
        <v>42006</v>
      </c>
      <c r="Q948" s="372" t="s">
        <v>1396</v>
      </c>
      <c r="R948" s="372" t="s">
        <v>1424</v>
      </c>
      <c r="S948" s="367">
        <v>32</v>
      </c>
      <c r="T948" s="369" t="s">
        <v>1424</v>
      </c>
      <c r="U948" s="369" t="s">
        <v>1424</v>
      </c>
      <c r="V948" s="369" t="s">
        <v>1424</v>
      </c>
      <c r="W948" s="369" t="s">
        <v>1424</v>
      </c>
      <c r="X948" s="369" t="s">
        <v>1424</v>
      </c>
      <c r="Y948" s="369" t="s">
        <v>1424</v>
      </c>
      <c r="Z948" s="369" t="s">
        <v>1424</v>
      </c>
      <c r="AA948" s="369" t="s">
        <v>1424</v>
      </c>
      <c r="AB948" s="369" t="s">
        <v>1424</v>
      </c>
      <c r="AC948" s="373" t="s">
        <v>1424</v>
      </c>
      <c r="AD948" s="575">
        <v>21293631000116</v>
      </c>
      <c r="AE948" s="370" t="s">
        <v>2549</v>
      </c>
      <c r="AF948" s="370" t="s">
        <v>2320</v>
      </c>
      <c r="AG948" s="374" t="s">
        <v>59</v>
      </c>
      <c r="AH948" s="374" t="s">
        <v>2321</v>
      </c>
      <c r="AI948" s="374">
        <v>5000</v>
      </c>
      <c r="AJ948" s="374">
        <v>1000</v>
      </c>
      <c r="AK948" s="374">
        <v>5000</v>
      </c>
      <c r="AL948" s="369">
        <v>1.9E-2</v>
      </c>
      <c r="AM948" s="369">
        <v>0.2</v>
      </c>
      <c r="AN948" s="369" t="s">
        <v>2330</v>
      </c>
      <c r="AO948" s="367" t="s">
        <v>1326</v>
      </c>
      <c r="AP948" s="370" t="s">
        <v>13</v>
      </c>
      <c r="AQ948" s="376" t="s">
        <v>661</v>
      </c>
      <c r="AR948" s="369">
        <v>6.6674166666666661E-3</v>
      </c>
      <c r="AS948" s="369">
        <v>6.6674166666666661E-3</v>
      </c>
      <c r="AT948" s="369"/>
      <c r="AX948" s="711"/>
      <c r="AY948" s="712"/>
      <c r="AZ948" s="712"/>
      <c r="BA948" s="712"/>
      <c r="BB948" s="713"/>
      <c r="BC948" s="712"/>
      <c r="BD948" s="712"/>
      <c r="BE948" s="712"/>
      <c r="BF948" s="712"/>
      <c r="BG948" s="713"/>
      <c r="BH948" s="713"/>
      <c r="BI948" s="714"/>
      <c r="BJ948" s="714"/>
      <c r="BK948" s="714"/>
      <c r="BL948" s="713"/>
      <c r="BM948" s="713"/>
      <c r="BN948" s="713"/>
      <c r="BO948" s="713"/>
      <c r="BP948" s="713"/>
      <c r="BQ948" s="713"/>
      <c r="BR948" s="713"/>
      <c r="BS948" s="713"/>
      <c r="BT948" s="716"/>
      <c r="BU948" s="717"/>
      <c r="BV948" s="715"/>
      <c r="BW948" s="718"/>
    </row>
    <row r="949" spans="2:75" ht="15.75" customHeight="1">
      <c r="B949" s="363" t="s">
        <v>1097</v>
      </c>
      <c r="C949" s="364">
        <v>6301947000119</v>
      </c>
      <c r="D949" s="365" t="s">
        <v>13</v>
      </c>
      <c r="E949" s="365" t="s">
        <v>615</v>
      </c>
      <c r="F949" s="365" t="s">
        <v>619</v>
      </c>
      <c r="G949" s="366" t="s">
        <v>34</v>
      </c>
      <c r="H949" s="366" t="s">
        <v>1339</v>
      </c>
      <c r="I949" s="366" t="s">
        <v>34</v>
      </c>
      <c r="J949" s="366"/>
      <c r="K949" s="367" t="s">
        <v>48</v>
      </c>
      <c r="L949" s="368"/>
      <c r="M949" s="368" t="s">
        <v>1421</v>
      </c>
      <c r="N949" s="367">
        <v>133825</v>
      </c>
      <c r="O949" s="367" t="s">
        <v>1323</v>
      </c>
      <c r="P949" s="371">
        <v>38300</v>
      </c>
      <c r="Q949" s="372">
        <v>204682303.74000001</v>
      </c>
      <c r="R949" s="372">
        <v>310288564.72900802</v>
      </c>
      <c r="S949" s="367">
        <v>1</v>
      </c>
      <c r="T949" s="369">
        <v>0.11169346120844015</v>
      </c>
      <c r="U949" s="369">
        <v>1.4438831735240631</v>
      </c>
      <c r="V949" s="369">
        <v>0.12577843190598625</v>
      </c>
      <c r="W949" s="369">
        <v>1.2330492024605326</v>
      </c>
      <c r="X949" s="369">
        <v>0.15072158125065416</v>
      </c>
      <c r="Y949" s="369">
        <v>1.1429491307890423</v>
      </c>
      <c r="Z949" s="369">
        <v>0.21222125958134308</v>
      </c>
      <c r="AA949" s="369">
        <v>1.2063344391017474</v>
      </c>
      <c r="AB949" s="369">
        <v>1.6086052186708607E-2</v>
      </c>
      <c r="AC949" s="373">
        <v>1.3352745422943142</v>
      </c>
      <c r="AD949" s="575">
        <v>28087314000192</v>
      </c>
      <c r="AE949" s="370" t="s">
        <v>2549</v>
      </c>
      <c r="AF949" s="370" t="s">
        <v>2320</v>
      </c>
      <c r="AG949" s="374" t="s">
        <v>59</v>
      </c>
      <c r="AH949" s="374" t="s">
        <v>2321</v>
      </c>
      <c r="AI949" s="374">
        <v>1000</v>
      </c>
      <c r="AJ949" s="374">
        <v>1000</v>
      </c>
      <c r="AK949" s="374">
        <v>1000</v>
      </c>
      <c r="AL949" s="369">
        <v>9.0000000000000011E-3</v>
      </c>
      <c r="AM949" s="369">
        <v>0.2</v>
      </c>
      <c r="AN949" s="369" t="s">
        <v>64</v>
      </c>
      <c r="AO949" s="367" t="s">
        <v>1326</v>
      </c>
      <c r="AP949" s="370" t="s">
        <v>13</v>
      </c>
      <c r="AQ949" s="376" t="s">
        <v>666</v>
      </c>
      <c r="AR949" s="369">
        <v>1.9997999999999995E-3</v>
      </c>
      <c r="AS949" s="369">
        <v>1.9997999999999995E-3</v>
      </c>
      <c r="AT949" s="369"/>
      <c r="AX949" s="711"/>
      <c r="AY949" s="712"/>
      <c r="AZ949" s="712"/>
      <c r="BA949" s="712"/>
      <c r="BB949" s="713"/>
      <c r="BC949" s="712"/>
      <c r="BD949" s="712"/>
      <c r="BE949" s="712"/>
      <c r="BF949" s="712"/>
      <c r="BG949" s="713"/>
      <c r="BH949" s="713"/>
      <c r="BI949" s="714"/>
      <c r="BJ949" s="714"/>
      <c r="BK949" s="714"/>
      <c r="BL949" s="713"/>
      <c r="BM949" s="713"/>
      <c r="BN949" s="713"/>
      <c r="BO949" s="713"/>
      <c r="BP949" s="713"/>
      <c r="BQ949" s="713"/>
      <c r="BR949" s="713"/>
      <c r="BS949" s="713"/>
      <c r="BT949" s="716"/>
      <c r="BU949" s="717"/>
      <c r="BV949" s="715"/>
      <c r="BW949" s="718"/>
    </row>
    <row r="950" spans="2:75" ht="15.75" customHeight="1">
      <c r="B950" s="363" t="s">
        <v>1098</v>
      </c>
      <c r="C950" s="364">
        <v>14146726000141</v>
      </c>
      <c r="D950" s="365" t="s">
        <v>13</v>
      </c>
      <c r="E950" s="365" t="s">
        <v>615</v>
      </c>
      <c r="F950" s="365" t="s">
        <v>619</v>
      </c>
      <c r="G950" s="366" t="s">
        <v>34</v>
      </c>
      <c r="H950" s="366" t="s">
        <v>867</v>
      </c>
      <c r="I950" s="366" t="s">
        <v>34</v>
      </c>
      <c r="J950" s="366"/>
      <c r="K950" s="367" t="s">
        <v>48</v>
      </c>
      <c r="L950" s="368"/>
      <c r="M950" s="368" t="s">
        <v>34</v>
      </c>
      <c r="N950" s="367">
        <v>295906</v>
      </c>
      <c r="O950" s="367" t="s">
        <v>1323</v>
      </c>
      <c r="P950" s="371">
        <v>40932</v>
      </c>
      <c r="Q950" s="372">
        <v>74106474.989999995</v>
      </c>
      <c r="R950" s="372">
        <v>97838911.272460312</v>
      </c>
      <c r="S950" s="367">
        <v>31</v>
      </c>
      <c r="T950" s="369">
        <v>0.20904774537818338</v>
      </c>
      <c r="U950" s="369">
        <v>2.7024010067287008</v>
      </c>
      <c r="V950" s="369">
        <v>0.19252099227457298</v>
      </c>
      <c r="W950" s="369">
        <v>1.8873494635273349</v>
      </c>
      <c r="X950" s="369">
        <v>0.1758716080980125</v>
      </c>
      <c r="Y950" s="369">
        <v>1.3336663531402675</v>
      </c>
      <c r="Z950" s="369">
        <v>0.25294254764848767</v>
      </c>
      <c r="AA950" s="369">
        <v>1.4378074418390194</v>
      </c>
      <c r="AB950" s="369">
        <v>6.3183603771856722E-2</v>
      </c>
      <c r="AC950" s="373">
        <v>1.281383913599315</v>
      </c>
      <c r="AD950" s="575">
        <v>14146709000104</v>
      </c>
      <c r="AE950" s="370" t="s">
        <v>2549</v>
      </c>
      <c r="AF950" s="370" t="s">
        <v>2320</v>
      </c>
      <c r="AG950" s="374" t="s">
        <v>59</v>
      </c>
      <c r="AH950" s="374" t="s">
        <v>2321</v>
      </c>
      <c r="AI950" s="374">
        <v>5000</v>
      </c>
      <c r="AJ950" s="374">
        <v>1000</v>
      </c>
      <c r="AK950" s="374">
        <v>1000</v>
      </c>
      <c r="AL950" s="369">
        <v>1.9E-2</v>
      </c>
      <c r="AM950" s="369">
        <v>0.2</v>
      </c>
      <c r="AN950" s="369" t="s">
        <v>64</v>
      </c>
      <c r="AO950" s="367" t="s">
        <v>1326</v>
      </c>
      <c r="AP950" s="370" t="s">
        <v>13</v>
      </c>
      <c r="AQ950" s="376" t="s">
        <v>666</v>
      </c>
      <c r="AR950" s="369">
        <v>4.0001333333333335E-3</v>
      </c>
      <c r="AS950" s="369">
        <v>4.0001333333333335E-3</v>
      </c>
      <c r="AT950" s="369"/>
      <c r="AW950" s="711"/>
      <c r="AX950" s="711"/>
      <c r="AY950" s="712"/>
      <c r="AZ950" s="712"/>
      <c r="BA950" s="712"/>
      <c r="BB950" s="713"/>
      <c r="BC950" s="712"/>
      <c r="BD950" s="712"/>
      <c r="BE950" s="712"/>
      <c r="BF950" s="712"/>
      <c r="BG950" s="713"/>
      <c r="BH950" s="713"/>
      <c r="BI950" s="714"/>
      <c r="BJ950" s="714"/>
      <c r="BK950" s="714"/>
      <c r="BL950" s="218"/>
      <c r="BM950" s="713"/>
      <c r="BN950" s="713"/>
      <c r="BO950" s="713"/>
      <c r="BP950" s="713"/>
      <c r="BQ950" s="713"/>
      <c r="BR950" s="713"/>
      <c r="BS950" s="713"/>
      <c r="BT950" s="716"/>
      <c r="BU950" s="717"/>
      <c r="BV950" s="715"/>
      <c r="BW950" s="718"/>
    </row>
    <row r="951" spans="2:75" ht="15.75" customHeight="1">
      <c r="B951" s="363" t="s">
        <v>1099</v>
      </c>
      <c r="C951" s="364">
        <v>14806166000104</v>
      </c>
      <c r="D951" s="365" t="s">
        <v>13</v>
      </c>
      <c r="E951" s="365" t="s">
        <v>615</v>
      </c>
      <c r="F951" s="365" t="s">
        <v>619</v>
      </c>
      <c r="G951" s="366" t="s">
        <v>34</v>
      </c>
      <c r="H951" s="366" t="s">
        <v>867</v>
      </c>
      <c r="I951" s="366" t="s">
        <v>34</v>
      </c>
      <c r="J951" s="366"/>
      <c r="K951" s="367" t="s">
        <v>48</v>
      </c>
      <c r="L951" s="368"/>
      <c r="M951" s="368" t="s">
        <v>34</v>
      </c>
      <c r="N951" s="367">
        <v>331341</v>
      </c>
      <c r="O951" s="367" t="s">
        <v>1326</v>
      </c>
      <c r="P951" s="371">
        <v>41001</v>
      </c>
      <c r="Q951" s="372">
        <v>26276422.600000001</v>
      </c>
      <c r="R951" s="372">
        <v>28344045.333373006</v>
      </c>
      <c r="S951" s="367">
        <v>5</v>
      </c>
      <c r="T951" s="369">
        <v>0.2092680755632208</v>
      </c>
      <c r="U951" s="369">
        <v>2.7052492580350265</v>
      </c>
      <c r="V951" s="369">
        <v>0.19258819590187404</v>
      </c>
      <c r="W951" s="369">
        <v>1.8880082837860257</v>
      </c>
      <c r="X951" s="369">
        <v>0.17639231383315979</v>
      </c>
      <c r="Y951" s="369">
        <v>1.3376149593215796</v>
      </c>
      <c r="Z951" s="369">
        <v>0.25394424292703976</v>
      </c>
      <c r="AA951" s="369">
        <v>1.4435014025401613</v>
      </c>
      <c r="AB951" s="369">
        <v>6.3267566495169861E-2</v>
      </c>
      <c r="AC951" s="373">
        <v>1.2806571245115701</v>
      </c>
      <c r="AD951" s="575">
        <v>14146709000104</v>
      </c>
      <c r="AE951" s="370" t="s">
        <v>2549</v>
      </c>
      <c r="AF951" s="370" t="s">
        <v>2320</v>
      </c>
      <c r="AG951" s="374" t="s">
        <v>59</v>
      </c>
      <c r="AH951" s="374" t="s">
        <v>2321</v>
      </c>
      <c r="AI951" s="374">
        <v>5000</v>
      </c>
      <c r="AJ951" s="374">
        <v>1000</v>
      </c>
      <c r="AK951" s="374">
        <v>1000</v>
      </c>
      <c r="AL951" s="369">
        <v>1.9E-2</v>
      </c>
      <c r="AM951" s="369">
        <v>0.2</v>
      </c>
      <c r="AN951" s="369" t="s">
        <v>64</v>
      </c>
      <c r="AO951" s="367" t="s">
        <v>1326</v>
      </c>
      <c r="AP951" s="370" t="s">
        <v>13</v>
      </c>
      <c r="AQ951" s="376" t="s">
        <v>666</v>
      </c>
      <c r="AR951" s="369">
        <v>6.6674166666666661E-3</v>
      </c>
      <c r="AS951" s="369">
        <v>6.6674166666666661E-3</v>
      </c>
      <c r="AT951" s="369"/>
      <c r="AW951" s="711"/>
      <c r="AX951" s="711"/>
      <c r="AY951" s="712"/>
      <c r="AZ951" s="712"/>
      <c r="BA951" s="712"/>
      <c r="BB951" s="713"/>
      <c r="BC951" s="712"/>
      <c r="BD951" s="712"/>
      <c r="BE951" s="712"/>
      <c r="BF951" s="712"/>
      <c r="BG951" s="713"/>
      <c r="BH951" s="713"/>
      <c r="BI951" s="714"/>
      <c r="BJ951" s="714"/>
      <c r="BK951" s="714"/>
      <c r="BL951" s="218"/>
      <c r="BM951" s="713"/>
      <c r="BN951" s="713"/>
      <c r="BO951" s="713"/>
      <c r="BP951" s="713"/>
      <c r="BQ951" s="713"/>
      <c r="BR951" s="713"/>
      <c r="BS951" s="713"/>
      <c r="BT951" s="716"/>
      <c r="BU951" s="717"/>
      <c r="BV951" s="715"/>
      <c r="BW951" s="718"/>
    </row>
    <row r="952" spans="2:75" ht="15.75" customHeight="1">
      <c r="B952" s="363" t="s">
        <v>313</v>
      </c>
      <c r="C952" s="364">
        <v>30995398000104</v>
      </c>
      <c r="D952" s="365" t="s">
        <v>14</v>
      </c>
      <c r="E952" s="365" t="s">
        <v>614</v>
      </c>
      <c r="F952" s="365"/>
      <c r="G952" s="366"/>
      <c r="H952" s="366" t="s">
        <v>1340</v>
      </c>
      <c r="I952" s="366" t="s">
        <v>34</v>
      </c>
      <c r="J952" s="366" t="s">
        <v>608</v>
      </c>
      <c r="K952" s="367" t="s">
        <v>48</v>
      </c>
      <c r="L952" s="368"/>
      <c r="M952" s="368" t="s">
        <v>34</v>
      </c>
      <c r="N952" s="367">
        <v>483583</v>
      </c>
      <c r="O952" s="367" t="s">
        <v>1323</v>
      </c>
      <c r="P952" s="371">
        <v>43462</v>
      </c>
      <c r="Q952" s="372">
        <v>14338647.039999999</v>
      </c>
      <c r="R952" s="372">
        <v>25555762.39654763</v>
      </c>
      <c r="S952" s="367">
        <v>32</v>
      </c>
      <c r="T952" s="369">
        <v>0.22346978386031946</v>
      </c>
      <c r="U952" s="369">
        <v>2.8888375131004742</v>
      </c>
      <c r="V952" s="369">
        <v>2.8089193331655382E-2</v>
      </c>
      <c r="W952" s="369">
        <v>0.27536801747731887</v>
      </c>
      <c r="X952" s="369">
        <v>-0.13870237732051705</v>
      </c>
      <c r="Y952" s="369">
        <v>-1.0518053239716172</v>
      </c>
      <c r="Z952" s="369">
        <v>-4.0935339516272373E-2</v>
      </c>
      <c r="AA952" s="369">
        <v>-0.23268974056708172</v>
      </c>
      <c r="AB952" s="369">
        <v>0.21062500303066539</v>
      </c>
      <c r="AC952" s="373">
        <v>-0.22475608676627645</v>
      </c>
      <c r="AD952" s="575">
        <v>30994058000169</v>
      </c>
      <c r="AE952" s="370" t="s">
        <v>2549</v>
      </c>
      <c r="AF952" s="370" t="s">
        <v>2320</v>
      </c>
      <c r="AG952" s="374" t="s">
        <v>59</v>
      </c>
      <c r="AH952" s="374" t="s">
        <v>2321</v>
      </c>
      <c r="AI952" s="374">
        <v>5000</v>
      </c>
      <c r="AJ952" s="374">
        <v>1000</v>
      </c>
      <c r="AK952" s="374">
        <v>5000</v>
      </c>
      <c r="AL952" s="369">
        <v>1.9E-2</v>
      </c>
      <c r="AM952" s="369">
        <v>0.2</v>
      </c>
      <c r="AN952" s="369" t="s">
        <v>64</v>
      </c>
      <c r="AO952" s="367" t="s">
        <v>1326</v>
      </c>
      <c r="AP952" s="370" t="s">
        <v>13</v>
      </c>
      <c r="AQ952" s="376" t="s">
        <v>670</v>
      </c>
      <c r="AR952" s="369">
        <v>6.6674166666666661E-3</v>
      </c>
      <c r="AS952" s="369">
        <v>6.6674166666666661E-3</v>
      </c>
      <c r="AT952" s="369"/>
      <c r="AW952" s="711"/>
      <c r="AX952" s="711"/>
      <c r="AY952" s="712"/>
      <c r="AZ952" s="712"/>
      <c r="BA952" s="712"/>
      <c r="BB952" s="713"/>
      <c r="BC952" s="712"/>
      <c r="BD952" s="712"/>
      <c r="BE952" s="712"/>
      <c r="BF952" s="712"/>
      <c r="BG952" s="713"/>
      <c r="BH952" s="713"/>
      <c r="BI952" s="714"/>
      <c r="BJ952" s="714"/>
      <c r="BK952" s="714"/>
      <c r="BL952" s="218"/>
      <c r="BM952" s="713"/>
      <c r="BN952" s="713"/>
      <c r="BO952" s="713"/>
      <c r="BP952" s="713"/>
      <c r="BQ952" s="713"/>
      <c r="BR952" s="713"/>
      <c r="BS952" s="713"/>
      <c r="BT952" s="716"/>
      <c r="BU952" s="717"/>
      <c r="BV952" s="715"/>
      <c r="BW952" s="718"/>
    </row>
    <row r="953" spans="2:75" ht="15.75" customHeight="1">
      <c r="B953" s="363" t="s">
        <v>314</v>
      </c>
      <c r="C953" s="364">
        <v>26396708000105</v>
      </c>
      <c r="D953" s="365" t="s">
        <v>13</v>
      </c>
      <c r="E953" s="365" t="s">
        <v>616</v>
      </c>
      <c r="F953" s="365" t="s">
        <v>618</v>
      </c>
      <c r="G953" s="366" t="s">
        <v>34</v>
      </c>
      <c r="H953" s="366" t="s">
        <v>867</v>
      </c>
      <c r="I953" s="366" t="s">
        <v>34</v>
      </c>
      <c r="J953" s="366" t="s">
        <v>611</v>
      </c>
      <c r="K953" s="367" t="s">
        <v>48</v>
      </c>
      <c r="L953" s="368" t="s">
        <v>1341</v>
      </c>
      <c r="M953" s="368" t="s">
        <v>1421</v>
      </c>
      <c r="N953" s="367">
        <v>432091</v>
      </c>
      <c r="O953" s="367" t="s">
        <v>1323</v>
      </c>
      <c r="P953" s="371">
        <v>42718</v>
      </c>
      <c r="Q953" s="372">
        <v>301308877.18000001</v>
      </c>
      <c r="R953" s="372">
        <v>337360896.32988089</v>
      </c>
      <c r="S953" s="367">
        <v>31</v>
      </c>
      <c r="T953" s="369">
        <v>0.12812715574036515</v>
      </c>
      <c r="U953" s="369">
        <v>1.656324750289238</v>
      </c>
      <c r="V953" s="369">
        <v>0.17806259140469716</v>
      </c>
      <c r="W953" s="369">
        <v>1.7456087899372823</v>
      </c>
      <c r="X953" s="369">
        <v>0.22659457276152617</v>
      </c>
      <c r="Y953" s="369">
        <v>1.7183078085453449</v>
      </c>
      <c r="Z953" s="369">
        <v>0.18906502484902199</v>
      </c>
      <c r="AA953" s="369">
        <v>1.0747068939037321</v>
      </c>
      <c r="AB953" s="369">
        <v>6.5694086450085065E-2</v>
      </c>
      <c r="AC953" s="373">
        <v>1.0490651693764088</v>
      </c>
      <c r="AD953" s="575">
        <v>23648930000151</v>
      </c>
      <c r="AE953" s="370" t="s">
        <v>2550</v>
      </c>
      <c r="AF953" s="370" t="s">
        <v>2317</v>
      </c>
      <c r="AG953" s="374" t="s">
        <v>1458</v>
      </c>
      <c r="AH953" s="374" t="s">
        <v>728</v>
      </c>
      <c r="AI953" s="374">
        <v>10000</v>
      </c>
      <c r="AJ953" s="374">
        <v>10000</v>
      </c>
      <c r="AK953" s="374">
        <v>10000</v>
      </c>
      <c r="AL953" s="369">
        <v>0.02</v>
      </c>
      <c r="AM953" s="369">
        <v>0.2</v>
      </c>
      <c r="AN953" s="369" t="s">
        <v>34</v>
      </c>
      <c r="AO953" s="367" t="s">
        <v>1326</v>
      </c>
      <c r="AP953" s="370" t="s">
        <v>13</v>
      </c>
      <c r="AQ953" s="376" t="s">
        <v>670</v>
      </c>
      <c r="AR953" s="369" t="s">
        <v>34</v>
      </c>
      <c r="AS953" s="369" t="s">
        <v>34</v>
      </c>
      <c r="AT953" s="369"/>
      <c r="AX953" s="711"/>
      <c r="AY953" s="712"/>
      <c r="AZ953" s="712"/>
      <c r="BA953" s="712"/>
      <c r="BB953" s="713"/>
      <c r="BC953" s="712"/>
      <c r="BD953" s="712"/>
      <c r="BE953" s="712"/>
      <c r="BF953" s="712"/>
      <c r="BG953" s="713"/>
      <c r="BH953" s="713"/>
      <c r="BI953" s="714"/>
      <c r="BJ953" s="714"/>
      <c r="BK953" s="714"/>
      <c r="BL953" s="713"/>
      <c r="BM953" s="713"/>
      <c r="BN953" s="713"/>
      <c r="BO953" s="713"/>
      <c r="BP953" s="713"/>
      <c r="BQ953" s="713"/>
      <c r="BR953" s="713"/>
      <c r="BS953" s="713"/>
      <c r="BT953" s="716"/>
      <c r="BU953" s="717"/>
      <c r="BV953" s="715"/>
      <c r="BW953" s="718"/>
    </row>
    <row r="954" spans="2:75" ht="15.75" customHeight="1">
      <c r="B954" s="363" t="s">
        <v>22</v>
      </c>
      <c r="C954" s="364">
        <v>39958357000112</v>
      </c>
      <c r="D954" s="365" t="s">
        <v>13</v>
      </c>
      <c r="E954" s="365" t="s">
        <v>616</v>
      </c>
      <c r="F954" s="365" t="s">
        <v>619</v>
      </c>
      <c r="G954" s="366" t="s">
        <v>34</v>
      </c>
      <c r="H954" s="366" t="s">
        <v>867</v>
      </c>
      <c r="I954" s="366" t="s">
        <v>34</v>
      </c>
      <c r="J954" s="366" t="s">
        <v>611</v>
      </c>
      <c r="K954" s="367" t="s">
        <v>48</v>
      </c>
      <c r="L954" s="368"/>
      <c r="M954" s="368" t="s">
        <v>34</v>
      </c>
      <c r="N954" s="367">
        <v>568678</v>
      </c>
      <c r="O954" s="367" t="s">
        <v>1323</v>
      </c>
      <c r="P954" s="371">
        <v>44195</v>
      </c>
      <c r="Q954" s="372">
        <v>154230621.88</v>
      </c>
      <c r="R954" s="372">
        <v>163091791.12980154</v>
      </c>
      <c r="S954" s="367">
        <v>31</v>
      </c>
      <c r="T954" s="369">
        <v>5.6336025968231285E-2</v>
      </c>
      <c r="U954" s="369">
        <v>0.72826680343394301</v>
      </c>
      <c r="V954" s="369">
        <v>6.457496534705176E-2</v>
      </c>
      <c r="W954" s="369">
        <v>0.6330505819917851</v>
      </c>
      <c r="X954" s="369" t="s">
        <v>1424</v>
      </c>
      <c r="Y954" s="369" t="s">
        <v>1424</v>
      </c>
      <c r="Z954" s="369" t="s">
        <v>1424</v>
      </c>
      <c r="AA954" s="369" t="s">
        <v>1424</v>
      </c>
      <c r="AB954" s="369">
        <v>5.4169772937782495E-2</v>
      </c>
      <c r="AC954" s="373">
        <v>-0.61117979607754136</v>
      </c>
      <c r="AD954" s="575">
        <v>39913857000138</v>
      </c>
      <c r="AE954" s="370" t="s">
        <v>2551</v>
      </c>
      <c r="AF954" s="370" t="s">
        <v>2317</v>
      </c>
      <c r="AG954" s="374" t="s">
        <v>1458</v>
      </c>
      <c r="AH954" s="374" t="s">
        <v>2321</v>
      </c>
      <c r="AI954" s="374">
        <v>1000</v>
      </c>
      <c r="AJ954" s="374">
        <v>500</v>
      </c>
      <c r="AK954" s="374">
        <v>500</v>
      </c>
      <c r="AL954" s="369">
        <v>1.95E-2</v>
      </c>
      <c r="AM954" s="369">
        <v>0.2</v>
      </c>
      <c r="AN954" s="369" t="s">
        <v>34</v>
      </c>
      <c r="AO954" s="367" t="s">
        <v>1326</v>
      </c>
      <c r="AP954" s="370" t="s">
        <v>13</v>
      </c>
      <c r="AQ954" s="376" t="s">
        <v>670</v>
      </c>
      <c r="AR954" s="369">
        <v>5.2006500000000002E-3</v>
      </c>
      <c r="AS954" s="369">
        <v>5.2006500000000002E-3</v>
      </c>
      <c r="AT954" s="369"/>
      <c r="AX954" s="711"/>
      <c r="AY954" s="712"/>
      <c r="AZ954" s="712"/>
      <c r="BA954" s="712"/>
      <c r="BB954" s="713"/>
      <c r="BC954" s="712"/>
      <c r="BD954" s="712"/>
      <c r="BE954" s="712"/>
      <c r="BF954" s="712"/>
      <c r="BG954" s="713"/>
      <c r="BH954" s="713"/>
      <c r="BI954" s="714"/>
      <c r="BJ954" s="714"/>
      <c r="BK954" s="714"/>
      <c r="BL954" s="713"/>
      <c r="BM954" s="713"/>
      <c r="BN954" s="713"/>
      <c r="BO954" s="713"/>
      <c r="BP954" s="713"/>
      <c r="BQ954" s="713"/>
      <c r="BR954" s="713"/>
      <c r="BS954" s="713"/>
      <c r="BT954" s="716"/>
      <c r="BU954" s="717"/>
      <c r="BV954" s="715"/>
      <c r="BW954" s="718"/>
    </row>
    <row r="955" spans="2:75" ht="15.75" customHeight="1">
      <c r="B955" s="363" t="s">
        <v>23</v>
      </c>
      <c r="C955" s="364">
        <v>39958195000112</v>
      </c>
      <c r="D955" s="365" t="s">
        <v>13</v>
      </c>
      <c r="E955" s="365" t="s">
        <v>616</v>
      </c>
      <c r="F955" s="365" t="s">
        <v>619</v>
      </c>
      <c r="G955" s="366" t="s">
        <v>34</v>
      </c>
      <c r="H955" s="366" t="s">
        <v>1340</v>
      </c>
      <c r="I955" s="366" t="s">
        <v>34</v>
      </c>
      <c r="J955" s="366" t="s">
        <v>611</v>
      </c>
      <c r="K955" s="367" t="s">
        <v>48</v>
      </c>
      <c r="L955" s="368"/>
      <c r="M955" s="368" t="s">
        <v>34</v>
      </c>
      <c r="N955" s="367">
        <v>566284</v>
      </c>
      <c r="O955" s="367" t="s">
        <v>1323</v>
      </c>
      <c r="P955" s="371">
        <v>44183</v>
      </c>
      <c r="Q955" s="372">
        <v>498820562.23000002</v>
      </c>
      <c r="R955" s="372">
        <v>587666064.68809485</v>
      </c>
      <c r="S955" s="367">
        <v>31</v>
      </c>
      <c r="T955" s="369">
        <v>5.1784630084426686E-2</v>
      </c>
      <c r="U955" s="369">
        <v>0.66943002049632594</v>
      </c>
      <c r="V955" s="369">
        <v>6.0868779245741411E-2</v>
      </c>
      <c r="W955" s="369">
        <v>0.59671756569367418</v>
      </c>
      <c r="X955" s="369" t="s">
        <v>1424</v>
      </c>
      <c r="Y955" s="369" t="s">
        <v>1424</v>
      </c>
      <c r="Z955" s="369" t="s">
        <v>1424</v>
      </c>
      <c r="AA955" s="369" t="s">
        <v>1424</v>
      </c>
      <c r="AB955" s="369">
        <v>7.0127504159839427E-2</v>
      </c>
      <c r="AC955" s="373">
        <v>-0.5077628315703997</v>
      </c>
      <c r="AD955" s="575">
        <v>39913737000130</v>
      </c>
      <c r="AE955" s="370" t="s">
        <v>2551</v>
      </c>
      <c r="AF955" s="370" t="s">
        <v>2317</v>
      </c>
      <c r="AG955" s="374" t="s">
        <v>1458</v>
      </c>
      <c r="AH955" s="374" t="s">
        <v>2318</v>
      </c>
      <c r="AI955" s="374">
        <v>5000</v>
      </c>
      <c r="AJ955" s="374">
        <v>1000</v>
      </c>
      <c r="AK955" s="374">
        <v>1000</v>
      </c>
      <c r="AL955" s="369">
        <v>1.95E-2</v>
      </c>
      <c r="AM955" s="369">
        <v>0.2</v>
      </c>
      <c r="AN955" s="369" t="s">
        <v>34</v>
      </c>
      <c r="AO955" s="367" t="s">
        <v>1326</v>
      </c>
      <c r="AP955" s="370" t="s">
        <v>13</v>
      </c>
      <c r="AQ955" s="376" t="s">
        <v>670</v>
      </c>
      <c r="AR955" s="369">
        <v>5.2006500000000002E-3</v>
      </c>
      <c r="AS955" s="369">
        <v>5.2006500000000002E-3</v>
      </c>
      <c r="AT955" s="369"/>
      <c r="AX955" s="711"/>
      <c r="AY955" s="712"/>
      <c r="AZ955" s="712"/>
      <c r="BA955" s="712"/>
      <c r="BB955" s="713"/>
      <c r="BC955" s="712"/>
      <c r="BD955" s="712"/>
      <c r="BE955" s="712"/>
      <c r="BF955" s="712"/>
      <c r="BG955" s="713"/>
      <c r="BH955" s="713"/>
      <c r="BI955" s="714"/>
      <c r="BJ955" s="714"/>
      <c r="BK955" s="714"/>
      <c r="BL955" s="713"/>
      <c r="BM955" s="713"/>
      <c r="BN955" s="713"/>
      <c r="BO955" s="713"/>
      <c r="BP955" s="713"/>
      <c r="BQ955" s="713"/>
      <c r="BR955" s="713"/>
      <c r="BS955" s="713"/>
      <c r="BT955" s="716"/>
      <c r="BU955" s="717"/>
      <c r="BV955" s="715"/>
      <c r="BW955" s="718"/>
    </row>
    <row r="956" spans="2:75" ht="15.75" customHeight="1">
      <c r="B956" s="363" t="s">
        <v>1100</v>
      </c>
      <c r="C956" s="364">
        <v>30338686000196</v>
      </c>
      <c r="D956" s="365" t="s">
        <v>11</v>
      </c>
      <c r="E956" s="365" t="s">
        <v>663</v>
      </c>
      <c r="F956" s="365"/>
      <c r="G956" s="366" t="s">
        <v>740</v>
      </c>
      <c r="H956" s="366" t="s">
        <v>34</v>
      </c>
      <c r="I956" s="366" t="s">
        <v>1306</v>
      </c>
      <c r="J956" s="366" t="s">
        <v>611</v>
      </c>
      <c r="K956" s="367" t="s">
        <v>48</v>
      </c>
      <c r="L956" s="368" t="s">
        <v>1341</v>
      </c>
      <c r="M956" s="368" t="s">
        <v>34</v>
      </c>
      <c r="N956" s="367">
        <v>475572</v>
      </c>
      <c r="O956" s="367" t="s">
        <v>1323</v>
      </c>
      <c r="P956" s="371">
        <v>43311</v>
      </c>
      <c r="Q956" s="372">
        <v>26744568.780000001</v>
      </c>
      <c r="R956" s="372">
        <v>44526811.628293656</v>
      </c>
      <c r="S956" s="367">
        <v>26</v>
      </c>
      <c r="T956" s="369">
        <v>-1.0947801659480505E-2</v>
      </c>
      <c r="U956" s="369">
        <v>-0.14152436885900918</v>
      </c>
      <c r="V956" s="369">
        <v>9.2587314101715279E-3</v>
      </c>
      <c r="W956" s="369">
        <v>9.076652656666595E-2</v>
      </c>
      <c r="X956" s="369">
        <v>9.3832628571244081E-2</v>
      </c>
      <c r="Y956" s="369">
        <v>0.71154986814264864</v>
      </c>
      <c r="Z956" s="369">
        <v>0.12165905032046154</v>
      </c>
      <c r="AA956" s="369">
        <v>0.69154948245763503</v>
      </c>
      <c r="AB956" s="369">
        <v>5.0896500787649387E-2</v>
      </c>
      <c r="AC956" s="373">
        <v>-1.7024395841579958</v>
      </c>
      <c r="AD956" s="575">
        <v>29853005000149</v>
      </c>
      <c r="AE956" s="370" t="s">
        <v>2331</v>
      </c>
      <c r="AF956" s="370" t="s">
        <v>2317</v>
      </c>
      <c r="AG956" s="374" t="s">
        <v>1458</v>
      </c>
      <c r="AH956" s="374" t="s">
        <v>2318</v>
      </c>
      <c r="AI956" s="374">
        <v>5000</v>
      </c>
      <c r="AJ956" s="374">
        <v>1000</v>
      </c>
      <c r="AK956" s="374">
        <v>1000</v>
      </c>
      <c r="AL956" s="369">
        <v>0</v>
      </c>
      <c r="AM956" s="369" t="s">
        <v>34</v>
      </c>
      <c r="AN956" s="369" t="s">
        <v>34</v>
      </c>
      <c r="AO956" s="367" t="s">
        <v>1326</v>
      </c>
      <c r="AP956" s="370" t="s">
        <v>13</v>
      </c>
      <c r="AQ956" s="376" t="s">
        <v>681</v>
      </c>
      <c r="AR956" s="369">
        <v>5.6666666666666671E-3</v>
      </c>
      <c r="AS956" s="369">
        <v>5.6666666666666671E-3</v>
      </c>
      <c r="AT956" s="369"/>
      <c r="AX956" s="711"/>
      <c r="AY956" s="712"/>
      <c r="AZ956" s="712"/>
      <c r="BA956" s="712"/>
      <c r="BB956" s="713"/>
      <c r="BC956" s="712"/>
      <c r="BD956" s="712"/>
      <c r="BE956" s="712"/>
      <c r="BF956" s="712"/>
      <c r="BG956" s="713"/>
      <c r="BH956" s="713"/>
      <c r="BI956" s="714"/>
      <c r="BJ956" s="714"/>
      <c r="BK956" s="714"/>
      <c r="BL956" s="713"/>
      <c r="BM956" s="713"/>
      <c r="BN956" s="713"/>
      <c r="BO956" s="713"/>
      <c r="BP956" s="713"/>
      <c r="BQ956" s="713"/>
      <c r="BR956" s="713"/>
      <c r="BS956" s="713"/>
      <c r="BT956" s="716"/>
      <c r="BU956" s="717"/>
      <c r="BV956" s="715"/>
      <c r="BW956" s="718"/>
    </row>
    <row r="957" spans="2:75" ht="15.75" customHeight="1">
      <c r="B957" s="363" t="s">
        <v>495</v>
      </c>
      <c r="C957" s="364">
        <v>29853005000149</v>
      </c>
      <c r="D957" s="365" t="s">
        <v>11</v>
      </c>
      <c r="E957" s="365" t="s">
        <v>663</v>
      </c>
      <c r="F957" s="365"/>
      <c r="G957" s="366" t="s">
        <v>740</v>
      </c>
      <c r="H957" s="366" t="s">
        <v>34</v>
      </c>
      <c r="I957" s="366" t="s">
        <v>34</v>
      </c>
      <c r="J957" s="366" t="s">
        <v>611</v>
      </c>
      <c r="K957" s="367" t="s">
        <v>48</v>
      </c>
      <c r="L957" s="368"/>
      <c r="M957" s="368" t="s">
        <v>34</v>
      </c>
      <c r="N957" s="367">
        <v>468584</v>
      </c>
      <c r="O957" s="367" t="s">
        <v>1323</v>
      </c>
      <c r="P957" s="371">
        <v>43276</v>
      </c>
      <c r="Q957" s="372">
        <v>289427583.36000001</v>
      </c>
      <c r="R957" s="372">
        <v>513240800.04194432</v>
      </c>
      <c r="S957" s="367">
        <v>12</v>
      </c>
      <c r="T957" s="369">
        <v>-1.3800829773554901E-2</v>
      </c>
      <c r="U957" s="369">
        <v>-0.1784060201475792</v>
      </c>
      <c r="V957" s="369">
        <v>6.3757504152963662E-3</v>
      </c>
      <c r="W957" s="369">
        <v>6.2503672891587633E-2</v>
      </c>
      <c r="X957" s="369">
        <v>9.1516665458549529E-2</v>
      </c>
      <c r="Y957" s="369">
        <v>0.69398749913995328</v>
      </c>
      <c r="Z957" s="369">
        <v>0.12040631208340913</v>
      </c>
      <c r="AA957" s="369">
        <v>0.68442851219519685</v>
      </c>
      <c r="AB957" s="369">
        <v>3.9782284180971024E-2</v>
      </c>
      <c r="AC957" s="373">
        <v>-2.2624912736453635</v>
      </c>
      <c r="AD957" s="575">
        <v>29363886000110</v>
      </c>
      <c r="AE957" s="370" t="s">
        <v>2334</v>
      </c>
      <c r="AF957" s="370" t="s">
        <v>2326</v>
      </c>
      <c r="AG957" s="374" t="s">
        <v>1459</v>
      </c>
      <c r="AH957" s="374" t="s">
        <v>2318</v>
      </c>
      <c r="AI957" s="374">
        <v>0</v>
      </c>
      <c r="AJ957" s="374">
        <v>1000</v>
      </c>
      <c r="AK957" s="374">
        <v>1000</v>
      </c>
      <c r="AL957" s="369">
        <v>8.5000000000000006E-3</v>
      </c>
      <c r="AM957" s="369" t="s">
        <v>34</v>
      </c>
      <c r="AN957" s="369" t="s">
        <v>34</v>
      </c>
      <c r="AO957" s="367" t="s">
        <v>1326</v>
      </c>
      <c r="AP957" s="370" t="s">
        <v>13</v>
      </c>
      <c r="AQ957" s="376" t="s">
        <v>681</v>
      </c>
      <c r="AR957" s="369">
        <v>5.6666666666666671E-3</v>
      </c>
      <c r="AS957" s="369">
        <v>5.6666666666666671E-3</v>
      </c>
      <c r="AT957" s="369"/>
      <c r="AX957" s="711"/>
      <c r="AY957" s="712"/>
      <c r="AZ957" s="712"/>
      <c r="BA957" s="712"/>
      <c r="BB957" s="713"/>
      <c r="BC957" s="712"/>
      <c r="BD957" s="712"/>
      <c r="BE957" s="712"/>
      <c r="BF957" s="712"/>
      <c r="BG957" s="713"/>
      <c r="BH957" s="713"/>
      <c r="BI957" s="714"/>
      <c r="BJ957" s="714"/>
      <c r="BK957" s="714"/>
      <c r="BL957" s="713"/>
      <c r="BM957" s="713"/>
      <c r="BN957" s="713"/>
      <c r="BO957" s="713"/>
      <c r="BP957" s="713"/>
      <c r="BQ957" s="713"/>
      <c r="BR957" s="713"/>
      <c r="BS957" s="713"/>
      <c r="BT957" s="716"/>
      <c r="BU957" s="717"/>
      <c r="BV957" s="715"/>
      <c r="BW957" s="718"/>
    </row>
    <row r="958" spans="2:75" ht="15.75" customHeight="1">
      <c r="B958" s="363" t="s">
        <v>315</v>
      </c>
      <c r="C958" s="364">
        <v>40660810000199</v>
      </c>
      <c r="D958" s="365" t="s">
        <v>11</v>
      </c>
      <c r="E958" s="365" t="s">
        <v>663</v>
      </c>
      <c r="F958" s="365"/>
      <c r="G958" s="366" t="s">
        <v>740</v>
      </c>
      <c r="H958" s="366" t="s">
        <v>34</v>
      </c>
      <c r="I958" s="366" t="s">
        <v>34</v>
      </c>
      <c r="J958" s="366" t="s">
        <v>611</v>
      </c>
      <c r="K958" s="367" t="s">
        <v>49</v>
      </c>
      <c r="L958" s="368"/>
      <c r="M958" s="368" t="s">
        <v>34</v>
      </c>
      <c r="N958" s="367">
        <v>585211</v>
      </c>
      <c r="O958" s="367" t="s">
        <v>1323</v>
      </c>
      <c r="P958" s="371">
        <v>44285</v>
      </c>
      <c r="Q958" s="372">
        <v>16210224.57</v>
      </c>
      <c r="R958" s="372">
        <v>11944706.510873014</v>
      </c>
      <c r="S958" s="367">
        <v>12</v>
      </c>
      <c r="T958" s="369">
        <v>-0.13667483922631551</v>
      </c>
      <c r="U958" s="369">
        <v>-1.7668223230606745</v>
      </c>
      <c r="V958" s="369">
        <v>-7.176842161252861E-2</v>
      </c>
      <c r="W958" s="369">
        <v>-0.7035705064070521</v>
      </c>
      <c r="X958" s="369" t="s">
        <v>1424</v>
      </c>
      <c r="Y958" s="369" t="s">
        <v>1424</v>
      </c>
      <c r="Z958" s="369" t="s">
        <v>1424</v>
      </c>
      <c r="AA958" s="369" t="s">
        <v>1424</v>
      </c>
      <c r="AB958" s="369">
        <v>0.15060094417618719</v>
      </c>
      <c r="AC958" s="373">
        <v>-1.0647042258793868</v>
      </c>
      <c r="AD958" s="575">
        <v>38281496000191</v>
      </c>
      <c r="AE958" s="370" t="s">
        <v>2334</v>
      </c>
      <c r="AF958" s="370" t="s">
        <v>2326</v>
      </c>
      <c r="AG958" s="374" t="s">
        <v>1459</v>
      </c>
      <c r="AH958" s="374" t="s">
        <v>2318</v>
      </c>
      <c r="AI958" s="374">
        <v>500</v>
      </c>
      <c r="AJ958" s="374" t="s">
        <v>1436</v>
      </c>
      <c r="AK958" s="374">
        <v>500</v>
      </c>
      <c r="AL958" s="369">
        <v>8.5000000000000006E-3</v>
      </c>
      <c r="AM958" s="369" t="s">
        <v>34</v>
      </c>
      <c r="AN958" s="369" t="s">
        <v>34</v>
      </c>
      <c r="AO958" s="367" t="s">
        <v>1326</v>
      </c>
      <c r="AP958" s="370" t="s">
        <v>13</v>
      </c>
      <c r="AQ958" s="376" t="s">
        <v>681</v>
      </c>
      <c r="AR958" s="369">
        <v>5.6666666666666671E-3</v>
      </c>
      <c r="AS958" s="369">
        <v>5.6666666666666671E-3</v>
      </c>
      <c r="AT958" s="369"/>
      <c r="AX958" s="711"/>
      <c r="AY958" s="712"/>
      <c r="AZ958" s="712"/>
      <c r="BA958" s="712"/>
      <c r="BB958" s="713"/>
      <c r="BC958" s="712"/>
      <c r="BD958" s="712"/>
      <c r="BE958" s="712"/>
      <c r="BF958" s="712"/>
      <c r="BG958" s="713"/>
      <c r="BH958" s="713"/>
      <c r="BI958" s="714"/>
      <c r="BJ958" s="714"/>
      <c r="BK958" s="714"/>
      <c r="BL958" s="713"/>
      <c r="BM958" s="713"/>
      <c r="BN958" s="713"/>
      <c r="BO958" s="713"/>
      <c r="BP958" s="713"/>
      <c r="BQ958" s="713"/>
      <c r="BR958" s="713"/>
      <c r="BS958" s="713"/>
      <c r="BT958" s="716"/>
      <c r="BU958" s="717"/>
      <c r="BV958" s="715"/>
      <c r="BW958" s="718"/>
    </row>
    <row r="959" spans="2:75" ht="15.75" customHeight="1">
      <c r="B959" s="363" t="s">
        <v>316</v>
      </c>
      <c r="C959" s="364">
        <v>11403956000150</v>
      </c>
      <c r="D959" s="365" t="s">
        <v>13</v>
      </c>
      <c r="E959" s="365" t="s">
        <v>616</v>
      </c>
      <c r="F959" s="365" t="s">
        <v>617</v>
      </c>
      <c r="G959" s="366" t="s">
        <v>34</v>
      </c>
      <c r="H959" s="366" t="s">
        <v>1339</v>
      </c>
      <c r="I959" s="366" t="s">
        <v>34</v>
      </c>
      <c r="J959" s="366" t="s">
        <v>608</v>
      </c>
      <c r="K959" s="367" t="s">
        <v>48</v>
      </c>
      <c r="L959" s="368"/>
      <c r="M959" s="368" t="s">
        <v>34</v>
      </c>
      <c r="N959" s="367">
        <v>245054</v>
      </c>
      <c r="O959" s="367" t="s">
        <v>1323</v>
      </c>
      <c r="P959" s="371">
        <v>40259</v>
      </c>
      <c r="Q959" s="372">
        <v>629359612.44000006</v>
      </c>
      <c r="R959" s="372">
        <v>1066502920.7008338</v>
      </c>
      <c r="S959" s="367">
        <v>15</v>
      </c>
      <c r="T959" s="369">
        <v>7.2963108919518849E-2</v>
      </c>
      <c r="U959" s="369">
        <v>0.94320835004203396</v>
      </c>
      <c r="V959" s="369">
        <v>8.5338471963945617E-2</v>
      </c>
      <c r="W959" s="369">
        <v>0.83660237450722708</v>
      </c>
      <c r="X959" s="369">
        <v>0.10326658806158129</v>
      </c>
      <c r="Y959" s="369">
        <v>0.78308929673614436</v>
      </c>
      <c r="Z959" s="369">
        <v>0.17659719527231754</v>
      </c>
      <c r="AA959" s="369">
        <v>1.0038357086657375</v>
      </c>
      <c r="AB959" s="369">
        <v>2.1167869595454244E-2</v>
      </c>
      <c r="AC959" s="373">
        <v>-0.70974020215866207</v>
      </c>
      <c r="AD959" s="575">
        <v>11490618000101</v>
      </c>
      <c r="AE959" s="370" t="s">
        <v>2552</v>
      </c>
      <c r="AF959" s="370" t="s">
        <v>2326</v>
      </c>
      <c r="AG959" s="374" t="s">
        <v>1459</v>
      </c>
      <c r="AH959" s="374" t="s">
        <v>2321</v>
      </c>
      <c r="AI959" s="374">
        <v>1000</v>
      </c>
      <c r="AJ959" s="374">
        <v>0</v>
      </c>
      <c r="AK959" s="374">
        <v>0</v>
      </c>
      <c r="AL959" s="369">
        <v>0.02</v>
      </c>
      <c r="AM959" s="369">
        <v>0.2</v>
      </c>
      <c r="AN959" s="369" t="s">
        <v>64</v>
      </c>
      <c r="AO959" s="367" t="s">
        <v>1326</v>
      </c>
      <c r="AP959" s="370" t="s">
        <v>13</v>
      </c>
      <c r="AQ959" s="376" t="s">
        <v>670</v>
      </c>
      <c r="AR959" s="369">
        <v>5.0000000000000001E-3</v>
      </c>
      <c r="AS959" s="369">
        <v>5.0000000000000001E-3</v>
      </c>
      <c r="AT959" s="369"/>
      <c r="AW959" s="711"/>
      <c r="AX959" s="711"/>
      <c r="AY959" s="712"/>
      <c r="AZ959" s="712"/>
      <c r="BA959" s="712"/>
      <c r="BB959" s="713"/>
      <c r="BC959" s="712"/>
      <c r="BD959" s="712"/>
      <c r="BE959" s="712"/>
      <c r="BF959" s="712"/>
      <c r="BG959" s="713"/>
      <c r="BH959" s="713"/>
      <c r="BI959" s="714"/>
      <c r="BJ959" s="714"/>
      <c r="BK959" s="714"/>
      <c r="BL959" s="218"/>
      <c r="BM959" s="713"/>
      <c r="BN959" s="713"/>
      <c r="BO959" s="713"/>
      <c r="BP959" s="713"/>
      <c r="BQ959" s="713"/>
      <c r="BR959" s="713"/>
      <c r="BS959" s="713"/>
      <c r="BT959" s="716"/>
      <c r="BU959" s="717"/>
      <c r="BV959" s="715"/>
      <c r="BW959" s="718"/>
    </row>
    <row r="960" spans="2:75" ht="15.75" customHeight="1">
      <c r="B960" s="363" t="s">
        <v>1101</v>
      </c>
      <c r="C960" s="364">
        <v>31353372000125</v>
      </c>
      <c r="D960" s="365" t="s">
        <v>13</v>
      </c>
      <c r="E960" s="365" t="s">
        <v>616</v>
      </c>
      <c r="F960" s="365" t="s">
        <v>617</v>
      </c>
      <c r="G960" s="366" t="s">
        <v>34</v>
      </c>
      <c r="H960" s="366" t="s">
        <v>1339</v>
      </c>
      <c r="I960" s="366" t="s">
        <v>34</v>
      </c>
      <c r="J960" s="366" t="s">
        <v>608</v>
      </c>
      <c r="K960" s="367" t="s">
        <v>48</v>
      </c>
      <c r="L960" s="368" t="s">
        <v>1341</v>
      </c>
      <c r="M960" s="368" t="s">
        <v>34</v>
      </c>
      <c r="N960" s="367">
        <v>479561</v>
      </c>
      <c r="O960" s="367" t="s">
        <v>1323</v>
      </c>
      <c r="P960" s="371">
        <v>43425</v>
      </c>
      <c r="Q960" s="372">
        <v>52133950.600000001</v>
      </c>
      <c r="R960" s="372">
        <v>67637070.446825415</v>
      </c>
      <c r="S960" s="367">
        <v>15</v>
      </c>
      <c r="T960" s="369">
        <v>7.267258692767653E-2</v>
      </c>
      <c r="U960" s="369">
        <v>0.93945271554900844</v>
      </c>
      <c r="V960" s="369">
        <v>8.5038814841778887E-2</v>
      </c>
      <c r="W960" s="369">
        <v>0.83366473273589792</v>
      </c>
      <c r="X960" s="369">
        <v>0.10275812301771303</v>
      </c>
      <c r="Y960" s="369">
        <v>0.77923351394045193</v>
      </c>
      <c r="Z960" s="369">
        <v>0.1753012221069763</v>
      </c>
      <c r="AA960" s="369">
        <v>0.9964689770546491</v>
      </c>
      <c r="AB960" s="369">
        <v>2.101811062819248E-2</v>
      </c>
      <c r="AC960" s="373">
        <v>-0.72808915458781909</v>
      </c>
      <c r="AD960" s="575">
        <v>11403956000150</v>
      </c>
      <c r="AE960" s="370" t="s">
        <v>2331</v>
      </c>
      <c r="AF960" s="370" t="s">
        <v>2317</v>
      </c>
      <c r="AG960" s="374" t="s">
        <v>1458</v>
      </c>
      <c r="AH960" s="374" t="s">
        <v>2321</v>
      </c>
      <c r="AI960" s="374">
        <v>5000</v>
      </c>
      <c r="AJ960" s="374">
        <v>0</v>
      </c>
      <c r="AK960" s="374">
        <v>0</v>
      </c>
      <c r="AL960" s="369">
        <v>0</v>
      </c>
      <c r="AM960" s="369" t="s">
        <v>34</v>
      </c>
      <c r="AN960" s="369" t="s">
        <v>34</v>
      </c>
      <c r="AO960" s="367" t="s">
        <v>1326</v>
      </c>
      <c r="AP960" s="370" t="s">
        <v>13</v>
      </c>
      <c r="AQ960" s="376" t="s">
        <v>670</v>
      </c>
      <c r="AR960" s="369">
        <v>5.0000000000000001E-3</v>
      </c>
      <c r="AS960" s="369">
        <v>5.0000000000000001E-3</v>
      </c>
      <c r="AT960" s="369"/>
      <c r="AW960" s="711"/>
      <c r="AX960" s="711"/>
      <c r="AY960" s="712"/>
      <c r="AZ960" s="712"/>
      <c r="BA960" s="712"/>
      <c r="BB960" s="713"/>
      <c r="BC960" s="712"/>
      <c r="BD960" s="712"/>
      <c r="BE960" s="712"/>
      <c r="BF960" s="712"/>
      <c r="BG960" s="713"/>
      <c r="BH960" s="713"/>
      <c r="BI960" s="714"/>
      <c r="BJ960" s="714"/>
      <c r="BK960" s="714"/>
      <c r="BL960" s="218"/>
      <c r="BM960" s="713"/>
      <c r="BN960" s="713"/>
      <c r="BO960" s="713"/>
      <c r="BP960" s="713"/>
      <c r="BQ960" s="713"/>
      <c r="BR960" s="713"/>
      <c r="BS960" s="713"/>
      <c r="BT960" s="716"/>
      <c r="BU960" s="717"/>
      <c r="BV960" s="715"/>
      <c r="BW960" s="718"/>
    </row>
    <row r="961" spans="2:75" ht="15.75" customHeight="1">
      <c r="B961" s="363" t="s">
        <v>317</v>
      </c>
      <c r="C961" s="364">
        <v>11628883000103</v>
      </c>
      <c r="D961" s="365" t="s">
        <v>14</v>
      </c>
      <c r="E961" s="365" t="s">
        <v>607</v>
      </c>
      <c r="F961" s="365"/>
      <c r="G961" s="366"/>
      <c r="H961" s="366" t="s">
        <v>34</v>
      </c>
      <c r="I961" s="366" t="s">
        <v>34</v>
      </c>
      <c r="J961" s="366" t="s">
        <v>608</v>
      </c>
      <c r="K961" s="367" t="s">
        <v>48</v>
      </c>
      <c r="L961" s="368"/>
      <c r="M961" s="368" t="s">
        <v>34</v>
      </c>
      <c r="N961" s="367">
        <v>378100</v>
      </c>
      <c r="O961" s="367" t="s">
        <v>1323</v>
      </c>
      <c r="P961" s="371">
        <v>40269</v>
      </c>
      <c r="Q961" s="372">
        <v>994643888.30999994</v>
      </c>
      <c r="R961" s="372">
        <v>1020067737.3512301</v>
      </c>
      <c r="S961" s="367">
        <v>17</v>
      </c>
      <c r="T961" s="369">
        <v>6.3054644012524808E-2</v>
      </c>
      <c r="U961" s="369">
        <v>0.81511969024158648</v>
      </c>
      <c r="V961" s="369">
        <v>-5.2189966977977509E-2</v>
      </c>
      <c r="W961" s="369">
        <v>-0.51163618581870651</v>
      </c>
      <c r="X961" s="369">
        <v>4.8166027023124114E-2</v>
      </c>
      <c r="Y961" s="369">
        <v>0.36525173278330564</v>
      </c>
      <c r="Z961" s="369">
        <v>9.2641301755170602E-2</v>
      </c>
      <c r="AA961" s="369">
        <v>0.52660319239903453</v>
      </c>
      <c r="AB961" s="369">
        <v>0.18805621016611254</v>
      </c>
      <c r="AC961" s="373">
        <v>-0.70772908719517424</v>
      </c>
      <c r="AD961" s="575">
        <v>11616482000125</v>
      </c>
      <c r="AE961" s="370" t="s">
        <v>2552</v>
      </c>
      <c r="AF961" s="370" t="s">
        <v>2323</v>
      </c>
      <c r="AG961" s="374" t="s">
        <v>721</v>
      </c>
      <c r="AH961" s="374" t="s">
        <v>2321</v>
      </c>
      <c r="AI961" s="374">
        <v>5000</v>
      </c>
      <c r="AJ961" s="374">
        <v>0</v>
      </c>
      <c r="AK961" s="374">
        <v>0</v>
      </c>
      <c r="AL961" s="369">
        <v>0.02</v>
      </c>
      <c r="AM961" s="369">
        <v>0.2</v>
      </c>
      <c r="AN961" s="369" t="s">
        <v>668</v>
      </c>
      <c r="AO961" s="367" t="s">
        <v>1326</v>
      </c>
      <c r="AP961" s="370" t="s">
        <v>718</v>
      </c>
      <c r="AQ961" s="376" t="s">
        <v>667</v>
      </c>
      <c r="AR961" s="369">
        <v>5.3333333333333332E-3</v>
      </c>
      <c r="AS961" s="369">
        <v>5.3333333333333332E-3</v>
      </c>
      <c r="AT961" s="369"/>
      <c r="AW961" s="711"/>
      <c r="AX961" s="711"/>
      <c r="AY961" s="712"/>
      <c r="AZ961" s="712"/>
      <c r="BA961" s="712"/>
      <c r="BB961" s="713"/>
      <c r="BC961" s="712"/>
      <c r="BD961" s="712"/>
      <c r="BE961" s="712"/>
      <c r="BF961" s="712"/>
      <c r="BG961" s="713"/>
      <c r="BH961" s="713"/>
      <c r="BI961" s="714"/>
      <c r="BJ961" s="714"/>
      <c r="BK961" s="714"/>
      <c r="BL961" s="218"/>
      <c r="BM961" s="713"/>
      <c r="BN961" s="713"/>
      <c r="BO961" s="713"/>
      <c r="BP961" s="713"/>
      <c r="BQ961" s="713"/>
      <c r="BR961" s="713"/>
      <c r="BS961" s="713"/>
      <c r="BT961" s="716"/>
      <c r="BU961" s="717"/>
      <c r="BV961" s="715"/>
      <c r="BW961" s="718"/>
    </row>
    <row r="962" spans="2:75" ht="15.75" customHeight="1">
      <c r="B962" s="363" t="s">
        <v>695</v>
      </c>
      <c r="C962" s="364">
        <v>23711486000171</v>
      </c>
      <c r="D962" s="365" t="s">
        <v>14</v>
      </c>
      <c r="E962" s="365" t="s">
        <v>15</v>
      </c>
      <c r="F962" s="365" t="s">
        <v>17</v>
      </c>
      <c r="G962" s="366"/>
      <c r="H962" s="366" t="s">
        <v>34</v>
      </c>
      <c r="I962" s="366" t="s">
        <v>34</v>
      </c>
      <c r="J962" s="366" t="s">
        <v>611</v>
      </c>
      <c r="K962" s="367" t="s">
        <v>49</v>
      </c>
      <c r="L962" s="368"/>
      <c r="M962" s="368" t="s">
        <v>1421</v>
      </c>
      <c r="N962" s="367">
        <v>412831</v>
      </c>
      <c r="O962" s="367" t="s">
        <v>1323</v>
      </c>
      <c r="P962" s="371">
        <v>42415</v>
      </c>
      <c r="Q962" s="372">
        <v>69946576.950000003</v>
      </c>
      <c r="R962" s="372">
        <v>74545537.910714239</v>
      </c>
      <c r="S962" s="367">
        <v>1</v>
      </c>
      <c r="T962" s="369">
        <v>-6.2127869967336213E-2</v>
      </c>
      <c r="U962" s="369">
        <v>-0.80313910127040755</v>
      </c>
      <c r="V962" s="369">
        <v>1.0173125872655175E-2</v>
      </c>
      <c r="W962" s="369">
        <v>9.9730649792041673E-2</v>
      </c>
      <c r="X962" s="369">
        <v>-3.5777286241276962E-2</v>
      </c>
      <c r="Y962" s="369">
        <v>-0.27130566088909569</v>
      </c>
      <c r="Z962" s="369">
        <v>0.26487655727134896</v>
      </c>
      <c r="AA962" s="369">
        <v>1.5056442214012065</v>
      </c>
      <c r="AB962" s="369">
        <v>0.1657425958797292</v>
      </c>
      <c r="AC962" s="373">
        <v>-0.44272695079195812</v>
      </c>
      <c r="AD962" s="575">
        <v>0</v>
      </c>
      <c r="AE962" s="370" t="s">
        <v>2552</v>
      </c>
      <c r="AF962" s="370" t="s">
        <v>2326</v>
      </c>
      <c r="AG962" s="374" t="s">
        <v>1459</v>
      </c>
      <c r="AH962" s="374" t="s">
        <v>2321</v>
      </c>
      <c r="AI962" s="374">
        <v>5000</v>
      </c>
      <c r="AJ962" s="374">
        <v>0</v>
      </c>
      <c r="AK962" s="374">
        <v>0</v>
      </c>
      <c r="AL962" s="369">
        <v>7.4999999999999997E-3</v>
      </c>
      <c r="AM962" s="369" t="s">
        <v>34</v>
      </c>
      <c r="AN962" s="369" t="s">
        <v>34</v>
      </c>
      <c r="AO962" s="367" t="s">
        <v>1326</v>
      </c>
      <c r="AP962" s="370" t="s">
        <v>17</v>
      </c>
      <c r="AQ962" s="376" t="s">
        <v>17</v>
      </c>
      <c r="AR962" s="369">
        <v>1.7499999999999998E-3</v>
      </c>
      <c r="AS962" s="369">
        <v>1.7499999999999998E-3</v>
      </c>
      <c r="AT962" s="369"/>
      <c r="AX962" s="711"/>
      <c r="AY962" s="712"/>
      <c r="AZ962" s="712"/>
      <c r="BA962" s="712"/>
      <c r="BB962" s="713"/>
      <c r="BC962" s="712"/>
      <c r="BD962" s="712"/>
      <c r="BE962" s="712"/>
      <c r="BF962" s="712"/>
      <c r="BG962" s="713"/>
      <c r="BH962" s="713"/>
      <c r="BI962" s="714"/>
      <c r="BJ962" s="714"/>
      <c r="BK962" s="714"/>
      <c r="BL962" s="713"/>
      <c r="BM962" s="713"/>
      <c r="BN962" s="713"/>
      <c r="BO962" s="713"/>
      <c r="BP962" s="713"/>
      <c r="BQ962" s="713"/>
      <c r="BR962" s="713"/>
      <c r="BS962" s="713"/>
      <c r="BT962" s="716"/>
      <c r="BU962" s="717"/>
      <c r="BV962" s="715"/>
      <c r="BW962" s="718"/>
    </row>
    <row r="963" spans="2:75" ht="15.75" customHeight="1">
      <c r="B963" s="363" t="s">
        <v>1102</v>
      </c>
      <c r="C963" s="364">
        <v>15578417000103</v>
      </c>
      <c r="D963" s="365" t="s">
        <v>13</v>
      </c>
      <c r="E963" s="365" t="s">
        <v>615</v>
      </c>
      <c r="F963" s="365" t="s">
        <v>619</v>
      </c>
      <c r="G963" s="366" t="s">
        <v>34</v>
      </c>
      <c r="H963" s="366" t="s">
        <v>1339</v>
      </c>
      <c r="I963" s="366" t="s">
        <v>34</v>
      </c>
      <c r="J963" s="366" t="s">
        <v>611</v>
      </c>
      <c r="K963" s="367" t="s">
        <v>48</v>
      </c>
      <c r="L963" s="368"/>
      <c r="M963" s="368" t="s">
        <v>1421</v>
      </c>
      <c r="N963" s="367">
        <v>307998</v>
      </c>
      <c r="O963" s="367" t="s">
        <v>1323</v>
      </c>
      <c r="P963" s="371">
        <v>41096</v>
      </c>
      <c r="Q963" s="372">
        <v>576947751.51999998</v>
      </c>
      <c r="R963" s="372">
        <v>988752002.73424709</v>
      </c>
      <c r="S963" s="367">
        <v>1</v>
      </c>
      <c r="T963" s="369">
        <v>6.7267472651461269E-2</v>
      </c>
      <c r="U963" s="369">
        <v>0.86957974832277507</v>
      </c>
      <c r="V963" s="369">
        <v>8.5347667051419052E-2</v>
      </c>
      <c r="W963" s="369">
        <v>0.83669251711040526</v>
      </c>
      <c r="X963" s="369">
        <v>0.11192606170317254</v>
      </c>
      <c r="Y963" s="369">
        <v>0.84875565844507439</v>
      </c>
      <c r="Z963" s="369">
        <v>0.15965762161945318</v>
      </c>
      <c r="AA963" s="369">
        <v>0.90754568041190764</v>
      </c>
      <c r="AB963" s="369">
        <v>8.484496795630533E-3</v>
      </c>
      <c r="AC963" s="373">
        <v>-1.7918039878121488</v>
      </c>
      <c r="AD963" s="575">
        <v>11616552000145</v>
      </c>
      <c r="AE963" s="370" t="s">
        <v>2552</v>
      </c>
      <c r="AF963" s="370" t="s">
        <v>2326</v>
      </c>
      <c r="AG963" s="374" t="s">
        <v>1459</v>
      </c>
      <c r="AH963" s="374" t="s">
        <v>2321</v>
      </c>
      <c r="AI963" s="374">
        <v>1000</v>
      </c>
      <c r="AJ963" s="374">
        <v>0</v>
      </c>
      <c r="AK963" s="374">
        <v>0</v>
      </c>
      <c r="AL963" s="369">
        <v>0.01</v>
      </c>
      <c r="AM963" s="369">
        <v>0.2</v>
      </c>
      <c r="AN963" s="369" t="s">
        <v>64</v>
      </c>
      <c r="AO963" s="367" t="s">
        <v>1326</v>
      </c>
      <c r="AP963" s="370" t="s">
        <v>13</v>
      </c>
      <c r="AQ963" s="376" t="s">
        <v>670</v>
      </c>
      <c r="AR963" s="369">
        <v>2.5000000000000001E-3</v>
      </c>
      <c r="AS963" s="369">
        <v>2.5000000000000001E-3</v>
      </c>
      <c r="AT963" s="369"/>
      <c r="AX963" s="711"/>
      <c r="AY963" s="712"/>
      <c r="AZ963" s="712"/>
      <c r="BA963" s="712"/>
      <c r="BB963" s="713"/>
      <c r="BC963" s="712"/>
      <c r="BD963" s="712"/>
      <c r="BE963" s="712"/>
      <c r="BF963" s="712"/>
      <c r="BG963" s="713"/>
      <c r="BH963" s="713"/>
      <c r="BI963" s="714"/>
      <c r="BJ963" s="714"/>
      <c r="BK963" s="714"/>
      <c r="BL963" s="713"/>
      <c r="BM963" s="713"/>
      <c r="BN963" s="713"/>
      <c r="BO963" s="713"/>
      <c r="BP963" s="713"/>
      <c r="BQ963" s="713"/>
      <c r="BR963" s="713"/>
      <c r="BS963" s="713"/>
      <c r="BT963" s="716"/>
      <c r="BU963" s="717"/>
      <c r="BV963" s="715"/>
      <c r="BW963" s="718"/>
    </row>
    <row r="964" spans="2:75" ht="15.75" customHeight="1">
      <c r="B964" s="363" t="s">
        <v>1729</v>
      </c>
      <c r="C964" s="364">
        <v>11628865000113</v>
      </c>
      <c r="D964" s="365" t="s">
        <v>13</v>
      </c>
      <c r="E964" s="365" t="s">
        <v>615</v>
      </c>
      <c r="F964" s="365" t="s">
        <v>619</v>
      </c>
      <c r="G964" s="366" t="s">
        <v>34</v>
      </c>
      <c r="H964" s="366" t="s">
        <v>1340</v>
      </c>
      <c r="I964" s="366" t="s">
        <v>34</v>
      </c>
      <c r="J964" s="366" t="s">
        <v>611</v>
      </c>
      <c r="K964" s="367" t="s">
        <v>48</v>
      </c>
      <c r="L964" s="368"/>
      <c r="M964" s="368"/>
      <c r="N964" s="367">
        <v>246972</v>
      </c>
      <c r="O964" s="367" t="s">
        <v>1326</v>
      </c>
      <c r="P964" s="371">
        <v>40269</v>
      </c>
      <c r="Q964" s="372" t="s">
        <v>1396</v>
      </c>
      <c r="R964" s="372" t="s">
        <v>1424</v>
      </c>
      <c r="S964" s="367">
        <v>1</v>
      </c>
      <c r="T964" s="369" t="s">
        <v>1424</v>
      </c>
      <c r="U964" s="369" t="s">
        <v>1424</v>
      </c>
      <c r="V964" s="369" t="s">
        <v>1424</v>
      </c>
      <c r="W964" s="369" t="s">
        <v>1424</v>
      </c>
      <c r="X964" s="369" t="s">
        <v>1424</v>
      </c>
      <c r="Y964" s="369" t="s">
        <v>1424</v>
      </c>
      <c r="Z964" s="369" t="s">
        <v>1424</v>
      </c>
      <c r="AA964" s="369" t="s">
        <v>1424</v>
      </c>
      <c r="AB964" s="369" t="s">
        <v>1424</v>
      </c>
      <c r="AC964" s="373" t="s">
        <v>1424</v>
      </c>
      <c r="AD964" s="575">
        <v>11616552000145</v>
      </c>
      <c r="AE964" s="370" t="s">
        <v>2552</v>
      </c>
      <c r="AF964" s="370" t="s">
        <v>2326</v>
      </c>
      <c r="AG964" s="374" t="s">
        <v>1459</v>
      </c>
      <c r="AH964" s="374" t="s">
        <v>2321</v>
      </c>
      <c r="AI964" s="374">
        <v>30000</v>
      </c>
      <c r="AJ964" s="374">
        <v>0</v>
      </c>
      <c r="AK964" s="374">
        <v>0</v>
      </c>
      <c r="AL964" s="369">
        <v>7.4999999999999997E-3</v>
      </c>
      <c r="AM964" s="369">
        <v>0.2</v>
      </c>
      <c r="AN964" s="369" t="s">
        <v>64</v>
      </c>
      <c r="AO964" s="367" t="s">
        <v>1326</v>
      </c>
      <c r="AP964" s="370" t="s">
        <v>13</v>
      </c>
      <c r="AQ964" s="376" t="s">
        <v>670</v>
      </c>
      <c r="AR964" s="369">
        <v>1.8749999999999999E-3</v>
      </c>
      <c r="AS964" s="369">
        <v>1.8749999999999999E-3</v>
      </c>
      <c r="AT964" s="369"/>
      <c r="AX964" s="711"/>
      <c r="AY964" s="712"/>
      <c r="AZ964" s="712"/>
      <c r="BA964" s="712"/>
      <c r="BB964" s="713"/>
      <c r="BC964" s="712"/>
      <c r="BD964" s="712"/>
      <c r="BE964" s="712"/>
      <c r="BF964" s="712"/>
      <c r="BG964" s="713"/>
      <c r="BH964" s="713"/>
      <c r="BI964" s="714"/>
      <c r="BJ964" s="714"/>
      <c r="BK964" s="714"/>
      <c r="BL964" s="713"/>
      <c r="BM964" s="713"/>
      <c r="BN964" s="713"/>
      <c r="BO964" s="713"/>
      <c r="BP964" s="713"/>
      <c r="BQ964" s="713"/>
      <c r="BR964" s="713"/>
      <c r="BS964" s="713"/>
      <c r="BT964" s="716"/>
      <c r="BU964" s="717"/>
      <c r="BV964" s="715"/>
      <c r="BW964" s="718"/>
    </row>
    <row r="965" spans="2:75" ht="15.75" customHeight="1">
      <c r="B965" s="363" t="s">
        <v>28</v>
      </c>
      <c r="C965" s="364">
        <v>18525868000170</v>
      </c>
      <c r="D965" s="365" t="s">
        <v>14</v>
      </c>
      <c r="E965" s="365" t="s">
        <v>614</v>
      </c>
      <c r="F965" s="365"/>
      <c r="G965" s="366"/>
      <c r="H965" s="366" t="s">
        <v>867</v>
      </c>
      <c r="I965" s="366" t="s">
        <v>34</v>
      </c>
      <c r="J965" s="366" t="s">
        <v>608</v>
      </c>
      <c r="K965" s="367" t="s">
        <v>48</v>
      </c>
      <c r="L965" s="368"/>
      <c r="M965" s="368" t="s">
        <v>34</v>
      </c>
      <c r="N965" s="367">
        <v>368091</v>
      </c>
      <c r="O965" s="367" t="s">
        <v>1323</v>
      </c>
      <c r="P965" s="371">
        <v>41519</v>
      </c>
      <c r="Q965" s="372">
        <v>96595930.980000004</v>
      </c>
      <c r="R965" s="372">
        <v>155775472.21250004</v>
      </c>
      <c r="S965" s="367">
        <v>32</v>
      </c>
      <c r="T965" s="369">
        <v>-1.2494112508795507E-2</v>
      </c>
      <c r="U965" s="369">
        <v>-0.16151383101917116</v>
      </c>
      <c r="V965" s="369">
        <v>-9.960757498158801E-2</v>
      </c>
      <c r="W965" s="369">
        <v>-0.97648729618348273</v>
      </c>
      <c r="X965" s="369">
        <v>-0.10622182663082891</v>
      </c>
      <c r="Y965" s="369">
        <v>-0.80549940765701267</v>
      </c>
      <c r="Z965" s="369">
        <v>4.7614848628267259E-2</v>
      </c>
      <c r="AA965" s="369">
        <v>0.27065823577811354</v>
      </c>
      <c r="AB965" s="369">
        <v>0.12901758527421467</v>
      </c>
      <c r="AC965" s="373">
        <v>-1.5016489952109202</v>
      </c>
      <c r="AD965" s="575">
        <v>18525753000186</v>
      </c>
      <c r="AE965" s="370" t="s">
        <v>2552</v>
      </c>
      <c r="AF965" s="370" t="s">
        <v>2326</v>
      </c>
      <c r="AG965" s="374" t="s">
        <v>1459</v>
      </c>
      <c r="AH965" s="374" t="s">
        <v>2321</v>
      </c>
      <c r="AI965" s="374">
        <v>5000</v>
      </c>
      <c r="AJ965" s="374">
        <v>0</v>
      </c>
      <c r="AK965" s="374">
        <v>0</v>
      </c>
      <c r="AL965" s="369">
        <v>0.02</v>
      </c>
      <c r="AM965" s="369">
        <v>0.2</v>
      </c>
      <c r="AN965" s="369" t="s">
        <v>2335</v>
      </c>
      <c r="AO965" s="367" t="s">
        <v>1326</v>
      </c>
      <c r="AP965" s="370" t="s">
        <v>13</v>
      </c>
      <c r="AQ965" s="376" t="s">
        <v>676</v>
      </c>
      <c r="AR965" s="369">
        <v>4.6666666666666662E-3</v>
      </c>
      <c r="AS965" s="369">
        <v>4.6666666666666662E-3</v>
      </c>
      <c r="AT965" s="369"/>
      <c r="AX965" s="711"/>
      <c r="AY965" s="712"/>
      <c r="AZ965" s="712"/>
      <c r="BA965" s="712"/>
      <c r="BB965" s="713"/>
      <c r="BC965" s="712"/>
      <c r="BD965" s="712"/>
      <c r="BE965" s="712"/>
      <c r="BF965" s="712"/>
      <c r="BG965" s="713"/>
      <c r="BH965" s="713"/>
      <c r="BI965" s="714"/>
      <c r="BJ965" s="714"/>
      <c r="BK965" s="714"/>
      <c r="BL965" s="713"/>
      <c r="BM965" s="713"/>
      <c r="BN965" s="713"/>
      <c r="BO965" s="713"/>
      <c r="BP965" s="713"/>
      <c r="BQ965" s="713"/>
      <c r="BR965" s="713"/>
      <c r="BS965" s="713"/>
      <c r="BT965" s="716"/>
      <c r="BU965" s="717"/>
      <c r="BV965" s="715"/>
      <c r="BW965" s="718"/>
    </row>
    <row r="966" spans="2:75" ht="15.75" customHeight="1">
      <c r="B966" s="363" t="s">
        <v>1103</v>
      </c>
      <c r="C966" s="364">
        <v>17164789000119</v>
      </c>
      <c r="D966" s="365" t="s">
        <v>13</v>
      </c>
      <c r="E966" s="365" t="s">
        <v>616</v>
      </c>
      <c r="F966" s="365" t="s">
        <v>617</v>
      </c>
      <c r="G966" s="366" t="s">
        <v>34</v>
      </c>
      <c r="H966" s="366" t="s">
        <v>1339</v>
      </c>
      <c r="I966" s="366" t="s">
        <v>34</v>
      </c>
      <c r="J966" s="366" t="s">
        <v>608</v>
      </c>
      <c r="K966" s="367" t="s">
        <v>48</v>
      </c>
      <c r="L966" s="368"/>
      <c r="M966" s="368" t="s">
        <v>34</v>
      </c>
      <c r="N966" s="367">
        <v>333077</v>
      </c>
      <c r="O966" s="367" t="s">
        <v>1326</v>
      </c>
      <c r="P966" s="371">
        <v>41262</v>
      </c>
      <c r="Q966" s="372">
        <v>127614677.31999999</v>
      </c>
      <c r="R966" s="372">
        <v>215308425.17948407</v>
      </c>
      <c r="S966" s="367">
        <v>32</v>
      </c>
      <c r="T966" s="369">
        <v>2.0686364271326196E-2</v>
      </c>
      <c r="U966" s="369">
        <v>0.26741666852831153</v>
      </c>
      <c r="V966" s="369">
        <v>-2.398163005176035E-3</v>
      </c>
      <c r="W966" s="369">
        <v>-2.3510016273004017E-2</v>
      </c>
      <c r="X966" s="369">
        <v>-8.2937798726557821E-3</v>
      </c>
      <c r="Y966" s="369">
        <v>-6.2893239426961206E-2</v>
      </c>
      <c r="Z966" s="369">
        <v>7.3645033133563187E-2</v>
      </c>
      <c r="AA966" s="369">
        <v>0.41862224318650093</v>
      </c>
      <c r="AB966" s="369">
        <v>4.4340809640583921E-2</v>
      </c>
      <c r="AC966" s="373">
        <v>-2.2230758802736608</v>
      </c>
      <c r="AD966" s="575">
        <v>17102710000125</v>
      </c>
      <c r="AE966" s="370" t="s">
        <v>2552</v>
      </c>
      <c r="AF966" s="370" t="s">
        <v>2326</v>
      </c>
      <c r="AG966" s="374" t="s">
        <v>1459</v>
      </c>
      <c r="AH966" s="374" t="s">
        <v>2321</v>
      </c>
      <c r="AI966" s="374">
        <v>5000</v>
      </c>
      <c r="AJ966" s="374">
        <v>0</v>
      </c>
      <c r="AK966" s="374">
        <v>0</v>
      </c>
      <c r="AL966" s="369">
        <v>0.02</v>
      </c>
      <c r="AM966" s="369">
        <v>0.2</v>
      </c>
      <c r="AN966" s="369" t="s">
        <v>2335</v>
      </c>
      <c r="AO966" s="367" t="s">
        <v>1326</v>
      </c>
      <c r="AP966" s="370" t="s">
        <v>13</v>
      </c>
      <c r="AQ966" s="376" t="s">
        <v>676</v>
      </c>
      <c r="AR966" s="369">
        <v>4.6666666666666662E-3</v>
      </c>
      <c r="AS966" s="369">
        <v>4.6666666666666662E-3</v>
      </c>
      <c r="AT966" s="369"/>
      <c r="AX966" s="711"/>
      <c r="AY966" s="712"/>
      <c r="AZ966" s="712"/>
      <c r="BA966" s="712"/>
      <c r="BB966" s="713"/>
      <c r="BC966" s="712"/>
      <c r="BD966" s="712"/>
      <c r="BE966" s="712"/>
      <c r="BF966" s="712"/>
      <c r="BG966" s="713"/>
      <c r="BH966" s="713"/>
      <c r="BI966" s="714"/>
      <c r="BJ966" s="714"/>
      <c r="BK966" s="714"/>
      <c r="BL966" s="713"/>
      <c r="BM966" s="713"/>
      <c r="BN966" s="713"/>
      <c r="BO966" s="713"/>
      <c r="BP966" s="713"/>
      <c r="BQ966" s="713"/>
      <c r="BR966" s="713"/>
      <c r="BS966" s="713"/>
      <c r="BT966" s="716"/>
      <c r="BU966" s="717"/>
      <c r="BV966" s="715"/>
      <c r="BW966" s="718"/>
    </row>
    <row r="967" spans="2:75" ht="15.75" customHeight="1">
      <c r="B967" s="363" t="s">
        <v>649</v>
      </c>
      <c r="C967" s="364">
        <v>17162002000180</v>
      </c>
      <c r="D967" s="365" t="s">
        <v>13</v>
      </c>
      <c r="E967" s="365" t="s">
        <v>615</v>
      </c>
      <c r="F967" s="365" t="s">
        <v>619</v>
      </c>
      <c r="G967" s="366" t="s">
        <v>34</v>
      </c>
      <c r="H967" s="366" t="s">
        <v>1339</v>
      </c>
      <c r="I967" s="366" t="s">
        <v>34</v>
      </c>
      <c r="J967" s="366" t="s">
        <v>611</v>
      </c>
      <c r="K967" s="367" t="s">
        <v>48</v>
      </c>
      <c r="L967" s="368" t="s">
        <v>1341</v>
      </c>
      <c r="M967" s="368" t="s">
        <v>34</v>
      </c>
      <c r="N967" s="367">
        <v>326860</v>
      </c>
      <c r="O967" s="367" t="s">
        <v>1323</v>
      </c>
      <c r="P967" s="371">
        <v>41284</v>
      </c>
      <c r="Q967" s="372">
        <v>1571070429.99</v>
      </c>
      <c r="R967" s="372">
        <v>1713894191.3927774</v>
      </c>
      <c r="S967" s="367">
        <v>32</v>
      </c>
      <c r="T967" s="369">
        <v>7.948046020993571E-2</v>
      </c>
      <c r="U967" s="369">
        <v>1.0274594222387934</v>
      </c>
      <c r="V967" s="369">
        <v>8.657037473191842E-2</v>
      </c>
      <c r="W967" s="369">
        <v>0.84867914079012341</v>
      </c>
      <c r="X967" s="369">
        <v>0.1113184730634984</v>
      </c>
      <c r="Y967" s="369">
        <v>0.84414820341553909</v>
      </c>
      <c r="Z967" s="369">
        <v>0.23752689770621971</v>
      </c>
      <c r="AA967" s="369">
        <v>1.3501798899943993</v>
      </c>
      <c r="AB967" s="369">
        <v>3.5259064666037732E-2</v>
      </c>
      <c r="AC967" s="373">
        <v>-0.38267250879237985</v>
      </c>
      <c r="AD967" s="575">
        <v>17248340000139</v>
      </c>
      <c r="AE967" s="370" t="s">
        <v>2552</v>
      </c>
      <c r="AF967" s="370" t="s">
        <v>2326</v>
      </c>
      <c r="AG967" s="374" t="s">
        <v>1459</v>
      </c>
      <c r="AH967" s="374" t="s">
        <v>2321</v>
      </c>
      <c r="AI967" s="374">
        <v>10000</v>
      </c>
      <c r="AJ967" s="374">
        <v>1000</v>
      </c>
      <c r="AK967" s="374">
        <v>0</v>
      </c>
      <c r="AL967" s="369">
        <v>0.02</v>
      </c>
      <c r="AM967" s="369">
        <v>0.2</v>
      </c>
      <c r="AN967" s="369" t="s">
        <v>64</v>
      </c>
      <c r="AO967" s="367" t="s">
        <v>1326</v>
      </c>
      <c r="AP967" s="370" t="s">
        <v>13</v>
      </c>
      <c r="AQ967" s="376" t="s">
        <v>670</v>
      </c>
      <c r="AR967" s="369">
        <v>5.0000000000000001E-3</v>
      </c>
      <c r="AS967" s="369">
        <v>5.0000000000000001E-3</v>
      </c>
      <c r="AT967" s="369"/>
      <c r="AW967" s="711"/>
      <c r="AX967" s="711"/>
      <c r="AY967" s="712"/>
      <c r="AZ967" s="712"/>
      <c r="BA967" s="712"/>
      <c r="BB967" s="713"/>
      <c r="BC967" s="712"/>
      <c r="BD967" s="712"/>
      <c r="BE967" s="712"/>
      <c r="BF967" s="712"/>
      <c r="BG967" s="713"/>
      <c r="BH967" s="713"/>
      <c r="BI967" s="714"/>
      <c r="BJ967" s="714"/>
      <c r="BK967" s="714"/>
      <c r="BL967" s="218"/>
      <c r="BM967" s="713"/>
      <c r="BN967" s="713"/>
      <c r="BO967" s="713"/>
      <c r="BP967" s="713"/>
      <c r="BQ967" s="713"/>
      <c r="BR967" s="713"/>
      <c r="BS967" s="713"/>
      <c r="BT967" s="716"/>
      <c r="BU967" s="717"/>
      <c r="BV967" s="715"/>
      <c r="BW967" s="718"/>
    </row>
    <row r="968" spans="2:75" ht="15.75" customHeight="1">
      <c r="B968" s="363" t="s">
        <v>1104</v>
      </c>
      <c r="C968" s="364">
        <v>35342982000184</v>
      </c>
      <c r="D968" s="365" t="s">
        <v>13</v>
      </c>
      <c r="E968" s="365" t="s">
        <v>615</v>
      </c>
      <c r="F968" s="365" t="s">
        <v>619</v>
      </c>
      <c r="G968" s="366" t="s">
        <v>34</v>
      </c>
      <c r="H968" s="366" t="s">
        <v>1339</v>
      </c>
      <c r="I968" s="366" t="s">
        <v>34</v>
      </c>
      <c r="J968" s="366" t="s">
        <v>608</v>
      </c>
      <c r="K968" s="367" t="s">
        <v>48</v>
      </c>
      <c r="L968" s="368"/>
      <c r="M968" s="368" t="s">
        <v>34</v>
      </c>
      <c r="N968" s="367">
        <v>522643</v>
      </c>
      <c r="O968" s="367" t="s">
        <v>1323</v>
      </c>
      <c r="P968" s="371">
        <v>43844</v>
      </c>
      <c r="Q968" s="372">
        <v>246234221.80000001</v>
      </c>
      <c r="R968" s="372">
        <v>256874224.49206358</v>
      </c>
      <c r="S968" s="367">
        <v>32</v>
      </c>
      <c r="T968" s="369">
        <v>7.9307193868736636E-2</v>
      </c>
      <c r="U968" s="369">
        <v>1.0252195744277515</v>
      </c>
      <c r="V968" s="369">
        <v>8.6438831920282677E-2</v>
      </c>
      <c r="W968" s="369">
        <v>0.84738958139175136</v>
      </c>
      <c r="X968" s="369">
        <v>0.11082214172020577</v>
      </c>
      <c r="Y968" s="369">
        <v>0.84038443267552621</v>
      </c>
      <c r="Z968" s="369" t="s">
        <v>1424</v>
      </c>
      <c r="AA968" s="369" t="s">
        <v>1424</v>
      </c>
      <c r="AB968" s="369">
        <v>3.5134417247719138E-2</v>
      </c>
      <c r="AC968" s="373">
        <v>-0.38760138752373402</v>
      </c>
      <c r="AD968" s="575">
        <v>35618031000195</v>
      </c>
      <c r="AE968" s="370" t="s">
        <v>2331</v>
      </c>
      <c r="AF968" s="370" t="s">
        <v>2317</v>
      </c>
      <c r="AG968" s="374" t="s">
        <v>1458</v>
      </c>
      <c r="AH968" s="374" t="s">
        <v>2321</v>
      </c>
      <c r="AI968" s="374">
        <v>1000</v>
      </c>
      <c r="AJ968" s="374">
        <v>1000</v>
      </c>
      <c r="AK968" s="374">
        <v>0</v>
      </c>
      <c r="AL968" s="369">
        <v>0</v>
      </c>
      <c r="AM968" s="369" t="s">
        <v>34</v>
      </c>
      <c r="AN968" s="369" t="s">
        <v>34</v>
      </c>
      <c r="AO968" s="367" t="s">
        <v>1326</v>
      </c>
      <c r="AP968" s="370" t="s">
        <v>13</v>
      </c>
      <c r="AQ968" s="376" t="s">
        <v>670</v>
      </c>
      <c r="AR968" s="369">
        <v>5.0000000000000001E-3</v>
      </c>
      <c r="AS968" s="369">
        <v>5.0000000000000001E-3</v>
      </c>
      <c r="AT968" s="369"/>
      <c r="AX968" s="711"/>
      <c r="AY968" s="712"/>
      <c r="AZ968" s="712"/>
      <c r="BA968" s="712"/>
      <c r="BB968" s="713"/>
      <c r="BC968" s="712"/>
      <c r="BD968" s="712"/>
      <c r="BE968" s="712"/>
      <c r="BF968" s="712"/>
      <c r="BG968" s="713"/>
      <c r="BH968" s="713"/>
      <c r="BI968" s="714"/>
      <c r="BJ968" s="714"/>
      <c r="BK968" s="714"/>
      <c r="BL968" s="713"/>
      <c r="BM968" s="713"/>
      <c r="BN968" s="713"/>
      <c r="BO968" s="713"/>
      <c r="BP968" s="713"/>
      <c r="BQ968" s="713"/>
      <c r="BR968" s="713"/>
      <c r="BS968" s="713"/>
      <c r="BT968" s="716"/>
      <c r="BU968" s="717"/>
      <c r="BV968" s="715"/>
      <c r="BW968" s="718"/>
    </row>
    <row r="969" spans="2:75" ht="15.75" customHeight="1">
      <c r="B969" s="363" t="s">
        <v>569</v>
      </c>
      <c r="C969" s="364">
        <v>12823624000198</v>
      </c>
      <c r="D969" s="365" t="s">
        <v>14</v>
      </c>
      <c r="E969" s="365" t="s">
        <v>614</v>
      </c>
      <c r="F969" s="365"/>
      <c r="G969" s="366"/>
      <c r="H969" s="366" t="s">
        <v>867</v>
      </c>
      <c r="I969" s="366" t="s">
        <v>34</v>
      </c>
      <c r="J969" s="366" t="s">
        <v>608</v>
      </c>
      <c r="K969" s="367" t="s">
        <v>48</v>
      </c>
      <c r="L969" s="368"/>
      <c r="M969" s="368" t="s">
        <v>1421</v>
      </c>
      <c r="N969" s="367">
        <v>265519</v>
      </c>
      <c r="O969" s="367" t="s">
        <v>1323</v>
      </c>
      <c r="P969" s="371">
        <v>40532</v>
      </c>
      <c r="Q969" s="372">
        <v>337243672.35000002</v>
      </c>
      <c r="R969" s="372">
        <v>374175326.75158757</v>
      </c>
      <c r="S969" s="367">
        <v>52</v>
      </c>
      <c r="T969" s="369">
        <v>5.8983020011032616E-2</v>
      </c>
      <c r="U969" s="369">
        <v>0.7624850120691542</v>
      </c>
      <c r="V969" s="369">
        <v>-2.2118158588095072E-2</v>
      </c>
      <c r="W969" s="369">
        <v>-0.21683191143081978</v>
      </c>
      <c r="X969" s="369">
        <v>8.5680307380143095E-2</v>
      </c>
      <c r="Y969" s="369">
        <v>0.64972933559537926</v>
      </c>
      <c r="Z969" s="369">
        <v>0.15448125574441196</v>
      </c>
      <c r="AA969" s="369">
        <v>0.87812153866111464</v>
      </c>
      <c r="AB969" s="369">
        <v>0.16985324048072889</v>
      </c>
      <c r="AC969" s="373">
        <v>-0.61900543731340751</v>
      </c>
      <c r="AD969" s="575">
        <v>15174615000101</v>
      </c>
      <c r="AE969" s="370" t="s">
        <v>2553</v>
      </c>
      <c r="AF969" s="370" t="s">
        <v>2326</v>
      </c>
      <c r="AG969" s="374" t="s">
        <v>1459</v>
      </c>
      <c r="AH969" s="374" t="s">
        <v>2318</v>
      </c>
      <c r="AI969" s="374">
        <v>50000</v>
      </c>
      <c r="AJ969" s="374">
        <v>10000</v>
      </c>
      <c r="AK969" s="374">
        <v>10000</v>
      </c>
      <c r="AL969" s="369">
        <v>0.02</v>
      </c>
      <c r="AM969" s="369">
        <v>0.15</v>
      </c>
      <c r="AN969" s="369" t="s">
        <v>2335</v>
      </c>
      <c r="AO969" s="367" t="s">
        <v>1326</v>
      </c>
      <c r="AP969" s="370" t="s">
        <v>718</v>
      </c>
      <c r="AQ969" s="376" t="s">
        <v>661</v>
      </c>
      <c r="AR969" s="369">
        <v>3.3333333333333331E-3</v>
      </c>
      <c r="AS969" s="369">
        <v>3.3333333333333331E-3</v>
      </c>
      <c r="AT969" s="369"/>
      <c r="AX969" s="711"/>
      <c r="AY969" s="712"/>
      <c r="AZ969" s="712"/>
      <c r="BA969" s="712"/>
      <c r="BB969" s="713"/>
      <c r="BC969" s="712"/>
      <c r="BD969" s="712"/>
      <c r="BE969" s="712"/>
      <c r="BF969" s="712"/>
      <c r="BG969" s="713"/>
      <c r="BH969" s="713"/>
      <c r="BI969" s="714"/>
      <c r="BJ969" s="714"/>
      <c r="BK969" s="714"/>
      <c r="BL969" s="713"/>
      <c r="BM969" s="713"/>
      <c r="BN969" s="713"/>
      <c r="BO969" s="713"/>
      <c r="BP969" s="713"/>
      <c r="BQ969" s="713"/>
      <c r="BR969" s="713"/>
      <c r="BS969" s="713"/>
      <c r="BT969" s="716"/>
      <c r="BU969" s="717"/>
      <c r="BV969" s="715"/>
      <c r="BW969" s="718"/>
    </row>
    <row r="970" spans="2:75" ht="15.75" customHeight="1">
      <c r="B970" s="363" t="s">
        <v>318</v>
      </c>
      <c r="C970" s="364">
        <v>33146540000137</v>
      </c>
      <c r="D970" s="365" t="s">
        <v>14</v>
      </c>
      <c r="E970" s="365" t="s">
        <v>614</v>
      </c>
      <c r="F970" s="365"/>
      <c r="G970" s="366"/>
      <c r="H970" s="366" t="s">
        <v>867</v>
      </c>
      <c r="I970" s="366" t="s">
        <v>34</v>
      </c>
      <c r="J970" s="366" t="s">
        <v>608</v>
      </c>
      <c r="K970" s="367" t="s">
        <v>48</v>
      </c>
      <c r="L970" s="368"/>
      <c r="M970" s="368" t="s">
        <v>1421</v>
      </c>
      <c r="N970" s="367">
        <v>499374</v>
      </c>
      <c r="O970" s="367" t="s">
        <v>1323</v>
      </c>
      <c r="P970" s="371">
        <v>43612</v>
      </c>
      <c r="Q970" s="372">
        <v>113015929.09</v>
      </c>
      <c r="R970" s="372">
        <v>103699329.19892855</v>
      </c>
      <c r="S970" s="367">
        <v>53</v>
      </c>
      <c r="T970" s="369">
        <v>5.923408712326883E-2</v>
      </c>
      <c r="U970" s="369">
        <v>0.76573060563265427</v>
      </c>
      <c r="V970" s="369">
        <v>-2.1270786078095072E-2</v>
      </c>
      <c r="W970" s="369">
        <v>-0.20852482744345177</v>
      </c>
      <c r="X970" s="369">
        <v>8.2593519874638144E-2</v>
      </c>
      <c r="Y970" s="369">
        <v>0.62632166519361954</v>
      </c>
      <c r="Z970" s="369">
        <v>0.15554817835800661</v>
      </c>
      <c r="AA970" s="369">
        <v>0.88418627268057481</v>
      </c>
      <c r="AB970" s="369">
        <v>0.1678842881159455</v>
      </c>
      <c r="AC970" s="373">
        <v>-0.62307725140095338</v>
      </c>
      <c r="AD970" s="575">
        <v>32786258000151</v>
      </c>
      <c r="AE970" s="370" t="s">
        <v>2331</v>
      </c>
      <c r="AF970" s="370" t="s">
        <v>2317</v>
      </c>
      <c r="AG970" s="374" t="s">
        <v>1458</v>
      </c>
      <c r="AH970" s="374" t="s">
        <v>2318</v>
      </c>
      <c r="AI970" s="374">
        <v>5000</v>
      </c>
      <c r="AJ970" s="374">
        <v>5000</v>
      </c>
      <c r="AK970" s="374">
        <v>0</v>
      </c>
      <c r="AL970" s="369">
        <v>0</v>
      </c>
      <c r="AM970" s="369" t="s">
        <v>34</v>
      </c>
      <c r="AN970" s="369" t="s">
        <v>34</v>
      </c>
      <c r="AO970" s="367" t="s">
        <v>1326</v>
      </c>
      <c r="AP970" s="370" t="s">
        <v>718</v>
      </c>
      <c r="AQ970" s="376" t="s">
        <v>661</v>
      </c>
      <c r="AR970" s="369">
        <v>3.3333333333333331E-3</v>
      </c>
      <c r="AS970" s="369">
        <v>3.3333333333333331E-3</v>
      </c>
      <c r="AT970" s="369"/>
      <c r="AX970" s="711"/>
      <c r="AY970" s="712"/>
      <c r="AZ970" s="712"/>
      <c r="BA970" s="712"/>
      <c r="BB970" s="713"/>
      <c r="BC970" s="712"/>
      <c r="BD970" s="712"/>
      <c r="BE970" s="712"/>
      <c r="BF970" s="712"/>
      <c r="BG970" s="713"/>
      <c r="BH970" s="713"/>
      <c r="BI970" s="714"/>
      <c r="BJ970" s="714"/>
      <c r="BK970" s="714"/>
      <c r="BL970" s="713"/>
      <c r="BM970" s="713"/>
      <c r="BN970" s="713"/>
      <c r="BO970" s="713"/>
      <c r="BP970" s="713"/>
      <c r="BQ970" s="713"/>
      <c r="BR970" s="713"/>
      <c r="BS970" s="713"/>
      <c r="BT970" s="716"/>
      <c r="BU970" s="717"/>
      <c r="BV970" s="715"/>
      <c r="BW970" s="718"/>
    </row>
    <row r="971" spans="2:75" ht="15.75" customHeight="1">
      <c r="B971" s="363" t="s">
        <v>570</v>
      </c>
      <c r="C971" s="364">
        <v>19496576000110</v>
      </c>
      <c r="D971" s="365" t="s">
        <v>14</v>
      </c>
      <c r="E971" s="365" t="s">
        <v>614</v>
      </c>
      <c r="F971" s="365"/>
      <c r="G971" s="366"/>
      <c r="H971" s="366" t="s">
        <v>867</v>
      </c>
      <c r="I971" s="366" t="s">
        <v>34</v>
      </c>
      <c r="J971" s="366" t="s">
        <v>608</v>
      </c>
      <c r="K971" s="367" t="s">
        <v>48</v>
      </c>
      <c r="L971" s="368"/>
      <c r="M971" s="368" t="s">
        <v>1421</v>
      </c>
      <c r="N971" s="367">
        <v>375756</v>
      </c>
      <c r="O971" s="367" t="s">
        <v>1323</v>
      </c>
      <c r="P971" s="371">
        <v>41705</v>
      </c>
      <c r="Q971" s="372">
        <v>190520779.27000001</v>
      </c>
      <c r="R971" s="372">
        <v>217975140.24440476</v>
      </c>
      <c r="S971" s="367">
        <v>51</v>
      </c>
      <c r="T971" s="369">
        <v>5.8407557884210703E-2</v>
      </c>
      <c r="U971" s="369">
        <v>0.75504590083624223</v>
      </c>
      <c r="V971" s="369">
        <v>-2.2763571860069609E-2</v>
      </c>
      <c r="W971" s="369">
        <v>-0.22315911958730636</v>
      </c>
      <c r="X971" s="369">
        <v>8.4096283021078078E-2</v>
      </c>
      <c r="Y971" s="369">
        <v>0.63771739112585313</v>
      </c>
      <c r="Z971" s="369">
        <v>0.14917148335829467</v>
      </c>
      <c r="AA971" s="369">
        <v>0.84793907105254018</v>
      </c>
      <c r="AB971" s="369">
        <v>0.17060623148572948</v>
      </c>
      <c r="AC971" s="373">
        <v>-0.61939437125081864</v>
      </c>
      <c r="AD971" s="575">
        <v>19418024000193</v>
      </c>
      <c r="AE971" s="370" t="s">
        <v>2553</v>
      </c>
      <c r="AF971" s="370" t="s">
        <v>2326</v>
      </c>
      <c r="AG971" s="374" t="s">
        <v>1459</v>
      </c>
      <c r="AH971" s="374" t="s">
        <v>2321</v>
      </c>
      <c r="AI971" s="374">
        <v>50000</v>
      </c>
      <c r="AJ971" s="374">
        <v>10000</v>
      </c>
      <c r="AK971" s="374">
        <v>10000</v>
      </c>
      <c r="AL971" s="369">
        <v>0.02</v>
      </c>
      <c r="AM971" s="369">
        <v>0.15</v>
      </c>
      <c r="AN971" s="369" t="s">
        <v>34</v>
      </c>
      <c r="AO971" s="367" t="s">
        <v>1326</v>
      </c>
      <c r="AP971" s="370" t="s">
        <v>13</v>
      </c>
      <c r="AQ971" s="376" t="s">
        <v>670</v>
      </c>
      <c r="AR971" s="369">
        <v>3.3333333333333331E-3</v>
      </c>
      <c r="AS971" s="369">
        <v>3.3333333333333331E-3</v>
      </c>
      <c r="AT971" s="369"/>
      <c r="AX971" s="711"/>
      <c r="AY971" s="712"/>
      <c r="AZ971" s="712"/>
      <c r="BA971" s="712"/>
      <c r="BB971" s="713"/>
      <c r="BC971" s="712"/>
      <c r="BD971" s="712"/>
      <c r="BE971" s="712"/>
      <c r="BF971" s="712"/>
      <c r="BG971" s="713"/>
      <c r="BH971" s="713"/>
      <c r="BI971" s="714"/>
      <c r="BJ971" s="714"/>
      <c r="BK971" s="714"/>
      <c r="BL971" s="713"/>
      <c r="BM971" s="713"/>
      <c r="BN971" s="713"/>
      <c r="BO971" s="713"/>
      <c r="BP971" s="713"/>
      <c r="BQ971" s="713"/>
      <c r="BR971" s="713"/>
      <c r="BS971" s="713"/>
      <c r="BT971" s="716"/>
      <c r="BU971" s="717"/>
      <c r="BV971" s="715"/>
      <c r="BW971" s="718"/>
    </row>
    <row r="972" spans="2:75" ht="15.75" customHeight="1">
      <c r="B972" s="363" t="s">
        <v>319</v>
      </c>
      <c r="C972" s="364">
        <v>36014054000153</v>
      </c>
      <c r="D972" s="365" t="s">
        <v>14</v>
      </c>
      <c r="E972" s="365" t="s">
        <v>607</v>
      </c>
      <c r="F972" s="365"/>
      <c r="G972" s="366"/>
      <c r="H972" s="366" t="s">
        <v>34</v>
      </c>
      <c r="I972" s="366" t="s">
        <v>34</v>
      </c>
      <c r="J972" s="366" t="s">
        <v>608</v>
      </c>
      <c r="K972" s="367" t="s">
        <v>48</v>
      </c>
      <c r="L972" s="368"/>
      <c r="M972" s="368" t="s">
        <v>1421</v>
      </c>
      <c r="N972" s="367">
        <v>531162</v>
      </c>
      <c r="O972" s="367" t="s">
        <v>1323</v>
      </c>
      <c r="P972" s="371">
        <v>43899</v>
      </c>
      <c r="Q972" s="372">
        <v>12047043.529999999</v>
      </c>
      <c r="R972" s="372">
        <v>11592256.543055551</v>
      </c>
      <c r="S972" s="367">
        <v>32</v>
      </c>
      <c r="T972" s="369">
        <v>5.9194289701752556E-2</v>
      </c>
      <c r="U972" s="369">
        <v>0.76521613659699816</v>
      </c>
      <c r="V972" s="369">
        <v>-6.6624069924104412E-2</v>
      </c>
      <c r="W972" s="369">
        <v>-0.65313865851019448</v>
      </c>
      <c r="X972" s="369">
        <v>4.5928808331853199E-2</v>
      </c>
      <c r="Y972" s="369">
        <v>0.34828649703302061</v>
      </c>
      <c r="Z972" s="369" t="s">
        <v>1424</v>
      </c>
      <c r="AA972" s="369" t="s">
        <v>1424</v>
      </c>
      <c r="AB972" s="369">
        <v>0.22415509919723173</v>
      </c>
      <c r="AC972" s="373">
        <v>-0.62920882841852699</v>
      </c>
      <c r="AD972" s="575">
        <v>35916259000161</v>
      </c>
      <c r="AE972" s="370" t="s">
        <v>2331</v>
      </c>
      <c r="AF972" s="370" t="s">
        <v>2317</v>
      </c>
      <c r="AG972" s="374" t="s">
        <v>1458</v>
      </c>
      <c r="AH972" s="374" t="s">
        <v>2321</v>
      </c>
      <c r="AI972" s="374">
        <v>1000</v>
      </c>
      <c r="AJ972" s="374">
        <v>1000</v>
      </c>
      <c r="AK972" s="374">
        <v>0</v>
      </c>
      <c r="AL972" s="369">
        <v>0</v>
      </c>
      <c r="AM972" s="369" t="s">
        <v>34</v>
      </c>
      <c r="AN972" s="369" t="s">
        <v>34</v>
      </c>
      <c r="AO972" s="367" t="s">
        <v>1326</v>
      </c>
      <c r="AP972" s="370" t="s">
        <v>718</v>
      </c>
      <c r="AQ972" s="376" t="s">
        <v>661</v>
      </c>
      <c r="AR972" s="369">
        <v>3.3333333333333331E-3</v>
      </c>
      <c r="AS972" s="369">
        <v>3.3333333333333331E-3</v>
      </c>
      <c r="AT972" s="369"/>
      <c r="AX972" s="711"/>
      <c r="AY972" s="712"/>
      <c r="AZ972" s="712"/>
      <c r="BA972" s="712"/>
      <c r="BB972" s="713"/>
      <c r="BC972" s="712"/>
      <c r="BD972" s="712"/>
      <c r="BE972" s="712"/>
      <c r="BF972" s="712"/>
      <c r="BG972" s="713"/>
      <c r="BH972" s="713"/>
      <c r="BI972" s="714"/>
      <c r="BJ972" s="714"/>
      <c r="BK972" s="714"/>
      <c r="BL972" s="713"/>
      <c r="BM972" s="713"/>
      <c r="BN972" s="713"/>
      <c r="BO972" s="713"/>
      <c r="BP972" s="713"/>
      <c r="BQ972" s="713"/>
      <c r="BR972" s="713"/>
      <c r="BS972" s="713"/>
      <c r="BT972" s="716"/>
      <c r="BU972" s="717"/>
      <c r="BV972" s="715"/>
      <c r="BW972" s="718"/>
    </row>
    <row r="973" spans="2:75" ht="15.75" customHeight="1">
      <c r="B973" s="363" t="s">
        <v>1730</v>
      </c>
      <c r="C973" s="364">
        <v>17157131000180</v>
      </c>
      <c r="D973" s="365" t="s">
        <v>14</v>
      </c>
      <c r="E973" s="365" t="s">
        <v>607</v>
      </c>
      <c r="F973" s="365"/>
      <c r="G973" s="366"/>
      <c r="H973" s="366" t="s">
        <v>34</v>
      </c>
      <c r="I973" s="366" t="s">
        <v>34</v>
      </c>
      <c r="J973" s="366" t="s">
        <v>608</v>
      </c>
      <c r="K973" s="367" t="s">
        <v>48</v>
      </c>
      <c r="L973" s="368"/>
      <c r="M973" s="368"/>
      <c r="N973" s="367">
        <v>321141</v>
      </c>
      <c r="O973" s="367" t="s">
        <v>1326</v>
      </c>
      <c r="P973" s="371">
        <v>41264</v>
      </c>
      <c r="Q973" s="372">
        <v>439327729.38999999</v>
      </c>
      <c r="R973" s="372">
        <v>467541879.54650772</v>
      </c>
      <c r="S973" s="367">
        <v>32</v>
      </c>
      <c r="T973" s="369">
        <v>6.8798747103575142E-2</v>
      </c>
      <c r="U973" s="369">
        <v>0.77384235784831901</v>
      </c>
      <c r="V973" s="369">
        <v>4.5405486419987096E-3</v>
      </c>
      <c r="W973" s="369">
        <v>4.167183146733399E-2</v>
      </c>
      <c r="X973" s="369">
        <v>0.1302202201283873</v>
      </c>
      <c r="Y973" s="369">
        <v>0.9156813001405697</v>
      </c>
      <c r="Z973" s="369">
        <v>9.1476227154313472E-2</v>
      </c>
      <c r="AA973" s="369">
        <v>0.4998776693052705</v>
      </c>
      <c r="AB973" s="369">
        <v>0.2287523685382184</v>
      </c>
      <c r="AC973" s="373">
        <v>-0.31838263595085614</v>
      </c>
      <c r="AD973" s="575">
        <v>27227810000131</v>
      </c>
      <c r="AE973" s="370" t="s">
        <v>2553</v>
      </c>
      <c r="AF973" s="370" t="s">
        <v>2326</v>
      </c>
      <c r="AG973" s="374" t="s">
        <v>1459</v>
      </c>
      <c r="AH973" s="374" t="s">
        <v>2321</v>
      </c>
      <c r="AI973" s="374">
        <v>50000</v>
      </c>
      <c r="AJ973" s="374">
        <v>10000</v>
      </c>
      <c r="AK973" s="374">
        <v>10000</v>
      </c>
      <c r="AL973" s="369">
        <v>0.02</v>
      </c>
      <c r="AM973" s="369">
        <v>0.2</v>
      </c>
      <c r="AN973" s="369" t="s">
        <v>2335</v>
      </c>
      <c r="AO973" s="367" t="s">
        <v>1326</v>
      </c>
      <c r="AP973" s="370" t="s">
        <v>718</v>
      </c>
      <c r="AQ973" s="376" t="s">
        <v>667</v>
      </c>
      <c r="AR973" s="369">
        <v>3.3333333333333331E-3</v>
      </c>
      <c r="AS973" s="369">
        <v>3.3333333333333331E-3</v>
      </c>
      <c r="AT973" s="369"/>
      <c r="AX973" s="711"/>
      <c r="AY973" s="712"/>
      <c r="AZ973" s="712"/>
      <c r="BA973" s="712"/>
      <c r="BB973" s="713"/>
      <c r="BC973" s="712"/>
      <c r="BD973" s="712"/>
      <c r="BE973" s="712"/>
      <c r="BF973" s="712"/>
      <c r="BG973" s="713"/>
      <c r="BH973" s="713"/>
      <c r="BI973" s="714"/>
      <c r="BJ973" s="714"/>
      <c r="BK973" s="714"/>
      <c r="BL973" s="713"/>
      <c r="BM973" s="713"/>
      <c r="BN973" s="713"/>
      <c r="BO973" s="713"/>
      <c r="BP973" s="713"/>
      <c r="BQ973" s="713"/>
      <c r="BR973" s="713"/>
      <c r="BS973" s="713"/>
      <c r="BT973" s="716"/>
      <c r="BU973" s="717"/>
      <c r="BV973" s="715"/>
      <c r="BW973" s="718"/>
    </row>
    <row r="974" spans="2:75" ht="15.75" customHeight="1">
      <c r="B974" s="363" t="s">
        <v>1105</v>
      </c>
      <c r="C974" s="364">
        <v>39846732000132</v>
      </c>
      <c r="D974" s="365" t="s">
        <v>14</v>
      </c>
      <c r="E974" s="365" t="s">
        <v>607</v>
      </c>
      <c r="F974" s="365"/>
      <c r="G974" s="366"/>
      <c r="H974" s="366" t="s">
        <v>34</v>
      </c>
      <c r="I974" s="366" t="s">
        <v>34</v>
      </c>
      <c r="J974" s="366" t="s">
        <v>608</v>
      </c>
      <c r="K974" s="367" t="s">
        <v>48</v>
      </c>
      <c r="L974" s="368"/>
      <c r="M974" s="368" t="s">
        <v>1421</v>
      </c>
      <c r="N974" s="367">
        <v>567795</v>
      </c>
      <c r="O974" s="367" t="s">
        <v>1323</v>
      </c>
      <c r="P974" s="371">
        <v>44193</v>
      </c>
      <c r="Q974" s="372">
        <v>17267009.969999999</v>
      </c>
      <c r="R974" s="372">
        <v>16213828.455357144</v>
      </c>
      <c r="S974" s="367">
        <v>32</v>
      </c>
      <c r="T974" s="369">
        <v>1.6144458076958745E-2</v>
      </c>
      <c r="U974" s="369">
        <v>0.20870256065825907</v>
      </c>
      <c r="V974" s="369">
        <v>-0.18112152224995659</v>
      </c>
      <c r="W974" s="369">
        <v>-1.7755965404758511</v>
      </c>
      <c r="X974" s="369" t="s">
        <v>1424</v>
      </c>
      <c r="Y974" s="369" t="s">
        <v>1424</v>
      </c>
      <c r="Z974" s="369" t="s">
        <v>1424</v>
      </c>
      <c r="AA974" s="369" t="s">
        <v>1424</v>
      </c>
      <c r="AB974" s="369">
        <v>0.21930681372506836</v>
      </c>
      <c r="AC974" s="373">
        <v>-1.2443429283693872</v>
      </c>
      <c r="AD974" s="575">
        <v>0</v>
      </c>
      <c r="AE974" s="370" t="s">
        <v>2554</v>
      </c>
      <c r="AF974" s="370" t="s">
        <v>2317</v>
      </c>
      <c r="AG974" s="374" t="s">
        <v>1458</v>
      </c>
      <c r="AH974" s="374" t="s">
        <v>2318</v>
      </c>
      <c r="AI974" s="374">
        <v>5000</v>
      </c>
      <c r="AJ974" s="374">
        <v>5000</v>
      </c>
      <c r="AK974" s="374">
        <v>5000</v>
      </c>
      <c r="AL974" s="369">
        <v>0.01</v>
      </c>
      <c r="AM974" s="369">
        <v>0.1</v>
      </c>
      <c r="AN974" s="369" t="s">
        <v>34</v>
      </c>
      <c r="AO974" s="367" t="s">
        <v>1326</v>
      </c>
      <c r="AP974" s="370" t="s">
        <v>718</v>
      </c>
      <c r="AQ974" s="376" t="s">
        <v>661</v>
      </c>
      <c r="AR974" s="369">
        <v>3.3333333333333331E-3</v>
      </c>
      <c r="AS974" s="369">
        <v>3.3333333333333331E-3</v>
      </c>
      <c r="AT974" s="369"/>
      <c r="AX974" s="711"/>
      <c r="AY974" s="712"/>
      <c r="AZ974" s="712"/>
      <c r="BA974" s="712"/>
      <c r="BB974" s="713"/>
      <c r="BC974" s="712"/>
      <c r="BD974" s="712"/>
      <c r="BE974" s="712"/>
      <c r="BF974" s="712"/>
      <c r="BG974" s="713"/>
      <c r="BH974" s="713"/>
      <c r="BI974" s="714"/>
      <c r="BJ974" s="714"/>
      <c r="BK974" s="714"/>
      <c r="BL974" s="713"/>
      <c r="BM974" s="713"/>
      <c r="BN974" s="713"/>
      <c r="BO974" s="713"/>
      <c r="BP974" s="713"/>
      <c r="BQ974" s="713"/>
      <c r="BR974" s="713"/>
      <c r="BS974" s="713"/>
      <c r="BT974" s="716"/>
      <c r="BU974" s="717"/>
      <c r="BV974" s="715"/>
      <c r="BW974" s="718"/>
    </row>
    <row r="975" spans="2:75" ht="15.75" customHeight="1">
      <c r="B975" s="363" t="s">
        <v>1106</v>
      </c>
      <c r="C975" s="364">
        <v>27181717000133</v>
      </c>
      <c r="D975" s="365" t="s">
        <v>14</v>
      </c>
      <c r="E975" s="365" t="s">
        <v>607</v>
      </c>
      <c r="F975" s="365" t="s">
        <v>862</v>
      </c>
      <c r="G975" s="366"/>
      <c r="H975" s="366" t="s">
        <v>34</v>
      </c>
      <c r="I975" s="366" t="s">
        <v>34</v>
      </c>
      <c r="J975" s="366" t="s">
        <v>611</v>
      </c>
      <c r="K975" s="367"/>
      <c r="L975" s="368"/>
      <c r="M975" s="368" t="s">
        <v>34</v>
      </c>
      <c r="N975" s="367">
        <v>480673</v>
      </c>
      <c r="O975" s="367" t="s">
        <v>1323</v>
      </c>
      <c r="P975" s="371">
        <v>43418</v>
      </c>
      <c r="Q975" s="372">
        <v>18524217.530000001</v>
      </c>
      <c r="R975" s="372">
        <v>30482038.199246027</v>
      </c>
      <c r="S975" s="367">
        <v>6</v>
      </c>
      <c r="T975" s="369">
        <v>-0.18663470580016561</v>
      </c>
      <c r="U975" s="369">
        <v>-2.4126632694959387</v>
      </c>
      <c r="V975" s="369">
        <v>-0.13031596591600147</v>
      </c>
      <c r="W975" s="369">
        <v>-1.2775322080712945</v>
      </c>
      <c r="X975" s="369">
        <v>1.8115121685086777E-2</v>
      </c>
      <c r="Y975" s="369">
        <v>0.13737025854097984</v>
      </c>
      <c r="Z975" s="369">
        <v>0.4603123170784349</v>
      </c>
      <c r="AA975" s="369">
        <v>2.6165644381240702</v>
      </c>
      <c r="AB975" s="369">
        <v>0.17766792055132186</v>
      </c>
      <c r="AC975" s="373">
        <v>-1.2439506655402839</v>
      </c>
      <c r="AD975" s="575">
        <v>0</v>
      </c>
      <c r="AE975" s="370" t="s">
        <v>2555</v>
      </c>
      <c r="AF975" s="370" t="s">
        <v>2317</v>
      </c>
      <c r="AG975" s="374" t="s">
        <v>1458</v>
      </c>
      <c r="AH975" s="374" t="s">
        <v>2318</v>
      </c>
      <c r="AI975" s="374">
        <v>5000</v>
      </c>
      <c r="AJ975" s="374">
        <v>200</v>
      </c>
      <c r="AK975" s="374">
        <v>200</v>
      </c>
      <c r="AL975" s="369">
        <v>1.7500000000000002E-2</v>
      </c>
      <c r="AM975" s="369" t="s">
        <v>34</v>
      </c>
      <c r="AN975" s="369" t="s">
        <v>2335</v>
      </c>
      <c r="AO975" s="367" t="s">
        <v>1326</v>
      </c>
      <c r="AP975" s="370" t="s">
        <v>718</v>
      </c>
      <c r="AQ975" s="376" t="s">
        <v>689</v>
      </c>
      <c r="AR975" s="369">
        <v>5.8333333333333336E-3</v>
      </c>
      <c r="AS975" s="369">
        <v>5.8333333333333336E-3</v>
      </c>
      <c r="AT975" s="369"/>
      <c r="AX975" s="711"/>
      <c r="AY975" s="712"/>
      <c r="AZ975" s="712"/>
      <c r="BA975" s="712"/>
      <c r="BB975" s="713"/>
      <c r="BC975" s="712"/>
      <c r="BD975" s="712"/>
      <c r="BE975" s="712"/>
      <c r="BF975" s="712"/>
      <c r="BG975" s="713"/>
      <c r="BH975" s="713"/>
      <c r="BI975" s="714"/>
      <c r="BJ975" s="714"/>
      <c r="BK975" s="714"/>
      <c r="BL975" s="713"/>
      <c r="BM975" s="713"/>
      <c r="BN975" s="713"/>
      <c r="BO975" s="713"/>
      <c r="BP975" s="713"/>
      <c r="BQ975" s="713"/>
      <c r="BR975" s="713"/>
      <c r="BS975" s="713"/>
      <c r="BT975" s="716"/>
      <c r="BU975" s="717"/>
      <c r="BV975" s="715"/>
      <c r="BW975" s="718"/>
    </row>
    <row r="976" spans="2:75" ht="15.75" customHeight="1">
      <c r="B976" s="363" t="s">
        <v>1107</v>
      </c>
      <c r="C976" s="364">
        <v>24597757000172</v>
      </c>
      <c r="D976" s="365" t="s">
        <v>14</v>
      </c>
      <c r="E976" s="365" t="s">
        <v>607</v>
      </c>
      <c r="F976" s="365"/>
      <c r="G976" s="366"/>
      <c r="H976" s="366" t="s">
        <v>34</v>
      </c>
      <c r="I976" s="366" t="s">
        <v>34</v>
      </c>
      <c r="J976" s="366" t="s">
        <v>611</v>
      </c>
      <c r="K976" s="367"/>
      <c r="L976" s="368"/>
      <c r="M976" s="368" t="s">
        <v>34</v>
      </c>
      <c r="N976" s="367">
        <v>480193</v>
      </c>
      <c r="O976" s="367" t="s">
        <v>1323</v>
      </c>
      <c r="P976" s="371">
        <v>43418</v>
      </c>
      <c r="Q976" s="372">
        <v>14125958.82</v>
      </c>
      <c r="R976" s="372">
        <v>17898130.194246024</v>
      </c>
      <c r="S976" s="367">
        <v>6</v>
      </c>
      <c r="T976" s="369">
        <v>-0.14670287157513229</v>
      </c>
      <c r="U976" s="369">
        <v>-1.8964566545189014</v>
      </c>
      <c r="V976" s="369">
        <v>-8.1208585669184208E-2</v>
      </c>
      <c r="W976" s="369">
        <v>-0.79611567957200524</v>
      </c>
      <c r="X976" s="369">
        <v>4.0358636462695108E-2</v>
      </c>
      <c r="Y976" s="369">
        <v>0.30604687186870999</v>
      </c>
      <c r="Z976" s="369">
        <v>0.27367630339893001</v>
      </c>
      <c r="AA976" s="369">
        <v>1.555664831164784</v>
      </c>
      <c r="AB976" s="369">
        <v>0.15802396107636532</v>
      </c>
      <c r="AC976" s="373">
        <v>-1.0719476915218857</v>
      </c>
      <c r="AD976" s="575">
        <v>0</v>
      </c>
      <c r="AE976" s="370" t="s">
        <v>2555</v>
      </c>
      <c r="AF976" s="370" t="s">
        <v>2317</v>
      </c>
      <c r="AG976" s="374" t="s">
        <v>1458</v>
      </c>
      <c r="AH976" s="374" t="s">
        <v>2318</v>
      </c>
      <c r="AI976" s="374">
        <v>5000</v>
      </c>
      <c r="AJ976" s="374">
        <v>200</v>
      </c>
      <c r="AK976" s="374">
        <v>200</v>
      </c>
      <c r="AL976" s="369">
        <v>1.7500000000000002E-2</v>
      </c>
      <c r="AM976" s="369" t="s">
        <v>34</v>
      </c>
      <c r="AN976" s="369" t="s">
        <v>2335</v>
      </c>
      <c r="AO976" s="367" t="s">
        <v>1326</v>
      </c>
      <c r="AP976" s="370" t="s">
        <v>13</v>
      </c>
      <c r="AQ976" s="376" t="s">
        <v>681</v>
      </c>
      <c r="AR976" s="369">
        <v>5.8333333333333336E-3</v>
      </c>
      <c r="AS976" s="369">
        <v>5.8333333333333336E-3</v>
      </c>
      <c r="AT976" s="369"/>
      <c r="AX976" s="711"/>
      <c r="AY976" s="712"/>
      <c r="AZ976" s="712"/>
      <c r="BA976" s="712"/>
      <c r="BB976" s="713"/>
      <c r="BC976" s="712"/>
      <c r="BD976" s="712"/>
      <c r="BE976" s="712"/>
      <c r="BF976" s="712"/>
      <c r="BG976" s="713"/>
      <c r="BH976" s="713"/>
      <c r="BI976" s="714"/>
      <c r="BJ976" s="714"/>
      <c r="BK976" s="714"/>
      <c r="BL976" s="713"/>
      <c r="BM976" s="713"/>
      <c r="BN976" s="713"/>
      <c r="BO976" s="713"/>
      <c r="BP976" s="713"/>
      <c r="BQ976" s="713"/>
      <c r="BR976" s="713"/>
      <c r="BS976" s="713"/>
      <c r="BT976" s="716"/>
      <c r="BU976" s="717"/>
      <c r="BV976" s="715"/>
      <c r="BW976" s="718"/>
    </row>
    <row r="977" spans="2:75" ht="15.75" customHeight="1">
      <c r="B977" s="363" t="s">
        <v>1108</v>
      </c>
      <c r="C977" s="364">
        <v>27181765000121</v>
      </c>
      <c r="D977" s="365" t="s">
        <v>14</v>
      </c>
      <c r="E977" s="365" t="s">
        <v>607</v>
      </c>
      <c r="F977" s="365"/>
      <c r="G977" s="366"/>
      <c r="H977" s="366" t="s">
        <v>34</v>
      </c>
      <c r="I977" s="366" t="s">
        <v>34</v>
      </c>
      <c r="J977" s="366" t="s">
        <v>611</v>
      </c>
      <c r="K977" s="367"/>
      <c r="L977" s="368"/>
      <c r="M977" s="368" t="s">
        <v>34</v>
      </c>
      <c r="N977" s="367">
        <v>480681</v>
      </c>
      <c r="O977" s="367" t="s">
        <v>1323</v>
      </c>
      <c r="P977" s="371">
        <v>43418</v>
      </c>
      <c r="Q977" s="372">
        <v>18945978.920000002</v>
      </c>
      <c r="R977" s="372">
        <v>37146142.912698433</v>
      </c>
      <c r="S977" s="367">
        <v>6</v>
      </c>
      <c r="T977" s="369">
        <v>-0.37335959226573567</v>
      </c>
      <c r="U977" s="369">
        <v>-4.8264923220551461</v>
      </c>
      <c r="V977" s="369">
        <v>-0.35526113777207957</v>
      </c>
      <c r="W977" s="369">
        <v>-3.4827470493709942</v>
      </c>
      <c r="X977" s="369">
        <v>-0.14930478813745729</v>
      </c>
      <c r="Y977" s="369">
        <v>-1.1322053312362543</v>
      </c>
      <c r="Z977" s="369">
        <v>0.3014931812203272</v>
      </c>
      <c r="AA977" s="369">
        <v>1.7137849826068927</v>
      </c>
      <c r="AB977" s="369">
        <v>0.27868307568475692</v>
      </c>
      <c r="AC977" s="373">
        <v>-1.783401538923979</v>
      </c>
      <c r="AD977" s="575">
        <v>0</v>
      </c>
      <c r="AE977" s="370" t="s">
        <v>2555</v>
      </c>
      <c r="AF977" s="370" t="s">
        <v>2317</v>
      </c>
      <c r="AG977" s="374" t="s">
        <v>1458</v>
      </c>
      <c r="AH977" s="374" t="s">
        <v>2318</v>
      </c>
      <c r="AI977" s="374">
        <v>5000</v>
      </c>
      <c r="AJ977" s="374">
        <v>200</v>
      </c>
      <c r="AK977" s="374">
        <v>200</v>
      </c>
      <c r="AL977" s="369">
        <v>1.7500000000000002E-2</v>
      </c>
      <c r="AM977" s="369" t="s">
        <v>34</v>
      </c>
      <c r="AN977" s="369" t="s">
        <v>2335</v>
      </c>
      <c r="AO977" s="367" t="s">
        <v>1326</v>
      </c>
      <c r="AP977" s="370" t="s">
        <v>718</v>
      </c>
      <c r="AQ977" s="376" t="s">
        <v>689</v>
      </c>
      <c r="AR977" s="369">
        <v>5.8333333333333336E-3</v>
      </c>
      <c r="AS977" s="369">
        <v>5.8333333333333336E-3</v>
      </c>
      <c r="AT977" s="369"/>
      <c r="AW977" s="711"/>
      <c r="AX977" s="711"/>
      <c r="AY977" s="712"/>
      <c r="AZ977" s="712"/>
      <c r="BA977" s="712"/>
      <c r="BB977" s="713"/>
      <c r="BC977" s="712"/>
      <c r="BD977" s="712"/>
      <c r="BE977" s="712"/>
      <c r="BF977" s="712"/>
      <c r="BG977" s="713"/>
      <c r="BH977" s="713"/>
      <c r="BI977" s="714"/>
      <c r="BJ977" s="714"/>
      <c r="BK977" s="714"/>
      <c r="BL977" s="218"/>
      <c r="BM977" s="713"/>
      <c r="BN977" s="713"/>
      <c r="BO977" s="713"/>
      <c r="BP977" s="713"/>
      <c r="BQ977" s="713"/>
      <c r="BR977" s="713"/>
      <c r="BS977" s="713"/>
      <c r="BT977" s="716"/>
      <c r="BU977" s="717"/>
      <c r="BV977" s="715"/>
      <c r="BW977" s="718"/>
    </row>
    <row r="978" spans="2:75" ht="15.75" customHeight="1">
      <c r="B978" s="363" t="s">
        <v>1109</v>
      </c>
      <c r="C978" s="364">
        <v>31392506000117</v>
      </c>
      <c r="D978" s="365" t="s">
        <v>14</v>
      </c>
      <c r="E978" s="365" t="s">
        <v>607</v>
      </c>
      <c r="F978" s="365"/>
      <c r="G978" s="366"/>
      <c r="H978" s="366" t="s">
        <v>34</v>
      </c>
      <c r="I978" s="366" t="s">
        <v>34</v>
      </c>
      <c r="J978" s="366" t="s">
        <v>611</v>
      </c>
      <c r="K978" s="367" t="s">
        <v>48</v>
      </c>
      <c r="L978" s="368"/>
      <c r="M978" s="368" t="s">
        <v>34</v>
      </c>
      <c r="N978" s="367">
        <v>480861</v>
      </c>
      <c r="O978" s="367" t="s">
        <v>1323</v>
      </c>
      <c r="P978" s="371">
        <v>43434</v>
      </c>
      <c r="Q978" s="372">
        <v>154574349.5</v>
      </c>
      <c r="R978" s="372">
        <v>211881620.55849206</v>
      </c>
      <c r="S978" s="367">
        <v>5</v>
      </c>
      <c r="T978" s="369">
        <v>-0.2154244569836492</v>
      </c>
      <c r="U978" s="369">
        <v>-2.7848340022678522</v>
      </c>
      <c r="V978" s="369">
        <v>-0.2164921540207877</v>
      </c>
      <c r="W978" s="369">
        <v>-2.1223470018597852</v>
      </c>
      <c r="X978" s="369">
        <v>-6.8453530910327909E-2</v>
      </c>
      <c r="Y978" s="369">
        <v>-0.5190955601990842</v>
      </c>
      <c r="Z978" s="369">
        <v>0.21698704026440141</v>
      </c>
      <c r="AA978" s="369">
        <v>1.2334246815144096</v>
      </c>
      <c r="AB978" s="369">
        <v>0.26033912077576882</v>
      </c>
      <c r="AC978" s="373">
        <v>-1.1794889358813536</v>
      </c>
      <c r="AD978" s="575">
        <v>0</v>
      </c>
      <c r="AE978" s="370" t="s">
        <v>2556</v>
      </c>
      <c r="AF978" s="370" t="s">
        <v>2326</v>
      </c>
      <c r="AG978" s="374" t="s">
        <v>1459</v>
      </c>
      <c r="AH978" s="374" t="s">
        <v>2318</v>
      </c>
      <c r="AI978" s="374">
        <v>50000</v>
      </c>
      <c r="AJ978" s="374">
        <v>5000</v>
      </c>
      <c r="AK978" s="374">
        <v>25000</v>
      </c>
      <c r="AL978" s="369">
        <v>1.4999999999999999E-2</v>
      </c>
      <c r="AM978" s="369">
        <v>0.2</v>
      </c>
      <c r="AN978" s="369" t="s">
        <v>2335</v>
      </c>
      <c r="AO978" s="367" t="s">
        <v>1326</v>
      </c>
      <c r="AP978" s="370" t="s">
        <v>718</v>
      </c>
      <c r="AQ978" s="376" t="s">
        <v>689</v>
      </c>
      <c r="AR978" s="369">
        <v>4.0000000000000001E-3</v>
      </c>
      <c r="AS978" s="369">
        <v>4.0000000000000001E-3</v>
      </c>
      <c r="AT978" s="369"/>
      <c r="AX978" s="711"/>
      <c r="AY978" s="712"/>
      <c r="AZ978" s="712"/>
      <c r="BA978" s="712"/>
      <c r="BB978" s="713"/>
      <c r="BC978" s="712"/>
      <c r="BD978" s="712"/>
      <c r="BE978" s="712"/>
      <c r="BF978" s="712"/>
      <c r="BG978" s="713"/>
      <c r="BH978" s="713"/>
      <c r="BI978" s="714"/>
      <c r="BJ978" s="714"/>
      <c r="BK978" s="714"/>
      <c r="BL978" s="713"/>
      <c r="BM978" s="713"/>
      <c r="BN978" s="713"/>
      <c r="BO978" s="713"/>
      <c r="BP978" s="713"/>
      <c r="BQ978" s="713"/>
      <c r="BR978" s="713"/>
      <c r="BS978" s="713"/>
      <c r="BT978" s="716"/>
      <c r="BU978" s="717"/>
      <c r="BV978" s="715"/>
      <c r="BW978" s="718"/>
    </row>
    <row r="979" spans="2:75" ht="15.75" customHeight="1">
      <c r="B979" s="363" t="s">
        <v>1110</v>
      </c>
      <c r="C979" s="364">
        <v>23915589000153</v>
      </c>
      <c r="D979" s="365" t="s">
        <v>14</v>
      </c>
      <c r="E979" s="365" t="s">
        <v>614</v>
      </c>
      <c r="F979" s="365"/>
      <c r="G979" s="366"/>
      <c r="H979" s="366" t="s">
        <v>1340</v>
      </c>
      <c r="I979" s="366" t="s">
        <v>34</v>
      </c>
      <c r="J979" s="366" t="s">
        <v>611</v>
      </c>
      <c r="K979" s="367" t="s">
        <v>49</v>
      </c>
      <c r="L979" s="368"/>
      <c r="M979" s="368" t="s">
        <v>34</v>
      </c>
      <c r="N979" s="367">
        <v>416691</v>
      </c>
      <c r="O979" s="367" t="s">
        <v>1323</v>
      </c>
      <c r="P979" s="371">
        <v>42445</v>
      </c>
      <c r="Q979" s="372">
        <v>75282467.209999993</v>
      </c>
      <c r="R979" s="372">
        <v>112341661.57067464</v>
      </c>
      <c r="S979" s="367">
        <v>5</v>
      </c>
      <c r="T979" s="369">
        <v>-0.32197918976888462</v>
      </c>
      <c r="U979" s="369">
        <v>-4.1622878304811044</v>
      </c>
      <c r="V979" s="369">
        <v>-0.28924507041259673</v>
      </c>
      <c r="W979" s="369">
        <v>-2.8355688489937245</v>
      </c>
      <c r="X979" s="369">
        <v>-0.20765516023645381</v>
      </c>
      <c r="Y979" s="369">
        <v>-1.5746868028236272</v>
      </c>
      <c r="Z979" s="369">
        <v>0.39502713328369055</v>
      </c>
      <c r="AA979" s="369">
        <v>2.2454622887444469</v>
      </c>
      <c r="AB979" s="369">
        <v>0.26857801268112252</v>
      </c>
      <c r="AC979" s="373">
        <v>-1.4979742872446491</v>
      </c>
      <c r="AD979" s="575">
        <v>23729562000176</v>
      </c>
      <c r="AE979" s="370" t="s">
        <v>2556</v>
      </c>
      <c r="AF979" s="370" t="s">
        <v>2326</v>
      </c>
      <c r="AG979" s="374" t="s">
        <v>1459</v>
      </c>
      <c r="AH979" s="374" t="s">
        <v>2318</v>
      </c>
      <c r="AI979" s="374">
        <v>50000</v>
      </c>
      <c r="AJ979" s="374">
        <v>5000</v>
      </c>
      <c r="AK979" s="374">
        <v>25000</v>
      </c>
      <c r="AL979" s="369">
        <v>1.4999999999999999E-2</v>
      </c>
      <c r="AM979" s="369">
        <v>0.2</v>
      </c>
      <c r="AN979" s="369" t="s">
        <v>2330</v>
      </c>
      <c r="AO979" s="367" t="s">
        <v>1326</v>
      </c>
      <c r="AP979" s="370" t="s">
        <v>718</v>
      </c>
      <c r="AQ979" s="376" t="s">
        <v>689</v>
      </c>
      <c r="AR979" s="369">
        <v>4.0000000000000001E-3</v>
      </c>
      <c r="AS979" s="369">
        <v>4.0000000000000001E-3</v>
      </c>
      <c r="AT979" s="369"/>
      <c r="AX979" s="711"/>
      <c r="AY979" s="712"/>
      <c r="AZ979" s="712"/>
      <c r="BA979" s="712"/>
      <c r="BB979" s="713"/>
      <c r="BC979" s="712"/>
      <c r="BD979" s="712"/>
      <c r="BE979" s="712"/>
      <c r="BF979" s="712"/>
      <c r="BG979" s="713"/>
      <c r="BH979" s="713"/>
      <c r="BI979" s="714"/>
      <c r="BJ979" s="714"/>
      <c r="BK979" s="714"/>
      <c r="BL979" s="713"/>
      <c r="BM979" s="713"/>
      <c r="BN979" s="713"/>
      <c r="BO979" s="713"/>
      <c r="BP979" s="713"/>
      <c r="BQ979" s="713"/>
      <c r="BR979" s="713"/>
      <c r="BS979" s="713"/>
      <c r="BT979" s="716"/>
      <c r="BU979" s="717"/>
      <c r="BV979" s="715"/>
      <c r="BW979" s="718"/>
    </row>
    <row r="980" spans="2:75" ht="15.75" customHeight="1">
      <c r="B980" s="363" t="s">
        <v>27</v>
      </c>
      <c r="C980" s="364">
        <v>18471807000178</v>
      </c>
      <c r="D980" s="365" t="s">
        <v>14</v>
      </c>
      <c r="E980" s="365" t="s">
        <v>614</v>
      </c>
      <c r="F980" s="365"/>
      <c r="G980" s="366"/>
      <c r="H980" s="366" t="s">
        <v>1340</v>
      </c>
      <c r="I980" s="366" t="s">
        <v>34</v>
      </c>
      <c r="J980" s="366" t="s">
        <v>608</v>
      </c>
      <c r="K980" s="367" t="s">
        <v>48</v>
      </c>
      <c r="L980" s="368"/>
      <c r="M980" s="368" t="s">
        <v>34</v>
      </c>
      <c r="N980" s="367">
        <v>351830</v>
      </c>
      <c r="O980" s="367" t="s">
        <v>1323</v>
      </c>
      <c r="P980" s="371">
        <v>41578</v>
      </c>
      <c r="Q980" s="372">
        <v>173399527.11000001</v>
      </c>
      <c r="R980" s="372">
        <v>246038236.94456354</v>
      </c>
      <c r="S980" s="367">
        <v>17</v>
      </c>
      <c r="T980" s="369">
        <v>-0.11320163465984412</v>
      </c>
      <c r="U980" s="369">
        <v>-1.4633796260977199</v>
      </c>
      <c r="V980" s="369">
        <v>-0.20174770835021838</v>
      </c>
      <c r="W980" s="369">
        <v>-1.977802132764841</v>
      </c>
      <c r="X980" s="369">
        <v>-0.13393697048491748</v>
      </c>
      <c r="Y980" s="369">
        <v>-1.0156683782508393</v>
      </c>
      <c r="Z980" s="369">
        <v>1.255567958024395E-3</v>
      </c>
      <c r="AA980" s="369">
        <v>7.1370553138053296E-3</v>
      </c>
      <c r="AB980" s="369">
        <v>0.19210986120130455</v>
      </c>
      <c r="AC980" s="373">
        <v>-1.5822347959945204</v>
      </c>
      <c r="AD980" s="575">
        <v>18543673000153</v>
      </c>
      <c r="AE980" s="370" t="s">
        <v>2556</v>
      </c>
      <c r="AF980" s="370" t="s">
        <v>2326</v>
      </c>
      <c r="AG980" s="374" t="s">
        <v>1459</v>
      </c>
      <c r="AH980" s="374" t="s">
        <v>2321</v>
      </c>
      <c r="AI980" s="374">
        <v>50000</v>
      </c>
      <c r="AJ980" s="374">
        <v>5000</v>
      </c>
      <c r="AK980" s="374">
        <v>25000</v>
      </c>
      <c r="AL980" s="369">
        <v>0.02</v>
      </c>
      <c r="AM980" s="369">
        <v>0.2</v>
      </c>
      <c r="AN980" s="369" t="s">
        <v>34</v>
      </c>
      <c r="AO980" s="367" t="s">
        <v>1326</v>
      </c>
      <c r="AP980" s="370" t="s">
        <v>13</v>
      </c>
      <c r="AQ980" s="376" t="s">
        <v>670</v>
      </c>
      <c r="AR980" s="369">
        <v>5.3333333333333332E-3</v>
      </c>
      <c r="AS980" s="369">
        <v>5.3333333333333332E-3</v>
      </c>
      <c r="AT980" s="369"/>
      <c r="AX980" s="711"/>
      <c r="AY980" s="712"/>
      <c r="AZ980" s="712"/>
      <c r="BA980" s="712"/>
      <c r="BB980" s="713"/>
      <c r="BC980" s="712"/>
      <c r="BD980" s="712"/>
      <c r="BE980" s="712"/>
      <c r="BF980" s="712"/>
      <c r="BG980" s="713"/>
      <c r="BH980" s="713"/>
      <c r="BI980" s="714"/>
      <c r="BJ980" s="714"/>
      <c r="BK980" s="714"/>
      <c r="BL980" s="713"/>
      <c r="BM980" s="713"/>
      <c r="BN980" s="713"/>
      <c r="BO980" s="713"/>
      <c r="BP980" s="713"/>
      <c r="BQ980" s="713"/>
      <c r="BR980" s="713"/>
      <c r="BS980" s="713"/>
      <c r="BT980" s="716"/>
      <c r="BU980" s="717"/>
      <c r="BV980" s="715"/>
      <c r="BW980" s="718"/>
    </row>
    <row r="981" spans="2:75" ht="15.75" customHeight="1">
      <c r="B981" s="363" t="s">
        <v>320</v>
      </c>
      <c r="C981" s="364">
        <v>947958000194</v>
      </c>
      <c r="D981" s="365" t="s">
        <v>13</v>
      </c>
      <c r="E981" s="365" t="s">
        <v>615</v>
      </c>
      <c r="F981" s="365" t="s">
        <v>619</v>
      </c>
      <c r="G981" s="366" t="s">
        <v>34</v>
      </c>
      <c r="H981" s="366" t="s">
        <v>1339</v>
      </c>
      <c r="I981" s="366" t="s">
        <v>34</v>
      </c>
      <c r="J981" s="366" t="s">
        <v>611</v>
      </c>
      <c r="K981" s="367" t="s">
        <v>48</v>
      </c>
      <c r="L981" s="368"/>
      <c r="M981" s="368" t="s">
        <v>34</v>
      </c>
      <c r="N981" s="367">
        <v>42651</v>
      </c>
      <c r="O981" s="367" t="s">
        <v>1323</v>
      </c>
      <c r="P981" s="371">
        <v>35219</v>
      </c>
      <c r="Q981" s="372">
        <v>84673923.680000007</v>
      </c>
      <c r="R981" s="372">
        <v>119352736.53972222</v>
      </c>
      <c r="S981" s="367">
        <v>1</v>
      </c>
      <c r="T981" s="369">
        <v>8.0689130919262775E-2</v>
      </c>
      <c r="U981" s="369">
        <v>1.043084144408267</v>
      </c>
      <c r="V981" s="369">
        <v>0.10815397863830456</v>
      </c>
      <c r="W981" s="369">
        <v>1.0602706289308403</v>
      </c>
      <c r="X981" s="369">
        <v>0.13304353295330462</v>
      </c>
      <c r="Y981" s="369">
        <v>1.0088932791462657</v>
      </c>
      <c r="Z981" s="369">
        <v>0.17835700427749002</v>
      </c>
      <c r="AA981" s="369">
        <v>1.0138390335605614</v>
      </c>
      <c r="AB981" s="369">
        <v>1.1110510350468434E-2</v>
      </c>
      <c r="AC981" s="373">
        <v>0.50635326069462749</v>
      </c>
      <c r="AD981" s="575">
        <v>0</v>
      </c>
      <c r="AE981" s="370" t="s">
        <v>2556</v>
      </c>
      <c r="AF981" s="370" t="s">
        <v>2326</v>
      </c>
      <c r="AG981" s="374" t="s">
        <v>1459</v>
      </c>
      <c r="AH981" s="374" t="s">
        <v>2321</v>
      </c>
      <c r="AI981" s="374">
        <v>50000</v>
      </c>
      <c r="AJ981" s="374">
        <v>5000</v>
      </c>
      <c r="AK981" s="374">
        <v>25000</v>
      </c>
      <c r="AL981" s="369">
        <v>1.4999999999999999E-2</v>
      </c>
      <c r="AM981" s="369">
        <v>0.2</v>
      </c>
      <c r="AN981" s="369" t="s">
        <v>64</v>
      </c>
      <c r="AO981" s="367" t="s">
        <v>1326</v>
      </c>
      <c r="AP981" s="370" t="s">
        <v>13</v>
      </c>
      <c r="AQ981" s="376" t="s">
        <v>666</v>
      </c>
      <c r="AR981" s="369">
        <v>4.0000000000000001E-3</v>
      </c>
      <c r="AS981" s="369">
        <v>4.0000000000000001E-3</v>
      </c>
      <c r="AT981" s="369"/>
      <c r="AW981" s="711"/>
      <c r="AX981" s="711"/>
      <c r="AY981" s="712"/>
      <c r="AZ981" s="712"/>
      <c r="BA981" s="712"/>
      <c r="BB981" s="713"/>
      <c r="BC981" s="712"/>
      <c r="BD981" s="712"/>
      <c r="BE981" s="712"/>
      <c r="BF981" s="712"/>
      <c r="BG981" s="713"/>
      <c r="BH981" s="713"/>
      <c r="BI981" s="714"/>
      <c r="BJ981" s="714"/>
      <c r="BK981" s="714"/>
      <c r="BL981" s="218"/>
      <c r="BM981" s="713"/>
      <c r="BN981" s="713"/>
      <c r="BO981" s="713"/>
      <c r="BP981" s="713"/>
      <c r="BQ981" s="713"/>
      <c r="BR981" s="713"/>
      <c r="BS981" s="713"/>
      <c r="BT981" s="716"/>
      <c r="BU981" s="717"/>
      <c r="BV981" s="715"/>
      <c r="BW981" s="718"/>
    </row>
    <row r="982" spans="2:75" ht="15.75" customHeight="1">
      <c r="B982" s="363" t="s">
        <v>321</v>
      </c>
      <c r="C982" s="364">
        <v>3840166000104</v>
      </c>
      <c r="D982" s="365" t="s">
        <v>14</v>
      </c>
      <c r="E982" s="365" t="s">
        <v>607</v>
      </c>
      <c r="F982" s="365"/>
      <c r="G982" s="366"/>
      <c r="H982" s="366" t="s">
        <v>34</v>
      </c>
      <c r="I982" s="366" t="s">
        <v>34</v>
      </c>
      <c r="J982" s="366" t="s">
        <v>608</v>
      </c>
      <c r="K982" s="367" t="s">
        <v>48</v>
      </c>
      <c r="L982" s="368"/>
      <c r="M982" s="368" t="s">
        <v>34</v>
      </c>
      <c r="N982" s="367">
        <v>110574</v>
      </c>
      <c r="O982" s="367" t="s">
        <v>1323</v>
      </c>
      <c r="P982" s="371">
        <v>36669</v>
      </c>
      <c r="Q982" s="372">
        <v>30782323.16</v>
      </c>
      <c r="R982" s="372">
        <v>33364882.344404764</v>
      </c>
      <c r="S982" s="367">
        <v>3</v>
      </c>
      <c r="T982" s="369">
        <v>-4.7909102093662392E-2</v>
      </c>
      <c r="U982" s="369">
        <v>-0.61933031372886094</v>
      </c>
      <c r="V982" s="369">
        <v>-0.15018975731032214</v>
      </c>
      <c r="W982" s="369">
        <v>-1.4723618164333288</v>
      </c>
      <c r="X982" s="369">
        <v>2.173844959038318E-2</v>
      </c>
      <c r="Y982" s="369">
        <v>0.16484661226258221</v>
      </c>
      <c r="Z982" s="369">
        <v>0.13088221704893455</v>
      </c>
      <c r="AA982" s="369">
        <v>0.74397695218467141</v>
      </c>
      <c r="AB982" s="369">
        <v>0.19936815721323634</v>
      </c>
      <c r="AC982" s="373">
        <v>-1.2037587361527511</v>
      </c>
      <c r="AD982" s="575">
        <v>9720835000190</v>
      </c>
      <c r="AE982" s="370" t="s">
        <v>2556</v>
      </c>
      <c r="AF982" s="370" t="s">
        <v>2326</v>
      </c>
      <c r="AG982" s="374" t="s">
        <v>1459</v>
      </c>
      <c r="AH982" s="374" t="s">
        <v>2318</v>
      </c>
      <c r="AI982" s="374">
        <v>0</v>
      </c>
      <c r="AJ982" s="374">
        <v>0</v>
      </c>
      <c r="AK982" s="374">
        <v>1000</v>
      </c>
      <c r="AL982" s="369">
        <v>0.02</v>
      </c>
      <c r="AM982" s="369">
        <v>0.2</v>
      </c>
      <c r="AN982" s="369" t="s">
        <v>2335</v>
      </c>
      <c r="AO982" s="367" t="s">
        <v>1326</v>
      </c>
      <c r="AP982" s="370" t="s">
        <v>13</v>
      </c>
      <c r="AQ982" s="376" t="s">
        <v>670</v>
      </c>
      <c r="AR982" s="369">
        <v>4.0000000000000001E-3</v>
      </c>
      <c r="AS982" s="369">
        <v>4.0000000000000001E-3</v>
      </c>
      <c r="AT982" s="369"/>
      <c r="AW982" s="711"/>
      <c r="AX982" s="711"/>
      <c r="AY982" s="712"/>
      <c r="AZ982" s="712"/>
      <c r="BA982" s="712"/>
      <c r="BB982" s="713"/>
      <c r="BC982" s="712"/>
      <c r="BD982" s="712"/>
      <c r="BE982" s="712"/>
      <c r="BF982" s="712"/>
      <c r="BG982" s="713"/>
      <c r="BH982" s="713"/>
      <c r="BI982" s="714"/>
      <c r="BJ982" s="714"/>
      <c r="BK982" s="714"/>
      <c r="BL982" s="218"/>
      <c r="BM982" s="713"/>
      <c r="BN982" s="713"/>
      <c r="BO982" s="713"/>
      <c r="BP982" s="713"/>
      <c r="BQ982" s="713"/>
      <c r="BR982" s="713"/>
      <c r="BS982" s="713"/>
      <c r="BT982" s="716"/>
      <c r="BU982" s="717"/>
      <c r="BV982" s="715"/>
      <c r="BW982" s="718"/>
    </row>
    <row r="983" spans="2:75" ht="15.75" customHeight="1">
      <c r="B983" s="363" t="s">
        <v>322</v>
      </c>
      <c r="C983" s="364">
        <v>13106983000197</v>
      </c>
      <c r="D983" s="365" t="s">
        <v>14</v>
      </c>
      <c r="E983" s="365" t="s">
        <v>607</v>
      </c>
      <c r="F983" s="365"/>
      <c r="G983" s="366"/>
      <c r="H983" s="366" t="s">
        <v>34</v>
      </c>
      <c r="I983" s="366" t="s">
        <v>34</v>
      </c>
      <c r="J983" s="366" t="s">
        <v>608</v>
      </c>
      <c r="K983" s="367" t="s">
        <v>48</v>
      </c>
      <c r="L983" s="368"/>
      <c r="M983" s="368" t="s">
        <v>34</v>
      </c>
      <c r="N983" s="367">
        <v>271063</v>
      </c>
      <c r="O983" s="367" t="s">
        <v>1323</v>
      </c>
      <c r="P983" s="371">
        <v>40639</v>
      </c>
      <c r="Q983" s="372">
        <v>163892040.27000001</v>
      </c>
      <c r="R983" s="372">
        <v>211296765.78130937</v>
      </c>
      <c r="S983" s="367">
        <v>3</v>
      </c>
      <c r="T983" s="369">
        <v>-5.9884826143020708E-2</v>
      </c>
      <c r="U983" s="369">
        <v>-0.77414283595311884</v>
      </c>
      <c r="V983" s="369">
        <v>-0.17736095535243568</v>
      </c>
      <c r="W983" s="369">
        <v>-1.7387304105398891</v>
      </c>
      <c r="X983" s="369">
        <v>-7.9420561954625102E-2</v>
      </c>
      <c r="Y983" s="369">
        <v>-0.60226054888488012</v>
      </c>
      <c r="Z983" s="369">
        <v>1.786053691699907E-2</v>
      </c>
      <c r="AA983" s="369">
        <v>0.10152508201265181</v>
      </c>
      <c r="AB983" s="369">
        <v>0.22042541583410316</v>
      </c>
      <c r="AC983" s="373">
        <v>-1.2160040567870183</v>
      </c>
      <c r="AD983" s="575">
        <v>6964937000163</v>
      </c>
      <c r="AE983" s="370" t="s">
        <v>2556</v>
      </c>
      <c r="AF983" s="370" t="s">
        <v>2326</v>
      </c>
      <c r="AG983" s="374" t="s">
        <v>1459</v>
      </c>
      <c r="AH983" s="374" t="s">
        <v>2321</v>
      </c>
      <c r="AI983" s="374">
        <v>50000</v>
      </c>
      <c r="AJ983" s="374">
        <v>5000</v>
      </c>
      <c r="AK983" s="374">
        <v>25000</v>
      </c>
      <c r="AL983" s="369">
        <v>0.02</v>
      </c>
      <c r="AM983" s="369">
        <v>0.2</v>
      </c>
      <c r="AN983" s="369" t="s">
        <v>668</v>
      </c>
      <c r="AO983" s="367" t="s">
        <v>1326</v>
      </c>
      <c r="AP983" s="370" t="s">
        <v>718</v>
      </c>
      <c r="AQ983" s="376" t="s">
        <v>661</v>
      </c>
      <c r="AR983" s="369">
        <v>5.3333333333333332E-3</v>
      </c>
      <c r="AS983" s="369">
        <v>5.3333333333333332E-3</v>
      </c>
      <c r="AT983" s="369"/>
      <c r="AX983" s="711"/>
      <c r="AY983" s="712"/>
      <c r="AZ983" s="712"/>
      <c r="BA983" s="712"/>
      <c r="BB983" s="713"/>
      <c r="BC983" s="712"/>
      <c r="BD983" s="712"/>
      <c r="BE983" s="712"/>
      <c r="BF983" s="712"/>
      <c r="BG983" s="713"/>
      <c r="BH983" s="713"/>
      <c r="BI983" s="714"/>
      <c r="BJ983" s="714"/>
      <c r="BK983" s="714"/>
      <c r="BL983" s="713"/>
      <c r="BM983" s="713"/>
      <c r="BN983" s="713"/>
      <c r="BO983" s="713"/>
      <c r="BP983" s="713"/>
      <c r="BQ983" s="713"/>
      <c r="BR983" s="713"/>
      <c r="BS983" s="713"/>
      <c r="BT983" s="716"/>
      <c r="BU983" s="717"/>
      <c r="BV983" s="715"/>
      <c r="BW983" s="718"/>
    </row>
    <row r="984" spans="2:75" ht="15.75" customHeight="1">
      <c r="B984" s="363" t="s">
        <v>323</v>
      </c>
      <c r="C984" s="364">
        <v>5448587000110</v>
      </c>
      <c r="D984" s="365" t="s">
        <v>13</v>
      </c>
      <c r="E984" s="365" t="s">
        <v>615</v>
      </c>
      <c r="F984" s="365" t="s">
        <v>619</v>
      </c>
      <c r="G984" s="366"/>
      <c r="H984" s="366" t="s">
        <v>1339</v>
      </c>
      <c r="I984" s="366" t="s">
        <v>34</v>
      </c>
      <c r="J984" s="366" t="s">
        <v>608</v>
      </c>
      <c r="K984" s="367" t="s">
        <v>48</v>
      </c>
      <c r="L984" s="368"/>
      <c r="M984" s="368" t="s">
        <v>34</v>
      </c>
      <c r="N984" s="367">
        <v>114995</v>
      </c>
      <c r="O984" s="367" t="s">
        <v>1323</v>
      </c>
      <c r="P984" s="371">
        <v>37749</v>
      </c>
      <c r="Q984" s="372">
        <v>1191347548.6099999</v>
      </c>
      <c r="R984" s="372">
        <v>1208367091.9415476</v>
      </c>
      <c r="S984" s="367">
        <v>3</v>
      </c>
      <c r="T984" s="369">
        <v>9.4882305109494247E-2</v>
      </c>
      <c r="U984" s="369">
        <v>1.2265620774085442</v>
      </c>
      <c r="V984" s="369">
        <v>0.13030037009250761</v>
      </c>
      <c r="W984" s="369">
        <v>1.2773793168527492</v>
      </c>
      <c r="X984" s="369">
        <v>0.17772589964366792</v>
      </c>
      <c r="Y984" s="369">
        <v>1.3477277827825944</v>
      </c>
      <c r="Z984" s="369">
        <v>0.24791678932336492</v>
      </c>
      <c r="AA984" s="369">
        <v>1.4092394022271628</v>
      </c>
      <c r="AB984" s="369">
        <v>2.5040911223186007E-2</v>
      </c>
      <c r="AC984" s="373">
        <v>1.0252463020922884</v>
      </c>
      <c r="AD984" s="575">
        <v>0</v>
      </c>
      <c r="AE984" s="370" t="s">
        <v>2556</v>
      </c>
      <c r="AF984" s="370" t="s">
        <v>2326</v>
      </c>
      <c r="AG984" s="374" t="s">
        <v>1459</v>
      </c>
      <c r="AH984" s="374" t="s">
        <v>2321</v>
      </c>
      <c r="AI984" s="374">
        <v>50000</v>
      </c>
      <c r="AJ984" s="374">
        <v>5000</v>
      </c>
      <c r="AK984" s="374">
        <v>25000</v>
      </c>
      <c r="AL984" s="369">
        <v>0.02</v>
      </c>
      <c r="AM984" s="369">
        <v>0.2</v>
      </c>
      <c r="AN984" s="369" t="s">
        <v>64</v>
      </c>
      <c r="AO984" s="367" t="s">
        <v>1326</v>
      </c>
      <c r="AP984" s="370" t="s">
        <v>13</v>
      </c>
      <c r="AQ984" s="376" t="s">
        <v>666</v>
      </c>
      <c r="AR984" s="369">
        <v>5.3333333333333332E-3</v>
      </c>
      <c r="AS984" s="369">
        <v>5.3333333333333332E-3</v>
      </c>
      <c r="AT984" s="369"/>
      <c r="AW984" s="711"/>
      <c r="AX984" s="711"/>
      <c r="AY984" s="712"/>
      <c r="AZ984" s="712"/>
      <c r="BA984" s="712"/>
      <c r="BB984" s="713"/>
      <c r="BC984" s="712"/>
      <c r="BD984" s="712"/>
      <c r="BE984" s="712"/>
      <c r="BF984" s="712"/>
      <c r="BG984" s="713"/>
      <c r="BH984" s="713"/>
      <c r="BI984" s="714"/>
      <c r="BJ984" s="714"/>
      <c r="BK984" s="714"/>
      <c r="BL984" s="218"/>
      <c r="BM984" s="713"/>
      <c r="BN984" s="713"/>
      <c r="BO984" s="713"/>
      <c r="BP984" s="713"/>
      <c r="BQ984" s="713"/>
      <c r="BR984" s="713"/>
      <c r="BS984" s="713"/>
      <c r="BT984" s="716"/>
      <c r="BU984" s="717"/>
      <c r="BV984" s="715"/>
      <c r="BW984" s="718"/>
    </row>
    <row r="985" spans="2:75" ht="15.75" customHeight="1">
      <c r="B985" s="363" t="s">
        <v>1111</v>
      </c>
      <c r="C985" s="364">
        <v>30606457000105</v>
      </c>
      <c r="D985" s="365" t="s">
        <v>11</v>
      </c>
      <c r="E985" s="365" t="s">
        <v>620</v>
      </c>
      <c r="F985" s="365" t="s">
        <v>665</v>
      </c>
      <c r="G985" s="366" t="s">
        <v>740</v>
      </c>
      <c r="H985" s="366" t="s">
        <v>34</v>
      </c>
      <c r="I985" s="366"/>
      <c r="J985" s="366" t="s">
        <v>608</v>
      </c>
      <c r="K985" s="367" t="s">
        <v>48</v>
      </c>
      <c r="L985" s="368"/>
      <c r="M985" s="368" t="s">
        <v>1421</v>
      </c>
      <c r="N985" s="367">
        <v>488704</v>
      </c>
      <c r="O985" s="367" t="s">
        <v>1323</v>
      </c>
      <c r="P985" s="371">
        <v>43524</v>
      </c>
      <c r="Q985" s="372">
        <v>7331798.9699999997</v>
      </c>
      <c r="R985" s="372">
        <v>6773349.0717857191</v>
      </c>
      <c r="S985" s="367">
        <v>6</v>
      </c>
      <c r="T985" s="369">
        <v>9.1916229638696612E-2</v>
      </c>
      <c r="U985" s="369">
        <v>1.1882190408748752</v>
      </c>
      <c r="V985" s="369">
        <v>0.12350395803272374</v>
      </c>
      <c r="W985" s="369">
        <v>1.2107517532639969</v>
      </c>
      <c r="X985" s="369">
        <v>0.17357162425407835</v>
      </c>
      <c r="Y985" s="369">
        <v>1.316225157835385</v>
      </c>
      <c r="Z985" s="369">
        <v>0.1842390153910094</v>
      </c>
      <c r="AA985" s="369">
        <v>1.0472742916087678</v>
      </c>
      <c r="AB985" s="369">
        <v>9.3258677941891136E-3</v>
      </c>
      <c r="AC985" s="373">
        <v>2.0770654162125228</v>
      </c>
      <c r="AD985" s="575">
        <v>0</v>
      </c>
      <c r="AE985" s="370" t="s">
        <v>2557</v>
      </c>
      <c r="AF985" s="370" t="s">
        <v>2317</v>
      </c>
      <c r="AG985" s="374" t="s">
        <v>1458</v>
      </c>
      <c r="AH985" s="374" t="s">
        <v>2321</v>
      </c>
      <c r="AI985" s="374">
        <v>0</v>
      </c>
      <c r="AJ985" s="374">
        <v>0</v>
      </c>
      <c r="AK985" s="374">
        <v>0</v>
      </c>
      <c r="AL985" s="369">
        <v>5.0000000000000001E-3</v>
      </c>
      <c r="AM985" s="369">
        <v>0.2</v>
      </c>
      <c r="AN985" s="369" t="s">
        <v>64</v>
      </c>
      <c r="AO985" s="367" t="s">
        <v>1326</v>
      </c>
      <c r="AP985" s="370" t="s">
        <v>13</v>
      </c>
      <c r="AQ985" s="376" t="s">
        <v>670</v>
      </c>
      <c r="AR985" s="369">
        <v>1E-3</v>
      </c>
      <c r="AS985" s="369">
        <v>1E-3</v>
      </c>
      <c r="AT985" s="369"/>
      <c r="AW985" s="711"/>
      <c r="AX985" s="711"/>
      <c r="AY985" s="712"/>
      <c r="AZ985" s="712"/>
      <c r="BA985" s="712"/>
      <c r="BB985" s="713"/>
      <c r="BC985" s="712"/>
      <c r="BD985" s="712"/>
      <c r="BE985" s="712"/>
      <c r="BF985" s="712"/>
      <c r="BG985" s="713"/>
      <c r="BH985" s="713"/>
      <c r="BI985" s="714"/>
      <c r="BJ985" s="714"/>
      <c r="BK985" s="714"/>
      <c r="BL985" s="218"/>
      <c r="BM985" s="713"/>
      <c r="BN985" s="713"/>
      <c r="BO985" s="713"/>
      <c r="BP985" s="713"/>
      <c r="BQ985" s="713"/>
      <c r="BR985" s="713"/>
      <c r="BS985" s="713"/>
      <c r="BT985" s="716"/>
      <c r="BU985" s="717"/>
      <c r="BV985" s="715"/>
      <c r="BW985" s="718"/>
    </row>
    <row r="986" spans="2:75" ht="15.75" customHeight="1">
      <c r="B986" s="363" t="s">
        <v>1112</v>
      </c>
      <c r="C986" s="364">
        <v>24552346000160</v>
      </c>
      <c r="D986" s="365" t="s">
        <v>11</v>
      </c>
      <c r="E986" s="365" t="s">
        <v>621</v>
      </c>
      <c r="F986" s="365" t="s">
        <v>694</v>
      </c>
      <c r="G986" s="366" t="s">
        <v>740</v>
      </c>
      <c r="H986" s="366" t="s">
        <v>34</v>
      </c>
      <c r="I986" s="366"/>
      <c r="J986" s="366" t="s">
        <v>608</v>
      </c>
      <c r="K986" s="367" t="s">
        <v>48</v>
      </c>
      <c r="L986" s="368"/>
      <c r="M986" s="368" t="s">
        <v>34</v>
      </c>
      <c r="N986" s="367">
        <v>426911</v>
      </c>
      <c r="O986" s="367" t="s">
        <v>1323</v>
      </c>
      <c r="P986" s="371">
        <v>42646</v>
      </c>
      <c r="Q986" s="372">
        <v>41803552.5</v>
      </c>
      <c r="R986" s="372">
        <v>53039816.083492056</v>
      </c>
      <c r="S986" s="367">
        <v>31</v>
      </c>
      <c r="T986" s="369">
        <v>5.625636648634047E-2</v>
      </c>
      <c r="U986" s="369">
        <v>0.7272370297634938</v>
      </c>
      <c r="V986" s="369">
        <v>8.7058298122519417E-2</v>
      </c>
      <c r="W986" s="369">
        <v>0.85346242150467466</v>
      </c>
      <c r="X986" s="369">
        <v>0.15694488238976567</v>
      </c>
      <c r="Y986" s="369">
        <v>1.1901415538552318</v>
      </c>
      <c r="Z986" s="369">
        <v>0.20935942250322359</v>
      </c>
      <c r="AA986" s="369">
        <v>1.1900668293757266</v>
      </c>
      <c r="AB986" s="369">
        <v>3.4435287135415216E-2</v>
      </c>
      <c r="AC986" s="373">
        <v>-0.37964306725801977</v>
      </c>
      <c r="AD986" s="575">
        <v>0</v>
      </c>
      <c r="AE986" s="370" t="s">
        <v>2557</v>
      </c>
      <c r="AF986" s="370" t="s">
        <v>2317</v>
      </c>
      <c r="AG986" s="374" t="s">
        <v>1458</v>
      </c>
      <c r="AH986" s="374" t="s">
        <v>2321</v>
      </c>
      <c r="AI986" s="374">
        <v>0</v>
      </c>
      <c r="AJ986" s="374">
        <v>0</v>
      </c>
      <c r="AK986" s="374">
        <v>0</v>
      </c>
      <c r="AL986" s="369">
        <v>9.0000000000000011E-3</v>
      </c>
      <c r="AM986" s="369">
        <v>0.2</v>
      </c>
      <c r="AN986" s="369" t="s">
        <v>2335</v>
      </c>
      <c r="AO986" s="367" t="s">
        <v>1326</v>
      </c>
      <c r="AP986" s="370" t="s">
        <v>11</v>
      </c>
      <c r="AQ986" s="376" t="s">
        <v>677</v>
      </c>
      <c r="AR986" s="369">
        <v>1.7999999999999997E-3</v>
      </c>
      <c r="AS986" s="369">
        <v>1.7999999999999997E-3</v>
      </c>
      <c r="AT986" s="369"/>
      <c r="AW986" s="711"/>
      <c r="AX986" s="711"/>
      <c r="AY986" s="712"/>
      <c r="AZ986" s="712"/>
      <c r="BA986" s="712"/>
      <c r="BB986" s="713"/>
      <c r="BC986" s="712"/>
      <c r="BD986" s="712"/>
      <c r="BE986" s="712"/>
      <c r="BF986" s="712"/>
      <c r="BG986" s="713"/>
      <c r="BH986" s="713"/>
      <c r="BI986" s="714"/>
      <c r="BJ986" s="714"/>
      <c r="BK986" s="714"/>
      <c r="BL986" s="218"/>
      <c r="BM986" s="713"/>
      <c r="BN986" s="713"/>
      <c r="BO986" s="713"/>
      <c r="BP986" s="713"/>
      <c r="BQ986" s="713"/>
      <c r="BR986" s="713"/>
      <c r="BS986" s="713"/>
      <c r="BT986" s="716"/>
      <c r="BU986" s="717"/>
      <c r="BV986" s="715"/>
      <c r="BW986" s="718"/>
    </row>
    <row r="987" spans="2:75" ht="15.75" customHeight="1">
      <c r="B987" s="363" t="s">
        <v>1389</v>
      </c>
      <c r="C987" s="364">
        <v>13966590000153</v>
      </c>
      <c r="D987" s="365" t="s">
        <v>11</v>
      </c>
      <c r="E987" s="365" t="s">
        <v>621</v>
      </c>
      <c r="F987" s="365" t="s">
        <v>674</v>
      </c>
      <c r="G987" s="366" t="s">
        <v>740</v>
      </c>
      <c r="H987" s="366" t="s">
        <v>34</v>
      </c>
      <c r="I987" s="366"/>
      <c r="J987" s="366" t="s">
        <v>608</v>
      </c>
      <c r="K987" s="367" t="s">
        <v>48</v>
      </c>
      <c r="L987" s="368"/>
      <c r="M987" s="368" t="s">
        <v>1421</v>
      </c>
      <c r="N987" s="367">
        <v>291854</v>
      </c>
      <c r="O987" s="367" t="s">
        <v>1323</v>
      </c>
      <c r="P987" s="371">
        <v>40877</v>
      </c>
      <c r="Q987" s="372">
        <v>35694060.799999997</v>
      </c>
      <c r="R987" s="372">
        <v>39282110.15285714</v>
      </c>
      <c r="S987" s="367">
        <v>1</v>
      </c>
      <c r="T987" s="369">
        <v>5.6269546034566353E-2</v>
      </c>
      <c r="U987" s="369">
        <v>0.72740740435581208</v>
      </c>
      <c r="V987" s="369">
        <v>8.8388933487363541E-2</v>
      </c>
      <c r="W987" s="369">
        <v>0.86650709737257869</v>
      </c>
      <c r="X987" s="369">
        <v>0.12377229779694221</v>
      </c>
      <c r="Y987" s="369">
        <v>0.93858781873789288</v>
      </c>
      <c r="Z987" s="369">
        <v>0.21851054526578828</v>
      </c>
      <c r="AA987" s="369">
        <v>1.2420847778447319</v>
      </c>
      <c r="AB987" s="369">
        <v>3.1491897606939566E-2</v>
      </c>
      <c r="AC987" s="373">
        <v>-0.37932983211980431</v>
      </c>
      <c r="AD987" s="575">
        <v>0</v>
      </c>
      <c r="AE987" s="370" t="s">
        <v>2557</v>
      </c>
      <c r="AF987" s="370" t="s">
        <v>2317</v>
      </c>
      <c r="AG987" s="374" t="s">
        <v>1458</v>
      </c>
      <c r="AH987" s="374" t="s">
        <v>2321</v>
      </c>
      <c r="AI987" s="374">
        <v>0</v>
      </c>
      <c r="AJ987" s="374">
        <v>0</v>
      </c>
      <c r="AK987" s="374">
        <v>0</v>
      </c>
      <c r="AL987" s="369">
        <v>2E-3</v>
      </c>
      <c r="AM987" s="369" t="s">
        <v>34</v>
      </c>
      <c r="AN987" s="369" t="s">
        <v>2349</v>
      </c>
      <c r="AO987" s="367" t="s">
        <v>1326</v>
      </c>
      <c r="AP987" s="370" t="s">
        <v>11</v>
      </c>
      <c r="AQ987" s="376" t="s">
        <v>678</v>
      </c>
      <c r="AR987" s="369">
        <v>3.9999999999999996E-4</v>
      </c>
      <c r="AS987" s="369">
        <v>3.9999999999999996E-4</v>
      </c>
      <c r="AT987" s="369"/>
      <c r="AX987" s="711"/>
      <c r="AY987" s="712"/>
      <c r="AZ987" s="712"/>
      <c r="BA987" s="712"/>
      <c r="BB987" s="713"/>
      <c r="BC987" s="712"/>
      <c r="BD987" s="712"/>
      <c r="BE987" s="712"/>
      <c r="BF987" s="712"/>
      <c r="BG987" s="713"/>
      <c r="BH987" s="713"/>
      <c r="BI987" s="714"/>
      <c r="BJ987" s="714"/>
      <c r="BK987" s="714"/>
      <c r="BL987" s="713"/>
      <c r="BM987" s="713"/>
      <c r="BN987" s="713"/>
      <c r="BO987" s="713"/>
      <c r="BP987" s="713"/>
      <c r="BQ987" s="713"/>
      <c r="BR987" s="713"/>
      <c r="BS987" s="713"/>
      <c r="BT987" s="716"/>
      <c r="BU987" s="717"/>
      <c r="BV987" s="715"/>
      <c r="BW987" s="718"/>
    </row>
    <row r="988" spans="2:75" ht="15.75" customHeight="1">
      <c r="B988" s="363" t="s">
        <v>1113</v>
      </c>
      <c r="C988" s="364">
        <v>36014016000109</v>
      </c>
      <c r="D988" s="365" t="s">
        <v>11</v>
      </c>
      <c r="E988" s="365" t="s">
        <v>620</v>
      </c>
      <c r="F988" s="365" t="s">
        <v>687</v>
      </c>
      <c r="G988" s="366" t="s">
        <v>740</v>
      </c>
      <c r="H988" s="366" t="s">
        <v>34</v>
      </c>
      <c r="I988" s="366" t="s">
        <v>1321</v>
      </c>
      <c r="J988" s="366" t="s">
        <v>608</v>
      </c>
      <c r="K988" s="367" t="s">
        <v>48</v>
      </c>
      <c r="L988" s="368"/>
      <c r="M988" s="368" t="s">
        <v>34</v>
      </c>
      <c r="N988" s="367">
        <v>535486</v>
      </c>
      <c r="O988" s="367" t="s">
        <v>1323</v>
      </c>
      <c r="P988" s="371">
        <v>43951</v>
      </c>
      <c r="Q988" s="372">
        <v>11816578.029999999</v>
      </c>
      <c r="R988" s="372">
        <v>10505116.622499999</v>
      </c>
      <c r="S988" s="367">
        <v>34</v>
      </c>
      <c r="T988" s="369">
        <v>9.2494590982234115E-2</v>
      </c>
      <c r="U988" s="369">
        <v>1.1956956308481426</v>
      </c>
      <c r="V988" s="369">
        <v>0.12689204537018473</v>
      </c>
      <c r="W988" s="369">
        <v>1.2439663380383208</v>
      </c>
      <c r="X988" s="369">
        <v>0.18202213854827898</v>
      </c>
      <c r="Y988" s="369">
        <v>1.3803069428533821</v>
      </c>
      <c r="Z988" s="369" t="s">
        <v>1424</v>
      </c>
      <c r="AA988" s="369" t="s">
        <v>1424</v>
      </c>
      <c r="AB988" s="369">
        <v>1.6202545843773931E-3</v>
      </c>
      <c r="AC988" s="373">
        <v>13.788572029523749</v>
      </c>
      <c r="AD988" s="575">
        <v>0</v>
      </c>
      <c r="AE988" s="370" t="s">
        <v>2557</v>
      </c>
      <c r="AF988" s="370" t="s">
        <v>2317</v>
      </c>
      <c r="AG988" s="374" t="s">
        <v>1458</v>
      </c>
      <c r="AH988" s="374" t="s">
        <v>2318</v>
      </c>
      <c r="AI988" s="374">
        <v>0</v>
      </c>
      <c r="AJ988" s="374">
        <v>0</v>
      </c>
      <c r="AK988" s="374">
        <v>0</v>
      </c>
      <c r="AL988" s="369">
        <v>6.9999999999999993E-3</v>
      </c>
      <c r="AM988" s="369">
        <v>0.2</v>
      </c>
      <c r="AN988" s="369" t="s">
        <v>64</v>
      </c>
      <c r="AO988" s="367" t="s">
        <v>1326</v>
      </c>
      <c r="AP988" s="370" t="s">
        <v>13</v>
      </c>
      <c r="AQ988" s="376" t="s">
        <v>673</v>
      </c>
      <c r="AR988" s="369">
        <v>1.4E-3</v>
      </c>
      <c r="AS988" s="369">
        <v>1.4E-3</v>
      </c>
      <c r="AT988" s="369"/>
      <c r="AX988" s="711"/>
      <c r="AY988" s="712"/>
      <c r="AZ988" s="712"/>
      <c r="BA988" s="712"/>
      <c r="BB988" s="713"/>
      <c r="BC988" s="712"/>
      <c r="BD988" s="712"/>
      <c r="BE988" s="712"/>
      <c r="BF988" s="712"/>
      <c r="BG988" s="713"/>
      <c r="BH988" s="713"/>
      <c r="BI988" s="714"/>
      <c r="BJ988" s="714"/>
      <c r="BK988" s="714"/>
      <c r="BL988" s="713"/>
      <c r="BM988" s="713"/>
      <c r="BN988" s="713"/>
      <c r="BO988" s="713"/>
      <c r="BP988" s="713"/>
      <c r="BQ988" s="713"/>
      <c r="BR988" s="713"/>
      <c r="BS988" s="713"/>
      <c r="BT988" s="716"/>
      <c r="BU988" s="717"/>
      <c r="BV988" s="715"/>
      <c r="BW988" s="718"/>
    </row>
    <row r="989" spans="2:75" ht="15.75" customHeight="1">
      <c r="B989" s="363" t="s">
        <v>1114</v>
      </c>
      <c r="C989" s="364">
        <v>9601190000177</v>
      </c>
      <c r="D989" s="365" t="s">
        <v>14</v>
      </c>
      <c r="E989" s="365" t="s">
        <v>15</v>
      </c>
      <c r="F989" s="365" t="s">
        <v>701</v>
      </c>
      <c r="G989" s="366"/>
      <c r="H989" s="366" t="s">
        <v>34</v>
      </c>
      <c r="I989" s="366" t="s">
        <v>34</v>
      </c>
      <c r="J989" s="366" t="s">
        <v>611</v>
      </c>
      <c r="K989" s="367"/>
      <c r="L989" s="368"/>
      <c r="M989" s="368" t="s">
        <v>1421</v>
      </c>
      <c r="N989" s="367">
        <v>318396</v>
      </c>
      <c r="O989" s="367" t="s">
        <v>1323</v>
      </c>
      <c r="P989" s="371">
        <v>39660</v>
      </c>
      <c r="Q989" s="372">
        <v>124575161.98</v>
      </c>
      <c r="R989" s="372">
        <v>170450805.75535721</v>
      </c>
      <c r="S989" s="367">
        <v>4</v>
      </c>
      <c r="T989" s="369">
        <v>-0.14265145898425236</v>
      </c>
      <c r="U989" s="369">
        <v>-1.8440832531963445</v>
      </c>
      <c r="V989" s="369">
        <v>-6.7936424861587463E-2</v>
      </c>
      <c r="W989" s="369">
        <v>-0.66600412506504991</v>
      </c>
      <c r="X989" s="369">
        <v>-0.20811211663462503</v>
      </c>
      <c r="Y989" s="369">
        <v>-1.5781519862019102</v>
      </c>
      <c r="Z989" s="369">
        <v>0.19766145916078415</v>
      </c>
      <c r="AA989" s="369">
        <v>1.1235718133948909</v>
      </c>
      <c r="AB989" s="369">
        <v>0.16121815708580869</v>
      </c>
      <c r="AC989" s="373">
        <v>-0.95871560799267841</v>
      </c>
      <c r="AD989" s="575">
        <v>0</v>
      </c>
      <c r="AE989" s="370" t="s">
        <v>2557</v>
      </c>
      <c r="AF989" s="370" t="s">
        <v>2317</v>
      </c>
      <c r="AG989" s="374" t="s">
        <v>1458</v>
      </c>
      <c r="AH989" s="374" t="s">
        <v>2321</v>
      </c>
      <c r="AI989" s="374">
        <v>0</v>
      </c>
      <c r="AJ989" s="374">
        <v>0</v>
      </c>
      <c r="AK989" s="374">
        <v>0</v>
      </c>
      <c r="AL989" s="369">
        <v>6.0000000000000001E-3</v>
      </c>
      <c r="AM989" s="369" t="s">
        <v>34</v>
      </c>
      <c r="AN989" s="369" t="s">
        <v>2558</v>
      </c>
      <c r="AO989" s="367" t="s">
        <v>1326</v>
      </c>
      <c r="AP989" s="370" t="s">
        <v>13</v>
      </c>
      <c r="AQ989" s="376" t="s">
        <v>673</v>
      </c>
      <c r="AR989" s="369">
        <v>1.1999999999999999E-3</v>
      </c>
      <c r="AS989" s="369">
        <v>1.1999999999999999E-3</v>
      </c>
      <c r="AT989" s="369"/>
      <c r="AX989" s="711"/>
      <c r="AY989" s="712"/>
      <c r="AZ989" s="712"/>
      <c r="BA989" s="712"/>
      <c r="BB989" s="713"/>
      <c r="BC989" s="712"/>
      <c r="BD989" s="712"/>
      <c r="BE989" s="712"/>
      <c r="BF989" s="712"/>
      <c r="BG989" s="713"/>
      <c r="BH989" s="713"/>
      <c r="BI989" s="714"/>
      <c r="BJ989" s="714"/>
      <c r="BK989" s="714"/>
      <c r="BL989" s="713"/>
      <c r="BM989" s="713"/>
      <c r="BN989" s="713"/>
      <c r="BO989" s="713"/>
      <c r="BP989" s="713"/>
      <c r="BQ989" s="713"/>
      <c r="BR989" s="713"/>
      <c r="BS989" s="713"/>
      <c r="BT989" s="716"/>
      <c r="BU989" s="717"/>
      <c r="BV989" s="715"/>
      <c r="BW989" s="718"/>
    </row>
    <row r="990" spans="2:75" ht="15.75" customHeight="1">
      <c r="B990" s="363" t="s">
        <v>324</v>
      </c>
      <c r="C990" s="364">
        <v>17400251000166</v>
      </c>
      <c r="D990" s="365" t="s">
        <v>14</v>
      </c>
      <c r="E990" s="365" t="s">
        <v>607</v>
      </c>
      <c r="F990" s="365"/>
      <c r="G990" s="366"/>
      <c r="H990" s="366" t="s">
        <v>34</v>
      </c>
      <c r="I990" s="366" t="s">
        <v>34</v>
      </c>
      <c r="J990" s="366" t="s">
        <v>608</v>
      </c>
      <c r="K990" s="367" t="s">
        <v>48</v>
      </c>
      <c r="L990" s="368"/>
      <c r="M990" s="368" t="s">
        <v>1421</v>
      </c>
      <c r="N990" s="367">
        <v>327794</v>
      </c>
      <c r="O990" s="367" t="s">
        <v>1323</v>
      </c>
      <c r="P990" s="371">
        <v>41327</v>
      </c>
      <c r="Q990" s="372">
        <v>149979202.63</v>
      </c>
      <c r="R990" s="372">
        <v>117391555.34202389</v>
      </c>
      <c r="S990" s="367">
        <v>32</v>
      </c>
      <c r="T990" s="369">
        <v>0.10724635959721218</v>
      </c>
      <c r="U990" s="369">
        <v>1.3863946230043431</v>
      </c>
      <c r="V990" s="369">
        <v>7.7330184014161585E-2</v>
      </c>
      <c r="W990" s="369">
        <v>0.75809437500428911</v>
      </c>
      <c r="X990" s="369">
        <v>0.98612706390019267</v>
      </c>
      <c r="Y990" s="369">
        <v>7.4779806659398593</v>
      </c>
      <c r="Z990" s="369">
        <v>0.82488809499932825</v>
      </c>
      <c r="AA990" s="369">
        <v>4.6889313510143946</v>
      </c>
      <c r="AB990" s="369">
        <v>0.24417229062461918</v>
      </c>
      <c r="AC990" s="373">
        <v>2.8899117916461374E-2</v>
      </c>
      <c r="AD990" s="575">
        <v>38251507000190</v>
      </c>
      <c r="AE990" s="370" t="s">
        <v>2559</v>
      </c>
      <c r="AF990" s="370" t="s">
        <v>2317</v>
      </c>
      <c r="AG990" s="374" t="s">
        <v>1458</v>
      </c>
      <c r="AH990" s="374" t="s">
        <v>2318</v>
      </c>
      <c r="AI990" s="374">
        <v>10000</v>
      </c>
      <c r="AJ990" s="374">
        <v>1000</v>
      </c>
      <c r="AK990" s="374">
        <v>5000</v>
      </c>
      <c r="AL990" s="369">
        <v>1.8000000000000002E-2</v>
      </c>
      <c r="AM990" s="369">
        <v>0.15</v>
      </c>
      <c r="AN990" s="369" t="s">
        <v>2335</v>
      </c>
      <c r="AO990" s="367" t="s">
        <v>1326</v>
      </c>
      <c r="AP990" s="370" t="s">
        <v>718</v>
      </c>
      <c r="AQ990" s="376" t="s">
        <v>661</v>
      </c>
      <c r="AR990" s="369">
        <v>3.5999999999999999E-3</v>
      </c>
      <c r="AS990" s="369">
        <v>3.5999999999999999E-3</v>
      </c>
      <c r="AT990" s="369"/>
      <c r="AX990" s="711"/>
      <c r="AY990" s="712"/>
      <c r="AZ990" s="712"/>
      <c r="BA990" s="712"/>
      <c r="BB990" s="713"/>
      <c r="BC990" s="712"/>
      <c r="BD990" s="712"/>
      <c r="BE990" s="712"/>
      <c r="BF990" s="712"/>
      <c r="BG990" s="713"/>
      <c r="BH990" s="713"/>
      <c r="BI990" s="714"/>
      <c r="BJ990" s="714"/>
      <c r="BK990" s="714"/>
      <c r="BL990" s="713"/>
      <c r="BM990" s="713"/>
      <c r="BN990" s="713"/>
      <c r="BO990" s="713"/>
      <c r="BP990" s="713"/>
      <c r="BQ990" s="713"/>
      <c r="BR990" s="713"/>
      <c r="BS990" s="713"/>
      <c r="BT990" s="716"/>
      <c r="BU990" s="717"/>
      <c r="BV990" s="715"/>
      <c r="BW990" s="718"/>
    </row>
    <row r="991" spans="2:75" ht="15.75" customHeight="1">
      <c r="B991" s="363" t="s">
        <v>1115</v>
      </c>
      <c r="C991" s="364">
        <v>20331359000159</v>
      </c>
      <c r="D991" s="365" t="s">
        <v>14</v>
      </c>
      <c r="E991" s="365" t="s">
        <v>607</v>
      </c>
      <c r="F991" s="365"/>
      <c r="G991" s="366"/>
      <c r="H991" s="366" t="s">
        <v>34</v>
      </c>
      <c r="I991" s="366" t="s">
        <v>34</v>
      </c>
      <c r="J991" s="366" t="s">
        <v>608</v>
      </c>
      <c r="K991" s="367" t="s">
        <v>48</v>
      </c>
      <c r="L991" s="368"/>
      <c r="M991" s="368" t="s">
        <v>34</v>
      </c>
      <c r="N991" s="367">
        <v>387894</v>
      </c>
      <c r="O991" s="367" t="s">
        <v>1323</v>
      </c>
      <c r="P991" s="371">
        <v>41879</v>
      </c>
      <c r="Q991" s="372">
        <v>74578693.269999996</v>
      </c>
      <c r="R991" s="372">
        <v>79946604.37845242</v>
      </c>
      <c r="S991" s="367">
        <v>32</v>
      </c>
      <c r="T991" s="369">
        <v>-1.7997365610992078E-2</v>
      </c>
      <c r="U991" s="369">
        <v>-0.23265545800373527</v>
      </c>
      <c r="V991" s="369">
        <v>-0.23988096082847943</v>
      </c>
      <c r="W991" s="369">
        <v>-2.3516355145539491</v>
      </c>
      <c r="X991" s="369">
        <v>-0.22904707712613692</v>
      </c>
      <c r="Y991" s="369">
        <v>-1.7369055946654799</v>
      </c>
      <c r="Z991" s="369">
        <v>-9.8574985863461917E-2</v>
      </c>
      <c r="AA991" s="369">
        <v>-0.56033217650130318</v>
      </c>
      <c r="AB991" s="369">
        <v>0.28440942048546058</v>
      </c>
      <c r="AC991" s="373">
        <v>-1.1635227708810318</v>
      </c>
      <c r="AD991" s="575">
        <v>43310020000171</v>
      </c>
      <c r="AE991" s="370" t="s">
        <v>2560</v>
      </c>
      <c r="AF991" s="370" t="s">
        <v>2323</v>
      </c>
      <c r="AG991" s="374" t="s">
        <v>721</v>
      </c>
      <c r="AH991" s="374" t="s">
        <v>2318</v>
      </c>
      <c r="AI991" s="374">
        <v>1000</v>
      </c>
      <c r="AJ991" s="374">
        <v>100</v>
      </c>
      <c r="AK991" s="374">
        <v>1000</v>
      </c>
      <c r="AL991" s="369">
        <v>0.02</v>
      </c>
      <c r="AM991" s="369">
        <v>0.2</v>
      </c>
      <c r="AN991" s="369" t="s">
        <v>2349</v>
      </c>
      <c r="AO991" s="367" t="s">
        <v>1326</v>
      </c>
      <c r="AP991" s="370" t="s">
        <v>718</v>
      </c>
      <c r="AQ991" s="376" t="s">
        <v>661</v>
      </c>
      <c r="AR991" s="369">
        <v>4.0000000000000001E-3</v>
      </c>
      <c r="AS991" s="369">
        <v>4.0000000000000001E-3</v>
      </c>
      <c r="AT991" s="369"/>
      <c r="AX991" s="711"/>
      <c r="AY991" s="712"/>
      <c r="AZ991" s="712"/>
      <c r="BA991" s="712"/>
      <c r="BB991" s="713"/>
      <c r="BC991" s="712"/>
      <c r="BD991" s="712"/>
      <c r="BE991" s="712"/>
      <c r="BF991" s="712"/>
      <c r="BG991" s="713"/>
      <c r="BH991" s="713"/>
      <c r="BI991" s="714"/>
      <c r="BJ991" s="714"/>
      <c r="BK991" s="714"/>
      <c r="BL991" s="713"/>
      <c r="BM991" s="713"/>
      <c r="BN991" s="713"/>
      <c r="BO991" s="713"/>
      <c r="BP991" s="713"/>
      <c r="BQ991" s="713"/>
      <c r="BR991" s="713"/>
      <c r="BS991" s="713"/>
      <c r="BT991" s="716"/>
      <c r="BU991" s="717"/>
      <c r="BV991" s="715"/>
      <c r="BW991" s="718"/>
    </row>
    <row r="992" spans="2:75" ht="15.75" customHeight="1">
      <c r="B992" s="363" t="s">
        <v>1116</v>
      </c>
      <c r="C992" s="364">
        <v>28788359000194</v>
      </c>
      <c r="D992" s="365" t="s">
        <v>14</v>
      </c>
      <c r="E992" s="365" t="s">
        <v>607</v>
      </c>
      <c r="F992" s="365"/>
      <c r="G992" s="366"/>
      <c r="H992" s="366" t="s">
        <v>34</v>
      </c>
      <c r="I992" s="366" t="s">
        <v>34</v>
      </c>
      <c r="J992" s="366" t="s">
        <v>608</v>
      </c>
      <c r="K992" s="367" t="s">
        <v>48</v>
      </c>
      <c r="L992" s="368"/>
      <c r="M992" s="368" t="s">
        <v>34</v>
      </c>
      <c r="N992" s="367">
        <v>454109</v>
      </c>
      <c r="O992" s="367" t="s">
        <v>1323</v>
      </c>
      <c r="P992" s="371">
        <v>43075</v>
      </c>
      <c r="Q992" s="372">
        <v>9047713.5199999996</v>
      </c>
      <c r="R992" s="372">
        <v>11456191.911349211</v>
      </c>
      <c r="S992" s="367">
        <v>32</v>
      </c>
      <c r="T992" s="369">
        <v>-2.0727329057011912E-2</v>
      </c>
      <c r="U992" s="369">
        <v>-0.26794622830843368</v>
      </c>
      <c r="V992" s="369">
        <v>-0.24137040277325106</v>
      </c>
      <c r="W992" s="369">
        <v>-2.3662370259123087</v>
      </c>
      <c r="X992" s="369">
        <v>-0.24866270999676199</v>
      </c>
      <c r="Y992" s="369">
        <v>-1.8856545021100837</v>
      </c>
      <c r="Z992" s="369">
        <v>-0.19984515866892594</v>
      </c>
      <c r="AA992" s="369">
        <v>-1.135984669328918</v>
      </c>
      <c r="AB992" s="369">
        <v>0.2830552238808266</v>
      </c>
      <c r="AC992" s="373">
        <v>-1.1773774938264383</v>
      </c>
      <c r="AD992" s="575">
        <v>28788379000165</v>
      </c>
      <c r="AE992" s="370" t="s">
        <v>2560</v>
      </c>
      <c r="AF992" s="370" t="s">
        <v>2323</v>
      </c>
      <c r="AG992" s="374" t="s">
        <v>721</v>
      </c>
      <c r="AH992" s="374" t="s">
        <v>2321</v>
      </c>
      <c r="AI992" s="374">
        <v>1000</v>
      </c>
      <c r="AJ992" s="374">
        <v>1000</v>
      </c>
      <c r="AK992" s="374">
        <v>1000</v>
      </c>
      <c r="AL992" s="369">
        <v>1.9699999999999999E-2</v>
      </c>
      <c r="AM992" s="369">
        <v>0.2</v>
      </c>
      <c r="AN992" s="369" t="s">
        <v>668</v>
      </c>
      <c r="AO992" s="367" t="s">
        <v>1326</v>
      </c>
      <c r="AP992" s="370" t="s">
        <v>718</v>
      </c>
      <c r="AQ992" s="376" t="s">
        <v>661</v>
      </c>
      <c r="AR992" s="369">
        <v>3.9399999999999991E-3</v>
      </c>
      <c r="AS992" s="369">
        <v>3.9399999999999991E-3</v>
      </c>
      <c r="AT992" s="369"/>
      <c r="AX992" s="711"/>
      <c r="AY992" s="712"/>
      <c r="AZ992" s="712"/>
      <c r="BA992" s="712"/>
      <c r="BB992" s="713"/>
      <c r="BC992" s="712"/>
      <c r="BD992" s="712"/>
      <c r="BE992" s="712"/>
      <c r="BF992" s="712"/>
      <c r="BG992" s="713"/>
      <c r="BH992" s="713"/>
      <c r="BI992" s="714"/>
      <c r="BJ992" s="714"/>
      <c r="BK992" s="714"/>
      <c r="BL992" s="713"/>
      <c r="BM992" s="713"/>
      <c r="BN992" s="713"/>
      <c r="BO992" s="713"/>
      <c r="BP992" s="713"/>
      <c r="BQ992" s="713"/>
      <c r="BR992" s="713"/>
      <c r="BS992" s="713"/>
      <c r="BT992" s="716"/>
      <c r="BU992" s="717"/>
      <c r="BV992" s="715"/>
      <c r="BW992" s="718"/>
    </row>
    <row r="993" spans="2:75" ht="15.75" customHeight="1">
      <c r="B993" s="363" t="s">
        <v>1731</v>
      </c>
      <c r="C993" s="364">
        <v>27599239000186</v>
      </c>
      <c r="D993" s="365" t="s">
        <v>11</v>
      </c>
      <c r="E993" s="365" t="s">
        <v>621</v>
      </c>
      <c r="F993" s="365" t="s">
        <v>694</v>
      </c>
      <c r="G993" s="366" t="s">
        <v>740</v>
      </c>
      <c r="H993" s="366" t="s">
        <v>34</v>
      </c>
      <c r="I993" s="366"/>
      <c r="J993" s="366" t="s">
        <v>608</v>
      </c>
      <c r="K993" s="367" t="s">
        <v>48</v>
      </c>
      <c r="L993" s="368"/>
      <c r="M993" s="368"/>
      <c r="N993" s="367">
        <v>443387</v>
      </c>
      <c r="O993" s="367" t="s">
        <v>1323</v>
      </c>
      <c r="P993" s="371">
        <v>42888</v>
      </c>
      <c r="Q993" s="372">
        <v>10902889.029999999</v>
      </c>
      <c r="R993" s="372">
        <v>14440917.302460326</v>
      </c>
      <c r="S993" s="367">
        <v>46</v>
      </c>
      <c r="T993" s="369">
        <v>7.3592975280228456E-2</v>
      </c>
      <c r="U993" s="369">
        <v>0.82776742178442464</v>
      </c>
      <c r="V993" s="369">
        <v>9.8556325556490521E-2</v>
      </c>
      <c r="W993" s="369">
        <v>0.90452121812792641</v>
      </c>
      <c r="X993" s="369">
        <v>0.18527381938205068</v>
      </c>
      <c r="Y993" s="369">
        <v>1.3028066735450257</v>
      </c>
      <c r="Z993" s="369">
        <v>0.19605797891453602</v>
      </c>
      <c r="AA993" s="369">
        <v>1.0713713124960118</v>
      </c>
      <c r="AB993" s="369">
        <v>2.1222057216937713E-2</v>
      </c>
      <c r="AC993" s="373">
        <v>-0.43379070216339483</v>
      </c>
      <c r="AD993" s="575">
        <v>24601713000179</v>
      </c>
      <c r="AE993" s="370" t="s">
        <v>2391</v>
      </c>
      <c r="AF993" s="370" t="s">
        <v>2326</v>
      </c>
      <c r="AG993" s="374" t="s">
        <v>1459</v>
      </c>
      <c r="AH993" s="374" t="s">
        <v>2321</v>
      </c>
      <c r="AI993" s="374">
        <v>100</v>
      </c>
      <c r="AJ993" s="374">
        <v>100</v>
      </c>
      <c r="AK993" s="374">
        <v>100</v>
      </c>
      <c r="AL993" s="369">
        <v>0.01</v>
      </c>
      <c r="AM993" s="369">
        <v>0.2</v>
      </c>
      <c r="AN993" s="369" t="s">
        <v>2349</v>
      </c>
      <c r="AO993" s="367" t="s">
        <v>1326</v>
      </c>
      <c r="AP993" s="370" t="s">
        <v>13</v>
      </c>
      <c r="AQ993" s="376" t="s">
        <v>673</v>
      </c>
      <c r="AR993" s="369" t="s">
        <v>34</v>
      </c>
      <c r="AS993" s="369" t="s">
        <v>34</v>
      </c>
      <c r="AT993" s="369"/>
      <c r="AX993" s="711"/>
      <c r="AY993" s="712"/>
      <c r="AZ993" s="712"/>
      <c r="BA993" s="712"/>
      <c r="BB993" s="713"/>
      <c r="BC993" s="712"/>
      <c r="BD993" s="712"/>
      <c r="BE993" s="712"/>
      <c r="BF993" s="712"/>
      <c r="BG993" s="713"/>
      <c r="BH993" s="713"/>
      <c r="BI993" s="714"/>
      <c r="BJ993" s="714"/>
      <c r="BK993" s="714"/>
      <c r="BL993" s="713"/>
      <c r="BM993" s="713"/>
      <c r="BN993" s="713"/>
      <c r="BO993" s="713"/>
      <c r="BP993" s="713"/>
      <c r="BQ993" s="713"/>
      <c r="BR993" s="713"/>
      <c r="BS993" s="713"/>
      <c r="BT993" s="716"/>
      <c r="BU993" s="717"/>
      <c r="BV993" s="715"/>
      <c r="BW993" s="718"/>
    </row>
    <row r="994" spans="2:75" ht="15.75" customHeight="1">
      <c r="B994" s="363" t="s">
        <v>325</v>
      </c>
      <c r="C994" s="364">
        <v>18628896000113</v>
      </c>
      <c r="D994" s="365" t="s">
        <v>14</v>
      </c>
      <c r="E994" s="365" t="s">
        <v>607</v>
      </c>
      <c r="F994" s="365"/>
      <c r="G994" s="366"/>
      <c r="H994" s="366" t="s">
        <v>34</v>
      </c>
      <c r="I994" s="366" t="s">
        <v>34</v>
      </c>
      <c r="J994" s="366" t="s">
        <v>611</v>
      </c>
      <c r="K994" s="367" t="s">
        <v>48</v>
      </c>
      <c r="L994" s="368"/>
      <c r="M994" s="368" t="s">
        <v>34</v>
      </c>
      <c r="N994" s="367">
        <v>487163</v>
      </c>
      <c r="O994" s="367" t="s">
        <v>1323</v>
      </c>
      <c r="P994" s="371">
        <v>43508</v>
      </c>
      <c r="Q994" s="372">
        <v>3296428.79</v>
      </c>
      <c r="R994" s="372">
        <v>2391700.754761904</v>
      </c>
      <c r="S994" s="367">
        <v>3</v>
      </c>
      <c r="T994" s="369">
        <v>-1.5168587008347334E-3</v>
      </c>
      <c r="U994" s="369">
        <v>-1.9608728488246917E-2</v>
      </c>
      <c r="V994" s="369">
        <v>-0.22828240411974188</v>
      </c>
      <c r="W994" s="369">
        <v>-2.2379308763049059</v>
      </c>
      <c r="X994" s="369">
        <v>-0.24055107619701566</v>
      </c>
      <c r="Y994" s="369">
        <v>-1.8241425094427506</v>
      </c>
      <c r="Z994" s="369">
        <v>-5.2599600935015145E-2</v>
      </c>
      <c r="AA994" s="369">
        <v>-0.29899318388785745</v>
      </c>
      <c r="AB994" s="369">
        <v>0.22246785430510241</v>
      </c>
      <c r="AC994" s="373">
        <v>-1.4890551254547266</v>
      </c>
      <c r="AD994" s="575">
        <v>0</v>
      </c>
      <c r="AE994" s="370" t="s">
        <v>2561</v>
      </c>
      <c r="AF994" s="370" t="s">
        <v>743</v>
      </c>
      <c r="AG994" s="374" t="s">
        <v>743</v>
      </c>
      <c r="AH994" s="374" t="s">
        <v>2321</v>
      </c>
      <c r="AI994" s="374">
        <v>1000</v>
      </c>
      <c r="AJ994" s="374">
        <v>1000</v>
      </c>
      <c r="AK994" s="374">
        <v>1000</v>
      </c>
      <c r="AL994" s="369">
        <v>2.5000000000000001E-2</v>
      </c>
      <c r="AM994" s="369">
        <v>0.2</v>
      </c>
      <c r="AN994" s="369" t="s">
        <v>2330</v>
      </c>
      <c r="AO994" s="367" t="s">
        <v>1326</v>
      </c>
      <c r="AP994" s="370" t="s">
        <v>13</v>
      </c>
      <c r="AQ994" s="376" t="s">
        <v>661</v>
      </c>
      <c r="AR994" s="369">
        <v>6.6666666666666662E-3</v>
      </c>
      <c r="AS994" s="369">
        <v>6.6666666666666662E-3</v>
      </c>
      <c r="AT994" s="369"/>
      <c r="AX994" s="711"/>
      <c r="AY994" s="712"/>
      <c r="AZ994" s="712"/>
      <c r="BA994" s="712"/>
      <c r="BB994" s="713"/>
      <c r="BC994" s="712"/>
      <c r="BD994" s="712"/>
      <c r="BE994" s="712"/>
      <c r="BF994" s="712"/>
      <c r="BG994" s="713"/>
      <c r="BH994" s="713"/>
      <c r="BI994" s="714"/>
      <c r="BJ994" s="714"/>
      <c r="BK994" s="714"/>
      <c r="BL994" s="713"/>
      <c r="BM994" s="713"/>
      <c r="BN994" s="713"/>
      <c r="BO994" s="713"/>
      <c r="BP994" s="713"/>
      <c r="BQ994" s="713"/>
      <c r="BR994" s="713"/>
      <c r="BS994" s="713"/>
      <c r="BT994" s="716"/>
      <c r="BU994" s="717"/>
      <c r="BV994" s="715"/>
      <c r="BW994" s="718"/>
    </row>
    <row r="995" spans="2:75" ht="15.75" customHeight="1">
      <c r="B995" s="363" t="s">
        <v>1117</v>
      </c>
      <c r="C995" s="364">
        <v>14171578000115</v>
      </c>
      <c r="D995" s="365" t="s">
        <v>11</v>
      </c>
      <c r="E995" s="365" t="s">
        <v>620</v>
      </c>
      <c r="F995" s="365" t="s">
        <v>687</v>
      </c>
      <c r="G995" s="366" t="s">
        <v>740</v>
      </c>
      <c r="H995" s="366" t="s">
        <v>34</v>
      </c>
      <c r="I995" s="366" t="s">
        <v>1321</v>
      </c>
      <c r="J995" s="366" t="s">
        <v>608</v>
      </c>
      <c r="K995" s="367" t="s">
        <v>48</v>
      </c>
      <c r="L995" s="368"/>
      <c r="M995" s="368" t="s">
        <v>34</v>
      </c>
      <c r="N995" s="367">
        <v>308110</v>
      </c>
      <c r="O995" s="367" t="s">
        <v>1323</v>
      </c>
      <c r="P995" s="371">
        <v>41087</v>
      </c>
      <c r="Q995" s="372">
        <v>286796805.67000002</v>
      </c>
      <c r="R995" s="372">
        <v>195768511.98301581</v>
      </c>
      <c r="S995" s="367">
        <v>71</v>
      </c>
      <c r="T995" s="369">
        <v>9.7526496795511397E-2</v>
      </c>
      <c r="U995" s="369">
        <v>1.2607440594306385</v>
      </c>
      <c r="V995" s="369">
        <v>0.13666301577635798</v>
      </c>
      <c r="W995" s="369">
        <v>1.339754519557413</v>
      </c>
      <c r="X995" s="369">
        <v>0.21063389639037333</v>
      </c>
      <c r="Y995" s="369">
        <v>1.5972751001976466</v>
      </c>
      <c r="Z995" s="369">
        <v>0.27883184447122678</v>
      </c>
      <c r="AA995" s="369">
        <v>1.5849705979856208</v>
      </c>
      <c r="AB995" s="369">
        <v>1.2473505055766092E-3</v>
      </c>
      <c r="AC995" s="373">
        <v>24.835085095789768</v>
      </c>
      <c r="AD995" s="575">
        <v>0</v>
      </c>
      <c r="AE995" s="370" t="s">
        <v>2561</v>
      </c>
      <c r="AF995" s="370" t="s">
        <v>763</v>
      </c>
      <c r="AG995" s="374" t="s">
        <v>763</v>
      </c>
      <c r="AH995" s="374" t="s">
        <v>2318</v>
      </c>
      <c r="AI995" s="374">
        <v>1000</v>
      </c>
      <c r="AJ995" s="374">
        <v>1000</v>
      </c>
      <c r="AK995" s="374">
        <v>1000</v>
      </c>
      <c r="AL995" s="369">
        <v>0.01</v>
      </c>
      <c r="AM995" s="369">
        <v>0.2</v>
      </c>
      <c r="AN995" s="369" t="s">
        <v>64</v>
      </c>
      <c r="AO995" s="367" t="s">
        <v>1326</v>
      </c>
      <c r="AP995" s="370" t="s">
        <v>13</v>
      </c>
      <c r="AQ995" s="376" t="s">
        <v>670</v>
      </c>
      <c r="AR995" s="369">
        <v>4.6666666666666662E-3</v>
      </c>
      <c r="AS995" s="369">
        <v>4.6666666666666662E-3</v>
      </c>
      <c r="AT995" s="369"/>
      <c r="AX995" s="711"/>
      <c r="AY995" s="712"/>
      <c r="AZ995" s="712"/>
      <c r="BA995" s="712"/>
      <c r="BB995" s="713"/>
      <c r="BC995" s="712"/>
      <c r="BD995" s="712"/>
      <c r="BE995" s="712"/>
      <c r="BF995" s="712"/>
      <c r="BG995" s="713"/>
      <c r="BH995" s="713"/>
      <c r="BI995" s="714"/>
      <c r="BJ995" s="714"/>
      <c r="BK995" s="714"/>
      <c r="BL995" s="713"/>
      <c r="BM995" s="713"/>
      <c r="BN995" s="713"/>
      <c r="BO995" s="713"/>
      <c r="BP995" s="713"/>
      <c r="BQ995" s="713"/>
      <c r="BR995" s="713"/>
      <c r="BS995" s="713"/>
      <c r="BT995" s="716"/>
      <c r="BU995" s="717"/>
      <c r="BV995" s="715"/>
      <c r="BW995" s="718"/>
    </row>
    <row r="996" spans="2:75" ht="15.75" customHeight="1">
      <c r="B996" s="363" t="s">
        <v>326</v>
      </c>
      <c r="C996" s="364">
        <v>23970201000117</v>
      </c>
      <c r="D996" s="365" t="s">
        <v>11</v>
      </c>
      <c r="E996" s="365" t="s">
        <v>620</v>
      </c>
      <c r="F996" s="365" t="s">
        <v>665</v>
      </c>
      <c r="G996" s="366" t="s">
        <v>740</v>
      </c>
      <c r="H996" s="366" t="s">
        <v>34</v>
      </c>
      <c r="I996" s="366"/>
      <c r="J996" s="366" t="s">
        <v>608</v>
      </c>
      <c r="K996" s="367" t="s">
        <v>48</v>
      </c>
      <c r="L996" s="368"/>
      <c r="M996" s="368" t="s">
        <v>1421</v>
      </c>
      <c r="N996" s="367">
        <v>422991</v>
      </c>
      <c r="O996" s="367" t="s">
        <v>1323</v>
      </c>
      <c r="P996" s="371">
        <v>42621</v>
      </c>
      <c r="Q996" s="372">
        <v>107710970.29000001</v>
      </c>
      <c r="R996" s="372">
        <v>106311071.86845236</v>
      </c>
      <c r="S996" s="367">
        <v>3</v>
      </c>
      <c r="T996" s="369">
        <v>8.2282258592376811E-2</v>
      </c>
      <c r="U996" s="369">
        <v>1.0636788167874507</v>
      </c>
      <c r="V996" s="369">
        <v>0.11119504632800381</v>
      </c>
      <c r="W996" s="369">
        <v>1.0900832608152558</v>
      </c>
      <c r="X996" s="369">
        <v>0.15032917711589899</v>
      </c>
      <c r="Y996" s="369">
        <v>1.1399734589508428</v>
      </c>
      <c r="Z996" s="369">
        <v>0.19923078433870889</v>
      </c>
      <c r="AA996" s="369">
        <v>1.1324923664630178</v>
      </c>
      <c r="AB996" s="369">
        <v>1.4340968569625033E-3</v>
      </c>
      <c r="AC996" s="373">
        <v>5.7925422335620631</v>
      </c>
      <c r="AD996" s="575">
        <v>0</v>
      </c>
      <c r="AE996" s="370" t="s">
        <v>2561</v>
      </c>
      <c r="AF996" s="370" t="s">
        <v>743</v>
      </c>
      <c r="AG996" s="374" t="s">
        <v>743</v>
      </c>
      <c r="AH996" s="374" t="s">
        <v>2321</v>
      </c>
      <c r="AI996" s="374">
        <v>0</v>
      </c>
      <c r="AJ996" s="374">
        <v>0</v>
      </c>
      <c r="AK996" s="374">
        <v>0</v>
      </c>
      <c r="AL996" s="369">
        <v>6.0000000000000001E-3</v>
      </c>
      <c r="AM996" s="369" t="s">
        <v>34</v>
      </c>
      <c r="AN996" s="369" t="s">
        <v>64</v>
      </c>
      <c r="AO996" s="367" t="s">
        <v>1326</v>
      </c>
      <c r="AP996" s="370" t="s">
        <v>11</v>
      </c>
      <c r="AQ996" s="376" t="s">
        <v>677</v>
      </c>
      <c r="AR996" s="369">
        <v>1.6000000000000001E-3</v>
      </c>
      <c r="AS996" s="369">
        <v>1.6000000000000001E-3</v>
      </c>
      <c r="AT996" s="369"/>
      <c r="AX996" s="711"/>
      <c r="AY996" s="712"/>
      <c r="AZ996" s="712"/>
      <c r="BA996" s="712"/>
      <c r="BB996" s="713"/>
      <c r="BC996" s="712"/>
      <c r="BD996" s="712"/>
      <c r="BE996" s="712"/>
      <c r="BF996" s="712"/>
      <c r="BG996" s="713"/>
      <c r="BH996" s="713"/>
      <c r="BI996" s="714"/>
      <c r="BJ996" s="714"/>
      <c r="BK996" s="714"/>
      <c r="BL996" s="713"/>
      <c r="BM996" s="713"/>
      <c r="BN996" s="713"/>
      <c r="BO996" s="713"/>
      <c r="BP996" s="713"/>
      <c r="BQ996" s="713"/>
      <c r="BR996" s="713"/>
      <c r="BS996" s="713"/>
      <c r="BT996" s="716"/>
      <c r="BU996" s="717"/>
      <c r="BV996" s="715"/>
      <c r="BW996" s="718"/>
    </row>
    <row r="997" spans="2:75" ht="15.75" customHeight="1">
      <c r="B997" s="363" t="s">
        <v>1118</v>
      </c>
      <c r="C997" s="364">
        <v>14083797000142</v>
      </c>
      <c r="D997" s="365" t="s">
        <v>14</v>
      </c>
      <c r="E997" s="365" t="s">
        <v>607</v>
      </c>
      <c r="F997" s="365"/>
      <c r="G997" s="366"/>
      <c r="H997" s="366" t="s">
        <v>34</v>
      </c>
      <c r="I997" s="366" t="s">
        <v>34</v>
      </c>
      <c r="J997" s="366" t="s">
        <v>608</v>
      </c>
      <c r="K997" s="367" t="s">
        <v>48</v>
      </c>
      <c r="L997" s="368"/>
      <c r="M997" s="368" t="s">
        <v>34</v>
      </c>
      <c r="N997" s="367">
        <v>287962</v>
      </c>
      <c r="O997" s="367" t="s">
        <v>1323</v>
      </c>
      <c r="P997" s="371">
        <v>40816</v>
      </c>
      <c r="Q997" s="372">
        <v>144779857.47</v>
      </c>
      <c r="R997" s="372">
        <v>204980337.63019836</v>
      </c>
      <c r="S997" s="367">
        <v>17</v>
      </c>
      <c r="T997" s="369">
        <v>3.9061306122838424E-2</v>
      </c>
      <c r="U997" s="369">
        <v>0.504953128289098</v>
      </c>
      <c r="V997" s="369">
        <v>-0.17465687182789491</v>
      </c>
      <c r="W997" s="369">
        <v>-1.7122213502598733</v>
      </c>
      <c r="X997" s="369">
        <v>-9.6218047229766679E-2</v>
      </c>
      <c r="Y997" s="369">
        <v>-0.72963893116669076</v>
      </c>
      <c r="Z997" s="369">
        <v>4.0795513379084269E-2</v>
      </c>
      <c r="AA997" s="369">
        <v>0.23189492347331209</v>
      </c>
      <c r="AB997" s="369">
        <v>0.22619987622601978</v>
      </c>
      <c r="AC997" s="373">
        <v>-1.1648904412928103</v>
      </c>
      <c r="AD997" s="575">
        <v>14126355000136</v>
      </c>
      <c r="AE997" s="370" t="s">
        <v>2562</v>
      </c>
      <c r="AF997" s="370" t="s">
        <v>2326</v>
      </c>
      <c r="AG997" s="374" t="s">
        <v>1459</v>
      </c>
      <c r="AH997" s="374" t="s">
        <v>2321</v>
      </c>
      <c r="AI997" s="374">
        <v>25000</v>
      </c>
      <c r="AJ997" s="374">
        <v>5000</v>
      </c>
      <c r="AK997" s="374">
        <v>5000</v>
      </c>
      <c r="AL997" s="369">
        <v>2.9300000000000003E-2</v>
      </c>
      <c r="AM997" s="369" t="s">
        <v>34</v>
      </c>
      <c r="AN997" s="369" t="s">
        <v>2335</v>
      </c>
      <c r="AO997" s="367" t="s">
        <v>1326</v>
      </c>
      <c r="AP997" s="370" t="s">
        <v>718</v>
      </c>
      <c r="AQ997" s="376" t="s">
        <v>661</v>
      </c>
      <c r="AR997" s="369">
        <v>4.8833333333333333E-3</v>
      </c>
      <c r="AS997" s="369">
        <v>4.8833333333333333E-3</v>
      </c>
      <c r="AT997" s="369"/>
      <c r="AX997" s="711"/>
      <c r="AY997" s="712"/>
      <c r="AZ997" s="712"/>
      <c r="BA997" s="712"/>
      <c r="BB997" s="713"/>
      <c r="BC997" s="712"/>
      <c r="BD997" s="712"/>
      <c r="BE997" s="712"/>
      <c r="BF997" s="712"/>
      <c r="BG997" s="713"/>
      <c r="BH997" s="713"/>
      <c r="BI997" s="714"/>
      <c r="BJ997" s="714"/>
      <c r="BK997" s="714"/>
      <c r="BL997" s="713"/>
      <c r="BM997" s="713"/>
      <c r="BN997" s="713"/>
      <c r="BO997" s="713"/>
      <c r="BP997" s="713"/>
      <c r="BQ997" s="713"/>
      <c r="BR997" s="713"/>
      <c r="BS997" s="713"/>
      <c r="BT997" s="716"/>
      <c r="BU997" s="717"/>
      <c r="BV997" s="715"/>
      <c r="BW997" s="718"/>
    </row>
    <row r="998" spans="2:75" ht="15.75" customHeight="1">
      <c r="B998" s="363" t="s">
        <v>1119</v>
      </c>
      <c r="C998" s="364">
        <v>28235674000194</v>
      </c>
      <c r="D998" s="365" t="s">
        <v>14</v>
      </c>
      <c r="E998" s="365" t="s">
        <v>614</v>
      </c>
      <c r="F998" s="365"/>
      <c r="G998" s="366"/>
      <c r="H998" s="366" t="s">
        <v>1340</v>
      </c>
      <c r="I998" s="366" t="s">
        <v>34</v>
      </c>
      <c r="J998" s="366" t="s">
        <v>608</v>
      </c>
      <c r="K998" s="367" t="s">
        <v>48</v>
      </c>
      <c r="L998" s="368"/>
      <c r="M998" s="368" t="s">
        <v>34</v>
      </c>
      <c r="N998" s="367">
        <v>451533</v>
      </c>
      <c r="O998" s="367" t="s">
        <v>1323</v>
      </c>
      <c r="P998" s="371">
        <v>43026</v>
      </c>
      <c r="Q998" s="372">
        <v>11780654.710000001</v>
      </c>
      <c r="R998" s="372">
        <v>14506896.001746038</v>
      </c>
      <c r="S998" s="367">
        <v>33</v>
      </c>
      <c r="T998" s="369">
        <v>9.9298806782918358E-2</v>
      </c>
      <c r="U998" s="369">
        <v>1.2836550565597362</v>
      </c>
      <c r="V998" s="369">
        <v>-0.10958973805678718</v>
      </c>
      <c r="W998" s="369">
        <v>-1.0743458720314101</v>
      </c>
      <c r="X998" s="369">
        <v>-2.0771746849568617E-2</v>
      </c>
      <c r="Y998" s="369">
        <v>-0.15751592976723389</v>
      </c>
      <c r="Z998" s="369">
        <v>0.11950588302267806</v>
      </c>
      <c r="AA998" s="369">
        <v>0.67931018150546874</v>
      </c>
      <c r="AB998" s="369">
        <v>0.21037669749153362</v>
      </c>
      <c r="AC998" s="373">
        <v>-0.90838400922707208</v>
      </c>
      <c r="AD998" s="575">
        <v>17002861000101</v>
      </c>
      <c r="AE998" s="370" t="s">
        <v>2331</v>
      </c>
      <c r="AF998" s="370" t="s">
        <v>2317</v>
      </c>
      <c r="AG998" s="374" t="s">
        <v>1458</v>
      </c>
      <c r="AH998" s="374" t="s">
        <v>2321</v>
      </c>
      <c r="AI998" s="374">
        <v>5000</v>
      </c>
      <c r="AJ998" s="374">
        <v>5000</v>
      </c>
      <c r="AK998" s="374">
        <v>5000</v>
      </c>
      <c r="AL998" s="369">
        <v>0</v>
      </c>
      <c r="AM998" s="369" t="s">
        <v>34</v>
      </c>
      <c r="AN998" s="369" t="s">
        <v>34</v>
      </c>
      <c r="AO998" s="367" t="s">
        <v>1326</v>
      </c>
      <c r="AP998" s="370" t="s">
        <v>13</v>
      </c>
      <c r="AQ998" s="376" t="s">
        <v>670</v>
      </c>
      <c r="AR998" s="369">
        <v>4.8250000000000003E-3</v>
      </c>
      <c r="AS998" s="369">
        <v>4.8250000000000003E-3</v>
      </c>
      <c r="AT998" s="369"/>
      <c r="AX998" s="711"/>
      <c r="AY998" s="712"/>
      <c r="AZ998" s="712"/>
      <c r="BA998" s="712"/>
      <c r="BB998" s="713"/>
      <c r="BC998" s="712"/>
      <c r="BD998" s="712"/>
      <c r="BE998" s="712"/>
      <c r="BF998" s="712"/>
      <c r="BG998" s="713"/>
      <c r="BH998" s="713"/>
      <c r="BI998" s="714"/>
      <c r="BJ998" s="714"/>
      <c r="BK998" s="714"/>
      <c r="BL998" s="713"/>
      <c r="BM998" s="713"/>
      <c r="BN998" s="713"/>
      <c r="BO998" s="713"/>
      <c r="BP998" s="713"/>
      <c r="BQ998" s="713"/>
      <c r="BR998" s="713"/>
      <c r="BS998" s="713"/>
      <c r="BT998" s="716"/>
      <c r="BU998" s="717"/>
      <c r="BV998" s="715"/>
      <c r="BW998" s="718"/>
    </row>
    <row r="999" spans="2:75" ht="15.75" customHeight="1">
      <c r="B999" s="363" t="s">
        <v>1120</v>
      </c>
      <c r="C999" s="364">
        <v>17002861000101</v>
      </c>
      <c r="D999" s="365" t="s">
        <v>14</v>
      </c>
      <c r="E999" s="365" t="s">
        <v>614</v>
      </c>
      <c r="F999" s="365"/>
      <c r="G999" s="366"/>
      <c r="H999" s="366" t="s">
        <v>1340</v>
      </c>
      <c r="I999" s="366" t="s">
        <v>34</v>
      </c>
      <c r="J999" s="366" t="s">
        <v>608</v>
      </c>
      <c r="K999" s="367" t="s">
        <v>48</v>
      </c>
      <c r="L999" s="368"/>
      <c r="M999" s="368" t="s">
        <v>34</v>
      </c>
      <c r="N999" s="367">
        <v>337625</v>
      </c>
      <c r="O999" s="367" t="s">
        <v>1323</v>
      </c>
      <c r="P999" s="371">
        <v>41263</v>
      </c>
      <c r="Q999" s="372">
        <v>196046341.84999999</v>
      </c>
      <c r="R999" s="372">
        <v>276934254.52158731</v>
      </c>
      <c r="S999" s="367">
        <v>32</v>
      </c>
      <c r="T999" s="369">
        <v>0.10372656897973043</v>
      </c>
      <c r="U999" s="369">
        <v>1.3408936026946086</v>
      </c>
      <c r="V999" s="369">
        <v>-0.10618831631855896</v>
      </c>
      <c r="W999" s="369">
        <v>-1.0410005655428609</v>
      </c>
      <c r="X999" s="369">
        <v>-2.8223724426325481E-2</v>
      </c>
      <c r="Y999" s="369">
        <v>-0.21402562946212561</v>
      </c>
      <c r="Z999" s="369">
        <v>0.11224416424867734</v>
      </c>
      <c r="AA999" s="369">
        <v>0.63803221783005715</v>
      </c>
      <c r="AB999" s="369">
        <v>0.21180186200538639</v>
      </c>
      <c r="AC999" s="373">
        <v>-0.88285691256591747</v>
      </c>
      <c r="AD999" s="575">
        <v>17039320000158</v>
      </c>
      <c r="AE999" s="370" t="s">
        <v>2562</v>
      </c>
      <c r="AF999" s="370" t="s">
        <v>2326</v>
      </c>
      <c r="AG999" s="374" t="s">
        <v>1459</v>
      </c>
      <c r="AH999" s="374" t="s">
        <v>2321</v>
      </c>
      <c r="AI999" s="374">
        <v>50000</v>
      </c>
      <c r="AJ999" s="374">
        <v>5000</v>
      </c>
      <c r="AK999" s="374">
        <v>5000</v>
      </c>
      <c r="AL999" s="369">
        <v>1.9299999999999998E-2</v>
      </c>
      <c r="AM999" s="369">
        <v>0.2</v>
      </c>
      <c r="AN999" s="369" t="s">
        <v>2349</v>
      </c>
      <c r="AO999" s="367" t="s">
        <v>1326</v>
      </c>
      <c r="AP999" s="370" t="s">
        <v>13</v>
      </c>
      <c r="AQ999" s="376" t="s">
        <v>670</v>
      </c>
      <c r="AR999" s="369">
        <v>4.8250000000000003E-3</v>
      </c>
      <c r="AS999" s="369">
        <v>4.8250000000000003E-3</v>
      </c>
      <c r="AT999" s="369"/>
      <c r="AX999" s="711"/>
      <c r="AY999" s="712"/>
      <c r="AZ999" s="712"/>
      <c r="BA999" s="712"/>
      <c r="BB999" s="713"/>
      <c r="BC999" s="712"/>
      <c r="BD999" s="712"/>
      <c r="BE999" s="712"/>
      <c r="BF999" s="712"/>
      <c r="BG999" s="713"/>
      <c r="BH999" s="713"/>
      <c r="BI999" s="714"/>
      <c r="BJ999" s="714"/>
      <c r="BK999" s="714"/>
      <c r="BL999" s="713"/>
      <c r="BM999" s="713"/>
      <c r="BN999" s="713"/>
      <c r="BO999" s="713"/>
      <c r="BP999" s="713"/>
      <c r="BQ999" s="713"/>
      <c r="BR999" s="713"/>
      <c r="BS999" s="713"/>
      <c r="BT999" s="716"/>
      <c r="BU999" s="717"/>
      <c r="BV999" s="715"/>
      <c r="BW999" s="718"/>
    </row>
    <row r="1000" spans="2:75" ht="15.75" customHeight="1">
      <c r="B1000" s="363" t="s">
        <v>1121</v>
      </c>
      <c r="C1000" s="364">
        <v>29177015000101</v>
      </c>
      <c r="D1000" s="365" t="s">
        <v>13</v>
      </c>
      <c r="E1000" s="365" t="s">
        <v>615</v>
      </c>
      <c r="F1000" s="365" t="s">
        <v>619</v>
      </c>
      <c r="G1000" s="366" t="s">
        <v>34</v>
      </c>
      <c r="H1000" s="366" t="s">
        <v>1339</v>
      </c>
      <c r="I1000" s="366" t="s">
        <v>34</v>
      </c>
      <c r="J1000" s="366" t="s">
        <v>611</v>
      </c>
      <c r="K1000" s="367" t="s">
        <v>48</v>
      </c>
      <c r="L1000" s="368"/>
      <c r="M1000" s="368" t="s">
        <v>34</v>
      </c>
      <c r="N1000" s="367">
        <v>469777</v>
      </c>
      <c r="O1000" s="367" t="s">
        <v>1323</v>
      </c>
      <c r="P1000" s="371">
        <v>43235</v>
      </c>
      <c r="Q1000" s="372">
        <v>6816844.21</v>
      </c>
      <c r="R1000" s="372">
        <v>9604041.7549206279</v>
      </c>
      <c r="S1000" s="367">
        <v>31</v>
      </c>
      <c r="T1000" s="369">
        <v>4.2365023991558504E-2</v>
      </c>
      <c r="U1000" s="369">
        <v>0.5476609340022156</v>
      </c>
      <c r="V1000" s="369">
        <v>3.5933913905060733E-2</v>
      </c>
      <c r="W1000" s="369">
        <v>0.35227250976573665</v>
      </c>
      <c r="X1000" s="369">
        <v>3.6411146105434833E-2</v>
      </c>
      <c r="Y1000" s="369">
        <v>0.27611233538633634</v>
      </c>
      <c r="Z1000" s="369">
        <v>9.9949746259276662E-2</v>
      </c>
      <c r="AA1000" s="369">
        <v>0.56814676027229816</v>
      </c>
      <c r="AB1000" s="369">
        <v>4.2992148291885308E-2</v>
      </c>
      <c r="AC1000" s="373">
        <v>-1.4171315548856875</v>
      </c>
      <c r="AD1000" s="575">
        <v>22354046000141</v>
      </c>
      <c r="AE1000" s="370" t="s">
        <v>2331</v>
      </c>
      <c r="AF1000" s="370" t="s">
        <v>2317</v>
      </c>
      <c r="AG1000" s="374" t="s">
        <v>1458</v>
      </c>
      <c r="AH1000" s="374" t="s">
        <v>2321</v>
      </c>
      <c r="AI1000" s="374">
        <v>5000</v>
      </c>
      <c r="AJ1000" s="374">
        <v>5000</v>
      </c>
      <c r="AK1000" s="374">
        <v>5000</v>
      </c>
      <c r="AL1000" s="369">
        <v>0</v>
      </c>
      <c r="AM1000" s="369" t="s">
        <v>34</v>
      </c>
      <c r="AN1000" s="369" t="s">
        <v>34</v>
      </c>
      <c r="AO1000" s="367" t="s">
        <v>1326</v>
      </c>
      <c r="AP1000" s="370" t="s">
        <v>13</v>
      </c>
      <c r="AQ1000" s="376" t="s">
        <v>670</v>
      </c>
      <c r="AR1000" s="369">
        <v>4.8250000000000003E-3</v>
      </c>
      <c r="AS1000" s="369">
        <v>4.8250000000000003E-3</v>
      </c>
      <c r="AT1000" s="369"/>
      <c r="AX1000" s="711"/>
      <c r="AY1000" s="712"/>
      <c r="AZ1000" s="712"/>
      <c r="BA1000" s="712"/>
      <c r="BB1000" s="713"/>
      <c r="BC1000" s="712"/>
      <c r="BD1000" s="712"/>
      <c r="BE1000" s="712"/>
      <c r="BF1000" s="712"/>
      <c r="BG1000" s="713"/>
      <c r="BH1000" s="713"/>
      <c r="BI1000" s="714"/>
      <c r="BJ1000" s="714"/>
      <c r="BK1000" s="714"/>
      <c r="BL1000" s="713"/>
      <c r="BM1000" s="713"/>
      <c r="BN1000" s="713"/>
      <c r="BO1000" s="713"/>
      <c r="BP1000" s="713"/>
      <c r="BQ1000" s="713"/>
      <c r="BR1000" s="713"/>
      <c r="BS1000" s="713"/>
      <c r="BT1000" s="716"/>
      <c r="BU1000" s="717"/>
      <c r="BV1000" s="715"/>
      <c r="BW1000" s="718"/>
    </row>
    <row r="1001" spans="2:75" ht="15.75" customHeight="1">
      <c r="B1001" s="363" t="s">
        <v>327</v>
      </c>
      <c r="C1001" s="364">
        <v>22354046000141</v>
      </c>
      <c r="D1001" s="365" t="s">
        <v>13</v>
      </c>
      <c r="E1001" s="365" t="s">
        <v>615</v>
      </c>
      <c r="F1001" s="365" t="s">
        <v>619</v>
      </c>
      <c r="G1001" s="366" t="s">
        <v>34</v>
      </c>
      <c r="H1001" s="366" t="s">
        <v>1339</v>
      </c>
      <c r="I1001" s="366" t="s">
        <v>34</v>
      </c>
      <c r="J1001" s="366" t="s">
        <v>611</v>
      </c>
      <c r="K1001" s="367" t="s">
        <v>48</v>
      </c>
      <c r="L1001" s="368"/>
      <c r="M1001" s="368" t="s">
        <v>34</v>
      </c>
      <c r="N1001" s="367">
        <v>403075</v>
      </c>
      <c r="O1001" s="367" t="s">
        <v>1323</v>
      </c>
      <c r="P1001" s="371">
        <v>42247</v>
      </c>
      <c r="Q1001" s="372">
        <v>127240282.36</v>
      </c>
      <c r="R1001" s="372">
        <v>227558768.10944438</v>
      </c>
      <c r="S1001" s="367">
        <v>31</v>
      </c>
      <c r="T1001" s="369">
        <v>4.2657942201168364E-2</v>
      </c>
      <c r="U1001" s="369">
        <v>0.55144754487001912</v>
      </c>
      <c r="V1001" s="369">
        <v>3.6000930916319396E-2</v>
      </c>
      <c r="W1001" s="369">
        <v>0.35292950056321731</v>
      </c>
      <c r="X1001" s="369">
        <v>3.678037439828663E-2</v>
      </c>
      <c r="Y1001" s="369">
        <v>0.27891226060524621</v>
      </c>
      <c r="Z1001" s="369">
        <v>0.10092191169505993</v>
      </c>
      <c r="AA1001" s="369">
        <v>0.57367286377391369</v>
      </c>
      <c r="AB1001" s="369">
        <v>4.3478365729269761E-2</v>
      </c>
      <c r="AC1001" s="373">
        <v>-1.399313897558482</v>
      </c>
      <c r="AD1001" s="575">
        <v>18237547000170</v>
      </c>
      <c r="AE1001" s="370" t="s">
        <v>2562</v>
      </c>
      <c r="AF1001" s="370" t="s">
        <v>2326</v>
      </c>
      <c r="AG1001" s="374" t="s">
        <v>1459</v>
      </c>
      <c r="AH1001" s="374" t="s">
        <v>2321</v>
      </c>
      <c r="AI1001" s="374">
        <v>50000</v>
      </c>
      <c r="AJ1001" s="374">
        <v>5000</v>
      </c>
      <c r="AK1001" s="374">
        <v>5000</v>
      </c>
      <c r="AL1001" s="369">
        <v>1.9299999999999998E-2</v>
      </c>
      <c r="AM1001" s="369">
        <v>0.2</v>
      </c>
      <c r="AN1001" s="369" t="s">
        <v>64</v>
      </c>
      <c r="AO1001" s="367" t="s">
        <v>1326</v>
      </c>
      <c r="AP1001" s="370" t="s">
        <v>13</v>
      </c>
      <c r="AQ1001" s="376" t="s">
        <v>666</v>
      </c>
      <c r="AR1001" s="369">
        <v>4.8250000000000003E-3</v>
      </c>
      <c r="AS1001" s="369">
        <v>4.8250000000000003E-3</v>
      </c>
      <c r="AT1001" s="369"/>
      <c r="AW1001" s="711"/>
      <c r="AX1001" s="711"/>
      <c r="AY1001" s="712"/>
      <c r="AZ1001" s="712"/>
      <c r="BA1001" s="712"/>
      <c r="BB1001" s="713"/>
      <c r="BC1001" s="712"/>
      <c r="BD1001" s="712"/>
      <c r="BE1001" s="712"/>
      <c r="BF1001" s="712"/>
      <c r="BG1001" s="713"/>
      <c r="BH1001" s="713"/>
      <c r="BI1001" s="714"/>
      <c r="BJ1001" s="714"/>
      <c r="BK1001" s="714"/>
      <c r="BL1001" s="713"/>
      <c r="BM1001" s="713"/>
      <c r="BN1001" s="713"/>
      <c r="BO1001" s="713"/>
      <c r="BP1001" s="713"/>
      <c r="BQ1001" s="713"/>
      <c r="BR1001" s="713"/>
      <c r="BS1001" s="713"/>
      <c r="BT1001" s="716"/>
      <c r="BU1001" s="717"/>
      <c r="BV1001" s="715"/>
      <c r="BW1001" s="718"/>
    </row>
    <row r="1002" spans="2:75" ht="15.75" customHeight="1">
      <c r="B1002" s="363" t="s">
        <v>328</v>
      </c>
      <c r="C1002" s="364">
        <v>34799112000176</v>
      </c>
      <c r="D1002" s="365" t="s">
        <v>13</v>
      </c>
      <c r="E1002" s="365" t="s">
        <v>615</v>
      </c>
      <c r="F1002" s="365" t="s">
        <v>619</v>
      </c>
      <c r="G1002" s="366" t="s">
        <v>34</v>
      </c>
      <c r="H1002" s="366" t="s">
        <v>867</v>
      </c>
      <c r="I1002" s="366" t="s">
        <v>34</v>
      </c>
      <c r="J1002" s="366"/>
      <c r="K1002" s="367" t="s">
        <v>48</v>
      </c>
      <c r="L1002" s="368"/>
      <c r="M1002" s="368" t="s">
        <v>34</v>
      </c>
      <c r="N1002" s="367">
        <v>519057</v>
      </c>
      <c r="O1002" s="367" t="s">
        <v>1323</v>
      </c>
      <c r="P1002" s="371">
        <v>43803</v>
      </c>
      <c r="Q1002" s="372">
        <v>37668231.25</v>
      </c>
      <c r="R1002" s="372">
        <v>53255233.409761935</v>
      </c>
      <c r="S1002" s="367">
        <v>31</v>
      </c>
      <c r="T1002" s="369">
        <v>5.5124983556550822E-2</v>
      </c>
      <c r="U1002" s="369">
        <v>0.71261142180523507</v>
      </c>
      <c r="V1002" s="369">
        <v>9.8281394284096324E-2</v>
      </c>
      <c r="W1002" s="369">
        <v>0.96348629095086102</v>
      </c>
      <c r="X1002" s="369">
        <v>2.0070121229696536E-2</v>
      </c>
      <c r="Y1002" s="369">
        <v>0.15219537523404797</v>
      </c>
      <c r="Z1002" s="369" t="s">
        <v>1424</v>
      </c>
      <c r="AA1002" s="369" t="s">
        <v>1424</v>
      </c>
      <c r="AB1002" s="369">
        <v>6.8115920521189699E-2</v>
      </c>
      <c r="AC1002" s="373">
        <v>-1.5851756403511483E-2</v>
      </c>
      <c r="AD1002" s="575">
        <v>34799086000186</v>
      </c>
      <c r="AE1002" s="370" t="s">
        <v>2563</v>
      </c>
      <c r="AF1002" s="370" t="s">
        <v>2323</v>
      </c>
      <c r="AG1002" s="374" t="s">
        <v>721</v>
      </c>
      <c r="AH1002" s="374" t="s">
        <v>2321</v>
      </c>
      <c r="AI1002" s="374">
        <v>5000</v>
      </c>
      <c r="AJ1002" s="374">
        <v>1000</v>
      </c>
      <c r="AK1002" s="374">
        <v>1000</v>
      </c>
      <c r="AL1002" s="369">
        <v>1.9E-2</v>
      </c>
      <c r="AM1002" s="369">
        <v>0.2</v>
      </c>
      <c r="AN1002" s="369" t="s">
        <v>2330</v>
      </c>
      <c r="AO1002" s="367" t="s">
        <v>1326</v>
      </c>
      <c r="AP1002" s="370" t="s">
        <v>13</v>
      </c>
      <c r="AQ1002" s="376" t="s">
        <v>670</v>
      </c>
      <c r="AR1002" s="369">
        <v>6.3333333333333332E-3</v>
      </c>
      <c r="AS1002" s="369">
        <v>6.3333333333333332E-3</v>
      </c>
      <c r="AT1002" s="369"/>
      <c r="AW1002" s="711"/>
      <c r="AX1002" s="711"/>
      <c r="AY1002" s="712"/>
      <c r="AZ1002" s="712"/>
      <c r="BA1002" s="712"/>
      <c r="BB1002" s="713"/>
      <c r="BC1002" s="712"/>
      <c r="BD1002" s="712"/>
      <c r="BE1002" s="712"/>
      <c r="BF1002" s="712"/>
      <c r="BG1002" s="713"/>
      <c r="BH1002" s="713"/>
      <c r="BI1002" s="714"/>
      <c r="BJ1002" s="714"/>
      <c r="BK1002" s="714"/>
      <c r="BL1002" s="218"/>
      <c r="BM1002" s="713"/>
      <c r="BN1002" s="713"/>
      <c r="BO1002" s="713"/>
      <c r="BP1002" s="713"/>
      <c r="BQ1002" s="713"/>
      <c r="BR1002" s="713"/>
      <c r="BS1002" s="713"/>
      <c r="BT1002" s="716"/>
      <c r="BU1002" s="717"/>
      <c r="BV1002" s="715"/>
      <c r="BW1002" s="718"/>
    </row>
    <row r="1003" spans="2:75" ht="15.75" customHeight="1">
      <c r="B1003" s="363" t="s">
        <v>329</v>
      </c>
      <c r="C1003" s="364">
        <v>24140265000153</v>
      </c>
      <c r="D1003" s="365" t="s">
        <v>13</v>
      </c>
      <c r="E1003" s="365" t="s">
        <v>616</v>
      </c>
      <c r="F1003" s="365" t="s">
        <v>610</v>
      </c>
      <c r="G1003" s="366" t="s">
        <v>34</v>
      </c>
      <c r="H1003" s="366" t="s">
        <v>1339</v>
      </c>
      <c r="I1003" s="366" t="s">
        <v>34</v>
      </c>
      <c r="J1003" s="366"/>
      <c r="K1003" s="367" t="s">
        <v>48</v>
      </c>
      <c r="L1003" s="368"/>
      <c r="M1003" s="368" t="s">
        <v>34</v>
      </c>
      <c r="N1003" s="367">
        <v>418803</v>
      </c>
      <c r="O1003" s="367" t="s">
        <v>1323</v>
      </c>
      <c r="P1003" s="371">
        <v>42528</v>
      </c>
      <c r="Q1003" s="372">
        <v>136220835.22</v>
      </c>
      <c r="R1003" s="372">
        <v>193615616.95527789</v>
      </c>
      <c r="S1003" s="367">
        <v>4</v>
      </c>
      <c r="T1003" s="369">
        <v>3.3693634583066068E-2</v>
      </c>
      <c r="U1003" s="369">
        <v>0.43556419062498647</v>
      </c>
      <c r="V1003" s="369">
        <v>5.230326101969518E-2</v>
      </c>
      <c r="W1003" s="369">
        <v>0.51274684625282552</v>
      </c>
      <c r="X1003" s="369">
        <v>7.6119581016614202E-2</v>
      </c>
      <c r="Y1003" s="369">
        <v>0.57722861077393106</v>
      </c>
      <c r="Z1003" s="369">
        <v>0.16688403753486769</v>
      </c>
      <c r="AA1003" s="369">
        <v>0.9486229711943428</v>
      </c>
      <c r="AB1003" s="369">
        <v>4.4216449300098992E-2</v>
      </c>
      <c r="AC1003" s="373">
        <v>-1.0220803511706851</v>
      </c>
      <c r="AD1003" s="575">
        <v>28078762000120</v>
      </c>
      <c r="AE1003" s="370" t="s">
        <v>2564</v>
      </c>
      <c r="AF1003" s="370" t="s">
        <v>2317</v>
      </c>
      <c r="AG1003" s="374" t="s">
        <v>1458</v>
      </c>
      <c r="AH1003" s="374" t="s">
        <v>2321</v>
      </c>
      <c r="AI1003" s="374">
        <v>500</v>
      </c>
      <c r="AJ1003" s="374">
        <v>100</v>
      </c>
      <c r="AK1003" s="374">
        <v>500</v>
      </c>
      <c r="AL1003" s="369">
        <v>1.3999999999999999E-2</v>
      </c>
      <c r="AM1003" s="369">
        <v>0.2</v>
      </c>
      <c r="AN1003" s="369" t="s">
        <v>34</v>
      </c>
      <c r="AO1003" s="367" t="s">
        <v>1326</v>
      </c>
      <c r="AP1003" s="370" t="s">
        <v>13</v>
      </c>
      <c r="AQ1003" s="376" t="s">
        <v>666</v>
      </c>
      <c r="AR1003" s="369">
        <v>4.6666666666666662E-3</v>
      </c>
      <c r="AS1003" s="369">
        <v>4.6666666666666662E-3</v>
      </c>
      <c r="AT1003" s="369"/>
      <c r="AX1003" s="711"/>
      <c r="AY1003" s="712"/>
      <c r="AZ1003" s="712"/>
      <c r="BA1003" s="712"/>
      <c r="BB1003" s="713"/>
      <c r="BC1003" s="712"/>
      <c r="BD1003" s="712"/>
      <c r="BE1003" s="712"/>
      <c r="BF1003" s="712"/>
      <c r="BG1003" s="713"/>
      <c r="BH1003" s="713"/>
      <c r="BI1003" s="714"/>
      <c r="BJ1003" s="714"/>
      <c r="BK1003" s="714"/>
      <c r="BL1003" s="713"/>
      <c r="BM1003" s="713"/>
      <c r="BN1003" s="713"/>
      <c r="BO1003" s="713"/>
      <c r="BP1003" s="713"/>
      <c r="BQ1003" s="713"/>
      <c r="BR1003" s="713"/>
      <c r="BS1003" s="713"/>
      <c r="BT1003" s="716"/>
      <c r="BU1003" s="717"/>
      <c r="BV1003" s="715"/>
      <c r="BW1003" s="718"/>
    </row>
    <row r="1004" spans="2:75" ht="15.75" customHeight="1">
      <c r="B1004" s="363" t="s">
        <v>330</v>
      </c>
      <c r="C1004" s="364">
        <v>26344639000188</v>
      </c>
      <c r="D1004" s="365" t="s">
        <v>13</v>
      </c>
      <c r="E1004" s="365" t="s">
        <v>616</v>
      </c>
      <c r="F1004" s="365" t="s">
        <v>610</v>
      </c>
      <c r="G1004" s="366" t="s">
        <v>34</v>
      </c>
      <c r="H1004" s="366" t="s">
        <v>1339</v>
      </c>
      <c r="I1004" s="366" t="s">
        <v>34</v>
      </c>
      <c r="J1004" s="366"/>
      <c r="K1004" s="367" t="s">
        <v>48</v>
      </c>
      <c r="L1004" s="368"/>
      <c r="M1004" s="368" t="s">
        <v>1421</v>
      </c>
      <c r="N1004" s="367">
        <v>438448</v>
      </c>
      <c r="O1004" s="367" t="s">
        <v>1326</v>
      </c>
      <c r="P1004" s="371">
        <v>42850</v>
      </c>
      <c r="Q1004" s="372">
        <v>15702086.9</v>
      </c>
      <c r="R1004" s="372">
        <v>31711854.220674604</v>
      </c>
      <c r="S1004" s="367">
        <v>4</v>
      </c>
      <c r="T1004" s="369">
        <v>3.6538443582393665E-2</v>
      </c>
      <c r="U1004" s="369">
        <v>0.47233959181300661</v>
      </c>
      <c r="V1004" s="369">
        <v>5.688335343851314E-2</v>
      </c>
      <c r="W1004" s="369">
        <v>0.55764706657390772</v>
      </c>
      <c r="X1004" s="369">
        <v>8.5651636298475831E-2</v>
      </c>
      <c r="Y1004" s="369">
        <v>0.64951191757469195</v>
      </c>
      <c r="Z1004" s="369">
        <v>0.18183467192960556</v>
      </c>
      <c r="AA1004" s="369">
        <v>1.0336072239142196</v>
      </c>
      <c r="AB1004" s="369">
        <v>4.471983124588684E-2</v>
      </c>
      <c r="AC1004" s="373">
        <v>-0.91294214787979044</v>
      </c>
      <c r="AD1004" s="575">
        <v>28078762000120</v>
      </c>
      <c r="AE1004" s="370" t="s">
        <v>2564</v>
      </c>
      <c r="AF1004" s="370" t="s">
        <v>2317</v>
      </c>
      <c r="AG1004" s="374" t="s">
        <v>1458</v>
      </c>
      <c r="AH1004" s="374" t="s">
        <v>2321</v>
      </c>
      <c r="AI1004" s="374">
        <v>50000</v>
      </c>
      <c r="AJ1004" s="374">
        <v>10000</v>
      </c>
      <c r="AK1004" s="374">
        <v>50000</v>
      </c>
      <c r="AL1004" s="369">
        <v>9.0000000000000011E-3</v>
      </c>
      <c r="AM1004" s="369">
        <v>0.2</v>
      </c>
      <c r="AN1004" s="369" t="s">
        <v>34</v>
      </c>
      <c r="AO1004" s="367" t="s">
        <v>1326</v>
      </c>
      <c r="AP1004" s="370" t="s">
        <v>13</v>
      </c>
      <c r="AQ1004" s="376" t="s">
        <v>666</v>
      </c>
      <c r="AR1004" s="369" t="s">
        <v>34</v>
      </c>
      <c r="AS1004" s="369" t="s">
        <v>34</v>
      </c>
      <c r="AT1004" s="369"/>
      <c r="AX1004" s="711"/>
      <c r="AY1004" s="712"/>
      <c r="AZ1004" s="712"/>
      <c r="BA1004" s="712"/>
      <c r="BB1004" s="713"/>
      <c r="BC1004" s="712"/>
      <c r="BD1004" s="712"/>
      <c r="BE1004" s="712"/>
      <c r="BF1004" s="712"/>
      <c r="BG1004" s="713"/>
      <c r="BH1004" s="713"/>
      <c r="BI1004" s="714"/>
      <c r="BJ1004" s="714"/>
      <c r="BK1004" s="714"/>
      <c r="BL1004" s="713"/>
      <c r="BM1004" s="713"/>
      <c r="BN1004" s="713"/>
      <c r="BO1004" s="713"/>
      <c r="BP1004" s="713"/>
      <c r="BQ1004" s="713"/>
      <c r="BR1004" s="713"/>
      <c r="BS1004" s="713"/>
      <c r="BT1004" s="716"/>
      <c r="BU1004" s="717"/>
      <c r="BV1004" s="715"/>
      <c r="BW1004" s="718"/>
    </row>
    <row r="1005" spans="2:75" ht="15.75" customHeight="1">
      <c r="B1005" s="363" t="s">
        <v>331</v>
      </c>
      <c r="C1005" s="364">
        <v>34096132000180</v>
      </c>
      <c r="D1005" s="365" t="s">
        <v>14</v>
      </c>
      <c r="E1005" s="365" t="s">
        <v>614</v>
      </c>
      <c r="F1005" s="365"/>
      <c r="G1005" s="366"/>
      <c r="H1005" s="366" t="s">
        <v>867</v>
      </c>
      <c r="I1005" s="366" t="s">
        <v>34</v>
      </c>
      <c r="J1005" s="366" t="s">
        <v>608</v>
      </c>
      <c r="K1005" s="367" t="s">
        <v>48</v>
      </c>
      <c r="L1005" s="368"/>
      <c r="M1005" s="368" t="s">
        <v>34</v>
      </c>
      <c r="N1005" s="367">
        <v>501883</v>
      </c>
      <c r="O1005" s="367" t="s">
        <v>1323</v>
      </c>
      <c r="P1005" s="371">
        <v>43670</v>
      </c>
      <c r="Q1005" s="372">
        <v>43120885.420000002</v>
      </c>
      <c r="R1005" s="372">
        <v>62681102.796190478</v>
      </c>
      <c r="S1005" s="367">
        <v>32</v>
      </c>
      <c r="T1005" s="369">
        <v>-5.1430114252101866E-2</v>
      </c>
      <c r="U1005" s="369">
        <v>-0.66484712513697786</v>
      </c>
      <c r="V1005" s="369">
        <v>-0.12193600019047934</v>
      </c>
      <c r="W1005" s="369">
        <v>-1.1953805235740267</v>
      </c>
      <c r="X1005" s="369">
        <v>1.116636836289131E-2</v>
      </c>
      <c r="Y1005" s="369">
        <v>8.4676599784421991E-2</v>
      </c>
      <c r="Z1005" s="369">
        <v>0.11909356788483283</v>
      </c>
      <c r="AA1005" s="369">
        <v>0.67696644859422839</v>
      </c>
      <c r="AB1005" s="369">
        <v>0.13704929887228276</v>
      </c>
      <c r="AC1005" s="373">
        <v>-1.5890835535082604</v>
      </c>
      <c r="AD1005" s="575">
        <v>33601025000108</v>
      </c>
      <c r="AE1005" s="370" t="s">
        <v>2564</v>
      </c>
      <c r="AF1005" s="370" t="s">
        <v>2317</v>
      </c>
      <c r="AG1005" s="374" t="s">
        <v>1458</v>
      </c>
      <c r="AH1005" s="374" t="s">
        <v>2321</v>
      </c>
      <c r="AI1005" s="374">
        <v>500</v>
      </c>
      <c r="AJ1005" s="374">
        <v>100</v>
      </c>
      <c r="AK1005" s="374">
        <v>500</v>
      </c>
      <c r="AL1005" s="369">
        <v>1.3999999999999999E-2</v>
      </c>
      <c r="AM1005" s="369">
        <v>0.2</v>
      </c>
      <c r="AN1005" s="369" t="s">
        <v>34</v>
      </c>
      <c r="AO1005" s="367" t="s">
        <v>1326</v>
      </c>
      <c r="AP1005" s="370" t="s">
        <v>13</v>
      </c>
      <c r="AQ1005" s="376" t="s">
        <v>670</v>
      </c>
      <c r="AR1005" s="369">
        <v>4.6666666666666662E-3</v>
      </c>
      <c r="AS1005" s="369">
        <v>4.6666666666666662E-3</v>
      </c>
      <c r="AT1005" s="369"/>
      <c r="AX1005" s="711"/>
      <c r="AY1005" s="712"/>
      <c r="AZ1005" s="712"/>
      <c r="BA1005" s="712"/>
      <c r="BB1005" s="713"/>
      <c r="BC1005" s="712"/>
      <c r="BD1005" s="712"/>
      <c r="BE1005" s="712"/>
      <c r="BF1005" s="712"/>
      <c r="BG1005" s="713"/>
      <c r="BH1005" s="713"/>
      <c r="BI1005" s="714"/>
      <c r="BJ1005" s="714"/>
      <c r="BK1005" s="714"/>
      <c r="BL1005" s="713"/>
      <c r="BM1005" s="713"/>
      <c r="BN1005" s="713"/>
      <c r="BO1005" s="713"/>
      <c r="BP1005" s="713"/>
      <c r="BQ1005" s="713"/>
      <c r="BR1005" s="713"/>
      <c r="BS1005" s="713"/>
      <c r="BT1005" s="716"/>
      <c r="BU1005" s="717"/>
      <c r="BV1005" s="715"/>
      <c r="BW1005" s="718"/>
    </row>
    <row r="1006" spans="2:75" ht="15.75" customHeight="1">
      <c r="B1006" s="363" t="s">
        <v>1732</v>
      </c>
      <c r="C1006" s="364">
        <v>23339998000159</v>
      </c>
      <c r="D1006" s="365" t="s">
        <v>13</v>
      </c>
      <c r="E1006" s="365" t="s">
        <v>615</v>
      </c>
      <c r="F1006" s="365" t="s">
        <v>619</v>
      </c>
      <c r="G1006" s="366" t="s">
        <v>34</v>
      </c>
      <c r="H1006" s="366" t="s">
        <v>1339</v>
      </c>
      <c r="I1006" s="366"/>
      <c r="J1006" s="366" t="s">
        <v>608</v>
      </c>
      <c r="K1006" s="367" t="s">
        <v>48</v>
      </c>
      <c r="L1006" s="368"/>
      <c r="M1006" s="368"/>
      <c r="N1006" s="367">
        <v>410349</v>
      </c>
      <c r="O1006" s="367" t="s">
        <v>1323</v>
      </c>
      <c r="P1006" s="371">
        <v>42359</v>
      </c>
      <c r="Q1006" s="372">
        <v>24019429.440000001</v>
      </c>
      <c r="R1006" s="372">
        <v>22425489.773809507</v>
      </c>
      <c r="S1006" s="367">
        <v>3</v>
      </c>
      <c r="T1006" s="369">
        <v>0.12446916647728501</v>
      </c>
      <c r="U1006" s="369">
        <v>1.4000184207016164</v>
      </c>
      <c r="V1006" s="369">
        <v>0.11397145132086339</v>
      </c>
      <c r="W1006" s="369">
        <v>1.0459967475295751</v>
      </c>
      <c r="X1006" s="369">
        <v>0.15224599217318757</v>
      </c>
      <c r="Y1006" s="369">
        <v>1.0705619136328357</v>
      </c>
      <c r="Z1006" s="369">
        <v>0.16818753943214348</v>
      </c>
      <c r="AA1006" s="369">
        <v>0.91907152090677113</v>
      </c>
      <c r="AB1006" s="369">
        <v>3.685027158611049E-2</v>
      </c>
      <c r="AC1006" s="373">
        <v>0.14074673491976344</v>
      </c>
      <c r="AD1006" s="575">
        <v>22918586000100</v>
      </c>
      <c r="AE1006" s="370" t="s">
        <v>2462</v>
      </c>
      <c r="AF1006" s="370" t="s">
        <v>2329</v>
      </c>
      <c r="AG1006" s="374" t="s">
        <v>59</v>
      </c>
      <c r="AH1006" s="374" t="s">
        <v>2321</v>
      </c>
      <c r="AI1006" s="374">
        <v>50000</v>
      </c>
      <c r="AJ1006" s="374">
        <v>50000</v>
      </c>
      <c r="AK1006" s="374">
        <v>50000</v>
      </c>
      <c r="AL1006" s="369">
        <v>4.5000000000000005E-3</v>
      </c>
      <c r="AM1006" s="369">
        <v>0.2</v>
      </c>
      <c r="AN1006" s="369" t="s">
        <v>64</v>
      </c>
      <c r="AO1006" s="367" t="s">
        <v>1326</v>
      </c>
      <c r="AP1006" s="370" t="s">
        <v>13</v>
      </c>
      <c r="AQ1006" s="376" t="s">
        <v>666</v>
      </c>
      <c r="AR1006" s="369" t="s">
        <v>34</v>
      </c>
      <c r="AS1006" s="369" t="s">
        <v>34</v>
      </c>
      <c r="AT1006" s="369"/>
      <c r="AX1006" s="711"/>
      <c r="AY1006" s="712"/>
      <c r="AZ1006" s="712"/>
      <c r="BA1006" s="712"/>
      <c r="BB1006" s="713"/>
      <c r="BC1006" s="712"/>
      <c r="BD1006" s="712"/>
      <c r="BE1006" s="712"/>
      <c r="BF1006" s="712"/>
      <c r="BG1006" s="713"/>
      <c r="BH1006" s="713"/>
      <c r="BI1006" s="714"/>
      <c r="BJ1006" s="714"/>
      <c r="BK1006" s="714"/>
      <c r="BL1006" s="713"/>
      <c r="BM1006" s="713"/>
      <c r="BN1006" s="713"/>
      <c r="BO1006" s="713"/>
      <c r="BP1006" s="713"/>
      <c r="BQ1006" s="713"/>
      <c r="BR1006" s="713"/>
      <c r="BS1006" s="713"/>
      <c r="BT1006" s="716"/>
      <c r="BU1006" s="717"/>
      <c r="BV1006" s="715"/>
      <c r="BW1006" s="718"/>
    </row>
    <row r="1007" spans="2:75" ht="15.75" customHeight="1">
      <c r="B1007" s="363" t="s">
        <v>1122</v>
      </c>
      <c r="C1007" s="364">
        <v>32525986000100</v>
      </c>
      <c r="D1007" s="365" t="s">
        <v>11</v>
      </c>
      <c r="E1007" s="365" t="s">
        <v>620</v>
      </c>
      <c r="F1007" s="365" t="s">
        <v>665</v>
      </c>
      <c r="G1007" s="366" t="s">
        <v>740</v>
      </c>
      <c r="H1007" s="366" t="s">
        <v>34</v>
      </c>
      <c r="I1007" s="366" t="s">
        <v>1306</v>
      </c>
      <c r="J1007" s="366" t="s">
        <v>608</v>
      </c>
      <c r="K1007" s="367" t="s">
        <v>48</v>
      </c>
      <c r="L1007" s="368"/>
      <c r="M1007" s="368" t="s">
        <v>34</v>
      </c>
      <c r="N1007" s="367">
        <v>518700</v>
      </c>
      <c r="O1007" s="367" t="s">
        <v>1323</v>
      </c>
      <c r="P1007" s="371">
        <v>43775</v>
      </c>
      <c r="Q1007" s="372">
        <v>58976906.840000004</v>
      </c>
      <c r="R1007" s="372">
        <v>39795627.619285725</v>
      </c>
      <c r="S1007" s="367">
        <v>31</v>
      </c>
      <c r="T1007" s="369">
        <v>9.8720477407517881E-2</v>
      </c>
      <c r="U1007" s="369">
        <v>1.2761788798448155</v>
      </c>
      <c r="V1007" s="369">
        <v>0.13459227453739242</v>
      </c>
      <c r="W1007" s="369">
        <v>1.3194543314049871</v>
      </c>
      <c r="X1007" s="369">
        <v>0.20135606915706483</v>
      </c>
      <c r="Y1007" s="369">
        <v>1.5269196508722713</v>
      </c>
      <c r="Z1007" s="369" t="s">
        <v>1424</v>
      </c>
      <c r="AA1007" s="369" t="s">
        <v>1424</v>
      </c>
      <c r="AB1007" s="369">
        <v>1.5860452827990185E-3</v>
      </c>
      <c r="AC1007" s="373">
        <v>18.381681574610059</v>
      </c>
      <c r="AD1007" s="575">
        <v>0</v>
      </c>
      <c r="AE1007" s="370" t="s">
        <v>2565</v>
      </c>
      <c r="AF1007" s="370" t="s">
        <v>930</v>
      </c>
      <c r="AG1007" s="374" t="s">
        <v>930</v>
      </c>
      <c r="AH1007" s="374" t="s">
        <v>2318</v>
      </c>
      <c r="AI1007" s="374">
        <v>20000</v>
      </c>
      <c r="AJ1007" s="374">
        <v>10000</v>
      </c>
      <c r="AK1007" s="374">
        <v>1000</v>
      </c>
      <c r="AL1007" s="369">
        <v>4.7499999999999999E-3</v>
      </c>
      <c r="AM1007" s="369" t="s">
        <v>34</v>
      </c>
      <c r="AN1007" s="369" t="s">
        <v>34</v>
      </c>
      <c r="AO1007" s="367" t="s">
        <v>1326</v>
      </c>
      <c r="AP1007" s="370" t="s">
        <v>13</v>
      </c>
      <c r="AQ1007" s="376" t="s">
        <v>670</v>
      </c>
      <c r="AR1007" s="369">
        <v>3.1999999999999997E-3</v>
      </c>
      <c r="AS1007" s="369">
        <v>3.1999999999999997E-3</v>
      </c>
      <c r="AT1007" s="369"/>
      <c r="AX1007" s="711"/>
      <c r="AY1007" s="712"/>
      <c r="AZ1007" s="712"/>
      <c r="BA1007" s="712"/>
      <c r="BB1007" s="713"/>
      <c r="BC1007" s="712"/>
      <c r="BD1007" s="712"/>
      <c r="BE1007" s="712"/>
      <c r="BF1007" s="712"/>
      <c r="BG1007" s="713"/>
      <c r="BH1007" s="713"/>
      <c r="BI1007" s="714"/>
      <c r="BJ1007" s="714"/>
      <c r="BK1007" s="714"/>
      <c r="BL1007" s="713"/>
      <c r="BM1007" s="713"/>
      <c r="BN1007" s="713"/>
      <c r="BO1007" s="713"/>
      <c r="BP1007" s="713"/>
      <c r="BQ1007" s="713"/>
      <c r="BR1007" s="713"/>
      <c r="BS1007" s="713"/>
      <c r="BT1007" s="716"/>
      <c r="BU1007" s="717"/>
      <c r="BV1007" s="715"/>
      <c r="BW1007" s="718"/>
    </row>
    <row r="1008" spans="2:75" ht="15.75" customHeight="1">
      <c r="B1008" s="363" t="s">
        <v>1123</v>
      </c>
      <c r="C1008" s="364">
        <v>31594537000150</v>
      </c>
      <c r="D1008" s="365" t="s">
        <v>13</v>
      </c>
      <c r="E1008" s="365" t="s">
        <v>616</v>
      </c>
      <c r="F1008" s="365" t="s">
        <v>617</v>
      </c>
      <c r="G1008" s="366" t="s">
        <v>34</v>
      </c>
      <c r="H1008" s="366" t="s">
        <v>1340</v>
      </c>
      <c r="I1008" s="366" t="s">
        <v>34</v>
      </c>
      <c r="J1008" s="366" t="s">
        <v>608</v>
      </c>
      <c r="K1008" s="367" t="s">
        <v>48</v>
      </c>
      <c r="L1008" s="368"/>
      <c r="M1008" s="368" t="s">
        <v>34</v>
      </c>
      <c r="N1008" s="367">
        <v>483877</v>
      </c>
      <c r="O1008" s="367" t="s">
        <v>1323</v>
      </c>
      <c r="P1008" s="371">
        <v>43467</v>
      </c>
      <c r="Q1008" s="372">
        <v>460896704.58999997</v>
      </c>
      <c r="R1008" s="372">
        <v>442596045.49527788</v>
      </c>
      <c r="S1008" s="367">
        <v>31</v>
      </c>
      <c r="T1008" s="369">
        <v>4.6845389173514995E-2</v>
      </c>
      <c r="U1008" s="369">
        <v>0.60557948919317262</v>
      </c>
      <c r="V1008" s="369">
        <v>8.1779769572426053E-2</v>
      </c>
      <c r="W1008" s="369">
        <v>0.80171519171155148</v>
      </c>
      <c r="X1008" s="369">
        <v>0.13563331615337781</v>
      </c>
      <c r="Y1008" s="369">
        <v>1.028532075613861</v>
      </c>
      <c r="Z1008" s="369">
        <v>0.23857107396698995</v>
      </c>
      <c r="AA1008" s="369">
        <v>1.3561153263703052</v>
      </c>
      <c r="AB1008" s="369">
        <v>7.6308096979068346E-2</v>
      </c>
      <c r="AC1008" s="373">
        <v>-0.20482509655899578</v>
      </c>
      <c r="AD1008" s="575">
        <v>41054588000143</v>
      </c>
      <c r="AE1008" s="370" t="s">
        <v>2566</v>
      </c>
      <c r="AF1008" s="370" t="s">
        <v>2326</v>
      </c>
      <c r="AG1008" s="374" t="s">
        <v>1459</v>
      </c>
      <c r="AH1008" s="374" t="s">
        <v>2321</v>
      </c>
      <c r="AI1008" s="374">
        <v>500</v>
      </c>
      <c r="AJ1008" s="374">
        <v>100</v>
      </c>
      <c r="AK1008" s="374">
        <v>500</v>
      </c>
      <c r="AL1008" s="369">
        <v>1.9E-2</v>
      </c>
      <c r="AM1008" s="369">
        <v>0.2</v>
      </c>
      <c r="AN1008" s="369" t="s">
        <v>2335</v>
      </c>
      <c r="AO1008" s="367" t="s">
        <v>1326</v>
      </c>
      <c r="AP1008" s="370" t="s">
        <v>13</v>
      </c>
      <c r="AQ1008" s="376" t="s">
        <v>670</v>
      </c>
      <c r="AR1008" s="369">
        <v>5.0672999999999994E-3</v>
      </c>
      <c r="AS1008" s="369">
        <v>5.0672999999999994E-3</v>
      </c>
      <c r="AT1008" s="369"/>
      <c r="AX1008" s="711"/>
      <c r="AY1008" s="712"/>
      <c r="AZ1008" s="712"/>
      <c r="BA1008" s="712"/>
      <c r="BB1008" s="713"/>
      <c r="BC1008" s="712"/>
      <c r="BD1008" s="712"/>
      <c r="BE1008" s="712"/>
      <c r="BF1008" s="712"/>
      <c r="BG1008" s="713"/>
      <c r="BH1008" s="713"/>
      <c r="BI1008" s="714"/>
      <c r="BJ1008" s="714"/>
      <c r="BK1008" s="714"/>
      <c r="BL1008" s="713"/>
      <c r="BM1008" s="713"/>
      <c r="BN1008" s="713"/>
      <c r="BO1008" s="713"/>
      <c r="BP1008" s="713"/>
      <c r="BQ1008" s="713"/>
      <c r="BR1008" s="713"/>
      <c r="BS1008" s="713"/>
      <c r="BT1008" s="716"/>
      <c r="BU1008" s="717"/>
      <c r="BV1008" s="715"/>
      <c r="BW1008" s="718"/>
    </row>
    <row r="1009" spans="2:75" ht="15.75" customHeight="1">
      <c r="B1009" s="363" t="s">
        <v>1124</v>
      </c>
      <c r="C1009" s="364">
        <v>32320734000144</v>
      </c>
      <c r="D1009" s="365" t="s">
        <v>14</v>
      </c>
      <c r="E1009" s="365" t="s">
        <v>607</v>
      </c>
      <c r="F1009" s="365"/>
      <c r="G1009" s="366"/>
      <c r="H1009" s="366" t="s">
        <v>34</v>
      </c>
      <c r="I1009" s="366" t="s">
        <v>34</v>
      </c>
      <c r="J1009" s="366" t="s">
        <v>608</v>
      </c>
      <c r="K1009" s="367" t="s">
        <v>48</v>
      </c>
      <c r="L1009" s="368"/>
      <c r="M1009" s="368" t="s">
        <v>34</v>
      </c>
      <c r="N1009" s="367">
        <v>512338</v>
      </c>
      <c r="O1009" s="367" t="s">
        <v>1323</v>
      </c>
      <c r="P1009" s="371">
        <v>43686</v>
      </c>
      <c r="Q1009" s="372">
        <v>39253483.909999996</v>
      </c>
      <c r="R1009" s="372">
        <v>44966213.218333319</v>
      </c>
      <c r="S1009" s="367">
        <v>422</v>
      </c>
      <c r="T1009" s="369">
        <v>-0.20692621778523501</v>
      </c>
      <c r="U1009" s="369">
        <v>-2.6749756054519991</v>
      </c>
      <c r="V1009" s="369">
        <v>-0.33278397315797081</v>
      </c>
      <c r="W1009" s="369">
        <v>-3.2623956784641206</v>
      </c>
      <c r="X1009" s="369">
        <v>-0.40796896542416194</v>
      </c>
      <c r="Y1009" s="369">
        <v>-3.093702776678021</v>
      </c>
      <c r="Z1009" s="369">
        <v>-0.29920608038788254</v>
      </c>
      <c r="AA1009" s="369">
        <v>-1.7007843600240324</v>
      </c>
      <c r="AB1009" s="369">
        <v>0.37182566139507184</v>
      </c>
      <c r="AC1009" s="373">
        <v>-1.1640699511655996</v>
      </c>
      <c r="AD1009" s="575">
        <v>20030712000160</v>
      </c>
      <c r="AE1009" s="370" t="s">
        <v>2567</v>
      </c>
      <c r="AF1009" s="370" t="s">
        <v>2320</v>
      </c>
      <c r="AG1009" s="374" t="s">
        <v>59</v>
      </c>
      <c r="AH1009" s="374" t="s">
        <v>2318</v>
      </c>
      <c r="AI1009" s="374">
        <v>100000</v>
      </c>
      <c r="AJ1009" s="374">
        <v>0</v>
      </c>
      <c r="AK1009" s="374">
        <v>0</v>
      </c>
      <c r="AL1009" s="369">
        <v>0.02</v>
      </c>
      <c r="AM1009" s="369">
        <v>0.2</v>
      </c>
      <c r="AN1009" s="369" t="s">
        <v>2349</v>
      </c>
      <c r="AO1009" s="367" t="s">
        <v>1326</v>
      </c>
      <c r="AP1009" s="370" t="s">
        <v>718</v>
      </c>
      <c r="AQ1009" s="376" t="s">
        <v>661</v>
      </c>
      <c r="AR1009" s="369">
        <v>5.3333333333333332E-3</v>
      </c>
      <c r="AS1009" s="369">
        <v>5.3333333333333332E-3</v>
      </c>
      <c r="AT1009" s="369"/>
      <c r="AX1009" s="711"/>
      <c r="AY1009" s="712"/>
      <c r="AZ1009" s="712"/>
      <c r="BA1009" s="712"/>
      <c r="BB1009" s="713"/>
      <c r="BC1009" s="712"/>
      <c r="BD1009" s="712"/>
      <c r="BE1009" s="712"/>
      <c r="BF1009" s="712"/>
      <c r="BG1009" s="713"/>
      <c r="BH1009" s="713"/>
      <c r="BI1009" s="714"/>
      <c r="BJ1009" s="714"/>
      <c r="BK1009" s="714"/>
      <c r="BL1009" s="713"/>
      <c r="BM1009" s="713"/>
      <c r="BN1009" s="713"/>
      <c r="BO1009" s="713"/>
      <c r="BP1009" s="713"/>
      <c r="BQ1009" s="713"/>
      <c r="BR1009" s="713"/>
      <c r="BS1009" s="713"/>
      <c r="BT1009" s="716"/>
      <c r="BU1009" s="717"/>
      <c r="BV1009" s="715"/>
      <c r="BW1009" s="718"/>
    </row>
    <row r="1010" spans="2:75" ht="15.75" customHeight="1">
      <c r="B1010" s="363" t="s">
        <v>332</v>
      </c>
      <c r="C1010" s="364">
        <v>1745808000160</v>
      </c>
      <c r="D1010" s="365" t="s">
        <v>14</v>
      </c>
      <c r="E1010" s="365" t="s">
        <v>607</v>
      </c>
      <c r="F1010" s="365"/>
      <c r="G1010" s="366"/>
      <c r="H1010" s="366" t="s">
        <v>34</v>
      </c>
      <c r="I1010" s="366" t="s">
        <v>34</v>
      </c>
      <c r="J1010" s="366" t="s">
        <v>608</v>
      </c>
      <c r="K1010" s="367" t="s">
        <v>48</v>
      </c>
      <c r="L1010" s="368"/>
      <c r="M1010" s="368" t="s">
        <v>1421</v>
      </c>
      <c r="N1010" s="367">
        <v>44253</v>
      </c>
      <c r="O1010" s="367" t="s">
        <v>1323</v>
      </c>
      <c r="P1010" s="371">
        <v>35528</v>
      </c>
      <c r="Q1010" s="372">
        <v>149982924.03</v>
      </c>
      <c r="R1010" s="372">
        <v>159759570.94710317</v>
      </c>
      <c r="S1010" s="367">
        <v>32</v>
      </c>
      <c r="T1010" s="369">
        <v>-2.5529921608921202E-2</v>
      </c>
      <c r="U1010" s="369">
        <v>-0.33003027960354941</v>
      </c>
      <c r="V1010" s="369">
        <v>-9.7923199984913611E-2</v>
      </c>
      <c r="W1010" s="369">
        <v>-0.95997478911195044</v>
      </c>
      <c r="X1010" s="369">
        <v>-4.3988635977971979E-2</v>
      </c>
      <c r="Y1010" s="369">
        <v>-0.3335738176207626</v>
      </c>
      <c r="Z1010" s="369">
        <v>0.17542417978510039</v>
      </c>
      <c r="AA1010" s="369">
        <v>0.99716790835854252</v>
      </c>
      <c r="AB1010" s="369">
        <v>0.22447705055459971</v>
      </c>
      <c r="AC1010" s="373">
        <v>-0.77983191075738978</v>
      </c>
      <c r="AD1010" s="575">
        <v>0</v>
      </c>
      <c r="AE1010" s="370" t="s">
        <v>2568</v>
      </c>
      <c r="AF1010" s="370" t="s">
        <v>2317</v>
      </c>
      <c r="AG1010" s="374" t="s">
        <v>1458</v>
      </c>
      <c r="AH1010" s="374" t="s">
        <v>2321</v>
      </c>
      <c r="AI1010" s="374">
        <v>20000</v>
      </c>
      <c r="AJ1010" s="374">
        <v>5000</v>
      </c>
      <c r="AK1010" s="374">
        <v>5000</v>
      </c>
      <c r="AL1010" s="369">
        <v>0.02</v>
      </c>
      <c r="AM1010" s="369">
        <v>0.15</v>
      </c>
      <c r="AN1010" s="369" t="s">
        <v>2330</v>
      </c>
      <c r="AO1010" s="367" t="s">
        <v>1326</v>
      </c>
      <c r="AP1010" s="370" t="s">
        <v>718</v>
      </c>
      <c r="AQ1010" s="376" t="s">
        <v>661</v>
      </c>
      <c r="AR1010" s="369" t="s">
        <v>34</v>
      </c>
      <c r="AS1010" s="369" t="s">
        <v>34</v>
      </c>
      <c r="AT1010" s="369"/>
      <c r="AX1010" s="711"/>
      <c r="AY1010" s="712"/>
      <c r="AZ1010" s="712"/>
      <c r="BA1010" s="712"/>
      <c r="BB1010" s="713"/>
      <c r="BC1010" s="712"/>
      <c r="BD1010" s="712"/>
      <c r="BE1010" s="712"/>
      <c r="BF1010" s="712"/>
      <c r="BG1010" s="713"/>
      <c r="BH1010" s="713"/>
      <c r="BI1010" s="714"/>
      <c r="BJ1010" s="714"/>
      <c r="BK1010" s="714"/>
      <c r="BL1010" s="713"/>
      <c r="BM1010" s="713"/>
      <c r="BN1010" s="713"/>
      <c r="BO1010" s="713"/>
      <c r="BP1010" s="713"/>
      <c r="BQ1010" s="713"/>
      <c r="BR1010" s="713"/>
      <c r="BS1010" s="713"/>
      <c r="BT1010" s="716"/>
      <c r="BU1010" s="717"/>
      <c r="BV1010" s="715"/>
      <c r="BW1010" s="718"/>
    </row>
    <row r="1011" spans="2:75" ht="15.75" customHeight="1">
      <c r="B1011" s="363" t="s">
        <v>333</v>
      </c>
      <c r="C1011" s="364">
        <v>9068336000160</v>
      </c>
      <c r="D1011" s="365" t="s">
        <v>13</v>
      </c>
      <c r="E1011" s="365" t="s">
        <v>616</v>
      </c>
      <c r="F1011" s="365" t="s">
        <v>617</v>
      </c>
      <c r="G1011" s="366" t="s">
        <v>34</v>
      </c>
      <c r="H1011" s="366" t="s">
        <v>1340</v>
      </c>
      <c r="I1011" s="366" t="s">
        <v>34</v>
      </c>
      <c r="J1011" s="366" t="s">
        <v>608</v>
      </c>
      <c r="K1011" s="367" t="s">
        <v>48</v>
      </c>
      <c r="L1011" s="368"/>
      <c r="M1011" s="368" t="s">
        <v>34</v>
      </c>
      <c r="N1011" s="367">
        <v>196517</v>
      </c>
      <c r="O1011" s="367" t="s">
        <v>1323</v>
      </c>
      <c r="P1011" s="371">
        <v>39370</v>
      </c>
      <c r="Q1011" s="372">
        <v>25288932.149999999</v>
      </c>
      <c r="R1011" s="372">
        <v>39642983.304523818</v>
      </c>
      <c r="S1011" s="367">
        <v>16</v>
      </c>
      <c r="T1011" s="369">
        <v>6.9022658901539025E-2</v>
      </c>
      <c r="U1011" s="369">
        <v>0.89226938355718366</v>
      </c>
      <c r="V1011" s="369">
        <v>-7.4783634109643726E-2</v>
      </c>
      <c r="W1011" s="369">
        <v>-0.73312967095122283</v>
      </c>
      <c r="X1011" s="369">
        <v>-0.13854711414295451</v>
      </c>
      <c r="Y1011" s="369">
        <v>-1.0506279350909662</v>
      </c>
      <c r="Z1011" s="369">
        <v>-0.14061895150620463</v>
      </c>
      <c r="AA1011" s="369">
        <v>-0.79932370737481995</v>
      </c>
      <c r="AB1011" s="369">
        <v>0.12517750016074666</v>
      </c>
      <c r="AC1011" s="373">
        <v>-1.3344659011917697</v>
      </c>
      <c r="AD1011" s="575">
        <v>11695287000138</v>
      </c>
      <c r="AE1011" s="370" t="s">
        <v>2569</v>
      </c>
      <c r="AF1011" s="370" t="s">
        <v>2323</v>
      </c>
      <c r="AG1011" s="374" t="s">
        <v>721</v>
      </c>
      <c r="AH1011" s="374" t="s">
        <v>2321</v>
      </c>
      <c r="AI1011" s="374">
        <v>1000</v>
      </c>
      <c r="AJ1011" s="374">
        <v>1000</v>
      </c>
      <c r="AK1011" s="374">
        <v>1000</v>
      </c>
      <c r="AL1011" s="369">
        <v>1.3500000000000002E-2</v>
      </c>
      <c r="AM1011" s="369">
        <v>0.2</v>
      </c>
      <c r="AN1011" s="369" t="s">
        <v>64</v>
      </c>
      <c r="AO1011" s="367" t="s">
        <v>1326</v>
      </c>
      <c r="AP1011" s="370" t="s">
        <v>13</v>
      </c>
      <c r="AQ1011" s="376" t="s">
        <v>670</v>
      </c>
      <c r="AR1011" s="369">
        <v>4.0499999999999998E-3</v>
      </c>
      <c r="AS1011" s="369">
        <v>4.0499999999999998E-3</v>
      </c>
      <c r="AT1011" s="369"/>
      <c r="AX1011" s="711"/>
      <c r="AY1011" s="712"/>
      <c r="AZ1011" s="712"/>
      <c r="BA1011" s="712"/>
      <c r="BB1011" s="713"/>
      <c r="BC1011" s="712"/>
      <c r="BD1011" s="712"/>
      <c r="BE1011" s="712"/>
      <c r="BF1011" s="712"/>
      <c r="BG1011" s="713"/>
      <c r="BH1011" s="713"/>
      <c r="BI1011" s="714"/>
      <c r="BJ1011" s="714"/>
      <c r="BK1011" s="714"/>
      <c r="BL1011" s="713"/>
      <c r="BM1011" s="713"/>
      <c r="BN1011" s="713"/>
      <c r="BO1011" s="713"/>
      <c r="BP1011" s="713"/>
      <c r="BQ1011" s="713"/>
      <c r="BR1011" s="713"/>
      <c r="BS1011" s="713"/>
      <c r="BT1011" s="716"/>
      <c r="BU1011" s="717"/>
      <c r="BV1011" s="715"/>
      <c r="BW1011" s="718"/>
    </row>
    <row r="1012" spans="2:75" ht="15.75" customHeight="1">
      <c r="B1012" s="363" t="s">
        <v>334</v>
      </c>
      <c r="C1012" s="364">
        <v>9401978000130</v>
      </c>
      <c r="D1012" s="365" t="s">
        <v>14</v>
      </c>
      <c r="E1012" s="365" t="s">
        <v>607</v>
      </c>
      <c r="F1012" s="365"/>
      <c r="G1012" s="366"/>
      <c r="H1012" s="366" t="s">
        <v>34</v>
      </c>
      <c r="I1012" s="366" t="s">
        <v>34</v>
      </c>
      <c r="J1012" s="366" t="s">
        <v>608</v>
      </c>
      <c r="K1012" s="367" t="s">
        <v>48</v>
      </c>
      <c r="L1012" s="368"/>
      <c r="M1012" s="368" t="s">
        <v>34</v>
      </c>
      <c r="N1012" s="367">
        <v>209376</v>
      </c>
      <c r="O1012" s="367" t="s">
        <v>1323</v>
      </c>
      <c r="P1012" s="371">
        <v>39587</v>
      </c>
      <c r="Q1012" s="372">
        <v>49222069.729999997</v>
      </c>
      <c r="R1012" s="372">
        <v>47157094.077341244</v>
      </c>
      <c r="S1012" s="367">
        <v>33</v>
      </c>
      <c r="T1012" s="369">
        <v>1.7106675107435354E-2</v>
      </c>
      <c r="U1012" s="369">
        <v>0.22114132801806655</v>
      </c>
      <c r="V1012" s="369">
        <v>-0.1937155177424148</v>
      </c>
      <c r="W1012" s="369">
        <v>-1.89905980728915</v>
      </c>
      <c r="X1012" s="369">
        <v>-0.22740254934688309</v>
      </c>
      <c r="Y1012" s="369">
        <v>-1.7244348417695774</v>
      </c>
      <c r="Z1012" s="369">
        <v>-0.13426248432118437</v>
      </c>
      <c r="AA1012" s="369">
        <v>-0.76319148720311292</v>
      </c>
      <c r="AB1012" s="369">
        <v>0.21179878556475046</v>
      </c>
      <c r="AC1012" s="373">
        <v>-1.3689955798768803</v>
      </c>
      <c r="AD1012" s="575">
        <v>46171852000142</v>
      </c>
      <c r="AE1012" s="370" t="s">
        <v>2569</v>
      </c>
      <c r="AF1012" s="370" t="s">
        <v>2323</v>
      </c>
      <c r="AG1012" s="374" t="s">
        <v>721</v>
      </c>
      <c r="AH1012" s="374" t="s">
        <v>2318</v>
      </c>
      <c r="AI1012" s="374">
        <v>5000</v>
      </c>
      <c r="AJ1012" s="374">
        <v>5000</v>
      </c>
      <c r="AK1012" s="374">
        <v>5000</v>
      </c>
      <c r="AL1012" s="369">
        <v>1.8500000000000003E-2</v>
      </c>
      <c r="AM1012" s="369">
        <v>0.2</v>
      </c>
      <c r="AN1012" s="369" t="s">
        <v>2390</v>
      </c>
      <c r="AO1012" s="367" t="s">
        <v>1326</v>
      </c>
      <c r="AP1012" s="370" t="s">
        <v>718</v>
      </c>
      <c r="AQ1012" s="376" t="s">
        <v>661</v>
      </c>
      <c r="AR1012" s="369">
        <v>4.4399999999999995E-3</v>
      </c>
      <c r="AS1012" s="369">
        <v>4.4399999999999995E-3</v>
      </c>
      <c r="AT1012" s="369"/>
      <c r="AX1012" s="711"/>
      <c r="AY1012" s="712"/>
      <c r="AZ1012" s="712"/>
      <c r="BA1012" s="712"/>
      <c r="BB1012" s="713"/>
      <c r="BC1012" s="712"/>
      <c r="BD1012" s="712"/>
      <c r="BE1012" s="712"/>
      <c r="BF1012" s="712"/>
      <c r="BG1012" s="713"/>
      <c r="BH1012" s="713"/>
      <c r="BI1012" s="714"/>
      <c r="BJ1012" s="714"/>
      <c r="BK1012" s="714"/>
      <c r="BL1012" s="713"/>
      <c r="BM1012" s="713"/>
      <c r="BN1012" s="713"/>
      <c r="BO1012" s="713"/>
      <c r="BP1012" s="713"/>
      <c r="BQ1012" s="713"/>
      <c r="BR1012" s="713"/>
      <c r="BS1012" s="713"/>
      <c r="BT1012" s="716"/>
      <c r="BU1012" s="717"/>
      <c r="BV1012" s="715"/>
      <c r="BW1012" s="718"/>
    </row>
    <row r="1013" spans="2:75" ht="15.75" customHeight="1">
      <c r="B1013" s="363" t="s">
        <v>335</v>
      </c>
      <c r="C1013" s="364">
        <v>10608762000129</v>
      </c>
      <c r="D1013" s="365" t="s">
        <v>14</v>
      </c>
      <c r="E1013" s="365" t="s">
        <v>607</v>
      </c>
      <c r="F1013" s="365"/>
      <c r="G1013" s="366"/>
      <c r="H1013" s="366" t="s">
        <v>34</v>
      </c>
      <c r="I1013" s="366" t="s">
        <v>34</v>
      </c>
      <c r="J1013" s="366" t="s">
        <v>608</v>
      </c>
      <c r="K1013" s="367" t="s">
        <v>48</v>
      </c>
      <c r="L1013" s="368"/>
      <c r="M1013" s="368" t="s">
        <v>34</v>
      </c>
      <c r="N1013" s="367">
        <v>301116</v>
      </c>
      <c r="O1013" s="367" t="s">
        <v>1323</v>
      </c>
      <c r="P1013" s="371">
        <v>39966</v>
      </c>
      <c r="Q1013" s="372">
        <v>173539870.44999999</v>
      </c>
      <c r="R1013" s="372">
        <v>203140175.33313489</v>
      </c>
      <c r="S1013" s="367">
        <v>32</v>
      </c>
      <c r="T1013" s="369">
        <v>1.6251473156225993E-2</v>
      </c>
      <c r="U1013" s="369">
        <v>0.21008596547529637</v>
      </c>
      <c r="V1013" s="369">
        <v>-0.19427871852441703</v>
      </c>
      <c r="W1013" s="369">
        <v>-1.9045810581471039</v>
      </c>
      <c r="X1013" s="369">
        <v>-0.22889878121079965</v>
      </c>
      <c r="Y1013" s="369">
        <v>-1.7357810397999598</v>
      </c>
      <c r="Z1013" s="369">
        <v>-0.12408219869086512</v>
      </c>
      <c r="AA1013" s="369">
        <v>-0.70532344335126884</v>
      </c>
      <c r="AB1013" s="369">
        <v>0.21165449088464117</v>
      </c>
      <c r="AC1013" s="373">
        <v>-1.3733705476152378</v>
      </c>
      <c r="AD1013" s="575">
        <v>11952800000129</v>
      </c>
      <c r="AE1013" s="370" t="s">
        <v>2569</v>
      </c>
      <c r="AF1013" s="370" t="s">
        <v>2323</v>
      </c>
      <c r="AG1013" s="374" t="s">
        <v>721</v>
      </c>
      <c r="AH1013" s="374" t="s">
        <v>2321</v>
      </c>
      <c r="AI1013" s="374">
        <v>5000</v>
      </c>
      <c r="AJ1013" s="374">
        <v>1000</v>
      </c>
      <c r="AK1013" s="374">
        <v>1000</v>
      </c>
      <c r="AL1013" s="369">
        <v>1.8500000000000003E-2</v>
      </c>
      <c r="AM1013" s="369">
        <v>0.2</v>
      </c>
      <c r="AN1013" s="369" t="s">
        <v>668</v>
      </c>
      <c r="AO1013" s="367" t="s">
        <v>1326</v>
      </c>
      <c r="AP1013" s="370" t="s">
        <v>718</v>
      </c>
      <c r="AQ1013" s="376" t="s">
        <v>661</v>
      </c>
      <c r="AR1013" s="369">
        <v>4.4399999999999995E-3</v>
      </c>
      <c r="AS1013" s="369">
        <v>4.4399999999999995E-3</v>
      </c>
      <c r="AT1013" s="369"/>
      <c r="AX1013" s="711"/>
      <c r="AY1013" s="712"/>
      <c r="AZ1013" s="712"/>
      <c r="BA1013" s="712"/>
      <c r="BB1013" s="713"/>
      <c r="BC1013" s="712"/>
      <c r="BD1013" s="712"/>
      <c r="BE1013" s="712"/>
      <c r="BF1013" s="712"/>
      <c r="BG1013" s="713"/>
      <c r="BH1013" s="713"/>
      <c r="BI1013" s="714"/>
      <c r="BJ1013" s="714"/>
      <c r="BK1013" s="714"/>
      <c r="BL1013" s="713"/>
      <c r="BM1013" s="713"/>
      <c r="BN1013" s="713"/>
      <c r="BO1013" s="713"/>
      <c r="BP1013" s="713"/>
      <c r="BQ1013" s="713"/>
      <c r="BR1013" s="713"/>
      <c r="BS1013" s="713"/>
      <c r="BT1013" s="716"/>
      <c r="BU1013" s="717"/>
      <c r="BV1013" s="715"/>
      <c r="BW1013" s="718"/>
    </row>
    <row r="1014" spans="2:75" ht="15.75" customHeight="1">
      <c r="B1014" s="363" t="s">
        <v>1125</v>
      </c>
      <c r="C1014" s="364">
        <v>13863646000144</v>
      </c>
      <c r="D1014" s="365" t="s">
        <v>13</v>
      </c>
      <c r="E1014" s="365" t="s">
        <v>616</v>
      </c>
      <c r="F1014" s="365" t="s">
        <v>617</v>
      </c>
      <c r="G1014" s="366" t="s">
        <v>34</v>
      </c>
      <c r="H1014" s="366" t="s">
        <v>1340</v>
      </c>
      <c r="I1014" s="366" t="s">
        <v>34</v>
      </c>
      <c r="J1014" s="366" t="s">
        <v>608</v>
      </c>
      <c r="K1014" s="367" t="s">
        <v>48</v>
      </c>
      <c r="L1014" s="368"/>
      <c r="M1014" s="368" t="s">
        <v>34</v>
      </c>
      <c r="N1014" s="367">
        <v>282553</v>
      </c>
      <c r="O1014" s="367" t="s">
        <v>1323</v>
      </c>
      <c r="P1014" s="371">
        <v>40749</v>
      </c>
      <c r="Q1014" s="372">
        <v>20957963.73</v>
      </c>
      <c r="R1014" s="372">
        <v>20540338.293769836</v>
      </c>
      <c r="S1014" s="367">
        <v>16</v>
      </c>
      <c r="T1014" s="369">
        <v>6.730676666004598E-2</v>
      </c>
      <c r="U1014" s="369">
        <v>0.87008770964120796</v>
      </c>
      <c r="V1014" s="369">
        <v>-7.8681466431117619E-2</v>
      </c>
      <c r="W1014" s="369">
        <v>-0.77134146102116663</v>
      </c>
      <c r="X1014" s="369">
        <v>-0.13686686115339097</v>
      </c>
      <c r="Y1014" s="369">
        <v>-1.0378862714354238</v>
      </c>
      <c r="Z1014" s="369">
        <v>-0.13540713170213248</v>
      </c>
      <c r="AA1014" s="369">
        <v>-0.76969803399766745</v>
      </c>
      <c r="AB1014" s="369">
        <v>0.11984278339923982</v>
      </c>
      <c r="AC1014" s="373">
        <v>-1.4345387974916346</v>
      </c>
      <c r="AD1014" s="575">
        <v>13855024000174</v>
      </c>
      <c r="AE1014" s="370" t="s">
        <v>2569</v>
      </c>
      <c r="AF1014" s="370" t="s">
        <v>2323</v>
      </c>
      <c r="AG1014" s="374" t="s">
        <v>721</v>
      </c>
      <c r="AH1014" s="374" t="s">
        <v>2318</v>
      </c>
      <c r="AI1014" s="374">
        <v>5000</v>
      </c>
      <c r="AJ1014" s="374">
        <v>5000</v>
      </c>
      <c r="AK1014" s="374">
        <v>5000</v>
      </c>
      <c r="AL1014" s="369">
        <v>1.3999999999999999E-2</v>
      </c>
      <c r="AM1014" s="369">
        <v>0.2</v>
      </c>
      <c r="AN1014" s="369" t="s">
        <v>2330</v>
      </c>
      <c r="AO1014" s="367" t="s">
        <v>1326</v>
      </c>
      <c r="AP1014" s="370" t="s">
        <v>718</v>
      </c>
      <c r="AQ1014" s="376" t="s">
        <v>661</v>
      </c>
      <c r="AR1014" s="369">
        <v>4.1999999999999997E-3</v>
      </c>
      <c r="AS1014" s="369">
        <v>4.1999999999999997E-3</v>
      </c>
      <c r="AT1014" s="369"/>
      <c r="AX1014" s="711"/>
      <c r="AY1014" s="712"/>
      <c r="AZ1014" s="712"/>
      <c r="BA1014" s="712"/>
      <c r="BB1014" s="713"/>
      <c r="BC1014" s="712"/>
      <c r="BD1014" s="712"/>
      <c r="BE1014" s="712"/>
      <c r="BF1014" s="712"/>
      <c r="BG1014" s="713"/>
      <c r="BH1014" s="713"/>
      <c r="BI1014" s="714"/>
      <c r="BJ1014" s="714"/>
      <c r="BK1014" s="714"/>
      <c r="BL1014" s="713"/>
      <c r="BM1014" s="713"/>
      <c r="BN1014" s="713"/>
      <c r="BO1014" s="713"/>
      <c r="BP1014" s="713"/>
      <c r="BQ1014" s="713"/>
      <c r="BR1014" s="713"/>
      <c r="BS1014" s="713"/>
      <c r="BT1014" s="716"/>
      <c r="BU1014" s="717"/>
      <c r="BV1014" s="715"/>
      <c r="BW1014" s="718"/>
    </row>
    <row r="1015" spans="2:75" ht="15.75" customHeight="1">
      <c r="B1015" s="363" t="s">
        <v>1304</v>
      </c>
      <c r="C1015" s="364">
        <v>40226121000170</v>
      </c>
      <c r="D1015" s="365" t="s">
        <v>14</v>
      </c>
      <c r="E1015" s="365" t="s">
        <v>607</v>
      </c>
      <c r="F1015" s="365"/>
      <c r="G1015" s="366"/>
      <c r="H1015" s="366" t="s">
        <v>34</v>
      </c>
      <c r="I1015" s="366" t="s">
        <v>34</v>
      </c>
      <c r="J1015" s="366" t="s">
        <v>608</v>
      </c>
      <c r="K1015" s="367" t="s">
        <v>48</v>
      </c>
      <c r="L1015" s="368"/>
      <c r="M1015" s="368" t="s">
        <v>34</v>
      </c>
      <c r="N1015" s="367">
        <v>652271</v>
      </c>
      <c r="O1015" s="367" t="s">
        <v>1323</v>
      </c>
      <c r="P1015" s="371">
        <v>44712</v>
      </c>
      <c r="Q1015" s="372">
        <v>10807614.119999999</v>
      </c>
      <c r="R1015" s="372" t="s">
        <v>1424</v>
      </c>
      <c r="S1015" s="367">
        <v>32</v>
      </c>
      <c r="T1015" s="369" t="s">
        <v>1424</v>
      </c>
      <c r="U1015" s="369" t="s">
        <v>1424</v>
      </c>
      <c r="V1015" s="369" t="s">
        <v>1424</v>
      </c>
      <c r="W1015" s="369" t="s">
        <v>1424</v>
      </c>
      <c r="X1015" s="369" t="s">
        <v>1424</v>
      </c>
      <c r="Y1015" s="369" t="s">
        <v>1424</v>
      </c>
      <c r="Z1015" s="369" t="s">
        <v>1424</v>
      </c>
      <c r="AA1015" s="369" t="s">
        <v>1424</v>
      </c>
      <c r="AB1015" s="369" t="s">
        <v>1424</v>
      </c>
      <c r="AC1015" s="373" t="s">
        <v>1424</v>
      </c>
      <c r="AD1015" s="575">
        <v>39344972000139</v>
      </c>
      <c r="AE1015" s="370" t="s">
        <v>2569</v>
      </c>
      <c r="AF1015" s="370" t="s">
        <v>2323</v>
      </c>
      <c r="AG1015" s="374" t="s">
        <v>721</v>
      </c>
      <c r="AH1015" s="374" t="s">
        <v>2318</v>
      </c>
      <c r="AI1015" s="374">
        <v>5000</v>
      </c>
      <c r="AJ1015" s="374">
        <v>1000</v>
      </c>
      <c r="AK1015" s="374">
        <v>1000</v>
      </c>
      <c r="AL1015" s="369">
        <v>1.3500000000000002E-2</v>
      </c>
      <c r="AM1015" s="369">
        <v>0.2</v>
      </c>
      <c r="AN1015" s="369" t="s">
        <v>2349</v>
      </c>
      <c r="AO1015" s="367" t="s">
        <v>1326</v>
      </c>
      <c r="AP1015" s="370" t="s">
        <v>13</v>
      </c>
      <c r="AQ1015" s="376" t="s">
        <v>670</v>
      </c>
      <c r="AR1015" s="369">
        <v>4.3166666666666657E-3</v>
      </c>
      <c r="AS1015" s="369">
        <v>4.3166666666666657E-3</v>
      </c>
      <c r="AT1015" s="369"/>
      <c r="AX1015" s="711"/>
      <c r="AY1015" s="712"/>
      <c r="AZ1015" s="712"/>
      <c r="BA1015" s="712"/>
      <c r="BB1015" s="713"/>
      <c r="BC1015" s="712"/>
      <c r="BD1015" s="712"/>
      <c r="BE1015" s="712"/>
      <c r="BF1015" s="712"/>
      <c r="BG1015" s="713"/>
      <c r="BH1015" s="713"/>
      <c r="BI1015" s="714"/>
      <c r="BJ1015" s="714"/>
      <c r="BK1015" s="714"/>
      <c r="BL1015" s="713"/>
      <c r="BM1015" s="713"/>
      <c r="BN1015" s="713"/>
      <c r="BO1015" s="713"/>
      <c r="BP1015" s="713"/>
      <c r="BQ1015" s="713"/>
      <c r="BR1015" s="713"/>
      <c r="BS1015" s="713"/>
      <c r="BT1015" s="716"/>
      <c r="BU1015" s="717"/>
      <c r="BV1015" s="715"/>
      <c r="BW1015" s="718"/>
    </row>
    <row r="1016" spans="2:75" ht="15.75" customHeight="1">
      <c r="B1016" s="363" t="s">
        <v>564</v>
      </c>
      <c r="C1016" s="364">
        <v>39703177000190</v>
      </c>
      <c r="D1016" s="365" t="s">
        <v>14</v>
      </c>
      <c r="E1016" s="365" t="s">
        <v>607</v>
      </c>
      <c r="F1016" s="365"/>
      <c r="G1016" s="366"/>
      <c r="H1016" s="366" t="s">
        <v>34</v>
      </c>
      <c r="I1016" s="366" t="s">
        <v>34</v>
      </c>
      <c r="J1016" s="366" t="s">
        <v>608</v>
      </c>
      <c r="K1016" s="367" t="s">
        <v>48</v>
      </c>
      <c r="L1016" s="368"/>
      <c r="M1016" s="368" t="s">
        <v>1421</v>
      </c>
      <c r="N1016" s="367">
        <v>568546</v>
      </c>
      <c r="O1016" s="367" t="s">
        <v>1323</v>
      </c>
      <c r="P1016" s="371">
        <v>44186</v>
      </c>
      <c r="Q1016" s="372">
        <v>56637076.280000001</v>
      </c>
      <c r="R1016" s="372">
        <v>55963470.553769864</v>
      </c>
      <c r="S1016" s="367">
        <v>32</v>
      </c>
      <c r="T1016" s="369">
        <v>0.19985464601568914</v>
      </c>
      <c r="U1016" s="369">
        <v>2.5835600169480277</v>
      </c>
      <c r="V1016" s="369">
        <v>0.14614778962782893</v>
      </c>
      <c r="W1016" s="369">
        <v>1.4327370178749019</v>
      </c>
      <c r="X1016" s="369" t="s">
        <v>1424</v>
      </c>
      <c r="Y1016" s="369" t="s">
        <v>1424</v>
      </c>
      <c r="Z1016" s="369" t="s">
        <v>1424</v>
      </c>
      <c r="AA1016" s="369" t="s">
        <v>1424</v>
      </c>
      <c r="AB1016" s="369">
        <v>0.1838813781164178</v>
      </c>
      <c r="AC1016" s="373">
        <v>0.30525537567700811</v>
      </c>
      <c r="AD1016" s="575">
        <v>39344972000139</v>
      </c>
      <c r="AE1016" s="370" t="s">
        <v>2569</v>
      </c>
      <c r="AF1016" s="370" t="s">
        <v>2323</v>
      </c>
      <c r="AG1016" s="374" t="s">
        <v>721</v>
      </c>
      <c r="AH1016" s="374" t="s">
        <v>2318</v>
      </c>
      <c r="AI1016" s="374">
        <v>5000</v>
      </c>
      <c r="AJ1016" s="374">
        <v>1000</v>
      </c>
      <c r="AK1016" s="374">
        <v>1000</v>
      </c>
      <c r="AL1016" s="369">
        <v>6.9999999999999993E-3</v>
      </c>
      <c r="AM1016" s="369">
        <v>0.1</v>
      </c>
      <c r="AN1016" s="369" t="s">
        <v>2349</v>
      </c>
      <c r="AO1016" s="367" t="s">
        <v>1326</v>
      </c>
      <c r="AP1016" s="370" t="s">
        <v>718</v>
      </c>
      <c r="AQ1016" s="376" t="s">
        <v>661</v>
      </c>
      <c r="AR1016" s="369">
        <v>1.9833333333333335E-3</v>
      </c>
      <c r="AS1016" s="369">
        <v>1.9833333333333335E-3</v>
      </c>
      <c r="AT1016" s="369"/>
      <c r="AX1016" s="711"/>
      <c r="AY1016" s="712"/>
      <c r="AZ1016" s="712"/>
      <c r="BA1016" s="712"/>
      <c r="BB1016" s="713"/>
      <c r="BC1016" s="712"/>
      <c r="BD1016" s="712"/>
      <c r="BE1016" s="712"/>
      <c r="BF1016" s="712"/>
      <c r="BG1016" s="713"/>
      <c r="BH1016" s="713"/>
      <c r="BI1016" s="714"/>
      <c r="BJ1016" s="714"/>
      <c r="BK1016" s="714"/>
      <c r="BL1016" s="713"/>
      <c r="BM1016" s="713"/>
      <c r="BN1016" s="713"/>
      <c r="BO1016" s="713"/>
      <c r="BP1016" s="713"/>
      <c r="BQ1016" s="713"/>
      <c r="BR1016" s="713"/>
      <c r="BS1016" s="713"/>
      <c r="BT1016" s="716"/>
      <c r="BU1016" s="717"/>
      <c r="BV1016" s="715"/>
      <c r="BW1016" s="718"/>
    </row>
    <row r="1017" spans="2:75" ht="15.75" customHeight="1">
      <c r="B1017" s="363" t="s">
        <v>336</v>
      </c>
      <c r="C1017" s="364">
        <v>31326427000108</v>
      </c>
      <c r="D1017" s="365" t="s">
        <v>13</v>
      </c>
      <c r="E1017" s="365" t="s">
        <v>615</v>
      </c>
      <c r="F1017" s="365" t="s">
        <v>619</v>
      </c>
      <c r="G1017" s="366" t="s">
        <v>34</v>
      </c>
      <c r="H1017" s="366" t="s">
        <v>1339</v>
      </c>
      <c r="I1017" s="366" t="s">
        <v>34</v>
      </c>
      <c r="J1017" s="366"/>
      <c r="K1017" s="367" t="s">
        <v>48</v>
      </c>
      <c r="L1017" s="368"/>
      <c r="M1017" s="368" t="s">
        <v>34</v>
      </c>
      <c r="N1017" s="367">
        <v>478288</v>
      </c>
      <c r="O1017" s="367" t="s">
        <v>1323</v>
      </c>
      <c r="P1017" s="371">
        <v>43404</v>
      </c>
      <c r="Q1017" s="372">
        <v>106538183.55</v>
      </c>
      <c r="R1017" s="372">
        <v>138218066.04539683</v>
      </c>
      <c r="S1017" s="367">
        <v>31</v>
      </c>
      <c r="T1017" s="369">
        <v>7.5925815813844277E-3</v>
      </c>
      <c r="U1017" s="369">
        <v>9.8150784033016344E-2</v>
      </c>
      <c r="V1017" s="369">
        <v>2.6827707705736614E-3</v>
      </c>
      <c r="W1017" s="369">
        <v>2.6300124026930587E-2</v>
      </c>
      <c r="X1017" s="369">
        <v>-4.4052050253323149E-2</v>
      </c>
      <c r="Y1017" s="369">
        <v>-0.33405469959062267</v>
      </c>
      <c r="Z1017" s="369">
        <v>4.7898426583311782E-2</v>
      </c>
      <c r="AA1017" s="369">
        <v>0.27227018480723109</v>
      </c>
      <c r="AB1017" s="369">
        <v>4.6103340156856118E-2</v>
      </c>
      <c r="AC1017" s="373">
        <v>-2.0261933445500815</v>
      </c>
      <c r="AD1017" s="575">
        <v>31120430000170</v>
      </c>
      <c r="AE1017" s="370" t="s">
        <v>2570</v>
      </c>
      <c r="AF1017" s="370" t="s">
        <v>2317</v>
      </c>
      <c r="AG1017" s="374" t="s">
        <v>1458</v>
      </c>
      <c r="AH1017" s="374" t="s">
        <v>2321</v>
      </c>
      <c r="AI1017" s="374">
        <v>500</v>
      </c>
      <c r="AJ1017" s="374">
        <v>100</v>
      </c>
      <c r="AK1017" s="374">
        <v>100</v>
      </c>
      <c r="AL1017" s="369">
        <v>1.84E-2</v>
      </c>
      <c r="AM1017" s="369">
        <v>0.2</v>
      </c>
      <c r="AN1017" s="369" t="s">
        <v>34</v>
      </c>
      <c r="AO1017" s="367" t="s">
        <v>1326</v>
      </c>
      <c r="AP1017" s="370" t="s">
        <v>13</v>
      </c>
      <c r="AQ1017" s="376" t="s">
        <v>666</v>
      </c>
      <c r="AR1017" s="369">
        <v>4.9680000000000002E-3</v>
      </c>
      <c r="AS1017" s="369">
        <v>4.9680000000000002E-3</v>
      </c>
      <c r="AT1017" s="369"/>
      <c r="AX1017" s="711"/>
      <c r="AY1017" s="712"/>
      <c r="AZ1017" s="712"/>
      <c r="BA1017" s="712"/>
      <c r="BB1017" s="713"/>
      <c r="BC1017" s="712"/>
      <c r="BD1017" s="712"/>
      <c r="BE1017" s="712"/>
      <c r="BF1017" s="712"/>
      <c r="BG1017" s="713"/>
      <c r="BH1017" s="713"/>
      <c r="BI1017" s="714"/>
      <c r="BJ1017" s="714"/>
      <c r="BK1017" s="714"/>
      <c r="BL1017" s="713"/>
      <c r="BM1017" s="713"/>
      <c r="BN1017" s="713"/>
      <c r="BO1017" s="713"/>
      <c r="BP1017" s="713"/>
      <c r="BQ1017" s="713"/>
      <c r="BR1017" s="713"/>
      <c r="BS1017" s="713"/>
      <c r="BT1017" s="716"/>
      <c r="BU1017" s="717"/>
      <c r="BV1017" s="715"/>
      <c r="BW1017" s="718"/>
    </row>
    <row r="1018" spans="2:75" ht="15.75" customHeight="1">
      <c r="B1018" s="363" t="s">
        <v>1126</v>
      </c>
      <c r="C1018" s="364">
        <v>44417598000194</v>
      </c>
      <c r="D1018" s="365" t="s">
        <v>14</v>
      </c>
      <c r="E1018" s="365" t="s">
        <v>614</v>
      </c>
      <c r="F1018" s="365"/>
      <c r="G1018" s="366"/>
      <c r="H1018" s="366" t="s">
        <v>1340</v>
      </c>
      <c r="I1018" s="366" t="s">
        <v>34</v>
      </c>
      <c r="J1018" s="366" t="s">
        <v>608</v>
      </c>
      <c r="K1018" s="367" t="s">
        <v>48</v>
      </c>
      <c r="L1018" s="368"/>
      <c r="M1018" s="368" t="s">
        <v>34</v>
      </c>
      <c r="N1018" s="367">
        <v>640581</v>
      </c>
      <c r="O1018" s="367" t="s">
        <v>1323</v>
      </c>
      <c r="P1018" s="371">
        <v>44617</v>
      </c>
      <c r="Q1018" s="372">
        <v>12644658.140000001</v>
      </c>
      <c r="R1018" s="372" t="s">
        <v>1424</v>
      </c>
      <c r="S1018" s="367">
        <v>32</v>
      </c>
      <c r="T1018" s="369" t="s">
        <v>1424</v>
      </c>
      <c r="U1018" s="369" t="s">
        <v>1424</v>
      </c>
      <c r="V1018" s="369" t="s">
        <v>1424</v>
      </c>
      <c r="W1018" s="369" t="s">
        <v>1424</v>
      </c>
      <c r="X1018" s="369" t="s">
        <v>1424</v>
      </c>
      <c r="Y1018" s="369" t="s">
        <v>1424</v>
      </c>
      <c r="Z1018" s="369" t="s">
        <v>1424</v>
      </c>
      <c r="AA1018" s="369" t="s">
        <v>1424</v>
      </c>
      <c r="AB1018" s="369" t="s">
        <v>1424</v>
      </c>
      <c r="AC1018" s="373" t="s">
        <v>1424</v>
      </c>
      <c r="AD1018" s="575">
        <v>44967401000190</v>
      </c>
      <c r="AE1018" s="370" t="s">
        <v>2570</v>
      </c>
      <c r="AF1018" s="370" t="s">
        <v>2317</v>
      </c>
      <c r="AG1018" s="374" t="s">
        <v>1458</v>
      </c>
      <c r="AH1018" s="374" t="s">
        <v>2321</v>
      </c>
      <c r="AI1018" s="374">
        <v>100</v>
      </c>
      <c r="AJ1018" s="374">
        <v>50</v>
      </c>
      <c r="AK1018" s="374">
        <v>100</v>
      </c>
      <c r="AL1018" s="369">
        <v>1.84E-2</v>
      </c>
      <c r="AM1018" s="369">
        <v>0.2</v>
      </c>
      <c r="AN1018" s="369" t="s">
        <v>2335</v>
      </c>
      <c r="AO1018" s="367" t="s">
        <v>1326</v>
      </c>
      <c r="AP1018" s="370" t="s">
        <v>13</v>
      </c>
      <c r="AQ1018" s="376" t="s">
        <v>670</v>
      </c>
      <c r="AR1018" s="369">
        <v>4.9680000000000002E-3</v>
      </c>
      <c r="AS1018" s="369">
        <v>4.9680000000000002E-3</v>
      </c>
      <c r="AT1018" s="369"/>
      <c r="AX1018" s="711"/>
      <c r="AY1018" s="712"/>
      <c r="AZ1018" s="712"/>
      <c r="BA1018" s="712"/>
      <c r="BB1018" s="713"/>
      <c r="BC1018" s="712"/>
      <c r="BD1018" s="712"/>
      <c r="BE1018" s="712"/>
      <c r="BF1018" s="712"/>
      <c r="BG1018" s="713"/>
      <c r="BH1018" s="713"/>
      <c r="BI1018" s="714"/>
      <c r="BJ1018" s="714"/>
      <c r="BK1018" s="714"/>
      <c r="BL1018" s="713"/>
      <c r="BM1018" s="713"/>
      <c r="BN1018" s="713"/>
      <c r="BO1018" s="713"/>
      <c r="BP1018" s="713"/>
      <c r="BQ1018" s="713"/>
      <c r="BR1018" s="713"/>
      <c r="BS1018" s="713"/>
      <c r="BT1018" s="716"/>
      <c r="BU1018" s="717"/>
      <c r="BV1018" s="715"/>
      <c r="BW1018" s="718"/>
    </row>
    <row r="1019" spans="2:75" ht="15.75" customHeight="1">
      <c r="B1019" s="363" t="s">
        <v>1127</v>
      </c>
      <c r="C1019" s="364">
        <v>38048878000170</v>
      </c>
      <c r="D1019" s="365" t="s">
        <v>14</v>
      </c>
      <c r="E1019" s="365" t="s">
        <v>607</v>
      </c>
      <c r="F1019" s="365"/>
      <c r="G1019" s="366"/>
      <c r="H1019" s="366" t="s">
        <v>34</v>
      </c>
      <c r="I1019" s="366" t="s">
        <v>34</v>
      </c>
      <c r="J1019" s="366" t="s">
        <v>611</v>
      </c>
      <c r="K1019" s="367"/>
      <c r="L1019" s="368"/>
      <c r="M1019" s="368" t="s">
        <v>34</v>
      </c>
      <c r="N1019" s="367">
        <v>548960</v>
      </c>
      <c r="O1019" s="367" t="s">
        <v>1323</v>
      </c>
      <c r="P1019" s="371">
        <v>44062</v>
      </c>
      <c r="Q1019" s="372">
        <v>38127387.100000001</v>
      </c>
      <c r="R1019" s="372">
        <v>55716255.942182533</v>
      </c>
      <c r="S1019" s="367">
        <v>3</v>
      </c>
      <c r="T1019" s="369">
        <v>-0.25407595308172515</v>
      </c>
      <c r="U1019" s="369">
        <v>-3.2844894363795643</v>
      </c>
      <c r="V1019" s="369">
        <v>-7.5894632923489413E-2</v>
      </c>
      <c r="W1019" s="369">
        <v>-0.74402117421285496</v>
      </c>
      <c r="X1019" s="369">
        <v>0.1335224127251966</v>
      </c>
      <c r="Y1019" s="369">
        <v>1.0125247114500855</v>
      </c>
      <c r="Z1019" s="369" t="s">
        <v>1424</v>
      </c>
      <c r="AA1019" s="369" t="s">
        <v>1424</v>
      </c>
      <c r="AB1019" s="369">
        <v>0.29244195903064646</v>
      </c>
      <c r="AC1019" s="373">
        <v>-0.45639112171463453</v>
      </c>
      <c r="AD1019" s="575">
        <v>0</v>
      </c>
      <c r="AE1019" s="370" t="s">
        <v>2331</v>
      </c>
      <c r="AF1019" s="370" t="s">
        <v>2317</v>
      </c>
      <c r="AG1019" s="374" t="s">
        <v>1458</v>
      </c>
      <c r="AH1019" s="374" t="s">
        <v>2318</v>
      </c>
      <c r="AI1019" s="374">
        <v>10000</v>
      </c>
      <c r="AJ1019" s="374">
        <v>10000</v>
      </c>
      <c r="AK1019" s="374">
        <v>10000</v>
      </c>
      <c r="AL1019" s="369">
        <v>6.5000000000000006E-3</v>
      </c>
      <c r="AM1019" s="369" t="s">
        <v>34</v>
      </c>
      <c r="AN1019" s="369" t="s">
        <v>34</v>
      </c>
      <c r="AO1019" s="367" t="s">
        <v>1326</v>
      </c>
      <c r="AP1019" s="370" t="s">
        <v>718</v>
      </c>
      <c r="AQ1019" s="376" t="s">
        <v>689</v>
      </c>
      <c r="AR1019" s="369">
        <v>4.3335499999999994E-3</v>
      </c>
      <c r="AS1019" s="369">
        <v>4.3335499999999994E-3</v>
      </c>
      <c r="AT1019" s="369"/>
      <c r="AX1019" s="711"/>
      <c r="AY1019" s="712"/>
      <c r="AZ1019" s="712"/>
      <c r="BA1019" s="712"/>
      <c r="BB1019" s="713"/>
      <c r="BC1019" s="712"/>
      <c r="BD1019" s="712"/>
      <c r="BE1019" s="712"/>
      <c r="BF1019" s="712"/>
      <c r="BG1019" s="713"/>
      <c r="BH1019" s="713"/>
      <c r="BI1019" s="714"/>
      <c r="BJ1019" s="714"/>
      <c r="BK1019" s="714"/>
      <c r="BL1019" s="713"/>
      <c r="BM1019" s="713"/>
      <c r="BN1019" s="713"/>
      <c r="BO1019" s="713"/>
      <c r="BP1019" s="713"/>
      <c r="BQ1019" s="713"/>
      <c r="BR1019" s="713"/>
      <c r="BS1019" s="713"/>
      <c r="BT1019" s="716"/>
      <c r="BU1019" s="717"/>
      <c r="BV1019" s="715"/>
      <c r="BW1019" s="718"/>
    </row>
    <row r="1020" spans="2:75" ht="15.75" customHeight="1">
      <c r="B1020" s="363" t="s">
        <v>337</v>
      </c>
      <c r="C1020" s="364">
        <v>20142615000160</v>
      </c>
      <c r="D1020" s="365" t="s">
        <v>11</v>
      </c>
      <c r="E1020" s="365" t="s">
        <v>620</v>
      </c>
      <c r="F1020" s="365" t="s">
        <v>687</v>
      </c>
      <c r="G1020" s="366" t="s">
        <v>740</v>
      </c>
      <c r="H1020" s="366" t="s">
        <v>34</v>
      </c>
      <c r="I1020" s="366" t="s">
        <v>1321</v>
      </c>
      <c r="J1020" s="366" t="s">
        <v>608</v>
      </c>
      <c r="K1020" s="367" t="s">
        <v>48</v>
      </c>
      <c r="L1020" s="368"/>
      <c r="M1020" s="368" t="s">
        <v>34</v>
      </c>
      <c r="N1020" s="367">
        <v>370797</v>
      </c>
      <c r="O1020" s="367" t="s">
        <v>1323</v>
      </c>
      <c r="P1020" s="371">
        <v>41796</v>
      </c>
      <c r="Q1020" s="372">
        <v>1377412.53</v>
      </c>
      <c r="R1020" s="372">
        <v>1463338.3840476193</v>
      </c>
      <c r="S1020" s="367">
        <v>62</v>
      </c>
      <c r="T1020" s="369">
        <v>-6.0197833994987349E-2</v>
      </c>
      <c r="U1020" s="369">
        <v>-0.77818914954879237</v>
      </c>
      <c r="V1020" s="369">
        <v>-0.19987837386972285</v>
      </c>
      <c r="W1020" s="369">
        <v>-1.9594764042963078</v>
      </c>
      <c r="X1020" s="369">
        <v>-0.27876138800970529</v>
      </c>
      <c r="Y1020" s="369">
        <v>-2.1138982452246315</v>
      </c>
      <c r="Z1020" s="369">
        <v>0.12423955316449753</v>
      </c>
      <c r="AA1020" s="369">
        <v>0.70621789719186878</v>
      </c>
      <c r="AB1020" s="369">
        <v>0.28102357695880381</v>
      </c>
      <c r="AC1020" s="373">
        <v>-0.99885864804752711</v>
      </c>
      <c r="AD1020" s="575">
        <v>0</v>
      </c>
      <c r="AE1020" s="370" t="s">
        <v>2571</v>
      </c>
      <c r="AF1020" s="370" t="s">
        <v>2317</v>
      </c>
      <c r="AG1020" s="374" t="s">
        <v>1458</v>
      </c>
      <c r="AH1020" s="374" t="s">
        <v>2321</v>
      </c>
      <c r="AI1020" s="374">
        <v>20000</v>
      </c>
      <c r="AJ1020" s="374">
        <v>10000</v>
      </c>
      <c r="AK1020" s="374">
        <v>20000</v>
      </c>
      <c r="AL1020" s="369">
        <v>0.02</v>
      </c>
      <c r="AM1020" s="369">
        <v>0.2</v>
      </c>
      <c r="AN1020" s="369" t="s">
        <v>34</v>
      </c>
      <c r="AO1020" s="367" t="s">
        <v>1326</v>
      </c>
      <c r="AP1020" s="370" t="s">
        <v>13</v>
      </c>
      <c r="AQ1020" s="376" t="s">
        <v>670</v>
      </c>
      <c r="AR1020" s="369">
        <v>5.3333333333333332E-3</v>
      </c>
      <c r="AS1020" s="369">
        <v>5.3333333333333332E-3</v>
      </c>
      <c r="AT1020" s="369"/>
      <c r="AX1020" s="711"/>
      <c r="AY1020" s="712"/>
      <c r="AZ1020" s="712"/>
      <c r="BA1020" s="712"/>
      <c r="BB1020" s="713"/>
      <c r="BC1020" s="712"/>
      <c r="BD1020" s="712"/>
      <c r="BE1020" s="712"/>
      <c r="BF1020" s="712"/>
      <c r="BG1020" s="713"/>
      <c r="BH1020" s="713"/>
      <c r="BI1020" s="714"/>
      <c r="BJ1020" s="714"/>
      <c r="BK1020" s="714"/>
      <c r="BL1020" s="713"/>
      <c r="BM1020" s="713"/>
      <c r="BN1020" s="713"/>
      <c r="BO1020" s="713"/>
      <c r="BP1020" s="713"/>
      <c r="BQ1020" s="713"/>
      <c r="BR1020" s="713"/>
      <c r="BS1020" s="713"/>
      <c r="BT1020" s="716"/>
      <c r="BU1020" s="717"/>
      <c r="BV1020" s="715"/>
      <c r="BW1020" s="718"/>
    </row>
    <row r="1021" spans="2:75" ht="15.75" customHeight="1">
      <c r="B1021" s="363" t="s">
        <v>1128</v>
      </c>
      <c r="C1021" s="364">
        <v>33158068000152</v>
      </c>
      <c r="D1021" s="365" t="s">
        <v>14</v>
      </c>
      <c r="E1021" s="365" t="s">
        <v>607</v>
      </c>
      <c r="F1021" s="365" t="s">
        <v>862</v>
      </c>
      <c r="G1021" s="366"/>
      <c r="H1021" s="366" t="s">
        <v>34</v>
      </c>
      <c r="I1021" s="366" t="s">
        <v>34</v>
      </c>
      <c r="J1021" s="366" t="s">
        <v>611</v>
      </c>
      <c r="K1021" s="367"/>
      <c r="L1021" s="368"/>
      <c r="M1021" s="368" t="s">
        <v>34</v>
      </c>
      <c r="N1021" s="367">
        <v>502243</v>
      </c>
      <c r="O1021" s="367" t="s">
        <v>1323</v>
      </c>
      <c r="P1021" s="371">
        <v>43668</v>
      </c>
      <c r="Q1021" s="372">
        <v>20487240.98</v>
      </c>
      <c r="R1021" s="372">
        <v>43816956.103928573</v>
      </c>
      <c r="S1021" s="367">
        <v>5</v>
      </c>
      <c r="T1021" s="369">
        <v>-0.16666518813954889</v>
      </c>
      <c r="U1021" s="369">
        <v>-2.1545134170193707</v>
      </c>
      <c r="V1021" s="369">
        <v>-0.14955106081726233</v>
      </c>
      <c r="W1021" s="369">
        <v>-1.4661004551693373</v>
      </c>
      <c r="X1021" s="369">
        <v>5.8954429513234929E-2</v>
      </c>
      <c r="Y1021" s="369">
        <v>0.44706214869294486</v>
      </c>
      <c r="Z1021" s="369">
        <v>0.22573617506750487</v>
      </c>
      <c r="AA1021" s="369">
        <v>1.2831576001020593</v>
      </c>
      <c r="AB1021" s="369">
        <v>0.23242466793422009</v>
      </c>
      <c r="AC1021" s="373">
        <v>-0.99863496453259482</v>
      </c>
      <c r="AD1021" s="575">
        <v>33600794000183</v>
      </c>
      <c r="AE1021" s="370" t="s">
        <v>2352</v>
      </c>
      <c r="AF1021" s="370" t="s">
        <v>2317</v>
      </c>
      <c r="AG1021" s="374" t="s">
        <v>1458</v>
      </c>
      <c r="AH1021" s="374" t="s">
        <v>2318</v>
      </c>
      <c r="AI1021" s="374">
        <v>5000</v>
      </c>
      <c r="AJ1021" s="374">
        <v>5000</v>
      </c>
      <c r="AK1021" s="374">
        <v>5000</v>
      </c>
      <c r="AL1021" s="369">
        <v>0.01</v>
      </c>
      <c r="AM1021" s="369" t="s">
        <v>34</v>
      </c>
      <c r="AN1021" s="369" t="s">
        <v>34</v>
      </c>
      <c r="AO1021" s="367" t="s">
        <v>1326</v>
      </c>
      <c r="AP1021" s="370" t="s">
        <v>13</v>
      </c>
      <c r="AQ1021" s="376" t="s">
        <v>681</v>
      </c>
      <c r="AR1021" s="369">
        <v>8.0000000000000002E-3</v>
      </c>
      <c r="AS1021" s="369">
        <v>8.0000000000000002E-3</v>
      </c>
      <c r="AT1021" s="369"/>
      <c r="AX1021" s="711"/>
      <c r="AY1021" s="712"/>
      <c r="AZ1021" s="712"/>
      <c r="BA1021" s="712"/>
      <c r="BB1021" s="713"/>
      <c r="BC1021" s="712"/>
      <c r="BD1021" s="712"/>
      <c r="BE1021" s="712"/>
      <c r="BF1021" s="712"/>
      <c r="BG1021" s="713"/>
      <c r="BH1021" s="713"/>
      <c r="BI1021" s="714"/>
      <c r="BJ1021" s="714"/>
      <c r="BK1021" s="714"/>
      <c r="BL1021" s="713"/>
      <c r="BM1021" s="713"/>
      <c r="BN1021" s="713"/>
      <c r="BO1021" s="713"/>
      <c r="BP1021" s="713"/>
      <c r="BQ1021" s="713"/>
      <c r="BR1021" s="713"/>
      <c r="BS1021" s="713"/>
      <c r="BT1021" s="716"/>
      <c r="BU1021" s="717"/>
      <c r="BV1021" s="715"/>
      <c r="BW1021" s="718"/>
    </row>
    <row r="1022" spans="2:75" ht="15.75" customHeight="1">
      <c r="B1022" s="363" t="s">
        <v>338</v>
      </c>
      <c r="C1022" s="364">
        <v>39991941000170</v>
      </c>
      <c r="D1022" s="365" t="s">
        <v>14</v>
      </c>
      <c r="E1022" s="365" t="s">
        <v>607</v>
      </c>
      <c r="F1022" s="365"/>
      <c r="G1022" s="366"/>
      <c r="H1022" s="366" t="s">
        <v>34</v>
      </c>
      <c r="I1022" s="366" t="s">
        <v>34</v>
      </c>
      <c r="J1022" s="366" t="s">
        <v>611</v>
      </c>
      <c r="K1022" s="367" t="s">
        <v>49</v>
      </c>
      <c r="L1022" s="368"/>
      <c r="M1022" s="368" t="s">
        <v>34</v>
      </c>
      <c r="N1022" s="367">
        <v>585424</v>
      </c>
      <c r="O1022" s="367" t="s">
        <v>1323</v>
      </c>
      <c r="P1022" s="371">
        <v>44301</v>
      </c>
      <c r="Q1022" s="372">
        <v>7937446.6500000004</v>
      </c>
      <c r="R1022" s="372">
        <v>16872718.223293658</v>
      </c>
      <c r="S1022" s="367">
        <v>6</v>
      </c>
      <c r="T1022" s="369">
        <v>-0.28503684251822259</v>
      </c>
      <c r="U1022" s="369">
        <v>-3.6847268971139218</v>
      </c>
      <c r="V1022" s="369">
        <v>-0.23866902442223004</v>
      </c>
      <c r="W1022" s="369">
        <v>-2.3397544853781707</v>
      </c>
      <c r="X1022" s="369" t="s">
        <v>1424</v>
      </c>
      <c r="Y1022" s="369" t="s">
        <v>1424</v>
      </c>
      <c r="Z1022" s="369" t="s">
        <v>1424</v>
      </c>
      <c r="AA1022" s="369" t="s">
        <v>1424</v>
      </c>
      <c r="AB1022" s="369">
        <v>0.23105005224162328</v>
      </c>
      <c r="AC1022" s="373">
        <v>-1.4848515643046354</v>
      </c>
      <c r="AD1022" s="575">
        <v>39973671000174</v>
      </c>
      <c r="AE1022" s="370" t="s">
        <v>2352</v>
      </c>
      <c r="AF1022" s="370" t="s">
        <v>2317</v>
      </c>
      <c r="AG1022" s="374" t="s">
        <v>1458</v>
      </c>
      <c r="AH1022" s="374" t="s">
        <v>2318</v>
      </c>
      <c r="AI1022" s="374">
        <v>5000</v>
      </c>
      <c r="AJ1022" s="374">
        <v>5000</v>
      </c>
      <c r="AK1022" s="374">
        <v>5000</v>
      </c>
      <c r="AL1022" s="369">
        <v>0.01</v>
      </c>
      <c r="AM1022" s="369" t="s">
        <v>34</v>
      </c>
      <c r="AN1022" s="369" t="s">
        <v>34</v>
      </c>
      <c r="AO1022" s="367" t="s">
        <v>1326</v>
      </c>
      <c r="AP1022" s="370" t="s">
        <v>13</v>
      </c>
      <c r="AQ1022" s="376" t="s">
        <v>681</v>
      </c>
      <c r="AR1022" s="369">
        <v>6.6669999999999993E-3</v>
      </c>
      <c r="AS1022" s="369">
        <v>6.6669999999999993E-3</v>
      </c>
      <c r="AT1022" s="369"/>
      <c r="AX1022" s="711"/>
      <c r="AY1022" s="712"/>
      <c r="AZ1022" s="712"/>
      <c r="BA1022" s="712"/>
      <c r="BB1022" s="713"/>
      <c r="BC1022" s="712"/>
      <c r="BD1022" s="712"/>
      <c r="BE1022" s="712"/>
      <c r="BF1022" s="712"/>
      <c r="BG1022" s="713"/>
      <c r="BH1022" s="713"/>
      <c r="BI1022" s="714"/>
      <c r="BJ1022" s="714"/>
      <c r="BK1022" s="714"/>
      <c r="BL1022" s="713"/>
      <c r="BM1022" s="713"/>
      <c r="BN1022" s="713"/>
      <c r="BO1022" s="713"/>
      <c r="BP1022" s="713"/>
      <c r="BQ1022" s="713"/>
      <c r="BR1022" s="713"/>
      <c r="BS1022" s="713"/>
      <c r="BT1022" s="716"/>
      <c r="BU1022" s="717"/>
      <c r="BV1022" s="715"/>
      <c r="BW1022" s="718"/>
    </row>
    <row r="1023" spans="2:75" ht="15.75" customHeight="1">
      <c r="B1023" s="363" t="s">
        <v>1129</v>
      </c>
      <c r="C1023" s="364">
        <v>29066331000106</v>
      </c>
      <c r="D1023" s="365" t="s">
        <v>11</v>
      </c>
      <c r="E1023" s="365" t="s">
        <v>663</v>
      </c>
      <c r="F1023" s="365"/>
      <c r="G1023" s="366" t="s">
        <v>740</v>
      </c>
      <c r="H1023" s="366" t="s">
        <v>34</v>
      </c>
      <c r="I1023" s="366" t="s">
        <v>34</v>
      </c>
      <c r="J1023" s="366" t="s">
        <v>611</v>
      </c>
      <c r="K1023" s="367" t="s">
        <v>48</v>
      </c>
      <c r="L1023" s="368"/>
      <c r="M1023" s="368" t="s">
        <v>34</v>
      </c>
      <c r="N1023" s="367">
        <v>456330</v>
      </c>
      <c r="O1023" s="367" t="s">
        <v>1323</v>
      </c>
      <c r="P1023" s="371">
        <v>43097</v>
      </c>
      <c r="Q1023" s="372">
        <v>49514168.479999997</v>
      </c>
      <c r="R1023" s="372">
        <v>100017510.74944441</v>
      </c>
      <c r="S1023" s="367">
        <v>6</v>
      </c>
      <c r="T1023" s="369">
        <v>-7.1524548965854917E-2</v>
      </c>
      <c r="U1023" s="369">
        <v>-0.92461180474092053</v>
      </c>
      <c r="V1023" s="369">
        <v>-5.8886246154802424E-2</v>
      </c>
      <c r="W1023" s="369">
        <v>-0.57728211233660631</v>
      </c>
      <c r="X1023" s="369">
        <v>6.2249064573402846E-2</v>
      </c>
      <c r="Y1023" s="369">
        <v>0.47204596485941491</v>
      </c>
      <c r="Z1023" s="369">
        <v>0.11430707472816315</v>
      </c>
      <c r="AA1023" s="369">
        <v>0.64975846976681839</v>
      </c>
      <c r="AB1023" s="369">
        <v>6.222399620175894E-2</v>
      </c>
      <c r="AC1023" s="373">
        <v>-2.5055148265507938</v>
      </c>
      <c r="AD1023" s="575">
        <v>29066638000107</v>
      </c>
      <c r="AE1023" s="370" t="s">
        <v>2572</v>
      </c>
      <c r="AF1023" s="370" t="s">
        <v>2326</v>
      </c>
      <c r="AG1023" s="374" t="s">
        <v>1459</v>
      </c>
      <c r="AH1023" s="374" t="s">
        <v>2318</v>
      </c>
      <c r="AI1023" s="374">
        <v>25000</v>
      </c>
      <c r="AJ1023" s="374">
        <v>0</v>
      </c>
      <c r="AK1023" s="374">
        <v>10000</v>
      </c>
      <c r="AL1023" s="369">
        <v>9.300000000000001E-3</v>
      </c>
      <c r="AM1023" s="369" t="s">
        <v>34</v>
      </c>
      <c r="AN1023" s="369" t="s">
        <v>34</v>
      </c>
      <c r="AO1023" s="367" t="s">
        <v>1326</v>
      </c>
      <c r="AP1023" s="370" t="s">
        <v>13</v>
      </c>
      <c r="AQ1023" s="376" t="s">
        <v>681</v>
      </c>
      <c r="AR1023" s="369">
        <v>5.0697399999999988E-3</v>
      </c>
      <c r="AS1023" s="369">
        <v>5.0697399999999988E-3</v>
      </c>
      <c r="AT1023" s="369"/>
      <c r="AX1023" s="711"/>
      <c r="AY1023" s="712"/>
      <c r="AZ1023" s="712"/>
      <c r="BA1023" s="712"/>
      <c r="BB1023" s="713"/>
      <c r="BC1023" s="712"/>
      <c r="BD1023" s="712"/>
      <c r="BE1023" s="712"/>
      <c r="BF1023" s="712"/>
      <c r="BG1023" s="713"/>
      <c r="BH1023" s="713"/>
      <c r="BI1023" s="714"/>
      <c r="BJ1023" s="714"/>
      <c r="BK1023" s="714"/>
      <c r="BL1023" s="713"/>
      <c r="BM1023" s="713"/>
      <c r="BN1023" s="713"/>
      <c r="BO1023" s="713"/>
      <c r="BP1023" s="713"/>
      <c r="BQ1023" s="713"/>
      <c r="BR1023" s="713"/>
      <c r="BS1023" s="713"/>
      <c r="BT1023" s="716"/>
      <c r="BU1023" s="717"/>
      <c r="BV1023" s="715"/>
      <c r="BW1023" s="718"/>
    </row>
    <row r="1024" spans="2:75" ht="15.75" customHeight="1">
      <c r="B1024" s="363" t="s">
        <v>1130</v>
      </c>
      <c r="C1024" s="364">
        <v>32225478000106</v>
      </c>
      <c r="D1024" s="365" t="s">
        <v>11</v>
      </c>
      <c r="E1024" s="365" t="s">
        <v>663</v>
      </c>
      <c r="F1024" s="365"/>
      <c r="G1024" s="366" t="s">
        <v>740</v>
      </c>
      <c r="H1024" s="366" t="s">
        <v>34</v>
      </c>
      <c r="I1024" s="366" t="s">
        <v>34</v>
      </c>
      <c r="J1024" s="366" t="s">
        <v>611</v>
      </c>
      <c r="K1024" s="367" t="s">
        <v>49</v>
      </c>
      <c r="L1024" s="368" t="s">
        <v>1341</v>
      </c>
      <c r="M1024" s="368" t="s">
        <v>34</v>
      </c>
      <c r="N1024" s="367">
        <v>488755</v>
      </c>
      <c r="O1024" s="367" t="s">
        <v>1323</v>
      </c>
      <c r="P1024" s="371">
        <v>43523</v>
      </c>
      <c r="Q1024" s="372">
        <v>207532598.43000001</v>
      </c>
      <c r="R1024" s="372">
        <v>246035411.49865085</v>
      </c>
      <c r="S1024" s="367">
        <v>6</v>
      </c>
      <c r="T1024" s="369">
        <v>-0.14752892435153564</v>
      </c>
      <c r="U1024" s="369">
        <v>-1.9071351999895785</v>
      </c>
      <c r="V1024" s="369">
        <v>-7.7718653003480354E-2</v>
      </c>
      <c r="W1024" s="369">
        <v>-0.76190267003708279</v>
      </c>
      <c r="X1024" s="369">
        <v>-7.0265991079427215E-2</v>
      </c>
      <c r="Y1024" s="369">
        <v>-0.53283977491387524</v>
      </c>
      <c r="Z1024" s="369">
        <v>0.24741982429753362</v>
      </c>
      <c r="AA1024" s="369">
        <v>1.4064144919101096</v>
      </c>
      <c r="AB1024" s="369">
        <v>0.1456646742344804</v>
      </c>
      <c r="AC1024" s="373">
        <v>-1.1498304438814482</v>
      </c>
      <c r="AD1024" s="575">
        <v>32225606000111</v>
      </c>
      <c r="AE1024" s="370" t="s">
        <v>2572</v>
      </c>
      <c r="AF1024" s="370" t="s">
        <v>2326</v>
      </c>
      <c r="AG1024" s="374" t="s">
        <v>1459</v>
      </c>
      <c r="AH1024" s="374" t="s">
        <v>2318</v>
      </c>
      <c r="AI1024" s="374">
        <v>25000</v>
      </c>
      <c r="AJ1024" s="374">
        <v>0</v>
      </c>
      <c r="AK1024" s="374">
        <v>10000</v>
      </c>
      <c r="AL1024" s="369">
        <v>9.300000000000001E-3</v>
      </c>
      <c r="AM1024" s="369" t="s">
        <v>34</v>
      </c>
      <c r="AN1024" s="369" t="s">
        <v>34</v>
      </c>
      <c r="AO1024" s="367" t="s">
        <v>1326</v>
      </c>
      <c r="AP1024" s="370" t="s">
        <v>13</v>
      </c>
      <c r="AQ1024" s="376" t="s">
        <v>681</v>
      </c>
      <c r="AR1024" s="369">
        <v>4.3499199999999993E-3</v>
      </c>
      <c r="AS1024" s="369">
        <v>4.3499199999999993E-3</v>
      </c>
      <c r="AT1024" s="369"/>
      <c r="AX1024" s="711"/>
      <c r="AY1024" s="712"/>
      <c r="AZ1024" s="712"/>
      <c r="BA1024" s="712"/>
      <c r="BB1024" s="713"/>
      <c r="BC1024" s="712"/>
      <c r="BD1024" s="712"/>
      <c r="BE1024" s="712"/>
      <c r="BF1024" s="712"/>
      <c r="BG1024" s="713"/>
      <c r="BH1024" s="713"/>
      <c r="BI1024" s="714"/>
      <c r="BJ1024" s="714"/>
      <c r="BK1024" s="714"/>
      <c r="BL1024" s="713"/>
      <c r="BM1024" s="713"/>
      <c r="BN1024" s="713"/>
      <c r="BO1024" s="713"/>
      <c r="BP1024" s="713"/>
      <c r="BQ1024" s="713"/>
      <c r="BR1024" s="713"/>
      <c r="BS1024" s="713"/>
      <c r="BT1024" s="716"/>
      <c r="BU1024" s="717"/>
      <c r="BV1024" s="715"/>
      <c r="BW1024" s="718"/>
    </row>
    <row r="1025" spans="2:75" ht="15.75" customHeight="1">
      <c r="B1025" s="363" t="s">
        <v>1131</v>
      </c>
      <c r="C1025" s="364">
        <v>23729512000199</v>
      </c>
      <c r="D1025" s="365" t="s">
        <v>11</v>
      </c>
      <c r="E1025" s="365" t="s">
        <v>663</v>
      </c>
      <c r="F1025" s="365"/>
      <c r="G1025" s="366" t="s">
        <v>740</v>
      </c>
      <c r="H1025" s="366" t="s">
        <v>34</v>
      </c>
      <c r="I1025" s="366" t="s">
        <v>34</v>
      </c>
      <c r="J1025" s="366" t="s">
        <v>611</v>
      </c>
      <c r="K1025" s="367" t="s">
        <v>48</v>
      </c>
      <c r="L1025" s="368" t="s">
        <v>1341</v>
      </c>
      <c r="M1025" s="368" t="s">
        <v>34</v>
      </c>
      <c r="N1025" s="367">
        <v>414069</v>
      </c>
      <c r="O1025" s="367" t="s">
        <v>1323</v>
      </c>
      <c r="P1025" s="371">
        <v>42403</v>
      </c>
      <c r="Q1025" s="372">
        <v>421094517.43000001</v>
      </c>
      <c r="R1025" s="372">
        <v>690370646.45186496</v>
      </c>
      <c r="S1025" s="367">
        <v>6</v>
      </c>
      <c r="T1025" s="369">
        <v>-2.6771431128282952E-2</v>
      </c>
      <c r="U1025" s="369">
        <v>-0.34607951547986515</v>
      </c>
      <c r="V1025" s="369">
        <v>-9.7883883548312012E-3</v>
      </c>
      <c r="W1025" s="369">
        <v>-9.5958935656949809E-2</v>
      </c>
      <c r="X1025" s="369">
        <v>7.1633133378304903E-2</v>
      </c>
      <c r="Y1025" s="369">
        <v>0.54320706332208657</v>
      </c>
      <c r="Z1025" s="369">
        <v>0.12694181686394868</v>
      </c>
      <c r="AA1025" s="369">
        <v>0.72157844010172245</v>
      </c>
      <c r="AB1025" s="369">
        <v>5.2889249895443094E-2</v>
      </c>
      <c r="AC1025" s="373">
        <v>-1.9964479528408094</v>
      </c>
      <c r="AD1025" s="575">
        <v>23720107000100</v>
      </c>
      <c r="AE1025" s="370" t="s">
        <v>2572</v>
      </c>
      <c r="AF1025" s="370" t="s">
        <v>2326</v>
      </c>
      <c r="AG1025" s="374" t="s">
        <v>1459</v>
      </c>
      <c r="AH1025" s="374" t="s">
        <v>2318</v>
      </c>
      <c r="AI1025" s="374">
        <v>25000</v>
      </c>
      <c r="AJ1025" s="374">
        <v>0</v>
      </c>
      <c r="AK1025" s="374">
        <v>10000</v>
      </c>
      <c r="AL1025" s="369">
        <v>9.300000000000001E-3</v>
      </c>
      <c r="AM1025" s="369" t="s">
        <v>34</v>
      </c>
      <c r="AN1025" s="369" t="s">
        <v>34</v>
      </c>
      <c r="AO1025" s="367" t="s">
        <v>1326</v>
      </c>
      <c r="AP1025" s="370" t="s">
        <v>13</v>
      </c>
      <c r="AQ1025" s="376" t="s">
        <v>681</v>
      </c>
      <c r="AR1025" s="369">
        <v>4.3499199999999993E-3</v>
      </c>
      <c r="AS1025" s="369">
        <v>4.3499199999999993E-3</v>
      </c>
      <c r="AT1025" s="369"/>
      <c r="AX1025" s="711"/>
      <c r="AY1025" s="712"/>
      <c r="AZ1025" s="712"/>
      <c r="BA1025" s="712"/>
      <c r="BB1025" s="713"/>
      <c r="BC1025" s="712"/>
      <c r="BD1025" s="712"/>
      <c r="BE1025" s="712"/>
      <c r="BF1025" s="712"/>
      <c r="BG1025" s="713"/>
      <c r="BH1025" s="713"/>
      <c r="BI1025" s="714"/>
      <c r="BJ1025" s="714"/>
      <c r="BK1025" s="714"/>
      <c r="BL1025" s="713"/>
      <c r="BM1025" s="713"/>
      <c r="BN1025" s="713"/>
      <c r="BO1025" s="713"/>
      <c r="BP1025" s="713"/>
      <c r="BQ1025" s="713"/>
      <c r="BR1025" s="713"/>
      <c r="BS1025" s="713"/>
      <c r="BT1025" s="716"/>
      <c r="BU1025" s="717"/>
      <c r="BV1025" s="715"/>
      <c r="BW1025" s="718"/>
    </row>
    <row r="1026" spans="2:75" ht="15.75" customHeight="1">
      <c r="B1026" s="363" t="s">
        <v>1388</v>
      </c>
      <c r="C1026" s="364">
        <v>18316558000146</v>
      </c>
      <c r="D1026" s="365" t="s">
        <v>11</v>
      </c>
      <c r="E1026" s="365" t="s">
        <v>620</v>
      </c>
      <c r="F1026" s="365" t="s">
        <v>665</v>
      </c>
      <c r="G1026" s="366" t="s">
        <v>740</v>
      </c>
      <c r="H1026" s="366" t="s">
        <v>34</v>
      </c>
      <c r="I1026" s="366"/>
      <c r="J1026" s="366" t="s">
        <v>608</v>
      </c>
      <c r="K1026" s="367" t="s">
        <v>48</v>
      </c>
      <c r="L1026" s="368"/>
      <c r="M1026" s="368" t="s">
        <v>34</v>
      </c>
      <c r="N1026" s="367">
        <v>347582</v>
      </c>
      <c r="O1026" s="367" t="s">
        <v>1323</v>
      </c>
      <c r="P1026" s="371">
        <v>41537</v>
      </c>
      <c r="Q1026" s="372">
        <v>128173485.39</v>
      </c>
      <c r="R1026" s="372">
        <v>123749831.59273811</v>
      </c>
      <c r="S1026" s="367">
        <v>31</v>
      </c>
      <c r="T1026" s="369">
        <v>8.52513389862668E-2</v>
      </c>
      <c r="U1026" s="369">
        <v>1.1020606985484396</v>
      </c>
      <c r="V1026" s="369">
        <v>0.11386523109027058</v>
      </c>
      <c r="W1026" s="369">
        <v>1.1162599998764986</v>
      </c>
      <c r="X1026" s="369">
        <v>0.17081271281008115</v>
      </c>
      <c r="Y1026" s="369">
        <v>1.2953038311701841</v>
      </c>
      <c r="Z1026" s="369">
        <v>0.15486135091622022</v>
      </c>
      <c r="AA1026" s="369">
        <v>0.88028212284006602</v>
      </c>
      <c r="AB1026" s="369">
        <v>1.7476958746441588E-3</v>
      </c>
      <c r="AC1026" s="373">
        <v>6.1273139618664434</v>
      </c>
      <c r="AD1026" s="575">
        <v>15487311000102</v>
      </c>
      <c r="AE1026" s="370" t="s">
        <v>2391</v>
      </c>
      <c r="AF1026" s="370" t="s">
        <v>2326</v>
      </c>
      <c r="AG1026" s="374" t="s">
        <v>1459</v>
      </c>
      <c r="AH1026" s="374" t="s">
        <v>2321</v>
      </c>
      <c r="AI1026" s="374">
        <v>3000</v>
      </c>
      <c r="AJ1026" s="374">
        <v>0</v>
      </c>
      <c r="AK1026" s="374">
        <v>100</v>
      </c>
      <c r="AL1026" s="369">
        <v>5.0000000000000001E-3</v>
      </c>
      <c r="AM1026" s="369">
        <v>0.2</v>
      </c>
      <c r="AN1026" s="369" t="s">
        <v>64</v>
      </c>
      <c r="AO1026" s="367" t="s">
        <v>1326</v>
      </c>
      <c r="AP1026" s="370" t="s">
        <v>11</v>
      </c>
      <c r="AQ1026" s="376" t="s">
        <v>677</v>
      </c>
      <c r="AR1026" s="369">
        <v>1.3500000000000001E-3</v>
      </c>
      <c r="AS1026" s="369">
        <v>1.3500000000000001E-3</v>
      </c>
      <c r="AT1026" s="369"/>
      <c r="AX1026" s="711"/>
      <c r="AY1026" s="712"/>
      <c r="AZ1026" s="712"/>
      <c r="BA1026" s="712"/>
      <c r="BB1026" s="713"/>
      <c r="BC1026" s="712"/>
      <c r="BD1026" s="712"/>
      <c r="BE1026" s="712"/>
      <c r="BF1026" s="712"/>
      <c r="BG1026" s="713"/>
      <c r="BH1026" s="713"/>
      <c r="BI1026" s="714"/>
      <c r="BJ1026" s="714"/>
      <c r="BK1026" s="714"/>
      <c r="BL1026" s="713"/>
      <c r="BM1026" s="713"/>
      <c r="BN1026" s="713"/>
      <c r="BO1026" s="713"/>
      <c r="BP1026" s="713"/>
      <c r="BQ1026" s="713"/>
      <c r="BR1026" s="713"/>
      <c r="BS1026" s="713"/>
      <c r="BT1026" s="716"/>
      <c r="BU1026" s="717"/>
      <c r="BV1026" s="715"/>
      <c r="BW1026" s="718"/>
    </row>
    <row r="1027" spans="2:75" ht="15.75" customHeight="1">
      <c r="B1027" s="363" t="s">
        <v>1132</v>
      </c>
      <c r="C1027" s="364">
        <v>38281169000130</v>
      </c>
      <c r="D1027" s="365" t="s">
        <v>11</v>
      </c>
      <c r="E1027" s="365" t="s">
        <v>620</v>
      </c>
      <c r="F1027" s="365" t="s">
        <v>665</v>
      </c>
      <c r="G1027" s="366" t="s">
        <v>740</v>
      </c>
      <c r="H1027" s="366" t="s">
        <v>34</v>
      </c>
      <c r="I1027" s="366" t="s">
        <v>1306</v>
      </c>
      <c r="J1027" s="366" t="s">
        <v>608</v>
      </c>
      <c r="K1027" s="367" t="s">
        <v>48</v>
      </c>
      <c r="L1027" s="368"/>
      <c r="M1027" s="368" t="s">
        <v>34</v>
      </c>
      <c r="N1027" s="367">
        <v>567183</v>
      </c>
      <c r="O1027" s="367" t="s">
        <v>1323</v>
      </c>
      <c r="P1027" s="371">
        <v>44166</v>
      </c>
      <c r="Q1027" s="372">
        <v>10801923.029999999</v>
      </c>
      <c r="R1027" s="372">
        <v>12777948.05988095</v>
      </c>
      <c r="S1027" s="367">
        <v>46</v>
      </c>
      <c r="T1027" s="369">
        <v>7.9584175443839111E-2</v>
      </c>
      <c r="U1027" s="369">
        <v>1.028800169310744</v>
      </c>
      <c r="V1027" s="369">
        <v>0.10576660351262768</v>
      </c>
      <c r="W1027" s="369">
        <v>1.0368663699487415</v>
      </c>
      <c r="X1027" s="369" t="s">
        <v>1424</v>
      </c>
      <c r="Y1027" s="369" t="s">
        <v>1424</v>
      </c>
      <c r="Z1027" s="369" t="s">
        <v>1424</v>
      </c>
      <c r="AA1027" s="369" t="s">
        <v>1424</v>
      </c>
      <c r="AB1027" s="369">
        <v>2.6769411635244231E-3</v>
      </c>
      <c r="AC1027" s="373">
        <v>1.2739940744017735</v>
      </c>
      <c r="AD1027" s="575">
        <v>38306228000187</v>
      </c>
      <c r="AE1027" s="370" t="s">
        <v>2391</v>
      </c>
      <c r="AF1027" s="370" t="s">
        <v>2326</v>
      </c>
      <c r="AG1027" s="374" t="s">
        <v>1459</v>
      </c>
      <c r="AH1027" s="374" t="s">
        <v>2321</v>
      </c>
      <c r="AI1027" s="374">
        <v>10</v>
      </c>
      <c r="AJ1027" s="374">
        <v>10</v>
      </c>
      <c r="AK1027" s="374">
        <v>10</v>
      </c>
      <c r="AL1027" s="369">
        <v>7.4999999999999997E-3</v>
      </c>
      <c r="AM1027" s="369">
        <v>0.2</v>
      </c>
      <c r="AN1027" s="369" t="s">
        <v>34</v>
      </c>
      <c r="AO1027" s="367" t="s">
        <v>1326</v>
      </c>
      <c r="AP1027" s="370" t="s">
        <v>11</v>
      </c>
      <c r="AQ1027" s="376" t="s">
        <v>677</v>
      </c>
      <c r="AR1027" s="369">
        <v>1.4999999999999998E-3</v>
      </c>
      <c r="AS1027" s="369">
        <v>1.4999999999999998E-3</v>
      </c>
      <c r="AT1027" s="369"/>
      <c r="AX1027" s="711"/>
      <c r="AY1027" s="712"/>
      <c r="AZ1027" s="712"/>
      <c r="BA1027" s="712"/>
      <c r="BB1027" s="713"/>
      <c r="BC1027" s="712"/>
      <c r="BD1027" s="712"/>
      <c r="BE1027" s="712"/>
      <c r="BF1027" s="712"/>
      <c r="BG1027" s="713"/>
      <c r="BH1027" s="713"/>
      <c r="BI1027" s="714"/>
      <c r="BJ1027" s="714"/>
      <c r="BK1027" s="714"/>
      <c r="BL1027" s="713"/>
      <c r="BM1027" s="713"/>
      <c r="BN1027" s="713"/>
      <c r="BO1027" s="713"/>
      <c r="BP1027" s="713"/>
      <c r="BQ1027" s="713"/>
      <c r="BR1027" s="713"/>
      <c r="BS1027" s="713"/>
      <c r="BT1027" s="716"/>
      <c r="BU1027" s="717"/>
      <c r="BV1027" s="715"/>
      <c r="BW1027" s="718"/>
    </row>
    <row r="1028" spans="2:75" ht="15.75" customHeight="1">
      <c r="B1028" s="363" t="s">
        <v>588</v>
      </c>
      <c r="C1028" s="364">
        <v>37322097000169</v>
      </c>
      <c r="D1028" s="365" t="s">
        <v>14</v>
      </c>
      <c r="E1028" s="365" t="s">
        <v>607</v>
      </c>
      <c r="F1028" s="365"/>
      <c r="G1028" s="366"/>
      <c r="H1028" s="366" t="s">
        <v>34</v>
      </c>
      <c r="I1028" s="366" t="s">
        <v>34</v>
      </c>
      <c r="J1028" s="366" t="s">
        <v>611</v>
      </c>
      <c r="K1028" s="367"/>
      <c r="L1028" s="368"/>
      <c r="M1028" s="368" t="s">
        <v>1421</v>
      </c>
      <c r="N1028" s="367">
        <v>545333</v>
      </c>
      <c r="O1028" s="367" t="s">
        <v>1323</v>
      </c>
      <c r="P1028" s="371">
        <v>44042</v>
      </c>
      <c r="Q1028" s="372">
        <v>27376669.879999999</v>
      </c>
      <c r="R1028" s="372">
        <v>26108579.625992056</v>
      </c>
      <c r="S1028" s="367">
        <v>5</v>
      </c>
      <c r="T1028" s="369">
        <v>-0.25831350359195138</v>
      </c>
      <c r="U1028" s="369">
        <v>-3.3392690789161641</v>
      </c>
      <c r="V1028" s="369">
        <v>-0.19097360071432035</v>
      </c>
      <c r="W1028" s="369">
        <v>-1.8721798521690871</v>
      </c>
      <c r="X1028" s="369">
        <v>-2.5598940157808059E-2</v>
      </c>
      <c r="Y1028" s="369">
        <v>-0.19412141353420442</v>
      </c>
      <c r="Z1028" s="369" t="s">
        <v>1424</v>
      </c>
      <c r="AA1028" s="369" t="s">
        <v>1424</v>
      </c>
      <c r="AB1028" s="369">
        <v>0.23153946748969745</v>
      </c>
      <c r="AC1028" s="373">
        <v>-1.2192080437085788</v>
      </c>
      <c r="AD1028" s="575">
        <v>0</v>
      </c>
      <c r="AE1028" s="370" t="s">
        <v>2392</v>
      </c>
      <c r="AF1028" s="370" t="s">
        <v>2323</v>
      </c>
      <c r="AG1028" s="374" t="s">
        <v>721</v>
      </c>
      <c r="AH1028" s="374" t="s">
        <v>2321</v>
      </c>
      <c r="AI1028" s="374">
        <v>100</v>
      </c>
      <c r="AJ1028" s="374">
        <v>100</v>
      </c>
      <c r="AK1028" s="374">
        <v>100</v>
      </c>
      <c r="AL1028" s="369">
        <v>1.95E-2</v>
      </c>
      <c r="AM1028" s="369" t="s">
        <v>34</v>
      </c>
      <c r="AN1028" s="369" t="s">
        <v>2330</v>
      </c>
      <c r="AO1028" s="367" t="s">
        <v>1326</v>
      </c>
      <c r="AP1028" s="370" t="s">
        <v>718</v>
      </c>
      <c r="AQ1028" s="376" t="s">
        <v>661</v>
      </c>
      <c r="AR1028" s="369" t="s">
        <v>34</v>
      </c>
      <c r="AS1028" s="369" t="s">
        <v>34</v>
      </c>
      <c r="AT1028" s="369"/>
      <c r="AX1028" s="711"/>
      <c r="AY1028" s="712"/>
      <c r="AZ1028" s="712"/>
      <c r="BA1028" s="712"/>
      <c r="BB1028" s="713"/>
      <c r="BC1028" s="712"/>
      <c r="BD1028" s="712"/>
      <c r="BE1028" s="712"/>
      <c r="BF1028" s="712"/>
      <c r="BG1028" s="713"/>
      <c r="BH1028" s="713"/>
      <c r="BI1028" s="714"/>
      <c r="BJ1028" s="714"/>
      <c r="BK1028" s="714"/>
      <c r="BL1028" s="713"/>
      <c r="BM1028" s="713"/>
      <c r="BN1028" s="713"/>
      <c r="BO1028" s="713"/>
      <c r="BP1028" s="713"/>
      <c r="BQ1028" s="713"/>
      <c r="BR1028" s="713"/>
      <c r="BS1028" s="713"/>
      <c r="BT1028" s="716"/>
      <c r="BU1028" s="717"/>
      <c r="BV1028" s="715"/>
      <c r="BW1028" s="718"/>
    </row>
    <row r="1029" spans="2:75" ht="15.75" customHeight="1">
      <c r="B1029" s="363" t="s">
        <v>339</v>
      </c>
      <c r="C1029" s="364">
        <v>37414101000119</v>
      </c>
      <c r="D1029" s="365" t="s">
        <v>14</v>
      </c>
      <c r="E1029" s="365" t="s">
        <v>607</v>
      </c>
      <c r="F1029" s="365"/>
      <c r="G1029" s="366"/>
      <c r="H1029" s="366" t="s">
        <v>34</v>
      </c>
      <c r="I1029" s="366" t="s">
        <v>34</v>
      </c>
      <c r="J1029" s="366" t="s">
        <v>608</v>
      </c>
      <c r="K1029" s="367" t="s">
        <v>48</v>
      </c>
      <c r="L1029" s="368"/>
      <c r="M1029" s="368" t="s">
        <v>1421</v>
      </c>
      <c r="N1029" s="367">
        <v>544507</v>
      </c>
      <c r="O1029" s="367" t="s">
        <v>1323</v>
      </c>
      <c r="P1029" s="371">
        <v>44029</v>
      </c>
      <c r="Q1029" s="372">
        <v>2021510.92</v>
      </c>
      <c r="R1029" s="372">
        <v>4513176.6514682518</v>
      </c>
      <c r="S1029" s="367">
        <v>29</v>
      </c>
      <c r="T1029" s="369">
        <v>-0.1095137400935603</v>
      </c>
      <c r="U1029" s="369">
        <v>-1.4157054932310622</v>
      </c>
      <c r="V1029" s="369">
        <v>-0.27814787862247592</v>
      </c>
      <c r="W1029" s="369">
        <v>-2.7267792633786985</v>
      </c>
      <c r="X1029" s="369">
        <v>1.5762043534089498E-2</v>
      </c>
      <c r="Y1029" s="369">
        <v>0.11952643946049661</v>
      </c>
      <c r="Z1029" s="369" t="s">
        <v>1424</v>
      </c>
      <c r="AA1029" s="369" t="s">
        <v>1424</v>
      </c>
      <c r="AB1029" s="369">
        <v>0.30649826616081793</v>
      </c>
      <c r="AC1029" s="373">
        <v>-1.226332139574511</v>
      </c>
      <c r="AD1029" s="575">
        <v>0</v>
      </c>
      <c r="AE1029" s="370" t="s">
        <v>2392</v>
      </c>
      <c r="AF1029" s="370" t="s">
        <v>763</v>
      </c>
      <c r="AG1029" s="374" t="s">
        <v>763</v>
      </c>
      <c r="AH1029" s="374" t="s">
        <v>2321</v>
      </c>
      <c r="AI1029" s="374">
        <v>0</v>
      </c>
      <c r="AJ1029" s="374">
        <v>0</v>
      </c>
      <c r="AK1029" s="374">
        <v>0</v>
      </c>
      <c r="AL1029" s="369">
        <v>0.02</v>
      </c>
      <c r="AM1029" s="369">
        <v>0.2</v>
      </c>
      <c r="AN1029" s="369" t="s">
        <v>2330</v>
      </c>
      <c r="AO1029" s="367" t="s">
        <v>1326</v>
      </c>
      <c r="AP1029" s="370" t="s">
        <v>718</v>
      </c>
      <c r="AQ1029" s="376" t="s">
        <v>683</v>
      </c>
      <c r="AR1029" s="369">
        <v>3.3333333333333331E-3</v>
      </c>
      <c r="AS1029" s="369">
        <v>3.3333333333333331E-3</v>
      </c>
      <c r="AT1029" s="369"/>
      <c r="AX1029" s="711"/>
      <c r="AY1029" s="712"/>
      <c r="AZ1029" s="712"/>
      <c r="BA1029" s="712"/>
      <c r="BB1029" s="713"/>
      <c r="BC1029" s="712"/>
      <c r="BD1029" s="712"/>
      <c r="BE1029" s="712"/>
      <c r="BF1029" s="712"/>
      <c r="BG1029" s="713"/>
      <c r="BH1029" s="713"/>
      <c r="BI1029" s="714"/>
      <c r="BJ1029" s="714"/>
      <c r="BK1029" s="714"/>
      <c r="BL1029" s="713"/>
      <c r="BM1029" s="713"/>
      <c r="BN1029" s="713"/>
      <c r="BO1029" s="713"/>
      <c r="BP1029" s="713"/>
      <c r="BQ1029" s="713"/>
      <c r="BR1029" s="713"/>
      <c r="BS1029" s="713"/>
      <c r="BT1029" s="716"/>
      <c r="BU1029" s="717"/>
      <c r="BV1029" s="715"/>
      <c r="BW1029" s="718"/>
    </row>
    <row r="1030" spans="2:75" ht="15.75" customHeight="1">
      <c r="B1030" s="363" t="s">
        <v>1133</v>
      </c>
      <c r="C1030" s="364">
        <v>27739565000141</v>
      </c>
      <c r="D1030" s="365" t="s">
        <v>11</v>
      </c>
      <c r="E1030" s="365" t="s">
        <v>663</v>
      </c>
      <c r="F1030" s="365"/>
      <c r="G1030" s="366"/>
      <c r="H1030" s="366" t="s">
        <v>34</v>
      </c>
      <c r="I1030" s="366" t="s">
        <v>34</v>
      </c>
      <c r="J1030" s="366" t="s">
        <v>611</v>
      </c>
      <c r="K1030" s="367" t="s">
        <v>48</v>
      </c>
      <c r="L1030" s="368"/>
      <c r="M1030" s="368" t="s">
        <v>34</v>
      </c>
      <c r="N1030" s="367">
        <v>444278</v>
      </c>
      <c r="O1030" s="367" t="s">
        <v>1323</v>
      </c>
      <c r="P1030" s="371">
        <v>42921</v>
      </c>
      <c r="Q1030" s="372">
        <v>5884528.2199999997</v>
      </c>
      <c r="R1030" s="372">
        <v>12191714.086269844</v>
      </c>
      <c r="S1030" s="367">
        <v>6</v>
      </c>
      <c r="T1030" s="369">
        <v>-2.615258588210001E-2</v>
      </c>
      <c r="U1030" s="369">
        <v>-0.33807958219539652</v>
      </c>
      <c r="V1030" s="369">
        <v>-9.3012003671149035E-3</v>
      </c>
      <c r="W1030" s="369">
        <v>-9.1182864349661219E-2</v>
      </c>
      <c r="X1030" s="369">
        <v>7.1168328116920199E-2</v>
      </c>
      <c r="Y1030" s="369">
        <v>0.53968236058822705</v>
      </c>
      <c r="Z1030" s="369">
        <v>0.1226413942543938</v>
      </c>
      <c r="AA1030" s="369">
        <v>0.69713344384247911</v>
      </c>
      <c r="AB1030" s="369">
        <v>5.2045113806223238E-2</v>
      </c>
      <c r="AC1030" s="373">
        <v>-2.0202296865313767</v>
      </c>
      <c r="AD1030" s="575">
        <v>23729512000199</v>
      </c>
      <c r="AE1030" s="370" t="s">
        <v>2331</v>
      </c>
      <c r="AF1030" s="370" t="s">
        <v>2317</v>
      </c>
      <c r="AG1030" s="374" t="s">
        <v>1458</v>
      </c>
      <c r="AH1030" s="374" t="s">
        <v>2318</v>
      </c>
      <c r="AI1030" s="374">
        <v>5000</v>
      </c>
      <c r="AJ1030" s="374">
        <v>1000</v>
      </c>
      <c r="AK1030" s="374">
        <v>1000</v>
      </c>
      <c r="AL1030" s="369">
        <v>0</v>
      </c>
      <c r="AM1030" s="369" t="s">
        <v>34</v>
      </c>
      <c r="AN1030" s="369" t="s">
        <v>34</v>
      </c>
      <c r="AO1030" s="367" t="s">
        <v>1326</v>
      </c>
      <c r="AP1030" s="370" t="s">
        <v>13</v>
      </c>
      <c r="AQ1030" s="376" t="s">
        <v>681</v>
      </c>
      <c r="AR1030" s="369">
        <v>4.3499199999999993E-3</v>
      </c>
      <c r="AS1030" s="369">
        <v>4.3499199999999993E-3</v>
      </c>
      <c r="AT1030" s="369"/>
      <c r="AX1030" s="711"/>
      <c r="AY1030" s="712"/>
      <c r="AZ1030" s="712"/>
      <c r="BA1030" s="712"/>
      <c r="BB1030" s="713"/>
      <c r="BC1030" s="712"/>
      <c r="BD1030" s="712"/>
      <c r="BE1030" s="712"/>
      <c r="BF1030" s="712"/>
      <c r="BG1030" s="713"/>
      <c r="BH1030" s="713"/>
      <c r="BI1030" s="714"/>
      <c r="BJ1030" s="714"/>
      <c r="BK1030" s="714"/>
      <c r="BL1030" s="713"/>
      <c r="BM1030" s="713"/>
      <c r="BN1030" s="713"/>
      <c r="BO1030" s="713"/>
      <c r="BP1030" s="713"/>
      <c r="BQ1030" s="713"/>
      <c r="BR1030" s="713"/>
      <c r="BS1030" s="713"/>
      <c r="BT1030" s="716"/>
      <c r="BU1030" s="717"/>
      <c r="BV1030" s="715"/>
      <c r="BW1030" s="718"/>
    </row>
    <row r="1031" spans="2:75" ht="15.75" customHeight="1">
      <c r="B1031" s="363" t="s">
        <v>1134</v>
      </c>
      <c r="C1031" s="364">
        <v>27347332000101</v>
      </c>
      <c r="D1031" s="365" t="s">
        <v>14</v>
      </c>
      <c r="E1031" s="365" t="s">
        <v>614</v>
      </c>
      <c r="F1031" s="365"/>
      <c r="G1031" s="366"/>
      <c r="H1031" s="366" t="s">
        <v>1340</v>
      </c>
      <c r="I1031" s="366" t="s">
        <v>34</v>
      </c>
      <c r="J1031" s="366" t="s">
        <v>608</v>
      </c>
      <c r="K1031" s="367" t="s">
        <v>48</v>
      </c>
      <c r="L1031" s="368"/>
      <c r="M1031" s="368" t="s">
        <v>34</v>
      </c>
      <c r="N1031" s="367">
        <v>451584</v>
      </c>
      <c r="O1031" s="367" t="s">
        <v>1323</v>
      </c>
      <c r="P1031" s="371">
        <v>43012</v>
      </c>
      <c r="Q1031" s="372">
        <v>56493212.030000001</v>
      </c>
      <c r="R1031" s="372">
        <v>72311968.954404801</v>
      </c>
      <c r="S1031" s="367">
        <v>32</v>
      </c>
      <c r="T1031" s="369">
        <v>-1.1755728786904229E-2</v>
      </c>
      <c r="U1031" s="369">
        <v>-0.15196860052753766</v>
      </c>
      <c r="V1031" s="369">
        <v>-0.16925702024451594</v>
      </c>
      <c r="W1031" s="369">
        <v>-1.6592847490684428</v>
      </c>
      <c r="X1031" s="369">
        <v>-6.1047659251238895E-2</v>
      </c>
      <c r="Y1031" s="369">
        <v>-0.46293549005349416</v>
      </c>
      <c r="Z1031" s="369">
        <v>0.14208082472903039</v>
      </c>
      <c r="AA1031" s="369">
        <v>0.80763346869550157</v>
      </c>
      <c r="AB1031" s="369">
        <v>0.25597484912364082</v>
      </c>
      <c r="AC1031" s="373">
        <v>-0.97573182931168234</v>
      </c>
      <c r="AD1031" s="575">
        <v>32772397000126</v>
      </c>
      <c r="AE1031" s="370" t="s">
        <v>2573</v>
      </c>
      <c r="AF1031" s="370" t="s">
        <v>2326</v>
      </c>
      <c r="AG1031" s="374" t="s">
        <v>1459</v>
      </c>
      <c r="AH1031" s="374" t="s">
        <v>2321</v>
      </c>
      <c r="AI1031" s="374">
        <v>50000</v>
      </c>
      <c r="AJ1031" s="374">
        <v>25000</v>
      </c>
      <c r="AK1031" s="374">
        <v>25000</v>
      </c>
      <c r="AL1031" s="369">
        <v>1.8000000000000002E-2</v>
      </c>
      <c r="AM1031" s="369">
        <v>0.2</v>
      </c>
      <c r="AN1031" s="369" t="s">
        <v>2335</v>
      </c>
      <c r="AO1031" s="367" t="s">
        <v>1326</v>
      </c>
      <c r="AP1031" s="370" t="s">
        <v>13</v>
      </c>
      <c r="AQ1031" s="376" t="s">
        <v>670</v>
      </c>
      <c r="AR1031" s="369">
        <v>4.7999999999999996E-3</v>
      </c>
      <c r="AS1031" s="369">
        <v>4.7999999999999996E-3</v>
      </c>
      <c r="AT1031" s="369"/>
      <c r="AX1031" s="711"/>
      <c r="AY1031" s="712"/>
      <c r="AZ1031" s="712"/>
      <c r="BA1031" s="712"/>
      <c r="BB1031" s="713"/>
      <c r="BC1031" s="712"/>
      <c r="BD1031" s="712"/>
      <c r="BE1031" s="712"/>
      <c r="BF1031" s="712"/>
      <c r="BG1031" s="713"/>
      <c r="BH1031" s="713"/>
      <c r="BI1031" s="714"/>
      <c r="BJ1031" s="714"/>
      <c r="BK1031" s="714"/>
      <c r="BL1031" s="713"/>
      <c r="BM1031" s="713"/>
      <c r="BN1031" s="713"/>
      <c r="BO1031" s="713"/>
      <c r="BP1031" s="713"/>
      <c r="BQ1031" s="713"/>
      <c r="BR1031" s="713"/>
      <c r="BS1031" s="713"/>
      <c r="BT1031" s="716"/>
      <c r="BU1031" s="717"/>
      <c r="BV1031" s="715"/>
      <c r="BW1031" s="718"/>
    </row>
    <row r="1032" spans="2:75" ht="15.75" customHeight="1">
      <c r="B1032" s="363" t="s">
        <v>1135</v>
      </c>
      <c r="C1032" s="364">
        <v>7013315000112</v>
      </c>
      <c r="D1032" s="365" t="s">
        <v>13</v>
      </c>
      <c r="E1032" s="365" t="s">
        <v>616</v>
      </c>
      <c r="F1032" s="365" t="s">
        <v>617</v>
      </c>
      <c r="G1032" s="366" t="s">
        <v>34</v>
      </c>
      <c r="H1032" s="366" t="s">
        <v>1340</v>
      </c>
      <c r="I1032" s="366" t="s">
        <v>34</v>
      </c>
      <c r="J1032" s="366" t="s">
        <v>608</v>
      </c>
      <c r="K1032" s="367" t="s">
        <v>48</v>
      </c>
      <c r="L1032" s="368"/>
      <c r="M1032" s="368" t="s">
        <v>34</v>
      </c>
      <c r="N1032" s="367">
        <v>132691</v>
      </c>
      <c r="O1032" s="367" t="s">
        <v>1323</v>
      </c>
      <c r="P1032" s="371">
        <v>38265</v>
      </c>
      <c r="Q1032" s="372">
        <v>130083123.97</v>
      </c>
      <c r="R1032" s="372">
        <v>164252894.8369841</v>
      </c>
      <c r="S1032" s="367">
        <v>32</v>
      </c>
      <c r="T1032" s="369">
        <v>1.3306461757263577E-2</v>
      </c>
      <c r="U1032" s="369">
        <v>0.17201522830955551</v>
      </c>
      <c r="V1032" s="369">
        <v>-1.3699901945249726E-2</v>
      </c>
      <c r="W1032" s="369">
        <v>-0.13430484790909286</v>
      </c>
      <c r="X1032" s="369">
        <v>2.1045557003941839E-2</v>
      </c>
      <c r="Y1032" s="369">
        <v>0.15959228190834923</v>
      </c>
      <c r="Z1032" s="369">
        <v>0.19567521799044285</v>
      </c>
      <c r="AA1032" s="369">
        <v>1.1122813746665972</v>
      </c>
      <c r="AB1032" s="369">
        <v>0.14801507337626596</v>
      </c>
      <c r="AC1032" s="373">
        <v>-0.67583982825512001</v>
      </c>
      <c r="AD1032" s="575">
        <v>17373839000178</v>
      </c>
      <c r="AE1032" s="370" t="s">
        <v>2573</v>
      </c>
      <c r="AF1032" s="370" t="s">
        <v>2326</v>
      </c>
      <c r="AG1032" s="374" t="s">
        <v>1459</v>
      </c>
      <c r="AH1032" s="374" t="s">
        <v>2321</v>
      </c>
      <c r="AI1032" s="374">
        <v>5000</v>
      </c>
      <c r="AJ1032" s="374">
        <v>5000</v>
      </c>
      <c r="AK1032" s="374">
        <v>5000</v>
      </c>
      <c r="AL1032" s="369">
        <v>1.8000000000000002E-2</v>
      </c>
      <c r="AM1032" s="369">
        <v>0.2</v>
      </c>
      <c r="AN1032" s="369" t="s">
        <v>64</v>
      </c>
      <c r="AO1032" s="367" t="s">
        <v>1326</v>
      </c>
      <c r="AP1032" s="370" t="s">
        <v>13</v>
      </c>
      <c r="AQ1032" s="376" t="s">
        <v>676</v>
      </c>
      <c r="AR1032" s="369">
        <v>4.7999999999999996E-3</v>
      </c>
      <c r="AS1032" s="369">
        <v>4.7999999999999996E-3</v>
      </c>
      <c r="AT1032" s="369"/>
      <c r="AX1032" s="711"/>
      <c r="AY1032" s="712"/>
      <c r="AZ1032" s="712"/>
      <c r="BA1032" s="712"/>
      <c r="BB1032" s="713"/>
      <c r="BC1032" s="712"/>
      <c r="BD1032" s="712"/>
      <c r="BE1032" s="712"/>
      <c r="BF1032" s="712"/>
      <c r="BG1032" s="713"/>
      <c r="BH1032" s="713"/>
      <c r="BI1032" s="714"/>
      <c r="BJ1032" s="714"/>
      <c r="BK1032" s="714"/>
      <c r="BL1032" s="713"/>
      <c r="BM1032" s="713"/>
      <c r="BN1032" s="713"/>
      <c r="BO1032" s="713"/>
      <c r="BP1032" s="713"/>
      <c r="BQ1032" s="713"/>
      <c r="BR1032" s="713"/>
      <c r="BS1032" s="713"/>
      <c r="BT1032" s="716"/>
      <c r="BU1032" s="717"/>
      <c r="BV1032" s="715"/>
      <c r="BW1032" s="718"/>
    </row>
    <row r="1033" spans="2:75" ht="15.75" customHeight="1">
      <c r="B1033" s="363" t="s">
        <v>1136</v>
      </c>
      <c r="C1033" s="364">
        <v>23601467000192</v>
      </c>
      <c r="D1033" s="365" t="s">
        <v>11</v>
      </c>
      <c r="E1033" s="365" t="s">
        <v>620</v>
      </c>
      <c r="F1033" s="365" t="s">
        <v>687</v>
      </c>
      <c r="G1033" s="366" t="s">
        <v>740</v>
      </c>
      <c r="H1033" s="366" t="s">
        <v>34</v>
      </c>
      <c r="I1033" s="366" t="s">
        <v>1321</v>
      </c>
      <c r="J1033" s="366" t="s">
        <v>608</v>
      </c>
      <c r="K1033" s="367" t="s">
        <v>48</v>
      </c>
      <c r="L1033" s="368"/>
      <c r="M1033" s="368" t="s">
        <v>34</v>
      </c>
      <c r="N1033" s="367">
        <v>414972</v>
      </c>
      <c r="O1033" s="367" t="s">
        <v>1323</v>
      </c>
      <c r="P1033" s="371">
        <v>42432</v>
      </c>
      <c r="Q1033" s="372">
        <v>25143252.629999999</v>
      </c>
      <c r="R1033" s="372">
        <v>35537744.288333312</v>
      </c>
      <c r="S1033" s="367">
        <v>33</v>
      </c>
      <c r="T1033" s="369">
        <v>8.9155887299309011E-2</v>
      </c>
      <c r="U1033" s="369">
        <v>1.1525355566862177</v>
      </c>
      <c r="V1033" s="369">
        <v>0.11217471038353222</v>
      </c>
      <c r="W1033" s="369">
        <v>1.0996872442967118</v>
      </c>
      <c r="X1033" s="369">
        <v>0.18085759682453495</v>
      </c>
      <c r="Y1033" s="369">
        <v>1.3714760114109412</v>
      </c>
      <c r="Z1033" s="369">
        <v>0.13293122167714388</v>
      </c>
      <c r="AA1033" s="369">
        <v>0.75562415875466338</v>
      </c>
      <c r="AB1033" s="369">
        <v>1.8149517200526953E-2</v>
      </c>
      <c r="AC1033" s="373">
        <v>0.51526145059149564</v>
      </c>
      <c r="AD1033" s="575">
        <v>23376623000169</v>
      </c>
      <c r="AE1033" s="370" t="s">
        <v>2573</v>
      </c>
      <c r="AF1033" s="370" t="s">
        <v>2326</v>
      </c>
      <c r="AG1033" s="374" t="s">
        <v>1459</v>
      </c>
      <c r="AH1033" s="374" t="s">
        <v>2318</v>
      </c>
      <c r="AI1033" s="374">
        <v>50000</v>
      </c>
      <c r="AJ1033" s="374">
        <v>25000</v>
      </c>
      <c r="AK1033" s="374">
        <v>25000</v>
      </c>
      <c r="AL1033" s="369">
        <v>0.01</v>
      </c>
      <c r="AM1033" s="369">
        <v>0.2</v>
      </c>
      <c r="AN1033" s="369" t="s">
        <v>64</v>
      </c>
      <c r="AO1033" s="367" t="s">
        <v>1326</v>
      </c>
      <c r="AP1033" s="370" t="s">
        <v>13</v>
      </c>
      <c r="AQ1033" s="376" t="s">
        <v>670</v>
      </c>
      <c r="AR1033" s="369">
        <v>2.6666666666666666E-3</v>
      </c>
      <c r="AS1033" s="369">
        <v>2.6666666666666666E-3</v>
      </c>
      <c r="AT1033" s="369"/>
      <c r="AX1033" s="711"/>
      <c r="AY1033" s="712"/>
      <c r="AZ1033" s="712"/>
      <c r="BA1033" s="712"/>
      <c r="BB1033" s="713"/>
      <c r="BC1033" s="712"/>
      <c r="BD1033" s="712"/>
      <c r="BE1033" s="712"/>
      <c r="BF1033" s="712"/>
      <c r="BG1033" s="713"/>
      <c r="BH1033" s="713"/>
      <c r="BI1033" s="714"/>
      <c r="BJ1033" s="714"/>
      <c r="BK1033" s="714"/>
      <c r="BL1033" s="713"/>
      <c r="BM1033" s="713"/>
      <c r="BN1033" s="713"/>
      <c r="BO1033" s="713"/>
      <c r="BP1033" s="713"/>
      <c r="BQ1033" s="713"/>
      <c r="BR1033" s="713"/>
      <c r="BS1033" s="713"/>
      <c r="BT1033" s="716"/>
      <c r="BU1033" s="717"/>
      <c r="BV1033" s="715"/>
      <c r="BW1033" s="718"/>
    </row>
    <row r="1034" spans="2:75" ht="15.75" customHeight="1">
      <c r="B1034" s="363" t="s">
        <v>523</v>
      </c>
      <c r="C1034" s="364">
        <v>17092258000168</v>
      </c>
      <c r="D1034" s="365" t="s">
        <v>13</v>
      </c>
      <c r="E1034" s="365" t="s">
        <v>615</v>
      </c>
      <c r="F1034" s="365" t="s">
        <v>619</v>
      </c>
      <c r="G1034" s="366" t="s">
        <v>34</v>
      </c>
      <c r="H1034" s="366" t="s">
        <v>1339</v>
      </c>
      <c r="I1034" s="366" t="s">
        <v>34</v>
      </c>
      <c r="J1034" s="366"/>
      <c r="K1034" s="367" t="s">
        <v>48</v>
      </c>
      <c r="L1034" s="368"/>
      <c r="M1034" s="368" t="s">
        <v>1421</v>
      </c>
      <c r="N1034" s="367">
        <v>331066</v>
      </c>
      <c r="O1034" s="367" t="s">
        <v>1323</v>
      </c>
      <c r="P1034" s="371">
        <v>41361</v>
      </c>
      <c r="Q1034" s="372">
        <v>97216193.409999996</v>
      </c>
      <c r="R1034" s="372">
        <v>99019859.238571435</v>
      </c>
      <c r="S1034" s="367">
        <v>34</v>
      </c>
      <c r="T1034" s="369">
        <v>0.11748421164289002</v>
      </c>
      <c r="U1034" s="369">
        <v>1.5187413346367884</v>
      </c>
      <c r="V1034" s="369">
        <v>0.15118324488838275</v>
      </c>
      <c r="W1034" s="369">
        <v>1.4821013166578008</v>
      </c>
      <c r="X1034" s="369">
        <v>0.17537311194451832</v>
      </c>
      <c r="Y1034" s="369">
        <v>1.3298861662512358</v>
      </c>
      <c r="Z1034" s="369">
        <v>0.29021735929231141</v>
      </c>
      <c r="AA1034" s="369">
        <v>1.6496895552789326</v>
      </c>
      <c r="AB1034" s="369">
        <v>2.754024612838683E-2</v>
      </c>
      <c r="AC1034" s="373">
        <v>1.5996746386759335</v>
      </c>
      <c r="AD1034" s="575">
        <v>0</v>
      </c>
      <c r="AE1034" s="370" t="s">
        <v>2574</v>
      </c>
      <c r="AF1034" s="370" t="s">
        <v>2320</v>
      </c>
      <c r="AG1034" s="374" t="s">
        <v>59</v>
      </c>
      <c r="AH1034" s="374" t="s">
        <v>2321</v>
      </c>
      <c r="AI1034" s="374">
        <v>20000</v>
      </c>
      <c r="AJ1034" s="374">
        <v>1000</v>
      </c>
      <c r="AK1034" s="374">
        <v>1000</v>
      </c>
      <c r="AL1034" s="369">
        <v>5.0000000000000001E-3</v>
      </c>
      <c r="AM1034" s="369" t="s">
        <v>34</v>
      </c>
      <c r="AN1034" s="369" t="s">
        <v>64</v>
      </c>
      <c r="AO1034" s="367" t="s">
        <v>1326</v>
      </c>
      <c r="AP1034" s="370" t="s">
        <v>13</v>
      </c>
      <c r="AQ1034" s="376" t="s">
        <v>688</v>
      </c>
      <c r="AR1034" s="369">
        <v>1.3333333333333333E-3</v>
      </c>
      <c r="AS1034" s="369">
        <v>1.3333333333333333E-3</v>
      </c>
      <c r="AT1034" s="369"/>
      <c r="AW1034" s="711"/>
      <c r="AX1034" s="711"/>
      <c r="AY1034" s="712"/>
      <c r="AZ1034" s="712"/>
      <c r="BA1034" s="712"/>
      <c r="BB1034" s="713"/>
      <c r="BC1034" s="712"/>
      <c r="BD1034" s="712"/>
      <c r="BE1034" s="712"/>
      <c r="BF1034" s="712"/>
      <c r="BG1034" s="713"/>
      <c r="BH1034" s="713"/>
      <c r="BI1034" s="714"/>
      <c r="BJ1034" s="714"/>
      <c r="BK1034" s="714"/>
      <c r="BL1034" s="218"/>
      <c r="BM1034" s="713"/>
      <c r="BN1034" s="713"/>
      <c r="BO1034" s="713"/>
      <c r="BP1034" s="713"/>
      <c r="BQ1034" s="713"/>
      <c r="BR1034" s="713"/>
      <c r="BS1034" s="713"/>
      <c r="BT1034" s="716"/>
      <c r="BU1034" s="717"/>
      <c r="BV1034" s="715"/>
      <c r="BW1034" s="718"/>
    </row>
    <row r="1035" spans="2:75" ht="15.75" customHeight="1">
      <c r="B1035" s="363" t="s">
        <v>1137</v>
      </c>
      <c r="C1035" s="364">
        <v>2603461000184</v>
      </c>
      <c r="D1035" s="365" t="s">
        <v>11</v>
      </c>
      <c r="E1035" s="365" t="s">
        <v>620</v>
      </c>
      <c r="F1035" s="365" t="s">
        <v>665</v>
      </c>
      <c r="G1035" s="366" t="s">
        <v>740</v>
      </c>
      <c r="H1035" s="366" t="s">
        <v>34</v>
      </c>
      <c r="I1035" s="366"/>
      <c r="J1035" s="366" t="s">
        <v>608</v>
      </c>
      <c r="K1035" s="367" t="s">
        <v>48</v>
      </c>
      <c r="L1035" s="368"/>
      <c r="M1035" s="368" t="s">
        <v>34</v>
      </c>
      <c r="N1035" s="367">
        <v>143367</v>
      </c>
      <c r="O1035" s="367" t="s">
        <v>1323</v>
      </c>
      <c r="P1035" s="371">
        <v>35979</v>
      </c>
      <c r="Q1035" s="372">
        <v>500494478.97000003</v>
      </c>
      <c r="R1035" s="372">
        <v>745060673.88750017</v>
      </c>
      <c r="S1035" s="367">
        <v>1</v>
      </c>
      <c r="T1035" s="369">
        <v>6.9787652752610008E-2</v>
      </c>
      <c r="U1035" s="369">
        <v>0.9021586083825246</v>
      </c>
      <c r="V1035" s="369">
        <v>9.0814147353874164E-2</v>
      </c>
      <c r="W1035" s="369">
        <v>0.89028230253758145</v>
      </c>
      <c r="X1035" s="369">
        <v>0.10740191880284589</v>
      </c>
      <c r="Y1035" s="369">
        <v>0.81444826097361034</v>
      </c>
      <c r="Z1035" s="369">
        <v>0.15691079665446228</v>
      </c>
      <c r="AA1035" s="369">
        <v>0.89193183682248678</v>
      </c>
      <c r="AB1035" s="369">
        <v>1.1901142833524076E-2</v>
      </c>
      <c r="AC1035" s="373">
        <v>-0.85220205607998634</v>
      </c>
      <c r="AD1035" s="575">
        <v>14284014000199</v>
      </c>
      <c r="AE1035" s="370" t="s">
        <v>2574</v>
      </c>
      <c r="AF1035" s="370" t="s">
        <v>2320</v>
      </c>
      <c r="AG1035" s="374" t="s">
        <v>59</v>
      </c>
      <c r="AH1035" s="374" t="s">
        <v>2321</v>
      </c>
      <c r="AI1035" s="374">
        <v>20000</v>
      </c>
      <c r="AJ1035" s="374">
        <v>100</v>
      </c>
      <c r="AK1035" s="374">
        <v>1000</v>
      </c>
      <c r="AL1035" s="369">
        <v>5.0000000000000001E-3</v>
      </c>
      <c r="AM1035" s="369">
        <v>0.2</v>
      </c>
      <c r="AN1035" s="369" t="s">
        <v>64</v>
      </c>
      <c r="AO1035" s="367" t="s">
        <v>1326</v>
      </c>
      <c r="AP1035" s="370" t="s">
        <v>11</v>
      </c>
      <c r="AQ1035" s="376" t="s">
        <v>671</v>
      </c>
      <c r="AR1035" s="369">
        <v>1.3333333333333333E-3</v>
      </c>
      <c r="AS1035" s="369">
        <v>1.3333333333333333E-3</v>
      </c>
      <c r="AT1035" s="369"/>
      <c r="AW1035" s="711"/>
      <c r="AX1035" s="711"/>
      <c r="AY1035" s="712"/>
      <c r="AZ1035" s="712"/>
      <c r="BA1035" s="712"/>
      <c r="BB1035" s="713"/>
      <c r="BC1035" s="712"/>
      <c r="BD1035" s="712"/>
      <c r="BE1035" s="712"/>
      <c r="BF1035" s="712"/>
      <c r="BG1035" s="713"/>
      <c r="BH1035" s="713"/>
      <c r="BI1035" s="714"/>
      <c r="BJ1035" s="714"/>
      <c r="BK1035" s="714"/>
      <c r="BL1035" s="218"/>
      <c r="BM1035" s="713"/>
      <c r="BN1035" s="713"/>
      <c r="BO1035" s="713"/>
      <c r="BP1035" s="713"/>
      <c r="BQ1035" s="713"/>
      <c r="BR1035" s="713"/>
      <c r="BS1035" s="713"/>
      <c r="BT1035" s="716"/>
      <c r="BU1035" s="717"/>
      <c r="BV1035" s="715"/>
      <c r="BW1035" s="718"/>
    </row>
    <row r="1036" spans="2:75" ht="15.75" customHeight="1">
      <c r="B1036" s="363" t="s">
        <v>1138</v>
      </c>
      <c r="C1036" s="364">
        <v>18719154000101</v>
      </c>
      <c r="D1036" s="365" t="s">
        <v>11</v>
      </c>
      <c r="E1036" s="365" t="s">
        <v>620</v>
      </c>
      <c r="F1036" s="365" t="s">
        <v>674</v>
      </c>
      <c r="G1036" s="366" t="s">
        <v>740</v>
      </c>
      <c r="H1036" s="366" t="s">
        <v>34</v>
      </c>
      <c r="I1036" s="366"/>
      <c r="J1036" s="366" t="s">
        <v>608</v>
      </c>
      <c r="K1036" s="367" t="s">
        <v>48</v>
      </c>
      <c r="L1036" s="368" t="s">
        <v>1341</v>
      </c>
      <c r="M1036" s="368" t="s">
        <v>1421</v>
      </c>
      <c r="N1036" s="367">
        <v>361445</v>
      </c>
      <c r="O1036" s="367" t="s">
        <v>1323</v>
      </c>
      <c r="P1036" s="371">
        <v>41698</v>
      </c>
      <c r="Q1036" s="372">
        <v>4429327174.8400002</v>
      </c>
      <c r="R1036" s="372">
        <v>3873838851.9058709</v>
      </c>
      <c r="S1036" s="367">
        <v>0</v>
      </c>
      <c r="T1036" s="369">
        <v>8.2563302071404943E-2</v>
      </c>
      <c r="U1036" s="369">
        <v>1.0673119206952981</v>
      </c>
      <c r="V1036" s="369">
        <v>0.11205540560532024</v>
      </c>
      <c r="W1036" s="369">
        <v>1.098517658546637</v>
      </c>
      <c r="X1036" s="369">
        <v>0.1748586393070557</v>
      </c>
      <c r="Y1036" s="369">
        <v>1.3259848267819745</v>
      </c>
      <c r="Z1036" s="369">
        <v>0.19375469987852179</v>
      </c>
      <c r="AA1036" s="369">
        <v>1.1013645271090082</v>
      </c>
      <c r="AB1036" s="369">
        <v>1.7793491481935841E-3</v>
      </c>
      <c r="AC1036" s="373">
        <v>5.1040623518151262</v>
      </c>
      <c r="AD1036" s="575">
        <v>0</v>
      </c>
      <c r="AE1036" s="370" t="s">
        <v>2574</v>
      </c>
      <c r="AF1036" s="370" t="s">
        <v>2320</v>
      </c>
      <c r="AG1036" s="374" t="s">
        <v>59</v>
      </c>
      <c r="AH1036" s="374" t="s">
        <v>2321</v>
      </c>
      <c r="AI1036" s="374">
        <v>20000</v>
      </c>
      <c r="AJ1036" s="374">
        <v>100</v>
      </c>
      <c r="AK1036" s="374">
        <v>1000</v>
      </c>
      <c r="AL1036" s="369">
        <v>4.0000000000000001E-3</v>
      </c>
      <c r="AM1036" s="369" t="s">
        <v>34</v>
      </c>
      <c r="AN1036" s="369" t="s">
        <v>64</v>
      </c>
      <c r="AO1036" s="367" t="s">
        <v>1326</v>
      </c>
      <c r="AP1036" s="370" t="s">
        <v>11</v>
      </c>
      <c r="AQ1036" s="376" t="s">
        <v>679</v>
      </c>
      <c r="AR1036" s="369">
        <v>6.6666666666666664E-4</v>
      </c>
      <c r="AS1036" s="369">
        <v>6.6666666666666664E-4</v>
      </c>
      <c r="AT1036" s="369"/>
      <c r="AW1036" s="711"/>
      <c r="AX1036" s="711"/>
      <c r="AY1036" s="712"/>
      <c r="AZ1036" s="712"/>
      <c r="BA1036" s="712"/>
      <c r="BB1036" s="713"/>
      <c r="BC1036" s="712"/>
      <c r="BD1036" s="712"/>
      <c r="BE1036" s="712"/>
      <c r="BF1036" s="712"/>
      <c r="BG1036" s="713"/>
      <c r="BH1036" s="713"/>
      <c r="BI1036" s="714"/>
      <c r="BJ1036" s="714"/>
      <c r="BK1036" s="714"/>
      <c r="BL1036" s="218"/>
      <c r="BM1036" s="713"/>
      <c r="BN1036" s="713"/>
      <c r="BO1036" s="713"/>
      <c r="BP1036" s="713"/>
      <c r="BQ1036" s="713"/>
      <c r="BR1036" s="713"/>
      <c r="BS1036" s="713"/>
      <c r="BT1036" s="716"/>
      <c r="BU1036" s="717"/>
      <c r="BV1036" s="715"/>
      <c r="BW1036" s="718"/>
    </row>
    <row r="1037" spans="2:75" ht="15.75" customHeight="1">
      <c r="B1037" s="363" t="s">
        <v>340</v>
      </c>
      <c r="C1037" s="364">
        <v>398561000190</v>
      </c>
      <c r="D1037" s="365" t="s">
        <v>14</v>
      </c>
      <c r="E1037" s="365" t="s">
        <v>607</v>
      </c>
      <c r="F1037" s="365"/>
      <c r="G1037" s="366"/>
      <c r="H1037" s="366" t="s">
        <v>34</v>
      </c>
      <c r="I1037" s="366" t="s">
        <v>34</v>
      </c>
      <c r="J1037" s="366" t="s">
        <v>608</v>
      </c>
      <c r="K1037" s="367" t="s">
        <v>48</v>
      </c>
      <c r="L1037" s="368"/>
      <c r="M1037" s="368" t="s">
        <v>34</v>
      </c>
      <c r="N1037" s="367">
        <v>388211</v>
      </c>
      <c r="O1037" s="367" t="s">
        <v>1323</v>
      </c>
      <c r="P1037" s="371">
        <v>34723</v>
      </c>
      <c r="Q1037" s="372">
        <v>78356254.040000007</v>
      </c>
      <c r="R1037" s="372">
        <v>151871303.82202381</v>
      </c>
      <c r="S1037" s="367">
        <v>3</v>
      </c>
      <c r="T1037" s="369">
        <v>3.4451312398543932E-2</v>
      </c>
      <c r="U1037" s="369">
        <v>0.4453588396302614</v>
      </c>
      <c r="V1037" s="369">
        <v>-0.10512181002844734</v>
      </c>
      <c r="W1037" s="369">
        <v>-1.0305452377850444</v>
      </c>
      <c r="X1037" s="369">
        <v>2.3887476014198272E-2</v>
      </c>
      <c r="Y1037" s="369">
        <v>0.18114307002769395</v>
      </c>
      <c r="Z1037" s="369">
        <v>-1.1139235695161287E-2</v>
      </c>
      <c r="AA1037" s="369">
        <v>-6.3319026900761508E-2</v>
      </c>
      <c r="AB1037" s="369">
        <v>0.2425938494177956</v>
      </c>
      <c r="AC1037" s="373">
        <v>-0.73695990702258396</v>
      </c>
      <c r="AD1037" s="575">
        <v>14172679000100</v>
      </c>
      <c r="AE1037" s="370" t="s">
        <v>2574</v>
      </c>
      <c r="AF1037" s="370" t="s">
        <v>2320</v>
      </c>
      <c r="AG1037" s="374" t="s">
        <v>59</v>
      </c>
      <c r="AH1037" s="374" t="s">
        <v>2321</v>
      </c>
      <c r="AI1037" s="374">
        <v>1000</v>
      </c>
      <c r="AJ1037" s="374">
        <v>100</v>
      </c>
      <c r="AK1037" s="374">
        <v>1000</v>
      </c>
      <c r="AL1037" s="369">
        <v>0.02</v>
      </c>
      <c r="AM1037" s="369">
        <v>0.2</v>
      </c>
      <c r="AN1037" s="369" t="s">
        <v>668</v>
      </c>
      <c r="AO1037" s="367" t="s">
        <v>1326</v>
      </c>
      <c r="AP1037" s="370" t="s">
        <v>718</v>
      </c>
      <c r="AQ1037" s="376" t="s">
        <v>661</v>
      </c>
      <c r="AR1037" s="369">
        <v>6.0000000000000001E-3</v>
      </c>
      <c r="AS1037" s="369">
        <v>6.0000000000000001E-3</v>
      </c>
      <c r="AT1037" s="369"/>
      <c r="AW1037" s="711"/>
      <c r="AX1037" s="711"/>
      <c r="AY1037" s="712"/>
      <c r="AZ1037" s="712"/>
      <c r="BA1037" s="712"/>
      <c r="BB1037" s="713"/>
      <c r="BC1037" s="712"/>
      <c r="BD1037" s="712"/>
      <c r="BE1037" s="712"/>
      <c r="BF1037" s="712"/>
      <c r="BG1037" s="713"/>
      <c r="BH1037" s="713"/>
      <c r="BI1037" s="714"/>
      <c r="BJ1037" s="714"/>
      <c r="BK1037" s="714"/>
      <c r="BL1037" s="218"/>
      <c r="BM1037" s="713"/>
      <c r="BN1037" s="713"/>
      <c r="BO1037" s="713"/>
      <c r="BP1037" s="713"/>
      <c r="BQ1037" s="713"/>
      <c r="BR1037" s="713"/>
      <c r="BS1037" s="713"/>
      <c r="BT1037" s="716"/>
      <c r="BU1037" s="717"/>
      <c r="BV1037" s="715"/>
      <c r="BW1037" s="718"/>
    </row>
    <row r="1038" spans="2:75" ht="15.75" customHeight="1">
      <c r="B1038" s="363" t="s">
        <v>341</v>
      </c>
      <c r="C1038" s="364">
        <v>24011864000177</v>
      </c>
      <c r="D1038" s="365" t="s">
        <v>11</v>
      </c>
      <c r="E1038" s="365" t="s">
        <v>621</v>
      </c>
      <c r="F1038" s="365" t="s">
        <v>674</v>
      </c>
      <c r="G1038" s="366" t="s">
        <v>740</v>
      </c>
      <c r="H1038" s="366" t="s">
        <v>34</v>
      </c>
      <c r="I1038" s="366"/>
      <c r="J1038" s="366" t="s">
        <v>608</v>
      </c>
      <c r="K1038" s="367" t="s">
        <v>48</v>
      </c>
      <c r="L1038" s="368"/>
      <c r="M1038" s="368" t="s">
        <v>34</v>
      </c>
      <c r="N1038" s="367">
        <v>427950</v>
      </c>
      <c r="O1038" s="367" t="s">
        <v>1323</v>
      </c>
      <c r="P1038" s="371">
        <v>42430</v>
      </c>
      <c r="Q1038" s="372">
        <v>158468351.18000001</v>
      </c>
      <c r="R1038" s="372">
        <v>148413348.54519832</v>
      </c>
      <c r="S1038" s="367">
        <v>1</v>
      </c>
      <c r="T1038" s="369">
        <v>6.3828928128547791E-2</v>
      </c>
      <c r="U1038" s="369">
        <v>0.82512901213524859</v>
      </c>
      <c r="V1038" s="369">
        <v>9.6139449187127024E-2</v>
      </c>
      <c r="W1038" s="369">
        <v>0.94248806690314535</v>
      </c>
      <c r="X1038" s="369">
        <v>0.15176412094705838</v>
      </c>
      <c r="Y1038" s="369">
        <v>1.1508548986952098</v>
      </c>
      <c r="Z1038" s="369">
        <v>0.26059608119039468</v>
      </c>
      <c r="AA1038" s="369">
        <v>1.4813126076769592</v>
      </c>
      <c r="AB1038" s="369">
        <v>2.7720212260054063E-2</v>
      </c>
      <c r="AC1038" s="373">
        <v>-0.1788768158317717</v>
      </c>
      <c r="AD1038" s="575">
        <v>21624772000174</v>
      </c>
      <c r="AE1038" s="370" t="s">
        <v>2574</v>
      </c>
      <c r="AF1038" s="370" t="s">
        <v>2320</v>
      </c>
      <c r="AG1038" s="374" t="s">
        <v>59</v>
      </c>
      <c r="AH1038" s="374" t="s">
        <v>2321</v>
      </c>
      <c r="AI1038" s="374">
        <v>20000</v>
      </c>
      <c r="AJ1038" s="374">
        <v>100</v>
      </c>
      <c r="AK1038" s="374">
        <v>1000</v>
      </c>
      <c r="AL1038" s="369">
        <v>5.0000000000000001E-3</v>
      </c>
      <c r="AM1038" s="369">
        <v>0.2</v>
      </c>
      <c r="AN1038" s="369" t="s">
        <v>636</v>
      </c>
      <c r="AO1038" s="367" t="s">
        <v>1326</v>
      </c>
      <c r="AP1038" s="370" t="s">
        <v>11</v>
      </c>
      <c r="AQ1038" s="376" t="s">
        <v>1376</v>
      </c>
      <c r="AR1038" s="369">
        <v>1.3333333333333333E-3</v>
      </c>
      <c r="AS1038" s="369">
        <v>1.3333333333333333E-3</v>
      </c>
      <c r="AT1038" s="369"/>
      <c r="AX1038" s="711"/>
      <c r="AY1038" s="712"/>
      <c r="AZ1038" s="712"/>
      <c r="BA1038" s="712"/>
      <c r="BB1038" s="713"/>
      <c r="BC1038" s="712"/>
      <c r="BD1038" s="712"/>
      <c r="BE1038" s="712"/>
      <c r="BF1038" s="712"/>
      <c r="BG1038" s="713"/>
      <c r="BH1038" s="713"/>
      <c r="BI1038" s="714"/>
      <c r="BJ1038" s="714"/>
      <c r="BK1038" s="714"/>
      <c r="BL1038" s="713"/>
      <c r="BM1038" s="713"/>
      <c r="BN1038" s="713"/>
      <c r="BO1038" s="713"/>
      <c r="BP1038" s="713"/>
      <c r="BQ1038" s="713"/>
      <c r="BR1038" s="713"/>
      <c r="BS1038" s="713"/>
      <c r="BT1038" s="716"/>
      <c r="BU1038" s="717"/>
      <c r="BV1038" s="715"/>
      <c r="BW1038" s="718"/>
    </row>
    <row r="1039" spans="2:75" ht="15.75" customHeight="1">
      <c r="B1039" s="363" t="s">
        <v>1139</v>
      </c>
      <c r="C1039" s="364">
        <v>35378376000119</v>
      </c>
      <c r="D1039" s="365" t="s">
        <v>11</v>
      </c>
      <c r="E1039" s="365" t="s">
        <v>620</v>
      </c>
      <c r="F1039" s="365" t="s">
        <v>665</v>
      </c>
      <c r="G1039" s="366" t="s">
        <v>740</v>
      </c>
      <c r="H1039" s="366" t="s">
        <v>34</v>
      </c>
      <c r="I1039" s="366"/>
      <c r="J1039" s="366" t="s">
        <v>608</v>
      </c>
      <c r="K1039" s="367" t="s">
        <v>48</v>
      </c>
      <c r="L1039" s="368" t="s">
        <v>1341</v>
      </c>
      <c r="M1039" s="368" t="s">
        <v>34</v>
      </c>
      <c r="N1039" s="367">
        <v>523666</v>
      </c>
      <c r="O1039" s="367" t="s">
        <v>1323</v>
      </c>
      <c r="P1039" s="371">
        <v>43798</v>
      </c>
      <c r="Q1039" s="372">
        <v>188773205.41</v>
      </c>
      <c r="R1039" s="372">
        <v>138799630.59543645</v>
      </c>
      <c r="S1039" s="367">
        <v>30</v>
      </c>
      <c r="T1039" s="369">
        <v>8.7585314670949765E-2</v>
      </c>
      <c r="U1039" s="369">
        <v>1.1322324577729035</v>
      </c>
      <c r="V1039" s="369">
        <v>0.12115508666049113</v>
      </c>
      <c r="W1039" s="369">
        <v>1.1877249598120112</v>
      </c>
      <c r="X1039" s="369">
        <v>0.19003941628852528</v>
      </c>
      <c r="Y1039" s="369">
        <v>1.4411034163807528</v>
      </c>
      <c r="Z1039" s="369" t="s">
        <v>1424</v>
      </c>
      <c r="AA1039" s="369" t="s">
        <v>1424</v>
      </c>
      <c r="AB1039" s="369">
        <v>3.1627820883810059E-3</v>
      </c>
      <c r="AC1039" s="373">
        <v>5.450371173745272</v>
      </c>
      <c r="AD1039" s="575">
        <v>35377796000180</v>
      </c>
      <c r="AE1039" s="370" t="s">
        <v>2574</v>
      </c>
      <c r="AF1039" s="370" t="s">
        <v>2320</v>
      </c>
      <c r="AG1039" s="374" t="s">
        <v>59</v>
      </c>
      <c r="AH1039" s="374" t="s">
        <v>2321</v>
      </c>
      <c r="AI1039" s="374">
        <v>20000</v>
      </c>
      <c r="AJ1039" s="374">
        <v>0</v>
      </c>
      <c r="AK1039" s="374">
        <v>1000</v>
      </c>
      <c r="AL1039" s="369">
        <v>5.0000000000000001E-3</v>
      </c>
      <c r="AM1039" s="369">
        <v>0.2</v>
      </c>
      <c r="AN1039" s="369" t="s">
        <v>64</v>
      </c>
      <c r="AO1039" s="367" t="s">
        <v>1326</v>
      </c>
      <c r="AP1039" s="370" t="s">
        <v>11</v>
      </c>
      <c r="AQ1039" s="376" t="s">
        <v>677</v>
      </c>
      <c r="AR1039" s="369">
        <v>1.3333333333333333E-3</v>
      </c>
      <c r="AS1039" s="369">
        <v>1.3333333333333333E-3</v>
      </c>
      <c r="AT1039" s="369"/>
      <c r="AX1039" s="711"/>
      <c r="AY1039" s="712"/>
      <c r="AZ1039" s="712"/>
      <c r="BA1039" s="712"/>
      <c r="BB1039" s="713"/>
      <c r="BC1039" s="712"/>
      <c r="BD1039" s="712"/>
      <c r="BE1039" s="712"/>
      <c r="BF1039" s="712"/>
      <c r="BG1039" s="713"/>
      <c r="BH1039" s="713"/>
      <c r="BI1039" s="714"/>
      <c r="BJ1039" s="714"/>
      <c r="BK1039" s="714"/>
      <c r="BL1039" s="713"/>
      <c r="BM1039" s="713"/>
      <c r="BN1039" s="713"/>
      <c r="BO1039" s="713"/>
      <c r="BP1039" s="713"/>
      <c r="BQ1039" s="713"/>
      <c r="BR1039" s="713"/>
      <c r="BS1039" s="713"/>
      <c r="BT1039" s="716"/>
      <c r="BU1039" s="717"/>
      <c r="BV1039" s="715"/>
      <c r="BW1039" s="718"/>
    </row>
    <row r="1040" spans="2:75" ht="15.75" customHeight="1">
      <c r="B1040" s="363" t="s">
        <v>1140</v>
      </c>
      <c r="C1040" s="364">
        <v>21625026000103</v>
      </c>
      <c r="D1040" s="365" t="s">
        <v>11</v>
      </c>
      <c r="E1040" s="365" t="s">
        <v>621</v>
      </c>
      <c r="F1040" s="365" t="s">
        <v>665</v>
      </c>
      <c r="G1040" s="366" t="s">
        <v>867</v>
      </c>
      <c r="H1040" s="366" t="s">
        <v>34</v>
      </c>
      <c r="I1040" s="366"/>
      <c r="J1040" s="366" t="s">
        <v>608</v>
      </c>
      <c r="K1040" s="367" t="s">
        <v>48</v>
      </c>
      <c r="L1040" s="368"/>
      <c r="M1040" s="368" t="s">
        <v>34</v>
      </c>
      <c r="N1040" s="367">
        <v>392979</v>
      </c>
      <c r="O1040" s="367" t="s">
        <v>1323</v>
      </c>
      <c r="P1040" s="371">
        <v>42111</v>
      </c>
      <c r="Q1040" s="372">
        <v>30297980.579999998</v>
      </c>
      <c r="R1040" s="372">
        <v>58509984.523333259</v>
      </c>
      <c r="S1040" s="367">
        <v>1</v>
      </c>
      <c r="T1040" s="369">
        <v>4.4223853818012415E-2</v>
      </c>
      <c r="U1040" s="369">
        <v>0.57169038997773369</v>
      </c>
      <c r="V1040" s="369">
        <v>4.7547044760299473E-2</v>
      </c>
      <c r="W1040" s="369">
        <v>0.46612002338257968</v>
      </c>
      <c r="X1040" s="369">
        <v>7.5312127738699441E-2</v>
      </c>
      <c r="Y1040" s="369">
        <v>0.57110554588509699</v>
      </c>
      <c r="Z1040" s="369">
        <v>0.16191985678127674</v>
      </c>
      <c r="AA1040" s="369">
        <v>0.92040495846179904</v>
      </c>
      <c r="AB1040" s="369">
        <v>5.9012305256822425E-2</v>
      </c>
      <c r="AC1040" s="373">
        <v>-0.82977160605293754</v>
      </c>
      <c r="AD1040" s="575">
        <v>0</v>
      </c>
      <c r="AE1040" s="370" t="s">
        <v>2574</v>
      </c>
      <c r="AF1040" s="370" t="s">
        <v>2320</v>
      </c>
      <c r="AG1040" s="374" t="s">
        <v>59</v>
      </c>
      <c r="AH1040" s="374" t="s">
        <v>2321</v>
      </c>
      <c r="AI1040" s="374">
        <v>20000</v>
      </c>
      <c r="AJ1040" s="374">
        <v>100</v>
      </c>
      <c r="AK1040" s="374">
        <v>1000</v>
      </c>
      <c r="AL1040" s="369">
        <v>5.0000000000000001E-3</v>
      </c>
      <c r="AM1040" s="369">
        <v>0.2</v>
      </c>
      <c r="AN1040" s="369" t="s">
        <v>2426</v>
      </c>
      <c r="AO1040" s="367" t="s">
        <v>1326</v>
      </c>
      <c r="AP1040" s="370" t="s">
        <v>11</v>
      </c>
      <c r="AQ1040" s="376" t="s">
        <v>671</v>
      </c>
      <c r="AR1040" s="369">
        <v>1.3333333333333333E-3</v>
      </c>
      <c r="AS1040" s="369">
        <v>1.3333333333333333E-3</v>
      </c>
      <c r="AT1040" s="369"/>
      <c r="AX1040" s="711"/>
      <c r="AY1040" s="712"/>
      <c r="AZ1040" s="712"/>
      <c r="BA1040" s="712"/>
      <c r="BB1040" s="713"/>
      <c r="BC1040" s="712"/>
      <c r="BD1040" s="712"/>
      <c r="BE1040" s="712"/>
      <c r="BF1040" s="712"/>
      <c r="BG1040" s="713"/>
      <c r="BH1040" s="713"/>
      <c r="BI1040" s="714"/>
      <c r="BJ1040" s="714"/>
      <c r="BK1040" s="714"/>
      <c r="BL1040" s="713"/>
      <c r="BM1040" s="713"/>
      <c r="BN1040" s="713"/>
      <c r="BO1040" s="713"/>
      <c r="BP1040" s="713"/>
      <c r="BQ1040" s="713"/>
      <c r="BR1040" s="713"/>
      <c r="BS1040" s="713"/>
      <c r="BT1040" s="716"/>
      <c r="BU1040" s="717"/>
      <c r="BV1040" s="715"/>
      <c r="BW1040" s="718"/>
    </row>
    <row r="1041" spans="2:75" ht="15.75" customHeight="1">
      <c r="B1041" s="363" t="s">
        <v>342</v>
      </c>
      <c r="C1041" s="364">
        <v>400490000113</v>
      </c>
      <c r="D1041" s="365" t="s">
        <v>13</v>
      </c>
      <c r="E1041" s="365" t="s">
        <v>615</v>
      </c>
      <c r="F1041" s="365" t="s">
        <v>619</v>
      </c>
      <c r="G1041" s="366" t="s">
        <v>34</v>
      </c>
      <c r="H1041" s="366" t="s">
        <v>1339</v>
      </c>
      <c r="I1041" s="366" t="s">
        <v>34</v>
      </c>
      <c r="J1041" s="366"/>
      <c r="K1041" s="367" t="s">
        <v>48</v>
      </c>
      <c r="L1041" s="368"/>
      <c r="M1041" s="368" t="s">
        <v>34</v>
      </c>
      <c r="N1041" s="367">
        <v>242918</v>
      </c>
      <c r="O1041" s="367" t="s">
        <v>1323</v>
      </c>
      <c r="P1041" s="371">
        <v>34731</v>
      </c>
      <c r="Q1041" s="372">
        <v>293438991.47000003</v>
      </c>
      <c r="R1041" s="372">
        <v>310734080.4548015</v>
      </c>
      <c r="S1041" s="367">
        <v>6</v>
      </c>
      <c r="T1041" s="369">
        <v>9.7788228530821808E-2</v>
      </c>
      <c r="U1041" s="369">
        <v>1.2641275166581543</v>
      </c>
      <c r="V1041" s="369">
        <v>0.12804443025616785</v>
      </c>
      <c r="W1041" s="369">
        <v>1.2552635631909699</v>
      </c>
      <c r="X1041" s="369">
        <v>0.14081232931408127</v>
      </c>
      <c r="Y1041" s="369">
        <v>1.067805473233854</v>
      </c>
      <c r="Z1041" s="369">
        <v>0.26642180191159825</v>
      </c>
      <c r="AA1041" s="369">
        <v>1.5144278928865584</v>
      </c>
      <c r="AB1041" s="369">
        <v>4.2050399796151432E-2</v>
      </c>
      <c r="AC1041" s="373">
        <v>0.57650433709546178</v>
      </c>
      <c r="AD1041" s="575">
        <v>0</v>
      </c>
      <c r="AE1041" s="370" t="s">
        <v>2574</v>
      </c>
      <c r="AF1041" s="370" t="s">
        <v>2320</v>
      </c>
      <c r="AG1041" s="374" t="s">
        <v>59</v>
      </c>
      <c r="AH1041" s="374" t="s">
        <v>2321</v>
      </c>
      <c r="AI1041" s="374">
        <v>10000</v>
      </c>
      <c r="AJ1041" s="374">
        <v>100</v>
      </c>
      <c r="AK1041" s="374">
        <v>10000</v>
      </c>
      <c r="AL1041" s="369">
        <v>1.4999999999999999E-2</v>
      </c>
      <c r="AM1041" s="369">
        <v>0.2</v>
      </c>
      <c r="AN1041" s="369" t="s">
        <v>64</v>
      </c>
      <c r="AO1041" s="367" t="s">
        <v>1326</v>
      </c>
      <c r="AP1041" s="370" t="s">
        <v>13</v>
      </c>
      <c r="AQ1041" s="376" t="s">
        <v>666</v>
      </c>
      <c r="AR1041" s="369">
        <v>4.4999999999999997E-3</v>
      </c>
      <c r="AS1041" s="369">
        <v>4.4999999999999997E-3</v>
      </c>
      <c r="AT1041" s="369"/>
      <c r="AX1041" s="711"/>
      <c r="AY1041" s="712"/>
      <c r="AZ1041" s="712"/>
      <c r="BA1041" s="712"/>
      <c r="BB1041" s="713"/>
      <c r="BC1041" s="712"/>
      <c r="BD1041" s="712"/>
      <c r="BE1041" s="712"/>
      <c r="BF1041" s="712"/>
      <c r="BG1041" s="713"/>
      <c r="BH1041" s="713"/>
      <c r="BI1041" s="714"/>
      <c r="BJ1041" s="714"/>
      <c r="BK1041" s="714"/>
      <c r="BL1041" s="713"/>
      <c r="BM1041" s="713"/>
      <c r="BN1041" s="713"/>
      <c r="BO1041" s="713"/>
      <c r="BP1041" s="713"/>
      <c r="BQ1041" s="713"/>
      <c r="BR1041" s="713"/>
      <c r="BS1041" s="713"/>
      <c r="BT1041" s="716"/>
      <c r="BU1041" s="717"/>
      <c r="BV1041" s="715"/>
      <c r="BW1041" s="718"/>
    </row>
    <row r="1042" spans="2:75" ht="15.75" customHeight="1">
      <c r="B1042" s="363" t="s">
        <v>343</v>
      </c>
      <c r="C1042" s="364">
        <v>17787909000134</v>
      </c>
      <c r="D1042" s="365" t="s">
        <v>14</v>
      </c>
      <c r="E1042" s="365" t="s">
        <v>607</v>
      </c>
      <c r="F1042" s="365"/>
      <c r="G1042" s="366"/>
      <c r="H1042" s="366" t="s">
        <v>34</v>
      </c>
      <c r="I1042" s="366" t="s">
        <v>34</v>
      </c>
      <c r="J1042" s="366" t="s">
        <v>608</v>
      </c>
      <c r="K1042" s="367" t="s">
        <v>48</v>
      </c>
      <c r="L1042" s="368"/>
      <c r="M1042" s="368" t="s">
        <v>34</v>
      </c>
      <c r="N1042" s="367">
        <v>342106</v>
      </c>
      <c r="O1042" s="367" t="s">
        <v>1323</v>
      </c>
      <c r="P1042" s="371">
        <v>41486</v>
      </c>
      <c r="Q1042" s="372">
        <v>101596319.61</v>
      </c>
      <c r="R1042" s="372">
        <v>108886809.52948414</v>
      </c>
      <c r="S1042" s="367">
        <v>17</v>
      </c>
      <c r="T1042" s="369">
        <v>-2.1182488661821708E-3</v>
      </c>
      <c r="U1042" s="369">
        <v>-2.7383016535848428E-2</v>
      </c>
      <c r="V1042" s="369">
        <v>-0.18031703004530686</v>
      </c>
      <c r="W1042" s="369">
        <v>-1.7677098268613061</v>
      </c>
      <c r="X1042" s="369">
        <v>-0.10326190600380136</v>
      </c>
      <c r="Y1042" s="369">
        <v>-0.78305379184145407</v>
      </c>
      <c r="Z1042" s="369">
        <v>-4.5180216329627654E-2</v>
      </c>
      <c r="AA1042" s="369">
        <v>-0.25681899651343149</v>
      </c>
      <c r="AB1042" s="369">
        <v>0.24399567167911287</v>
      </c>
      <c r="AC1042" s="373">
        <v>-1.091146514672636</v>
      </c>
      <c r="AD1042" s="575">
        <v>26470606000184</v>
      </c>
      <c r="AE1042" s="370" t="s">
        <v>2574</v>
      </c>
      <c r="AF1042" s="370" t="s">
        <v>2320</v>
      </c>
      <c r="AG1042" s="374" t="s">
        <v>59</v>
      </c>
      <c r="AH1042" s="374" t="s">
        <v>2321</v>
      </c>
      <c r="AI1042" s="374">
        <v>20000</v>
      </c>
      <c r="AJ1042" s="374">
        <v>0</v>
      </c>
      <c r="AK1042" s="374">
        <v>0</v>
      </c>
      <c r="AL1042" s="369">
        <v>0.02</v>
      </c>
      <c r="AM1042" s="369">
        <v>0.2</v>
      </c>
      <c r="AN1042" s="369" t="s">
        <v>668</v>
      </c>
      <c r="AO1042" s="367" t="s">
        <v>1326</v>
      </c>
      <c r="AP1042" s="370" t="s">
        <v>718</v>
      </c>
      <c r="AQ1042" s="376" t="s">
        <v>661</v>
      </c>
      <c r="AR1042" s="369">
        <v>5.3333333333333332E-3</v>
      </c>
      <c r="AS1042" s="369">
        <v>5.3333333333333332E-3</v>
      </c>
      <c r="AT1042" s="369"/>
      <c r="AX1042" s="711"/>
      <c r="AY1042" s="712"/>
      <c r="AZ1042" s="712"/>
      <c r="BA1042" s="712"/>
      <c r="BB1042" s="713"/>
      <c r="BC1042" s="712"/>
      <c r="BD1042" s="712"/>
      <c r="BE1042" s="712"/>
      <c r="BF1042" s="712"/>
      <c r="BG1042" s="713"/>
      <c r="BH1042" s="713"/>
      <c r="BI1042" s="714"/>
      <c r="BJ1042" s="714"/>
      <c r="BK1042" s="714"/>
      <c r="BL1042" s="713"/>
      <c r="BM1042" s="713"/>
      <c r="BN1042" s="713"/>
      <c r="BO1042" s="713"/>
      <c r="BP1042" s="713"/>
      <c r="BQ1042" s="713"/>
      <c r="BR1042" s="713"/>
      <c r="BS1042" s="713"/>
      <c r="BT1042" s="716"/>
      <c r="BU1042" s="717"/>
      <c r="BV1042" s="715"/>
      <c r="BW1042" s="718"/>
    </row>
    <row r="1043" spans="2:75" ht="15.75" customHeight="1">
      <c r="B1043" s="363" t="s">
        <v>1141</v>
      </c>
      <c r="C1043" s="364">
        <v>38120941000131</v>
      </c>
      <c r="D1043" s="365" t="s">
        <v>14</v>
      </c>
      <c r="E1043" s="365" t="s">
        <v>15</v>
      </c>
      <c r="F1043" s="365" t="s">
        <v>701</v>
      </c>
      <c r="G1043" s="366"/>
      <c r="H1043" s="366" t="s">
        <v>34</v>
      </c>
      <c r="I1043" s="366" t="s">
        <v>34</v>
      </c>
      <c r="J1043" s="366" t="s">
        <v>611</v>
      </c>
      <c r="K1043" s="367"/>
      <c r="L1043" s="368"/>
      <c r="M1043" s="368" t="s">
        <v>1421</v>
      </c>
      <c r="N1043" s="367">
        <v>550752</v>
      </c>
      <c r="O1043" s="367" t="s">
        <v>1323</v>
      </c>
      <c r="P1043" s="371">
        <v>44074</v>
      </c>
      <c r="Q1043" s="372">
        <v>4321907.0999999996</v>
      </c>
      <c r="R1043" s="372">
        <v>7034150.4769841302</v>
      </c>
      <c r="S1043" s="367">
        <v>5</v>
      </c>
      <c r="T1043" s="369">
        <v>-0.18877664935951277</v>
      </c>
      <c r="U1043" s="369">
        <v>-2.4403525919550937</v>
      </c>
      <c r="V1043" s="369">
        <v>-0.2036292371428623</v>
      </c>
      <c r="W1043" s="369">
        <v>-1.9962474062669802</v>
      </c>
      <c r="X1043" s="369" t="s">
        <v>1424</v>
      </c>
      <c r="Y1043" s="369" t="s">
        <v>1424</v>
      </c>
      <c r="Z1043" s="369" t="s">
        <v>1424</v>
      </c>
      <c r="AA1043" s="369" t="s">
        <v>1424</v>
      </c>
      <c r="AB1043" s="369">
        <v>0.27618292677638162</v>
      </c>
      <c r="AC1043" s="373">
        <v>-1.0382383569188014</v>
      </c>
      <c r="AD1043" s="575">
        <v>0</v>
      </c>
      <c r="AE1043" s="370" t="s">
        <v>2352</v>
      </c>
      <c r="AF1043" s="370" t="s">
        <v>2317</v>
      </c>
      <c r="AG1043" s="374" t="s">
        <v>1458</v>
      </c>
      <c r="AH1043" s="374" t="s">
        <v>2321</v>
      </c>
      <c r="AI1043" s="374">
        <v>500</v>
      </c>
      <c r="AJ1043" s="374">
        <v>500</v>
      </c>
      <c r="AK1043" s="374">
        <v>500</v>
      </c>
      <c r="AL1043" s="369">
        <v>1E-3</v>
      </c>
      <c r="AM1043" s="369" t="s">
        <v>34</v>
      </c>
      <c r="AN1043" s="369" t="s">
        <v>64</v>
      </c>
      <c r="AO1043" s="367" t="s">
        <v>1326</v>
      </c>
      <c r="AP1043" s="370" t="s">
        <v>13</v>
      </c>
      <c r="AQ1043" s="376" t="s">
        <v>673</v>
      </c>
      <c r="AR1043" s="369">
        <v>3.5E-4</v>
      </c>
      <c r="AS1043" s="369">
        <v>3.5E-4</v>
      </c>
      <c r="AT1043" s="369"/>
      <c r="AX1043" s="711"/>
      <c r="AY1043" s="712"/>
      <c r="AZ1043" s="712"/>
      <c r="BA1043" s="712"/>
      <c r="BB1043" s="713"/>
      <c r="BC1043" s="712"/>
      <c r="BD1043" s="712"/>
      <c r="BE1043" s="712"/>
      <c r="BF1043" s="712"/>
      <c r="BG1043" s="713"/>
      <c r="BH1043" s="713"/>
      <c r="BI1043" s="714"/>
      <c r="BJ1043" s="714"/>
      <c r="BK1043" s="714"/>
      <c r="BL1043" s="713"/>
      <c r="BM1043" s="713"/>
      <c r="BN1043" s="713"/>
      <c r="BO1043" s="713"/>
      <c r="BP1043" s="713"/>
      <c r="BQ1043" s="713"/>
      <c r="BR1043" s="713"/>
      <c r="BS1043" s="713"/>
      <c r="BT1043" s="716"/>
      <c r="BU1043" s="717"/>
      <c r="BV1043" s="715"/>
      <c r="BW1043" s="718"/>
    </row>
    <row r="1044" spans="2:75" ht="15.75" customHeight="1">
      <c r="B1044" s="363" t="s">
        <v>1142</v>
      </c>
      <c r="C1044" s="364">
        <v>17302010000184</v>
      </c>
      <c r="D1044" s="365" t="s">
        <v>11</v>
      </c>
      <c r="E1044" s="365" t="s">
        <v>663</v>
      </c>
      <c r="F1044" s="365"/>
      <c r="G1044" s="366"/>
      <c r="H1044" s="366" t="s">
        <v>34</v>
      </c>
      <c r="I1044" s="366" t="s">
        <v>34</v>
      </c>
      <c r="J1044" s="366" t="s">
        <v>611</v>
      </c>
      <c r="K1044" s="367" t="s">
        <v>48</v>
      </c>
      <c r="L1044" s="368"/>
      <c r="M1044" s="368" t="s">
        <v>34</v>
      </c>
      <c r="N1044" s="367">
        <v>331597</v>
      </c>
      <c r="O1044" s="367" t="s">
        <v>1323</v>
      </c>
      <c r="P1044" s="371">
        <v>41348</v>
      </c>
      <c r="Q1044" s="372">
        <v>16687843.039999999</v>
      </c>
      <c r="R1044" s="372">
        <v>33827815.034841269</v>
      </c>
      <c r="S1044" s="367">
        <v>5</v>
      </c>
      <c r="T1044" s="369">
        <v>-5.7065904803179079E-2</v>
      </c>
      <c r="U1044" s="369">
        <v>-0.73770208959206263</v>
      </c>
      <c r="V1044" s="369">
        <v>-3.4581841600116903E-2</v>
      </c>
      <c r="W1044" s="369">
        <v>-0.33901768020540229</v>
      </c>
      <c r="X1044" s="369">
        <v>5.7360810895005221E-2</v>
      </c>
      <c r="Y1044" s="369">
        <v>0.43497744921327447</v>
      </c>
      <c r="Z1044" s="369">
        <v>7.0377904186774254E-2</v>
      </c>
      <c r="AA1044" s="369">
        <v>0.40005082308809631</v>
      </c>
      <c r="AB1044" s="369">
        <v>5.0416803391687498E-2</v>
      </c>
      <c r="AC1044" s="373">
        <v>-2.5998384239385035</v>
      </c>
      <c r="AD1044" s="575">
        <v>0</v>
      </c>
      <c r="AE1044" s="370" t="s">
        <v>2417</v>
      </c>
      <c r="AF1044" s="370" t="s">
        <v>738</v>
      </c>
      <c r="AG1044" s="374" t="s">
        <v>738</v>
      </c>
      <c r="AH1044" s="374" t="s">
        <v>2318</v>
      </c>
      <c r="AI1044" s="374">
        <v>25000</v>
      </c>
      <c r="AJ1044" s="374">
        <v>5000</v>
      </c>
      <c r="AK1044" s="374">
        <v>25000</v>
      </c>
      <c r="AL1044" s="369">
        <v>8.6999999999999994E-3</v>
      </c>
      <c r="AM1044" s="369" t="s">
        <v>34</v>
      </c>
      <c r="AN1044" s="369" t="s">
        <v>64</v>
      </c>
      <c r="AO1044" s="367" t="s">
        <v>1326</v>
      </c>
      <c r="AP1044" s="370" t="s">
        <v>13</v>
      </c>
      <c r="AQ1044" s="376" t="s">
        <v>681</v>
      </c>
      <c r="AR1044" s="369">
        <v>4.1759999999999992E-3</v>
      </c>
      <c r="AS1044" s="369">
        <v>4.1759999999999992E-3</v>
      </c>
      <c r="AT1044" s="369"/>
      <c r="AX1044" s="711"/>
      <c r="AY1044" s="712"/>
      <c r="AZ1044" s="712"/>
      <c r="BA1044" s="712"/>
      <c r="BB1044" s="713"/>
      <c r="BC1044" s="712"/>
      <c r="BD1044" s="712"/>
      <c r="BE1044" s="712"/>
      <c r="BF1044" s="712"/>
      <c r="BG1044" s="713"/>
      <c r="BH1044" s="713"/>
      <c r="BI1044" s="714"/>
      <c r="BJ1044" s="714"/>
      <c r="BK1044" s="714"/>
      <c r="BL1044" s="713"/>
      <c r="BM1044" s="713"/>
      <c r="BN1044" s="713"/>
      <c r="BO1044" s="713"/>
      <c r="BP1044" s="713"/>
      <c r="BQ1044" s="713"/>
      <c r="BR1044" s="713"/>
      <c r="BS1044" s="713"/>
      <c r="BT1044" s="716"/>
      <c r="BU1044" s="717"/>
      <c r="BV1044" s="715"/>
      <c r="BW1044" s="718"/>
    </row>
    <row r="1045" spans="2:75" ht="15.75" customHeight="1">
      <c r="B1045" s="363" t="s">
        <v>589</v>
      </c>
      <c r="C1045" s="364">
        <v>10756685000154</v>
      </c>
      <c r="D1045" s="365" t="s">
        <v>14</v>
      </c>
      <c r="E1045" s="365" t="s">
        <v>607</v>
      </c>
      <c r="F1045" s="365"/>
      <c r="G1045" s="366"/>
      <c r="H1045" s="366" t="s">
        <v>34</v>
      </c>
      <c r="I1045" s="366" t="s">
        <v>34</v>
      </c>
      <c r="J1045" s="366" t="s">
        <v>608</v>
      </c>
      <c r="K1045" s="367" t="s">
        <v>48</v>
      </c>
      <c r="L1045" s="368"/>
      <c r="M1045" s="368" t="s">
        <v>34</v>
      </c>
      <c r="N1045" s="367">
        <v>342084</v>
      </c>
      <c r="O1045" s="367" t="s">
        <v>1323</v>
      </c>
      <c r="P1045" s="371">
        <v>41474</v>
      </c>
      <c r="Q1045" s="372">
        <v>77692207.209999993</v>
      </c>
      <c r="R1045" s="372">
        <v>83511511.86988093</v>
      </c>
      <c r="S1045" s="367">
        <v>3</v>
      </c>
      <c r="T1045" s="369">
        <v>1.3365247591974327E-3</v>
      </c>
      <c r="U1045" s="369">
        <v>1.7277516426876104E-2</v>
      </c>
      <c r="V1045" s="369">
        <v>-0.15448779286165149</v>
      </c>
      <c r="W1045" s="369">
        <v>-1.5144969363295202</v>
      </c>
      <c r="X1045" s="369">
        <v>1.629086461471041E-2</v>
      </c>
      <c r="Y1045" s="369">
        <v>0.12353658578077328</v>
      </c>
      <c r="Z1045" s="369">
        <v>5.7461400344385405E-2</v>
      </c>
      <c r="AA1045" s="369">
        <v>0.32662922786902082</v>
      </c>
      <c r="AB1045" s="369">
        <v>0.25385251075197585</v>
      </c>
      <c r="AC1045" s="373">
        <v>-0.91657223528793774</v>
      </c>
      <c r="AD1045" s="575">
        <v>0</v>
      </c>
      <c r="AE1045" s="370" t="s">
        <v>2575</v>
      </c>
      <c r="AF1045" s="370" t="s">
        <v>743</v>
      </c>
      <c r="AG1045" s="374" t="s">
        <v>743</v>
      </c>
      <c r="AH1045" s="374" t="s">
        <v>2321</v>
      </c>
      <c r="AI1045" s="374">
        <v>5000</v>
      </c>
      <c r="AJ1045" s="374">
        <v>1000</v>
      </c>
      <c r="AK1045" s="374">
        <v>1000</v>
      </c>
      <c r="AL1045" s="369">
        <v>0.03</v>
      </c>
      <c r="AM1045" s="369">
        <v>0.2</v>
      </c>
      <c r="AN1045" s="369" t="s">
        <v>668</v>
      </c>
      <c r="AO1045" s="367" t="s">
        <v>1326</v>
      </c>
      <c r="AP1045" s="370" t="s">
        <v>718</v>
      </c>
      <c r="AQ1045" s="376" t="s">
        <v>667</v>
      </c>
      <c r="AR1045" s="369">
        <v>9.9999999999999985E-3</v>
      </c>
      <c r="AS1045" s="369">
        <v>9.9999999999999985E-3</v>
      </c>
      <c r="AT1045" s="369"/>
      <c r="AX1045" s="711"/>
      <c r="AY1045" s="712"/>
      <c r="AZ1045" s="712"/>
      <c r="BA1045" s="712"/>
      <c r="BB1045" s="713"/>
      <c r="BC1045" s="712"/>
      <c r="BD1045" s="712"/>
      <c r="BE1045" s="712"/>
      <c r="BF1045" s="712"/>
      <c r="BG1045" s="713"/>
      <c r="BH1045" s="713"/>
      <c r="BI1045" s="714"/>
      <c r="BJ1045" s="714"/>
      <c r="BK1045" s="714"/>
      <c r="BL1045" s="713"/>
      <c r="BM1045" s="713"/>
      <c r="BN1045" s="713"/>
      <c r="BO1045" s="713"/>
      <c r="BP1045" s="713"/>
      <c r="BQ1045" s="713"/>
      <c r="BR1045" s="713"/>
      <c r="BS1045" s="713"/>
      <c r="BT1045" s="716"/>
      <c r="BU1045" s="717"/>
      <c r="BV1045" s="715"/>
      <c r="BW1045" s="718"/>
    </row>
    <row r="1046" spans="2:75" ht="15.75" customHeight="1">
      <c r="B1046" s="363" t="s">
        <v>1143</v>
      </c>
      <c r="C1046" s="364">
        <v>16987508000165</v>
      </c>
      <c r="D1046" s="365" t="s">
        <v>14</v>
      </c>
      <c r="E1046" s="365" t="s">
        <v>607</v>
      </c>
      <c r="F1046" s="365"/>
      <c r="G1046" s="366"/>
      <c r="H1046" s="366" t="s">
        <v>34</v>
      </c>
      <c r="I1046" s="366" t="s">
        <v>34</v>
      </c>
      <c r="J1046" s="366" t="s">
        <v>608</v>
      </c>
      <c r="K1046" s="367" t="s">
        <v>48</v>
      </c>
      <c r="L1046" s="368"/>
      <c r="M1046" s="368" t="s">
        <v>34</v>
      </c>
      <c r="N1046" s="367">
        <v>345865</v>
      </c>
      <c r="O1046" s="367" t="s">
        <v>1323</v>
      </c>
      <c r="P1046" s="371">
        <v>41519</v>
      </c>
      <c r="Q1046" s="372">
        <v>129520444.29000001</v>
      </c>
      <c r="R1046" s="372">
        <v>157433043.76559526</v>
      </c>
      <c r="S1046" s="367">
        <v>32</v>
      </c>
      <c r="T1046" s="369">
        <v>-0.1428139590266283</v>
      </c>
      <c r="U1046" s="369">
        <v>-1.846183922961119</v>
      </c>
      <c r="V1046" s="369">
        <v>-0.29976545080340578</v>
      </c>
      <c r="W1046" s="369">
        <v>-2.9387037541908625</v>
      </c>
      <c r="X1046" s="369">
        <v>-0.29107679360319016</v>
      </c>
      <c r="Y1046" s="369">
        <v>-2.20728820306338</v>
      </c>
      <c r="Z1046" s="369">
        <v>-0.27130867388664393</v>
      </c>
      <c r="AA1046" s="369">
        <v>-1.5422064574592522</v>
      </c>
      <c r="AB1046" s="369">
        <v>0.23609299380875737</v>
      </c>
      <c r="AC1046" s="373">
        <v>-1.8019506178287126</v>
      </c>
      <c r="AD1046" s="575">
        <v>0</v>
      </c>
      <c r="AE1046" s="370" t="s">
        <v>2576</v>
      </c>
      <c r="AF1046" s="370" t="s">
        <v>2326</v>
      </c>
      <c r="AG1046" s="374" t="s">
        <v>1459</v>
      </c>
      <c r="AH1046" s="374" t="s">
        <v>2318</v>
      </c>
      <c r="AI1046" s="374">
        <v>1000</v>
      </c>
      <c r="AJ1046" s="374">
        <v>100</v>
      </c>
      <c r="AK1046" s="374">
        <v>1000</v>
      </c>
      <c r="AL1046" s="369">
        <v>0.02</v>
      </c>
      <c r="AM1046" s="369">
        <v>0.2</v>
      </c>
      <c r="AN1046" s="369" t="s">
        <v>2335</v>
      </c>
      <c r="AO1046" s="367" t="s">
        <v>1326</v>
      </c>
      <c r="AP1046" s="370" t="s">
        <v>718</v>
      </c>
      <c r="AQ1046" s="376" t="s">
        <v>667</v>
      </c>
      <c r="AR1046" s="369">
        <v>5.3333333333333332E-3</v>
      </c>
      <c r="AS1046" s="369">
        <v>5.3333333333333332E-3</v>
      </c>
      <c r="AT1046" s="369"/>
      <c r="AX1046" s="711"/>
      <c r="AY1046" s="712"/>
      <c r="AZ1046" s="712"/>
      <c r="BA1046" s="712"/>
      <c r="BB1046" s="713"/>
      <c r="BC1046" s="712"/>
      <c r="BD1046" s="712"/>
      <c r="BE1046" s="712"/>
      <c r="BF1046" s="712"/>
      <c r="BG1046" s="713"/>
      <c r="BH1046" s="713"/>
      <c r="BI1046" s="714"/>
      <c r="BJ1046" s="714"/>
      <c r="BK1046" s="714"/>
      <c r="BL1046" s="713"/>
      <c r="BM1046" s="713"/>
      <c r="BN1046" s="713"/>
      <c r="BO1046" s="713"/>
      <c r="BP1046" s="713"/>
      <c r="BQ1046" s="713"/>
      <c r="BR1046" s="713"/>
      <c r="BS1046" s="713"/>
      <c r="BT1046" s="716"/>
      <c r="BU1046" s="717"/>
      <c r="BV1046" s="715"/>
      <c r="BW1046" s="718"/>
    </row>
    <row r="1047" spans="2:75" ht="15.75" customHeight="1">
      <c r="B1047" s="363" t="s">
        <v>1144</v>
      </c>
      <c r="C1047" s="364">
        <v>42870843000199</v>
      </c>
      <c r="D1047" s="365" t="s">
        <v>14</v>
      </c>
      <c r="E1047" s="365" t="s">
        <v>607</v>
      </c>
      <c r="F1047" s="365"/>
      <c r="G1047" s="366"/>
      <c r="H1047" s="366" t="s">
        <v>34</v>
      </c>
      <c r="I1047" s="366" t="s">
        <v>34</v>
      </c>
      <c r="J1047" s="366" t="s">
        <v>608</v>
      </c>
      <c r="K1047" s="367" t="s">
        <v>48</v>
      </c>
      <c r="L1047" s="368"/>
      <c r="M1047" s="368" t="s">
        <v>34</v>
      </c>
      <c r="N1047" s="367">
        <v>619922</v>
      </c>
      <c r="O1047" s="367" t="s">
        <v>1323</v>
      </c>
      <c r="P1047" s="371">
        <v>44497</v>
      </c>
      <c r="Q1047" s="372">
        <v>20923115.079999998</v>
      </c>
      <c r="R1047" s="372" t="s">
        <v>1424</v>
      </c>
      <c r="S1047" s="367">
        <v>32</v>
      </c>
      <c r="T1047" s="369">
        <v>-4.0802011973824825E-2</v>
      </c>
      <c r="U1047" s="369">
        <v>-0.52745557257814846</v>
      </c>
      <c r="V1047" s="369" t="s">
        <v>1424</v>
      </c>
      <c r="W1047" s="369" t="s">
        <v>1424</v>
      </c>
      <c r="X1047" s="369" t="s">
        <v>1424</v>
      </c>
      <c r="Y1047" s="369" t="s">
        <v>1424</v>
      </c>
      <c r="Z1047" s="369" t="s">
        <v>1424</v>
      </c>
      <c r="AA1047" s="369" t="s">
        <v>1424</v>
      </c>
      <c r="AB1047" s="369" t="s">
        <v>1424</v>
      </c>
      <c r="AC1047" s="373" t="s">
        <v>1424</v>
      </c>
      <c r="AD1047" s="575">
        <v>0</v>
      </c>
      <c r="AE1047" s="370" t="s">
        <v>2576</v>
      </c>
      <c r="AF1047" s="370" t="s">
        <v>2326</v>
      </c>
      <c r="AG1047" s="374" t="s">
        <v>1459</v>
      </c>
      <c r="AH1047" s="374" t="s">
        <v>2321</v>
      </c>
      <c r="AI1047" s="374">
        <v>1000</v>
      </c>
      <c r="AJ1047" s="374">
        <v>100</v>
      </c>
      <c r="AK1047" s="374">
        <v>1000</v>
      </c>
      <c r="AL1047" s="369">
        <v>0.02</v>
      </c>
      <c r="AM1047" s="369">
        <v>0.2</v>
      </c>
      <c r="AN1047" s="369" t="s">
        <v>2335</v>
      </c>
      <c r="AO1047" s="367" t="s">
        <v>1326</v>
      </c>
      <c r="AP1047" s="370" t="s">
        <v>718</v>
      </c>
      <c r="AQ1047" s="376" t="s">
        <v>661</v>
      </c>
      <c r="AR1047" s="369">
        <v>6.0000000000000001E-3</v>
      </c>
      <c r="AS1047" s="369">
        <v>6.0000000000000001E-3</v>
      </c>
      <c r="AT1047" s="369"/>
      <c r="AX1047" s="711"/>
      <c r="AY1047" s="712"/>
      <c r="AZ1047" s="712"/>
      <c r="BA1047" s="712"/>
      <c r="BB1047" s="713"/>
      <c r="BC1047" s="712"/>
      <c r="BD1047" s="712"/>
      <c r="BE1047" s="712"/>
      <c r="BF1047" s="712"/>
      <c r="BG1047" s="713"/>
      <c r="BH1047" s="713"/>
      <c r="BI1047" s="714"/>
      <c r="BJ1047" s="714"/>
      <c r="BK1047" s="714"/>
      <c r="BL1047" s="713"/>
      <c r="BM1047" s="713"/>
      <c r="BN1047" s="713"/>
      <c r="BO1047" s="713"/>
      <c r="BP1047" s="713"/>
      <c r="BQ1047" s="713"/>
      <c r="BR1047" s="713"/>
      <c r="BS1047" s="713"/>
      <c r="BT1047" s="716"/>
      <c r="BU1047" s="717"/>
      <c r="BV1047" s="715"/>
      <c r="BW1047" s="718"/>
    </row>
    <row r="1048" spans="2:75" ht="15.75" customHeight="1">
      <c r="B1048" s="363" t="s">
        <v>1733</v>
      </c>
      <c r="C1048" s="364">
        <v>41544075000110</v>
      </c>
      <c r="D1048" s="365" t="s">
        <v>14</v>
      </c>
      <c r="E1048" s="365" t="s">
        <v>607</v>
      </c>
      <c r="F1048" s="365"/>
      <c r="G1048" s="366"/>
      <c r="H1048" s="366" t="s">
        <v>34</v>
      </c>
      <c r="I1048" s="366" t="s">
        <v>34</v>
      </c>
      <c r="J1048" s="366" t="s">
        <v>611</v>
      </c>
      <c r="K1048" s="367" t="s">
        <v>48</v>
      </c>
      <c r="L1048" s="368"/>
      <c r="M1048" s="368"/>
      <c r="N1048" s="367">
        <v>591521</v>
      </c>
      <c r="O1048" s="367" t="s">
        <v>1323</v>
      </c>
      <c r="P1048" s="371">
        <v>44314</v>
      </c>
      <c r="Q1048" s="372">
        <v>52103405.380000003</v>
      </c>
      <c r="R1048" s="372">
        <v>73547036.065238029</v>
      </c>
      <c r="S1048" s="367">
        <v>5</v>
      </c>
      <c r="T1048" s="369">
        <v>-0.3269944612393032</v>
      </c>
      <c r="U1048" s="369">
        <v>-3.6780054222181291</v>
      </c>
      <c r="V1048" s="369">
        <v>-0.26455676641783132</v>
      </c>
      <c r="W1048" s="369">
        <v>-2.428024860637501</v>
      </c>
      <c r="X1048" s="369" t="s">
        <v>1424</v>
      </c>
      <c r="Y1048" s="369" t="s">
        <v>1424</v>
      </c>
      <c r="Z1048" s="369" t="s">
        <v>1424</v>
      </c>
      <c r="AA1048" s="369" t="s">
        <v>1424</v>
      </c>
      <c r="AB1048" s="369">
        <v>0.250538254430968</v>
      </c>
      <c r="AC1048" s="373">
        <v>-1.5134515102451453</v>
      </c>
      <c r="AD1048" s="575">
        <v>0</v>
      </c>
      <c r="AE1048" s="370" t="s">
        <v>2331</v>
      </c>
      <c r="AF1048" s="370" t="s">
        <v>2317</v>
      </c>
      <c r="AG1048" s="374" t="s">
        <v>1458</v>
      </c>
      <c r="AH1048" s="374" t="s">
        <v>2378</v>
      </c>
      <c r="AI1048" s="374">
        <v>1000</v>
      </c>
      <c r="AJ1048" s="374">
        <v>1000</v>
      </c>
      <c r="AK1048" s="374">
        <v>1000</v>
      </c>
      <c r="AL1048" s="369">
        <v>1E-3</v>
      </c>
      <c r="AM1048" s="369" t="s">
        <v>34</v>
      </c>
      <c r="AN1048" s="369" t="s">
        <v>34</v>
      </c>
      <c r="AO1048" s="367" t="s">
        <v>1326</v>
      </c>
      <c r="AP1048" s="370" t="s">
        <v>718</v>
      </c>
      <c r="AQ1048" s="376" t="s">
        <v>689</v>
      </c>
      <c r="AR1048" s="369" t="s">
        <v>34</v>
      </c>
      <c r="AS1048" s="369" t="s">
        <v>34</v>
      </c>
      <c r="AT1048" s="369"/>
      <c r="AX1048" s="711"/>
      <c r="AY1048" s="712"/>
      <c r="AZ1048" s="712"/>
      <c r="BA1048" s="712"/>
      <c r="BB1048" s="713"/>
      <c r="BC1048" s="712"/>
      <c r="BD1048" s="712"/>
      <c r="BE1048" s="712"/>
      <c r="BF1048" s="712"/>
      <c r="BG1048" s="713"/>
      <c r="BH1048" s="713"/>
      <c r="BI1048" s="714"/>
      <c r="BJ1048" s="714"/>
      <c r="BK1048" s="714"/>
      <c r="BL1048" s="713"/>
      <c r="BM1048" s="713"/>
      <c r="BN1048" s="713"/>
      <c r="BO1048" s="713"/>
      <c r="BP1048" s="713"/>
      <c r="BQ1048" s="713"/>
      <c r="BR1048" s="713"/>
      <c r="BS1048" s="713"/>
      <c r="BT1048" s="716"/>
      <c r="BU1048" s="717"/>
      <c r="BV1048" s="715"/>
      <c r="BW1048" s="718"/>
    </row>
    <row r="1049" spans="2:75" ht="15.75" customHeight="1">
      <c r="B1049" s="363" t="s">
        <v>1734</v>
      </c>
      <c r="C1049" s="364">
        <v>31964487000156</v>
      </c>
      <c r="D1049" s="365"/>
      <c r="E1049" s="365"/>
      <c r="F1049" s="365"/>
      <c r="G1049" s="366"/>
      <c r="H1049" s="366" t="s">
        <v>34</v>
      </c>
      <c r="I1049" s="366"/>
      <c r="J1049" s="366"/>
      <c r="K1049" s="367"/>
      <c r="L1049" s="368"/>
      <c r="M1049" s="368"/>
      <c r="N1049" s="367">
        <v>482765</v>
      </c>
      <c r="O1049" s="367" t="s">
        <v>1323</v>
      </c>
      <c r="P1049" s="371">
        <v>43461</v>
      </c>
      <c r="Q1049" s="372">
        <v>143869716.03999999</v>
      </c>
      <c r="R1049" s="372">
        <v>150517776.48051581</v>
      </c>
      <c r="S1049" s="367">
        <v>1</v>
      </c>
      <c r="T1049" s="369">
        <v>0.10662493105241033</v>
      </c>
      <c r="U1049" s="369">
        <v>1.1993080037750274</v>
      </c>
      <c r="V1049" s="369">
        <v>0.12869284381007007</v>
      </c>
      <c r="W1049" s="369">
        <v>1.18110539521596</v>
      </c>
      <c r="X1049" s="369">
        <v>0.59305771282189013</v>
      </c>
      <c r="Y1049" s="369">
        <v>4.1702575606133436</v>
      </c>
      <c r="Z1049" s="369">
        <v>0.14906051678849042</v>
      </c>
      <c r="AA1049" s="369">
        <v>0.8145506874914461</v>
      </c>
      <c r="AB1049" s="369">
        <v>9.2681953983241819E-2</v>
      </c>
      <c r="AC1049" s="373">
        <v>0.23657779843308399</v>
      </c>
      <c r="AD1049" s="575">
        <v>0</v>
      </c>
      <c r="AE1049" s="370" t="s">
        <v>2331</v>
      </c>
      <c r="AF1049" s="370" t="s">
        <v>2317</v>
      </c>
      <c r="AG1049" s="374" t="s">
        <v>1458</v>
      </c>
      <c r="AH1049" s="374" t="s">
        <v>2378</v>
      </c>
      <c r="AI1049" s="374">
        <v>0</v>
      </c>
      <c r="AJ1049" s="374">
        <v>0</v>
      </c>
      <c r="AK1049" s="374">
        <v>0</v>
      </c>
      <c r="AL1049" s="369">
        <v>1E-3</v>
      </c>
      <c r="AM1049" s="369">
        <v>0.1</v>
      </c>
      <c r="AN1049" s="369" t="s">
        <v>34</v>
      </c>
      <c r="AO1049" s="367" t="s">
        <v>1326</v>
      </c>
      <c r="AP1049" s="370" t="s">
        <v>13</v>
      </c>
      <c r="AQ1049" s="376" t="s">
        <v>670</v>
      </c>
      <c r="AR1049" s="369" t="s">
        <v>34</v>
      </c>
      <c r="AS1049" s="369" t="s">
        <v>34</v>
      </c>
      <c r="AT1049" s="369"/>
      <c r="AX1049" s="711"/>
      <c r="AY1049" s="712"/>
      <c r="AZ1049" s="712"/>
      <c r="BA1049" s="712"/>
      <c r="BB1049" s="713"/>
      <c r="BC1049" s="712"/>
      <c r="BD1049" s="712"/>
      <c r="BE1049" s="712"/>
      <c r="BF1049" s="712"/>
      <c r="BG1049" s="713"/>
      <c r="BH1049" s="713"/>
      <c r="BI1049" s="714"/>
      <c r="BJ1049" s="714"/>
      <c r="BK1049" s="714"/>
      <c r="BL1049" s="713"/>
      <c r="BM1049" s="713"/>
      <c r="BN1049" s="713"/>
      <c r="BO1049" s="713"/>
      <c r="BP1049" s="713"/>
      <c r="BQ1049" s="713"/>
      <c r="BR1049" s="713"/>
      <c r="BS1049" s="713"/>
      <c r="BT1049" s="716"/>
      <c r="BU1049" s="717"/>
      <c r="BV1049" s="715"/>
      <c r="BW1049" s="718"/>
    </row>
    <row r="1050" spans="2:75" ht="15.75" customHeight="1">
      <c r="B1050" s="363" t="s">
        <v>344</v>
      </c>
      <c r="C1050" s="364">
        <v>35726581000128</v>
      </c>
      <c r="D1050" s="365" t="s">
        <v>14</v>
      </c>
      <c r="E1050" s="365" t="s">
        <v>607</v>
      </c>
      <c r="F1050" s="365"/>
      <c r="G1050" s="366"/>
      <c r="H1050" s="366" t="s">
        <v>34</v>
      </c>
      <c r="I1050" s="366" t="s">
        <v>34</v>
      </c>
      <c r="J1050" s="366" t="s">
        <v>608</v>
      </c>
      <c r="K1050" s="367" t="s">
        <v>48</v>
      </c>
      <c r="L1050" s="368"/>
      <c r="M1050" s="368" t="s">
        <v>1421</v>
      </c>
      <c r="N1050" s="367">
        <v>520101</v>
      </c>
      <c r="O1050" s="367" t="s">
        <v>1323</v>
      </c>
      <c r="P1050" s="371">
        <v>43829</v>
      </c>
      <c r="Q1050" s="372">
        <v>8193661.5</v>
      </c>
      <c r="R1050" s="372">
        <v>9921374.5008730125</v>
      </c>
      <c r="S1050" s="367">
        <v>32</v>
      </c>
      <c r="T1050" s="369">
        <v>-1.9538891982216255E-2</v>
      </c>
      <c r="U1050" s="369">
        <v>-0.25258307028177618</v>
      </c>
      <c r="V1050" s="369">
        <v>-0.14866011540720114</v>
      </c>
      <c r="W1050" s="369">
        <v>-1.4573662110651258</v>
      </c>
      <c r="X1050" s="369">
        <v>4.2734010649797094E-2</v>
      </c>
      <c r="Y1050" s="369">
        <v>0.32405976584128543</v>
      </c>
      <c r="Z1050" s="369" t="s">
        <v>1424</v>
      </c>
      <c r="AA1050" s="369" t="s">
        <v>1424</v>
      </c>
      <c r="AB1050" s="369">
        <v>0.25309431880507899</v>
      </c>
      <c r="AC1050" s="373">
        <v>-0.89308700590134971</v>
      </c>
      <c r="AD1050" s="575">
        <v>41867101000141</v>
      </c>
      <c r="AE1050" s="370" t="s">
        <v>59</v>
      </c>
      <c r="AF1050" s="370" t="s">
        <v>2320</v>
      </c>
      <c r="AG1050" s="374" t="s">
        <v>59</v>
      </c>
      <c r="AH1050" s="374" t="s">
        <v>2321</v>
      </c>
      <c r="AI1050" s="374">
        <v>100</v>
      </c>
      <c r="AJ1050" s="374">
        <v>100</v>
      </c>
      <c r="AK1050" s="374">
        <v>100</v>
      </c>
      <c r="AL1050" s="369">
        <v>0.02</v>
      </c>
      <c r="AM1050" s="369">
        <v>0.2</v>
      </c>
      <c r="AN1050" s="369" t="s">
        <v>2330</v>
      </c>
      <c r="AO1050" s="367" t="s">
        <v>1326</v>
      </c>
      <c r="AP1050" s="370" t="s">
        <v>718</v>
      </c>
      <c r="AQ1050" s="376" t="s">
        <v>661</v>
      </c>
      <c r="AR1050" s="369">
        <v>3.3333333333333331E-3</v>
      </c>
      <c r="AS1050" s="369">
        <v>3.3333333333333331E-3</v>
      </c>
      <c r="AT1050" s="369"/>
      <c r="AW1050" s="711"/>
      <c r="AX1050" s="711"/>
      <c r="AY1050" s="712"/>
      <c r="AZ1050" s="712"/>
      <c r="BA1050" s="712"/>
      <c r="BB1050" s="713"/>
      <c r="BC1050" s="712"/>
      <c r="BD1050" s="712"/>
      <c r="BE1050" s="712"/>
      <c r="BF1050" s="712"/>
      <c r="BG1050" s="713"/>
      <c r="BH1050" s="713"/>
      <c r="BI1050" s="714"/>
      <c r="BJ1050" s="714"/>
      <c r="BK1050" s="714"/>
      <c r="BL1050" s="218"/>
      <c r="BM1050" s="713"/>
      <c r="BN1050" s="713"/>
      <c r="BO1050" s="713"/>
      <c r="BP1050" s="713"/>
      <c r="BQ1050" s="713"/>
      <c r="BR1050" s="713"/>
      <c r="BS1050" s="713"/>
      <c r="BT1050" s="716"/>
      <c r="BU1050" s="717"/>
      <c r="BV1050" s="715"/>
      <c r="BW1050" s="718"/>
    </row>
    <row r="1051" spans="2:75" ht="15.75" customHeight="1">
      <c r="B1051" s="363" t="s">
        <v>345</v>
      </c>
      <c r="C1051" s="364">
        <v>35343836000173</v>
      </c>
      <c r="D1051" s="365" t="s">
        <v>13</v>
      </c>
      <c r="E1051" s="365" t="s">
        <v>616</v>
      </c>
      <c r="F1051" s="365" t="s">
        <v>617</v>
      </c>
      <c r="G1051" s="366" t="s">
        <v>34</v>
      </c>
      <c r="H1051" s="366" t="s">
        <v>867</v>
      </c>
      <c r="I1051" s="366" t="s">
        <v>34</v>
      </c>
      <c r="J1051" s="366" t="s">
        <v>608</v>
      </c>
      <c r="K1051" s="367" t="s">
        <v>48</v>
      </c>
      <c r="L1051" s="368"/>
      <c r="M1051" s="368" t="s">
        <v>1421</v>
      </c>
      <c r="N1051" s="367">
        <v>551724</v>
      </c>
      <c r="O1051" s="367" t="s">
        <v>1323</v>
      </c>
      <c r="P1051" s="371">
        <v>43829</v>
      </c>
      <c r="Q1051" s="372">
        <v>17277160.41</v>
      </c>
      <c r="R1051" s="372">
        <v>23024077.610873029</v>
      </c>
      <c r="S1051" s="367">
        <v>17</v>
      </c>
      <c r="T1051" s="369">
        <v>3.7920368609240418E-2</v>
      </c>
      <c r="U1051" s="369">
        <v>0.49020400636107181</v>
      </c>
      <c r="V1051" s="369">
        <v>2.9071764026625369E-2</v>
      </c>
      <c r="W1051" s="369">
        <v>0.28500049574433539</v>
      </c>
      <c r="X1051" s="369">
        <v>8.6324710480250699E-2</v>
      </c>
      <c r="Y1051" s="369">
        <v>0.65461596136611677</v>
      </c>
      <c r="Z1051" s="369" t="s">
        <v>1424</v>
      </c>
      <c r="AA1051" s="369" t="s">
        <v>1424</v>
      </c>
      <c r="AB1051" s="369">
        <v>5.1095017818825299E-2</v>
      </c>
      <c r="AC1051" s="373">
        <v>-1.3150687818916109</v>
      </c>
      <c r="AD1051" s="575">
        <v>35726638000199</v>
      </c>
      <c r="AE1051" s="370" t="s">
        <v>59</v>
      </c>
      <c r="AF1051" s="370" t="s">
        <v>2320</v>
      </c>
      <c r="AG1051" s="374" t="s">
        <v>59</v>
      </c>
      <c r="AH1051" s="374" t="s">
        <v>2321</v>
      </c>
      <c r="AI1051" s="374">
        <v>100</v>
      </c>
      <c r="AJ1051" s="374">
        <v>100</v>
      </c>
      <c r="AK1051" s="374">
        <v>100</v>
      </c>
      <c r="AL1051" s="369">
        <v>1.3000000000000001E-2</v>
      </c>
      <c r="AM1051" s="369">
        <v>0.2</v>
      </c>
      <c r="AN1051" s="369" t="s">
        <v>64</v>
      </c>
      <c r="AO1051" s="367" t="s">
        <v>1326</v>
      </c>
      <c r="AP1051" s="370" t="s">
        <v>13</v>
      </c>
      <c r="AQ1051" s="376" t="s">
        <v>676</v>
      </c>
      <c r="AR1051" s="369">
        <v>2.1666666666666666E-3</v>
      </c>
      <c r="AS1051" s="369">
        <v>2.1666666666666666E-3</v>
      </c>
      <c r="AT1051" s="369"/>
      <c r="AW1051" s="711"/>
      <c r="AX1051" s="711"/>
      <c r="AY1051" s="712"/>
      <c r="AZ1051" s="712"/>
      <c r="BA1051" s="712"/>
      <c r="BB1051" s="713"/>
      <c r="BC1051" s="712"/>
      <c r="BD1051" s="712"/>
      <c r="BE1051" s="712"/>
      <c r="BF1051" s="712"/>
      <c r="BG1051" s="713"/>
      <c r="BH1051" s="713"/>
      <c r="BI1051" s="714"/>
      <c r="BJ1051" s="714"/>
      <c r="BK1051" s="714"/>
      <c r="BL1051" s="218"/>
      <c r="BM1051" s="713"/>
      <c r="BN1051" s="713"/>
      <c r="BO1051" s="713"/>
      <c r="BP1051" s="713"/>
      <c r="BQ1051" s="713"/>
      <c r="BR1051" s="713"/>
      <c r="BS1051" s="713"/>
      <c r="BT1051" s="716"/>
      <c r="BU1051" s="717"/>
      <c r="BV1051" s="715"/>
      <c r="BW1051" s="718"/>
    </row>
    <row r="1052" spans="2:75" ht="15.75" customHeight="1">
      <c r="B1052" s="363" t="s">
        <v>1145</v>
      </c>
      <c r="C1052" s="364">
        <v>11451917000129</v>
      </c>
      <c r="D1052" s="365" t="s">
        <v>14</v>
      </c>
      <c r="E1052" s="365" t="s">
        <v>607</v>
      </c>
      <c r="F1052" s="365"/>
      <c r="G1052" s="366"/>
      <c r="H1052" s="366" t="s">
        <v>34</v>
      </c>
      <c r="I1052" s="366" t="s">
        <v>34</v>
      </c>
      <c r="J1052" s="366" t="s">
        <v>608</v>
      </c>
      <c r="K1052" s="367" t="s">
        <v>48</v>
      </c>
      <c r="L1052" s="368"/>
      <c r="M1052" s="368" t="s">
        <v>34</v>
      </c>
      <c r="N1052" s="367">
        <v>268755</v>
      </c>
      <c r="O1052" s="367" t="s">
        <v>1323</v>
      </c>
      <c r="P1052" s="371">
        <v>40599</v>
      </c>
      <c r="Q1052" s="372">
        <v>159254689.86000001</v>
      </c>
      <c r="R1052" s="372">
        <v>162840186.57714298</v>
      </c>
      <c r="S1052" s="367">
        <v>15</v>
      </c>
      <c r="T1052" s="369">
        <v>3.4800043442946516E-2</v>
      </c>
      <c r="U1052" s="369">
        <v>0.44986695390705589</v>
      </c>
      <c r="V1052" s="369">
        <v>-0.19172785529925274</v>
      </c>
      <c r="W1052" s="369">
        <v>-1.8795740691291001</v>
      </c>
      <c r="X1052" s="369">
        <v>0.11696496375626442</v>
      </c>
      <c r="Y1052" s="369">
        <v>0.88696656808338803</v>
      </c>
      <c r="Z1052" s="369">
        <v>0.25928509998529936</v>
      </c>
      <c r="AA1052" s="369">
        <v>1.4738605655024786</v>
      </c>
      <c r="AB1052" s="369">
        <v>0.31006870931324276</v>
      </c>
      <c r="AC1052" s="373">
        <v>-0.84505555501879903</v>
      </c>
      <c r="AD1052" s="575">
        <v>0</v>
      </c>
      <c r="AE1052" s="370" t="s">
        <v>2577</v>
      </c>
      <c r="AF1052" s="370" t="s">
        <v>2320</v>
      </c>
      <c r="AG1052" s="374" t="s">
        <v>59</v>
      </c>
      <c r="AH1052" s="374" t="s">
        <v>2321</v>
      </c>
      <c r="AI1052" s="374">
        <v>1000</v>
      </c>
      <c r="AJ1052" s="374">
        <v>1000</v>
      </c>
      <c r="AK1052" s="374">
        <v>1000</v>
      </c>
      <c r="AL1052" s="369">
        <v>0.02</v>
      </c>
      <c r="AM1052" s="369">
        <v>0.2</v>
      </c>
      <c r="AN1052" s="369" t="s">
        <v>668</v>
      </c>
      <c r="AO1052" s="367" t="s">
        <v>1326</v>
      </c>
      <c r="AP1052" s="370" t="s">
        <v>718</v>
      </c>
      <c r="AQ1052" s="376" t="s">
        <v>667</v>
      </c>
      <c r="AR1052" s="369">
        <v>5.5560000000000002E-3</v>
      </c>
      <c r="AS1052" s="369">
        <v>5.5560000000000002E-3</v>
      </c>
      <c r="AT1052" s="369"/>
      <c r="AX1052" s="711"/>
      <c r="AY1052" s="712"/>
      <c r="AZ1052" s="712"/>
      <c r="BA1052" s="712"/>
      <c r="BB1052" s="713"/>
      <c r="BC1052" s="712"/>
      <c r="BD1052" s="712"/>
      <c r="BE1052" s="712"/>
      <c r="BF1052" s="712"/>
      <c r="BG1052" s="713"/>
      <c r="BH1052" s="713"/>
      <c r="BI1052" s="714"/>
      <c r="BJ1052" s="714"/>
      <c r="BK1052" s="714"/>
      <c r="BL1052" s="713"/>
      <c r="BM1052" s="713"/>
      <c r="BN1052" s="713"/>
      <c r="BO1052" s="713"/>
      <c r="BP1052" s="713"/>
      <c r="BQ1052" s="713"/>
      <c r="BR1052" s="713"/>
      <c r="BS1052" s="713"/>
      <c r="BT1052" s="716"/>
      <c r="BU1052" s="717"/>
      <c r="BV1052" s="715"/>
      <c r="BW1052" s="718"/>
    </row>
    <row r="1053" spans="2:75" ht="15.75" customHeight="1">
      <c r="B1053" s="363" t="s">
        <v>1146</v>
      </c>
      <c r="C1053" s="364">
        <v>22918359000185</v>
      </c>
      <c r="D1053" s="365" t="s">
        <v>13</v>
      </c>
      <c r="E1053" s="365" t="s">
        <v>615</v>
      </c>
      <c r="F1053" s="365" t="s">
        <v>619</v>
      </c>
      <c r="G1053" s="366" t="s">
        <v>34</v>
      </c>
      <c r="H1053" s="366" t="s">
        <v>1339</v>
      </c>
      <c r="I1053" s="366" t="s">
        <v>34</v>
      </c>
      <c r="J1053" s="366" t="s">
        <v>611</v>
      </c>
      <c r="K1053" s="367" t="s">
        <v>48</v>
      </c>
      <c r="L1053" s="368" t="s">
        <v>1341</v>
      </c>
      <c r="M1053" s="368" t="s">
        <v>34</v>
      </c>
      <c r="N1053" s="367">
        <v>413259</v>
      </c>
      <c r="O1053" s="367" t="s">
        <v>1323</v>
      </c>
      <c r="P1053" s="371">
        <v>42422</v>
      </c>
      <c r="Q1053" s="372">
        <v>1231109559.74</v>
      </c>
      <c r="R1053" s="372">
        <v>1325854215.8242068</v>
      </c>
      <c r="S1053" s="367">
        <v>15</v>
      </c>
      <c r="T1053" s="369">
        <v>0.11570476762256843</v>
      </c>
      <c r="U1053" s="369">
        <v>1.495738114471773</v>
      </c>
      <c r="V1053" s="369">
        <v>0.12751052252514117</v>
      </c>
      <c r="W1053" s="369">
        <v>1.2500294821807849</v>
      </c>
      <c r="X1053" s="369">
        <v>0.24494266794697461</v>
      </c>
      <c r="Y1053" s="369">
        <v>1.8574447474616615</v>
      </c>
      <c r="Z1053" s="369">
        <v>0.3818019286691996</v>
      </c>
      <c r="AA1053" s="369">
        <v>2.1702859382595765</v>
      </c>
      <c r="AB1053" s="369">
        <v>4.3889090734310958E-2</v>
      </c>
      <c r="AC1053" s="373">
        <v>0.54337210555362181</v>
      </c>
      <c r="AD1053" s="575">
        <v>22918378000101</v>
      </c>
      <c r="AE1053" s="370" t="s">
        <v>2577</v>
      </c>
      <c r="AF1053" s="370" t="s">
        <v>2320</v>
      </c>
      <c r="AG1053" s="374" t="s">
        <v>59</v>
      </c>
      <c r="AH1053" s="374" t="s">
        <v>2321</v>
      </c>
      <c r="AI1053" s="374">
        <v>1000</v>
      </c>
      <c r="AJ1053" s="374">
        <v>1000</v>
      </c>
      <c r="AK1053" s="374">
        <v>1000</v>
      </c>
      <c r="AL1053" s="369">
        <v>1.8000000000000002E-2</v>
      </c>
      <c r="AM1053" s="369">
        <v>0.2</v>
      </c>
      <c r="AN1053" s="369" t="s">
        <v>64</v>
      </c>
      <c r="AO1053" s="367" t="s">
        <v>1326</v>
      </c>
      <c r="AP1053" s="370" t="s">
        <v>13</v>
      </c>
      <c r="AQ1053" s="376" t="s">
        <v>666</v>
      </c>
      <c r="AR1053" s="369">
        <v>5.0003999999999995E-3</v>
      </c>
      <c r="AS1053" s="369">
        <v>5.0003999999999995E-3</v>
      </c>
      <c r="AT1053" s="369"/>
      <c r="AX1053" s="711"/>
      <c r="AY1053" s="712"/>
      <c r="AZ1053" s="712"/>
      <c r="BA1053" s="712"/>
      <c r="BB1053" s="713"/>
      <c r="BC1053" s="712"/>
      <c r="BD1053" s="712"/>
      <c r="BE1053" s="712"/>
      <c r="BF1053" s="712"/>
      <c r="BG1053" s="713"/>
      <c r="BH1053" s="713"/>
      <c r="BI1053" s="714"/>
      <c r="BJ1053" s="714"/>
      <c r="BK1053" s="714"/>
      <c r="BL1053" s="713"/>
      <c r="BM1053" s="713"/>
      <c r="BN1053" s="713"/>
      <c r="BO1053" s="713"/>
      <c r="BP1053" s="713"/>
      <c r="BQ1053" s="713"/>
      <c r="BR1053" s="713"/>
      <c r="BS1053" s="713"/>
      <c r="BT1053" s="716"/>
      <c r="BU1053" s="717"/>
      <c r="BV1053" s="715"/>
      <c r="BW1053" s="718"/>
    </row>
    <row r="1054" spans="2:75" ht="15.75" customHeight="1">
      <c r="B1054" s="363" t="s">
        <v>1147</v>
      </c>
      <c r="C1054" s="364">
        <v>27928186000108</v>
      </c>
      <c r="D1054" s="365" t="s">
        <v>13</v>
      </c>
      <c r="E1054" s="365" t="s">
        <v>615</v>
      </c>
      <c r="F1054" s="365" t="s">
        <v>619</v>
      </c>
      <c r="G1054" s="366" t="s">
        <v>34</v>
      </c>
      <c r="H1054" s="366" t="s">
        <v>1339</v>
      </c>
      <c r="I1054" s="366" t="s">
        <v>34</v>
      </c>
      <c r="J1054" s="366" t="s">
        <v>608</v>
      </c>
      <c r="K1054" s="367" t="s">
        <v>48</v>
      </c>
      <c r="L1054" s="368" t="s">
        <v>717</v>
      </c>
      <c r="M1054" s="368" t="s">
        <v>34</v>
      </c>
      <c r="N1054" s="367">
        <v>447511</v>
      </c>
      <c r="O1054" s="367" t="s">
        <v>1323</v>
      </c>
      <c r="P1054" s="371">
        <v>42963</v>
      </c>
      <c r="Q1054" s="372">
        <v>292085640.13999999</v>
      </c>
      <c r="R1054" s="372">
        <v>173111909.08785719</v>
      </c>
      <c r="S1054" s="367">
        <v>15</v>
      </c>
      <c r="T1054" s="369">
        <v>0.13086673661247539</v>
      </c>
      <c r="U1054" s="369">
        <v>1.6917398469381495</v>
      </c>
      <c r="V1054" s="369">
        <v>0.1445818034577242</v>
      </c>
      <c r="W1054" s="369">
        <v>1.4173851171646503</v>
      </c>
      <c r="X1054" s="369">
        <v>0.23661111741096308</v>
      </c>
      <c r="Y1054" s="369">
        <v>1.7942650862330343</v>
      </c>
      <c r="Z1054" s="369">
        <v>0.44224613648684175</v>
      </c>
      <c r="AA1054" s="369">
        <v>2.5138704107977605</v>
      </c>
      <c r="AB1054" s="369">
        <v>2.7304138096099176E-2</v>
      </c>
      <c r="AC1054" s="373">
        <v>1.4025192410855862</v>
      </c>
      <c r="AD1054" s="575">
        <v>0</v>
      </c>
      <c r="AE1054" s="370" t="s">
        <v>2577</v>
      </c>
      <c r="AF1054" s="370" t="s">
        <v>2320</v>
      </c>
      <c r="AG1054" s="374" t="s">
        <v>59</v>
      </c>
      <c r="AH1054" s="374" t="s">
        <v>2321</v>
      </c>
      <c r="AI1054" s="374">
        <v>1000</v>
      </c>
      <c r="AJ1054" s="374">
        <v>1000</v>
      </c>
      <c r="AK1054" s="374">
        <v>1000</v>
      </c>
      <c r="AL1054" s="369">
        <v>1.8000000000000002E-2</v>
      </c>
      <c r="AM1054" s="369">
        <v>0.2</v>
      </c>
      <c r="AN1054" s="369" t="s">
        <v>64</v>
      </c>
      <c r="AO1054" s="367" t="s">
        <v>1326</v>
      </c>
      <c r="AP1054" s="370" t="s">
        <v>13</v>
      </c>
      <c r="AQ1054" s="376" t="s">
        <v>673</v>
      </c>
      <c r="AR1054" s="369">
        <v>5.0003999999999995E-3</v>
      </c>
      <c r="AS1054" s="369">
        <v>5.0003999999999995E-3</v>
      </c>
      <c r="AT1054" s="369"/>
      <c r="AX1054" s="711"/>
      <c r="AY1054" s="712"/>
      <c r="AZ1054" s="712"/>
      <c r="BA1054" s="712"/>
      <c r="BB1054" s="713"/>
      <c r="BC1054" s="712"/>
      <c r="BD1054" s="712"/>
      <c r="BE1054" s="712"/>
      <c r="BF1054" s="712"/>
      <c r="BG1054" s="713"/>
      <c r="BH1054" s="713"/>
      <c r="BI1054" s="714"/>
      <c r="BJ1054" s="714"/>
      <c r="BK1054" s="714"/>
      <c r="BL1054" s="713"/>
      <c r="BM1054" s="713"/>
      <c r="BN1054" s="713"/>
      <c r="BO1054" s="713"/>
      <c r="BP1054" s="713"/>
      <c r="BQ1054" s="713"/>
      <c r="BR1054" s="713"/>
      <c r="BS1054" s="713"/>
      <c r="BT1054" s="716"/>
      <c r="BU1054" s="717"/>
      <c r="BV1054" s="715"/>
      <c r="BW1054" s="718"/>
    </row>
    <row r="1055" spans="2:75" ht="15.75" customHeight="1">
      <c r="B1055" s="363" t="s">
        <v>346</v>
      </c>
      <c r="C1055" s="364">
        <v>29206196000157</v>
      </c>
      <c r="D1055" s="365" t="s">
        <v>11</v>
      </c>
      <c r="E1055" s="365" t="s">
        <v>620</v>
      </c>
      <c r="F1055" s="365" t="s">
        <v>665</v>
      </c>
      <c r="G1055" s="366" t="s">
        <v>740</v>
      </c>
      <c r="H1055" s="366" t="s">
        <v>34</v>
      </c>
      <c r="I1055" s="366"/>
      <c r="J1055" s="366" t="s">
        <v>608</v>
      </c>
      <c r="K1055" s="367" t="s">
        <v>48</v>
      </c>
      <c r="L1055" s="368"/>
      <c r="M1055" s="368" t="s">
        <v>34</v>
      </c>
      <c r="N1055" s="367">
        <v>471501</v>
      </c>
      <c r="O1055" s="367" t="s">
        <v>1323</v>
      </c>
      <c r="P1055" s="371">
        <v>43181</v>
      </c>
      <c r="Q1055" s="372">
        <v>983913530.38</v>
      </c>
      <c r="R1055" s="372">
        <v>1032256938.0063094</v>
      </c>
      <c r="S1055" s="367">
        <v>1</v>
      </c>
      <c r="T1055" s="369">
        <v>8.4250860256838811E-2</v>
      </c>
      <c r="U1055" s="369">
        <v>1.0891273147383169</v>
      </c>
      <c r="V1055" s="369">
        <v>0.11321491130263439</v>
      </c>
      <c r="W1055" s="369">
        <v>1.1098846914604381</v>
      </c>
      <c r="X1055" s="369">
        <v>0.16786394824696593</v>
      </c>
      <c r="Y1055" s="369">
        <v>1.2729428138138894</v>
      </c>
      <c r="Z1055" s="369">
        <v>0.15867839428008246</v>
      </c>
      <c r="AA1055" s="369">
        <v>0.90197943476091469</v>
      </c>
      <c r="AB1055" s="369">
        <v>1.7329252628448398E-3</v>
      </c>
      <c r="AC1055" s="373">
        <v>5.8423727546508752</v>
      </c>
      <c r="AD1055" s="575">
        <v>0</v>
      </c>
      <c r="AE1055" s="370" t="s">
        <v>2578</v>
      </c>
      <c r="AF1055" s="370" t="s">
        <v>2326</v>
      </c>
      <c r="AG1055" s="374" t="s">
        <v>1459</v>
      </c>
      <c r="AH1055" s="374" t="s">
        <v>2321</v>
      </c>
      <c r="AI1055" s="374">
        <v>500</v>
      </c>
      <c r="AJ1055" s="374">
        <v>100</v>
      </c>
      <c r="AK1055" s="374">
        <v>100</v>
      </c>
      <c r="AL1055" s="369">
        <v>4.0000000000000001E-3</v>
      </c>
      <c r="AM1055" s="369" t="s">
        <v>34</v>
      </c>
      <c r="AN1055" s="369" t="s">
        <v>64</v>
      </c>
      <c r="AO1055" s="367" t="s">
        <v>1326</v>
      </c>
      <c r="AP1055" s="370" t="s">
        <v>11</v>
      </c>
      <c r="AQ1055" s="376" t="s">
        <v>664</v>
      </c>
      <c r="AR1055" s="369">
        <v>1.1200000000000001E-3</v>
      </c>
      <c r="AS1055" s="369">
        <v>1.1200000000000001E-3</v>
      </c>
      <c r="AT1055" s="369"/>
      <c r="AX1055" s="711"/>
      <c r="AY1055" s="712"/>
      <c r="AZ1055" s="712"/>
      <c r="BA1055" s="712"/>
      <c r="BB1055" s="713"/>
      <c r="BC1055" s="712"/>
      <c r="BD1055" s="712"/>
      <c r="BE1055" s="712"/>
      <c r="BF1055" s="712"/>
      <c r="BG1055" s="713"/>
      <c r="BH1055" s="713"/>
      <c r="BI1055" s="714"/>
      <c r="BJ1055" s="714"/>
      <c r="BK1055" s="714"/>
      <c r="BL1055" s="713"/>
      <c r="BM1055" s="713"/>
      <c r="BN1055" s="713"/>
      <c r="BO1055" s="713"/>
      <c r="BP1055" s="713"/>
      <c r="BQ1055" s="713"/>
      <c r="BR1055" s="713"/>
      <c r="BS1055" s="713"/>
      <c r="BT1055" s="716"/>
      <c r="BU1055" s="717"/>
      <c r="BV1055" s="715"/>
      <c r="BW1055" s="718"/>
    </row>
    <row r="1056" spans="2:75" ht="15.75" customHeight="1">
      <c r="B1056" s="363" t="s">
        <v>347</v>
      </c>
      <c r="C1056" s="364">
        <v>29196922000106</v>
      </c>
      <c r="D1056" s="365" t="s">
        <v>11</v>
      </c>
      <c r="E1056" s="365" t="s">
        <v>620</v>
      </c>
      <c r="F1056" s="365" t="s">
        <v>665</v>
      </c>
      <c r="G1056" s="366" t="s">
        <v>740</v>
      </c>
      <c r="H1056" s="366" t="s">
        <v>34</v>
      </c>
      <c r="I1056" s="366"/>
      <c r="J1056" s="366" t="s">
        <v>608</v>
      </c>
      <c r="K1056" s="367" t="s">
        <v>48</v>
      </c>
      <c r="L1056" s="368"/>
      <c r="M1056" s="368" t="s">
        <v>34</v>
      </c>
      <c r="N1056" s="367">
        <v>472204</v>
      </c>
      <c r="O1056" s="367" t="s">
        <v>1323</v>
      </c>
      <c r="P1056" s="371">
        <v>43307</v>
      </c>
      <c r="Q1056" s="372">
        <v>374196216.33999997</v>
      </c>
      <c r="R1056" s="372">
        <v>305951793.22571439</v>
      </c>
      <c r="S1056" s="367">
        <v>31</v>
      </c>
      <c r="T1056" s="369">
        <v>8.570654230799879E-2</v>
      </c>
      <c r="U1056" s="369">
        <v>1.1079452007356763</v>
      </c>
      <c r="V1056" s="369">
        <v>0.11756454141443506</v>
      </c>
      <c r="W1056" s="369">
        <v>1.1525256105678012</v>
      </c>
      <c r="X1056" s="369">
        <v>0.16867136200233634</v>
      </c>
      <c r="Y1056" s="369">
        <v>1.2790655789960901</v>
      </c>
      <c r="Z1056" s="369">
        <v>0.15805138093852533</v>
      </c>
      <c r="AA1056" s="369">
        <v>0.8984152876571383</v>
      </c>
      <c r="AB1056" s="369">
        <v>3.5904340921298194E-3</v>
      </c>
      <c r="AC1056" s="373">
        <v>3.9077903689847133</v>
      </c>
      <c r="AD1056" s="575">
        <v>0</v>
      </c>
      <c r="AE1056" s="370" t="s">
        <v>2578</v>
      </c>
      <c r="AF1056" s="370" t="s">
        <v>2326</v>
      </c>
      <c r="AG1056" s="374" t="s">
        <v>1459</v>
      </c>
      <c r="AH1056" s="374" t="s">
        <v>2321</v>
      </c>
      <c r="AI1056" s="374">
        <v>500</v>
      </c>
      <c r="AJ1056" s="374">
        <v>100</v>
      </c>
      <c r="AK1056" s="374">
        <v>100</v>
      </c>
      <c r="AL1056" s="369">
        <v>6.0000000000000001E-3</v>
      </c>
      <c r="AM1056" s="369" t="s">
        <v>34</v>
      </c>
      <c r="AN1056" s="369" t="s">
        <v>64</v>
      </c>
      <c r="AO1056" s="367" t="s">
        <v>1326</v>
      </c>
      <c r="AP1056" s="370" t="s">
        <v>11</v>
      </c>
      <c r="AQ1056" s="376" t="s">
        <v>664</v>
      </c>
      <c r="AR1056" s="369">
        <v>2E-3</v>
      </c>
      <c r="AS1056" s="369">
        <v>2E-3</v>
      </c>
      <c r="AT1056" s="369"/>
      <c r="AX1056" s="711"/>
      <c r="AY1056" s="712"/>
      <c r="AZ1056" s="712"/>
      <c r="BA1056" s="712"/>
      <c r="BB1056" s="713"/>
      <c r="BC1056" s="712"/>
      <c r="BD1056" s="712"/>
      <c r="BE1056" s="712"/>
      <c r="BF1056" s="712"/>
      <c r="BG1056" s="713"/>
      <c r="BH1056" s="713"/>
      <c r="BI1056" s="714"/>
      <c r="BJ1056" s="714"/>
      <c r="BK1056" s="714"/>
      <c r="BL1056" s="713"/>
      <c r="BM1056" s="713"/>
      <c r="BN1056" s="713"/>
      <c r="BO1056" s="713"/>
      <c r="BP1056" s="713"/>
      <c r="BQ1056" s="713"/>
      <c r="BR1056" s="713"/>
      <c r="BS1056" s="713"/>
      <c r="BT1056" s="716"/>
      <c r="BU1056" s="717"/>
      <c r="BV1056" s="715"/>
      <c r="BW1056" s="718"/>
    </row>
    <row r="1057" spans="2:75" ht="15.75" customHeight="1">
      <c r="B1057" s="363" t="s">
        <v>1148</v>
      </c>
      <c r="C1057" s="364">
        <v>43985450000193</v>
      </c>
      <c r="D1057" s="365" t="s">
        <v>11</v>
      </c>
      <c r="E1057" s="365" t="s">
        <v>620</v>
      </c>
      <c r="F1057" s="365" t="s">
        <v>687</v>
      </c>
      <c r="G1057" s="366" t="s">
        <v>740</v>
      </c>
      <c r="H1057" s="366" t="s">
        <v>34</v>
      </c>
      <c r="I1057" s="366" t="s">
        <v>1321</v>
      </c>
      <c r="J1057" s="366" t="s">
        <v>608</v>
      </c>
      <c r="K1057" s="367" t="s">
        <v>48</v>
      </c>
      <c r="L1057" s="368"/>
      <c r="M1057" s="368" t="s">
        <v>1421</v>
      </c>
      <c r="N1057" s="367">
        <v>623156</v>
      </c>
      <c r="O1057" s="367" t="s">
        <v>1323</v>
      </c>
      <c r="P1057" s="371">
        <v>44516</v>
      </c>
      <c r="Q1057" s="372">
        <v>99835983.099999994</v>
      </c>
      <c r="R1057" s="372" t="s">
        <v>1424</v>
      </c>
      <c r="S1057" s="367">
        <v>362</v>
      </c>
      <c r="T1057" s="369">
        <v>0.14154801019404872</v>
      </c>
      <c r="U1057" s="369">
        <v>1.8298187553127379</v>
      </c>
      <c r="V1057" s="369" t="s">
        <v>1424</v>
      </c>
      <c r="W1057" s="369" t="s">
        <v>1424</v>
      </c>
      <c r="X1057" s="369" t="s">
        <v>1424</v>
      </c>
      <c r="Y1057" s="369" t="s">
        <v>1424</v>
      </c>
      <c r="Z1057" s="369" t="s">
        <v>1424</v>
      </c>
      <c r="AA1057" s="369" t="s">
        <v>1424</v>
      </c>
      <c r="AB1057" s="369" t="s">
        <v>1424</v>
      </c>
      <c r="AC1057" s="373" t="s">
        <v>1424</v>
      </c>
      <c r="AD1057" s="575">
        <v>0</v>
      </c>
      <c r="AE1057" s="370" t="s">
        <v>2578</v>
      </c>
      <c r="AF1057" s="370" t="s">
        <v>2317</v>
      </c>
      <c r="AG1057" s="374" t="s">
        <v>1458</v>
      </c>
      <c r="AH1057" s="374" t="s">
        <v>2318</v>
      </c>
      <c r="AI1057" s="374">
        <v>25000</v>
      </c>
      <c r="AJ1057" s="374">
        <v>1000</v>
      </c>
      <c r="AK1057" s="374">
        <v>1000</v>
      </c>
      <c r="AL1057" s="369">
        <v>0.01</v>
      </c>
      <c r="AM1057" s="369">
        <v>0.2</v>
      </c>
      <c r="AN1057" s="369" t="s">
        <v>2335</v>
      </c>
      <c r="AO1057" s="367" t="s">
        <v>1326</v>
      </c>
      <c r="AP1057" s="370" t="s">
        <v>13</v>
      </c>
      <c r="AQ1057" s="376" t="s">
        <v>670</v>
      </c>
      <c r="AR1057" s="369" t="s">
        <v>34</v>
      </c>
      <c r="AS1057" s="369" t="s">
        <v>34</v>
      </c>
      <c r="AT1057" s="369"/>
      <c r="AW1057" s="711"/>
      <c r="AX1057" s="711"/>
      <c r="AY1057" s="712"/>
      <c r="AZ1057" s="712"/>
      <c r="BA1057" s="712"/>
      <c r="BB1057" s="713"/>
      <c r="BC1057" s="712"/>
      <c r="BD1057" s="712"/>
      <c r="BE1057" s="712"/>
      <c r="BF1057" s="712"/>
      <c r="BG1057" s="713"/>
      <c r="BH1057" s="713"/>
      <c r="BI1057" s="714"/>
      <c r="BJ1057" s="714"/>
      <c r="BK1057" s="714"/>
      <c r="BL1057" s="218"/>
      <c r="BM1057" s="713"/>
      <c r="BN1057" s="713"/>
      <c r="BO1057" s="713"/>
      <c r="BP1057" s="713"/>
      <c r="BQ1057" s="713"/>
      <c r="BR1057" s="713"/>
      <c r="BS1057" s="713"/>
      <c r="BT1057" s="716"/>
      <c r="BU1057" s="717"/>
      <c r="BV1057" s="715"/>
      <c r="BW1057" s="718"/>
    </row>
    <row r="1058" spans="2:75" ht="15.75" customHeight="1">
      <c r="B1058" s="363" t="s">
        <v>1149</v>
      </c>
      <c r="C1058" s="364">
        <v>37098161000170</v>
      </c>
      <c r="D1058" s="365" t="s">
        <v>11</v>
      </c>
      <c r="E1058" s="365" t="s">
        <v>663</v>
      </c>
      <c r="F1058" s="365"/>
      <c r="G1058" s="366"/>
      <c r="H1058" s="366" t="s">
        <v>34</v>
      </c>
      <c r="I1058" s="366" t="s">
        <v>34</v>
      </c>
      <c r="J1058" s="366" t="s">
        <v>698</v>
      </c>
      <c r="K1058" s="367" t="s">
        <v>49</v>
      </c>
      <c r="L1058" s="368"/>
      <c r="M1058" s="368" t="s">
        <v>34</v>
      </c>
      <c r="N1058" s="367">
        <v>570931</v>
      </c>
      <c r="O1058" s="367" t="s">
        <v>1323</v>
      </c>
      <c r="P1058" s="371">
        <v>44215</v>
      </c>
      <c r="Q1058" s="372">
        <v>5679656</v>
      </c>
      <c r="R1058" s="372">
        <v>23720142.471666712</v>
      </c>
      <c r="S1058" s="367">
        <v>31</v>
      </c>
      <c r="T1058" s="369">
        <v>-0.17291464821018132</v>
      </c>
      <c r="U1058" s="369">
        <v>-2.2353014071306019</v>
      </c>
      <c r="V1058" s="369">
        <v>-0.22920891552383282</v>
      </c>
      <c r="W1058" s="369">
        <v>-2.2470137860738784</v>
      </c>
      <c r="X1058" s="369" t="s">
        <v>1424</v>
      </c>
      <c r="Y1058" s="369" t="s">
        <v>1424</v>
      </c>
      <c r="Z1058" s="369" t="s">
        <v>1424</v>
      </c>
      <c r="AA1058" s="369" t="s">
        <v>1424</v>
      </c>
      <c r="AB1058" s="369">
        <v>0.1692042537397416</v>
      </c>
      <c r="AC1058" s="373">
        <v>-2.0278536632413497</v>
      </c>
      <c r="AD1058" s="575">
        <v>0</v>
      </c>
      <c r="AE1058" s="370" t="s">
        <v>2578</v>
      </c>
      <c r="AF1058" s="370" t="s">
        <v>2317</v>
      </c>
      <c r="AG1058" s="374" t="s">
        <v>1458</v>
      </c>
      <c r="AH1058" s="374" t="s">
        <v>2318</v>
      </c>
      <c r="AI1058" s="374">
        <v>1000</v>
      </c>
      <c r="AJ1058" s="374">
        <v>1000</v>
      </c>
      <c r="AK1058" s="374">
        <v>1000</v>
      </c>
      <c r="AL1058" s="369">
        <v>9.0000000000000011E-3</v>
      </c>
      <c r="AM1058" s="369" t="s">
        <v>34</v>
      </c>
      <c r="AN1058" s="369" t="s">
        <v>34</v>
      </c>
      <c r="AO1058" s="367" t="s">
        <v>1326</v>
      </c>
      <c r="AP1058" s="370" t="s">
        <v>13</v>
      </c>
      <c r="AQ1058" s="376" t="s">
        <v>681</v>
      </c>
      <c r="AR1058" s="369">
        <v>2.8001999999999997E-3</v>
      </c>
      <c r="AS1058" s="369">
        <v>2.8001999999999997E-3</v>
      </c>
      <c r="AT1058" s="369"/>
      <c r="AX1058" s="711"/>
      <c r="AY1058" s="712"/>
      <c r="AZ1058" s="712"/>
      <c r="BA1058" s="712"/>
      <c r="BB1058" s="713"/>
      <c r="BC1058" s="712"/>
      <c r="BD1058" s="712"/>
      <c r="BE1058" s="712"/>
      <c r="BF1058" s="712"/>
      <c r="BG1058" s="713"/>
      <c r="BH1058" s="713"/>
      <c r="BI1058" s="714"/>
      <c r="BJ1058" s="714"/>
      <c r="BK1058" s="714"/>
      <c r="BL1058" s="713"/>
      <c r="BM1058" s="713"/>
      <c r="BN1058" s="713"/>
      <c r="BO1058" s="713"/>
      <c r="BP1058" s="713"/>
      <c r="BQ1058" s="713"/>
      <c r="BR1058" s="713"/>
      <c r="BS1058" s="713"/>
      <c r="BT1058" s="716"/>
      <c r="BU1058" s="717"/>
      <c r="BV1058" s="715"/>
      <c r="BW1058" s="718"/>
    </row>
    <row r="1059" spans="2:75" ht="15.75" customHeight="1">
      <c r="B1059" s="363" t="s">
        <v>1150</v>
      </c>
      <c r="C1059" s="364">
        <v>21732619000160</v>
      </c>
      <c r="D1059" s="365" t="s">
        <v>11</v>
      </c>
      <c r="E1059" s="365" t="s">
        <v>620</v>
      </c>
      <c r="F1059" s="365"/>
      <c r="G1059" s="366"/>
      <c r="H1059" s="366" t="s">
        <v>34</v>
      </c>
      <c r="I1059" s="366" t="s">
        <v>34</v>
      </c>
      <c r="J1059" s="366" t="s">
        <v>702</v>
      </c>
      <c r="K1059" s="367" t="s">
        <v>48</v>
      </c>
      <c r="L1059" s="368"/>
      <c r="M1059" s="368" t="s">
        <v>34</v>
      </c>
      <c r="N1059" s="367">
        <v>395102</v>
      </c>
      <c r="O1059" s="367" t="s">
        <v>1323</v>
      </c>
      <c r="P1059" s="371">
        <v>42130</v>
      </c>
      <c r="Q1059" s="372">
        <v>44459939.899999999</v>
      </c>
      <c r="R1059" s="372">
        <v>69385433.221944451</v>
      </c>
      <c r="S1059" s="367">
        <v>32</v>
      </c>
      <c r="T1059" s="369">
        <v>-1.5744526588225005E-3</v>
      </c>
      <c r="U1059" s="369">
        <v>-2.0353256824422294E-2</v>
      </c>
      <c r="V1059" s="369">
        <v>-1.9861141477815036E-2</v>
      </c>
      <c r="W1059" s="369">
        <v>-0.19470559688230682</v>
      </c>
      <c r="X1059" s="369">
        <v>0.18332929038453738</v>
      </c>
      <c r="Y1059" s="369">
        <v>1.3902193126856508</v>
      </c>
      <c r="Z1059" s="369">
        <v>0.17906195832545513</v>
      </c>
      <c r="AA1059" s="369">
        <v>1.0178462209070229</v>
      </c>
      <c r="AB1059" s="369">
        <v>3.9438768350297103E-2</v>
      </c>
      <c r="AC1059" s="373">
        <v>-2.952342931281716</v>
      </c>
      <c r="AD1059" s="575">
        <v>0</v>
      </c>
      <c r="AE1059" s="370" t="s">
        <v>2578</v>
      </c>
      <c r="AF1059" s="370" t="s">
        <v>2317</v>
      </c>
      <c r="AG1059" s="374" t="s">
        <v>1458</v>
      </c>
      <c r="AH1059" s="374" t="s">
        <v>2318</v>
      </c>
      <c r="AI1059" s="374">
        <v>500</v>
      </c>
      <c r="AJ1059" s="374">
        <v>500</v>
      </c>
      <c r="AK1059" s="374">
        <v>500</v>
      </c>
      <c r="AL1059" s="369">
        <v>0.01</v>
      </c>
      <c r="AM1059" s="369">
        <v>0.2</v>
      </c>
      <c r="AN1059" s="369" t="s">
        <v>34</v>
      </c>
      <c r="AO1059" s="367" t="s">
        <v>1326</v>
      </c>
      <c r="AP1059" s="370" t="s">
        <v>13</v>
      </c>
      <c r="AQ1059" s="376" t="s">
        <v>681</v>
      </c>
      <c r="AR1059" s="369">
        <v>3.1113333333333331E-3</v>
      </c>
      <c r="AS1059" s="369">
        <v>3.1113333333333331E-3</v>
      </c>
      <c r="AT1059" s="369"/>
      <c r="AX1059" s="711"/>
      <c r="AY1059" s="712"/>
      <c r="AZ1059" s="712"/>
      <c r="BA1059" s="712"/>
      <c r="BB1059" s="713"/>
      <c r="BC1059" s="712"/>
      <c r="BD1059" s="712"/>
      <c r="BE1059" s="712"/>
      <c r="BF1059" s="712"/>
      <c r="BG1059" s="713"/>
      <c r="BH1059" s="713"/>
      <c r="BI1059" s="714"/>
      <c r="BJ1059" s="714"/>
      <c r="BK1059" s="714"/>
      <c r="BL1059" s="713"/>
      <c r="BM1059" s="713"/>
      <c r="BN1059" s="713"/>
      <c r="BO1059" s="713"/>
      <c r="BP1059" s="713"/>
      <c r="BQ1059" s="713"/>
      <c r="BR1059" s="713"/>
      <c r="BS1059" s="713"/>
      <c r="BT1059" s="716"/>
      <c r="BU1059" s="717"/>
      <c r="BV1059" s="715"/>
      <c r="BW1059" s="718"/>
    </row>
    <row r="1060" spans="2:75" ht="15.75" customHeight="1">
      <c r="B1060" s="363" t="s">
        <v>465</v>
      </c>
      <c r="C1060" s="364">
        <v>11741429000156</v>
      </c>
      <c r="D1060" s="365" t="s">
        <v>14</v>
      </c>
      <c r="E1060" s="365" t="s">
        <v>607</v>
      </c>
      <c r="F1060" s="365" t="s">
        <v>1319</v>
      </c>
      <c r="G1060" s="366"/>
      <c r="H1060" s="366" t="s">
        <v>34</v>
      </c>
      <c r="I1060" s="366" t="s">
        <v>34</v>
      </c>
      <c r="J1060" s="366" t="s">
        <v>608</v>
      </c>
      <c r="K1060" s="367" t="s">
        <v>48</v>
      </c>
      <c r="L1060" s="368" t="s">
        <v>1341</v>
      </c>
      <c r="M1060" s="368" t="s">
        <v>34</v>
      </c>
      <c r="N1060" s="367">
        <v>349836</v>
      </c>
      <c r="O1060" s="367" t="s">
        <v>1323</v>
      </c>
      <c r="P1060" s="371">
        <v>41556</v>
      </c>
      <c r="Q1060" s="372">
        <v>25457492.18</v>
      </c>
      <c r="R1060" s="372">
        <v>36923187.442460343</v>
      </c>
      <c r="S1060" s="367">
        <v>33</v>
      </c>
      <c r="T1060" s="369">
        <v>-4.7230542944467491E-2</v>
      </c>
      <c r="U1060" s="369">
        <v>-0.61055844716511543</v>
      </c>
      <c r="V1060" s="369">
        <v>-0.21794834665596818</v>
      </c>
      <c r="W1060" s="369">
        <v>-2.1366225588072618</v>
      </c>
      <c r="X1060" s="369">
        <v>-0.12212843640272719</v>
      </c>
      <c r="Y1060" s="369">
        <v>-0.92612211916079556</v>
      </c>
      <c r="Z1060" s="369">
        <v>-3.3098717842083403E-2</v>
      </c>
      <c r="AA1060" s="369">
        <v>-0.18814384243022778</v>
      </c>
      <c r="AB1060" s="369">
        <v>0.22846084709932138</v>
      </c>
      <c r="AC1060" s="373">
        <v>-1.3865575459137727</v>
      </c>
      <c r="AD1060" s="575">
        <v>0</v>
      </c>
      <c r="AE1060" s="370" t="s">
        <v>2578</v>
      </c>
      <c r="AF1060" s="370" t="s">
        <v>2317</v>
      </c>
      <c r="AG1060" s="374" t="s">
        <v>1458</v>
      </c>
      <c r="AH1060" s="374" t="s">
        <v>2321</v>
      </c>
      <c r="AI1060" s="374">
        <v>500</v>
      </c>
      <c r="AJ1060" s="374">
        <v>500</v>
      </c>
      <c r="AK1060" s="374">
        <v>500</v>
      </c>
      <c r="AL1060" s="369">
        <v>0.02</v>
      </c>
      <c r="AM1060" s="369">
        <v>0.2</v>
      </c>
      <c r="AN1060" s="369" t="s">
        <v>34</v>
      </c>
      <c r="AO1060" s="367" t="s">
        <v>1326</v>
      </c>
      <c r="AP1060" s="370" t="s">
        <v>718</v>
      </c>
      <c r="AQ1060" s="376" t="s">
        <v>661</v>
      </c>
      <c r="AR1060" s="369">
        <v>5.3340000000000002E-3</v>
      </c>
      <c r="AS1060" s="369">
        <v>5.3340000000000002E-3</v>
      </c>
      <c r="AT1060" s="369"/>
      <c r="AX1060" s="711"/>
      <c r="AY1060" s="712"/>
      <c r="AZ1060" s="712"/>
      <c r="BA1060" s="712"/>
      <c r="BB1060" s="713"/>
      <c r="BC1060" s="712"/>
      <c r="BD1060" s="712"/>
      <c r="BE1060" s="712"/>
      <c r="BF1060" s="712"/>
      <c r="BG1060" s="713"/>
      <c r="BH1060" s="713"/>
      <c r="BI1060" s="714"/>
      <c r="BJ1060" s="714"/>
      <c r="BK1060" s="714"/>
      <c r="BL1060" s="713"/>
      <c r="BM1060" s="713"/>
      <c r="BN1060" s="713"/>
      <c r="BO1060" s="713"/>
      <c r="BP1060" s="713"/>
      <c r="BQ1060" s="713"/>
      <c r="BR1060" s="713"/>
      <c r="BS1060" s="713"/>
      <c r="BT1060" s="716"/>
      <c r="BU1060" s="717"/>
      <c r="BV1060" s="715"/>
      <c r="BW1060" s="718"/>
    </row>
    <row r="1061" spans="2:75" ht="15.75" customHeight="1">
      <c r="B1061" s="363" t="s">
        <v>348</v>
      </c>
      <c r="C1061" s="364">
        <v>10237439000196</v>
      </c>
      <c r="D1061" s="365" t="s">
        <v>13</v>
      </c>
      <c r="E1061" s="365" t="s">
        <v>616</v>
      </c>
      <c r="F1061" s="365" t="s">
        <v>617</v>
      </c>
      <c r="G1061" s="366" t="s">
        <v>34</v>
      </c>
      <c r="H1061" s="366" t="s">
        <v>1340</v>
      </c>
      <c r="I1061" s="366" t="s">
        <v>34</v>
      </c>
      <c r="J1061" s="366" t="s">
        <v>608</v>
      </c>
      <c r="K1061" s="367" t="s">
        <v>48</v>
      </c>
      <c r="L1061" s="368"/>
      <c r="M1061" s="368" t="s">
        <v>34</v>
      </c>
      <c r="N1061" s="367">
        <v>216569</v>
      </c>
      <c r="O1061" s="367" t="s">
        <v>1323</v>
      </c>
      <c r="P1061" s="371">
        <v>39696</v>
      </c>
      <c r="Q1061" s="372">
        <v>26603296.5</v>
      </c>
      <c r="R1061" s="372">
        <v>24492457.173492067</v>
      </c>
      <c r="S1061" s="367">
        <v>16</v>
      </c>
      <c r="T1061" s="369">
        <v>0.10789077938786584</v>
      </c>
      <c r="U1061" s="369">
        <v>1.3947251634168591</v>
      </c>
      <c r="V1061" s="369">
        <v>0.23945306672610478</v>
      </c>
      <c r="W1061" s="369">
        <v>2.3474407215860658</v>
      </c>
      <c r="X1061" s="369">
        <v>0.22708253997969718</v>
      </c>
      <c r="Y1061" s="369">
        <v>1.722008152605129</v>
      </c>
      <c r="Z1061" s="369">
        <v>0.27604633310280291</v>
      </c>
      <c r="AA1061" s="369">
        <v>1.5691368483374091</v>
      </c>
      <c r="AB1061" s="369">
        <v>0.1202410797007156</v>
      </c>
      <c r="AC1061" s="373">
        <v>1.0380188102112167</v>
      </c>
      <c r="AD1061" s="575">
        <v>0</v>
      </c>
      <c r="AE1061" s="370" t="s">
        <v>2579</v>
      </c>
      <c r="AF1061" s="370" t="s">
        <v>2326</v>
      </c>
      <c r="AG1061" s="374" t="s">
        <v>1459</v>
      </c>
      <c r="AH1061" s="374" t="s">
        <v>2321</v>
      </c>
      <c r="AI1061" s="374">
        <v>10000</v>
      </c>
      <c r="AJ1061" s="374">
        <v>1000</v>
      </c>
      <c r="AK1061" s="374">
        <v>5000</v>
      </c>
      <c r="AL1061" s="369">
        <v>0.02</v>
      </c>
      <c r="AM1061" s="369">
        <v>0.2</v>
      </c>
      <c r="AN1061" s="369" t="s">
        <v>64</v>
      </c>
      <c r="AO1061" s="367" t="s">
        <v>1326</v>
      </c>
      <c r="AP1061" s="370" t="s">
        <v>13</v>
      </c>
      <c r="AQ1061" s="376" t="s">
        <v>666</v>
      </c>
      <c r="AR1061" s="369">
        <v>4.0000000000000001E-3</v>
      </c>
      <c r="AS1061" s="369">
        <v>4.0000000000000001E-3</v>
      </c>
      <c r="AT1061" s="369"/>
      <c r="AX1061" s="711"/>
      <c r="AY1061" s="712"/>
      <c r="AZ1061" s="712"/>
      <c r="BA1061" s="712"/>
      <c r="BB1061" s="713"/>
      <c r="BC1061" s="712"/>
      <c r="BD1061" s="712"/>
      <c r="BE1061" s="712"/>
      <c r="BF1061" s="712"/>
      <c r="BG1061" s="713"/>
      <c r="BH1061" s="713"/>
      <c r="BI1061" s="714"/>
      <c r="BJ1061" s="714"/>
      <c r="BK1061" s="714"/>
      <c r="BL1061" s="713"/>
      <c r="BM1061" s="713"/>
      <c r="BN1061" s="713"/>
      <c r="BO1061" s="713"/>
      <c r="BP1061" s="713"/>
      <c r="BQ1061" s="713"/>
      <c r="BR1061" s="713"/>
      <c r="BS1061" s="713"/>
      <c r="BT1061" s="716"/>
      <c r="BU1061" s="717"/>
      <c r="BV1061" s="715"/>
      <c r="BW1061" s="718"/>
    </row>
    <row r="1062" spans="2:75" ht="15.75" customHeight="1">
      <c r="B1062" s="363" t="s">
        <v>537</v>
      </c>
      <c r="C1062" s="364">
        <v>25108749000188</v>
      </c>
      <c r="D1062" s="365" t="s">
        <v>13</v>
      </c>
      <c r="E1062" s="365" t="s">
        <v>615</v>
      </c>
      <c r="F1062" s="365" t="s">
        <v>619</v>
      </c>
      <c r="G1062" s="366" t="s">
        <v>34</v>
      </c>
      <c r="H1062" s="366" t="s">
        <v>1340</v>
      </c>
      <c r="I1062" s="366" t="s">
        <v>34</v>
      </c>
      <c r="J1062" s="366"/>
      <c r="K1062" s="367" t="s">
        <v>48</v>
      </c>
      <c r="L1062" s="368"/>
      <c r="M1062" s="368" t="s">
        <v>1421</v>
      </c>
      <c r="N1062" s="367">
        <v>422754</v>
      </c>
      <c r="O1062" s="367" t="s">
        <v>1323</v>
      </c>
      <c r="P1062" s="371">
        <v>42577</v>
      </c>
      <c r="Q1062" s="372">
        <v>13471268.300000001</v>
      </c>
      <c r="R1062" s="372">
        <v>15022467.452500008</v>
      </c>
      <c r="S1062" s="367">
        <v>3</v>
      </c>
      <c r="T1062" s="369">
        <v>0.10419342007650489</v>
      </c>
      <c r="U1062" s="369">
        <v>1.3469286779432479</v>
      </c>
      <c r="V1062" s="369">
        <v>6.380511705880143E-2</v>
      </c>
      <c r="W1062" s="369">
        <v>0.62550349459804011</v>
      </c>
      <c r="X1062" s="369">
        <v>7.8396175477246643E-2</v>
      </c>
      <c r="Y1062" s="369">
        <v>0.59449244013630853</v>
      </c>
      <c r="Z1062" s="369">
        <v>-1.1003118399311895E-2</v>
      </c>
      <c r="AA1062" s="369">
        <v>-6.2545292063523938E-2</v>
      </c>
      <c r="AB1062" s="369">
        <v>0.14581596671802108</v>
      </c>
      <c r="AC1062" s="373">
        <v>-0.16964327828212664</v>
      </c>
      <c r="AD1062" s="575">
        <v>0</v>
      </c>
      <c r="AE1062" s="370" t="s">
        <v>2580</v>
      </c>
      <c r="AF1062" s="370" t="s">
        <v>2317</v>
      </c>
      <c r="AG1062" s="374" t="s">
        <v>743</v>
      </c>
      <c r="AH1062" s="374" t="s">
        <v>2321</v>
      </c>
      <c r="AI1062" s="374">
        <v>5000</v>
      </c>
      <c r="AJ1062" s="374">
        <v>5000</v>
      </c>
      <c r="AK1062" s="374">
        <v>5000</v>
      </c>
      <c r="AL1062" s="369">
        <v>7.4999999999999997E-3</v>
      </c>
      <c r="AM1062" s="369" t="s">
        <v>34</v>
      </c>
      <c r="AN1062" s="369" t="s">
        <v>2335</v>
      </c>
      <c r="AO1062" s="367" t="s">
        <v>1326</v>
      </c>
      <c r="AP1062" s="370" t="s">
        <v>13</v>
      </c>
      <c r="AQ1062" s="376" t="s">
        <v>670</v>
      </c>
      <c r="AR1062" s="369" t="s">
        <v>34</v>
      </c>
      <c r="AS1062" s="369" t="s">
        <v>34</v>
      </c>
      <c r="AT1062" s="369"/>
      <c r="AX1062" s="711"/>
      <c r="AY1062" s="712"/>
      <c r="AZ1062" s="712"/>
      <c r="BA1062" s="712"/>
      <c r="BB1062" s="713"/>
      <c r="BC1062" s="712"/>
      <c r="BD1062" s="712"/>
      <c r="BE1062" s="712"/>
      <c r="BF1062" s="712"/>
      <c r="BG1062" s="713"/>
      <c r="BH1062" s="713"/>
      <c r="BI1062" s="714"/>
      <c r="BJ1062" s="714"/>
      <c r="BK1062" s="714"/>
      <c r="BL1062" s="713"/>
      <c r="BM1062" s="713"/>
      <c r="BN1062" s="713"/>
      <c r="BO1062" s="713"/>
      <c r="BP1062" s="713"/>
      <c r="BQ1062" s="713"/>
      <c r="BR1062" s="713"/>
      <c r="BS1062" s="713"/>
      <c r="BT1062" s="716"/>
      <c r="BU1062" s="717"/>
      <c r="BV1062" s="715"/>
      <c r="BW1062" s="718"/>
    </row>
    <row r="1063" spans="2:75" ht="15.75" customHeight="1">
      <c r="B1063" s="363" t="s">
        <v>1151</v>
      </c>
      <c r="C1063" s="364">
        <v>23565840000105</v>
      </c>
      <c r="D1063" s="365" t="s">
        <v>11</v>
      </c>
      <c r="E1063" s="365" t="s">
        <v>620</v>
      </c>
      <c r="F1063" s="365" t="s">
        <v>694</v>
      </c>
      <c r="G1063" s="366" t="s">
        <v>740</v>
      </c>
      <c r="H1063" s="366" t="s">
        <v>34</v>
      </c>
      <c r="I1063" s="366"/>
      <c r="J1063" s="366" t="s">
        <v>608</v>
      </c>
      <c r="K1063" s="367" t="s">
        <v>48</v>
      </c>
      <c r="L1063" s="368"/>
      <c r="M1063" s="368" t="s">
        <v>34</v>
      </c>
      <c r="N1063" s="367">
        <v>416517</v>
      </c>
      <c r="O1063" s="367" t="s">
        <v>1323</v>
      </c>
      <c r="P1063" s="371">
        <v>42458</v>
      </c>
      <c r="Q1063" s="372">
        <v>54170126.759999998</v>
      </c>
      <c r="R1063" s="372">
        <v>56365244.961071447</v>
      </c>
      <c r="S1063" s="367">
        <v>31</v>
      </c>
      <c r="T1063" s="369">
        <v>8.8619225346694419E-2</v>
      </c>
      <c r="U1063" s="369">
        <v>1.1455980228783547</v>
      </c>
      <c r="V1063" s="369">
        <v>0.11973405392648795</v>
      </c>
      <c r="W1063" s="369">
        <v>1.1737940874614747</v>
      </c>
      <c r="X1063" s="369">
        <v>0.18159472284425671</v>
      </c>
      <c r="Y1063" s="369">
        <v>1.3770657719252093</v>
      </c>
      <c r="Z1063" s="369">
        <v>0.15476223002061928</v>
      </c>
      <c r="AA1063" s="369">
        <v>0.87971868753563942</v>
      </c>
      <c r="AB1063" s="369">
        <v>1.240581250188299E-2</v>
      </c>
      <c r="AC1063" s="373">
        <v>1.2930334556798582</v>
      </c>
      <c r="AD1063" s="575">
        <v>26171796000139</v>
      </c>
      <c r="AE1063" s="370" t="s">
        <v>2581</v>
      </c>
      <c r="AF1063" s="370" t="s">
        <v>2326</v>
      </c>
      <c r="AG1063" s="374" t="s">
        <v>1459</v>
      </c>
      <c r="AH1063" s="374" t="s">
        <v>2321</v>
      </c>
      <c r="AI1063" s="374">
        <v>1000</v>
      </c>
      <c r="AJ1063" s="374">
        <v>1000</v>
      </c>
      <c r="AK1063" s="374">
        <v>1000</v>
      </c>
      <c r="AL1063" s="369">
        <v>8.0000000000000002E-3</v>
      </c>
      <c r="AM1063" s="369" t="s">
        <v>34</v>
      </c>
      <c r="AN1063" s="369" t="s">
        <v>64</v>
      </c>
      <c r="AO1063" s="367" t="s">
        <v>1326</v>
      </c>
      <c r="AP1063" s="370" t="s">
        <v>11</v>
      </c>
      <c r="AQ1063" s="376" t="s">
        <v>677</v>
      </c>
      <c r="AR1063" s="369">
        <v>1.5999999999999999E-3</v>
      </c>
      <c r="AS1063" s="369">
        <v>1.5999999999999999E-3</v>
      </c>
      <c r="AT1063" s="369"/>
      <c r="AX1063" s="711"/>
      <c r="AY1063" s="712"/>
      <c r="AZ1063" s="712"/>
      <c r="BA1063" s="712"/>
      <c r="BB1063" s="713"/>
      <c r="BC1063" s="712"/>
      <c r="BD1063" s="712"/>
      <c r="BE1063" s="712"/>
      <c r="BF1063" s="712"/>
      <c r="BG1063" s="713"/>
      <c r="BH1063" s="713"/>
      <c r="BI1063" s="714"/>
      <c r="BJ1063" s="714"/>
      <c r="BK1063" s="714"/>
      <c r="BL1063" s="713"/>
      <c r="BM1063" s="713"/>
      <c r="BN1063" s="713"/>
      <c r="BO1063" s="713"/>
      <c r="BP1063" s="713"/>
      <c r="BQ1063" s="713"/>
      <c r="BR1063" s="713"/>
      <c r="BS1063" s="713"/>
      <c r="BT1063" s="716"/>
      <c r="BU1063" s="717"/>
      <c r="BV1063" s="715"/>
      <c r="BW1063" s="718"/>
    </row>
    <row r="1064" spans="2:75" ht="15.75" customHeight="1">
      <c r="B1064" s="363" t="s">
        <v>1152</v>
      </c>
      <c r="C1064" s="364">
        <v>27717045000138</v>
      </c>
      <c r="D1064" s="365" t="s">
        <v>11</v>
      </c>
      <c r="E1064" s="365" t="s">
        <v>620</v>
      </c>
      <c r="F1064" s="365" t="s">
        <v>694</v>
      </c>
      <c r="G1064" s="366" t="s">
        <v>740</v>
      </c>
      <c r="H1064" s="366" t="s">
        <v>34</v>
      </c>
      <c r="I1064" s="366"/>
      <c r="J1064" s="366" t="s">
        <v>608</v>
      </c>
      <c r="K1064" s="367" t="s">
        <v>48</v>
      </c>
      <c r="L1064" s="368"/>
      <c r="M1064" s="368" t="s">
        <v>1421</v>
      </c>
      <c r="N1064" s="367">
        <v>447137</v>
      </c>
      <c r="O1064" s="367" t="s">
        <v>1323</v>
      </c>
      <c r="P1064" s="371">
        <v>42962</v>
      </c>
      <c r="Q1064" s="372">
        <v>56166471.100000001</v>
      </c>
      <c r="R1064" s="372">
        <v>49928076.76932539</v>
      </c>
      <c r="S1064" s="367">
        <v>5</v>
      </c>
      <c r="T1064" s="369">
        <v>8.7263017372144702E-2</v>
      </c>
      <c r="U1064" s="369">
        <v>1.1280660576848227</v>
      </c>
      <c r="V1064" s="369">
        <v>0.11782768806263344</v>
      </c>
      <c r="W1064" s="369">
        <v>1.1551053276128802</v>
      </c>
      <c r="X1064" s="369">
        <v>0.18262055910708463</v>
      </c>
      <c r="Y1064" s="369">
        <v>1.3848448746602131</v>
      </c>
      <c r="Z1064" s="369">
        <v>0.14759233760775459</v>
      </c>
      <c r="AA1064" s="369">
        <v>0.83896269466595341</v>
      </c>
      <c r="AB1064" s="369">
        <v>1.0866143213588074E-2</v>
      </c>
      <c r="AC1064" s="373">
        <v>1.3177226618216757</v>
      </c>
      <c r="AD1064" s="575">
        <v>26751126000191</v>
      </c>
      <c r="AE1064" s="370" t="s">
        <v>2581</v>
      </c>
      <c r="AF1064" s="370" t="s">
        <v>2326</v>
      </c>
      <c r="AG1064" s="374" t="s">
        <v>1459</v>
      </c>
      <c r="AH1064" s="374" t="s">
        <v>2321</v>
      </c>
      <c r="AI1064" s="374">
        <v>100</v>
      </c>
      <c r="AJ1064" s="374">
        <v>100</v>
      </c>
      <c r="AK1064" s="374">
        <v>100</v>
      </c>
      <c r="AL1064" s="369">
        <v>2E-3</v>
      </c>
      <c r="AM1064" s="369" t="s">
        <v>34</v>
      </c>
      <c r="AN1064" s="369" t="s">
        <v>64</v>
      </c>
      <c r="AO1064" s="367" t="s">
        <v>1326</v>
      </c>
      <c r="AP1064" s="370" t="s">
        <v>11</v>
      </c>
      <c r="AQ1064" s="376" t="s">
        <v>677</v>
      </c>
      <c r="AR1064" s="369">
        <v>3.9999999999999996E-4</v>
      </c>
      <c r="AS1064" s="369">
        <v>3.9999999999999996E-4</v>
      </c>
      <c r="AT1064" s="369"/>
      <c r="AW1064" s="711"/>
      <c r="AX1064" s="711"/>
      <c r="AY1064" s="712"/>
      <c r="AZ1064" s="712"/>
      <c r="BA1064" s="712"/>
      <c r="BB1064" s="713"/>
      <c r="BC1064" s="712"/>
      <c r="BD1064" s="712"/>
      <c r="BE1064" s="712"/>
      <c r="BF1064" s="712"/>
      <c r="BG1064" s="713"/>
      <c r="BH1064" s="713"/>
      <c r="BI1064" s="714"/>
      <c r="BJ1064" s="714"/>
      <c r="BK1064" s="714"/>
      <c r="BL1064" s="713"/>
      <c r="BM1064" s="713"/>
      <c r="BN1064" s="713"/>
      <c r="BO1064" s="713"/>
      <c r="BP1064" s="713"/>
      <c r="BQ1064" s="713"/>
      <c r="BR1064" s="713"/>
      <c r="BS1064" s="713"/>
      <c r="BT1064" s="716"/>
      <c r="BU1064" s="717"/>
      <c r="BV1064" s="715"/>
      <c r="BW1064" s="718"/>
    </row>
    <row r="1065" spans="2:75" ht="15.75" customHeight="1">
      <c r="B1065" s="363" t="s">
        <v>1153</v>
      </c>
      <c r="C1065" s="364">
        <v>29178368000126</v>
      </c>
      <c r="D1065" s="365" t="s">
        <v>11</v>
      </c>
      <c r="E1065" s="365" t="s">
        <v>663</v>
      </c>
      <c r="F1065" s="365"/>
      <c r="G1065" s="366"/>
      <c r="H1065" s="366" t="s">
        <v>34</v>
      </c>
      <c r="I1065" s="366" t="s">
        <v>34</v>
      </c>
      <c r="J1065" s="366" t="s">
        <v>611</v>
      </c>
      <c r="K1065" s="367" t="s">
        <v>48</v>
      </c>
      <c r="L1065" s="368"/>
      <c r="M1065" s="368" t="s">
        <v>34</v>
      </c>
      <c r="N1065" s="367">
        <v>466743</v>
      </c>
      <c r="O1065" s="367" t="s">
        <v>1323</v>
      </c>
      <c r="P1065" s="371">
        <v>43250</v>
      </c>
      <c r="Q1065" s="372">
        <v>23971810.879999999</v>
      </c>
      <c r="R1065" s="372">
        <v>44497730.589999989</v>
      </c>
      <c r="S1065" s="367">
        <v>5</v>
      </c>
      <c r="T1065" s="369">
        <v>-7.7758756259938999E-2</v>
      </c>
      <c r="U1065" s="369">
        <v>-1.0052026192326537</v>
      </c>
      <c r="V1065" s="369">
        <v>-7.1642711780980806E-2</v>
      </c>
      <c r="W1065" s="369">
        <v>-0.70233812971748311</v>
      </c>
      <c r="X1065" s="369">
        <v>-3.8133607719089246E-2</v>
      </c>
      <c r="Y1065" s="369">
        <v>-0.28917407470600165</v>
      </c>
      <c r="Z1065" s="369">
        <v>4.0121677596017147E-2</v>
      </c>
      <c r="AA1065" s="369">
        <v>0.22806462243270689</v>
      </c>
      <c r="AB1065" s="369">
        <v>8.0706841492984308E-2</v>
      </c>
      <c r="AC1065" s="373">
        <v>-2.0844393266231522</v>
      </c>
      <c r="AD1065" s="575">
        <v>29599922000149</v>
      </c>
      <c r="AE1065" s="370" t="s">
        <v>2352</v>
      </c>
      <c r="AF1065" s="370" t="s">
        <v>2317</v>
      </c>
      <c r="AG1065" s="374" t="s">
        <v>1458</v>
      </c>
      <c r="AH1065" s="374" t="s">
        <v>2318</v>
      </c>
      <c r="AI1065" s="374">
        <v>5000</v>
      </c>
      <c r="AJ1065" s="374">
        <v>5000</v>
      </c>
      <c r="AK1065" s="374">
        <v>5000</v>
      </c>
      <c r="AL1065" s="369">
        <v>9.0000000000000011E-3</v>
      </c>
      <c r="AM1065" s="369" t="s">
        <v>34</v>
      </c>
      <c r="AN1065" s="369" t="s">
        <v>34</v>
      </c>
      <c r="AO1065" s="367" t="s">
        <v>1326</v>
      </c>
      <c r="AP1065" s="370" t="s">
        <v>13</v>
      </c>
      <c r="AQ1065" s="376" t="s">
        <v>681</v>
      </c>
      <c r="AR1065" s="369">
        <v>5.3327999999999995E-3</v>
      </c>
      <c r="AS1065" s="369">
        <v>5.3327999999999995E-3</v>
      </c>
      <c r="AT1065" s="369"/>
      <c r="AX1065" s="711"/>
      <c r="AY1065" s="712"/>
      <c r="AZ1065" s="712"/>
      <c r="BA1065" s="712"/>
      <c r="BB1065" s="713"/>
      <c r="BC1065" s="712"/>
      <c r="BD1065" s="712"/>
      <c r="BE1065" s="712"/>
      <c r="BF1065" s="712"/>
      <c r="BG1065" s="713"/>
      <c r="BH1065" s="713"/>
      <c r="BI1065" s="714"/>
      <c r="BJ1065" s="714"/>
      <c r="BK1065" s="714"/>
      <c r="BL1065" s="713"/>
      <c r="BM1065" s="713"/>
      <c r="BN1065" s="713"/>
      <c r="BO1065" s="713"/>
      <c r="BP1065" s="713"/>
      <c r="BQ1065" s="713"/>
      <c r="BR1065" s="713"/>
      <c r="BS1065" s="713"/>
      <c r="BT1065" s="716"/>
      <c r="BU1065" s="717"/>
      <c r="BV1065" s="715"/>
      <c r="BW1065" s="718"/>
    </row>
    <row r="1066" spans="2:75" ht="15.75" customHeight="1">
      <c r="B1066" s="363" t="s">
        <v>1154</v>
      </c>
      <c r="C1066" s="364">
        <v>45560944000151</v>
      </c>
      <c r="D1066" s="365" t="s">
        <v>14</v>
      </c>
      <c r="E1066" s="365" t="s">
        <v>607</v>
      </c>
      <c r="F1066" s="365"/>
      <c r="G1066" s="366"/>
      <c r="H1066" s="366" t="s">
        <v>34</v>
      </c>
      <c r="I1066" s="366" t="s">
        <v>34</v>
      </c>
      <c r="J1066" s="366" t="s">
        <v>611</v>
      </c>
      <c r="K1066" s="367" t="s">
        <v>48</v>
      </c>
      <c r="L1066" s="368"/>
      <c r="M1066" s="368" t="s">
        <v>1421</v>
      </c>
      <c r="N1066" s="367">
        <v>646547</v>
      </c>
      <c r="O1066" s="367" t="s">
        <v>1323</v>
      </c>
      <c r="P1066" s="371">
        <v>44673</v>
      </c>
      <c r="Q1066" s="372">
        <v>7905837.8700000001</v>
      </c>
      <c r="R1066" s="372" t="s">
        <v>1424</v>
      </c>
      <c r="S1066" s="367">
        <v>32</v>
      </c>
      <c r="T1066" s="369" t="s">
        <v>1424</v>
      </c>
      <c r="U1066" s="369" t="s">
        <v>1424</v>
      </c>
      <c r="V1066" s="369" t="s">
        <v>1424</v>
      </c>
      <c r="W1066" s="369" t="s">
        <v>1424</v>
      </c>
      <c r="X1066" s="369" t="s">
        <v>1424</v>
      </c>
      <c r="Y1066" s="369" t="s">
        <v>1424</v>
      </c>
      <c r="Z1066" s="369" t="s">
        <v>1424</v>
      </c>
      <c r="AA1066" s="369" t="s">
        <v>1424</v>
      </c>
      <c r="AB1066" s="369" t="s">
        <v>1424</v>
      </c>
      <c r="AC1066" s="373" t="s">
        <v>1424</v>
      </c>
      <c r="AD1066" s="575">
        <v>0</v>
      </c>
      <c r="AE1066" s="370" t="s">
        <v>2582</v>
      </c>
      <c r="AF1066" s="370" t="s">
        <v>2317</v>
      </c>
      <c r="AG1066" s="374" t="s">
        <v>1458</v>
      </c>
      <c r="AH1066" s="374" t="s">
        <v>2318</v>
      </c>
      <c r="AI1066" s="374">
        <v>50000</v>
      </c>
      <c r="AJ1066" s="374">
        <v>0</v>
      </c>
      <c r="AK1066" s="374">
        <v>0</v>
      </c>
      <c r="AL1066" s="369">
        <v>1.6299999999999999E-2</v>
      </c>
      <c r="AM1066" s="369">
        <v>0.2</v>
      </c>
      <c r="AN1066" s="369" t="s">
        <v>2335</v>
      </c>
      <c r="AO1066" s="367" t="s">
        <v>1326</v>
      </c>
      <c r="AP1066" s="370" t="s">
        <v>718</v>
      </c>
      <c r="AQ1066" s="376" t="s">
        <v>696</v>
      </c>
      <c r="AR1066" s="369" t="s">
        <v>34</v>
      </c>
      <c r="AS1066" s="369" t="s">
        <v>34</v>
      </c>
      <c r="AT1066" s="369"/>
      <c r="AX1066" s="711"/>
      <c r="AY1066" s="712"/>
      <c r="AZ1066" s="712"/>
      <c r="BA1066" s="712"/>
      <c r="BB1066" s="713"/>
      <c r="BC1066" s="712"/>
      <c r="BD1066" s="712"/>
      <c r="BE1066" s="712"/>
      <c r="BF1066" s="712"/>
      <c r="BG1066" s="713"/>
      <c r="BH1066" s="713"/>
      <c r="BI1066" s="714"/>
      <c r="BJ1066" s="714"/>
      <c r="BK1066" s="714"/>
      <c r="BL1066" s="713"/>
      <c r="BM1066" s="713"/>
      <c r="BN1066" s="713"/>
      <c r="BO1066" s="713"/>
      <c r="BP1066" s="713"/>
      <c r="BQ1066" s="713"/>
      <c r="BR1066" s="713"/>
      <c r="BS1066" s="713"/>
      <c r="BT1066" s="716"/>
      <c r="BU1066" s="717"/>
      <c r="BV1066" s="715"/>
      <c r="BW1066" s="718"/>
    </row>
    <row r="1067" spans="2:75" ht="15.75" customHeight="1">
      <c r="B1067" s="363" t="s">
        <v>349</v>
      </c>
      <c r="C1067" s="364">
        <v>40102306000173</v>
      </c>
      <c r="D1067" s="365" t="s">
        <v>14</v>
      </c>
      <c r="E1067" s="365" t="s">
        <v>15</v>
      </c>
      <c r="F1067" s="365" t="s">
        <v>16</v>
      </c>
      <c r="G1067" s="366"/>
      <c r="H1067" s="366" t="s">
        <v>34</v>
      </c>
      <c r="I1067" s="366" t="s">
        <v>34</v>
      </c>
      <c r="J1067" s="366" t="s">
        <v>692</v>
      </c>
      <c r="K1067" s="367" t="s">
        <v>49</v>
      </c>
      <c r="L1067" s="368"/>
      <c r="M1067" s="368" t="s">
        <v>1421</v>
      </c>
      <c r="N1067" s="367">
        <v>568767</v>
      </c>
      <c r="O1067" s="367" t="s">
        <v>1323</v>
      </c>
      <c r="P1067" s="371">
        <v>44195</v>
      </c>
      <c r="Q1067" s="372">
        <v>80957607.049999997</v>
      </c>
      <c r="R1067" s="372">
        <v>109287732.0750397</v>
      </c>
      <c r="S1067" s="367">
        <v>15</v>
      </c>
      <c r="T1067" s="369">
        <v>-0.22624850941451924</v>
      </c>
      <c r="U1067" s="369">
        <v>-2.9247586406950701</v>
      </c>
      <c r="V1067" s="369">
        <v>-8.2300245812882866E-2</v>
      </c>
      <c r="W1067" s="369">
        <v>-0.8068175992028026</v>
      </c>
      <c r="X1067" s="369" t="s">
        <v>1424</v>
      </c>
      <c r="Y1067" s="369" t="s">
        <v>1424</v>
      </c>
      <c r="Z1067" s="369" t="s">
        <v>1424</v>
      </c>
      <c r="AA1067" s="369" t="s">
        <v>1424</v>
      </c>
      <c r="AB1067" s="369">
        <v>0.19308675285811283</v>
      </c>
      <c r="AC1067" s="373">
        <v>-0.85172484596598097</v>
      </c>
      <c r="AD1067" s="575">
        <v>40102272000117</v>
      </c>
      <c r="AE1067" s="370" t="s">
        <v>2582</v>
      </c>
      <c r="AF1067" s="370" t="s">
        <v>2317</v>
      </c>
      <c r="AG1067" s="374" t="s">
        <v>1458</v>
      </c>
      <c r="AH1067" s="374" t="s">
        <v>2321</v>
      </c>
      <c r="AI1067" s="374">
        <v>1000</v>
      </c>
      <c r="AJ1067" s="374">
        <v>1000</v>
      </c>
      <c r="AK1067" s="374">
        <v>1000</v>
      </c>
      <c r="AL1067" s="369">
        <v>1.4999999999999999E-2</v>
      </c>
      <c r="AM1067" s="369">
        <v>0.2</v>
      </c>
      <c r="AN1067" s="369" t="s">
        <v>34</v>
      </c>
      <c r="AO1067" s="367" t="s">
        <v>1326</v>
      </c>
      <c r="AP1067" s="370" t="s">
        <v>718</v>
      </c>
      <c r="AQ1067" s="376" t="s">
        <v>661</v>
      </c>
      <c r="AR1067" s="369">
        <v>3.0000000000000001E-3</v>
      </c>
      <c r="AS1067" s="369">
        <v>3.0000000000000001E-3</v>
      </c>
      <c r="AT1067" s="369"/>
      <c r="AW1067" s="711"/>
      <c r="AX1067" s="711"/>
      <c r="AY1067" s="712"/>
      <c r="AZ1067" s="712"/>
      <c r="BA1067" s="712"/>
      <c r="BB1067" s="713"/>
      <c r="BC1067" s="712"/>
      <c r="BD1067" s="712"/>
      <c r="BE1067" s="712"/>
      <c r="BF1067" s="712"/>
      <c r="BG1067" s="713"/>
      <c r="BH1067" s="713"/>
      <c r="BI1067" s="714"/>
      <c r="BJ1067" s="714"/>
      <c r="BK1067" s="714"/>
      <c r="BL1067" s="218"/>
      <c r="BM1067" s="713"/>
      <c r="BN1067" s="713"/>
      <c r="BO1067" s="713"/>
      <c r="BP1067" s="713"/>
      <c r="BQ1067" s="713"/>
      <c r="BR1067" s="713"/>
      <c r="BS1067" s="713"/>
      <c r="BT1067" s="716"/>
      <c r="BU1067" s="717"/>
      <c r="BV1067" s="715"/>
      <c r="BW1067" s="718"/>
    </row>
    <row r="1068" spans="2:75" ht="15.75" customHeight="1">
      <c r="B1068" s="363" t="s">
        <v>585</v>
      </c>
      <c r="C1068" s="364">
        <v>41088682000113</v>
      </c>
      <c r="D1068" s="365" t="s">
        <v>14</v>
      </c>
      <c r="E1068" s="365" t="s">
        <v>15</v>
      </c>
      <c r="F1068" s="365" t="s">
        <v>16</v>
      </c>
      <c r="G1068" s="366"/>
      <c r="H1068" s="366" t="s">
        <v>34</v>
      </c>
      <c r="I1068" s="366" t="s">
        <v>34</v>
      </c>
      <c r="J1068" s="366" t="s">
        <v>692</v>
      </c>
      <c r="K1068" s="367" t="s">
        <v>48</v>
      </c>
      <c r="L1068" s="368"/>
      <c r="M1068" s="368" t="s">
        <v>1421</v>
      </c>
      <c r="N1068" s="367">
        <v>634964</v>
      </c>
      <c r="O1068" s="367" t="s">
        <v>1323</v>
      </c>
      <c r="P1068" s="371">
        <v>44348</v>
      </c>
      <c r="Q1068" s="372">
        <v>28185394.440000001</v>
      </c>
      <c r="R1068" s="372">
        <v>11466992.891111108</v>
      </c>
      <c r="S1068" s="367">
        <v>15</v>
      </c>
      <c r="T1068" s="369">
        <v>-0.12114614471774476</v>
      </c>
      <c r="U1068" s="369">
        <v>-1.5660798582365427</v>
      </c>
      <c r="V1068" s="369">
        <v>-1.554543601656222E-2</v>
      </c>
      <c r="W1068" s="369">
        <v>-0.15239725278536403</v>
      </c>
      <c r="X1068" s="369" t="s">
        <v>1424</v>
      </c>
      <c r="Y1068" s="369" t="s">
        <v>1424</v>
      </c>
      <c r="Z1068" s="369" t="s">
        <v>1424</v>
      </c>
      <c r="AA1068" s="369" t="s">
        <v>1424</v>
      </c>
      <c r="AB1068" s="369">
        <v>0.17268030582022775</v>
      </c>
      <c r="AC1068" s="373">
        <v>-0.56704352501972966</v>
      </c>
      <c r="AD1068" s="575">
        <v>41536017000145</v>
      </c>
      <c r="AE1068" s="370" t="s">
        <v>2582</v>
      </c>
      <c r="AF1068" s="370" t="s">
        <v>2317</v>
      </c>
      <c r="AG1068" s="374" t="s">
        <v>1458</v>
      </c>
      <c r="AH1068" s="374" t="s">
        <v>2321</v>
      </c>
      <c r="AI1068" s="374">
        <v>1000</v>
      </c>
      <c r="AJ1068" s="374">
        <v>1000</v>
      </c>
      <c r="AK1068" s="374">
        <v>1000</v>
      </c>
      <c r="AL1068" s="369">
        <v>1.4999999999999999E-2</v>
      </c>
      <c r="AM1068" s="369">
        <v>0.2</v>
      </c>
      <c r="AN1068" s="369" t="s">
        <v>34</v>
      </c>
      <c r="AO1068" s="367" t="s">
        <v>1326</v>
      </c>
      <c r="AP1068" s="370" t="s">
        <v>718</v>
      </c>
      <c r="AQ1068" s="376" t="s">
        <v>661</v>
      </c>
      <c r="AR1068" s="369">
        <v>3.0000000000000001E-3</v>
      </c>
      <c r="AS1068" s="369">
        <v>3.0000000000000001E-3</v>
      </c>
      <c r="AT1068" s="369"/>
      <c r="AX1068" s="711"/>
      <c r="AY1068" s="712"/>
      <c r="AZ1068" s="712"/>
      <c r="BA1068" s="712"/>
      <c r="BB1068" s="713"/>
      <c r="BC1068" s="712"/>
      <c r="BD1068" s="712"/>
      <c r="BE1068" s="712"/>
      <c r="BF1068" s="712"/>
      <c r="BG1068" s="713"/>
      <c r="BH1068" s="713"/>
      <c r="BI1068" s="714"/>
      <c r="BJ1068" s="714"/>
      <c r="BK1068" s="714"/>
      <c r="BL1068" s="713"/>
      <c r="BM1068" s="713"/>
      <c r="BN1068" s="713"/>
      <c r="BO1068" s="713"/>
      <c r="BP1068" s="713"/>
      <c r="BQ1068" s="713"/>
      <c r="BR1068" s="713"/>
      <c r="BS1068" s="713"/>
      <c r="BT1068" s="716"/>
      <c r="BU1068" s="717"/>
      <c r="BV1068" s="715"/>
      <c r="BW1068" s="718"/>
    </row>
    <row r="1069" spans="2:75" ht="15.75" customHeight="1">
      <c r="B1069" s="363" t="s">
        <v>350</v>
      </c>
      <c r="C1069" s="364">
        <v>20468028000165</v>
      </c>
      <c r="D1069" s="365" t="s">
        <v>14</v>
      </c>
      <c r="E1069" s="365" t="s">
        <v>607</v>
      </c>
      <c r="F1069" s="365"/>
      <c r="G1069" s="366"/>
      <c r="H1069" s="366" t="s">
        <v>34</v>
      </c>
      <c r="I1069" s="366" t="s">
        <v>34</v>
      </c>
      <c r="J1069" s="366" t="s">
        <v>608</v>
      </c>
      <c r="K1069" s="367" t="s">
        <v>48</v>
      </c>
      <c r="L1069" s="368"/>
      <c r="M1069" s="368" t="s">
        <v>34</v>
      </c>
      <c r="N1069" s="367">
        <v>383872</v>
      </c>
      <c r="O1069" s="367" t="s">
        <v>1323</v>
      </c>
      <c r="P1069" s="371">
        <v>41974</v>
      </c>
      <c r="Q1069" s="372">
        <v>72016689.989999995</v>
      </c>
      <c r="R1069" s="372">
        <v>81074422.520158708</v>
      </c>
      <c r="S1069" s="367">
        <v>32</v>
      </c>
      <c r="T1069" s="369">
        <v>7.9949631324609971E-2</v>
      </c>
      <c r="U1069" s="369">
        <v>1.0335244888116477</v>
      </c>
      <c r="V1069" s="369">
        <v>-0.12331271674780087</v>
      </c>
      <c r="W1069" s="369">
        <v>-1.208876949211519</v>
      </c>
      <c r="X1069" s="369">
        <v>7.427713003581804E-3</v>
      </c>
      <c r="Y1069" s="369">
        <v>5.6325697028589541E-2</v>
      </c>
      <c r="Z1069" s="369">
        <v>0.1070211745367935</v>
      </c>
      <c r="AA1069" s="369">
        <v>0.60834305107575004</v>
      </c>
      <c r="AB1069" s="369">
        <v>0.23520647107346157</v>
      </c>
      <c r="AC1069" s="373">
        <v>-0.85490860027481397</v>
      </c>
      <c r="AD1069" s="575">
        <v>0</v>
      </c>
      <c r="AE1069" s="370" t="s">
        <v>2583</v>
      </c>
      <c r="AF1069" s="370" t="s">
        <v>2317</v>
      </c>
      <c r="AG1069" s="374" t="s">
        <v>1458</v>
      </c>
      <c r="AH1069" s="374" t="s">
        <v>2321</v>
      </c>
      <c r="AI1069" s="374">
        <v>1000</v>
      </c>
      <c r="AJ1069" s="374">
        <v>1000</v>
      </c>
      <c r="AK1069" s="374">
        <v>1000</v>
      </c>
      <c r="AL1069" s="369">
        <v>1.66E-2</v>
      </c>
      <c r="AM1069" s="369">
        <v>0.2</v>
      </c>
      <c r="AN1069" s="369" t="s">
        <v>2335</v>
      </c>
      <c r="AO1069" s="367" t="s">
        <v>1326</v>
      </c>
      <c r="AP1069" s="370" t="s">
        <v>718</v>
      </c>
      <c r="AQ1069" s="376" t="s">
        <v>661</v>
      </c>
      <c r="AR1069" s="369">
        <v>3.8733333333333328E-3</v>
      </c>
      <c r="AS1069" s="369">
        <v>3.8733333333333328E-3</v>
      </c>
      <c r="AT1069" s="369"/>
      <c r="AX1069" s="711"/>
      <c r="AY1069" s="712"/>
      <c r="AZ1069" s="712"/>
      <c r="BA1069" s="712"/>
      <c r="BB1069" s="713"/>
      <c r="BC1069" s="712"/>
      <c r="BD1069" s="712"/>
      <c r="BE1069" s="712"/>
      <c r="BF1069" s="712"/>
      <c r="BG1069" s="713"/>
      <c r="BH1069" s="713"/>
      <c r="BI1069" s="714"/>
      <c r="BJ1069" s="714"/>
      <c r="BK1069" s="714"/>
      <c r="BL1069" s="713"/>
      <c r="BM1069" s="713"/>
      <c r="BN1069" s="713"/>
      <c r="BO1069" s="713"/>
      <c r="BP1069" s="713"/>
      <c r="BQ1069" s="713"/>
      <c r="BR1069" s="713"/>
      <c r="BS1069" s="713"/>
      <c r="BT1069" s="716"/>
      <c r="BU1069" s="717"/>
      <c r="BV1069" s="715"/>
      <c r="BW1069" s="718"/>
    </row>
    <row r="1070" spans="2:75" ht="15.75" customHeight="1">
      <c r="B1070" s="363" t="s">
        <v>351</v>
      </c>
      <c r="C1070" s="364">
        <v>26362460000153</v>
      </c>
      <c r="D1070" s="365" t="s">
        <v>14</v>
      </c>
      <c r="E1070" s="365" t="s">
        <v>614</v>
      </c>
      <c r="F1070" s="365"/>
      <c r="G1070" s="366"/>
      <c r="H1070" s="366" t="s">
        <v>1340</v>
      </c>
      <c r="I1070" s="366" t="s">
        <v>34</v>
      </c>
      <c r="J1070" s="366" t="s">
        <v>608</v>
      </c>
      <c r="K1070" s="367" t="s">
        <v>48</v>
      </c>
      <c r="L1070" s="368"/>
      <c r="M1070" s="368" t="s">
        <v>34</v>
      </c>
      <c r="N1070" s="367">
        <v>432369</v>
      </c>
      <c r="O1070" s="367" t="s">
        <v>1323</v>
      </c>
      <c r="P1070" s="371">
        <v>42733</v>
      </c>
      <c r="Q1070" s="372">
        <v>116831634.79000001</v>
      </c>
      <c r="R1070" s="372">
        <v>127195395.57642861</v>
      </c>
      <c r="S1070" s="367">
        <v>32</v>
      </c>
      <c r="T1070" s="369">
        <v>0.13328984886626372</v>
      </c>
      <c r="U1070" s="369">
        <v>1.7230638919892358</v>
      </c>
      <c r="V1070" s="369">
        <v>-6.9926117857120995E-2</v>
      </c>
      <c r="W1070" s="369">
        <v>-0.68550976942796993</v>
      </c>
      <c r="X1070" s="369">
        <v>7.2893527541111114E-2</v>
      </c>
      <c r="Y1070" s="369">
        <v>0.55276486122254276</v>
      </c>
      <c r="Z1070" s="369">
        <v>0.30849861117317556</v>
      </c>
      <c r="AA1070" s="369">
        <v>1.7536061175370468</v>
      </c>
      <c r="AB1070" s="369">
        <v>0.22415385410609492</v>
      </c>
      <c r="AC1070" s="373">
        <v>-0.64487752304811041</v>
      </c>
      <c r="AD1070" s="575">
        <v>34719644000156</v>
      </c>
      <c r="AE1070" s="370" t="s">
        <v>2583</v>
      </c>
      <c r="AF1070" s="370" t="s">
        <v>2317</v>
      </c>
      <c r="AG1070" s="374" t="s">
        <v>1458</v>
      </c>
      <c r="AH1070" s="374" t="s">
        <v>2318</v>
      </c>
      <c r="AI1070" s="374">
        <v>10000</v>
      </c>
      <c r="AJ1070" s="374">
        <v>1000</v>
      </c>
      <c r="AK1070" s="374">
        <v>10000</v>
      </c>
      <c r="AL1070" s="369">
        <v>0.02</v>
      </c>
      <c r="AM1070" s="369">
        <v>0.2</v>
      </c>
      <c r="AN1070" s="369" t="s">
        <v>34</v>
      </c>
      <c r="AO1070" s="367" t="s">
        <v>1326</v>
      </c>
      <c r="AP1070" s="370" t="s">
        <v>718</v>
      </c>
      <c r="AQ1070" s="376" t="s">
        <v>661</v>
      </c>
      <c r="AR1070" s="369">
        <v>4.6666666666666662E-3</v>
      </c>
      <c r="AS1070" s="369">
        <v>4.6666666666666662E-3</v>
      </c>
      <c r="AT1070" s="369"/>
      <c r="AW1070" s="711"/>
      <c r="AX1070" s="711"/>
      <c r="AY1070" s="712"/>
      <c r="AZ1070" s="712"/>
      <c r="BA1070" s="712"/>
      <c r="BB1070" s="713"/>
      <c r="BC1070" s="712"/>
      <c r="BD1070" s="712"/>
      <c r="BE1070" s="712"/>
      <c r="BF1070" s="712"/>
      <c r="BG1070" s="713"/>
      <c r="BH1070" s="713"/>
      <c r="BI1070" s="714"/>
      <c r="BJ1070" s="714"/>
      <c r="BK1070" s="714"/>
      <c r="BL1070" s="218"/>
      <c r="BM1070" s="713"/>
      <c r="BN1070" s="713"/>
      <c r="BO1070" s="713"/>
      <c r="BP1070" s="713"/>
      <c r="BQ1070" s="713"/>
      <c r="BR1070" s="713"/>
      <c r="BS1070" s="713"/>
      <c r="BT1070" s="716"/>
      <c r="BU1070" s="717"/>
      <c r="BV1070" s="715"/>
      <c r="BW1070" s="718"/>
    </row>
    <row r="1071" spans="2:75" ht="15.75" customHeight="1">
      <c r="B1071" s="363" t="s">
        <v>1155</v>
      </c>
      <c r="C1071" s="364">
        <v>10500884000105</v>
      </c>
      <c r="D1071" s="365" t="s">
        <v>14</v>
      </c>
      <c r="E1071" s="365" t="s">
        <v>607</v>
      </c>
      <c r="F1071" s="365"/>
      <c r="G1071" s="366"/>
      <c r="H1071" s="366" t="s">
        <v>34</v>
      </c>
      <c r="I1071" s="366" t="s">
        <v>34</v>
      </c>
      <c r="J1071" s="366" t="s">
        <v>608</v>
      </c>
      <c r="K1071" s="367" t="s">
        <v>48</v>
      </c>
      <c r="L1071" s="368" t="s">
        <v>717</v>
      </c>
      <c r="M1071" s="368" t="s">
        <v>34</v>
      </c>
      <c r="N1071" s="367">
        <v>298761</v>
      </c>
      <c r="O1071" s="367" t="s">
        <v>1323</v>
      </c>
      <c r="P1071" s="371">
        <v>40949</v>
      </c>
      <c r="Q1071" s="372">
        <v>1495688879.21</v>
      </c>
      <c r="R1071" s="372">
        <v>1578962106.5321434</v>
      </c>
      <c r="S1071" s="367">
        <v>29</v>
      </c>
      <c r="T1071" s="369">
        <v>8.1465230817971301E-2</v>
      </c>
      <c r="U1071" s="369">
        <v>1.053116939279112</v>
      </c>
      <c r="V1071" s="369">
        <v>7.2723682335522621E-3</v>
      </c>
      <c r="W1071" s="369">
        <v>7.1293525563138685E-2</v>
      </c>
      <c r="X1071" s="369">
        <v>0.13115566943890888</v>
      </c>
      <c r="Y1071" s="369">
        <v>0.9945772671662787</v>
      </c>
      <c r="Z1071" s="369">
        <v>0.34129049214655716</v>
      </c>
      <c r="AA1071" s="369">
        <v>1.9400057997326621</v>
      </c>
      <c r="AB1071" s="369">
        <v>0.1976683044371278</v>
      </c>
      <c r="AC1071" s="373">
        <v>-0.35617818763525028</v>
      </c>
      <c r="AD1071" s="575">
        <v>36352539000157</v>
      </c>
      <c r="AE1071" s="370" t="s">
        <v>2584</v>
      </c>
      <c r="AF1071" s="370" t="s">
        <v>2326</v>
      </c>
      <c r="AG1071" s="374" t="s">
        <v>1459</v>
      </c>
      <c r="AH1071" s="374" t="s">
        <v>2321</v>
      </c>
      <c r="AI1071" s="374">
        <v>5000</v>
      </c>
      <c r="AJ1071" s="374">
        <v>1000</v>
      </c>
      <c r="AK1071" s="374">
        <v>5000</v>
      </c>
      <c r="AL1071" s="369">
        <v>1.8500000000000003E-2</v>
      </c>
      <c r="AM1071" s="369">
        <v>0.15</v>
      </c>
      <c r="AN1071" s="369" t="s">
        <v>668</v>
      </c>
      <c r="AO1071" s="367" t="s">
        <v>1326</v>
      </c>
      <c r="AP1071" s="370" t="s">
        <v>718</v>
      </c>
      <c r="AQ1071" s="376" t="s">
        <v>661</v>
      </c>
      <c r="AR1071" s="369">
        <v>5.3333333333333332E-3</v>
      </c>
      <c r="AS1071" s="369">
        <v>5.3333333333333332E-3</v>
      </c>
      <c r="AT1071" s="369"/>
      <c r="AX1071" s="711"/>
      <c r="AY1071" s="712"/>
      <c r="AZ1071" s="712"/>
      <c r="BA1071" s="712"/>
      <c r="BB1071" s="713"/>
      <c r="BC1071" s="712"/>
      <c r="BD1071" s="712"/>
      <c r="BE1071" s="712"/>
      <c r="BF1071" s="712"/>
      <c r="BG1071" s="713"/>
      <c r="BH1071" s="713"/>
      <c r="BI1071" s="714"/>
      <c r="BJ1071" s="714"/>
      <c r="BK1071" s="714"/>
      <c r="BL1071" s="713"/>
      <c r="BM1071" s="713"/>
      <c r="BN1071" s="713"/>
      <c r="BO1071" s="713"/>
      <c r="BP1071" s="713"/>
      <c r="BQ1071" s="713"/>
      <c r="BR1071" s="713"/>
      <c r="BS1071" s="713"/>
      <c r="BT1071" s="716"/>
      <c r="BU1071" s="717"/>
      <c r="BV1071" s="715"/>
      <c r="BW1071" s="718"/>
    </row>
    <row r="1072" spans="2:75" ht="15.75" customHeight="1">
      <c r="B1072" s="363" t="s">
        <v>1156</v>
      </c>
      <c r="C1072" s="364">
        <v>28911549000157</v>
      </c>
      <c r="D1072" s="365" t="s">
        <v>13</v>
      </c>
      <c r="E1072" s="365" t="s">
        <v>615</v>
      </c>
      <c r="F1072" s="365" t="s">
        <v>619</v>
      </c>
      <c r="G1072" s="366" t="s">
        <v>34</v>
      </c>
      <c r="H1072" s="366" t="s">
        <v>867</v>
      </c>
      <c r="I1072" s="366" t="s">
        <v>34</v>
      </c>
      <c r="J1072" s="366" t="s">
        <v>611</v>
      </c>
      <c r="K1072" s="367" t="s">
        <v>48</v>
      </c>
      <c r="L1072" s="368"/>
      <c r="M1072" s="368" t="s">
        <v>34</v>
      </c>
      <c r="N1072" s="367">
        <v>456748</v>
      </c>
      <c r="O1072" s="367" t="s">
        <v>1323</v>
      </c>
      <c r="P1072" s="371">
        <v>43102</v>
      </c>
      <c r="Q1072" s="372">
        <v>220398400.09</v>
      </c>
      <c r="R1072" s="372">
        <v>225791259.36702394</v>
      </c>
      <c r="S1072" s="367">
        <v>30</v>
      </c>
      <c r="T1072" s="369">
        <v>8.4224524665676315E-2</v>
      </c>
      <c r="U1072" s="369">
        <v>1.0887868694111427</v>
      </c>
      <c r="V1072" s="369">
        <v>0.1252600276073359</v>
      </c>
      <c r="W1072" s="369">
        <v>1.2279671069270097</v>
      </c>
      <c r="X1072" s="369">
        <v>0.1484718827707503</v>
      </c>
      <c r="Y1072" s="369">
        <v>1.1258892585344682</v>
      </c>
      <c r="Z1072" s="369">
        <v>0.39172819088256361</v>
      </c>
      <c r="AA1072" s="369">
        <v>2.2267100306580367</v>
      </c>
      <c r="AB1072" s="369">
        <v>6.5060291183868815E-2</v>
      </c>
      <c r="AC1072" s="373">
        <v>0.35346353384472495</v>
      </c>
      <c r="AD1072" s="575">
        <v>42870882000196</v>
      </c>
      <c r="AE1072" s="370" t="s">
        <v>2584</v>
      </c>
      <c r="AF1072" s="370" t="s">
        <v>2326</v>
      </c>
      <c r="AG1072" s="374" t="s">
        <v>1459</v>
      </c>
      <c r="AH1072" s="374" t="s">
        <v>2321</v>
      </c>
      <c r="AI1072" s="374">
        <v>5000</v>
      </c>
      <c r="AJ1072" s="374">
        <v>1000</v>
      </c>
      <c r="AK1072" s="374">
        <v>5000</v>
      </c>
      <c r="AL1072" s="369">
        <v>1.55E-2</v>
      </c>
      <c r="AM1072" s="369">
        <v>0.15</v>
      </c>
      <c r="AN1072" s="369" t="s">
        <v>64</v>
      </c>
      <c r="AO1072" s="367" t="s">
        <v>1326</v>
      </c>
      <c r="AP1072" s="370" t="s">
        <v>13</v>
      </c>
      <c r="AQ1072" s="376" t="s">
        <v>670</v>
      </c>
      <c r="AR1072" s="369">
        <v>4.5333333333333337E-3</v>
      </c>
      <c r="AS1072" s="369">
        <v>4.5333333333333337E-3</v>
      </c>
      <c r="AT1072" s="369"/>
      <c r="AX1072" s="711"/>
      <c r="AY1072" s="712"/>
      <c r="AZ1072" s="712"/>
      <c r="BA1072" s="712"/>
      <c r="BB1072" s="713"/>
      <c r="BC1072" s="712"/>
      <c r="BD1072" s="712"/>
      <c r="BE1072" s="712"/>
      <c r="BF1072" s="712"/>
      <c r="BG1072" s="713"/>
      <c r="BH1072" s="713"/>
      <c r="BI1072" s="714"/>
      <c r="BJ1072" s="714"/>
      <c r="BK1072" s="714"/>
      <c r="BL1072" s="713"/>
      <c r="BM1072" s="713"/>
      <c r="BN1072" s="713"/>
      <c r="BO1072" s="713"/>
      <c r="BP1072" s="713"/>
      <c r="BQ1072" s="713"/>
      <c r="BR1072" s="713"/>
      <c r="BS1072" s="713"/>
      <c r="BT1072" s="716"/>
      <c r="BU1072" s="717"/>
      <c r="BV1072" s="715"/>
      <c r="BW1072" s="718"/>
    </row>
    <row r="1073" spans="2:75" ht="15.75" customHeight="1">
      <c r="B1073" s="363" t="s">
        <v>1157</v>
      </c>
      <c r="C1073" s="364">
        <v>13504068000150</v>
      </c>
      <c r="D1073" s="365" t="s">
        <v>14</v>
      </c>
      <c r="E1073" s="365" t="s">
        <v>607</v>
      </c>
      <c r="F1073" s="365"/>
      <c r="G1073" s="366"/>
      <c r="H1073" s="366" t="s">
        <v>34</v>
      </c>
      <c r="I1073" s="366" t="s">
        <v>34</v>
      </c>
      <c r="J1073" s="366" t="s">
        <v>608</v>
      </c>
      <c r="K1073" s="367" t="s">
        <v>48</v>
      </c>
      <c r="L1073" s="368"/>
      <c r="M1073" s="368" t="s">
        <v>34</v>
      </c>
      <c r="N1073" s="367">
        <v>439924</v>
      </c>
      <c r="O1073" s="367" t="s">
        <v>1323</v>
      </c>
      <c r="P1073" s="371">
        <v>42857</v>
      </c>
      <c r="Q1073" s="372">
        <v>70150873.019999996</v>
      </c>
      <c r="R1073" s="372">
        <v>71691145.191706374</v>
      </c>
      <c r="S1073" s="367">
        <v>3</v>
      </c>
      <c r="T1073" s="369">
        <v>-8.12736970129605E-2</v>
      </c>
      <c r="U1073" s="369">
        <v>-1.0506409443979072</v>
      </c>
      <c r="V1073" s="369">
        <v>-0.2507605099506669</v>
      </c>
      <c r="W1073" s="369">
        <v>-2.4582914742837585</v>
      </c>
      <c r="X1073" s="369">
        <v>-0.12655396643124828</v>
      </c>
      <c r="Y1073" s="369">
        <v>-0.95968171731128948</v>
      </c>
      <c r="Z1073" s="369">
        <v>6.1982624067862258E-3</v>
      </c>
      <c r="AA1073" s="369">
        <v>3.5232932924092616E-2</v>
      </c>
      <c r="AB1073" s="369">
        <v>0.25652688305002153</v>
      </c>
      <c r="AC1073" s="373">
        <v>-1.3754561706131543</v>
      </c>
      <c r="AD1073" s="575">
        <v>36327079000107</v>
      </c>
      <c r="AE1073" s="370" t="s">
        <v>2491</v>
      </c>
      <c r="AF1073" s="370" t="s">
        <v>2326</v>
      </c>
      <c r="AG1073" s="374" t="s">
        <v>1459</v>
      </c>
      <c r="AH1073" s="374" t="s">
        <v>2318</v>
      </c>
      <c r="AI1073" s="374">
        <v>500</v>
      </c>
      <c r="AJ1073" s="374">
        <v>100</v>
      </c>
      <c r="AK1073" s="374">
        <v>500</v>
      </c>
      <c r="AL1073" s="369">
        <v>1.8000000000000002E-2</v>
      </c>
      <c r="AM1073" s="369">
        <v>0.15</v>
      </c>
      <c r="AN1073" s="369" t="s">
        <v>2335</v>
      </c>
      <c r="AO1073" s="367" t="s">
        <v>1326</v>
      </c>
      <c r="AP1073" s="370" t="s">
        <v>718</v>
      </c>
      <c r="AQ1073" s="376" t="s">
        <v>661</v>
      </c>
      <c r="AR1073" s="369">
        <v>4.7999999999999996E-3</v>
      </c>
      <c r="AS1073" s="369">
        <v>4.7999999999999996E-3</v>
      </c>
      <c r="AT1073" s="369"/>
      <c r="AX1073" s="711"/>
      <c r="AY1073" s="712"/>
      <c r="AZ1073" s="712"/>
      <c r="BA1073" s="712"/>
      <c r="BB1073" s="713"/>
      <c r="BC1073" s="712"/>
      <c r="BD1073" s="712"/>
      <c r="BE1073" s="712"/>
      <c r="BF1073" s="712"/>
      <c r="BG1073" s="713"/>
      <c r="BH1073" s="713"/>
      <c r="BI1073" s="714"/>
      <c r="BJ1073" s="714"/>
      <c r="BK1073" s="714"/>
      <c r="BL1073" s="713"/>
      <c r="BM1073" s="713"/>
      <c r="BN1073" s="713"/>
      <c r="BO1073" s="713"/>
      <c r="BP1073" s="713"/>
      <c r="BQ1073" s="713"/>
      <c r="BR1073" s="713"/>
      <c r="BS1073" s="713"/>
      <c r="BT1073" s="716"/>
      <c r="BU1073" s="717"/>
      <c r="BV1073" s="715"/>
      <c r="BW1073" s="718"/>
    </row>
    <row r="1074" spans="2:75" ht="15.75" customHeight="1">
      <c r="B1074" s="363" t="s">
        <v>352</v>
      </c>
      <c r="C1074" s="364">
        <v>17155131000140</v>
      </c>
      <c r="D1074" s="365" t="s">
        <v>13</v>
      </c>
      <c r="E1074" s="365" t="s">
        <v>615</v>
      </c>
      <c r="F1074" s="365" t="s">
        <v>619</v>
      </c>
      <c r="G1074" s="366" t="s">
        <v>34</v>
      </c>
      <c r="H1074" s="366" t="s">
        <v>1340</v>
      </c>
      <c r="I1074" s="366" t="s">
        <v>34</v>
      </c>
      <c r="J1074" s="366"/>
      <c r="K1074" s="367" t="s">
        <v>48</v>
      </c>
      <c r="L1074" s="368"/>
      <c r="M1074" s="368" t="s">
        <v>34</v>
      </c>
      <c r="N1074" s="367">
        <v>386278</v>
      </c>
      <c r="O1074" s="367" t="s">
        <v>1323</v>
      </c>
      <c r="P1074" s="371">
        <v>41269</v>
      </c>
      <c r="Q1074" s="372">
        <v>61993222.350000001</v>
      </c>
      <c r="R1074" s="372">
        <v>92906936.276587233</v>
      </c>
      <c r="S1074" s="367">
        <v>4</v>
      </c>
      <c r="T1074" s="369">
        <v>6.8097836959517544E-3</v>
      </c>
      <c r="U1074" s="369">
        <v>8.8031402980466009E-2</v>
      </c>
      <c r="V1074" s="369">
        <v>-3.1830323647685899E-2</v>
      </c>
      <c r="W1074" s="369">
        <v>-0.31204360392389152</v>
      </c>
      <c r="X1074" s="369">
        <v>3.453717460603456E-2</v>
      </c>
      <c r="Y1074" s="369">
        <v>0.26190166907969098</v>
      </c>
      <c r="Z1074" s="369">
        <v>0.14284666939234159</v>
      </c>
      <c r="AA1074" s="369">
        <v>0.81198677803961306</v>
      </c>
      <c r="AB1074" s="369">
        <v>8.8067816560702256E-2</v>
      </c>
      <c r="AC1074" s="373">
        <v>-1.4265864358337881</v>
      </c>
      <c r="AD1074" s="575">
        <v>0</v>
      </c>
      <c r="AE1074" s="370" t="s">
        <v>2585</v>
      </c>
      <c r="AF1074" s="370" t="s">
        <v>2323</v>
      </c>
      <c r="AG1074" s="374" t="s">
        <v>721</v>
      </c>
      <c r="AH1074" s="374" t="s">
        <v>2321</v>
      </c>
      <c r="AI1074" s="374">
        <v>10000</v>
      </c>
      <c r="AJ1074" s="374">
        <v>1000</v>
      </c>
      <c r="AK1074" s="374">
        <v>10000</v>
      </c>
      <c r="AL1074" s="369">
        <v>0.02</v>
      </c>
      <c r="AM1074" s="369">
        <v>0.2</v>
      </c>
      <c r="AN1074" s="369" t="s">
        <v>64</v>
      </c>
      <c r="AO1074" s="367" t="s">
        <v>1326</v>
      </c>
      <c r="AP1074" s="370" t="s">
        <v>13</v>
      </c>
      <c r="AQ1074" s="376" t="s">
        <v>680</v>
      </c>
      <c r="AR1074" s="369">
        <v>6.0000000000000001E-3</v>
      </c>
      <c r="AS1074" s="369">
        <v>6.0000000000000001E-3</v>
      </c>
      <c r="AT1074" s="369"/>
      <c r="AX1074" s="711"/>
      <c r="AY1074" s="712"/>
      <c r="AZ1074" s="712"/>
      <c r="BA1074" s="712"/>
      <c r="BB1074" s="713"/>
      <c r="BC1074" s="712"/>
      <c r="BD1074" s="712"/>
      <c r="BE1074" s="712"/>
      <c r="BF1074" s="712"/>
      <c r="BG1074" s="713"/>
      <c r="BH1074" s="713"/>
      <c r="BI1074" s="714"/>
      <c r="BJ1074" s="714"/>
      <c r="BK1074" s="714"/>
      <c r="BL1074" s="713"/>
      <c r="BM1074" s="713"/>
      <c r="BN1074" s="713"/>
      <c r="BO1074" s="713"/>
      <c r="BP1074" s="713"/>
      <c r="BQ1074" s="713"/>
      <c r="BR1074" s="713"/>
      <c r="BS1074" s="713"/>
      <c r="BT1074" s="716"/>
      <c r="BU1074" s="717"/>
      <c r="BV1074" s="715"/>
      <c r="BW1074" s="718"/>
    </row>
    <row r="1075" spans="2:75" ht="15.75" customHeight="1">
      <c r="B1075" s="363" t="s">
        <v>1158</v>
      </c>
      <c r="C1075" s="364">
        <v>27250923000158</v>
      </c>
      <c r="D1075" s="365" t="s">
        <v>14</v>
      </c>
      <c r="E1075" s="365" t="s">
        <v>607</v>
      </c>
      <c r="F1075" s="365"/>
      <c r="G1075" s="366"/>
      <c r="H1075" s="366" t="s">
        <v>34</v>
      </c>
      <c r="I1075" s="366" t="s">
        <v>34</v>
      </c>
      <c r="J1075" s="366" t="s">
        <v>608</v>
      </c>
      <c r="K1075" s="367" t="s">
        <v>48</v>
      </c>
      <c r="L1075" s="368"/>
      <c r="M1075" s="368" t="s">
        <v>34</v>
      </c>
      <c r="N1075" s="367">
        <v>440582</v>
      </c>
      <c r="O1075" s="367" t="s">
        <v>1323</v>
      </c>
      <c r="P1075" s="371">
        <v>42878</v>
      </c>
      <c r="Q1075" s="372">
        <v>51924793.350000001</v>
      </c>
      <c r="R1075" s="372">
        <v>67039136.40075399</v>
      </c>
      <c r="S1075" s="367">
        <v>3</v>
      </c>
      <c r="T1075" s="369">
        <v>-8.3217585738011524E-2</v>
      </c>
      <c r="U1075" s="369">
        <v>-1.0757699733575026</v>
      </c>
      <c r="V1075" s="369">
        <v>-0.25490443248883288</v>
      </c>
      <c r="W1075" s="369">
        <v>-2.4989157713378276</v>
      </c>
      <c r="X1075" s="369">
        <v>-0.10857134183223627</v>
      </c>
      <c r="Y1075" s="369">
        <v>-0.82331620824350815</v>
      </c>
      <c r="Z1075" s="369">
        <v>8.7306688564783519E-2</v>
      </c>
      <c r="AA1075" s="369">
        <v>0.49627952160589345</v>
      </c>
      <c r="AB1075" s="369">
        <v>0.25900932526742665</v>
      </c>
      <c r="AC1075" s="373">
        <v>-1.3810666903703448</v>
      </c>
      <c r="AD1075" s="575">
        <v>0</v>
      </c>
      <c r="AE1075" s="370" t="s">
        <v>2585</v>
      </c>
      <c r="AF1075" s="370" t="s">
        <v>2323</v>
      </c>
      <c r="AG1075" s="374" t="s">
        <v>721</v>
      </c>
      <c r="AH1075" s="374" t="s">
        <v>2321</v>
      </c>
      <c r="AI1075" s="374">
        <v>5000</v>
      </c>
      <c r="AJ1075" s="374">
        <v>1000</v>
      </c>
      <c r="AK1075" s="374">
        <v>5000</v>
      </c>
      <c r="AL1075" s="369">
        <v>0.02</v>
      </c>
      <c r="AM1075" s="369">
        <v>0.2</v>
      </c>
      <c r="AN1075" s="369" t="s">
        <v>668</v>
      </c>
      <c r="AO1075" s="367" t="s">
        <v>1326</v>
      </c>
      <c r="AP1075" s="370" t="s">
        <v>718</v>
      </c>
      <c r="AQ1075" s="376" t="s">
        <v>661</v>
      </c>
      <c r="AR1075" s="369">
        <v>6.0000000000000001E-3</v>
      </c>
      <c r="AS1075" s="369">
        <v>6.0000000000000001E-3</v>
      </c>
      <c r="AT1075" s="369"/>
      <c r="AX1075" s="711"/>
      <c r="AY1075" s="712"/>
      <c r="AZ1075" s="712"/>
      <c r="BA1075" s="712"/>
      <c r="BB1075" s="713"/>
      <c r="BC1075" s="712"/>
      <c r="BD1075" s="712"/>
      <c r="BE1075" s="712"/>
      <c r="BF1075" s="712"/>
      <c r="BG1075" s="713"/>
      <c r="BH1075" s="713"/>
      <c r="BI1075" s="714"/>
      <c r="BJ1075" s="714"/>
      <c r="BK1075" s="714"/>
      <c r="BL1075" s="713"/>
      <c r="BM1075" s="713"/>
      <c r="BN1075" s="713"/>
      <c r="BO1075" s="713"/>
      <c r="BP1075" s="713"/>
      <c r="BQ1075" s="713"/>
      <c r="BR1075" s="713"/>
      <c r="BS1075" s="713"/>
      <c r="BT1075" s="716"/>
      <c r="BU1075" s="717"/>
      <c r="BV1075" s="715"/>
      <c r="BW1075" s="718"/>
    </row>
    <row r="1076" spans="2:75" ht="15.75" customHeight="1">
      <c r="B1076" s="363" t="s">
        <v>353</v>
      </c>
      <c r="C1076" s="364">
        <v>7967080000106</v>
      </c>
      <c r="D1076" s="365" t="s">
        <v>13</v>
      </c>
      <c r="E1076" s="365" t="s">
        <v>616</v>
      </c>
      <c r="F1076" s="365" t="s">
        <v>618</v>
      </c>
      <c r="G1076" s="366" t="s">
        <v>34</v>
      </c>
      <c r="H1076" s="366" t="s">
        <v>1339</v>
      </c>
      <c r="I1076" s="366" t="s">
        <v>34</v>
      </c>
      <c r="J1076" s="366"/>
      <c r="K1076" s="367"/>
      <c r="L1076" s="368"/>
      <c r="M1076" s="368" t="s">
        <v>34</v>
      </c>
      <c r="N1076" s="367">
        <v>159824</v>
      </c>
      <c r="O1076" s="367" t="s">
        <v>1323</v>
      </c>
      <c r="P1076" s="371">
        <v>38861</v>
      </c>
      <c r="Q1076" s="372">
        <v>19163705.370000001</v>
      </c>
      <c r="R1076" s="372">
        <v>23163294.013611112</v>
      </c>
      <c r="S1076" s="367">
        <v>1</v>
      </c>
      <c r="T1076" s="369">
        <v>3.6328325674927608E-2</v>
      </c>
      <c r="U1076" s="369">
        <v>0.46962335661209226</v>
      </c>
      <c r="V1076" s="369">
        <v>2.5229937513629341E-2</v>
      </c>
      <c r="W1076" s="369">
        <v>0.2473377498660731</v>
      </c>
      <c r="X1076" s="369">
        <v>6.5865095186278699E-2</v>
      </c>
      <c r="Y1076" s="369">
        <v>0.49946698188696209</v>
      </c>
      <c r="Z1076" s="369">
        <v>0.13407829411138827</v>
      </c>
      <c r="AA1076" s="369">
        <v>0.76214449033832787</v>
      </c>
      <c r="AB1076" s="369">
        <v>4.4189133890895897E-2</v>
      </c>
      <c r="AC1076" s="373">
        <v>-1.6126532518055283</v>
      </c>
      <c r="AD1076" s="575">
        <v>0</v>
      </c>
      <c r="AE1076" s="370" t="s">
        <v>2585</v>
      </c>
      <c r="AF1076" s="370" t="s">
        <v>2323</v>
      </c>
      <c r="AG1076" s="374" t="s">
        <v>721</v>
      </c>
      <c r="AH1076" s="374" t="s">
        <v>2321</v>
      </c>
      <c r="AI1076" s="374">
        <v>10000</v>
      </c>
      <c r="AJ1076" s="374">
        <v>1000</v>
      </c>
      <c r="AK1076" s="374">
        <v>5000</v>
      </c>
      <c r="AL1076" s="369">
        <v>1.8000000000000002E-2</v>
      </c>
      <c r="AM1076" s="369">
        <v>0.2</v>
      </c>
      <c r="AN1076" s="369" t="s">
        <v>64</v>
      </c>
      <c r="AO1076" s="367" t="s">
        <v>1326</v>
      </c>
      <c r="AP1076" s="370" t="s">
        <v>13</v>
      </c>
      <c r="AQ1076" s="376" t="s">
        <v>680</v>
      </c>
      <c r="AR1076" s="369">
        <v>5.3999999999999994E-3</v>
      </c>
      <c r="AS1076" s="369">
        <v>5.3999999999999994E-3</v>
      </c>
      <c r="AT1076" s="369"/>
      <c r="AX1076" s="711"/>
      <c r="AY1076" s="712"/>
      <c r="AZ1076" s="712"/>
      <c r="BA1076" s="712"/>
      <c r="BB1076" s="713"/>
      <c r="BC1076" s="712"/>
      <c r="BD1076" s="712"/>
      <c r="BE1076" s="712"/>
      <c r="BF1076" s="712"/>
      <c r="BG1076" s="713"/>
      <c r="BH1076" s="713"/>
      <c r="BI1076" s="714"/>
      <c r="BJ1076" s="714"/>
      <c r="BK1076" s="714"/>
      <c r="BL1076" s="713"/>
      <c r="BM1076" s="713"/>
      <c r="BN1076" s="713"/>
      <c r="BO1076" s="713"/>
      <c r="BP1076" s="713"/>
      <c r="BQ1076" s="713"/>
      <c r="BR1076" s="713"/>
      <c r="BS1076" s="713"/>
      <c r="BT1076" s="716"/>
      <c r="BU1076" s="717"/>
      <c r="BV1076" s="715"/>
      <c r="BW1076" s="718"/>
    </row>
    <row r="1077" spans="2:75" ht="15.75" customHeight="1">
      <c r="B1077" s="363" t="s">
        <v>1159</v>
      </c>
      <c r="C1077" s="364">
        <v>9543255000175</v>
      </c>
      <c r="D1077" s="365" t="s">
        <v>11</v>
      </c>
      <c r="E1077" s="365" t="s">
        <v>620</v>
      </c>
      <c r="F1077" s="365" t="s">
        <v>665</v>
      </c>
      <c r="G1077" s="366" t="s">
        <v>740</v>
      </c>
      <c r="H1077" s="366" t="s">
        <v>34</v>
      </c>
      <c r="I1077" s="366"/>
      <c r="J1077" s="366" t="s">
        <v>608</v>
      </c>
      <c r="K1077" s="367" t="s">
        <v>48</v>
      </c>
      <c r="L1077" s="368"/>
      <c r="M1077" s="368" t="s">
        <v>34</v>
      </c>
      <c r="N1077" s="367">
        <v>215740</v>
      </c>
      <c r="O1077" s="367" t="s">
        <v>1323</v>
      </c>
      <c r="P1077" s="371">
        <v>39674</v>
      </c>
      <c r="Q1077" s="372">
        <v>287228059.02999997</v>
      </c>
      <c r="R1077" s="372">
        <v>197590884.85452387</v>
      </c>
      <c r="S1077" s="367">
        <v>1</v>
      </c>
      <c r="T1077" s="369">
        <v>8.4782965863557935E-2</v>
      </c>
      <c r="U1077" s="369">
        <v>1.0960059477734754</v>
      </c>
      <c r="V1077" s="369">
        <v>0.1130948871637607</v>
      </c>
      <c r="W1077" s="369">
        <v>1.1087080535705269</v>
      </c>
      <c r="X1077" s="369">
        <v>0.1568490325327323</v>
      </c>
      <c r="Y1077" s="369">
        <v>1.1894147069772101</v>
      </c>
      <c r="Z1077" s="369">
        <v>0.16266521428665714</v>
      </c>
      <c r="AA1077" s="369">
        <v>0.9246418121585358</v>
      </c>
      <c r="AB1077" s="369">
        <v>2.2642982912659398E-3</v>
      </c>
      <c r="AC1077" s="373">
        <v>4.4241449775988313</v>
      </c>
      <c r="AD1077" s="575">
        <v>0</v>
      </c>
      <c r="AE1077" s="370" t="s">
        <v>2586</v>
      </c>
      <c r="AF1077" s="370" t="s">
        <v>2323</v>
      </c>
      <c r="AG1077" s="374" t="s">
        <v>721</v>
      </c>
      <c r="AH1077" s="374" t="s">
        <v>2321</v>
      </c>
      <c r="AI1077" s="374">
        <v>1000</v>
      </c>
      <c r="AJ1077" s="374">
        <v>100</v>
      </c>
      <c r="AK1077" s="374">
        <v>1000</v>
      </c>
      <c r="AL1077" s="369">
        <v>3.9000000000000003E-3</v>
      </c>
      <c r="AM1077" s="369" t="s">
        <v>34</v>
      </c>
      <c r="AN1077" s="369" t="s">
        <v>64</v>
      </c>
      <c r="AO1077" s="367" t="s">
        <v>1326</v>
      </c>
      <c r="AP1077" s="370" t="s">
        <v>11</v>
      </c>
      <c r="AQ1077" s="376" t="s">
        <v>671</v>
      </c>
      <c r="AR1077" s="369">
        <v>1.0399999999999999E-3</v>
      </c>
      <c r="AS1077" s="369">
        <v>1.0399999999999999E-3</v>
      </c>
      <c r="AT1077" s="369"/>
      <c r="AX1077" s="711"/>
      <c r="AY1077" s="712"/>
      <c r="AZ1077" s="712"/>
      <c r="BA1077" s="712"/>
      <c r="BB1077" s="713"/>
      <c r="BC1077" s="712"/>
      <c r="BD1077" s="712"/>
      <c r="BE1077" s="712"/>
      <c r="BF1077" s="712"/>
      <c r="BG1077" s="713"/>
      <c r="BH1077" s="713"/>
      <c r="BI1077" s="714"/>
      <c r="BJ1077" s="714"/>
      <c r="BK1077" s="714"/>
      <c r="BL1077" s="713"/>
      <c r="BM1077" s="713"/>
      <c r="BN1077" s="713"/>
      <c r="BO1077" s="713"/>
      <c r="BP1077" s="713"/>
      <c r="BQ1077" s="713"/>
      <c r="BR1077" s="713"/>
      <c r="BS1077" s="713"/>
      <c r="BT1077" s="716"/>
      <c r="BU1077" s="717"/>
      <c r="BV1077" s="715"/>
      <c r="BW1077" s="718"/>
    </row>
    <row r="1078" spans="2:75" ht="15.75" customHeight="1">
      <c r="B1078" s="363" t="s">
        <v>590</v>
      </c>
      <c r="C1078" s="364">
        <v>6940782000125</v>
      </c>
      <c r="D1078" s="365" t="s">
        <v>14</v>
      </c>
      <c r="E1078" s="365" t="s">
        <v>614</v>
      </c>
      <c r="F1078" s="365"/>
      <c r="G1078" s="366"/>
      <c r="H1078" s="366" t="s">
        <v>1340</v>
      </c>
      <c r="I1078" s="366" t="s">
        <v>34</v>
      </c>
      <c r="J1078" s="366" t="s">
        <v>608</v>
      </c>
      <c r="K1078" s="367" t="s">
        <v>48</v>
      </c>
      <c r="L1078" s="368"/>
      <c r="M1078" s="368" t="s">
        <v>34</v>
      </c>
      <c r="N1078" s="367">
        <v>141690</v>
      </c>
      <c r="O1078" s="367" t="s">
        <v>1323</v>
      </c>
      <c r="P1078" s="371">
        <v>38238</v>
      </c>
      <c r="Q1078" s="372">
        <v>10595223.32</v>
      </c>
      <c r="R1078" s="372">
        <v>5752900.9848412704</v>
      </c>
      <c r="S1078" s="367">
        <v>14</v>
      </c>
      <c r="T1078" s="369">
        <v>-3.5858440678693593E-2</v>
      </c>
      <c r="U1078" s="369">
        <v>-0.46354906155297876</v>
      </c>
      <c r="V1078" s="369">
        <v>-0.15421133934012887</v>
      </c>
      <c r="W1078" s="369">
        <v>-1.5117867674312018</v>
      </c>
      <c r="X1078" s="369">
        <v>-5.2190999820325046E-2</v>
      </c>
      <c r="Y1078" s="369">
        <v>-0.395773832683252</v>
      </c>
      <c r="Z1078" s="369">
        <v>6.9863928696820787E-2</v>
      </c>
      <c r="AA1078" s="369">
        <v>0.39712921977837978</v>
      </c>
      <c r="AB1078" s="369">
        <v>0.20510978539164365</v>
      </c>
      <c r="AC1078" s="373">
        <v>-1.1877745874036709</v>
      </c>
      <c r="AD1078" s="575">
        <v>0</v>
      </c>
      <c r="AE1078" s="370" t="s">
        <v>2586</v>
      </c>
      <c r="AF1078" s="370" t="s">
        <v>2323</v>
      </c>
      <c r="AG1078" s="374" t="s">
        <v>721</v>
      </c>
      <c r="AH1078" s="374" t="s">
        <v>2321</v>
      </c>
      <c r="AI1078" s="374">
        <v>1000</v>
      </c>
      <c r="AJ1078" s="374">
        <v>1000</v>
      </c>
      <c r="AK1078" s="374">
        <v>1000</v>
      </c>
      <c r="AL1078" s="369">
        <v>5.0000000000000001E-3</v>
      </c>
      <c r="AM1078" s="369">
        <v>0.2</v>
      </c>
      <c r="AN1078" s="369" t="s">
        <v>668</v>
      </c>
      <c r="AO1078" s="367" t="s">
        <v>1326</v>
      </c>
      <c r="AP1078" s="370" t="s">
        <v>718</v>
      </c>
      <c r="AQ1078" s="376" t="s">
        <v>661</v>
      </c>
      <c r="AR1078" s="369">
        <v>8.0000000000000002E-3</v>
      </c>
      <c r="AS1078" s="369">
        <v>8.0000000000000002E-3</v>
      </c>
      <c r="AT1078" s="369"/>
      <c r="AX1078" s="711"/>
      <c r="AY1078" s="712"/>
      <c r="AZ1078" s="712"/>
      <c r="BA1078" s="712"/>
      <c r="BB1078" s="713"/>
      <c r="BC1078" s="712"/>
      <c r="BD1078" s="712"/>
      <c r="BE1078" s="712"/>
      <c r="BF1078" s="712"/>
      <c r="BG1078" s="713"/>
      <c r="BH1078" s="713"/>
      <c r="BI1078" s="714"/>
      <c r="BJ1078" s="714"/>
      <c r="BK1078" s="714"/>
      <c r="BL1078" s="713"/>
      <c r="BM1078" s="713"/>
      <c r="BN1078" s="713"/>
      <c r="BO1078" s="713"/>
      <c r="BP1078" s="713"/>
      <c r="BQ1078" s="713"/>
      <c r="BR1078" s="713"/>
      <c r="BS1078" s="713"/>
      <c r="BT1078" s="716"/>
      <c r="BU1078" s="717"/>
      <c r="BV1078" s="715"/>
      <c r="BW1078" s="718"/>
    </row>
    <row r="1079" spans="2:75" ht="15.75" customHeight="1">
      <c r="B1079" s="363" t="s">
        <v>1160</v>
      </c>
      <c r="C1079" s="364">
        <v>22407091000117</v>
      </c>
      <c r="D1079" s="365" t="s">
        <v>13</v>
      </c>
      <c r="E1079" s="365" t="s">
        <v>616</v>
      </c>
      <c r="F1079" s="365" t="s">
        <v>610</v>
      </c>
      <c r="G1079" s="366" t="s">
        <v>34</v>
      </c>
      <c r="H1079" s="366" t="s">
        <v>1340</v>
      </c>
      <c r="I1079" s="366" t="s">
        <v>34</v>
      </c>
      <c r="J1079" s="366"/>
      <c r="K1079" s="367" t="s">
        <v>48</v>
      </c>
      <c r="L1079" s="368"/>
      <c r="M1079" s="368" t="s">
        <v>34</v>
      </c>
      <c r="N1079" s="367">
        <v>402362</v>
      </c>
      <c r="O1079" s="367" t="s">
        <v>1323</v>
      </c>
      <c r="P1079" s="371">
        <v>42233</v>
      </c>
      <c r="Q1079" s="372">
        <v>11638229.119999999</v>
      </c>
      <c r="R1079" s="372">
        <v>10882825.929047614</v>
      </c>
      <c r="S1079" s="367">
        <v>16</v>
      </c>
      <c r="T1079" s="369">
        <v>8.7060062561785667E-3</v>
      </c>
      <c r="U1079" s="369">
        <v>0.11254424212383139</v>
      </c>
      <c r="V1079" s="369">
        <v>6.8700722106208811E-2</v>
      </c>
      <c r="W1079" s="369">
        <v>0.67349679367001025</v>
      </c>
      <c r="X1079" s="369">
        <v>7.4587135860027409E-2</v>
      </c>
      <c r="Y1079" s="369">
        <v>0.56560780076670358</v>
      </c>
      <c r="Z1079" s="369">
        <v>0.11684012670218502</v>
      </c>
      <c r="AA1079" s="369">
        <v>0.66415715837287681</v>
      </c>
      <c r="AB1079" s="369">
        <v>7.365135233533289E-2</v>
      </c>
      <c r="AC1079" s="373">
        <v>-0.38021369199275351</v>
      </c>
      <c r="AD1079" s="575">
        <v>22407108000136</v>
      </c>
      <c r="AE1079" s="370" t="s">
        <v>2586</v>
      </c>
      <c r="AF1079" s="370" t="s">
        <v>2323</v>
      </c>
      <c r="AG1079" s="374" t="s">
        <v>721</v>
      </c>
      <c r="AH1079" s="374" t="s">
        <v>2321</v>
      </c>
      <c r="AI1079" s="374">
        <v>100</v>
      </c>
      <c r="AJ1079" s="374">
        <v>100</v>
      </c>
      <c r="AK1079" s="374">
        <v>100</v>
      </c>
      <c r="AL1079" s="369">
        <v>1.4999999999999999E-2</v>
      </c>
      <c r="AM1079" s="369">
        <v>0.2</v>
      </c>
      <c r="AN1079" s="369" t="s">
        <v>64</v>
      </c>
      <c r="AO1079" s="367" t="s">
        <v>1326</v>
      </c>
      <c r="AP1079" s="370" t="s">
        <v>13</v>
      </c>
      <c r="AQ1079" s="376" t="s">
        <v>670</v>
      </c>
      <c r="AR1079" s="369">
        <v>4.0000000000000001E-3</v>
      </c>
      <c r="AS1079" s="369">
        <v>4.0000000000000001E-3</v>
      </c>
      <c r="AT1079" s="369"/>
      <c r="AX1079" s="711"/>
      <c r="AY1079" s="712"/>
      <c r="AZ1079" s="712"/>
      <c r="BA1079" s="712"/>
      <c r="BB1079" s="713"/>
      <c r="BC1079" s="712"/>
      <c r="BD1079" s="712"/>
      <c r="BE1079" s="712"/>
      <c r="BF1079" s="712"/>
      <c r="BG1079" s="713"/>
      <c r="BH1079" s="713"/>
      <c r="BI1079" s="714"/>
      <c r="BJ1079" s="714"/>
      <c r="BK1079" s="714"/>
      <c r="BL1079" s="713"/>
      <c r="BM1079" s="713"/>
      <c r="BN1079" s="713"/>
      <c r="BO1079" s="713"/>
      <c r="BP1079" s="713"/>
      <c r="BQ1079" s="713"/>
      <c r="BR1079" s="713"/>
      <c r="BS1079" s="713"/>
      <c r="BT1079" s="716"/>
      <c r="BU1079" s="717"/>
      <c r="BV1079" s="715"/>
      <c r="BW1079" s="718"/>
    </row>
    <row r="1080" spans="2:75" ht="15.75" customHeight="1">
      <c r="B1080" s="363" t="s">
        <v>354</v>
      </c>
      <c r="C1080" s="364">
        <v>22504083000199</v>
      </c>
      <c r="D1080" s="365" t="s">
        <v>13</v>
      </c>
      <c r="E1080" s="365" t="s">
        <v>615</v>
      </c>
      <c r="F1080" s="365" t="s">
        <v>619</v>
      </c>
      <c r="G1080" s="366" t="s">
        <v>34</v>
      </c>
      <c r="H1080" s="366" t="s">
        <v>1339</v>
      </c>
      <c r="I1080" s="366" t="s">
        <v>34</v>
      </c>
      <c r="J1080" s="366"/>
      <c r="K1080" s="367" t="s">
        <v>48</v>
      </c>
      <c r="L1080" s="368"/>
      <c r="M1080" s="368" t="s">
        <v>34</v>
      </c>
      <c r="N1080" s="367">
        <v>402346</v>
      </c>
      <c r="O1080" s="367" t="s">
        <v>1323</v>
      </c>
      <c r="P1080" s="371">
        <v>42247</v>
      </c>
      <c r="Q1080" s="372">
        <v>7205679.8499999996</v>
      </c>
      <c r="R1080" s="372">
        <v>7085594.3791269856</v>
      </c>
      <c r="S1080" s="367">
        <v>30</v>
      </c>
      <c r="T1080" s="369">
        <v>8.4727183107504933E-2</v>
      </c>
      <c r="U1080" s="369">
        <v>1.0952848331982235</v>
      </c>
      <c r="V1080" s="369">
        <v>8.5693633282640347E-2</v>
      </c>
      <c r="W1080" s="369">
        <v>0.84008414299587153</v>
      </c>
      <c r="X1080" s="369">
        <v>0.12009297444671763</v>
      </c>
      <c r="Y1080" s="369">
        <v>0.91068684138523681</v>
      </c>
      <c r="Z1080" s="369">
        <v>0.13121436857521385</v>
      </c>
      <c r="AA1080" s="369">
        <v>0.74586500913966913</v>
      </c>
      <c r="AB1080" s="369">
        <v>2.166147413842014E-2</v>
      </c>
      <c r="AC1080" s="373">
        <v>-0.67797030273305747</v>
      </c>
      <c r="AD1080" s="575">
        <v>22504056000116</v>
      </c>
      <c r="AE1080" s="370" t="s">
        <v>2585</v>
      </c>
      <c r="AF1080" s="370" t="s">
        <v>2323</v>
      </c>
      <c r="AG1080" s="374" t="s">
        <v>721</v>
      </c>
      <c r="AH1080" s="374" t="s">
        <v>2321</v>
      </c>
      <c r="AI1080" s="374">
        <v>50000</v>
      </c>
      <c r="AJ1080" s="374">
        <v>10000</v>
      </c>
      <c r="AK1080" s="374">
        <v>50000</v>
      </c>
      <c r="AL1080" s="369">
        <v>0.02</v>
      </c>
      <c r="AM1080" s="369">
        <v>0.2</v>
      </c>
      <c r="AN1080" s="369" t="s">
        <v>64</v>
      </c>
      <c r="AO1080" s="367" t="s">
        <v>1326</v>
      </c>
      <c r="AP1080" s="370" t="s">
        <v>13</v>
      </c>
      <c r="AQ1080" s="376" t="s">
        <v>670</v>
      </c>
      <c r="AR1080" s="369">
        <v>6.0000000000000001E-3</v>
      </c>
      <c r="AS1080" s="369">
        <v>6.0000000000000001E-3</v>
      </c>
      <c r="AT1080" s="369"/>
      <c r="AX1080" s="711"/>
      <c r="AY1080" s="712"/>
      <c r="AZ1080" s="712"/>
      <c r="BA1080" s="712"/>
      <c r="BB1080" s="713"/>
      <c r="BC1080" s="712"/>
      <c r="BD1080" s="712"/>
      <c r="BE1080" s="712"/>
      <c r="BF1080" s="712"/>
      <c r="BG1080" s="713"/>
      <c r="BH1080" s="713"/>
      <c r="BI1080" s="714"/>
      <c r="BJ1080" s="714"/>
      <c r="BK1080" s="714"/>
      <c r="BL1080" s="713"/>
      <c r="BM1080" s="713"/>
      <c r="BN1080" s="713"/>
      <c r="BO1080" s="713"/>
      <c r="BP1080" s="713"/>
      <c r="BQ1080" s="713"/>
      <c r="BR1080" s="713"/>
      <c r="BS1080" s="713"/>
      <c r="BT1080" s="716"/>
      <c r="BU1080" s="717"/>
      <c r="BV1080" s="715"/>
      <c r="BW1080" s="718"/>
    </row>
    <row r="1081" spans="2:75" ht="15.75" customHeight="1">
      <c r="B1081" s="363" t="s">
        <v>355</v>
      </c>
      <c r="C1081" s="364">
        <v>7420595000183</v>
      </c>
      <c r="D1081" s="365" t="s">
        <v>14</v>
      </c>
      <c r="E1081" s="365" t="s">
        <v>607</v>
      </c>
      <c r="F1081" s="365"/>
      <c r="G1081" s="366"/>
      <c r="H1081" s="366" t="s">
        <v>34</v>
      </c>
      <c r="I1081" s="366" t="s">
        <v>34</v>
      </c>
      <c r="J1081" s="366" t="s">
        <v>608</v>
      </c>
      <c r="K1081" s="367" t="s">
        <v>48</v>
      </c>
      <c r="L1081" s="368"/>
      <c r="M1081" s="368" t="s">
        <v>34</v>
      </c>
      <c r="N1081" s="367">
        <v>187933</v>
      </c>
      <c r="O1081" s="367" t="s">
        <v>1323</v>
      </c>
      <c r="P1081" s="371">
        <v>39261</v>
      </c>
      <c r="Q1081" s="372">
        <v>17649098.079999998</v>
      </c>
      <c r="R1081" s="372">
        <v>24351681.766111106</v>
      </c>
      <c r="S1081" s="367">
        <v>33</v>
      </c>
      <c r="T1081" s="369">
        <v>3.6835404651837544E-2</v>
      </c>
      <c r="U1081" s="369">
        <v>0.47617846551897541</v>
      </c>
      <c r="V1081" s="369">
        <v>-0.14296315851287678</v>
      </c>
      <c r="W1081" s="369">
        <v>-1.4015169843849165</v>
      </c>
      <c r="X1081" s="369">
        <v>-0.21773065052846352</v>
      </c>
      <c r="Y1081" s="369">
        <v>-1.6510910760270439</v>
      </c>
      <c r="Z1081" s="369">
        <v>-0.1153492038666305</v>
      </c>
      <c r="AA1081" s="369">
        <v>-0.65568226963590137</v>
      </c>
      <c r="AB1081" s="369">
        <v>0.30067634869585952</v>
      </c>
      <c r="AC1081" s="373">
        <v>-0.68597580779108969</v>
      </c>
      <c r="AD1081" s="575">
        <v>0</v>
      </c>
      <c r="AE1081" s="370" t="s">
        <v>2587</v>
      </c>
      <c r="AF1081" s="370" t="s">
        <v>2323</v>
      </c>
      <c r="AG1081" s="374" t="s">
        <v>721</v>
      </c>
      <c r="AH1081" s="374" t="s">
        <v>2321</v>
      </c>
      <c r="AI1081" s="374">
        <v>25000</v>
      </c>
      <c r="AJ1081" s="374">
        <v>1000</v>
      </c>
      <c r="AK1081" s="374">
        <v>25000</v>
      </c>
      <c r="AL1081" s="369">
        <v>0.02</v>
      </c>
      <c r="AM1081" s="369">
        <v>0.2</v>
      </c>
      <c r="AN1081" s="369" t="s">
        <v>668</v>
      </c>
      <c r="AO1081" s="367" t="s">
        <v>1326</v>
      </c>
      <c r="AP1081" s="370" t="s">
        <v>718</v>
      </c>
      <c r="AQ1081" s="376" t="s">
        <v>683</v>
      </c>
      <c r="AR1081" s="369">
        <v>6.0000000000000001E-3</v>
      </c>
      <c r="AS1081" s="369">
        <v>6.0000000000000001E-3</v>
      </c>
      <c r="AT1081" s="369"/>
      <c r="AX1081" s="711"/>
      <c r="AY1081" s="712"/>
      <c r="AZ1081" s="712"/>
      <c r="BA1081" s="712"/>
      <c r="BB1081" s="713"/>
      <c r="BC1081" s="712"/>
      <c r="BD1081" s="712"/>
      <c r="BE1081" s="712"/>
      <c r="BF1081" s="712"/>
      <c r="BG1081" s="713"/>
      <c r="BH1081" s="713"/>
      <c r="BI1081" s="714"/>
      <c r="BJ1081" s="714"/>
      <c r="BK1081" s="714"/>
      <c r="BL1081" s="713"/>
      <c r="BM1081" s="713"/>
      <c r="BN1081" s="713"/>
      <c r="BO1081" s="713"/>
      <c r="BP1081" s="713"/>
      <c r="BQ1081" s="713"/>
      <c r="BR1081" s="713"/>
      <c r="BS1081" s="713"/>
      <c r="BT1081" s="716"/>
      <c r="BU1081" s="717"/>
      <c r="BV1081" s="715"/>
      <c r="BW1081" s="718"/>
    </row>
    <row r="1082" spans="2:75" ht="15.75" customHeight="1">
      <c r="B1082" s="363" t="s">
        <v>356</v>
      </c>
      <c r="C1082" s="364">
        <v>10265295000181</v>
      </c>
      <c r="D1082" s="365" t="s">
        <v>14</v>
      </c>
      <c r="E1082" s="365" t="s">
        <v>607</v>
      </c>
      <c r="F1082" s="365"/>
      <c r="G1082" s="366"/>
      <c r="H1082" s="366" t="s">
        <v>34</v>
      </c>
      <c r="I1082" s="366" t="s">
        <v>34</v>
      </c>
      <c r="J1082" s="366" t="s">
        <v>608</v>
      </c>
      <c r="K1082" s="367" t="s">
        <v>48</v>
      </c>
      <c r="L1082" s="368"/>
      <c r="M1082" s="368" t="s">
        <v>34</v>
      </c>
      <c r="N1082" s="367">
        <v>220681</v>
      </c>
      <c r="O1082" s="367" t="s">
        <v>1323</v>
      </c>
      <c r="P1082" s="371">
        <v>39780</v>
      </c>
      <c r="Q1082" s="372">
        <v>4897569.12</v>
      </c>
      <c r="R1082" s="372">
        <v>5146841.9315476203</v>
      </c>
      <c r="S1082" s="367">
        <v>10</v>
      </c>
      <c r="T1082" s="369">
        <v>3.0262807530350155E-3</v>
      </c>
      <c r="U1082" s="369">
        <v>3.912132196810103E-2</v>
      </c>
      <c r="V1082" s="369">
        <v>-0.16776126970282434</v>
      </c>
      <c r="W1082" s="369">
        <v>-1.6446213923659894</v>
      </c>
      <c r="X1082" s="369">
        <v>-0.26256258208389049</v>
      </c>
      <c r="Y1082" s="369">
        <v>-1.991059757205186</v>
      </c>
      <c r="Z1082" s="369">
        <v>-0.11895567621036662</v>
      </c>
      <c r="AA1082" s="369">
        <v>-0.67618262761370007</v>
      </c>
      <c r="AB1082" s="369">
        <v>0.29302121029138323</v>
      </c>
      <c r="AC1082" s="373">
        <v>-0.81174868587716165</v>
      </c>
      <c r="AD1082" s="575">
        <v>0</v>
      </c>
      <c r="AE1082" s="370" t="s">
        <v>2587</v>
      </c>
      <c r="AF1082" s="370" t="s">
        <v>2323</v>
      </c>
      <c r="AG1082" s="374" t="s">
        <v>721</v>
      </c>
      <c r="AH1082" s="374" t="s">
        <v>2318</v>
      </c>
      <c r="AI1082" s="374">
        <v>5000</v>
      </c>
      <c r="AJ1082" s="374">
        <v>5000</v>
      </c>
      <c r="AK1082" s="374">
        <v>5000</v>
      </c>
      <c r="AL1082" s="369">
        <v>0.02</v>
      </c>
      <c r="AM1082" s="369">
        <v>0.2</v>
      </c>
      <c r="AN1082" s="369" t="s">
        <v>2330</v>
      </c>
      <c r="AO1082" s="367" t="s">
        <v>1326</v>
      </c>
      <c r="AP1082" s="370" t="s">
        <v>718</v>
      </c>
      <c r="AQ1082" s="376" t="s">
        <v>661</v>
      </c>
      <c r="AR1082" s="369">
        <v>6.0000000000000001E-3</v>
      </c>
      <c r="AS1082" s="369">
        <v>6.0000000000000001E-3</v>
      </c>
      <c r="AT1082" s="369"/>
      <c r="AX1082" s="711"/>
      <c r="AY1082" s="712"/>
      <c r="AZ1082" s="712"/>
      <c r="BA1082" s="712"/>
      <c r="BB1082" s="713"/>
      <c r="BC1082" s="712"/>
      <c r="BD1082" s="712"/>
      <c r="BE1082" s="712"/>
      <c r="BF1082" s="712"/>
      <c r="BG1082" s="713"/>
      <c r="BH1082" s="713"/>
      <c r="BI1082" s="714"/>
      <c r="BJ1082" s="714"/>
      <c r="BK1082" s="714"/>
      <c r="BL1082" s="713"/>
      <c r="BM1082" s="713"/>
      <c r="BN1082" s="713"/>
      <c r="BO1082" s="713"/>
      <c r="BP1082" s="713"/>
      <c r="BQ1082" s="713"/>
      <c r="BR1082" s="713"/>
      <c r="BS1082" s="713"/>
      <c r="BT1082" s="716"/>
      <c r="BU1082" s="717"/>
      <c r="BV1082" s="715"/>
      <c r="BW1082" s="718"/>
    </row>
    <row r="1083" spans="2:75" ht="15.75" customHeight="1">
      <c r="B1083" s="363" t="s">
        <v>357</v>
      </c>
      <c r="C1083" s="364">
        <v>36015100000139</v>
      </c>
      <c r="D1083" s="365" t="s">
        <v>11</v>
      </c>
      <c r="E1083" s="365" t="s">
        <v>620</v>
      </c>
      <c r="F1083" s="365" t="s">
        <v>665</v>
      </c>
      <c r="G1083" s="366" t="s">
        <v>740</v>
      </c>
      <c r="H1083" s="366" t="s">
        <v>34</v>
      </c>
      <c r="I1083" s="366" t="s">
        <v>1306</v>
      </c>
      <c r="J1083" s="366" t="s">
        <v>608</v>
      </c>
      <c r="K1083" s="367" t="s">
        <v>48</v>
      </c>
      <c r="L1083" s="368"/>
      <c r="M1083" s="368" t="s">
        <v>34</v>
      </c>
      <c r="N1083" s="367">
        <v>526827</v>
      </c>
      <c r="O1083" s="367" t="s">
        <v>1323</v>
      </c>
      <c r="P1083" s="371">
        <v>43875</v>
      </c>
      <c r="Q1083" s="372">
        <v>27749319</v>
      </c>
      <c r="R1083" s="372">
        <v>25791476.032658719</v>
      </c>
      <c r="S1083" s="367">
        <v>61</v>
      </c>
      <c r="T1083" s="369">
        <v>0.12792861103062036</v>
      </c>
      <c r="U1083" s="369">
        <v>1.653758124074139</v>
      </c>
      <c r="V1083" s="369">
        <v>0.15710417505853114</v>
      </c>
      <c r="W1083" s="369">
        <v>1.5401462303484326</v>
      </c>
      <c r="X1083" s="369">
        <v>0.22122244024404369</v>
      </c>
      <c r="Y1083" s="369">
        <v>1.6775699517607281</v>
      </c>
      <c r="Z1083" s="369" t="s">
        <v>1424</v>
      </c>
      <c r="AA1083" s="369" t="s">
        <v>1424</v>
      </c>
      <c r="AB1083" s="369">
        <v>2.8976771355923713E-2</v>
      </c>
      <c r="AC1083" s="373">
        <v>1.698894795540008</v>
      </c>
      <c r="AD1083" s="575">
        <v>36247749000185</v>
      </c>
      <c r="AE1083" s="370" t="s">
        <v>2588</v>
      </c>
      <c r="AF1083" s="370" t="s">
        <v>2317</v>
      </c>
      <c r="AG1083" s="374" t="s">
        <v>1458</v>
      </c>
      <c r="AH1083" s="374" t="s">
        <v>2321</v>
      </c>
      <c r="AI1083" s="374">
        <v>500</v>
      </c>
      <c r="AJ1083" s="374">
        <v>100</v>
      </c>
      <c r="AK1083" s="374">
        <v>100</v>
      </c>
      <c r="AL1083" s="369">
        <v>8.0000000000000002E-3</v>
      </c>
      <c r="AM1083" s="369">
        <v>0.2</v>
      </c>
      <c r="AN1083" s="369" t="s">
        <v>34</v>
      </c>
      <c r="AO1083" s="367" t="s">
        <v>1326</v>
      </c>
      <c r="AP1083" s="370" t="s">
        <v>13</v>
      </c>
      <c r="AQ1083" s="376" t="s">
        <v>666</v>
      </c>
      <c r="AR1083" s="369">
        <v>2.1333333333333334E-3</v>
      </c>
      <c r="AS1083" s="369">
        <v>2.1333333333333334E-3</v>
      </c>
      <c r="AT1083" s="369"/>
      <c r="AX1083" s="711"/>
      <c r="AY1083" s="712"/>
      <c r="AZ1083" s="712"/>
      <c r="BA1083" s="712"/>
      <c r="BB1083" s="713"/>
      <c r="BC1083" s="712"/>
      <c r="BD1083" s="712"/>
      <c r="BE1083" s="712"/>
      <c r="BF1083" s="712"/>
      <c r="BG1083" s="713"/>
      <c r="BH1083" s="713"/>
      <c r="BI1083" s="714"/>
      <c r="BJ1083" s="714"/>
      <c r="BK1083" s="714"/>
      <c r="BL1083" s="713"/>
      <c r="BM1083" s="713"/>
      <c r="BN1083" s="713"/>
      <c r="BO1083" s="713"/>
      <c r="BP1083" s="713"/>
      <c r="BQ1083" s="713"/>
      <c r="BR1083" s="713"/>
      <c r="BS1083" s="713"/>
      <c r="BT1083" s="716"/>
      <c r="BU1083" s="717"/>
      <c r="BV1083" s="715"/>
      <c r="BW1083" s="718"/>
    </row>
    <row r="1084" spans="2:75" ht="15.75" customHeight="1">
      <c r="B1084" s="363" t="s">
        <v>1161</v>
      </c>
      <c r="C1084" s="364">
        <v>36498670000127</v>
      </c>
      <c r="D1084" s="365" t="s">
        <v>11</v>
      </c>
      <c r="E1084" s="365" t="s">
        <v>620</v>
      </c>
      <c r="F1084" s="365" t="s">
        <v>665</v>
      </c>
      <c r="G1084" s="366" t="s">
        <v>740</v>
      </c>
      <c r="H1084" s="366" t="s">
        <v>34</v>
      </c>
      <c r="I1084" s="366"/>
      <c r="J1084" s="366" t="s">
        <v>608</v>
      </c>
      <c r="K1084" s="367" t="s">
        <v>48</v>
      </c>
      <c r="L1084" s="368" t="s">
        <v>717</v>
      </c>
      <c r="M1084" s="368" t="s">
        <v>1421</v>
      </c>
      <c r="N1084" s="367">
        <v>531553</v>
      </c>
      <c r="O1084" s="367" t="s">
        <v>1323</v>
      </c>
      <c r="P1084" s="371">
        <v>43907</v>
      </c>
      <c r="Q1084" s="372">
        <v>5709056649.3699999</v>
      </c>
      <c r="R1084" s="372">
        <v>5507731555.9662313</v>
      </c>
      <c r="S1084" s="367">
        <v>0</v>
      </c>
      <c r="T1084" s="369">
        <v>8.7979298050510746E-2</v>
      </c>
      <c r="U1084" s="369">
        <v>1.1373255578187031</v>
      </c>
      <c r="V1084" s="369">
        <v>0.11759287150743969</v>
      </c>
      <c r="W1084" s="369">
        <v>1.1528033402075784</v>
      </c>
      <c r="X1084" s="369">
        <v>0.16955046761246106</v>
      </c>
      <c r="Y1084" s="369">
        <v>1.2857319965364744</v>
      </c>
      <c r="Z1084" s="369" t="s">
        <v>1424</v>
      </c>
      <c r="AA1084" s="369" t="s">
        <v>1424</v>
      </c>
      <c r="AB1084" s="369">
        <v>2.1216366482162208E-3</v>
      </c>
      <c r="AC1084" s="373">
        <v>6.6231165394701339</v>
      </c>
      <c r="AD1084" s="575">
        <v>0</v>
      </c>
      <c r="AE1084" s="370" t="s">
        <v>2588</v>
      </c>
      <c r="AF1084" s="370" t="s">
        <v>2317</v>
      </c>
      <c r="AG1084" s="374" t="s">
        <v>1458</v>
      </c>
      <c r="AH1084" s="374" t="s">
        <v>2321</v>
      </c>
      <c r="AI1084" s="374">
        <v>500</v>
      </c>
      <c r="AJ1084" s="374">
        <v>100</v>
      </c>
      <c r="AK1084" s="374">
        <v>100</v>
      </c>
      <c r="AL1084" s="369">
        <v>2.5000000000000001E-3</v>
      </c>
      <c r="AM1084" s="369" t="s">
        <v>34</v>
      </c>
      <c r="AN1084" s="369" t="s">
        <v>64</v>
      </c>
      <c r="AO1084" s="367" t="s">
        <v>1326</v>
      </c>
      <c r="AP1084" s="370" t="s">
        <v>11</v>
      </c>
      <c r="AQ1084" s="376" t="s">
        <v>671</v>
      </c>
      <c r="AR1084" s="369">
        <v>6.9999999999999999E-4</v>
      </c>
      <c r="AS1084" s="369">
        <v>6.9999999999999999E-4</v>
      </c>
      <c r="AT1084" s="369"/>
      <c r="AX1084" s="711"/>
      <c r="AY1084" s="712"/>
      <c r="AZ1084" s="712"/>
      <c r="BA1084" s="712"/>
      <c r="BB1084" s="713"/>
      <c r="BC1084" s="712"/>
      <c r="BD1084" s="712"/>
      <c r="BE1084" s="712"/>
      <c r="BF1084" s="712"/>
      <c r="BG1084" s="713"/>
      <c r="BH1084" s="713"/>
      <c r="BI1084" s="714"/>
      <c r="BJ1084" s="714"/>
      <c r="BK1084" s="714"/>
      <c r="BL1084" s="713"/>
      <c r="BM1084" s="713"/>
      <c r="BN1084" s="713"/>
      <c r="BO1084" s="713"/>
      <c r="BP1084" s="713"/>
      <c r="BQ1084" s="713"/>
      <c r="BR1084" s="713"/>
      <c r="BS1084" s="713"/>
      <c r="BT1084" s="716"/>
      <c r="BU1084" s="717"/>
      <c r="BV1084" s="715"/>
      <c r="BW1084" s="718"/>
    </row>
    <row r="1085" spans="2:75" ht="15.75" customHeight="1">
      <c r="B1085" s="363" t="s">
        <v>1162</v>
      </c>
      <c r="C1085" s="364">
        <v>40265199000102</v>
      </c>
      <c r="D1085" s="365" t="s">
        <v>11</v>
      </c>
      <c r="E1085" s="365" t="s">
        <v>620</v>
      </c>
      <c r="F1085" s="365" t="s">
        <v>687</v>
      </c>
      <c r="G1085" s="366" t="s">
        <v>740</v>
      </c>
      <c r="H1085" s="366" t="s">
        <v>34</v>
      </c>
      <c r="I1085" s="366" t="s">
        <v>1321</v>
      </c>
      <c r="J1085" s="366" t="s">
        <v>608</v>
      </c>
      <c r="K1085" s="367" t="s">
        <v>48</v>
      </c>
      <c r="L1085" s="368"/>
      <c r="M1085" s="368" t="s">
        <v>34</v>
      </c>
      <c r="N1085" s="367">
        <v>573825</v>
      </c>
      <c r="O1085" s="367" t="s">
        <v>1323</v>
      </c>
      <c r="P1085" s="371">
        <v>44238</v>
      </c>
      <c r="Q1085" s="372">
        <v>87949220.579999998</v>
      </c>
      <c r="R1085" s="372">
        <v>65541628.297063537</v>
      </c>
      <c r="S1085" s="367">
        <v>181</v>
      </c>
      <c r="T1085" s="369">
        <v>0.12145363590165181</v>
      </c>
      <c r="U1085" s="369">
        <v>1.570054856787459</v>
      </c>
      <c r="V1085" s="369">
        <v>0.15712346453387482</v>
      </c>
      <c r="W1085" s="369">
        <v>1.5403353317057</v>
      </c>
      <c r="X1085" s="369" t="s">
        <v>1424</v>
      </c>
      <c r="Y1085" s="369" t="s">
        <v>1424</v>
      </c>
      <c r="Z1085" s="369" t="s">
        <v>1424</v>
      </c>
      <c r="AA1085" s="369" t="s">
        <v>1424</v>
      </c>
      <c r="AB1085" s="369">
        <v>3.2883247819660115E-2</v>
      </c>
      <c r="AC1085" s="373">
        <v>1.5012436736373356</v>
      </c>
      <c r="AD1085" s="575">
        <v>36498197000188</v>
      </c>
      <c r="AE1085" s="370" t="s">
        <v>2588</v>
      </c>
      <c r="AF1085" s="370" t="s">
        <v>2317</v>
      </c>
      <c r="AG1085" s="374" t="s">
        <v>1458</v>
      </c>
      <c r="AH1085" s="374" t="s">
        <v>2318</v>
      </c>
      <c r="AI1085" s="374">
        <v>5000</v>
      </c>
      <c r="AJ1085" s="374">
        <v>1000</v>
      </c>
      <c r="AK1085" s="374">
        <v>1000</v>
      </c>
      <c r="AL1085" s="369">
        <v>1.18E-2</v>
      </c>
      <c r="AM1085" s="369">
        <v>0.1</v>
      </c>
      <c r="AN1085" s="369" t="s">
        <v>34</v>
      </c>
      <c r="AO1085" s="367" t="s">
        <v>1326</v>
      </c>
      <c r="AP1085" s="370" t="s">
        <v>13</v>
      </c>
      <c r="AQ1085" s="376" t="s">
        <v>688</v>
      </c>
      <c r="AR1085" s="369">
        <v>5.5066666666666658E-3</v>
      </c>
      <c r="AS1085" s="369">
        <v>5.5066666666666658E-3</v>
      </c>
      <c r="AT1085" s="369"/>
      <c r="AX1085" s="711"/>
      <c r="AY1085" s="712"/>
      <c r="AZ1085" s="712"/>
      <c r="BA1085" s="712"/>
      <c r="BB1085" s="713"/>
      <c r="BC1085" s="712"/>
      <c r="BD1085" s="712"/>
      <c r="BE1085" s="712"/>
      <c r="BF1085" s="712"/>
      <c r="BG1085" s="713"/>
      <c r="BH1085" s="713"/>
      <c r="BI1085" s="714"/>
      <c r="BJ1085" s="714"/>
      <c r="BK1085" s="714"/>
      <c r="BL1085" s="713"/>
      <c r="BM1085" s="713"/>
      <c r="BN1085" s="713"/>
      <c r="BO1085" s="713"/>
      <c r="BP1085" s="713"/>
      <c r="BQ1085" s="713"/>
      <c r="BR1085" s="713"/>
      <c r="BS1085" s="713"/>
      <c r="BT1085" s="716"/>
      <c r="BU1085" s="717"/>
      <c r="BV1085" s="715"/>
      <c r="BW1085" s="718"/>
    </row>
    <row r="1086" spans="2:75" ht="15.75" customHeight="1">
      <c r="B1086" s="363" t="s">
        <v>1163</v>
      </c>
      <c r="C1086" s="364">
        <v>36248893000136</v>
      </c>
      <c r="D1086" s="365" t="s">
        <v>11</v>
      </c>
      <c r="E1086" s="365" t="s">
        <v>620</v>
      </c>
      <c r="F1086" s="365" t="s">
        <v>665</v>
      </c>
      <c r="G1086" s="366" t="s">
        <v>740</v>
      </c>
      <c r="H1086" s="366" t="s">
        <v>34</v>
      </c>
      <c r="I1086" s="366" t="s">
        <v>1306</v>
      </c>
      <c r="J1086" s="366" t="s">
        <v>608</v>
      </c>
      <c r="K1086" s="367" t="s">
        <v>48</v>
      </c>
      <c r="L1086" s="368"/>
      <c r="M1086" s="368" t="s">
        <v>34</v>
      </c>
      <c r="N1086" s="367">
        <v>531154</v>
      </c>
      <c r="O1086" s="367" t="s">
        <v>1323</v>
      </c>
      <c r="P1086" s="371">
        <v>43899</v>
      </c>
      <c r="Q1086" s="372">
        <v>2324522.77</v>
      </c>
      <c r="R1086" s="372">
        <v>17114247.041547611</v>
      </c>
      <c r="S1086" s="367">
        <v>1</v>
      </c>
      <c r="T1086" s="369">
        <v>0.22494259920678639</v>
      </c>
      <c r="U1086" s="369">
        <v>2.9078768845503666</v>
      </c>
      <c r="V1086" s="369">
        <v>0.26044278482125471</v>
      </c>
      <c r="W1086" s="369">
        <v>2.5532101429797209</v>
      </c>
      <c r="X1086" s="369">
        <v>0.33208723888258773</v>
      </c>
      <c r="Y1086" s="369">
        <v>2.5182778595970929</v>
      </c>
      <c r="Z1086" s="369" t="s">
        <v>1424</v>
      </c>
      <c r="AA1086" s="369" t="s">
        <v>1424</v>
      </c>
      <c r="AB1086" s="369">
        <v>0.11364713310311063</v>
      </c>
      <c r="AC1086" s="373">
        <v>1.2372879876940654</v>
      </c>
      <c r="AD1086" s="575">
        <v>0</v>
      </c>
      <c r="AE1086" s="370" t="s">
        <v>2588</v>
      </c>
      <c r="AF1086" s="370" t="s">
        <v>2317</v>
      </c>
      <c r="AG1086" s="374" t="s">
        <v>1458</v>
      </c>
      <c r="AH1086" s="374" t="s">
        <v>2339</v>
      </c>
      <c r="AI1086" s="374">
        <v>0</v>
      </c>
      <c r="AJ1086" s="374">
        <v>0</v>
      </c>
      <c r="AK1086" s="374">
        <v>0</v>
      </c>
      <c r="AL1086" s="369">
        <v>9.300000000000001E-3</v>
      </c>
      <c r="AM1086" s="369">
        <v>0.2</v>
      </c>
      <c r="AN1086" s="369" t="s">
        <v>34</v>
      </c>
      <c r="AO1086" s="367" t="s">
        <v>1326</v>
      </c>
      <c r="AP1086" s="370" t="s">
        <v>13</v>
      </c>
      <c r="AQ1086" s="376" t="s">
        <v>681</v>
      </c>
      <c r="AR1086" s="369">
        <v>2.4799999999999996E-3</v>
      </c>
      <c r="AS1086" s="369">
        <v>2.4799999999999996E-3</v>
      </c>
      <c r="AT1086" s="369"/>
      <c r="AX1086" s="711"/>
      <c r="AY1086" s="712"/>
      <c r="AZ1086" s="712"/>
      <c r="BA1086" s="712"/>
      <c r="BB1086" s="713"/>
      <c r="BC1086" s="712"/>
      <c r="BD1086" s="712"/>
      <c r="BE1086" s="712"/>
      <c r="BF1086" s="712"/>
      <c r="BG1086" s="713"/>
      <c r="BH1086" s="713"/>
      <c r="BI1086" s="714"/>
      <c r="BJ1086" s="714"/>
      <c r="BK1086" s="714"/>
      <c r="BL1086" s="713"/>
      <c r="BM1086" s="713"/>
      <c r="BN1086" s="713"/>
      <c r="BO1086" s="713"/>
      <c r="BP1086" s="713"/>
      <c r="BQ1086" s="713"/>
      <c r="BR1086" s="713"/>
      <c r="BS1086" s="713"/>
      <c r="BT1086" s="716"/>
      <c r="BU1086" s="717"/>
      <c r="BV1086" s="715"/>
      <c r="BW1086" s="718"/>
    </row>
    <row r="1087" spans="2:75" ht="15.75" customHeight="1">
      <c r="B1087" s="363" t="s">
        <v>1305</v>
      </c>
      <c r="C1087" s="364">
        <v>42405028000159</v>
      </c>
      <c r="D1087" s="365" t="s">
        <v>11</v>
      </c>
      <c r="E1087" s="365" t="s">
        <v>620</v>
      </c>
      <c r="F1087" s="365" t="s">
        <v>665</v>
      </c>
      <c r="G1087" s="366" t="s">
        <v>740</v>
      </c>
      <c r="H1087" s="366" t="s">
        <v>34</v>
      </c>
      <c r="I1087" s="366" t="s">
        <v>1306</v>
      </c>
      <c r="J1087" s="366" t="s">
        <v>608</v>
      </c>
      <c r="K1087" s="367" t="s">
        <v>48</v>
      </c>
      <c r="L1087" s="368"/>
      <c r="M1087" s="368" t="s">
        <v>34</v>
      </c>
      <c r="N1087" s="367">
        <v>632260</v>
      </c>
      <c r="O1087" s="367" t="s">
        <v>1323</v>
      </c>
      <c r="P1087" s="371">
        <v>44560</v>
      </c>
      <c r="Q1087" s="372">
        <v>41184847.049999997</v>
      </c>
      <c r="R1087" s="372" t="s">
        <v>1424</v>
      </c>
      <c r="S1087" s="367">
        <v>60</v>
      </c>
      <c r="T1087" s="369">
        <v>9.2402039092937427E-2</v>
      </c>
      <c r="U1087" s="369">
        <v>1.1944991945107999</v>
      </c>
      <c r="V1087" s="369" t="s">
        <v>1424</v>
      </c>
      <c r="W1087" s="369" t="s">
        <v>1424</v>
      </c>
      <c r="X1087" s="369" t="s">
        <v>1424</v>
      </c>
      <c r="Y1087" s="369" t="s">
        <v>1424</v>
      </c>
      <c r="Z1087" s="369" t="s">
        <v>1424</v>
      </c>
      <c r="AA1087" s="369" t="s">
        <v>1424</v>
      </c>
      <c r="AB1087" s="369" t="s">
        <v>1424</v>
      </c>
      <c r="AC1087" s="373" t="s">
        <v>1424</v>
      </c>
      <c r="AD1087" s="575">
        <v>0</v>
      </c>
      <c r="AE1087" s="370" t="s">
        <v>2406</v>
      </c>
      <c r="AF1087" s="370" t="s">
        <v>2326</v>
      </c>
      <c r="AG1087" s="374" t="s">
        <v>1459</v>
      </c>
      <c r="AH1087" s="374" t="s">
        <v>2318</v>
      </c>
      <c r="AI1087" s="374">
        <v>5000</v>
      </c>
      <c r="AJ1087" s="374" t="s">
        <v>1436</v>
      </c>
      <c r="AK1087" s="374">
        <v>50000</v>
      </c>
      <c r="AL1087" s="369">
        <v>1.04E-2</v>
      </c>
      <c r="AM1087" s="369">
        <v>0.2</v>
      </c>
      <c r="AN1087" s="369" t="s">
        <v>64</v>
      </c>
      <c r="AO1087" s="367" t="s">
        <v>1326</v>
      </c>
      <c r="AP1087" s="370" t="s">
        <v>13</v>
      </c>
      <c r="AQ1087" s="376" t="s">
        <v>688</v>
      </c>
      <c r="AR1087" s="369">
        <v>1.0666666666666667E-4</v>
      </c>
      <c r="AS1087" s="369">
        <v>1.0666666666666667E-4</v>
      </c>
      <c r="AT1087" s="369"/>
      <c r="AX1087" s="711"/>
      <c r="AY1087" s="712"/>
      <c r="AZ1087" s="712"/>
      <c r="BA1087" s="712"/>
      <c r="BB1087" s="713"/>
      <c r="BC1087" s="712"/>
      <c r="BD1087" s="712"/>
      <c r="BE1087" s="712"/>
      <c r="BF1087" s="712"/>
      <c r="BG1087" s="713"/>
      <c r="BH1087" s="713"/>
      <c r="BI1087" s="714"/>
      <c r="BJ1087" s="714"/>
      <c r="BK1087" s="714"/>
      <c r="BL1087" s="713"/>
      <c r="BM1087" s="713"/>
      <c r="BN1087" s="713"/>
      <c r="BO1087" s="713"/>
      <c r="BP1087" s="713"/>
      <c r="BQ1087" s="713"/>
      <c r="BR1087" s="713"/>
      <c r="BS1087" s="713"/>
      <c r="BT1087" s="716"/>
      <c r="BU1087" s="717"/>
      <c r="BV1087" s="715"/>
      <c r="BW1087" s="718"/>
    </row>
    <row r="1088" spans="2:75" ht="15.75" customHeight="1">
      <c r="B1088" s="363" t="s">
        <v>1735</v>
      </c>
      <c r="C1088" s="364">
        <v>27249854000162</v>
      </c>
      <c r="D1088" s="365" t="s">
        <v>13</v>
      </c>
      <c r="E1088" s="365"/>
      <c r="F1088" s="365"/>
      <c r="G1088" s="366"/>
      <c r="H1088" s="366" t="s">
        <v>1340</v>
      </c>
      <c r="I1088" s="366"/>
      <c r="J1088" s="366"/>
      <c r="K1088" s="367"/>
      <c r="L1088" s="368"/>
      <c r="M1088" s="368"/>
      <c r="N1088" s="367">
        <v>446750</v>
      </c>
      <c r="O1088" s="367" t="s">
        <v>1323</v>
      </c>
      <c r="P1088" s="371">
        <v>42961</v>
      </c>
      <c r="Q1088" s="372" t="s">
        <v>1396</v>
      </c>
      <c r="R1088" s="372" t="s">
        <v>1424</v>
      </c>
      <c r="S1088" s="367">
        <v>1</v>
      </c>
      <c r="T1088" s="369" t="s">
        <v>1424</v>
      </c>
      <c r="U1088" s="369" t="s">
        <v>1424</v>
      </c>
      <c r="V1088" s="369" t="s">
        <v>1424</v>
      </c>
      <c r="W1088" s="369" t="s">
        <v>1424</v>
      </c>
      <c r="X1088" s="369" t="s">
        <v>1424</v>
      </c>
      <c r="Y1088" s="369" t="s">
        <v>1424</v>
      </c>
      <c r="Z1088" s="369" t="s">
        <v>1424</v>
      </c>
      <c r="AA1088" s="369" t="s">
        <v>1424</v>
      </c>
      <c r="AB1088" s="369" t="s">
        <v>1424</v>
      </c>
      <c r="AC1088" s="373" t="s">
        <v>1424</v>
      </c>
      <c r="AD1088" s="575">
        <v>0</v>
      </c>
      <c r="AE1088" s="370" t="s">
        <v>2411</v>
      </c>
      <c r="AF1088" s="370" t="s">
        <v>2317</v>
      </c>
      <c r="AG1088" s="374" t="s">
        <v>1458</v>
      </c>
      <c r="AH1088" s="374" t="s">
        <v>2339</v>
      </c>
      <c r="AI1088" s="374">
        <v>0</v>
      </c>
      <c r="AJ1088" s="374">
        <v>0</v>
      </c>
      <c r="AK1088" s="374">
        <v>0</v>
      </c>
      <c r="AL1088" s="369">
        <v>5.5000000000000005E-3</v>
      </c>
      <c r="AM1088" s="369">
        <v>0.15</v>
      </c>
      <c r="AN1088" s="369" t="s">
        <v>2335</v>
      </c>
      <c r="AO1088" s="367" t="s">
        <v>1326</v>
      </c>
      <c r="AP1088" s="370" t="s">
        <v>13</v>
      </c>
      <c r="AQ1088" s="376" t="s">
        <v>681</v>
      </c>
      <c r="AR1088" s="369" t="s">
        <v>34</v>
      </c>
      <c r="AS1088" s="369" t="s">
        <v>34</v>
      </c>
      <c r="AT1088" s="369"/>
      <c r="AX1088" s="711"/>
      <c r="AY1088" s="712"/>
      <c r="AZ1088" s="712"/>
      <c r="BA1088" s="712"/>
      <c r="BB1088" s="713"/>
      <c r="BC1088" s="712"/>
      <c r="BD1088" s="712"/>
      <c r="BE1088" s="712"/>
      <c r="BF1088" s="712"/>
      <c r="BG1088" s="713"/>
      <c r="BH1088" s="713"/>
      <c r="BI1088" s="714"/>
      <c r="BJ1088" s="714"/>
      <c r="BK1088" s="714"/>
      <c r="BL1088" s="713"/>
      <c r="BM1088" s="713"/>
      <c r="BN1088" s="713"/>
      <c r="BO1088" s="713"/>
      <c r="BP1088" s="713"/>
      <c r="BQ1088" s="713"/>
      <c r="BR1088" s="713"/>
      <c r="BS1088" s="713"/>
      <c r="BT1088" s="716"/>
      <c r="BU1088" s="717"/>
      <c r="BV1088" s="715"/>
      <c r="BW1088" s="718"/>
    </row>
    <row r="1089" spans="2:75" ht="15.75" customHeight="1">
      <c r="B1089" s="363" t="s">
        <v>358</v>
      </c>
      <c r="C1089" s="364">
        <v>37287622000152</v>
      </c>
      <c r="D1089" s="365" t="s">
        <v>13</v>
      </c>
      <c r="E1089" s="365" t="s">
        <v>616</v>
      </c>
      <c r="F1089" s="365" t="s">
        <v>617</v>
      </c>
      <c r="G1089" s="366" t="s">
        <v>34</v>
      </c>
      <c r="H1089" s="366" t="s">
        <v>867</v>
      </c>
      <c r="I1089" s="366" t="s">
        <v>34</v>
      </c>
      <c r="J1089" s="366" t="s">
        <v>608</v>
      </c>
      <c r="K1089" s="367" t="s">
        <v>48</v>
      </c>
      <c r="L1089" s="368"/>
      <c r="M1089" s="368" t="s">
        <v>34</v>
      </c>
      <c r="N1089" s="367">
        <v>550183</v>
      </c>
      <c r="O1089" s="367" t="s">
        <v>1323</v>
      </c>
      <c r="P1089" s="371">
        <v>44067</v>
      </c>
      <c r="Q1089" s="372">
        <v>9275026.2699999996</v>
      </c>
      <c r="R1089" s="372">
        <v>15361518.438928561</v>
      </c>
      <c r="S1089" s="367">
        <v>17</v>
      </c>
      <c r="T1089" s="369">
        <v>9.0063637113098949E-2</v>
      </c>
      <c r="U1089" s="369">
        <v>1.1642702157049305</v>
      </c>
      <c r="V1089" s="369">
        <v>5.7645224131100736E-2</v>
      </c>
      <c r="W1089" s="369">
        <v>0.56511594685518962</v>
      </c>
      <c r="X1089" s="369">
        <v>0.13785638255256316</v>
      </c>
      <c r="Y1089" s="369">
        <v>1.0453899919623482</v>
      </c>
      <c r="Z1089" s="369" t="s">
        <v>1424</v>
      </c>
      <c r="AA1089" s="369" t="s">
        <v>1424</v>
      </c>
      <c r="AB1089" s="369">
        <v>5.8455020379481699E-2</v>
      </c>
      <c r="AC1089" s="373">
        <v>-0.67400374555025966</v>
      </c>
      <c r="AD1089" s="575">
        <v>25328809000178</v>
      </c>
      <c r="AE1089" s="370" t="s">
        <v>2589</v>
      </c>
      <c r="AF1089" s="370" t="s">
        <v>2317</v>
      </c>
      <c r="AG1089" s="374" t="s">
        <v>1458</v>
      </c>
      <c r="AH1089" s="374" t="s">
        <v>2321</v>
      </c>
      <c r="AI1089" s="374">
        <v>500</v>
      </c>
      <c r="AJ1089" s="374">
        <v>100</v>
      </c>
      <c r="AK1089" s="374">
        <v>100</v>
      </c>
      <c r="AL1089" s="369">
        <v>1.7000000000000001E-2</v>
      </c>
      <c r="AM1089" s="369">
        <v>0.2</v>
      </c>
      <c r="AN1089" s="369" t="s">
        <v>34</v>
      </c>
      <c r="AO1089" s="367" t="s">
        <v>1326</v>
      </c>
      <c r="AP1089" s="370" t="s">
        <v>13</v>
      </c>
      <c r="AQ1089" s="376" t="s">
        <v>670</v>
      </c>
      <c r="AR1089" s="369">
        <v>4.5333333333333337E-3</v>
      </c>
      <c r="AS1089" s="369">
        <v>4.5333333333333337E-3</v>
      </c>
      <c r="AT1089" s="369"/>
      <c r="AX1089" s="711"/>
      <c r="AY1089" s="712"/>
      <c r="AZ1089" s="712"/>
      <c r="BA1089" s="712"/>
      <c r="BB1089" s="713"/>
      <c r="BC1089" s="712"/>
      <c r="BD1089" s="712"/>
      <c r="BE1089" s="712"/>
      <c r="BF1089" s="712"/>
      <c r="BG1089" s="713"/>
      <c r="BH1089" s="713"/>
      <c r="BI1089" s="714"/>
      <c r="BJ1089" s="714"/>
      <c r="BK1089" s="714"/>
      <c r="BL1089" s="713"/>
      <c r="BM1089" s="713"/>
      <c r="BN1089" s="713"/>
      <c r="BO1089" s="713"/>
      <c r="BP1089" s="713"/>
      <c r="BQ1089" s="713"/>
      <c r="BR1089" s="713"/>
      <c r="BS1089" s="713"/>
      <c r="BT1089" s="716"/>
      <c r="BU1089" s="717"/>
      <c r="BV1089" s="715"/>
      <c r="BW1089" s="718"/>
    </row>
    <row r="1090" spans="2:75" ht="15.75" customHeight="1">
      <c r="B1090" s="363" t="s">
        <v>1164</v>
      </c>
      <c r="C1090" s="364">
        <v>27783868000161</v>
      </c>
      <c r="D1090" s="365" t="s">
        <v>14</v>
      </c>
      <c r="E1090" s="365" t="s">
        <v>607</v>
      </c>
      <c r="F1090" s="365"/>
      <c r="G1090" s="366"/>
      <c r="H1090" s="366" t="s">
        <v>34</v>
      </c>
      <c r="I1090" s="366" t="s">
        <v>34</v>
      </c>
      <c r="J1090" s="366" t="s">
        <v>608</v>
      </c>
      <c r="K1090" s="367" t="s">
        <v>48</v>
      </c>
      <c r="L1090" s="368"/>
      <c r="M1090" s="368" t="s">
        <v>34</v>
      </c>
      <c r="N1090" s="367">
        <v>450456</v>
      </c>
      <c r="O1090" s="367" t="s">
        <v>1323</v>
      </c>
      <c r="P1090" s="371">
        <v>43007</v>
      </c>
      <c r="Q1090" s="372">
        <v>84432420.489999995</v>
      </c>
      <c r="R1090" s="372">
        <v>102881529.43563496</v>
      </c>
      <c r="S1090" s="367">
        <v>32</v>
      </c>
      <c r="T1090" s="369">
        <v>0.12423600323645845</v>
      </c>
      <c r="U1090" s="369">
        <v>1.6060230623907672</v>
      </c>
      <c r="V1090" s="369">
        <v>-5.2857539331716885E-2</v>
      </c>
      <c r="W1090" s="369">
        <v>-0.5181806270705922</v>
      </c>
      <c r="X1090" s="369">
        <v>0.16594488076088232</v>
      </c>
      <c r="Y1090" s="369">
        <v>1.2583901764480627</v>
      </c>
      <c r="Z1090" s="369">
        <v>0.14968509439251587</v>
      </c>
      <c r="AA1090" s="369">
        <v>0.85085860267772229</v>
      </c>
      <c r="AB1090" s="369">
        <v>0.2206302899339129</v>
      </c>
      <c r="AC1090" s="373">
        <v>-0.57621328118300774</v>
      </c>
      <c r="AD1090" s="575">
        <v>28589709000193</v>
      </c>
      <c r="AE1090" s="370" t="s">
        <v>2589</v>
      </c>
      <c r="AF1090" s="370" t="s">
        <v>2317</v>
      </c>
      <c r="AG1090" s="374" t="s">
        <v>1458</v>
      </c>
      <c r="AH1090" s="374" t="s">
        <v>2321</v>
      </c>
      <c r="AI1090" s="374">
        <v>500</v>
      </c>
      <c r="AJ1090" s="374">
        <v>500</v>
      </c>
      <c r="AK1090" s="374">
        <v>500</v>
      </c>
      <c r="AL1090" s="369">
        <v>1.7000000000000001E-2</v>
      </c>
      <c r="AM1090" s="369">
        <v>0.2</v>
      </c>
      <c r="AN1090" s="369" t="s">
        <v>2368</v>
      </c>
      <c r="AO1090" s="367" t="s">
        <v>1326</v>
      </c>
      <c r="AP1090" s="370" t="s">
        <v>718</v>
      </c>
      <c r="AQ1090" s="376" t="s">
        <v>672</v>
      </c>
      <c r="AR1090" s="369">
        <v>4.5333333333333337E-3</v>
      </c>
      <c r="AS1090" s="369">
        <v>4.5333333333333337E-3</v>
      </c>
      <c r="AT1090" s="369"/>
      <c r="AX1090" s="711"/>
      <c r="AY1090" s="712"/>
      <c r="AZ1090" s="712"/>
      <c r="BA1090" s="712"/>
      <c r="BB1090" s="713"/>
      <c r="BC1090" s="712"/>
      <c r="BD1090" s="712"/>
      <c r="BE1090" s="712"/>
      <c r="BF1090" s="712"/>
      <c r="BG1090" s="713"/>
      <c r="BH1090" s="713"/>
      <c r="BI1090" s="714"/>
      <c r="BJ1090" s="714"/>
      <c r="BK1090" s="714"/>
      <c r="BL1090" s="713"/>
      <c r="BM1090" s="713"/>
      <c r="BN1090" s="713"/>
      <c r="BO1090" s="713"/>
      <c r="BP1090" s="713"/>
      <c r="BQ1090" s="713"/>
      <c r="BR1090" s="713"/>
      <c r="BS1090" s="713"/>
      <c r="BT1090" s="716"/>
      <c r="BU1090" s="717"/>
      <c r="BV1090" s="715"/>
      <c r="BW1090" s="718"/>
    </row>
    <row r="1091" spans="2:75" ht="15.75" customHeight="1">
      <c r="B1091" s="363" t="s">
        <v>1165</v>
      </c>
      <c r="C1091" s="364">
        <v>38971869000156</v>
      </c>
      <c r="D1091" s="365" t="s">
        <v>13</v>
      </c>
      <c r="E1091" s="365" t="s">
        <v>615</v>
      </c>
      <c r="F1091" s="365" t="s">
        <v>619</v>
      </c>
      <c r="G1091" s="366" t="s">
        <v>34</v>
      </c>
      <c r="H1091" s="366" t="s">
        <v>1340</v>
      </c>
      <c r="I1091" s="366" t="s">
        <v>34</v>
      </c>
      <c r="J1091" s="366" t="s">
        <v>611</v>
      </c>
      <c r="K1091" s="367" t="s">
        <v>48</v>
      </c>
      <c r="L1091" s="368"/>
      <c r="M1091" s="368" t="s">
        <v>1421</v>
      </c>
      <c r="N1091" s="367">
        <v>558524</v>
      </c>
      <c r="O1091" s="367" t="s">
        <v>1323</v>
      </c>
      <c r="P1091" s="371">
        <v>44132</v>
      </c>
      <c r="Q1091" s="372">
        <v>16646686.07</v>
      </c>
      <c r="R1091" s="372">
        <v>27585167.233730134</v>
      </c>
      <c r="S1091" s="367">
        <v>33</v>
      </c>
      <c r="T1091" s="369">
        <v>8.1341306667398028E-2</v>
      </c>
      <c r="U1091" s="369">
        <v>1.0515149475969661</v>
      </c>
      <c r="V1091" s="369">
        <v>0.17667819257708506</v>
      </c>
      <c r="W1091" s="369">
        <v>1.7320370523634643</v>
      </c>
      <c r="X1091" s="369" t="s">
        <v>1424</v>
      </c>
      <c r="Y1091" s="369" t="s">
        <v>1424</v>
      </c>
      <c r="Z1091" s="369" t="s">
        <v>1424</v>
      </c>
      <c r="AA1091" s="369" t="s">
        <v>1424</v>
      </c>
      <c r="AB1091" s="369">
        <v>9.6398631900246085E-2</v>
      </c>
      <c r="AC1091" s="373">
        <v>0.72866361711510608</v>
      </c>
      <c r="AD1091" s="575">
        <v>38537672000103</v>
      </c>
      <c r="AE1091" s="370" t="s">
        <v>2589</v>
      </c>
      <c r="AF1091" s="370" t="s">
        <v>2317</v>
      </c>
      <c r="AG1091" s="374" t="s">
        <v>1458</v>
      </c>
      <c r="AH1091" s="374" t="s">
        <v>2318</v>
      </c>
      <c r="AI1091" s="374">
        <v>500</v>
      </c>
      <c r="AJ1091" s="374">
        <v>100</v>
      </c>
      <c r="AK1091" s="374">
        <v>100</v>
      </c>
      <c r="AL1091" s="369">
        <v>1.7000000000000001E-2</v>
      </c>
      <c r="AM1091" s="369">
        <v>0.2</v>
      </c>
      <c r="AN1091" s="369" t="s">
        <v>34</v>
      </c>
      <c r="AO1091" s="367" t="s">
        <v>1326</v>
      </c>
      <c r="AP1091" s="370" t="s">
        <v>13</v>
      </c>
      <c r="AQ1091" s="376" t="s">
        <v>670</v>
      </c>
      <c r="AR1091" s="369" t="s">
        <v>34</v>
      </c>
      <c r="AS1091" s="369" t="s">
        <v>34</v>
      </c>
      <c r="AT1091" s="369"/>
      <c r="AX1091" s="711"/>
      <c r="AY1091" s="712"/>
      <c r="AZ1091" s="712"/>
      <c r="BA1091" s="712"/>
      <c r="BB1091" s="713"/>
      <c r="BC1091" s="712"/>
      <c r="BD1091" s="712"/>
      <c r="BE1091" s="712"/>
      <c r="BF1091" s="712"/>
      <c r="BG1091" s="713"/>
      <c r="BH1091" s="713"/>
      <c r="BI1091" s="714"/>
      <c r="BJ1091" s="714"/>
      <c r="BK1091" s="714"/>
      <c r="BL1091" s="713"/>
      <c r="BM1091" s="713"/>
      <c r="BN1091" s="713"/>
      <c r="BO1091" s="713"/>
      <c r="BP1091" s="713"/>
      <c r="BQ1091" s="713"/>
      <c r="BR1091" s="713"/>
      <c r="BS1091" s="713"/>
      <c r="BT1091" s="716"/>
      <c r="BU1091" s="717"/>
      <c r="BV1091" s="715"/>
      <c r="BW1091" s="718"/>
    </row>
    <row r="1092" spans="2:75" ht="15.75" customHeight="1">
      <c r="B1092" s="363" t="s">
        <v>359</v>
      </c>
      <c r="C1092" s="364">
        <v>32295829000155</v>
      </c>
      <c r="D1092" s="365" t="s">
        <v>14</v>
      </c>
      <c r="E1092" s="365" t="s">
        <v>614</v>
      </c>
      <c r="F1092" s="365"/>
      <c r="G1092" s="366"/>
      <c r="H1092" s="366" t="s">
        <v>1340</v>
      </c>
      <c r="I1092" s="366" t="s">
        <v>34</v>
      </c>
      <c r="J1092" s="366" t="s">
        <v>608</v>
      </c>
      <c r="K1092" s="367" t="s">
        <v>48</v>
      </c>
      <c r="L1092" s="368" t="s">
        <v>717</v>
      </c>
      <c r="M1092" s="368" t="s">
        <v>34</v>
      </c>
      <c r="N1092" s="367">
        <v>488720</v>
      </c>
      <c r="O1092" s="367" t="s">
        <v>1323</v>
      </c>
      <c r="P1092" s="371">
        <v>43521</v>
      </c>
      <c r="Q1092" s="372">
        <v>4517832.66</v>
      </c>
      <c r="R1092" s="372">
        <v>5515215.5374603225</v>
      </c>
      <c r="S1092" s="367">
        <v>61</v>
      </c>
      <c r="T1092" s="369">
        <v>0.18456871064082048</v>
      </c>
      <c r="U1092" s="369">
        <v>2.3859557468273227</v>
      </c>
      <c r="V1092" s="369">
        <v>1.7598963029162862E-2</v>
      </c>
      <c r="W1092" s="369">
        <v>0.17252868395959758</v>
      </c>
      <c r="X1092" s="369">
        <v>0.23879729405501138</v>
      </c>
      <c r="Y1092" s="369">
        <v>1.8108432608669038</v>
      </c>
      <c r="Z1092" s="369">
        <v>0.35841106901100006</v>
      </c>
      <c r="AA1092" s="369">
        <v>2.0373247089202211</v>
      </c>
      <c r="AB1092" s="369">
        <v>0.18386063650394413</v>
      </c>
      <c r="AC1092" s="373">
        <v>-0.34187791845850807</v>
      </c>
      <c r="AD1092" s="575">
        <v>32041623000107</v>
      </c>
      <c r="AE1092" s="370" t="s">
        <v>2331</v>
      </c>
      <c r="AF1092" s="370" t="s">
        <v>2317</v>
      </c>
      <c r="AG1092" s="374" t="s">
        <v>1458</v>
      </c>
      <c r="AH1092" s="374" t="s">
        <v>2318</v>
      </c>
      <c r="AI1092" s="374">
        <v>500</v>
      </c>
      <c r="AJ1092" s="374">
        <v>100</v>
      </c>
      <c r="AK1092" s="374">
        <v>100</v>
      </c>
      <c r="AL1092" s="369">
        <v>0</v>
      </c>
      <c r="AM1092" s="369" t="s">
        <v>34</v>
      </c>
      <c r="AN1092" s="369" t="s">
        <v>34</v>
      </c>
      <c r="AO1092" s="367" t="s">
        <v>1326</v>
      </c>
      <c r="AP1092" s="370" t="s">
        <v>718</v>
      </c>
      <c r="AQ1092" s="376" t="s">
        <v>661</v>
      </c>
      <c r="AR1092" s="369">
        <v>7.9333333333333339E-3</v>
      </c>
      <c r="AS1092" s="369">
        <v>7.9333333333333339E-3</v>
      </c>
      <c r="AT1092" s="369"/>
      <c r="AX1092" s="711"/>
      <c r="AY1092" s="712"/>
      <c r="AZ1092" s="712"/>
      <c r="BA1092" s="712"/>
      <c r="BB1092" s="713"/>
      <c r="BC1092" s="712"/>
      <c r="BD1092" s="712"/>
      <c r="BE1092" s="712"/>
      <c r="BF1092" s="712"/>
      <c r="BG1092" s="713"/>
      <c r="BH1092" s="713"/>
      <c r="BI1092" s="714"/>
      <c r="BJ1092" s="714"/>
      <c r="BK1092" s="714"/>
      <c r="BL1092" s="713"/>
      <c r="BM1092" s="713"/>
      <c r="BN1092" s="713"/>
      <c r="BO1092" s="713"/>
      <c r="BP1092" s="713"/>
      <c r="BQ1092" s="713"/>
      <c r="BR1092" s="713"/>
      <c r="BS1092" s="713"/>
      <c r="BT1092" s="716"/>
      <c r="BU1092" s="717"/>
      <c r="BV1092" s="715"/>
      <c r="BW1092" s="718"/>
    </row>
    <row r="1093" spans="2:75" ht="15.75" customHeight="1">
      <c r="B1093" s="363" t="s">
        <v>1166</v>
      </c>
      <c r="C1093" s="364">
        <v>32041623000107</v>
      </c>
      <c r="D1093" s="365" t="s">
        <v>14</v>
      </c>
      <c r="E1093" s="365" t="s">
        <v>614</v>
      </c>
      <c r="F1093" s="365"/>
      <c r="G1093" s="366"/>
      <c r="H1093" s="366" t="s">
        <v>1340</v>
      </c>
      <c r="I1093" s="366" t="s">
        <v>34</v>
      </c>
      <c r="J1093" s="366" t="s">
        <v>608</v>
      </c>
      <c r="K1093" s="367" t="s">
        <v>48</v>
      </c>
      <c r="L1093" s="368"/>
      <c r="M1093" s="368" t="s">
        <v>34</v>
      </c>
      <c r="N1093" s="367">
        <v>483303</v>
      </c>
      <c r="O1093" s="367" t="s">
        <v>1323</v>
      </c>
      <c r="P1093" s="371">
        <v>43462</v>
      </c>
      <c r="Q1093" s="372">
        <v>56668510.539999999</v>
      </c>
      <c r="R1093" s="372">
        <v>58833114.625793599</v>
      </c>
      <c r="S1093" s="367">
        <v>32</v>
      </c>
      <c r="T1093" s="369">
        <v>0.18451588871736835</v>
      </c>
      <c r="U1093" s="369">
        <v>2.3852729075130017</v>
      </c>
      <c r="V1093" s="369">
        <v>1.6166222684269149E-2</v>
      </c>
      <c r="W1093" s="369">
        <v>0.15848303787518223</v>
      </c>
      <c r="X1093" s="369">
        <v>0.23983066070639603</v>
      </c>
      <c r="Y1093" s="369">
        <v>1.8186794679063076</v>
      </c>
      <c r="Z1093" s="369">
        <v>0.34757280393208556</v>
      </c>
      <c r="AA1093" s="369">
        <v>1.9757164965733474</v>
      </c>
      <c r="AB1093" s="369">
        <v>0.18625243250941836</v>
      </c>
      <c r="AC1093" s="373">
        <v>-0.34267926383690539</v>
      </c>
      <c r="AD1093" s="575">
        <v>32041557000167</v>
      </c>
      <c r="AE1093" s="370" t="s">
        <v>2589</v>
      </c>
      <c r="AF1093" s="370" t="s">
        <v>2317</v>
      </c>
      <c r="AG1093" s="374" t="s">
        <v>1458</v>
      </c>
      <c r="AH1093" s="374" t="s">
        <v>2318</v>
      </c>
      <c r="AI1093" s="374">
        <v>500</v>
      </c>
      <c r="AJ1093" s="374">
        <v>100</v>
      </c>
      <c r="AK1093" s="374">
        <v>100</v>
      </c>
      <c r="AL1093" s="369">
        <v>1.7000000000000001E-2</v>
      </c>
      <c r="AM1093" s="369">
        <v>0.2</v>
      </c>
      <c r="AN1093" s="369" t="s">
        <v>34</v>
      </c>
      <c r="AO1093" s="367" t="s">
        <v>1326</v>
      </c>
      <c r="AP1093" s="370" t="s">
        <v>718</v>
      </c>
      <c r="AQ1093" s="376" t="s">
        <v>661</v>
      </c>
      <c r="AR1093" s="369">
        <v>4.5333333333333337E-3</v>
      </c>
      <c r="AS1093" s="369">
        <v>7.9333333333333339E-3</v>
      </c>
      <c r="AT1093" s="369"/>
      <c r="AX1093" s="711"/>
      <c r="AY1093" s="712"/>
      <c r="AZ1093" s="712"/>
      <c r="BA1093" s="712"/>
      <c r="BB1093" s="713"/>
      <c r="BC1093" s="712"/>
      <c r="BD1093" s="712"/>
      <c r="BE1093" s="712"/>
      <c r="BF1093" s="712"/>
      <c r="BG1093" s="713"/>
      <c r="BH1093" s="713"/>
      <c r="BI1093" s="714"/>
      <c r="BJ1093" s="714"/>
      <c r="BK1093" s="714"/>
      <c r="BL1093" s="713"/>
      <c r="BM1093" s="713"/>
      <c r="BN1093" s="713"/>
      <c r="BO1093" s="713"/>
      <c r="BP1093" s="713"/>
      <c r="BQ1093" s="713"/>
      <c r="BR1093" s="713"/>
      <c r="BS1093" s="713"/>
      <c r="BT1093" s="716"/>
      <c r="BU1093" s="717"/>
      <c r="BV1093" s="715"/>
      <c r="BW1093" s="718"/>
    </row>
    <row r="1094" spans="2:75" ht="15.75" customHeight="1">
      <c r="B1094" s="363" t="s">
        <v>1167</v>
      </c>
      <c r="C1094" s="364">
        <v>41081041000137</v>
      </c>
      <c r="D1094" s="365" t="s">
        <v>14</v>
      </c>
      <c r="E1094" s="365" t="s">
        <v>614</v>
      </c>
      <c r="F1094" s="365"/>
      <c r="G1094" s="366"/>
      <c r="H1094" s="366" t="s">
        <v>1339</v>
      </c>
      <c r="I1094" s="366" t="s">
        <v>34</v>
      </c>
      <c r="J1094" s="366" t="s">
        <v>608</v>
      </c>
      <c r="K1094" s="367" t="s">
        <v>48</v>
      </c>
      <c r="L1094" s="368"/>
      <c r="M1094" s="368" t="s">
        <v>1421</v>
      </c>
      <c r="N1094" s="367">
        <v>588741</v>
      </c>
      <c r="O1094" s="367" t="s">
        <v>1326</v>
      </c>
      <c r="P1094" s="371">
        <v>44323</v>
      </c>
      <c r="Q1094" s="372">
        <v>18192401.260000002</v>
      </c>
      <c r="R1094" s="372">
        <v>32063902.354047611</v>
      </c>
      <c r="S1094" s="367">
        <v>32</v>
      </c>
      <c r="T1094" s="369">
        <v>0.11181559669270635</v>
      </c>
      <c r="U1094" s="369">
        <v>1.4454620427677434</v>
      </c>
      <c r="V1094" s="369">
        <v>5.2638251971544925E-2</v>
      </c>
      <c r="W1094" s="369">
        <v>0.5160308777020215</v>
      </c>
      <c r="X1094" s="369" t="s">
        <v>1424</v>
      </c>
      <c r="Y1094" s="369" t="s">
        <v>1424</v>
      </c>
      <c r="Z1094" s="369" t="s">
        <v>1424</v>
      </c>
      <c r="AA1094" s="369" t="s">
        <v>1424</v>
      </c>
      <c r="AB1094" s="369">
        <v>9.4440749703169152E-2</v>
      </c>
      <c r="AC1094" s="373">
        <v>-0.43841060085352856</v>
      </c>
      <c r="AD1094" s="575">
        <v>18611600000151</v>
      </c>
      <c r="AE1094" s="370" t="s">
        <v>2589</v>
      </c>
      <c r="AF1094" s="370" t="s">
        <v>2317</v>
      </c>
      <c r="AG1094" s="374" t="s">
        <v>1458</v>
      </c>
      <c r="AH1094" s="374" t="s">
        <v>2318</v>
      </c>
      <c r="AI1094" s="374">
        <v>500</v>
      </c>
      <c r="AJ1094" s="374">
        <v>100</v>
      </c>
      <c r="AK1094" s="374">
        <v>100</v>
      </c>
      <c r="AL1094" s="369">
        <v>1.7000000000000001E-2</v>
      </c>
      <c r="AM1094" s="369">
        <v>0.2</v>
      </c>
      <c r="AN1094" s="369" t="s">
        <v>34</v>
      </c>
      <c r="AO1094" s="367" t="s">
        <v>1326</v>
      </c>
      <c r="AP1094" s="370" t="s">
        <v>13</v>
      </c>
      <c r="AQ1094" s="376" t="s">
        <v>670</v>
      </c>
      <c r="AR1094" s="369">
        <v>2.8338999999999999E-3</v>
      </c>
      <c r="AS1094" s="369">
        <v>2.8338999999999999E-3</v>
      </c>
      <c r="AT1094" s="369"/>
      <c r="AX1094" s="711"/>
      <c r="AY1094" s="712"/>
      <c r="AZ1094" s="712"/>
      <c r="BA1094" s="712"/>
      <c r="BB1094" s="713"/>
      <c r="BC1094" s="712"/>
      <c r="BD1094" s="712"/>
      <c r="BE1094" s="712"/>
      <c r="BF1094" s="712"/>
      <c r="BG1094" s="713"/>
      <c r="BH1094" s="713"/>
      <c r="BI1094" s="714"/>
      <c r="BJ1094" s="714"/>
      <c r="BK1094" s="714"/>
      <c r="BL1094" s="713"/>
      <c r="BM1094" s="713"/>
      <c r="BN1094" s="713"/>
      <c r="BO1094" s="713"/>
      <c r="BP1094" s="713"/>
      <c r="BQ1094" s="713"/>
      <c r="BR1094" s="713"/>
      <c r="BS1094" s="713"/>
      <c r="BT1094" s="716"/>
      <c r="BU1094" s="717"/>
      <c r="BV1094" s="715"/>
      <c r="BW1094" s="718"/>
    </row>
    <row r="1095" spans="2:75" ht="15.75" customHeight="1">
      <c r="B1095" s="363" t="s">
        <v>1168</v>
      </c>
      <c r="C1095" s="364">
        <v>19211696000123</v>
      </c>
      <c r="D1095" s="365" t="s">
        <v>14</v>
      </c>
      <c r="E1095" s="365" t="s">
        <v>614</v>
      </c>
      <c r="F1095" s="365"/>
      <c r="G1095" s="366"/>
      <c r="H1095" s="366" t="s">
        <v>1339</v>
      </c>
      <c r="I1095" s="366" t="s">
        <v>34</v>
      </c>
      <c r="J1095" s="366" t="s">
        <v>608</v>
      </c>
      <c r="K1095" s="367" t="s">
        <v>48</v>
      </c>
      <c r="L1095" s="368"/>
      <c r="M1095" s="368" t="s">
        <v>1421</v>
      </c>
      <c r="N1095" s="367">
        <v>364010</v>
      </c>
      <c r="O1095" s="367" t="s">
        <v>1323</v>
      </c>
      <c r="P1095" s="371">
        <v>41690</v>
      </c>
      <c r="Q1095" s="372">
        <v>514562721.61000001</v>
      </c>
      <c r="R1095" s="372">
        <v>302730966.00912714</v>
      </c>
      <c r="S1095" s="367">
        <v>32</v>
      </c>
      <c r="T1095" s="369">
        <v>0.11006394420766474</v>
      </c>
      <c r="U1095" s="369">
        <v>1.4228180892036821</v>
      </c>
      <c r="V1095" s="369">
        <v>4.8663176229937877E-2</v>
      </c>
      <c r="W1095" s="369">
        <v>0.4770618438332227</v>
      </c>
      <c r="X1095" s="369">
        <v>0.18831593402391622</v>
      </c>
      <c r="Y1095" s="369">
        <v>1.4280339372794864</v>
      </c>
      <c r="Z1095" s="369">
        <v>0.30867809058211249</v>
      </c>
      <c r="AA1095" s="369">
        <v>1.7546263366825618</v>
      </c>
      <c r="AB1095" s="369">
        <v>9.4243990886898873E-2</v>
      </c>
      <c r="AC1095" s="373">
        <v>-0.47967344768812759</v>
      </c>
      <c r="AD1095" s="575">
        <v>18611600000151</v>
      </c>
      <c r="AE1095" s="370" t="s">
        <v>2589</v>
      </c>
      <c r="AF1095" s="370" t="s">
        <v>2317</v>
      </c>
      <c r="AG1095" s="374" t="s">
        <v>1458</v>
      </c>
      <c r="AH1095" s="374" t="s">
        <v>2318</v>
      </c>
      <c r="AI1095" s="374">
        <v>50000500</v>
      </c>
      <c r="AJ1095" s="374">
        <v>100</v>
      </c>
      <c r="AK1095" s="374">
        <v>100</v>
      </c>
      <c r="AL1095" s="369">
        <v>1.7000000000000001E-2</v>
      </c>
      <c r="AM1095" s="369">
        <v>0.2</v>
      </c>
      <c r="AN1095" s="369" t="s">
        <v>34</v>
      </c>
      <c r="AO1095" s="367" t="s">
        <v>1326</v>
      </c>
      <c r="AP1095" s="370" t="s">
        <v>13</v>
      </c>
      <c r="AQ1095" s="376" t="s">
        <v>670</v>
      </c>
      <c r="AR1095" s="369">
        <v>1.1333333333333334E-3</v>
      </c>
      <c r="AS1095" s="369">
        <v>1.1333333333333334E-3</v>
      </c>
      <c r="AT1095" s="369"/>
      <c r="AX1095" s="711"/>
      <c r="AY1095" s="712"/>
      <c r="AZ1095" s="712"/>
      <c r="BA1095" s="712"/>
      <c r="BB1095" s="713"/>
      <c r="BC1095" s="712"/>
      <c r="BD1095" s="712"/>
      <c r="BE1095" s="712"/>
      <c r="BF1095" s="712"/>
      <c r="BG1095" s="713"/>
      <c r="BH1095" s="713"/>
      <c r="BI1095" s="714"/>
      <c r="BJ1095" s="714"/>
      <c r="BK1095" s="714"/>
      <c r="BL1095" s="713"/>
      <c r="BM1095" s="713"/>
      <c r="BN1095" s="713"/>
      <c r="BO1095" s="713"/>
      <c r="BP1095" s="713"/>
      <c r="BQ1095" s="713"/>
      <c r="BR1095" s="713"/>
      <c r="BS1095" s="713"/>
      <c r="BT1095" s="716"/>
      <c r="BU1095" s="717"/>
      <c r="BV1095" s="715"/>
      <c r="BW1095" s="718"/>
    </row>
    <row r="1096" spans="2:75" ht="15.75" customHeight="1">
      <c r="B1096" s="363" t="s">
        <v>547</v>
      </c>
      <c r="C1096" s="364">
        <v>43584490000123</v>
      </c>
      <c r="D1096" s="365" t="s">
        <v>14</v>
      </c>
      <c r="E1096" s="365" t="s">
        <v>614</v>
      </c>
      <c r="F1096" s="365"/>
      <c r="G1096" s="366"/>
      <c r="H1096" s="366" t="s">
        <v>1340</v>
      </c>
      <c r="I1096" s="366" t="s">
        <v>34</v>
      </c>
      <c r="J1096" s="366" t="s">
        <v>608</v>
      </c>
      <c r="K1096" s="367" t="s">
        <v>48</v>
      </c>
      <c r="L1096" s="368"/>
      <c r="M1096" s="368" t="s">
        <v>1421</v>
      </c>
      <c r="N1096" s="367">
        <v>619868</v>
      </c>
      <c r="O1096" s="367" t="s">
        <v>1323</v>
      </c>
      <c r="P1096" s="371">
        <v>44495</v>
      </c>
      <c r="Q1096" s="372">
        <v>19332553.890000001</v>
      </c>
      <c r="R1096" s="372" t="s">
        <v>1424</v>
      </c>
      <c r="S1096" s="367">
        <v>32</v>
      </c>
      <c r="T1096" s="369">
        <v>0.1005170107165847</v>
      </c>
      <c r="U1096" s="369">
        <v>1.2994030165809511</v>
      </c>
      <c r="V1096" s="369" t="s">
        <v>1424</v>
      </c>
      <c r="W1096" s="369" t="s">
        <v>1424</v>
      </c>
      <c r="X1096" s="369" t="s">
        <v>1424</v>
      </c>
      <c r="Y1096" s="369" t="s">
        <v>1424</v>
      </c>
      <c r="Z1096" s="369" t="s">
        <v>1424</v>
      </c>
      <c r="AA1096" s="369" t="s">
        <v>1424</v>
      </c>
      <c r="AB1096" s="369" t="s">
        <v>1424</v>
      </c>
      <c r="AC1096" s="373" t="s">
        <v>1424</v>
      </c>
      <c r="AD1096" s="575">
        <v>43508900000157</v>
      </c>
      <c r="AE1096" s="370" t="s">
        <v>2589</v>
      </c>
      <c r="AF1096" s="370" t="s">
        <v>2317</v>
      </c>
      <c r="AG1096" s="374" t="s">
        <v>1458</v>
      </c>
      <c r="AH1096" s="374" t="s">
        <v>2318</v>
      </c>
      <c r="AI1096" s="374">
        <v>500</v>
      </c>
      <c r="AJ1096" s="374">
        <v>100</v>
      </c>
      <c r="AK1096" s="374">
        <v>100</v>
      </c>
      <c r="AL1096" s="369">
        <v>1.7000000000000001E-2</v>
      </c>
      <c r="AM1096" s="369">
        <v>0.2</v>
      </c>
      <c r="AN1096" s="369" t="s">
        <v>2335</v>
      </c>
      <c r="AO1096" s="367" t="s">
        <v>1326</v>
      </c>
      <c r="AP1096" s="370" t="s">
        <v>13</v>
      </c>
      <c r="AQ1096" s="376" t="s">
        <v>670</v>
      </c>
      <c r="AR1096" s="369">
        <v>2.8338999999999999E-3</v>
      </c>
      <c r="AS1096" s="369">
        <v>2.8338999999999999E-3</v>
      </c>
      <c r="AT1096" s="369"/>
      <c r="AX1096" s="711"/>
      <c r="AY1096" s="712"/>
      <c r="AZ1096" s="712"/>
      <c r="BA1096" s="712"/>
      <c r="BB1096" s="713"/>
      <c r="BC1096" s="712"/>
      <c r="BD1096" s="712"/>
      <c r="BE1096" s="712"/>
      <c r="BF1096" s="712"/>
      <c r="BG1096" s="713"/>
      <c r="BH1096" s="713"/>
      <c r="BI1096" s="714"/>
      <c r="BJ1096" s="714"/>
      <c r="BK1096" s="714"/>
      <c r="BL1096" s="713"/>
      <c r="BM1096" s="713"/>
      <c r="BN1096" s="713"/>
      <c r="BO1096" s="713"/>
      <c r="BP1096" s="713"/>
      <c r="BQ1096" s="713"/>
      <c r="BR1096" s="713"/>
      <c r="BS1096" s="713"/>
      <c r="BT1096" s="716"/>
      <c r="BU1096" s="717"/>
      <c r="BV1096" s="715"/>
      <c r="BW1096" s="718"/>
    </row>
    <row r="1097" spans="2:75" ht="15.75" customHeight="1">
      <c r="B1097" s="363" t="s">
        <v>360</v>
      </c>
      <c r="C1097" s="364">
        <v>41514301000110</v>
      </c>
      <c r="D1097" s="365" t="s">
        <v>14</v>
      </c>
      <c r="E1097" s="365" t="s">
        <v>614</v>
      </c>
      <c r="F1097" s="365"/>
      <c r="G1097" s="366"/>
      <c r="H1097" s="366" t="s">
        <v>1340</v>
      </c>
      <c r="I1097" s="366" t="s">
        <v>34</v>
      </c>
      <c r="J1097" s="366" t="s">
        <v>611</v>
      </c>
      <c r="K1097" s="367" t="s">
        <v>48</v>
      </c>
      <c r="L1097" s="368"/>
      <c r="M1097" s="368" t="s">
        <v>34</v>
      </c>
      <c r="N1097" s="367">
        <v>589268</v>
      </c>
      <c r="O1097" s="367" t="s">
        <v>1323</v>
      </c>
      <c r="P1097" s="371">
        <v>44327</v>
      </c>
      <c r="Q1097" s="372">
        <v>414398323.24000001</v>
      </c>
      <c r="R1097" s="372">
        <v>371832850.23952419</v>
      </c>
      <c r="S1097" s="367">
        <v>32</v>
      </c>
      <c r="T1097" s="369">
        <v>2.5147085977539341E-4</v>
      </c>
      <c r="U1097" s="369">
        <v>3.2508128867429383E-3</v>
      </c>
      <c r="V1097" s="369">
        <v>-0.12057076398459843</v>
      </c>
      <c r="W1097" s="369">
        <v>-1.1819966437679088</v>
      </c>
      <c r="X1097" s="369" t="s">
        <v>1424</v>
      </c>
      <c r="Y1097" s="369" t="s">
        <v>1424</v>
      </c>
      <c r="Z1097" s="369" t="s">
        <v>1424</v>
      </c>
      <c r="AA1097" s="369" t="s">
        <v>1424</v>
      </c>
      <c r="AB1097" s="369">
        <v>0.18025062888666105</v>
      </c>
      <c r="AC1097" s="373">
        <v>-1.1617287028485699</v>
      </c>
      <c r="AD1097" s="575">
        <v>41673022000108</v>
      </c>
      <c r="AE1097" s="370" t="s">
        <v>2590</v>
      </c>
      <c r="AF1097" s="370" t="s">
        <v>2317</v>
      </c>
      <c r="AG1097" s="374" t="s">
        <v>1458</v>
      </c>
      <c r="AH1097" s="374" t="s">
        <v>2321</v>
      </c>
      <c r="AI1097" s="374">
        <v>5000</v>
      </c>
      <c r="AJ1097" s="374">
        <v>1000</v>
      </c>
      <c r="AK1097" s="374">
        <v>5000</v>
      </c>
      <c r="AL1097" s="369">
        <v>1.8700000000000001E-2</v>
      </c>
      <c r="AM1097" s="369">
        <v>0.2</v>
      </c>
      <c r="AN1097" s="369" t="s">
        <v>34</v>
      </c>
      <c r="AO1097" s="367" t="s">
        <v>1326</v>
      </c>
      <c r="AP1097" s="370" t="s">
        <v>13</v>
      </c>
      <c r="AQ1097" s="376" t="s">
        <v>670</v>
      </c>
      <c r="AR1097" s="369">
        <v>4.3633333333333328E-3</v>
      </c>
      <c r="AS1097" s="369">
        <v>4.3633333333333328E-3</v>
      </c>
      <c r="AT1097" s="369"/>
      <c r="AX1097" s="711"/>
      <c r="AY1097" s="712"/>
      <c r="AZ1097" s="712"/>
      <c r="BA1097" s="712"/>
      <c r="BB1097" s="713"/>
      <c r="BC1097" s="712"/>
      <c r="BD1097" s="712"/>
      <c r="BE1097" s="712"/>
      <c r="BF1097" s="712"/>
      <c r="BG1097" s="713"/>
      <c r="BH1097" s="713"/>
      <c r="BI1097" s="714"/>
      <c r="BJ1097" s="714"/>
      <c r="BK1097" s="714"/>
      <c r="BL1097" s="713"/>
      <c r="BM1097" s="713"/>
      <c r="BN1097" s="713"/>
      <c r="BO1097" s="713"/>
      <c r="BP1097" s="713"/>
      <c r="BQ1097" s="713"/>
      <c r="BR1097" s="713"/>
      <c r="BS1097" s="713"/>
      <c r="BT1097" s="716"/>
      <c r="BU1097" s="717"/>
      <c r="BV1097" s="715"/>
      <c r="BW1097" s="718"/>
    </row>
    <row r="1098" spans="2:75" ht="15.75" customHeight="1">
      <c r="B1098" s="363" t="s">
        <v>571</v>
      </c>
      <c r="C1098" s="364">
        <v>43214564000130</v>
      </c>
      <c r="D1098" s="365" t="s">
        <v>14</v>
      </c>
      <c r="E1098" s="365" t="s">
        <v>614</v>
      </c>
      <c r="F1098" s="365"/>
      <c r="G1098" s="366"/>
      <c r="H1098" s="366" t="s">
        <v>1340</v>
      </c>
      <c r="I1098" s="366" t="s">
        <v>34</v>
      </c>
      <c r="J1098" s="366" t="s">
        <v>608</v>
      </c>
      <c r="K1098" s="367" t="s">
        <v>48</v>
      </c>
      <c r="L1098" s="368"/>
      <c r="M1098" s="368" t="s">
        <v>34</v>
      </c>
      <c r="N1098" s="367">
        <v>613509</v>
      </c>
      <c r="O1098" s="367" t="s">
        <v>1323</v>
      </c>
      <c r="P1098" s="371">
        <v>44455</v>
      </c>
      <c r="Q1098" s="372">
        <v>264376750.08000001</v>
      </c>
      <c r="R1098" s="372" t="s">
        <v>1424</v>
      </c>
      <c r="S1098" s="367">
        <v>32</v>
      </c>
      <c r="T1098" s="369">
        <v>3.0498970479464482E-4</v>
      </c>
      <c r="U1098" s="369">
        <v>3.9426614421881872E-3</v>
      </c>
      <c r="V1098" s="369" t="s">
        <v>1424</v>
      </c>
      <c r="W1098" s="369" t="s">
        <v>1424</v>
      </c>
      <c r="X1098" s="369" t="s">
        <v>1424</v>
      </c>
      <c r="Y1098" s="369" t="s">
        <v>1424</v>
      </c>
      <c r="Z1098" s="369" t="s">
        <v>1424</v>
      </c>
      <c r="AA1098" s="369" t="s">
        <v>1424</v>
      </c>
      <c r="AB1098" s="369" t="s">
        <v>1424</v>
      </c>
      <c r="AC1098" s="373" t="s">
        <v>1424</v>
      </c>
      <c r="AD1098" s="575">
        <v>41514301000110</v>
      </c>
      <c r="AE1098" s="370" t="s">
        <v>2331</v>
      </c>
      <c r="AF1098" s="370" t="s">
        <v>2317</v>
      </c>
      <c r="AG1098" s="374" t="s">
        <v>1458</v>
      </c>
      <c r="AH1098" s="374" t="s">
        <v>2321</v>
      </c>
      <c r="AI1098" s="374">
        <v>5000</v>
      </c>
      <c r="AJ1098" s="374">
        <v>1000</v>
      </c>
      <c r="AK1098" s="374">
        <v>5000</v>
      </c>
      <c r="AL1098" s="369">
        <v>0</v>
      </c>
      <c r="AM1098" s="369" t="s">
        <v>34</v>
      </c>
      <c r="AN1098" s="369" t="s">
        <v>2335</v>
      </c>
      <c r="AO1098" s="367" t="s">
        <v>1326</v>
      </c>
      <c r="AP1098" s="370" t="s">
        <v>13</v>
      </c>
      <c r="AQ1098" s="376" t="s">
        <v>670</v>
      </c>
      <c r="AR1098" s="369">
        <v>4.3627100000000005E-3</v>
      </c>
      <c r="AS1098" s="369">
        <v>4.3627100000000005E-3</v>
      </c>
      <c r="AT1098" s="369"/>
      <c r="AX1098" s="711"/>
      <c r="AY1098" s="712"/>
      <c r="AZ1098" s="712"/>
      <c r="BA1098" s="712"/>
      <c r="BB1098" s="713"/>
      <c r="BC1098" s="712"/>
      <c r="BD1098" s="712"/>
      <c r="BE1098" s="712"/>
      <c r="BF1098" s="712"/>
      <c r="BG1098" s="713"/>
      <c r="BH1098" s="713"/>
      <c r="BI1098" s="714"/>
      <c r="BJ1098" s="714"/>
      <c r="BK1098" s="714"/>
      <c r="BL1098" s="713"/>
      <c r="BM1098" s="713"/>
      <c r="BN1098" s="713"/>
      <c r="BO1098" s="713"/>
      <c r="BP1098" s="713"/>
      <c r="BQ1098" s="713"/>
      <c r="BR1098" s="713"/>
      <c r="BS1098" s="713"/>
      <c r="BT1098" s="716"/>
      <c r="BU1098" s="717"/>
      <c r="BV1098" s="715"/>
      <c r="BW1098" s="718"/>
    </row>
    <row r="1099" spans="2:75" ht="15.75" customHeight="1">
      <c r="B1099" s="363" t="s">
        <v>361</v>
      </c>
      <c r="C1099" s="364">
        <v>41574597000165</v>
      </c>
      <c r="D1099" s="365" t="s">
        <v>14</v>
      </c>
      <c r="E1099" s="365" t="s">
        <v>614</v>
      </c>
      <c r="F1099" s="365"/>
      <c r="G1099" s="366"/>
      <c r="H1099" s="366" t="s">
        <v>1340</v>
      </c>
      <c r="I1099" s="366" t="s">
        <v>34</v>
      </c>
      <c r="J1099" s="366" t="s">
        <v>608</v>
      </c>
      <c r="K1099" s="367" t="s">
        <v>48</v>
      </c>
      <c r="L1099" s="368"/>
      <c r="M1099" s="368" t="s">
        <v>34</v>
      </c>
      <c r="N1099" s="367">
        <v>589403</v>
      </c>
      <c r="O1099" s="367" t="s">
        <v>1323</v>
      </c>
      <c r="P1099" s="371">
        <v>44327</v>
      </c>
      <c r="Q1099" s="372">
        <v>410135882.73000002</v>
      </c>
      <c r="R1099" s="372">
        <v>344790576.55932546</v>
      </c>
      <c r="S1099" s="367">
        <v>32</v>
      </c>
      <c r="T1099" s="369">
        <v>2.9426662603393439E-4</v>
      </c>
      <c r="U1099" s="369">
        <v>3.8040421101033011E-3</v>
      </c>
      <c r="V1099" s="369">
        <v>-0.17055438346059215</v>
      </c>
      <c r="W1099" s="369">
        <v>-1.6720032466251631</v>
      </c>
      <c r="X1099" s="369" t="s">
        <v>1424</v>
      </c>
      <c r="Y1099" s="369" t="s">
        <v>1424</v>
      </c>
      <c r="Z1099" s="369" t="s">
        <v>1424</v>
      </c>
      <c r="AA1099" s="369" t="s">
        <v>1424</v>
      </c>
      <c r="AB1099" s="369">
        <v>0.23541372486709411</v>
      </c>
      <c r="AC1099" s="373">
        <v>-1.0892780703143234</v>
      </c>
      <c r="AD1099" s="575">
        <v>41673204000170</v>
      </c>
      <c r="AE1099" s="370" t="s">
        <v>2590</v>
      </c>
      <c r="AF1099" s="370" t="s">
        <v>2317</v>
      </c>
      <c r="AG1099" s="374" t="s">
        <v>1458</v>
      </c>
      <c r="AH1099" s="374" t="s">
        <v>2321</v>
      </c>
      <c r="AI1099" s="374">
        <v>5000</v>
      </c>
      <c r="AJ1099" s="374">
        <v>1000</v>
      </c>
      <c r="AK1099" s="374">
        <v>5000</v>
      </c>
      <c r="AL1099" s="369">
        <v>1.8700000000000001E-2</v>
      </c>
      <c r="AM1099" s="369">
        <v>0.2</v>
      </c>
      <c r="AN1099" s="369" t="s">
        <v>34</v>
      </c>
      <c r="AO1099" s="367" t="s">
        <v>1326</v>
      </c>
      <c r="AP1099" s="370" t="s">
        <v>718</v>
      </c>
      <c r="AQ1099" s="376" t="s">
        <v>661</v>
      </c>
      <c r="AR1099" s="369">
        <v>4.3633333333333328E-3</v>
      </c>
      <c r="AS1099" s="369">
        <v>4.3633333333333328E-3</v>
      </c>
      <c r="AT1099" s="369"/>
      <c r="AX1099" s="711"/>
      <c r="AY1099" s="712"/>
      <c r="AZ1099" s="712"/>
      <c r="BA1099" s="712"/>
      <c r="BB1099" s="713"/>
      <c r="BC1099" s="712"/>
      <c r="BD1099" s="712"/>
      <c r="BE1099" s="712"/>
      <c r="BF1099" s="712"/>
      <c r="BG1099" s="713"/>
      <c r="BH1099" s="713"/>
      <c r="BI1099" s="714"/>
      <c r="BJ1099" s="714"/>
      <c r="BK1099" s="714"/>
      <c r="BL1099" s="713"/>
      <c r="BM1099" s="713"/>
      <c r="BN1099" s="713"/>
      <c r="BO1099" s="713"/>
      <c r="BP1099" s="713"/>
      <c r="BQ1099" s="713"/>
      <c r="BR1099" s="713"/>
      <c r="BS1099" s="713"/>
      <c r="BT1099" s="716"/>
      <c r="BU1099" s="717"/>
      <c r="BV1099" s="715"/>
      <c r="BW1099" s="718"/>
    </row>
    <row r="1100" spans="2:75" ht="15.75" customHeight="1">
      <c r="B1100" s="363" t="s">
        <v>591</v>
      </c>
      <c r="C1100" s="364">
        <v>43214636000149</v>
      </c>
      <c r="D1100" s="365" t="s">
        <v>14</v>
      </c>
      <c r="E1100" s="365" t="s">
        <v>607</v>
      </c>
      <c r="F1100" s="365"/>
      <c r="G1100" s="366"/>
      <c r="H1100" s="366" t="s">
        <v>34</v>
      </c>
      <c r="I1100" s="366" t="s">
        <v>34</v>
      </c>
      <c r="J1100" s="366" t="s">
        <v>608</v>
      </c>
      <c r="K1100" s="367" t="s">
        <v>48</v>
      </c>
      <c r="L1100" s="368"/>
      <c r="M1100" s="368" t="s">
        <v>34</v>
      </c>
      <c r="N1100" s="367">
        <v>613517</v>
      </c>
      <c r="O1100" s="367" t="s">
        <v>1323</v>
      </c>
      <c r="P1100" s="371">
        <v>44455</v>
      </c>
      <c r="Q1100" s="372">
        <v>95667818.969999999</v>
      </c>
      <c r="R1100" s="372" t="s">
        <v>1424</v>
      </c>
      <c r="S1100" s="367">
        <v>32</v>
      </c>
      <c r="T1100" s="369">
        <v>5.4954209115676278E-4</v>
      </c>
      <c r="U1100" s="369">
        <v>7.1040378727606083E-3</v>
      </c>
      <c r="V1100" s="369" t="s">
        <v>1424</v>
      </c>
      <c r="W1100" s="369" t="s">
        <v>1424</v>
      </c>
      <c r="X1100" s="369" t="s">
        <v>1424</v>
      </c>
      <c r="Y1100" s="369" t="s">
        <v>1424</v>
      </c>
      <c r="Z1100" s="369" t="s">
        <v>1424</v>
      </c>
      <c r="AA1100" s="369" t="s">
        <v>1424</v>
      </c>
      <c r="AB1100" s="369" t="s">
        <v>1424</v>
      </c>
      <c r="AC1100" s="373" t="s">
        <v>1424</v>
      </c>
      <c r="AD1100" s="575">
        <v>41574597000165</v>
      </c>
      <c r="AE1100" s="370" t="s">
        <v>2331</v>
      </c>
      <c r="AF1100" s="370" t="s">
        <v>2317</v>
      </c>
      <c r="AG1100" s="374" t="s">
        <v>1458</v>
      </c>
      <c r="AH1100" s="374" t="s">
        <v>2321</v>
      </c>
      <c r="AI1100" s="374">
        <v>5000</v>
      </c>
      <c r="AJ1100" s="374">
        <v>1000</v>
      </c>
      <c r="AK1100" s="374">
        <v>5000</v>
      </c>
      <c r="AL1100" s="369">
        <v>0</v>
      </c>
      <c r="AM1100" s="369" t="s">
        <v>34</v>
      </c>
      <c r="AN1100" s="369" t="s">
        <v>2335</v>
      </c>
      <c r="AO1100" s="367" t="s">
        <v>1326</v>
      </c>
      <c r="AP1100" s="370" t="s">
        <v>718</v>
      </c>
      <c r="AQ1100" s="376" t="s">
        <v>661</v>
      </c>
      <c r="AR1100" s="369">
        <v>4.3633333333333328E-3</v>
      </c>
      <c r="AS1100" s="369">
        <v>4.3633333333333328E-3</v>
      </c>
      <c r="AT1100" s="369"/>
      <c r="AX1100" s="711"/>
      <c r="AY1100" s="712"/>
      <c r="AZ1100" s="712"/>
      <c r="BA1100" s="712"/>
      <c r="BB1100" s="713"/>
      <c r="BC1100" s="712"/>
      <c r="BD1100" s="712"/>
      <c r="BE1100" s="712"/>
      <c r="BF1100" s="712"/>
      <c r="BG1100" s="713"/>
      <c r="BH1100" s="713"/>
      <c r="BI1100" s="714"/>
      <c r="BJ1100" s="714"/>
      <c r="BK1100" s="714"/>
      <c r="BL1100" s="713"/>
      <c r="BM1100" s="713"/>
      <c r="BN1100" s="713"/>
      <c r="BO1100" s="713"/>
      <c r="BP1100" s="713"/>
      <c r="BQ1100" s="713"/>
      <c r="BR1100" s="713"/>
      <c r="BS1100" s="713"/>
      <c r="BT1100" s="716"/>
      <c r="BU1100" s="717"/>
      <c r="BV1100" s="715"/>
      <c r="BW1100" s="718"/>
    </row>
    <row r="1101" spans="2:75" ht="15.75" customHeight="1">
      <c r="B1101" s="363" t="s">
        <v>1169</v>
      </c>
      <c r="C1101" s="364">
        <v>38075003000167</v>
      </c>
      <c r="D1101" s="365" t="s">
        <v>13</v>
      </c>
      <c r="E1101" s="365" t="s">
        <v>616</v>
      </c>
      <c r="F1101" s="365" t="s">
        <v>619</v>
      </c>
      <c r="G1101" s="366" t="s">
        <v>34</v>
      </c>
      <c r="H1101" s="366" t="s">
        <v>1340</v>
      </c>
      <c r="I1101" s="366" t="s">
        <v>34</v>
      </c>
      <c r="J1101" s="366" t="s">
        <v>611</v>
      </c>
      <c r="K1101" s="367" t="s">
        <v>48</v>
      </c>
      <c r="L1101" s="368"/>
      <c r="M1101" s="368" t="s">
        <v>34</v>
      </c>
      <c r="N1101" s="367">
        <v>632309</v>
      </c>
      <c r="O1101" s="367" t="s">
        <v>1323</v>
      </c>
      <c r="P1101" s="371">
        <v>44550</v>
      </c>
      <c r="Q1101" s="372">
        <v>8047434.0300000003</v>
      </c>
      <c r="R1101" s="372" t="s">
        <v>1424</v>
      </c>
      <c r="S1101" s="367">
        <v>8</v>
      </c>
      <c r="T1101" s="369">
        <v>-6.3622737432984633E-2</v>
      </c>
      <c r="U1101" s="369">
        <v>-0.82246354476912165</v>
      </c>
      <c r="V1101" s="369" t="s">
        <v>1424</v>
      </c>
      <c r="W1101" s="369" t="s">
        <v>1424</v>
      </c>
      <c r="X1101" s="369" t="s">
        <v>1424</v>
      </c>
      <c r="Y1101" s="369" t="s">
        <v>1424</v>
      </c>
      <c r="Z1101" s="369" t="s">
        <v>1424</v>
      </c>
      <c r="AA1101" s="369" t="s">
        <v>1424</v>
      </c>
      <c r="AB1101" s="369" t="s">
        <v>1424</v>
      </c>
      <c r="AC1101" s="373" t="s">
        <v>1424</v>
      </c>
      <c r="AD1101" s="575">
        <v>0</v>
      </c>
      <c r="AE1101" s="370" t="s">
        <v>2432</v>
      </c>
      <c r="AF1101" s="370" t="s">
        <v>743</v>
      </c>
      <c r="AG1101" s="374" t="s">
        <v>743</v>
      </c>
      <c r="AH1101" s="374" t="s">
        <v>2318</v>
      </c>
      <c r="AI1101" s="374">
        <v>1000</v>
      </c>
      <c r="AJ1101" s="374">
        <v>1000</v>
      </c>
      <c r="AK1101" s="374">
        <v>1000</v>
      </c>
      <c r="AL1101" s="369">
        <v>8.6999999999999994E-3</v>
      </c>
      <c r="AM1101" s="369" t="s">
        <v>34</v>
      </c>
      <c r="AN1101" s="369" t="s">
        <v>2330</v>
      </c>
      <c r="AO1101" s="367" t="s">
        <v>1326</v>
      </c>
      <c r="AP1101" s="370" t="s">
        <v>13</v>
      </c>
      <c r="AQ1101" s="376" t="s">
        <v>681</v>
      </c>
      <c r="AR1101" s="369">
        <v>4.6666799999999994E-3</v>
      </c>
      <c r="AS1101" s="369">
        <v>4.6666799999999994E-3</v>
      </c>
      <c r="AT1101" s="369"/>
      <c r="AX1101" s="711"/>
      <c r="AY1101" s="712"/>
      <c r="AZ1101" s="712"/>
      <c r="BA1101" s="712"/>
      <c r="BB1101" s="713"/>
      <c r="BC1101" s="712"/>
      <c r="BD1101" s="712"/>
      <c r="BE1101" s="712"/>
      <c r="BF1101" s="712"/>
      <c r="BG1101" s="713"/>
      <c r="BH1101" s="713"/>
      <c r="BI1101" s="714"/>
      <c r="BJ1101" s="714"/>
      <c r="BK1101" s="714"/>
      <c r="BL1101" s="713"/>
      <c r="BM1101" s="713"/>
      <c r="BN1101" s="713"/>
      <c r="BO1101" s="713"/>
      <c r="BP1101" s="713"/>
      <c r="BQ1101" s="713"/>
      <c r="BR1101" s="713"/>
      <c r="BS1101" s="713"/>
      <c r="BT1101" s="716"/>
      <c r="BU1101" s="717"/>
      <c r="BV1101" s="715"/>
      <c r="BW1101" s="718"/>
    </row>
    <row r="1102" spans="2:75" ht="15.75" customHeight="1">
      <c r="B1102" s="363" t="s">
        <v>1736</v>
      </c>
      <c r="C1102" s="364">
        <v>31533638000111</v>
      </c>
      <c r="D1102" s="365" t="s">
        <v>14</v>
      </c>
      <c r="E1102" s="365" t="s">
        <v>614</v>
      </c>
      <c r="F1102" s="365"/>
      <c r="G1102" s="366"/>
      <c r="H1102" s="366" t="s">
        <v>1340</v>
      </c>
      <c r="I1102" s="366" t="s">
        <v>34</v>
      </c>
      <c r="J1102" s="366" t="s">
        <v>608</v>
      </c>
      <c r="K1102" s="367" t="s">
        <v>48</v>
      </c>
      <c r="L1102" s="368"/>
      <c r="M1102" s="368"/>
      <c r="N1102" s="367">
        <v>483575</v>
      </c>
      <c r="O1102" s="367" t="s">
        <v>1323</v>
      </c>
      <c r="P1102" s="371">
        <v>43460</v>
      </c>
      <c r="Q1102" s="372" t="s">
        <v>1396</v>
      </c>
      <c r="R1102" s="372" t="s">
        <v>1424</v>
      </c>
      <c r="S1102" s="367">
        <v>29</v>
      </c>
      <c r="T1102" s="369" t="s">
        <v>1424</v>
      </c>
      <c r="U1102" s="369" t="s">
        <v>1424</v>
      </c>
      <c r="V1102" s="369" t="s">
        <v>1424</v>
      </c>
      <c r="W1102" s="369" t="s">
        <v>1424</v>
      </c>
      <c r="X1102" s="369" t="s">
        <v>1424</v>
      </c>
      <c r="Y1102" s="369" t="s">
        <v>1424</v>
      </c>
      <c r="Z1102" s="369" t="s">
        <v>1424</v>
      </c>
      <c r="AA1102" s="369" t="s">
        <v>1424</v>
      </c>
      <c r="AB1102" s="369" t="s">
        <v>1424</v>
      </c>
      <c r="AC1102" s="373" t="s">
        <v>1424</v>
      </c>
      <c r="AD1102" s="575">
        <v>22899381000125</v>
      </c>
      <c r="AE1102" s="370" t="s">
        <v>2591</v>
      </c>
      <c r="AF1102" s="370" t="s">
        <v>2326</v>
      </c>
      <c r="AG1102" s="374" t="s">
        <v>1459</v>
      </c>
      <c r="AH1102" s="374" t="s">
        <v>2321</v>
      </c>
      <c r="AI1102" s="374">
        <v>25000</v>
      </c>
      <c r="AJ1102" s="374">
        <v>0</v>
      </c>
      <c r="AK1102" s="374">
        <v>25000</v>
      </c>
      <c r="AL1102" s="369">
        <v>1.8000000000000002E-2</v>
      </c>
      <c r="AM1102" s="369">
        <v>0.2</v>
      </c>
      <c r="AN1102" s="369" t="s">
        <v>64</v>
      </c>
      <c r="AO1102" s="367" t="s">
        <v>1326</v>
      </c>
      <c r="AP1102" s="370" t="s">
        <v>13</v>
      </c>
      <c r="AQ1102" s="376" t="s">
        <v>670</v>
      </c>
      <c r="AR1102" s="369">
        <v>4.7999999999999996E-3</v>
      </c>
      <c r="AS1102" s="369">
        <v>4.7999999999999996E-3</v>
      </c>
      <c r="AT1102" s="369"/>
      <c r="AX1102" s="711"/>
      <c r="AY1102" s="712"/>
      <c r="AZ1102" s="712"/>
      <c r="BA1102" s="712"/>
      <c r="BB1102" s="713"/>
      <c r="BC1102" s="712"/>
      <c r="BD1102" s="712"/>
      <c r="BE1102" s="712"/>
      <c r="BF1102" s="712"/>
      <c r="BG1102" s="713"/>
      <c r="BH1102" s="713"/>
      <c r="BI1102" s="714"/>
      <c r="BJ1102" s="714"/>
      <c r="BK1102" s="714"/>
      <c r="BL1102" s="713"/>
      <c r="BM1102" s="713"/>
      <c r="BN1102" s="713"/>
      <c r="BO1102" s="713"/>
      <c r="BP1102" s="713"/>
      <c r="BQ1102" s="713"/>
      <c r="BR1102" s="713"/>
      <c r="BS1102" s="713"/>
      <c r="BT1102" s="716"/>
      <c r="BU1102" s="717"/>
      <c r="BV1102" s="715"/>
      <c r="BW1102" s="718"/>
    </row>
    <row r="1103" spans="2:75" ht="15.75" customHeight="1">
      <c r="B1103" s="363" t="s">
        <v>572</v>
      </c>
      <c r="C1103" s="364">
        <v>31666885000196</v>
      </c>
      <c r="D1103" s="365" t="s">
        <v>14</v>
      </c>
      <c r="E1103" s="365" t="s">
        <v>614</v>
      </c>
      <c r="F1103" s="365"/>
      <c r="G1103" s="366"/>
      <c r="H1103" s="366" t="s">
        <v>1340</v>
      </c>
      <c r="I1103" s="366" t="s">
        <v>34</v>
      </c>
      <c r="J1103" s="366" t="s">
        <v>608</v>
      </c>
      <c r="K1103" s="367" t="s">
        <v>48</v>
      </c>
      <c r="L1103" s="368"/>
      <c r="M1103" s="368" t="s">
        <v>34</v>
      </c>
      <c r="N1103" s="367">
        <v>513229</v>
      </c>
      <c r="O1103" s="367" t="s">
        <v>1323</v>
      </c>
      <c r="P1103" s="371">
        <v>43780</v>
      </c>
      <c r="Q1103" s="372">
        <v>86865126.200000003</v>
      </c>
      <c r="R1103" s="372">
        <v>42700623.465833366</v>
      </c>
      <c r="S1103" s="367">
        <v>29</v>
      </c>
      <c r="T1103" s="369">
        <v>1.2419890764095776E-2</v>
      </c>
      <c r="U1103" s="369">
        <v>0.16055435203873608</v>
      </c>
      <c r="V1103" s="369">
        <v>-0.20106496738723989</v>
      </c>
      <c r="W1103" s="369">
        <v>-1.9711089884225979</v>
      </c>
      <c r="X1103" s="369">
        <v>-0.18075556469704679</v>
      </c>
      <c r="Y1103" s="369">
        <v>-1.370702283252986</v>
      </c>
      <c r="Z1103" s="369" t="s">
        <v>1424</v>
      </c>
      <c r="AA1103" s="369" t="s">
        <v>1424</v>
      </c>
      <c r="AB1103" s="369">
        <v>0.2783888097627123</v>
      </c>
      <c r="AC1103" s="373">
        <v>-1.0159245543048152</v>
      </c>
      <c r="AD1103" s="575">
        <v>22899381000125</v>
      </c>
      <c r="AE1103" s="370" t="s">
        <v>2591</v>
      </c>
      <c r="AF1103" s="370" t="s">
        <v>2317</v>
      </c>
      <c r="AG1103" s="374" t="s">
        <v>1458</v>
      </c>
      <c r="AH1103" s="374" t="s">
        <v>2321</v>
      </c>
      <c r="AI1103" s="374">
        <v>5000</v>
      </c>
      <c r="AJ1103" s="374">
        <v>1000</v>
      </c>
      <c r="AK1103" s="374">
        <v>1000</v>
      </c>
      <c r="AL1103" s="369">
        <v>1.8000000000000002E-2</v>
      </c>
      <c r="AM1103" s="369">
        <v>0.2</v>
      </c>
      <c r="AN1103" s="369" t="s">
        <v>64</v>
      </c>
      <c r="AO1103" s="367" t="s">
        <v>1326</v>
      </c>
      <c r="AP1103" s="370" t="s">
        <v>13</v>
      </c>
      <c r="AQ1103" s="376" t="s">
        <v>670</v>
      </c>
      <c r="AR1103" s="369">
        <v>4.8005999999999995E-3</v>
      </c>
      <c r="AS1103" s="369">
        <v>4.8005999999999995E-3</v>
      </c>
      <c r="AT1103" s="369"/>
      <c r="AX1103" s="711"/>
      <c r="AY1103" s="712"/>
      <c r="AZ1103" s="712"/>
      <c r="BA1103" s="712"/>
      <c r="BB1103" s="713"/>
      <c r="BC1103" s="712"/>
      <c r="BD1103" s="712"/>
      <c r="BE1103" s="712"/>
      <c r="BF1103" s="712"/>
      <c r="BG1103" s="713"/>
      <c r="BH1103" s="713"/>
      <c r="BI1103" s="714"/>
      <c r="BJ1103" s="714"/>
      <c r="BK1103" s="714"/>
      <c r="BL1103" s="713"/>
      <c r="BM1103" s="713"/>
      <c r="BN1103" s="713"/>
      <c r="BO1103" s="713"/>
      <c r="BP1103" s="713"/>
      <c r="BQ1103" s="713"/>
      <c r="BR1103" s="713"/>
      <c r="BS1103" s="713"/>
      <c r="BT1103" s="716"/>
      <c r="BU1103" s="717"/>
      <c r="BV1103" s="715"/>
      <c r="BW1103" s="718"/>
    </row>
    <row r="1104" spans="2:75" ht="15.75" customHeight="1">
      <c r="B1104" s="363" t="s">
        <v>1170</v>
      </c>
      <c r="C1104" s="364">
        <v>23960625000109</v>
      </c>
      <c r="D1104" s="365" t="s">
        <v>14</v>
      </c>
      <c r="E1104" s="365" t="s">
        <v>614</v>
      </c>
      <c r="F1104" s="365"/>
      <c r="G1104" s="366"/>
      <c r="H1104" s="366" t="s">
        <v>1340</v>
      </c>
      <c r="I1104" s="366" t="s">
        <v>34</v>
      </c>
      <c r="J1104" s="366" t="s">
        <v>608</v>
      </c>
      <c r="K1104" s="367" t="s">
        <v>48</v>
      </c>
      <c r="L1104" s="368"/>
      <c r="M1104" s="368" t="s">
        <v>34</v>
      </c>
      <c r="N1104" s="367">
        <v>416681</v>
      </c>
      <c r="O1104" s="367" t="s">
        <v>1323</v>
      </c>
      <c r="P1104" s="371">
        <v>42489</v>
      </c>
      <c r="Q1104" s="372">
        <v>424513807.20999998</v>
      </c>
      <c r="R1104" s="372">
        <v>211218244.61071432</v>
      </c>
      <c r="S1104" s="367">
        <v>29</v>
      </c>
      <c r="T1104" s="369">
        <v>1.1819558672620412E-2</v>
      </c>
      <c r="U1104" s="369">
        <v>0.15279374191859516</v>
      </c>
      <c r="V1104" s="369">
        <v>-0.20196414655060924</v>
      </c>
      <c r="W1104" s="369">
        <v>-1.9799239508407207</v>
      </c>
      <c r="X1104" s="369">
        <v>-0.1793924836267845</v>
      </c>
      <c r="Y1104" s="369">
        <v>-1.3603657918791303</v>
      </c>
      <c r="Z1104" s="369">
        <v>-0.20788139042496045</v>
      </c>
      <c r="AA1104" s="369">
        <v>-1.1816652158822276</v>
      </c>
      <c r="AB1104" s="369">
        <v>0.27803780500712905</v>
      </c>
      <c r="AC1104" s="373">
        <v>-1.0215887176137579</v>
      </c>
      <c r="AD1104" s="575">
        <v>22899381000125</v>
      </c>
      <c r="AE1104" s="370" t="s">
        <v>2591</v>
      </c>
      <c r="AF1104" s="370" t="s">
        <v>2326</v>
      </c>
      <c r="AG1104" s="374" t="s">
        <v>1459</v>
      </c>
      <c r="AH1104" s="374" t="s">
        <v>2321</v>
      </c>
      <c r="AI1104" s="374">
        <v>100000</v>
      </c>
      <c r="AJ1104" s="374">
        <v>10000</v>
      </c>
      <c r="AK1104" s="374">
        <v>100000</v>
      </c>
      <c r="AL1104" s="369">
        <v>1.8000000000000002E-2</v>
      </c>
      <c r="AM1104" s="369">
        <v>0.2</v>
      </c>
      <c r="AN1104" s="369" t="s">
        <v>2335</v>
      </c>
      <c r="AO1104" s="367" t="s">
        <v>1326</v>
      </c>
      <c r="AP1104" s="370" t="s">
        <v>13</v>
      </c>
      <c r="AQ1104" s="376" t="s">
        <v>670</v>
      </c>
      <c r="AR1104" s="369">
        <v>4.7999999999999996E-3</v>
      </c>
      <c r="AS1104" s="369">
        <v>4.7999999999999996E-3</v>
      </c>
      <c r="AT1104" s="369"/>
      <c r="AX1104" s="711"/>
      <c r="AY1104" s="712"/>
      <c r="AZ1104" s="712"/>
      <c r="BA1104" s="712"/>
      <c r="BB1104" s="713"/>
      <c r="BC1104" s="712"/>
      <c r="BD1104" s="712"/>
      <c r="BE1104" s="712"/>
      <c r="BF1104" s="712"/>
      <c r="BG1104" s="713"/>
      <c r="BH1104" s="713"/>
      <c r="BI1104" s="714"/>
      <c r="BJ1104" s="714"/>
      <c r="BK1104" s="714"/>
      <c r="BL1104" s="713"/>
      <c r="BM1104" s="713"/>
      <c r="BN1104" s="713"/>
      <c r="BO1104" s="713"/>
      <c r="BP1104" s="713"/>
      <c r="BQ1104" s="713"/>
      <c r="BR1104" s="713"/>
      <c r="BS1104" s="713"/>
      <c r="BT1104" s="716"/>
      <c r="BU1104" s="717"/>
      <c r="BV1104" s="715"/>
      <c r="BW1104" s="718"/>
    </row>
    <row r="1105" spans="2:75" ht="15.75" customHeight="1">
      <c r="B1105" s="363" t="s">
        <v>1171</v>
      </c>
      <c r="C1105" s="364">
        <v>17253801000161</v>
      </c>
      <c r="D1105" s="365" t="s">
        <v>14</v>
      </c>
      <c r="E1105" s="365" t="s">
        <v>607</v>
      </c>
      <c r="F1105" s="365"/>
      <c r="G1105" s="366"/>
      <c r="H1105" s="366" t="s">
        <v>34</v>
      </c>
      <c r="I1105" s="366" t="s">
        <v>34</v>
      </c>
      <c r="J1105" s="366" t="s">
        <v>608</v>
      </c>
      <c r="K1105" s="367" t="s">
        <v>48</v>
      </c>
      <c r="L1105" s="368"/>
      <c r="M1105" s="368" t="s">
        <v>34</v>
      </c>
      <c r="N1105" s="367">
        <v>333956</v>
      </c>
      <c r="O1105" s="367" t="s">
        <v>1326</v>
      </c>
      <c r="P1105" s="371">
        <v>41389</v>
      </c>
      <c r="Q1105" s="372">
        <v>450421211.22000003</v>
      </c>
      <c r="R1105" s="372">
        <v>857282250.27940488</v>
      </c>
      <c r="S1105" s="367">
        <v>33</v>
      </c>
      <c r="T1105" s="369">
        <v>-5.8688705137788233E-3</v>
      </c>
      <c r="U1105" s="369">
        <v>-7.5868034625794445E-2</v>
      </c>
      <c r="V1105" s="369">
        <v>-0.1954544792787869</v>
      </c>
      <c r="W1105" s="369">
        <v>-1.9161074449726592</v>
      </c>
      <c r="X1105" s="369">
        <v>-0.11967829394778062</v>
      </c>
      <c r="Y1105" s="369">
        <v>-0.90754224383071003</v>
      </c>
      <c r="Z1105" s="369">
        <v>5.3375672137199182E-2</v>
      </c>
      <c r="AA1105" s="369">
        <v>0.30340462419424608</v>
      </c>
      <c r="AB1105" s="369">
        <v>0.21591280221952894</v>
      </c>
      <c r="AC1105" s="373">
        <v>-1.3489501812537403</v>
      </c>
      <c r="AD1105" s="575">
        <v>37388322000160</v>
      </c>
      <c r="AE1105" s="370" t="s">
        <v>2526</v>
      </c>
      <c r="AF1105" s="370" t="s">
        <v>2526</v>
      </c>
      <c r="AG1105" s="374" t="s">
        <v>1462</v>
      </c>
      <c r="AH1105" s="374" t="s">
        <v>2527</v>
      </c>
      <c r="AI1105" s="374">
        <v>15000</v>
      </c>
      <c r="AJ1105" s="374">
        <v>2000</v>
      </c>
      <c r="AK1105" s="374">
        <v>10000</v>
      </c>
      <c r="AL1105" s="369">
        <v>0.02</v>
      </c>
      <c r="AM1105" s="369">
        <v>0.2</v>
      </c>
      <c r="AN1105" s="369" t="s">
        <v>2349</v>
      </c>
      <c r="AO1105" s="367" t="s">
        <v>1326</v>
      </c>
      <c r="AP1105" s="370" t="s">
        <v>718</v>
      </c>
      <c r="AQ1105" s="376" t="s">
        <v>661</v>
      </c>
      <c r="AR1105" s="369">
        <v>4.0000000000000001E-3</v>
      </c>
      <c r="AS1105" s="369">
        <v>4.0000000000000001E-3</v>
      </c>
      <c r="AT1105" s="369"/>
      <c r="AX1105" s="711"/>
      <c r="AY1105" s="712"/>
      <c r="AZ1105" s="712"/>
      <c r="BA1105" s="712"/>
      <c r="BB1105" s="713"/>
      <c r="BC1105" s="712"/>
      <c r="BD1105" s="712"/>
      <c r="BE1105" s="712"/>
      <c r="BF1105" s="712"/>
      <c r="BG1105" s="713"/>
      <c r="BH1105" s="713"/>
      <c r="BI1105" s="714"/>
      <c r="BJ1105" s="714"/>
      <c r="BK1105" s="714"/>
      <c r="BL1105" s="713"/>
      <c r="BM1105" s="713"/>
      <c r="BN1105" s="713"/>
      <c r="BO1105" s="713"/>
      <c r="BP1105" s="713"/>
      <c r="BQ1105" s="713"/>
      <c r="BR1105" s="713"/>
      <c r="BS1105" s="713"/>
      <c r="BT1105" s="716"/>
      <c r="BU1105" s="717"/>
      <c r="BV1105" s="715"/>
      <c r="BW1105" s="718"/>
    </row>
    <row r="1106" spans="2:75" ht="15.75" customHeight="1">
      <c r="B1106" s="363" t="s">
        <v>573</v>
      </c>
      <c r="C1106" s="364">
        <v>35535649000191</v>
      </c>
      <c r="D1106" s="365" t="s">
        <v>14</v>
      </c>
      <c r="E1106" s="365" t="s">
        <v>614</v>
      </c>
      <c r="F1106" s="365"/>
      <c r="G1106" s="366"/>
      <c r="H1106" s="366" t="s">
        <v>1340</v>
      </c>
      <c r="I1106" s="366" t="s">
        <v>34</v>
      </c>
      <c r="J1106" s="366" t="s">
        <v>608</v>
      </c>
      <c r="K1106" s="367" t="s">
        <v>48</v>
      </c>
      <c r="L1106" s="368"/>
      <c r="M1106" s="368" t="s">
        <v>1421</v>
      </c>
      <c r="N1106" s="367">
        <v>563595</v>
      </c>
      <c r="O1106" s="367" t="s">
        <v>1323</v>
      </c>
      <c r="P1106" s="371">
        <v>44166</v>
      </c>
      <c r="Q1106" s="372">
        <v>205225118.58000001</v>
      </c>
      <c r="R1106" s="372">
        <v>373673345.20273817</v>
      </c>
      <c r="S1106" s="367">
        <v>33</v>
      </c>
      <c r="T1106" s="369">
        <v>-5.789258432726152E-3</v>
      </c>
      <c r="U1106" s="369">
        <v>-7.483887371523168E-2</v>
      </c>
      <c r="V1106" s="369">
        <v>-0.19515314202938217</v>
      </c>
      <c r="W1106" s="369">
        <v>-1.9131533323364966</v>
      </c>
      <c r="X1106" s="369" t="s">
        <v>1424</v>
      </c>
      <c r="Y1106" s="369" t="s">
        <v>1424</v>
      </c>
      <c r="Z1106" s="369" t="s">
        <v>1424</v>
      </c>
      <c r="AA1106" s="369" t="s">
        <v>1424</v>
      </c>
      <c r="AB1106" s="369">
        <v>0.21571936171870451</v>
      </c>
      <c r="AC1106" s="373">
        <v>-1.3486199015532676</v>
      </c>
      <c r="AD1106" s="575">
        <v>37388322000160</v>
      </c>
      <c r="AE1106" s="370" t="s">
        <v>2526</v>
      </c>
      <c r="AF1106" s="370" t="s">
        <v>2526</v>
      </c>
      <c r="AG1106" s="374" t="s">
        <v>1462</v>
      </c>
      <c r="AH1106" s="374" t="s">
        <v>2318</v>
      </c>
      <c r="AI1106" s="374">
        <v>5000</v>
      </c>
      <c r="AJ1106" s="374">
        <v>5000</v>
      </c>
      <c r="AK1106" s="374">
        <v>0</v>
      </c>
      <c r="AL1106" s="369">
        <v>0.02</v>
      </c>
      <c r="AM1106" s="369">
        <v>0.2</v>
      </c>
      <c r="AN1106" s="369" t="s">
        <v>668</v>
      </c>
      <c r="AO1106" s="367" t="s">
        <v>1326</v>
      </c>
      <c r="AP1106" s="370" t="s">
        <v>718</v>
      </c>
      <c r="AQ1106" s="376" t="s">
        <v>661</v>
      </c>
      <c r="AR1106" s="369" t="s">
        <v>34</v>
      </c>
      <c r="AS1106" s="369" t="s">
        <v>34</v>
      </c>
      <c r="AT1106" s="369"/>
      <c r="AX1106" s="711"/>
      <c r="AY1106" s="712"/>
      <c r="AZ1106" s="712"/>
      <c r="BA1106" s="712"/>
      <c r="BB1106" s="713"/>
      <c r="BC1106" s="712"/>
      <c r="BD1106" s="712"/>
      <c r="BE1106" s="712"/>
      <c r="BF1106" s="712"/>
      <c r="BG1106" s="713"/>
      <c r="BH1106" s="713"/>
      <c r="BI1106" s="714"/>
      <c r="BJ1106" s="714"/>
      <c r="BK1106" s="714"/>
      <c r="BL1106" s="713"/>
      <c r="BM1106" s="713"/>
      <c r="BN1106" s="713"/>
      <c r="BO1106" s="713"/>
      <c r="BP1106" s="713"/>
      <c r="BQ1106" s="713"/>
      <c r="BR1106" s="713"/>
      <c r="BS1106" s="713"/>
      <c r="BT1106" s="716"/>
      <c r="BU1106" s="717"/>
      <c r="BV1106" s="715"/>
      <c r="BW1106" s="718"/>
    </row>
    <row r="1107" spans="2:75" ht="15.75" customHeight="1">
      <c r="B1107" s="363" t="s">
        <v>1172</v>
      </c>
      <c r="C1107" s="364">
        <v>3593195000119</v>
      </c>
      <c r="D1107" s="365" t="s">
        <v>11</v>
      </c>
      <c r="E1107" s="365" t="s">
        <v>620</v>
      </c>
      <c r="F1107" s="365" t="s">
        <v>674</v>
      </c>
      <c r="G1107" s="366" t="s">
        <v>740</v>
      </c>
      <c r="H1107" s="366" t="s">
        <v>34</v>
      </c>
      <c r="I1107" s="366" t="s">
        <v>1306</v>
      </c>
      <c r="J1107" s="366" t="s">
        <v>608</v>
      </c>
      <c r="K1107" s="367" t="s">
        <v>48</v>
      </c>
      <c r="L1107" s="368"/>
      <c r="M1107" s="368" t="s">
        <v>34</v>
      </c>
      <c r="N1107" s="367">
        <v>137057</v>
      </c>
      <c r="O1107" s="367" t="s">
        <v>1323</v>
      </c>
      <c r="P1107" s="371">
        <v>36556</v>
      </c>
      <c r="Q1107" s="372">
        <v>5671690865.6899996</v>
      </c>
      <c r="R1107" s="372">
        <v>4631156914.236269</v>
      </c>
      <c r="S1107" s="367">
        <v>0</v>
      </c>
      <c r="T1107" s="369">
        <v>7.9744366097143526E-2</v>
      </c>
      <c r="U1107" s="369">
        <v>1.0308709851522411</v>
      </c>
      <c r="V1107" s="369">
        <v>0.10692414937719308</v>
      </c>
      <c r="W1107" s="369">
        <v>1.0482141899484432</v>
      </c>
      <c r="X1107" s="369">
        <v>0.15389790598607589</v>
      </c>
      <c r="Y1107" s="369">
        <v>1.1670357782706433</v>
      </c>
      <c r="Z1107" s="369">
        <v>0.17898730906955773</v>
      </c>
      <c r="AA1107" s="369">
        <v>1.0174218903360894</v>
      </c>
      <c r="AB1107" s="369">
        <v>1.7264723761913892E-3</v>
      </c>
      <c r="AC1107" s="373">
        <v>2.5804191387296638</v>
      </c>
      <c r="AD1107" s="575">
        <v>10347228000106</v>
      </c>
      <c r="AE1107" s="370" t="s">
        <v>2526</v>
      </c>
      <c r="AF1107" s="370" t="s">
        <v>2526</v>
      </c>
      <c r="AG1107" s="374" t="s">
        <v>1462</v>
      </c>
      <c r="AH1107" s="374" t="s">
        <v>2321</v>
      </c>
      <c r="AI1107" s="374">
        <v>1000</v>
      </c>
      <c r="AJ1107" s="374">
        <v>100</v>
      </c>
      <c r="AK1107" s="374">
        <v>100</v>
      </c>
      <c r="AL1107" s="369">
        <v>4.5000000000000005E-3</v>
      </c>
      <c r="AM1107" s="369" t="s">
        <v>34</v>
      </c>
      <c r="AN1107" s="369" t="s">
        <v>64</v>
      </c>
      <c r="AO1107" s="367" t="s">
        <v>1326</v>
      </c>
      <c r="AP1107" s="370" t="s">
        <v>11</v>
      </c>
      <c r="AQ1107" s="376" t="s">
        <v>664</v>
      </c>
      <c r="AR1107" s="369">
        <v>1.4999999999999998E-3</v>
      </c>
      <c r="AS1107" s="369">
        <v>1.4999999999999998E-3</v>
      </c>
      <c r="AT1107" s="369"/>
      <c r="AX1107" s="711"/>
      <c r="AY1107" s="712"/>
      <c r="AZ1107" s="712"/>
      <c r="BA1107" s="712"/>
      <c r="BB1107" s="713"/>
      <c r="BC1107" s="712"/>
      <c r="BD1107" s="712"/>
      <c r="BE1107" s="712"/>
      <c r="BF1107" s="712"/>
      <c r="BG1107" s="713"/>
      <c r="BH1107" s="713"/>
      <c r="BI1107" s="714"/>
      <c r="BJ1107" s="714"/>
      <c r="BK1107" s="714"/>
      <c r="BL1107" s="713"/>
      <c r="BM1107" s="713"/>
      <c r="BN1107" s="713"/>
      <c r="BO1107" s="713"/>
      <c r="BP1107" s="713"/>
      <c r="BQ1107" s="713"/>
      <c r="BR1107" s="713"/>
      <c r="BS1107" s="713"/>
      <c r="BT1107" s="716"/>
      <c r="BU1107" s="717"/>
      <c r="BV1107" s="715"/>
      <c r="BW1107" s="718"/>
    </row>
    <row r="1108" spans="2:75" ht="15.75" customHeight="1">
      <c r="B1108" s="363" t="s">
        <v>1173</v>
      </c>
      <c r="C1108" s="364">
        <v>19436818000180</v>
      </c>
      <c r="D1108" s="365" t="s">
        <v>14</v>
      </c>
      <c r="E1108" s="365" t="s">
        <v>607</v>
      </c>
      <c r="F1108" s="365" t="s">
        <v>862</v>
      </c>
      <c r="G1108" s="366"/>
      <c r="H1108" s="366" t="s">
        <v>34</v>
      </c>
      <c r="I1108" s="366" t="s">
        <v>34</v>
      </c>
      <c r="J1108" s="366" t="s">
        <v>611</v>
      </c>
      <c r="K1108" s="367"/>
      <c r="L1108" s="368"/>
      <c r="M1108" s="368" t="s">
        <v>1421</v>
      </c>
      <c r="N1108" s="367">
        <v>359130</v>
      </c>
      <c r="O1108" s="367" t="s">
        <v>1323</v>
      </c>
      <c r="P1108" s="371">
        <v>41670</v>
      </c>
      <c r="Q1108" s="372">
        <v>1277029987.1600001</v>
      </c>
      <c r="R1108" s="372">
        <v>2649838477.315475</v>
      </c>
      <c r="S1108" s="367">
        <v>4</v>
      </c>
      <c r="T1108" s="369">
        <v>-0.28082646923804577</v>
      </c>
      <c r="U1108" s="369">
        <v>-3.6302985799346592</v>
      </c>
      <c r="V1108" s="369">
        <v>-0.19743965258995377</v>
      </c>
      <c r="W1108" s="369">
        <v>-1.9355687813161577</v>
      </c>
      <c r="X1108" s="369">
        <v>-4.0600863937092169E-2</v>
      </c>
      <c r="Y1108" s="369">
        <v>-0.30788372681023912</v>
      </c>
      <c r="Z1108" s="369">
        <v>0.45180769042745106</v>
      </c>
      <c r="AA1108" s="369">
        <v>2.5682213831397416</v>
      </c>
      <c r="AB1108" s="369">
        <v>0.22935586199498431</v>
      </c>
      <c r="AC1108" s="373">
        <v>-1.2678594917507495</v>
      </c>
      <c r="AD1108" s="575">
        <v>0</v>
      </c>
      <c r="AE1108" s="370" t="s">
        <v>2526</v>
      </c>
      <c r="AF1108" s="370" t="s">
        <v>2526</v>
      </c>
      <c r="AG1108" s="374" t="s">
        <v>1462</v>
      </c>
      <c r="AH1108" s="374" t="s">
        <v>2321</v>
      </c>
      <c r="AI1108" s="374">
        <v>50000</v>
      </c>
      <c r="AJ1108" s="374">
        <v>1000</v>
      </c>
      <c r="AK1108" s="374">
        <v>1000</v>
      </c>
      <c r="AL1108" s="369">
        <v>1.4999999999999999E-2</v>
      </c>
      <c r="AM1108" s="369" t="s">
        <v>34</v>
      </c>
      <c r="AN1108" s="369" t="s">
        <v>2330</v>
      </c>
      <c r="AO1108" s="367" t="s">
        <v>1326</v>
      </c>
      <c r="AP1108" s="370" t="s">
        <v>718</v>
      </c>
      <c r="AQ1108" s="376" t="s">
        <v>661</v>
      </c>
      <c r="AR1108" s="369">
        <v>2E-3</v>
      </c>
      <c r="AS1108" s="369">
        <v>2E-3</v>
      </c>
      <c r="AT1108" s="369"/>
      <c r="AX1108" s="711"/>
      <c r="AY1108" s="712"/>
      <c r="AZ1108" s="712"/>
      <c r="BA1108" s="712"/>
      <c r="BB1108" s="713"/>
      <c r="BC1108" s="712"/>
      <c r="BD1108" s="712"/>
      <c r="BE1108" s="712"/>
      <c r="BF1108" s="712"/>
      <c r="BG1108" s="713"/>
      <c r="BH1108" s="713"/>
      <c r="BI1108" s="714"/>
      <c r="BJ1108" s="714"/>
      <c r="BK1108" s="714"/>
      <c r="BL1108" s="713"/>
      <c r="BM1108" s="713"/>
      <c r="BN1108" s="713"/>
      <c r="BO1108" s="713"/>
      <c r="BP1108" s="713"/>
      <c r="BQ1108" s="713"/>
      <c r="BR1108" s="713"/>
      <c r="BS1108" s="713"/>
      <c r="BT1108" s="716"/>
      <c r="BU1108" s="717"/>
      <c r="BV1108" s="715"/>
      <c r="BW1108" s="718"/>
    </row>
    <row r="1109" spans="2:75" ht="15.75" customHeight="1">
      <c r="B1109" s="363" t="s">
        <v>1174</v>
      </c>
      <c r="C1109" s="364">
        <v>19436835000117</v>
      </c>
      <c r="D1109" s="365" t="s">
        <v>14</v>
      </c>
      <c r="E1109" s="365" t="s">
        <v>607</v>
      </c>
      <c r="F1109" s="365" t="s">
        <v>862</v>
      </c>
      <c r="G1109" s="366"/>
      <c r="H1109" s="366" t="s">
        <v>34</v>
      </c>
      <c r="I1109" s="366" t="s">
        <v>34</v>
      </c>
      <c r="J1109" s="366" t="s">
        <v>611</v>
      </c>
      <c r="K1109" s="367"/>
      <c r="L1109" s="368"/>
      <c r="M1109" s="368" t="s">
        <v>1421</v>
      </c>
      <c r="N1109" s="367">
        <v>359149</v>
      </c>
      <c r="O1109" s="367" t="s">
        <v>1323</v>
      </c>
      <c r="P1109" s="371">
        <v>41670</v>
      </c>
      <c r="Q1109" s="372">
        <v>739098509.38999999</v>
      </c>
      <c r="R1109" s="372">
        <v>1657396422.6554742</v>
      </c>
      <c r="S1109" s="367">
        <v>4</v>
      </c>
      <c r="T1109" s="369">
        <v>-0.28547091615770948</v>
      </c>
      <c r="U1109" s="369">
        <v>-3.6903382517746555</v>
      </c>
      <c r="V1109" s="369">
        <v>-0.20534785767952102</v>
      </c>
      <c r="W1109" s="369">
        <v>-2.0130956341383794</v>
      </c>
      <c r="X1109" s="369">
        <v>-5.9878884314048419E-2</v>
      </c>
      <c r="Y1109" s="369">
        <v>-0.45407245738448099</v>
      </c>
      <c r="Z1109" s="369">
        <v>0.40771547897062232</v>
      </c>
      <c r="AA1109" s="369">
        <v>2.3175869590417086</v>
      </c>
      <c r="AB1109" s="369">
        <v>0.22891247963794098</v>
      </c>
      <c r="AC1109" s="373">
        <v>-1.3139744907119468</v>
      </c>
      <c r="AD1109" s="575">
        <v>19436818000180</v>
      </c>
      <c r="AE1109" s="370" t="s">
        <v>2526</v>
      </c>
      <c r="AF1109" s="370" t="s">
        <v>2526</v>
      </c>
      <c r="AG1109" s="374" t="s">
        <v>1462</v>
      </c>
      <c r="AH1109" s="374" t="s">
        <v>2321</v>
      </c>
      <c r="AI1109" s="374">
        <v>1000</v>
      </c>
      <c r="AJ1109" s="374">
        <v>100</v>
      </c>
      <c r="AK1109" s="374">
        <v>100</v>
      </c>
      <c r="AL1109" s="369">
        <v>0.01</v>
      </c>
      <c r="AM1109" s="369" t="s">
        <v>34</v>
      </c>
      <c r="AN1109" s="369" t="s">
        <v>2330</v>
      </c>
      <c r="AO1109" s="367" t="s">
        <v>1326</v>
      </c>
      <c r="AP1109" s="370" t="s">
        <v>718</v>
      </c>
      <c r="AQ1109" s="376" t="s">
        <v>661</v>
      </c>
      <c r="AR1109" s="369">
        <v>2.9999999999999996E-3</v>
      </c>
      <c r="AS1109" s="369">
        <v>2.9999999999999996E-3</v>
      </c>
      <c r="AT1109" s="369"/>
      <c r="AX1109" s="711"/>
      <c r="AY1109" s="712"/>
      <c r="AZ1109" s="712"/>
      <c r="BA1109" s="712"/>
      <c r="BB1109" s="713"/>
      <c r="BC1109" s="712"/>
      <c r="BD1109" s="712"/>
      <c r="BE1109" s="712"/>
      <c r="BF1109" s="712"/>
      <c r="BG1109" s="713"/>
      <c r="BH1109" s="713"/>
      <c r="BI1109" s="714"/>
      <c r="BJ1109" s="714"/>
      <c r="BK1109" s="714"/>
      <c r="BL1109" s="713"/>
      <c r="BM1109" s="713"/>
      <c r="BN1109" s="713"/>
      <c r="BO1109" s="713"/>
      <c r="BP1109" s="713"/>
      <c r="BQ1109" s="713"/>
      <c r="BR1109" s="713"/>
      <c r="BS1109" s="713"/>
      <c r="BT1109" s="716"/>
      <c r="BU1109" s="717"/>
      <c r="BV1109" s="715"/>
      <c r="BW1109" s="718"/>
    </row>
    <row r="1110" spans="2:75" ht="15.75" customHeight="1">
      <c r="B1110" s="363" t="s">
        <v>362</v>
      </c>
      <c r="C1110" s="364">
        <v>28289215000193</v>
      </c>
      <c r="D1110" s="365" t="s">
        <v>13</v>
      </c>
      <c r="E1110" s="365" t="s">
        <v>615</v>
      </c>
      <c r="F1110" s="365" t="s">
        <v>619</v>
      </c>
      <c r="G1110" s="366" t="s">
        <v>34</v>
      </c>
      <c r="H1110" s="366" t="s">
        <v>1339</v>
      </c>
      <c r="I1110" s="366" t="s">
        <v>34</v>
      </c>
      <c r="J1110" s="366"/>
      <c r="K1110" s="367" t="s">
        <v>48</v>
      </c>
      <c r="L1110" s="368"/>
      <c r="M1110" s="368" t="s">
        <v>34</v>
      </c>
      <c r="N1110" s="367">
        <v>472921</v>
      </c>
      <c r="O1110" s="367" t="s">
        <v>1323</v>
      </c>
      <c r="P1110" s="371">
        <v>43313</v>
      </c>
      <c r="Q1110" s="372">
        <v>287761693.93000001</v>
      </c>
      <c r="R1110" s="372">
        <v>493958731.2935313</v>
      </c>
      <c r="S1110" s="367">
        <v>32</v>
      </c>
      <c r="T1110" s="369">
        <v>0.11729166216461451</v>
      </c>
      <c r="U1110" s="369">
        <v>1.5162522099490503</v>
      </c>
      <c r="V1110" s="369">
        <v>0.10855016686552532</v>
      </c>
      <c r="W1110" s="369">
        <v>1.064154598306162</v>
      </c>
      <c r="X1110" s="369">
        <v>0.1083677743166267</v>
      </c>
      <c r="Y1110" s="369">
        <v>0.82177251879245394</v>
      </c>
      <c r="Z1110" s="369">
        <v>0.2052298158150303</v>
      </c>
      <c r="AA1110" s="369">
        <v>1.166592806190019</v>
      </c>
      <c r="AB1110" s="369">
        <v>3.4280830799044024E-2</v>
      </c>
      <c r="AC1110" s="373">
        <v>0.18981142577952761</v>
      </c>
      <c r="AD1110" s="575">
        <v>29300722000143</v>
      </c>
      <c r="AE1110" s="370" t="s">
        <v>2526</v>
      </c>
      <c r="AF1110" s="370" t="s">
        <v>2526</v>
      </c>
      <c r="AG1110" s="374" t="s">
        <v>1462</v>
      </c>
      <c r="AH1110" s="374" t="s">
        <v>2321</v>
      </c>
      <c r="AI1110" s="374">
        <v>5000</v>
      </c>
      <c r="AJ1110" s="374">
        <v>500</v>
      </c>
      <c r="AK1110" s="374">
        <v>100</v>
      </c>
      <c r="AL1110" s="369">
        <v>0.02</v>
      </c>
      <c r="AM1110" s="369">
        <v>0.2</v>
      </c>
      <c r="AN1110" s="369" t="s">
        <v>64</v>
      </c>
      <c r="AO1110" s="367" t="s">
        <v>1326</v>
      </c>
      <c r="AP1110" s="370" t="s">
        <v>13</v>
      </c>
      <c r="AQ1110" s="376" t="s">
        <v>670</v>
      </c>
      <c r="AR1110" s="369">
        <v>4.0000000000000001E-3</v>
      </c>
      <c r="AS1110" s="369">
        <v>4.0000000000000001E-3</v>
      </c>
      <c r="AT1110" s="369"/>
      <c r="AX1110" s="711"/>
      <c r="AY1110" s="712"/>
      <c r="AZ1110" s="712"/>
      <c r="BA1110" s="712"/>
      <c r="BB1110" s="713"/>
      <c r="BC1110" s="712"/>
      <c r="BD1110" s="712"/>
      <c r="BE1110" s="712"/>
      <c r="BF1110" s="712"/>
      <c r="BG1110" s="713"/>
      <c r="BH1110" s="713"/>
      <c r="BI1110" s="714"/>
      <c r="BJ1110" s="714"/>
      <c r="BK1110" s="714"/>
      <c r="BL1110" s="713"/>
      <c r="BM1110" s="713"/>
      <c r="BN1110" s="713"/>
      <c r="BO1110" s="713"/>
      <c r="BP1110" s="713"/>
      <c r="BQ1110" s="713"/>
      <c r="BR1110" s="713"/>
      <c r="BS1110" s="713"/>
      <c r="BT1110" s="716"/>
      <c r="BU1110" s="717"/>
      <c r="BV1110" s="715"/>
      <c r="BW1110" s="718"/>
    </row>
    <row r="1111" spans="2:75" ht="15.75" customHeight="1">
      <c r="B1111" s="363" t="s">
        <v>1175</v>
      </c>
      <c r="C1111" s="364">
        <v>20391600000135</v>
      </c>
      <c r="D1111" s="365" t="s">
        <v>13</v>
      </c>
      <c r="E1111" s="365" t="s">
        <v>615</v>
      </c>
      <c r="F1111" s="365" t="s">
        <v>619</v>
      </c>
      <c r="G1111" s="366" t="s">
        <v>34</v>
      </c>
      <c r="H1111" s="366" t="s">
        <v>867</v>
      </c>
      <c r="I1111" s="366" t="s">
        <v>34</v>
      </c>
      <c r="J1111" s="366"/>
      <c r="K1111" s="367" t="s">
        <v>48</v>
      </c>
      <c r="L1111" s="368"/>
      <c r="M1111" s="368" t="s">
        <v>1421</v>
      </c>
      <c r="N1111" s="367">
        <v>383791</v>
      </c>
      <c r="O1111" s="367" t="s">
        <v>1323</v>
      </c>
      <c r="P1111" s="371">
        <v>41974</v>
      </c>
      <c r="Q1111" s="372">
        <v>11067822.880000001</v>
      </c>
      <c r="R1111" s="372">
        <v>15953776.924603179</v>
      </c>
      <c r="S1111" s="367">
        <v>32</v>
      </c>
      <c r="T1111" s="369">
        <v>0.15266391520410316</v>
      </c>
      <c r="U1111" s="369">
        <v>1.9735162289952581</v>
      </c>
      <c r="V1111" s="369">
        <v>0.13053240533892807</v>
      </c>
      <c r="W1111" s="369">
        <v>1.2796540381321124</v>
      </c>
      <c r="X1111" s="369">
        <v>0.14481641430603154</v>
      </c>
      <c r="Y1111" s="369">
        <v>1.0981691771120945</v>
      </c>
      <c r="Z1111" s="369">
        <v>0.24845397263274038</v>
      </c>
      <c r="AA1111" s="369">
        <v>1.4122929263061768</v>
      </c>
      <c r="AB1111" s="369">
        <v>5.3842027806971504E-2</v>
      </c>
      <c r="AC1111" s="373">
        <v>0.50162673838664018</v>
      </c>
      <c r="AD1111" s="575">
        <v>10347249000121</v>
      </c>
      <c r="AE1111" s="370" t="s">
        <v>2526</v>
      </c>
      <c r="AF1111" s="370" t="s">
        <v>2526</v>
      </c>
      <c r="AG1111" s="374" t="s">
        <v>1462</v>
      </c>
      <c r="AH1111" s="374" t="s">
        <v>2321</v>
      </c>
      <c r="AI1111" s="374">
        <v>5000</v>
      </c>
      <c r="AJ1111" s="374">
        <v>500</v>
      </c>
      <c r="AK1111" s="374">
        <v>100</v>
      </c>
      <c r="AL1111" s="369">
        <v>0</v>
      </c>
      <c r="AM1111" s="369" t="s">
        <v>34</v>
      </c>
      <c r="AN1111" s="369" t="s">
        <v>64</v>
      </c>
      <c r="AO1111" s="367" t="s">
        <v>1326</v>
      </c>
      <c r="AP1111" s="370" t="s">
        <v>13</v>
      </c>
      <c r="AQ1111" s="376" t="s">
        <v>670</v>
      </c>
      <c r="AR1111" s="369" t="s">
        <v>34</v>
      </c>
      <c r="AS1111" s="369" t="s">
        <v>34</v>
      </c>
      <c r="AT1111" s="369"/>
      <c r="AX1111" s="711"/>
      <c r="AY1111" s="712"/>
      <c r="AZ1111" s="712"/>
      <c r="BA1111" s="712"/>
      <c r="BB1111" s="713"/>
      <c r="BC1111" s="712"/>
      <c r="BD1111" s="712"/>
      <c r="BE1111" s="712"/>
      <c r="BF1111" s="712"/>
      <c r="BG1111" s="713"/>
      <c r="BH1111" s="713"/>
      <c r="BI1111" s="714"/>
      <c r="BJ1111" s="714"/>
      <c r="BK1111" s="714"/>
      <c r="BL1111" s="713"/>
      <c r="BM1111" s="713"/>
      <c r="BN1111" s="713"/>
      <c r="BO1111" s="713"/>
      <c r="BP1111" s="713"/>
      <c r="BQ1111" s="713"/>
      <c r="BR1111" s="713"/>
      <c r="BS1111" s="713"/>
      <c r="BT1111" s="716"/>
      <c r="BU1111" s="717"/>
      <c r="BV1111" s="715"/>
      <c r="BW1111" s="718"/>
    </row>
    <row r="1112" spans="2:75" ht="15.75" customHeight="1">
      <c r="B1112" s="363" t="s">
        <v>363</v>
      </c>
      <c r="C1112" s="364">
        <v>10347249000121</v>
      </c>
      <c r="D1112" s="365" t="s">
        <v>13</v>
      </c>
      <c r="E1112" s="365" t="s">
        <v>615</v>
      </c>
      <c r="F1112" s="365" t="s">
        <v>619</v>
      </c>
      <c r="G1112" s="366" t="s">
        <v>34</v>
      </c>
      <c r="H1112" s="366" t="s">
        <v>867</v>
      </c>
      <c r="I1112" s="366" t="s">
        <v>34</v>
      </c>
      <c r="J1112" s="366"/>
      <c r="K1112" s="367" t="s">
        <v>48</v>
      </c>
      <c r="L1112" s="368"/>
      <c r="M1112" s="368" t="s">
        <v>34</v>
      </c>
      <c r="N1112" s="367">
        <v>222097</v>
      </c>
      <c r="O1112" s="367" t="s">
        <v>1323</v>
      </c>
      <c r="P1112" s="371">
        <v>39812</v>
      </c>
      <c r="Q1112" s="372">
        <v>1166495865.29</v>
      </c>
      <c r="R1112" s="372">
        <v>1289502344.2367854</v>
      </c>
      <c r="S1112" s="367">
        <v>31</v>
      </c>
      <c r="T1112" s="369">
        <v>0.15439568548971794</v>
      </c>
      <c r="U1112" s="369">
        <v>1.9959031614866938</v>
      </c>
      <c r="V1112" s="369">
        <v>0.13273431261320501</v>
      </c>
      <c r="W1112" s="369">
        <v>1.3012400920150915</v>
      </c>
      <c r="X1112" s="369">
        <v>0.14750952139554419</v>
      </c>
      <c r="Y1112" s="369">
        <v>1.1185914974031836</v>
      </c>
      <c r="Z1112" s="369">
        <v>0.2564673808951321</v>
      </c>
      <c r="AA1112" s="369">
        <v>1.4578437367225119</v>
      </c>
      <c r="AB1112" s="369">
        <v>5.3889329093276366E-2</v>
      </c>
      <c r="AC1112" s="373">
        <v>0.53735791397719579</v>
      </c>
      <c r="AD1112" s="575">
        <v>27249022000146</v>
      </c>
      <c r="AE1112" s="370" t="s">
        <v>2526</v>
      </c>
      <c r="AF1112" s="370" t="s">
        <v>2526</v>
      </c>
      <c r="AG1112" s="374" t="s">
        <v>1462</v>
      </c>
      <c r="AH1112" s="374" t="s">
        <v>2321</v>
      </c>
      <c r="AI1112" s="374">
        <v>5000</v>
      </c>
      <c r="AJ1112" s="374">
        <v>500</v>
      </c>
      <c r="AK1112" s="374">
        <v>100</v>
      </c>
      <c r="AL1112" s="369">
        <v>0.02</v>
      </c>
      <c r="AM1112" s="369">
        <v>0.2</v>
      </c>
      <c r="AN1112" s="369" t="s">
        <v>64</v>
      </c>
      <c r="AO1112" s="367" t="s">
        <v>1326</v>
      </c>
      <c r="AP1112" s="370" t="s">
        <v>13</v>
      </c>
      <c r="AQ1112" s="376" t="s">
        <v>670</v>
      </c>
      <c r="AR1112" s="369">
        <v>6.6666666666666662E-3</v>
      </c>
      <c r="AS1112" s="369">
        <v>6.6666666666666662E-3</v>
      </c>
      <c r="AT1112" s="369"/>
      <c r="AX1112" s="711"/>
      <c r="AY1112" s="712"/>
      <c r="AZ1112" s="712"/>
      <c r="BA1112" s="712"/>
      <c r="BB1112" s="713"/>
      <c r="BC1112" s="712"/>
      <c r="BD1112" s="712"/>
      <c r="BE1112" s="712"/>
      <c r="BF1112" s="712"/>
      <c r="BG1112" s="713"/>
      <c r="BH1112" s="713"/>
      <c r="BI1112" s="714"/>
      <c r="BJ1112" s="714"/>
      <c r="BK1112" s="714"/>
      <c r="BL1112" s="713"/>
      <c r="BM1112" s="713"/>
      <c r="BN1112" s="713"/>
      <c r="BO1112" s="713"/>
      <c r="BP1112" s="713"/>
      <c r="BQ1112" s="713"/>
      <c r="BR1112" s="713"/>
      <c r="BS1112" s="713"/>
      <c r="BT1112" s="716"/>
      <c r="BU1112" s="717"/>
      <c r="BV1112" s="715"/>
      <c r="BW1112" s="718"/>
    </row>
    <row r="1113" spans="2:75" ht="15.75" customHeight="1">
      <c r="B1113" s="363" t="s">
        <v>526</v>
      </c>
      <c r="C1113" s="364">
        <v>37093442000130</v>
      </c>
      <c r="D1113" s="365" t="s">
        <v>13</v>
      </c>
      <c r="E1113" s="365" t="s">
        <v>615</v>
      </c>
      <c r="F1113" s="365" t="s">
        <v>619</v>
      </c>
      <c r="G1113" s="366" t="s">
        <v>34</v>
      </c>
      <c r="H1113" s="366" t="s">
        <v>1339</v>
      </c>
      <c r="I1113" s="366" t="s">
        <v>34</v>
      </c>
      <c r="J1113" s="366"/>
      <c r="K1113" s="367" t="s">
        <v>48</v>
      </c>
      <c r="L1113" s="368"/>
      <c r="M1113" s="368" t="s">
        <v>34</v>
      </c>
      <c r="N1113" s="367">
        <v>559172</v>
      </c>
      <c r="O1113" s="367" t="s">
        <v>1323</v>
      </c>
      <c r="P1113" s="371">
        <v>44138</v>
      </c>
      <c r="Q1113" s="372">
        <v>222282043.72999999</v>
      </c>
      <c r="R1113" s="372">
        <v>399501205.9189285</v>
      </c>
      <c r="S1113" s="367">
        <v>32</v>
      </c>
      <c r="T1113" s="369">
        <v>9.5875081392100991E-2</v>
      </c>
      <c r="U1113" s="369">
        <v>1.2393958901852344</v>
      </c>
      <c r="V1113" s="369">
        <v>6.1992692767061985E-2</v>
      </c>
      <c r="W1113" s="369">
        <v>0.60773567627192338</v>
      </c>
      <c r="X1113" s="369" t="s">
        <v>1424</v>
      </c>
      <c r="Y1113" s="369" t="s">
        <v>1424</v>
      </c>
      <c r="Z1113" s="369" t="s">
        <v>1424</v>
      </c>
      <c r="AA1113" s="369" t="s">
        <v>1424</v>
      </c>
      <c r="AB1113" s="369">
        <v>2.6543429073329673E-2</v>
      </c>
      <c r="AC1113" s="373">
        <v>-1.3806369249060106</v>
      </c>
      <c r="AD1113" s="575">
        <v>37092411000164</v>
      </c>
      <c r="AE1113" s="370" t="s">
        <v>2526</v>
      </c>
      <c r="AF1113" s="370" t="s">
        <v>2526</v>
      </c>
      <c r="AG1113" s="374" t="s">
        <v>1462</v>
      </c>
      <c r="AH1113" s="374" t="s">
        <v>2321</v>
      </c>
      <c r="AI1113" s="374">
        <v>5000</v>
      </c>
      <c r="AJ1113" s="374">
        <v>0</v>
      </c>
      <c r="AK1113" s="374">
        <v>0</v>
      </c>
      <c r="AL1113" s="369">
        <v>0.02</v>
      </c>
      <c r="AM1113" s="369">
        <v>0.2</v>
      </c>
      <c r="AN1113" s="369" t="s">
        <v>64</v>
      </c>
      <c r="AO1113" s="367" t="s">
        <v>1326</v>
      </c>
      <c r="AP1113" s="370" t="s">
        <v>13</v>
      </c>
      <c r="AQ1113" s="376" t="s">
        <v>670</v>
      </c>
      <c r="AR1113" s="369">
        <v>4.0000000000000001E-3</v>
      </c>
      <c r="AS1113" s="369">
        <v>4.0000000000000001E-3</v>
      </c>
      <c r="AT1113" s="369"/>
      <c r="AX1113" s="711"/>
      <c r="AY1113" s="712"/>
      <c r="AZ1113" s="712"/>
      <c r="BA1113" s="712"/>
      <c r="BB1113" s="713"/>
      <c r="BC1113" s="712"/>
      <c r="BD1113" s="712"/>
      <c r="BE1113" s="712"/>
      <c r="BF1113" s="712"/>
      <c r="BG1113" s="713"/>
      <c r="BH1113" s="713"/>
      <c r="BI1113" s="714"/>
      <c r="BJ1113" s="714"/>
      <c r="BK1113" s="714"/>
      <c r="BL1113" s="713"/>
      <c r="BM1113" s="713"/>
      <c r="BN1113" s="713"/>
      <c r="BO1113" s="713"/>
      <c r="BP1113" s="713"/>
      <c r="BQ1113" s="713"/>
      <c r="BR1113" s="713"/>
      <c r="BS1113" s="713"/>
      <c r="BT1113" s="716"/>
      <c r="BU1113" s="717"/>
      <c r="BV1113" s="715"/>
      <c r="BW1113" s="718"/>
    </row>
    <row r="1114" spans="2:75" ht="15.75" customHeight="1">
      <c r="B1114" s="363" t="s">
        <v>1176</v>
      </c>
      <c r="C1114" s="364">
        <v>25079578000106</v>
      </c>
      <c r="D1114" s="365" t="s">
        <v>13</v>
      </c>
      <c r="E1114" s="365" t="s">
        <v>616</v>
      </c>
      <c r="F1114" s="365" t="s">
        <v>617</v>
      </c>
      <c r="G1114" s="366" t="s">
        <v>34</v>
      </c>
      <c r="H1114" s="366" t="s">
        <v>1339</v>
      </c>
      <c r="I1114" s="366" t="s">
        <v>34</v>
      </c>
      <c r="J1114" s="366" t="s">
        <v>608</v>
      </c>
      <c r="K1114" s="367" t="s">
        <v>48</v>
      </c>
      <c r="L1114" s="368"/>
      <c r="M1114" s="368" t="s">
        <v>1421</v>
      </c>
      <c r="N1114" s="367">
        <v>433454</v>
      </c>
      <c r="O1114" s="367" t="s">
        <v>1323</v>
      </c>
      <c r="P1114" s="371">
        <v>42733</v>
      </c>
      <c r="Q1114" s="372">
        <v>288190219.75</v>
      </c>
      <c r="R1114" s="372">
        <v>504965249.98210323</v>
      </c>
      <c r="S1114" s="367">
        <v>31</v>
      </c>
      <c r="T1114" s="369">
        <v>9.0160070618713117E-2</v>
      </c>
      <c r="U1114" s="369">
        <v>1.1655168304540284</v>
      </c>
      <c r="V1114" s="369">
        <v>6.0264064424401242E-2</v>
      </c>
      <c r="W1114" s="369">
        <v>0.59078933843825021</v>
      </c>
      <c r="X1114" s="369">
        <v>0.10057784823689175</v>
      </c>
      <c r="Y1114" s="369">
        <v>0.76270009420756857</v>
      </c>
      <c r="Z1114" s="369">
        <v>0.18316998628832493</v>
      </c>
      <c r="AA1114" s="369">
        <v>1.0411975836224221</v>
      </c>
      <c r="AB1114" s="369">
        <v>2.400341586140195E-2</v>
      </c>
      <c r="AC1114" s="373">
        <v>-1.5972759170065864</v>
      </c>
      <c r="AD1114" s="575">
        <v>0</v>
      </c>
      <c r="AE1114" s="370" t="s">
        <v>2526</v>
      </c>
      <c r="AF1114" s="370" t="s">
        <v>2526</v>
      </c>
      <c r="AG1114" s="374" t="s">
        <v>1462</v>
      </c>
      <c r="AH1114" s="374" t="s">
        <v>2321</v>
      </c>
      <c r="AI1114" s="374">
        <v>1000</v>
      </c>
      <c r="AJ1114" s="374">
        <v>100</v>
      </c>
      <c r="AK1114" s="374">
        <v>100</v>
      </c>
      <c r="AL1114" s="369">
        <v>0.02</v>
      </c>
      <c r="AM1114" s="369">
        <v>0.2</v>
      </c>
      <c r="AN1114" s="369" t="s">
        <v>64</v>
      </c>
      <c r="AO1114" s="367" t="s">
        <v>1326</v>
      </c>
      <c r="AP1114" s="370" t="s">
        <v>13</v>
      </c>
      <c r="AQ1114" s="376" t="s">
        <v>676</v>
      </c>
      <c r="AR1114" s="369" t="s">
        <v>34</v>
      </c>
      <c r="AS1114" s="369" t="s">
        <v>34</v>
      </c>
      <c r="AT1114" s="369"/>
      <c r="AX1114" s="711"/>
      <c r="AY1114" s="712"/>
      <c r="AZ1114" s="712"/>
      <c r="BA1114" s="712"/>
      <c r="BB1114" s="713"/>
      <c r="BC1114" s="712"/>
      <c r="BD1114" s="712"/>
      <c r="BE1114" s="712"/>
      <c r="BF1114" s="712"/>
      <c r="BG1114" s="713"/>
      <c r="BH1114" s="713"/>
      <c r="BI1114" s="714"/>
      <c r="BJ1114" s="714"/>
      <c r="BK1114" s="714"/>
      <c r="BL1114" s="713"/>
      <c r="BM1114" s="713"/>
      <c r="BN1114" s="713"/>
      <c r="BO1114" s="713"/>
      <c r="BP1114" s="713"/>
      <c r="BQ1114" s="713"/>
      <c r="BR1114" s="713"/>
      <c r="BS1114" s="713"/>
      <c r="BT1114" s="716"/>
      <c r="BU1114" s="717"/>
      <c r="BV1114" s="715"/>
      <c r="BW1114" s="718"/>
    </row>
    <row r="1115" spans="2:75" ht="15.75" customHeight="1">
      <c r="B1115" s="363" t="s">
        <v>1737</v>
      </c>
      <c r="C1115" s="364">
        <v>22654439000170</v>
      </c>
      <c r="D1115" s="365" t="s">
        <v>13</v>
      </c>
      <c r="E1115" s="365" t="s">
        <v>616</v>
      </c>
      <c r="F1115" s="365" t="s">
        <v>617</v>
      </c>
      <c r="G1115" s="366" t="s">
        <v>34</v>
      </c>
      <c r="H1115" s="366" t="s">
        <v>1339</v>
      </c>
      <c r="I1115" s="366" t="s">
        <v>34</v>
      </c>
      <c r="J1115" s="366" t="s">
        <v>608</v>
      </c>
      <c r="K1115" s="367" t="s">
        <v>48</v>
      </c>
      <c r="L1115" s="368"/>
      <c r="M1115" s="368"/>
      <c r="N1115" s="367">
        <v>418439</v>
      </c>
      <c r="O1115" s="367" t="s">
        <v>1323</v>
      </c>
      <c r="P1115" s="371">
        <v>42382</v>
      </c>
      <c r="Q1115" s="372">
        <v>18555099.719999999</v>
      </c>
      <c r="R1115" s="372">
        <v>29245687.020595253</v>
      </c>
      <c r="S1115" s="367">
        <v>4</v>
      </c>
      <c r="T1115" s="369">
        <v>0.11155606115163441</v>
      </c>
      <c r="U1115" s="369">
        <v>1.2547729286972154</v>
      </c>
      <c r="V1115" s="369">
        <v>7.2116910542065593E-2</v>
      </c>
      <c r="W1115" s="369">
        <v>0.66186797653837648</v>
      </c>
      <c r="X1115" s="369">
        <v>3.7306993412265621E-2</v>
      </c>
      <c r="Y1115" s="369">
        <v>0.26233495995014122</v>
      </c>
      <c r="Z1115" s="369">
        <v>0.12034507533198946</v>
      </c>
      <c r="AA1115" s="369">
        <v>0.65763332879744163</v>
      </c>
      <c r="AB1115" s="369">
        <v>4.3199346862699078E-2</v>
      </c>
      <c r="AC1115" s="373">
        <v>-0.76089805924767218</v>
      </c>
      <c r="AD1115" s="575">
        <v>13608337000128</v>
      </c>
      <c r="AE1115" s="370" t="s">
        <v>2526</v>
      </c>
      <c r="AF1115" s="370" t="s">
        <v>2526</v>
      </c>
      <c r="AG1115" s="374" t="s">
        <v>1462</v>
      </c>
      <c r="AH1115" s="374" t="s">
        <v>2527</v>
      </c>
      <c r="AI1115" s="374">
        <v>5000</v>
      </c>
      <c r="AJ1115" s="374">
        <v>5000</v>
      </c>
      <c r="AK1115" s="374">
        <v>0</v>
      </c>
      <c r="AL1115" s="369">
        <v>0</v>
      </c>
      <c r="AM1115" s="369" t="s">
        <v>34</v>
      </c>
      <c r="AN1115" s="369" t="s">
        <v>64</v>
      </c>
      <c r="AO1115" s="367" t="s">
        <v>1326</v>
      </c>
      <c r="AP1115" s="370" t="s">
        <v>13</v>
      </c>
      <c r="AQ1115" s="376" t="s">
        <v>676</v>
      </c>
      <c r="AR1115" s="369" t="s">
        <v>34</v>
      </c>
      <c r="AS1115" s="369" t="s">
        <v>34</v>
      </c>
      <c r="AT1115" s="369"/>
      <c r="AX1115" s="711"/>
      <c r="AY1115" s="712"/>
      <c r="AZ1115" s="712"/>
      <c r="BA1115" s="712"/>
      <c r="BB1115" s="713"/>
      <c r="BC1115" s="712"/>
      <c r="BD1115" s="712"/>
      <c r="BE1115" s="712"/>
      <c r="BF1115" s="712"/>
      <c r="BG1115" s="713"/>
      <c r="BH1115" s="713"/>
      <c r="BI1115" s="714"/>
      <c r="BJ1115" s="714"/>
      <c r="BK1115" s="714"/>
      <c r="BL1115" s="713"/>
      <c r="BM1115" s="713"/>
      <c r="BN1115" s="713"/>
      <c r="BO1115" s="713"/>
      <c r="BP1115" s="713"/>
      <c r="BQ1115" s="713"/>
      <c r="BR1115" s="713"/>
      <c r="BS1115" s="713"/>
      <c r="BT1115" s="716"/>
      <c r="BU1115" s="717"/>
      <c r="BV1115" s="715"/>
      <c r="BW1115" s="718"/>
    </row>
    <row r="1116" spans="2:75" ht="15.75" customHeight="1">
      <c r="B1116" s="363" t="s">
        <v>364</v>
      </c>
      <c r="C1116" s="364">
        <v>26305892000122</v>
      </c>
      <c r="D1116" s="365" t="s">
        <v>13</v>
      </c>
      <c r="E1116" s="365" t="s">
        <v>615</v>
      </c>
      <c r="F1116" s="365" t="s">
        <v>619</v>
      </c>
      <c r="G1116" s="366" t="s">
        <v>34</v>
      </c>
      <c r="H1116" s="366" t="s">
        <v>1339</v>
      </c>
      <c r="I1116" s="366" t="s">
        <v>34</v>
      </c>
      <c r="J1116" s="366"/>
      <c r="K1116" s="367" t="s">
        <v>48</v>
      </c>
      <c r="L1116" s="368"/>
      <c r="M1116" s="368" t="s">
        <v>34</v>
      </c>
      <c r="N1116" s="367">
        <v>503746</v>
      </c>
      <c r="O1116" s="367" t="s">
        <v>1323</v>
      </c>
      <c r="P1116" s="371">
        <v>43678</v>
      </c>
      <c r="Q1116" s="372">
        <v>375282912.88</v>
      </c>
      <c r="R1116" s="372">
        <v>770396014.53658772</v>
      </c>
      <c r="S1116" s="367">
        <v>32</v>
      </c>
      <c r="T1116" s="369">
        <v>7.007464461691737E-2</v>
      </c>
      <c r="U1116" s="369">
        <v>0.90586860822789061</v>
      </c>
      <c r="V1116" s="369">
        <v>6.5289946750618721E-2</v>
      </c>
      <c r="W1116" s="369">
        <v>0.64005979045529426</v>
      </c>
      <c r="X1116" s="369">
        <v>6.5397245783646252E-2</v>
      </c>
      <c r="Y1116" s="369">
        <v>0.49591919487702046</v>
      </c>
      <c r="Z1116" s="369">
        <v>0.19651969402334979</v>
      </c>
      <c r="AA1116" s="369">
        <v>1.1170816502068579</v>
      </c>
      <c r="AB1116" s="369">
        <v>4.5968426462120973E-2</v>
      </c>
      <c r="AC1116" s="373">
        <v>-0.71450715896953776</v>
      </c>
      <c r="AD1116" s="575">
        <v>32666303000134</v>
      </c>
      <c r="AE1116" s="370" t="s">
        <v>2526</v>
      </c>
      <c r="AF1116" s="370" t="s">
        <v>2526</v>
      </c>
      <c r="AG1116" s="374" t="s">
        <v>1462</v>
      </c>
      <c r="AH1116" s="374" t="s">
        <v>2321</v>
      </c>
      <c r="AI1116" s="374">
        <v>5000</v>
      </c>
      <c r="AJ1116" s="374">
        <v>500</v>
      </c>
      <c r="AK1116" s="374">
        <v>100</v>
      </c>
      <c r="AL1116" s="369">
        <v>0.02</v>
      </c>
      <c r="AM1116" s="369">
        <v>0.2</v>
      </c>
      <c r="AN1116" s="369" t="s">
        <v>64</v>
      </c>
      <c r="AO1116" s="367" t="s">
        <v>1326</v>
      </c>
      <c r="AP1116" s="370" t="s">
        <v>13</v>
      </c>
      <c r="AQ1116" s="376" t="s">
        <v>670</v>
      </c>
      <c r="AR1116" s="369">
        <v>4.0000000000000001E-3</v>
      </c>
      <c r="AS1116" s="369">
        <v>4.0000000000000001E-3</v>
      </c>
      <c r="AT1116" s="369"/>
      <c r="AX1116" s="711"/>
      <c r="AY1116" s="712"/>
      <c r="AZ1116" s="712"/>
      <c r="BA1116" s="712"/>
      <c r="BB1116" s="713"/>
      <c r="BC1116" s="712"/>
      <c r="BD1116" s="712"/>
      <c r="BE1116" s="712"/>
      <c r="BF1116" s="712"/>
      <c r="BG1116" s="713"/>
      <c r="BH1116" s="713"/>
      <c r="BI1116" s="714"/>
      <c r="BJ1116" s="714"/>
      <c r="BK1116" s="714"/>
      <c r="BL1116" s="713"/>
      <c r="BM1116" s="713"/>
      <c r="BN1116" s="713"/>
      <c r="BO1116" s="713"/>
      <c r="BP1116" s="713"/>
      <c r="BQ1116" s="713"/>
      <c r="BR1116" s="713"/>
      <c r="BS1116" s="713"/>
      <c r="BT1116" s="716"/>
      <c r="BU1116" s="717"/>
      <c r="BV1116" s="715"/>
      <c r="BW1116" s="718"/>
    </row>
    <row r="1117" spans="2:75" ht="15.75" customHeight="1">
      <c r="B1117" s="363" t="s">
        <v>365</v>
      </c>
      <c r="C1117" s="364">
        <v>38251735000160</v>
      </c>
      <c r="D1117" s="365" t="s">
        <v>11</v>
      </c>
      <c r="E1117" s="365" t="s">
        <v>620</v>
      </c>
      <c r="F1117" s="365"/>
      <c r="G1117" s="366" t="s">
        <v>740</v>
      </c>
      <c r="H1117" s="366" t="s">
        <v>34</v>
      </c>
      <c r="I1117" s="366" t="s">
        <v>34</v>
      </c>
      <c r="J1117" s="366"/>
      <c r="K1117" s="367" t="s">
        <v>48</v>
      </c>
      <c r="L1117" s="368"/>
      <c r="M1117" s="368" t="s">
        <v>34</v>
      </c>
      <c r="N1117" s="367">
        <v>572314</v>
      </c>
      <c r="O1117" s="367" t="s">
        <v>1323</v>
      </c>
      <c r="P1117" s="371">
        <v>44224</v>
      </c>
      <c r="Q1117" s="372">
        <v>8316637.7599999998</v>
      </c>
      <c r="R1117" s="372">
        <v>4184150.4480555565</v>
      </c>
      <c r="S1117" s="367">
        <v>5</v>
      </c>
      <c r="T1117" s="369">
        <v>7.0857044506559497E-2</v>
      </c>
      <c r="U1117" s="369">
        <v>0.91598284431117516</v>
      </c>
      <c r="V1117" s="369">
        <v>0.11786440724738201</v>
      </c>
      <c r="W1117" s="369">
        <v>1.1554652984026501</v>
      </c>
      <c r="X1117" s="369" t="s">
        <v>1424</v>
      </c>
      <c r="Y1117" s="369" t="s">
        <v>1424</v>
      </c>
      <c r="Z1117" s="369" t="s">
        <v>1424</v>
      </c>
      <c r="AA1117" s="369" t="s">
        <v>1424</v>
      </c>
      <c r="AB1117" s="369">
        <v>4.8517481082235803E-2</v>
      </c>
      <c r="AC1117" s="373">
        <v>0.31873412000263895</v>
      </c>
      <c r="AD1117" s="575">
        <v>0</v>
      </c>
      <c r="AE1117" s="370" t="s">
        <v>2592</v>
      </c>
      <c r="AF1117" s="370" t="s">
        <v>2317</v>
      </c>
      <c r="AG1117" s="374" t="s">
        <v>1458</v>
      </c>
      <c r="AH1117" s="374" t="s">
        <v>2321</v>
      </c>
      <c r="AI1117" s="374">
        <v>100</v>
      </c>
      <c r="AJ1117" s="374">
        <v>100</v>
      </c>
      <c r="AK1117" s="374">
        <v>100</v>
      </c>
      <c r="AL1117" s="369">
        <v>0.02</v>
      </c>
      <c r="AM1117" s="369">
        <v>0.2</v>
      </c>
      <c r="AN1117" s="369" t="s">
        <v>34</v>
      </c>
      <c r="AO1117" s="367" t="s">
        <v>1326</v>
      </c>
      <c r="AP1117" s="370" t="s">
        <v>13</v>
      </c>
      <c r="AQ1117" s="376" t="s">
        <v>670</v>
      </c>
      <c r="AR1117" s="369">
        <v>3.666666666666667E-3</v>
      </c>
      <c r="AS1117" s="369">
        <v>3.666666666666667E-3</v>
      </c>
      <c r="AT1117" s="369"/>
      <c r="AX1117" s="711"/>
      <c r="AY1117" s="712"/>
      <c r="AZ1117" s="712"/>
      <c r="BA1117" s="712"/>
      <c r="BB1117" s="713"/>
      <c r="BC1117" s="712"/>
      <c r="BD1117" s="712"/>
      <c r="BE1117" s="712"/>
      <c r="BF1117" s="712"/>
      <c r="BG1117" s="713"/>
      <c r="BH1117" s="713"/>
      <c r="BI1117" s="714"/>
      <c r="BJ1117" s="714"/>
      <c r="BK1117" s="714"/>
      <c r="BL1117" s="713"/>
      <c r="BM1117" s="713"/>
      <c r="BN1117" s="713"/>
      <c r="BO1117" s="713"/>
      <c r="BP1117" s="713"/>
      <c r="BQ1117" s="713"/>
      <c r="BR1117" s="713"/>
      <c r="BS1117" s="713"/>
      <c r="BT1117" s="716"/>
      <c r="BU1117" s="717"/>
      <c r="BV1117" s="715"/>
      <c r="BW1117" s="718"/>
    </row>
    <row r="1118" spans="2:75" ht="15.75" customHeight="1">
      <c r="B1118" s="363" t="s">
        <v>366</v>
      </c>
      <c r="C1118" s="364">
        <v>4621018000161</v>
      </c>
      <c r="D1118" s="365" t="s">
        <v>14</v>
      </c>
      <c r="E1118" s="365" t="s">
        <v>614</v>
      </c>
      <c r="F1118" s="365"/>
      <c r="G1118" s="366"/>
      <c r="H1118" s="366" t="s">
        <v>867</v>
      </c>
      <c r="I1118" s="366" t="s">
        <v>34</v>
      </c>
      <c r="J1118" s="366" t="s">
        <v>608</v>
      </c>
      <c r="K1118" s="367" t="s">
        <v>48</v>
      </c>
      <c r="L1118" s="368"/>
      <c r="M1118" s="368" t="s">
        <v>1421</v>
      </c>
      <c r="N1118" s="367">
        <v>97101</v>
      </c>
      <c r="O1118" s="367" t="s">
        <v>1323</v>
      </c>
      <c r="P1118" s="371">
        <v>37138</v>
      </c>
      <c r="Q1118" s="372">
        <v>67280421.560000002</v>
      </c>
      <c r="R1118" s="372">
        <v>85588892.617777735</v>
      </c>
      <c r="S1118" s="367">
        <v>9</v>
      </c>
      <c r="T1118" s="369">
        <v>4.8062580764635321E-2</v>
      </c>
      <c r="U1118" s="369">
        <v>0.62131436246470495</v>
      </c>
      <c r="V1118" s="369">
        <v>-1.8091765920399738E-2</v>
      </c>
      <c r="W1118" s="369">
        <v>-0.17735980009613891</v>
      </c>
      <c r="X1118" s="369">
        <v>9.680294176264348E-2</v>
      </c>
      <c r="Y1118" s="369">
        <v>0.73407429266175794</v>
      </c>
      <c r="Z1118" s="369">
        <v>0.25964031112876285</v>
      </c>
      <c r="AA1118" s="369">
        <v>1.4758797007972084</v>
      </c>
      <c r="AB1118" s="369">
        <v>0.10375412092498716</v>
      </c>
      <c r="AC1118" s="373">
        <v>-1.0606462198468176</v>
      </c>
      <c r="AD1118" s="575">
        <v>0</v>
      </c>
      <c r="AE1118" s="370" t="s">
        <v>2593</v>
      </c>
      <c r="AF1118" s="370" t="s">
        <v>2323</v>
      </c>
      <c r="AG1118" s="374" t="s">
        <v>721</v>
      </c>
      <c r="AH1118" s="374" t="s">
        <v>2321</v>
      </c>
      <c r="AI1118" s="374">
        <v>100</v>
      </c>
      <c r="AJ1118" s="374">
        <v>100</v>
      </c>
      <c r="AK1118" s="374">
        <v>100</v>
      </c>
      <c r="AL1118" s="369">
        <v>1.4499999999999999E-2</v>
      </c>
      <c r="AM1118" s="369">
        <v>0.2</v>
      </c>
      <c r="AN1118" s="369" t="s">
        <v>64</v>
      </c>
      <c r="AO1118" s="367" t="s">
        <v>1326</v>
      </c>
      <c r="AP1118" s="370" t="s">
        <v>13</v>
      </c>
      <c r="AQ1118" s="376" t="s">
        <v>670</v>
      </c>
      <c r="AR1118" s="369">
        <v>3.3833333333333332E-3</v>
      </c>
      <c r="AS1118" s="369">
        <v>3.3833333333333332E-3</v>
      </c>
      <c r="AT1118" s="369"/>
      <c r="AX1118" s="711"/>
      <c r="AY1118" s="712"/>
      <c r="AZ1118" s="712"/>
      <c r="BA1118" s="712"/>
      <c r="BB1118" s="713"/>
      <c r="BC1118" s="712"/>
      <c r="BD1118" s="712"/>
      <c r="BE1118" s="712"/>
      <c r="BF1118" s="712"/>
      <c r="BG1118" s="713"/>
      <c r="BH1118" s="713"/>
      <c r="BI1118" s="714"/>
      <c r="BJ1118" s="714"/>
      <c r="BK1118" s="714"/>
      <c r="BL1118" s="713"/>
      <c r="BM1118" s="713"/>
      <c r="BN1118" s="713"/>
      <c r="BO1118" s="713"/>
      <c r="BP1118" s="713"/>
      <c r="BQ1118" s="713"/>
      <c r="BR1118" s="713"/>
      <c r="BS1118" s="713"/>
      <c r="BT1118" s="716"/>
      <c r="BU1118" s="717"/>
      <c r="BV1118" s="715"/>
      <c r="BW1118" s="718"/>
    </row>
    <row r="1119" spans="2:75" ht="15.75" customHeight="1">
      <c r="B1119" s="363" t="s">
        <v>1177</v>
      </c>
      <c r="C1119" s="364">
        <v>34658702000189</v>
      </c>
      <c r="D1119" s="365" t="s">
        <v>14</v>
      </c>
      <c r="E1119" s="365" t="s">
        <v>607</v>
      </c>
      <c r="F1119" s="365"/>
      <c r="G1119" s="366"/>
      <c r="H1119" s="366" t="s">
        <v>34</v>
      </c>
      <c r="I1119" s="366" t="s">
        <v>34</v>
      </c>
      <c r="J1119" s="366" t="s">
        <v>608</v>
      </c>
      <c r="K1119" s="367" t="s">
        <v>48</v>
      </c>
      <c r="L1119" s="368"/>
      <c r="M1119" s="368" t="s">
        <v>34</v>
      </c>
      <c r="N1119" s="367">
        <v>524042</v>
      </c>
      <c r="O1119" s="367" t="s">
        <v>1323</v>
      </c>
      <c r="P1119" s="371">
        <v>43850</v>
      </c>
      <c r="Q1119" s="372">
        <v>24946191.93</v>
      </c>
      <c r="R1119" s="372">
        <v>23461465.222539689</v>
      </c>
      <c r="S1119" s="367">
        <v>9</v>
      </c>
      <c r="T1119" s="369">
        <v>4.0598192455848725E-2</v>
      </c>
      <c r="U1119" s="369">
        <v>0.52482075788749905</v>
      </c>
      <c r="V1119" s="369">
        <v>-0.14673390606551451</v>
      </c>
      <c r="W1119" s="369">
        <v>-1.4384829187824393</v>
      </c>
      <c r="X1119" s="369">
        <v>8.1717654576039633E-2</v>
      </c>
      <c r="Y1119" s="369">
        <v>0.61967981952417528</v>
      </c>
      <c r="Z1119" s="369" t="s">
        <v>1424</v>
      </c>
      <c r="AA1119" s="369" t="s">
        <v>1424</v>
      </c>
      <c r="AB1119" s="369">
        <v>0.22817452498976884</v>
      </c>
      <c r="AC1119" s="373">
        <v>-1.0070132370658262</v>
      </c>
      <c r="AD1119" s="575">
        <v>0</v>
      </c>
      <c r="AE1119" s="370" t="s">
        <v>2593</v>
      </c>
      <c r="AF1119" s="370" t="s">
        <v>2323</v>
      </c>
      <c r="AG1119" s="374" t="s">
        <v>721</v>
      </c>
      <c r="AH1119" s="374" t="s">
        <v>2321</v>
      </c>
      <c r="AI1119" s="374">
        <v>100</v>
      </c>
      <c r="AJ1119" s="374">
        <v>100</v>
      </c>
      <c r="AK1119" s="374">
        <v>100</v>
      </c>
      <c r="AL1119" s="369">
        <v>1.95E-2</v>
      </c>
      <c r="AM1119" s="369">
        <v>0.2</v>
      </c>
      <c r="AN1119" s="369" t="s">
        <v>668</v>
      </c>
      <c r="AO1119" s="367" t="s">
        <v>1326</v>
      </c>
      <c r="AP1119" s="370" t="s">
        <v>718</v>
      </c>
      <c r="AQ1119" s="376" t="s">
        <v>661</v>
      </c>
      <c r="AR1119" s="369">
        <v>4.5499999999999994E-3</v>
      </c>
      <c r="AS1119" s="369">
        <v>4.5499999999999994E-3</v>
      </c>
      <c r="AT1119" s="369"/>
      <c r="AX1119" s="711"/>
      <c r="AY1119" s="712"/>
      <c r="AZ1119" s="712"/>
      <c r="BA1119" s="712"/>
      <c r="BB1119" s="713"/>
      <c r="BC1119" s="712"/>
      <c r="BD1119" s="712"/>
      <c r="BE1119" s="712"/>
      <c r="BF1119" s="712"/>
      <c r="BG1119" s="713"/>
      <c r="BH1119" s="713"/>
      <c r="BI1119" s="714"/>
      <c r="BJ1119" s="714"/>
      <c r="BK1119" s="714"/>
      <c r="BL1119" s="713"/>
      <c r="BM1119" s="713"/>
      <c r="BN1119" s="713"/>
      <c r="BO1119" s="713"/>
      <c r="BP1119" s="713"/>
      <c r="BQ1119" s="713"/>
      <c r="BR1119" s="713"/>
      <c r="BS1119" s="713"/>
      <c r="BT1119" s="716"/>
      <c r="BU1119" s="717"/>
      <c r="BV1119" s="715"/>
      <c r="BW1119" s="718"/>
    </row>
    <row r="1120" spans="2:75" ht="15.75" customHeight="1">
      <c r="B1120" s="363" t="s">
        <v>1178</v>
      </c>
      <c r="C1120" s="364">
        <v>42119554000152</v>
      </c>
      <c r="D1120" s="365" t="s">
        <v>14</v>
      </c>
      <c r="E1120" s="365" t="s">
        <v>614</v>
      </c>
      <c r="F1120" s="365"/>
      <c r="G1120" s="366"/>
      <c r="H1120" s="366" t="s">
        <v>1340</v>
      </c>
      <c r="I1120" s="366" t="s">
        <v>34</v>
      </c>
      <c r="J1120" s="366" t="s">
        <v>611</v>
      </c>
      <c r="K1120" s="367" t="s">
        <v>48</v>
      </c>
      <c r="L1120" s="368"/>
      <c r="M1120" s="368" t="s">
        <v>34</v>
      </c>
      <c r="N1120" s="367">
        <v>618098</v>
      </c>
      <c r="O1120" s="367" t="s">
        <v>1323</v>
      </c>
      <c r="P1120" s="371">
        <v>44498</v>
      </c>
      <c r="Q1120" s="372">
        <v>9469605.9299999997</v>
      </c>
      <c r="R1120" s="372" t="s">
        <v>1424</v>
      </c>
      <c r="S1120" s="367">
        <v>3</v>
      </c>
      <c r="T1120" s="369">
        <v>3.2731164244779176E-3</v>
      </c>
      <c r="U1120" s="369">
        <v>4.2312214870567452E-2</v>
      </c>
      <c r="V1120" s="369" t="s">
        <v>1424</v>
      </c>
      <c r="W1120" s="369" t="s">
        <v>1424</v>
      </c>
      <c r="X1120" s="369" t="s">
        <v>1424</v>
      </c>
      <c r="Y1120" s="369" t="s">
        <v>1424</v>
      </c>
      <c r="Z1120" s="369" t="s">
        <v>1424</v>
      </c>
      <c r="AA1120" s="369" t="s">
        <v>1424</v>
      </c>
      <c r="AB1120" s="369" t="s">
        <v>1424</v>
      </c>
      <c r="AC1120" s="373" t="s">
        <v>1424</v>
      </c>
      <c r="AD1120" s="575">
        <v>0</v>
      </c>
      <c r="AE1120" s="370" t="s">
        <v>2594</v>
      </c>
      <c r="AF1120" s="370" t="s">
        <v>2323</v>
      </c>
      <c r="AG1120" s="374" t="s">
        <v>721</v>
      </c>
      <c r="AH1120" s="374" t="s">
        <v>2321</v>
      </c>
      <c r="AI1120" s="374">
        <v>5000</v>
      </c>
      <c r="AJ1120" s="374">
        <v>500</v>
      </c>
      <c r="AK1120" s="374">
        <v>0</v>
      </c>
      <c r="AL1120" s="369">
        <v>1.4999999999999999E-2</v>
      </c>
      <c r="AM1120" s="369">
        <v>0.1</v>
      </c>
      <c r="AN1120" s="369" t="s">
        <v>668</v>
      </c>
      <c r="AO1120" s="367" t="s">
        <v>1326</v>
      </c>
      <c r="AP1120" s="370" t="s">
        <v>718</v>
      </c>
      <c r="AQ1120" s="376" t="s">
        <v>661</v>
      </c>
      <c r="AR1120" s="369">
        <v>4.0000000000000001E-3</v>
      </c>
      <c r="AS1120" s="369">
        <v>4.0000000000000001E-3</v>
      </c>
      <c r="AT1120" s="369"/>
      <c r="AX1120" s="711"/>
      <c r="AY1120" s="712"/>
      <c r="AZ1120" s="712"/>
      <c r="BA1120" s="712"/>
      <c r="BB1120" s="713"/>
      <c r="BC1120" s="712"/>
      <c r="BD1120" s="712"/>
      <c r="BE1120" s="712"/>
      <c r="BF1120" s="712"/>
      <c r="BG1120" s="713"/>
      <c r="BH1120" s="713"/>
      <c r="BI1120" s="714"/>
      <c r="BJ1120" s="714"/>
      <c r="BK1120" s="714"/>
      <c r="BL1120" s="713"/>
      <c r="BM1120" s="713"/>
      <c r="BN1120" s="713"/>
      <c r="BO1120" s="713"/>
      <c r="BP1120" s="713"/>
      <c r="BQ1120" s="713"/>
      <c r="BR1120" s="713"/>
      <c r="BS1120" s="713"/>
      <c r="BT1120" s="716"/>
      <c r="BU1120" s="717"/>
      <c r="BV1120" s="715"/>
      <c r="BW1120" s="718"/>
    </row>
    <row r="1121" spans="2:75" ht="15.75" customHeight="1">
      <c r="B1121" s="363" t="s">
        <v>367</v>
      </c>
      <c r="C1121" s="364">
        <v>31923988000194</v>
      </c>
      <c r="D1121" s="365" t="s">
        <v>14</v>
      </c>
      <c r="E1121" s="365" t="s">
        <v>614</v>
      </c>
      <c r="F1121" s="365"/>
      <c r="G1121" s="366"/>
      <c r="H1121" s="366" t="s">
        <v>1340</v>
      </c>
      <c r="I1121" s="366" t="s">
        <v>34</v>
      </c>
      <c r="J1121" s="366" t="s">
        <v>608</v>
      </c>
      <c r="K1121" s="367" t="s">
        <v>48</v>
      </c>
      <c r="L1121" s="368"/>
      <c r="M1121" s="368" t="s">
        <v>1421</v>
      </c>
      <c r="N1121" s="367">
        <v>496065</v>
      </c>
      <c r="O1121" s="367" t="s">
        <v>1323</v>
      </c>
      <c r="P1121" s="371">
        <v>43606</v>
      </c>
      <c r="Q1121" s="372">
        <v>10091349.859999999</v>
      </c>
      <c r="R1121" s="372">
        <v>23967187.067103166</v>
      </c>
      <c r="S1121" s="367">
        <v>3</v>
      </c>
      <c r="T1121" s="369">
        <v>9.5352622096830153E-2</v>
      </c>
      <c r="U1121" s="369">
        <v>1.2326419569009484</v>
      </c>
      <c r="V1121" s="369">
        <v>-5.9779095768906831E-2</v>
      </c>
      <c r="W1121" s="369">
        <v>-0.58603502400759555</v>
      </c>
      <c r="X1121" s="369">
        <v>8.0613174378468377E-2</v>
      </c>
      <c r="Y1121" s="369">
        <v>0.61130434554551238</v>
      </c>
      <c r="Z1121" s="369">
        <v>0.13612122104987368</v>
      </c>
      <c r="AA1121" s="369">
        <v>0.77375714934961326</v>
      </c>
      <c r="AB1121" s="369">
        <v>0.1931029568866329</v>
      </c>
      <c r="AC1121" s="373">
        <v>-0.72582057545514367</v>
      </c>
      <c r="AD1121" s="575">
        <v>32239786000190</v>
      </c>
      <c r="AE1121" s="370" t="s">
        <v>2594</v>
      </c>
      <c r="AF1121" s="370" t="s">
        <v>2326</v>
      </c>
      <c r="AG1121" s="374" t="s">
        <v>1459</v>
      </c>
      <c r="AH1121" s="374" t="s">
        <v>2321</v>
      </c>
      <c r="AI1121" s="374">
        <v>1000</v>
      </c>
      <c r="AJ1121" s="374">
        <v>0</v>
      </c>
      <c r="AK1121" s="374">
        <v>0</v>
      </c>
      <c r="AL1121" s="369">
        <v>0.01</v>
      </c>
      <c r="AM1121" s="369" t="s">
        <v>34</v>
      </c>
      <c r="AN1121" s="369" t="s">
        <v>668</v>
      </c>
      <c r="AO1121" s="367" t="s">
        <v>1326</v>
      </c>
      <c r="AP1121" s="370" t="s">
        <v>718</v>
      </c>
      <c r="AQ1121" s="376" t="s">
        <v>672</v>
      </c>
      <c r="AR1121" s="369">
        <v>2.9333333333333334E-3</v>
      </c>
      <c r="AS1121" s="369">
        <v>2.9333333333333334E-3</v>
      </c>
      <c r="AT1121" s="369"/>
      <c r="AX1121" s="711"/>
      <c r="AY1121" s="712"/>
      <c r="AZ1121" s="712"/>
      <c r="BA1121" s="712"/>
      <c r="BB1121" s="713"/>
      <c r="BC1121" s="712"/>
      <c r="BD1121" s="712"/>
      <c r="BE1121" s="712"/>
      <c r="BF1121" s="712"/>
      <c r="BG1121" s="713"/>
      <c r="BH1121" s="713"/>
      <c r="BI1121" s="714"/>
      <c r="BJ1121" s="714"/>
      <c r="BK1121" s="714"/>
      <c r="BL1121" s="713"/>
      <c r="BM1121" s="713"/>
      <c r="BN1121" s="713"/>
      <c r="BO1121" s="713"/>
      <c r="BP1121" s="713"/>
      <c r="BQ1121" s="713"/>
      <c r="BR1121" s="713"/>
      <c r="BS1121" s="713"/>
      <c r="BT1121" s="716"/>
      <c r="BU1121" s="717"/>
      <c r="BV1121" s="715"/>
      <c r="BW1121" s="718"/>
    </row>
    <row r="1122" spans="2:75" ht="15.75" customHeight="1">
      <c r="B1122" s="363" t="s">
        <v>1179</v>
      </c>
      <c r="C1122" s="364">
        <v>37308394000150</v>
      </c>
      <c r="D1122" s="365" t="s">
        <v>14</v>
      </c>
      <c r="E1122" s="365" t="s">
        <v>607</v>
      </c>
      <c r="F1122" s="365"/>
      <c r="G1122" s="366"/>
      <c r="H1122" s="366" t="s">
        <v>34</v>
      </c>
      <c r="I1122" s="366" t="s">
        <v>34</v>
      </c>
      <c r="J1122" s="366" t="s">
        <v>611</v>
      </c>
      <c r="K1122" s="367" t="s">
        <v>48</v>
      </c>
      <c r="L1122" s="368"/>
      <c r="M1122" s="368" t="s">
        <v>34</v>
      </c>
      <c r="N1122" s="367">
        <v>548049</v>
      </c>
      <c r="O1122" s="367" t="s">
        <v>1323</v>
      </c>
      <c r="P1122" s="371">
        <v>44053</v>
      </c>
      <c r="Q1122" s="372">
        <v>280161681.20999998</v>
      </c>
      <c r="R1122" s="372">
        <v>297831158.04920614</v>
      </c>
      <c r="S1122" s="367">
        <v>4</v>
      </c>
      <c r="T1122" s="369">
        <v>-0.24542685930095154</v>
      </c>
      <c r="U1122" s="369">
        <v>-3.1726809129335476</v>
      </c>
      <c r="V1122" s="369">
        <v>-0.18253869682230917</v>
      </c>
      <c r="W1122" s="369">
        <v>-1.7894895899415404</v>
      </c>
      <c r="X1122" s="369">
        <v>5.1732423295131724E-2</v>
      </c>
      <c r="Y1122" s="369">
        <v>0.39229636358744729</v>
      </c>
      <c r="Z1122" s="369" t="s">
        <v>1424</v>
      </c>
      <c r="AA1122" s="369" t="s">
        <v>1424</v>
      </c>
      <c r="AB1122" s="369">
        <v>0.21381421874313392</v>
      </c>
      <c r="AC1122" s="373">
        <v>-1.2899816743565506</v>
      </c>
      <c r="AD1122" s="575">
        <v>37308317000108</v>
      </c>
      <c r="AE1122" s="370" t="s">
        <v>2594</v>
      </c>
      <c r="AF1122" s="370" t="s">
        <v>2323</v>
      </c>
      <c r="AG1122" s="374" t="s">
        <v>721</v>
      </c>
      <c r="AH1122" s="374" t="s">
        <v>2318</v>
      </c>
      <c r="AI1122" s="374">
        <v>5000</v>
      </c>
      <c r="AJ1122" s="374">
        <v>500</v>
      </c>
      <c r="AK1122" s="374">
        <v>500</v>
      </c>
      <c r="AL1122" s="369">
        <v>8.5000000000000006E-3</v>
      </c>
      <c r="AM1122" s="369" t="s">
        <v>34</v>
      </c>
      <c r="AN1122" s="369" t="s">
        <v>2330</v>
      </c>
      <c r="AO1122" s="367" t="s">
        <v>1326</v>
      </c>
      <c r="AP1122" s="370" t="s">
        <v>718</v>
      </c>
      <c r="AQ1122" s="376" t="s">
        <v>689</v>
      </c>
      <c r="AR1122" s="369">
        <v>4.0233333333333328E-3</v>
      </c>
      <c r="AS1122" s="369">
        <v>4.0233333333333328E-3</v>
      </c>
      <c r="AT1122" s="369"/>
      <c r="AX1122" s="711"/>
      <c r="AY1122" s="712"/>
      <c r="AZ1122" s="712"/>
      <c r="BA1122" s="712"/>
      <c r="BB1122" s="713"/>
      <c r="BC1122" s="712"/>
      <c r="BD1122" s="712"/>
      <c r="BE1122" s="712"/>
      <c r="BF1122" s="712"/>
      <c r="BG1122" s="713"/>
      <c r="BH1122" s="713"/>
      <c r="BI1122" s="714"/>
      <c r="BJ1122" s="714"/>
      <c r="BK1122" s="714"/>
      <c r="BL1122" s="713"/>
      <c r="BM1122" s="713"/>
      <c r="BN1122" s="713"/>
      <c r="BO1122" s="713"/>
      <c r="BP1122" s="713"/>
      <c r="BQ1122" s="713"/>
      <c r="BR1122" s="713"/>
      <c r="BS1122" s="713"/>
      <c r="BT1122" s="716"/>
      <c r="BU1122" s="717"/>
      <c r="BV1122" s="715"/>
      <c r="BW1122" s="718"/>
    </row>
    <row r="1123" spans="2:75" ht="15.75" customHeight="1">
      <c r="B1123" s="363" t="s">
        <v>1738</v>
      </c>
      <c r="C1123" s="364">
        <v>37308317000108</v>
      </c>
      <c r="D1123" s="365" t="s">
        <v>14</v>
      </c>
      <c r="E1123" s="365" t="s">
        <v>607</v>
      </c>
      <c r="F1123" s="365"/>
      <c r="G1123" s="366"/>
      <c r="H1123" s="366" t="s">
        <v>34</v>
      </c>
      <c r="I1123" s="366" t="s">
        <v>34</v>
      </c>
      <c r="J1123" s="366" t="s">
        <v>611</v>
      </c>
      <c r="K1123" s="367" t="s">
        <v>49</v>
      </c>
      <c r="L1123" s="368"/>
      <c r="M1123" s="368"/>
      <c r="N1123" s="367">
        <v>549622</v>
      </c>
      <c r="O1123" s="367" t="s">
        <v>1323</v>
      </c>
      <c r="P1123" s="371">
        <v>44053</v>
      </c>
      <c r="Q1123" s="372">
        <v>310795492.83999997</v>
      </c>
      <c r="R1123" s="372">
        <v>359650280.17448407</v>
      </c>
      <c r="S1123" s="367">
        <v>4</v>
      </c>
      <c r="T1123" s="369">
        <v>-0.2911534088975869</v>
      </c>
      <c r="U1123" s="369">
        <v>-3.2748683649382371</v>
      </c>
      <c r="V1123" s="369">
        <v>-0.24104858689067288</v>
      </c>
      <c r="W1123" s="369">
        <v>-2.212273643637356</v>
      </c>
      <c r="X1123" s="369">
        <v>-8.0940674025968828E-3</v>
      </c>
      <c r="Y1123" s="369">
        <v>-5.6915785853595198E-2</v>
      </c>
      <c r="Z1123" s="369" t="s">
        <v>1424</v>
      </c>
      <c r="AA1123" s="369" t="s">
        <v>1424</v>
      </c>
      <c r="AB1123" s="369">
        <v>0.21948552444762937</v>
      </c>
      <c r="AC1123" s="373">
        <v>-1.6178035698000561</v>
      </c>
      <c r="AD1123" s="575">
        <v>0</v>
      </c>
      <c r="AE1123" s="370" t="s">
        <v>2594</v>
      </c>
      <c r="AF1123" s="370" t="s">
        <v>2323</v>
      </c>
      <c r="AG1123" s="374" t="s">
        <v>721</v>
      </c>
      <c r="AH1123" s="374" t="s">
        <v>2378</v>
      </c>
      <c r="AI1123" s="374">
        <v>5000</v>
      </c>
      <c r="AJ1123" s="374">
        <v>500</v>
      </c>
      <c r="AK1123" s="374">
        <v>500</v>
      </c>
      <c r="AL1123" s="369">
        <v>1.5E-3</v>
      </c>
      <c r="AM1123" s="369" t="s">
        <v>34</v>
      </c>
      <c r="AN1123" s="369" t="s">
        <v>2330</v>
      </c>
      <c r="AO1123" s="367" t="s">
        <v>1326</v>
      </c>
      <c r="AP1123" s="370" t="s">
        <v>718</v>
      </c>
      <c r="AQ1123" s="376" t="s">
        <v>689</v>
      </c>
      <c r="AR1123" s="369" t="s">
        <v>34</v>
      </c>
      <c r="AS1123" s="369" t="s">
        <v>34</v>
      </c>
      <c r="AT1123" s="369"/>
      <c r="AX1123" s="711"/>
      <c r="AY1123" s="712"/>
      <c r="AZ1123" s="712"/>
      <c r="BA1123" s="712"/>
      <c r="BB1123" s="713"/>
      <c r="BC1123" s="712"/>
      <c r="BD1123" s="712"/>
      <c r="BE1123" s="712"/>
      <c r="BF1123" s="712"/>
      <c r="BG1123" s="713"/>
      <c r="BH1123" s="713"/>
      <c r="BI1123" s="714"/>
      <c r="BJ1123" s="714"/>
      <c r="BK1123" s="714"/>
      <c r="BL1123" s="713"/>
      <c r="BM1123" s="713"/>
      <c r="BN1123" s="713"/>
      <c r="BO1123" s="713"/>
      <c r="BP1123" s="713"/>
      <c r="BQ1123" s="713"/>
      <c r="BR1123" s="713"/>
      <c r="BS1123" s="713"/>
      <c r="BT1123" s="716"/>
      <c r="BU1123" s="717"/>
      <c r="BV1123" s="715"/>
      <c r="BW1123" s="718"/>
    </row>
    <row r="1124" spans="2:75" ht="15.75" customHeight="1">
      <c r="B1124" s="363" t="s">
        <v>1180</v>
      </c>
      <c r="C1124" s="364">
        <v>35744790000102</v>
      </c>
      <c r="D1124" s="365" t="s">
        <v>13</v>
      </c>
      <c r="E1124" s="365" t="s">
        <v>616</v>
      </c>
      <c r="F1124" s="365" t="s">
        <v>617</v>
      </c>
      <c r="G1124" s="366" t="s">
        <v>34</v>
      </c>
      <c r="H1124" s="366" t="s">
        <v>1340</v>
      </c>
      <c r="I1124" s="366" t="s">
        <v>34</v>
      </c>
      <c r="J1124" s="366" t="s">
        <v>608</v>
      </c>
      <c r="K1124" s="367"/>
      <c r="L1124" s="368"/>
      <c r="M1124" s="368" t="s">
        <v>34</v>
      </c>
      <c r="N1124" s="367">
        <v>534021</v>
      </c>
      <c r="O1124" s="367" t="s">
        <v>1323</v>
      </c>
      <c r="P1124" s="371">
        <v>43922</v>
      </c>
      <c r="Q1124" s="372">
        <v>45297104.840000004</v>
      </c>
      <c r="R1124" s="372">
        <v>125596392.01357147</v>
      </c>
      <c r="S1124" s="367">
        <v>10</v>
      </c>
      <c r="T1124" s="369">
        <v>-4.9098056427643089E-2</v>
      </c>
      <c r="U1124" s="369">
        <v>-0.63470015846596284</v>
      </c>
      <c r="V1124" s="369">
        <v>-7.7625874307658549E-2</v>
      </c>
      <c r="W1124" s="369">
        <v>-0.76099312859062951</v>
      </c>
      <c r="X1124" s="369">
        <v>-3.0984499253442155E-2</v>
      </c>
      <c r="Y1124" s="369">
        <v>-0.23496108650002459</v>
      </c>
      <c r="Z1124" s="369" t="s">
        <v>1424</v>
      </c>
      <c r="AA1124" s="369" t="s">
        <v>1424</v>
      </c>
      <c r="AB1124" s="369">
        <v>0.10464112558792027</v>
      </c>
      <c r="AC1124" s="373">
        <v>-1.6483169929037162</v>
      </c>
      <c r="AD1124" s="575">
        <v>35769107000183</v>
      </c>
      <c r="AE1124" s="370" t="s">
        <v>2594</v>
      </c>
      <c r="AF1124" s="370" t="s">
        <v>2326</v>
      </c>
      <c r="AG1124" s="374" t="s">
        <v>1459</v>
      </c>
      <c r="AH1124" s="374" t="s">
        <v>2318</v>
      </c>
      <c r="AI1124" s="374">
        <v>5000</v>
      </c>
      <c r="AJ1124" s="374">
        <v>0</v>
      </c>
      <c r="AK1124" s="374">
        <v>0</v>
      </c>
      <c r="AL1124" s="369">
        <v>7.4999999999999997E-3</v>
      </c>
      <c r="AM1124" s="369" t="s">
        <v>34</v>
      </c>
      <c r="AN1124" s="369" t="s">
        <v>34</v>
      </c>
      <c r="AO1124" s="367" t="s">
        <v>1326</v>
      </c>
      <c r="AP1124" s="370" t="s">
        <v>13</v>
      </c>
      <c r="AQ1124" s="376" t="s">
        <v>681</v>
      </c>
      <c r="AR1124" s="369">
        <v>4.3499999999999997E-3</v>
      </c>
      <c r="AS1124" s="369">
        <v>4.3499999999999997E-3</v>
      </c>
      <c r="AT1124" s="369"/>
      <c r="AW1124" s="711"/>
      <c r="AX1124" s="711"/>
      <c r="AY1124" s="712"/>
      <c r="AZ1124" s="712"/>
      <c r="BA1124" s="712"/>
      <c r="BB1124" s="713"/>
      <c r="BC1124" s="712"/>
      <c r="BD1124" s="712"/>
      <c r="BE1124" s="712"/>
      <c r="BF1124" s="712"/>
      <c r="BG1124" s="713"/>
      <c r="BH1124" s="713"/>
      <c r="BI1124" s="714"/>
      <c r="BJ1124" s="714"/>
      <c r="BK1124" s="714"/>
      <c r="BL1124" s="218"/>
      <c r="BM1124" s="713"/>
      <c r="BN1124" s="713"/>
      <c r="BO1124" s="713"/>
      <c r="BP1124" s="713"/>
      <c r="BQ1124" s="713"/>
      <c r="BR1124" s="713"/>
      <c r="BS1124" s="713"/>
      <c r="BT1124" s="716"/>
      <c r="BU1124" s="717"/>
      <c r="BV1124" s="715"/>
      <c r="BW1124" s="718"/>
    </row>
    <row r="1125" spans="2:75" ht="15.75" customHeight="1">
      <c r="B1125" s="363" t="s">
        <v>368</v>
      </c>
      <c r="C1125" s="364">
        <v>11301137000100</v>
      </c>
      <c r="D1125" s="365" t="s">
        <v>13</v>
      </c>
      <c r="E1125" s="365" t="s">
        <v>615</v>
      </c>
      <c r="F1125" s="365" t="s">
        <v>619</v>
      </c>
      <c r="G1125" s="366" t="s">
        <v>34</v>
      </c>
      <c r="H1125" s="366" t="s">
        <v>1340</v>
      </c>
      <c r="I1125" s="366" t="s">
        <v>34</v>
      </c>
      <c r="J1125" s="366"/>
      <c r="K1125" s="367" t="s">
        <v>48</v>
      </c>
      <c r="L1125" s="368"/>
      <c r="M1125" s="368" t="s">
        <v>34</v>
      </c>
      <c r="N1125" s="367">
        <v>239372</v>
      </c>
      <c r="O1125" s="367" t="s">
        <v>1323</v>
      </c>
      <c r="P1125" s="371">
        <v>40154</v>
      </c>
      <c r="Q1125" s="372">
        <v>142359592.33000001</v>
      </c>
      <c r="R1125" s="372">
        <v>149662976.9103215</v>
      </c>
      <c r="S1125" s="367">
        <v>31</v>
      </c>
      <c r="T1125" s="369">
        <v>0.10418466711330998</v>
      </c>
      <c r="U1125" s="369">
        <v>1.3468155266796118</v>
      </c>
      <c r="V1125" s="369">
        <v>0.11283949474800137</v>
      </c>
      <c r="W1125" s="369">
        <v>1.1062043539314512</v>
      </c>
      <c r="X1125" s="369">
        <v>0.35387790105844186</v>
      </c>
      <c r="Y1125" s="369">
        <v>2.683520409380268</v>
      </c>
      <c r="Z1125" s="369">
        <v>0.49614493718400521</v>
      </c>
      <c r="AA1125" s="369">
        <v>2.8202486673189822</v>
      </c>
      <c r="AB1125" s="369">
        <v>0.17154749407804931</v>
      </c>
      <c r="AC1125" s="373">
        <v>0.14234332563614596</v>
      </c>
      <c r="AD1125" s="575">
        <v>11286399000135</v>
      </c>
      <c r="AE1125" s="370" t="s">
        <v>2595</v>
      </c>
      <c r="AF1125" s="370" t="s">
        <v>2395</v>
      </c>
      <c r="AG1125" s="374" t="s">
        <v>738</v>
      </c>
      <c r="AH1125" s="374" t="s">
        <v>2321</v>
      </c>
      <c r="AI1125" s="374">
        <v>500</v>
      </c>
      <c r="AJ1125" s="374">
        <v>0</v>
      </c>
      <c r="AK1125" s="374">
        <v>500</v>
      </c>
      <c r="AL1125" s="369">
        <v>0.02</v>
      </c>
      <c r="AM1125" s="369">
        <v>0.2</v>
      </c>
      <c r="AN1125" s="369" t="s">
        <v>64</v>
      </c>
      <c r="AO1125" s="367" t="s">
        <v>1326</v>
      </c>
      <c r="AP1125" s="370" t="s">
        <v>13</v>
      </c>
      <c r="AQ1125" s="376" t="s">
        <v>673</v>
      </c>
      <c r="AR1125" s="369">
        <v>4.6666666666666662E-3</v>
      </c>
      <c r="AS1125" s="369">
        <v>4.6666666666666662E-3</v>
      </c>
      <c r="AT1125" s="369"/>
      <c r="AW1125" s="711"/>
      <c r="AX1125" s="711"/>
      <c r="AY1125" s="712"/>
      <c r="AZ1125" s="712"/>
      <c r="BA1125" s="712"/>
      <c r="BB1125" s="713"/>
      <c r="BC1125" s="712"/>
      <c r="BD1125" s="712"/>
      <c r="BE1125" s="712"/>
      <c r="BF1125" s="712"/>
      <c r="BG1125" s="713"/>
      <c r="BH1125" s="713"/>
      <c r="BI1125" s="714"/>
      <c r="BJ1125" s="714"/>
      <c r="BK1125" s="714"/>
      <c r="BL1125" s="218"/>
      <c r="BM1125" s="713"/>
      <c r="BN1125" s="713"/>
      <c r="BO1125" s="713"/>
      <c r="BP1125" s="713"/>
      <c r="BQ1125" s="713"/>
      <c r="BR1125" s="713"/>
      <c r="BS1125" s="713"/>
      <c r="BT1125" s="716"/>
      <c r="BU1125" s="717"/>
      <c r="BV1125" s="715"/>
      <c r="BW1125" s="718"/>
    </row>
    <row r="1126" spans="2:75" ht="15.75" customHeight="1">
      <c r="B1126" s="363" t="s">
        <v>1181</v>
      </c>
      <c r="C1126" s="364">
        <v>27880333000109</v>
      </c>
      <c r="D1126" s="365" t="s">
        <v>13</v>
      </c>
      <c r="E1126" s="365" t="s">
        <v>615</v>
      </c>
      <c r="F1126" s="365" t="s">
        <v>619</v>
      </c>
      <c r="G1126" s="366" t="s">
        <v>34</v>
      </c>
      <c r="H1126" s="366" t="s">
        <v>1339</v>
      </c>
      <c r="I1126" s="366" t="s">
        <v>34</v>
      </c>
      <c r="J1126" s="366"/>
      <c r="K1126" s="367" t="s">
        <v>48</v>
      </c>
      <c r="L1126" s="368"/>
      <c r="M1126" s="368" t="s">
        <v>1421</v>
      </c>
      <c r="N1126" s="367">
        <v>446270</v>
      </c>
      <c r="O1126" s="367" t="s">
        <v>1323</v>
      </c>
      <c r="P1126" s="371">
        <v>42954</v>
      </c>
      <c r="Q1126" s="372">
        <v>16483240.710000001</v>
      </c>
      <c r="R1126" s="372">
        <v>16060172.547103185</v>
      </c>
      <c r="S1126" s="367">
        <v>35</v>
      </c>
      <c r="T1126" s="369">
        <v>8.3656937613430848E-2</v>
      </c>
      <c r="U1126" s="369">
        <v>1.0814495608043482</v>
      </c>
      <c r="V1126" s="369">
        <v>7.3477535119994997E-2</v>
      </c>
      <c r="W1126" s="369">
        <v>0.72032553360337737</v>
      </c>
      <c r="X1126" s="369">
        <v>9.5724024542698904E-2</v>
      </c>
      <c r="Y1126" s="369">
        <v>0.72589266738622282</v>
      </c>
      <c r="Z1126" s="369">
        <v>0.13985954956190949</v>
      </c>
      <c r="AA1126" s="369">
        <v>0.79500702053424954</v>
      </c>
      <c r="AB1126" s="369">
        <v>3.5909982646032367E-2</v>
      </c>
      <c r="AC1126" s="373">
        <v>-0.71278134248598557</v>
      </c>
      <c r="AD1126" s="575">
        <v>0</v>
      </c>
      <c r="AE1126" s="370" t="s">
        <v>2494</v>
      </c>
      <c r="AF1126" s="370" t="s">
        <v>2317</v>
      </c>
      <c r="AG1126" s="374" t="s">
        <v>1458</v>
      </c>
      <c r="AH1126" s="374" t="s">
        <v>2321</v>
      </c>
      <c r="AI1126" s="374">
        <v>1000</v>
      </c>
      <c r="AJ1126" s="374">
        <v>100</v>
      </c>
      <c r="AK1126" s="374">
        <v>500</v>
      </c>
      <c r="AL1126" s="369">
        <v>0.01</v>
      </c>
      <c r="AM1126" s="369">
        <v>0.2</v>
      </c>
      <c r="AN1126" s="369" t="s">
        <v>2335</v>
      </c>
      <c r="AO1126" s="367" t="s">
        <v>1326</v>
      </c>
      <c r="AP1126" s="370" t="s">
        <v>13</v>
      </c>
      <c r="AQ1126" s="376" t="s">
        <v>670</v>
      </c>
      <c r="AR1126" s="369">
        <v>3.3333333333333331E-3</v>
      </c>
      <c r="AS1126" s="369">
        <v>3.3333333333333331E-3</v>
      </c>
      <c r="AT1126" s="369"/>
      <c r="AX1126" s="711"/>
      <c r="AY1126" s="712"/>
      <c r="AZ1126" s="712"/>
      <c r="BA1126" s="712"/>
      <c r="BB1126" s="713"/>
      <c r="BC1126" s="712"/>
      <c r="BD1126" s="712"/>
      <c r="BE1126" s="712"/>
      <c r="BF1126" s="712"/>
      <c r="BG1126" s="713"/>
      <c r="BH1126" s="713"/>
      <c r="BI1126" s="714"/>
      <c r="BJ1126" s="714"/>
      <c r="BK1126" s="714"/>
      <c r="BL1126" s="713"/>
      <c r="BM1126" s="713"/>
      <c r="BN1126" s="713"/>
      <c r="BO1126" s="713"/>
      <c r="BP1126" s="713"/>
      <c r="BQ1126" s="713"/>
      <c r="BR1126" s="713"/>
      <c r="BS1126" s="713"/>
      <c r="BT1126" s="716"/>
      <c r="BU1126" s="717"/>
      <c r="BV1126" s="715"/>
      <c r="BW1126" s="718"/>
    </row>
    <row r="1127" spans="2:75" ht="15.75" customHeight="1">
      <c r="B1127" s="363" t="s">
        <v>489</v>
      </c>
      <c r="C1127" s="364">
        <v>25274966000148</v>
      </c>
      <c r="D1127" s="365" t="s">
        <v>11</v>
      </c>
      <c r="E1127" s="365" t="s">
        <v>620</v>
      </c>
      <c r="F1127" s="365" t="s">
        <v>687</v>
      </c>
      <c r="G1127" s="366"/>
      <c r="H1127" s="366" t="s">
        <v>34</v>
      </c>
      <c r="I1127" s="366" t="s">
        <v>1321</v>
      </c>
      <c r="J1127" s="366" t="s">
        <v>608</v>
      </c>
      <c r="K1127" s="367" t="s">
        <v>48</v>
      </c>
      <c r="L1127" s="368"/>
      <c r="M1127" s="368" t="s">
        <v>34</v>
      </c>
      <c r="N1127" s="367">
        <v>427616</v>
      </c>
      <c r="O1127" s="367" t="s">
        <v>1323</v>
      </c>
      <c r="P1127" s="371">
        <v>42681</v>
      </c>
      <c r="Q1127" s="372">
        <v>3323101.49</v>
      </c>
      <c r="R1127" s="372">
        <v>4398580.8413888887</v>
      </c>
      <c r="S1127" s="367">
        <v>15</v>
      </c>
      <c r="T1127" s="369">
        <v>8.3467772869320278E-2</v>
      </c>
      <c r="U1127" s="369">
        <v>1.0790041912357973</v>
      </c>
      <c r="V1127" s="369">
        <v>0.15755683296555323</v>
      </c>
      <c r="W1127" s="369">
        <v>1.5445837914054683</v>
      </c>
      <c r="X1127" s="369">
        <v>7.2679002476814025E-2</v>
      </c>
      <c r="Y1127" s="369">
        <v>0.55113807868923681</v>
      </c>
      <c r="Z1127" s="369">
        <v>3.5718425258933095E-2</v>
      </c>
      <c r="AA1127" s="369">
        <v>0.20303510866599697</v>
      </c>
      <c r="AB1127" s="369">
        <v>2.8963119553108038E-2</v>
      </c>
      <c r="AC1127" s="373">
        <v>1.7129951794034901</v>
      </c>
      <c r="AD1127" s="575">
        <v>0</v>
      </c>
      <c r="AE1127" s="370" t="s">
        <v>2596</v>
      </c>
      <c r="AF1127" s="370" t="s">
        <v>1182</v>
      </c>
      <c r="AG1127" s="374" t="s">
        <v>1182</v>
      </c>
      <c r="AH1127" s="374" t="s">
        <v>2321</v>
      </c>
      <c r="AI1127" s="374">
        <v>1000</v>
      </c>
      <c r="AJ1127" s="374">
        <v>1000</v>
      </c>
      <c r="AK1127" s="374">
        <v>1000</v>
      </c>
      <c r="AL1127" s="369">
        <v>6.0000000000000001E-3</v>
      </c>
      <c r="AM1127" s="369">
        <v>0.2</v>
      </c>
      <c r="AN1127" s="369" t="s">
        <v>64</v>
      </c>
      <c r="AO1127" s="367" t="s">
        <v>1326</v>
      </c>
      <c r="AP1127" s="370" t="s">
        <v>11</v>
      </c>
      <c r="AQ1127" s="376" t="s">
        <v>1376</v>
      </c>
      <c r="AR1127" s="369">
        <v>8.8000000000000003E-4</v>
      </c>
      <c r="AS1127" s="369">
        <v>8.8000000000000003E-4</v>
      </c>
      <c r="AT1127" s="369"/>
      <c r="AW1127" s="711"/>
      <c r="AX1127" s="711"/>
      <c r="AY1127" s="712"/>
      <c r="AZ1127" s="712"/>
      <c r="BA1127" s="712"/>
      <c r="BB1127" s="713"/>
      <c r="BC1127" s="712"/>
      <c r="BD1127" s="712"/>
      <c r="BE1127" s="712"/>
      <c r="BF1127" s="712"/>
      <c r="BG1127" s="713"/>
      <c r="BH1127" s="713"/>
      <c r="BI1127" s="714"/>
      <c r="BJ1127" s="714"/>
      <c r="BK1127" s="714"/>
      <c r="BL1127" s="218"/>
      <c r="BM1127" s="713"/>
      <c r="BN1127" s="713"/>
      <c r="BO1127" s="713"/>
      <c r="BP1127" s="713"/>
      <c r="BQ1127" s="713"/>
      <c r="BR1127" s="713"/>
      <c r="BS1127" s="713"/>
      <c r="BT1127" s="716"/>
      <c r="BU1127" s="717"/>
      <c r="BV1127" s="715"/>
      <c r="BW1127" s="718"/>
    </row>
    <row r="1128" spans="2:75" ht="15.75" customHeight="1">
      <c r="B1128" s="363" t="s">
        <v>369</v>
      </c>
      <c r="C1128" s="364">
        <v>2444266000159</v>
      </c>
      <c r="D1128" s="365" t="s">
        <v>14</v>
      </c>
      <c r="E1128" s="365" t="s">
        <v>607</v>
      </c>
      <c r="F1128" s="365"/>
      <c r="G1128" s="366"/>
      <c r="H1128" s="366" t="s">
        <v>34</v>
      </c>
      <c r="I1128" s="366" t="s">
        <v>34</v>
      </c>
      <c r="J1128" s="366" t="s">
        <v>608</v>
      </c>
      <c r="K1128" s="367" t="s">
        <v>48</v>
      </c>
      <c r="L1128" s="368"/>
      <c r="M1128" s="368" t="s">
        <v>1421</v>
      </c>
      <c r="N1128" s="367">
        <v>202770</v>
      </c>
      <c r="O1128" s="367" t="s">
        <v>1323</v>
      </c>
      <c r="P1128" s="371">
        <v>39464</v>
      </c>
      <c r="Q1128" s="372">
        <v>300500492.69999999</v>
      </c>
      <c r="R1128" s="372">
        <v>282911409.58916652</v>
      </c>
      <c r="S1128" s="367">
        <v>17</v>
      </c>
      <c r="T1128" s="369">
        <v>0.11437918390774882</v>
      </c>
      <c r="U1128" s="369">
        <v>1.4786020350610569</v>
      </c>
      <c r="V1128" s="369">
        <v>1.4963646414855036E-2</v>
      </c>
      <c r="W1128" s="369">
        <v>0.1466937693382093</v>
      </c>
      <c r="X1128" s="369">
        <v>0.22401630526898053</v>
      </c>
      <c r="Y1128" s="369">
        <v>1.6987563377798809</v>
      </c>
      <c r="Z1128" s="369">
        <v>0.3411968420962106</v>
      </c>
      <c r="AA1128" s="369">
        <v>1.9394734624862451</v>
      </c>
      <c r="AB1128" s="369">
        <v>0.23468840245613334</v>
      </c>
      <c r="AC1128" s="373">
        <v>-0.23353542634273275</v>
      </c>
      <c r="AD1128" s="575">
        <v>0</v>
      </c>
      <c r="AE1128" s="370" t="s">
        <v>2597</v>
      </c>
      <c r="AF1128" s="370" t="s">
        <v>2320</v>
      </c>
      <c r="AG1128" s="374" t="s">
        <v>59</v>
      </c>
      <c r="AH1128" s="374" t="s">
        <v>2321</v>
      </c>
      <c r="AI1128" s="374">
        <v>5000</v>
      </c>
      <c r="AJ1128" s="374">
        <v>1000</v>
      </c>
      <c r="AK1128" s="374">
        <v>5000</v>
      </c>
      <c r="AL1128" s="369">
        <v>1.8000000000000002E-2</v>
      </c>
      <c r="AM1128" s="369">
        <v>0.2</v>
      </c>
      <c r="AN1128" s="369" t="s">
        <v>668</v>
      </c>
      <c r="AO1128" s="367" t="s">
        <v>1326</v>
      </c>
      <c r="AP1128" s="370" t="s">
        <v>718</v>
      </c>
      <c r="AQ1128" s="376" t="s">
        <v>661</v>
      </c>
      <c r="AR1128" s="369">
        <v>3.5999999999999995E-3</v>
      </c>
      <c r="AS1128" s="369">
        <v>3.5999999999999995E-3</v>
      </c>
      <c r="AT1128" s="369"/>
      <c r="AW1128" s="711"/>
      <c r="AX1128" s="711"/>
      <c r="AY1128" s="712"/>
      <c r="AZ1128" s="712"/>
      <c r="BA1128" s="712"/>
      <c r="BB1128" s="713"/>
      <c r="BC1128" s="712"/>
      <c r="BD1128" s="712"/>
      <c r="BE1128" s="712"/>
      <c r="BF1128" s="712"/>
      <c r="BG1128" s="713"/>
      <c r="BH1128" s="713"/>
      <c r="BI1128" s="714"/>
      <c r="BJ1128" s="714"/>
      <c r="BK1128" s="714"/>
      <c r="BL1128" s="218"/>
      <c r="BM1128" s="713"/>
      <c r="BN1128" s="713"/>
      <c r="BO1128" s="713"/>
      <c r="BP1128" s="713"/>
      <c r="BQ1128" s="713"/>
      <c r="BR1128" s="713"/>
      <c r="BS1128" s="713"/>
      <c r="BT1128" s="716"/>
      <c r="BU1128" s="717"/>
      <c r="BV1128" s="715"/>
      <c r="BW1128" s="718"/>
    </row>
    <row r="1129" spans="2:75" ht="15.75" customHeight="1">
      <c r="B1129" s="363" t="s">
        <v>1183</v>
      </c>
      <c r="C1129" s="364">
        <v>17899612000160</v>
      </c>
      <c r="D1129" s="365" t="s">
        <v>11</v>
      </c>
      <c r="E1129" s="365" t="s">
        <v>620</v>
      </c>
      <c r="F1129" s="365" t="s">
        <v>665</v>
      </c>
      <c r="G1129" s="366" t="s">
        <v>740</v>
      </c>
      <c r="H1129" s="366" t="s">
        <v>34</v>
      </c>
      <c r="I1129" s="366" t="s">
        <v>1306</v>
      </c>
      <c r="J1129" s="366" t="s">
        <v>608</v>
      </c>
      <c r="K1129" s="367" t="s">
        <v>48</v>
      </c>
      <c r="L1129" s="368" t="s">
        <v>1341</v>
      </c>
      <c r="M1129" s="368" t="s">
        <v>34</v>
      </c>
      <c r="N1129" s="367">
        <v>377856</v>
      </c>
      <c r="O1129" s="367" t="s">
        <v>1323</v>
      </c>
      <c r="P1129" s="371">
        <v>41913</v>
      </c>
      <c r="Q1129" s="372">
        <v>352748757.50999999</v>
      </c>
      <c r="R1129" s="372">
        <v>470779828.51638877</v>
      </c>
      <c r="S1129" s="367">
        <v>2</v>
      </c>
      <c r="T1129" s="369">
        <v>8.0625213607009361E-2</v>
      </c>
      <c r="U1129" s="369">
        <v>1.0422578728372986</v>
      </c>
      <c r="V1129" s="369">
        <v>0.10764357964557814</v>
      </c>
      <c r="W1129" s="369">
        <v>1.0552670121629959</v>
      </c>
      <c r="X1129" s="369">
        <v>0.14285405544009122</v>
      </c>
      <c r="Y1129" s="369">
        <v>1.0832882533484782</v>
      </c>
      <c r="Z1129" s="369">
        <v>0.19243057531043473</v>
      </c>
      <c r="AA1129" s="369">
        <v>1.0938377737983582</v>
      </c>
      <c r="AB1129" s="369">
        <v>1.9419512813983384E-3</v>
      </c>
      <c r="AC1129" s="373">
        <v>2.629007038274811</v>
      </c>
      <c r="AD1129" s="575">
        <v>0</v>
      </c>
      <c r="AE1129" s="370" t="s">
        <v>2540</v>
      </c>
      <c r="AF1129" s="370" t="s">
        <v>2317</v>
      </c>
      <c r="AG1129" s="374" t="s">
        <v>1458</v>
      </c>
      <c r="AH1129" s="374" t="s">
        <v>2321</v>
      </c>
      <c r="AI1129" s="374">
        <v>100</v>
      </c>
      <c r="AJ1129" s="374">
        <v>100</v>
      </c>
      <c r="AK1129" s="374">
        <v>100</v>
      </c>
      <c r="AL1129" s="369">
        <v>8.0000000000000002E-3</v>
      </c>
      <c r="AM1129" s="369">
        <v>0.2</v>
      </c>
      <c r="AN1129" s="369" t="s">
        <v>64</v>
      </c>
      <c r="AO1129" s="367" t="s">
        <v>1326</v>
      </c>
      <c r="AP1129" s="370" t="s">
        <v>13</v>
      </c>
      <c r="AQ1129" s="376" t="s">
        <v>688</v>
      </c>
      <c r="AR1129" s="369">
        <v>1.5999999999999999E-3</v>
      </c>
      <c r="AS1129" s="369">
        <v>1.5999999999999999E-3</v>
      </c>
      <c r="AT1129" s="369"/>
      <c r="AW1129" s="711"/>
      <c r="AX1129" s="711"/>
      <c r="AY1129" s="712"/>
      <c r="AZ1129" s="712"/>
      <c r="BA1129" s="712"/>
      <c r="BB1129" s="713"/>
      <c r="BC1129" s="712"/>
      <c r="BD1129" s="712"/>
      <c r="BE1129" s="712"/>
      <c r="BF1129" s="712"/>
      <c r="BG1129" s="713"/>
      <c r="BH1129" s="713"/>
      <c r="BI1129" s="714"/>
      <c r="BJ1129" s="714"/>
      <c r="BK1129" s="714"/>
      <c r="BL1129" s="218"/>
      <c r="BM1129" s="713"/>
      <c r="BN1129" s="713"/>
      <c r="BO1129" s="713"/>
      <c r="BP1129" s="713"/>
      <c r="BQ1129" s="713"/>
      <c r="BR1129" s="713"/>
      <c r="BS1129" s="713"/>
      <c r="BT1129" s="716"/>
      <c r="BU1129" s="717"/>
      <c r="BV1129" s="715"/>
      <c r="BW1129" s="718"/>
    </row>
    <row r="1130" spans="2:75" ht="15.75" customHeight="1">
      <c r="B1130" s="363" t="s">
        <v>1184</v>
      </c>
      <c r="C1130" s="364">
        <v>34507252000123</v>
      </c>
      <c r="D1130" s="365" t="s">
        <v>14</v>
      </c>
      <c r="E1130" s="365" t="s">
        <v>607</v>
      </c>
      <c r="F1130" s="365"/>
      <c r="G1130" s="366"/>
      <c r="H1130" s="366" t="s">
        <v>34</v>
      </c>
      <c r="I1130" s="366" t="s">
        <v>34</v>
      </c>
      <c r="J1130" s="366" t="s">
        <v>608</v>
      </c>
      <c r="K1130" s="367" t="s">
        <v>48</v>
      </c>
      <c r="L1130" s="368"/>
      <c r="M1130" s="368" t="s">
        <v>1421</v>
      </c>
      <c r="N1130" s="367">
        <v>534374</v>
      </c>
      <c r="O1130" s="367" t="s">
        <v>1323</v>
      </c>
      <c r="P1130" s="371">
        <v>43935</v>
      </c>
      <c r="Q1130" s="372">
        <v>22487966.82</v>
      </c>
      <c r="R1130" s="372">
        <v>18981268.706984121</v>
      </c>
      <c r="S1130" s="367">
        <v>60</v>
      </c>
      <c r="T1130" s="369">
        <v>0.16445517894516604</v>
      </c>
      <c r="U1130" s="369">
        <v>2.1259441968109658</v>
      </c>
      <c r="V1130" s="369">
        <v>-7.9163051480770186E-2</v>
      </c>
      <c r="W1130" s="369">
        <v>-0.77606260480068889</v>
      </c>
      <c r="X1130" s="369">
        <v>4.7702108721726422E-2</v>
      </c>
      <c r="Y1130" s="369">
        <v>0.36173375602815322</v>
      </c>
      <c r="Z1130" s="369" t="s">
        <v>1424</v>
      </c>
      <c r="AA1130" s="369" t="s">
        <v>1424</v>
      </c>
      <c r="AB1130" s="369">
        <v>0.26840930085007941</v>
      </c>
      <c r="AC1130" s="373">
        <v>-0.535318732900671</v>
      </c>
      <c r="AD1130" s="575">
        <v>31713596000109</v>
      </c>
      <c r="AE1130" s="370" t="s">
        <v>2598</v>
      </c>
      <c r="AF1130" s="370" t="s">
        <v>2326</v>
      </c>
      <c r="AG1130" s="374" t="s">
        <v>1459</v>
      </c>
      <c r="AH1130" s="374" t="s">
        <v>2318</v>
      </c>
      <c r="AI1130" s="374">
        <v>1000</v>
      </c>
      <c r="AJ1130" s="374">
        <v>1000</v>
      </c>
      <c r="AK1130" s="374">
        <v>1000</v>
      </c>
      <c r="AL1130" s="369">
        <v>1.8500000000000003E-2</v>
      </c>
      <c r="AM1130" s="369">
        <v>0.2</v>
      </c>
      <c r="AN1130" s="369" t="s">
        <v>34</v>
      </c>
      <c r="AO1130" s="367" t="s">
        <v>1326</v>
      </c>
      <c r="AP1130" s="370" t="s">
        <v>718</v>
      </c>
      <c r="AQ1130" s="376" t="s">
        <v>661</v>
      </c>
      <c r="AR1130" s="369">
        <v>3.7000000000000002E-3</v>
      </c>
      <c r="AS1130" s="369">
        <v>3.7000000000000002E-3</v>
      </c>
      <c r="AT1130" s="369"/>
      <c r="AX1130" s="711"/>
      <c r="AY1130" s="712"/>
      <c r="AZ1130" s="712"/>
      <c r="BA1130" s="712"/>
      <c r="BB1130" s="713"/>
      <c r="BC1130" s="712"/>
      <c r="BD1130" s="712"/>
      <c r="BE1130" s="712"/>
      <c r="BF1130" s="712"/>
      <c r="BG1130" s="713"/>
      <c r="BH1130" s="713"/>
      <c r="BI1130" s="714"/>
      <c r="BJ1130" s="714"/>
      <c r="BK1130" s="714"/>
      <c r="BL1130" s="713"/>
      <c r="BM1130" s="713"/>
      <c r="BN1130" s="713"/>
      <c r="BO1130" s="713"/>
      <c r="BP1130" s="713"/>
      <c r="BQ1130" s="713"/>
      <c r="BR1130" s="713"/>
      <c r="BS1130" s="713"/>
      <c r="BT1130" s="716"/>
      <c r="BU1130" s="717"/>
      <c r="BV1130" s="715"/>
      <c r="BW1130" s="718"/>
    </row>
    <row r="1131" spans="2:75" ht="15.75" customHeight="1">
      <c r="B1131" s="363" t="s">
        <v>45</v>
      </c>
      <c r="C1131" s="364">
        <v>12565159000132</v>
      </c>
      <c r="D1131" s="365" t="s">
        <v>14</v>
      </c>
      <c r="E1131" s="365" t="s">
        <v>607</v>
      </c>
      <c r="F1131" s="365"/>
      <c r="G1131" s="366"/>
      <c r="H1131" s="366" t="s">
        <v>34</v>
      </c>
      <c r="I1131" s="366" t="s">
        <v>34</v>
      </c>
      <c r="J1131" s="366" t="s">
        <v>608</v>
      </c>
      <c r="K1131" s="367" t="s">
        <v>48</v>
      </c>
      <c r="L1131" s="368"/>
      <c r="M1131" s="368" t="s">
        <v>34</v>
      </c>
      <c r="N1131" s="367">
        <v>263117</v>
      </c>
      <c r="O1131" s="367" t="s">
        <v>1323</v>
      </c>
      <c r="P1131" s="371">
        <v>40515</v>
      </c>
      <c r="Q1131" s="372">
        <v>669097183.50999999</v>
      </c>
      <c r="R1131" s="372">
        <v>740888263.96039701</v>
      </c>
      <c r="S1131" s="367">
        <v>32</v>
      </c>
      <c r="T1131" s="369">
        <v>2.799221039790023E-3</v>
      </c>
      <c r="U1131" s="369">
        <v>3.6186076737157562E-2</v>
      </c>
      <c r="V1131" s="369">
        <v>-0.17263405540909926</v>
      </c>
      <c r="W1131" s="369">
        <v>-1.692390985593025</v>
      </c>
      <c r="X1131" s="369">
        <v>-0.10923116369475594</v>
      </c>
      <c r="Y1131" s="369">
        <v>-0.82831975729059726</v>
      </c>
      <c r="Z1131" s="369">
        <v>6.5586202309206199E-2</v>
      </c>
      <c r="AA1131" s="369">
        <v>0.37281323620249374</v>
      </c>
      <c r="AB1131" s="369">
        <v>0.21608378728683425</v>
      </c>
      <c r="AC1131" s="373">
        <v>-1.2185096296615268</v>
      </c>
      <c r="AD1131" s="575">
        <v>13549298000135</v>
      </c>
      <c r="AE1131" s="370" t="s">
        <v>2599</v>
      </c>
      <c r="AF1131" s="370" t="s">
        <v>2317</v>
      </c>
      <c r="AG1131" s="374" t="s">
        <v>1458</v>
      </c>
      <c r="AH1131" s="374" t="s">
        <v>2318</v>
      </c>
      <c r="AI1131" s="374">
        <v>20000</v>
      </c>
      <c r="AJ1131" s="374">
        <v>5000</v>
      </c>
      <c r="AK1131" s="374">
        <v>5000</v>
      </c>
      <c r="AL1131" s="369">
        <v>1.95E-2</v>
      </c>
      <c r="AM1131" s="369">
        <v>0.2</v>
      </c>
      <c r="AN1131" s="369" t="s">
        <v>2349</v>
      </c>
      <c r="AO1131" s="367" t="s">
        <v>1326</v>
      </c>
      <c r="AP1131" s="370" t="s">
        <v>718</v>
      </c>
      <c r="AQ1131" s="376" t="s">
        <v>661</v>
      </c>
      <c r="AR1131" s="369">
        <v>3.8999999999999998E-3</v>
      </c>
      <c r="AS1131" s="369">
        <v>3.8999999999999998E-3</v>
      </c>
      <c r="AT1131" s="369"/>
      <c r="AX1131" s="711"/>
      <c r="AY1131" s="712"/>
      <c r="AZ1131" s="712"/>
      <c r="BA1131" s="712"/>
      <c r="BB1131" s="713"/>
      <c r="BC1131" s="712"/>
      <c r="BD1131" s="712"/>
      <c r="BE1131" s="712"/>
      <c r="BF1131" s="712"/>
      <c r="BG1131" s="713"/>
      <c r="BH1131" s="713"/>
      <c r="BI1131" s="714"/>
      <c r="BJ1131" s="714"/>
      <c r="BK1131" s="714"/>
      <c r="BL1131" s="713"/>
      <c r="BM1131" s="713"/>
      <c r="BN1131" s="713"/>
      <c r="BO1131" s="713"/>
      <c r="BP1131" s="713"/>
      <c r="BQ1131" s="713"/>
      <c r="BR1131" s="713"/>
      <c r="BS1131" s="713"/>
      <c r="BT1131" s="716"/>
      <c r="BU1131" s="717"/>
      <c r="BV1131" s="715"/>
      <c r="BW1131" s="718"/>
    </row>
    <row r="1132" spans="2:75" ht="15.75" customHeight="1">
      <c r="B1132" s="363" t="s">
        <v>370</v>
      </c>
      <c r="C1132" s="364">
        <v>17898650000107</v>
      </c>
      <c r="D1132" s="365" t="s">
        <v>14</v>
      </c>
      <c r="E1132" s="365" t="s">
        <v>607</v>
      </c>
      <c r="F1132" s="365"/>
      <c r="G1132" s="366"/>
      <c r="H1132" s="366" t="s">
        <v>34</v>
      </c>
      <c r="I1132" s="366" t="s">
        <v>34</v>
      </c>
      <c r="J1132" s="366" t="s">
        <v>608</v>
      </c>
      <c r="K1132" s="367" t="s">
        <v>48</v>
      </c>
      <c r="L1132" s="368"/>
      <c r="M1132" s="368" t="s">
        <v>34</v>
      </c>
      <c r="N1132" s="367">
        <v>342191</v>
      </c>
      <c r="O1132" s="367" t="s">
        <v>1323</v>
      </c>
      <c r="P1132" s="371">
        <v>41479</v>
      </c>
      <c r="Q1132" s="372">
        <v>477228965.67000002</v>
      </c>
      <c r="R1132" s="372">
        <v>506282354.97805536</v>
      </c>
      <c r="S1132" s="367">
        <v>32</v>
      </c>
      <c r="T1132" s="369">
        <v>6.2834255327707034E-2</v>
      </c>
      <c r="U1132" s="369">
        <v>0.81227068269718206</v>
      </c>
      <c r="V1132" s="369">
        <v>-0.10751079347618997</v>
      </c>
      <c r="W1132" s="369">
        <v>-1.0539652637011909</v>
      </c>
      <c r="X1132" s="369">
        <v>-4.9577862456670951E-2</v>
      </c>
      <c r="Y1132" s="369">
        <v>-0.37595793735069255</v>
      </c>
      <c r="Z1132" s="369">
        <v>6.2826870435625626E-2</v>
      </c>
      <c r="AA1132" s="369">
        <v>0.35712829929005618</v>
      </c>
      <c r="AB1132" s="369">
        <v>0.20744669448207567</v>
      </c>
      <c r="AC1132" s="373">
        <v>-0.91295321072259572</v>
      </c>
      <c r="AD1132" s="575">
        <v>0</v>
      </c>
      <c r="AE1132" s="370" t="s">
        <v>2599</v>
      </c>
      <c r="AF1132" s="370" t="s">
        <v>2326</v>
      </c>
      <c r="AG1132" s="374" t="s">
        <v>1459</v>
      </c>
      <c r="AH1132" s="374" t="s">
        <v>2321</v>
      </c>
      <c r="AI1132" s="374">
        <v>20000</v>
      </c>
      <c r="AJ1132" s="374">
        <v>5000</v>
      </c>
      <c r="AK1132" s="374">
        <v>5000</v>
      </c>
      <c r="AL1132" s="369">
        <v>0.03</v>
      </c>
      <c r="AM1132" s="369" t="s">
        <v>34</v>
      </c>
      <c r="AN1132" s="369" t="s">
        <v>2390</v>
      </c>
      <c r="AO1132" s="367" t="s">
        <v>1326</v>
      </c>
      <c r="AP1132" s="370" t="s">
        <v>718</v>
      </c>
      <c r="AQ1132" s="376" t="s">
        <v>661</v>
      </c>
      <c r="AR1132" s="369">
        <v>5.9999999999999993E-3</v>
      </c>
      <c r="AS1132" s="369">
        <v>5.9999999999999993E-3</v>
      </c>
      <c r="AT1132" s="369"/>
      <c r="AX1132" s="711"/>
      <c r="AY1132" s="712"/>
      <c r="AZ1132" s="712"/>
      <c r="BA1132" s="712"/>
      <c r="BB1132" s="713"/>
      <c r="BC1132" s="712"/>
      <c r="BD1132" s="712"/>
      <c r="BE1132" s="712"/>
      <c r="BF1132" s="712"/>
      <c r="BG1132" s="713"/>
      <c r="BH1132" s="713"/>
      <c r="BI1132" s="714"/>
      <c r="BJ1132" s="714"/>
      <c r="BK1132" s="714"/>
      <c r="BL1132" s="713"/>
      <c r="BM1132" s="713"/>
      <c r="BN1132" s="713"/>
      <c r="BO1132" s="713"/>
      <c r="BP1132" s="713"/>
      <c r="BQ1132" s="713"/>
      <c r="BR1132" s="713"/>
      <c r="BS1132" s="713"/>
      <c r="BT1132" s="716"/>
      <c r="BU1132" s="717"/>
      <c r="BV1132" s="715"/>
      <c r="BW1132" s="718"/>
    </row>
    <row r="1133" spans="2:75" ht="15.75" customHeight="1">
      <c r="B1133" s="363" t="s">
        <v>1185</v>
      </c>
      <c r="C1133" s="364">
        <v>8912569000135</v>
      </c>
      <c r="D1133" s="365" t="s">
        <v>14</v>
      </c>
      <c r="E1133" s="365" t="s">
        <v>607</v>
      </c>
      <c r="F1133" s="365"/>
      <c r="G1133" s="366"/>
      <c r="H1133" s="366" t="s">
        <v>34</v>
      </c>
      <c r="I1133" s="366" t="s">
        <v>34</v>
      </c>
      <c r="J1133" s="366" t="s">
        <v>608</v>
      </c>
      <c r="K1133" s="367" t="s">
        <v>48</v>
      </c>
      <c r="L1133" s="368"/>
      <c r="M1133" s="368" t="s">
        <v>34</v>
      </c>
      <c r="N1133" s="367">
        <v>191876</v>
      </c>
      <c r="O1133" s="367" t="s">
        <v>1326</v>
      </c>
      <c r="P1133" s="371">
        <v>39286</v>
      </c>
      <c r="Q1133" s="372">
        <v>76218869.700000003</v>
      </c>
      <c r="R1133" s="372">
        <v>116569498.18000002</v>
      </c>
      <c r="S1133" s="367">
        <v>3</v>
      </c>
      <c r="T1133" s="369">
        <v>9.627632876634018E-2</v>
      </c>
      <c r="U1133" s="369">
        <v>1.2445828933080358</v>
      </c>
      <c r="V1133" s="369">
        <v>-5.3781611018096531E-2</v>
      </c>
      <c r="W1133" s="369">
        <v>-0.52723961944822384</v>
      </c>
      <c r="X1133" s="369">
        <v>7.8498415337501459E-2</v>
      </c>
      <c r="Y1133" s="369">
        <v>0.59526774356957002</v>
      </c>
      <c r="Z1133" s="369">
        <v>0.11463986293554096</v>
      </c>
      <c r="AA1133" s="369">
        <v>0.65165014582358449</v>
      </c>
      <c r="AB1133" s="369">
        <v>0.19721302348009151</v>
      </c>
      <c r="AC1133" s="373">
        <v>-0.67440971007268902</v>
      </c>
      <c r="AD1133" s="575">
        <v>32318881000180</v>
      </c>
      <c r="AE1133" s="370" t="s">
        <v>2599</v>
      </c>
      <c r="AF1133" s="370" t="s">
        <v>2326</v>
      </c>
      <c r="AG1133" s="374" t="s">
        <v>1459</v>
      </c>
      <c r="AH1133" s="374" t="s">
        <v>2321</v>
      </c>
      <c r="AI1133" s="374">
        <v>20000</v>
      </c>
      <c r="AJ1133" s="374">
        <v>5000</v>
      </c>
      <c r="AK1133" s="374">
        <v>5000</v>
      </c>
      <c r="AL1133" s="369">
        <v>1.9450000000000002E-2</v>
      </c>
      <c r="AM1133" s="369">
        <v>0.2</v>
      </c>
      <c r="AN1133" s="369" t="s">
        <v>668</v>
      </c>
      <c r="AO1133" s="367" t="s">
        <v>1326</v>
      </c>
      <c r="AP1133" s="370" t="s">
        <v>718</v>
      </c>
      <c r="AQ1133" s="376" t="s">
        <v>672</v>
      </c>
      <c r="AR1133" s="369">
        <v>6.8899999999999994E-3</v>
      </c>
      <c r="AS1133" s="369">
        <v>6.8899999999999994E-3</v>
      </c>
      <c r="AT1133" s="369"/>
      <c r="AX1133" s="711"/>
      <c r="AY1133" s="712"/>
      <c r="AZ1133" s="712"/>
      <c r="BA1133" s="712"/>
      <c r="BB1133" s="713"/>
      <c r="BC1133" s="712"/>
      <c r="BD1133" s="712"/>
      <c r="BE1133" s="712"/>
      <c r="BF1133" s="712"/>
      <c r="BG1133" s="713"/>
      <c r="BH1133" s="713"/>
      <c r="BI1133" s="714"/>
      <c r="BJ1133" s="714"/>
      <c r="BK1133" s="714"/>
      <c r="BL1133" s="713"/>
      <c r="BM1133" s="713"/>
      <c r="BN1133" s="713"/>
      <c r="BO1133" s="713"/>
      <c r="BP1133" s="713"/>
      <c r="BQ1133" s="713"/>
      <c r="BR1133" s="713"/>
      <c r="BS1133" s="713"/>
      <c r="BT1133" s="716"/>
      <c r="BU1133" s="717"/>
      <c r="BV1133" s="715"/>
      <c r="BW1133" s="718"/>
    </row>
    <row r="1134" spans="2:75" ht="15.75" customHeight="1">
      <c r="B1134" s="363" t="s">
        <v>43</v>
      </c>
      <c r="C1134" s="364">
        <v>32068007000131</v>
      </c>
      <c r="D1134" s="365" t="s">
        <v>14</v>
      </c>
      <c r="E1134" s="365" t="s">
        <v>614</v>
      </c>
      <c r="F1134" s="365"/>
      <c r="G1134" s="366"/>
      <c r="H1134" s="366" t="s">
        <v>867</v>
      </c>
      <c r="I1134" s="366" t="s">
        <v>34</v>
      </c>
      <c r="J1134" s="366" t="s">
        <v>608</v>
      </c>
      <c r="K1134" s="367" t="s">
        <v>48</v>
      </c>
      <c r="L1134" s="368" t="s">
        <v>1341</v>
      </c>
      <c r="M1134" s="368" t="s">
        <v>34</v>
      </c>
      <c r="N1134" s="367">
        <v>482544</v>
      </c>
      <c r="O1134" s="367" t="s">
        <v>1326</v>
      </c>
      <c r="P1134" s="371">
        <v>43454</v>
      </c>
      <c r="Q1134" s="372">
        <v>884158128.36000001</v>
      </c>
      <c r="R1134" s="372">
        <v>1062945874.6573014</v>
      </c>
      <c r="S1134" s="367">
        <v>92</v>
      </c>
      <c r="T1134" s="369">
        <v>9.0159993990920562E-2</v>
      </c>
      <c r="U1134" s="369">
        <v>1.1655158398715977</v>
      </c>
      <c r="V1134" s="369">
        <v>-1.8668492786545698E-2</v>
      </c>
      <c r="W1134" s="369">
        <v>-0.1830136518063461</v>
      </c>
      <c r="X1134" s="369">
        <v>0.11093781511009482</v>
      </c>
      <c r="Y1134" s="369">
        <v>0.84126160500434655</v>
      </c>
      <c r="Z1134" s="369">
        <v>0.52678239275015559</v>
      </c>
      <c r="AA1134" s="369">
        <v>2.9944018970604662</v>
      </c>
      <c r="AB1134" s="369">
        <v>0.16335882985711056</v>
      </c>
      <c r="AC1134" s="373">
        <v>-0.62872409383284</v>
      </c>
      <c r="AD1134" s="575">
        <v>32064571000186</v>
      </c>
      <c r="AE1134" s="370" t="s">
        <v>2599</v>
      </c>
      <c r="AF1134" s="370" t="s">
        <v>2317</v>
      </c>
      <c r="AG1134" s="374" t="s">
        <v>1458</v>
      </c>
      <c r="AH1134" s="374" t="s">
        <v>2318</v>
      </c>
      <c r="AI1134" s="374">
        <v>50000</v>
      </c>
      <c r="AJ1134" s="374">
        <v>5000</v>
      </c>
      <c r="AK1134" s="374">
        <v>5000</v>
      </c>
      <c r="AL1134" s="369">
        <v>1.9450000000000002E-2</v>
      </c>
      <c r="AM1134" s="369">
        <v>0.2</v>
      </c>
      <c r="AN1134" s="369" t="s">
        <v>2335</v>
      </c>
      <c r="AO1134" s="367" t="s">
        <v>1326</v>
      </c>
      <c r="AP1134" s="370" t="s">
        <v>718</v>
      </c>
      <c r="AQ1134" s="376" t="s">
        <v>661</v>
      </c>
      <c r="AR1134" s="369">
        <v>3.8999999999999998E-3</v>
      </c>
      <c r="AS1134" s="369">
        <v>3.8999999999999998E-3</v>
      </c>
      <c r="AT1134" s="369"/>
      <c r="AX1134" s="711"/>
      <c r="AY1134" s="712"/>
      <c r="AZ1134" s="712"/>
      <c r="BA1134" s="712"/>
      <c r="BB1134" s="713"/>
      <c r="BC1134" s="712"/>
      <c r="BD1134" s="712"/>
      <c r="BE1134" s="712"/>
      <c r="BF1134" s="712"/>
      <c r="BG1134" s="713"/>
      <c r="BH1134" s="713"/>
      <c r="BI1134" s="714"/>
      <c r="BJ1134" s="714"/>
      <c r="BK1134" s="714"/>
      <c r="BL1134" s="713"/>
      <c r="BM1134" s="713"/>
      <c r="BN1134" s="713"/>
      <c r="BO1134" s="713"/>
      <c r="BP1134" s="713"/>
      <c r="BQ1134" s="713"/>
      <c r="BR1134" s="713"/>
      <c r="BS1134" s="713"/>
      <c r="BT1134" s="716"/>
      <c r="BU1134" s="717"/>
      <c r="BV1134" s="715"/>
      <c r="BW1134" s="718"/>
    </row>
    <row r="1135" spans="2:75" ht="15.75" customHeight="1">
      <c r="B1135" s="363" t="s">
        <v>371</v>
      </c>
      <c r="C1135" s="364">
        <v>40265128000100</v>
      </c>
      <c r="D1135" s="365" t="s">
        <v>14</v>
      </c>
      <c r="E1135" s="365" t="s">
        <v>614</v>
      </c>
      <c r="F1135" s="365"/>
      <c r="G1135" s="366"/>
      <c r="H1135" s="366" t="s">
        <v>867</v>
      </c>
      <c r="I1135" s="366" t="s">
        <v>34</v>
      </c>
      <c r="J1135" s="366" t="s">
        <v>608</v>
      </c>
      <c r="K1135" s="367" t="s">
        <v>48</v>
      </c>
      <c r="L1135" s="368"/>
      <c r="M1135" s="368" t="s">
        <v>1421</v>
      </c>
      <c r="N1135" s="367">
        <v>576190</v>
      </c>
      <c r="O1135" s="367" t="s">
        <v>1323</v>
      </c>
      <c r="P1135" s="371">
        <v>44252</v>
      </c>
      <c r="Q1135" s="372">
        <v>100611936.29000001</v>
      </c>
      <c r="R1135" s="372">
        <v>79283293.853968263</v>
      </c>
      <c r="S1135" s="367">
        <v>92</v>
      </c>
      <c r="T1135" s="369">
        <v>8.6456408164095278E-2</v>
      </c>
      <c r="U1135" s="369">
        <v>1.1176388630172791</v>
      </c>
      <c r="V1135" s="369">
        <v>-2.1480521489230409E-2</v>
      </c>
      <c r="W1135" s="369">
        <v>-0.21058093577227446</v>
      </c>
      <c r="X1135" s="369" t="s">
        <v>1424</v>
      </c>
      <c r="Y1135" s="369" t="s">
        <v>1424</v>
      </c>
      <c r="Z1135" s="369" t="s">
        <v>1424</v>
      </c>
      <c r="AA1135" s="369" t="s">
        <v>1424</v>
      </c>
      <c r="AB1135" s="369">
        <v>0.15897950180454987</v>
      </c>
      <c r="AC1135" s="373">
        <v>-0.66849910120626188</v>
      </c>
      <c r="AD1135" s="575">
        <v>39959914000110</v>
      </c>
      <c r="AE1135" s="370" t="s">
        <v>2331</v>
      </c>
      <c r="AF1135" s="370" t="s">
        <v>2317</v>
      </c>
      <c r="AG1135" s="374" t="s">
        <v>1458</v>
      </c>
      <c r="AH1135" s="374" t="s">
        <v>2318</v>
      </c>
      <c r="AI1135" s="374">
        <v>5000</v>
      </c>
      <c r="AJ1135" s="374">
        <v>5000</v>
      </c>
      <c r="AK1135" s="374">
        <v>5000</v>
      </c>
      <c r="AL1135" s="369">
        <v>0</v>
      </c>
      <c r="AM1135" s="369" t="s">
        <v>34</v>
      </c>
      <c r="AN1135" s="369" t="s">
        <v>34</v>
      </c>
      <c r="AO1135" s="367" t="s">
        <v>1326</v>
      </c>
      <c r="AP1135" s="370" t="s">
        <v>718</v>
      </c>
      <c r="AQ1135" s="376" t="s">
        <v>661</v>
      </c>
      <c r="AR1135" s="369">
        <v>3.2506499999999999E-3</v>
      </c>
      <c r="AS1135" s="369">
        <v>3.2506499999999999E-3</v>
      </c>
      <c r="AT1135" s="369"/>
      <c r="AX1135" s="711"/>
      <c r="AY1135" s="712"/>
      <c r="AZ1135" s="712"/>
      <c r="BA1135" s="712"/>
      <c r="BB1135" s="713"/>
      <c r="BC1135" s="712"/>
      <c r="BD1135" s="712"/>
      <c r="BE1135" s="712"/>
      <c r="BF1135" s="712"/>
      <c r="BG1135" s="713"/>
      <c r="BH1135" s="713"/>
      <c r="BI1135" s="714"/>
      <c r="BJ1135" s="714"/>
      <c r="BK1135" s="714"/>
      <c r="BL1135" s="713"/>
      <c r="BM1135" s="713"/>
      <c r="BN1135" s="713"/>
      <c r="BO1135" s="713"/>
      <c r="BP1135" s="713"/>
      <c r="BQ1135" s="713"/>
      <c r="BR1135" s="713"/>
      <c r="BS1135" s="713"/>
      <c r="BT1135" s="716"/>
      <c r="BU1135" s="717"/>
      <c r="BV1135" s="715"/>
      <c r="BW1135" s="718"/>
    </row>
    <row r="1136" spans="2:75" ht="15.75" customHeight="1">
      <c r="B1136" s="363" t="s">
        <v>1186</v>
      </c>
      <c r="C1136" s="364">
        <v>19366052000104</v>
      </c>
      <c r="D1136" s="365" t="s">
        <v>13</v>
      </c>
      <c r="E1136" s="365" t="s">
        <v>616</v>
      </c>
      <c r="F1136" s="365" t="s">
        <v>617</v>
      </c>
      <c r="G1136" s="366" t="s">
        <v>34</v>
      </c>
      <c r="H1136" s="366" t="s">
        <v>1339</v>
      </c>
      <c r="I1136" s="366" t="s">
        <v>34</v>
      </c>
      <c r="J1136" s="366" t="s">
        <v>608</v>
      </c>
      <c r="K1136" s="367" t="s">
        <v>48</v>
      </c>
      <c r="L1136" s="368" t="s">
        <v>1341</v>
      </c>
      <c r="M1136" s="368" t="s">
        <v>34</v>
      </c>
      <c r="N1136" s="367">
        <v>396941</v>
      </c>
      <c r="O1136" s="367" t="s">
        <v>1326</v>
      </c>
      <c r="P1136" s="371">
        <v>42163</v>
      </c>
      <c r="Q1136" s="372">
        <v>1478017400.52</v>
      </c>
      <c r="R1136" s="372">
        <v>1467760374.0115087</v>
      </c>
      <c r="S1136" s="367">
        <v>91</v>
      </c>
      <c r="T1136" s="369">
        <v>0.10238824671930824</v>
      </c>
      <c r="U1136" s="369">
        <v>1.3235928496185614</v>
      </c>
      <c r="V1136" s="369">
        <v>0.1276545029266849</v>
      </c>
      <c r="W1136" s="369">
        <v>1.2514409715482635</v>
      </c>
      <c r="X1136" s="369">
        <v>0.19398174520344869</v>
      </c>
      <c r="Y1136" s="369">
        <v>1.4709988127082554</v>
      </c>
      <c r="Z1136" s="369">
        <v>0.42957164056046571</v>
      </c>
      <c r="AA1136" s="369">
        <v>2.4418244670294276</v>
      </c>
      <c r="AB1136" s="369">
        <v>3.0040434172156533E-2</v>
      </c>
      <c r="AC1136" s="373">
        <v>0.7811351680676718</v>
      </c>
      <c r="AD1136" s="575">
        <v>32318967000102</v>
      </c>
      <c r="AE1136" s="370" t="s">
        <v>2599</v>
      </c>
      <c r="AF1136" s="370" t="s">
        <v>2326</v>
      </c>
      <c r="AG1136" s="374" t="s">
        <v>1459</v>
      </c>
      <c r="AH1136" s="374" t="s">
        <v>2321</v>
      </c>
      <c r="AI1136" s="374">
        <v>50000</v>
      </c>
      <c r="AJ1136" s="374">
        <v>5000</v>
      </c>
      <c r="AK1136" s="374">
        <v>5000</v>
      </c>
      <c r="AL1136" s="369">
        <v>1.9450000000000002E-2</v>
      </c>
      <c r="AM1136" s="369">
        <v>0.2</v>
      </c>
      <c r="AN1136" s="369" t="s">
        <v>64</v>
      </c>
      <c r="AO1136" s="367" t="s">
        <v>1326</v>
      </c>
      <c r="AP1136" s="370" t="s">
        <v>13</v>
      </c>
      <c r="AQ1136" s="376" t="s">
        <v>670</v>
      </c>
      <c r="AR1136" s="369">
        <v>3.8899999999999994E-3</v>
      </c>
      <c r="AS1136" s="369">
        <v>3.8899999999999994E-3</v>
      </c>
      <c r="AT1136" s="369"/>
      <c r="AX1136" s="711"/>
      <c r="AY1136" s="712"/>
      <c r="AZ1136" s="712"/>
      <c r="BA1136" s="712"/>
      <c r="BB1136" s="713"/>
      <c r="BC1136" s="712"/>
      <c r="BD1136" s="712"/>
      <c r="BE1136" s="712"/>
      <c r="BF1136" s="712"/>
      <c r="BG1136" s="713"/>
      <c r="BH1136" s="713"/>
      <c r="BI1136" s="714"/>
      <c r="BJ1136" s="714"/>
      <c r="BK1136" s="714"/>
      <c r="BL1136" s="713"/>
      <c r="BM1136" s="713"/>
      <c r="BN1136" s="713"/>
      <c r="BO1136" s="713"/>
      <c r="BP1136" s="713"/>
      <c r="BQ1136" s="713"/>
      <c r="BR1136" s="713"/>
      <c r="BS1136" s="713"/>
      <c r="BT1136" s="716"/>
      <c r="BU1136" s="717"/>
      <c r="BV1136" s="715"/>
      <c r="BW1136" s="718"/>
    </row>
    <row r="1137" spans="2:75" ht="15.75" customHeight="1">
      <c r="B1137" s="363" t="s">
        <v>1187</v>
      </c>
      <c r="C1137" s="364">
        <v>20501983000157</v>
      </c>
      <c r="D1137" s="365" t="s">
        <v>13</v>
      </c>
      <c r="E1137" s="365" t="s">
        <v>616</v>
      </c>
      <c r="F1137" s="365" t="s">
        <v>617</v>
      </c>
      <c r="G1137" s="366" t="s">
        <v>34</v>
      </c>
      <c r="H1137" s="366" t="s">
        <v>1339</v>
      </c>
      <c r="I1137" s="366" t="s">
        <v>34</v>
      </c>
      <c r="J1137" s="366" t="s">
        <v>608</v>
      </c>
      <c r="K1137" s="367" t="s">
        <v>48</v>
      </c>
      <c r="L1137" s="368"/>
      <c r="M1137" s="368" t="s">
        <v>34</v>
      </c>
      <c r="N1137" s="367">
        <v>378860</v>
      </c>
      <c r="O1137" s="367" t="s">
        <v>1326</v>
      </c>
      <c r="P1137" s="371">
        <v>41914</v>
      </c>
      <c r="Q1137" s="372">
        <v>24910115.199999999</v>
      </c>
      <c r="R1137" s="372">
        <v>23771667.95071429</v>
      </c>
      <c r="S1137" s="367">
        <v>16</v>
      </c>
      <c r="T1137" s="369">
        <v>8.5032995922662113E-2</v>
      </c>
      <c r="U1137" s="369">
        <v>1.0992381351487239</v>
      </c>
      <c r="V1137" s="369">
        <v>0.10545490481316144</v>
      </c>
      <c r="W1137" s="369">
        <v>1.0338106804560303</v>
      </c>
      <c r="X1137" s="369">
        <v>0.14233654606372381</v>
      </c>
      <c r="Y1137" s="369">
        <v>1.0793638857364465</v>
      </c>
      <c r="Z1137" s="369">
        <v>0.26158200985120184</v>
      </c>
      <c r="AA1137" s="369">
        <v>1.4869169458114866</v>
      </c>
      <c r="AB1137" s="369">
        <v>1.7060793180290416E-2</v>
      </c>
      <c r="AC1137" s="373">
        <v>0.19164957358093368</v>
      </c>
      <c r="AD1137" s="575">
        <v>7279819000189</v>
      </c>
      <c r="AE1137" s="370" t="s">
        <v>2331</v>
      </c>
      <c r="AF1137" s="370" t="s">
        <v>2317</v>
      </c>
      <c r="AG1137" s="374" t="s">
        <v>1458</v>
      </c>
      <c r="AH1137" s="374" t="s">
        <v>2318</v>
      </c>
      <c r="AI1137" s="374">
        <v>50000</v>
      </c>
      <c r="AJ1137" s="374">
        <v>5000</v>
      </c>
      <c r="AK1137" s="374">
        <v>5000</v>
      </c>
      <c r="AL1137" s="369">
        <v>0</v>
      </c>
      <c r="AM1137" s="369" t="s">
        <v>34</v>
      </c>
      <c r="AN1137" s="369" t="s">
        <v>34</v>
      </c>
      <c r="AO1137" s="367" t="s">
        <v>1326</v>
      </c>
      <c r="AP1137" s="370" t="s">
        <v>13</v>
      </c>
      <c r="AQ1137" s="376" t="s">
        <v>670</v>
      </c>
      <c r="AR1137" s="369">
        <v>4.0000000000000001E-3</v>
      </c>
      <c r="AS1137" s="369">
        <v>4.0000000000000001E-3</v>
      </c>
      <c r="AT1137" s="369"/>
      <c r="AX1137" s="711"/>
      <c r="AY1137" s="712"/>
      <c r="AZ1137" s="712"/>
      <c r="BA1137" s="712"/>
      <c r="BB1137" s="713"/>
      <c r="BC1137" s="712"/>
      <c r="BD1137" s="712"/>
      <c r="BE1137" s="712"/>
      <c r="BF1137" s="712"/>
      <c r="BG1137" s="713"/>
      <c r="BH1137" s="713"/>
      <c r="BI1137" s="714"/>
      <c r="BJ1137" s="714"/>
      <c r="BK1137" s="714"/>
      <c r="BL1137" s="713"/>
      <c r="BM1137" s="713"/>
      <c r="BN1137" s="713"/>
      <c r="BO1137" s="713"/>
      <c r="BP1137" s="713"/>
      <c r="BQ1137" s="713"/>
      <c r="BR1137" s="713"/>
      <c r="BS1137" s="713"/>
      <c r="BT1137" s="716"/>
      <c r="BU1137" s="717"/>
      <c r="BV1137" s="715"/>
      <c r="BW1137" s="718"/>
    </row>
    <row r="1138" spans="2:75" ht="15.75" customHeight="1">
      <c r="B1138" s="363" t="s">
        <v>372</v>
      </c>
      <c r="C1138" s="364">
        <v>7279819000189</v>
      </c>
      <c r="D1138" s="365" t="s">
        <v>13</v>
      </c>
      <c r="E1138" s="365" t="s">
        <v>616</v>
      </c>
      <c r="F1138" s="365" t="s">
        <v>617</v>
      </c>
      <c r="G1138" s="366" t="s">
        <v>34</v>
      </c>
      <c r="H1138" s="366" t="s">
        <v>1339</v>
      </c>
      <c r="I1138" s="366" t="s">
        <v>34</v>
      </c>
      <c r="J1138" s="366" t="s">
        <v>608</v>
      </c>
      <c r="K1138" s="367" t="s">
        <v>48</v>
      </c>
      <c r="L1138" s="368" t="s">
        <v>1341</v>
      </c>
      <c r="M1138" s="368" t="s">
        <v>34</v>
      </c>
      <c r="N1138" s="367">
        <v>148040</v>
      </c>
      <c r="O1138" s="367" t="s">
        <v>1326</v>
      </c>
      <c r="P1138" s="371">
        <v>38468</v>
      </c>
      <c r="Q1138" s="372">
        <v>147054931.06999999</v>
      </c>
      <c r="R1138" s="372">
        <v>154132935.01992068</v>
      </c>
      <c r="S1138" s="367">
        <v>16</v>
      </c>
      <c r="T1138" s="369">
        <v>8.5231781633680059E-2</v>
      </c>
      <c r="U1138" s="369">
        <v>1.10180787683432</v>
      </c>
      <c r="V1138" s="369">
        <v>0.10592125235323113</v>
      </c>
      <c r="W1138" s="369">
        <v>1.0383824456914417</v>
      </c>
      <c r="X1138" s="369">
        <v>0.14388120773007662</v>
      </c>
      <c r="Y1138" s="369">
        <v>1.0910773357564874</v>
      </c>
      <c r="Z1138" s="369">
        <v>0.26496670461580418</v>
      </c>
      <c r="AA1138" s="369">
        <v>1.5061566481318009</v>
      </c>
      <c r="AB1138" s="369">
        <v>1.720412513690037E-2</v>
      </c>
      <c r="AC1138" s="373">
        <v>0.21472041910839473</v>
      </c>
      <c r="AD1138" s="575">
        <v>0</v>
      </c>
      <c r="AE1138" s="370" t="s">
        <v>2599</v>
      </c>
      <c r="AF1138" s="370" t="s">
        <v>2317</v>
      </c>
      <c r="AG1138" s="374" t="s">
        <v>1458</v>
      </c>
      <c r="AH1138" s="374" t="s">
        <v>2321</v>
      </c>
      <c r="AI1138" s="374">
        <v>5000</v>
      </c>
      <c r="AJ1138" s="374">
        <v>5000</v>
      </c>
      <c r="AK1138" s="374">
        <v>5000</v>
      </c>
      <c r="AL1138" s="369">
        <v>0.02</v>
      </c>
      <c r="AM1138" s="369">
        <v>0.2</v>
      </c>
      <c r="AN1138" s="369" t="s">
        <v>2335</v>
      </c>
      <c r="AO1138" s="367" t="s">
        <v>1326</v>
      </c>
      <c r="AP1138" s="370" t="s">
        <v>13</v>
      </c>
      <c r="AQ1138" s="376" t="s">
        <v>666</v>
      </c>
      <c r="AR1138" s="369">
        <v>4.0000000000000001E-3</v>
      </c>
      <c r="AS1138" s="369">
        <v>4.0000000000000001E-3</v>
      </c>
      <c r="AT1138" s="369"/>
      <c r="AX1138" s="711"/>
      <c r="AY1138" s="712"/>
      <c r="AZ1138" s="712"/>
      <c r="BA1138" s="712"/>
      <c r="BB1138" s="713"/>
      <c r="BC1138" s="712"/>
      <c r="BD1138" s="712"/>
      <c r="BE1138" s="712"/>
      <c r="BF1138" s="712"/>
      <c r="BG1138" s="713"/>
      <c r="BH1138" s="713"/>
      <c r="BI1138" s="714"/>
      <c r="BJ1138" s="714"/>
      <c r="BK1138" s="714"/>
      <c r="BL1138" s="713"/>
      <c r="BM1138" s="713"/>
      <c r="BN1138" s="713"/>
      <c r="BO1138" s="713"/>
      <c r="BP1138" s="713"/>
      <c r="BQ1138" s="713"/>
      <c r="BR1138" s="713"/>
      <c r="BS1138" s="713"/>
      <c r="BT1138" s="716"/>
      <c r="BU1138" s="717"/>
      <c r="BV1138" s="715"/>
      <c r="BW1138" s="718"/>
    </row>
    <row r="1139" spans="2:75" ht="15.75" customHeight="1">
      <c r="B1139" s="363" t="s">
        <v>1188</v>
      </c>
      <c r="C1139" s="364">
        <v>33270025000164</v>
      </c>
      <c r="D1139" s="365" t="s">
        <v>14</v>
      </c>
      <c r="E1139" s="365" t="s">
        <v>607</v>
      </c>
      <c r="F1139" s="365"/>
      <c r="G1139" s="366"/>
      <c r="H1139" s="366" t="s">
        <v>34</v>
      </c>
      <c r="I1139" s="366" t="s">
        <v>34</v>
      </c>
      <c r="J1139" s="366" t="s">
        <v>611</v>
      </c>
      <c r="K1139" s="367" t="s">
        <v>48</v>
      </c>
      <c r="L1139" s="368"/>
      <c r="M1139" s="368" t="s">
        <v>34</v>
      </c>
      <c r="N1139" s="367">
        <v>509396</v>
      </c>
      <c r="O1139" s="367" t="s">
        <v>1323</v>
      </c>
      <c r="P1139" s="371">
        <v>43685</v>
      </c>
      <c r="Q1139" s="372">
        <v>14701797.77</v>
      </c>
      <c r="R1139" s="372">
        <v>18607338.097976208</v>
      </c>
      <c r="S1139" s="367">
        <v>12</v>
      </c>
      <c r="T1139" s="369">
        <v>-0.10790643699827052</v>
      </c>
      <c r="U1139" s="369">
        <v>-1.3949275724026342</v>
      </c>
      <c r="V1139" s="369">
        <v>-0.32039338600514244</v>
      </c>
      <c r="W1139" s="369">
        <v>-3.1409264935228385</v>
      </c>
      <c r="X1139" s="369">
        <v>0.11922602330992005</v>
      </c>
      <c r="Y1139" s="369">
        <v>0.90411259342408057</v>
      </c>
      <c r="Z1139" s="369">
        <v>5.5335804351248408E-2</v>
      </c>
      <c r="AA1139" s="369">
        <v>0.31454665115075847</v>
      </c>
      <c r="AB1139" s="369">
        <v>0.21491053693861267</v>
      </c>
      <c r="AC1139" s="373">
        <v>-2.1402441576709155</v>
      </c>
      <c r="AD1139" s="575">
        <v>0</v>
      </c>
      <c r="AE1139" s="370" t="s">
        <v>2600</v>
      </c>
      <c r="AF1139" s="370" t="s">
        <v>763</v>
      </c>
      <c r="AG1139" s="374" t="s">
        <v>763</v>
      </c>
      <c r="AH1139" s="374" t="s">
        <v>2321</v>
      </c>
      <c r="AI1139" s="374">
        <v>10000</v>
      </c>
      <c r="AJ1139" s="374">
        <v>5000</v>
      </c>
      <c r="AK1139" s="374">
        <v>10000</v>
      </c>
      <c r="AL1139" s="369">
        <v>0.02</v>
      </c>
      <c r="AM1139" s="369">
        <v>0.2</v>
      </c>
      <c r="AN1139" s="369" t="s">
        <v>34</v>
      </c>
      <c r="AO1139" s="367" t="s">
        <v>1326</v>
      </c>
      <c r="AP1139" s="370" t="s">
        <v>718</v>
      </c>
      <c r="AQ1139" s="376" t="s">
        <v>661</v>
      </c>
      <c r="AR1139" s="369">
        <v>5.3333333333333332E-3</v>
      </c>
      <c r="AS1139" s="369">
        <v>5.3333333333333332E-3</v>
      </c>
      <c r="AT1139" s="369"/>
      <c r="AX1139" s="711"/>
      <c r="AY1139" s="712"/>
      <c r="AZ1139" s="712"/>
      <c r="BA1139" s="712"/>
      <c r="BB1139" s="713"/>
      <c r="BC1139" s="712"/>
      <c r="BD1139" s="712"/>
      <c r="BE1139" s="712"/>
      <c r="BF1139" s="712"/>
      <c r="BG1139" s="713"/>
      <c r="BH1139" s="713"/>
      <c r="BI1139" s="714"/>
      <c r="BJ1139" s="714"/>
      <c r="BK1139" s="714"/>
      <c r="BL1139" s="713"/>
      <c r="BM1139" s="713"/>
      <c r="BN1139" s="713"/>
      <c r="BO1139" s="713"/>
      <c r="BP1139" s="713"/>
      <c r="BQ1139" s="713"/>
      <c r="BR1139" s="713"/>
      <c r="BS1139" s="713"/>
      <c r="BT1139" s="716"/>
      <c r="BU1139" s="717"/>
      <c r="BV1139" s="715"/>
      <c r="BW1139" s="718"/>
    </row>
    <row r="1140" spans="2:75" ht="15.75" customHeight="1">
      <c r="B1140" s="363" t="s">
        <v>1307</v>
      </c>
      <c r="C1140" s="364">
        <v>40962665000109</v>
      </c>
      <c r="D1140" s="365" t="s">
        <v>14</v>
      </c>
      <c r="E1140" s="365" t="s">
        <v>607</v>
      </c>
      <c r="F1140" s="365"/>
      <c r="G1140" s="366"/>
      <c r="H1140" s="366" t="s">
        <v>34</v>
      </c>
      <c r="I1140" s="366" t="s">
        <v>34</v>
      </c>
      <c r="J1140" s="366" t="s">
        <v>608</v>
      </c>
      <c r="K1140" s="367" t="s">
        <v>48</v>
      </c>
      <c r="L1140" s="368"/>
      <c r="M1140" s="368" t="s">
        <v>1421</v>
      </c>
      <c r="N1140" s="367">
        <v>630144</v>
      </c>
      <c r="O1140" s="367" t="s">
        <v>1323</v>
      </c>
      <c r="P1140" s="371">
        <v>44551</v>
      </c>
      <c r="Q1140" s="372">
        <v>2711161.59</v>
      </c>
      <c r="R1140" s="372" t="s">
        <v>1424</v>
      </c>
      <c r="S1140" s="367">
        <v>31</v>
      </c>
      <c r="T1140" s="369">
        <v>-0.10589609252093202</v>
      </c>
      <c r="U1140" s="369">
        <v>-1.3689394569622941</v>
      </c>
      <c r="V1140" s="369" t="s">
        <v>1424</v>
      </c>
      <c r="W1140" s="369" t="s">
        <v>1424</v>
      </c>
      <c r="X1140" s="369" t="s">
        <v>1424</v>
      </c>
      <c r="Y1140" s="369" t="s">
        <v>1424</v>
      </c>
      <c r="Z1140" s="369" t="s">
        <v>1424</v>
      </c>
      <c r="AA1140" s="369" t="s">
        <v>1424</v>
      </c>
      <c r="AB1140" s="369" t="s">
        <v>1424</v>
      </c>
      <c r="AC1140" s="373" t="s">
        <v>1424</v>
      </c>
      <c r="AD1140" s="575">
        <v>12123799000192</v>
      </c>
      <c r="AE1140" s="370" t="s">
        <v>2601</v>
      </c>
      <c r="AF1140" s="370" t="s">
        <v>1438</v>
      </c>
      <c r="AG1140" s="374" t="s">
        <v>1438</v>
      </c>
      <c r="AH1140" s="374" t="s">
        <v>2321</v>
      </c>
      <c r="AI1140" s="374">
        <v>0</v>
      </c>
      <c r="AJ1140" s="374" t="s">
        <v>1436</v>
      </c>
      <c r="AK1140" s="374">
        <v>0</v>
      </c>
      <c r="AL1140" s="369">
        <v>2.5000000000000001E-3</v>
      </c>
      <c r="AM1140" s="369" t="s">
        <v>34</v>
      </c>
      <c r="AN1140" s="369" t="s">
        <v>668</v>
      </c>
      <c r="AO1140" s="367" t="s">
        <v>1326</v>
      </c>
      <c r="AP1140" s="370" t="s">
        <v>718</v>
      </c>
      <c r="AQ1140" s="376" t="s">
        <v>661</v>
      </c>
      <c r="AR1140" s="369">
        <v>2.6666666666666668E-4</v>
      </c>
      <c r="AS1140" s="369">
        <v>2.6666666666666668E-4</v>
      </c>
      <c r="AT1140" s="369"/>
      <c r="AX1140" s="711"/>
      <c r="AY1140" s="712"/>
      <c r="AZ1140" s="712"/>
      <c r="BA1140" s="712"/>
      <c r="BB1140" s="713"/>
      <c r="BC1140" s="712"/>
      <c r="BD1140" s="712"/>
      <c r="BE1140" s="712"/>
      <c r="BF1140" s="712"/>
      <c r="BG1140" s="713"/>
      <c r="BH1140" s="713"/>
      <c r="BI1140" s="714"/>
      <c r="BJ1140" s="714"/>
      <c r="BK1140" s="714"/>
      <c r="BL1140" s="713"/>
      <c r="BM1140" s="713"/>
      <c r="BN1140" s="713"/>
      <c r="BO1140" s="713"/>
      <c r="BP1140" s="713"/>
      <c r="BQ1140" s="713"/>
      <c r="BR1140" s="713"/>
      <c r="BS1140" s="713"/>
      <c r="BT1140" s="716"/>
      <c r="BU1140" s="717"/>
      <c r="BV1140" s="715"/>
      <c r="BW1140" s="718"/>
    </row>
    <row r="1141" spans="2:75" ht="15.75" customHeight="1">
      <c r="B1141" s="363" t="s">
        <v>373</v>
      </c>
      <c r="C1141" s="364">
        <v>5969595000101</v>
      </c>
      <c r="D1141" s="365" t="s">
        <v>14</v>
      </c>
      <c r="E1141" s="365" t="s">
        <v>607</v>
      </c>
      <c r="F1141" s="365"/>
      <c r="G1141" s="366"/>
      <c r="H1141" s="366" t="s">
        <v>34</v>
      </c>
      <c r="I1141" s="366" t="s">
        <v>34</v>
      </c>
      <c r="J1141" s="366" t="s">
        <v>608</v>
      </c>
      <c r="K1141" s="367" t="s">
        <v>48</v>
      </c>
      <c r="L1141" s="368"/>
      <c r="M1141" s="368" t="s">
        <v>1421</v>
      </c>
      <c r="N1141" s="367">
        <v>321265</v>
      </c>
      <c r="O1141" s="367" t="s">
        <v>1323</v>
      </c>
      <c r="P1141" s="371">
        <v>41225</v>
      </c>
      <c r="Q1141" s="372">
        <v>32688895.18</v>
      </c>
      <c r="R1141" s="372">
        <v>39064582.683373027</v>
      </c>
      <c r="S1141" s="367">
        <v>3</v>
      </c>
      <c r="T1141" s="369">
        <v>-0.1074639318529873</v>
      </c>
      <c r="U1141" s="369">
        <v>-1.3892072220207985</v>
      </c>
      <c r="V1141" s="369">
        <v>-0.20809353580430712</v>
      </c>
      <c r="W1141" s="369">
        <v>-2.0400124605821324</v>
      </c>
      <c r="X1141" s="369">
        <v>-0.1111081663809953</v>
      </c>
      <c r="Y1141" s="369">
        <v>-0.84255340963769043</v>
      </c>
      <c r="Z1141" s="369">
        <v>0.12653568362420176</v>
      </c>
      <c r="AA1141" s="369">
        <v>0.71926984710337172</v>
      </c>
      <c r="AB1141" s="369">
        <v>0.18461991193099805</v>
      </c>
      <c r="AC1141" s="373">
        <v>-1.6973615984448336</v>
      </c>
      <c r="AD1141" s="575">
        <v>0</v>
      </c>
      <c r="AE1141" s="370" t="s">
        <v>2602</v>
      </c>
      <c r="AF1141" s="370" t="s">
        <v>2317</v>
      </c>
      <c r="AG1141" s="374" t="s">
        <v>1458</v>
      </c>
      <c r="AH1141" s="374" t="s">
        <v>2321</v>
      </c>
      <c r="AI1141" s="374">
        <v>1000</v>
      </c>
      <c r="AJ1141" s="374">
        <v>100</v>
      </c>
      <c r="AK1141" s="374">
        <v>1000</v>
      </c>
      <c r="AL1141" s="369">
        <v>0.02</v>
      </c>
      <c r="AM1141" s="369">
        <v>0.2</v>
      </c>
      <c r="AN1141" s="369" t="s">
        <v>34</v>
      </c>
      <c r="AO1141" s="367" t="s">
        <v>1326</v>
      </c>
      <c r="AP1141" s="370" t="s">
        <v>718</v>
      </c>
      <c r="AQ1141" s="376" t="s">
        <v>667</v>
      </c>
      <c r="AR1141" s="369">
        <v>2.6666666666666666E-3</v>
      </c>
      <c r="AS1141" s="369">
        <v>2.6666666666666666E-3</v>
      </c>
      <c r="AT1141" s="369"/>
      <c r="AX1141" s="711"/>
      <c r="AY1141" s="712"/>
      <c r="AZ1141" s="712"/>
      <c r="BA1141" s="712"/>
      <c r="BB1141" s="713"/>
      <c r="BC1141" s="712"/>
      <c r="BD1141" s="712"/>
      <c r="BE1141" s="712"/>
      <c r="BF1141" s="712"/>
      <c r="BG1141" s="713"/>
      <c r="BH1141" s="713"/>
      <c r="BI1141" s="714"/>
      <c r="BJ1141" s="714"/>
      <c r="BK1141" s="714"/>
      <c r="BL1141" s="713"/>
      <c r="BM1141" s="713"/>
      <c r="BN1141" s="713"/>
      <c r="BO1141" s="713"/>
      <c r="BP1141" s="713"/>
      <c r="BQ1141" s="713"/>
      <c r="BR1141" s="713"/>
      <c r="BS1141" s="713"/>
      <c r="BT1141" s="716"/>
      <c r="BU1141" s="717"/>
      <c r="BV1141" s="715"/>
      <c r="BW1141" s="718"/>
    </row>
    <row r="1142" spans="2:75" ht="15.75" customHeight="1">
      <c r="B1142" s="363" t="s">
        <v>1189</v>
      </c>
      <c r="C1142" s="364">
        <v>35726822000139</v>
      </c>
      <c r="D1142" s="365" t="s">
        <v>14</v>
      </c>
      <c r="E1142" s="365" t="s">
        <v>607</v>
      </c>
      <c r="F1142" s="365"/>
      <c r="G1142" s="366"/>
      <c r="H1142" s="366" t="s">
        <v>34</v>
      </c>
      <c r="I1142" s="366" t="s">
        <v>34</v>
      </c>
      <c r="J1142" s="366" t="s">
        <v>608</v>
      </c>
      <c r="K1142" s="367" t="s">
        <v>48</v>
      </c>
      <c r="L1142" s="368"/>
      <c r="M1142" s="368" t="s">
        <v>1421</v>
      </c>
      <c r="N1142" s="367">
        <v>528854</v>
      </c>
      <c r="O1142" s="367" t="s">
        <v>1323</v>
      </c>
      <c r="P1142" s="371">
        <v>43892</v>
      </c>
      <c r="Q1142" s="372">
        <v>8736896.9499999993</v>
      </c>
      <c r="R1142" s="372">
        <v>10135274.986468244</v>
      </c>
      <c r="S1142" s="367">
        <v>2</v>
      </c>
      <c r="T1142" s="369">
        <v>5.0928716915881411E-2</v>
      </c>
      <c r="U1142" s="369">
        <v>0.65836546390823802</v>
      </c>
      <c r="V1142" s="369">
        <v>-7.2788039290268447E-2</v>
      </c>
      <c r="W1142" s="369">
        <v>-0.71356616898051695</v>
      </c>
      <c r="X1142" s="369">
        <v>0.10488864237626427</v>
      </c>
      <c r="Y1142" s="369">
        <v>0.79538962926766421</v>
      </c>
      <c r="Z1142" s="369" t="s">
        <v>1424</v>
      </c>
      <c r="AA1142" s="369" t="s">
        <v>1424</v>
      </c>
      <c r="AB1142" s="369">
        <v>0.19821249094598095</v>
      </c>
      <c r="AC1142" s="373">
        <v>-0.77235929403745907</v>
      </c>
      <c r="AD1142" s="575">
        <v>0</v>
      </c>
      <c r="AE1142" s="370" t="s">
        <v>2602</v>
      </c>
      <c r="AF1142" s="370" t="s">
        <v>2317</v>
      </c>
      <c r="AG1142" s="374" t="s">
        <v>1458</v>
      </c>
      <c r="AH1142" s="374" t="s">
        <v>2321</v>
      </c>
      <c r="AI1142" s="374">
        <v>500</v>
      </c>
      <c r="AJ1142" s="374">
        <v>100</v>
      </c>
      <c r="AK1142" s="374">
        <v>100</v>
      </c>
      <c r="AL1142" s="369">
        <v>1.4999999999999999E-2</v>
      </c>
      <c r="AM1142" s="369">
        <v>0.2</v>
      </c>
      <c r="AN1142" s="369" t="s">
        <v>2335</v>
      </c>
      <c r="AO1142" s="367" t="s">
        <v>1326</v>
      </c>
      <c r="AP1142" s="370" t="s">
        <v>718</v>
      </c>
      <c r="AQ1142" s="376" t="s">
        <v>661</v>
      </c>
      <c r="AR1142" s="369">
        <v>1E-3</v>
      </c>
      <c r="AS1142" s="369">
        <v>1E-3</v>
      </c>
      <c r="AT1142" s="369"/>
      <c r="AW1142" s="711"/>
      <c r="AX1142" s="711"/>
      <c r="AY1142" s="712"/>
      <c r="AZ1142" s="712"/>
      <c r="BA1142" s="712"/>
      <c r="BB1142" s="713"/>
      <c r="BC1142" s="712"/>
      <c r="BD1142" s="712"/>
      <c r="BE1142" s="712"/>
      <c r="BF1142" s="712"/>
      <c r="BG1142" s="713"/>
      <c r="BH1142" s="713"/>
      <c r="BI1142" s="714"/>
      <c r="BJ1142" s="714"/>
      <c r="BK1142" s="714"/>
      <c r="BL1142" s="218"/>
      <c r="BM1142" s="713"/>
      <c r="BN1142" s="713"/>
      <c r="BO1142" s="713"/>
      <c r="BP1142" s="713"/>
      <c r="BQ1142" s="713"/>
      <c r="BR1142" s="713"/>
      <c r="BS1142" s="713"/>
      <c r="BT1142" s="716"/>
      <c r="BU1142" s="717"/>
      <c r="BV1142" s="715"/>
      <c r="BW1142" s="718"/>
    </row>
    <row r="1143" spans="2:75" ht="15.75" customHeight="1">
      <c r="B1143" s="363" t="s">
        <v>374</v>
      </c>
      <c r="C1143" s="364">
        <v>28579477000192</v>
      </c>
      <c r="D1143" s="365" t="s">
        <v>11</v>
      </c>
      <c r="E1143" s="365" t="s">
        <v>620</v>
      </c>
      <c r="F1143" s="365" t="s">
        <v>665</v>
      </c>
      <c r="G1143" s="366" t="s">
        <v>740</v>
      </c>
      <c r="H1143" s="366" t="s">
        <v>34</v>
      </c>
      <c r="I1143" s="366"/>
      <c r="J1143" s="366" t="s">
        <v>608</v>
      </c>
      <c r="K1143" s="367" t="s">
        <v>48</v>
      </c>
      <c r="L1143" s="368"/>
      <c r="M1143" s="368" t="s">
        <v>1421</v>
      </c>
      <c r="N1143" s="367">
        <v>453791</v>
      </c>
      <c r="O1143" s="367" t="s">
        <v>1323</v>
      </c>
      <c r="P1143" s="371">
        <v>43066</v>
      </c>
      <c r="Q1143" s="372">
        <v>11385344.279999999</v>
      </c>
      <c r="R1143" s="372">
        <v>10520212.859365087</v>
      </c>
      <c r="S1143" s="367">
        <v>3</v>
      </c>
      <c r="T1143" s="369">
        <v>5.8025511396484486E-2</v>
      </c>
      <c r="U1143" s="369">
        <v>0.75010711132104924</v>
      </c>
      <c r="V1143" s="369">
        <v>8.8492291301787152E-2</v>
      </c>
      <c r="W1143" s="369">
        <v>0.86752034955510193</v>
      </c>
      <c r="X1143" s="369">
        <v>0.13248156789937671</v>
      </c>
      <c r="Y1143" s="369">
        <v>1.0046317960554496</v>
      </c>
      <c r="Z1143" s="369">
        <v>0.23298028065453447</v>
      </c>
      <c r="AA1143" s="369">
        <v>1.3243354447127387</v>
      </c>
      <c r="AB1143" s="369">
        <v>2.7944343876041312E-2</v>
      </c>
      <c r="AC1143" s="373">
        <v>-0.42783758090165858</v>
      </c>
      <c r="AD1143" s="575">
        <v>0</v>
      </c>
      <c r="AE1143" s="370" t="s">
        <v>2451</v>
      </c>
      <c r="AF1143" s="370" t="s">
        <v>2317</v>
      </c>
      <c r="AG1143" s="374" t="s">
        <v>1458</v>
      </c>
      <c r="AH1143" s="374" t="s">
        <v>2321</v>
      </c>
      <c r="AI1143" s="374">
        <v>25000</v>
      </c>
      <c r="AJ1143" s="374">
        <v>1000</v>
      </c>
      <c r="AK1143" s="374">
        <v>1000</v>
      </c>
      <c r="AL1143" s="369">
        <v>8.0000000000000002E-3</v>
      </c>
      <c r="AM1143" s="369" t="s">
        <v>34</v>
      </c>
      <c r="AN1143" s="369" t="s">
        <v>34</v>
      </c>
      <c r="AO1143" s="367" t="s">
        <v>1326</v>
      </c>
      <c r="AP1143" s="370" t="s">
        <v>13</v>
      </c>
      <c r="AQ1143" s="376" t="s">
        <v>670</v>
      </c>
      <c r="AR1143" s="369">
        <v>1.5999999999999999E-3</v>
      </c>
      <c r="AS1143" s="369">
        <v>1.5999999999999999E-3</v>
      </c>
      <c r="AT1143" s="369"/>
      <c r="AX1143" s="711"/>
      <c r="AY1143" s="712"/>
      <c r="AZ1143" s="712"/>
      <c r="BA1143" s="712"/>
      <c r="BB1143" s="713"/>
      <c r="BC1143" s="712"/>
      <c r="BD1143" s="712"/>
      <c r="BE1143" s="712"/>
      <c r="BF1143" s="712"/>
      <c r="BG1143" s="713"/>
      <c r="BH1143" s="713"/>
      <c r="BI1143" s="714"/>
      <c r="BJ1143" s="714"/>
      <c r="BK1143" s="714"/>
      <c r="BL1143" s="713"/>
      <c r="BM1143" s="713"/>
      <c r="BN1143" s="713"/>
      <c r="BO1143" s="713"/>
      <c r="BP1143" s="713"/>
      <c r="BQ1143" s="713"/>
      <c r="BR1143" s="713"/>
      <c r="BS1143" s="713"/>
      <c r="BT1143" s="716"/>
      <c r="BU1143" s="717"/>
      <c r="BV1143" s="715"/>
      <c r="BW1143" s="718"/>
    </row>
    <row r="1144" spans="2:75" ht="15.75" customHeight="1">
      <c r="B1144" s="363" t="s">
        <v>592</v>
      </c>
      <c r="C1144" s="364">
        <v>38029012000111</v>
      </c>
      <c r="D1144" s="365" t="s">
        <v>14</v>
      </c>
      <c r="E1144" s="365" t="s">
        <v>607</v>
      </c>
      <c r="F1144" s="365"/>
      <c r="G1144" s="366"/>
      <c r="H1144" s="366" t="s">
        <v>34</v>
      </c>
      <c r="I1144" s="366" t="s">
        <v>34</v>
      </c>
      <c r="J1144" s="366" t="s">
        <v>608</v>
      </c>
      <c r="K1144" s="367" t="s">
        <v>48</v>
      </c>
      <c r="L1144" s="368"/>
      <c r="M1144" s="368" t="s">
        <v>1421</v>
      </c>
      <c r="N1144" s="367">
        <v>550353</v>
      </c>
      <c r="O1144" s="367" t="s">
        <v>1323</v>
      </c>
      <c r="P1144" s="371">
        <v>44069</v>
      </c>
      <c r="Q1144" s="372">
        <v>43831471.409999996</v>
      </c>
      <c r="R1144" s="372">
        <v>53325422.790793628</v>
      </c>
      <c r="S1144" s="367">
        <v>32</v>
      </c>
      <c r="T1144" s="369">
        <v>-3.3737615501457818E-2</v>
      </c>
      <c r="U1144" s="369">
        <v>-0.43613274054129247</v>
      </c>
      <c r="V1144" s="369">
        <v>-8.266069059106107E-2</v>
      </c>
      <c r="W1144" s="369">
        <v>-0.81035116326087497</v>
      </c>
      <c r="X1144" s="369">
        <v>0.16899135652406461</v>
      </c>
      <c r="Y1144" s="369">
        <v>1.2814921555847363</v>
      </c>
      <c r="Z1144" s="369" t="s">
        <v>1424</v>
      </c>
      <c r="AA1144" s="369" t="s">
        <v>1424</v>
      </c>
      <c r="AB1144" s="369">
        <v>0.25398614431168282</v>
      </c>
      <c r="AC1144" s="373">
        <v>-0.59571842566259647</v>
      </c>
      <c r="AD1144" s="575">
        <v>38028983000147</v>
      </c>
      <c r="AE1144" s="370" t="s">
        <v>2603</v>
      </c>
      <c r="AF1144" s="370" t="s">
        <v>2323</v>
      </c>
      <c r="AG1144" s="374" t="s">
        <v>721</v>
      </c>
      <c r="AH1144" s="374" t="s">
        <v>2321</v>
      </c>
      <c r="AI1144" s="374">
        <v>10000</v>
      </c>
      <c r="AJ1144" s="374">
        <v>5000</v>
      </c>
      <c r="AK1144" s="374">
        <v>10000</v>
      </c>
      <c r="AL1144" s="369">
        <v>1.8500000000000003E-2</v>
      </c>
      <c r="AM1144" s="369">
        <v>0.2</v>
      </c>
      <c r="AN1144" s="369" t="s">
        <v>668</v>
      </c>
      <c r="AO1144" s="367" t="s">
        <v>1326</v>
      </c>
      <c r="AP1144" s="370" t="s">
        <v>718</v>
      </c>
      <c r="AQ1144" s="376" t="s">
        <v>661</v>
      </c>
      <c r="AR1144" s="369">
        <v>3.7000000000000002E-3</v>
      </c>
      <c r="AS1144" s="369">
        <v>3.7000000000000002E-3</v>
      </c>
      <c r="AT1144" s="369"/>
      <c r="AX1144" s="711"/>
      <c r="AY1144" s="712"/>
      <c r="AZ1144" s="712"/>
      <c r="BA1144" s="712"/>
      <c r="BB1144" s="713"/>
      <c r="BC1144" s="712"/>
      <c r="BD1144" s="712"/>
      <c r="BE1144" s="712"/>
      <c r="BF1144" s="712"/>
      <c r="BG1144" s="713"/>
      <c r="BH1144" s="713"/>
      <c r="BI1144" s="714"/>
      <c r="BJ1144" s="714"/>
      <c r="BK1144" s="714"/>
      <c r="BL1144" s="713"/>
      <c r="BM1144" s="713"/>
      <c r="BN1144" s="713"/>
      <c r="BO1144" s="713"/>
      <c r="BP1144" s="713"/>
      <c r="BQ1144" s="713"/>
      <c r="BR1144" s="713"/>
      <c r="BS1144" s="713"/>
      <c r="BT1144" s="716"/>
      <c r="BU1144" s="717"/>
      <c r="BV1144" s="715"/>
      <c r="BW1144" s="718"/>
    </row>
    <row r="1145" spans="2:75" ht="15.75" customHeight="1">
      <c r="B1145" s="363" t="s">
        <v>1190</v>
      </c>
      <c r="C1145" s="364">
        <v>30934725000118</v>
      </c>
      <c r="D1145" s="365" t="s">
        <v>13</v>
      </c>
      <c r="E1145" s="365" t="s">
        <v>616</v>
      </c>
      <c r="F1145" s="365" t="s">
        <v>617</v>
      </c>
      <c r="G1145" s="366" t="s">
        <v>34</v>
      </c>
      <c r="H1145" s="366" t="s">
        <v>1340</v>
      </c>
      <c r="I1145" s="366" t="s">
        <v>34</v>
      </c>
      <c r="J1145" s="366" t="s">
        <v>608</v>
      </c>
      <c r="K1145" s="367" t="s">
        <v>48</v>
      </c>
      <c r="L1145" s="368"/>
      <c r="M1145" s="368" t="s">
        <v>34</v>
      </c>
      <c r="N1145" s="367">
        <v>476072</v>
      </c>
      <c r="O1145" s="367" t="s">
        <v>1323</v>
      </c>
      <c r="P1145" s="371">
        <v>43370</v>
      </c>
      <c r="Q1145" s="372">
        <v>11105498.560000001</v>
      </c>
      <c r="R1145" s="372">
        <v>14558166.659484122</v>
      </c>
      <c r="S1145" s="367">
        <v>77</v>
      </c>
      <c r="T1145" s="369">
        <v>0.10382798416945627</v>
      </c>
      <c r="U1145" s="369">
        <v>1.34220461664655</v>
      </c>
      <c r="V1145" s="369">
        <v>8.3154715768195109E-2</v>
      </c>
      <c r="W1145" s="369">
        <v>0.81519426188620903</v>
      </c>
      <c r="X1145" s="369">
        <v>0.22017296184902269</v>
      </c>
      <c r="Y1145" s="369">
        <v>1.6696115664424616</v>
      </c>
      <c r="Z1145" s="369">
        <v>0.38369423735302455</v>
      </c>
      <c r="AA1145" s="369">
        <v>2.1810424342827015</v>
      </c>
      <c r="AB1145" s="369">
        <v>0.10126171428067401</v>
      </c>
      <c r="AC1145" s="373">
        <v>-0.11997959938605482</v>
      </c>
      <c r="AD1145" s="575">
        <v>0</v>
      </c>
      <c r="AE1145" s="370" t="s">
        <v>2331</v>
      </c>
      <c r="AF1145" s="370" t="s">
        <v>2317</v>
      </c>
      <c r="AG1145" s="374" t="s">
        <v>1458</v>
      </c>
      <c r="AH1145" s="374" t="s">
        <v>2318</v>
      </c>
      <c r="AI1145" s="374">
        <v>5000</v>
      </c>
      <c r="AJ1145" s="374">
        <v>5000</v>
      </c>
      <c r="AK1145" s="374">
        <v>5000</v>
      </c>
      <c r="AL1145" s="369">
        <v>6.5000000000000006E-3</v>
      </c>
      <c r="AM1145" s="369" t="s">
        <v>34</v>
      </c>
      <c r="AN1145" s="369" t="s">
        <v>34</v>
      </c>
      <c r="AO1145" s="367" t="s">
        <v>1326</v>
      </c>
      <c r="AP1145" s="370" t="s">
        <v>13</v>
      </c>
      <c r="AQ1145" s="376" t="s">
        <v>670</v>
      </c>
      <c r="AR1145" s="369">
        <v>4.3333333333333331E-3</v>
      </c>
      <c r="AS1145" s="369">
        <v>4.3333333333333331E-3</v>
      </c>
      <c r="AT1145" s="369"/>
      <c r="AX1145" s="711"/>
      <c r="AY1145" s="712"/>
      <c r="AZ1145" s="712"/>
      <c r="BA1145" s="712"/>
      <c r="BB1145" s="713"/>
      <c r="BC1145" s="712"/>
      <c r="BD1145" s="712"/>
      <c r="BE1145" s="712"/>
      <c r="BF1145" s="712"/>
      <c r="BG1145" s="713"/>
      <c r="BH1145" s="713"/>
      <c r="BI1145" s="714"/>
      <c r="BJ1145" s="714"/>
      <c r="BK1145" s="714"/>
      <c r="BL1145" s="713"/>
      <c r="BM1145" s="713"/>
      <c r="BN1145" s="713"/>
      <c r="BO1145" s="713"/>
      <c r="BP1145" s="713"/>
      <c r="BQ1145" s="713"/>
      <c r="BR1145" s="713"/>
      <c r="BS1145" s="713"/>
      <c r="BT1145" s="716"/>
      <c r="BU1145" s="717"/>
      <c r="BV1145" s="715"/>
      <c r="BW1145" s="718"/>
    </row>
    <row r="1146" spans="2:75" ht="15.75" customHeight="1">
      <c r="B1146" s="363" t="s">
        <v>375</v>
      </c>
      <c r="C1146" s="364">
        <v>25423215000146</v>
      </c>
      <c r="D1146" s="365" t="s">
        <v>13</v>
      </c>
      <c r="E1146" s="365" t="s">
        <v>616</v>
      </c>
      <c r="F1146" s="365" t="s">
        <v>617</v>
      </c>
      <c r="G1146" s="366" t="s">
        <v>34</v>
      </c>
      <c r="H1146" s="366" t="s">
        <v>1340</v>
      </c>
      <c r="I1146" s="366" t="s">
        <v>34</v>
      </c>
      <c r="J1146" s="366" t="s">
        <v>608</v>
      </c>
      <c r="K1146" s="367" t="s">
        <v>48</v>
      </c>
      <c r="L1146" s="368" t="s">
        <v>1341</v>
      </c>
      <c r="M1146" s="368" t="s">
        <v>1421</v>
      </c>
      <c r="N1146" s="367">
        <v>428035</v>
      </c>
      <c r="O1146" s="367" t="s">
        <v>1323</v>
      </c>
      <c r="P1146" s="371">
        <v>42677</v>
      </c>
      <c r="Q1146" s="372">
        <v>254165199.18000001</v>
      </c>
      <c r="R1146" s="372">
        <v>277670602.60123003</v>
      </c>
      <c r="S1146" s="367">
        <v>77</v>
      </c>
      <c r="T1146" s="369">
        <v>0.11084835139601412</v>
      </c>
      <c r="U1146" s="369">
        <v>1.4329582740291427</v>
      </c>
      <c r="V1146" s="369">
        <v>9.3096863405803365E-2</v>
      </c>
      <c r="W1146" s="369">
        <v>0.91266055264471435</v>
      </c>
      <c r="X1146" s="369">
        <v>0.23928114709756376</v>
      </c>
      <c r="Y1146" s="369">
        <v>1.8145124063855882</v>
      </c>
      <c r="Z1146" s="369">
        <v>0.41164107467953692</v>
      </c>
      <c r="AA1146" s="369">
        <v>2.3399013176832311</v>
      </c>
      <c r="AB1146" s="369">
        <v>0.10238768640090619</v>
      </c>
      <c r="AC1146" s="373">
        <v>-2.8278200454801703E-2</v>
      </c>
      <c r="AD1146" s="575">
        <v>25423226000126</v>
      </c>
      <c r="AE1146" s="370" t="s">
        <v>2603</v>
      </c>
      <c r="AF1146" s="370" t="s">
        <v>2323</v>
      </c>
      <c r="AG1146" s="374" t="s">
        <v>721</v>
      </c>
      <c r="AH1146" s="374" t="s">
        <v>2318</v>
      </c>
      <c r="AI1146" s="374">
        <v>100000</v>
      </c>
      <c r="AJ1146" s="374">
        <v>50000</v>
      </c>
      <c r="AK1146" s="374">
        <v>100000</v>
      </c>
      <c r="AL1146" s="369">
        <v>1.8500000000000003E-2</v>
      </c>
      <c r="AM1146" s="369">
        <v>0.2</v>
      </c>
      <c r="AN1146" s="369" t="s">
        <v>64</v>
      </c>
      <c r="AO1146" s="367" t="s">
        <v>1326</v>
      </c>
      <c r="AP1146" s="370" t="s">
        <v>13</v>
      </c>
      <c r="AQ1146" s="376" t="s">
        <v>670</v>
      </c>
      <c r="AR1146" s="369">
        <v>3.6999999999999993E-3</v>
      </c>
      <c r="AS1146" s="369">
        <v>3.6999999999999993E-3</v>
      </c>
      <c r="AT1146" s="369"/>
      <c r="AX1146" s="711"/>
      <c r="AY1146" s="712"/>
      <c r="AZ1146" s="712"/>
      <c r="BA1146" s="712"/>
      <c r="BB1146" s="713"/>
      <c r="BC1146" s="712"/>
      <c r="BD1146" s="712"/>
      <c r="BE1146" s="712"/>
      <c r="BF1146" s="712"/>
      <c r="BG1146" s="713"/>
      <c r="BH1146" s="713"/>
      <c r="BI1146" s="714"/>
      <c r="BJ1146" s="714"/>
      <c r="BK1146" s="714"/>
      <c r="BL1146" s="713"/>
      <c r="BM1146" s="713"/>
      <c r="BN1146" s="713"/>
      <c r="BO1146" s="713"/>
      <c r="BP1146" s="713"/>
      <c r="BQ1146" s="713"/>
      <c r="BR1146" s="713"/>
      <c r="BS1146" s="713"/>
      <c r="BT1146" s="716"/>
      <c r="BU1146" s="717"/>
      <c r="BV1146" s="715"/>
      <c r="BW1146" s="718"/>
    </row>
    <row r="1147" spans="2:75" ht="15.75" customHeight="1">
      <c r="B1147" s="363" t="s">
        <v>650</v>
      </c>
      <c r="C1147" s="364">
        <v>18772290000157</v>
      </c>
      <c r="D1147" s="365" t="s">
        <v>13</v>
      </c>
      <c r="E1147" s="365" t="s">
        <v>616</v>
      </c>
      <c r="F1147" s="365" t="s">
        <v>617</v>
      </c>
      <c r="G1147" s="366" t="s">
        <v>34</v>
      </c>
      <c r="H1147" s="366" t="s">
        <v>1339</v>
      </c>
      <c r="I1147" s="366" t="s">
        <v>34</v>
      </c>
      <c r="J1147" s="366" t="s">
        <v>608</v>
      </c>
      <c r="K1147" s="367" t="s">
        <v>48</v>
      </c>
      <c r="L1147" s="368" t="s">
        <v>717</v>
      </c>
      <c r="M1147" s="368" t="s">
        <v>34</v>
      </c>
      <c r="N1147" s="367">
        <v>355208</v>
      </c>
      <c r="O1147" s="367" t="s">
        <v>1323</v>
      </c>
      <c r="P1147" s="371">
        <v>41577</v>
      </c>
      <c r="Q1147" s="372">
        <v>488796415.63999999</v>
      </c>
      <c r="R1147" s="372">
        <v>559371937.86714268</v>
      </c>
      <c r="S1147" s="367">
        <v>15</v>
      </c>
      <c r="T1147" s="369">
        <v>9.217874383893121E-2</v>
      </c>
      <c r="U1147" s="369">
        <v>1.1916126131791884</v>
      </c>
      <c r="V1147" s="369">
        <v>0.10320133650430896</v>
      </c>
      <c r="W1147" s="369">
        <v>1.0117181756933864</v>
      </c>
      <c r="X1147" s="369">
        <v>0.18088648159287013</v>
      </c>
      <c r="Y1147" s="369">
        <v>1.3716950498564497</v>
      </c>
      <c r="Z1147" s="369">
        <v>0.30731837553242713</v>
      </c>
      <c r="AA1147" s="369">
        <v>1.7468972755364909</v>
      </c>
      <c r="AB1147" s="369">
        <v>4.874684630137259E-2</v>
      </c>
      <c r="AC1147" s="373">
        <v>4.6490018234214871E-2</v>
      </c>
      <c r="AD1147" s="575">
        <v>18816393000171</v>
      </c>
      <c r="AE1147" s="370" t="s">
        <v>2603</v>
      </c>
      <c r="AF1147" s="370" t="s">
        <v>2323</v>
      </c>
      <c r="AG1147" s="374" t="s">
        <v>721</v>
      </c>
      <c r="AH1147" s="374" t="s">
        <v>2321</v>
      </c>
      <c r="AI1147" s="374">
        <v>10000</v>
      </c>
      <c r="AJ1147" s="374">
        <v>5000</v>
      </c>
      <c r="AK1147" s="374">
        <v>10000</v>
      </c>
      <c r="AL1147" s="369">
        <v>1.8500000000000003E-2</v>
      </c>
      <c r="AM1147" s="369">
        <v>0.2</v>
      </c>
      <c r="AN1147" s="369" t="s">
        <v>64</v>
      </c>
      <c r="AO1147" s="367" t="s">
        <v>1326</v>
      </c>
      <c r="AP1147" s="370" t="s">
        <v>13</v>
      </c>
      <c r="AQ1147" s="376" t="s">
        <v>676</v>
      </c>
      <c r="AR1147" s="369">
        <v>4.6249999999999998E-3</v>
      </c>
      <c r="AS1147" s="369">
        <v>4.6249999999999998E-3</v>
      </c>
      <c r="AT1147" s="369"/>
      <c r="AX1147" s="711"/>
      <c r="AY1147" s="712"/>
      <c r="AZ1147" s="712"/>
      <c r="BA1147" s="712"/>
      <c r="BB1147" s="713"/>
      <c r="BC1147" s="712"/>
      <c r="BD1147" s="712"/>
      <c r="BE1147" s="712"/>
      <c r="BF1147" s="712"/>
      <c r="BG1147" s="713"/>
      <c r="BH1147" s="713"/>
      <c r="BI1147" s="714"/>
      <c r="BJ1147" s="714"/>
      <c r="BK1147" s="714"/>
      <c r="BL1147" s="713"/>
      <c r="BM1147" s="713"/>
      <c r="BN1147" s="713"/>
      <c r="BO1147" s="713"/>
      <c r="BP1147" s="713"/>
      <c r="BQ1147" s="713"/>
      <c r="BR1147" s="713"/>
      <c r="BS1147" s="713"/>
      <c r="BT1147" s="716"/>
      <c r="BU1147" s="717"/>
      <c r="BV1147" s="715"/>
      <c r="BW1147" s="718"/>
    </row>
    <row r="1148" spans="2:75" ht="15.75" customHeight="1">
      <c r="B1148" s="363" t="s">
        <v>376</v>
      </c>
      <c r="C1148" s="364">
        <v>11734024000190</v>
      </c>
      <c r="D1148" s="365" t="s">
        <v>14</v>
      </c>
      <c r="E1148" s="365" t="s">
        <v>607</v>
      </c>
      <c r="F1148" s="365"/>
      <c r="G1148" s="366"/>
      <c r="H1148" s="366" t="s">
        <v>34</v>
      </c>
      <c r="I1148" s="366" t="s">
        <v>34</v>
      </c>
      <c r="J1148" s="366" t="s">
        <v>608</v>
      </c>
      <c r="K1148" s="367" t="s">
        <v>48</v>
      </c>
      <c r="L1148" s="368"/>
      <c r="M1148" s="368" t="s">
        <v>34</v>
      </c>
      <c r="N1148" s="367">
        <v>251666</v>
      </c>
      <c r="O1148" s="367" t="s">
        <v>1323</v>
      </c>
      <c r="P1148" s="371">
        <v>40365</v>
      </c>
      <c r="Q1148" s="372">
        <v>13783639.550000001</v>
      </c>
      <c r="R1148" s="372">
        <v>17755386.396388892</v>
      </c>
      <c r="S1148" s="367">
        <v>5</v>
      </c>
      <c r="T1148" s="369">
        <v>-0.21143934275700738</v>
      </c>
      <c r="U1148" s="369">
        <v>-2.7333176528400065</v>
      </c>
      <c r="V1148" s="369">
        <v>-0.39498080904085842</v>
      </c>
      <c r="W1148" s="369">
        <v>-3.8721326398716762</v>
      </c>
      <c r="X1148" s="369">
        <v>-0.42959482951554395</v>
      </c>
      <c r="Y1148" s="369">
        <v>-3.2576956326493334</v>
      </c>
      <c r="Z1148" s="369">
        <v>-0.32556675682038294</v>
      </c>
      <c r="AA1148" s="369">
        <v>-1.8506269906882535</v>
      </c>
      <c r="AB1148" s="369">
        <v>0.31336867004700242</v>
      </c>
      <c r="AC1148" s="373">
        <v>-1.755685717259488</v>
      </c>
      <c r="AD1148" s="575">
        <v>13003672000100</v>
      </c>
      <c r="AE1148" s="370" t="s">
        <v>2604</v>
      </c>
      <c r="AF1148" s="370" t="s">
        <v>2317</v>
      </c>
      <c r="AG1148" s="374" t="s">
        <v>1458</v>
      </c>
      <c r="AH1148" s="374" t="s">
        <v>2321</v>
      </c>
      <c r="AI1148" s="374">
        <v>10000</v>
      </c>
      <c r="AJ1148" s="374">
        <v>1000</v>
      </c>
      <c r="AK1148" s="374">
        <v>1000</v>
      </c>
      <c r="AL1148" s="369">
        <v>2.2000000000000002E-2</v>
      </c>
      <c r="AM1148" s="369">
        <v>0.2</v>
      </c>
      <c r="AN1148" s="369" t="s">
        <v>34</v>
      </c>
      <c r="AO1148" s="367" t="s">
        <v>1326</v>
      </c>
      <c r="AP1148" s="370" t="s">
        <v>718</v>
      </c>
      <c r="AQ1148" s="376" t="s">
        <v>661</v>
      </c>
      <c r="AR1148" s="369">
        <v>5.8666666666666659E-3</v>
      </c>
      <c r="AS1148" s="369">
        <v>5.8666666666666659E-3</v>
      </c>
      <c r="AT1148" s="369"/>
      <c r="AX1148" s="711"/>
      <c r="AY1148" s="712"/>
      <c r="AZ1148" s="712"/>
      <c r="BA1148" s="712"/>
      <c r="BB1148" s="713"/>
      <c r="BC1148" s="712"/>
      <c r="BD1148" s="712"/>
      <c r="BE1148" s="712"/>
      <c r="BF1148" s="712"/>
      <c r="BG1148" s="713"/>
      <c r="BH1148" s="713"/>
      <c r="BI1148" s="714"/>
      <c r="BJ1148" s="714"/>
      <c r="BK1148" s="714"/>
      <c r="BL1148" s="713"/>
      <c r="BM1148" s="713"/>
      <c r="BN1148" s="713"/>
      <c r="BO1148" s="713"/>
      <c r="BP1148" s="713"/>
      <c r="BQ1148" s="713"/>
      <c r="BR1148" s="713"/>
      <c r="BS1148" s="713"/>
      <c r="BT1148" s="716"/>
      <c r="BU1148" s="717"/>
      <c r="BV1148" s="715"/>
      <c r="BW1148" s="718"/>
    </row>
    <row r="1149" spans="2:75" ht="15.75" customHeight="1">
      <c r="B1149" s="363" t="s">
        <v>1191</v>
      </c>
      <c r="C1149" s="364">
        <v>13054728000148</v>
      </c>
      <c r="D1149" s="365" t="s">
        <v>11</v>
      </c>
      <c r="E1149" s="365" t="s">
        <v>620</v>
      </c>
      <c r="F1149" s="365" t="s">
        <v>687</v>
      </c>
      <c r="G1149" s="366" t="s">
        <v>740</v>
      </c>
      <c r="H1149" s="366" t="s">
        <v>34</v>
      </c>
      <c r="I1149" s="366" t="s">
        <v>1321</v>
      </c>
      <c r="J1149" s="366" t="s">
        <v>608</v>
      </c>
      <c r="K1149" s="367" t="s">
        <v>48</v>
      </c>
      <c r="L1149" s="368"/>
      <c r="M1149" s="368" t="s">
        <v>34</v>
      </c>
      <c r="N1149" s="367">
        <v>301426</v>
      </c>
      <c r="O1149" s="367" t="s">
        <v>1323</v>
      </c>
      <c r="P1149" s="371">
        <v>41018</v>
      </c>
      <c r="Q1149" s="372">
        <v>149533380.91</v>
      </c>
      <c r="R1149" s="372">
        <v>68542307.20948413</v>
      </c>
      <c r="S1149" s="367">
        <v>60</v>
      </c>
      <c r="T1149" s="369">
        <v>9.3957386534859078E-2</v>
      </c>
      <c r="U1149" s="369">
        <v>1.2146054744673627</v>
      </c>
      <c r="V1149" s="369">
        <v>0.12892586751284174</v>
      </c>
      <c r="W1149" s="369">
        <v>1.2639045955992376</v>
      </c>
      <c r="X1149" s="369">
        <v>0.18065768368860913</v>
      </c>
      <c r="Y1149" s="369">
        <v>1.3699600337848854</v>
      </c>
      <c r="Z1149" s="369">
        <v>0.24093723173512638</v>
      </c>
      <c r="AA1149" s="369">
        <v>1.3695653342049681</v>
      </c>
      <c r="AB1149" s="369">
        <v>1.5989913530040476E-3</v>
      </c>
      <c r="AC1149" s="373">
        <v>15.100146857032978</v>
      </c>
      <c r="AD1149" s="575">
        <v>13054656000139</v>
      </c>
      <c r="AE1149" s="370" t="s">
        <v>2604</v>
      </c>
      <c r="AF1149" s="370" t="s">
        <v>2317</v>
      </c>
      <c r="AG1149" s="374" t="s">
        <v>1458</v>
      </c>
      <c r="AH1149" s="374" t="s">
        <v>2318</v>
      </c>
      <c r="AI1149" s="374">
        <v>10000</v>
      </c>
      <c r="AJ1149" s="374">
        <v>1000</v>
      </c>
      <c r="AK1149" s="374">
        <v>0</v>
      </c>
      <c r="AL1149" s="369">
        <v>4.0000000000000001E-3</v>
      </c>
      <c r="AM1149" s="369">
        <v>0.2</v>
      </c>
      <c r="AN1149" s="369" t="s">
        <v>64</v>
      </c>
      <c r="AO1149" s="367" t="s">
        <v>1326</v>
      </c>
      <c r="AP1149" s="370" t="s">
        <v>13</v>
      </c>
      <c r="AQ1149" s="376" t="s">
        <v>673</v>
      </c>
      <c r="AR1149" s="369">
        <v>1.92E-3</v>
      </c>
      <c r="AS1149" s="369">
        <v>1.92E-3</v>
      </c>
      <c r="AT1149" s="369"/>
      <c r="AX1149" s="711"/>
      <c r="AY1149" s="712"/>
      <c r="AZ1149" s="712"/>
      <c r="BA1149" s="712"/>
      <c r="BB1149" s="713"/>
      <c r="BC1149" s="712"/>
      <c r="BD1149" s="712"/>
      <c r="BE1149" s="712"/>
      <c r="BF1149" s="712"/>
      <c r="BG1149" s="713"/>
      <c r="BH1149" s="713"/>
      <c r="BI1149" s="714"/>
      <c r="BJ1149" s="714"/>
      <c r="BK1149" s="714"/>
      <c r="BL1149" s="713"/>
      <c r="BM1149" s="713"/>
      <c r="BN1149" s="713"/>
      <c r="BO1149" s="713"/>
      <c r="BP1149" s="713"/>
      <c r="BQ1149" s="713"/>
      <c r="BR1149" s="713"/>
      <c r="BS1149" s="713"/>
      <c r="BT1149" s="716"/>
      <c r="BU1149" s="717"/>
      <c r="BV1149" s="715"/>
      <c r="BW1149" s="718"/>
    </row>
    <row r="1150" spans="2:75" ht="15.75" customHeight="1">
      <c r="B1150" s="363" t="s">
        <v>490</v>
      </c>
      <c r="C1150" s="364">
        <v>34780531000166</v>
      </c>
      <c r="D1150" s="365" t="s">
        <v>11</v>
      </c>
      <c r="E1150" s="365" t="s">
        <v>620</v>
      </c>
      <c r="F1150" s="365" t="s">
        <v>687</v>
      </c>
      <c r="G1150" s="366" t="s">
        <v>740</v>
      </c>
      <c r="H1150" s="366" t="s">
        <v>34</v>
      </c>
      <c r="I1150" s="366" t="s">
        <v>1321</v>
      </c>
      <c r="J1150" s="366" t="s">
        <v>608</v>
      </c>
      <c r="K1150" s="367" t="s">
        <v>48</v>
      </c>
      <c r="L1150" s="368"/>
      <c r="M1150" s="368" t="s">
        <v>34</v>
      </c>
      <c r="N1150" s="367">
        <v>508926</v>
      </c>
      <c r="O1150" s="367" t="s">
        <v>1323</v>
      </c>
      <c r="P1150" s="371">
        <v>43735</v>
      </c>
      <c r="Q1150" s="372">
        <v>155779292.25</v>
      </c>
      <c r="R1150" s="372">
        <v>70478943.399444431</v>
      </c>
      <c r="S1150" s="367">
        <v>45</v>
      </c>
      <c r="T1150" s="369">
        <v>9.4302304837376782E-2</v>
      </c>
      <c r="U1150" s="369">
        <v>1.2190643006856352</v>
      </c>
      <c r="V1150" s="369">
        <v>0.12944544813671044</v>
      </c>
      <c r="W1150" s="369">
        <v>1.2689982230532206</v>
      </c>
      <c r="X1150" s="369">
        <v>0.19191222520147266</v>
      </c>
      <c r="Y1150" s="369">
        <v>1.4553052665831296</v>
      </c>
      <c r="Z1150" s="369" t="s">
        <v>1424</v>
      </c>
      <c r="AA1150" s="369" t="s">
        <v>1424</v>
      </c>
      <c r="AB1150" s="369">
        <v>1.4421644476304053E-3</v>
      </c>
      <c r="AC1150" s="373">
        <v>17.061248636502103</v>
      </c>
      <c r="AD1150" s="575">
        <v>34780492000105</v>
      </c>
      <c r="AE1150" s="370" t="s">
        <v>2604</v>
      </c>
      <c r="AF1150" s="370" t="s">
        <v>2317</v>
      </c>
      <c r="AG1150" s="374" t="s">
        <v>1458</v>
      </c>
      <c r="AH1150" s="374" t="s">
        <v>2318</v>
      </c>
      <c r="AI1150" s="374">
        <v>10000</v>
      </c>
      <c r="AJ1150" s="374">
        <v>1000</v>
      </c>
      <c r="AK1150" s="374">
        <v>1000</v>
      </c>
      <c r="AL1150" s="369">
        <v>9.1000000000000004E-3</v>
      </c>
      <c r="AM1150" s="369">
        <v>0.2</v>
      </c>
      <c r="AN1150" s="369" t="s">
        <v>64</v>
      </c>
      <c r="AO1150" s="367" t="s">
        <v>1326</v>
      </c>
      <c r="AP1150" s="370" t="s">
        <v>13</v>
      </c>
      <c r="AQ1150" s="376" t="s">
        <v>673</v>
      </c>
      <c r="AR1150" s="369">
        <v>2.4269700000000001E-3</v>
      </c>
      <c r="AS1150" s="369">
        <v>2.4269700000000001E-3</v>
      </c>
      <c r="AT1150" s="369"/>
      <c r="AX1150" s="711"/>
      <c r="AY1150" s="712"/>
      <c r="AZ1150" s="712"/>
      <c r="BA1150" s="712"/>
      <c r="BB1150" s="713"/>
      <c r="BC1150" s="712"/>
      <c r="BD1150" s="712"/>
      <c r="BE1150" s="712"/>
      <c r="BF1150" s="712"/>
      <c r="BG1150" s="713"/>
      <c r="BH1150" s="713"/>
      <c r="BI1150" s="714"/>
      <c r="BJ1150" s="714"/>
      <c r="BK1150" s="714"/>
      <c r="BL1150" s="713"/>
      <c r="BM1150" s="713"/>
      <c r="BN1150" s="713"/>
      <c r="BO1150" s="713"/>
      <c r="BP1150" s="713"/>
      <c r="BQ1150" s="713"/>
      <c r="BR1150" s="713"/>
      <c r="BS1150" s="713"/>
      <c r="BT1150" s="716"/>
      <c r="BU1150" s="717"/>
      <c r="BV1150" s="715"/>
      <c r="BW1150" s="718"/>
    </row>
    <row r="1151" spans="2:75" ht="15.75" customHeight="1">
      <c r="B1151" s="363" t="s">
        <v>1192</v>
      </c>
      <c r="C1151" s="364">
        <v>14550994000124</v>
      </c>
      <c r="D1151" s="365" t="s">
        <v>14</v>
      </c>
      <c r="E1151" s="365" t="s">
        <v>607</v>
      </c>
      <c r="F1151" s="365"/>
      <c r="G1151" s="366"/>
      <c r="H1151" s="366" t="s">
        <v>34</v>
      </c>
      <c r="I1151" s="366" t="s">
        <v>34</v>
      </c>
      <c r="J1151" s="366" t="s">
        <v>608</v>
      </c>
      <c r="K1151" s="367" t="s">
        <v>48</v>
      </c>
      <c r="L1151" s="368"/>
      <c r="M1151" s="368" t="s">
        <v>34</v>
      </c>
      <c r="N1151" s="367">
        <v>292966</v>
      </c>
      <c r="O1151" s="367" t="s">
        <v>1323</v>
      </c>
      <c r="P1151" s="371">
        <v>40893</v>
      </c>
      <c r="Q1151" s="372">
        <v>343553111.38</v>
      </c>
      <c r="R1151" s="372">
        <v>342992366.87</v>
      </c>
      <c r="S1151" s="367">
        <v>3</v>
      </c>
      <c r="T1151" s="369">
        <v>1.3555454574188053E-2</v>
      </c>
      <c r="U1151" s="369">
        <v>0.17523400705269687</v>
      </c>
      <c r="V1151" s="369">
        <v>-0.11486476674455048</v>
      </c>
      <c r="W1151" s="369">
        <v>-1.1260587914710853</v>
      </c>
      <c r="X1151" s="369">
        <v>4.6181944000915909E-3</v>
      </c>
      <c r="Y1151" s="369">
        <v>3.5020607079628799E-2</v>
      </c>
      <c r="Z1151" s="369">
        <v>-8.2731127365343049E-3</v>
      </c>
      <c r="AA1151" s="369">
        <v>-4.7027054840503894E-2</v>
      </c>
      <c r="AB1151" s="369">
        <v>0.20393382918150199</v>
      </c>
      <c r="AC1151" s="373">
        <v>-0.97269262854411587</v>
      </c>
      <c r="AD1151" s="575">
        <v>0</v>
      </c>
      <c r="AE1151" s="370" t="s">
        <v>2605</v>
      </c>
      <c r="AF1151" s="370" t="s">
        <v>2323</v>
      </c>
      <c r="AG1151" s="374" t="s">
        <v>721</v>
      </c>
      <c r="AH1151" s="374" t="s">
        <v>2321</v>
      </c>
      <c r="AI1151" s="374">
        <v>5000</v>
      </c>
      <c r="AJ1151" s="374">
        <v>300</v>
      </c>
      <c r="AK1151" s="374">
        <v>300</v>
      </c>
      <c r="AL1151" s="369">
        <v>0.02</v>
      </c>
      <c r="AM1151" s="369">
        <v>0.2</v>
      </c>
      <c r="AN1151" s="369" t="s">
        <v>668</v>
      </c>
      <c r="AO1151" s="367" t="s">
        <v>1326</v>
      </c>
      <c r="AP1151" s="370" t="s">
        <v>718</v>
      </c>
      <c r="AQ1151" s="376" t="s">
        <v>672</v>
      </c>
      <c r="AR1151" s="369">
        <v>4.0000000000000001E-3</v>
      </c>
      <c r="AS1151" s="369">
        <v>4.0000000000000001E-3</v>
      </c>
      <c r="AT1151" s="369"/>
      <c r="AX1151" s="711"/>
      <c r="AY1151" s="712"/>
      <c r="AZ1151" s="712"/>
      <c r="BA1151" s="712"/>
      <c r="BB1151" s="713"/>
      <c r="BC1151" s="712"/>
      <c r="BD1151" s="712"/>
      <c r="BE1151" s="712"/>
      <c r="BF1151" s="712"/>
      <c r="BG1151" s="713"/>
      <c r="BH1151" s="713"/>
      <c r="BI1151" s="714"/>
      <c r="BJ1151" s="714"/>
      <c r="BK1151" s="714"/>
      <c r="BL1151" s="713"/>
      <c r="BM1151" s="713"/>
      <c r="BN1151" s="713"/>
      <c r="BO1151" s="713"/>
      <c r="BP1151" s="713"/>
      <c r="BQ1151" s="713"/>
      <c r="BR1151" s="713"/>
      <c r="BS1151" s="713"/>
      <c r="BT1151" s="716"/>
      <c r="BU1151" s="717"/>
      <c r="BV1151" s="715"/>
      <c r="BW1151" s="718"/>
    </row>
    <row r="1152" spans="2:75" ht="15.75" customHeight="1">
      <c r="B1152" s="363" t="s">
        <v>377</v>
      </c>
      <c r="C1152" s="364">
        <v>29722466000182</v>
      </c>
      <c r="D1152" s="365" t="s">
        <v>14</v>
      </c>
      <c r="E1152" s="365" t="s">
        <v>607</v>
      </c>
      <c r="F1152" s="365"/>
      <c r="G1152" s="366"/>
      <c r="H1152" s="366" t="s">
        <v>34</v>
      </c>
      <c r="I1152" s="366" t="s">
        <v>34</v>
      </c>
      <c r="J1152" s="366" t="s">
        <v>608</v>
      </c>
      <c r="K1152" s="367" t="s">
        <v>48</v>
      </c>
      <c r="L1152" s="368"/>
      <c r="M1152" s="368" t="s">
        <v>34</v>
      </c>
      <c r="N1152" s="367">
        <v>466352</v>
      </c>
      <c r="O1152" s="367" t="s">
        <v>1323</v>
      </c>
      <c r="P1152" s="371">
        <v>43249</v>
      </c>
      <c r="Q1152" s="372">
        <v>13558017.65</v>
      </c>
      <c r="R1152" s="372">
        <v>13806224.811944446</v>
      </c>
      <c r="S1152" s="367">
        <v>3</v>
      </c>
      <c r="T1152" s="369">
        <v>7.4355281295230391E-2</v>
      </c>
      <c r="U1152" s="369">
        <v>0.96120523406896585</v>
      </c>
      <c r="V1152" s="369">
        <v>-4.5209994007946674E-2</v>
      </c>
      <c r="W1152" s="369">
        <v>-0.44320911153043996</v>
      </c>
      <c r="X1152" s="369">
        <v>5.9895001958977012E-2</v>
      </c>
      <c r="Y1152" s="369">
        <v>0.45419468041391475</v>
      </c>
      <c r="Z1152" s="369">
        <v>-2.556214057018058E-2</v>
      </c>
      <c r="AA1152" s="369">
        <v>-0.14530349394684172</v>
      </c>
      <c r="AB1152" s="369">
        <v>0.20573006766140792</v>
      </c>
      <c r="AC1152" s="373">
        <v>-0.59423063051985214</v>
      </c>
      <c r="AD1152" s="575">
        <v>0</v>
      </c>
      <c r="AE1152" s="370" t="s">
        <v>2605</v>
      </c>
      <c r="AF1152" s="370" t="s">
        <v>2323</v>
      </c>
      <c r="AG1152" s="374" t="s">
        <v>721</v>
      </c>
      <c r="AH1152" s="374" t="s">
        <v>2321</v>
      </c>
      <c r="AI1152" s="374">
        <v>1000</v>
      </c>
      <c r="AJ1152" s="374">
        <v>1000</v>
      </c>
      <c r="AK1152" s="374">
        <v>1000</v>
      </c>
      <c r="AL1152" s="369">
        <v>1.95E-2</v>
      </c>
      <c r="AM1152" s="369">
        <v>0.2</v>
      </c>
      <c r="AN1152" s="369" t="s">
        <v>668</v>
      </c>
      <c r="AO1152" s="367" t="s">
        <v>1326</v>
      </c>
      <c r="AP1152" s="370" t="s">
        <v>718</v>
      </c>
      <c r="AQ1152" s="376" t="s">
        <v>672</v>
      </c>
      <c r="AR1152" s="369">
        <v>3.8999999999999998E-3</v>
      </c>
      <c r="AS1152" s="369">
        <v>3.8999999999999998E-3</v>
      </c>
      <c r="AT1152" s="369"/>
      <c r="AX1152" s="711"/>
      <c r="AY1152" s="712"/>
      <c r="AZ1152" s="712"/>
      <c r="BA1152" s="712"/>
      <c r="BB1152" s="713"/>
      <c r="BC1152" s="712"/>
      <c r="BD1152" s="712"/>
      <c r="BE1152" s="712"/>
      <c r="BF1152" s="712"/>
      <c r="BG1152" s="713"/>
      <c r="BH1152" s="713"/>
      <c r="BI1152" s="714"/>
      <c r="BJ1152" s="714"/>
      <c r="BK1152" s="714"/>
      <c r="BL1152" s="713"/>
      <c r="BM1152" s="713"/>
      <c r="BN1152" s="713"/>
      <c r="BO1152" s="713"/>
      <c r="BP1152" s="713"/>
      <c r="BQ1152" s="713"/>
      <c r="BR1152" s="713"/>
      <c r="BS1152" s="713"/>
      <c r="BT1152" s="716"/>
      <c r="BU1152" s="717"/>
      <c r="BV1152" s="715"/>
      <c r="BW1152" s="718"/>
    </row>
    <row r="1153" spans="2:75" ht="15.75" customHeight="1">
      <c r="B1153" s="363" t="s">
        <v>1193</v>
      </c>
      <c r="C1153" s="364">
        <v>10462072000104</v>
      </c>
      <c r="D1153" s="365" t="s">
        <v>13</v>
      </c>
      <c r="E1153" s="365" t="s">
        <v>615</v>
      </c>
      <c r="F1153" s="365" t="s">
        <v>619</v>
      </c>
      <c r="G1153" s="366" t="s">
        <v>34</v>
      </c>
      <c r="H1153" s="366" t="s">
        <v>1339</v>
      </c>
      <c r="I1153" s="366" t="s">
        <v>34</v>
      </c>
      <c r="J1153" s="366"/>
      <c r="K1153" s="367" t="s">
        <v>48</v>
      </c>
      <c r="L1153" s="368"/>
      <c r="M1153" s="368" t="s">
        <v>1421</v>
      </c>
      <c r="N1153" s="367">
        <v>247995</v>
      </c>
      <c r="O1153" s="367" t="s">
        <v>1323</v>
      </c>
      <c r="P1153" s="371">
        <v>40304</v>
      </c>
      <c r="Q1153" s="372">
        <v>33746442.549999997</v>
      </c>
      <c r="R1153" s="372">
        <v>24478444.278690472</v>
      </c>
      <c r="S1153" s="367">
        <v>5</v>
      </c>
      <c r="T1153" s="369">
        <v>9.4115981776665913E-2</v>
      </c>
      <c r="U1153" s="369">
        <v>1.2166556661130359</v>
      </c>
      <c r="V1153" s="369">
        <v>0.10068458669560409</v>
      </c>
      <c r="W1153" s="369">
        <v>0.98704561222291953</v>
      </c>
      <c r="X1153" s="369">
        <v>0.16259854773410765</v>
      </c>
      <c r="Y1153" s="369">
        <v>1.2330143252093324</v>
      </c>
      <c r="Z1153" s="369">
        <v>0.19373843756893994</v>
      </c>
      <c r="AA1153" s="369">
        <v>1.1012720868692951</v>
      </c>
      <c r="AB1153" s="369">
        <v>3.5042492787998959E-2</v>
      </c>
      <c r="AC1153" s="373">
        <v>-1.6842748119390096E-2</v>
      </c>
      <c r="AD1153" s="575">
        <v>0</v>
      </c>
      <c r="AE1153" s="370" t="s">
        <v>2605</v>
      </c>
      <c r="AF1153" s="370" t="s">
        <v>2323</v>
      </c>
      <c r="AG1153" s="374" t="s">
        <v>721</v>
      </c>
      <c r="AH1153" s="374" t="s">
        <v>2321</v>
      </c>
      <c r="AI1153" s="374">
        <v>1000</v>
      </c>
      <c r="AJ1153" s="374">
        <v>1000</v>
      </c>
      <c r="AK1153" s="374">
        <v>1000</v>
      </c>
      <c r="AL1153" s="369">
        <v>8.0000000000000002E-3</v>
      </c>
      <c r="AM1153" s="369">
        <v>0.2</v>
      </c>
      <c r="AN1153" s="369" t="s">
        <v>64</v>
      </c>
      <c r="AO1153" s="367" t="s">
        <v>1326</v>
      </c>
      <c r="AP1153" s="370" t="s">
        <v>13</v>
      </c>
      <c r="AQ1153" s="376" t="s">
        <v>688</v>
      </c>
      <c r="AR1153" s="369">
        <v>2E-3</v>
      </c>
      <c r="AS1153" s="369">
        <v>2E-3</v>
      </c>
      <c r="AT1153" s="369"/>
      <c r="AX1153" s="711"/>
      <c r="AY1153" s="712"/>
      <c r="AZ1153" s="712"/>
      <c r="BA1153" s="712"/>
      <c r="BB1153" s="713"/>
      <c r="BC1153" s="712"/>
      <c r="BD1153" s="712"/>
      <c r="BE1153" s="712"/>
      <c r="BF1153" s="712"/>
      <c r="BG1153" s="713"/>
      <c r="BH1153" s="713"/>
      <c r="BI1153" s="714"/>
      <c r="BJ1153" s="714"/>
      <c r="BK1153" s="714"/>
      <c r="BL1153" s="713"/>
      <c r="BM1153" s="713"/>
      <c r="BN1153" s="713"/>
      <c r="BO1153" s="713"/>
      <c r="BP1153" s="713"/>
      <c r="BQ1153" s="713"/>
      <c r="BR1153" s="713"/>
      <c r="BS1153" s="713"/>
      <c r="BT1153" s="716"/>
      <c r="BU1153" s="717"/>
      <c r="BV1153" s="715"/>
      <c r="BW1153" s="718"/>
    </row>
    <row r="1154" spans="2:75" ht="15.75" customHeight="1">
      <c r="B1154" s="363" t="s">
        <v>378</v>
      </c>
      <c r="C1154" s="364">
        <v>21082291000184</v>
      </c>
      <c r="D1154" s="365" t="s">
        <v>14</v>
      </c>
      <c r="E1154" s="365" t="s">
        <v>607</v>
      </c>
      <c r="F1154" s="365"/>
      <c r="G1154" s="366"/>
      <c r="H1154" s="366" t="s">
        <v>34</v>
      </c>
      <c r="I1154" s="366" t="s">
        <v>34</v>
      </c>
      <c r="J1154" s="366" t="s">
        <v>608</v>
      </c>
      <c r="K1154" s="367" t="s">
        <v>48</v>
      </c>
      <c r="L1154" s="368"/>
      <c r="M1154" s="368" t="s">
        <v>1421</v>
      </c>
      <c r="N1154" s="367">
        <v>462209</v>
      </c>
      <c r="O1154" s="367" t="s">
        <v>1323</v>
      </c>
      <c r="P1154" s="371">
        <v>43203</v>
      </c>
      <c r="Q1154" s="372">
        <v>18545822.710000001</v>
      </c>
      <c r="R1154" s="372">
        <v>18911942.755158734</v>
      </c>
      <c r="S1154" s="367">
        <v>37</v>
      </c>
      <c r="T1154" s="369">
        <v>-5.2386658923515572E-3</v>
      </c>
      <c r="U1154" s="369">
        <v>-6.7721256480404043E-2</v>
      </c>
      <c r="V1154" s="369">
        <v>-0.2023670074466849</v>
      </c>
      <c r="W1154" s="369">
        <v>-1.9838733346824586</v>
      </c>
      <c r="X1154" s="369">
        <v>-0.13059255437464823</v>
      </c>
      <c r="Y1154" s="369">
        <v>-0.99030706333819796</v>
      </c>
      <c r="Z1154" s="369">
        <v>-0.10213440068459312</v>
      </c>
      <c r="AA1154" s="369">
        <v>-0.58056504426511901</v>
      </c>
      <c r="AB1154" s="369">
        <v>0.22560608656301373</v>
      </c>
      <c r="AC1154" s="373">
        <v>-1.3198093665445521</v>
      </c>
      <c r="AD1154" s="575">
        <v>0</v>
      </c>
      <c r="AE1154" s="370" t="s">
        <v>2605</v>
      </c>
      <c r="AF1154" s="370" t="s">
        <v>2323</v>
      </c>
      <c r="AG1154" s="374" t="s">
        <v>721</v>
      </c>
      <c r="AH1154" s="374" t="s">
        <v>2321</v>
      </c>
      <c r="AI1154" s="374">
        <v>1000</v>
      </c>
      <c r="AJ1154" s="374">
        <v>1000</v>
      </c>
      <c r="AK1154" s="374">
        <v>1000</v>
      </c>
      <c r="AL1154" s="369">
        <v>6.9999999999999993E-3</v>
      </c>
      <c r="AM1154" s="369">
        <v>0.1</v>
      </c>
      <c r="AN1154" s="369" t="s">
        <v>668</v>
      </c>
      <c r="AO1154" s="367" t="s">
        <v>1326</v>
      </c>
      <c r="AP1154" s="370" t="s">
        <v>718</v>
      </c>
      <c r="AQ1154" s="376" t="s">
        <v>661</v>
      </c>
      <c r="AR1154" s="369">
        <v>2E-3</v>
      </c>
      <c r="AS1154" s="369">
        <v>2E-3</v>
      </c>
      <c r="AT1154" s="369"/>
      <c r="AX1154" s="711"/>
      <c r="AY1154" s="712"/>
      <c r="AZ1154" s="712"/>
      <c r="BA1154" s="712"/>
      <c r="BB1154" s="713"/>
      <c r="BC1154" s="712"/>
      <c r="BD1154" s="712"/>
      <c r="BE1154" s="712"/>
      <c r="BF1154" s="712"/>
      <c r="BG1154" s="713"/>
      <c r="BH1154" s="713"/>
      <c r="BI1154" s="714"/>
      <c r="BJ1154" s="714"/>
      <c r="BK1154" s="714"/>
      <c r="BL1154" s="713"/>
      <c r="BM1154" s="713"/>
      <c r="BN1154" s="713"/>
      <c r="BO1154" s="713"/>
      <c r="BP1154" s="713"/>
      <c r="BQ1154" s="713"/>
      <c r="BR1154" s="713"/>
      <c r="BS1154" s="713"/>
      <c r="BT1154" s="716"/>
      <c r="BU1154" s="717"/>
      <c r="BV1154" s="715"/>
      <c r="BW1154" s="718"/>
    </row>
    <row r="1155" spans="2:75" ht="15.75" customHeight="1">
      <c r="B1155" s="363" t="s">
        <v>1194</v>
      </c>
      <c r="C1155" s="364">
        <v>28206220000195</v>
      </c>
      <c r="D1155" s="365" t="s">
        <v>11</v>
      </c>
      <c r="E1155" s="365" t="s">
        <v>620</v>
      </c>
      <c r="F1155" s="365" t="s">
        <v>665</v>
      </c>
      <c r="G1155" s="366" t="s">
        <v>740</v>
      </c>
      <c r="H1155" s="366" t="s">
        <v>34</v>
      </c>
      <c r="I1155" s="366"/>
      <c r="J1155" s="366" t="s">
        <v>608</v>
      </c>
      <c r="K1155" s="367" t="s">
        <v>48</v>
      </c>
      <c r="L1155" s="368" t="s">
        <v>717</v>
      </c>
      <c r="M1155" s="368" t="s">
        <v>34</v>
      </c>
      <c r="N1155" s="367">
        <v>476791</v>
      </c>
      <c r="O1155" s="367" t="s">
        <v>1323</v>
      </c>
      <c r="P1155" s="371">
        <v>43388</v>
      </c>
      <c r="Q1155" s="372">
        <v>205608615.16</v>
      </c>
      <c r="R1155" s="372">
        <v>157915582.55281752</v>
      </c>
      <c r="S1155" s="367">
        <v>1</v>
      </c>
      <c r="T1155" s="369">
        <v>8.512216587379573E-2</v>
      </c>
      <c r="U1155" s="369">
        <v>1.1003908525113413</v>
      </c>
      <c r="V1155" s="369">
        <v>0.1148217267458993</v>
      </c>
      <c r="W1155" s="369">
        <v>1.1256368555699414</v>
      </c>
      <c r="X1155" s="369">
        <v>0.17349807109485571</v>
      </c>
      <c r="Y1155" s="369">
        <v>1.3156673908672925</v>
      </c>
      <c r="Z1155" s="369">
        <v>0.1993403250823651</v>
      </c>
      <c r="AA1155" s="369">
        <v>1.1331150315617828</v>
      </c>
      <c r="AB1155" s="369">
        <v>1.972851274573893E-3</v>
      </c>
      <c r="AC1155" s="373">
        <v>5.8635014634831348</v>
      </c>
      <c r="AD1155" s="575">
        <v>0</v>
      </c>
      <c r="AE1155" s="370" t="s">
        <v>2605</v>
      </c>
      <c r="AF1155" s="370" t="s">
        <v>2323</v>
      </c>
      <c r="AG1155" s="374" t="s">
        <v>721</v>
      </c>
      <c r="AH1155" s="374" t="s">
        <v>2321</v>
      </c>
      <c r="AI1155" s="374">
        <v>1000</v>
      </c>
      <c r="AJ1155" s="374">
        <v>1000</v>
      </c>
      <c r="AK1155" s="374">
        <v>1000</v>
      </c>
      <c r="AL1155" s="369">
        <v>5.0000000000000001E-3</v>
      </c>
      <c r="AM1155" s="369" t="s">
        <v>34</v>
      </c>
      <c r="AN1155" s="369" t="s">
        <v>2330</v>
      </c>
      <c r="AO1155" s="367" t="s">
        <v>1326</v>
      </c>
      <c r="AP1155" s="370" t="s">
        <v>11</v>
      </c>
      <c r="AQ1155" s="376" t="s">
        <v>671</v>
      </c>
      <c r="AR1155" s="369">
        <v>1.3333333333333333E-3</v>
      </c>
      <c r="AS1155" s="369">
        <v>1.3333333333333333E-3</v>
      </c>
      <c r="AT1155" s="369"/>
      <c r="AX1155" s="711"/>
      <c r="AY1155" s="712"/>
      <c r="AZ1155" s="712"/>
      <c r="BA1155" s="712"/>
      <c r="BB1155" s="713"/>
      <c r="BC1155" s="712"/>
      <c r="BD1155" s="712"/>
      <c r="BE1155" s="712"/>
      <c r="BF1155" s="712"/>
      <c r="BG1155" s="713"/>
      <c r="BH1155" s="713"/>
      <c r="BI1155" s="714"/>
      <c r="BJ1155" s="714"/>
      <c r="BK1155" s="714"/>
      <c r="BL1155" s="713"/>
      <c r="BM1155" s="713"/>
      <c r="BN1155" s="713"/>
      <c r="BO1155" s="713"/>
      <c r="BP1155" s="713"/>
      <c r="BQ1155" s="713"/>
      <c r="BR1155" s="713"/>
      <c r="BS1155" s="713"/>
      <c r="BT1155" s="716"/>
      <c r="BU1155" s="717"/>
      <c r="BV1155" s="715"/>
      <c r="BW1155" s="718"/>
    </row>
    <row r="1156" spans="2:75" ht="15.75" customHeight="1">
      <c r="B1156" s="363" t="s">
        <v>379</v>
      </c>
      <c r="C1156" s="364">
        <v>7552643000197</v>
      </c>
      <c r="D1156" s="365" t="s">
        <v>13</v>
      </c>
      <c r="E1156" s="365" t="s">
        <v>615</v>
      </c>
      <c r="F1156" s="365" t="s">
        <v>619</v>
      </c>
      <c r="G1156" s="366" t="s">
        <v>34</v>
      </c>
      <c r="H1156" s="366" t="s">
        <v>1340</v>
      </c>
      <c r="I1156" s="366" t="s">
        <v>34</v>
      </c>
      <c r="J1156" s="366"/>
      <c r="K1156" s="367" t="s">
        <v>48</v>
      </c>
      <c r="L1156" s="368"/>
      <c r="M1156" s="368" t="s">
        <v>34</v>
      </c>
      <c r="N1156" s="367">
        <v>160253</v>
      </c>
      <c r="O1156" s="367" t="s">
        <v>1323</v>
      </c>
      <c r="P1156" s="371">
        <v>38644</v>
      </c>
      <c r="Q1156" s="372">
        <v>62476183.460000001</v>
      </c>
      <c r="R1156" s="372">
        <v>62884290.630952351</v>
      </c>
      <c r="S1156" s="367">
        <v>4</v>
      </c>
      <c r="T1156" s="369">
        <v>7.7188445461813915E-2</v>
      </c>
      <c r="U1156" s="369">
        <v>0.99783010023124896</v>
      </c>
      <c r="V1156" s="369">
        <v>0.13920771019283573</v>
      </c>
      <c r="W1156" s="369">
        <v>1.3647010336234253</v>
      </c>
      <c r="X1156" s="369">
        <v>0.3607737904204551</v>
      </c>
      <c r="Y1156" s="369">
        <v>2.735813191123468</v>
      </c>
      <c r="Z1156" s="369">
        <v>0.37326990538937999</v>
      </c>
      <c r="AA1156" s="369">
        <v>2.1217871519552798</v>
      </c>
      <c r="AB1156" s="369">
        <v>0.1937875536367436</v>
      </c>
      <c r="AC1156" s="373">
        <v>0.26796273699240886</v>
      </c>
      <c r="AD1156" s="575">
        <v>44836341000177</v>
      </c>
      <c r="AE1156" s="370" t="s">
        <v>2606</v>
      </c>
      <c r="AF1156" s="370" t="s">
        <v>2326</v>
      </c>
      <c r="AG1156" s="374" t="s">
        <v>1459</v>
      </c>
      <c r="AH1156" s="374" t="s">
        <v>2321</v>
      </c>
      <c r="AI1156" s="374">
        <v>1000</v>
      </c>
      <c r="AJ1156" s="374">
        <v>100</v>
      </c>
      <c r="AK1156" s="374">
        <v>100</v>
      </c>
      <c r="AL1156" s="369">
        <v>0.02</v>
      </c>
      <c r="AM1156" s="369">
        <v>0.2</v>
      </c>
      <c r="AN1156" s="369" t="s">
        <v>64</v>
      </c>
      <c r="AO1156" s="367" t="s">
        <v>1326</v>
      </c>
      <c r="AP1156" s="370" t="s">
        <v>13</v>
      </c>
      <c r="AQ1156" s="376" t="s">
        <v>666</v>
      </c>
      <c r="AR1156" s="369">
        <v>5.0000000000000001E-3</v>
      </c>
      <c r="AS1156" s="369">
        <v>5.0000000000000001E-3</v>
      </c>
      <c r="AT1156" s="369"/>
      <c r="AX1156" s="711"/>
      <c r="AY1156" s="712"/>
      <c r="AZ1156" s="712"/>
      <c r="BA1156" s="712"/>
      <c r="BB1156" s="713"/>
      <c r="BC1156" s="712"/>
      <c r="BD1156" s="712"/>
      <c r="BE1156" s="712"/>
      <c r="BF1156" s="712"/>
      <c r="BG1156" s="713"/>
      <c r="BH1156" s="713"/>
      <c r="BI1156" s="714"/>
      <c r="BJ1156" s="714"/>
      <c r="BK1156" s="714"/>
      <c r="BL1156" s="713"/>
      <c r="BM1156" s="713"/>
      <c r="BN1156" s="713"/>
      <c r="BO1156" s="713"/>
      <c r="BP1156" s="713"/>
      <c r="BQ1156" s="713"/>
      <c r="BR1156" s="713"/>
      <c r="BS1156" s="713"/>
      <c r="BT1156" s="716"/>
      <c r="BU1156" s="717"/>
      <c r="BV1156" s="715"/>
      <c r="BW1156" s="718"/>
    </row>
    <row r="1157" spans="2:75" ht="15.75" customHeight="1">
      <c r="B1157" s="363" t="s">
        <v>380</v>
      </c>
      <c r="C1157" s="364">
        <v>39959025000152</v>
      </c>
      <c r="D1157" s="365" t="s">
        <v>11</v>
      </c>
      <c r="E1157" s="365" t="s">
        <v>621</v>
      </c>
      <c r="F1157" s="365" t="s">
        <v>694</v>
      </c>
      <c r="G1157" s="366" t="s">
        <v>740</v>
      </c>
      <c r="H1157" s="366" t="s">
        <v>34</v>
      </c>
      <c r="I1157" s="366"/>
      <c r="J1157" s="366" t="s">
        <v>608</v>
      </c>
      <c r="K1157" s="367" t="s">
        <v>48</v>
      </c>
      <c r="L1157" s="368"/>
      <c r="M1157" s="368" t="s">
        <v>34</v>
      </c>
      <c r="N1157" s="367">
        <v>593141</v>
      </c>
      <c r="O1157" s="367" t="s">
        <v>1323</v>
      </c>
      <c r="P1157" s="371">
        <v>44225</v>
      </c>
      <c r="Q1157" s="372">
        <v>164381824.97</v>
      </c>
      <c r="R1157" s="372">
        <v>43048494.657896832</v>
      </c>
      <c r="S1157" s="367">
        <v>32</v>
      </c>
      <c r="T1157" s="369">
        <v>8.0294682804347595E-2</v>
      </c>
      <c r="U1157" s="369">
        <v>1.0379850366378358</v>
      </c>
      <c r="V1157" s="369">
        <v>0.12851917857672612</v>
      </c>
      <c r="W1157" s="369">
        <v>1.2599176841651556</v>
      </c>
      <c r="X1157" s="369" t="s">
        <v>1424</v>
      </c>
      <c r="Y1157" s="369" t="s">
        <v>1424</v>
      </c>
      <c r="Z1157" s="369" t="s">
        <v>1424</v>
      </c>
      <c r="AA1157" s="369" t="s">
        <v>1424</v>
      </c>
      <c r="AB1157" s="369">
        <v>2.9544733057220135E-2</v>
      </c>
      <c r="AC1157" s="373">
        <v>0.81970135044121295</v>
      </c>
      <c r="AD1157" s="575">
        <v>39723106000159</v>
      </c>
      <c r="AE1157" s="370" t="s">
        <v>2606</v>
      </c>
      <c r="AF1157" s="370" t="s">
        <v>2326</v>
      </c>
      <c r="AG1157" s="374" t="s">
        <v>1459</v>
      </c>
      <c r="AH1157" s="374" t="s">
        <v>2321</v>
      </c>
      <c r="AI1157" s="374">
        <v>1000</v>
      </c>
      <c r="AJ1157" s="374">
        <v>100</v>
      </c>
      <c r="AK1157" s="374">
        <v>100</v>
      </c>
      <c r="AL1157" s="369">
        <v>8.0000000000000002E-3</v>
      </c>
      <c r="AM1157" s="369" t="s">
        <v>34</v>
      </c>
      <c r="AN1157" s="369" t="s">
        <v>636</v>
      </c>
      <c r="AO1157" s="367" t="s">
        <v>1326</v>
      </c>
      <c r="AP1157" s="370" t="s">
        <v>11</v>
      </c>
      <c r="AQ1157" s="376" t="s">
        <v>677</v>
      </c>
      <c r="AR1157" s="369">
        <v>1.6000000000000001E-3</v>
      </c>
      <c r="AS1157" s="369">
        <v>1.6000000000000001E-3</v>
      </c>
      <c r="AT1157" s="369"/>
      <c r="AX1157" s="711"/>
      <c r="AY1157" s="712"/>
      <c r="AZ1157" s="712"/>
      <c r="BA1157" s="712"/>
      <c r="BB1157" s="713"/>
      <c r="BC1157" s="712"/>
      <c r="BD1157" s="712"/>
      <c r="BE1157" s="712"/>
      <c r="BF1157" s="712"/>
      <c r="BG1157" s="713"/>
      <c r="BH1157" s="713"/>
      <c r="BI1157" s="714"/>
      <c r="BJ1157" s="714"/>
      <c r="BK1157" s="714"/>
      <c r="BL1157" s="713"/>
      <c r="BM1157" s="713"/>
      <c r="BN1157" s="713"/>
      <c r="BO1157" s="713"/>
      <c r="BP1157" s="713"/>
      <c r="BQ1157" s="713"/>
      <c r="BR1157" s="713"/>
      <c r="BS1157" s="713"/>
      <c r="BT1157" s="716"/>
      <c r="BU1157" s="717"/>
      <c r="BV1157" s="715"/>
      <c r="BW1157" s="718"/>
    </row>
    <row r="1158" spans="2:75" ht="15.75" customHeight="1">
      <c r="B1158" s="363" t="s">
        <v>1308</v>
      </c>
      <c r="C1158" s="364">
        <v>36352361000144</v>
      </c>
      <c r="D1158" s="365" t="s">
        <v>11</v>
      </c>
      <c r="E1158" s="365" t="s">
        <v>620</v>
      </c>
      <c r="F1158" s="365" t="s">
        <v>694</v>
      </c>
      <c r="G1158" s="366" t="s">
        <v>740</v>
      </c>
      <c r="H1158" s="366" t="s">
        <v>34</v>
      </c>
      <c r="I1158" s="366"/>
      <c r="J1158" s="366" t="s">
        <v>608</v>
      </c>
      <c r="K1158" s="367" t="s">
        <v>48</v>
      </c>
      <c r="L1158" s="368"/>
      <c r="M1158" s="368" t="s">
        <v>34</v>
      </c>
      <c r="N1158" s="367">
        <v>641812</v>
      </c>
      <c r="O1158" s="367" t="s">
        <v>1323</v>
      </c>
      <c r="P1158" s="371">
        <v>44641</v>
      </c>
      <c r="Q1158" s="372">
        <v>42223906.950000003</v>
      </c>
      <c r="R1158" s="372" t="s">
        <v>1424</v>
      </c>
      <c r="S1158" s="367">
        <v>46</v>
      </c>
      <c r="T1158" s="369" t="s">
        <v>1424</v>
      </c>
      <c r="U1158" s="369" t="s">
        <v>1424</v>
      </c>
      <c r="V1158" s="369" t="s">
        <v>1424</v>
      </c>
      <c r="W1158" s="369" t="s">
        <v>1424</v>
      </c>
      <c r="X1158" s="369" t="s">
        <v>1424</v>
      </c>
      <c r="Y1158" s="369" t="s">
        <v>1424</v>
      </c>
      <c r="Z1158" s="369" t="s">
        <v>1424</v>
      </c>
      <c r="AA1158" s="369" t="s">
        <v>1424</v>
      </c>
      <c r="AB1158" s="369" t="s">
        <v>1424</v>
      </c>
      <c r="AC1158" s="373" t="s">
        <v>1424</v>
      </c>
      <c r="AD1158" s="575">
        <v>30676315000114</v>
      </c>
      <c r="AE1158" s="370" t="s">
        <v>2606</v>
      </c>
      <c r="AF1158" s="370" t="s">
        <v>2326</v>
      </c>
      <c r="AG1158" s="374" t="s">
        <v>1459</v>
      </c>
      <c r="AH1158" s="374" t="s">
        <v>2321</v>
      </c>
      <c r="AI1158" s="374">
        <v>1000</v>
      </c>
      <c r="AJ1158" s="374">
        <v>100</v>
      </c>
      <c r="AK1158" s="374">
        <v>100</v>
      </c>
      <c r="AL1158" s="369">
        <v>8.0000000000000002E-3</v>
      </c>
      <c r="AM1158" s="369" t="s">
        <v>34</v>
      </c>
      <c r="AN1158" s="369" t="s">
        <v>64</v>
      </c>
      <c r="AO1158" s="367" t="s">
        <v>1326</v>
      </c>
      <c r="AP1158" s="370" t="s">
        <v>11</v>
      </c>
      <c r="AQ1158" s="376" t="s">
        <v>677</v>
      </c>
      <c r="AR1158" s="369">
        <v>1.5999999999999999E-3</v>
      </c>
      <c r="AS1158" s="369">
        <v>1.5999999999999999E-3</v>
      </c>
      <c r="AT1158" s="369"/>
      <c r="AX1158" s="711"/>
      <c r="AY1158" s="712"/>
      <c r="AZ1158" s="712"/>
      <c r="BA1158" s="712"/>
      <c r="BB1158" s="713"/>
      <c r="BC1158" s="712"/>
      <c r="BD1158" s="712"/>
      <c r="BE1158" s="712"/>
      <c r="BF1158" s="712"/>
      <c r="BG1158" s="713"/>
      <c r="BH1158" s="713"/>
      <c r="BI1158" s="714"/>
      <c r="BJ1158" s="714"/>
      <c r="BK1158" s="714"/>
      <c r="BL1158" s="713"/>
      <c r="BM1158" s="713"/>
      <c r="BN1158" s="713"/>
      <c r="BO1158" s="713"/>
      <c r="BP1158" s="713"/>
      <c r="BQ1158" s="713"/>
      <c r="BR1158" s="713"/>
      <c r="BS1158" s="713"/>
      <c r="BT1158" s="716"/>
      <c r="BU1158" s="717"/>
      <c r="BV1158" s="715"/>
      <c r="BW1158" s="718"/>
    </row>
    <row r="1159" spans="2:75" ht="15.75" customHeight="1">
      <c r="B1159" s="363" t="s">
        <v>1195</v>
      </c>
      <c r="C1159" s="364">
        <v>26759909000111</v>
      </c>
      <c r="D1159" s="365" t="s">
        <v>11</v>
      </c>
      <c r="E1159" s="365" t="s">
        <v>620</v>
      </c>
      <c r="F1159" s="365" t="s">
        <v>694</v>
      </c>
      <c r="G1159" s="366" t="s">
        <v>740</v>
      </c>
      <c r="H1159" s="366" t="s">
        <v>34</v>
      </c>
      <c r="I1159" s="366"/>
      <c r="J1159" s="366" t="s">
        <v>608</v>
      </c>
      <c r="K1159" s="367" t="s">
        <v>48</v>
      </c>
      <c r="L1159" s="368"/>
      <c r="M1159" s="368" t="s">
        <v>34</v>
      </c>
      <c r="N1159" s="367">
        <v>442976</v>
      </c>
      <c r="O1159" s="367" t="s">
        <v>1326</v>
      </c>
      <c r="P1159" s="371">
        <v>42916</v>
      </c>
      <c r="Q1159" s="372">
        <v>627155034.49000001</v>
      </c>
      <c r="R1159" s="372">
        <v>510847612.86448413</v>
      </c>
      <c r="S1159" s="367">
        <v>31</v>
      </c>
      <c r="T1159" s="369">
        <v>8.559176619539266E-2</v>
      </c>
      <c r="U1159" s="369">
        <v>1.1064614675258579</v>
      </c>
      <c r="V1159" s="369">
        <v>0.11685347723827144</v>
      </c>
      <c r="W1159" s="369">
        <v>1.1455548040310164</v>
      </c>
      <c r="X1159" s="369">
        <v>0.20208746405599398</v>
      </c>
      <c r="Y1159" s="369">
        <v>1.5324659512564505</v>
      </c>
      <c r="Z1159" s="369">
        <v>0.21190224482632236</v>
      </c>
      <c r="AA1159" s="369">
        <v>1.2045210558133705</v>
      </c>
      <c r="AB1159" s="369">
        <v>1.3354935338420183E-2</v>
      </c>
      <c r="AC1159" s="373">
        <v>1.0090862681819313</v>
      </c>
      <c r="AD1159" s="575">
        <v>30676315000114</v>
      </c>
      <c r="AE1159" s="370" t="s">
        <v>2606</v>
      </c>
      <c r="AF1159" s="370" t="s">
        <v>2326</v>
      </c>
      <c r="AG1159" s="374" t="s">
        <v>1459</v>
      </c>
      <c r="AH1159" s="374" t="s">
        <v>2321</v>
      </c>
      <c r="AI1159" s="374">
        <v>1000</v>
      </c>
      <c r="AJ1159" s="374">
        <v>100</v>
      </c>
      <c r="AK1159" s="374">
        <v>100</v>
      </c>
      <c r="AL1159" s="369">
        <v>8.0000000000000002E-3</v>
      </c>
      <c r="AM1159" s="369" t="s">
        <v>34</v>
      </c>
      <c r="AN1159" s="369" t="s">
        <v>64</v>
      </c>
      <c r="AO1159" s="367" t="s">
        <v>1326</v>
      </c>
      <c r="AP1159" s="370" t="s">
        <v>11</v>
      </c>
      <c r="AQ1159" s="376" t="s">
        <v>677</v>
      </c>
      <c r="AR1159" s="369">
        <v>2.3999999999999998E-3</v>
      </c>
      <c r="AS1159" s="369">
        <v>2.3999999999999998E-3</v>
      </c>
      <c r="AT1159" s="369"/>
      <c r="AX1159" s="711"/>
      <c r="AY1159" s="712"/>
      <c r="AZ1159" s="712"/>
      <c r="BA1159" s="712"/>
      <c r="BB1159" s="713"/>
      <c r="BC1159" s="712"/>
      <c r="BD1159" s="712"/>
      <c r="BE1159" s="712"/>
      <c r="BF1159" s="712"/>
      <c r="BG1159" s="713"/>
      <c r="BH1159" s="713"/>
      <c r="BI1159" s="714"/>
      <c r="BJ1159" s="714"/>
      <c r="BK1159" s="714"/>
      <c r="BL1159" s="713"/>
      <c r="BM1159" s="713"/>
      <c r="BN1159" s="713"/>
      <c r="BO1159" s="713"/>
      <c r="BP1159" s="713"/>
      <c r="BQ1159" s="713"/>
      <c r="BR1159" s="713"/>
      <c r="BS1159" s="713"/>
      <c r="BT1159" s="716"/>
      <c r="BU1159" s="717"/>
      <c r="BV1159" s="715"/>
      <c r="BW1159" s="718"/>
    </row>
    <row r="1160" spans="2:75" ht="15.75" customHeight="1">
      <c r="B1160" s="363" t="s">
        <v>1196</v>
      </c>
      <c r="C1160" s="364">
        <v>14180011000105</v>
      </c>
      <c r="D1160" s="365" t="s">
        <v>13</v>
      </c>
      <c r="E1160" s="365" t="s">
        <v>616</v>
      </c>
      <c r="F1160" s="365" t="s">
        <v>619</v>
      </c>
      <c r="G1160" s="366" t="s">
        <v>34</v>
      </c>
      <c r="H1160" s="366" t="s">
        <v>1339</v>
      </c>
      <c r="I1160" s="366" t="s">
        <v>34</v>
      </c>
      <c r="J1160" s="366"/>
      <c r="K1160" s="367" t="s">
        <v>48</v>
      </c>
      <c r="L1160" s="368"/>
      <c r="M1160" s="368" t="s">
        <v>1421</v>
      </c>
      <c r="N1160" s="367">
        <v>298875</v>
      </c>
      <c r="O1160" s="367" t="s">
        <v>1323</v>
      </c>
      <c r="P1160" s="371">
        <v>40968</v>
      </c>
      <c r="Q1160" s="372">
        <v>87913046.189999998</v>
      </c>
      <c r="R1160" s="372">
        <v>93224606.216587335</v>
      </c>
      <c r="S1160" s="367">
        <v>4</v>
      </c>
      <c r="T1160" s="369">
        <v>8.0008120965840313E-2</v>
      </c>
      <c r="U1160" s="369">
        <v>1.0342805958199204</v>
      </c>
      <c r="V1160" s="369">
        <v>0.11091972597330613</v>
      </c>
      <c r="W1160" s="369">
        <v>1.0873842007408314</v>
      </c>
      <c r="X1160" s="369">
        <v>0.14356280447654113</v>
      </c>
      <c r="Y1160" s="369">
        <v>1.0886628260436177</v>
      </c>
      <c r="Z1160" s="369">
        <v>0.2537524218422591</v>
      </c>
      <c r="AA1160" s="369">
        <v>1.4424110293081238</v>
      </c>
      <c r="AB1160" s="369">
        <v>6.3581173062287211E-3</v>
      </c>
      <c r="AC1160" s="373">
        <v>1.2705436424780994</v>
      </c>
      <c r="AD1160" s="575">
        <v>14083541000135</v>
      </c>
      <c r="AE1160" s="370" t="s">
        <v>2606</v>
      </c>
      <c r="AF1160" s="370" t="s">
        <v>2326</v>
      </c>
      <c r="AG1160" s="374" t="s">
        <v>1459</v>
      </c>
      <c r="AH1160" s="374" t="s">
        <v>2321</v>
      </c>
      <c r="AI1160" s="374">
        <v>5000</v>
      </c>
      <c r="AJ1160" s="374">
        <v>3000</v>
      </c>
      <c r="AK1160" s="374">
        <v>5000</v>
      </c>
      <c r="AL1160" s="369">
        <v>0.02</v>
      </c>
      <c r="AM1160" s="369">
        <v>0.2</v>
      </c>
      <c r="AN1160" s="369" t="s">
        <v>64</v>
      </c>
      <c r="AO1160" s="367" t="s">
        <v>1326</v>
      </c>
      <c r="AP1160" s="370" t="s">
        <v>13</v>
      </c>
      <c r="AQ1160" s="376" t="s">
        <v>670</v>
      </c>
      <c r="AR1160" s="369" t="s">
        <v>34</v>
      </c>
      <c r="AS1160" s="369" t="s">
        <v>34</v>
      </c>
      <c r="AT1160" s="369"/>
      <c r="AX1160" s="711"/>
      <c r="AY1160" s="712"/>
      <c r="AZ1160" s="712"/>
      <c r="BA1160" s="712"/>
      <c r="BB1160" s="713"/>
      <c r="BC1160" s="712"/>
      <c r="BD1160" s="712"/>
      <c r="BE1160" s="712"/>
      <c r="BF1160" s="712"/>
      <c r="BG1160" s="713"/>
      <c r="BH1160" s="713"/>
      <c r="BI1160" s="714"/>
      <c r="BJ1160" s="714"/>
      <c r="BK1160" s="714"/>
      <c r="BL1160" s="713"/>
      <c r="BM1160" s="713"/>
      <c r="BN1160" s="713"/>
      <c r="BO1160" s="713"/>
      <c r="BP1160" s="713"/>
      <c r="BQ1160" s="713"/>
      <c r="BR1160" s="713"/>
      <c r="BS1160" s="713"/>
      <c r="BT1160" s="716"/>
      <c r="BU1160" s="717"/>
      <c r="BV1160" s="715"/>
      <c r="BW1160" s="718"/>
    </row>
    <row r="1161" spans="2:75" ht="15.75" customHeight="1">
      <c r="B1161" s="363" t="s">
        <v>1197</v>
      </c>
      <c r="C1161" s="364">
        <v>26773148000152</v>
      </c>
      <c r="D1161" s="365" t="s">
        <v>11</v>
      </c>
      <c r="E1161" s="365" t="s">
        <v>620</v>
      </c>
      <c r="F1161" s="365" t="s">
        <v>665</v>
      </c>
      <c r="G1161" s="366" t="s">
        <v>740</v>
      </c>
      <c r="H1161" s="366" t="s">
        <v>34</v>
      </c>
      <c r="I1161" s="366"/>
      <c r="J1161" s="366" t="s">
        <v>608</v>
      </c>
      <c r="K1161" s="367" t="s">
        <v>48</v>
      </c>
      <c r="L1161" s="368"/>
      <c r="M1161" s="368" t="s">
        <v>34</v>
      </c>
      <c r="N1161" s="367">
        <v>439282</v>
      </c>
      <c r="O1161" s="367" t="s">
        <v>1323</v>
      </c>
      <c r="P1161" s="371">
        <v>42858</v>
      </c>
      <c r="Q1161" s="372">
        <v>277087108.30000001</v>
      </c>
      <c r="R1161" s="372">
        <v>142065743.89761916</v>
      </c>
      <c r="S1161" s="367">
        <v>31</v>
      </c>
      <c r="T1161" s="369">
        <v>9.2030674151289515E-2</v>
      </c>
      <c r="U1161" s="369">
        <v>1.1896984874266001</v>
      </c>
      <c r="V1161" s="369">
        <v>0.12399250525432159</v>
      </c>
      <c r="W1161" s="369">
        <v>1.2155411496082431</v>
      </c>
      <c r="X1161" s="369">
        <v>0.19703341521582263</v>
      </c>
      <c r="Y1161" s="369">
        <v>1.4941401807801395</v>
      </c>
      <c r="Z1161" s="369">
        <v>0.24210112650385995</v>
      </c>
      <c r="AA1161" s="369">
        <v>1.3761812893914724</v>
      </c>
      <c r="AB1161" s="369">
        <v>2.6188034227482538E-3</v>
      </c>
      <c r="AC1161" s="373">
        <v>7.5475453784774391</v>
      </c>
      <c r="AD1161" s="575">
        <v>24444154000130</v>
      </c>
      <c r="AE1161" s="370" t="s">
        <v>2606</v>
      </c>
      <c r="AF1161" s="370" t="s">
        <v>2326</v>
      </c>
      <c r="AG1161" s="374" t="s">
        <v>1459</v>
      </c>
      <c r="AH1161" s="374" t="s">
        <v>2318</v>
      </c>
      <c r="AI1161" s="374">
        <v>1000</v>
      </c>
      <c r="AJ1161" s="374">
        <v>100</v>
      </c>
      <c r="AK1161" s="374">
        <v>100</v>
      </c>
      <c r="AL1161" s="369">
        <v>3.4999999999999996E-3</v>
      </c>
      <c r="AM1161" s="369">
        <v>0.2</v>
      </c>
      <c r="AN1161" s="369" t="s">
        <v>64</v>
      </c>
      <c r="AO1161" s="367" t="s">
        <v>1326</v>
      </c>
      <c r="AP1161" s="370" t="s">
        <v>11</v>
      </c>
      <c r="AQ1161" s="376" t="s">
        <v>1377</v>
      </c>
      <c r="AR1161" s="369">
        <v>1.5983333333333333E-3</v>
      </c>
      <c r="AS1161" s="369">
        <v>1.5983333333333333E-3</v>
      </c>
      <c r="AT1161" s="369"/>
      <c r="AX1161" s="711"/>
      <c r="AY1161" s="712"/>
      <c r="AZ1161" s="712"/>
      <c r="BA1161" s="712"/>
      <c r="BB1161" s="713"/>
      <c r="BC1161" s="712"/>
      <c r="BD1161" s="712"/>
      <c r="BE1161" s="712"/>
      <c r="BF1161" s="712"/>
      <c r="BG1161" s="713"/>
      <c r="BH1161" s="713"/>
      <c r="BI1161" s="714"/>
      <c r="BJ1161" s="714"/>
      <c r="BK1161" s="714"/>
      <c r="BL1161" s="713"/>
      <c r="BM1161" s="713"/>
      <c r="BN1161" s="713"/>
      <c r="BO1161" s="713"/>
      <c r="BP1161" s="713"/>
      <c r="BQ1161" s="713"/>
      <c r="BR1161" s="713"/>
      <c r="BS1161" s="713"/>
      <c r="BT1161" s="716"/>
      <c r="BU1161" s="717"/>
      <c r="BV1161" s="715"/>
      <c r="BW1161" s="718"/>
    </row>
    <row r="1162" spans="2:75" ht="15.75" customHeight="1">
      <c r="B1162" s="363" t="s">
        <v>1198</v>
      </c>
      <c r="C1162" s="364">
        <v>12923387000137</v>
      </c>
      <c r="D1162" s="365" t="s">
        <v>11</v>
      </c>
      <c r="E1162" s="365" t="s">
        <v>620</v>
      </c>
      <c r="F1162" s="365" t="s">
        <v>665</v>
      </c>
      <c r="G1162" s="366" t="s">
        <v>740</v>
      </c>
      <c r="H1162" s="366" t="s">
        <v>34</v>
      </c>
      <c r="I1162" s="366" t="s">
        <v>1306</v>
      </c>
      <c r="J1162" s="366" t="s">
        <v>608</v>
      </c>
      <c r="K1162" s="367" t="s">
        <v>48</v>
      </c>
      <c r="L1162" s="368"/>
      <c r="M1162" s="368" t="s">
        <v>1421</v>
      </c>
      <c r="N1162" s="367">
        <v>389651</v>
      </c>
      <c r="O1162" s="367" t="s">
        <v>1323</v>
      </c>
      <c r="P1162" s="371">
        <v>40542</v>
      </c>
      <c r="Q1162" s="372">
        <v>60755491.840000004</v>
      </c>
      <c r="R1162" s="372">
        <v>64009500.657142885</v>
      </c>
      <c r="S1162" s="367">
        <v>0</v>
      </c>
      <c r="T1162" s="369">
        <v>7.7464009551649005E-2</v>
      </c>
      <c r="U1162" s="369">
        <v>1.0013923710055233</v>
      </c>
      <c r="V1162" s="369">
        <v>0.10185368381009718</v>
      </c>
      <c r="W1162" s="369">
        <v>0.99850667309623453</v>
      </c>
      <c r="X1162" s="369">
        <v>0.12455526465557942</v>
      </c>
      <c r="Y1162" s="369">
        <v>0.94452519866112894</v>
      </c>
      <c r="Z1162" s="369">
        <v>0.16191333076292791</v>
      </c>
      <c r="AA1162" s="369">
        <v>0.92036786245784574</v>
      </c>
      <c r="AB1162" s="369">
        <v>1.7033107613670067E-3</v>
      </c>
      <c r="AC1162" s="373">
        <v>-8.1036438669811389E-2</v>
      </c>
      <c r="AD1162" s="575">
        <v>0</v>
      </c>
      <c r="AE1162" s="370" t="s">
        <v>2606</v>
      </c>
      <c r="AF1162" s="370" t="s">
        <v>2326</v>
      </c>
      <c r="AG1162" s="374" t="s">
        <v>1459</v>
      </c>
      <c r="AH1162" s="374" t="s">
        <v>2321</v>
      </c>
      <c r="AI1162" s="374">
        <v>500</v>
      </c>
      <c r="AJ1162" s="374">
        <v>100</v>
      </c>
      <c r="AK1162" s="374">
        <v>100</v>
      </c>
      <c r="AL1162" s="369">
        <v>3.0000000000000001E-3</v>
      </c>
      <c r="AM1162" s="369" t="s">
        <v>34</v>
      </c>
      <c r="AN1162" s="369" t="s">
        <v>64</v>
      </c>
      <c r="AO1162" s="367" t="s">
        <v>1326</v>
      </c>
      <c r="AP1162" s="370" t="s">
        <v>11</v>
      </c>
      <c r="AQ1162" s="376" t="s">
        <v>664</v>
      </c>
      <c r="AR1162" s="369">
        <v>7.5000000000000002E-4</v>
      </c>
      <c r="AS1162" s="369">
        <v>7.5000000000000002E-4</v>
      </c>
      <c r="AT1162" s="369"/>
      <c r="AX1162" s="711"/>
      <c r="AY1162" s="712"/>
      <c r="AZ1162" s="712"/>
      <c r="BA1162" s="712"/>
      <c r="BB1162" s="713"/>
      <c r="BC1162" s="712"/>
      <c r="BD1162" s="712"/>
      <c r="BE1162" s="712"/>
      <c r="BF1162" s="712"/>
      <c r="BG1162" s="713"/>
      <c r="BH1162" s="713"/>
      <c r="BI1162" s="714"/>
      <c r="BJ1162" s="714"/>
      <c r="BK1162" s="714"/>
      <c r="BL1162" s="713"/>
      <c r="BM1162" s="713"/>
      <c r="BN1162" s="713"/>
      <c r="BO1162" s="713"/>
      <c r="BP1162" s="713"/>
      <c r="BQ1162" s="713"/>
      <c r="BR1162" s="713"/>
      <c r="BS1162" s="713"/>
      <c r="BT1162" s="716"/>
      <c r="BU1162" s="717"/>
      <c r="BV1162" s="715"/>
      <c r="BW1162" s="718"/>
    </row>
    <row r="1163" spans="2:75" ht="15.75" customHeight="1">
      <c r="B1163" s="363" t="s">
        <v>381</v>
      </c>
      <c r="C1163" s="364">
        <v>14188162000100</v>
      </c>
      <c r="D1163" s="365" t="s">
        <v>11</v>
      </c>
      <c r="E1163" s="365" t="s">
        <v>620</v>
      </c>
      <c r="F1163" s="365" t="s">
        <v>665</v>
      </c>
      <c r="G1163" s="366" t="s">
        <v>740</v>
      </c>
      <c r="H1163" s="366" t="s">
        <v>34</v>
      </c>
      <c r="I1163" s="366"/>
      <c r="J1163" s="366" t="s">
        <v>608</v>
      </c>
      <c r="K1163" s="367" t="s">
        <v>48</v>
      </c>
      <c r="L1163" s="368" t="s">
        <v>1341</v>
      </c>
      <c r="M1163" s="368" t="s">
        <v>34</v>
      </c>
      <c r="N1163" s="367">
        <v>296430</v>
      </c>
      <c r="O1163" s="367" t="s">
        <v>1323</v>
      </c>
      <c r="P1163" s="371">
        <v>40946</v>
      </c>
      <c r="Q1163" s="372">
        <v>1951239064.27</v>
      </c>
      <c r="R1163" s="372">
        <v>1614873428.3599997</v>
      </c>
      <c r="S1163" s="367">
        <v>31</v>
      </c>
      <c r="T1163" s="369">
        <v>8.8382998778722355E-2</v>
      </c>
      <c r="U1163" s="369">
        <v>1.1425442759271551</v>
      </c>
      <c r="V1163" s="369">
        <v>0.11991681146387312</v>
      </c>
      <c r="W1163" s="369">
        <v>1.1755857224206774</v>
      </c>
      <c r="X1163" s="369">
        <v>0.18813529101480819</v>
      </c>
      <c r="Y1163" s="369">
        <v>1.4266640885257118</v>
      </c>
      <c r="Z1163" s="369">
        <v>0.20483902159303802</v>
      </c>
      <c r="AA1163" s="369">
        <v>1.1643714051413152</v>
      </c>
      <c r="AB1163" s="369">
        <v>1.8697067738675803E-3</v>
      </c>
      <c r="AC1163" s="373">
        <v>8.6267691688853656</v>
      </c>
      <c r="AD1163" s="575">
        <v>14188164000107</v>
      </c>
      <c r="AE1163" s="370" t="s">
        <v>2606</v>
      </c>
      <c r="AF1163" s="370" t="s">
        <v>2326</v>
      </c>
      <c r="AG1163" s="374" t="s">
        <v>1459</v>
      </c>
      <c r="AH1163" s="374" t="s">
        <v>2321</v>
      </c>
      <c r="AI1163" s="374">
        <v>1000</v>
      </c>
      <c r="AJ1163" s="374">
        <v>100</v>
      </c>
      <c r="AK1163" s="374">
        <v>100</v>
      </c>
      <c r="AL1163" s="369">
        <v>3.0000000000000001E-3</v>
      </c>
      <c r="AM1163" s="369">
        <v>0.2</v>
      </c>
      <c r="AN1163" s="369" t="s">
        <v>64</v>
      </c>
      <c r="AO1163" s="367" t="s">
        <v>1326</v>
      </c>
      <c r="AP1163" s="370" t="s">
        <v>11</v>
      </c>
      <c r="AQ1163" s="376" t="s">
        <v>1376</v>
      </c>
      <c r="AR1163" s="369">
        <v>1.4E-3</v>
      </c>
      <c r="AS1163" s="369">
        <v>1.4E-3</v>
      </c>
      <c r="AT1163" s="369"/>
      <c r="AX1163" s="711"/>
      <c r="AY1163" s="712"/>
      <c r="AZ1163" s="712"/>
      <c r="BA1163" s="712"/>
      <c r="BB1163" s="713"/>
      <c r="BC1163" s="712"/>
      <c r="BD1163" s="712"/>
      <c r="BE1163" s="712"/>
      <c r="BF1163" s="712"/>
      <c r="BG1163" s="713"/>
      <c r="BH1163" s="713"/>
      <c r="BI1163" s="714"/>
      <c r="BJ1163" s="714"/>
      <c r="BK1163" s="714"/>
      <c r="BL1163" s="713"/>
      <c r="BM1163" s="713"/>
      <c r="BN1163" s="713"/>
      <c r="BO1163" s="713"/>
      <c r="BP1163" s="713"/>
      <c r="BQ1163" s="713"/>
      <c r="BR1163" s="713"/>
      <c r="BS1163" s="713"/>
      <c r="BT1163" s="716"/>
      <c r="BU1163" s="717"/>
      <c r="BV1163" s="715"/>
      <c r="BW1163" s="718"/>
    </row>
    <row r="1164" spans="2:75" ht="15.75" customHeight="1">
      <c r="B1164" s="363" t="s">
        <v>1199</v>
      </c>
      <c r="C1164" s="364">
        <v>38026926000129</v>
      </c>
      <c r="D1164" s="365" t="s">
        <v>11</v>
      </c>
      <c r="E1164" s="365" t="s">
        <v>621</v>
      </c>
      <c r="F1164" s="365" t="s">
        <v>665</v>
      </c>
      <c r="G1164" s="366" t="s">
        <v>740</v>
      </c>
      <c r="H1164" s="366" t="s">
        <v>34</v>
      </c>
      <c r="I1164" s="366"/>
      <c r="J1164" s="366" t="s">
        <v>608</v>
      </c>
      <c r="K1164" s="367" t="s">
        <v>48</v>
      </c>
      <c r="L1164" s="368"/>
      <c r="M1164" s="368" t="s">
        <v>34</v>
      </c>
      <c r="N1164" s="367">
        <v>553743</v>
      </c>
      <c r="O1164" s="367" t="s">
        <v>1323</v>
      </c>
      <c r="P1164" s="371">
        <v>44104</v>
      </c>
      <c r="Q1164" s="372">
        <v>161237816.71000001</v>
      </c>
      <c r="R1164" s="372">
        <v>99182838.64785713</v>
      </c>
      <c r="S1164" s="367">
        <v>31</v>
      </c>
      <c r="T1164" s="369">
        <v>7.4186243163368859E-2</v>
      </c>
      <c r="U1164" s="369">
        <v>0.95902004514529804</v>
      </c>
      <c r="V1164" s="369">
        <v>0.11139278158717003</v>
      </c>
      <c r="W1164" s="369">
        <v>1.0920217275294493</v>
      </c>
      <c r="X1164" s="369" t="s">
        <v>1424</v>
      </c>
      <c r="Y1164" s="369" t="s">
        <v>1424</v>
      </c>
      <c r="Z1164" s="369" t="s">
        <v>1424</v>
      </c>
      <c r="AA1164" s="369" t="s">
        <v>1424</v>
      </c>
      <c r="AB1164" s="369">
        <v>2.7497280720784556E-2</v>
      </c>
      <c r="AC1164" s="373">
        <v>0.32222844295495284</v>
      </c>
      <c r="AD1164" s="575">
        <v>38026869000188</v>
      </c>
      <c r="AE1164" s="370" t="s">
        <v>2606</v>
      </c>
      <c r="AF1164" s="370" t="s">
        <v>2326</v>
      </c>
      <c r="AG1164" s="374" t="s">
        <v>1459</v>
      </c>
      <c r="AH1164" s="374" t="s">
        <v>2321</v>
      </c>
      <c r="AI1164" s="374">
        <v>1000</v>
      </c>
      <c r="AJ1164" s="374">
        <v>100</v>
      </c>
      <c r="AK1164" s="374">
        <v>100</v>
      </c>
      <c r="AL1164" s="369">
        <v>3.0000000000000001E-3</v>
      </c>
      <c r="AM1164" s="369">
        <v>0.2</v>
      </c>
      <c r="AN1164" s="369" t="s">
        <v>34</v>
      </c>
      <c r="AO1164" s="367" t="s">
        <v>1326</v>
      </c>
      <c r="AP1164" s="370" t="s">
        <v>11</v>
      </c>
      <c r="AQ1164" s="376" t="s">
        <v>677</v>
      </c>
      <c r="AR1164" s="369">
        <v>1.4E-3</v>
      </c>
      <c r="AS1164" s="369">
        <v>1.4E-3</v>
      </c>
      <c r="AT1164" s="369"/>
      <c r="AX1164" s="711"/>
      <c r="AY1164" s="712"/>
      <c r="AZ1164" s="712"/>
      <c r="BA1164" s="712"/>
      <c r="BB1164" s="713"/>
      <c r="BC1164" s="712"/>
      <c r="BD1164" s="712"/>
      <c r="BE1164" s="712"/>
      <c r="BF1164" s="712"/>
      <c r="BG1164" s="713"/>
      <c r="BH1164" s="713"/>
      <c r="BI1164" s="714"/>
      <c r="BJ1164" s="714"/>
      <c r="BK1164" s="714"/>
      <c r="BL1164" s="713"/>
      <c r="BM1164" s="713"/>
      <c r="BN1164" s="713"/>
      <c r="BO1164" s="713"/>
      <c r="BP1164" s="713"/>
      <c r="BQ1164" s="713"/>
      <c r="BR1164" s="713"/>
      <c r="BS1164" s="713"/>
      <c r="BT1164" s="716"/>
      <c r="BU1164" s="717"/>
      <c r="BV1164" s="715"/>
      <c r="BW1164" s="718"/>
    </row>
    <row r="1165" spans="2:75" ht="15.75" customHeight="1">
      <c r="B1165" s="363" t="s">
        <v>1200</v>
      </c>
      <c r="C1165" s="364">
        <v>17447468000121</v>
      </c>
      <c r="D1165" s="365" t="s">
        <v>14</v>
      </c>
      <c r="E1165" s="365" t="s">
        <v>614</v>
      </c>
      <c r="F1165" s="365"/>
      <c r="G1165" s="366"/>
      <c r="H1165" s="366" t="s">
        <v>867</v>
      </c>
      <c r="I1165" s="366" t="s">
        <v>34</v>
      </c>
      <c r="J1165" s="366" t="s">
        <v>608</v>
      </c>
      <c r="K1165" s="367" t="s">
        <v>48</v>
      </c>
      <c r="L1165" s="368" t="s">
        <v>1341</v>
      </c>
      <c r="M1165" s="368" t="s">
        <v>1421</v>
      </c>
      <c r="N1165" s="367">
        <v>331155</v>
      </c>
      <c r="O1165" s="367" t="s">
        <v>1323</v>
      </c>
      <c r="P1165" s="371">
        <v>41353</v>
      </c>
      <c r="Q1165" s="372">
        <v>131139578.97</v>
      </c>
      <c r="R1165" s="372">
        <v>119233983.18507934</v>
      </c>
      <c r="S1165" s="367">
        <v>62</v>
      </c>
      <c r="T1165" s="369">
        <v>0.13220060891469143</v>
      </c>
      <c r="U1165" s="369">
        <v>1.7089830745359169</v>
      </c>
      <c r="V1165" s="369">
        <v>7.9250181052307411E-2</v>
      </c>
      <c r="W1165" s="369">
        <v>0.77691676593997716</v>
      </c>
      <c r="X1165" s="369">
        <v>0.32849990848505062</v>
      </c>
      <c r="Y1165" s="369">
        <v>2.4910744815161561</v>
      </c>
      <c r="Z1165" s="369">
        <v>0.31632752035788703</v>
      </c>
      <c r="AA1165" s="369">
        <v>1.7981081753834118</v>
      </c>
      <c r="AB1165" s="369">
        <v>0.16198021772291463</v>
      </c>
      <c r="AC1165" s="373">
        <v>-4.8131310812850804E-2</v>
      </c>
      <c r="AD1165" s="575">
        <v>17735052000109</v>
      </c>
      <c r="AE1165" s="370" t="s">
        <v>2331</v>
      </c>
      <c r="AF1165" s="370" t="s">
        <v>2317</v>
      </c>
      <c r="AG1165" s="374" t="s">
        <v>1458</v>
      </c>
      <c r="AH1165" s="374" t="s">
        <v>2318</v>
      </c>
      <c r="AI1165" s="374">
        <v>5000</v>
      </c>
      <c r="AJ1165" s="374">
        <v>5000</v>
      </c>
      <c r="AK1165" s="374">
        <v>5000</v>
      </c>
      <c r="AL1165" s="369">
        <v>0</v>
      </c>
      <c r="AM1165" s="369" t="s">
        <v>34</v>
      </c>
      <c r="AN1165" s="369" t="s">
        <v>2335</v>
      </c>
      <c r="AO1165" s="367" t="s">
        <v>1326</v>
      </c>
      <c r="AP1165" s="370" t="s">
        <v>718</v>
      </c>
      <c r="AQ1165" s="376" t="s">
        <v>661</v>
      </c>
      <c r="AR1165" s="369">
        <v>3.3333333333333331E-3</v>
      </c>
      <c r="AS1165" s="369">
        <v>3.3333333333333331E-3</v>
      </c>
      <c r="AT1165" s="369"/>
      <c r="AX1165" s="711"/>
      <c r="AY1165" s="712"/>
      <c r="AZ1165" s="712"/>
      <c r="BA1165" s="712"/>
      <c r="BB1165" s="713"/>
      <c r="BC1165" s="712"/>
      <c r="BD1165" s="712"/>
      <c r="BE1165" s="712"/>
      <c r="BF1165" s="712"/>
      <c r="BG1165" s="713"/>
      <c r="BH1165" s="713"/>
      <c r="BI1165" s="714"/>
      <c r="BJ1165" s="714"/>
      <c r="BK1165" s="714"/>
      <c r="BL1165" s="713"/>
      <c r="BM1165" s="713"/>
      <c r="BN1165" s="713"/>
      <c r="BO1165" s="713"/>
      <c r="BP1165" s="713"/>
      <c r="BQ1165" s="713"/>
      <c r="BR1165" s="713"/>
      <c r="BS1165" s="713"/>
      <c r="BT1165" s="716"/>
      <c r="BU1165" s="717"/>
      <c r="BV1165" s="715"/>
      <c r="BW1165" s="718"/>
    </row>
    <row r="1166" spans="2:75" ht="15.75" customHeight="1">
      <c r="B1166" s="363" t="s">
        <v>382</v>
      </c>
      <c r="C1166" s="364">
        <v>16617768000149</v>
      </c>
      <c r="D1166" s="365" t="s">
        <v>14</v>
      </c>
      <c r="E1166" s="365" t="s">
        <v>614</v>
      </c>
      <c r="F1166" s="365"/>
      <c r="G1166" s="366"/>
      <c r="H1166" s="366" t="s">
        <v>867</v>
      </c>
      <c r="I1166" s="366" t="s">
        <v>34</v>
      </c>
      <c r="J1166" s="366" t="s">
        <v>608</v>
      </c>
      <c r="K1166" s="367" t="s">
        <v>48</v>
      </c>
      <c r="L1166" s="368"/>
      <c r="M1166" s="368" t="s">
        <v>1421</v>
      </c>
      <c r="N1166" s="367">
        <v>313947</v>
      </c>
      <c r="O1166" s="367" t="s">
        <v>1326</v>
      </c>
      <c r="P1166" s="371">
        <v>41169</v>
      </c>
      <c r="Q1166" s="372">
        <v>432510176.06</v>
      </c>
      <c r="R1166" s="372">
        <v>444464279.84365106</v>
      </c>
      <c r="S1166" s="367">
        <v>62</v>
      </c>
      <c r="T1166" s="369">
        <v>0.13538076468050519</v>
      </c>
      <c r="U1166" s="369">
        <v>1.7500935688277444</v>
      </c>
      <c r="V1166" s="369">
        <v>8.1723532343197069E-2</v>
      </c>
      <c r="W1166" s="369">
        <v>0.80116387882269924</v>
      </c>
      <c r="X1166" s="369">
        <v>0.33862317762972416</v>
      </c>
      <c r="Y1166" s="369">
        <v>2.5678410704388552</v>
      </c>
      <c r="Z1166" s="369">
        <v>0.330696270494925</v>
      </c>
      <c r="AA1166" s="369">
        <v>1.8797848093424758</v>
      </c>
      <c r="AB1166" s="369">
        <v>0.16488238424482116</v>
      </c>
      <c r="AC1166" s="373">
        <v>-3.0536414480747676E-2</v>
      </c>
      <c r="AD1166" s="575">
        <v>15831948000166</v>
      </c>
      <c r="AE1166" s="370" t="s">
        <v>2607</v>
      </c>
      <c r="AF1166" s="370" t="s">
        <v>2320</v>
      </c>
      <c r="AG1166" s="374" t="s">
        <v>59</v>
      </c>
      <c r="AH1166" s="374" t="s">
        <v>2318</v>
      </c>
      <c r="AI1166" s="374">
        <v>50000</v>
      </c>
      <c r="AJ1166" s="374">
        <v>10000</v>
      </c>
      <c r="AK1166" s="374">
        <v>50000</v>
      </c>
      <c r="AL1166" s="369">
        <v>6.9999999999999993E-3</v>
      </c>
      <c r="AM1166" s="369">
        <v>0.2</v>
      </c>
      <c r="AN1166" s="369" t="s">
        <v>2349</v>
      </c>
      <c r="AO1166" s="367" t="s">
        <v>1326</v>
      </c>
      <c r="AP1166" s="370" t="s">
        <v>718</v>
      </c>
      <c r="AQ1166" s="376" t="s">
        <v>661</v>
      </c>
      <c r="AR1166" s="369">
        <v>3.16666E-3</v>
      </c>
      <c r="AS1166" s="369">
        <v>3.16666E-3</v>
      </c>
      <c r="AT1166" s="369"/>
      <c r="AX1166" s="711"/>
      <c r="AY1166" s="712"/>
      <c r="AZ1166" s="712"/>
      <c r="BA1166" s="712"/>
      <c r="BB1166" s="713"/>
      <c r="BC1166" s="712"/>
      <c r="BD1166" s="712"/>
      <c r="BE1166" s="712"/>
      <c r="BF1166" s="712"/>
      <c r="BG1166" s="713"/>
      <c r="BH1166" s="713"/>
      <c r="BI1166" s="714"/>
      <c r="BJ1166" s="714"/>
      <c r="BK1166" s="714"/>
      <c r="BL1166" s="713"/>
      <c r="BM1166" s="713"/>
      <c r="BN1166" s="713"/>
      <c r="BO1166" s="713"/>
      <c r="BP1166" s="713"/>
      <c r="BQ1166" s="713"/>
      <c r="BR1166" s="713"/>
      <c r="BS1166" s="713"/>
      <c r="BT1166" s="716"/>
      <c r="BU1166" s="717"/>
      <c r="BV1166" s="715"/>
      <c r="BW1166" s="718"/>
    </row>
    <row r="1167" spans="2:75" ht="15.75" customHeight="1">
      <c r="B1167" s="363" t="s">
        <v>1739</v>
      </c>
      <c r="C1167" s="364">
        <v>29127763000180</v>
      </c>
      <c r="D1167" s="365" t="s">
        <v>13</v>
      </c>
      <c r="E1167" s="365" t="s">
        <v>615</v>
      </c>
      <c r="F1167" s="365" t="s">
        <v>619</v>
      </c>
      <c r="G1167" s="366" t="s">
        <v>34</v>
      </c>
      <c r="H1167" s="366" t="s">
        <v>1340</v>
      </c>
      <c r="I1167" s="366" t="s">
        <v>34</v>
      </c>
      <c r="J1167" s="366" t="s">
        <v>611</v>
      </c>
      <c r="K1167" s="367" t="s">
        <v>48</v>
      </c>
      <c r="L1167" s="368"/>
      <c r="M1167" s="368"/>
      <c r="N1167" s="367">
        <v>459542</v>
      </c>
      <c r="O1167" s="367" t="s">
        <v>1323</v>
      </c>
      <c r="P1167" s="371">
        <v>43159</v>
      </c>
      <c r="Q1167" s="372" t="s">
        <v>1396</v>
      </c>
      <c r="R1167" s="372" t="s">
        <v>1424</v>
      </c>
      <c r="S1167" s="367">
        <v>61</v>
      </c>
      <c r="T1167" s="369" t="s">
        <v>1424</v>
      </c>
      <c r="U1167" s="369" t="s">
        <v>1424</v>
      </c>
      <c r="V1167" s="369" t="s">
        <v>1424</v>
      </c>
      <c r="W1167" s="369" t="s">
        <v>1424</v>
      </c>
      <c r="X1167" s="369" t="s">
        <v>1424</v>
      </c>
      <c r="Y1167" s="369" t="s">
        <v>1424</v>
      </c>
      <c r="Z1167" s="369" t="s">
        <v>1424</v>
      </c>
      <c r="AA1167" s="369" t="s">
        <v>1424</v>
      </c>
      <c r="AB1167" s="369" t="s">
        <v>1424</v>
      </c>
      <c r="AC1167" s="373" t="s">
        <v>1424</v>
      </c>
      <c r="AD1167" s="575">
        <v>17417026000132</v>
      </c>
      <c r="AE1167" s="370" t="s">
        <v>2331</v>
      </c>
      <c r="AF1167" s="370" t="s">
        <v>2317</v>
      </c>
      <c r="AG1167" s="374" t="s">
        <v>1458</v>
      </c>
      <c r="AH1167" s="374" t="s">
        <v>2318</v>
      </c>
      <c r="AI1167" s="374">
        <v>5000</v>
      </c>
      <c r="AJ1167" s="374">
        <v>5000</v>
      </c>
      <c r="AK1167" s="374">
        <v>5000</v>
      </c>
      <c r="AL1167" s="369">
        <v>0</v>
      </c>
      <c r="AM1167" s="369" t="s">
        <v>34</v>
      </c>
      <c r="AN1167" s="369" t="s">
        <v>34</v>
      </c>
      <c r="AO1167" s="367" t="s">
        <v>1326</v>
      </c>
      <c r="AP1167" s="370" t="s">
        <v>13</v>
      </c>
      <c r="AQ1167" s="376" t="s">
        <v>666</v>
      </c>
      <c r="AR1167" s="369">
        <v>3.3333333333333331E-3</v>
      </c>
      <c r="AS1167" s="369">
        <v>3.3333333333333331E-3</v>
      </c>
      <c r="AT1167" s="369"/>
      <c r="AX1167" s="711"/>
      <c r="AY1167" s="712"/>
      <c r="AZ1167" s="712"/>
      <c r="BA1167" s="712"/>
      <c r="BB1167" s="713"/>
      <c r="BC1167" s="712"/>
      <c r="BD1167" s="712"/>
      <c r="BE1167" s="712"/>
      <c r="BF1167" s="712"/>
      <c r="BG1167" s="713"/>
      <c r="BH1167" s="713"/>
      <c r="BI1167" s="714"/>
      <c r="BJ1167" s="714"/>
      <c r="BK1167" s="714"/>
      <c r="BL1167" s="713"/>
      <c r="BM1167" s="713"/>
      <c r="BN1167" s="713"/>
      <c r="BO1167" s="713"/>
      <c r="BP1167" s="713"/>
      <c r="BQ1167" s="713"/>
      <c r="BR1167" s="713"/>
      <c r="BS1167" s="713"/>
      <c r="BT1167" s="716"/>
      <c r="BU1167" s="717"/>
      <c r="BV1167" s="715"/>
      <c r="BW1167" s="718"/>
    </row>
    <row r="1168" spans="2:75" ht="15.75" customHeight="1">
      <c r="B1168" s="363" t="s">
        <v>538</v>
      </c>
      <c r="C1168" s="364">
        <v>12831360000114</v>
      </c>
      <c r="D1168" s="365" t="s">
        <v>13</v>
      </c>
      <c r="E1168" s="365" t="s">
        <v>615</v>
      </c>
      <c r="F1168" s="365" t="s">
        <v>619</v>
      </c>
      <c r="G1168" s="366" t="s">
        <v>34</v>
      </c>
      <c r="H1168" s="366" t="s">
        <v>1340</v>
      </c>
      <c r="I1168" s="366" t="s">
        <v>34</v>
      </c>
      <c r="J1168" s="366" t="s">
        <v>611</v>
      </c>
      <c r="K1168" s="367" t="s">
        <v>48</v>
      </c>
      <c r="L1168" s="368" t="s">
        <v>717</v>
      </c>
      <c r="M1168" s="368" t="s">
        <v>1421</v>
      </c>
      <c r="N1168" s="367">
        <v>262773</v>
      </c>
      <c r="O1168" s="367" t="s">
        <v>1323</v>
      </c>
      <c r="P1168" s="371">
        <v>40513</v>
      </c>
      <c r="Q1168" s="372">
        <v>960549916.95000005</v>
      </c>
      <c r="R1168" s="372">
        <v>964890758.05265939</v>
      </c>
      <c r="S1168" s="367">
        <v>61</v>
      </c>
      <c r="T1168" s="369">
        <v>0.227172807317084</v>
      </c>
      <c r="U1168" s="369">
        <v>2.9367072200872535</v>
      </c>
      <c r="V1168" s="369">
        <v>0.31489973188842435</v>
      </c>
      <c r="W1168" s="369">
        <v>3.0870703138538431</v>
      </c>
      <c r="X1168" s="369">
        <v>0.40001814506254951</v>
      </c>
      <c r="Y1168" s="369">
        <v>3.0334102615255145</v>
      </c>
      <c r="Z1168" s="369">
        <v>0.48918222850964632</v>
      </c>
      <c r="AA1168" s="369">
        <v>2.7806703739854997</v>
      </c>
      <c r="AB1168" s="369">
        <v>7.524015039199819E-2</v>
      </c>
      <c r="AC1168" s="373">
        <v>2.3866578580963016</v>
      </c>
      <c r="AD1168" s="575">
        <v>12798221000136</v>
      </c>
      <c r="AE1168" s="370" t="s">
        <v>2607</v>
      </c>
      <c r="AF1168" s="370" t="s">
        <v>2320</v>
      </c>
      <c r="AG1168" s="374" t="s">
        <v>59</v>
      </c>
      <c r="AH1168" s="374" t="s">
        <v>2318</v>
      </c>
      <c r="AI1168" s="374">
        <v>50000</v>
      </c>
      <c r="AJ1168" s="374">
        <v>10000</v>
      </c>
      <c r="AK1168" s="374">
        <v>50000</v>
      </c>
      <c r="AL1168" s="369">
        <v>6.9999999999999993E-3</v>
      </c>
      <c r="AM1168" s="369">
        <v>0.2</v>
      </c>
      <c r="AN1168" s="369" t="s">
        <v>64</v>
      </c>
      <c r="AO1168" s="367" t="s">
        <v>1326</v>
      </c>
      <c r="AP1168" s="370" t="s">
        <v>13</v>
      </c>
      <c r="AQ1168" s="376" t="s">
        <v>666</v>
      </c>
      <c r="AR1168" s="369">
        <v>3.16666E-3</v>
      </c>
      <c r="AS1168" s="369">
        <v>3.16666E-3</v>
      </c>
      <c r="AT1168" s="369"/>
      <c r="AX1168" s="711"/>
      <c r="AY1168" s="712"/>
      <c r="AZ1168" s="712"/>
      <c r="BA1168" s="712"/>
      <c r="BB1168" s="713"/>
      <c r="BC1168" s="712"/>
      <c r="BD1168" s="712"/>
      <c r="BE1168" s="712"/>
      <c r="BF1168" s="712"/>
      <c r="BG1168" s="713"/>
      <c r="BH1168" s="713"/>
      <c r="BI1168" s="714"/>
      <c r="BJ1168" s="714"/>
      <c r="BK1168" s="714"/>
      <c r="BL1168" s="713"/>
      <c r="BM1168" s="713"/>
      <c r="BN1168" s="713"/>
      <c r="BO1168" s="713"/>
      <c r="BP1168" s="713"/>
      <c r="BQ1168" s="713"/>
      <c r="BR1168" s="713"/>
      <c r="BS1168" s="713"/>
      <c r="BT1168" s="716"/>
      <c r="BU1168" s="717"/>
      <c r="BV1168" s="715"/>
      <c r="BW1168" s="718"/>
    </row>
    <row r="1169" spans="2:75" ht="15.75" customHeight="1">
      <c r="B1169" s="363" t="s">
        <v>1309</v>
      </c>
      <c r="C1169" s="364">
        <v>15334585000153</v>
      </c>
      <c r="D1169" s="365" t="s">
        <v>14</v>
      </c>
      <c r="E1169" s="365" t="s">
        <v>607</v>
      </c>
      <c r="F1169" s="365"/>
      <c r="G1169" s="366"/>
      <c r="H1169" s="366" t="s">
        <v>34</v>
      </c>
      <c r="I1169" s="366" t="s">
        <v>34</v>
      </c>
      <c r="J1169" s="366" t="s">
        <v>608</v>
      </c>
      <c r="K1169" s="367" t="s">
        <v>48</v>
      </c>
      <c r="L1169" s="368" t="s">
        <v>1341</v>
      </c>
      <c r="M1169" s="368" t="s">
        <v>1421</v>
      </c>
      <c r="N1169" s="367">
        <v>320021</v>
      </c>
      <c r="O1169" s="367" t="s">
        <v>1323</v>
      </c>
      <c r="P1169" s="371">
        <v>41096</v>
      </c>
      <c r="Q1169" s="372">
        <v>54433241.340000004</v>
      </c>
      <c r="R1169" s="372">
        <v>59053558.866269886</v>
      </c>
      <c r="S1169" s="367">
        <v>32</v>
      </c>
      <c r="T1169" s="369">
        <v>6.2562340585780696E-2</v>
      </c>
      <c r="U1169" s="369">
        <v>0.80875558775560907</v>
      </c>
      <c r="V1169" s="369">
        <v>-5.1579813106600647E-2</v>
      </c>
      <c r="W1169" s="369">
        <v>-0.50565463768617935</v>
      </c>
      <c r="X1169" s="369">
        <v>0.13137423262823833</v>
      </c>
      <c r="Y1169" s="369">
        <v>0.99623467153527312</v>
      </c>
      <c r="Z1169" s="369">
        <v>0.14444430236263184</v>
      </c>
      <c r="AA1169" s="369">
        <v>0.82106824177659954</v>
      </c>
      <c r="AB1169" s="369">
        <v>0.21827220199051484</v>
      </c>
      <c r="AC1169" s="373">
        <v>-0.57868074454294172</v>
      </c>
      <c r="AD1169" s="575">
        <v>15350712000108</v>
      </c>
      <c r="AE1169" s="370" t="s">
        <v>2607</v>
      </c>
      <c r="AF1169" s="370" t="s">
        <v>2320</v>
      </c>
      <c r="AG1169" s="374" t="s">
        <v>59</v>
      </c>
      <c r="AH1169" s="374" t="s">
        <v>2321</v>
      </c>
      <c r="AI1169" s="374">
        <v>5000</v>
      </c>
      <c r="AJ1169" s="374">
        <v>5000</v>
      </c>
      <c r="AK1169" s="374">
        <v>5000</v>
      </c>
      <c r="AL1169" s="369">
        <v>6.9999999999999993E-3</v>
      </c>
      <c r="AM1169" s="369">
        <v>0.2</v>
      </c>
      <c r="AN1169" s="369" t="s">
        <v>2368</v>
      </c>
      <c r="AO1169" s="367" t="s">
        <v>1326</v>
      </c>
      <c r="AP1169" s="370" t="s">
        <v>718</v>
      </c>
      <c r="AQ1169" s="376" t="s">
        <v>661</v>
      </c>
      <c r="AR1169" s="369">
        <v>3.16666E-3</v>
      </c>
      <c r="AS1169" s="369">
        <v>3.16666E-3</v>
      </c>
      <c r="AT1169" s="369"/>
      <c r="AX1169" s="711"/>
      <c r="AY1169" s="712"/>
      <c r="AZ1169" s="712"/>
      <c r="BA1169" s="712"/>
      <c r="BB1169" s="713"/>
      <c r="BC1169" s="712"/>
      <c r="BD1169" s="712"/>
      <c r="BE1169" s="712"/>
      <c r="BF1169" s="712"/>
      <c r="BG1169" s="713"/>
      <c r="BH1169" s="713"/>
      <c r="BI1169" s="714"/>
      <c r="BJ1169" s="714"/>
      <c r="BK1169" s="714"/>
      <c r="BL1169" s="713"/>
      <c r="BM1169" s="713"/>
      <c r="BN1169" s="713"/>
      <c r="BO1169" s="713"/>
      <c r="BP1169" s="713"/>
      <c r="BQ1169" s="713"/>
      <c r="BR1169" s="713"/>
      <c r="BS1169" s="713"/>
      <c r="BT1169" s="716"/>
      <c r="BU1169" s="717"/>
      <c r="BV1169" s="715"/>
      <c r="BW1169" s="718"/>
    </row>
    <row r="1170" spans="2:75" ht="15.75" customHeight="1">
      <c r="B1170" s="363" t="s">
        <v>1740</v>
      </c>
      <c r="C1170" s="364">
        <v>40386490000120</v>
      </c>
      <c r="D1170" s="365" t="s">
        <v>14</v>
      </c>
      <c r="E1170" s="365" t="s">
        <v>614</v>
      </c>
      <c r="F1170" s="365"/>
      <c r="G1170" s="366"/>
      <c r="H1170" s="366" t="s">
        <v>867</v>
      </c>
      <c r="I1170" s="366" t="s">
        <v>34</v>
      </c>
      <c r="J1170" s="366" t="s">
        <v>608</v>
      </c>
      <c r="K1170" s="367" t="s">
        <v>48</v>
      </c>
      <c r="L1170" s="368"/>
      <c r="M1170" s="368"/>
      <c r="N1170" s="367">
        <v>595446</v>
      </c>
      <c r="O1170" s="367" t="s">
        <v>1323</v>
      </c>
      <c r="P1170" s="371">
        <v>44299</v>
      </c>
      <c r="Q1170" s="372">
        <v>12060106.85</v>
      </c>
      <c r="R1170" s="372">
        <v>8251187.38448413</v>
      </c>
      <c r="S1170" s="367">
        <v>32</v>
      </c>
      <c r="T1170" s="369">
        <v>0.15244681449363595</v>
      </c>
      <c r="U1170" s="369">
        <v>1.7147085861406657</v>
      </c>
      <c r="V1170" s="369">
        <v>0.11809328226968518</v>
      </c>
      <c r="W1170" s="369">
        <v>1.0838257101019337</v>
      </c>
      <c r="X1170" s="369" t="s">
        <v>1424</v>
      </c>
      <c r="Y1170" s="369" t="s">
        <v>1424</v>
      </c>
      <c r="Z1170" s="369" t="s">
        <v>1424</v>
      </c>
      <c r="AA1170" s="369" t="s">
        <v>1424</v>
      </c>
      <c r="AB1170" s="369">
        <v>0.15088625650273993</v>
      </c>
      <c r="AC1170" s="373">
        <v>0.12955703990290529</v>
      </c>
      <c r="AD1170" s="575">
        <v>40386431000152</v>
      </c>
      <c r="AE1170" s="370" t="s">
        <v>2607</v>
      </c>
      <c r="AF1170" s="370" t="s">
        <v>2320</v>
      </c>
      <c r="AG1170" s="374" t="s">
        <v>59</v>
      </c>
      <c r="AH1170" s="374" t="s">
        <v>2327</v>
      </c>
      <c r="AI1170" s="374" t="s">
        <v>1436</v>
      </c>
      <c r="AJ1170" s="374" t="s">
        <v>1436</v>
      </c>
      <c r="AK1170" s="374" t="s">
        <v>1436</v>
      </c>
      <c r="AL1170" s="369">
        <v>6.9999999999999993E-3</v>
      </c>
      <c r="AM1170" s="369" t="s">
        <v>34</v>
      </c>
      <c r="AN1170" s="369" t="s">
        <v>64</v>
      </c>
      <c r="AO1170" s="367" t="s">
        <v>1323</v>
      </c>
      <c r="AP1170" s="370" t="s">
        <v>13</v>
      </c>
      <c r="AQ1170" s="376" t="s">
        <v>2385</v>
      </c>
      <c r="AR1170" s="369" t="s">
        <v>34</v>
      </c>
      <c r="AS1170" s="369" t="s">
        <v>34</v>
      </c>
      <c r="AT1170" s="369"/>
      <c r="AX1170" s="711"/>
      <c r="AY1170" s="712"/>
      <c r="AZ1170" s="712"/>
      <c r="BA1170" s="712"/>
      <c r="BB1170" s="713"/>
      <c r="BC1170" s="712"/>
      <c r="BD1170" s="712"/>
      <c r="BE1170" s="712"/>
      <c r="BF1170" s="712"/>
      <c r="BG1170" s="713"/>
      <c r="BH1170" s="713"/>
      <c r="BI1170" s="714"/>
      <c r="BJ1170" s="714"/>
      <c r="BK1170" s="714"/>
      <c r="BL1170" s="713"/>
      <c r="BM1170" s="713"/>
      <c r="BN1170" s="713"/>
      <c r="BO1170" s="713"/>
      <c r="BP1170" s="713"/>
      <c r="BQ1170" s="713"/>
      <c r="BR1170" s="713"/>
      <c r="BS1170" s="713"/>
      <c r="BT1170" s="716"/>
      <c r="BU1170" s="717"/>
      <c r="BV1170" s="715"/>
      <c r="BW1170" s="718"/>
    </row>
    <row r="1171" spans="2:75" ht="15.75" customHeight="1">
      <c r="B1171" s="363" t="s">
        <v>1439</v>
      </c>
      <c r="C1171" s="364">
        <v>12809201000113</v>
      </c>
      <c r="D1171" s="365" t="s">
        <v>13</v>
      </c>
      <c r="E1171" s="365" t="s">
        <v>615</v>
      </c>
      <c r="F1171" s="365" t="s">
        <v>619</v>
      </c>
      <c r="G1171" s="366" t="s">
        <v>34</v>
      </c>
      <c r="H1171" s="366" t="s">
        <v>1340</v>
      </c>
      <c r="I1171" s="366" t="s">
        <v>34</v>
      </c>
      <c r="J1171" s="366" t="s">
        <v>611</v>
      </c>
      <c r="K1171" s="367" t="s">
        <v>48</v>
      </c>
      <c r="L1171" s="368"/>
      <c r="M1171" s="368" t="s">
        <v>1421</v>
      </c>
      <c r="N1171" s="367">
        <v>263486</v>
      </c>
      <c r="O1171" s="367" t="s">
        <v>1326</v>
      </c>
      <c r="P1171" s="371">
        <v>40513</v>
      </c>
      <c r="Q1171" s="372">
        <v>2971098406.5999999</v>
      </c>
      <c r="R1171" s="372">
        <v>2522458969.1837339</v>
      </c>
      <c r="S1171" s="367">
        <v>121</v>
      </c>
      <c r="T1171" s="369">
        <v>0.40247498650517444</v>
      </c>
      <c r="U1171" s="369">
        <v>5.2028727061708491</v>
      </c>
      <c r="V1171" s="369">
        <v>0.57934673812714865</v>
      </c>
      <c r="W1171" s="369">
        <v>5.6795352157812404</v>
      </c>
      <c r="X1171" s="369">
        <v>0.81104307429972611</v>
      </c>
      <c r="Y1171" s="369">
        <v>6.1502869669456928</v>
      </c>
      <c r="Z1171" s="369">
        <v>0.98033363629301551</v>
      </c>
      <c r="AA1171" s="369">
        <v>5.5725342013476471</v>
      </c>
      <c r="AB1171" s="369">
        <v>0.19479193613858659</v>
      </c>
      <c r="AC1171" s="373">
        <v>1.9409022306114228</v>
      </c>
      <c r="AD1171" s="575">
        <v>12808980000132</v>
      </c>
      <c r="AE1171" s="370" t="s">
        <v>2607</v>
      </c>
      <c r="AF1171" s="370" t="s">
        <v>2320</v>
      </c>
      <c r="AG1171" s="374" t="s">
        <v>59</v>
      </c>
      <c r="AH1171" s="374" t="s">
        <v>728</v>
      </c>
      <c r="AI1171" s="374">
        <v>1000000</v>
      </c>
      <c r="AJ1171" s="374">
        <v>0</v>
      </c>
      <c r="AK1171" s="374">
        <v>0</v>
      </c>
      <c r="AL1171" s="369">
        <v>6.9999999999999993E-3</v>
      </c>
      <c r="AM1171" s="369">
        <v>0.2</v>
      </c>
      <c r="AN1171" s="369" t="s">
        <v>64</v>
      </c>
      <c r="AO1171" s="367" t="s">
        <v>1326</v>
      </c>
      <c r="AP1171" s="370" t="s">
        <v>13</v>
      </c>
      <c r="AQ1171" s="376" t="s">
        <v>681</v>
      </c>
      <c r="AR1171" s="369" t="s">
        <v>34</v>
      </c>
      <c r="AS1171" s="369" t="s">
        <v>34</v>
      </c>
      <c r="AT1171" s="369"/>
      <c r="AX1171" s="711"/>
      <c r="AY1171" s="712"/>
      <c r="AZ1171" s="712"/>
      <c r="BA1171" s="712"/>
      <c r="BB1171" s="713"/>
      <c r="BC1171" s="712"/>
      <c r="BD1171" s="712"/>
      <c r="BE1171" s="712"/>
      <c r="BF1171" s="712"/>
      <c r="BG1171" s="713"/>
      <c r="BH1171" s="713"/>
      <c r="BI1171" s="714"/>
      <c r="BJ1171" s="714"/>
      <c r="BK1171" s="714"/>
      <c r="BL1171" s="713"/>
      <c r="BM1171" s="713"/>
      <c r="BN1171" s="713"/>
      <c r="BO1171" s="713"/>
      <c r="BP1171" s="713"/>
      <c r="BQ1171" s="713"/>
      <c r="BR1171" s="713"/>
      <c r="BS1171" s="713"/>
      <c r="BT1171" s="716"/>
      <c r="BU1171" s="717"/>
      <c r="BV1171" s="715"/>
      <c r="BW1171" s="718"/>
    </row>
    <row r="1172" spans="2:75" ht="15.75" customHeight="1">
      <c r="B1172" s="363" t="s">
        <v>1741</v>
      </c>
      <c r="C1172" s="364">
        <v>12808980000132</v>
      </c>
      <c r="D1172" s="365" t="s">
        <v>13</v>
      </c>
      <c r="E1172" s="365" t="s">
        <v>615</v>
      </c>
      <c r="F1172" s="365" t="s">
        <v>619</v>
      </c>
      <c r="G1172" s="366" t="s">
        <v>34</v>
      </c>
      <c r="H1172" s="366" t="s">
        <v>1340</v>
      </c>
      <c r="I1172" s="366" t="s">
        <v>34</v>
      </c>
      <c r="J1172" s="366" t="s">
        <v>611</v>
      </c>
      <c r="K1172" s="367" t="s">
        <v>48</v>
      </c>
      <c r="L1172" s="368"/>
      <c r="M1172" s="368"/>
      <c r="N1172" s="367">
        <v>262821</v>
      </c>
      <c r="O1172" s="367" t="s">
        <v>1323</v>
      </c>
      <c r="P1172" s="371">
        <v>40513</v>
      </c>
      <c r="Q1172" s="372">
        <v>20201941604.130001</v>
      </c>
      <c r="R1172" s="372">
        <v>15455078586.779842</v>
      </c>
      <c r="S1172" s="367">
        <v>31</v>
      </c>
      <c r="T1172" s="369">
        <v>0.65763909162930179</v>
      </c>
      <c r="U1172" s="369">
        <v>7.3970676313842363</v>
      </c>
      <c r="V1172" s="369">
        <v>0.77012917375381984</v>
      </c>
      <c r="W1172" s="369">
        <v>7.0680209963832548</v>
      </c>
      <c r="X1172" s="369">
        <v>1.1817468170925194</v>
      </c>
      <c r="Y1172" s="369">
        <v>8.3097959813413453</v>
      </c>
      <c r="Z1172" s="369">
        <v>1.4130621262872243</v>
      </c>
      <c r="AA1172" s="369">
        <v>7.7217679854727139</v>
      </c>
      <c r="AB1172" s="369">
        <v>0.24797918596326327</v>
      </c>
      <c r="AC1172" s="373">
        <v>2.0029417042424571</v>
      </c>
      <c r="AD1172" s="575">
        <v>0</v>
      </c>
      <c r="AE1172" s="370" t="s">
        <v>2607</v>
      </c>
      <c r="AF1172" s="370" t="s">
        <v>2320</v>
      </c>
      <c r="AG1172" s="374" t="s">
        <v>59</v>
      </c>
      <c r="AH1172" s="374" t="s">
        <v>2378</v>
      </c>
      <c r="AI1172" s="374">
        <v>1000000</v>
      </c>
      <c r="AJ1172" s="374">
        <v>0</v>
      </c>
      <c r="AK1172" s="374">
        <v>0</v>
      </c>
      <c r="AL1172" s="369">
        <v>1.3000000000000001E-2</v>
      </c>
      <c r="AM1172" s="369" t="s">
        <v>34</v>
      </c>
      <c r="AN1172" s="369" t="s">
        <v>64</v>
      </c>
      <c r="AO1172" s="367" t="s">
        <v>1326</v>
      </c>
      <c r="AP1172" s="370" t="s">
        <v>13</v>
      </c>
      <c r="AQ1172" s="376" t="s">
        <v>681</v>
      </c>
      <c r="AR1172" s="369" t="s">
        <v>34</v>
      </c>
      <c r="AS1172" s="369" t="s">
        <v>34</v>
      </c>
      <c r="AT1172" s="369"/>
      <c r="AX1172" s="711"/>
      <c r="AY1172" s="712"/>
      <c r="AZ1172" s="712"/>
      <c r="BA1172" s="712"/>
      <c r="BB1172" s="713"/>
      <c r="BC1172" s="712"/>
      <c r="BD1172" s="712"/>
      <c r="BE1172" s="712"/>
      <c r="BF1172" s="712"/>
      <c r="BG1172" s="713"/>
      <c r="BH1172" s="713"/>
      <c r="BI1172" s="714"/>
      <c r="BJ1172" s="714"/>
      <c r="BK1172" s="714"/>
      <c r="BL1172" s="713"/>
      <c r="BM1172" s="713"/>
      <c r="BN1172" s="713"/>
      <c r="BO1172" s="713"/>
      <c r="BP1172" s="713"/>
      <c r="BQ1172" s="713"/>
      <c r="BR1172" s="713"/>
      <c r="BS1172" s="713"/>
      <c r="BT1172" s="716"/>
      <c r="BU1172" s="717"/>
      <c r="BV1172" s="715"/>
      <c r="BW1172" s="718"/>
    </row>
    <row r="1173" spans="2:75" ht="15.75" customHeight="1">
      <c r="B1173" s="363" t="s">
        <v>383</v>
      </c>
      <c r="C1173" s="364">
        <v>35343590000130</v>
      </c>
      <c r="D1173" s="365" t="s">
        <v>11</v>
      </c>
      <c r="E1173" s="365" t="s">
        <v>620</v>
      </c>
      <c r="F1173" s="365" t="s">
        <v>665</v>
      </c>
      <c r="G1173" s="366" t="s">
        <v>740</v>
      </c>
      <c r="H1173" s="366" t="s">
        <v>34</v>
      </c>
      <c r="I1173" s="366"/>
      <c r="J1173" s="366" t="s">
        <v>608</v>
      </c>
      <c r="K1173" s="367" t="s">
        <v>48</v>
      </c>
      <c r="L1173" s="368" t="s">
        <v>1341</v>
      </c>
      <c r="M1173" s="368" t="s">
        <v>34</v>
      </c>
      <c r="N1173" s="367">
        <v>519421</v>
      </c>
      <c r="O1173" s="367" t="s">
        <v>1323</v>
      </c>
      <c r="P1173" s="371">
        <v>43819</v>
      </c>
      <c r="Q1173" s="372">
        <v>336951112.20999998</v>
      </c>
      <c r="R1173" s="372">
        <v>211756594.31019837</v>
      </c>
      <c r="S1173" s="367">
        <v>46</v>
      </c>
      <c r="T1173" s="369">
        <v>8.7590871946483295E-2</v>
      </c>
      <c r="U1173" s="369">
        <v>1.1323042977584019</v>
      </c>
      <c r="V1173" s="369">
        <v>0.11726759377364049</v>
      </c>
      <c r="W1173" s="369">
        <v>1.1496145307737078</v>
      </c>
      <c r="X1173" s="369">
        <v>0.18845601082839525</v>
      </c>
      <c r="Y1173" s="369">
        <v>1.4290961651342802</v>
      </c>
      <c r="Z1173" s="369" t="s">
        <v>1424</v>
      </c>
      <c r="AA1173" s="369" t="s">
        <v>1424</v>
      </c>
      <c r="AB1173" s="369">
        <v>2.2269542501345972E-3</v>
      </c>
      <c r="AC1173" s="373">
        <v>6.1792257396061698</v>
      </c>
      <c r="AD1173" s="575">
        <v>35505971000178</v>
      </c>
      <c r="AE1173" s="370" t="s">
        <v>2331</v>
      </c>
      <c r="AF1173" s="370" t="s">
        <v>2317</v>
      </c>
      <c r="AG1173" s="374" t="s">
        <v>1458</v>
      </c>
      <c r="AH1173" s="374" t="s">
        <v>2321</v>
      </c>
      <c r="AI1173" s="374">
        <v>1000</v>
      </c>
      <c r="AJ1173" s="374">
        <v>500</v>
      </c>
      <c r="AK1173" s="374">
        <v>1000</v>
      </c>
      <c r="AL1173" s="369">
        <v>0</v>
      </c>
      <c r="AM1173" s="369" t="s">
        <v>34</v>
      </c>
      <c r="AN1173" s="369" t="s">
        <v>64</v>
      </c>
      <c r="AO1173" s="367" t="s">
        <v>1326</v>
      </c>
      <c r="AP1173" s="370" t="s">
        <v>11</v>
      </c>
      <c r="AQ1173" s="376" t="s">
        <v>677</v>
      </c>
      <c r="AR1173" s="369">
        <v>1.3998000000000001E-3</v>
      </c>
      <c r="AS1173" s="369">
        <v>1.3998000000000001E-3</v>
      </c>
      <c r="AT1173" s="369"/>
      <c r="AX1173" s="711"/>
      <c r="AY1173" s="712"/>
      <c r="AZ1173" s="712"/>
      <c r="BA1173" s="712"/>
      <c r="BB1173" s="713"/>
      <c r="BC1173" s="712"/>
      <c r="BD1173" s="712"/>
      <c r="BE1173" s="712"/>
      <c r="BF1173" s="712"/>
      <c r="BG1173" s="713"/>
      <c r="BH1173" s="713"/>
      <c r="BI1173" s="714"/>
      <c r="BJ1173" s="714"/>
      <c r="BK1173" s="714"/>
      <c r="BL1173" s="713"/>
      <c r="BM1173" s="713"/>
      <c r="BN1173" s="713"/>
      <c r="BO1173" s="713"/>
      <c r="BP1173" s="713"/>
      <c r="BQ1173" s="713"/>
      <c r="BR1173" s="713"/>
      <c r="BS1173" s="713"/>
      <c r="BT1173" s="716"/>
      <c r="BU1173" s="717"/>
      <c r="BV1173" s="715"/>
      <c r="BW1173" s="718"/>
    </row>
    <row r="1174" spans="2:75" ht="15.75" customHeight="1">
      <c r="B1174" s="363" t="s">
        <v>491</v>
      </c>
      <c r="C1174" s="364">
        <v>35505971000178</v>
      </c>
      <c r="D1174" s="365" t="s">
        <v>11</v>
      </c>
      <c r="E1174" s="365" t="s">
        <v>620</v>
      </c>
      <c r="F1174" s="365" t="s">
        <v>665</v>
      </c>
      <c r="G1174" s="366" t="s">
        <v>740</v>
      </c>
      <c r="H1174" s="366" t="s">
        <v>34</v>
      </c>
      <c r="I1174" s="366"/>
      <c r="J1174" s="366" t="s">
        <v>611</v>
      </c>
      <c r="K1174" s="367" t="s">
        <v>48</v>
      </c>
      <c r="L1174" s="368"/>
      <c r="M1174" s="368" t="s">
        <v>34</v>
      </c>
      <c r="N1174" s="367">
        <v>523879</v>
      </c>
      <c r="O1174" s="367" t="s">
        <v>1323</v>
      </c>
      <c r="P1174" s="371">
        <v>43817</v>
      </c>
      <c r="Q1174" s="372">
        <v>1759508362.8699999</v>
      </c>
      <c r="R1174" s="372">
        <v>842729602.68599153</v>
      </c>
      <c r="S1174" s="367">
        <v>46</v>
      </c>
      <c r="T1174" s="369">
        <v>8.7738975760600635E-2</v>
      </c>
      <c r="U1174" s="369">
        <v>1.134218864670602</v>
      </c>
      <c r="V1174" s="369">
        <v>0.11750144220057757</v>
      </c>
      <c r="W1174" s="369">
        <v>1.1519070272849294</v>
      </c>
      <c r="X1174" s="369">
        <v>0.18930181554452563</v>
      </c>
      <c r="Y1174" s="369">
        <v>1.4355100559460465</v>
      </c>
      <c r="Z1174" s="369" t="s">
        <v>1424</v>
      </c>
      <c r="AA1174" s="369" t="s">
        <v>1424</v>
      </c>
      <c r="AB1174" s="369">
        <v>2.2334513189374507E-3</v>
      </c>
      <c r="AC1174" s="373">
        <v>6.2550016161470543</v>
      </c>
      <c r="AD1174" s="575">
        <v>35491217000126</v>
      </c>
      <c r="AE1174" s="370" t="s">
        <v>2607</v>
      </c>
      <c r="AF1174" s="370" t="s">
        <v>2320</v>
      </c>
      <c r="AG1174" s="374" t="s">
        <v>59</v>
      </c>
      <c r="AH1174" s="374" t="s">
        <v>2321</v>
      </c>
      <c r="AI1174" s="374">
        <v>1000</v>
      </c>
      <c r="AJ1174" s="374">
        <v>500</v>
      </c>
      <c r="AK1174" s="374">
        <v>1000</v>
      </c>
      <c r="AL1174" s="369">
        <v>6.0000000000000001E-3</v>
      </c>
      <c r="AM1174" s="369">
        <v>0.2</v>
      </c>
      <c r="AN1174" s="369" t="s">
        <v>64</v>
      </c>
      <c r="AO1174" s="367" t="s">
        <v>1326</v>
      </c>
      <c r="AP1174" s="370" t="s">
        <v>11</v>
      </c>
      <c r="AQ1174" s="376" t="s">
        <v>677</v>
      </c>
      <c r="AR1174" s="369">
        <v>1.4E-3</v>
      </c>
      <c r="AS1174" s="369">
        <v>1.4E-3</v>
      </c>
      <c r="AT1174" s="369"/>
      <c r="AX1174" s="711"/>
      <c r="AY1174" s="712"/>
      <c r="AZ1174" s="712"/>
      <c r="BA1174" s="712"/>
      <c r="BB1174" s="713"/>
      <c r="BC1174" s="712"/>
      <c r="BD1174" s="712"/>
      <c r="BE1174" s="712"/>
      <c r="BF1174" s="712"/>
      <c r="BG1174" s="713"/>
      <c r="BH1174" s="713"/>
      <c r="BI1174" s="714"/>
      <c r="BJ1174" s="714"/>
      <c r="BK1174" s="714"/>
      <c r="BL1174" s="713"/>
      <c r="BM1174" s="713"/>
      <c r="BN1174" s="713"/>
      <c r="BO1174" s="713"/>
      <c r="BP1174" s="713"/>
      <c r="BQ1174" s="713"/>
      <c r="BR1174" s="713"/>
      <c r="BS1174" s="713"/>
      <c r="BT1174" s="716"/>
      <c r="BU1174" s="717"/>
      <c r="BV1174" s="715"/>
      <c r="BW1174" s="718"/>
    </row>
    <row r="1175" spans="2:75" ht="15.75" customHeight="1">
      <c r="B1175" s="363" t="s">
        <v>492</v>
      </c>
      <c r="C1175" s="364">
        <v>34781162000126</v>
      </c>
      <c r="D1175" s="365" t="s">
        <v>11</v>
      </c>
      <c r="E1175" s="365" t="s">
        <v>620</v>
      </c>
      <c r="F1175" s="365" t="s">
        <v>665</v>
      </c>
      <c r="G1175" s="366" t="s">
        <v>740</v>
      </c>
      <c r="H1175" s="366" t="s">
        <v>34</v>
      </c>
      <c r="I1175" s="366"/>
      <c r="J1175" s="366" t="s">
        <v>611</v>
      </c>
      <c r="K1175" s="367" t="s">
        <v>48</v>
      </c>
      <c r="L1175" s="368" t="s">
        <v>1341</v>
      </c>
      <c r="M1175" s="368" t="s">
        <v>34</v>
      </c>
      <c r="N1175" s="367">
        <v>599743</v>
      </c>
      <c r="O1175" s="367" t="s">
        <v>1323</v>
      </c>
      <c r="P1175" s="371">
        <v>44355</v>
      </c>
      <c r="Q1175" s="372">
        <v>298516071.42000002</v>
      </c>
      <c r="R1175" s="372">
        <v>255051702.32996023</v>
      </c>
      <c r="S1175" s="367">
        <v>46</v>
      </c>
      <c r="T1175" s="369">
        <v>7.6732469492545308E-2</v>
      </c>
      <c r="U1175" s="369">
        <v>0.99193560987850016</v>
      </c>
      <c r="V1175" s="369">
        <v>0.10339617297321935</v>
      </c>
      <c r="W1175" s="369">
        <v>1.0136282245702855</v>
      </c>
      <c r="X1175" s="369" t="s">
        <v>1424</v>
      </c>
      <c r="Y1175" s="369" t="s">
        <v>1424</v>
      </c>
      <c r="Z1175" s="369" t="s">
        <v>1424</v>
      </c>
      <c r="AA1175" s="369" t="s">
        <v>1424</v>
      </c>
      <c r="AB1175" s="369">
        <v>1.8491408492666995E-2</v>
      </c>
      <c r="AC1175" s="373">
        <v>7.733514921731742E-2</v>
      </c>
      <c r="AD1175" s="575">
        <v>35646238000173</v>
      </c>
      <c r="AE1175" s="370" t="s">
        <v>2607</v>
      </c>
      <c r="AF1175" s="370" t="s">
        <v>2320</v>
      </c>
      <c r="AG1175" s="374" t="s">
        <v>59</v>
      </c>
      <c r="AH1175" s="374" t="s">
        <v>2318</v>
      </c>
      <c r="AI1175" s="374">
        <v>1000</v>
      </c>
      <c r="AJ1175" s="374">
        <v>500</v>
      </c>
      <c r="AK1175" s="374">
        <v>1000</v>
      </c>
      <c r="AL1175" s="369">
        <v>4.0000000000000001E-3</v>
      </c>
      <c r="AM1175" s="369">
        <v>0.2</v>
      </c>
      <c r="AN1175" s="369" t="s">
        <v>64</v>
      </c>
      <c r="AO1175" s="367" t="s">
        <v>1326</v>
      </c>
      <c r="AP1175" s="370" t="s">
        <v>13</v>
      </c>
      <c r="AQ1175" s="376" t="s">
        <v>670</v>
      </c>
      <c r="AR1175" s="369">
        <v>1.3333333333333333E-3</v>
      </c>
      <c r="AS1175" s="369">
        <v>1.3333333333333333E-3</v>
      </c>
      <c r="AT1175" s="369"/>
      <c r="AX1175" s="711"/>
      <c r="AY1175" s="712"/>
      <c r="AZ1175" s="712"/>
      <c r="BA1175" s="712"/>
      <c r="BB1175" s="713"/>
      <c r="BC1175" s="712"/>
      <c r="BD1175" s="712"/>
      <c r="BE1175" s="712"/>
      <c r="BF1175" s="712"/>
      <c r="BG1175" s="713"/>
      <c r="BH1175" s="713"/>
      <c r="BI1175" s="714"/>
      <c r="BJ1175" s="714"/>
      <c r="BK1175" s="714"/>
      <c r="BL1175" s="713"/>
      <c r="BM1175" s="713"/>
      <c r="BN1175" s="713"/>
      <c r="BO1175" s="713"/>
      <c r="BP1175" s="713"/>
      <c r="BQ1175" s="713"/>
      <c r="BR1175" s="713"/>
      <c r="BS1175" s="713"/>
      <c r="BT1175" s="716"/>
      <c r="BU1175" s="717"/>
      <c r="BV1175" s="715"/>
      <c r="BW1175" s="718"/>
    </row>
    <row r="1176" spans="2:75" ht="15.75" customHeight="1">
      <c r="B1176" s="363" t="s">
        <v>384</v>
      </c>
      <c r="C1176" s="364">
        <v>32300293000119</v>
      </c>
      <c r="D1176" s="365" t="s">
        <v>14</v>
      </c>
      <c r="E1176" s="365" t="s">
        <v>614</v>
      </c>
      <c r="F1176" s="365"/>
      <c r="G1176" s="366"/>
      <c r="H1176" s="366" t="s">
        <v>1340</v>
      </c>
      <c r="I1176" s="366" t="s">
        <v>34</v>
      </c>
      <c r="J1176" s="366" t="s">
        <v>608</v>
      </c>
      <c r="K1176" s="367" t="s">
        <v>48</v>
      </c>
      <c r="L1176" s="368"/>
      <c r="M1176" s="368" t="s">
        <v>1421</v>
      </c>
      <c r="N1176" s="367">
        <v>496286</v>
      </c>
      <c r="O1176" s="367" t="s">
        <v>1326</v>
      </c>
      <c r="P1176" s="371">
        <v>43501</v>
      </c>
      <c r="Q1176" s="372">
        <v>160791513.30000001</v>
      </c>
      <c r="R1176" s="372">
        <v>154681144.45884919</v>
      </c>
      <c r="S1176" s="367">
        <v>62</v>
      </c>
      <c r="T1176" s="369">
        <v>0.11348156637134088</v>
      </c>
      <c r="U1176" s="369">
        <v>1.4669983579696928</v>
      </c>
      <c r="V1176" s="369">
        <v>-5.6209186203608152E-2</v>
      </c>
      <c r="W1176" s="369">
        <v>-0.551037973435062</v>
      </c>
      <c r="X1176" s="369">
        <v>9.6452971554781497E-2</v>
      </c>
      <c r="Y1176" s="369">
        <v>0.73142040499976013</v>
      </c>
      <c r="Z1176" s="369">
        <v>0.26742113993408023</v>
      </c>
      <c r="AA1176" s="369">
        <v>1.520108454180003</v>
      </c>
      <c r="AB1176" s="369">
        <v>0.21012045481451003</v>
      </c>
      <c r="AC1176" s="373">
        <v>-0.63296644276409619</v>
      </c>
      <c r="AD1176" s="575">
        <v>9285146000103</v>
      </c>
      <c r="AE1176" s="370" t="s">
        <v>2331</v>
      </c>
      <c r="AF1176" s="370" t="s">
        <v>2317</v>
      </c>
      <c r="AG1176" s="374" t="s">
        <v>1458</v>
      </c>
      <c r="AH1176" s="374" t="s">
        <v>2318</v>
      </c>
      <c r="AI1176" s="374">
        <v>10000</v>
      </c>
      <c r="AJ1176" s="374">
        <v>10000</v>
      </c>
      <c r="AK1176" s="374">
        <v>10000</v>
      </c>
      <c r="AL1176" s="369">
        <v>0</v>
      </c>
      <c r="AM1176" s="369" t="s">
        <v>34</v>
      </c>
      <c r="AN1176" s="369" t="s">
        <v>34</v>
      </c>
      <c r="AO1176" s="367" t="s">
        <v>1326</v>
      </c>
      <c r="AP1176" s="370" t="s">
        <v>718</v>
      </c>
      <c r="AQ1176" s="376" t="s">
        <v>661</v>
      </c>
      <c r="AR1176" s="369" t="s">
        <v>34</v>
      </c>
      <c r="AS1176" s="369" t="s">
        <v>34</v>
      </c>
      <c r="AT1176" s="369"/>
      <c r="AX1176" s="711"/>
      <c r="AY1176" s="712"/>
      <c r="AZ1176" s="712"/>
      <c r="BA1176" s="712"/>
      <c r="BB1176" s="713"/>
      <c r="BC1176" s="712"/>
      <c r="BD1176" s="712"/>
      <c r="BE1176" s="712"/>
      <c r="BF1176" s="712"/>
      <c r="BG1176" s="713"/>
      <c r="BH1176" s="713"/>
      <c r="BI1176" s="714"/>
      <c r="BJ1176" s="714"/>
      <c r="BK1176" s="714"/>
      <c r="BL1176" s="713"/>
      <c r="BM1176" s="713"/>
      <c r="BN1176" s="713"/>
      <c r="BO1176" s="713"/>
      <c r="BP1176" s="713"/>
      <c r="BQ1176" s="713"/>
      <c r="BR1176" s="713"/>
      <c r="BS1176" s="713"/>
      <c r="BT1176" s="716"/>
      <c r="BU1176" s="717"/>
      <c r="BV1176" s="715"/>
      <c r="BW1176" s="718"/>
    </row>
    <row r="1177" spans="2:75" ht="15.75" customHeight="1">
      <c r="B1177" s="363" t="s">
        <v>1742</v>
      </c>
      <c r="C1177" s="364">
        <v>9285146000103</v>
      </c>
      <c r="D1177" s="365" t="s">
        <v>14</v>
      </c>
      <c r="E1177" s="365" t="s">
        <v>614</v>
      </c>
      <c r="F1177" s="365"/>
      <c r="G1177" s="366"/>
      <c r="H1177" s="366" t="s">
        <v>1340</v>
      </c>
      <c r="I1177" s="366" t="s">
        <v>34</v>
      </c>
      <c r="J1177" s="366" t="s">
        <v>608</v>
      </c>
      <c r="K1177" s="367" t="s">
        <v>48</v>
      </c>
      <c r="L1177" s="368"/>
      <c r="M1177" s="368"/>
      <c r="N1177" s="367">
        <v>206891</v>
      </c>
      <c r="O1177" s="367" t="s">
        <v>1326</v>
      </c>
      <c r="P1177" s="371">
        <v>39538</v>
      </c>
      <c r="Q1177" s="372">
        <v>1060109060.95</v>
      </c>
      <c r="R1177" s="372">
        <v>1051430766.2565875</v>
      </c>
      <c r="S1177" s="367">
        <v>62</v>
      </c>
      <c r="T1177" s="369">
        <v>0.12365890589857642</v>
      </c>
      <c r="U1177" s="369">
        <v>1.3909046797819535</v>
      </c>
      <c r="V1177" s="369">
        <v>-2.6940389726021974E-2</v>
      </c>
      <c r="W1177" s="369">
        <v>-0.24725104141443593</v>
      </c>
      <c r="X1177" s="369">
        <v>0.17866435273492809</v>
      </c>
      <c r="Y1177" s="369">
        <v>1.2563302891040689</v>
      </c>
      <c r="Z1177" s="369">
        <v>0.27476144570625793</v>
      </c>
      <c r="AA1177" s="369">
        <v>1.5014514193168096</v>
      </c>
      <c r="AB1177" s="369">
        <v>0.21188456548281343</v>
      </c>
      <c r="AC1177" s="373">
        <v>-0.51153101459337202</v>
      </c>
      <c r="AD1177" s="575">
        <v>9412648000140</v>
      </c>
      <c r="AE1177" s="370" t="s">
        <v>2608</v>
      </c>
      <c r="AF1177" s="370" t="s">
        <v>2317</v>
      </c>
      <c r="AG1177" s="374" t="s">
        <v>1458</v>
      </c>
      <c r="AH1177" s="374" t="s">
        <v>2318</v>
      </c>
      <c r="AI1177" s="374">
        <v>100000</v>
      </c>
      <c r="AJ1177" s="374">
        <v>5000</v>
      </c>
      <c r="AK1177" s="374">
        <v>100000</v>
      </c>
      <c r="AL1177" s="369">
        <v>1.8000000000000002E-2</v>
      </c>
      <c r="AM1177" s="369">
        <v>0.2</v>
      </c>
      <c r="AN1177" s="369" t="s">
        <v>2335</v>
      </c>
      <c r="AO1177" s="367" t="s">
        <v>1326</v>
      </c>
      <c r="AP1177" s="370" t="s">
        <v>718</v>
      </c>
      <c r="AQ1177" s="376" t="s">
        <v>667</v>
      </c>
      <c r="AR1177" s="369" t="s">
        <v>34</v>
      </c>
      <c r="AS1177" s="369" t="s">
        <v>34</v>
      </c>
      <c r="AT1177" s="369"/>
      <c r="AX1177" s="711"/>
      <c r="AY1177" s="712"/>
      <c r="AZ1177" s="712"/>
      <c r="BA1177" s="712"/>
      <c r="BB1177" s="713"/>
      <c r="BC1177" s="712"/>
      <c r="BD1177" s="712"/>
      <c r="BE1177" s="712"/>
      <c r="BF1177" s="712"/>
      <c r="BG1177" s="713"/>
      <c r="BH1177" s="713"/>
      <c r="BI1177" s="714"/>
      <c r="BJ1177" s="714"/>
      <c r="BK1177" s="714"/>
      <c r="BL1177" s="713"/>
      <c r="BM1177" s="713"/>
      <c r="BN1177" s="713"/>
      <c r="BO1177" s="713"/>
      <c r="BP1177" s="713"/>
      <c r="BQ1177" s="713"/>
      <c r="BR1177" s="713"/>
      <c r="BS1177" s="713"/>
      <c r="BT1177" s="716"/>
      <c r="BU1177" s="717"/>
      <c r="BV1177" s="715"/>
      <c r="BW1177" s="718"/>
    </row>
    <row r="1178" spans="2:75" ht="15.75" customHeight="1">
      <c r="B1178" s="363" t="s">
        <v>1743</v>
      </c>
      <c r="C1178" s="364">
        <v>9412822000154</v>
      </c>
      <c r="D1178" s="365" t="s">
        <v>14</v>
      </c>
      <c r="E1178" s="365" t="s">
        <v>607</v>
      </c>
      <c r="F1178" s="365"/>
      <c r="G1178" s="366"/>
      <c r="H1178" s="366" t="s">
        <v>34</v>
      </c>
      <c r="I1178" s="366" t="s">
        <v>34</v>
      </c>
      <c r="J1178" s="366" t="s">
        <v>608</v>
      </c>
      <c r="K1178" s="367" t="s">
        <v>48</v>
      </c>
      <c r="L1178" s="368"/>
      <c r="M1178" s="368"/>
      <c r="N1178" s="367">
        <v>206881</v>
      </c>
      <c r="O1178" s="367" t="s">
        <v>1323</v>
      </c>
      <c r="P1178" s="371">
        <v>39538</v>
      </c>
      <c r="Q1178" s="372">
        <v>269249206.20999998</v>
      </c>
      <c r="R1178" s="372">
        <v>259547377.126508</v>
      </c>
      <c r="S1178" s="367">
        <v>62</v>
      </c>
      <c r="T1178" s="369">
        <v>-1.1539269838520605E-2</v>
      </c>
      <c r="U1178" s="369">
        <v>-0.12979270925160133</v>
      </c>
      <c r="V1178" s="369">
        <v>-0.16292870781891489</v>
      </c>
      <c r="W1178" s="369">
        <v>-1.4953121723263003</v>
      </c>
      <c r="X1178" s="369">
        <v>-8.2859070450841399E-3</v>
      </c>
      <c r="Y1178" s="369">
        <v>-5.8264762019339979E-2</v>
      </c>
      <c r="Z1178" s="369">
        <v>-7.5563601433171756E-3</v>
      </c>
      <c r="AA1178" s="369">
        <v>-4.1292211259442137E-2</v>
      </c>
      <c r="AB1178" s="369">
        <v>0.24111477317052349</v>
      </c>
      <c r="AC1178" s="373">
        <v>-1.0460272893702427</v>
      </c>
      <c r="AD1178" s="575">
        <v>9288254000121</v>
      </c>
      <c r="AE1178" s="370" t="s">
        <v>2608</v>
      </c>
      <c r="AF1178" s="370" t="s">
        <v>2317</v>
      </c>
      <c r="AG1178" s="374" t="s">
        <v>1458</v>
      </c>
      <c r="AH1178" s="374" t="s">
        <v>2321</v>
      </c>
      <c r="AI1178" s="374">
        <v>100000</v>
      </c>
      <c r="AJ1178" s="374">
        <v>5000</v>
      </c>
      <c r="AK1178" s="374">
        <v>100000</v>
      </c>
      <c r="AL1178" s="369">
        <v>2.7999999999999997E-2</v>
      </c>
      <c r="AM1178" s="369" t="s">
        <v>34</v>
      </c>
      <c r="AN1178" s="369" t="s">
        <v>2335</v>
      </c>
      <c r="AO1178" s="367" t="s">
        <v>1326</v>
      </c>
      <c r="AP1178" s="370" t="s">
        <v>718</v>
      </c>
      <c r="AQ1178" s="376" t="s">
        <v>661</v>
      </c>
      <c r="AR1178" s="369" t="s">
        <v>34</v>
      </c>
      <c r="AS1178" s="369" t="s">
        <v>34</v>
      </c>
      <c r="AT1178" s="369"/>
      <c r="AX1178" s="711"/>
      <c r="AY1178" s="712"/>
      <c r="AZ1178" s="712"/>
      <c r="BA1178" s="712"/>
      <c r="BB1178" s="713"/>
      <c r="BC1178" s="712"/>
      <c r="BD1178" s="712"/>
      <c r="BE1178" s="712"/>
      <c r="BF1178" s="712"/>
      <c r="BG1178" s="713"/>
      <c r="BH1178" s="713"/>
      <c r="BI1178" s="714"/>
      <c r="BJ1178" s="714"/>
      <c r="BK1178" s="714"/>
      <c r="BL1178" s="713"/>
      <c r="BM1178" s="713"/>
      <c r="BN1178" s="713"/>
      <c r="BO1178" s="713"/>
      <c r="BP1178" s="713"/>
      <c r="BQ1178" s="713"/>
      <c r="BR1178" s="713"/>
      <c r="BS1178" s="713"/>
      <c r="BT1178" s="716"/>
      <c r="BU1178" s="717"/>
      <c r="BV1178" s="715"/>
      <c r="BW1178" s="718"/>
    </row>
    <row r="1179" spans="2:75" ht="15.75" customHeight="1">
      <c r="B1179" s="363" t="s">
        <v>539</v>
      </c>
      <c r="C1179" s="364">
        <v>42774128000152</v>
      </c>
      <c r="D1179" s="365" t="s">
        <v>13</v>
      </c>
      <c r="E1179" s="365" t="s">
        <v>615</v>
      </c>
      <c r="F1179" s="365" t="s">
        <v>619</v>
      </c>
      <c r="G1179" s="366" t="s">
        <v>34</v>
      </c>
      <c r="H1179" s="366" t="s">
        <v>867</v>
      </c>
      <c r="I1179" s="366" t="s">
        <v>34</v>
      </c>
      <c r="J1179" s="366" t="s">
        <v>608</v>
      </c>
      <c r="K1179" s="367" t="s">
        <v>48</v>
      </c>
      <c r="L1179" s="368"/>
      <c r="M1179" s="368" t="s">
        <v>34</v>
      </c>
      <c r="N1179" s="367">
        <v>604951</v>
      </c>
      <c r="O1179" s="367" t="s">
        <v>1323</v>
      </c>
      <c r="P1179" s="371">
        <v>44407</v>
      </c>
      <c r="Q1179" s="372">
        <v>20826902.66</v>
      </c>
      <c r="R1179" s="372">
        <v>10339755.983015873</v>
      </c>
      <c r="S1179" s="367">
        <v>32</v>
      </c>
      <c r="T1179" s="369">
        <v>9.3558231098661127E-2</v>
      </c>
      <c r="U1179" s="369">
        <v>1.2094455142359275</v>
      </c>
      <c r="V1179" s="369">
        <v>9.0347482805883228E-2</v>
      </c>
      <c r="W1179" s="369">
        <v>0.88570742956455106</v>
      </c>
      <c r="X1179" s="369" t="s">
        <v>1424</v>
      </c>
      <c r="Y1179" s="369" t="s">
        <v>1424</v>
      </c>
      <c r="Z1179" s="369" t="s">
        <v>1424</v>
      </c>
      <c r="AA1179" s="369" t="s">
        <v>1424</v>
      </c>
      <c r="AB1179" s="369">
        <v>5.7157521986226062E-2</v>
      </c>
      <c r="AC1179" s="373">
        <v>-0.15766282312984473</v>
      </c>
      <c r="AD1179" s="575">
        <v>42747269000186</v>
      </c>
      <c r="AE1179" s="370" t="s">
        <v>2609</v>
      </c>
      <c r="AF1179" s="370" t="s">
        <v>2317</v>
      </c>
      <c r="AG1179" s="374" t="s">
        <v>1458</v>
      </c>
      <c r="AH1179" s="374" t="s">
        <v>2318</v>
      </c>
      <c r="AI1179" s="374">
        <v>5000</v>
      </c>
      <c r="AJ1179" s="374">
        <v>1000</v>
      </c>
      <c r="AK1179" s="374">
        <v>5000</v>
      </c>
      <c r="AL1179" s="369">
        <v>1.9E-2</v>
      </c>
      <c r="AM1179" s="369">
        <v>0.2</v>
      </c>
      <c r="AN1179" s="369" t="s">
        <v>34</v>
      </c>
      <c r="AO1179" s="367" t="s">
        <v>1326</v>
      </c>
      <c r="AP1179" s="370" t="s">
        <v>13</v>
      </c>
      <c r="AQ1179" s="376" t="s">
        <v>670</v>
      </c>
      <c r="AR1179" s="369">
        <v>6.3333333333333332E-3</v>
      </c>
      <c r="AS1179" s="369">
        <v>6.3333333333333332E-3</v>
      </c>
      <c r="AT1179" s="369"/>
      <c r="AX1179" s="711"/>
      <c r="AY1179" s="712"/>
      <c r="AZ1179" s="712"/>
      <c r="BA1179" s="712"/>
      <c r="BB1179" s="713"/>
      <c r="BC1179" s="712"/>
      <c r="BD1179" s="712"/>
      <c r="BE1179" s="712"/>
      <c r="BF1179" s="712"/>
      <c r="BG1179" s="713"/>
      <c r="BH1179" s="713"/>
      <c r="BI1179" s="714"/>
      <c r="BJ1179" s="714"/>
      <c r="BK1179" s="714"/>
      <c r="BL1179" s="713"/>
      <c r="BM1179" s="713"/>
      <c r="BN1179" s="713"/>
      <c r="BO1179" s="713"/>
      <c r="BP1179" s="713"/>
      <c r="BQ1179" s="713"/>
      <c r="BR1179" s="713"/>
      <c r="BS1179" s="713"/>
      <c r="BT1179" s="716"/>
      <c r="BU1179" s="717"/>
      <c r="BV1179" s="715"/>
      <c r="BW1179" s="718"/>
    </row>
    <row r="1180" spans="2:75" ht="15.75" customHeight="1">
      <c r="B1180" s="363" t="s">
        <v>385</v>
      </c>
      <c r="C1180" s="364">
        <v>12282747000169</v>
      </c>
      <c r="D1180" s="365" t="s">
        <v>14</v>
      </c>
      <c r="E1180" s="365" t="s">
        <v>614</v>
      </c>
      <c r="F1180" s="365"/>
      <c r="G1180" s="366"/>
      <c r="H1180" s="366" t="s">
        <v>1340</v>
      </c>
      <c r="I1180" s="366" t="s">
        <v>34</v>
      </c>
      <c r="J1180" s="366" t="s">
        <v>608</v>
      </c>
      <c r="K1180" s="367" t="s">
        <v>48</v>
      </c>
      <c r="L1180" s="368"/>
      <c r="M1180" s="368" t="s">
        <v>34</v>
      </c>
      <c r="N1180" s="367">
        <v>257982</v>
      </c>
      <c r="O1180" s="367" t="s">
        <v>1323</v>
      </c>
      <c r="P1180" s="371">
        <v>40451</v>
      </c>
      <c r="Q1180" s="372">
        <v>199393317.44</v>
      </c>
      <c r="R1180" s="372">
        <v>288672956.44900799</v>
      </c>
      <c r="S1180" s="367">
        <v>32</v>
      </c>
      <c r="T1180" s="369">
        <v>-0.12544482837121351</v>
      </c>
      <c r="U1180" s="369">
        <v>-1.6216497808478894</v>
      </c>
      <c r="V1180" s="369">
        <v>-0.25262368429544835</v>
      </c>
      <c r="W1180" s="369">
        <v>-2.4765568128244304</v>
      </c>
      <c r="X1180" s="369">
        <v>-0.17084158808250327</v>
      </c>
      <c r="Y1180" s="369">
        <v>-1.2955227976064589</v>
      </c>
      <c r="Z1180" s="369">
        <v>3.400354325554833E-2</v>
      </c>
      <c r="AA1180" s="369">
        <v>0.19328716341414101</v>
      </c>
      <c r="AB1180" s="369">
        <v>0.19050216514639567</v>
      </c>
      <c r="AC1180" s="373">
        <v>-1.9425103408959481</v>
      </c>
      <c r="AD1180" s="575">
        <v>12297830000101</v>
      </c>
      <c r="AE1180" s="370" t="s">
        <v>2610</v>
      </c>
      <c r="AF1180" s="370" t="s">
        <v>2326</v>
      </c>
      <c r="AG1180" s="374" t="s">
        <v>1459</v>
      </c>
      <c r="AH1180" s="374" t="s">
        <v>2318</v>
      </c>
      <c r="AI1180" s="374">
        <v>50000</v>
      </c>
      <c r="AJ1180" s="374">
        <v>10000</v>
      </c>
      <c r="AK1180" s="374">
        <v>50000</v>
      </c>
      <c r="AL1180" s="369">
        <v>0.02</v>
      </c>
      <c r="AM1180" s="369">
        <v>0.2</v>
      </c>
      <c r="AN1180" s="369" t="s">
        <v>2349</v>
      </c>
      <c r="AO1180" s="367" t="s">
        <v>1326</v>
      </c>
      <c r="AP1180" s="370" t="s">
        <v>718</v>
      </c>
      <c r="AQ1180" s="376" t="s">
        <v>667</v>
      </c>
      <c r="AR1180" s="369">
        <v>4.6666666666666662E-3</v>
      </c>
      <c r="AS1180" s="369">
        <v>4.6666666666666662E-3</v>
      </c>
      <c r="AT1180" s="369"/>
      <c r="AX1180" s="711"/>
      <c r="AY1180" s="712"/>
      <c r="AZ1180" s="712"/>
      <c r="BA1180" s="712"/>
      <c r="BB1180" s="713"/>
      <c r="BC1180" s="712"/>
      <c r="BD1180" s="712"/>
      <c r="BE1180" s="712"/>
      <c r="BF1180" s="712"/>
      <c r="BG1180" s="713"/>
      <c r="BH1180" s="713"/>
      <c r="BI1180" s="714"/>
      <c r="BJ1180" s="714"/>
      <c r="BK1180" s="714"/>
      <c r="BL1180" s="713"/>
      <c r="BM1180" s="713"/>
      <c r="BN1180" s="713"/>
      <c r="BO1180" s="713"/>
      <c r="BP1180" s="713"/>
      <c r="BQ1180" s="713"/>
      <c r="BR1180" s="713"/>
      <c r="BS1180" s="713"/>
      <c r="BT1180" s="716"/>
      <c r="BU1180" s="717"/>
      <c r="BV1180" s="715"/>
      <c r="BW1180" s="718"/>
    </row>
    <row r="1181" spans="2:75" ht="15.75" customHeight="1">
      <c r="B1181" s="363" t="s">
        <v>386</v>
      </c>
      <c r="C1181" s="364">
        <v>17164804000129</v>
      </c>
      <c r="D1181" s="365" t="s">
        <v>14</v>
      </c>
      <c r="E1181" s="365" t="s">
        <v>607</v>
      </c>
      <c r="F1181" s="365"/>
      <c r="G1181" s="366"/>
      <c r="H1181" s="366" t="s">
        <v>34</v>
      </c>
      <c r="I1181" s="366" t="s">
        <v>34</v>
      </c>
      <c r="J1181" s="366" t="s">
        <v>608</v>
      </c>
      <c r="K1181" s="367" t="s">
        <v>48</v>
      </c>
      <c r="L1181" s="368"/>
      <c r="M1181" s="368" t="s">
        <v>34</v>
      </c>
      <c r="N1181" s="367">
        <v>321771</v>
      </c>
      <c r="O1181" s="367" t="s">
        <v>1323</v>
      </c>
      <c r="P1181" s="371">
        <v>41269</v>
      </c>
      <c r="Q1181" s="372">
        <v>66325978.770000003</v>
      </c>
      <c r="R1181" s="372">
        <v>77488235.97869046</v>
      </c>
      <c r="S1181" s="367">
        <v>32</v>
      </c>
      <c r="T1181" s="369">
        <v>-9.055750394730111E-2</v>
      </c>
      <c r="U1181" s="369">
        <v>-1.1706545286642662</v>
      </c>
      <c r="V1181" s="369">
        <v>-0.25274402435055998</v>
      </c>
      <c r="W1181" s="369">
        <v>-2.4777365477498141</v>
      </c>
      <c r="X1181" s="369">
        <v>-0.18213114733149249</v>
      </c>
      <c r="Y1181" s="369">
        <v>-1.3811335762590855</v>
      </c>
      <c r="Z1181" s="369">
        <v>-4.096586247348033E-2</v>
      </c>
      <c r="AA1181" s="369">
        <v>-0.23286324295103622</v>
      </c>
      <c r="AB1181" s="369">
        <v>0.22147943866386263</v>
      </c>
      <c r="AC1181" s="373">
        <v>-1.6427583611087395</v>
      </c>
      <c r="AD1181" s="575">
        <v>0</v>
      </c>
      <c r="AE1181" s="370" t="s">
        <v>2610</v>
      </c>
      <c r="AF1181" s="370" t="s">
        <v>2326</v>
      </c>
      <c r="AG1181" s="374" t="s">
        <v>1459</v>
      </c>
      <c r="AH1181" s="374" t="s">
        <v>2321</v>
      </c>
      <c r="AI1181" s="374">
        <v>50000</v>
      </c>
      <c r="AJ1181" s="374">
        <v>10000</v>
      </c>
      <c r="AK1181" s="374">
        <v>50000</v>
      </c>
      <c r="AL1181" s="369">
        <v>0.02</v>
      </c>
      <c r="AM1181" s="369">
        <v>0.2</v>
      </c>
      <c r="AN1181" s="369" t="s">
        <v>668</v>
      </c>
      <c r="AO1181" s="367" t="s">
        <v>1326</v>
      </c>
      <c r="AP1181" s="370" t="s">
        <v>718</v>
      </c>
      <c r="AQ1181" s="376" t="s">
        <v>667</v>
      </c>
      <c r="AR1181" s="369">
        <v>4.7999999999999996E-3</v>
      </c>
      <c r="AS1181" s="369">
        <v>4.7999999999999996E-3</v>
      </c>
      <c r="AT1181" s="369"/>
      <c r="AX1181" s="711"/>
      <c r="AY1181" s="712"/>
      <c r="AZ1181" s="712"/>
      <c r="BA1181" s="712"/>
      <c r="BB1181" s="713"/>
      <c r="BC1181" s="712"/>
      <c r="BD1181" s="712"/>
      <c r="BE1181" s="712"/>
      <c r="BF1181" s="712"/>
      <c r="BG1181" s="713"/>
      <c r="BH1181" s="713"/>
      <c r="BI1181" s="714"/>
      <c r="BJ1181" s="714"/>
      <c r="BK1181" s="714"/>
      <c r="BL1181" s="713"/>
      <c r="BM1181" s="713"/>
      <c r="BN1181" s="713"/>
      <c r="BO1181" s="713"/>
      <c r="BP1181" s="713"/>
      <c r="BQ1181" s="713"/>
      <c r="BR1181" s="713"/>
      <c r="BS1181" s="713"/>
      <c r="BT1181" s="716"/>
      <c r="BU1181" s="717"/>
      <c r="BV1181" s="715"/>
      <c r="BW1181" s="718"/>
    </row>
    <row r="1182" spans="2:75" ht="15.75" customHeight="1">
      <c r="B1182" s="363" t="s">
        <v>387</v>
      </c>
      <c r="C1182" s="364">
        <v>19727078000130</v>
      </c>
      <c r="D1182" s="365" t="s">
        <v>14</v>
      </c>
      <c r="E1182" s="365" t="s">
        <v>607</v>
      </c>
      <c r="F1182" s="365"/>
      <c r="G1182" s="366"/>
      <c r="H1182" s="366" t="s">
        <v>34</v>
      </c>
      <c r="I1182" s="366" t="s">
        <v>34</v>
      </c>
      <c r="J1182" s="366" t="s">
        <v>608</v>
      </c>
      <c r="K1182" s="367" t="s">
        <v>48</v>
      </c>
      <c r="L1182" s="368"/>
      <c r="M1182" s="368" t="s">
        <v>1421</v>
      </c>
      <c r="N1182" s="367">
        <v>569666</v>
      </c>
      <c r="O1182" s="367" t="s">
        <v>1323</v>
      </c>
      <c r="P1182" s="371">
        <v>44214</v>
      </c>
      <c r="Q1182" s="372">
        <v>110801467.72</v>
      </c>
      <c r="R1182" s="372">
        <v>101954874.17968255</v>
      </c>
      <c r="S1182" s="367">
        <v>122</v>
      </c>
      <c r="T1182" s="369">
        <v>-7.133568559159198E-2</v>
      </c>
      <c r="U1182" s="369">
        <v>-0.92217033103921187</v>
      </c>
      <c r="V1182" s="369">
        <v>-0.23940116984352122</v>
      </c>
      <c r="W1182" s="369">
        <v>-2.3469319586073092</v>
      </c>
      <c r="X1182" s="369" t="s">
        <v>1424</v>
      </c>
      <c r="Y1182" s="369" t="s">
        <v>1424</v>
      </c>
      <c r="Z1182" s="369" t="s">
        <v>1424</v>
      </c>
      <c r="AA1182" s="369" t="s">
        <v>1424</v>
      </c>
      <c r="AB1182" s="369">
        <v>0.35322078464257606</v>
      </c>
      <c r="AC1182" s="373">
        <v>-0.87282115068861843</v>
      </c>
      <c r="AD1182" s="575">
        <v>0</v>
      </c>
      <c r="AE1182" s="370" t="s">
        <v>2557</v>
      </c>
      <c r="AF1182" s="370" t="s">
        <v>2317</v>
      </c>
      <c r="AG1182" s="374" t="s">
        <v>1458</v>
      </c>
      <c r="AH1182" s="374" t="s">
        <v>2321</v>
      </c>
      <c r="AI1182" s="374">
        <v>5000</v>
      </c>
      <c r="AJ1182" s="374">
        <v>100</v>
      </c>
      <c r="AK1182" s="374">
        <v>5000</v>
      </c>
      <c r="AL1182" s="369">
        <v>0.02</v>
      </c>
      <c r="AM1182" s="369">
        <v>0.2</v>
      </c>
      <c r="AN1182" s="369" t="s">
        <v>34</v>
      </c>
      <c r="AO1182" s="367" t="s">
        <v>1326</v>
      </c>
      <c r="AP1182" s="370" t="s">
        <v>718</v>
      </c>
      <c r="AQ1182" s="376" t="s">
        <v>661</v>
      </c>
      <c r="AR1182" s="369">
        <v>2E-3</v>
      </c>
      <c r="AS1182" s="369">
        <v>2E-3</v>
      </c>
      <c r="AT1182" s="369"/>
      <c r="AX1182" s="711"/>
      <c r="AY1182" s="712"/>
      <c r="AZ1182" s="712"/>
      <c r="BA1182" s="712"/>
      <c r="BB1182" s="713"/>
      <c r="BC1182" s="712"/>
      <c r="BD1182" s="712"/>
      <c r="BE1182" s="712"/>
      <c r="BF1182" s="712"/>
      <c r="BG1182" s="713"/>
      <c r="BH1182" s="713"/>
      <c r="BI1182" s="714"/>
      <c r="BJ1182" s="714"/>
      <c r="BK1182" s="714"/>
      <c r="BL1182" s="713"/>
      <c r="BM1182" s="713"/>
      <c r="BN1182" s="713"/>
      <c r="BO1182" s="713"/>
      <c r="BP1182" s="713"/>
      <c r="BQ1182" s="713"/>
      <c r="BR1182" s="713"/>
      <c r="BS1182" s="713"/>
      <c r="BT1182" s="716"/>
      <c r="BU1182" s="717"/>
      <c r="BV1182" s="715"/>
      <c r="BW1182" s="718"/>
    </row>
    <row r="1183" spans="2:75" ht="15.75" customHeight="1">
      <c r="B1183" s="363" t="s">
        <v>388</v>
      </c>
      <c r="C1183" s="364">
        <v>17033928000175</v>
      </c>
      <c r="D1183" s="365" t="s">
        <v>14</v>
      </c>
      <c r="E1183" s="365" t="s">
        <v>607</v>
      </c>
      <c r="F1183" s="365"/>
      <c r="G1183" s="366"/>
      <c r="H1183" s="366" t="s">
        <v>34</v>
      </c>
      <c r="I1183" s="366" t="s">
        <v>34</v>
      </c>
      <c r="J1183" s="366" t="s">
        <v>608</v>
      </c>
      <c r="K1183" s="367" t="s">
        <v>48</v>
      </c>
      <c r="L1183" s="368"/>
      <c r="M1183" s="368" t="s">
        <v>34</v>
      </c>
      <c r="N1183" s="367">
        <v>336106</v>
      </c>
      <c r="O1183" s="367" t="s">
        <v>1323</v>
      </c>
      <c r="P1183" s="371">
        <v>41415</v>
      </c>
      <c r="Q1183" s="372">
        <v>27528686.390000001</v>
      </c>
      <c r="R1183" s="372">
        <v>34355105.413095251</v>
      </c>
      <c r="S1183" s="367">
        <v>17</v>
      </c>
      <c r="T1183" s="369">
        <v>4.1258604423624723E-2</v>
      </c>
      <c r="U1183" s="369">
        <v>0.53335803229505074</v>
      </c>
      <c r="V1183" s="369">
        <v>-0.18110355791317023</v>
      </c>
      <c r="W1183" s="369">
        <v>-1.7754204299073579</v>
      </c>
      <c r="X1183" s="369">
        <v>-4.2188092156474566E-2</v>
      </c>
      <c r="Y1183" s="369">
        <v>-0.31991996673456696</v>
      </c>
      <c r="Z1183" s="369">
        <v>9.2111810761921209E-3</v>
      </c>
      <c r="AA1183" s="369">
        <v>5.2359339393863988E-2</v>
      </c>
      <c r="AB1183" s="369">
        <v>0.27648718821706997</v>
      </c>
      <c r="AC1183" s="373">
        <v>-0.93590274020241415</v>
      </c>
      <c r="AD1183" s="575">
        <v>17034032000100</v>
      </c>
      <c r="AE1183" s="370" t="s">
        <v>2611</v>
      </c>
      <c r="AF1183" s="370" t="s">
        <v>2326</v>
      </c>
      <c r="AG1183" s="374" t="s">
        <v>1459</v>
      </c>
      <c r="AH1183" s="374" t="s">
        <v>2321</v>
      </c>
      <c r="AI1183" s="374">
        <v>500</v>
      </c>
      <c r="AJ1183" s="374">
        <v>500</v>
      </c>
      <c r="AK1183" s="374">
        <v>500</v>
      </c>
      <c r="AL1183" s="369">
        <v>1.8500000000000003E-2</v>
      </c>
      <c r="AM1183" s="369">
        <v>0.2</v>
      </c>
      <c r="AN1183" s="369" t="s">
        <v>668</v>
      </c>
      <c r="AO1183" s="367" t="s">
        <v>1326</v>
      </c>
      <c r="AP1183" s="370" t="s">
        <v>718</v>
      </c>
      <c r="AQ1183" s="376" t="s">
        <v>661</v>
      </c>
      <c r="AR1183" s="369">
        <v>4.933333333333333E-3</v>
      </c>
      <c r="AS1183" s="369">
        <v>4.933333333333333E-3</v>
      </c>
      <c r="AT1183" s="369"/>
      <c r="AX1183" s="711"/>
      <c r="AY1183" s="712"/>
      <c r="AZ1183" s="712"/>
      <c r="BA1183" s="712"/>
      <c r="BB1183" s="713"/>
      <c r="BC1183" s="712"/>
      <c r="BD1183" s="712"/>
      <c r="BE1183" s="712"/>
      <c r="BF1183" s="712"/>
      <c r="BG1183" s="713"/>
      <c r="BH1183" s="713"/>
      <c r="BI1183" s="714"/>
      <c r="BJ1183" s="714"/>
      <c r="BK1183" s="714"/>
      <c r="BL1183" s="713"/>
      <c r="BM1183" s="713"/>
      <c r="BN1183" s="713"/>
      <c r="BO1183" s="713"/>
      <c r="BP1183" s="713"/>
      <c r="BQ1183" s="713"/>
      <c r="BR1183" s="713"/>
      <c r="BS1183" s="713"/>
      <c r="BT1183" s="716"/>
      <c r="BU1183" s="717"/>
      <c r="BV1183" s="715"/>
      <c r="BW1183" s="718"/>
    </row>
    <row r="1184" spans="2:75" ht="15.75" customHeight="1">
      <c r="B1184" s="363" t="s">
        <v>389</v>
      </c>
      <c r="C1184" s="364">
        <v>17301119000105</v>
      </c>
      <c r="D1184" s="365" t="s">
        <v>14</v>
      </c>
      <c r="E1184" s="365" t="s">
        <v>607</v>
      </c>
      <c r="F1184" s="365"/>
      <c r="G1184" s="366"/>
      <c r="H1184" s="366" t="s">
        <v>34</v>
      </c>
      <c r="I1184" s="366" t="s">
        <v>34</v>
      </c>
      <c r="J1184" s="366" t="s">
        <v>608</v>
      </c>
      <c r="K1184" s="367" t="s">
        <v>48</v>
      </c>
      <c r="L1184" s="368"/>
      <c r="M1184" s="368" t="s">
        <v>34</v>
      </c>
      <c r="N1184" s="367">
        <v>329169</v>
      </c>
      <c r="O1184" s="367" t="s">
        <v>1323</v>
      </c>
      <c r="P1184" s="371">
        <v>41338</v>
      </c>
      <c r="Q1184" s="372">
        <v>94977014.659999996</v>
      </c>
      <c r="R1184" s="372">
        <v>124027967.19257927</v>
      </c>
      <c r="S1184" s="367">
        <v>32</v>
      </c>
      <c r="T1184" s="369">
        <v>5.8027195344738214E-2</v>
      </c>
      <c r="U1184" s="369">
        <v>0.75012888004880052</v>
      </c>
      <c r="V1184" s="369">
        <v>-0.16797959396120987</v>
      </c>
      <c r="W1184" s="369">
        <v>-1.6467617001166956</v>
      </c>
      <c r="X1184" s="369">
        <v>-4.2679976919259399E-2</v>
      </c>
      <c r="Y1184" s="369">
        <v>-0.32365001824682088</v>
      </c>
      <c r="Z1184" s="369">
        <v>4.3988585468968555E-2</v>
      </c>
      <c r="AA1184" s="369">
        <v>0.25004538038870699</v>
      </c>
      <c r="AB1184" s="369">
        <v>0.27673624119384366</v>
      </c>
      <c r="AC1184" s="373">
        <v>-0.87747730605785013</v>
      </c>
      <c r="AD1184" s="575">
        <v>17301225000180</v>
      </c>
      <c r="AE1184" s="370" t="s">
        <v>2611</v>
      </c>
      <c r="AF1184" s="370" t="s">
        <v>2326</v>
      </c>
      <c r="AG1184" s="374" t="s">
        <v>1459</v>
      </c>
      <c r="AH1184" s="374" t="s">
        <v>2318</v>
      </c>
      <c r="AI1184" s="374">
        <v>30000</v>
      </c>
      <c r="AJ1184" s="374">
        <v>5000</v>
      </c>
      <c r="AK1184" s="374">
        <v>30000</v>
      </c>
      <c r="AL1184" s="369">
        <v>1.8500000000000003E-2</v>
      </c>
      <c r="AM1184" s="369">
        <v>0.15</v>
      </c>
      <c r="AN1184" s="369" t="s">
        <v>2426</v>
      </c>
      <c r="AO1184" s="367" t="s">
        <v>1326</v>
      </c>
      <c r="AP1184" s="370" t="s">
        <v>718</v>
      </c>
      <c r="AQ1184" s="376" t="s">
        <v>661</v>
      </c>
      <c r="AR1184" s="369">
        <v>4.933333333333333E-3</v>
      </c>
      <c r="AS1184" s="369">
        <v>4.933333333333333E-3</v>
      </c>
      <c r="AT1184" s="369"/>
      <c r="AX1184" s="711"/>
      <c r="AY1184" s="712"/>
      <c r="AZ1184" s="712"/>
      <c r="BA1184" s="712"/>
      <c r="BB1184" s="713"/>
      <c r="BC1184" s="712"/>
      <c r="BD1184" s="712"/>
      <c r="BE1184" s="712"/>
      <c r="BF1184" s="712"/>
      <c r="BG1184" s="713"/>
      <c r="BH1184" s="713"/>
      <c r="BI1184" s="714"/>
      <c r="BJ1184" s="714"/>
      <c r="BK1184" s="714"/>
      <c r="BL1184" s="713"/>
      <c r="BM1184" s="713"/>
      <c r="BN1184" s="713"/>
      <c r="BO1184" s="713"/>
      <c r="BP1184" s="713"/>
      <c r="BQ1184" s="713"/>
      <c r="BR1184" s="713"/>
      <c r="BS1184" s="713"/>
      <c r="BT1184" s="716"/>
      <c r="BU1184" s="717"/>
      <c r="BV1184" s="715"/>
      <c r="BW1184" s="718"/>
    </row>
    <row r="1185" spans="2:75" ht="15.75" customHeight="1">
      <c r="B1185" s="363" t="s">
        <v>1744</v>
      </c>
      <c r="C1185" s="364">
        <v>23711497000151</v>
      </c>
      <c r="D1185" s="365" t="s">
        <v>13</v>
      </c>
      <c r="E1185" s="365" t="s">
        <v>615</v>
      </c>
      <c r="F1185" s="365" t="s">
        <v>619</v>
      </c>
      <c r="G1185" s="366"/>
      <c r="H1185" s="366" t="s">
        <v>1340</v>
      </c>
      <c r="I1185" s="366"/>
      <c r="J1185" s="366" t="s">
        <v>608</v>
      </c>
      <c r="K1185" s="367" t="s">
        <v>48</v>
      </c>
      <c r="L1185" s="368"/>
      <c r="M1185" s="368"/>
      <c r="N1185" s="367">
        <v>416630</v>
      </c>
      <c r="O1185" s="367" t="s">
        <v>1323</v>
      </c>
      <c r="P1185" s="371">
        <v>42433</v>
      </c>
      <c r="Q1185" s="372" t="s">
        <v>1396</v>
      </c>
      <c r="R1185" s="372" t="s">
        <v>1424</v>
      </c>
      <c r="S1185" s="367">
        <v>32</v>
      </c>
      <c r="T1185" s="369" t="s">
        <v>1424</v>
      </c>
      <c r="U1185" s="369" t="s">
        <v>1424</v>
      </c>
      <c r="V1185" s="369" t="s">
        <v>1424</v>
      </c>
      <c r="W1185" s="369" t="s">
        <v>1424</v>
      </c>
      <c r="X1185" s="369" t="s">
        <v>1424</v>
      </c>
      <c r="Y1185" s="369" t="s">
        <v>1424</v>
      </c>
      <c r="Z1185" s="369" t="s">
        <v>1424</v>
      </c>
      <c r="AA1185" s="369" t="s">
        <v>1424</v>
      </c>
      <c r="AB1185" s="369" t="s">
        <v>1424</v>
      </c>
      <c r="AC1185" s="373" t="s">
        <v>1424</v>
      </c>
      <c r="AD1185" s="575">
        <v>44643074000111</v>
      </c>
      <c r="AE1185" s="370" t="s">
        <v>2611</v>
      </c>
      <c r="AF1185" s="370" t="s">
        <v>2326</v>
      </c>
      <c r="AG1185" s="374" t="s">
        <v>1459</v>
      </c>
      <c r="AH1185" s="374" t="s">
        <v>2321</v>
      </c>
      <c r="AI1185" s="374">
        <v>1000</v>
      </c>
      <c r="AJ1185" s="374">
        <v>500</v>
      </c>
      <c r="AK1185" s="374">
        <v>500</v>
      </c>
      <c r="AL1185" s="369">
        <v>1.8500000000000003E-2</v>
      </c>
      <c r="AM1185" s="369">
        <v>0.2</v>
      </c>
      <c r="AN1185" s="369" t="s">
        <v>64</v>
      </c>
      <c r="AO1185" s="367" t="s">
        <v>1326</v>
      </c>
      <c r="AP1185" s="370" t="s">
        <v>13</v>
      </c>
      <c r="AQ1185" s="376" t="s">
        <v>670</v>
      </c>
      <c r="AR1185" s="369">
        <v>4.933333333333333E-3</v>
      </c>
      <c r="AS1185" s="369">
        <v>4.933333333333333E-3</v>
      </c>
      <c r="AT1185" s="369"/>
      <c r="AX1185" s="711"/>
      <c r="AY1185" s="712"/>
      <c r="AZ1185" s="712"/>
      <c r="BA1185" s="712"/>
      <c r="BB1185" s="713"/>
      <c r="BC1185" s="712"/>
      <c r="BD1185" s="712"/>
      <c r="BE1185" s="712"/>
      <c r="BF1185" s="712"/>
      <c r="BG1185" s="713"/>
      <c r="BH1185" s="713"/>
      <c r="BI1185" s="714"/>
      <c r="BJ1185" s="714"/>
      <c r="BK1185" s="714"/>
      <c r="BL1185" s="713"/>
      <c r="BM1185" s="713"/>
      <c r="BN1185" s="713"/>
      <c r="BO1185" s="713"/>
      <c r="BP1185" s="713"/>
      <c r="BQ1185" s="713"/>
      <c r="BR1185" s="713"/>
      <c r="BS1185" s="713"/>
      <c r="BT1185" s="716"/>
      <c r="BU1185" s="717"/>
      <c r="BV1185" s="715"/>
      <c r="BW1185" s="718"/>
    </row>
    <row r="1186" spans="2:75" ht="15.75" customHeight="1">
      <c r="B1186" s="363" t="s">
        <v>390</v>
      </c>
      <c r="C1186" s="364">
        <v>11225767000135</v>
      </c>
      <c r="D1186" s="365" t="s">
        <v>14</v>
      </c>
      <c r="E1186" s="365" t="s">
        <v>607</v>
      </c>
      <c r="F1186" s="365"/>
      <c r="G1186" s="366"/>
      <c r="H1186" s="366" t="s">
        <v>34</v>
      </c>
      <c r="I1186" s="366" t="s">
        <v>34</v>
      </c>
      <c r="J1186" s="366" t="s">
        <v>608</v>
      </c>
      <c r="K1186" s="367" t="s">
        <v>48</v>
      </c>
      <c r="L1186" s="368"/>
      <c r="M1186" s="368" t="s">
        <v>1421</v>
      </c>
      <c r="N1186" s="367">
        <v>238341</v>
      </c>
      <c r="O1186" s="367" t="s">
        <v>1323</v>
      </c>
      <c r="P1186" s="371">
        <v>40142</v>
      </c>
      <c r="Q1186" s="372">
        <v>84823985.459999993</v>
      </c>
      <c r="R1186" s="372">
        <v>88423104.155674636</v>
      </c>
      <c r="S1186" s="367">
        <v>16</v>
      </c>
      <c r="T1186" s="369">
        <v>2.905308648047833E-2</v>
      </c>
      <c r="U1186" s="369">
        <v>0.37557491955430777</v>
      </c>
      <c r="V1186" s="369">
        <v>-0.19055591928789517</v>
      </c>
      <c r="W1186" s="369">
        <v>-1.8680851775739935</v>
      </c>
      <c r="X1186" s="369">
        <v>-6.5523243298776457E-2</v>
      </c>
      <c r="Y1186" s="369">
        <v>-0.49687465692303073</v>
      </c>
      <c r="Z1186" s="369">
        <v>-3.6477880987212496E-2</v>
      </c>
      <c r="AA1186" s="369">
        <v>-0.20735210123217002</v>
      </c>
      <c r="AB1186" s="369">
        <v>0.27599630058933516</v>
      </c>
      <c r="AC1186" s="373">
        <v>-0.98009285335380547</v>
      </c>
      <c r="AD1186" s="575">
        <v>11286540000108</v>
      </c>
      <c r="AE1186" s="370" t="s">
        <v>2611</v>
      </c>
      <c r="AF1186" s="370" t="s">
        <v>2323</v>
      </c>
      <c r="AG1186" s="374" t="s">
        <v>721</v>
      </c>
      <c r="AH1186" s="374" t="s">
        <v>2321</v>
      </c>
      <c r="AI1186" s="374">
        <v>30000</v>
      </c>
      <c r="AJ1186" s="374">
        <v>5000</v>
      </c>
      <c r="AK1186" s="374">
        <v>30000</v>
      </c>
      <c r="AL1186" s="369">
        <v>1.8500000000000003E-2</v>
      </c>
      <c r="AM1186" s="369">
        <v>0.2</v>
      </c>
      <c r="AN1186" s="369" t="s">
        <v>668</v>
      </c>
      <c r="AO1186" s="367" t="s">
        <v>1326</v>
      </c>
      <c r="AP1186" s="370" t="s">
        <v>718</v>
      </c>
      <c r="AQ1186" s="376" t="s">
        <v>661</v>
      </c>
      <c r="AR1186" s="369">
        <v>3.6999999999999993E-3</v>
      </c>
      <c r="AS1186" s="369">
        <v>3.6999999999999993E-3</v>
      </c>
      <c r="AT1186" s="369"/>
      <c r="AX1186" s="711"/>
      <c r="AY1186" s="712"/>
      <c r="AZ1186" s="712"/>
      <c r="BA1186" s="712"/>
      <c r="BB1186" s="713"/>
      <c r="BC1186" s="712"/>
      <c r="BD1186" s="712"/>
      <c r="BE1186" s="712"/>
      <c r="BF1186" s="712"/>
      <c r="BG1186" s="713"/>
      <c r="BH1186" s="713"/>
      <c r="BI1186" s="714"/>
      <c r="BJ1186" s="714"/>
      <c r="BK1186" s="714"/>
      <c r="BL1186" s="713"/>
      <c r="BM1186" s="713"/>
      <c r="BN1186" s="713"/>
      <c r="BO1186" s="713"/>
      <c r="BP1186" s="713"/>
      <c r="BQ1186" s="713"/>
      <c r="BR1186" s="713"/>
      <c r="BS1186" s="713"/>
      <c r="BT1186" s="716"/>
      <c r="BU1186" s="717"/>
      <c r="BV1186" s="715"/>
      <c r="BW1186" s="718"/>
    </row>
    <row r="1187" spans="2:75" ht="15.75" customHeight="1">
      <c r="B1187" s="363" t="s">
        <v>697</v>
      </c>
      <c r="C1187" s="364">
        <v>17797493000135</v>
      </c>
      <c r="D1187" s="365" t="s">
        <v>13</v>
      </c>
      <c r="E1187" s="365" t="s">
        <v>615</v>
      </c>
      <c r="F1187" s="365" t="s">
        <v>619</v>
      </c>
      <c r="G1187" s="366" t="s">
        <v>34</v>
      </c>
      <c r="H1187" s="366" t="s">
        <v>1339</v>
      </c>
      <c r="I1187" s="366" t="s">
        <v>34</v>
      </c>
      <c r="J1187" s="366"/>
      <c r="K1187" s="367" t="s">
        <v>48</v>
      </c>
      <c r="L1187" s="368"/>
      <c r="M1187" s="368" t="s">
        <v>34</v>
      </c>
      <c r="N1187" s="367">
        <v>473596</v>
      </c>
      <c r="O1187" s="367" t="s">
        <v>1323</v>
      </c>
      <c r="P1187" s="371">
        <v>43318</v>
      </c>
      <c r="Q1187" s="372">
        <v>23224265.690000001</v>
      </c>
      <c r="R1187" s="372">
        <v>39470457.797380969</v>
      </c>
      <c r="S1187" s="367">
        <v>31</v>
      </c>
      <c r="T1187" s="369">
        <v>0.10276752978805548</v>
      </c>
      <c r="U1187" s="369">
        <v>1.3284959158772451</v>
      </c>
      <c r="V1187" s="369">
        <v>6.4611756553295097E-2</v>
      </c>
      <c r="W1187" s="369">
        <v>0.63341125883302463</v>
      </c>
      <c r="X1187" s="369">
        <v>2.7759646315803188E-2</v>
      </c>
      <c r="Y1187" s="369">
        <v>0.21050644084535031</v>
      </c>
      <c r="Z1187" s="369">
        <v>9.5617399867135466E-2</v>
      </c>
      <c r="AA1187" s="369">
        <v>0.54352029888351849</v>
      </c>
      <c r="AB1187" s="369">
        <v>3.5703264335066813E-2</v>
      </c>
      <c r="AC1187" s="373">
        <v>-0.94944080716599444</v>
      </c>
      <c r="AD1187" s="575">
        <v>0</v>
      </c>
      <c r="AE1187" s="370" t="s">
        <v>2497</v>
      </c>
      <c r="AF1187" s="370" t="s">
        <v>2497</v>
      </c>
      <c r="AG1187" s="374" t="s">
        <v>721</v>
      </c>
      <c r="AH1187" s="374" t="s">
        <v>2321</v>
      </c>
      <c r="AI1187" s="374">
        <v>1000</v>
      </c>
      <c r="AJ1187" s="374">
        <v>1000</v>
      </c>
      <c r="AK1187" s="374">
        <v>1000</v>
      </c>
      <c r="AL1187" s="369">
        <v>0.02</v>
      </c>
      <c r="AM1187" s="369">
        <v>0.2</v>
      </c>
      <c r="AN1187" s="369" t="s">
        <v>64</v>
      </c>
      <c r="AO1187" s="367" t="s">
        <v>1326</v>
      </c>
      <c r="AP1187" s="370" t="s">
        <v>13</v>
      </c>
      <c r="AQ1187" s="376" t="s">
        <v>666</v>
      </c>
      <c r="AR1187" s="369">
        <v>7.1999999999999998E-3</v>
      </c>
      <c r="AS1187" s="369">
        <v>7.1999999999999998E-3</v>
      </c>
      <c r="AT1187" s="369"/>
      <c r="AX1187" s="711"/>
      <c r="AY1187" s="712"/>
      <c r="AZ1187" s="712"/>
      <c r="BA1187" s="712"/>
      <c r="BB1187" s="713"/>
      <c r="BC1187" s="712"/>
      <c r="BD1187" s="712"/>
      <c r="BE1187" s="712"/>
      <c r="BF1187" s="712"/>
      <c r="BG1187" s="713"/>
      <c r="BH1187" s="713"/>
      <c r="BI1187" s="714"/>
      <c r="BJ1187" s="714"/>
      <c r="BK1187" s="714"/>
      <c r="BL1187" s="713"/>
      <c r="BM1187" s="713"/>
      <c r="BN1187" s="713"/>
      <c r="BO1187" s="713"/>
      <c r="BP1187" s="713"/>
      <c r="BQ1187" s="713"/>
      <c r="BR1187" s="713"/>
      <c r="BS1187" s="713"/>
      <c r="BT1187" s="716"/>
      <c r="BU1187" s="717"/>
      <c r="BV1187" s="715"/>
      <c r="BW1187" s="718"/>
    </row>
    <row r="1188" spans="2:75" ht="15.75" customHeight="1">
      <c r="B1188" s="363" t="s">
        <v>1201</v>
      </c>
      <c r="C1188" s="364">
        <v>13823084000105</v>
      </c>
      <c r="D1188" s="365" t="s">
        <v>11</v>
      </c>
      <c r="E1188" s="365" t="s">
        <v>620</v>
      </c>
      <c r="F1188" s="365" t="s">
        <v>665</v>
      </c>
      <c r="G1188" s="366" t="s">
        <v>740</v>
      </c>
      <c r="H1188" s="366" t="s">
        <v>34</v>
      </c>
      <c r="I1188" s="366"/>
      <c r="J1188" s="366" t="s">
        <v>608</v>
      </c>
      <c r="K1188" s="367" t="s">
        <v>48</v>
      </c>
      <c r="L1188" s="368"/>
      <c r="M1188" s="368" t="s">
        <v>34</v>
      </c>
      <c r="N1188" s="367">
        <v>299588</v>
      </c>
      <c r="O1188" s="367" t="s">
        <v>1323</v>
      </c>
      <c r="P1188" s="371">
        <v>40994</v>
      </c>
      <c r="Q1188" s="372">
        <v>1073518194.75</v>
      </c>
      <c r="R1188" s="372">
        <v>871572248.48857176</v>
      </c>
      <c r="S1188" s="367">
        <v>30</v>
      </c>
      <c r="T1188" s="369">
        <v>8.7340540220748109E-2</v>
      </c>
      <c r="U1188" s="369">
        <v>1.1290682106797345</v>
      </c>
      <c r="V1188" s="369">
        <v>0.12406500287761579</v>
      </c>
      <c r="W1188" s="369">
        <v>1.216251868729388</v>
      </c>
      <c r="X1188" s="369">
        <v>0.18976597500837467</v>
      </c>
      <c r="Y1188" s="369">
        <v>1.4390298614798773</v>
      </c>
      <c r="Z1188" s="369">
        <v>0.18738218072328139</v>
      </c>
      <c r="AA1188" s="369">
        <v>1.0651410623347095</v>
      </c>
      <c r="AB1188" s="369">
        <v>2.8226197082483456E-3</v>
      </c>
      <c r="AC1188" s="373">
        <v>7.0256066306844698</v>
      </c>
      <c r="AD1188" s="575">
        <v>0</v>
      </c>
      <c r="AE1188" s="370" t="s">
        <v>2497</v>
      </c>
      <c r="AF1188" s="370" t="s">
        <v>2497</v>
      </c>
      <c r="AG1188" s="374" t="s">
        <v>721</v>
      </c>
      <c r="AH1188" s="374" t="s">
        <v>2321</v>
      </c>
      <c r="AI1188" s="374">
        <v>1000</v>
      </c>
      <c r="AJ1188" s="374">
        <v>1000</v>
      </c>
      <c r="AK1188" s="374">
        <v>1000</v>
      </c>
      <c r="AL1188" s="369">
        <v>6.0000000000000001E-3</v>
      </c>
      <c r="AM1188" s="369">
        <v>0.2</v>
      </c>
      <c r="AN1188" s="369" t="s">
        <v>64</v>
      </c>
      <c r="AO1188" s="367" t="s">
        <v>1326</v>
      </c>
      <c r="AP1188" s="370" t="s">
        <v>11</v>
      </c>
      <c r="AQ1188" s="376" t="s">
        <v>677</v>
      </c>
      <c r="AR1188" s="369">
        <v>2.4000000000000002E-3</v>
      </c>
      <c r="AS1188" s="369">
        <v>2.4000000000000002E-3</v>
      </c>
      <c r="AT1188" s="369"/>
      <c r="AX1188" s="711"/>
      <c r="AY1188" s="712"/>
      <c r="AZ1188" s="712"/>
      <c r="BA1188" s="712"/>
      <c r="BB1188" s="713"/>
      <c r="BC1188" s="712"/>
      <c r="BD1188" s="712"/>
      <c r="BE1188" s="712"/>
      <c r="BF1188" s="712"/>
      <c r="BG1188" s="713"/>
      <c r="BH1188" s="713"/>
      <c r="BI1188" s="714"/>
      <c r="BJ1188" s="714"/>
      <c r="BK1188" s="714"/>
      <c r="BL1188" s="713"/>
      <c r="BM1188" s="713"/>
      <c r="BN1188" s="713"/>
      <c r="BO1188" s="713"/>
      <c r="BP1188" s="713"/>
      <c r="BQ1188" s="713"/>
      <c r="BR1188" s="713"/>
      <c r="BS1188" s="713"/>
      <c r="BT1188" s="716"/>
      <c r="BU1188" s="717"/>
      <c r="BV1188" s="715"/>
      <c r="BW1188" s="718"/>
    </row>
    <row r="1189" spans="2:75" ht="15.75" customHeight="1">
      <c r="B1189" s="363" t="s">
        <v>593</v>
      </c>
      <c r="C1189" s="364">
        <v>35847495000173</v>
      </c>
      <c r="D1189" s="365" t="s">
        <v>14</v>
      </c>
      <c r="E1189" s="365" t="s">
        <v>607</v>
      </c>
      <c r="F1189" s="365"/>
      <c r="G1189" s="366"/>
      <c r="H1189" s="366" t="s">
        <v>34</v>
      </c>
      <c r="I1189" s="366" t="s">
        <v>34</v>
      </c>
      <c r="J1189" s="366" t="s">
        <v>608</v>
      </c>
      <c r="K1189" s="367" t="s">
        <v>48</v>
      </c>
      <c r="L1189" s="368"/>
      <c r="M1189" s="368" t="s">
        <v>34</v>
      </c>
      <c r="N1189" s="367">
        <v>541771</v>
      </c>
      <c r="O1189" s="367" t="s">
        <v>1323</v>
      </c>
      <c r="P1189" s="371">
        <v>44013</v>
      </c>
      <c r="Q1189" s="372">
        <v>1784548.59</v>
      </c>
      <c r="R1189" s="372">
        <v>1858858.2420238093</v>
      </c>
      <c r="S1189" s="367">
        <v>32</v>
      </c>
      <c r="T1189" s="369">
        <v>-3.2098047286468256E-2</v>
      </c>
      <c r="U1189" s="369">
        <v>-0.41493772221295527</v>
      </c>
      <c r="V1189" s="369">
        <v>-0.21671027695503664</v>
      </c>
      <c r="W1189" s="369">
        <v>-2.1244853359607783</v>
      </c>
      <c r="X1189" s="369">
        <v>-0.18990648343259287</v>
      </c>
      <c r="Y1189" s="369">
        <v>-1.4400953623855615</v>
      </c>
      <c r="Z1189" s="369" t="s">
        <v>1424</v>
      </c>
      <c r="AA1189" s="369" t="s">
        <v>1424</v>
      </c>
      <c r="AB1189" s="369">
        <v>0.21554645137107228</v>
      </c>
      <c r="AC1189" s="373">
        <v>-1.4755066368738199</v>
      </c>
      <c r="AD1189" s="575">
        <v>0</v>
      </c>
      <c r="AE1189" s="370" t="s">
        <v>2497</v>
      </c>
      <c r="AF1189" s="370" t="s">
        <v>2323</v>
      </c>
      <c r="AG1189" s="374" t="s">
        <v>721</v>
      </c>
      <c r="AH1189" s="374" t="s">
        <v>2321</v>
      </c>
      <c r="AI1189" s="374">
        <v>1000</v>
      </c>
      <c r="AJ1189" s="374">
        <v>1000</v>
      </c>
      <c r="AK1189" s="374">
        <v>1000</v>
      </c>
      <c r="AL1189" s="369">
        <v>1.4999999999999999E-2</v>
      </c>
      <c r="AM1189" s="369">
        <v>0.2</v>
      </c>
      <c r="AN1189" s="369" t="s">
        <v>668</v>
      </c>
      <c r="AO1189" s="367" t="s">
        <v>1326</v>
      </c>
      <c r="AP1189" s="370" t="s">
        <v>718</v>
      </c>
      <c r="AQ1189" s="376" t="s">
        <v>667</v>
      </c>
      <c r="AR1189" s="369">
        <v>4.9999999999999992E-3</v>
      </c>
      <c r="AS1189" s="369">
        <v>4.9999999999999992E-3</v>
      </c>
      <c r="AT1189" s="369"/>
      <c r="AX1189" s="711"/>
      <c r="AY1189" s="712"/>
      <c r="AZ1189" s="712"/>
      <c r="BA1189" s="712"/>
      <c r="BB1189" s="713"/>
      <c r="BC1189" s="712"/>
      <c r="BD1189" s="712"/>
      <c r="BE1189" s="712"/>
      <c r="BF1189" s="712"/>
      <c r="BG1189" s="713"/>
      <c r="BH1189" s="713"/>
      <c r="BI1189" s="714"/>
      <c r="BJ1189" s="714"/>
      <c r="BK1189" s="714"/>
      <c r="BL1189" s="713"/>
      <c r="BM1189" s="713"/>
      <c r="BN1189" s="713"/>
      <c r="BO1189" s="713"/>
      <c r="BP1189" s="713"/>
      <c r="BQ1189" s="713"/>
      <c r="BR1189" s="713"/>
      <c r="BS1189" s="713"/>
      <c r="BT1189" s="716"/>
      <c r="BU1189" s="717"/>
      <c r="BV1189" s="715"/>
      <c r="BW1189" s="718"/>
    </row>
    <row r="1190" spans="2:75" ht="15.75" customHeight="1">
      <c r="B1190" s="363" t="s">
        <v>391</v>
      </c>
      <c r="C1190" s="364">
        <v>11458144000102</v>
      </c>
      <c r="D1190" s="365" t="s">
        <v>14</v>
      </c>
      <c r="E1190" s="365" t="s">
        <v>607</v>
      </c>
      <c r="F1190" s="365"/>
      <c r="G1190" s="366"/>
      <c r="H1190" s="366" t="s">
        <v>34</v>
      </c>
      <c r="I1190" s="366" t="s">
        <v>34</v>
      </c>
      <c r="J1190" s="366" t="s">
        <v>608</v>
      </c>
      <c r="K1190" s="367" t="s">
        <v>48</v>
      </c>
      <c r="L1190" s="368"/>
      <c r="M1190" s="368" t="s">
        <v>34</v>
      </c>
      <c r="N1190" s="367">
        <v>255173</v>
      </c>
      <c r="O1190" s="367" t="s">
        <v>1323</v>
      </c>
      <c r="P1190" s="371">
        <v>40415</v>
      </c>
      <c r="Q1190" s="372">
        <v>200598727.78999999</v>
      </c>
      <c r="R1190" s="372">
        <v>335982273.00142843</v>
      </c>
      <c r="S1190" s="367">
        <v>3</v>
      </c>
      <c r="T1190" s="369">
        <v>-2.3236761473670708E-2</v>
      </c>
      <c r="U1190" s="369">
        <v>-0.300386150953034</v>
      </c>
      <c r="V1190" s="369">
        <v>-0.20750930506090437</v>
      </c>
      <c r="W1190" s="369">
        <v>-2.0342850457838293</v>
      </c>
      <c r="X1190" s="369">
        <v>-0.18178576348990427</v>
      </c>
      <c r="Y1190" s="369">
        <v>-1.3785144678457035</v>
      </c>
      <c r="Z1190" s="369">
        <v>-0.20765629592358636</v>
      </c>
      <c r="AA1190" s="369">
        <v>-1.1803857057634219</v>
      </c>
      <c r="AB1190" s="369">
        <v>0.21530920805332507</v>
      </c>
      <c r="AC1190" s="373">
        <v>-1.4231947998668795</v>
      </c>
      <c r="AD1190" s="575">
        <v>0</v>
      </c>
      <c r="AE1190" s="370" t="s">
        <v>2497</v>
      </c>
      <c r="AF1190" s="370" t="s">
        <v>2323</v>
      </c>
      <c r="AG1190" s="374" t="s">
        <v>721</v>
      </c>
      <c r="AH1190" s="374" t="s">
        <v>2321</v>
      </c>
      <c r="AI1190" s="374">
        <v>2500</v>
      </c>
      <c r="AJ1190" s="374">
        <v>2500</v>
      </c>
      <c r="AK1190" s="374">
        <v>2500</v>
      </c>
      <c r="AL1190" s="369">
        <v>1.4999999999999999E-2</v>
      </c>
      <c r="AM1190" s="369">
        <v>0.2</v>
      </c>
      <c r="AN1190" s="369" t="s">
        <v>668</v>
      </c>
      <c r="AO1190" s="367" t="s">
        <v>1326</v>
      </c>
      <c r="AP1190" s="370" t="s">
        <v>718</v>
      </c>
      <c r="AQ1190" s="376" t="s">
        <v>667</v>
      </c>
      <c r="AR1190" s="369">
        <v>5.8500000000000002E-3</v>
      </c>
      <c r="AS1190" s="369">
        <v>5.8500000000000002E-3</v>
      </c>
      <c r="AT1190" s="369"/>
      <c r="AX1190" s="711"/>
      <c r="AY1190" s="712"/>
      <c r="AZ1190" s="712"/>
      <c r="BA1190" s="712"/>
      <c r="BB1190" s="713"/>
      <c r="BC1190" s="712"/>
      <c r="BD1190" s="712"/>
      <c r="BE1190" s="712"/>
      <c r="BF1190" s="712"/>
      <c r="BG1190" s="713"/>
      <c r="BH1190" s="713"/>
      <c r="BI1190" s="714"/>
      <c r="BJ1190" s="714"/>
      <c r="BK1190" s="714"/>
      <c r="BL1190" s="713"/>
      <c r="BM1190" s="713"/>
      <c r="BN1190" s="713"/>
      <c r="BO1190" s="713"/>
      <c r="BP1190" s="713"/>
      <c r="BQ1190" s="713"/>
      <c r="BR1190" s="713"/>
      <c r="BS1190" s="713"/>
      <c r="BT1190" s="716"/>
      <c r="BU1190" s="717"/>
      <c r="BV1190" s="715"/>
      <c r="BW1190" s="718"/>
    </row>
    <row r="1191" spans="2:75" ht="15.75" customHeight="1">
      <c r="B1191" s="363" t="s">
        <v>1202</v>
      </c>
      <c r="C1191" s="364">
        <v>12839769000187</v>
      </c>
      <c r="D1191" s="365" t="s">
        <v>13</v>
      </c>
      <c r="E1191" s="365" t="s">
        <v>615</v>
      </c>
      <c r="F1191" s="365" t="s">
        <v>619</v>
      </c>
      <c r="G1191" s="366" t="s">
        <v>34</v>
      </c>
      <c r="H1191" s="366" t="s">
        <v>1339</v>
      </c>
      <c r="I1191" s="366" t="s">
        <v>34</v>
      </c>
      <c r="J1191" s="366"/>
      <c r="K1191" s="367" t="s">
        <v>48</v>
      </c>
      <c r="L1191" s="368"/>
      <c r="M1191" s="368" t="s">
        <v>1421</v>
      </c>
      <c r="N1191" s="367">
        <v>268471</v>
      </c>
      <c r="O1191" s="367" t="s">
        <v>1323</v>
      </c>
      <c r="P1191" s="371">
        <v>40597</v>
      </c>
      <c r="Q1191" s="372">
        <v>23046359.25</v>
      </c>
      <c r="R1191" s="372">
        <v>26589581.039761908</v>
      </c>
      <c r="S1191" s="367">
        <v>1</v>
      </c>
      <c r="T1191" s="369">
        <v>8.0052408551531062E-2</v>
      </c>
      <c r="U1191" s="369">
        <v>1.0348531100842564</v>
      </c>
      <c r="V1191" s="369">
        <v>7.7384387829990686E-2</v>
      </c>
      <c r="W1191" s="369">
        <v>0.7586257536426263</v>
      </c>
      <c r="X1191" s="369">
        <v>8.9445961060032664E-2</v>
      </c>
      <c r="Y1191" s="369">
        <v>0.67828497152070011</v>
      </c>
      <c r="Z1191" s="369">
        <v>8.4621650556171435E-2</v>
      </c>
      <c r="AA1191" s="369">
        <v>0.4810168951071358</v>
      </c>
      <c r="AB1191" s="369">
        <v>1.6388735952675385E-2</v>
      </c>
      <c r="AC1191" s="373">
        <v>-1.3711166063304177</v>
      </c>
      <c r="AD1191" s="575">
        <v>0</v>
      </c>
      <c r="AE1191" s="370" t="s">
        <v>2497</v>
      </c>
      <c r="AF1191" s="370" t="s">
        <v>2323</v>
      </c>
      <c r="AG1191" s="374" t="s">
        <v>721</v>
      </c>
      <c r="AH1191" s="374" t="s">
        <v>2321</v>
      </c>
      <c r="AI1191" s="374">
        <v>5000</v>
      </c>
      <c r="AJ1191" s="374">
        <v>2500</v>
      </c>
      <c r="AK1191" s="374">
        <v>2500</v>
      </c>
      <c r="AL1191" s="369">
        <v>0.01</v>
      </c>
      <c r="AM1191" s="369">
        <v>0.2</v>
      </c>
      <c r="AN1191" s="369" t="s">
        <v>64</v>
      </c>
      <c r="AO1191" s="367" t="s">
        <v>1326</v>
      </c>
      <c r="AP1191" s="370" t="s">
        <v>13</v>
      </c>
      <c r="AQ1191" s="376" t="s">
        <v>666</v>
      </c>
      <c r="AR1191" s="369">
        <v>3.5999999999999999E-3</v>
      </c>
      <c r="AS1191" s="369">
        <v>3.5999999999999999E-3</v>
      </c>
      <c r="AT1191" s="369"/>
      <c r="AX1191" s="711"/>
      <c r="AY1191" s="712"/>
      <c r="AZ1191" s="712"/>
      <c r="BA1191" s="712"/>
      <c r="BB1191" s="713"/>
      <c r="BC1191" s="712"/>
      <c r="BD1191" s="712"/>
      <c r="BE1191" s="712"/>
      <c r="BF1191" s="712"/>
      <c r="BG1191" s="713"/>
      <c r="BH1191" s="713"/>
      <c r="BI1191" s="714"/>
      <c r="BJ1191" s="714"/>
      <c r="BK1191" s="714"/>
      <c r="BL1191" s="713"/>
      <c r="BM1191" s="713"/>
      <c r="BN1191" s="713"/>
      <c r="BO1191" s="713"/>
      <c r="BP1191" s="713"/>
      <c r="BQ1191" s="713"/>
      <c r="BR1191" s="713"/>
      <c r="BS1191" s="713"/>
      <c r="BT1191" s="716"/>
      <c r="BU1191" s="717"/>
      <c r="BV1191" s="715"/>
      <c r="BW1191" s="718"/>
    </row>
    <row r="1192" spans="2:75" ht="15.75" customHeight="1">
      <c r="B1192" s="363" t="s">
        <v>1203</v>
      </c>
      <c r="C1192" s="364">
        <v>4899128000190</v>
      </c>
      <c r="D1192" s="365" t="s">
        <v>11</v>
      </c>
      <c r="E1192" s="365" t="s">
        <v>620</v>
      </c>
      <c r="F1192" s="365" t="s">
        <v>665</v>
      </c>
      <c r="G1192" s="366" t="s">
        <v>740</v>
      </c>
      <c r="H1192" s="366" t="s">
        <v>34</v>
      </c>
      <c r="I1192" s="366"/>
      <c r="J1192" s="366" t="s">
        <v>608</v>
      </c>
      <c r="K1192" s="367" t="s">
        <v>48</v>
      </c>
      <c r="L1192" s="368" t="s">
        <v>1341</v>
      </c>
      <c r="M1192" s="368" t="s">
        <v>34</v>
      </c>
      <c r="N1192" s="367">
        <v>109215</v>
      </c>
      <c r="O1192" s="367" t="s">
        <v>1323</v>
      </c>
      <c r="P1192" s="371">
        <v>37428</v>
      </c>
      <c r="Q1192" s="372">
        <v>3520690411.8699999</v>
      </c>
      <c r="R1192" s="372">
        <v>2178008680.0928173</v>
      </c>
      <c r="S1192" s="367">
        <v>1</v>
      </c>
      <c r="T1192" s="369">
        <v>8.5703242640660093E-2</v>
      </c>
      <c r="U1192" s="369">
        <v>1.1079025452919553</v>
      </c>
      <c r="V1192" s="369">
        <v>0.12042089039048776</v>
      </c>
      <c r="W1192" s="369">
        <v>1.1805273814079982</v>
      </c>
      <c r="X1192" s="369">
        <v>0.18232039581137105</v>
      </c>
      <c r="Y1192" s="369">
        <v>1.3825686818609877</v>
      </c>
      <c r="Z1192" s="369">
        <v>0.16809371745635571</v>
      </c>
      <c r="AA1192" s="369">
        <v>0.95549918403211254</v>
      </c>
      <c r="AB1192" s="369">
        <v>3.7050483216722854E-3</v>
      </c>
      <c r="AC1192" s="373">
        <v>4.4762749372878279</v>
      </c>
      <c r="AD1192" s="575">
        <v>0</v>
      </c>
      <c r="AE1192" s="370" t="s">
        <v>2497</v>
      </c>
      <c r="AF1192" s="370" t="s">
        <v>2497</v>
      </c>
      <c r="AG1192" s="374" t="s">
        <v>721</v>
      </c>
      <c r="AH1192" s="374" t="s">
        <v>2321</v>
      </c>
      <c r="AI1192" s="374">
        <v>1000</v>
      </c>
      <c r="AJ1192" s="374">
        <v>1000</v>
      </c>
      <c r="AK1192" s="374">
        <v>1000</v>
      </c>
      <c r="AL1192" s="369">
        <v>3.0000000000000001E-3</v>
      </c>
      <c r="AM1192" s="369" t="s">
        <v>34</v>
      </c>
      <c r="AN1192" s="369" t="s">
        <v>64</v>
      </c>
      <c r="AO1192" s="367" t="s">
        <v>1326</v>
      </c>
      <c r="AP1192" s="370" t="s">
        <v>11</v>
      </c>
      <c r="AQ1192" s="376" t="s">
        <v>671</v>
      </c>
      <c r="AR1192" s="369">
        <v>1E-3</v>
      </c>
      <c r="AS1192" s="369">
        <v>1E-3</v>
      </c>
      <c r="AT1192" s="369"/>
      <c r="AX1192" s="711"/>
      <c r="AY1192" s="712"/>
      <c r="AZ1192" s="712"/>
      <c r="BA1192" s="712"/>
      <c r="BB1192" s="713"/>
      <c r="BC1192" s="712"/>
      <c r="BD1192" s="712"/>
      <c r="BE1192" s="712"/>
      <c r="BF1192" s="712"/>
      <c r="BG1192" s="713"/>
      <c r="BH1192" s="713"/>
      <c r="BI1192" s="714"/>
      <c r="BJ1192" s="714"/>
      <c r="BK1192" s="714"/>
      <c r="BL1192" s="713"/>
      <c r="BM1192" s="713"/>
      <c r="BN1192" s="713"/>
      <c r="BO1192" s="713"/>
      <c r="BP1192" s="713"/>
      <c r="BQ1192" s="713"/>
      <c r="BR1192" s="713"/>
      <c r="BS1192" s="713"/>
      <c r="BT1192" s="716"/>
      <c r="BU1192" s="717"/>
      <c r="BV1192" s="715"/>
      <c r="BW1192" s="718"/>
    </row>
    <row r="1193" spans="2:75" ht="15.75" customHeight="1">
      <c r="B1193" s="363" t="s">
        <v>1204</v>
      </c>
      <c r="C1193" s="364">
        <v>4066545000151</v>
      </c>
      <c r="D1193" s="365" t="s">
        <v>13</v>
      </c>
      <c r="E1193" s="365" t="s">
        <v>615</v>
      </c>
      <c r="F1193" s="365" t="s">
        <v>619</v>
      </c>
      <c r="G1193" s="366" t="s">
        <v>34</v>
      </c>
      <c r="H1193" s="366" t="s">
        <v>1339</v>
      </c>
      <c r="I1193" s="366" t="s">
        <v>34</v>
      </c>
      <c r="J1193" s="366"/>
      <c r="K1193" s="367" t="s">
        <v>48</v>
      </c>
      <c r="L1193" s="368"/>
      <c r="M1193" s="368" t="s">
        <v>1421</v>
      </c>
      <c r="N1193" s="367">
        <v>95141</v>
      </c>
      <c r="O1193" s="367" t="s">
        <v>1323</v>
      </c>
      <c r="P1193" s="371">
        <v>37043</v>
      </c>
      <c r="Q1193" s="372">
        <v>38390969.270000003</v>
      </c>
      <c r="R1193" s="372">
        <v>41798285.735158756</v>
      </c>
      <c r="S1193" s="367">
        <v>3</v>
      </c>
      <c r="T1193" s="369">
        <v>8.7471736481803397E-2</v>
      </c>
      <c r="U1193" s="369">
        <v>1.1307642103534621</v>
      </c>
      <c r="V1193" s="369">
        <v>9.8692711765663965E-2</v>
      </c>
      <c r="W1193" s="369">
        <v>0.96751857760700366</v>
      </c>
      <c r="X1193" s="369">
        <v>0.14316804421907592</v>
      </c>
      <c r="Y1193" s="369">
        <v>1.0856692872988936</v>
      </c>
      <c r="Z1193" s="369">
        <v>0.20412238402755256</v>
      </c>
      <c r="AA1193" s="369">
        <v>1.1602978048936088</v>
      </c>
      <c r="AB1193" s="369">
        <v>3.3929286987082516E-2</v>
      </c>
      <c r="AC1193" s="373">
        <v>-7.191711930143746E-2</v>
      </c>
      <c r="AD1193" s="575">
        <v>0</v>
      </c>
      <c r="AE1193" s="370" t="s">
        <v>2612</v>
      </c>
      <c r="AF1193" s="370" t="s">
        <v>2497</v>
      </c>
      <c r="AG1193" s="374" t="s">
        <v>721</v>
      </c>
      <c r="AH1193" s="374" t="s">
        <v>2321</v>
      </c>
      <c r="AI1193" s="374">
        <v>1000</v>
      </c>
      <c r="AJ1193" s="374">
        <v>1000</v>
      </c>
      <c r="AK1193" s="374">
        <v>1000</v>
      </c>
      <c r="AL1193" s="369">
        <v>5.0000000000000001E-3</v>
      </c>
      <c r="AM1193" s="369" t="s">
        <v>34</v>
      </c>
      <c r="AN1193" s="369" t="s">
        <v>64</v>
      </c>
      <c r="AO1193" s="367" t="s">
        <v>1326</v>
      </c>
      <c r="AP1193" s="370" t="s">
        <v>13</v>
      </c>
      <c r="AQ1193" s="376" t="s">
        <v>670</v>
      </c>
      <c r="AR1193" s="369">
        <v>1E-3</v>
      </c>
      <c r="AS1193" s="369">
        <v>1E-3</v>
      </c>
      <c r="AT1193" s="369"/>
      <c r="AX1193" s="711"/>
      <c r="AY1193" s="712"/>
      <c r="AZ1193" s="712"/>
      <c r="BA1193" s="712"/>
      <c r="BB1193" s="713"/>
      <c r="BC1193" s="712"/>
      <c r="BD1193" s="712"/>
      <c r="BE1193" s="712"/>
      <c r="BF1193" s="712"/>
      <c r="BG1193" s="713"/>
      <c r="BH1193" s="713"/>
      <c r="BI1193" s="714"/>
      <c r="BJ1193" s="714"/>
      <c r="BK1193" s="714"/>
      <c r="BL1193" s="713"/>
      <c r="BM1193" s="713"/>
      <c r="BN1193" s="713"/>
      <c r="BO1193" s="713"/>
      <c r="BP1193" s="713"/>
      <c r="BQ1193" s="713"/>
      <c r="BR1193" s="713"/>
      <c r="BS1193" s="713"/>
      <c r="BT1193" s="716"/>
      <c r="BU1193" s="717"/>
      <c r="BV1193" s="715"/>
      <c r="BW1193" s="718"/>
    </row>
    <row r="1194" spans="2:75" ht="15.75" customHeight="1">
      <c r="B1194" s="363" t="s">
        <v>551</v>
      </c>
      <c r="C1194" s="364">
        <v>13001237000139</v>
      </c>
      <c r="D1194" s="365" t="s">
        <v>14</v>
      </c>
      <c r="E1194" s="365" t="s">
        <v>607</v>
      </c>
      <c r="F1194" s="365"/>
      <c r="G1194" s="366"/>
      <c r="H1194" s="366" t="s">
        <v>34</v>
      </c>
      <c r="I1194" s="366" t="s">
        <v>34</v>
      </c>
      <c r="J1194" s="366" t="s">
        <v>608</v>
      </c>
      <c r="K1194" s="367" t="s">
        <v>48</v>
      </c>
      <c r="L1194" s="368"/>
      <c r="M1194" s="368" t="s">
        <v>1421</v>
      </c>
      <c r="N1194" s="367">
        <v>372994</v>
      </c>
      <c r="O1194" s="367" t="s">
        <v>1323</v>
      </c>
      <c r="P1194" s="371">
        <v>40595</v>
      </c>
      <c r="Q1194" s="372">
        <v>25376966.190000001</v>
      </c>
      <c r="R1194" s="372">
        <v>26815706.384246029</v>
      </c>
      <c r="S1194" s="367">
        <v>3</v>
      </c>
      <c r="T1194" s="369">
        <v>2.0558805717368456E-2</v>
      </c>
      <c r="U1194" s="369">
        <v>0.26576769420424678</v>
      </c>
      <c r="V1194" s="369">
        <v>-5.3033302223194689E-2</v>
      </c>
      <c r="W1194" s="369">
        <v>-0.51990369111165813</v>
      </c>
      <c r="X1194" s="369">
        <v>0.10915874284274318</v>
      </c>
      <c r="Y1194" s="369">
        <v>0.82777057681377264</v>
      </c>
      <c r="Z1194" s="369">
        <v>0.150151111771061</v>
      </c>
      <c r="AA1194" s="369">
        <v>0.85350759653473696</v>
      </c>
      <c r="AB1194" s="369">
        <v>0.20302133646540613</v>
      </c>
      <c r="AC1194" s="373">
        <v>-0.64553965356288823</v>
      </c>
      <c r="AD1194" s="575">
        <v>0</v>
      </c>
      <c r="AE1194" s="370" t="s">
        <v>2497</v>
      </c>
      <c r="AF1194" s="370" t="s">
        <v>2497</v>
      </c>
      <c r="AG1194" s="374" t="s">
        <v>721</v>
      </c>
      <c r="AH1194" s="374" t="s">
        <v>2321</v>
      </c>
      <c r="AI1194" s="374">
        <v>1000</v>
      </c>
      <c r="AJ1194" s="374">
        <v>1000</v>
      </c>
      <c r="AK1194" s="374">
        <v>1000</v>
      </c>
      <c r="AL1194" s="369">
        <v>0.01</v>
      </c>
      <c r="AM1194" s="369" t="s">
        <v>34</v>
      </c>
      <c r="AN1194" s="369" t="s">
        <v>668</v>
      </c>
      <c r="AO1194" s="367" t="s">
        <v>1326</v>
      </c>
      <c r="AP1194" s="370" t="s">
        <v>718</v>
      </c>
      <c r="AQ1194" s="376" t="s">
        <v>661</v>
      </c>
      <c r="AR1194" s="369">
        <v>3.3333333333333331E-3</v>
      </c>
      <c r="AS1194" s="369">
        <v>3.3333333333333331E-3</v>
      </c>
      <c r="AT1194" s="369"/>
      <c r="AX1194" s="711"/>
      <c r="AY1194" s="712"/>
      <c r="AZ1194" s="712"/>
      <c r="BA1194" s="712"/>
      <c r="BB1194" s="713"/>
      <c r="BC1194" s="712"/>
      <c r="BD1194" s="712"/>
      <c r="BE1194" s="712"/>
      <c r="BF1194" s="712"/>
      <c r="BG1194" s="713"/>
      <c r="BH1194" s="713"/>
      <c r="BI1194" s="714"/>
      <c r="BJ1194" s="714"/>
      <c r="BK1194" s="714"/>
      <c r="BL1194" s="713"/>
      <c r="BM1194" s="713"/>
      <c r="BN1194" s="713"/>
      <c r="BO1194" s="713"/>
      <c r="BP1194" s="713"/>
      <c r="BQ1194" s="713"/>
      <c r="BR1194" s="713"/>
      <c r="BS1194" s="713"/>
      <c r="BT1194" s="716"/>
      <c r="BU1194" s="717"/>
      <c r="BV1194" s="715"/>
      <c r="BW1194" s="718"/>
    </row>
    <row r="1195" spans="2:75" ht="15.75" customHeight="1">
      <c r="B1195" s="363" t="s">
        <v>1205</v>
      </c>
      <c r="C1195" s="364">
        <v>9326708000101</v>
      </c>
      <c r="D1195" s="365" t="s">
        <v>11</v>
      </c>
      <c r="E1195" s="365" t="s">
        <v>621</v>
      </c>
      <c r="F1195" s="365" t="s">
        <v>665</v>
      </c>
      <c r="G1195" s="366" t="s">
        <v>867</v>
      </c>
      <c r="H1195" s="366" t="s">
        <v>34</v>
      </c>
      <c r="I1195" s="366"/>
      <c r="J1195" s="366" t="s">
        <v>608</v>
      </c>
      <c r="K1195" s="367" t="s">
        <v>48</v>
      </c>
      <c r="L1195" s="368"/>
      <c r="M1195" s="368" t="s">
        <v>34</v>
      </c>
      <c r="N1195" s="367">
        <v>212873</v>
      </c>
      <c r="O1195" s="367" t="s">
        <v>1323</v>
      </c>
      <c r="P1195" s="371">
        <v>39640</v>
      </c>
      <c r="Q1195" s="372">
        <v>259420110.06999999</v>
      </c>
      <c r="R1195" s="372">
        <v>493471879.89373028</v>
      </c>
      <c r="S1195" s="367">
        <v>2</v>
      </c>
      <c r="T1195" s="369">
        <v>5.0884823613504437E-2</v>
      </c>
      <c r="U1195" s="369">
        <v>0.65779804662125607</v>
      </c>
      <c r="V1195" s="369">
        <v>2.7417799889529526E-2</v>
      </c>
      <c r="W1195" s="369">
        <v>0.2687861167825375</v>
      </c>
      <c r="X1195" s="369">
        <v>4.3303380649352574E-2</v>
      </c>
      <c r="Y1195" s="369">
        <v>0.32837740197998183</v>
      </c>
      <c r="Z1195" s="369">
        <v>0.11020741186504779</v>
      </c>
      <c r="AA1195" s="369">
        <v>0.62645465699029057</v>
      </c>
      <c r="AB1195" s="369">
        <v>5.6562151058118987E-2</v>
      </c>
      <c r="AC1195" s="373">
        <v>-1.2112413036403691</v>
      </c>
      <c r="AD1195" s="575">
        <v>0</v>
      </c>
      <c r="AE1195" s="370" t="s">
        <v>2497</v>
      </c>
      <c r="AF1195" s="370" t="s">
        <v>2323</v>
      </c>
      <c r="AG1195" s="374" t="s">
        <v>721</v>
      </c>
      <c r="AH1195" s="374" t="s">
        <v>2321</v>
      </c>
      <c r="AI1195" s="374">
        <v>5000</v>
      </c>
      <c r="AJ1195" s="374">
        <v>2500</v>
      </c>
      <c r="AK1195" s="374">
        <v>2500</v>
      </c>
      <c r="AL1195" s="369">
        <v>4.0000000000000001E-3</v>
      </c>
      <c r="AM1195" s="369">
        <v>0.2</v>
      </c>
      <c r="AN1195" s="369" t="s">
        <v>2330</v>
      </c>
      <c r="AO1195" s="367" t="s">
        <v>1326</v>
      </c>
      <c r="AP1195" s="370" t="s">
        <v>11</v>
      </c>
      <c r="AQ1195" s="376" t="s">
        <v>685</v>
      </c>
      <c r="AR1195" s="369">
        <v>1.4399999999999999E-3</v>
      </c>
      <c r="AS1195" s="369">
        <v>1.4399999999999999E-3</v>
      </c>
      <c r="AT1195" s="369"/>
      <c r="AX1195" s="711"/>
      <c r="AY1195" s="712"/>
      <c r="AZ1195" s="712"/>
      <c r="BA1195" s="712"/>
      <c r="BB1195" s="713"/>
      <c r="BC1195" s="712"/>
      <c r="BD1195" s="712"/>
      <c r="BE1195" s="712"/>
      <c r="BF1195" s="712"/>
      <c r="BG1195" s="713"/>
      <c r="BH1195" s="713"/>
      <c r="BI1195" s="714"/>
      <c r="BJ1195" s="714"/>
      <c r="BK1195" s="714"/>
      <c r="BL1195" s="713"/>
      <c r="BM1195" s="713"/>
      <c r="BN1195" s="713"/>
      <c r="BO1195" s="713"/>
      <c r="BP1195" s="713"/>
      <c r="BQ1195" s="713"/>
      <c r="BR1195" s="713"/>
      <c r="BS1195" s="713"/>
      <c r="BT1195" s="716"/>
      <c r="BU1195" s="717"/>
      <c r="BV1195" s="715"/>
      <c r="BW1195" s="718"/>
    </row>
    <row r="1196" spans="2:75" ht="15.75" customHeight="1">
      <c r="B1196" s="363" t="s">
        <v>1390</v>
      </c>
      <c r="C1196" s="364">
        <v>16892116000112</v>
      </c>
      <c r="D1196" s="365" t="s">
        <v>11</v>
      </c>
      <c r="E1196" s="365" t="s">
        <v>621</v>
      </c>
      <c r="F1196" s="365" t="s">
        <v>674</v>
      </c>
      <c r="G1196" s="366" t="s">
        <v>740</v>
      </c>
      <c r="H1196" s="366" t="s">
        <v>34</v>
      </c>
      <c r="I1196" s="366"/>
      <c r="J1196" s="366" t="s">
        <v>608</v>
      </c>
      <c r="K1196" s="367" t="s">
        <v>48</v>
      </c>
      <c r="L1196" s="368"/>
      <c r="M1196" s="368" t="s">
        <v>1421</v>
      </c>
      <c r="N1196" s="367">
        <v>329355</v>
      </c>
      <c r="O1196" s="367" t="s">
        <v>1323</v>
      </c>
      <c r="P1196" s="371">
        <v>41332</v>
      </c>
      <c r="Q1196" s="372">
        <v>26422984.280000001</v>
      </c>
      <c r="R1196" s="372">
        <v>96552052.144722253</v>
      </c>
      <c r="S1196" s="367">
        <v>2</v>
      </c>
      <c r="T1196" s="369">
        <v>7.1167943341137185E-2</v>
      </c>
      <c r="U1196" s="369">
        <v>0.92000189422742074</v>
      </c>
      <c r="V1196" s="369">
        <v>7.5889569585004368E-2</v>
      </c>
      <c r="W1196" s="369">
        <v>0.74397153656523785</v>
      </c>
      <c r="X1196" s="369">
        <v>8.9314119764022815E-2</v>
      </c>
      <c r="Y1196" s="369">
        <v>0.67728519502269513</v>
      </c>
      <c r="Z1196" s="369">
        <v>0.19082040097068731</v>
      </c>
      <c r="AA1196" s="369">
        <v>1.0846850208516126</v>
      </c>
      <c r="AB1196" s="369">
        <v>3.5488753975560609E-2</v>
      </c>
      <c r="AC1196" s="373">
        <v>-0.65840858069880592</v>
      </c>
      <c r="AD1196" s="575">
        <v>0</v>
      </c>
      <c r="AE1196" s="370" t="s">
        <v>2497</v>
      </c>
      <c r="AF1196" s="370" t="s">
        <v>2323</v>
      </c>
      <c r="AG1196" s="374" t="s">
        <v>721</v>
      </c>
      <c r="AH1196" s="374" t="s">
        <v>2321</v>
      </c>
      <c r="AI1196" s="374">
        <v>5000</v>
      </c>
      <c r="AJ1196" s="374">
        <v>2500</v>
      </c>
      <c r="AK1196" s="374">
        <v>2500</v>
      </c>
      <c r="AL1196" s="369">
        <v>2.5000000000000001E-3</v>
      </c>
      <c r="AM1196" s="369">
        <v>0.2</v>
      </c>
      <c r="AN1196" s="369" t="s">
        <v>636</v>
      </c>
      <c r="AO1196" s="367" t="s">
        <v>1326</v>
      </c>
      <c r="AP1196" s="370" t="s">
        <v>11</v>
      </c>
      <c r="AQ1196" s="376" t="s">
        <v>682</v>
      </c>
      <c r="AR1196" s="369">
        <v>8.3333333333333328E-4</v>
      </c>
      <c r="AS1196" s="369">
        <v>8.3333333333333328E-4</v>
      </c>
      <c r="AT1196" s="369"/>
      <c r="AX1196" s="711"/>
      <c r="AY1196" s="712"/>
      <c r="AZ1196" s="712"/>
      <c r="BA1196" s="712"/>
      <c r="BB1196" s="713"/>
      <c r="BC1196" s="712"/>
      <c r="BD1196" s="712"/>
      <c r="BE1196" s="712"/>
      <c r="BF1196" s="712"/>
      <c r="BG1196" s="713"/>
      <c r="BH1196" s="713"/>
      <c r="BI1196" s="714"/>
      <c r="BJ1196" s="714"/>
      <c r="BK1196" s="714"/>
      <c r="BL1196" s="713"/>
      <c r="BM1196" s="713"/>
      <c r="BN1196" s="713"/>
      <c r="BO1196" s="713"/>
      <c r="BP1196" s="713"/>
      <c r="BQ1196" s="713"/>
      <c r="BR1196" s="713"/>
      <c r="BS1196" s="713"/>
      <c r="BT1196" s="716"/>
      <c r="BU1196" s="717"/>
      <c r="BV1196" s="715"/>
      <c r="BW1196" s="718"/>
    </row>
    <row r="1197" spans="2:75" ht="15.75" customHeight="1">
      <c r="B1197" s="363" t="s">
        <v>1206</v>
      </c>
      <c r="C1197" s="364">
        <v>7381653000107</v>
      </c>
      <c r="D1197" s="365" t="s">
        <v>11</v>
      </c>
      <c r="E1197" s="365" t="s">
        <v>620</v>
      </c>
      <c r="F1197" s="365" t="s">
        <v>619</v>
      </c>
      <c r="G1197" s="366" t="s">
        <v>740</v>
      </c>
      <c r="H1197" s="366" t="s">
        <v>34</v>
      </c>
      <c r="I1197" s="366" t="s">
        <v>34</v>
      </c>
      <c r="J1197" s="366" t="s">
        <v>608</v>
      </c>
      <c r="K1197" s="367" t="s">
        <v>48</v>
      </c>
      <c r="L1197" s="368"/>
      <c r="M1197" s="368" t="s">
        <v>34</v>
      </c>
      <c r="N1197" s="367">
        <v>284701</v>
      </c>
      <c r="O1197" s="367" t="s">
        <v>1323</v>
      </c>
      <c r="P1197" s="371">
        <v>38497</v>
      </c>
      <c r="Q1197" s="372">
        <v>68323864.590000004</v>
      </c>
      <c r="R1197" s="372">
        <v>93153587.096388921</v>
      </c>
      <c r="S1197" s="367">
        <v>1</v>
      </c>
      <c r="T1197" s="369">
        <v>7.8763403891368711E-2</v>
      </c>
      <c r="U1197" s="369">
        <v>1.0181898952526447</v>
      </c>
      <c r="V1197" s="369">
        <v>8.8046531107292658E-2</v>
      </c>
      <c r="W1197" s="369">
        <v>0.86315040914496133</v>
      </c>
      <c r="X1197" s="369">
        <v>8.4314696425530133E-2</v>
      </c>
      <c r="Y1197" s="369">
        <v>0.63937365964891224</v>
      </c>
      <c r="Z1197" s="369">
        <v>0.12192529132718044</v>
      </c>
      <c r="AA1197" s="369">
        <v>0.69306288265203464</v>
      </c>
      <c r="AB1197" s="369">
        <v>8.8750819842201359E-3</v>
      </c>
      <c r="AC1197" s="373">
        <v>-1.4326358250379927</v>
      </c>
      <c r="AD1197" s="575">
        <v>0</v>
      </c>
      <c r="AE1197" s="370" t="s">
        <v>2497</v>
      </c>
      <c r="AF1197" s="370" t="s">
        <v>2323</v>
      </c>
      <c r="AG1197" s="374" t="s">
        <v>721</v>
      </c>
      <c r="AH1197" s="374" t="s">
        <v>2321</v>
      </c>
      <c r="AI1197" s="374">
        <v>500</v>
      </c>
      <c r="AJ1197" s="374">
        <v>500</v>
      </c>
      <c r="AK1197" s="374">
        <v>500</v>
      </c>
      <c r="AL1197" s="369">
        <v>5.0000000000000001E-3</v>
      </c>
      <c r="AM1197" s="369">
        <v>0.2</v>
      </c>
      <c r="AN1197" s="369" t="s">
        <v>64</v>
      </c>
      <c r="AO1197" s="367" t="s">
        <v>1326</v>
      </c>
      <c r="AP1197" s="370" t="s">
        <v>11</v>
      </c>
      <c r="AQ1197" s="376" t="s">
        <v>671</v>
      </c>
      <c r="AR1197" s="369">
        <v>1.8E-3</v>
      </c>
      <c r="AS1197" s="369">
        <v>1.8E-3</v>
      </c>
      <c r="AT1197" s="369"/>
      <c r="AX1197" s="711"/>
      <c r="AY1197" s="712"/>
      <c r="AZ1197" s="712"/>
      <c r="BA1197" s="712"/>
      <c r="BB1197" s="713"/>
      <c r="BC1197" s="712"/>
      <c r="BD1197" s="712"/>
      <c r="BE1197" s="712"/>
      <c r="BF1197" s="712"/>
      <c r="BG1197" s="713"/>
      <c r="BH1197" s="713"/>
      <c r="BI1197" s="714"/>
      <c r="BJ1197" s="714"/>
      <c r="BK1197" s="714"/>
      <c r="BL1197" s="713"/>
      <c r="BM1197" s="713"/>
      <c r="BN1197" s="713"/>
      <c r="BO1197" s="713"/>
      <c r="BP1197" s="713"/>
      <c r="BQ1197" s="713"/>
      <c r="BR1197" s="713"/>
      <c r="BS1197" s="713"/>
      <c r="BT1197" s="716"/>
      <c r="BU1197" s="717"/>
      <c r="BV1197" s="715"/>
      <c r="BW1197" s="718"/>
    </row>
    <row r="1198" spans="2:75" ht="15.75" customHeight="1">
      <c r="B1198" s="363" t="s">
        <v>594</v>
      </c>
      <c r="C1198" s="364">
        <v>34525068000106</v>
      </c>
      <c r="D1198" s="365" t="s">
        <v>14</v>
      </c>
      <c r="E1198" s="365" t="s">
        <v>607</v>
      </c>
      <c r="F1198" s="365"/>
      <c r="G1198" s="366"/>
      <c r="H1198" s="366" t="s">
        <v>34</v>
      </c>
      <c r="I1198" s="366" t="s">
        <v>34</v>
      </c>
      <c r="J1198" s="366" t="s">
        <v>608</v>
      </c>
      <c r="K1198" s="367" t="s">
        <v>48</v>
      </c>
      <c r="L1198" s="368"/>
      <c r="M1198" s="368" t="s">
        <v>34</v>
      </c>
      <c r="N1198" s="367">
        <v>520470</v>
      </c>
      <c r="O1198" s="367" t="s">
        <v>1323</v>
      </c>
      <c r="P1198" s="371">
        <v>43829</v>
      </c>
      <c r="Q1198" s="372">
        <v>379713954.63</v>
      </c>
      <c r="R1198" s="372">
        <v>372870260.16547632</v>
      </c>
      <c r="S1198" s="367">
        <v>32</v>
      </c>
      <c r="T1198" s="369">
        <v>-8.2918860646359449E-2</v>
      </c>
      <c r="U1198" s="369">
        <v>-1.0719082957921442</v>
      </c>
      <c r="V1198" s="369">
        <v>-0.20941532864296875</v>
      </c>
      <c r="W1198" s="369">
        <v>-2.0529704501263812</v>
      </c>
      <c r="X1198" s="369">
        <v>-1.2654976747602964E-2</v>
      </c>
      <c r="Y1198" s="369">
        <v>-9.5964987587108211E-2</v>
      </c>
      <c r="Z1198" s="369" t="s">
        <v>1424</v>
      </c>
      <c r="AA1198" s="369" t="s">
        <v>1424</v>
      </c>
      <c r="AB1198" s="369">
        <v>0.27044474925462686</v>
      </c>
      <c r="AC1198" s="373">
        <v>-1.0924142596295061</v>
      </c>
      <c r="AD1198" s="575">
        <v>35587562000168</v>
      </c>
      <c r="AE1198" s="370" t="s">
        <v>2497</v>
      </c>
      <c r="AF1198" s="370" t="s">
        <v>2323</v>
      </c>
      <c r="AG1198" s="374" t="s">
        <v>721</v>
      </c>
      <c r="AH1198" s="374" t="s">
        <v>2321</v>
      </c>
      <c r="AI1198" s="374">
        <v>1000</v>
      </c>
      <c r="AJ1198" s="374">
        <v>1000</v>
      </c>
      <c r="AK1198" s="374">
        <v>1000</v>
      </c>
      <c r="AL1198" s="369">
        <v>0.02</v>
      </c>
      <c r="AM1198" s="369">
        <v>0.2</v>
      </c>
      <c r="AN1198" s="369" t="s">
        <v>2330</v>
      </c>
      <c r="AO1198" s="367" t="s">
        <v>1326</v>
      </c>
      <c r="AP1198" s="370" t="s">
        <v>718</v>
      </c>
      <c r="AQ1198" s="376" t="s">
        <v>661</v>
      </c>
      <c r="AR1198" s="369">
        <v>6.6666666666666662E-3</v>
      </c>
      <c r="AS1198" s="369">
        <v>6.6666666666666662E-3</v>
      </c>
      <c r="AT1198" s="369"/>
      <c r="AX1198" s="711"/>
      <c r="AY1198" s="712"/>
      <c r="AZ1198" s="712"/>
      <c r="BA1198" s="712"/>
      <c r="BB1198" s="713"/>
      <c r="BC1198" s="712"/>
      <c r="BD1198" s="712"/>
      <c r="BE1198" s="712"/>
      <c r="BF1198" s="712"/>
      <c r="BG1198" s="713"/>
      <c r="BH1198" s="713"/>
      <c r="BI1198" s="714"/>
      <c r="BJ1198" s="714"/>
      <c r="BK1198" s="714"/>
      <c r="BL1198" s="713"/>
      <c r="BM1198" s="713"/>
      <c r="BN1198" s="713"/>
      <c r="BO1198" s="713"/>
      <c r="BP1198" s="713"/>
      <c r="BQ1198" s="713"/>
      <c r="BR1198" s="713"/>
      <c r="BS1198" s="713"/>
      <c r="BT1198" s="716"/>
      <c r="BU1198" s="717"/>
      <c r="BV1198" s="715"/>
      <c r="BW1198" s="718"/>
    </row>
    <row r="1199" spans="2:75" ht="15.75" customHeight="1">
      <c r="B1199" s="363" t="s">
        <v>1207</v>
      </c>
      <c r="C1199" s="364">
        <v>17797426000110</v>
      </c>
      <c r="D1199" s="365" t="s">
        <v>14</v>
      </c>
      <c r="E1199" s="365" t="s">
        <v>607</v>
      </c>
      <c r="F1199" s="365"/>
      <c r="G1199" s="366"/>
      <c r="H1199" s="366" t="s">
        <v>34</v>
      </c>
      <c r="I1199" s="366" t="s">
        <v>34</v>
      </c>
      <c r="J1199" s="366" t="s">
        <v>608</v>
      </c>
      <c r="K1199" s="367" t="s">
        <v>48</v>
      </c>
      <c r="L1199" s="368"/>
      <c r="M1199" s="368" t="s">
        <v>1421</v>
      </c>
      <c r="N1199" s="367">
        <v>435430</v>
      </c>
      <c r="O1199" s="367" t="s">
        <v>1323</v>
      </c>
      <c r="P1199" s="371">
        <v>42766</v>
      </c>
      <c r="Q1199" s="372">
        <v>14077225.789999999</v>
      </c>
      <c r="R1199" s="372">
        <v>14972358.933055563</v>
      </c>
      <c r="S1199" s="367">
        <v>3</v>
      </c>
      <c r="T1199" s="369">
        <v>4.0975650176909184E-2</v>
      </c>
      <c r="U1199" s="369">
        <v>0.52970022752036194</v>
      </c>
      <c r="V1199" s="369">
        <v>-1.5075302354760511E-2</v>
      </c>
      <c r="W1199" s="369">
        <v>-0.14778837089718988</v>
      </c>
      <c r="X1199" s="369">
        <v>4.253479733137544E-2</v>
      </c>
      <c r="Y1199" s="369">
        <v>0.32254909505849305</v>
      </c>
      <c r="Z1199" s="369">
        <v>0.10456033302721179</v>
      </c>
      <c r="AA1199" s="369">
        <v>0.59435483015935453</v>
      </c>
      <c r="AB1199" s="369">
        <v>0.18352732540915331</v>
      </c>
      <c r="AC1199" s="373">
        <v>-0.52055245527499916</v>
      </c>
      <c r="AD1199" s="575">
        <v>0</v>
      </c>
      <c r="AE1199" s="370" t="s">
        <v>2497</v>
      </c>
      <c r="AF1199" s="370" t="s">
        <v>2497</v>
      </c>
      <c r="AG1199" s="374" t="s">
        <v>721</v>
      </c>
      <c r="AH1199" s="374" t="s">
        <v>2321</v>
      </c>
      <c r="AI1199" s="374">
        <v>100</v>
      </c>
      <c r="AJ1199" s="374">
        <v>100</v>
      </c>
      <c r="AK1199" s="374">
        <v>100</v>
      </c>
      <c r="AL1199" s="369">
        <v>1.2E-2</v>
      </c>
      <c r="AM1199" s="369" t="s">
        <v>34</v>
      </c>
      <c r="AN1199" s="369" t="s">
        <v>2330</v>
      </c>
      <c r="AO1199" s="367" t="s">
        <v>1326</v>
      </c>
      <c r="AP1199" s="370" t="s">
        <v>718</v>
      </c>
      <c r="AQ1199" s="376" t="s">
        <v>661</v>
      </c>
      <c r="AR1199" s="369" t="s">
        <v>34</v>
      </c>
      <c r="AS1199" s="369" t="s">
        <v>34</v>
      </c>
      <c r="AT1199" s="369"/>
      <c r="AX1199" s="711"/>
      <c r="AY1199" s="712"/>
      <c r="AZ1199" s="712"/>
      <c r="BA1199" s="712"/>
      <c r="BB1199" s="713"/>
      <c r="BC1199" s="712"/>
      <c r="BD1199" s="712"/>
      <c r="BE1199" s="712"/>
      <c r="BF1199" s="712"/>
      <c r="BG1199" s="713"/>
      <c r="BH1199" s="713"/>
      <c r="BI1199" s="714"/>
      <c r="BJ1199" s="714"/>
      <c r="BK1199" s="714"/>
      <c r="BL1199" s="713"/>
      <c r="BM1199" s="713"/>
      <c r="BN1199" s="713"/>
      <c r="BO1199" s="713"/>
      <c r="BP1199" s="713"/>
      <c r="BQ1199" s="713"/>
      <c r="BR1199" s="713"/>
      <c r="BS1199" s="713"/>
      <c r="BT1199" s="716"/>
      <c r="BU1199" s="717"/>
      <c r="BV1199" s="715"/>
      <c r="BW1199" s="718"/>
    </row>
    <row r="1200" spans="2:75" ht="15.75" customHeight="1">
      <c r="B1200" s="363" t="s">
        <v>392</v>
      </c>
      <c r="C1200" s="364">
        <v>33701828000126</v>
      </c>
      <c r="D1200" s="365" t="s">
        <v>11</v>
      </c>
      <c r="E1200" s="365" t="s">
        <v>620</v>
      </c>
      <c r="F1200" s="365" t="s">
        <v>665</v>
      </c>
      <c r="G1200" s="366" t="s">
        <v>740</v>
      </c>
      <c r="H1200" s="366" t="s">
        <v>34</v>
      </c>
      <c r="I1200" s="366"/>
      <c r="J1200" s="366" t="s">
        <v>611</v>
      </c>
      <c r="K1200" s="367" t="s">
        <v>48</v>
      </c>
      <c r="L1200" s="368"/>
      <c r="M1200" s="368" t="s">
        <v>34</v>
      </c>
      <c r="N1200" s="367">
        <v>563341</v>
      </c>
      <c r="O1200" s="367" t="s">
        <v>1323</v>
      </c>
      <c r="P1200" s="371">
        <v>44172</v>
      </c>
      <c r="Q1200" s="372">
        <v>586876807.01999998</v>
      </c>
      <c r="R1200" s="372">
        <v>399593222.80880952</v>
      </c>
      <c r="S1200" s="367">
        <v>46</v>
      </c>
      <c r="T1200" s="369">
        <v>9.0869869716334817E-2</v>
      </c>
      <c r="U1200" s="369">
        <v>1.174692541928543</v>
      </c>
      <c r="V1200" s="369">
        <v>0.12962752843563985</v>
      </c>
      <c r="W1200" s="369">
        <v>1.2707832188110504</v>
      </c>
      <c r="X1200" s="369" t="s">
        <v>1424</v>
      </c>
      <c r="Y1200" s="369" t="s">
        <v>1424</v>
      </c>
      <c r="Z1200" s="369" t="s">
        <v>1424</v>
      </c>
      <c r="AA1200" s="369" t="s">
        <v>1424</v>
      </c>
      <c r="AB1200" s="369">
        <v>4.1570629786996036E-3</v>
      </c>
      <c r="AC1200" s="373">
        <v>5.9594879876352929</v>
      </c>
      <c r="AD1200" s="575">
        <v>0</v>
      </c>
      <c r="AE1200" s="370" t="s">
        <v>2497</v>
      </c>
      <c r="AF1200" s="370" t="s">
        <v>2497</v>
      </c>
      <c r="AG1200" s="374" t="s">
        <v>721</v>
      </c>
      <c r="AH1200" s="374" t="s">
        <v>2318</v>
      </c>
      <c r="AI1200" s="374" t="s">
        <v>1436</v>
      </c>
      <c r="AJ1200" s="374" t="s">
        <v>1436</v>
      </c>
      <c r="AK1200" s="374" t="s">
        <v>1436</v>
      </c>
      <c r="AL1200" s="369">
        <v>6.0000000000000001E-3</v>
      </c>
      <c r="AM1200" s="369">
        <v>0.2</v>
      </c>
      <c r="AN1200" s="369" t="s">
        <v>64</v>
      </c>
      <c r="AO1200" s="367" t="s">
        <v>1323</v>
      </c>
      <c r="AP1200" s="370" t="s">
        <v>11</v>
      </c>
      <c r="AQ1200" s="376" t="s">
        <v>677</v>
      </c>
      <c r="AR1200" s="369">
        <v>1.9997999999999999E-3</v>
      </c>
      <c r="AS1200" s="369">
        <v>1.9997999999999999E-3</v>
      </c>
      <c r="AT1200" s="369"/>
      <c r="AX1200" s="711"/>
      <c r="AY1200" s="712"/>
      <c r="AZ1200" s="712"/>
      <c r="BA1200" s="712"/>
      <c r="BB1200" s="713"/>
      <c r="BC1200" s="712"/>
      <c r="BD1200" s="712"/>
      <c r="BE1200" s="712"/>
      <c r="BF1200" s="712"/>
      <c r="BG1200" s="713"/>
      <c r="BH1200" s="713"/>
      <c r="BI1200" s="714"/>
      <c r="BJ1200" s="714"/>
      <c r="BK1200" s="714"/>
      <c r="BL1200" s="713"/>
      <c r="BM1200" s="713"/>
      <c r="BN1200" s="713"/>
      <c r="BO1200" s="713"/>
      <c r="BP1200" s="713"/>
      <c r="BQ1200" s="713"/>
      <c r="BR1200" s="713"/>
      <c r="BS1200" s="713"/>
      <c r="BT1200" s="716"/>
      <c r="BU1200" s="717"/>
      <c r="BV1200" s="715"/>
      <c r="BW1200" s="718"/>
    </row>
    <row r="1201" spans="2:75" ht="15.75" customHeight="1">
      <c r="B1201" s="363" t="s">
        <v>1745</v>
      </c>
      <c r="C1201" s="364">
        <v>4839017000198</v>
      </c>
      <c r="D1201" s="365" t="s">
        <v>11</v>
      </c>
      <c r="E1201" s="365" t="s">
        <v>620</v>
      </c>
      <c r="F1201" s="365" t="s">
        <v>674</v>
      </c>
      <c r="G1201" s="366" t="s">
        <v>740</v>
      </c>
      <c r="H1201" s="366" t="s">
        <v>34</v>
      </c>
      <c r="I1201" s="366" t="s">
        <v>1306</v>
      </c>
      <c r="J1201" s="366" t="s">
        <v>608</v>
      </c>
      <c r="K1201" s="367" t="s">
        <v>48</v>
      </c>
      <c r="L1201" s="368"/>
      <c r="M1201" s="368"/>
      <c r="N1201" s="367">
        <v>104019</v>
      </c>
      <c r="O1201" s="367" t="s">
        <v>1323</v>
      </c>
      <c r="P1201" s="371">
        <v>37293</v>
      </c>
      <c r="Q1201" s="372">
        <v>1731770647.52</v>
      </c>
      <c r="R1201" s="372">
        <v>1519679638.7103164</v>
      </c>
      <c r="S1201" s="367">
        <v>0</v>
      </c>
      <c r="T1201" s="369">
        <v>8.9524600706190727E-2</v>
      </c>
      <c r="U1201" s="369">
        <v>1.0069649668417853</v>
      </c>
      <c r="V1201" s="369">
        <v>0.11023447041755641</v>
      </c>
      <c r="W1201" s="369">
        <v>1.0116998264573442</v>
      </c>
      <c r="X1201" s="369">
        <v>0.14237464714398773</v>
      </c>
      <c r="Y1201" s="369">
        <v>1.0011486839396122</v>
      </c>
      <c r="Z1201" s="369">
        <v>0.17802510956598572</v>
      </c>
      <c r="AA1201" s="369">
        <v>0.97282954944719846</v>
      </c>
      <c r="AB1201" s="369">
        <v>1.4724043578255538E-3</v>
      </c>
      <c r="AC1201" s="373">
        <v>0.78070797006381054</v>
      </c>
      <c r="AD1201" s="575">
        <v>0</v>
      </c>
      <c r="AE1201" s="370" t="s">
        <v>2497</v>
      </c>
      <c r="AF1201" s="370" t="s">
        <v>2497</v>
      </c>
      <c r="AG1201" s="374" t="s">
        <v>721</v>
      </c>
      <c r="AH1201" s="374" t="s">
        <v>2321</v>
      </c>
      <c r="AI1201" s="374">
        <v>1000</v>
      </c>
      <c r="AJ1201" s="374">
        <v>1000</v>
      </c>
      <c r="AK1201" s="374">
        <v>1000</v>
      </c>
      <c r="AL1201" s="369">
        <v>1.5E-3</v>
      </c>
      <c r="AM1201" s="369" t="s">
        <v>34</v>
      </c>
      <c r="AN1201" s="369" t="s">
        <v>64</v>
      </c>
      <c r="AO1201" s="367" t="s">
        <v>1326</v>
      </c>
      <c r="AP1201" s="370" t="s">
        <v>11</v>
      </c>
      <c r="AQ1201" s="376" t="s">
        <v>1552</v>
      </c>
      <c r="AR1201" s="369" t="s">
        <v>34</v>
      </c>
      <c r="AS1201" s="369" t="s">
        <v>34</v>
      </c>
      <c r="AT1201" s="369"/>
      <c r="AX1201" s="711"/>
      <c r="AY1201" s="712"/>
      <c r="AZ1201" s="712"/>
      <c r="BA1201" s="712"/>
      <c r="BB1201" s="713"/>
      <c r="BC1201" s="712"/>
      <c r="BD1201" s="712"/>
      <c r="BE1201" s="712"/>
      <c r="BF1201" s="712"/>
      <c r="BG1201" s="713"/>
      <c r="BH1201" s="713"/>
      <c r="BI1201" s="714"/>
      <c r="BJ1201" s="714"/>
      <c r="BK1201" s="714"/>
      <c r="BL1201" s="713"/>
      <c r="BM1201" s="713"/>
      <c r="BN1201" s="713"/>
      <c r="BO1201" s="713"/>
      <c r="BP1201" s="713"/>
      <c r="BQ1201" s="713"/>
      <c r="BR1201" s="713"/>
      <c r="BS1201" s="713"/>
      <c r="BT1201" s="716"/>
      <c r="BU1201" s="717"/>
      <c r="BV1201" s="715"/>
      <c r="BW1201" s="718"/>
    </row>
    <row r="1202" spans="2:75" ht="15.75" customHeight="1">
      <c r="B1202" s="363" t="s">
        <v>1208</v>
      </c>
      <c r="C1202" s="364">
        <v>22759995000101</v>
      </c>
      <c r="D1202" s="365" t="s">
        <v>11</v>
      </c>
      <c r="E1202" s="365" t="s">
        <v>621</v>
      </c>
      <c r="F1202" s="365" t="s">
        <v>694</v>
      </c>
      <c r="G1202" s="366" t="s">
        <v>740</v>
      </c>
      <c r="H1202" s="366" t="s">
        <v>34</v>
      </c>
      <c r="I1202" s="366"/>
      <c r="J1202" s="366" t="s">
        <v>608</v>
      </c>
      <c r="K1202" s="367" t="s">
        <v>48</v>
      </c>
      <c r="L1202" s="368"/>
      <c r="M1202" s="368" t="s">
        <v>34</v>
      </c>
      <c r="N1202" s="367">
        <v>440779</v>
      </c>
      <c r="O1202" s="367" t="s">
        <v>1323</v>
      </c>
      <c r="P1202" s="371">
        <v>42865</v>
      </c>
      <c r="Q1202" s="372">
        <v>66000626.090000004</v>
      </c>
      <c r="R1202" s="372">
        <v>66566386.478888907</v>
      </c>
      <c r="S1202" s="367">
        <v>46</v>
      </c>
      <c r="T1202" s="369">
        <v>5.7540833652069301E-2</v>
      </c>
      <c r="U1202" s="369">
        <v>0.74384158751892904</v>
      </c>
      <c r="V1202" s="369">
        <v>9.456618459623245E-2</v>
      </c>
      <c r="W1202" s="369">
        <v>0.92706481333204072</v>
      </c>
      <c r="X1202" s="369">
        <v>0.18671126476395705</v>
      </c>
      <c r="Y1202" s="369">
        <v>1.4158654387761158</v>
      </c>
      <c r="Z1202" s="369">
        <v>0.24350502844929323</v>
      </c>
      <c r="AA1202" s="369">
        <v>1.3841615231778475</v>
      </c>
      <c r="AB1202" s="369">
        <v>3.2843743782381314E-2</v>
      </c>
      <c r="AC1202" s="373">
        <v>-0.19002803530919865</v>
      </c>
      <c r="AD1202" s="575">
        <v>0</v>
      </c>
      <c r="AE1202" s="370" t="s">
        <v>2497</v>
      </c>
      <c r="AF1202" s="370" t="s">
        <v>2497</v>
      </c>
      <c r="AG1202" s="374" t="s">
        <v>721</v>
      </c>
      <c r="AH1202" s="374" t="s">
        <v>2321</v>
      </c>
      <c r="AI1202" s="374">
        <v>1000</v>
      </c>
      <c r="AJ1202" s="374">
        <v>1000</v>
      </c>
      <c r="AK1202" s="374">
        <v>1000</v>
      </c>
      <c r="AL1202" s="369">
        <v>8.0000000000000002E-3</v>
      </c>
      <c r="AM1202" s="369" t="s">
        <v>34</v>
      </c>
      <c r="AN1202" s="369" t="s">
        <v>636</v>
      </c>
      <c r="AO1202" s="367" t="s">
        <v>1326</v>
      </c>
      <c r="AP1202" s="370" t="s">
        <v>11</v>
      </c>
      <c r="AQ1202" s="376" t="s">
        <v>677</v>
      </c>
      <c r="AR1202" s="369">
        <v>3.3600000000000001E-3</v>
      </c>
      <c r="AS1202" s="369">
        <v>3.3600000000000001E-3</v>
      </c>
      <c r="AT1202" s="369"/>
      <c r="AX1202" s="711"/>
      <c r="AY1202" s="712"/>
      <c r="AZ1202" s="712"/>
      <c r="BA1202" s="712"/>
      <c r="BB1202" s="713"/>
      <c r="BC1202" s="712"/>
      <c r="BD1202" s="712"/>
      <c r="BE1202" s="712"/>
      <c r="BF1202" s="712"/>
      <c r="BG1202" s="713"/>
      <c r="BH1202" s="713"/>
      <c r="BI1202" s="714"/>
      <c r="BJ1202" s="714"/>
      <c r="BK1202" s="714"/>
      <c r="BL1202" s="713"/>
      <c r="BM1202" s="713"/>
      <c r="BN1202" s="713"/>
      <c r="BO1202" s="713"/>
      <c r="BP1202" s="713"/>
      <c r="BQ1202" s="713"/>
      <c r="BR1202" s="713"/>
      <c r="BS1202" s="713"/>
      <c r="BT1202" s="716"/>
      <c r="BU1202" s="717"/>
      <c r="BV1202" s="715"/>
      <c r="BW1202" s="718"/>
    </row>
    <row r="1203" spans="2:75" ht="15.75" customHeight="1">
      <c r="B1203" s="363" t="s">
        <v>393</v>
      </c>
      <c r="C1203" s="364">
        <v>39669100000140</v>
      </c>
      <c r="D1203" s="365" t="s">
        <v>14</v>
      </c>
      <c r="E1203" s="365" t="s">
        <v>607</v>
      </c>
      <c r="F1203" s="365"/>
      <c r="G1203" s="366"/>
      <c r="H1203" s="366" t="s">
        <v>34</v>
      </c>
      <c r="I1203" s="366" t="s">
        <v>34</v>
      </c>
      <c r="J1203" s="366" t="s">
        <v>608</v>
      </c>
      <c r="K1203" s="367" t="s">
        <v>48</v>
      </c>
      <c r="L1203" s="368"/>
      <c r="M1203" s="368" t="s">
        <v>34</v>
      </c>
      <c r="N1203" s="367">
        <v>573541</v>
      </c>
      <c r="O1203" s="367" t="s">
        <v>1323</v>
      </c>
      <c r="P1203" s="371">
        <v>44228</v>
      </c>
      <c r="Q1203" s="372">
        <v>17882563.73</v>
      </c>
      <c r="R1203" s="372">
        <v>20703634.27904762</v>
      </c>
      <c r="S1203" s="367">
        <v>32</v>
      </c>
      <c r="T1203" s="369">
        <v>-0.27132679811665839</v>
      </c>
      <c r="U1203" s="369">
        <v>-3.5074944771896792</v>
      </c>
      <c r="V1203" s="369">
        <v>-0.43304504687676215</v>
      </c>
      <c r="W1203" s="369">
        <v>-4.2452894473989877</v>
      </c>
      <c r="X1203" s="369" t="s">
        <v>1424</v>
      </c>
      <c r="Y1203" s="369" t="s">
        <v>1424</v>
      </c>
      <c r="Z1203" s="369" t="s">
        <v>1424</v>
      </c>
      <c r="AA1203" s="369" t="s">
        <v>1424</v>
      </c>
      <c r="AB1203" s="369">
        <v>0.24372756783276694</v>
      </c>
      <c r="AC1203" s="373">
        <v>-2.6027730321197278</v>
      </c>
      <c r="AD1203" s="575">
        <v>0</v>
      </c>
      <c r="AE1203" s="370" t="s">
        <v>2497</v>
      </c>
      <c r="AF1203" s="370" t="s">
        <v>2497</v>
      </c>
      <c r="AG1203" s="374" t="s">
        <v>721</v>
      </c>
      <c r="AH1203" s="374" t="s">
        <v>2321</v>
      </c>
      <c r="AI1203" s="374">
        <v>1000</v>
      </c>
      <c r="AJ1203" s="374">
        <v>1000</v>
      </c>
      <c r="AK1203" s="374">
        <v>1000</v>
      </c>
      <c r="AL1203" s="369">
        <v>0.02</v>
      </c>
      <c r="AM1203" s="369">
        <v>0.2</v>
      </c>
      <c r="AN1203" s="369" t="s">
        <v>668</v>
      </c>
      <c r="AO1203" s="367" t="s">
        <v>1326</v>
      </c>
      <c r="AP1203" s="370" t="s">
        <v>718</v>
      </c>
      <c r="AQ1203" s="376" t="s">
        <v>696</v>
      </c>
      <c r="AR1203" s="369">
        <v>6.6660000000000001E-3</v>
      </c>
      <c r="AS1203" s="369">
        <v>6.6660000000000001E-3</v>
      </c>
      <c r="AT1203" s="369"/>
      <c r="AX1203" s="711"/>
      <c r="AY1203" s="712"/>
      <c r="AZ1203" s="712"/>
      <c r="BA1203" s="712"/>
      <c r="BB1203" s="713"/>
      <c r="BC1203" s="712"/>
      <c r="BD1203" s="712"/>
      <c r="BE1203" s="712"/>
      <c r="BF1203" s="712"/>
      <c r="BG1203" s="713"/>
      <c r="BH1203" s="713"/>
      <c r="BI1203" s="714"/>
      <c r="BJ1203" s="714"/>
      <c r="BK1203" s="714"/>
      <c r="BL1203" s="713"/>
      <c r="BM1203" s="713"/>
      <c r="BN1203" s="713"/>
      <c r="BO1203" s="713"/>
      <c r="BP1203" s="713"/>
      <c r="BQ1203" s="713"/>
      <c r="BR1203" s="713"/>
      <c r="BS1203" s="713"/>
      <c r="BT1203" s="716"/>
      <c r="BU1203" s="717"/>
      <c r="BV1203" s="715"/>
      <c r="BW1203" s="718"/>
    </row>
    <row r="1204" spans="2:75" ht="15.75" customHeight="1">
      <c r="B1204" s="363" t="s">
        <v>1209</v>
      </c>
      <c r="C1204" s="364">
        <v>41744647000105</v>
      </c>
      <c r="D1204" s="365" t="s">
        <v>14</v>
      </c>
      <c r="E1204" s="365" t="s">
        <v>607</v>
      </c>
      <c r="F1204" s="365"/>
      <c r="G1204" s="366"/>
      <c r="H1204" s="366" t="s">
        <v>34</v>
      </c>
      <c r="I1204" s="366" t="s">
        <v>34</v>
      </c>
      <c r="J1204" s="366" t="s">
        <v>608</v>
      </c>
      <c r="K1204" s="367" t="s">
        <v>48</v>
      </c>
      <c r="L1204" s="368"/>
      <c r="M1204" s="368" t="s">
        <v>1421</v>
      </c>
      <c r="N1204" s="367">
        <v>600504</v>
      </c>
      <c r="O1204" s="367" t="s">
        <v>1326</v>
      </c>
      <c r="P1204" s="371">
        <v>44385</v>
      </c>
      <c r="Q1204" s="372">
        <v>5885597.3399999999</v>
      </c>
      <c r="R1204" s="372">
        <v>6341058.8201984111</v>
      </c>
      <c r="S1204" s="367">
        <v>16</v>
      </c>
      <c r="T1204" s="369">
        <v>2.0889628795797366E-2</v>
      </c>
      <c r="U1204" s="369">
        <v>0.27004430870959834</v>
      </c>
      <c r="V1204" s="369">
        <v>-1.3979794018037506E-4</v>
      </c>
      <c r="W1204" s="369">
        <v>-1.3704872610741511E-3</v>
      </c>
      <c r="X1204" s="369" t="s">
        <v>1424</v>
      </c>
      <c r="Y1204" s="369" t="s">
        <v>1424</v>
      </c>
      <c r="Z1204" s="369" t="s">
        <v>1424</v>
      </c>
      <c r="AA1204" s="369" t="s">
        <v>1424</v>
      </c>
      <c r="AB1204" s="369">
        <v>0.20205145263395358</v>
      </c>
      <c r="AC1204" s="373">
        <v>-0.38081413290044419</v>
      </c>
      <c r="AD1204" s="575">
        <v>41673080000123</v>
      </c>
      <c r="AE1204" s="370" t="s">
        <v>2613</v>
      </c>
      <c r="AF1204" s="370" t="s">
        <v>2317</v>
      </c>
      <c r="AG1204" s="374" t="s">
        <v>1458</v>
      </c>
      <c r="AH1204" s="374" t="s">
        <v>2321</v>
      </c>
      <c r="AI1204" s="374">
        <v>1000</v>
      </c>
      <c r="AJ1204" s="374">
        <v>500</v>
      </c>
      <c r="AK1204" s="374">
        <v>300</v>
      </c>
      <c r="AL1204" s="369">
        <v>9.0000000000000011E-3</v>
      </c>
      <c r="AM1204" s="369">
        <v>0.1</v>
      </c>
      <c r="AN1204" s="369" t="s">
        <v>34</v>
      </c>
      <c r="AO1204" s="367" t="s">
        <v>1326</v>
      </c>
      <c r="AP1204" s="370" t="s">
        <v>718</v>
      </c>
      <c r="AQ1204" s="376" t="s">
        <v>661</v>
      </c>
      <c r="AR1204" s="369">
        <v>1.8E-3</v>
      </c>
      <c r="AS1204" s="369">
        <v>1.8E-3</v>
      </c>
      <c r="AT1204" s="369"/>
      <c r="AX1204" s="711"/>
      <c r="AY1204" s="712"/>
      <c r="AZ1204" s="712"/>
      <c r="BA1204" s="712"/>
      <c r="BB1204" s="713"/>
      <c r="BC1204" s="712"/>
      <c r="BD1204" s="712"/>
      <c r="BE1204" s="712"/>
      <c r="BF1204" s="712"/>
      <c r="BG1204" s="713"/>
      <c r="BH1204" s="713"/>
      <c r="BI1204" s="714"/>
      <c r="BJ1204" s="714"/>
      <c r="BK1204" s="714"/>
      <c r="BL1204" s="713"/>
      <c r="BM1204" s="713"/>
      <c r="BN1204" s="713"/>
      <c r="BO1204" s="713"/>
      <c r="BP1204" s="713"/>
      <c r="BQ1204" s="713"/>
      <c r="BR1204" s="713"/>
      <c r="BS1204" s="713"/>
      <c r="BT1204" s="716"/>
      <c r="BU1204" s="717"/>
      <c r="BV1204" s="715"/>
      <c r="BW1204" s="718"/>
    </row>
    <row r="1205" spans="2:75" ht="15.75" customHeight="1">
      <c r="B1205" s="363" t="s">
        <v>1210</v>
      </c>
      <c r="C1205" s="364">
        <v>38949124000190</v>
      </c>
      <c r="D1205" s="365" t="s">
        <v>14</v>
      </c>
      <c r="E1205" s="365" t="s">
        <v>607</v>
      </c>
      <c r="F1205" s="365"/>
      <c r="G1205" s="366" t="s">
        <v>868</v>
      </c>
      <c r="H1205" s="366" t="s">
        <v>34</v>
      </c>
      <c r="I1205" s="366" t="s">
        <v>34</v>
      </c>
      <c r="J1205" s="366" t="s">
        <v>692</v>
      </c>
      <c r="K1205" s="367" t="s">
        <v>48</v>
      </c>
      <c r="L1205" s="368"/>
      <c r="M1205" s="368" t="s">
        <v>34</v>
      </c>
      <c r="N1205" s="367">
        <v>555835</v>
      </c>
      <c r="O1205" s="367" t="s">
        <v>1323</v>
      </c>
      <c r="P1205" s="371">
        <v>44112</v>
      </c>
      <c r="Q1205" s="372">
        <v>16401802.17</v>
      </c>
      <c r="R1205" s="372">
        <v>32572580.255158707</v>
      </c>
      <c r="S1205" s="367">
        <v>9</v>
      </c>
      <c r="T1205" s="369">
        <v>-0.10894441151657253</v>
      </c>
      <c r="U1205" s="369">
        <v>-1.4083456715940108</v>
      </c>
      <c r="V1205" s="369">
        <v>-8.691496009450228E-2</v>
      </c>
      <c r="W1205" s="369">
        <v>-0.85205722954568364</v>
      </c>
      <c r="X1205" s="369" t="s">
        <v>1424</v>
      </c>
      <c r="Y1205" s="369" t="s">
        <v>1424</v>
      </c>
      <c r="Z1205" s="369" t="s">
        <v>1424</v>
      </c>
      <c r="AA1205" s="369" t="s">
        <v>1424</v>
      </c>
      <c r="AB1205" s="369">
        <v>0.27231564581211598</v>
      </c>
      <c r="AC1205" s="373">
        <v>-0.55477241097913343</v>
      </c>
      <c r="AD1205" s="575">
        <v>38948616000161</v>
      </c>
      <c r="AE1205" s="370" t="s">
        <v>2352</v>
      </c>
      <c r="AF1205" s="370" t="s">
        <v>2317</v>
      </c>
      <c r="AG1205" s="374" t="s">
        <v>1458</v>
      </c>
      <c r="AH1205" s="374" t="s">
        <v>2318</v>
      </c>
      <c r="AI1205" s="374">
        <v>5000</v>
      </c>
      <c r="AJ1205" s="374">
        <v>5000</v>
      </c>
      <c r="AK1205" s="374">
        <v>5000</v>
      </c>
      <c r="AL1205" s="369">
        <v>1.2E-2</v>
      </c>
      <c r="AM1205" s="369" t="s">
        <v>34</v>
      </c>
      <c r="AN1205" s="369" t="s">
        <v>34</v>
      </c>
      <c r="AO1205" s="367" t="s">
        <v>1326</v>
      </c>
      <c r="AP1205" s="370" t="s">
        <v>718</v>
      </c>
      <c r="AQ1205" s="376" t="s">
        <v>689</v>
      </c>
      <c r="AR1205" s="369">
        <v>8.0000000000000002E-3</v>
      </c>
      <c r="AS1205" s="369">
        <v>8.0000000000000002E-3</v>
      </c>
      <c r="AT1205" s="369"/>
      <c r="AX1205" s="711"/>
      <c r="AY1205" s="712"/>
      <c r="AZ1205" s="712"/>
      <c r="BA1205" s="712"/>
      <c r="BB1205" s="713"/>
      <c r="BC1205" s="712"/>
      <c r="BD1205" s="712"/>
      <c r="BE1205" s="712"/>
      <c r="BF1205" s="712"/>
      <c r="BG1205" s="713"/>
      <c r="BH1205" s="713"/>
      <c r="BI1205" s="714"/>
      <c r="BJ1205" s="714"/>
      <c r="BK1205" s="714"/>
      <c r="BL1205" s="713"/>
      <c r="BM1205" s="713"/>
      <c r="BN1205" s="713"/>
      <c r="BO1205" s="713"/>
      <c r="BP1205" s="713"/>
      <c r="BQ1205" s="713"/>
      <c r="BR1205" s="713"/>
      <c r="BS1205" s="713"/>
      <c r="BT1205" s="716"/>
      <c r="BU1205" s="717"/>
      <c r="BV1205" s="715"/>
      <c r="BW1205" s="718"/>
    </row>
    <row r="1206" spans="2:75" ht="15.75" customHeight="1">
      <c r="B1206" s="363" t="s">
        <v>1746</v>
      </c>
      <c r="C1206" s="364">
        <v>38948616000161</v>
      </c>
      <c r="D1206" s="365" t="s">
        <v>14</v>
      </c>
      <c r="E1206" s="365" t="s">
        <v>607</v>
      </c>
      <c r="F1206" s="365"/>
      <c r="G1206" s="366" t="s">
        <v>868</v>
      </c>
      <c r="H1206" s="366" t="s">
        <v>34</v>
      </c>
      <c r="I1206" s="366" t="s">
        <v>34</v>
      </c>
      <c r="J1206" s="366" t="s">
        <v>692</v>
      </c>
      <c r="K1206" s="367" t="s">
        <v>48</v>
      </c>
      <c r="L1206" s="368"/>
      <c r="M1206" s="368"/>
      <c r="N1206" s="367">
        <v>555827</v>
      </c>
      <c r="O1206" s="367" t="s">
        <v>1323</v>
      </c>
      <c r="P1206" s="371">
        <v>44112</v>
      </c>
      <c r="Q1206" s="372">
        <v>13819988.67</v>
      </c>
      <c r="R1206" s="372">
        <v>30530137.219920654</v>
      </c>
      <c r="S1206" s="367">
        <v>9</v>
      </c>
      <c r="T1206" s="369">
        <v>-0.20210487236671926</v>
      </c>
      <c r="U1206" s="369">
        <v>-2.2732581267714451</v>
      </c>
      <c r="V1206" s="369">
        <v>-0.16593841105332963</v>
      </c>
      <c r="W1206" s="369">
        <v>-1.522934351018788</v>
      </c>
      <c r="X1206" s="369" t="s">
        <v>1424</v>
      </c>
      <c r="Y1206" s="369" t="s">
        <v>1424</v>
      </c>
      <c r="Z1206" s="369" t="s">
        <v>1424</v>
      </c>
      <c r="AA1206" s="369" t="s">
        <v>1424</v>
      </c>
      <c r="AB1206" s="369">
        <v>0.28379883631477842</v>
      </c>
      <c r="AC1206" s="373">
        <v>-0.86179527171051862</v>
      </c>
      <c r="AD1206" s="575">
        <v>0</v>
      </c>
      <c r="AE1206" s="370" t="s">
        <v>2352</v>
      </c>
      <c r="AF1206" s="370" t="s">
        <v>2317</v>
      </c>
      <c r="AG1206" s="374" t="s">
        <v>1458</v>
      </c>
      <c r="AH1206" s="374" t="s">
        <v>2378</v>
      </c>
      <c r="AI1206" s="374">
        <v>2000000</v>
      </c>
      <c r="AJ1206" s="374">
        <v>1000</v>
      </c>
      <c r="AK1206" s="374">
        <v>2000000</v>
      </c>
      <c r="AL1206" s="369">
        <v>2E-3</v>
      </c>
      <c r="AM1206" s="369" t="s">
        <v>34</v>
      </c>
      <c r="AN1206" s="369" t="s">
        <v>34</v>
      </c>
      <c r="AO1206" s="367" t="s">
        <v>1326</v>
      </c>
      <c r="AP1206" s="370" t="s">
        <v>718</v>
      </c>
      <c r="AQ1206" s="376" t="s">
        <v>689</v>
      </c>
      <c r="AR1206" s="369" t="s">
        <v>34</v>
      </c>
      <c r="AS1206" s="369" t="s">
        <v>34</v>
      </c>
      <c r="AT1206" s="369"/>
      <c r="AX1206" s="711"/>
      <c r="AY1206" s="712"/>
      <c r="AZ1206" s="712"/>
      <c r="BA1206" s="712"/>
      <c r="BB1206" s="713"/>
      <c r="BC1206" s="712"/>
      <c r="BD1206" s="712"/>
      <c r="BE1206" s="712"/>
      <c r="BF1206" s="712"/>
      <c r="BG1206" s="713"/>
      <c r="BH1206" s="713"/>
      <c r="BI1206" s="714"/>
      <c r="BJ1206" s="714"/>
      <c r="BK1206" s="714"/>
      <c r="BL1206" s="713"/>
      <c r="BM1206" s="713"/>
      <c r="BN1206" s="713"/>
      <c r="BO1206" s="713"/>
      <c r="BP1206" s="713"/>
      <c r="BQ1206" s="713"/>
      <c r="BR1206" s="713"/>
      <c r="BS1206" s="713"/>
      <c r="BT1206" s="716"/>
      <c r="BU1206" s="717"/>
      <c r="BV1206" s="715"/>
      <c r="BW1206" s="718"/>
    </row>
    <row r="1207" spans="2:75" ht="15.75" customHeight="1">
      <c r="B1207" s="363" t="s">
        <v>595</v>
      </c>
      <c r="C1207" s="364">
        <v>41922414000155</v>
      </c>
      <c r="D1207" s="365" t="s">
        <v>14</v>
      </c>
      <c r="E1207" s="365" t="s">
        <v>607</v>
      </c>
      <c r="F1207" s="365"/>
      <c r="G1207" s="366"/>
      <c r="H1207" s="366" t="s">
        <v>34</v>
      </c>
      <c r="I1207" s="366" t="s">
        <v>34</v>
      </c>
      <c r="J1207" s="366" t="s">
        <v>608</v>
      </c>
      <c r="K1207" s="367" t="s">
        <v>48</v>
      </c>
      <c r="L1207" s="368"/>
      <c r="M1207" s="368" t="s">
        <v>34</v>
      </c>
      <c r="N1207" s="367">
        <v>596388</v>
      </c>
      <c r="O1207" s="367" t="s">
        <v>1323</v>
      </c>
      <c r="P1207" s="371">
        <v>44377</v>
      </c>
      <c r="Q1207" s="372">
        <v>4817166.01</v>
      </c>
      <c r="R1207" s="372">
        <v>3961093.3349603172</v>
      </c>
      <c r="S1207" s="367">
        <v>32</v>
      </c>
      <c r="T1207" s="369">
        <v>9.2415100423581809E-2</v>
      </c>
      <c r="U1207" s="369">
        <v>1.1946680408813684</v>
      </c>
      <c r="V1207" s="369">
        <v>-6.209747128837817E-2</v>
      </c>
      <c r="W1207" s="369">
        <v>-0.60876285613246162</v>
      </c>
      <c r="X1207" s="369" t="s">
        <v>1424</v>
      </c>
      <c r="Y1207" s="369" t="s">
        <v>1424</v>
      </c>
      <c r="Z1207" s="369" t="s">
        <v>1424</v>
      </c>
      <c r="AA1207" s="369" t="s">
        <v>1424</v>
      </c>
      <c r="AB1207" s="369">
        <v>0.22113870041685477</v>
      </c>
      <c r="AC1207" s="373">
        <v>-0.61868622849862676</v>
      </c>
      <c r="AD1207" s="575">
        <v>41902964000102</v>
      </c>
      <c r="AE1207" s="370" t="s">
        <v>2614</v>
      </c>
      <c r="AF1207" s="370" t="s">
        <v>2323</v>
      </c>
      <c r="AG1207" s="374" t="s">
        <v>721</v>
      </c>
      <c r="AH1207" s="374" t="s">
        <v>2321</v>
      </c>
      <c r="AI1207" s="374">
        <v>5000</v>
      </c>
      <c r="AJ1207" s="374">
        <v>500</v>
      </c>
      <c r="AK1207" s="374">
        <v>2500</v>
      </c>
      <c r="AL1207" s="369">
        <v>1.89E-2</v>
      </c>
      <c r="AM1207" s="369">
        <v>0.2</v>
      </c>
      <c r="AN1207" s="369" t="s">
        <v>668</v>
      </c>
      <c r="AO1207" s="367" t="s">
        <v>1326</v>
      </c>
      <c r="AP1207" s="370" t="s">
        <v>718</v>
      </c>
      <c r="AQ1207" s="376" t="s">
        <v>661</v>
      </c>
      <c r="AR1207" s="369">
        <v>6.2993699999999994E-3</v>
      </c>
      <c r="AS1207" s="369">
        <v>6.2993699999999994E-3</v>
      </c>
      <c r="AT1207" s="369"/>
      <c r="AX1207" s="711"/>
      <c r="AY1207" s="712"/>
      <c r="AZ1207" s="712"/>
      <c r="BA1207" s="712"/>
      <c r="BB1207" s="713"/>
      <c r="BC1207" s="712"/>
      <c r="BD1207" s="712"/>
      <c r="BE1207" s="712"/>
      <c r="BF1207" s="712"/>
      <c r="BG1207" s="713"/>
      <c r="BH1207" s="713"/>
      <c r="BI1207" s="714"/>
      <c r="BJ1207" s="714"/>
      <c r="BK1207" s="714"/>
      <c r="BL1207" s="713"/>
      <c r="BM1207" s="713"/>
      <c r="BN1207" s="713"/>
      <c r="BO1207" s="713"/>
      <c r="BP1207" s="713"/>
      <c r="BQ1207" s="713"/>
      <c r="BR1207" s="713"/>
      <c r="BS1207" s="713"/>
      <c r="BT1207" s="716"/>
      <c r="BU1207" s="717"/>
      <c r="BV1207" s="715"/>
      <c r="BW1207" s="718"/>
    </row>
    <row r="1208" spans="2:75" ht="15.75" customHeight="1">
      <c r="B1208" s="363" t="s">
        <v>540</v>
      </c>
      <c r="C1208" s="364">
        <v>41922498000127</v>
      </c>
      <c r="D1208" s="365" t="s">
        <v>14</v>
      </c>
      <c r="E1208" s="365" t="s">
        <v>614</v>
      </c>
      <c r="F1208" s="365"/>
      <c r="G1208" s="366"/>
      <c r="H1208" s="366" t="s">
        <v>867</v>
      </c>
      <c r="I1208" s="366" t="s">
        <v>34</v>
      </c>
      <c r="J1208" s="366" t="s">
        <v>608</v>
      </c>
      <c r="K1208" s="367" t="s">
        <v>48</v>
      </c>
      <c r="L1208" s="368"/>
      <c r="M1208" s="368" t="s">
        <v>34</v>
      </c>
      <c r="N1208" s="367">
        <v>597236</v>
      </c>
      <c r="O1208" s="367" t="s">
        <v>1323</v>
      </c>
      <c r="P1208" s="371">
        <v>44377</v>
      </c>
      <c r="Q1208" s="372">
        <v>4902253.1399999997</v>
      </c>
      <c r="R1208" s="372">
        <v>4240878.2764285719</v>
      </c>
      <c r="S1208" s="367">
        <v>32</v>
      </c>
      <c r="T1208" s="369">
        <v>0.10872400534932813</v>
      </c>
      <c r="U1208" s="369">
        <v>1.4054964380508652</v>
      </c>
      <c r="V1208" s="369">
        <v>4.9918046960969242E-2</v>
      </c>
      <c r="W1208" s="369">
        <v>0.48936377295288164</v>
      </c>
      <c r="X1208" s="369" t="s">
        <v>1424</v>
      </c>
      <c r="Y1208" s="369" t="s">
        <v>1424</v>
      </c>
      <c r="Z1208" s="369" t="s">
        <v>1424</v>
      </c>
      <c r="AA1208" s="369" t="s">
        <v>1424</v>
      </c>
      <c r="AB1208" s="369">
        <v>0.15323310600886703</v>
      </c>
      <c r="AC1208" s="373">
        <v>-0.23977278333696589</v>
      </c>
      <c r="AD1208" s="575">
        <v>41902620000101</v>
      </c>
      <c r="AE1208" s="370" t="s">
        <v>2614</v>
      </c>
      <c r="AF1208" s="370" t="s">
        <v>2323</v>
      </c>
      <c r="AG1208" s="374" t="s">
        <v>721</v>
      </c>
      <c r="AH1208" s="374" t="s">
        <v>2318</v>
      </c>
      <c r="AI1208" s="374">
        <v>5000</v>
      </c>
      <c r="AJ1208" s="374">
        <v>500</v>
      </c>
      <c r="AK1208" s="374">
        <v>2500</v>
      </c>
      <c r="AL1208" s="369">
        <v>1.89E-2</v>
      </c>
      <c r="AM1208" s="369">
        <v>0.2</v>
      </c>
      <c r="AN1208" s="369" t="s">
        <v>2349</v>
      </c>
      <c r="AO1208" s="367" t="s">
        <v>1326</v>
      </c>
      <c r="AP1208" s="370" t="s">
        <v>13</v>
      </c>
      <c r="AQ1208" s="376" t="s">
        <v>676</v>
      </c>
      <c r="AR1208" s="369">
        <v>6.2993699999999994E-3</v>
      </c>
      <c r="AS1208" s="369">
        <v>6.2993699999999994E-3</v>
      </c>
      <c r="AT1208" s="369"/>
      <c r="AX1208" s="711"/>
      <c r="AY1208" s="712"/>
      <c r="AZ1208" s="712"/>
      <c r="BA1208" s="712"/>
      <c r="BB1208" s="713"/>
      <c r="BC1208" s="712"/>
      <c r="BD1208" s="712"/>
      <c r="BE1208" s="712"/>
      <c r="BF1208" s="712"/>
      <c r="BG1208" s="713"/>
      <c r="BH1208" s="713"/>
      <c r="BI1208" s="714"/>
      <c r="BJ1208" s="714"/>
      <c r="BK1208" s="714"/>
      <c r="BL1208" s="713"/>
      <c r="BM1208" s="713"/>
      <c r="BN1208" s="713"/>
      <c r="BO1208" s="713"/>
      <c r="BP1208" s="713"/>
      <c r="BQ1208" s="713"/>
      <c r="BR1208" s="713"/>
      <c r="BS1208" s="713"/>
      <c r="BT1208" s="716"/>
      <c r="BU1208" s="717"/>
      <c r="BV1208" s="715"/>
      <c r="BW1208" s="718"/>
    </row>
    <row r="1209" spans="2:75" ht="15.75" customHeight="1">
      <c r="B1209" s="363" t="s">
        <v>394</v>
      </c>
      <c r="C1209" s="364">
        <v>12120451000141</v>
      </c>
      <c r="D1209" s="365" t="s">
        <v>13</v>
      </c>
      <c r="E1209" s="365" t="s">
        <v>615</v>
      </c>
      <c r="F1209" s="365" t="s">
        <v>619</v>
      </c>
      <c r="G1209" s="366" t="s">
        <v>34</v>
      </c>
      <c r="H1209" s="366" t="s">
        <v>1339</v>
      </c>
      <c r="I1209" s="366" t="s">
        <v>34</v>
      </c>
      <c r="J1209" s="366"/>
      <c r="K1209" s="367" t="s">
        <v>48</v>
      </c>
      <c r="L1209" s="368"/>
      <c r="M1209" s="368" t="s">
        <v>34</v>
      </c>
      <c r="N1209" s="367">
        <v>406619</v>
      </c>
      <c r="O1209" s="367" t="s">
        <v>1326</v>
      </c>
      <c r="P1209" s="371">
        <v>40387</v>
      </c>
      <c r="Q1209" s="372">
        <v>12481911.859999999</v>
      </c>
      <c r="R1209" s="372">
        <v>27007980.686031755</v>
      </c>
      <c r="S1209" s="367">
        <v>1</v>
      </c>
      <c r="T1209" s="369">
        <v>6.930169594002944E-2</v>
      </c>
      <c r="U1209" s="369">
        <v>0.89587654981658016</v>
      </c>
      <c r="V1209" s="369">
        <v>8.5281334566218892E-2</v>
      </c>
      <c r="W1209" s="369">
        <v>0.83604223695717184</v>
      </c>
      <c r="X1209" s="369">
        <v>9.9257250657065477E-2</v>
      </c>
      <c r="Y1209" s="369">
        <v>0.75268576285926336</v>
      </c>
      <c r="Z1209" s="369">
        <v>0.17993464602664755</v>
      </c>
      <c r="AA1209" s="369">
        <v>1.0228068607157101</v>
      </c>
      <c r="AB1209" s="369">
        <v>2.1228138618860214E-2</v>
      </c>
      <c r="AC1209" s="373">
        <v>-0.7101573339739703</v>
      </c>
      <c r="AD1209" s="575">
        <v>0</v>
      </c>
      <c r="AE1209" s="370" t="s">
        <v>2615</v>
      </c>
      <c r="AF1209" s="370" t="s">
        <v>2317</v>
      </c>
      <c r="AG1209" s="374" t="s">
        <v>1458</v>
      </c>
      <c r="AH1209" s="374" t="s">
        <v>2321</v>
      </c>
      <c r="AI1209" s="374">
        <v>1000</v>
      </c>
      <c r="AJ1209" s="374">
        <v>1000</v>
      </c>
      <c r="AK1209" s="374">
        <v>1000</v>
      </c>
      <c r="AL1209" s="369">
        <v>0.02</v>
      </c>
      <c r="AM1209" s="369">
        <v>0.2</v>
      </c>
      <c r="AN1209" s="369" t="s">
        <v>64</v>
      </c>
      <c r="AO1209" s="367" t="s">
        <v>1326</v>
      </c>
      <c r="AP1209" s="370" t="s">
        <v>13</v>
      </c>
      <c r="AQ1209" s="376" t="s">
        <v>670</v>
      </c>
      <c r="AR1209" s="369">
        <v>4.0000000000000001E-3</v>
      </c>
      <c r="AS1209" s="369">
        <v>4.0000000000000001E-3</v>
      </c>
      <c r="AT1209" s="369"/>
      <c r="AX1209" s="711"/>
      <c r="AY1209" s="712"/>
      <c r="AZ1209" s="712"/>
      <c r="BA1209" s="712"/>
      <c r="BB1209" s="713"/>
      <c r="BC1209" s="712"/>
      <c r="BD1209" s="712"/>
      <c r="BE1209" s="712"/>
      <c r="BF1209" s="712"/>
      <c r="BG1209" s="713"/>
      <c r="BH1209" s="713"/>
      <c r="BI1209" s="714"/>
      <c r="BJ1209" s="714"/>
      <c r="BK1209" s="714"/>
      <c r="BL1209" s="713"/>
      <c r="BM1209" s="713"/>
      <c r="BN1209" s="713"/>
      <c r="BO1209" s="713"/>
      <c r="BP1209" s="713"/>
      <c r="BQ1209" s="713"/>
      <c r="BR1209" s="713"/>
      <c r="BS1209" s="713"/>
      <c r="BT1209" s="716"/>
      <c r="BU1209" s="717"/>
      <c r="BV1209" s="715"/>
      <c r="BW1209" s="718"/>
    </row>
    <row r="1210" spans="2:75" ht="15.75" customHeight="1">
      <c r="B1210" s="363" t="s">
        <v>395</v>
      </c>
      <c r="C1210" s="364">
        <v>3618010000183</v>
      </c>
      <c r="D1210" s="365" t="s">
        <v>14</v>
      </c>
      <c r="E1210" s="365" t="s">
        <v>607</v>
      </c>
      <c r="F1210" s="365"/>
      <c r="G1210" s="366"/>
      <c r="H1210" s="366" t="s">
        <v>34</v>
      </c>
      <c r="I1210" s="366" t="s">
        <v>34</v>
      </c>
      <c r="J1210" s="366" t="s">
        <v>608</v>
      </c>
      <c r="K1210" s="367" t="s">
        <v>48</v>
      </c>
      <c r="L1210" s="368"/>
      <c r="M1210" s="368" t="s">
        <v>34</v>
      </c>
      <c r="N1210" s="367">
        <v>354491</v>
      </c>
      <c r="O1210" s="367" t="s">
        <v>1323</v>
      </c>
      <c r="P1210" s="371">
        <v>40584</v>
      </c>
      <c r="Q1210" s="372">
        <v>22529142.25</v>
      </c>
      <c r="R1210" s="372">
        <v>31603857.679523814</v>
      </c>
      <c r="S1210" s="367">
        <v>17</v>
      </c>
      <c r="T1210" s="369">
        <v>-9.2234920912558138E-2</v>
      </c>
      <c r="U1210" s="369">
        <v>-1.1923388251746818</v>
      </c>
      <c r="V1210" s="369">
        <v>-0.25149955084134512</v>
      </c>
      <c r="W1210" s="369">
        <v>-2.4655365461695142</v>
      </c>
      <c r="X1210" s="369">
        <v>-0.27605778436736372</v>
      </c>
      <c r="Y1210" s="369">
        <v>-2.0933963276666314</v>
      </c>
      <c r="Z1210" s="369">
        <v>-0.1729140664731379</v>
      </c>
      <c r="AA1210" s="369">
        <v>-0.9828996105440746</v>
      </c>
      <c r="AB1210" s="369">
        <v>0.39278159839446902</v>
      </c>
      <c r="AC1210" s="373">
        <v>-0.78822915441285557</v>
      </c>
      <c r="AD1210" s="575">
        <v>0</v>
      </c>
      <c r="AE1210" s="370" t="s">
        <v>2615</v>
      </c>
      <c r="AF1210" s="370" t="s">
        <v>2317</v>
      </c>
      <c r="AG1210" s="374" t="s">
        <v>1458</v>
      </c>
      <c r="AH1210" s="374" t="s">
        <v>2321</v>
      </c>
      <c r="AI1210" s="374">
        <v>1000</v>
      </c>
      <c r="AJ1210" s="374">
        <v>1000</v>
      </c>
      <c r="AK1210" s="374">
        <v>1000</v>
      </c>
      <c r="AL1210" s="369">
        <v>0.02</v>
      </c>
      <c r="AM1210" s="369">
        <v>0.2</v>
      </c>
      <c r="AN1210" s="369" t="s">
        <v>668</v>
      </c>
      <c r="AO1210" s="367" t="s">
        <v>1326</v>
      </c>
      <c r="AP1210" s="370" t="s">
        <v>718</v>
      </c>
      <c r="AQ1210" s="376" t="s">
        <v>661</v>
      </c>
      <c r="AR1210" s="369">
        <v>4.0000000000000001E-3</v>
      </c>
      <c r="AS1210" s="369">
        <v>4.0000000000000001E-3</v>
      </c>
      <c r="AT1210" s="369"/>
      <c r="AX1210" s="711"/>
      <c r="AY1210" s="712"/>
      <c r="AZ1210" s="712"/>
      <c r="BA1210" s="712"/>
      <c r="BB1210" s="713"/>
      <c r="BC1210" s="712"/>
      <c r="BD1210" s="712"/>
      <c r="BE1210" s="712"/>
      <c r="BF1210" s="712"/>
      <c r="BG1210" s="713"/>
      <c r="BH1210" s="713"/>
      <c r="BI1210" s="714"/>
      <c r="BJ1210" s="714"/>
      <c r="BK1210" s="714"/>
      <c r="BL1210" s="713"/>
      <c r="BM1210" s="713"/>
      <c r="BN1210" s="713"/>
      <c r="BO1210" s="713"/>
      <c r="BP1210" s="713"/>
      <c r="BQ1210" s="713"/>
      <c r="BR1210" s="713"/>
      <c r="BS1210" s="713"/>
      <c r="BT1210" s="716"/>
      <c r="BU1210" s="717"/>
      <c r="BV1210" s="715"/>
      <c r="BW1210" s="718"/>
    </row>
    <row r="1211" spans="2:75" ht="15.75" customHeight="1">
      <c r="B1211" s="363" t="s">
        <v>1211</v>
      </c>
      <c r="C1211" s="364">
        <v>16599959000125</v>
      </c>
      <c r="D1211" s="365" t="s">
        <v>11</v>
      </c>
      <c r="E1211" s="365" t="s">
        <v>620</v>
      </c>
      <c r="F1211" s="365" t="s">
        <v>665</v>
      </c>
      <c r="G1211" s="366" t="s">
        <v>740</v>
      </c>
      <c r="H1211" s="366" t="s">
        <v>34</v>
      </c>
      <c r="I1211" s="366" t="s">
        <v>34</v>
      </c>
      <c r="J1211" s="366" t="s">
        <v>608</v>
      </c>
      <c r="K1211" s="367" t="s">
        <v>48</v>
      </c>
      <c r="L1211" s="368"/>
      <c r="M1211" s="368" t="s">
        <v>34</v>
      </c>
      <c r="N1211" s="367">
        <v>317748</v>
      </c>
      <c r="O1211" s="367" t="s">
        <v>1323</v>
      </c>
      <c r="P1211" s="371">
        <v>41180</v>
      </c>
      <c r="Q1211" s="372">
        <v>87814007.599999994</v>
      </c>
      <c r="R1211" s="372">
        <v>74322143.130476162</v>
      </c>
      <c r="S1211" s="367">
        <v>15</v>
      </c>
      <c r="T1211" s="369">
        <v>9.3172615300869843E-2</v>
      </c>
      <c r="U1211" s="369">
        <v>1.2044605835528608</v>
      </c>
      <c r="V1211" s="369">
        <v>0.12469217077395278</v>
      </c>
      <c r="W1211" s="369">
        <v>1.2224002111969201</v>
      </c>
      <c r="X1211" s="369">
        <v>0.19305127384239351</v>
      </c>
      <c r="Y1211" s="369">
        <v>1.4639428793474349</v>
      </c>
      <c r="Z1211" s="369">
        <v>0.17643997609896767</v>
      </c>
      <c r="AA1211" s="369">
        <v>1.002942023915806</v>
      </c>
      <c r="AB1211" s="369">
        <v>3.7241690389012367E-3</v>
      </c>
      <c r="AC1211" s="373">
        <v>5.4754786073483599</v>
      </c>
      <c r="AD1211" s="575">
        <v>0</v>
      </c>
      <c r="AE1211" s="370" t="s">
        <v>2615</v>
      </c>
      <c r="AF1211" s="370" t="s">
        <v>2317</v>
      </c>
      <c r="AG1211" s="374" t="s">
        <v>1458</v>
      </c>
      <c r="AH1211" s="374" t="s">
        <v>2321</v>
      </c>
      <c r="AI1211" s="374">
        <v>500</v>
      </c>
      <c r="AJ1211" s="374">
        <v>0</v>
      </c>
      <c r="AK1211" s="374">
        <v>0</v>
      </c>
      <c r="AL1211" s="369">
        <v>7.4999999999999997E-3</v>
      </c>
      <c r="AM1211" s="369" t="s">
        <v>34</v>
      </c>
      <c r="AN1211" s="369" t="s">
        <v>64</v>
      </c>
      <c r="AO1211" s="367" t="s">
        <v>1326</v>
      </c>
      <c r="AP1211" s="370" t="s">
        <v>11</v>
      </c>
      <c r="AQ1211" s="376" t="s">
        <v>677</v>
      </c>
      <c r="AR1211" s="369">
        <v>1.4999999999999998E-3</v>
      </c>
      <c r="AS1211" s="369">
        <v>1.4999999999999998E-3</v>
      </c>
      <c r="AT1211" s="369"/>
      <c r="AX1211" s="711"/>
      <c r="AY1211" s="712"/>
      <c r="AZ1211" s="712"/>
      <c r="BA1211" s="712"/>
      <c r="BB1211" s="713"/>
      <c r="BC1211" s="712"/>
      <c r="BD1211" s="712"/>
      <c r="BE1211" s="712"/>
      <c r="BF1211" s="712"/>
      <c r="BG1211" s="713"/>
      <c r="BH1211" s="713"/>
      <c r="BI1211" s="714"/>
      <c r="BJ1211" s="714"/>
      <c r="BK1211" s="714"/>
      <c r="BL1211" s="713"/>
      <c r="BM1211" s="713"/>
      <c r="BN1211" s="713"/>
      <c r="BO1211" s="713"/>
      <c r="BP1211" s="713"/>
      <c r="BQ1211" s="713"/>
      <c r="BR1211" s="713"/>
      <c r="BS1211" s="713"/>
      <c r="BT1211" s="716"/>
      <c r="BU1211" s="717"/>
      <c r="BV1211" s="715"/>
      <c r="BW1211" s="718"/>
    </row>
    <row r="1212" spans="2:75" ht="15.75" customHeight="1">
      <c r="B1212" s="363" t="s">
        <v>1212</v>
      </c>
      <c r="C1212" s="364">
        <v>42922205000174</v>
      </c>
      <c r="D1212" s="365" t="s">
        <v>14</v>
      </c>
      <c r="E1212" s="365" t="s">
        <v>607</v>
      </c>
      <c r="F1212" s="365"/>
      <c r="G1212" s="366"/>
      <c r="H1212" s="366" t="s">
        <v>34</v>
      </c>
      <c r="I1212" s="366" t="s">
        <v>34</v>
      </c>
      <c r="J1212" s="366" t="s">
        <v>608</v>
      </c>
      <c r="K1212" s="367" t="s">
        <v>48</v>
      </c>
      <c r="L1212" s="368"/>
      <c r="M1212" s="368" t="s">
        <v>1421</v>
      </c>
      <c r="N1212" s="367">
        <v>646581</v>
      </c>
      <c r="O1212" s="367" t="s">
        <v>1323</v>
      </c>
      <c r="P1212" s="371">
        <v>44650</v>
      </c>
      <c r="Q1212" s="372">
        <v>33880792.439999998</v>
      </c>
      <c r="R1212" s="372" t="s">
        <v>1424</v>
      </c>
      <c r="S1212" s="367">
        <v>92</v>
      </c>
      <c r="T1212" s="369" t="s">
        <v>1424</v>
      </c>
      <c r="U1212" s="369" t="s">
        <v>1424</v>
      </c>
      <c r="V1212" s="369" t="s">
        <v>1424</v>
      </c>
      <c r="W1212" s="369" t="s">
        <v>1424</v>
      </c>
      <c r="X1212" s="369" t="s">
        <v>1424</v>
      </c>
      <c r="Y1212" s="369" t="s">
        <v>1424</v>
      </c>
      <c r="Z1212" s="369" t="s">
        <v>1424</v>
      </c>
      <c r="AA1212" s="369" t="s">
        <v>1424</v>
      </c>
      <c r="AB1212" s="369" t="s">
        <v>1424</v>
      </c>
      <c r="AC1212" s="373" t="s">
        <v>1424</v>
      </c>
      <c r="AD1212" s="575">
        <v>27389566000103</v>
      </c>
      <c r="AE1212" s="370" t="s">
        <v>2616</v>
      </c>
      <c r="AF1212" s="370" t="s">
        <v>743</v>
      </c>
      <c r="AG1212" s="374" t="s">
        <v>743</v>
      </c>
      <c r="AH1212" s="374" t="s">
        <v>2321</v>
      </c>
      <c r="AI1212" s="374">
        <v>1000</v>
      </c>
      <c r="AJ1212" s="374">
        <v>1000</v>
      </c>
      <c r="AK1212" s="374">
        <v>0</v>
      </c>
      <c r="AL1212" s="369">
        <v>0.02</v>
      </c>
      <c r="AM1212" s="369">
        <v>0.2</v>
      </c>
      <c r="AN1212" s="369" t="s">
        <v>2330</v>
      </c>
      <c r="AO1212" s="367" t="s">
        <v>1326</v>
      </c>
      <c r="AP1212" s="370" t="s">
        <v>718</v>
      </c>
      <c r="AQ1212" s="376" t="s">
        <v>661</v>
      </c>
      <c r="AR1212" s="369">
        <v>2.333E-3</v>
      </c>
      <c r="AS1212" s="369">
        <v>2.333E-3</v>
      </c>
      <c r="AT1212" s="369"/>
      <c r="AX1212" s="711"/>
      <c r="AY1212" s="712"/>
      <c r="AZ1212" s="712"/>
      <c r="BA1212" s="712"/>
      <c r="BB1212" s="713"/>
      <c r="BC1212" s="712"/>
      <c r="BD1212" s="712"/>
      <c r="BE1212" s="712"/>
      <c r="BF1212" s="712"/>
      <c r="BG1212" s="713"/>
      <c r="BH1212" s="713"/>
      <c r="BI1212" s="714"/>
      <c r="BJ1212" s="714"/>
      <c r="BK1212" s="714"/>
      <c r="BL1212" s="713"/>
      <c r="BM1212" s="713"/>
      <c r="BN1212" s="713"/>
      <c r="BO1212" s="713"/>
      <c r="BP1212" s="713"/>
      <c r="BQ1212" s="713"/>
      <c r="BR1212" s="713"/>
      <c r="BS1212" s="713"/>
      <c r="BT1212" s="716"/>
      <c r="BU1212" s="717"/>
      <c r="BV1212" s="715"/>
      <c r="BW1212" s="718"/>
    </row>
    <row r="1213" spans="2:75" ht="15.75" customHeight="1">
      <c r="B1213" s="363" t="s">
        <v>396</v>
      </c>
      <c r="C1213" s="364">
        <v>22232927000190</v>
      </c>
      <c r="D1213" s="365" t="s">
        <v>14</v>
      </c>
      <c r="E1213" s="365" t="s">
        <v>607</v>
      </c>
      <c r="F1213" s="365"/>
      <c r="G1213" s="366"/>
      <c r="H1213" s="366" t="s">
        <v>34</v>
      </c>
      <c r="I1213" s="366" t="s">
        <v>34</v>
      </c>
      <c r="J1213" s="366" t="s">
        <v>608</v>
      </c>
      <c r="K1213" s="367" t="s">
        <v>48</v>
      </c>
      <c r="L1213" s="368" t="s">
        <v>1341</v>
      </c>
      <c r="M1213" s="368" t="s">
        <v>34</v>
      </c>
      <c r="N1213" s="367">
        <v>401463</v>
      </c>
      <c r="O1213" s="367" t="s">
        <v>1326</v>
      </c>
      <c r="P1213" s="371">
        <v>42220</v>
      </c>
      <c r="Q1213" s="372">
        <v>431962180.27999997</v>
      </c>
      <c r="R1213" s="372">
        <v>464315243.55646813</v>
      </c>
      <c r="S1213" s="367">
        <v>33</v>
      </c>
      <c r="T1213" s="369">
        <v>0.16624084558967711</v>
      </c>
      <c r="U1213" s="369">
        <v>2.1490278580534188</v>
      </c>
      <c r="V1213" s="369">
        <v>0.16237851680962967</v>
      </c>
      <c r="W1213" s="369">
        <v>1.5918524155118587</v>
      </c>
      <c r="X1213" s="369">
        <v>0.48037917004023045</v>
      </c>
      <c r="Y1213" s="369">
        <v>3.6428025123592573</v>
      </c>
      <c r="Z1213" s="369">
        <v>0.85776693320908204</v>
      </c>
      <c r="AA1213" s="369">
        <v>4.8758253263320652</v>
      </c>
      <c r="AB1213" s="369">
        <v>0.19662273178272718</v>
      </c>
      <c r="AC1213" s="373">
        <v>0.36922880351667298</v>
      </c>
      <c r="AD1213" s="575">
        <v>27389566000103</v>
      </c>
      <c r="AE1213" s="370" t="s">
        <v>2616</v>
      </c>
      <c r="AF1213" s="370" t="s">
        <v>2317</v>
      </c>
      <c r="AG1213" s="374" t="s">
        <v>1458</v>
      </c>
      <c r="AH1213" s="374" t="s">
        <v>2321</v>
      </c>
      <c r="AI1213" s="374">
        <v>1000</v>
      </c>
      <c r="AJ1213" s="374">
        <v>1000</v>
      </c>
      <c r="AK1213" s="374">
        <v>1000</v>
      </c>
      <c r="AL1213" s="369">
        <v>0.02</v>
      </c>
      <c r="AM1213" s="369">
        <v>0.2</v>
      </c>
      <c r="AN1213" s="369" t="s">
        <v>34</v>
      </c>
      <c r="AO1213" s="367" t="s">
        <v>1326</v>
      </c>
      <c r="AP1213" s="370" t="s">
        <v>718</v>
      </c>
      <c r="AQ1213" s="376" t="s">
        <v>661</v>
      </c>
      <c r="AR1213" s="369">
        <v>3.7499999999999999E-3</v>
      </c>
      <c r="AS1213" s="369">
        <v>3.7499999999999999E-3</v>
      </c>
      <c r="AT1213" s="369"/>
      <c r="AX1213" s="711"/>
      <c r="AY1213" s="712"/>
      <c r="AZ1213" s="712"/>
      <c r="BA1213" s="712"/>
      <c r="BB1213" s="713"/>
      <c r="BC1213" s="712"/>
      <c r="BD1213" s="712"/>
      <c r="BE1213" s="712"/>
      <c r="BF1213" s="712"/>
      <c r="BG1213" s="713"/>
      <c r="BH1213" s="713"/>
      <c r="BI1213" s="714"/>
      <c r="BJ1213" s="714"/>
      <c r="BK1213" s="714"/>
      <c r="BL1213" s="713"/>
      <c r="BM1213" s="713"/>
      <c r="BN1213" s="713"/>
      <c r="BO1213" s="713"/>
      <c r="BP1213" s="713"/>
      <c r="BQ1213" s="713"/>
      <c r="BR1213" s="713"/>
      <c r="BS1213" s="713"/>
      <c r="BT1213" s="716"/>
      <c r="BU1213" s="717"/>
      <c r="BV1213" s="715"/>
      <c r="BW1213" s="718"/>
    </row>
    <row r="1214" spans="2:75" ht="15.75" customHeight="1">
      <c r="B1214" s="363" t="s">
        <v>1213</v>
      </c>
      <c r="C1214" s="364">
        <v>39346123000114</v>
      </c>
      <c r="D1214" s="365" t="s">
        <v>14</v>
      </c>
      <c r="E1214" s="365" t="s">
        <v>607</v>
      </c>
      <c r="F1214" s="365"/>
      <c r="G1214" s="366"/>
      <c r="H1214" s="366" t="s">
        <v>34</v>
      </c>
      <c r="I1214" s="366" t="s">
        <v>34</v>
      </c>
      <c r="J1214" s="366" t="s">
        <v>608</v>
      </c>
      <c r="K1214" s="367" t="s">
        <v>48</v>
      </c>
      <c r="L1214" s="368"/>
      <c r="M1214" s="368" t="s">
        <v>1421</v>
      </c>
      <c r="N1214" s="367">
        <v>560162</v>
      </c>
      <c r="O1214" s="367" t="s">
        <v>1323</v>
      </c>
      <c r="P1214" s="371">
        <v>44146</v>
      </c>
      <c r="Q1214" s="372">
        <v>181521538.66999999</v>
      </c>
      <c r="R1214" s="372">
        <v>131809061.22996029</v>
      </c>
      <c r="S1214" s="367">
        <v>92</v>
      </c>
      <c r="T1214" s="369">
        <v>0.16944923974837889</v>
      </c>
      <c r="U1214" s="369">
        <v>2.1905033955617177</v>
      </c>
      <c r="V1214" s="369">
        <v>0.15520530027144952</v>
      </c>
      <c r="W1214" s="369">
        <v>1.52153090810039</v>
      </c>
      <c r="X1214" s="369" t="s">
        <v>1424</v>
      </c>
      <c r="Y1214" s="369" t="s">
        <v>1424</v>
      </c>
      <c r="Z1214" s="369" t="s">
        <v>1424</v>
      </c>
      <c r="AA1214" s="369" t="s">
        <v>1424</v>
      </c>
      <c r="AB1214" s="369">
        <v>0.20223571168618246</v>
      </c>
      <c r="AC1214" s="373">
        <v>0.33389708741213087</v>
      </c>
      <c r="AD1214" s="575">
        <v>39344744000169</v>
      </c>
      <c r="AE1214" s="370" t="s">
        <v>2616</v>
      </c>
      <c r="AF1214" s="370" t="s">
        <v>743</v>
      </c>
      <c r="AG1214" s="374" t="s">
        <v>743</v>
      </c>
      <c r="AH1214" s="374" t="s">
        <v>2318</v>
      </c>
      <c r="AI1214" s="374">
        <v>1000</v>
      </c>
      <c r="AJ1214" s="374">
        <v>1000</v>
      </c>
      <c r="AK1214" s="374">
        <v>1000</v>
      </c>
      <c r="AL1214" s="369">
        <v>0.02</v>
      </c>
      <c r="AM1214" s="369">
        <v>0.2</v>
      </c>
      <c r="AN1214" s="369" t="s">
        <v>668</v>
      </c>
      <c r="AO1214" s="367" t="s">
        <v>1326</v>
      </c>
      <c r="AP1214" s="370" t="s">
        <v>718</v>
      </c>
      <c r="AQ1214" s="376" t="s">
        <v>661</v>
      </c>
      <c r="AR1214" s="369" t="s">
        <v>34</v>
      </c>
      <c r="AS1214" s="369" t="s">
        <v>34</v>
      </c>
      <c r="AT1214" s="369"/>
      <c r="AX1214" s="711"/>
      <c r="AY1214" s="712"/>
      <c r="AZ1214" s="712"/>
      <c r="BA1214" s="712"/>
      <c r="BB1214" s="713"/>
      <c r="BC1214" s="712"/>
      <c r="BD1214" s="712"/>
      <c r="BE1214" s="712"/>
      <c r="BF1214" s="712"/>
      <c r="BG1214" s="713"/>
      <c r="BH1214" s="713"/>
      <c r="BI1214" s="714"/>
      <c r="BJ1214" s="714"/>
      <c r="BK1214" s="714"/>
      <c r="BL1214" s="713"/>
      <c r="BM1214" s="713"/>
      <c r="BN1214" s="713"/>
      <c r="BO1214" s="713"/>
      <c r="BP1214" s="713"/>
      <c r="BQ1214" s="713"/>
      <c r="BR1214" s="713"/>
      <c r="BS1214" s="713"/>
      <c r="BT1214" s="716"/>
      <c r="BU1214" s="717"/>
      <c r="BV1214" s="715"/>
      <c r="BW1214" s="718"/>
    </row>
    <row r="1215" spans="2:75" ht="15.75" customHeight="1">
      <c r="B1215" s="363" t="s">
        <v>1214</v>
      </c>
      <c r="C1215" s="364">
        <v>36499392000122</v>
      </c>
      <c r="D1215" s="365" t="s">
        <v>14</v>
      </c>
      <c r="E1215" s="365" t="s">
        <v>607</v>
      </c>
      <c r="F1215" s="365"/>
      <c r="G1215" s="366"/>
      <c r="H1215" s="366" t="s">
        <v>34</v>
      </c>
      <c r="I1215" s="366" t="s">
        <v>34</v>
      </c>
      <c r="J1215" s="366" t="s">
        <v>692</v>
      </c>
      <c r="K1215" s="367"/>
      <c r="L1215" s="368"/>
      <c r="M1215" s="368" t="s">
        <v>1421</v>
      </c>
      <c r="N1215" s="367">
        <v>532479</v>
      </c>
      <c r="O1215" s="367" t="s">
        <v>1323</v>
      </c>
      <c r="P1215" s="371">
        <v>43917</v>
      </c>
      <c r="Q1215" s="372">
        <v>11592081.76</v>
      </c>
      <c r="R1215" s="372">
        <v>13446183.653888889</v>
      </c>
      <c r="S1215" s="367">
        <v>32</v>
      </c>
      <c r="T1215" s="369">
        <v>-0.33163798995336435</v>
      </c>
      <c r="U1215" s="369">
        <v>-4.287149025683707</v>
      </c>
      <c r="V1215" s="369">
        <v>-0.34953746131459662</v>
      </c>
      <c r="W1215" s="369">
        <v>-3.4266358816286844</v>
      </c>
      <c r="X1215" s="369">
        <v>-0.2931606684576451</v>
      </c>
      <c r="Y1215" s="369">
        <v>-2.2230906046425636</v>
      </c>
      <c r="Z1215" s="369" t="s">
        <v>1424</v>
      </c>
      <c r="AA1215" s="369" t="s">
        <v>1424</v>
      </c>
      <c r="AB1215" s="369">
        <v>0.30744286710639923</v>
      </c>
      <c r="AC1215" s="373">
        <v>-1.5609094823527425</v>
      </c>
      <c r="AD1215" s="575">
        <v>0</v>
      </c>
      <c r="AE1215" s="370" t="s">
        <v>2616</v>
      </c>
      <c r="AF1215" s="370" t="s">
        <v>743</v>
      </c>
      <c r="AG1215" s="374" t="s">
        <v>743</v>
      </c>
      <c r="AH1215" s="374" t="s">
        <v>2318</v>
      </c>
      <c r="AI1215" s="374">
        <v>1000</v>
      </c>
      <c r="AJ1215" s="374">
        <v>1000</v>
      </c>
      <c r="AK1215" s="374">
        <v>1000</v>
      </c>
      <c r="AL1215" s="369">
        <v>1.9E-2</v>
      </c>
      <c r="AM1215" s="369">
        <v>0.2</v>
      </c>
      <c r="AN1215" s="369" t="s">
        <v>2330</v>
      </c>
      <c r="AO1215" s="367" t="s">
        <v>1326</v>
      </c>
      <c r="AP1215" s="370" t="s">
        <v>718</v>
      </c>
      <c r="AQ1215" s="376" t="s">
        <v>661</v>
      </c>
      <c r="AR1215" s="369">
        <v>3.4995E-3</v>
      </c>
      <c r="AS1215" s="369">
        <v>3.4995E-3</v>
      </c>
      <c r="AT1215" s="369"/>
      <c r="AX1215" s="711"/>
      <c r="AY1215" s="712"/>
      <c r="AZ1215" s="712"/>
      <c r="BA1215" s="712"/>
      <c r="BB1215" s="713"/>
      <c r="BC1215" s="712"/>
      <c r="BD1215" s="712"/>
      <c r="BE1215" s="712"/>
      <c r="BF1215" s="712"/>
      <c r="BG1215" s="713"/>
      <c r="BH1215" s="713"/>
      <c r="BI1215" s="714"/>
      <c r="BJ1215" s="714"/>
      <c r="BK1215" s="714"/>
      <c r="BL1215" s="713"/>
      <c r="BM1215" s="713"/>
      <c r="BN1215" s="713"/>
      <c r="BO1215" s="713"/>
      <c r="BP1215" s="713"/>
      <c r="BQ1215" s="713"/>
      <c r="BR1215" s="713"/>
      <c r="BS1215" s="713"/>
      <c r="BT1215" s="716"/>
      <c r="BU1215" s="717"/>
      <c r="BV1215" s="715"/>
      <c r="BW1215" s="718"/>
    </row>
    <row r="1216" spans="2:75" ht="15.75" customHeight="1">
      <c r="B1216" s="363" t="s">
        <v>1215</v>
      </c>
      <c r="C1216" s="364">
        <v>41269079000138</v>
      </c>
      <c r="D1216" s="365" t="s">
        <v>14</v>
      </c>
      <c r="E1216" s="365" t="s">
        <v>607</v>
      </c>
      <c r="F1216" s="365"/>
      <c r="G1216" s="366"/>
      <c r="H1216" s="366" t="s">
        <v>34</v>
      </c>
      <c r="I1216" s="366" t="s">
        <v>34</v>
      </c>
      <c r="J1216" s="366" t="s">
        <v>692</v>
      </c>
      <c r="K1216" s="367"/>
      <c r="L1216" s="368"/>
      <c r="M1216" s="368" t="s">
        <v>1421</v>
      </c>
      <c r="N1216" s="367">
        <v>624926</v>
      </c>
      <c r="O1216" s="367" t="s">
        <v>1323</v>
      </c>
      <c r="P1216" s="371">
        <v>44483</v>
      </c>
      <c r="Q1216" s="372">
        <v>13021613.310000001</v>
      </c>
      <c r="R1216" s="372" t="s">
        <v>1424</v>
      </c>
      <c r="S1216" s="367">
        <v>62</v>
      </c>
      <c r="T1216" s="369">
        <v>-0.32716127981631049</v>
      </c>
      <c r="U1216" s="369">
        <v>-4.229277719971603</v>
      </c>
      <c r="V1216" s="369" t="s">
        <v>1424</v>
      </c>
      <c r="W1216" s="369" t="s">
        <v>1424</v>
      </c>
      <c r="X1216" s="369" t="s">
        <v>1424</v>
      </c>
      <c r="Y1216" s="369" t="s">
        <v>1424</v>
      </c>
      <c r="Z1216" s="369" t="s">
        <v>1424</v>
      </c>
      <c r="AA1216" s="369" t="s">
        <v>1424</v>
      </c>
      <c r="AB1216" s="369" t="s">
        <v>1424</v>
      </c>
      <c r="AC1216" s="373" t="s">
        <v>1424</v>
      </c>
      <c r="AD1216" s="575">
        <v>0</v>
      </c>
      <c r="AE1216" s="370" t="s">
        <v>2616</v>
      </c>
      <c r="AF1216" s="370" t="s">
        <v>743</v>
      </c>
      <c r="AG1216" s="374" t="s">
        <v>743</v>
      </c>
      <c r="AH1216" s="374" t="s">
        <v>2318</v>
      </c>
      <c r="AI1216" s="374">
        <v>50000</v>
      </c>
      <c r="AJ1216" s="374">
        <v>10000</v>
      </c>
      <c r="AK1216" s="374">
        <v>50000</v>
      </c>
      <c r="AL1216" s="369">
        <v>1.4999999999999999E-2</v>
      </c>
      <c r="AM1216" s="369">
        <v>0.2</v>
      </c>
      <c r="AN1216" s="369" t="s">
        <v>2330</v>
      </c>
      <c r="AO1216" s="367" t="s">
        <v>1326</v>
      </c>
      <c r="AP1216" s="370" t="s">
        <v>718</v>
      </c>
      <c r="AQ1216" s="376" t="s">
        <v>661</v>
      </c>
      <c r="AR1216" s="369">
        <v>3.4995E-3</v>
      </c>
      <c r="AS1216" s="369">
        <v>3.4995E-3</v>
      </c>
      <c r="AT1216" s="369"/>
      <c r="AX1216" s="711"/>
      <c r="AY1216" s="712"/>
      <c r="AZ1216" s="712"/>
      <c r="BA1216" s="712"/>
      <c r="BB1216" s="713"/>
      <c r="BC1216" s="712"/>
      <c r="BD1216" s="712"/>
      <c r="BE1216" s="712"/>
      <c r="BF1216" s="712"/>
      <c r="BG1216" s="713"/>
      <c r="BH1216" s="713"/>
      <c r="BI1216" s="714"/>
      <c r="BJ1216" s="714"/>
      <c r="BK1216" s="714"/>
      <c r="BL1216" s="713"/>
      <c r="BM1216" s="713"/>
      <c r="BN1216" s="713"/>
      <c r="BO1216" s="713"/>
      <c r="BP1216" s="713"/>
      <c r="BQ1216" s="713"/>
      <c r="BR1216" s="713"/>
      <c r="BS1216" s="713"/>
      <c r="BT1216" s="716"/>
      <c r="BU1216" s="717"/>
      <c r="BV1216" s="715"/>
      <c r="BW1216" s="718"/>
    </row>
    <row r="1217" spans="2:75" ht="15.75" customHeight="1">
      <c r="B1217" s="363" t="s">
        <v>397</v>
      </c>
      <c r="C1217" s="364">
        <v>34713026000107</v>
      </c>
      <c r="D1217" s="365" t="s">
        <v>14</v>
      </c>
      <c r="E1217" s="365" t="s">
        <v>607</v>
      </c>
      <c r="F1217" s="365"/>
      <c r="G1217" s="366"/>
      <c r="H1217" s="366" t="s">
        <v>34</v>
      </c>
      <c r="I1217" s="366" t="s">
        <v>34</v>
      </c>
      <c r="J1217" s="366" t="s">
        <v>608</v>
      </c>
      <c r="K1217" s="367" t="s">
        <v>48</v>
      </c>
      <c r="L1217" s="368"/>
      <c r="M1217" s="368" t="s">
        <v>34</v>
      </c>
      <c r="N1217" s="367">
        <v>511765</v>
      </c>
      <c r="O1217" s="367" t="s">
        <v>1323</v>
      </c>
      <c r="P1217" s="371">
        <v>43742</v>
      </c>
      <c r="Q1217" s="372">
        <v>170799127.47</v>
      </c>
      <c r="R1217" s="372">
        <v>89791353.222380906</v>
      </c>
      <c r="S1217" s="367">
        <v>32</v>
      </c>
      <c r="T1217" s="369">
        <v>5.7030906906909262E-2</v>
      </c>
      <c r="U1217" s="369">
        <v>0.73724966495604549</v>
      </c>
      <c r="V1217" s="369">
        <v>2.7671339103851E-2</v>
      </c>
      <c r="W1217" s="369">
        <v>0.27127164885090704</v>
      </c>
      <c r="X1217" s="369">
        <v>0.20832799871077978</v>
      </c>
      <c r="Y1217" s="369">
        <v>1.5797890592026482</v>
      </c>
      <c r="Z1217" s="369" t="s">
        <v>1424</v>
      </c>
      <c r="AA1217" s="369" t="s">
        <v>1424</v>
      </c>
      <c r="AB1217" s="369">
        <v>0.22694511069938708</v>
      </c>
      <c r="AC1217" s="373">
        <v>-0.19494290451022606</v>
      </c>
      <c r="AD1217" s="575">
        <v>36771013000101</v>
      </c>
      <c r="AE1217" s="370" t="s">
        <v>2616</v>
      </c>
      <c r="AF1217" s="370" t="s">
        <v>743</v>
      </c>
      <c r="AG1217" s="374" t="s">
        <v>743</v>
      </c>
      <c r="AH1217" s="374" t="s">
        <v>2321</v>
      </c>
      <c r="AI1217" s="374">
        <v>1000</v>
      </c>
      <c r="AJ1217" s="374">
        <v>1000</v>
      </c>
      <c r="AK1217" s="374">
        <v>1000</v>
      </c>
      <c r="AL1217" s="369">
        <v>0.02</v>
      </c>
      <c r="AM1217" s="369">
        <v>0.2</v>
      </c>
      <c r="AN1217" s="369" t="s">
        <v>34</v>
      </c>
      <c r="AO1217" s="367" t="s">
        <v>1326</v>
      </c>
      <c r="AP1217" s="370" t="s">
        <v>718</v>
      </c>
      <c r="AQ1217" s="376" t="s">
        <v>661</v>
      </c>
      <c r="AR1217" s="369">
        <v>4.6666666666666662E-3</v>
      </c>
      <c r="AS1217" s="369">
        <v>4.6666666666666662E-3</v>
      </c>
      <c r="AT1217" s="369"/>
      <c r="AX1217" s="711"/>
      <c r="AY1217" s="712"/>
      <c r="AZ1217" s="712"/>
      <c r="BA1217" s="712"/>
      <c r="BB1217" s="713"/>
      <c r="BC1217" s="712"/>
      <c r="BD1217" s="712"/>
      <c r="BE1217" s="712"/>
      <c r="BF1217" s="712"/>
      <c r="BG1217" s="713"/>
      <c r="BH1217" s="713"/>
      <c r="BI1217" s="714"/>
      <c r="BJ1217" s="714"/>
      <c r="BK1217" s="714"/>
      <c r="BL1217" s="713"/>
      <c r="BM1217" s="713"/>
      <c r="BN1217" s="713"/>
      <c r="BO1217" s="713"/>
      <c r="BP1217" s="713"/>
      <c r="BQ1217" s="713"/>
      <c r="BR1217" s="713"/>
      <c r="BS1217" s="713"/>
      <c r="BT1217" s="716"/>
      <c r="BU1217" s="717"/>
      <c r="BV1217" s="715"/>
      <c r="BW1217" s="718"/>
    </row>
    <row r="1218" spans="2:75" ht="15.75" customHeight="1">
      <c r="B1218" s="363" t="s">
        <v>1216</v>
      </c>
      <c r="C1218" s="364">
        <v>38028896000190</v>
      </c>
      <c r="D1218" s="365" t="s">
        <v>14</v>
      </c>
      <c r="E1218" s="365" t="s">
        <v>614</v>
      </c>
      <c r="F1218" s="365"/>
      <c r="G1218" s="366"/>
      <c r="H1218" s="366" t="s">
        <v>1340</v>
      </c>
      <c r="I1218" s="366" t="s">
        <v>34</v>
      </c>
      <c r="J1218" s="366" t="s">
        <v>608</v>
      </c>
      <c r="K1218" s="367" t="s">
        <v>48</v>
      </c>
      <c r="L1218" s="368"/>
      <c r="M1218" s="368" t="s">
        <v>34</v>
      </c>
      <c r="N1218" s="367">
        <v>564427</v>
      </c>
      <c r="O1218" s="367" t="s">
        <v>1323</v>
      </c>
      <c r="P1218" s="371">
        <v>44165</v>
      </c>
      <c r="Q1218" s="372">
        <v>25924091.420000002</v>
      </c>
      <c r="R1218" s="372">
        <v>25075752.117341273</v>
      </c>
      <c r="S1218" s="367">
        <v>32</v>
      </c>
      <c r="T1218" s="369">
        <v>7.5446502089652201E-2</v>
      </c>
      <c r="U1218" s="369">
        <v>0.97531165826442412</v>
      </c>
      <c r="V1218" s="369">
        <v>-0.13277739758206597</v>
      </c>
      <c r="W1218" s="369">
        <v>-1.3016624687746599</v>
      </c>
      <c r="X1218" s="369" t="s">
        <v>1424</v>
      </c>
      <c r="Y1218" s="369" t="s">
        <v>1424</v>
      </c>
      <c r="Z1218" s="369" t="s">
        <v>1424</v>
      </c>
      <c r="AA1218" s="369" t="s">
        <v>1424</v>
      </c>
      <c r="AB1218" s="369">
        <v>0.21426834990161811</v>
      </c>
      <c r="AC1218" s="373">
        <v>-1.0111377566677058</v>
      </c>
      <c r="AD1218" s="575">
        <v>38028868000172</v>
      </c>
      <c r="AE1218" s="370" t="s">
        <v>2617</v>
      </c>
      <c r="AF1218" s="370" t="s">
        <v>2323</v>
      </c>
      <c r="AG1218" s="374" t="s">
        <v>721</v>
      </c>
      <c r="AH1218" s="374" t="s">
        <v>2321</v>
      </c>
      <c r="AI1218" s="374">
        <v>1000</v>
      </c>
      <c r="AJ1218" s="374">
        <v>1000</v>
      </c>
      <c r="AK1218" s="374">
        <v>1000</v>
      </c>
      <c r="AL1218" s="369">
        <v>0.02</v>
      </c>
      <c r="AM1218" s="369">
        <v>0.2</v>
      </c>
      <c r="AN1218" s="369" t="s">
        <v>2330</v>
      </c>
      <c r="AO1218" s="367" t="s">
        <v>1326</v>
      </c>
      <c r="AP1218" s="370" t="s">
        <v>718</v>
      </c>
      <c r="AQ1218" s="376" t="s">
        <v>661</v>
      </c>
      <c r="AR1218" s="369">
        <v>5.3333333333333332E-3</v>
      </c>
      <c r="AS1218" s="369">
        <v>5.3333333333333332E-3</v>
      </c>
      <c r="AT1218" s="369"/>
      <c r="AX1218" s="711"/>
      <c r="AY1218" s="712"/>
      <c r="AZ1218" s="712"/>
      <c r="BA1218" s="712"/>
      <c r="BB1218" s="713"/>
      <c r="BC1218" s="712"/>
      <c r="BD1218" s="712"/>
      <c r="BE1218" s="712"/>
      <c r="BF1218" s="712"/>
      <c r="BG1218" s="713"/>
      <c r="BH1218" s="713"/>
      <c r="BI1218" s="714"/>
      <c r="BJ1218" s="714"/>
      <c r="BK1218" s="714"/>
      <c r="BL1218" s="713"/>
      <c r="BM1218" s="713"/>
      <c r="BN1218" s="713"/>
      <c r="BO1218" s="713"/>
      <c r="BP1218" s="713"/>
      <c r="BQ1218" s="713"/>
      <c r="BR1218" s="713"/>
      <c r="BS1218" s="713"/>
      <c r="BT1218" s="716"/>
      <c r="BU1218" s="717"/>
      <c r="BV1218" s="715"/>
      <c r="BW1218" s="718"/>
    </row>
    <row r="1219" spans="2:75" ht="15.75" customHeight="1">
      <c r="B1219" s="363" t="s">
        <v>398</v>
      </c>
      <c r="C1219" s="364">
        <v>28703554000174</v>
      </c>
      <c r="D1219" s="365" t="s">
        <v>14</v>
      </c>
      <c r="E1219" s="365" t="s">
        <v>614</v>
      </c>
      <c r="F1219" s="365"/>
      <c r="G1219" s="366"/>
      <c r="H1219" s="366" t="s">
        <v>1340</v>
      </c>
      <c r="I1219" s="366" t="s">
        <v>34</v>
      </c>
      <c r="J1219" s="366" t="s">
        <v>608</v>
      </c>
      <c r="K1219" s="367" t="s">
        <v>48</v>
      </c>
      <c r="L1219" s="368"/>
      <c r="M1219" s="368" t="s">
        <v>34</v>
      </c>
      <c r="N1219" s="367">
        <v>455962</v>
      </c>
      <c r="O1219" s="367" t="s">
        <v>1326</v>
      </c>
      <c r="P1219" s="371">
        <v>43096</v>
      </c>
      <c r="Q1219" s="372">
        <v>53940267.68</v>
      </c>
      <c r="R1219" s="372">
        <v>64913474.176269822</v>
      </c>
      <c r="S1219" s="367">
        <v>32</v>
      </c>
      <c r="T1219" s="369">
        <v>-4.0777931014007618E-2</v>
      </c>
      <c r="U1219" s="369">
        <v>-0.52714427331043678</v>
      </c>
      <c r="V1219" s="369">
        <v>-0.14094822427961895</v>
      </c>
      <c r="W1219" s="369">
        <v>-1.381763891492281</v>
      </c>
      <c r="X1219" s="369">
        <v>-8.7293601918840835E-2</v>
      </c>
      <c r="Y1219" s="369">
        <v>-0.66196324115429728</v>
      </c>
      <c r="Z1219" s="369">
        <v>-3.839361912464534E-2</v>
      </c>
      <c r="AA1219" s="369">
        <v>-0.21824177786515633</v>
      </c>
      <c r="AB1219" s="369">
        <v>0.28252309504313355</v>
      </c>
      <c r="AC1219" s="373">
        <v>-0.74027174443064803</v>
      </c>
      <c r="AD1219" s="575">
        <v>33600915000197</v>
      </c>
      <c r="AE1219" s="370" t="s">
        <v>2618</v>
      </c>
      <c r="AF1219" s="370" t="s">
        <v>2317</v>
      </c>
      <c r="AG1219" s="374" t="s">
        <v>1458</v>
      </c>
      <c r="AH1219" s="374" t="s">
        <v>2318</v>
      </c>
      <c r="AI1219" s="374">
        <v>30000</v>
      </c>
      <c r="AJ1219" s="374">
        <v>10000</v>
      </c>
      <c r="AK1219" s="374">
        <v>30000</v>
      </c>
      <c r="AL1219" s="369">
        <v>0.02</v>
      </c>
      <c r="AM1219" s="369" t="s">
        <v>34</v>
      </c>
      <c r="AN1219" s="369" t="s">
        <v>34</v>
      </c>
      <c r="AO1219" s="367" t="s">
        <v>1326</v>
      </c>
      <c r="AP1219" s="370" t="s">
        <v>718</v>
      </c>
      <c r="AQ1219" s="376" t="s">
        <v>661</v>
      </c>
      <c r="AR1219" s="369">
        <v>6.6666666666666662E-3</v>
      </c>
      <c r="AS1219" s="369">
        <v>6.6666666666666662E-3</v>
      </c>
      <c r="AT1219" s="369"/>
      <c r="AX1219" s="711"/>
      <c r="AY1219" s="712"/>
      <c r="AZ1219" s="712"/>
      <c r="BA1219" s="712"/>
      <c r="BB1219" s="713"/>
      <c r="BC1219" s="712"/>
      <c r="BD1219" s="712"/>
      <c r="BE1219" s="712"/>
      <c r="BF1219" s="712"/>
      <c r="BG1219" s="713"/>
      <c r="BH1219" s="713"/>
      <c r="BI1219" s="714"/>
      <c r="BJ1219" s="714"/>
      <c r="BK1219" s="714"/>
      <c r="BL1219" s="713"/>
      <c r="BM1219" s="713"/>
      <c r="BN1219" s="713"/>
      <c r="BO1219" s="713"/>
      <c r="BP1219" s="713"/>
      <c r="BQ1219" s="713"/>
      <c r="BR1219" s="713"/>
      <c r="BS1219" s="713"/>
      <c r="BT1219" s="716"/>
      <c r="BU1219" s="717"/>
      <c r="BV1219" s="715"/>
      <c r="BW1219" s="718"/>
    </row>
    <row r="1220" spans="2:75" ht="15.75" customHeight="1">
      <c r="B1220" s="363" t="s">
        <v>1217</v>
      </c>
      <c r="C1220" s="364">
        <v>34096113000154</v>
      </c>
      <c r="D1220" s="365" t="s">
        <v>14</v>
      </c>
      <c r="E1220" s="365" t="s">
        <v>614</v>
      </c>
      <c r="F1220" s="365"/>
      <c r="G1220" s="366"/>
      <c r="H1220" s="366" t="s">
        <v>1340</v>
      </c>
      <c r="I1220" s="366" t="s">
        <v>34</v>
      </c>
      <c r="J1220" s="366" t="s">
        <v>608</v>
      </c>
      <c r="K1220" s="367" t="s">
        <v>48</v>
      </c>
      <c r="L1220" s="368"/>
      <c r="M1220" s="368" t="s">
        <v>34</v>
      </c>
      <c r="N1220" s="367">
        <v>505013</v>
      </c>
      <c r="O1220" s="367" t="s">
        <v>1323</v>
      </c>
      <c r="P1220" s="371">
        <v>43693</v>
      </c>
      <c r="Q1220" s="372">
        <v>55345444.82</v>
      </c>
      <c r="R1220" s="372">
        <v>78239230.265912667</v>
      </c>
      <c r="S1220" s="367">
        <v>32</v>
      </c>
      <c r="T1220" s="369">
        <v>-4.1045584140119051E-2</v>
      </c>
      <c r="U1220" s="369">
        <v>-0.53060427751258255</v>
      </c>
      <c r="V1220" s="369">
        <v>-0.14119240401953836</v>
      </c>
      <c r="W1220" s="369">
        <v>-1.3841576694159055</v>
      </c>
      <c r="X1220" s="369">
        <v>-0.11533136610595141</v>
      </c>
      <c r="Y1220" s="369">
        <v>-0.87457870034081697</v>
      </c>
      <c r="Z1220" s="369">
        <v>-6.9420375649882349E-2</v>
      </c>
      <c r="AA1220" s="369">
        <v>-0.39460792046489007</v>
      </c>
      <c r="AB1220" s="369">
        <v>0.28240689568986427</v>
      </c>
      <c r="AC1220" s="373">
        <v>-0.74169403476483564</v>
      </c>
      <c r="AD1220" s="575">
        <v>33600915000197</v>
      </c>
      <c r="AE1220" s="370" t="s">
        <v>2618</v>
      </c>
      <c r="AF1220" s="370" t="s">
        <v>2317</v>
      </c>
      <c r="AG1220" s="374" t="s">
        <v>1458</v>
      </c>
      <c r="AH1220" s="374" t="s">
        <v>2318</v>
      </c>
      <c r="AI1220" s="374">
        <v>30000</v>
      </c>
      <c r="AJ1220" s="374">
        <v>10000</v>
      </c>
      <c r="AK1220" s="374">
        <v>30000</v>
      </c>
      <c r="AL1220" s="369">
        <v>1.9199999999999998E-2</v>
      </c>
      <c r="AM1220" s="369">
        <v>0.2</v>
      </c>
      <c r="AN1220" s="369" t="s">
        <v>34</v>
      </c>
      <c r="AO1220" s="367" t="s">
        <v>1326</v>
      </c>
      <c r="AP1220" s="370" t="s">
        <v>718</v>
      </c>
      <c r="AQ1220" s="376" t="s">
        <v>661</v>
      </c>
      <c r="AR1220" s="369">
        <v>6.3999999999999994E-3</v>
      </c>
      <c r="AS1220" s="369">
        <v>6.3999999999999994E-3</v>
      </c>
      <c r="AT1220" s="369"/>
      <c r="AX1220" s="711"/>
      <c r="AY1220" s="712"/>
      <c r="AZ1220" s="712"/>
      <c r="BA1220" s="712"/>
      <c r="BB1220" s="713"/>
      <c r="BC1220" s="712"/>
      <c r="BD1220" s="712"/>
      <c r="BE1220" s="712"/>
      <c r="BF1220" s="712"/>
      <c r="BG1220" s="713"/>
      <c r="BH1220" s="713"/>
      <c r="BI1220" s="714"/>
      <c r="BJ1220" s="714"/>
      <c r="BK1220" s="714"/>
      <c r="BL1220" s="713"/>
      <c r="BM1220" s="713"/>
      <c r="BN1220" s="713"/>
      <c r="BO1220" s="713"/>
      <c r="BP1220" s="713"/>
      <c r="BQ1220" s="713"/>
      <c r="BR1220" s="713"/>
      <c r="BS1220" s="713"/>
      <c r="BT1220" s="716"/>
      <c r="BU1220" s="717"/>
      <c r="BV1220" s="715"/>
      <c r="BW1220" s="718"/>
    </row>
    <row r="1221" spans="2:75" ht="15.75" customHeight="1">
      <c r="B1221" s="363" t="s">
        <v>1218</v>
      </c>
      <c r="C1221" s="364">
        <v>34096196000181</v>
      </c>
      <c r="D1221" s="365" t="s">
        <v>14</v>
      </c>
      <c r="E1221" s="365" t="s">
        <v>614</v>
      </c>
      <c r="F1221" s="365"/>
      <c r="G1221" s="366"/>
      <c r="H1221" s="366" t="s">
        <v>1340</v>
      </c>
      <c r="I1221" s="366" t="s">
        <v>34</v>
      </c>
      <c r="J1221" s="366" t="s">
        <v>608</v>
      </c>
      <c r="K1221" s="367" t="s">
        <v>48</v>
      </c>
      <c r="L1221" s="368"/>
      <c r="M1221" s="368" t="s">
        <v>34</v>
      </c>
      <c r="N1221" s="367">
        <v>503401</v>
      </c>
      <c r="O1221" s="367" t="s">
        <v>1326</v>
      </c>
      <c r="P1221" s="371">
        <v>43677</v>
      </c>
      <c r="Q1221" s="372">
        <v>44765455.579999998</v>
      </c>
      <c r="R1221" s="372">
        <v>190431713.03650799</v>
      </c>
      <c r="S1221" s="367">
        <v>32</v>
      </c>
      <c r="T1221" s="369">
        <v>-4.0189070449539455E-2</v>
      </c>
      <c r="U1221" s="369">
        <v>-0.51953195785894624</v>
      </c>
      <c r="V1221" s="369">
        <v>-0.14034947598824032</v>
      </c>
      <c r="W1221" s="369">
        <v>-1.375894156180977</v>
      </c>
      <c r="X1221" s="369">
        <v>-0.11126291227626328</v>
      </c>
      <c r="Y1221" s="369">
        <v>-0.84372687587273199</v>
      </c>
      <c r="Z1221" s="369">
        <v>-5.3600172711395278E-2</v>
      </c>
      <c r="AA1221" s="369">
        <v>-0.30468075823842777</v>
      </c>
      <c r="AB1221" s="369">
        <v>0.28269199509625159</v>
      </c>
      <c r="AC1221" s="373">
        <v>-0.73719143186636027</v>
      </c>
      <c r="AD1221" s="575">
        <v>33589828000186</v>
      </c>
      <c r="AE1221" s="370" t="s">
        <v>2618</v>
      </c>
      <c r="AF1221" s="370" t="s">
        <v>2317</v>
      </c>
      <c r="AG1221" s="374" t="s">
        <v>1458</v>
      </c>
      <c r="AH1221" s="374" t="s">
        <v>2321</v>
      </c>
      <c r="AI1221" s="374">
        <v>10000</v>
      </c>
      <c r="AJ1221" s="374">
        <v>5000</v>
      </c>
      <c r="AK1221" s="374">
        <v>10000</v>
      </c>
      <c r="AL1221" s="369">
        <v>1.9199999999999998E-2</v>
      </c>
      <c r="AM1221" s="369">
        <v>0.2</v>
      </c>
      <c r="AN1221" s="369" t="s">
        <v>34</v>
      </c>
      <c r="AO1221" s="367" t="s">
        <v>1326</v>
      </c>
      <c r="AP1221" s="370" t="s">
        <v>13</v>
      </c>
      <c r="AQ1221" s="376" t="s">
        <v>670</v>
      </c>
      <c r="AR1221" s="369">
        <v>6.3999999999999994E-3</v>
      </c>
      <c r="AS1221" s="369">
        <v>6.3999999999999994E-3</v>
      </c>
      <c r="AT1221" s="369"/>
      <c r="AX1221" s="711"/>
      <c r="AY1221" s="712"/>
      <c r="AZ1221" s="712"/>
      <c r="BA1221" s="712"/>
      <c r="BB1221" s="713"/>
      <c r="BC1221" s="712"/>
      <c r="BD1221" s="712"/>
      <c r="BE1221" s="712"/>
      <c r="BF1221" s="712"/>
      <c r="BG1221" s="713"/>
      <c r="BH1221" s="713"/>
      <c r="BI1221" s="714"/>
      <c r="BJ1221" s="714"/>
      <c r="BK1221" s="714"/>
      <c r="BL1221" s="713"/>
      <c r="BM1221" s="713"/>
      <c r="BN1221" s="713"/>
      <c r="BO1221" s="713"/>
      <c r="BP1221" s="713"/>
      <c r="BQ1221" s="713"/>
      <c r="BR1221" s="713"/>
      <c r="BS1221" s="713"/>
      <c r="BT1221" s="716"/>
      <c r="BU1221" s="717"/>
      <c r="BV1221" s="715"/>
      <c r="BW1221" s="718"/>
    </row>
    <row r="1222" spans="2:75" ht="15.75" customHeight="1">
      <c r="B1222" s="363" t="s">
        <v>1219</v>
      </c>
      <c r="C1222" s="364">
        <v>9141867000131</v>
      </c>
      <c r="D1222" s="365" t="s">
        <v>14</v>
      </c>
      <c r="E1222" s="365" t="s">
        <v>614</v>
      </c>
      <c r="F1222" s="365"/>
      <c r="G1222" s="366"/>
      <c r="H1222" s="366" t="s">
        <v>1340</v>
      </c>
      <c r="I1222" s="366" t="s">
        <v>34</v>
      </c>
      <c r="J1222" s="366" t="s">
        <v>608</v>
      </c>
      <c r="K1222" s="367" t="s">
        <v>48</v>
      </c>
      <c r="L1222" s="368"/>
      <c r="M1222" s="368" t="s">
        <v>34</v>
      </c>
      <c r="N1222" s="367">
        <v>378631</v>
      </c>
      <c r="O1222" s="367" t="s">
        <v>1326</v>
      </c>
      <c r="P1222" s="371">
        <v>39398</v>
      </c>
      <c r="Q1222" s="372">
        <v>176505513.81</v>
      </c>
      <c r="R1222" s="372">
        <v>251387919.31730151</v>
      </c>
      <c r="S1222" s="367">
        <v>32</v>
      </c>
      <c r="T1222" s="369">
        <v>-4.1305432167165201E-2</v>
      </c>
      <c r="U1222" s="369">
        <v>-0.53396338367570151</v>
      </c>
      <c r="V1222" s="369">
        <v>-0.14177282254340107</v>
      </c>
      <c r="W1222" s="369">
        <v>-1.3898477117156629</v>
      </c>
      <c r="X1222" s="369">
        <v>-8.5247019986152694E-2</v>
      </c>
      <c r="Y1222" s="369">
        <v>-0.64644363857552389</v>
      </c>
      <c r="Z1222" s="369">
        <v>-3.0893044481516752E-2</v>
      </c>
      <c r="AA1222" s="369">
        <v>-0.17560607999535269</v>
      </c>
      <c r="AB1222" s="369">
        <v>0.28284959729717069</v>
      </c>
      <c r="AC1222" s="373">
        <v>-0.74247795566726593</v>
      </c>
      <c r="AD1222" s="575">
        <v>33589828000186</v>
      </c>
      <c r="AE1222" s="370" t="s">
        <v>2618</v>
      </c>
      <c r="AF1222" s="370" t="s">
        <v>2317</v>
      </c>
      <c r="AG1222" s="374" t="s">
        <v>1458</v>
      </c>
      <c r="AH1222" s="374" t="s">
        <v>2321</v>
      </c>
      <c r="AI1222" s="374">
        <v>10000</v>
      </c>
      <c r="AJ1222" s="374">
        <v>5000</v>
      </c>
      <c r="AK1222" s="374">
        <v>5000</v>
      </c>
      <c r="AL1222" s="369">
        <v>0.02</v>
      </c>
      <c r="AM1222" s="369">
        <v>0.2</v>
      </c>
      <c r="AN1222" s="369" t="s">
        <v>34</v>
      </c>
      <c r="AO1222" s="367" t="s">
        <v>1326</v>
      </c>
      <c r="AP1222" s="370" t="s">
        <v>13</v>
      </c>
      <c r="AQ1222" s="376" t="s">
        <v>676</v>
      </c>
      <c r="AR1222" s="369">
        <v>6.6666666666666662E-3</v>
      </c>
      <c r="AS1222" s="369">
        <v>6.6666666666666662E-3</v>
      </c>
      <c r="AT1222" s="369"/>
      <c r="AX1222" s="711"/>
      <c r="AY1222" s="712"/>
      <c r="AZ1222" s="712"/>
      <c r="BA1222" s="712"/>
      <c r="BB1222" s="713"/>
      <c r="BC1222" s="712"/>
      <c r="BD1222" s="712"/>
      <c r="BE1222" s="712"/>
      <c r="BF1222" s="712"/>
      <c r="BG1222" s="713"/>
      <c r="BH1222" s="713"/>
      <c r="BI1222" s="714"/>
      <c r="BJ1222" s="714"/>
      <c r="BK1222" s="714"/>
      <c r="BL1222" s="713"/>
      <c r="BM1222" s="713"/>
      <c r="BN1222" s="713"/>
      <c r="BO1222" s="713"/>
      <c r="BP1222" s="713"/>
      <c r="BQ1222" s="713"/>
      <c r="BR1222" s="713"/>
      <c r="BS1222" s="713"/>
      <c r="BT1222" s="716"/>
      <c r="BU1222" s="717"/>
      <c r="BV1222" s="715"/>
      <c r="BW1222" s="718"/>
    </row>
    <row r="1223" spans="2:75" ht="15.75" customHeight="1">
      <c r="B1223" s="363" t="s">
        <v>1220</v>
      </c>
      <c r="C1223" s="364">
        <v>34270970000129</v>
      </c>
      <c r="D1223" s="365" t="s">
        <v>14</v>
      </c>
      <c r="E1223" s="365" t="s">
        <v>614</v>
      </c>
      <c r="F1223" s="365"/>
      <c r="G1223" s="366"/>
      <c r="H1223" s="366" t="s">
        <v>1340</v>
      </c>
      <c r="I1223" s="366" t="s">
        <v>34</v>
      </c>
      <c r="J1223" s="366" t="s">
        <v>608</v>
      </c>
      <c r="K1223" s="367" t="s">
        <v>48</v>
      </c>
      <c r="L1223" s="368"/>
      <c r="M1223" s="368" t="s">
        <v>34</v>
      </c>
      <c r="N1223" s="367">
        <v>504122</v>
      </c>
      <c r="O1223" s="367" t="s">
        <v>1323</v>
      </c>
      <c r="P1223" s="371">
        <v>43691</v>
      </c>
      <c r="Q1223" s="372">
        <v>7352955.5499999998</v>
      </c>
      <c r="R1223" s="372">
        <v>12229804.678809522</v>
      </c>
      <c r="S1223" s="367">
        <v>32</v>
      </c>
      <c r="T1223" s="369">
        <v>-3.9087647732444775E-2</v>
      </c>
      <c r="U1223" s="369">
        <v>-0.50529365141787064</v>
      </c>
      <c r="V1223" s="369">
        <v>-0.13873987611493088</v>
      </c>
      <c r="W1223" s="369">
        <v>-1.3601146953466403</v>
      </c>
      <c r="X1223" s="369">
        <v>-0.11061493796825328</v>
      </c>
      <c r="Y1223" s="369">
        <v>-0.83881316898372305</v>
      </c>
      <c r="Z1223" s="369">
        <v>-5.7941726121531256E-2</v>
      </c>
      <c r="AA1223" s="369">
        <v>-0.32935955530229688</v>
      </c>
      <c r="AB1223" s="369">
        <v>0.2782292920517126</v>
      </c>
      <c r="AC1223" s="373">
        <v>-0.7467996587422645</v>
      </c>
      <c r="AD1223" s="575">
        <v>34096196000181</v>
      </c>
      <c r="AE1223" s="370" t="s">
        <v>2331</v>
      </c>
      <c r="AF1223" s="370" t="s">
        <v>2317</v>
      </c>
      <c r="AG1223" s="374" t="s">
        <v>1458</v>
      </c>
      <c r="AH1223" s="374" t="s">
        <v>2318</v>
      </c>
      <c r="AI1223" s="374">
        <v>100</v>
      </c>
      <c r="AJ1223" s="374">
        <v>100</v>
      </c>
      <c r="AK1223" s="374">
        <v>100</v>
      </c>
      <c r="AL1223" s="369">
        <v>0</v>
      </c>
      <c r="AM1223" s="369" t="s">
        <v>34</v>
      </c>
      <c r="AN1223" s="369" t="s">
        <v>34</v>
      </c>
      <c r="AO1223" s="367" t="s">
        <v>1326</v>
      </c>
      <c r="AP1223" s="370" t="s">
        <v>13</v>
      </c>
      <c r="AQ1223" s="376" t="s">
        <v>670</v>
      </c>
      <c r="AR1223" s="369">
        <v>7.6799999999999993E-3</v>
      </c>
      <c r="AS1223" s="369">
        <v>7.6799999999999993E-3</v>
      </c>
      <c r="AT1223" s="369"/>
      <c r="AX1223" s="711"/>
      <c r="AY1223" s="712"/>
      <c r="AZ1223" s="712"/>
      <c r="BA1223" s="712"/>
      <c r="BB1223" s="713"/>
      <c r="BC1223" s="712"/>
      <c r="BD1223" s="712"/>
      <c r="BE1223" s="712"/>
      <c r="BF1223" s="712"/>
      <c r="BG1223" s="713"/>
      <c r="BH1223" s="713"/>
      <c r="BI1223" s="714"/>
      <c r="BJ1223" s="714"/>
      <c r="BK1223" s="714"/>
      <c r="BL1223" s="713"/>
      <c r="BM1223" s="713"/>
      <c r="BN1223" s="713"/>
      <c r="BO1223" s="713"/>
      <c r="BP1223" s="713"/>
      <c r="BQ1223" s="713"/>
      <c r="BR1223" s="713"/>
      <c r="BS1223" s="713"/>
      <c r="BT1223" s="716"/>
      <c r="BU1223" s="717"/>
      <c r="BV1223" s="715"/>
      <c r="BW1223" s="718"/>
    </row>
    <row r="1224" spans="2:75" ht="15.75" customHeight="1">
      <c r="B1224" s="363" t="s">
        <v>399</v>
      </c>
      <c r="C1224" s="364">
        <v>40575693000165</v>
      </c>
      <c r="D1224" s="365" t="s">
        <v>13</v>
      </c>
      <c r="E1224" s="365" t="s">
        <v>616</v>
      </c>
      <c r="F1224" s="365" t="s">
        <v>617</v>
      </c>
      <c r="G1224" s="366" t="s">
        <v>34</v>
      </c>
      <c r="H1224" s="366" t="s">
        <v>1340</v>
      </c>
      <c r="I1224" s="366" t="s">
        <v>34</v>
      </c>
      <c r="J1224" s="366" t="s">
        <v>608</v>
      </c>
      <c r="K1224" s="367" t="s">
        <v>48</v>
      </c>
      <c r="L1224" s="368"/>
      <c r="M1224" s="368" t="s">
        <v>34</v>
      </c>
      <c r="N1224" s="367">
        <v>573019</v>
      </c>
      <c r="O1224" s="367" t="s">
        <v>1323</v>
      </c>
      <c r="P1224" s="371">
        <v>44232</v>
      </c>
      <c r="Q1224" s="372">
        <v>30181279.850000001</v>
      </c>
      <c r="R1224" s="372">
        <v>52586115.885515846</v>
      </c>
      <c r="S1224" s="367">
        <v>6</v>
      </c>
      <c r="T1224" s="369">
        <v>8.841042411036204E-2</v>
      </c>
      <c r="U1224" s="369">
        <v>1.142898808542175</v>
      </c>
      <c r="V1224" s="369">
        <v>0.10845069717193168</v>
      </c>
      <c r="W1224" s="369">
        <v>1.0631794627086191</v>
      </c>
      <c r="X1224" s="369" t="s">
        <v>1424</v>
      </c>
      <c r="Y1224" s="369" t="s">
        <v>1424</v>
      </c>
      <c r="Z1224" s="369" t="s">
        <v>1424</v>
      </c>
      <c r="AA1224" s="369" t="s">
        <v>1424</v>
      </c>
      <c r="AB1224" s="369">
        <v>0.17061379112804997</v>
      </c>
      <c r="AC1224" s="373">
        <v>0.11892806287523149</v>
      </c>
      <c r="AD1224" s="575">
        <v>0</v>
      </c>
      <c r="AE1224" s="370" t="s">
        <v>2618</v>
      </c>
      <c r="AF1224" s="370" t="s">
        <v>2317</v>
      </c>
      <c r="AG1224" s="374" t="s">
        <v>1458</v>
      </c>
      <c r="AH1224" s="374" t="s">
        <v>2321</v>
      </c>
      <c r="AI1224" s="374">
        <v>5000</v>
      </c>
      <c r="AJ1224" s="374">
        <v>1000</v>
      </c>
      <c r="AK1224" s="374">
        <v>5000</v>
      </c>
      <c r="AL1224" s="369">
        <v>0.02</v>
      </c>
      <c r="AM1224" s="369">
        <v>0.2</v>
      </c>
      <c r="AN1224" s="369" t="s">
        <v>64</v>
      </c>
      <c r="AO1224" s="367" t="s">
        <v>1326</v>
      </c>
      <c r="AP1224" s="370" t="s">
        <v>13</v>
      </c>
      <c r="AQ1224" s="376" t="s">
        <v>676</v>
      </c>
      <c r="AR1224" s="369">
        <v>6.6666666666666662E-3</v>
      </c>
      <c r="AS1224" s="369">
        <v>6.6666666666666662E-3</v>
      </c>
      <c r="AT1224" s="369"/>
      <c r="AX1224" s="711"/>
      <c r="AY1224" s="712"/>
      <c r="AZ1224" s="712"/>
      <c r="BA1224" s="712"/>
      <c r="BB1224" s="713"/>
      <c r="BC1224" s="712"/>
      <c r="BD1224" s="712"/>
      <c r="BE1224" s="712"/>
      <c r="BF1224" s="712"/>
      <c r="BG1224" s="713"/>
      <c r="BH1224" s="713"/>
      <c r="BI1224" s="714"/>
      <c r="BJ1224" s="714"/>
      <c r="BK1224" s="714"/>
      <c r="BL1224" s="713"/>
      <c r="BM1224" s="713"/>
      <c r="BN1224" s="713"/>
      <c r="BO1224" s="713"/>
      <c r="BP1224" s="713"/>
      <c r="BQ1224" s="713"/>
      <c r="BR1224" s="713"/>
      <c r="BS1224" s="713"/>
      <c r="BT1224" s="716"/>
      <c r="BU1224" s="717"/>
      <c r="BV1224" s="715"/>
      <c r="BW1224" s="718"/>
    </row>
    <row r="1225" spans="2:75" ht="15.75" customHeight="1">
      <c r="B1225" s="363" t="s">
        <v>1221</v>
      </c>
      <c r="C1225" s="364">
        <v>27528774000146</v>
      </c>
      <c r="D1225" s="365" t="s">
        <v>13</v>
      </c>
      <c r="E1225" s="365" t="s">
        <v>616</v>
      </c>
      <c r="F1225" s="365" t="s">
        <v>619</v>
      </c>
      <c r="G1225" s="366" t="s">
        <v>34</v>
      </c>
      <c r="H1225" s="366" t="s">
        <v>1340</v>
      </c>
      <c r="I1225" s="366" t="s">
        <v>34</v>
      </c>
      <c r="J1225" s="366" t="s">
        <v>611</v>
      </c>
      <c r="K1225" s="367" t="s">
        <v>48</v>
      </c>
      <c r="L1225" s="368"/>
      <c r="M1225" s="368" t="s">
        <v>34</v>
      </c>
      <c r="N1225" s="367">
        <v>444790</v>
      </c>
      <c r="O1225" s="367" t="s">
        <v>1323</v>
      </c>
      <c r="P1225" s="371">
        <v>42936</v>
      </c>
      <c r="Q1225" s="372">
        <v>718681.62</v>
      </c>
      <c r="R1225" s="372">
        <v>1677847.5482936508</v>
      </c>
      <c r="S1225" s="367">
        <v>5</v>
      </c>
      <c r="T1225" s="369">
        <v>-0.11899908099925527</v>
      </c>
      <c r="U1225" s="369">
        <v>-1.5383243464807952</v>
      </c>
      <c r="V1225" s="369">
        <v>-0.14266988029997785</v>
      </c>
      <c r="W1225" s="369">
        <v>-1.3986418772537959</v>
      </c>
      <c r="X1225" s="369">
        <v>-0.1551086487913933</v>
      </c>
      <c r="Y1225" s="369">
        <v>-1.1762170609075691</v>
      </c>
      <c r="Z1225" s="369">
        <v>-0.1939753946267031</v>
      </c>
      <c r="AA1225" s="369">
        <v>-1.1026190276043177</v>
      </c>
      <c r="AB1225" s="369">
        <v>9.033504182445623E-2</v>
      </c>
      <c r="AC1225" s="373">
        <v>-2.7338379559189474</v>
      </c>
      <c r="AD1225" s="575">
        <v>18851134000181</v>
      </c>
      <c r="AE1225" s="370" t="s">
        <v>2455</v>
      </c>
      <c r="AF1225" s="370" t="s">
        <v>2326</v>
      </c>
      <c r="AG1225" s="374" t="s">
        <v>1459</v>
      </c>
      <c r="AH1225" s="374" t="s">
        <v>2318</v>
      </c>
      <c r="AI1225" s="374">
        <v>5000</v>
      </c>
      <c r="AJ1225" s="374">
        <v>0</v>
      </c>
      <c r="AK1225" s="374">
        <v>0</v>
      </c>
      <c r="AL1225" s="369">
        <v>9.300000000000001E-3</v>
      </c>
      <c r="AM1225" s="369" t="s">
        <v>34</v>
      </c>
      <c r="AN1225" s="369" t="s">
        <v>34</v>
      </c>
      <c r="AO1225" s="367" t="s">
        <v>1326</v>
      </c>
      <c r="AP1225" s="370" t="s">
        <v>13</v>
      </c>
      <c r="AQ1225" s="376" t="s">
        <v>681</v>
      </c>
      <c r="AR1225" s="369">
        <v>4.6499999999999996E-3</v>
      </c>
      <c r="AS1225" s="369">
        <v>4.6499999999999996E-3</v>
      </c>
      <c r="AT1225" s="369"/>
      <c r="AX1225" s="711"/>
      <c r="AY1225" s="712"/>
      <c r="AZ1225" s="712"/>
      <c r="BA1225" s="712"/>
      <c r="BB1225" s="713"/>
      <c r="BC1225" s="712"/>
      <c r="BD1225" s="712"/>
      <c r="BE1225" s="712"/>
      <c r="BF1225" s="712"/>
      <c r="BG1225" s="713"/>
      <c r="BH1225" s="713"/>
      <c r="BI1225" s="714"/>
      <c r="BJ1225" s="714"/>
      <c r="BK1225" s="714"/>
      <c r="BL1225" s="713"/>
      <c r="BM1225" s="713"/>
      <c r="BN1225" s="713"/>
      <c r="BO1225" s="713"/>
      <c r="BP1225" s="713"/>
      <c r="BQ1225" s="713"/>
      <c r="BR1225" s="713"/>
      <c r="BS1225" s="713"/>
      <c r="BT1225" s="716"/>
      <c r="BU1225" s="717"/>
      <c r="BV1225" s="715"/>
      <c r="BW1225" s="718"/>
    </row>
    <row r="1226" spans="2:75" ht="15.75" customHeight="1">
      <c r="B1226" s="363" t="s">
        <v>1222</v>
      </c>
      <c r="C1226" s="364">
        <v>45126846000100</v>
      </c>
      <c r="D1226" s="365" t="s">
        <v>14</v>
      </c>
      <c r="E1226" s="365" t="s">
        <v>607</v>
      </c>
      <c r="F1226" s="365"/>
      <c r="G1226" s="366"/>
      <c r="H1226" s="366" t="s">
        <v>34</v>
      </c>
      <c r="I1226" s="366" t="s">
        <v>34</v>
      </c>
      <c r="J1226" s="366" t="s">
        <v>608</v>
      </c>
      <c r="K1226" s="367" t="s">
        <v>48</v>
      </c>
      <c r="L1226" s="368"/>
      <c r="M1226" s="368" t="s">
        <v>34</v>
      </c>
      <c r="N1226" s="367">
        <v>640441</v>
      </c>
      <c r="O1226" s="367" t="s">
        <v>1323</v>
      </c>
      <c r="P1226" s="371">
        <v>44617</v>
      </c>
      <c r="Q1226" s="372">
        <v>24029076.120000001</v>
      </c>
      <c r="R1226" s="372" t="s">
        <v>1424</v>
      </c>
      <c r="S1226" s="367">
        <v>30</v>
      </c>
      <c r="T1226" s="369" t="s">
        <v>1424</v>
      </c>
      <c r="U1226" s="369" t="s">
        <v>1424</v>
      </c>
      <c r="V1226" s="369" t="s">
        <v>1424</v>
      </c>
      <c r="W1226" s="369" t="s">
        <v>1424</v>
      </c>
      <c r="X1226" s="369" t="s">
        <v>1424</v>
      </c>
      <c r="Y1226" s="369" t="s">
        <v>1424</v>
      </c>
      <c r="Z1226" s="369" t="s">
        <v>1424</v>
      </c>
      <c r="AA1226" s="369" t="s">
        <v>1424</v>
      </c>
      <c r="AB1226" s="369" t="s">
        <v>1424</v>
      </c>
      <c r="AC1226" s="373" t="s">
        <v>1424</v>
      </c>
      <c r="AD1226" s="575">
        <v>45127383000100</v>
      </c>
      <c r="AE1226" s="370" t="s">
        <v>2619</v>
      </c>
      <c r="AF1226" s="370" t="s">
        <v>2317</v>
      </c>
      <c r="AG1226" s="374" t="s">
        <v>1458</v>
      </c>
      <c r="AH1226" s="374" t="s">
        <v>2321</v>
      </c>
      <c r="AI1226" s="374">
        <v>1000</v>
      </c>
      <c r="AJ1226" s="374">
        <v>1000</v>
      </c>
      <c r="AK1226" s="374">
        <v>1000</v>
      </c>
      <c r="AL1226" s="369">
        <v>1.9E-2</v>
      </c>
      <c r="AM1226" s="369">
        <v>0.2</v>
      </c>
      <c r="AN1226" s="369" t="s">
        <v>2335</v>
      </c>
      <c r="AO1226" s="367" t="s">
        <v>1326</v>
      </c>
      <c r="AP1226" s="370" t="s">
        <v>718</v>
      </c>
      <c r="AQ1226" s="376" t="s">
        <v>661</v>
      </c>
      <c r="AR1226" s="369">
        <v>5.0666666666666664E-3</v>
      </c>
      <c r="AS1226" s="369">
        <v>5.0666666666666664E-3</v>
      </c>
      <c r="AT1226" s="369"/>
      <c r="AX1226" s="711"/>
      <c r="AY1226" s="712"/>
      <c r="AZ1226" s="712"/>
      <c r="BA1226" s="712"/>
      <c r="BB1226" s="713"/>
      <c r="BC1226" s="712"/>
      <c r="BD1226" s="712"/>
      <c r="BE1226" s="712"/>
      <c r="BF1226" s="712"/>
      <c r="BG1226" s="713"/>
      <c r="BH1226" s="713"/>
      <c r="BI1226" s="714"/>
      <c r="BJ1226" s="714"/>
      <c r="BK1226" s="714"/>
      <c r="BL1226" s="713"/>
      <c r="BM1226" s="713"/>
      <c r="BN1226" s="713"/>
      <c r="BO1226" s="713"/>
      <c r="BP1226" s="713"/>
      <c r="BQ1226" s="713"/>
      <c r="BR1226" s="713"/>
      <c r="BS1226" s="713"/>
      <c r="BT1226" s="716"/>
      <c r="BU1226" s="717"/>
      <c r="BV1226" s="715"/>
      <c r="BW1226" s="718"/>
    </row>
    <row r="1227" spans="2:75" ht="15.75" customHeight="1">
      <c r="B1227" s="363" t="s">
        <v>1223</v>
      </c>
      <c r="C1227" s="364">
        <v>45126795000117</v>
      </c>
      <c r="D1227" s="365" t="s">
        <v>13</v>
      </c>
      <c r="E1227" s="365" t="s">
        <v>615</v>
      </c>
      <c r="F1227" s="365" t="s">
        <v>619</v>
      </c>
      <c r="G1227" s="366" t="s">
        <v>34</v>
      </c>
      <c r="H1227" s="366" t="s">
        <v>1340</v>
      </c>
      <c r="I1227" s="366" t="s">
        <v>34</v>
      </c>
      <c r="J1227" s="366" t="s">
        <v>611</v>
      </c>
      <c r="K1227" s="367" t="s">
        <v>48</v>
      </c>
      <c r="L1227" s="368" t="s">
        <v>1341</v>
      </c>
      <c r="M1227" s="368" t="s">
        <v>34</v>
      </c>
      <c r="N1227" s="367">
        <v>640506</v>
      </c>
      <c r="O1227" s="367" t="s">
        <v>1323</v>
      </c>
      <c r="P1227" s="371">
        <v>44617</v>
      </c>
      <c r="Q1227" s="372">
        <v>150054238.72999999</v>
      </c>
      <c r="R1227" s="372" t="s">
        <v>1424</v>
      </c>
      <c r="S1227" s="367">
        <v>30</v>
      </c>
      <c r="T1227" s="369" t="s">
        <v>1424</v>
      </c>
      <c r="U1227" s="369" t="s">
        <v>1424</v>
      </c>
      <c r="V1227" s="369" t="s">
        <v>1424</v>
      </c>
      <c r="W1227" s="369" t="s">
        <v>1424</v>
      </c>
      <c r="X1227" s="369" t="s">
        <v>1424</v>
      </c>
      <c r="Y1227" s="369" t="s">
        <v>1424</v>
      </c>
      <c r="Z1227" s="369" t="s">
        <v>1424</v>
      </c>
      <c r="AA1227" s="369" t="s">
        <v>1424</v>
      </c>
      <c r="AB1227" s="369" t="s">
        <v>1424</v>
      </c>
      <c r="AC1227" s="373" t="s">
        <v>1424</v>
      </c>
      <c r="AD1227" s="575">
        <v>45127361000131</v>
      </c>
      <c r="AE1227" s="370" t="s">
        <v>2619</v>
      </c>
      <c r="AF1227" s="370" t="s">
        <v>2317</v>
      </c>
      <c r="AG1227" s="374" t="s">
        <v>1458</v>
      </c>
      <c r="AH1227" s="374" t="s">
        <v>2321</v>
      </c>
      <c r="AI1227" s="374">
        <v>1000</v>
      </c>
      <c r="AJ1227" s="374">
        <v>1000</v>
      </c>
      <c r="AK1227" s="374">
        <v>1000</v>
      </c>
      <c r="AL1227" s="369">
        <v>1.9E-2</v>
      </c>
      <c r="AM1227" s="369">
        <v>0.2</v>
      </c>
      <c r="AN1227" s="369" t="s">
        <v>2335</v>
      </c>
      <c r="AO1227" s="367" t="s">
        <v>1326</v>
      </c>
      <c r="AP1227" s="370" t="s">
        <v>13</v>
      </c>
      <c r="AQ1227" s="376" t="s">
        <v>666</v>
      </c>
      <c r="AR1227" s="369">
        <v>5.0666666666666664E-3</v>
      </c>
      <c r="AS1227" s="369">
        <v>5.0666666666666664E-3</v>
      </c>
      <c r="AT1227" s="369"/>
      <c r="AX1227" s="711"/>
      <c r="AY1227" s="712"/>
      <c r="AZ1227" s="712"/>
      <c r="BA1227" s="712"/>
      <c r="BB1227" s="713"/>
      <c r="BC1227" s="712"/>
      <c r="BD1227" s="712"/>
      <c r="BE1227" s="712"/>
      <c r="BF1227" s="712"/>
      <c r="BG1227" s="713"/>
      <c r="BH1227" s="713"/>
      <c r="BI1227" s="714"/>
      <c r="BJ1227" s="714"/>
      <c r="BK1227" s="714"/>
      <c r="BL1227" s="713"/>
      <c r="BM1227" s="713"/>
      <c r="BN1227" s="713"/>
      <c r="BO1227" s="713"/>
      <c r="BP1227" s="713"/>
      <c r="BQ1227" s="713"/>
      <c r="BR1227" s="713"/>
      <c r="BS1227" s="713"/>
      <c r="BT1227" s="716"/>
      <c r="BU1227" s="717"/>
      <c r="BV1227" s="715"/>
      <c r="BW1227" s="718"/>
    </row>
    <row r="1228" spans="2:75" ht="15.75" customHeight="1">
      <c r="B1228" s="363" t="s">
        <v>1747</v>
      </c>
      <c r="C1228" s="364">
        <v>45274764000103</v>
      </c>
      <c r="D1228" s="365" t="s">
        <v>14</v>
      </c>
      <c r="E1228" s="365" t="s">
        <v>614</v>
      </c>
      <c r="F1228" s="365" t="s">
        <v>691</v>
      </c>
      <c r="G1228" s="366"/>
      <c r="H1228" s="366" t="s">
        <v>1340</v>
      </c>
      <c r="I1228" s="366" t="s">
        <v>34</v>
      </c>
      <c r="J1228" s="366" t="s">
        <v>608</v>
      </c>
      <c r="K1228" s="367" t="s">
        <v>48</v>
      </c>
      <c r="L1228" s="368"/>
      <c r="M1228" s="368"/>
      <c r="N1228" s="367">
        <v>640530</v>
      </c>
      <c r="O1228" s="367" t="s">
        <v>1323</v>
      </c>
      <c r="P1228" s="371">
        <v>44616</v>
      </c>
      <c r="Q1228" s="372">
        <v>28201774.109999999</v>
      </c>
      <c r="R1228" s="372" t="s">
        <v>1424</v>
      </c>
      <c r="S1228" s="367">
        <v>32</v>
      </c>
      <c r="T1228" s="369" t="s">
        <v>1424</v>
      </c>
      <c r="U1228" s="369" t="s">
        <v>1424</v>
      </c>
      <c r="V1228" s="369" t="s">
        <v>1424</v>
      </c>
      <c r="W1228" s="369" t="s">
        <v>1424</v>
      </c>
      <c r="X1228" s="369" t="s">
        <v>1424</v>
      </c>
      <c r="Y1228" s="369" t="s">
        <v>1424</v>
      </c>
      <c r="Z1228" s="369" t="s">
        <v>1424</v>
      </c>
      <c r="AA1228" s="369" t="s">
        <v>1424</v>
      </c>
      <c r="AB1228" s="369" t="s">
        <v>1424</v>
      </c>
      <c r="AC1228" s="373" t="s">
        <v>1424</v>
      </c>
      <c r="AD1228" s="575">
        <v>0</v>
      </c>
      <c r="AE1228" s="370" t="s">
        <v>2619</v>
      </c>
      <c r="AF1228" s="370" t="s">
        <v>2317</v>
      </c>
      <c r="AG1228" s="374" t="s">
        <v>1458</v>
      </c>
      <c r="AH1228" s="374" t="s">
        <v>2321</v>
      </c>
      <c r="AI1228" s="374">
        <v>1000</v>
      </c>
      <c r="AJ1228" s="374">
        <v>1000</v>
      </c>
      <c r="AK1228" s="374">
        <v>1000</v>
      </c>
      <c r="AL1228" s="369">
        <v>7.000000000000001E-4</v>
      </c>
      <c r="AM1228" s="369" t="s">
        <v>34</v>
      </c>
      <c r="AN1228" s="369" t="s">
        <v>2335</v>
      </c>
      <c r="AO1228" s="367" t="s">
        <v>1326</v>
      </c>
      <c r="AP1228" s="370" t="s">
        <v>13</v>
      </c>
      <c r="AQ1228" s="376" t="s">
        <v>670</v>
      </c>
      <c r="AR1228" s="369" t="s">
        <v>34</v>
      </c>
      <c r="AS1228" s="369" t="s">
        <v>34</v>
      </c>
      <c r="AT1228" s="369"/>
      <c r="AX1228" s="711"/>
      <c r="AY1228" s="712"/>
      <c r="AZ1228" s="712"/>
      <c r="BA1228" s="712"/>
      <c r="BB1228" s="713"/>
      <c r="BC1228" s="712"/>
      <c r="BD1228" s="712"/>
      <c r="BE1228" s="712"/>
      <c r="BF1228" s="712"/>
      <c r="BG1228" s="713"/>
      <c r="BH1228" s="713"/>
      <c r="BI1228" s="714"/>
      <c r="BJ1228" s="714"/>
      <c r="BK1228" s="714"/>
      <c r="BL1228" s="713"/>
      <c r="BM1228" s="713"/>
      <c r="BN1228" s="713"/>
      <c r="BO1228" s="713"/>
      <c r="BP1228" s="713"/>
      <c r="BQ1228" s="713"/>
      <c r="BR1228" s="713"/>
      <c r="BS1228" s="713"/>
      <c r="BT1228" s="716"/>
      <c r="BU1228" s="717"/>
      <c r="BV1228" s="715"/>
      <c r="BW1228" s="718"/>
    </row>
    <row r="1229" spans="2:75" ht="15.75" customHeight="1">
      <c r="B1229" s="363" t="s">
        <v>1224</v>
      </c>
      <c r="C1229" s="364">
        <v>45126753000186</v>
      </c>
      <c r="D1229" s="365" t="s">
        <v>14</v>
      </c>
      <c r="E1229" s="365" t="s">
        <v>614</v>
      </c>
      <c r="F1229" s="365" t="s">
        <v>691</v>
      </c>
      <c r="G1229" s="366"/>
      <c r="H1229" s="366" t="s">
        <v>1340</v>
      </c>
      <c r="I1229" s="366" t="s">
        <v>34</v>
      </c>
      <c r="J1229" s="366" t="s">
        <v>608</v>
      </c>
      <c r="K1229" s="367" t="s">
        <v>48</v>
      </c>
      <c r="L1229" s="368" t="s">
        <v>1341</v>
      </c>
      <c r="M1229" s="368" t="s">
        <v>1421</v>
      </c>
      <c r="N1229" s="367">
        <v>640565</v>
      </c>
      <c r="O1229" s="367" t="s">
        <v>1323</v>
      </c>
      <c r="P1229" s="371">
        <v>44617</v>
      </c>
      <c r="Q1229" s="372">
        <v>56166883.520000003</v>
      </c>
      <c r="R1229" s="372" t="s">
        <v>1424</v>
      </c>
      <c r="S1229" s="367">
        <v>30</v>
      </c>
      <c r="T1229" s="369" t="s">
        <v>1424</v>
      </c>
      <c r="U1229" s="369" t="s">
        <v>1424</v>
      </c>
      <c r="V1229" s="369" t="s">
        <v>1424</v>
      </c>
      <c r="W1229" s="369" t="s">
        <v>1424</v>
      </c>
      <c r="X1229" s="369" t="s">
        <v>1424</v>
      </c>
      <c r="Y1229" s="369" t="s">
        <v>1424</v>
      </c>
      <c r="Z1229" s="369" t="s">
        <v>1424</v>
      </c>
      <c r="AA1229" s="369" t="s">
        <v>1424</v>
      </c>
      <c r="AB1229" s="369" t="s">
        <v>1424</v>
      </c>
      <c r="AC1229" s="373" t="s">
        <v>1424</v>
      </c>
      <c r="AD1229" s="575">
        <v>45127329000156</v>
      </c>
      <c r="AE1229" s="370" t="s">
        <v>2619</v>
      </c>
      <c r="AF1229" s="370" t="s">
        <v>2317</v>
      </c>
      <c r="AG1229" s="374" t="s">
        <v>1458</v>
      </c>
      <c r="AH1229" s="374" t="s">
        <v>2321</v>
      </c>
      <c r="AI1229" s="374">
        <v>1000</v>
      </c>
      <c r="AJ1229" s="374">
        <v>1000</v>
      </c>
      <c r="AK1229" s="374">
        <v>1000</v>
      </c>
      <c r="AL1229" s="369">
        <v>1.9E-2</v>
      </c>
      <c r="AM1229" s="369">
        <v>0.2</v>
      </c>
      <c r="AN1229" s="369" t="s">
        <v>2335</v>
      </c>
      <c r="AO1229" s="367" t="s">
        <v>1326</v>
      </c>
      <c r="AP1229" s="370" t="s">
        <v>13</v>
      </c>
      <c r="AQ1229" s="376" t="s">
        <v>670</v>
      </c>
      <c r="AR1229" s="369" t="s">
        <v>34</v>
      </c>
      <c r="AS1229" s="369" t="s">
        <v>34</v>
      </c>
      <c r="AT1229" s="369"/>
      <c r="AX1229" s="711"/>
      <c r="AY1229" s="712"/>
      <c r="AZ1229" s="712"/>
      <c r="BA1229" s="712"/>
      <c r="BB1229" s="713"/>
      <c r="BC1229" s="712"/>
      <c r="BD1229" s="712"/>
      <c r="BE1229" s="712"/>
      <c r="BF1229" s="712"/>
      <c r="BG1229" s="713"/>
      <c r="BH1229" s="713"/>
      <c r="BI1229" s="714"/>
      <c r="BJ1229" s="714"/>
      <c r="BK1229" s="714"/>
      <c r="BL1229" s="713"/>
      <c r="BM1229" s="713"/>
      <c r="BN1229" s="713"/>
      <c r="BO1229" s="713"/>
      <c r="BP1229" s="713"/>
      <c r="BQ1229" s="713"/>
      <c r="BR1229" s="713"/>
      <c r="BS1229" s="713"/>
      <c r="BT1229" s="716"/>
      <c r="BU1229" s="717"/>
      <c r="BV1229" s="715"/>
      <c r="BW1229" s="718"/>
    </row>
    <row r="1230" spans="2:75" ht="15.75" customHeight="1">
      <c r="B1230" s="363" t="s">
        <v>1384</v>
      </c>
      <c r="C1230" s="364">
        <v>7539298000151</v>
      </c>
      <c r="D1230" s="365" t="s">
        <v>11</v>
      </c>
      <c r="E1230" s="365" t="s">
        <v>621</v>
      </c>
      <c r="F1230" s="365" t="s">
        <v>674</v>
      </c>
      <c r="G1230" s="366" t="s">
        <v>740</v>
      </c>
      <c r="H1230" s="366" t="s">
        <v>34</v>
      </c>
      <c r="I1230" s="366"/>
      <c r="J1230" s="366" t="s">
        <v>608</v>
      </c>
      <c r="K1230" s="367" t="s">
        <v>48</v>
      </c>
      <c r="L1230" s="368" t="s">
        <v>1341</v>
      </c>
      <c r="M1230" s="368" t="s">
        <v>1421</v>
      </c>
      <c r="N1230" s="367">
        <v>152900</v>
      </c>
      <c r="O1230" s="367" t="s">
        <v>1323</v>
      </c>
      <c r="P1230" s="371">
        <v>38700</v>
      </c>
      <c r="Q1230" s="372">
        <v>1011192185.6799999</v>
      </c>
      <c r="R1230" s="372">
        <v>1263664629.2649205</v>
      </c>
      <c r="S1230" s="367">
        <v>1</v>
      </c>
      <c r="T1230" s="369">
        <v>6.5011731157941455E-2</v>
      </c>
      <c r="U1230" s="369">
        <v>0.8404193377573338</v>
      </c>
      <c r="V1230" s="369">
        <v>9.6735919131475612E-2</v>
      </c>
      <c r="W1230" s="369">
        <v>0.94833546679536573</v>
      </c>
      <c r="X1230" s="369">
        <v>0.14678707006783398</v>
      </c>
      <c r="Y1230" s="369">
        <v>1.1131130177442516</v>
      </c>
      <c r="Z1230" s="369">
        <v>0.25210894405714268</v>
      </c>
      <c r="AA1230" s="369">
        <v>1.4330689687813147</v>
      </c>
      <c r="AB1230" s="369">
        <v>2.6267317077180743E-2</v>
      </c>
      <c r="AC1230" s="373">
        <v>-0.16953683241633821</v>
      </c>
      <c r="AD1230" s="575">
        <v>0</v>
      </c>
      <c r="AE1230" s="370" t="s">
        <v>2352</v>
      </c>
      <c r="AF1230" s="370" t="s">
        <v>2317</v>
      </c>
      <c r="AG1230" s="374" t="s">
        <v>1458</v>
      </c>
      <c r="AH1230" s="374" t="s">
        <v>2321</v>
      </c>
      <c r="AI1230" s="374">
        <v>3000</v>
      </c>
      <c r="AJ1230" s="374">
        <v>1000</v>
      </c>
      <c r="AK1230" s="374">
        <v>1000</v>
      </c>
      <c r="AL1230" s="369">
        <v>2E-3</v>
      </c>
      <c r="AM1230" s="369" t="s">
        <v>34</v>
      </c>
      <c r="AN1230" s="369" t="s">
        <v>2330</v>
      </c>
      <c r="AO1230" s="367" t="s">
        <v>1326</v>
      </c>
      <c r="AP1230" s="370" t="s">
        <v>11</v>
      </c>
      <c r="AQ1230" s="376" t="s">
        <v>678</v>
      </c>
      <c r="AR1230" s="369">
        <v>6.9999999999999999E-4</v>
      </c>
      <c r="AS1230" s="369">
        <v>6.9999999999999999E-4</v>
      </c>
      <c r="AT1230" s="369"/>
      <c r="AX1230" s="711"/>
      <c r="AY1230" s="712"/>
      <c r="AZ1230" s="712"/>
      <c r="BA1230" s="712"/>
      <c r="BB1230" s="713"/>
      <c r="BC1230" s="712"/>
      <c r="BD1230" s="712"/>
      <c r="BE1230" s="712"/>
      <c r="BF1230" s="712"/>
      <c r="BG1230" s="713"/>
      <c r="BH1230" s="713"/>
      <c r="BI1230" s="714"/>
      <c r="BJ1230" s="714"/>
      <c r="BK1230" s="714"/>
      <c r="BL1230" s="713"/>
      <c r="BM1230" s="713"/>
      <c r="BN1230" s="713"/>
      <c r="BO1230" s="713"/>
      <c r="BP1230" s="713"/>
      <c r="BQ1230" s="713"/>
      <c r="BR1230" s="713"/>
      <c r="BS1230" s="713"/>
      <c r="BT1230" s="716"/>
      <c r="BU1230" s="717"/>
      <c r="BV1230" s="715"/>
      <c r="BW1230" s="718"/>
    </row>
    <row r="1231" spans="2:75" ht="15.75" customHeight="1">
      <c r="B1231" s="363" t="s">
        <v>1748</v>
      </c>
      <c r="C1231" s="364">
        <v>27036105000157</v>
      </c>
      <c r="D1231" s="365" t="s">
        <v>11</v>
      </c>
      <c r="E1231" s="365" t="s">
        <v>620</v>
      </c>
      <c r="F1231" s="365" t="s">
        <v>674</v>
      </c>
      <c r="G1231" s="366" t="s">
        <v>740</v>
      </c>
      <c r="H1231" s="366" t="s">
        <v>34</v>
      </c>
      <c r="I1231" s="366" t="s">
        <v>1306</v>
      </c>
      <c r="J1231" s="366" t="s">
        <v>608</v>
      </c>
      <c r="K1231" s="367" t="s">
        <v>48</v>
      </c>
      <c r="L1231" s="368"/>
      <c r="M1231" s="368"/>
      <c r="N1231" s="367">
        <v>436410</v>
      </c>
      <c r="O1231" s="367" t="s">
        <v>1326</v>
      </c>
      <c r="P1231" s="371">
        <v>42781</v>
      </c>
      <c r="Q1231" s="372">
        <v>4959184.3899999997</v>
      </c>
      <c r="R1231" s="372">
        <v>6843841.8969444437</v>
      </c>
      <c r="S1231" s="367">
        <v>0</v>
      </c>
      <c r="T1231" s="369">
        <v>8.8054927273747197E-2</v>
      </c>
      <c r="U1231" s="369">
        <v>0.99043420716796515</v>
      </c>
      <c r="V1231" s="369">
        <v>0.1079138108325477</v>
      </c>
      <c r="W1231" s="369">
        <v>0.99040148946233153</v>
      </c>
      <c r="X1231" s="369">
        <v>0.13417197025146677</v>
      </c>
      <c r="Y1231" s="369">
        <v>0.94346917891211879</v>
      </c>
      <c r="Z1231" s="369">
        <v>0.16761299167708765</v>
      </c>
      <c r="AA1231" s="369">
        <v>0.91593186810695248</v>
      </c>
      <c r="AB1231" s="369">
        <v>1.3533268112212863E-3</v>
      </c>
      <c r="AC1231" s="373">
        <v>-0.69749584723158475</v>
      </c>
      <c r="AD1231" s="575">
        <v>0</v>
      </c>
      <c r="AE1231" s="370" t="s">
        <v>2352</v>
      </c>
      <c r="AF1231" s="370" t="s">
        <v>2317</v>
      </c>
      <c r="AG1231" s="374" t="s">
        <v>1458</v>
      </c>
      <c r="AH1231" s="374" t="s">
        <v>2321</v>
      </c>
      <c r="AI1231" s="374">
        <v>0</v>
      </c>
      <c r="AJ1231" s="374">
        <v>0</v>
      </c>
      <c r="AK1231" s="374">
        <v>0</v>
      </c>
      <c r="AL1231" s="369">
        <v>0</v>
      </c>
      <c r="AM1231" s="369" t="s">
        <v>34</v>
      </c>
      <c r="AN1231" s="369" t="s">
        <v>34</v>
      </c>
      <c r="AO1231" s="367" t="s">
        <v>1326</v>
      </c>
      <c r="AP1231" s="370" t="s">
        <v>11</v>
      </c>
      <c r="AQ1231" s="376" t="s">
        <v>686</v>
      </c>
      <c r="AR1231" s="369" t="s">
        <v>34</v>
      </c>
      <c r="AS1231" s="369" t="s">
        <v>34</v>
      </c>
      <c r="AT1231" s="369"/>
      <c r="AX1231" s="711"/>
      <c r="AY1231" s="712"/>
      <c r="AZ1231" s="712"/>
      <c r="BA1231" s="712"/>
      <c r="BB1231" s="713"/>
      <c r="BC1231" s="712"/>
      <c r="BD1231" s="712"/>
      <c r="BE1231" s="712"/>
      <c r="BF1231" s="712"/>
      <c r="BG1231" s="713"/>
      <c r="BH1231" s="713"/>
      <c r="BI1231" s="714"/>
      <c r="BJ1231" s="714"/>
      <c r="BK1231" s="714"/>
      <c r="BL1231" s="713"/>
      <c r="BM1231" s="713"/>
      <c r="BN1231" s="713"/>
      <c r="BO1231" s="713"/>
      <c r="BP1231" s="713"/>
      <c r="BQ1231" s="713"/>
      <c r="BR1231" s="713"/>
      <c r="BS1231" s="713"/>
      <c r="BT1231" s="716"/>
      <c r="BU1231" s="717"/>
      <c r="BV1231" s="715"/>
      <c r="BW1231" s="718"/>
    </row>
    <row r="1232" spans="2:75" ht="15.75" customHeight="1">
      <c r="B1232" s="363" t="s">
        <v>1225</v>
      </c>
      <c r="C1232" s="364">
        <v>29562673000117</v>
      </c>
      <c r="D1232" s="365" t="s">
        <v>11</v>
      </c>
      <c r="E1232" s="365" t="s">
        <v>620</v>
      </c>
      <c r="F1232" s="365" t="s">
        <v>674</v>
      </c>
      <c r="G1232" s="366" t="s">
        <v>740</v>
      </c>
      <c r="H1232" s="366" t="s">
        <v>34</v>
      </c>
      <c r="I1232" s="366" t="s">
        <v>1306</v>
      </c>
      <c r="J1232" s="366" t="s">
        <v>608</v>
      </c>
      <c r="K1232" s="367" t="s">
        <v>48</v>
      </c>
      <c r="L1232" s="368" t="s">
        <v>717</v>
      </c>
      <c r="M1232" s="368" t="s">
        <v>1421</v>
      </c>
      <c r="N1232" s="367">
        <v>464716</v>
      </c>
      <c r="O1232" s="367" t="s">
        <v>1323</v>
      </c>
      <c r="P1232" s="371">
        <v>43228</v>
      </c>
      <c r="Q1232" s="372">
        <v>3510398187.71</v>
      </c>
      <c r="R1232" s="372">
        <v>2692805342.2180176</v>
      </c>
      <c r="S1232" s="367">
        <v>0</v>
      </c>
      <c r="T1232" s="369">
        <v>7.8279970082884676E-2</v>
      </c>
      <c r="U1232" s="369">
        <v>1.0119404520530995</v>
      </c>
      <c r="V1232" s="369">
        <v>0.10381404115898074</v>
      </c>
      <c r="W1232" s="369">
        <v>1.0177247300313479</v>
      </c>
      <c r="X1232" s="369">
        <v>0.12645859039307039</v>
      </c>
      <c r="Y1232" s="369">
        <v>0.95895846348772307</v>
      </c>
      <c r="Z1232" s="369">
        <v>0.16981308860694289</v>
      </c>
      <c r="AA1232" s="369">
        <v>0.96527264705199589</v>
      </c>
      <c r="AB1232" s="369">
        <v>1.5112940650837692E-3</v>
      </c>
      <c r="AC1232" s="373">
        <v>1.0851079280844875</v>
      </c>
      <c r="AD1232" s="575">
        <v>0</v>
      </c>
      <c r="AE1232" s="370" t="s">
        <v>2352</v>
      </c>
      <c r="AF1232" s="370" t="s">
        <v>2317</v>
      </c>
      <c r="AG1232" s="374" t="s">
        <v>1458</v>
      </c>
      <c r="AH1232" s="374" t="s">
        <v>2321</v>
      </c>
      <c r="AI1232" s="374">
        <v>500</v>
      </c>
      <c r="AJ1232" s="374">
        <v>100</v>
      </c>
      <c r="AK1232" s="374">
        <v>500</v>
      </c>
      <c r="AL1232" s="369">
        <v>0</v>
      </c>
      <c r="AM1232" s="369" t="s">
        <v>34</v>
      </c>
      <c r="AN1232" s="369" t="s">
        <v>64</v>
      </c>
      <c r="AO1232" s="367" t="s">
        <v>1326</v>
      </c>
      <c r="AP1232" s="370" t="s">
        <v>11</v>
      </c>
      <c r="AQ1232" s="376" t="s">
        <v>686</v>
      </c>
      <c r="AR1232" s="369" t="s">
        <v>34</v>
      </c>
      <c r="AS1232" s="369" t="s">
        <v>34</v>
      </c>
      <c r="AT1232" s="369"/>
      <c r="AX1232" s="711"/>
      <c r="AY1232" s="712"/>
      <c r="AZ1232" s="712"/>
      <c r="BA1232" s="712"/>
      <c r="BB1232" s="713"/>
      <c r="BC1232" s="712"/>
      <c r="BD1232" s="712"/>
      <c r="BE1232" s="712"/>
      <c r="BF1232" s="712"/>
      <c r="BG1232" s="713"/>
      <c r="BH1232" s="713"/>
      <c r="BI1232" s="714"/>
      <c r="BJ1232" s="714"/>
      <c r="BK1232" s="714"/>
      <c r="BL1232" s="713"/>
      <c r="BM1232" s="713"/>
      <c r="BN1232" s="713"/>
      <c r="BO1232" s="713"/>
      <c r="BP1232" s="713"/>
      <c r="BQ1232" s="713"/>
      <c r="BR1232" s="713"/>
      <c r="BS1232" s="713"/>
      <c r="BT1232" s="716"/>
      <c r="BU1232" s="717"/>
      <c r="BV1232" s="715"/>
      <c r="BW1232" s="718"/>
    </row>
    <row r="1233" spans="2:75" ht="15.75" customHeight="1">
      <c r="B1233" s="363" t="s">
        <v>400</v>
      </c>
      <c r="C1233" s="364">
        <v>24769058000162</v>
      </c>
      <c r="D1233" s="365" t="s">
        <v>11</v>
      </c>
      <c r="E1233" s="365" t="s">
        <v>620</v>
      </c>
      <c r="F1233" s="365" t="s">
        <v>665</v>
      </c>
      <c r="G1233" s="366" t="s">
        <v>740</v>
      </c>
      <c r="H1233" s="366" t="s">
        <v>34</v>
      </c>
      <c r="I1233" s="366"/>
      <c r="J1233" s="366" t="s">
        <v>608</v>
      </c>
      <c r="K1233" s="367" t="s">
        <v>48</v>
      </c>
      <c r="L1233" s="368"/>
      <c r="M1233" s="368" t="s">
        <v>1421</v>
      </c>
      <c r="N1233" s="367">
        <v>427128</v>
      </c>
      <c r="O1233" s="367" t="s">
        <v>1323</v>
      </c>
      <c r="P1233" s="371">
        <v>42543</v>
      </c>
      <c r="Q1233" s="372">
        <v>37675941.770000003</v>
      </c>
      <c r="R1233" s="372">
        <v>48204590.673412688</v>
      </c>
      <c r="S1233" s="367">
        <v>1</v>
      </c>
      <c r="T1233" s="369">
        <v>8.2040700920181564E-2</v>
      </c>
      <c r="U1233" s="369">
        <v>1.0605561536114259</v>
      </c>
      <c r="V1233" s="369">
        <v>0.11093891369126463</v>
      </c>
      <c r="W1233" s="369">
        <v>1.0875723045354746</v>
      </c>
      <c r="X1233" s="369">
        <v>0.14233284951427105</v>
      </c>
      <c r="Y1233" s="369">
        <v>1.079335854130429</v>
      </c>
      <c r="Z1233" s="369">
        <v>0.19098101724486494</v>
      </c>
      <c r="AA1233" s="369">
        <v>1.0855980158239491</v>
      </c>
      <c r="AB1233" s="369">
        <v>2.1576632597109721E-3</v>
      </c>
      <c r="AC1233" s="373">
        <v>3.7437421300989531</v>
      </c>
      <c r="AD1233" s="575">
        <v>0</v>
      </c>
      <c r="AE1233" s="370" t="s">
        <v>2620</v>
      </c>
      <c r="AF1233" s="370" t="s">
        <v>2317</v>
      </c>
      <c r="AG1233" s="374" t="s">
        <v>1458</v>
      </c>
      <c r="AH1233" s="374" t="s">
        <v>2321</v>
      </c>
      <c r="AI1233" s="374">
        <v>100</v>
      </c>
      <c r="AJ1233" s="374">
        <v>0</v>
      </c>
      <c r="AK1233" s="374">
        <v>100</v>
      </c>
      <c r="AL1233" s="369">
        <v>3.4999999999999996E-3</v>
      </c>
      <c r="AM1233" s="369" t="s">
        <v>34</v>
      </c>
      <c r="AN1233" s="369" t="s">
        <v>64</v>
      </c>
      <c r="AO1233" s="367" t="s">
        <v>1326</v>
      </c>
      <c r="AP1233" s="370" t="s">
        <v>11</v>
      </c>
      <c r="AQ1233" s="376" t="s">
        <v>678</v>
      </c>
      <c r="AR1233" s="369">
        <v>8.166666666666666E-4</v>
      </c>
      <c r="AS1233" s="369">
        <v>8.166666666666666E-4</v>
      </c>
      <c r="AT1233" s="369"/>
      <c r="AX1233" s="711"/>
      <c r="AY1233" s="712"/>
      <c r="AZ1233" s="712"/>
      <c r="BA1233" s="712"/>
      <c r="BB1233" s="713"/>
      <c r="BC1233" s="712"/>
      <c r="BD1233" s="712"/>
      <c r="BE1233" s="712"/>
      <c r="BF1233" s="712"/>
      <c r="BG1233" s="713"/>
      <c r="BH1233" s="713"/>
      <c r="BI1233" s="714"/>
      <c r="BJ1233" s="714"/>
      <c r="BK1233" s="714"/>
      <c r="BL1233" s="713"/>
      <c r="BM1233" s="713"/>
      <c r="BN1233" s="713"/>
      <c r="BO1233" s="713"/>
      <c r="BP1233" s="713"/>
      <c r="BQ1233" s="713"/>
      <c r="BR1233" s="713"/>
      <c r="BS1233" s="713"/>
      <c r="BT1233" s="716"/>
      <c r="BU1233" s="717"/>
      <c r="BV1233" s="715"/>
      <c r="BW1233" s="718"/>
    </row>
    <row r="1234" spans="2:75" ht="15.75" customHeight="1">
      <c r="B1234" s="363" t="s">
        <v>401</v>
      </c>
      <c r="C1234" s="364">
        <v>35088081000108</v>
      </c>
      <c r="D1234" s="365" t="s">
        <v>14</v>
      </c>
      <c r="E1234" s="365" t="s">
        <v>614</v>
      </c>
      <c r="F1234" s="365"/>
      <c r="G1234" s="366"/>
      <c r="H1234" s="366" t="s">
        <v>1340</v>
      </c>
      <c r="I1234" s="366" t="s">
        <v>34</v>
      </c>
      <c r="J1234" s="366" t="s">
        <v>608</v>
      </c>
      <c r="K1234" s="367" t="s">
        <v>48</v>
      </c>
      <c r="L1234" s="368"/>
      <c r="M1234" s="368" t="s">
        <v>34</v>
      </c>
      <c r="N1234" s="367">
        <v>516538</v>
      </c>
      <c r="O1234" s="367" t="s">
        <v>1323</v>
      </c>
      <c r="P1234" s="371">
        <v>43798</v>
      </c>
      <c r="Q1234" s="372">
        <v>48765345.969999999</v>
      </c>
      <c r="R1234" s="372">
        <v>67275582.892777771</v>
      </c>
      <c r="S1234" s="367">
        <v>62</v>
      </c>
      <c r="T1234" s="369">
        <v>0.15429750038263168</v>
      </c>
      <c r="U1234" s="369">
        <v>1.9946339034434863</v>
      </c>
      <c r="V1234" s="369">
        <v>-9.8416853699763829E-2</v>
      </c>
      <c r="W1234" s="369">
        <v>-0.96481424616483147</v>
      </c>
      <c r="X1234" s="369">
        <v>-1.4579139358843918E-2</v>
      </c>
      <c r="Y1234" s="369">
        <v>-0.11055626221258641</v>
      </c>
      <c r="Z1234" s="369" t="s">
        <v>1424</v>
      </c>
      <c r="AA1234" s="369" t="s">
        <v>1424</v>
      </c>
      <c r="AB1234" s="369">
        <v>0.2552095261863534</v>
      </c>
      <c r="AC1234" s="373">
        <v>-0.65930856322635556</v>
      </c>
      <c r="AD1234" s="575">
        <v>34429833000194</v>
      </c>
      <c r="AE1234" s="370" t="s">
        <v>2331</v>
      </c>
      <c r="AF1234" s="370" t="s">
        <v>2317</v>
      </c>
      <c r="AG1234" s="374" t="s">
        <v>1458</v>
      </c>
      <c r="AH1234" s="374" t="s">
        <v>2318</v>
      </c>
      <c r="AI1234" s="374">
        <v>100</v>
      </c>
      <c r="AJ1234" s="374">
        <v>100</v>
      </c>
      <c r="AK1234" s="374">
        <v>100</v>
      </c>
      <c r="AL1234" s="369">
        <v>0</v>
      </c>
      <c r="AM1234" s="369" t="s">
        <v>34</v>
      </c>
      <c r="AN1234" s="369" t="s">
        <v>34</v>
      </c>
      <c r="AO1234" s="367" t="s">
        <v>1326</v>
      </c>
      <c r="AP1234" s="370" t="s">
        <v>718</v>
      </c>
      <c r="AQ1234" s="376" t="s">
        <v>661</v>
      </c>
      <c r="AR1234" s="369">
        <v>4.0000000000000001E-3</v>
      </c>
      <c r="AS1234" s="369">
        <v>4.0000000000000001E-3</v>
      </c>
      <c r="AT1234" s="369"/>
      <c r="AX1234" s="711"/>
      <c r="AY1234" s="712"/>
      <c r="AZ1234" s="712"/>
      <c r="BA1234" s="712"/>
      <c r="BB1234" s="713"/>
      <c r="BC1234" s="712"/>
      <c r="BD1234" s="712"/>
      <c r="BE1234" s="712"/>
      <c r="BF1234" s="712"/>
      <c r="BG1234" s="713"/>
      <c r="BH1234" s="713"/>
      <c r="BI1234" s="714"/>
      <c r="BJ1234" s="714"/>
      <c r="BK1234" s="714"/>
      <c r="BL1234" s="713"/>
      <c r="BM1234" s="713"/>
      <c r="BN1234" s="713"/>
      <c r="BO1234" s="713"/>
      <c r="BP1234" s="713"/>
      <c r="BQ1234" s="713"/>
      <c r="BR1234" s="713"/>
      <c r="BS1234" s="713"/>
      <c r="BT1234" s="716"/>
      <c r="BU1234" s="717"/>
      <c r="BV1234" s="715"/>
      <c r="BW1234" s="718"/>
    </row>
    <row r="1235" spans="2:75" ht="15.75" customHeight="1">
      <c r="B1235" s="363" t="s">
        <v>402</v>
      </c>
      <c r="C1235" s="364">
        <v>34429833000194</v>
      </c>
      <c r="D1235" s="365" t="s">
        <v>14</v>
      </c>
      <c r="E1235" s="365" t="s">
        <v>614</v>
      </c>
      <c r="F1235" s="365"/>
      <c r="G1235" s="366"/>
      <c r="H1235" s="366" t="s">
        <v>1340</v>
      </c>
      <c r="I1235" s="366" t="s">
        <v>34</v>
      </c>
      <c r="J1235" s="366" t="s">
        <v>608</v>
      </c>
      <c r="K1235" s="367" t="s">
        <v>48</v>
      </c>
      <c r="L1235" s="368"/>
      <c r="M1235" s="368" t="s">
        <v>34</v>
      </c>
      <c r="N1235" s="367">
        <v>515434</v>
      </c>
      <c r="O1235" s="367" t="s">
        <v>1323</v>
      </c>
      <c r="P1235" s="371">
        <v>43788</v>
      </c>
      <c r="Q1235" s="372">
        <v>207948689.22999999</v>
      </c>
      <c r="R1235" s="372">
        <v>312707568.66678566</v>
      </c>
      <c r="S1235" s="367">
        <v>62</v>
      </c>
      <c r="T1235" s="369">
        <v>0.15547068575990308</v>
      </c>
      <c r="U1235" s="369">
        <v>2.0097998997994004</v>
      </c>
      <c r="V1235" s="369">
        <v>-0.10065956497940687</v>
      </c>
      <c r="W1235" s="369">
        <v>-0.98680031573819116</v>
      </c>
      <c r="X1235" s="369">
        <v>-1.5835595918499368E-2</v>
      </c>
      <c r="Y1235" s="369">
        <v>-0.12008420055304324</v>
      </c>
      <c r="Z1235" s="369" t="s">
        <v>1424</v>
      </c>
      <c r="AA1235" s="369" t="s">
        <v>1424</v>
      </c>
      <c r="AB1235" s="369">
        <v>0.25972521246781183</v>
      </c>
      <c r="AC1235" s="373">
        <v>-0.65297739278844824</v>
      </c>
      <c r="AD1235" s="575">
        <v>31493903000185</v>
      </c>
      <c r="AE1235" s="370" t="s">
        <v>2621</v>
      </c>
      <c r="AF1235" s="370" t="s">
        <v>2317</v>
      </c>
      <c r="AG1235" s="374" t="s">
        <v>1458</v>
      </c>
      <c r="AH1235" s="374" t="s">
        <v>2318</v>
      </c>
      <c r="AI1235" s="374">
        <v>30000</v>
      </c>
      <c r="AJ1235" s="374">
        <v>0</v>
      </c>
      <c r="AK1235" s="374">
        <v>30000</v>
      </c>
      <c r="AL1235" s="369">
        <v>1.9299999999999998E-2</v>
      </c>
      <c r="AM1235" s="369">
        <v>0.2</v>
      </c>
      <c r="AN1235" s="369" t="s">
        <v>34</v>
      </c>
      <c r="AO1235" s="367" t="s">
        <v>1326</v>
      </c>
      <c r="AP1235" s="370" t="s">
        <v>718</v>
      </c>
      <c r="AQ1235" s="376" t="s">
        <v>661</v>
      </c>
      <c r="AR1235" s="369">
        <v>4.0000000000000001E-3</v>
      </c>
      <c r="AS1235" s="369">
        <v>4.0000000000000001E-3</v>
      </c>
      <c r="AT1235" s="369"/>
      <c r="AX1235" s="711"/>
      <c r="AY1235" s="712"/>
      <c r="AZ1235" s="712"/>
      <c r="BA1235" s="712"/>
      <c r="BB1235" s="713"/>
      <c r="BC1235" s="712"/>
      <c r="BD1235" s="712"/>
      <c r="BE1235" s="712"/>
      <c r="BF1235" s="712"/>
      <c r="BG1235" s="713"/>
      <c r="BH1235" s="713"/>
      <c r="BI1235" s="714"/>
      <c r="BJ1235" s="714"/>
      <c r="BK1235" s="714"/>
      <c r="BL1235" s="713"/>
      <c r="BM1235" s="713"/>
      <c r="BN1235" s="713"/>
      <c r="BO1235" s="713"/>
      <c r="BP1235" s="713"/>
      <c r="BQ1235" s="713"/>
      <c r="BR1235" s="713"/>
      <c r="BS1235" s="713"/>
      <c r="BT1235" s="716"/>
      <c r="BU1235" s="717"/>
      <c r="BV1235" s="715"/>
      <c r="BW1235" s="718"/>
    </row>
    <row r="1236" spans="2:75" ht="15.75" customHeight="1">
      <c r="B1236" s="363" t="s">
        <v>403</v>
      </c>
      <c r="C1236" s="364">
        <v>32041875000128</v>
      </c>
      <c r="D1236" s="365" t="s">
        <v>14</v>
      </c>
      <c r="E1236" s="365" t="s">
        <v>614</v>
      </c>
      <c r="F1236" s="365"/>
      <c r="G1236" s="366"/>
      <c r="H1236" s="366" t="s">
        <v>1340</v>
      </c>
      <c r="I1236" s="366" t="s">
        <v>34</v>
      </c>
      <c r="J1236" s="366" t="s">
        <v>608</v>
      </c>
      <c r="K1236" s="367" t="s">
        <v>48</v>
      </c>
      <c r="L1236" s="368"/>
      <c r="M1236" s="368" t="s">
        <v>34</v>
      </c>
      <c r="N1236" s="367">
        <v>485225</v>
      </c>
      <c r="O1236" s="367" t="s">
        <v>1323</v>
      </c>
      <c r="P1236" s="371">
        <v>43481</v>
      </c>
      <c r="Q1236" s="372">
        <v>44545508.799999997</v>
      </c>
      <c r="R1236" s="372">
        <v>68570278.42249994</v>
      </c>
      <c r="S1236" s="367">
        <v>32</v>
      </c>
      <c r="T1236" s="369">
        <v>0.15522261477389621</v>
      </c>
      <c r="U1236" s="369">
        <v>2.0065930377444552</v>
      </c>
      <c r="V1236" s="369">
        <v>-9.847292457109269E-2</v>
      </c>
      <c r="W1236" s="369">
        <v>-0.96536392819000572</v>
      </c>
      <c r="X1236" s="369">
        <v>-3.549121185337345E-3</v>
      </c>
      <c r="Y1236" s="369">
        <v>-2.6913630683719273E-2</v>
      </c>
      <c r="Z1236" s="369">
        <v>6.2954564866568141E-2</v>
      </c>
      <c r="AA1236" s="369">
        <v>0.35785415583256913</v>
      </c>
      <c r="AB1236" s="369">
        <v>0.25782737643033654</v>
      </c>
      <c r="AC1236" s="373">
        <v>-0.65028170610717817</v>
      </c>
      <c r="AD1236" s="575">
        <v>31493876000140</v>
      </c>
      <c r="AE1236" s="370" t="s">
        <v>2331</v>
      </c>
      <c r="AF1236" s="370" t="s">
        <v>2317</v>
      </c>
      <c r="AG1236" s="374" t="s">
        <v>1458</v>
      </c>
      <c r="AH1236" s="374" t="s">
        <v>2318</v>
      </c>
      <c r="AI1236" s="374">
        <v>30000</v>
      </c>
      <c r="AJ1236" s="374">
        <v>30000</v>
      </c>
      <c r="AK1236" s="374">
        <v>30000</v>
      </c>
      <c r="AL1236" s="369">
        <v>0</v>
      </c>
      <c r="AM1236" s="369" t="s">
        <v>34</v>
      </c>
      <c r="AN1236" s="369" t="s">
        <v>34</v>
      </c>
      <c r="AO1236" s="367" t="s">
        <v>1326</v>
      </c>
      <c r="AP1236" s="370" t="s">
        <v>718</v>
      </c>
      <c r="AQ1236" s="376" t="s">
        <v>661</v>
      </c>
      <c r="AR1236" s="369">
        <v>5.0000000000000001E-3</v>
      </c>
      <c r="AS1236" s="369">
        <v>5.0000000000000001E-3</v>
      </c>
      <c r="AT1236" s="369"/>
      <c r="AX1236" s="711"/>
      <c r="AY1236" s="712"/>
      <c r="AZ1236" s="712"/>
      <c r="BA1236" s="712"/>
      <c r="BB1236" s="713"/>
      <c r="BC1236" s="712"/>
      <c r="BD1236" s="712"/>
      <c r="BE1236" s="712"/>
      <c r="BF1236" s="712"/>
      <c r="BG1236" s="713"/>
      <c r="BH1236" s="713"/>
      <c r="BI1236" s="714"/>
      <c r="BJ1236" s="714"/>
      <c r="BK1236" s="714"/>
      <c r="BL1236" s="713"/>
      <c r="BM1236" s="713"/>
      <c r="BN1236" s="713"/>
      <c r="BO1236" s="713"/>
      <c r="BP1236" s="713"/>
      <c r="BQ1236" s="713"/>
      <c r="BR1236" s="713"/>
      <c r="BS1236" s="713"/>
      <c r="BT1236" s="716"/>
      <c r="BU1236" s="717"/>
      <c r="BV1236" s="715"/>
      <c r="BW1236" s="718"/>
    </row>
    <row r="1237" spans="2:75" ht="15.75" customHeight="1">
      <c r="B1237" s="363" t="s">
        <v>404</v>
      </c>
      <c r="C1237" s="364">
        <v>31493876000140</v>
      </c>
      <c r="D1237" s="365" t="s">
        <v>14</v>
      </c>
      <c r="E1237" s="365" t="s">
        <v>607</v>
      </c>
      <c r="F1237" s="365"/>
      <c r="G1237" s="366"/>
      <c r="H1237" s="366" t="s">
        <v>34</v>
      </c>
      <c r="I1237" s="366" t="s">
        <v>34</v>
      </c>
      <c r="J1237" s="366" t="s">
        <v>608</v>
      </c>
      <c r="K1237" s="367" t="s">
        <v>48</v>
      </c>
      <c r="L1237" s="368"/>
      <c r="M1237" s="368" t="s">
        <v>34</v>
      </c>
      <c r="N1237" s="367">
        <v>478857</v>
      </c>
      <c r="O1237" s="367" t="s">
        <v>1326</v>
      </c>
      <c r="P1237" s="371">
        <v>43404</v>
      </c>
      <c r="Q1237" s="372">
        <v>446988980.11000001</v>
      </c>
      <c r="R1237" s="372">
        <v>671845072.05765831</v>
      </c>
      <c r="S1237" s="367">
        <v>32</v>
      </c>
      <c r="T1237" s="369">
        <v>0.15661963187823558</v>
      </c>
      <c r="U1237" s="369">
        <v>2.0246525505239599</v>
      </c>
      <c r="V1237" s="369">
        <v>-0.10019889815004768</v>
      </c>
      <c r="W1237" s="369">
        <v>-0.98228424046253537</v>
      </c>
      <c r="X1237" s="369">
        <v>-4.9874639724586389E-3</v>
      </c>
      <c r="Y1237" s="369">
        <v>-3.78208453286017E-2</v>
      </c>
      <c r="Z1237" s="369">
        <v>5.436031483473025E-2</v>
      </c>
      <c r="AA1237" s="369">
        <v>0.30900165249661787</v>
      </c>
      <c r="AB1237" s="369">
        <v>0.26080573489654452</v>
      </c>
      <c r="AC1237" s="373">
        <v>-0.64723912529213301</v>
      </c>
      <c r="AD1237" s="575">
        <v>31493903000185</v>
      </c>
      <c r="AE1237" s="370" t="s">
        <v>2621</v>
      </c>
      <c r="AF1237" s="370" t="s">
        <v>2317</v>
      </c>
      <c r="AG1237" s="374" t="s">
        <v>1458</v>
      </c>
      <c r="AH1237" s="374" t="s">
        <v>2318</v>
      </c>
      <c r="AI1237" s="374">
        <v>30000</v>
      </c>
      <c r="AJ1237" s="374">
        <v>0</v>
      </c>
      <c r="AK1237" s="374">
        <v>30000</v>
      </c>
      <c r="AL1237" s="369">
        <v>1.9299999999999998E-2</v>
      </c>
      <c r="AM1237" s="369">
        <v>0.2</v>
      </c>
      <c r="AN1237" s="369" t="s">
        <v>2335</v>
      </c>
      <c r="AO1237" s="367" t="s">
        <v>1326</v>
      </c>
      <c r="AP1237" s="370" t="s">
        <v>718</v>
      </c>
      <c r="AQ1237" s="376" t="s">
        <v>661</v>
      </c>
      <c r="AR1237" s="369">
        <v>5.0000000000000001E-3</v>
      </c>
      <c r="AS1237" s="369">
        <v>5.0000000000000001E-3</v>
      </c>
      <c r="AT1237" s="369"/>
      <c r="AX1237" s="711"/>
      <c r="AY1237" s="712"/>
      <c r="AZ1237" s="712"/>
      <c r="BA1237" s="712"/>
      <c r="BB1237" s="713"/>
      <c r="BC1237" s="712"/>
      <c r="BD1237" s="712"/>
      <c r="BE1237" s="712"/>
      <c r="BF1237" s="712"/>
      <c r="BG1237" s="713"/>
      <c r="BH1237" s="713"/>
      <c r="BI1237" s="714"/>
      <c r="BJ1237" s="714"/>
      <c r="BK1237" s="714"/>
      <c r="BL1237" s="713"/>
      <c r="BM1237" s="713"/>
      <c r="BN1237" s="713"/>
      <c r="BO1237" s="713"/>
      <c r="BP1237" s="713"/>
      <c r="BQ1237" s="713"/>
      <c r="BR1237" s="713"/>
      <c r="BS1237" s="713"/>
      <c r="BT1237" s="716"/>
      <c r="BU1237" s="717"/>
      <c r="BV1237" s="715"/>
      <c r="BW1237" s="718"/>
    </row>
    <row r="1238" spans="2:75" ht="15.75" customHeight="1">
      <c r="B1238" s="363" t="s">
        <v>596</v>
      </c>
      <c r="C1238" s="364">
        <v>35957054000124</v>
      </c>
      <c r="D1238" s="365" t="s">
        <v>14</v>
      </c>
      <c r="E1238" s="365" t="s">
        <v>607</v>
      </c>
      <c r="F1238" s="365"/>
      <c r="G1238" s="366"/>
      <c r="H1238" s="366" t="s">
        <v>34</v>
      </c>
      <c r="I1238" s="366" t="s">
        <v>34</v>
      </c>
      <c r="J1238" s="366" t="s">
        <v>608</v>
      </c>
      <c r="K1238" s="367" t="s">
        <v>48</v>
      </c>
      <c r="L1238" s="368"/>
      <c r="M1238" s="368" t="s">
        <v>34</v>
      </c>
      <c r="N1238" s="367">
        <v>538264</v>
      </c>
      <c r="O1238" s="367" t="s">
        <v>1323</v>
      </c>
      <c r="P1238" s="371">
        <v>43977</v>
      </c>
      <c r="Q1238" s="372">
        <v>8883861.1799999997</v>
      </c>
      <c r="R1238" s="372">
        <v>13806659.569523802</v>
      </c>
      <c r="S1238" s="367">
        <v>62</v>
      </c>
      <c r="T1238" s="369">
        <v>0.13007518889012704</v>
      </c>
      <c r="U1238" s="369">
        <v>1.6815073550359851</v>
      </c>
      <c r="V1238" s="369">
        <v>-0.11386061002426118</v>
      </c>
      <c r="W1238" s="369">
        <v>-1.1162146979779848</v>
      </c>
      <c r="X1238" s="369">
        <v>-4.7793724003046489E-2</v>
      </c>
      <c r="Y1238" s="369">
        <v>-0.36242849134928568</v>
      </c>
      <c r="Z1238" s="369" t="s">
        <v>1424</v>
      </c>
      <c r="AA1238" s="369" t="s">
        <v>1424</v>
      </c>
      <c r="AB1238" s="369">
        <v>0.26550836570259989</v>
      </c>
      <c r="AC1238" s="373">
        <v>-0.68877286657027881</v>
      </c>
      <c r="AD1238" s="575">
        <v>35957175000176</v>
      </c>
      <c r="AE1238" s="370" t="s">
        <v>2621</v>
      </c>
      <c r="AF1238" s="370" t="s">
        <v>2317</v>
      </c>
      <c r="AG1238" s="374" t="s">
        <v>1458</v>
      </c>
      <c r="AH1238" s="374" t="s">
        <v>2318</v>
      </c>
      <c r="AI1238" s="374">
        <v>30000</v>
      </c>
      <c r="AJ1238" s="374" t="s">
        <v>1436</v>
      </c>
      <c r="AK1238" s="374">
        <v>30000</v>
      </c>
      <c r="AL1238" s="369">
        <v>1.9299999999999998E-2</v>
      </c>
      <c r="AM1238" s="369">
        <v>0.2</v>
      </c>
      <c r="AN1238" s="369" t="s">
        <v>34</v>
      </c>
      <c r="AO1238" s="367" t="s">
        <v>1326</v>
      </c>
      <c r="AP1238" s="370" t="s">
        <v>718</v>
      </c>
      <c r="AQ1238" s="376" t="s">
        <v>661</v>
      </c>
      <c r="AR1238" s="369">
        <v>4.0000000000000001E-3</v>
      </c>
      <c r="AS1238" s="369">
        <v>4.0000000000000001E-3</v>
      </c>
      <c r="AT1238" s="369"/>
      <c r="AX1238" s="711"/>
      <c r="AY1238" s="712"/>
      <c r="AZ1238" s="712"/>
      <c r="BA1238" s="712"/>
      <c r="BB1238" s="713"/>
      <c r="BC1238" s="712"/>
      <c r="BD1238" s="712"/>
      <c r="BE1238" s="712"/>
      <c r="BF1238" s="712"/>
      <c r="BG1238" s="713"/>
      <c r="BH1238" s="713"/>
      <c r="BI1238" s="714"/>
      <c r="BJ1238" s="714"/>
      <c r="BK1238" s="714"/>
      <c r="BL1238" s="713"/>
      <c r="BM1238" s="713"/>
      <c r="BN1238" s="713"/>
      <c r="BO1238" s="713"/>
      <c r="BP1238" s="713"/>
      <c r="BQ1238" s="713"/>
      <c r="BR1238" s="713"/>
      <c r="BS1238" s="713"/>
      <c r="BT1238" s="716"/>
      <c r="BU1238" s="717"/>
      <c r="BV1238" s="715"/>
      <c r="BW1238" s="718"/>
    </row>
    <row r="1239" spans="2:75" ht="15.75" customHeight="1">
      <c r="B1239" s="363" t="s">
        <v>405</v>
      </c>
      <c r="C1239" s="364">
        <v>31533145000181</v>
      </c>
      <c r="D1239" s="365" t="s">
        <v>14</v>
      </c>
      <c r="E1239" s="365" t="s">
        <v>607</v>
      </c>
      <c r="F1239" s="365"/>
      <c r="G1239" s="366"/>
      <c r="H1239" s="366" t="s">
        <v>34</v>
      </c>
      <c r="I1239" s="366" t="s">
        <v>34</v>
      </c>
      <c r="J1239" s="366" t="s">
        <v>608</v>
      </c>
      <c r="K1239" s="367" t="s">
        <v>48</v>
      </c>
      <c r="L1239" s="368"/>
      <c r="M1239" s="368" t="s">
        <v>34</v>
      </c>
      <c r="N1239" s="367">
        <v>478415</v>
      </c>
      <c r="O1239" s="367" t="s">
        <v>1323</v>
      </c>
      <c r="P1239" s="371">
        <v>43404</v>
      </c>
      <c r="Q1239" s="372">
        <v>675920525.52999997</v>
      </c>
      <c r="R1239" s="372">
        <v>815990751.21250033</v>
      </c>
      <c r="S1239" s="367">
        <v>32</v>
      </c>
      <c r="T1239" s="369">
        <v>0.10709739838854992</v>
      </c>
      <c r="U1239" s="369">
        <v>1.3844689723855135</v>
      </c>
      <c r="V1239" s="369">
        <v>-0.12562839803609105</v>
      </c>
      <c r="W1239" s="369">
        <v>-1.2315783688620139</v>
      </c>
      <c r="X1239" s="369">
        <v>1.1172245279605697E-2</v>
      </c>
      <c r="Y1239" s="369">
        <v>8.4721165511471103E-2</v>
      </c>
      <c r="Z1239" s="369">
        <v>0.12044086327028558</v>
      </c>
      <c r="AA1239" s="369">
        <v>0.68462491234249179</v>
      </c>
      <c r="AB1239" s="369">
        <v>0.26072413463000105</v>
      </c>
      <c r="AC1239" s="373">
        <v>-0.75734246060467603</v>
      </c>
      <c r="AD1239" s="575">
        <v>31533735000104</v>
      </c>
      <c r="AE1239" s="370" t="s">
        <v>2621</v>
      </c>
      <c r="AF1239" s="370" t="s">
        <v>2317</v>
      </c>
      <c r="AG1239" s="374" t="s">
        <v>1458</v>
      </c>
      <c r="AH1239" s="374" t="s">
        <v>2321</v>
      </c>
      <c r="AI1239" s="374">
        <v>500</v>
      </c>
      <c r="AJ1239" s="374">
        <v>500</v>
      </c>
      <c r="AK1239" s="374">
        <v>500</v>
      </c>
      <c r="AL1239" s="369">
        <v>2.9300000000000003E-2</v>
      </c>
      <c r="AM1239" s="369" t="s">
        <v>34</v>
      </c>
      <c r="AN1239" s="369" t="s">
        <v>34</v>
      </c>
      <c r="AO1239" s="367" t="s">
        <v>1326</v>
      </c>
      <c r="AP1239" s="370" t="s">
        <v>718</v>
      </c>
      <c r="AQ1239" s="376" t="s">
        <v>661</v>
      </c>
      <c r="AR1239" s="369">
        <v>7.4999999999999997E-3</v>
      </c>
      <c r="AS1239" s="369">
        <v>7.4999999999999997E-3</v>
      </c>
      <c r="AT1239" s="369"/>
      <c r="AX1239" s="711"/>
      <c r="AY1239" s="712"/>
      <c r="AZ1239" s="712"/>
      <c r="BA1239" s="712"/>
      <c r="BB1239" s="713"/>
      <c r="BC1239" s="712"/>
      <c r="BD1239" s="712"/>
      <c r="BE1239" s="712"/>
      <c r="BF1239" s="712"/>
      <c r="BG1239" s="713"/>
      <c r="BH1239" s="713"/>
      <c r="BI1239" s="714"/>
      <c r="BJ1239" s="714"/>
      <c r="BK1239" s="714"/>
      <c r="BL1239" s="713"/>
      <c r="BM1239" s="713"/>
      <c r="BN1239" s="713"/>
      <c r="BO1239" s="713"/>
      <c r="BP1239" s="713"/>
      <c r="BQ1239" s="713"/>
      <c r="BR1239" s="713"/>
      <c r="BS1239" s="713"/>
      <c r="BT1239" s="716"/>
      <c r="BU1239" s="717"/>
      <c r="BV1239" s="715"/>
      <c r="BW1239" s="718"/>
    </row>
    <row r="1240" spans="2:75" ht="15.75" customHeight="1">
      <c r="B1240" s="363" t="s">
        <v>406</v>
      </c>
      <c r="C1240" s="364">
        <v>40938273000104</v>
      </c>
      <c r="D1240" s="365" t="s">
        <v>14</v>
      </c>
      <c r="E1240" s="365" t="s">
        <v>607</v>
      </c>
      <c r="F1240" s="365" t="s">
        <v>674</v>
      </c>
      <c r="G1240" s="366"/>
      <c r="H1240" s="366" t="s">
        <v>34</v>
      </c>
      <c r="I1240" s="366" t="s">
        <v>34</v>
      </c>
      <c r="J1240" s="366" t="s">
        <v>692</v>
      </c>
      <c r="K1240" s="367"/>
      <c r="L1240" s="368"/>
      <c r="M1240" s="368" t="s">
        <v>1421</v>
      </c>
      <c r="N1240" s="367">
        <v>582905</v>
      </c>
      <c r="O1240" s="367" t="s">
        <v>1323</v>
      </c>
      <c r="P1240" s="371">
        <v>44291</v>
      </c>
      <c r="Q1240" s="372">
        <v>4398227.0199999996</v>
      </c>
      <c r="R1240" s="372">
        <v>11456454.074166674</v>
      </c>
      <c r="S1240" s="367">
        <v>1</v>
      </c>
      <c r="T1240" s="369">
        <v>-0.11896107536884715</v>
      </c>
      <c r="U1240" s="369">
        <v>-1.5378330402785185</v>
      </c>
      <c r="V1240" s="369">
        <v>-4.8736066173839521E-2</v>
      </c>
      <c r="W1240" s="369">
        <v>-0.47777640900813678</v>
      </c>
      <c r="X1240" s="369" t="s">
        <v>1424</v>
      </c>
      <c r="Y1240" s="369" t="s">
        <v>1424</v>
      </c>
      <c r="Z1240" s="369" t="s">
        <v>1424</v>
      </c>
      <c r="AA1240" s="369" t="s">
        <v>1424</v>
      </c>
      <c r="AB1240" s="369">
        <v>0.2119907009368949</v>
      </c>
      <c r="AC1240" s="373">
        <v>-0.58797683076994633</v>
      </c>
      <c r="AD1240" s="575">
        <v>0</v>
      </c>
      <c r="AE1240" s="370" t="s">
        <v>2422</v>
      </c>
      <c r="AF1240" s="370" t="s">
        <v>2317</v>
      </c>
      <c r="AG1240" s="374" t="s">
        <v>1458</v>
      </c>
      <c r="AH1240" s="374" t="s">
        <v>2321</v>
      </c>
      <c r="AI1240" s="374">
        <v>500</v>
      </c>
      <c r="AJ1240" s="374">
        <v>100</v>
      </c>
      <c r="AK1240" s="374">
        <v>100</v>
      </c>
      <c r="AL1240" s="369">
        <v>5.0000000000000001E-3</v>
      </c>
      <c r="AM1240" s="369" t="s">
        <v>34</v>
      </c>
      <c r="AN1240" s="369" t="s">
        <v>34</v>
      </c>
      <c r="AO1240" s="367" t="s">
        <v>1326</v>
      </c>
      <c r="AP1240" s="370" t="s">
        <v>13</v>
      </c>
      <c r="AQ1240" s="376" t="s">
        <v>670</v>
      </c>
      <c r="AR1240" s="369">
        <v>6.6649999999999999E-4</v>
      </c>
      <c r="AS1240" s="369">
        <v>6.6649999999999999E-4</v>
      </c>
      <c r="AT1240" s="369"/>
      <c r="AX1240" s="711"/>
      <c r="AY1240" s="712"/>
      <c r="AZ1240" s="712"/>
      <c r="BA1240" s="712"/>
      <c r="BB1240" s="713"/>
      <c r="BC1240" s="712"/>
      <c r="BD1240" s="712"/>
      <c r="BE1240" s="712"/>
      <c r="BF1240" s="712"/>
      <c r="BG1240" s="713"/>
      <c r="BH1240" s="713"/>
      <c r="BI1240" s="714"/>
      <c r="BJ1240" s="714"/>
      <c r="BK1240" s="714"/>
      <c r="BL1240" s="713"/>
      <c r="BM1240" s="713"/>
      <c r="BN1240" s="713"/>
      <c r="BO1240" s="713"/>
      <c r="BP1240" s="713"/>
      <c r="BQ1240" s="713"/>
      <c r="BR1240" s="713"/>
      <c r="BS1240" s="713"/>
      <c r="BT1240" s="716"/>
      <c r="BU1240" s="717"/>
      <c r="BV1240" s="715"/>
      <c r="BW1240" s="718"/>
    </row>
    <row r="1241" spans="2:75" ht="15.75" customHeight="1">
      <c r="B1241" s="363" t="s">
        <v>1394</v>
      </c>
      <c r="C1241" s="364">
        <v>41395002000104</v>
      </c>
      <c r="D1241" s="365" t="s">
        <v>11</v>
      </c>
      <c r="E1241" s="365" t="s">
        <v>621</v>
      </c>
      <c r="F1241" s="365" t="s">
        <v>674</v>
      </c>
      <c r="G1241" s="366" t="s">
        <v>740</v>
      </c>
      <c r="H1241" s="366" t="s">
        <v>34</v>
      </c>
      <c r="I1241" s="366"/>
      <c r="J1241" s="366" t="s">
        <v>608</v>
      </c>
      <c r="K1241" s="367" t="s">
        <v>48</v>
      </c>
      <c r="L1241" s="368"/>
      <c r="M1241" s="368" t="s">
        <v>1421</v>
      </c>
      <c r="N1241" s="367">
        <v>599433</v>
      </c>
      <c r="O1241" s="367" t="s">
        <v>1323</v>
      </c>
      <c r="P1241" s="371">
        <v>44376</v>
      </c>
      <c r="Q1241" s="372">
        <v>9094843.9299999997</v>
      </c>
      <c r="R1241" s="372">
        <v>15481342.00214286</v>
      </c>
      <c r="S1241" s="367">
        <v>1</v>
      </c>
      <c r="T1241" s="369">
        <v>6.469202178893485E-2</v>
      </c>
      <c r="U1241" s="369">
        <v>0.8362863923428735</v>
      </c>
      <c r="V1241" s="369">
        <v>9.5830466599715614E-2</v>
      </c>
      <c r="W1241" s="369">
        <v>0.93945900439053109</v>
      </c>
      <c r="X1241" s="369" t="s">
        <v>1424</v>
      </c>
      <c r="Y1241" s="369" t="s">
        <v>1424</v>
      </c>
      <c r="Z1241" s="369" t="s">
        <v>1424</v>
      </c>
      <c r="AA1241" s="369" t="s">
        <v>1424</v>
      </c>
      <c r="AB1241" s="369">
        <v>2.6347378191441059E-2</v>
      </c>
      <c r="AC1241" s="373">
        <v>-0.20030108769832553</v>
      </c>
      <c r="AD1241" s="575">
        <v>0</v>
      </c>
      <c r="AE1241" s="370" t="s">
        <v>2422</v>
      </c>
      <c r="AF1241" s="370" t="s">
        <v>2317</v>
      </c>
      <c r="AG1241" s="374" t="s">
        <v>1458</v>
      </c>
      <c r="AH1241" s="374" t="s">
        <v>2321</v>
      </c>
      <c r="AI1241" s="374">
        <v>0</v>
      </c>
      <c r="AJ1241" s="374">
        <v>0</v>
      </c>
      <c r="AK1241" s="374">
        <v>0</v>
      </c>
      <c r="AL1241" s="369">
        <v>3.0000000000000001E-3</v>
      </c>
      <c r="AM1241" s="369" t="s">
        <v>34</v>
      </c>
      <c r="AN1241" s="369" t="s">
        <v>636</v>
      </c>
      <c r="AO1241" s="367" t="s">
        <v>1326</v>
      </c>
      <c r="AP1241" s="370" t="s">
        <v>11</v>
      </c>
      <c r="AQ1241" s="376" t="s">
        <v>678</v>
      </c>
      <c r="AR1241" s="369">
        <v>6.6649999999999999E-4</v>
      </c>
      <c r="AS1241" s="369">
        <v>6.6649999999999999E-4</v>
      </c>
      <c r="AT1241" s="369"/>
      <c r="AX1241" s="711"/>
      <c r="AY1241" s="712"/>
      <c r="AZ1241" s="712"/>
      <c r="BA1241" s="712"/>
      <c r="BB1241" s="713"/>
      <c r="BC1241" s="712"/>
      <c r="BD1241" s="712"/>
      <c r="BE1241" s="712"/>
      <c r="BF1241" s="712"/>
      <c r="BG1241" s="713"/>
      <c r="BH1241" s="713"/>
      <c r="BI1241" s="714"/>
      <c r="BJ1241" s="714"/>
      <c r="BK1241" s="714"/>
      <c r="BL1241" s="713"/>
      <c r="BM1241" s="713"/>
      <c r="BN1241" s="713"/>
      <c r="BO1241" s="713"/>
      <c r="BP1241" s="713"/>
      <c r="BQ1241" s="713"/>
      <c r="BR1241" s="713"/>
      <c r="BS1241" s="713"/>
      <c r="BT1241" s="716"/>
      <c r="BU1241" s="717"/>
      <c r="BV1241" s="715"/>
      <c r="BW1241" s="718"/>
    </row>
    <row r="1242" spans="2:75" ht="15.75" customHeight="1">
      <c r="B1242" s="363" t="s">
        <v>574</v>
      </c>
      <c r="C1242" s="364">
        <v>41360111000196</v>
      </c>
      <c r="D1242" s="365" t="s">
        <v>14</v>
      </c>
      <c r="E1242" s="365" t="s">
        <v>614</v>
      </c>
      <c r="F1242" s="365"/>
      <c r="G1242" s="366"/>
      <c r="H1242" s="366" t="s">
        <v>1340</v>
      </c>
      <c r="I1242" s="366" t="s">
        <v>34</v>
      </c>
      <c r="J1242" s="366" t="s">
        <v>608</v>
      </c>
      <c r="K1242" s="367" t="s">
        <v>48</v>
      </c>
      <c r="L1242" s="368"/>
      <c r="M1242" s="368" t="s">
        <v>34</v>
      </c>
      <c r="N1242" s="367">
        <v>600954</v>
      </c>
      <c r="O1242" s="367" t="s">
        <v>1323</v>
      </c>
      <c r="P1242" s="371">
        <v>44354</v>
      </c>
      <c r="Q1242" s="372">
        <v>66911093.57</v>
      </c>
      <c r="R1242" s="372">
        <v>65112902.945833333</v>
      </c>
      <c r="S1242" s="367">
        <v>32</v>
      </c>
      <c r="T1242" s="369">
        <v>2.8924467141558052E-2</v>
      </c>
      <c r="U1242" s="369">
        <v>0.37391223225598685</v>
      </c>
      <c r="V1242" s="369">
        <v>-6.6421297638921684E-2</v>
      </c>
      <c r="W1242" s="369">
        <v>-0.65115081209855741</v>
      </c>
      <c r="X1242" s="369" t="s">
        <v>1424</v>
      </c>
      <c r="Y1242" s="369" t="s">
        <v>1424</v>
      </c>
      <c r="Z1242" s="369" t="s">
        <v>1424</v>
      </c>
      <c r="AA1242" s="369" t="s">
        <v>1424</v>
      </c>
      <c r="AB1242" s="369">
        <v>0.23043349352717693</v>
      </c>
      <c r="AC1242" s="373">
        <v>-0.60485034504896384</v>
      </c>
      <c r="AD1242" s="575">
        <v>41301308000154</v>
      </c>
      <c r="AE1242" s="370" t="s">
        <v>2622</v>
      </c>
      <c r="AF1242" s="370" t="s">
        <v>2320</v>
      </c>
      <c r="AG1242" s="374" t="s">
        <v>59</v>
      </c>
      <c r="AH1242" s="374" t="s">
        <v>2318</v>
      </c>
      <c r="AI1242" s="374">
        <v>20000</v>
      </c>
      <c r="AJ1242" s="374" t="s">
        <v>1436</v>
      </c>
      <c r="AK1242" s="374" t="s">
        <v>1436</v>
      </c>
      <c r="AL1242" s="369">
        <v>0.02</v>
      </c>
      <c r="AM1242" s="369">
        <v>0.2</v>
      </c>
      <c r="AN1242" s="369" t="s">
        <v>2349</v>
      </c>
      <c r="AO1242" s="367" t="s">
        <v>1326</v>
      </c>
      <c r="AP1242" s="370" t="s">
        <v>718</v>
      </c>
      <c r="AQ1242" s="376" t="s">
        <v>661</v>
      </c>
      <c r="AR1242" s="369">
        <v>6.6666666666666662E-3</v>
      </c>
      <c r="AS1242" s="369">
        <v>6.6666666666666662E-3</v>
      </c>
      <c r="AT1242" s="369"/>
      <c r="AX1242" s="711"/>
      <c r="AY1242" s="712"/>
      <c r="AZ1242" s="712"/>
      <c r="BA1242" s="712"/>
      <c r="BB1242" s="713"/>
      <c r="BC1242" s="712"/>
      <c r="BD1242" s="712"/>
      <c r="BE1242" s="712"/>
      <c r="BF1242" s="712"/>
      <c r="BG1242" s="713"/>
      <c r="BH1242" s="713"/>
      <c r="BI1242" s="714"/>
      <c r="BJ1242" s="714"/>
      <c r="BK1242" s="714"/>
      <c r="BL1242" s="713"/>
      <c r="BM1242" s="713"/>
      <c r="BN1242" s="713"/>
      <c r="BO1242" s="713"/>
      <c r="BP1242" s="713"/>
      <c r="BQ1242" s="713"/>
      <c r="BR1242" s="713"/>
      <c r="BS1242" s="713"/>
      <c r="BT1242" s="716"/>
      <c r="BU1242" s="717"/>
      <c r="BV1242" s="715"/>
      <c r="BW1242" s="718"/>
    </row>
    <row r="1243" spans="2:75" ht="15.75" customHeight="1">
      <c r="B1243" s="363" t="s">
        <v>407</v>
      </c>
      <c r="C1243" s="364">
        <v>28581175000159</v>
      </c>
      <c r="D1243" s="365" t="s">
        <v>13</v>
      </c>
      <c r="E1243" s="365" t="s">
        <v>615</v>
      </c>
      <c r="F1243" s="365" t="s">
        <v>619</v>
      </c>
      <c r="G1243" s="366" t="s">
        <v>34</v>
      </c>
      <c r="H1243" s="366" t="s">
        <v>1340</v>
      </c>
      <c r="I1243" s="366" t="s">
        <v>34</v>
      </c>
      <c r="J1243" s="366"/>
      <c r="K1243" s="367" t="s">
        <v>48</v>
      </c>
      <c r="L1243" s="368"/>
      <c r="M1243" s="368" t="s">
        <v>34</v>
      </c>
      <c r="N1243" s="367">
        <v>464074</v>
      </c>
      <c r="O1243" s="367" t="s">
        <v>1323</v>
      </c>
      <c r="P1243" s="371">
        <v>43223</v>
      </c>
      <c r="Q1243" s="372">
        <v>63322726.939999998</v>
      </c>
      <c r="R1243" s="372">
        <v>62897148.856031738</v>
      </c>
      <c r="S1243" s="367">
        <v>31</v>
      </c>
      <c r="T1243" s="369">
        <v>7.887909864452447E-2</v>
      </c>
      <c r="U1243" s="369">
        <v>1.0196855039081494</v>
      </c>
      <c r="V1243" s="369">
        <v>7.3087520477042256E-2</v>
      </c>
      <c r="W1243" s="369">
        <v>0.71650208599671406</v>
      </c>
      <c r="X1243" s="369">
        <v>7.0340461067736948E-2</v>
      </c>
      <c r="Y1243" s="369">
        <v>0.53340449436348703</v>
      </c>
      <c r="Z1243" s="369">
        <v>0.1054992768981633</v>
      </c>
      <c r="AA1243" s="369">
        <v>0.59969209151642489</v>
      </c>
      <c r="AB1243" s="369">
        <v>8.855102762520449E-2</v>
      </c>
      <c r="AC1243" s="373">
        <v>-0.2562803798824036</v>
      </c>
      <c r="AD1243" s="575">
        <v>28653777000174</v>
      </c>
      <c r="AE1243" s="370" t="s">
        <v>2622</v>
      </c>
      <c r="AF1243" s="370" t="s">
        <v>2320</v>
      </c>
      <c r="AG1243" s="374" t="s">
        <v>59</v>
      </c>
      <c r="AH1243" s="374" t="s">
        <v>2321</v>
      </c>
      <c r="AI1243" s="374">
        <v>500</v>
      </c>
      <c r="AJ1243" s="374">
        <v>100</v>
      </c>
      <c r="AK1243" s="374">
        <v>100</v>
      </c>
      <c r="AL1243" s="369">
        <v>1.3999999999999999E-2</v>
      </c>
      <c r="AM1243" s="369">
        <v>0.2</v>
      </c>
      <c r="AN1243" s="369" t="s">
        <v>64</v>
      </c>
      <c r="AO1243" s="367" t="s">
        <v>1326</v>
      </c>
      <c r="AP1243" s="370" t="s">
        <v>13</v>
      </c>
      <c r="AQ1243" s="376" t="s">
        <v>666</v>
      </c>
      <c r="AR1243" s="369">
        <v>3.7333333333333333E-3</v>
      </c>
      <c r="AS1243" s="369">
        <v>3.7333333333333333E-3</v>
      </c>
      <c r="AT1243" s="369"/>
      <c r="AX1243" s="711"/>
      <c r="AY1243" s="712"/>
      <c r="AZ1243" s="712"/>
      <c r="BA1243" s="712"/>
      <c r="BB1243" s="713"/>
      <c r="BC1243" s="712"/>
      <c r="BD1243" s="712"/>
      <c r="BE1243" s="712"/>
      <c r="BF1243" s="712"/>
      <c r="BG1243" s="713"/>
      <c r="BH1243" s="713"/>
      <c r="BI1243" s="714"/>
      <c r="BJ1243" s="714"/>
      <c r="BK1243" s="714"/>
      <c r="BL1243" s="713"/>
      <c r="BM1243" s="713"/>
      <c r="BN1243" s="713"/>
      <c r="BO1243" s="713"/>
      <c r="BP1243" s="713"/>
      <c r="BQ1243" s="713"/>
      <c r="BR1243" s="713"/>
      <c r="BS1243" s="713"/>
      <c r="BT1243" s="716"/>
      <c r="BU1243" s="717"/>
      <c r="BV1243" s="715"/>
      <c r="BW1243" s="718"/>
    </row>
    <row r="1244" spans="2:75" ht="15.75" customHeight="1">
      <c r="B1244" s="363" t="s">
        <v>1749</v>
      </c>
      <c r="C1244" s="364">
        <v>33146130000196</v>
      </c>
      <c r="D1244" s="365" t="s">
        <v>14</v>
      </c>
      <c r="E1244" s="365" t="s">
        <v>607</v>
      </c>
      <c r="F1244" s="365" t="s">
        <v>1319</v>
      </c>
      <c r="G1244" s="366"/>
      <c r="H1244" s="366" t="s">
        <v>34</v>
      </c>
      <c r="I1244" s="366" t="s">
        <v>34</v>
      </c>
      <c r="J1244" s="366" t="s">
        <v>608</v>
      </c>
      <c r="K1244" s="367" t="s">
        <v>48</v>
      </c>
      <c r="L1244" s="368"/>
      <c r="M1244" s="368"/>
      <c r="N1244" s="367">
        <v>511730</v>
      </c>
      <c r="O1244" s="367" t="s">
        <v>1323</v>
      </c>
      <c r="P1244" s="371">
        <v>43710</v>
      </c>
      <c r="Q1244" s="372">
        <v>259693586.40000001</v>
      </c>
      <c r="R1244" s="372">
        <v>287979347.08666658</v>
      </c>
      <c r="S1244" s="367">
        <v>9</v>
      </c>
      <c r="T1244" s="369">
        <v>0.10582838908571901</v>
      </c>
      <c r="U1244" s="369">
        <v>1.1903485686169777</v>
      </c>
      <c r="V1244" s="369">
        <v>4.6644227467608657E-2</v>
      </c>
      <c r="W1244" s="369">
        <v>0.42808711880654077</v>
      </c>
      <c r="X1244" s="369">
        <v>0.50228638087919486</v>
      </c>
      <c r="Y1244" s="369">
        <v>3.531972575633048</v>
      </c>
      <c r="Z1244" s="369">
        <v>0.6538109173708293</v>
      </c>
      <c r="AA1244" s="369">
        <v>3.572791398472754</v>
      </c>
      <c r="AB1244" s="369">
        <v>0.1827928118709678</v>
      </c>
      <c r="AC1244" s="373">
        <v>-0.22546040304042617</v>
      </c>
      <c r="AD1244" s="575">
        <v>33600869000126</v>
      </c>
      <c r="AE1244" s="370" t="s">
        <v>2468</v>
      </c>
      <c r="AF1244" s="370" t="s">
        <v>2317</v>
      </c>
      <c r="AG1244" s="374" t="s">
        <v>1458</v>
      </c>
      <c r="AH1244" s="374" t="s">
        <v>2327</v>
      </c>
      <c r="AI1244" s="374">
        <v>1000</v>
      </c>
      <c r="AJ1244" s="374">
        <v>0</v>
      </c>
      <c r="AK1244" s="374">
        <v>1000</v>
      </c>
      <c r="AL1244" s="369">
        <v>0.02</v>
      </c>
      <c r="AM1244" s="369">
        <v>0.2</v>
      </c>
      <c r="AN1244" s="369" t="s">
        <v>34</v>
      </c>
      <c r="AO1244" s="367" t="s">
        <v>1323</v>
      </c>
      <c r="AP1244" s="370" t="s">
        <v>13</v>
      </c>
      <c r="AQ1244" s="376" t="s">
        <v>2385</v>
      </c>
      <c r="AR1244" s="369" t="s">
        <v>34</v>
      </c>
      <c r="AS1244" s="369" t="s">
        <v>34</v>
      </c>
      <c r="AT1244" s="369"/>
      <c r="AX1244" s="711"/>
      <c r="AY1244" s="712"/>
      <c r="AZ1244" s="712"/>
      <c r="BA1244" s="712"/>
      <c r="BB1244" s="713"/>
      <c r="BC1244" s="712"/>
      <c r="BD1244" s="712"/>
      <c r="BE1244" s="712"/>
      <c r="BF1244" s="712"/>
      <c r="BG1244" s="713"/>
      <c r="BH1244" s="713"/>
      <c r="BI1244" s="714"/>
      <c r="BJ1244" s="714"/>
      <c r="BK1244" s="714"/>
      <c r="BL1244" s="713"/>
      <c r="BM1244" s="713"/>
      <c r="BN1244" s="713"/>
      <c r="BO1244" s="713"/>
      <c r="BP1244" s="713"/>
      <c r="BQ1244" s="713"/>
      <c r="BR1244" s="713"/>
      <c r="BS1244" s="713"/>
      <c r="BT1244" s="716"/>
      <c r="BU1244" s="717"/>
      <c r="BV1244" s="715"/>
      <c r="BW1244" s="718"/>
    </row>
    <row r="1245" spans="2:75" ht="15.75" customHeight="1">
      <c r="B1245" s="363" t="s">
        <v>1226</v>
      </c>
      <c r="C1245" s="364">
        <v>29177024000100</v>
      </c>
      <c r="D1245" s="365" t="s">
        <v>14</v>
      </c>
      <c r="E1245" s="365" t="s">
        <v>607</v>
      </c>
      <c r="F1245" s="365" t="s">
        <v>1319</v>
      </c>
      <c r="G1245" s="366"/>
      <c r="H1245" s="366" t="s">
        <v>34</v>
      </c>
      <c r="I1245" s="366" t="s">
        <v>34</v>
      </c>
      <c r="J1245" s="366" t="s">
        <v>608</v>
      </c>
      <c r="K1245" s="367" t="s">
        <v>48</v>
      </c>
      <c r="L1245" s="368" t="s">
        <v>717</v>
      </c>
      <c r="M1245" s="368" t="s">
        <v>34</v>
      </c>
      <c r="N1245" s="367">
        <v>463698</v>
      </c>
      <c r="O1245" s="367" t="s">
        <v>1323</v>
      </c>
      <c r="P1245" s="371">
        <v>43216</v>
      </c>
      <c r="Q1245" s="372">
        <v>352375886.14999998</v>
      </c>
      <c r="R1245" s="372">
        <v>334913597.54408753</v>
      </c>
      <c r="S1245" s="367">
        <v>32</v>
      </c>
      <c r="T1245" s="369">
        <v>0.10823270706921639</v>
      </c>
      <c r="U1245" s="369">
        <v>1.3991453292915905</v>
      </c>
      <c r="V1245" s="369">
        <v>2.9434782763952949E-2</v>
      </c>
      <c r="W1245" s="369">
        <v>0.28855929320870971</v>
      </c>
      <c r="X1245" s="369">
        <v>1.1491525403099243</v>
      </c>
      <c r="Y1245" s="369">
        <v>8.714232468852547</v>
      </c>
      <c r="Z1245" s="369">
        <v>1.8022416161822954</v>
      </c>
      <c r="AA1245" s="369">
        <v>10.244525611958187</v>
      </c>
      <c r="AB1245" s="369">
        <v>0.23719617549934152</v>
      </c>
      <c r="AC1245" s="373">
        <v>-0.16909112836886009</v>
      </c>
      <c r="AD1245" s="575">
        <v>29088410000118</v>
      </c>
      <c r="AE1245" s="370" t="s">
        <v>2468</v>
      </c>
      <c r="AF1245" s="370" t="s">
        <v>2317</v>
      </c>
      <c r="AG1245" s="374" t="s">
        <v>1458</v>
      </c>
      <c r="AH1245" s="374" t="s">
        <v>2321</v>
      </c>
      <c r="AI1245" s="374">
        <v>50</v>
      </c>
      <c r="AJ1245" s="374">
        <v>50</v>
      </c>
      <c r="AK1245" s="374">
        <v>30</v>
      </c>
      <c r="AL1245" s="369">
        <v>0.02</v>
      </c>
      <c r="AM1245" s="369">
        <v>0.2</v>
      </c>
      <c r="AN1245" s="369" t="s">
        <v>34</v>
      </c>
      <c r="AO1245" s="367" t="s">
        <v>1326</v>
      </c>
      <c r="AP1245" s="370" t="s">
        <v>718</v>
      </c>
      <c r="AQ1245" s="376" t="s">
        <v>669</v>
      </c>
      <c r="AR1245" s="369">
        <v>5.3333333333333332E-3</v>
      </c>
      <c r="AS1245" s="369">
        <v>5.3333333333333332E-3</v>
      </c>
      <c r="AT1245" s="369"/>
      <c r="AX1245" s="711"/>
      <c r="AY1245" s="712"/>
      <c r="AZ1245" s="712"/>
      <c r="BA1245" s="712"/>
      <c r="BB1245" s="713"/>
      <c r="BC1245" s="712"/>
      <c r="BD1245" s="712"/>
      <c r="BE1245" s="712"/>
      <c r="BF1245" s="712"/>
      <c r="BG1245" s="713"/>
      <c r="BH1245" s="713"/>
      <c r="BI1245" s="714"/>
      <c r="BJ1245" s="714"/>
      <c r="BK1245" s="714"/>
      <c r="BL1245" s="713"/>
      <c r="BM1245" s="713"/>
      <c r="BN1245" s="713"/>
      <c r="BO1245" s="713"/>
      <c r="BP1245" s="713"/>
      <c r="BQ1245" s="713"/>
      <c r="BR1245" s="713"/>
      <c r="BS1245" s="713"/>
      <c r="BT1245" s="716"/>
      <c r="BU1245" s="717"/>
      <c r="BV1245" s="715"/>
      <c r="BW1245" s="718"/>
    </row>
    <row r="1246" spans="2:75" ht="15.75" customHeight="1">
      <c r="B1246" s="363" t="s">
        <v>1227</v>
      </c>
      <c r="C1246" s="364">
        <v>35471498000155</v>
      </c>
      <c r="D1246" s="365" t="s">
        <v>14</v>
      </c>
      <c r="E1246" s="365" t="s">
        <v>607</v>
      </c>
      <c r="F1246" s="365" t="s">
        <v>1319</v>
      </c>
      <c r="G1246" s="366"/>
      <c r="H1246" s="366" t="s">
        <v>34</v>
      </c>
      <c r="I1246" s="366" t="s">
        <v>34</v>
      </c>
      <c r="J1246" s="366" t="s">
        <v>608</v>
      </c>
      <c r="K1246" s="367" t="s">
        <v>48</v>
      </c>
      <c r="L1246" s="368"/>
      <c r="M1246" s="368" t="s">
        <v>34</v>
      </c>
      <c r="N1246" s="367">
        <v>529478</v>
      </c>
      <c r="O1246" s="367" t="s">
        <v>1323</v>
      </c>
      <c r="P1246" s="371">
        <v>43896</v>
      </c>
      <c r="Q1246" s="372">
        <v>575605236.67999995</v>
      </c>
      <c r="R1246" s="372">
        <v>575692570.7237699</v>
      </c>
      <c r="S1246" s="367">
        <v>62</v>
      </c>
      <c r="T1246" s="369">
        <v>6.6221561566536469E-2</v>
      </c>
      <c r="U1246" s="369">
        <v>0.85605905158559581</v>
      </c>
      <c r="V1246" s="369">
        <v>-4.7959387822627098E-2</v>
      </c>
      <c r="W1246" s="369">
        <v>-0.47016236415944074</v>
      </c>
      <c r="X1246" s="369">
        <v>0.79757194278827592</v>
      </c>
      <c r="Y1246" s="369">
        <v>6.0481329295212074</v>
      </c>
      <c r="Z1246" s="369" t="s">
        <v>1424</v>
      </c>
      <c r="AA1246" s="369" t="s">
        <v>1424</v>
      </c>
      <c r="AB1246" s="369">
        <v>0.25737788615662338</v>
      </c>
      <c r="AC1246" s="373">
        <v>-0.44006194741590204</v>
      </c>
      <c r="AD1246" s="575">
        <v>29088425000186</v>
      </c>
      <c r="AE1246" s="370" t="s">
        <v>2468</v>
      </c>
      <c r="AF1246" s="370" t="s">
        <v>2317</v>
      </c>
      <c r="AG1246" s="374" t="s">
        <v>1458</v>
      </c>
      <c r="AH1246" s="374" t="s">
        <v>2321</v>
      </c>
      <c r="AI1246" s="374">
        <v>50</v>
      </c>
      <c r="AJ1246" s="374">
        <v>50</v>
      </c>
      <c r="AK1246" s="374">
        <v>30</v>
      </c>
      <c r="AL1246" s="369">
        <v>0.02</v>
      </c>
      <c r="AM1246" s="369">
        <v>0.2</v>
      </c>
      <c r="AN1246" s="369" t="s">
        <v>2368</v>
      </c>
      <c r="AO1246" s="367" t="s">
        <v>1326</v>
      </c>
      <c r="AP1246" s="370" t="s">
        <v>718</v>
      </c>
      <c r="AQ1246" s="376" t="s">
        <v>683</v>
      </c>
      <c r="AR1246" s="369">
        <v>5.3333333333333332E-3</v>
      </c>
      <c r="AS1246" s="369">
        <v>5.3333333333333332E-3</v>
      </c>
      <c r="AT1246" s="369"/>
      <c r="AX1246" s="711"/>
      <c r="AY1246" s="712"/>
      <c r="AZ1246" s="712"/>
      <c r="BA1246" s="712"/>
      <c r="BB1246" s="713"/>
      <c r="BC1246" s="712"/>
      <c r="BD1246" s="712"/>
      <c r="BE1246" s="712"/>
      <c r="BF1246" s="712"/>
      <c r="BG1246" s="713"/>
      <c r="BH1246" s="713"/>
      <c r="BI1246" s="714"/>
      <c r="BJ1246" s="714"/>
      <c r="BK1246" s="714"/>
      <c r="BL1246" s="713"/>
      <c r="BM1246" s="713"/>
      <c r="BN1246" s="713"/>
      <c r="BO1246" s="713"/>
      <c r="BP1246" s="713"/>
      <c r="BQ1246" s="713"/>
      <c r="BR1246" s="713"/>
      <c r="BS1246" s="713"/>
      <c r="BT1246" s="716"/>
      <c r="BU1246" s="717"/>
      <c r="BV1246" s="715"/>
      <c r="BW1246" s="718"/>
    </row>
    <row r="1247" spans="2:75" ht="15.75" customHeight="1">
      <c r="B1247" s="363" t="s">
        <v>597</v>
      </c>
      <c r="C1247" s="364">
        <v>41574875000184</v>
      </c>
      <c r="D1247" s="365" t="s">
        <v>14</v>
      </c>
      <c r="E1247" s="365" t="s">
        <v>607</v>
      </c>
      <c r="F1247" s="365"/>
      <c r="G1247" s="366"/>
      <c r="H1247" s="366" t="s">
        <v>34</v>
      </c>
      <c r="I1247" s="366" t="s">
        <v>34</v>
      </c>
      <c r="J1247" s="366" t="s">
        <v>608</v>
      </c>
      <c r="K1247" s="367" t="s">
        <v>48</v>
      </c>
      <c r="L1247" s="368"/>
      <c r="M1247" s="368" t="s">
        <v>34</v>
      </c>
      <c r="N1247" s="367">
        <v>624438</v>
      </c>
      <c r="O1247" s="367" t="s">
        <v>1323</v>
      </c>
      <c r="P1247" s="371">
        <v>44355</v>
      </c>
      <c r="Q1247" s="372">
        <v>1313299.49</v>
      </c>
      <c r="R1247" s="372">
        <v>1161445.4335317465</v>
      </c>
      <c r="S1247" s="367">
        <v>92</v>
      </c>
      <c r="T1247" s="369">
        <v>4.1650050562613394E-2</v>
      </c>
      <c r="U1247" s="369">
        <v>0.53841833293675023</v>
      </c>
      <c r="V1247" s="369">
        <v>-0.1013695909350677</v>
      </c>
      <c r="W1247" s="369">
        <v>-0.99376094424251415</v>
      </c>
      <c r="X1247" s="369" t="s">
        <v>1424</v>
      </c>
      <c r="Y1247" s="369" t="s">
        <v>1424</v>
      </c>
      <c r="Z1247" s="369" t="s">
        <v>1424</v>
      </c>
      <c r="AA1247" s="369" t="s">
        <v>1424</v>
      </c>
      <c r="AB1247" s="369">
        <v>0.26291768092307594</v>
      </c>
      <c r="AC1247" s="373">
        <v>-0.64449549948324258</v>
      </c>
      <c r="AD1247" s="575">
        <v>29088425000186</v>
      </c>
      <c r="AE1247" s="370" t="s">
        <v>2468</v>
      </c>
      <c r="AF1247" s="370" t="s">
        <v>2317</v>
      </c>
      <c r="AG1247" s="374" t="s">
        <v>1458</v>
      </c>
      <c r="AH1247" s="374" t="s">
        <v>2321</v>
      </c>
      <c r="AI1247" s="374">
        <v>50</v>
      </c>
      <c r="AJ1247" s="374">
        <v>50</v>
      </c>
      <c r="AK1247" s="374">
        <v>30</v>
      </c>
      <c r="AL1247" s="369">
        <v>0.02</v>
      </c>
      <c r="AM1247" s="369">
        <v>0.2</v>
      </c>
      <c r="AN1247" s="369" t="s">
        <v>34</v>
      </c>
      <c r="AO1247" s="367" t="s">
        <v>1326</v>
      </c>
      <c r="AP1247" s="370" t="s">
        <v>718</v>
      </c>
      <c r="AQ1247" s="376" t="s">
        <v>683</v>
      </c>
      <c r="AR1247" s="369">
        <v>5.3333333333333332E-3</v>
      </c>
      <c r="AS1247" s="369">
        <v>5.3333333333333332E-3</v>
      </c>
      <c r="AT1247" s="369"/>
      <c r="AX1247" s="711"/>
      <c r="AY1247" s="712"/>
      <c r="AZ1247" s="712"/>
      <c r="BA1247" s="712"/>
      <c r="BB1247" s="713"/>
      <c r="BC1247" s="712"/>
      <c r="BD1247" s="712"/>
      <c r="BE1247" s="712"/>
      <c r="BF1247" s="712"/>
      <c r="BG1247" s="713"/>
      <c r="BH1247" s="713"/>
      <c r="BI1247" s="714"/>
      <c r="BJ1247" s="714"/>
      <c r="BK1247" s="714"/>
      <c r="BL1247" s="713"/>
      <c r="BM1247" s="713"/>
      <c r="BN1247" s="713"/>
      <c r="BO1247" s="713"/>
      <c r="BP1247" s="713"/>
      <c r="BQ1247" s="713"/>
      <c r="BR1247" s="713"/>
      <c r="BS1247" s="713"/>
      <c r="BT1247" s="716"/>
      <c r="BU1247" s="717"/>
      <c r="BV1247" s="715"/>
      <c r="BW1247" s="718"/>
    </row>
    <row r="1248" spans="2:75" ht="15.75" customHeight="1">
      <c r="B1248" s="363" t="s">
        <v>1228</v>
      </c>
      <c r="C1248" s="364">
        <v>29177013000112</v>
      </c>
      <c r="D1248" s="365" t="s">
        <v>14</v>
      </c>
      <c r="E1248" s="365" t="s">
        <v>607</v>
      </c>
      <c r="F1248" s="365"/>
      <c r="G1248" s="366"/>
      <c r="H1248" s="366" t="s">
        <v>34</v>
      </c>
      <c r="I1248" s="366" t="s">
        <v>34</v>
      </c>
      <c r="J1248" s="366" t="s">
        <v>608</v>
      </c>
      <c r="K1248" s="367" t="s">
        <v>48</v>
      </c>
      <c r="L1248" s="368" t="s">
        <v>717</v>
      </c>
      <c r="M1248" s="368" t="s">
        <v>34</v>
      </c>
      <c r="N1248" s="367">
        <v>463396</v>
      </c>
      <c r="O1248" s="367" t="s">
        <v>1323</v>
      </c>
      <c r="P1248" s="371">
        <v>43214</v>
      </c>
      <c r="Q1248" s="372">
        <v>166381883.96000001</v>
      </c>
      <c r="R1248" s="372">
        <v>196252438.27472204</v>
      </c>
      <c r="S1248" s="367">
        <v>32</v>
      </c>
      <c r="T1248" s="369">
        <v>6.5893072764172E-2</v>
      </c>
      <c r="U1248" s="369">
        <v>0.8518126127225365</v>
      </c>
      <c r="V1248" s="369">
        <v>-4.1467529488986465E-2</v>
      </c>
      <c r="W1248" s="369">
        <v>-0.4065204454339349</v>
      </c>
      <c r="X1248" s="369">
        <v>0.78473043079327742</v>
      </c>
      <c r="Y1248" s="369">
        <v>5.9507534112670033</v>
      </c>
      <c r="Z1248" s="369">
        <v>1.3465565881379415</v>
      </c>
      <c r="AA1248" s="369">
        <v>7.6542641848166255</v>
      </c>
      <c r="AB1248" s="369">
        <v>0.25070727134656184</v>
      </c>
      <c r="AC1248" s="373">
        <v>-0.43143746333503347</v>
      </c>
      <c r="AD1248" s="575">
        <v>29088425000186</v>
      </c>
      <c r="AE1248" s="370" t="s">
        <v>2468</v>
      </c>
      <c r="AF1248" s="370" t="s">
        <v>2317</v>
      </c>
      <c r="AG1248" s="374" t="s">
        <v>1458</v>
      </c>
      <c r="AH1248" s="374" t="s">
        <v>2321</v>
      </c>
      <c r="AI1248" s="374">
        <v>50</v>
      </c>
      <c r="AJ1248" s="374">
        <v>50</v>
      </c>
      <c r="AK1248" s="374">
        <v>30</v>
      </c>
      <c r="AL1248" s="369">
        <v>0.02</v>
      </c>
      <c r="AM1248" s="369">
        <v>0.2</v>
      </c>
      <c r="AN1248" s="369" t="s">
        <v>34</v>
      </c>
      <c r="AO1248" s="367" t="s">
        <v>1326</v>
      </c>
      <c r="AP1248" s="370" t="s">
        <v>718</v>
      </c>
      <c r="AQ1248" s="376" t="s">
        <v>683</v>
      </c>
      <c r="AR1248" s="369">
        <v>5.3333333333333332E-3</v>
      </c>
      <c r="AS1248" s="369">
        <v>5.3333333333333332E-3</v>
      </c>
      <c r="AT1248" s="369"/>
      <c r="AX1248" s="711"/>
      <c r="AY1248" s="712"/>
      <c r="AZ1248" s="712"/>
      <c r="BA1248" s="712"/>
      <c r="BB1248" s="713"/>
      <c r="BC1248" s="712"/>
      <c r="BD1248" s="712"/>
      <c r="BE1248" s="712"/>
      <c r="BF1248" s="712"/>
      <c r="BG1248" s="713"/>
      <c r="BH1248" s="713"/>
      <c r="BI1248" s="714"/>
      <c r="BJ1248" s="714"/>
      <c r="BK1248" s="714"/>
      <c r="BL1248" s="713"/>
      <c r="BM1248" s="713"/>
      <c r="BN1248" s="713"/>
      <c r="BO1248" s="713"/>
      <c r="BP1248" s="713"/>
      <c r="BQ1248" s="713"/>
      <c r="BR1248" s="713"/>
      <c r="BS1248" s="713"/>
      <c r="BT1248" s="716"/>
      <c r="BU1248" s="717"/>
      <c r="BV1248" s="715"/>
      <c r="BW1248" s="718"/>
    </row>
    <row r="1249" spans="2:75" ht="15.75" customHeight="1">
      <c r="B1249" s="363" t="s">
        <v>598</v>
      </c>
      <c r="C1249" s="364">
        <v>42887842000157</v>
      </c>
      <c r="D1249" s="365" t="s">
        <v>14</v>
      </c>
      <c r="E1249" s="365" t="s">
        <v>607</v>
      </c>
      <c r="F1249" s="365"/>
      <c r="G1249" s="366"/>
      <c r="H1249" s="366" t="s">
        <v>34</v>
      </c>
      <c r="I1249" s="366" t="s">
        <v>34</v>
      </c>
      <c r="J1249" s="366" t="s">
        <v>608</v>
      </c>
      <c r="K1249" s="367" t="s">
        <v>48</v>
      </c>
      <c r="L1249" s="368"/>
      <c r="M1249" s="368" t="s">
        <v>34</v>
      </c>
      <c r="N1249" s="367">
        <v>610828</v>
      </c>
      <c r="O1249" s="367" t="s">
        <v>1323</v>
      </c>
      <c r="P1249" s="371">
        <v>44440</v>
      </c>
      <c r="Q1249" s="372">
        <v>33668951.579999998</v>
      </c>
      <c r="R1249" s="372" t="s">
        <v>1424</v>
      </c>
      <c r="S1249" s="367">
        <v>32</v>
      </c>
      <c r="T1249" s="369">
        <v>-2.1475059800919016E-2</v>
      </c>
      <c r="U1249" s="369">
        <v>-0.27761228957803036</v>
      </c>
      <c r="V1249" s="369" t="s">
        <v>1424</v>
      </c>
      <c r="W1249" s="369" t="s">
        <v>1424</v>
      </c>
      <c r="X1249" s="369" t="s">
        <v>1424</v>
      </c>
      <c r="Y1249" s="369" t="s">
        <v>1424</v>
      </c>
      <c r="Z1249" s="369" t="s">
        <v>1424</v>
      </c>
      <c r="AA1249" s="369" t="s">
        <v>1424</v>
      </c>
      <c r="AB1249" s="369" t="s">
        <v>1424</v>
      </c>
      <c r="AC1249" s="373" t="s">
        <v>1424</v>
      </c>
      <c r="AD1249" s="575">
        <v>43104134000165</v>
      </c>
      <c r="AE1249" s="370" t="s">
        <v>2468</v>
      </c>
      <c r="AF1249" s="370" t="s">
        <v>2317</v>
      </c>
      <c r="AG1249" s="374" t="s">
        <v>1458</v>
      </c>
      <c r="AH1249" s="374" t="s">
        <v>2321</v>
      </c>
      <c r="AI1249" s="374">
        <v>50</v>
      </c>
      <c r="AJ1249" s="374">
        <v>50</v>
      </c>
      <c r="AK1249" s="374">
        <v>30</v>
      </c>
      <c r="AL1249" s="369">
        <v>0.02</v>
      </c>
      <c r="AM1249" s="369">
        <v>0.2</v>
      </c>
      <c r="AN1249" s="369" t="s">
        <v>34</v>
      </c>
      <c r="AO1249" s="367" t="s">
        <v>1326</v>
      </c>
      <c r="AP1249" s="370" t="s">
        <v>718</v>
      </c>
      <c r="AQ1249" s="376" t="s">
        <v>683</v>
      </c>
      <c r="AR1249" s="369">
        <v>5.3333333333333332E-3</v>
      </c>
      <c r="AS1249" s="369">
        <v>5.3333333333333332E-3</v>
      </c>
      <c r="AT1249" s="369"/>
      <c r="AX1249" s="711"/>
      <c r="AY1249" s="712"/>
      <c r="AZ1249" s="712"/>
      <c r="BA1249" s="712"/>
      <c r="BB1249" s="713"/>
      <c r="BC1249" s="712"/>
      <c r="BD1249" s="712"/>
      <c r="BE1249" s="712"/>
      <c r="BF1249" s="712"/>
      <c r="BG1249" s="713"/>
      <c r="BH1249" s="713"/>
      <c r="BI1249" s="714"/>
      <c r="BJ1249" s="714"/>
      <c r="BK1249" s="714"/>
      <c r="BL1249" s="713"/>
      <c r="BM1249" s="713"/>
      <c r="BN1249" s="713"/>
      <c r="BO1249" s="713"/>
      <c r="BP1249" s="713"/>
      <c r="BQ1249" s="713"/>
      <c r="BR1249" s="713"/>
      <c r="BS1249" s="713"/>
      <c r="BT1249" s="716"/>
      <c r="BU1249" s="717"/>
      <c r="BV1249" s="715"/>
      <c r="BW1249" s="718"/>
    </row>
    <row r="1250" spans="2:75" ht="15.75" customHeight="1">
      <c r="B1250" s="363" t="s">
        <v>1229</v>
      </c>
      <c r="C1250" s="364">
        <v>40265153000185</v>
      </c>
      <c r="D1250" s="365" t="s">
        <v>14</v>
      </c>
      <c r="E1250" s="365" t="s">
        <v>607</v>
      </c>
      <c r="F1250" s="365"/>
      <c r="G1250" s="366"/>
      <c r="H1250" s="366" t="s">
        <v>34</v>
      </c>
      <c r="I1250" s="366" t="s">
        <v>34</v>
      </c>
      <c r="J1250" s="366" t="s">
        <v>608</v>
      </c>
      <c r="K1250" s="367" t="s">
        <v>48</v>
      </c>
      <c r="L1250" s="368"/>
      <c r="M1250" s="368" t="s">
        <v>34</v>
      </c>
      <c r="N1250" s="367">
        <v>573035</v>
      </c>
      <c r="O1250" s="367" t="s">
        <v>1323</v>
      </c>
      <c r="P1250" s="371">
        <v>44232</v>
      </c>
      <c r="Q1250" s="372">
        <v>28673784.129999999</v>
      </c>
      <c r="R1250" s="372">
        <v>26997006.577896815</v>
      </c>
      <c r="S1250" s="367">
        <v>32</v>
      </c>
      <c r="T1250" s="369">
        <v>6.4031713230003895E-3</v>
      </c>
      <c r="U1250" s="369">
        <v>8.2775045472164521E-2</v>
      </c>
      <c r="V1250" s="369">
        <v>-1.9665567706194431E-2</v>
      </c>
      <c r="W1250" s="369">
        <v>-0.19278831997350232</v>
      </c>
      <c r="X1250" s="369" t="s">
        <v>1424</v>
      </c>
      <c r="Y1250" s="369" t="s">
        <v>1424</v>
      </c>
      <c r="Z1250" s="369" t="s">
        <v>1424</v>
      </c>
      <c r="AA1250" s="369" t="s">
        <v>1424</v>
      </c>
      <c r="AB1250" s="369">
        <v>0.19124022744236471</v>
      </c>
      <c r="AC1250" s="373">
        <v>-0.51657014692408165</v>
      </c>
      <c r="AD1250" s="575">
        <v>40265107000186</v>
      </c>
      <c r="AE1250" s="370" t="s">
        <v>2468</v>
      </c>
      <c r="AF1250" s="370" t="s">
        <v>2317</v>
      </c>
      <c r="AG1250" s="374" t="s">
        <v>1458</v>
      </c>
      <c r="AH1250" s="374" t="s">
        <v>2321</v>
      </c>
      <c r="AI1250" s="374">
        <v>50</v>
      </c>
      <c r="AJ1250" s="374">
        <v>50</v>
      </c>
      <c r="AK1250" s="374">
        <v>30</v>
      </c>
      <c r="AL1250" s="369">
        <v>0.02</v>
      </c>
      <c r="AM1250" s="369">
        <v>0.2</v>
      </c>
      <c r="AN1250" s="369" t="s">
        <v>34</v>
      </c>
      <c r="AO1250" s="367" t="s">
        <v>1326</v>
      </c>
      <c r="AP1250" s="370" t="s">
        <v>718</v>
      </c>
      <c r="AQ1250" s="376" t="s">
        <v>661</v>
      </c>
      <c r="AR1250" s="369">
        <v>5.3333333333333332E-3</v>
      </c>
      <c r="AS1250" s="369">
        <v>5.3333333333333332E-3</v>
      </c>
      <c r="AT1250" s="369"/>
      <c r="AX1250" s="711"/>
      <c r="AY1250" s="712"/>
      <c r="AZ1250" s="712"/>
      <c r="BA1250" s="712"/>
      <c r="BB1250" s="713"/>
      <c r="BC1250" s="712"/>
      <c r="BD1250" s="712"/>
      <c r="BE1250" s="712"/>
      <c r="BF1250" s="712"/>
      <c r="BG1250" s="713"/>
      <c r="BH1250" s="713"/>
      <c r="BI1250" s="714"/>
      <c r="BJ1250" s="714"/>
      <c r="BK1250" s="714"/>
      <c r="BL1250" s="713"/>
      <c r="BM1250" s="713"/>
      <c r="BN1250" s="713"/>
      <c r="BO1250" s="713"/>
      <c r="BP1250" s="713"/>
      <c r="BQ1250" s="713"/>
      <c r="BR1250" s="713"/>
      <c r="BS1250" s="713"/>
      <c r="BT1250" s="716"/>
      <c r="BU1250" s="717"/>
      <c r="BV1250" s="715"/>
      <c r="BW1250" s="718"/>
    </row>
    <row r="1251" spans="2:75" ht="15.75" customHeight="1">
      <c r="B1251" s="363" t="s">
        <v>1310</v>
      </c>
      <c r="C1251" s="364">
        <v>46521638000179</v>
      </c>
      <c r="D1251" s="365" t="s">
        <v>11</v>
      </c>
      <c r="E1251" s="365" t="s">
        <v>620</v>
      </c>
      <c r="F1251" s="365" t="s">
        <v>665</v>
      </c>
      <c r="G1251" s="366" t="s">
        <v>740</v>
      </c>
      <c r="H1251" s="366" t="s">
        <v>34</v>
      </c>
      <c r="I1251" s="366"/>
      <c r="J1251" s="366" t="s">
        <v>608</v>
      </c>
      <c r="K1251" s="367" t="s">
        <v>48</v>
      </c>
      <c r="L1251" s="368"/>
      <c r="M1251" s="368" t="s">
        <v>34</v>
      </c>
      <c r="N1251" s="367">
        <v>658626</v>
      </c>
      <c r="O1251" s="367" t="s">
        <v>1323</v>
      </c>
      <c r="P1251" s="371">
        <v>44742</v>
      </c>
      <c r="Q1251" s="372">
        <v>13011882.25</v>
      </c>
      <c r="R1251" s="372" t="s">
        <v>1424</v>
      </c>
      <c r="S1251" s="367">
        <v>31</v>
      </c>
      <c r="T1251" s="369" t="s">
        <v>1424</v>
      </c>
      <c r="U1251" s="369" t="s">
        <v>1424</v>
      </c>
      <c r="V1251" s="369" t="s">
        <v>1424</v>
      </c>
      <c r="W1251" s="369" t="s">
        <v>1424</v>
      </c>
      <c r="X1251" s="369" t="s">
        <v>1424</v>
      </c>
      <c r="Y1251" s="369" t="s">
        <v>1424</v>
      </c>
      <c r="Z1251" s="369" t="s">
        <v>1424</v>
      </c>
      <c r="AA1251" s="369" t="s">
        <v>1424</v>
      </c>
      <c r="AB1251" s="369" t="s">
        <v>1424</v>
      </c>
      <c r="AC1251" s="373" t="s">
        <v>1424</v>
      </c>
      <c r="AD1251" s="575">
        <v>46539828000113</v>
      </c>
      <c r="AE1251" s="370" t="s">
        <v>2468</v>
      </c>
      <c r="AF1251" s="370" t="s">
        <v>2317</v>
      </c>
      <c r="AG1251" s="374" t="s">
        <v>1458</v>
      </c>
      <c r="AH1251" s="374" t="s">
        <v>2321</v>
      </c>
      <c r="AI1251" s="374">
        <v>0</v>
      </c>
      <c r="AJ1251" s="374">
        <v>0</v>
      </c>
      <c r="AK1251" s="374">
        <v>0</v>
      </c>
      <c r="AL1251" s="369">
        <v>0.01</v>
      </c>
      <c r="AM1251" s="369">
        <v>0.2</v>
      </c>
      <c r="AN1251" s="369" t="s">
        <v>2335</v>
      </c>
      <c r="AO1251" s="367" t="s">
        <v>1326</v>
      </c>
      <c r="AP1251" s="370" t="s">
        <v>13</v>
      </c>
      <c r="AQ1251" s="376" t="s">
        <v>670</v>
      </c>
      <c r="AR1251" s="369">
        <v>2.6666666666666666E-3</v>
      </c>
      <c r="AS1251" s="369">
        <v>2.6666666666666666E-3</v>
      </c>
      <c r="AT1251" s="369"/>
      <c r="AX1251" s="711"/>
      <c r="AY1251" s="712"/>
      <c r="AZ1251" s="712"/>
      <c r="BA1251" s="712"/>
      <c r="BB1251" s="713"/>
      <c r="BC1251" s="712"/>
      <c r="BD1251" s="712"/>
      <c r="BE1251" s="712"/>
      <c r="BF1251" s="712"/>
      <c r="BG1251" s="713"/>
      <c r="BH1251" s="713"/>
      <c r="BI1251" s="714"/>
      <c r="BJ1251" s="714"/>
      <c r="BK1251" s="714"/>
      <c r="BL1251" s="713"/>
      <c r="BM1251" s="713"/>
      <c r="BN1251" s="713"/>
      <c r="BO1251" s="713"/>
      <c r="BP1251" s="713"/>
      <c r="BQ1251" s="713"/>
      <c r="BR1251" s="713"/>
      <c r="BS1251" s="713"/>
      <c r="BT1251" s="716"/>
      <c r="BU1251" s="717"/>
      <c r="BV1251" s="715"/>
      <c r="BW1251" s="718"/>
    </row>
    <row r="1252" spans="2:75" ht="15.75" customHeight="1">
      <c r="B1252" s="363" t="s">
        <v>1230</v>
      </c>
      <c r="C1252" s="364">
        <v>8968733000126</v>
      </c>
      <c r="D1252" s="365" t="s">
        <v>14</v>
      </c>
      <c r="E1252" s="365" t="s">
        <v>607</v>
      </c>
      <c r="F1252" s="365" t="s">
        <v>1319</v>
      </c>
      <c r="G1252" s="366"/>
      <c r="H1252" s="366" t="s">
        <v>34</v>
      </c>
      <c r="I1252" s="366" t="s">
        <v>34</v>
      </c>
      <c r="J1252" s="366" t="s">
        <v>608</v>
      </c>
      <c r="K1252" s="367" t="s">
        <v>48</v>
      </c>
      <c r="L1252" s="368" t="s">
        <v>1341</v>
      </c>
      <c r="M1252" s="368" t="s">
        <v>34</v>
      </c>
      <c r="N1252" s="367">
        <v>475823</v>
      </c>
      <c r="O1252" s="367" t="s">
        <v>1323</v>
      </c>
      <c r="P1252" s="371">
        <v>43298</v>
      </c>
      <c r="Q1252" s="372">
        <v>252908691.58000001</v>
      </c>
      <c r="R1252" s="372">
        <v>272855102.75111109</v>
      </c>
      <c r="S1252" s="367">
        <v>32</v>
      </c>
      <c r="T1252" s="369">
        <v>6.2686164008815215E-2</v>
      </c>
      <c r="U1252" s="369">
        <v>0.81035627731320137</v>
      </c>
      <c r="V1252" s="369">
        <v>-6.0534315190900023E-2</v>
      </c>
      <c r="W1252" s="369">
        <v>-0.59343869959696416</v>
      </c>
      <c r="X1252" s="369">
        <v>0.91773725006161389</v>
      </c>
      <c r="Y1252" s="369">
        <v>6.9593682838707274</v>
      </c>
      <c r="Z1252" s="369">
        <v>1.2319401624361705</v>
      </c>
      <c r="AA1252" s="369">
        <v>7.0027472638278656</v>
      </c>
      <c r="AB1252" s="369">
        <v>0.2314926452748359</v>
      </c>
      <c r="AC1252" s="373">
        <v>-0.57399491205192155</v>
      </c>
      <c r="AD1252" s="575">
        <v>42190558000127</v>
      </c>
      <c r="AE1252" s="370" t="s">
        <v>2468</v>
      </c>
      <c r="AF1252" s="370" t="s">
        <v>2317</v>
      </c>
      <c r="AG1252" s="374" t="s">
        <v>1458</v>
      </c>
      <c r="AH1252" s="374" t="s">
        <v>2321</v>
      </c>
      <c r="AI1252" s="374">
        <v>50</v>
      </c>
      <c r="AJ1252" s="374">
        <v>50</v>
      </c>
      <c r="AK1252" s="374">
        <v>30</v>
      </c>
      <c r="AL1252" s="369">
        <v>0.02</v>
      </c>
      <c r="AM1252" s="369">
        <v>0.2</v>
      </c>
      <c r="AN1252" s="369" t="s">
        <v>2335</v>
      </c>
      <c r="AO1252" s="367" t="s">
        <v>1326</v>
      </c>
      <c r="AP1252" s="370" t="s">
        <v>718</v>
      </c>
      <c r="AQ1252" s="376" t="s">
        <v>661</v>
      </c>
      <c r="AR1252" s="369">
        <v>5.3333333333333332E-3</v>
      </c>
      <c r="AS1252" s="369">
        <v>5.3333333333333332E-3</v>
      </c>
      <c r="AT1252" s="369"/>
      <c r="AX1252" s="711"/>
      <c r="AY1252" s="712"/>
      <c r="AZ1252" s="712"/>
      <c r="BA1252" s="712"/>
      <c r="BB1252" s="713"/>
      <c r="BC1252" s="712"/>
      <c r="BD1252" s="712"/>
      <c r="BE1252" s="712"/>
      <c r="BF1252" s="712"/>
      <c r="BG1252" s="713"/>
      <c r="BH1252" s="713"/>
      <c r="BI1252" s="714"/>
      <c r="BJ1252" s="714"/>
      <c r="BK1252" s="714"/>
      <c r="BL1252" s="713"/>
      <c r="BM1252" s="713"/>
      <c r="BN1252" s="713"/>
      <c r="BO1252" s="713"/>
      <c r="BP1252" s="713"/>
      <c r="BQ1252" s="713"/>
      <c r="BR1252" s="713"/>
      <c r="BS1252" s="713"/>
      <c r="BT1252" s="716"/>
      <c r="BU1252" s="717"/>
      <c r="BV1252" s="715"/>
      <c r="BW1252" s="718"/>
    </row>
    <row r="1253" spans="2:75" ht="15.75" customHeight="1">
      <c r="B1253" s="363" t="s">
        <v>408</v>
      </c>
      <c r="C1253" s="364">
        <v>36492413000188</v>
      </c>
      <c r="D1253" s="365" t="s">
        <v>14</v>
      </c>
      <c r="E1253" s="365" t="s">
        <v>607</v>
      </c>
      <c r="F1253" s="365"/>
      <c r="G1253" s="366"/>
      <c r="H1253" s="366" t="s">
        <v>34</v>
      </c>
      <c r="I1253" s="366" t="s">
        <v>34</v>
      </c>
      <c r="J1253" s="366" t="s">
        <v>608</v>
      </c>
      <c r="K1253" s="367" t="s">
        <v>48</v>
      </c>
      <c r="L1253" s="368"/>
      <c r="M1253" s="368" t="s">
        <v>1421</v>
      </c>
      <c r="N1253" s="367">
        <v>536830</v>
      </c>
      <c r="O1253" s="367" t="s">
        <v>1323</v>
      </c>
      <c r="P1253" s="371">
        <v>43938</v>
      </c>
      <c r="Q1253" s="372">
        <v>145753010.94999999</v>
      </c>
      <c r="R1253" s="372">
        <v>154767078.86511895</v>
      </c>
      <c r="S1253" s="367">
        <v>3</v>
      </c>
      <c r="T1253" s="369">
        <v>-8.1911802313621496E-2</v>
      </c>
      <c r="U1253" s="369">
        <v>-1.0588898561658175</v>
      </c>
      <c r="V1253" s="369">
        <v>-0.19253177157154056</v>
      </c>
      <c r="W1253" s="369">
        <v>-1.8874551366807331</v>
      </c>
      <c r="X1253" s="369">
        <v>-0.1503905644867608</v>
      </c>
      <c r="Y1253" s="369">
        <v>-1.1404389705357516</v>
      </c>
      <c r="Z1253" s="369" t="s">
        <v>1424</v>
      </c>
      <c r="AA1253" s="369" t="s">
        <v>1424</v>
      </c>
      <c r="AB1253" s="369">
        <v>0.20547425247186274</v>
      </c>
      <c r="AC1253" s="373">
        <v>-1.4106686439403897</v>
      </c>
      <c r="AD1253" s="575">
        <v>36247991000159</v>
      </c>
      <c r="AE1253" s="370" t="s">
        <v>2623</v>
      </c>
      <c r="AF1253" s="370" t="s">
        <v>2317</v>
      </c>
      <c r="AG1253" s="374" t="s">
        <v>1458</v>
      </c>
      <c r="AH1253" s="374" t="s">
        <v>2321</v>
      </c>
      <c r="AI1253" s="374">
        <v>1000</v>
      </c>
      <c r="AJ1253" s="374">
        <v>500</v>
      </c>
      <c r="AK1253" s="374">
        <v>0</v>
      </c>
      <c r="AL1253" s="369">
        <v>1.4999999999999999E-2</v>
      </c>
      <c r="AM1253" s="369">
        <v>0.2</v>
      </c>
      <c r="AN1253" s="369" t="s">
        <v>34</v>
      </c>
      <c r="AO1253" s="367" t="s">
        <v>1326</v>
      </c>
      <c r="AP1253" s="370" t="s">
        <v>718</v>
      </c>
      <c r="AQ1253" s="376" t="s">
        <v>661</v>
      </c>
      <c r="AR1253" s="369">
        <v>2.9999999999999996E-3</v>
      </c>
      <c r="AS1253" s="369">
        <v>2.9999999999999996E-3</v>
      </c>
      <c r="AT1253" s="369"/>
      <c r="AX1253" s="711"/>
      <c r="AY1253" s="712"/>
      <c r="AZ1253" s="712"/>
      <c r="BA1253" s="712"/>
      <c r="BB1253" s="713"/>
      <c r="BC1253" s="712"/>
      <c r="BD1253" s="712"/>
      <c r="BE1253" s="712"/>
      <c r="BF1253" s="712"/>
      <c r="BG1253" s="713"/>
      <c r="BH1253" s="713"/>
      <c r="BI1253" s="714"/>
      <c r="BJ1253" s="714"/>
      <c r="BK1253" s="714"/>
      <c r="BL1253" s="713"/>
      <c r="BM1253" s="713"/>
      <c r="BN1253" s="713"/>
      <c r="BO1253" s="713"/>
      <c r="BP1253" s="713"/>
      <c r="BQ1253" s="713"/>
      <c r="BR1253" s="713"/>
      <c r="BS1253" s="713"/>
      <c r="BT1253" s="716"/>
      <c r="BU1253" s="717"/>
      <c r="BV1253" s="715"/>
      <c r="BW1253" s="718"/>
    </row>
    <row r="1254" spans="2:75" ht="15.75" customHeight="1">
      <c r="B1254" s="363" t="s">
        <v>409</v>
      </c>
      <c r="C1254" s="364">
        <v>31951995000108</v>
      </c>
      <c r="D1254" s="365" t="s">
        <v>13</v>
      </c>
      <c r="E1254" s="365" t="s">
        <v>615</v>
      </c>
      <c r="F1254" s="365" t="s">
        <v>619</v>
      </c>
      <c r="G1254" s="366" t="s">
        <v>34</v>
      </c>
      <c r="H1254" s="366" t="s">
        <v>1339</v>
      </c>
      <c r="I1254" s="366" t="s">
        <v>34</v>
      </c>
      <c r="J1254" s="366"/>
      <c r="K1254" s="367" t="s">
        <v>48</v>
      </c>
      <c r="L1254" s="368"/>
      <c r="M1254" s="368" t="s">
        <v>1421</v>
      </c>
      <c r="N1254" s="367">
        <v>481025</v>
      </c>
      <c r="O1254" s="367" t="s">
        <v>1323</v>
      </c>
      <c r="P1254" s="371">
        <v>43437</v>
      </c>
      <c r="Q1254" s="372">
        <v>39912420.039999999</v>
      </c>
      <c r="R1254" s="372">
        <v>39051353.127539657</v>
      </c>
      <c r="S1254" s="367">
        <v>3</v>
      </c>
      <c r="T1254" s="369">
        <v>3.7925411552397259E-2</v>
      </c>
      <c r="U1254" s="369">
        <v>0.49026919747154885</v>
      </c>
      <c r="V1254" s="369">
        <v>4.4456028160231531E-2</v>
      </c>
      <c r="W1254" s="369">
        <v>0.43581772516061679</v>
      </c>
      <c r="X1254" s="369">
        <v>6.2485999237017698E-2</v>
      </c>
      <c r="Y1254" s="369">
        <v>0.47384268345528763</v>
      </c>
      <c r="Z1254" s="369">
        <v>1.9121156896784841E-2</v>
      </c>
      <c r="AA1254" s="369">
        <v>0.10869085465595496</v>
      </c>
      <c r="AB1254" s="369">
        <v>3.6458545162737097E-2</v>
      </c>
      <c r="AC1254" s="373">
        <v>-1.453429630443974</v>
      </c>
      <c r="AD1254" s="575">
        <v>0</v>
      </c>
      <c r="AE1254" s="370" t="s">
        <v>2624</v>
      </c>
      <c r="AF1254" s="370" t="s">
        <v>2317</v>
      </c>
      <c r="AG1254" s="374" t="s">
        <v>1458</v>
      </c>
      <c r="AH1254" s="374" t="s">
        <v>2321</v>
      </c>
      <c r="AI1254" s="374">
        <v>1000</v>
      </c>
      <c r="AJ1254" s="374">
        <v>1000</v>
      </c>
      <c r="AK1254" s="374">
        <v>1000</v>
      </c>
      <c r="AL1254" s="369">
        <v>0.02</v>
      </c>
      <c r="AM1254" s="369">
        <v>0.2</v>
      </c>
      <c r="AN1254" s="369" t="s">
        <v>34</v>
      </c>
      <c r="AO1254" s="367" t="s">
        <v>1326</v>
      </c>
      <c r="AP1254" s="370" t="s">
        <v>13</v>
      </c>
      <c r="AQ1254" s="376" t="s">
        <v>666</v>
      </c>
      <c r="AR1254" s="369">
        <v>2.6666666666666666E-3</v>
      </c>
      <c r="AS1254" s="369">
        <v>2.6666666666666666E-3</v>
      </c>
      <c r="AT1254" s="369"/>
      <c r="AX1254" s="711"/>
      <c r="AY1254" s="712"/>
      <c r="AZ1254" s="712"/>
      <c r="BA1254" s="712"/>
      <c r="BB1254" s="713"/>
      <c r="BC1254" s="712"/>
      <c r="BD1254" s="712"/>
      <c r="BE1254" s="712"/>
      <c r="BF1254" s="712"/>
      <c r="BG1254" s="713"/>
      <c r="BH1254" s="713"/>
      <c r="BI1254" s="714"/>
      <c r="BJ1254" s="714"/>
      <c r="BK1254" s="714"/>
      <c r="BL1254" s="713"/>
      <c r="BM1254" s="713"/>
      <c r="BN1254" s="713"/>
      <c r="BO1254" s="713"/>
      <c r="BP1254" s="713"/>
      <c r="BQ1254" s="713"/>
      <c r="BR1254" s="713"/>
      <c r="BS1254" s="713"/>
      <c r="BT1254" s="716"/>
      <c r="BU1254" s="717"/>
      <c r="BV1254" s="715"/>
      <c r="BW1254" s="718"/>
    </row>
    <row r="1255" spans="2:75" ht="15.75" customHeight="1">
      <c r="B1255" s="363" t="s">
        <v>410</v>
      </c>
      <c r="C1255" s="364">
        <v>31907986000101</v>
      </c>
      <c r="D1255" s="365" t="s">
        <v>14</v>
      </c>
      <c r="E1255" s="365" t="s">
        <v>607</v>
      </c>
      <c r="F1255" s="365"/>
      <c r="G1255" s="366"/>
      <c r="H1255" s="366" t="s">
        <v>34</v>
      </c>
      <c r="I1255" s="366" t="s">
        <v>34</v>
      </c>
      <c r="J1255" s="366" t="s">
        <v>608</v>
      </c>
      <c r="K1255" s="367" t="s">
        <v>48</v>
      </c>
      <c r="L1255" s="368"/>
      <c r="M1255" s="368" t="s">
        <v>1421</v>
      </c>
      <c r="N1255" s="367">
        <v>483801</v>
      </c>
      <c r="O1255" s="367" t="s">
        <v>1323</v>
      </c>
      <c r="P1255" s="371">
        <v>43437</v>
      </c>
      <c r="Q1255" s="372">
        <v>3380525.36</v>
      </c>
      <c r="R1255" s="372">
        <v>3563162.4878174602</v>
      </c>
      <c r="S1255" s="367">
        <v>3</v>
      </c>
      <c r="T1255" s="369">
        <v>-0.10122891808369849</v>
      </c>
      <c r="U1255" s="369">
        <v>-1.3086059820666851</v>
      </c>
      <c r="V1255" s="369">
        <v>-0.23363635753065015</v>
      </c>
      <c r="W1255" s="369">
        <v>-2.2904175219347844</v>
      </c>
      <c r="X1255" s="369">
        <v>-0.13899838162785683</v>
      </c>
      <c r="Y1255" s="369">
        <v>-1.0540499784064798</v>
      </c>
      <c r="Z1255" s="369">
        <v>-0.13275185406062162</v>
      </c>
      <c r="AA1255" s="369">
        <v>-0.75460457507347489</v>
      </c>
      <c r="AB1255" s="369">
        <v>0.29455608446101861</v>
      </c>
      <c r="AC1255" s="373">
        <v>-1.0855108376103244</v>
      </c>
      <c r="AD1255" s="575">
        <v>0</v>
      </c>
      <c r="AE1255" s="370" t="s">
        <v>2624</v>
      </c>
      <c r="AF1255" s="370" t="s">
        <v>2317</v>
      </c>
      <c r="AG1255" s="374" t="s">
        <v>1458</v>
      </c>
      <c r="AH1255" s="374" t="s">
        <v>2321</v>
      </c>
      <c r="AI1255" s="374">
        <v>1000</v>
      </c>
      <c r="AJ1255" s="374">
        <v>1000</v>
      </c>
      <c r="AK1255" s="374">
        <v>1000</v>
      </c>
      <c r="AL1255" s="369">
        <v>0.02</v>
      </c>
      <c r="AM1255" s="369">
        <v>0.2</v>
      </c>
      <c r="AN1255" s="369" t="s">
        <v>34</v>
      </c>
      <c r="AO1255" s="367" t="s">
        <v>1326</v>
      </c>
      <c r="AP1255" s="370" t="s">
        <v>718</v>
      </c>
      <c r="AQ1255" s="376" t="s">
        <v>661</v>
      </c>
      <c r="AR1255" s="369">
        <v>2.6666666666666666E-3</v>
      </c>
      <c r="AS1255" s="369">
        <v>2.6666666666666666E-3</v>
      </c>
      <c r="AT1255" s="369"/>
      <c r="AX1255" s="711"/>
      <c r="AY1255" s="712"/>
      <c r="AZ1255" s="712"/>
      <c r="BA1255" s="712"/>
      <c r="BB1255" s="713"/>
      <c r="BC1255" s="712"/>
      <c r="BD1255" s="712"/>
      <c r="BE1255" s="712"/>
      <c r="BF1255" s="712"/>
      <c r="BG1255" s="713"/>
      <c r="BH1255" s="713"/>
      <c r="BI1255" s="714"/>
      <c r="BJ1255" s="714"/>
      <c r="BK1255" s="714"/>
      <c r="BL1255" s="713"/>
      <c r="BM1255" s="713"/>
      <c r="BN1255" s="713"/>
      <c r="BO1255" s="713"/>
      <c r="BP1255" s="713"/>
      <c r="BQ1255" s="713"/>
      <c r="BR1255" s="713"/>
      <c r="BS1255" s="713"/>
      <c r="BT1255" s="716"/>
      <c r="BU1255" s="717"/>
      <c r="BV1255" s="715"/>
      <c r="BW1255" s="718"/>
    </row>
    <row r="1256" spans="2:75" ht="15.75" customHeight="1">
      <c r="B1256" s="363" t="s">
        <v>1231</v>
      </c>
      <c r="C1256" s="364">
        <v>5382556000103</v>
      </c>
      <c r="D1256" s="365" t="s">
        <v>14</v>
      </c>
      <c r="E1256" s="365" t="s">
        <v>607</v>
      </c>
      <c r="F1256" s="365"/>
      <c r="G1256" s="366"/>
      <c r="H1256" s="366" t="s">
        <v>34</v>
      </c>
      <c r="I1256" s="366" t="s">
        <v>34</v>
      </c>
      <c r="J1256" s="366" t="s">
        <v>608</v>
      </c>
      <c r="K1256" s="367" t="s">
        <v>48</v>
      </c>
      <c r="L1256" s="368"/>
      <c r="M1256" s="368" t="s">
        <v>34</v>
      </c>
      <c r="N1256" s="367">
        <v>147370</v>
      </c>
      <c r="O1256" s="367" t="s">
        <v>1323</v>
      </c>
      <c r="P1256" s="371">
        <v>38538</v>
      </c>
      <c r="Q1256" s="372">
        <v>21445441.859999999</v>
      </c>
      <c r="R1256" s="372">
        <v>26261499.53861111</v>
      </c>
      <c r="S1256" s="367">
        <v>32</v>
      </c>
      <c r="T1256" s="369">
        <v>-0.13200715215544423</v>
      </c>
      <c r="U1256" s="369">
        <v>-1.7064822212499735</v>
      </c>
      <c r="V1256" s="369">
        <v>-0.28501335083782531</v>
      </c>
      <c r="W1256" s="369">
        <v>-2.7940838474108722</v>
      </c>
      <c r="X1256" s="369">
        <v>-0.25740466417697694</v>
      </c>
      <c r="Y1256" s="369">
        <v>-1.9519463287268572</v>
      </c>
      <c r="Z1256" s="369">
        <v>-0.13131655743948578</v>
      </c>
      <c r="AA1256" s="369">
        <v>-0.74644588377262111</v>
      </c>
      <c r="AB1256" s="369">
        <v>0.32962426635766856</v>
      </c>
      <c r="AC1256" s="373">
        <v>-1.1475155482864354</v>
      </c>
      <c r="AD1256" s="575">
        <v>0</v>
      </c>
      <c r="AE1256" s="370" t="s">
        <v>2625</v>
      </c>
      <c r="AF1256" s="370" t="s">
        <v>2317</v>
      </c>
      <c r="AG1256" s="374" t="s">
        <v>1458</v>
      </c>
      <c r="AH1256" s="374" t="s">
        <v>2321</v>
      </c>
      <c r="AI1256" s="374">
        <v>1000</v>
      </c>
      <c r="AJ1256" s="374">
        <v>100</v>
      </c>
      <c r="AK1256" s="374">
        <v>100</v>
      </c>
      <c r="AL1256" s="369">
        <v>0.02</v>
      </c>
      <c r="AM1256" s="369">
        <v>0.2</v>
      </c>
      <c r="AN1256" s="369" t="s">
        <v>668</v>
      </c>
      <c r="AO1256" s="367" t="s">
        <v>1326</v>
      </c>
      <c r="AP1256" s="370" t="s">
        <v>718</v>
      </c>
      <c r="AQ1256" s="376" t="s">
        <v>661</v>
      </c>
      <c r="AR1256" s="369">
        <v>4.0000000000000001E-3</v>
      </c>
      <c r="AS1256" s="369">
        <v>4.0000000000000001E-3</v>
      </c>
      <c r="AT1256" s="369"/>
      <c r="AX1256" s="711"/>
      <c r="AY1256" s="712"/>
      <c r="AZ1256" s="712"/>
      <c r="BA1256" s="712"/>
      <c r="BB1256" s="713"/>
      <c r="BC1256" s="712"/>
      <c r="BD1256" s="712"/>
      <c r="BE1256" s="712"/>
      <c r="BF1256" s="712"/>
      <c r="BG1256" s="713"/>
      <c r="BH1256" s="713"/>
      <c r="BI1256" s="714"/>
      <c r="BJ1256" s="714"/>
      <c r="BK1256" s="714"/>
      <c r="BL1256" s="713"/>
      <c r="BM1256" s="713"/>
      <c r="BN1256" s="713"/>
      <c r="BO1256" s="713"/>
      <c r="BP1256" s="713"/>
      <c r="BQ1256" s="713"/>
      <c r="BR1256" s="713"/>
      <c r="BS1256" s="713"/>
      <c r="BT1256" s="716"/>
      <c r="BU1256" s="717"/>
      <c r="BV1256" s="715"/>
      <c r="BW1256" s="718"/>
    </row>
    <row r="1257" spans="2:75" ht="15.75" customHeight="1">
      <c r="B1257" s="363" t="s">
        <v>1232</v>
      </c>
      <c r="C1257" s="364">
        <v>31533459000184</v>
      </c>
      <c r="D1257" s="365" t="s">
        <v>13</v>
      </c>
      <c r="E1257" s="365" t="s">
        <v>615</v>
      </c>
      <c r="F1257" s="365" t="s">
        <v>619</v>
      </c>
      <c r="G1257" s="366" t="s">
        <v>34</v>
      </c>
      <c r="H1257" s="366" t="s">
        <v>1339</v>
      </c>
      <c r="I1257" s="366" t="s">
        <v>34</v>
      </c>
      <c r="J1257" s="366"/>
      <c r="K1257" s="367" t="s">
        <v>48</v>
      </c>
      <c r="L1257" s="368"/>
      <c r="M1257" s="368" t="s">
        <v>34</v>
      </c>
      <c r="N1257" s="367">
        <v>479764</v>
      </c>
      <c r="O1257" s="367" t="s">
        <v>1323</v>
      </c>
      <c r="P1257" s="371">
        <v>43426</v>
      </c>
      <c r="Q1257" s="372">
        <v>81234912.439999998</v>
      </c>
      <c r="R1257" s="372">
        <v>115204213.58142854</v>
      </c>
      <c r="S1257" s="367">
        <v>3</v>
      </c>
      <c r="T1257" s="369">
        <v>8.1445073996872175E-2</v>
      </c>
      <c r="U1257" s="369">
        <v>1.0528563681185277</v>
      </c>
      <c r="V1257" s="369">
        <v>0.10469041471263441</v>
      </c>
      <c r="W1257" s="369">
        <v>1.0263161212183349</v>
      </c>
      <c r="X1257" s="369">
        <v>0.14075513387422744</v>
      </c>
      <c r="Y1257" s="369">
        <v>1.0673717498232875</v>
      </c>
      <c r="Z1257" s="369">
        <v>0.20012493236218987</v>
      </c>
      <c r="AA1257" s="369">
        <v>1.1375749937007775</v>
      </c>
      <c r="AB1257" s="369">
        <v>9.9762763925005209E-3</v>
      </c>
      <c r="AC1257" s="373">
        <v>0.24881689031205872</v>
      </c>
      <c r="AD1257" s="575">
        <v>0</v>
      </c>
      <c r="AE1257" s="370" t="s">
        <v>2625</v>
      </c>
      <c r="AF1257" s="370" t="s">
        <v>2317</v>
      </c>
      <c r="AG1257" s="374" t="s">
        <v>1458</v>
      </c>
      <c r="AH1257" s="374" t="s">
        <v>2321</v>
      </c>
      <c r="AI1257" s="374">
        <v>1000</v>
      </c>
      <c r="AJ1257" s="374">
        <v>1000</v>
      </c>
      <c r="AK1257" s="374">
        <v>1000</v>
      </c>
      <c r="AL1257" s="369">
        <v>0.02</v>
      </c>
      <c r="AM1257" s="369">
        <v>0.2</v>
      </c>
      <c r="AN1257" s="369" t="s">
        <v>64</v>
      </c>
      <c r="AO1257" s="367" t="s">
        <v>1326</v>
      </c>
      <c r="AP1257" s="370" t="s">
        <v>13</v>
      </c>
      <c r="AQ1257" s="376" t="s">
        <v>670</v>
      </c>
      <c r="AR1257" s="369">
        <v>4.0000000000000001E-3</v>
      </c>
      <c r="AS1257" s="369">
        <v>4.0000000000000001E-3</v>
      </c>
      <c r="AT1257" s="369"/>
      <c r="AX1257" s="711"/>
      <c r="AY1257" s="712"/>
      <c r="AZ1257" s="712"/>
      <c r="BA1257" s="712"/>
      <c r="BB1257" s="713"/>
      <c r="BC1257" s="712"/>
      <c r="BD1257" s="712"/>
      <c r="BE1257" s="712"/>
      <c r="BF1257" s="712"/>
      <c r="BG1257" s="713"/>
      <c r="BH1257" s="713"/>
      <c r="BI1257" s="714"/>
      <c r="BJ1257" s="714"/>
      <c r="BK1257" s="714"/>
      <c r="BL1257" s="713"/>
      <c r="BM1257" s="713"/>
      <c r="BN1257" s="713"/>
      <c r="BO1257" s="713"/>
      <c r="BP1257" s="713"/>
      <c r="BQ1257" s="713"/>
      <c r="BR1257" s="713"/>
      <c r="BS1257" s="713"/>
      <c r="BT1257" s="716"/>
      <c r="BU1257" s="717"/>
      <c r="BV1257" s="715"/>
      <c r="BW1257" s="718"/>
    </row>
    <row r="1258" spans="2:75" ht="15.75" customHeight="1">
      <c r="B1258" s="363" t="s">
        <v>1233</v>
      </c>
      <c r="C1258" s="364">
        <v>37504085000155</v>
      </c>
      <c r="D1258" s="365" t="s">
        <v>13</v>
      </c>
      <c r="E1258" s="365" t="s">
        <v>616</v>
      </c>
      <c r="F1258" s="365" t="s">
        <v>619</v>
      </c>
      <c r="G1258" s="366" t="s">
        <v>34</v>
      </c>
      <c r="H1258" s="366" t="s">
        <v>1340</v>
      </c>
      <c r="I1258" s="366" t="s">
        <v>34</v>
      </c>
      <c r="J1258" s="366" t="s">
        <v>611</v>
      </c>
      <c r="K1258" s="367" t="s">
        <v>49</v>
      </c>
      <c r="L1258" s="368"/>
      <c r="M1258" s="368" t="s">
        <v>34</v>
      </c>
      <c r="N1258" s="367">
        <v>555878</v>
      </c>
      <c r="O1258" s="367" t="s">
        <v>1323</v>
      </c>
      <c r="P1258" s="371">
        <v>44046</v>
      </c>
      <c r="Q1258" s="372">
        <v>7030275.6699999999</v>
      </c>
      <c r="R1258" s="372">
        <v>8399368.6753968205</v>
      </c>
      <c r="S1258" s="367">
        <v>6</v>
      </c>
      <c r="T1258" s="369">
        <v>-0.19355023352003298</v>
      </c>
      <c r="U1258" s="369">
        <v>-2.5020616461128249</v>
      </c>
      <c r="V1258" s="369">
        <v>-0.14371936278244501</v>
      </c>
      <c r="W1258" s="369">
        <v>-1.4089303147735901</v>
      </c>
      <c r="X1258" s="369">
        <v>-5.4765127196836905E-2</v>
      </c>
      <c r="Y1258" s="369">
        <v>-0.41529390819673612</v>
      </c>
      <c r="Z1258" s="369" t="s">
        <v>1424</v>
      </c>
      <c r="AA1258" s="369" t="s">
        <v>1424</v>
      </c>
      <c r="AB1258" s="369">
        <v>0.16580341680406205</v>
      </c>
      <c r="AC1258" s="373">
        <v>-1.4388283613253476</v>
      </c>
      <c r="AD1258" s="575">
        <v>37843206000193</v>
      </c>
      <c r="AE1258" s="370" t="s">
        <v>2352</v>
      </c>
      <c r="AF1258" s="370" t="s">
        <v>2317</v>
      </c>
      <c r="AG1258" s="374" t="s">
        <v>1458</v>
      </c>
      <c r="AH1258" s="374" t="s">
        <v>2318</v>
      </c>
      <c r="AI1258" s="374">
        <v>5000</v>
      </c>
      <c r="AJ1258" s="374">
        <v>5000</v>
      </c>
      <c r="AK1258" s="374">
        <v>5000</v>
      </c>
      <c r="AL1258" s="369">
        <v>0.01</v>
      </c>
      <c r="AM1258" s="369" t="s">
        <v>34</v>
      </c>
      <c r="AN1258" s="369" t="s">
        <v>34</v>
      </c>
      <c r="AO1258" s="367" t="s">
        <v>1326</v>
      </c>
      <c r="AP1258" s="370" t="s">
        <v>13</v>
      </c>
      <c r="AQ1258" s="376" t="s">
        <v>681</v>
      </c>
      <c r="AR1258" s="369">
        <v>6.6666666666666662E-3</v>
      </c>
      <c r="AS1258" s="369">
        <v>6.6666666666666662E-3</v>
      </c>
      <c r="AT1258" s="369"/>
      <c r="AX1258" s="711"/>
      <c r="AY1258" s="712"/>
      <c r="AZ1258" s="712"/>
      <c r="BA1258" s="712"/>
      <c r="BB1258" s="713"/>
      <c r="BC1258" s="712"/>
      <c r="BD1258" s="712"/>
      <c r="BE1258" s="712"/>
      <c r="BF1258" s="712"/>
      <c r="BG1258" s="713"/>
      <c r="BH1258" s="713"/>
      <c r="BI1258" s="714"/>
      <c r="BJ1258" s="714"/>
      <c r="BK1258" s="714"/>
      <c r="BL1258" s="713"/>
      <c r="BM1258" s="713"/>
      <c r="BN1258" s="713"/>
      <c r="BO1258" s="713"/>
      <c r="BP1258" s="713"/>
      <c r="BQ1258" s="713"/>
      <c r="BR1258" s="713"/>
      <c r="BS1258" s="713"/>
      <c r="BT1258" s="716"/>
      <c r="BU1258" s="717"/>
      <c r="BV1258" s="715"/>
      <c r="BW1258" s="718"/>
    </row>
    <row r="1259" spans="2:75" ht="15.75" customHeight="1">
      <c r="B1259" s="363" t="s">
        <v>411</v>
      </c>
      <c r="C1259" s="364">
        <v>26210505000174</v>
      </c>
      <c r="D1259" s="365" t="s">
        <v>14</v>
      </c>
      <c r="E1259" s="365" t="s">
        <v>614</v>
      </c>
      <c r="F1259" s="365"/>
      <c r="G1259" s="366"/>
      <c r="H1259" s="366" t="s">
        <v>1340</v>
      </c>
      <c r="I1259" s="366" t="s">
        <v>34</v>
      </c>
      <c r="J1259" s="366" t="s">
        <v>608</v>
      </c>
      <c r="K1259" s="367" t="s">
        <v>48</v>
      </c>
      <c r="L1259" s="368" t="s">
        <v>1341</v>
      </c>
      <c r="M1259" s="368" t="s">
        <v>34</v>
      </c>
      <c r="N1259" s="367">
        <v>444571</v>
      </c>
      <c r="O1259" s="367" t="s">
        <v>1326</v>
      </c>
      <c r="P1259" s="371">
        <v>42893</v>
      </c>
      <c r="Q1259" s="372">
        <v>276216872.76999998</v>
      </c>
      <c r="R1259" s="372">
        <v>333557004.99626994</v>
      </c>
      <c r="S1259" s="367">
        <v>32</v>
      </c>
      <c r="T1259" s="369">
        <v>0.18531720679426966</v>
      </c>
      <c r="U1259" s="369">
        <v>2.3956317026954634</v>
      </c>
      <c r="V1259" s="369">
        <v>-9.9083685548634115E-2</v>
      </c>
      <c r="W1259" s="369">
        <v>-0.97135142799294794</v>
      </c>
      <c r="X1259" s="369">
        <v>9.9902562120650629E-3</v>
      </c>
      <c r="Y1259" s="369">
        <v>7.5757927691526492E-2</v>
      </c>
      <c r="Z1259" s="369">
        <v>0.42672187683518614</v>
      </c>
      <c r="AA1259" s="369">
        <v>2.425625486154988</v>
      </c>
      <c r="AB1259" s="369">
        <v>0.21584835383249326</v>
      </c>
      <c r="AC1259" s="373">
        <v>-0.82552734194847177</v>
      </c>
      <c r="AD1259" s="575">
        <v>26859401000195</v>
      </c>
      <c r="AE1259" s="370" t="s">
        <v>2626</v>
      </c>
      <c r="AF1259" s="370" t="s">
        <v>2320</v>
      </c>
      <c r="AG1259" s="374" t="s">
        <v>59</v>
      </c>
      <c r="AH1259" s="374" t="s">
        <v>2318</v>
      </c>
      <c r="AI1259" s="374">
        <v>5000</v>
      </c>
      <c r="AJ1259" s="374">
        <v>1000</v>
      </c>
      <c r="AK1259" s="374">
        <v>5000</v>
      </c>
      <c r="AL1259" s="369">
        <v>1.9E-2</v>
      </c>
      <c r="AM1259" s="369">
        <v>0.2</v>
      </c>
      <c r="AN1259" s="369" t="s">
        <v>2349</v>
      </c>
      <c r="AO1259" s="367" t="s">
        <v>1326</v>
      </c>
      <c r="AP1259" s="370" t="s">
        <v>13</v>
      </c>
      <c r="AQ1259" s="376" t="s">
        <v>670</v>
      </c>
      <c r="AR1259" s="369">
        <v>4.7499999999999999E-3</v>
      </c>
      <c r="AS1259" s="369">
        <v>4.7499999999999999E-3</v>
      </c>
      <c r="AT1259" s="369"/>
      <c r="AX1259" s="711"/>
      <c r="AY1259" s="712"/>
      <c r="AZ1259" s="712"/>
      <c r="BA1259" s="712"/>
      <c r="BB1259" s="713"/>
      <c r="BC1259" s="712"/>
      <c r="BD1259" s="712"/>
      <c r="BE1259" s="712"/>
      <c r="BF1259" s="712"/>
      <c r="BG1259" s="713"/>
      <c r="BH1259" s="713"/>
      <c r="BI1259" s="714"/>
      <c r="BJ1259" s="714"/>
      <c r="BK1259" s="714"/>
      <c r="BL1259" s="713"/>
      <c r="BM1259" s="713"/>
      <c r="BN1259" s="713"/>
      <c r="BO1259" s="713"/>
      <c r="BP1259" s="713"/>
      <c r="BQ1259" s="713"/>
      <c r="BR1259" s="713"/>
      <c r="BS1259" s="713"/>
      <c r="BT1259" s="716"/>
      <c r="BU1259" s="717"/>
      <c r="BV1259" s="715"/>
      <c r="BW1259" s="718"/>
    </row>
    <row r="1260" spans="2:75" ht="15.75" customHeight="1">
      <c r="B1260" s="363" t="s">
        <v>412</v>
      </c>
      <c r="C1260" s="364">
        <v>26262377000102</v>
      </c>
      <c r="D1260" s="365" t="s">
        <v>13</v>
      </c>
      <c r="E1260" s="365" t="s">
        <v>616</v>
      </c>
      <c r="F1260" s="365" t="s">
        <v>617</v>
      </c>
      <c r="G1260" s="366" t="s">
        <v>34</v>
      </c>
      <c r="H1260" s="366" t="s">
        <v>1340</v>
      </c>
      <c r="I1260" s="366" t="s">
        <v>34</v>
      </c>
      <c r="J1260" s="366" t="s">
        <v>608</v>
      </c>
      <c r="K1260" s="367" t="s">
        <v>48</v>
      </c>
      <c r="L1260" s="368"/>
      <c r="M1260" s="368" t="s">
        <v>34</v>
      </c>
      <c r="N1260" s="367">
        <v>441309</v>
      </c>
      <c r="O1260" s="367" t="s">
        <v>1326</v>
      </c>
      <c r="P1260" s="371">
        <v>42888</v>
      </c>
      <c r="Q1260" s="372">
        <v>96151258.909999996</v>
      </c>
      <c r="R1260" s="372">
        <v>160958872.04813495</v>
      </c>
      <c r="S1260" s="367">
        <v>32</v>
      </c>
      <c r="T1260" s="369">
        <v>6.6153363436816104E-2</v>
      </c>
      <c r="U1260" s="369">
        <v>0.85517744105169635</v>
      </c>
      <c r="V1260" s="369">
        <v>-3.8196601969939237E-2</v>
      </c>
      <c r="W1260" s="369">
        <v>-0.37445441863148565</v>
      </c>
      <c r="X1260" s="369">
        <v>-4.7316353515811649E-3</v>
      </c>
      <c r="Y1260" s="369">
        <v>-3.5880850422519865E-2</v>
      </c>
      <c r="Z1260" s="369">
        <v>0.14864583797715336</v>
      </c>
      <c r="AA1260" s="369">
        <v>0.84495113229807028</v>
      </c>
      <c r="AB1260" s="369">
        <v>8.295756510399091E-2</v>
      </c>
      <c r="AC1260" s="373">
        <v>-1.5991798487535664</v>
      </c>
      <c r="AD1260" s="575">
        <v>26855094000174</v>
      </c>
      <c r="AE1260" s="370" t="s">
        <v>2626</v>
      </c>
      <c r="AF1260" s="370" t="s">
        <v>2320</v>
      </c>
      <c r="AG1260" s="374" t="s">
        <v>59</v>
      </c>
      <c r="AH1260" s="374" t="s">
        <v>2321</v>
      </c>
      <c r="AI1260" s="374">
        <v>5000</v>
      </c>
      <c r="AJ1260" s="374">
        <v>1000</v>
      </c>
      <c r="AK1260" s="374">
        <v>5000</v>
      </c>
      <c r="AL1260" s="369">
        <v>1.9E-2</v>
      </c>
      <c r="AM1260" s="369">
        <v>0.2</v>
      </c>
      <c r="AN1260" s="369" t="s">
        <v>64</v>
      </c>
      <c r="AO1260" s="367" t="s">
        <v>1326</v>
      </c>
      <c r="AP1260" s="370" t="s">
        <v>13</v>
      </c>
      <c r="AQ1260" s="376" t="s">
        <v>676</v>
      </c>
      <c r="AR1260" s="369">
        <v>3.8E-3</v>
      </c>
      <c r="AS1260" s="369">
        <v>3.8E-3</v>
      </c>
      <c r="AT1260" s="369"/>
      <c r="AX1260" s="711"/>
      <c r="AY1260" s="712"/>
      <c r="AZ1260" s="712"/>
      <c r="BA1260" s="712"/>
      <c r="BB1260" s="713"/>
      <c r="BC1260" s="712"/>
      <c r="BD1260" s="712"/>
      <c r="BE1260" s="712"/>
      <c r="BF1260" s="712"/>
      <c r="BG1260" s="713"/>
      <c r="BH1260" s="713"/>
      <c r="BI1260" s="714"/>
      <c r="BJ1260" s="714"/>
      <c r="BK1260" s="714"/>
      <c r="BL1260" s="713"/>
      <c r="BM1260" s="713"/>
      <c r="BN1260" s="713"/>
      <c r="BO1260" s="713"/>
      <c r="BP1260" s="713"/>
      <c r="BQ1260" s="713"/>
      <c r="BR1260" s="713"/>
      <c r="BS1260" s="713"/>
      <c r="BT1260" s="716"/>
      <c r="BU1260" s="717"/>
      <c r="BV1260" s="715"/>
      <c r="BW1260" s="718"/>
    </row>
    <row r="1261" spans="2:75" ht="15.75" customHeight="1">
      <c r="B1261" s="363" t="s">
        <v>413</v>
      </c>
      <c r="C1261" s="364">
        <v>26277600000195</v>
      </c>
      <c r="D1261" s="365" t="s">
        <v>13</v>
      </c>
      <c r="E1261" s="365" t="s">
        <v>615</v>
      </c>
      <c r="F1261" s="365" t="s">
        <v>619</v>
      </c>
      <c r="G1261" s="366" t="s">
        <v>34</v>
      </c>
      <c r="H1261" s="366" t="s">
        <v>1339</v>
      </c>
      <c r="I1261" s="366" t="s">
        <v>34</v>
      </c>
      <c r="J1261" s="366"/>
      <c r="K1261" s="367" t="s">
        <v>48</v>
      </c>
      <c r="L1261" s="368"/>
      <c r="M1261" s="368" t="s">
        <v>34</v>
      </c>
      <c r="N1261" s="367">
        <v>441465</v>
      </c>
      <c r="O1261" s="367" t="s">
        <v>1323</v>
      </c>
      <c r="P1261" s="371">
        <v>42888</v>
      </c>
      <c r="Q1261" s="372">
        <v>293915026.23000002</v>
      </c>
      <c r="R1261" s="372">
        <v>377366595.75432551</v>
      </c>
      <c r="S1261" s="367">
        <v>31</v>
      </c>
      <c r="T1261" s="369">
        <v>0.12684922737792137</v>
      </c>
      <c r="U1261" s="369">
        <v>1.6398047209201212</v>
      </c>
      <c r="V1261" s="369">
        <v>0.12978817705428747</v>
      </c>
      <c r="W1261" s="369">
        <v>1.272358112440253</v>
      </c>
      <c r="X1261" s="369">
        <v>0.19142112783646237</v>
      </c>
      <c r="Y1261" s="369">
        <v>1.4515811860512393</v>
      </c>
      <c r="Z1261" s="369">
        <v>0.22766515387368935</v>
      </c>
      <c r="AA1261" s="369">
        <v>1.2941225409886994</v>
      </c>
      <c r="AB1261" s="369">
        <v>4.2158420678999782E-2</v>
      </c>
      <c r="AC1261" s="373">
        <v>0.61179000523387228</v>
      </c>
      <c r="AD1261" s="575">
        <v>26859555000187</v>
      </c>
      <c r="AE1261" s="370" t="s">
        <v>2626</v>
      </c>
      <c r="AF1261" s="370" t="s">
        <v>2320</v>
      </c>
      <c r="AG1261" s="374" t="s">
        <v>59</v>
      </c>
      <c r="AH1261" s="374" t="s">
        <v>2321</v>
      </c>
      <c r="AI1261" s="374">
        <v>500</v>
      </c>
      <c r="AJ1261" s="374">
        <v>100</v>
      </c>
      <c r="AK1261" s="374">
        <v>500</v>
      </c>
      <c r="AL1261" s="369">
        <v>1.9E-2</v>
      </c>
      <c r="AM1261" s="369">
        <v>0.2</v>
      </c>
      <c r="AN1261" s="369" t="s">
        <v>64</v>
      </c>
      <c r="AO1261" s="367" t="s">
        <v>1326</v>
      </c>
      <c r="AP1261" s="370" t="s">
        <v>13</v>
      </c>
      <c r="AQ1261" s="376" t="s">
        <v>666</v>
      </c>
      <c r="AR1261" s="369">
        <v>3.7999999999999996E-3</v>
      </c>
      <c r="AS1261" s="369">
        <v>3.7999999999999996E-3</v>
      </c>
      <c r="AT1261" s="369"/>
      <c r="AX1261" s="711"/>
      <c r="AY1261" s="712"/>
      <c r="AZ1261" s="712"/>
      <c r="BA1261" s="712"/>
      <c r="BB1261" s="713"/>
      <c r="BC1261" s="712"/>
      <c r="BD1261" s="712"/>
      <c r="BE1261" s="712"/>
      <c r="BF1261" s="712"/>
      <c r="BG1261" s="713"/>
      <c r="BH1261" s="713"/>
      <c r="BI1261" s="714"/>
      <c r="BJ1261" s="714"/>
      <c r="BK1261" s="714"/>
      <c r="BL1261" s="713"/>
      <c r="BM1261" s="713"/>
      <c r="BN1261" s="713"/>
      <c r="BO1261" s="713"/>
      <c r="BP1261" s="713"/>
      <c r="BQ1261" s="713"/>
      <c r="BR1261" s="713"/>
      <c r="BS1261" s="713"/>
      <c r="BT1261" s="716"/>
      <c r="BU1261" s="717"/>
      <c r="BV1261" s="715"/>
      <c r="BW1261" s="718"/>
    </row>
    <row r="1262" spans="2:75" ht="15.75" customHeight="1">
      <c r="B1262" s="363" t="s">
        <v>29</v>
      </c>
      <c r="C1262" s="364">
        <v>26269603000187</v>
      </c>
      <c r="D1262" s="365" t="s">
        <v>14</v>
      </c>
      <c r="E1262" s="365" t="s">
        <v>607</v>
      </c>
      <c r="F1262" s="365" t="s">
        <v>1319</v>
      </c>
      <c r="G1262" s="366"/>
      <c r="H1262" s="366" t="s">
        <v>34</v>
      </c>
      <c r="I1262" s="366" t="s">
        <v>34</v>
      </c>
      <c r="J1262" s="366" t="s">
        <v>608</v>
      </c>
      <c r="K1262" s="367" t="s">
        <v>48</v>
      </c>
      <c r="L1262" s="368" t="s">
        <v>1341</v>
      </c>
      <c r="M1262" s="368" t="s">
        <v>1421</v>
      </c>
      <c r="N1262" s="367">
        <v>441449</v>
      </c>
      <c r="O1262" s="367" t="s">
        <v>1323</v>
      </c>
      <c r="P1262" s="371">
        <v>42888</v>
      </c>
      <c r="Q1262" s="372">
        <v>567910066.63999999</v>
      </c>
      <c r="R1262" s="372">
        <v>877725911.44996035</v>
      </c>
      <c r="S1262" s="367">
        <v>32</v>
      </c>
      <c r="T1262" s="369">
        <v>-5.0968458100829617E-3</v>
      </c>
      <c r="U1262" s="369">
        <v>-6.5887920596280236E-2</v>
      </c>
      <c r="V1262" s="369">
        <v>-0.2310007851061171</v>
      </c>
      <c r="W1262" s="369">
        <v>-2.2645800995178273</v>
      </c>
      <c r="X1262" s="369">
        <v>-0.12778272380462874</v>
      </c>
      <c r="Y1262" s="369">
        <v>-0.96899960769037374</v>
      </c>
      <c r="Z1262" s="369">
        <v>0.16887776287223843</v>
      </c>
      <c r="AA1262" s="369">
        <v>0.95995595235431108</v>
      </c>
      <c r="AB1262" s="369">
        <v>0.2465411218563105</v>
      </c>
      <c r="AC1262" s="373">
        <v>-1.3358664000146074</v>
      </c>
      <c r="AD1262" s="575">
        <v>26859564000178</v>
      </c>
      <c r="AE1262" s="370" t="s">
        <v>2626</v>
      </c>
      <c r="AF1262" s="370" t="s">
        <v>2320</v>
      </c>
      <c r="AG1262" s="374" t="s">
        <v>59</v>
      </c>
      <c r="AH1262" s="374" t="s">
        <v>2318</v>
      </c>
      <c r="AI1262" s="374">
        <v>5000</v>
      </c>
      <c r="AJ1262" s="374">
        <v>1000</v>
      </c>
      <c r="AK1262" s="374">
        <v>5000</v>
      </c>
      <c r="AL1262" s="369">
        <v>1.9E-2</v>
      </c>
      <c r="AM1262" s="369">
        <v>0.2</v>
      </c>
      <c r="AN1262" s="369" t="s">
        <v>2349</v>
      </c>
      <c r="AO1262" s="367" t="s">
        <v>1326</v>
      </c>
      <c r="AP1262" s="370" t="s">
        <v>718</v>
      </c>
      <c r="AQ1262" s="376" t="s">
        <v>661</v>
      </c>
      <c r="AR1262" s="369">
        <v>3.1666666666666666E-3</v>
      </c>
      <c r="AS1262" s="369">
        <v>3.1666666666666666E-3</v>
      </c>
      <c r="AT1262" s="369"/>
      <c r="AX1262" s="711"/>
      <c r="AY1262" s="712"/>
      <c r="AZ1262" s="712"/>
      <c r="BA1262" s="712"/>
      <c r="BB1262" s="713"/>
      <c r="BC1262" s="712"/>
      <c r="BD1262" s="712"/>
      <c r="BE1262" s="712"/>
      <c r="BF1262" s="712"/>
      <c r="BG1262" s="713"/>
      <c r="BH1262" s="713"/>
      <c r="BI1262" s="714"/>
      <c r="BJ1262" s="714"/>
      <c r="BK1262" s="714"/>
      <c r="BL1262" s="713"/>
      <c r="BM1262" s="713"/>
      <c r="BN1262" s="713"/>
      <c r="BO1262" s="713"/>
      <c r="BP1262" s="713"/>
      <c r="BQ1262" s="713"/>
      <c r="BR1262" s="713"/>
      <c r="BS1262" s="713"/>
      <c r="BT1262" s="716"/>
      <c r="BU1262" s="717"/>
      <c r="BV1262" s="715"/>
      <c r="BW1262" s="718"/>
    </row>
    <row r="1263" spans="2:75" ht="15.75" customHeight="1">
      <c r="B1263" s="363" t="s">
        <v>1234</v>
      </c>
      <c r="C1263" s="364">
        <v>26277595000110</v>
      </c>
      <c r="D1263" s="365" t="s">
        <v>14</v>
      </c>
      <c r="E1263" s="365" t="s">
        <v>607</v>
      </c>
      <c r="F1263" s="365"/>
      <c r="G1263" s="366"/>
      <c r="H1263" s="366" t="s">
        <v>34</v>
      </c>
      <c r="I1263" s="366" t="s">
        <v>34</v>
      </c>
      <c r="J1263" s="366" t="s">
        <v>608</v>
      </c>
      <c r="K1263" s="367" t="s">
        <v>48</v>
      </c>
      <c r="L1263" s="368"/>
      <c r="M1263" s="368" t="s">
        <v>34</v>
      </c>
      <c r="N1263" s="367">
        <v>446246</v>
      </c>
      <c r="O1263" s="367" t="s">
        <v>1323</v>
      </c>
      <c r="P1263" s="371">
        <v>42957</v>
      </c>
      <c r="Q1263" s="372">
        <v>1027983445.8200001</v>
      </c>
      <c r="R1263" s="372">
        <v>987290690.1320231</v>
      </c>
      <c r="S1263" s="367">
        <v>32</v>
      </c>
      <c r="T1263" s="369">
        <v>5.9304340477192019E-2</v>
      </c>
      <c r="U1263" s="369">
        <v>0.76663878445096501</v>
      </c>
      <c r="V1263" s="369">
        <v>-0.15080988294062447</v>
      </c>
      <c r="W1263" s="369">
        <v>-1.4784411211462478</v>
      </c>
      <c r="X1263" s="369">
        <v>-1.1036889488950208E-2</v>
      </c>
      <c r="Y1263" s="369">
        <v>-8.3694737962123164E-2</v>
      </c>
      <c r="Z1263" s="369">
        <v>0.19230160358523207</v>
      </c>
      <c r="AA1263" s="369">
        <v>1.0931046567011868</v>
      </c>
      <c r="AB1263" s="369">
        <v>0.24057504031501303</v>
      </c>
      <c r="AC1263" s="373">
        <v>-0.96288578209137743</v>
      </c>
      <c r="AD1263" s="575">
        <v>26855139000100</v>
      </c>
      <c r="AE1263" s="370" t="s">
        <v>2626</v>
      </c>
      <c r="AF1263" s="370" t="s">
        <v>2320</v>
      </c>
      <c r="AG1263" s="374" t="s">
        <v>59</v>
      </c>
      <c r="AH1263" s="374" t="s">
        <v>2321</v>
      </c>
      <c r="AI1263" s="374">
        <v>10000</v>
      </c>
      <c r="AJ1263" s="374">
        <v>5000</v>
      </c>
      <c r="AK1263" s="374">
        <v>10000</v>
      </c>
      <c r="AL1263" s="369">
        <v>2.8999999999999998E-2</v>
      </c>
      <c r="AM1263" s="369" t="s">
        <v>34</v>
      </c>
      <c r="AN1263" s="369" t="s">
        <v>668</v>
      </c>
      <c r="AO1263" s="367" t="s">
        <v>1326</v>
      </c>
      <c r="AP1263" s="370" t="s">
        <v>718</v>
      </c>
      <c r="AQ1263" s="376" t="s">
        <v>661</v>
      </c>
      <c r="AR1263" s="369">
        <v>5.8000000000000005E-3</v>
      </c>
      <c r="AS1263" s="369">
        <v>5.8000000000000005E-3</v>
      </c>
      <c r="AT1263" s="369"/>
      <c r="AX1263" s="711"/>
      <c r="AY1263" s="712"/>
      <c r="AZ1263" s="712"/>
      <c r="BA1263" s="712"/>
      <c r="BB1263" s="713"/>
      <c r="BC1263" s="712"/>
      <c r="BD1263" s="712"/>
      <c r="BE1263" s="712"/>
      <c r="BF1263" s="712"/>
      <c r="BG1263" s="713"/>
      <c r="BH1263" s="713"/>
      <c r="BI1263" s="714"/>
      <c r="BJ1263" s="714"/>
      <c r="BK1263" s="714"/>
      <c r="BL1263" s="713"/>
      <c r="BM1263" s="713"/>
      <c r="BN1263" s="713"/>
      <c r="BO1263" s="713"/>
      <c r="BP1263" s="713"/>
      <c r="BQ1263" s="713"/>
      <c r="BR1263" s="713"/>
      <c r="BS1263" s="713"/>
      <c r="BT1263" s="716"/>
      <c r="BU1263" s="717"/>
      <c r="BV1263" s="715"/>
      <c r="BW1263" s="718"/>
    </row>
    <row r="1264" spans="2:75" ht="15.75" customHeight="1">
      <c r="B1264" s="363" t="s">
        <v>1235</v>
      </c>
      <c r="C1264" s="364">
        <v>38971881000160</v>
      </c>
      <c r="D1264" s="365" t="s">
        <v>14</v>
      </c>
      <c r="E1264" s="365" t="s">
        <v>614</v>
      </c>
      <c r="F1264" s="365"/>
      <c r="G1264" s="366"/>
      <c r="H1264" s="366" t="s">
        <v>1340</v>
      </c>
      <c r="I1264" s="366" t="s">
        <v>34</v>
      </c>
      <c r="J1264" s="366" t="s">
        <v>608</v>
      </c>
      <c r="K1264" s="367" t="s">
        <v>48</v>
      </c>
      <c r="L1264" s="368" t="s">
        <v>1341</v>
      </c>
      <c r="M1264" s="368" t="s">
        <v>34</v>
      </c>
      <c r="N1264" s="367">
        <v>557927</v>
      </c>
      <c r="O1264" s="367" t="s">
        <v>1323</v>
      </c>
      <c r="P1264" s="371">
        <v>44127</v>
      </c>
      <c r="Q1264" s="372">
        <v>129603858.73999999</v>
      </c>
      <c r="R1264" s="372">
        <v>117491206.50579366</v>
      </c>
      <c r="S1264" s="367">
        <v>32</v>
      </c>
      <c r="T1264" s="369">
        <v>0.17847692967481499</v>
      </c>
      <c r="U1264" s="369">
        <v>2.3072061052776269</v>
      </c>
      <c r="V1264" s="369">
        <v>-9.7168341409837766E-2</v>
      </c>
      <c r="W1264" s="369">
        <v>-0.95257465102894845</v>
      </c>
      <c r="X1264" s="369" t="s">
        <v>1424</v>
      </c>
      <c r="Y1264" s="369" t="s">
        <v>1424</v>
      </c>
      <c r="Z1264" s="369" t="s">
        <v>1424</v>
      </c>
      <c r="AA1264" s="369" t="s">
        <v>1424</v>
      </c>
      <c r="AB1264" s="369">
        <v>0.20922356629411978</v>
      </c>
      <c r="AC1264" s="373">
        <v>-0.84823798185190424</v>
      </c>
      <c r="AD1264" s="575">
        <v>38452194000139</v>
      </c>
      <c r="AE1264" s="370" t="s">
        <v>2331</v>
      </c>
      <c r="AF1264" s="370" t="s">
        <v>2317</v>
      </c>
      <c r="AG1264" s="374" t="s">
        <v>1458</v>
      </c>
      <c r="AH1264" s="374" t="s">
        <v>2318</v>
      </c>
      <c r="AI1264" s="374">
        <v>10000</v>
      </c>
      <c r="AJ1264" s="374">
        <v>10000</v>
      </c>
      <c r="AK1264" s="374">
        <v>10000</v>
      </c>
      <c r="AL1264" s="369">
        <v>0</v>
      </c>
      <c r="AM1264" s="369" t="s">
        <v>34</v>
      </c>
      <c r="AN1264" s="369" t="s">
        <v>34</v>
      </c>
      <c r="AO1264" s="367" t="s">
        <v>1326</v>
      </c>
      <c r="AP1264" s="370" t="s">
        <v>718</v>
      </c>
      <c r="AQ1264" s="376" t="s">
        <v>661</v>
      </c>
      <c r="AR1264" s="369">
        <v>3.7999999999999996E-3</v>
      </c>
      <c r="AS1264" s="369">
        <v>3.7999999999999996E-3</v>
      </c>
      <c r="AT1264" s="369"/>
      <c r="AX1264" s="711"/>
      <c r="AY1264" s="712"/>
      <c r="AZ1264" s="712"/>
      <c r="BA1264" s="712"/>
      <c r="BB1264" s="713"/>
      <c r="BC1264" s="712"/>
      <c r="BD1264" s="712"/>
      <c r="BE1264" s="712"/>
      <c r="BF1264" s="712"/>
      <c r="BG1264" s="713"/>
      <c r="BH1264" s="713"/>
      <c r="BI1264" s="714"/>
      <c r="BJ1264" s="714"/>
      <c r="BK1264" s="714"/>
      <c r="BL1264" s="713"/>
      <c r="BM1264" s="713"/>
      <c r="BN1264" s="713"/>
      <c r="BO1264" s="713"/>
      <c r="BP1264" s="713"/>
      <c r="BQ1264" s="713"/>
      <c r="BR1264" s="713"/>
      <c r="BS1264" s="713"/>
      <c r="BT1264" s="716"/>
      <c r="BU1264" s="717"/>
      <c r="BV1264" s="715"/>
      <c r="BW1264" s="718"/>
    </row>
    <row r="1265" spans="2:75" ht="15.75" customHeight="1">
      <c r="B1265" s="363" t="s">
        <v>1236</v>
      </c>
      <c r="C1265" s="364">
        <v>26831831000107</v>
      </c>
      <c r="D1265" s="365" t="s">
        <v>13</v>
      </c>
      <c r="E1265" s="365" t="s">
        <v>616</v>
      </c>
      <c r="F1265" s="365" t="s">
        <v>617</v>
      </c>
      <c r="G1265" s="366" t="s">
        <v>34</v>
      </c>
      <c r="H1265" s="366" t="s">
        <v>1340</v>
      </c>
      <c r="I1265" s="366" t="s">
        <v>34</v>
      </c>
      <c r="J1265" s="366" t="s">
        <v>608</v>
      </c>
      <c r="K1265" s="367" t="s">
        <v>48</v>
      </c>
      <c r="L1265" s="368" t="s">
        <v>1341</v>
      </c>
      <c r="M1265" s="368" t="s">
        <v>34</v>
      </c>
      <c r="N1265" s="367">
        <v>441910</v>
      </c>
      <c r="O1265" s="367" t="s">
        <v>1323</v>
      </c>
      <c r="P1265" s="371">
        <v>42893</v>
      </c>
      <c r="Q1265" s="372">
        <v>63957698.100000001</v>
      </c>
      <c r="R1265" s="372">
        <v>75532302.811904743</v>
      </c>
      <c r="S1265" s="367">
        <v>32</v>
      </c>
      <c r="T1265" s="369">
        <v>6.6183773336040419E-2</v>
      </c>
      <c r="U1265" s="369">
        <v>0.85557055575441487</v>
      </c>
      <c r="V1265" s="369">
        <v>-3.7029445152347518E-2</v>
      </c>
      <c r="W1265" s="369">
        <v>-0.36301237915564333</v>
      </c>
      <c r="X1265" s="369">
        <v>-6.5127579573019956E-3</v>
      </c>
      <c r="Y1265" s="369">
        <v>-4.9387426701412919E-2</v>
      </c>
      <c r="Z1265" s="369">
        <v>0.14429017534658262</v>
      </c>
      <c r="AA1265" s="369">
        <v>0.82019213385120615</v>
      </c>
      <c r="AB1265" s="369">
        <v>8.2273851874342968E-2</v>
      </c>
      <c r="AC1265" s="373">
        <v>-1.5984150454866048</v>
      </c>
      <c r="AD1265" s="575">
        <v>39773766000144</v>
      </c>
      <c r="AE1265" s="370" t="s">
        <v>2331</v>
      </c>
      <c r="AF1265" s="370" t="s">
        <v>2317</v>
      </c>
      <c r="AG1265" s="374" t="s">
        <v>1458</v>
      </c>
      <c r="AH1265" s="374" t="s">
        <v>2321</v>
      </c>
      <c r="AI1265" s="374">
        <v>20000</v>
      </c>
      <c r="AJ1265" s="374">
        <v>5000</v>
      </c>
      <c r="AK1265" s="374">
        <v>5000</v>
      </c>
      <c r="AL1265" s="369">
        <v>0</v>
      </c>
      <c r="AM1265" s="369" t="s">
        <v>34</v>
      </c>
      <c r="AN1265" s="369" t="s">
        <v>34</v>
      </c>
      <c r="AO1265" s="367" t="s">
        <v>1326</v>
      </c>
      <c r="AP1265" s="370" t="s">
        <v>13</v>
      </c>
      <c r="AQ1265" s="376" t="s">
        <v>676</v>
      </c>
      <c r="AR1265" s="369">
        <v>3.8E-3</v>
      </c>
      <c r="AS1265" s="369">
        <v>3.8E-3</v>
      </c>
      <c r="AT1265" s="369"/>
      <c r="AX1265" s="711"/>
      <c r="AY1265" s="712"/>
      <c r="AZ1265" s="712"/>
      <c r="BA1265" s="712"/>
      <c r="BB1265" s="713"/>
      <c r="BC1265" s="712"/>
      <c r="BD1265" s="712"/>
      <c r="BE1265" s="712"/>
      <c r="BF1265" s="712"/>
      <c r="BG1265" s="713"/>
      <c r="BH1265" s="713"/>
      <c r="BI1265" s="714"/>
      <c r="BJ1265" s="714"/>
      <c r="BK1265" s="714"/>
      <c r="BL1265" s="713"/>
      <c r="BM1265" s="713"/>
      <c r="BN1265" s="713"/>
      <c r="BO1265" s="713"/>
      <c r="BP1265" s="713"/>
      <c r="BQ1265" s="713"/>
      <c r="BR1265" s="713"/>
      <c r="BS1265" s="713"/>
      <c r="BT1265" s="716"/>
      <c r="BU1265" s="717"/>
      <c r="BV1265" s="715"/>
      <c r="BW1265" s="718"/>
    </row>
    <row r="1266" spans="2:75" ht="15.75" customHeight="1">
      <c r="B1266" s="363" t="s">
        <v>1237</v>
      </c>
      <c r="C1266" s="364">
        <v>26882932000107</v>
      </c>
      <c r="D1266" s="365" t="s">
        <v>13</v>
      </c>
      <c r="E1266" s="365" t="s">
        <v>615</v>
      </c>
      <c r="F1266" s="365" t="s">
        <v>619</v>
      </c>
      <c r="G1266" s="366" t="s">
        <v>34</v>
      </c>
      <c r="H1266" s="366" t="s">
        <v>1339</v>
      </c>
      <c r="I1266" s="366" t="s">
        <v>34</v>
      </c>
      <c r="J1266" s="366"/>
      <c r="K1266" s="367" t="s">
        <v>48</v>
      </c>
      <c r="L1266" s="368"/>
      <c r="M1266" s="368" t="s">
        <v>34</v>
      </c>
      <c r="N1266" s="367">
        <v>442011</v>
      </c>
      <c r="O1266" s="367" t="s">
        <v>1323</v>
      </c>
      <c r="P1266" s="371">
        <v>42893</v>
      </c>
      <c r="Q1266" s="372">
        <v>20409167.789999999</v>
      </c>
      <c r="R1266" s="372">
        <v>23274077.052103158</v>
      </c>
      <c r="S1266" s="367">
        <v>31</v>
      </c>
      <c r="T1266" s="369">
        <v>0.1266003637143478</v>
      </c>
      <c r="U1266" s="369">
        <v>1.6365876117675553</v>
      </c>
      <c r="V1266" s="369">
        <v>0.12955475887434864</v>
      </c>
      <c r="W1266" s="369">
        <v>1.2700698337882463</v>
      </c>
      <c r="X1266" s="369">
        <v>0.18945857530398569</v>
      </c>
      <c r="Y1266" s="369">
        <v>1.4366987936790963</v>
      </c>
      <c r="Z1266" s="369">
        <v>0.22412939098727347</v>
      </c>
      <c r="AA1266" s="369">
        <v>1.2740241184894849</v>
      </c>
      <c r="AB1266" s="369">
        <v>4.1793347388110066E-2</v>
      </c>
      <c r="AC1266" s="373">
        <v>0.61182268880175616</v>
      </c>
      <c r="AD1266" s="575">
        <v>26277600000195</v>
      </c>
      <c r="AE1266" s="370" t="s">
        <v>2331</v>
      </c>
      <c r="AF1266" s="370" t="s">
        <v>2317</v>
      </c>
      <c r="AG1266" s="374" t="s">
        <v>1458</v>
      </c>
      <c r="AH1266" s="374" t="s">
        <v>2321</v>
      </c>
      <c r="AI1266" s="374">
        <v>5000</v>
      </c>
      <c r="AJ1266" s="374">
        <v>5000</v>
      </c>
      <c r="AK1266" s="374">
        <v>5000</v>
      </c>
      <c r="AL1266" s="369">
        <v>0</v>
      </c>
      <c r="AM1266" s="369" t="s">
        <v>34</v>
      </c>
      <c r="AN1266" s="369" t="s">
        <v>34</v>
      </c>
      <c r="AO1266" s="367" t="s">
        <v>1326</v>
      </c>
      <c r="AP1266" s="370" t="s">
        <v>13</v>
      </c>
      <c r="AQ1266" s="376" t="s">
        <v>666</v>
      </c>
      <c r="AR1266" s="369">
        <v>3.7999999999999996E-3</v>
      </c>
      <c r="AS1266" s="369">
        <v>3.7999999999999996E-3</v>
      </c>
      <c r="AT1266" s="369"/>
      <c r="AX1266" s="711"/>
      <c r="AY1266" s="712"/>
      <c r="AZ1266" s="712"/>
      <c r="BA1266" s="712"/>
      <c r="BB1266" s="713"/>
      <c r="BC1266" s="712"/>
      <c r="BD1266" s="712"/>
      <c r="BE1266" s="712"/>
      <c r="BF1266" s="712"/>
      <c r="BG1266" s="713"/>
      <c r="BH1266" s="713"/>
      <c r="BI1266" s="714"/>
      <c r="BJ1266" s="714"/>
      <c r="BK1266" s="714"/>
      <c r="BL1266" s="713"/>
      <c r="BM1266" s="713"/>
      <c r="BN1266" s="713"/>
      <c r="BO1266" s="713"/>
      <c r="BP1266" s="713"/>
      <c r="BQ1266" s="713"/>
      <c r="BR1266" s="713"/>
      <c r="BS1266" s="713"/>
      <c r="BT1266" s="716"/>
      <c r="BU1266" s="717"/>
      <c r="BV1266" s="715"/>
      <c r="BW1266" s="718"/>
    </row>
    <row r="1267" spans="2:75" ht="15.75" customHeight="1">
      <c r="B1267" s="363" t="s">
        <v>1750</v>
      </c>
      <c r="C1267" s="364">
        <v>26859438000113</v>
      </c>
      <c r="D1267" s="365" t="s">
        <v>13</v>
      </c>
      <c r="E1267" s="365" t="s">
        <v>615</v>
      </c>
      <c r="F1267" s="365" t="s">
        <v>619</v>
      </c>
      <c r="G1267" s="366" t="s">
        <v>34</v>
      </c>
      <c r="H1267" s="366" t="s">
        <v>1339</v>
      </c>
      <c r="I1267" s="366" t="s">
        <v>34</v>
      </c>
      <c r="J1267" s="366"/>
      <c r="K1267" s="367" t="s">
        <v>48</v>
      </c>
      <c r="L1267" s="368"/>
      <c r="M1267" s="368"/>
      <c r="N1267" s="367">
        <v>442720</v>
      </c>
      <c r="O1267" s="367" t="s">
        <v>1323</v>
      </c>
      <c r="P1267" s="371">
        <v>42888</v>
      </c>
      <c r="Q1267" s="372">
        <v>165513080.18000001</v>
      </c>
      <c r="R1267" s="372">
        <v>183131007.46805549</v>
      </c>
      <c r="S1267" s="367">
        <v>30</v>
      </c>
      <c r="T1267" s="369">
        <v>0.13767098715112769</v>
      </c>
      <c r="U1267" s="369">
        <v>1.548511357974979</v>
      </c>
      <c r="V1267" s="369">
        <v>0.12179235959900581</v>
      </c>
      <c r="W1267" s="369">
        <v>1.1177747632243402</v>
      </c>
      <c r="X1267" s="369">
        <v>0.20310258741880971</v>
      </c>
      <c r="Y1267" s="369">
        <v>1.428174834339935</v>
      </c>
      <c r="Z1267" s="369">
        <v>0.23653680764827123</v>
      </c>
      <c r="AA1267" s="369">
        <v>1.2925704501636897</v>
      </c>
      <c r="AB1267" s="369">
        <v>4.3484568425403713E-2</v>
      </c>
      <c r="AC1267" s="373">
        <v>0.28631647125823773</v>
      </c>
      <c r="AD1267" s="575">
        <v>26859555000187</v>
      </c>
      <c r="AE1267" s="370" t="s">
        <v>2626</v>
      </c>
      <c r="AF1267" s="370" t="s">
        <v>2329</v>
      </c>
      <c r="AG1267" s="374" t="s">
        <v>59</v>
      </c>
      <c r="AH1267" s="374" t="s">
        <v>2339</v>
      </c>
      <c r="AI1267" s="374">
        <v>50000</v>
      </c>
      <c r="AJ1267" s="374">
        <v>50000</v>
      </c>
      <c r="AK1267" s="374">
        <v>50000</v>
      </c>
      <c r="AL1267" s="369">
        <v>1.9E-2</v>
      </c>
      <c r="AM1267" s="369">
        <v>0.2</v>
      </c>
      <c r="AN1267" s="369" t="s">
        <v>64</v>
      </c>
      <c r="AO1267" s="367" t="s">
        <v>1326</v>
      </c>
      <c r="AP1267" s="370" t="s">
        <v>13</v>
      </c>
      <c r="AQ1267" s="376" t="s">
        <v>666</v>
      </c>
      <c r="AR1267" s="369" t="s">
        <v>34</v>
      </c>
      <c r="AS1267" s="369" t="s">
        <v>34</v>
      </c>
      <c r="AT1267" s="369"/>
      <c r="AX1267" s="711"/>
      <c r="AY1267" s="712"/>
      <c r="AZ1267" s="712"/>
      <c r="BA1267" s="712"/>
      <c r="BB1267" s="713"/>
      <c r="BC1267" s="712"/>
      <c r="BD1267" s="712"/>
      <c r="BE1267" s="712"/>
      <c r="BF1267" s="712"/>
      <c r="BG1267" s="713"/>
      <c r="BH1267" s="713"/>
      <c r="BI1267" s="714"/>
      <c r="BJ1267" s="714"/>
      <c r="BK1267" s="714"/>
      <c r="BL1267" s="713"/>
      <c r="BM1267" s="713"/>
      <c r="BN1267" s="713"/>
      <c r="BO1267" s="713"/>
      <c r="BP1267" s="713"/>
      <c r="BQ1267" s="713"/>
      <c r="BR1267" s="713"/>
      <c r="BS1267" s="713"/>
      <c r="BT1267" s="716"/>
      <c r="BU1267" s="717"/>
      <c r="BV1267" s="715"/>
      <c r="BW1267" s="718"/>
    </row>
    <row r="1268" spans="2:75" ht="15.75" customHeight="1">
      <c r="B1268" s="363" t="s">
        <v>541</v>
      </c>
      <c r="C1268" s="364">
        <v>43508144000166</v>
      </c>
      <c r="D1268" s="365" t="s">
        <v>13</v>
      </c>
      <c r="E1268" s="365" t="s">
        <v>615</v>
      </c>
      <c r="F1268" s="365" t="s">
        <v>619</v>
      </c>
      <c r="G1268" s="366" t="s">
        <v>34</v>
      </c>
      <c r="H1268" s="366" t="s">
        <v>1340</v>
      </c>
      <c r="I1268" s="366" t="s">
        <v>34</v>
      </c>
      <c r="J1268" s="366"/>
      <c r="K1268" s="367" t="s">
        <v>48</v>
      </c>
      <c r="L1268" s="368"/>
      <c r="M1268" s="368" t="s">
        <v>1421</v>
      </c>
      <c r="N1268" s="367">
        <v>617040</v>
      </c>
      <c r="O1268" s="367" t="s">
        <v>1323</v>
      </c>
      <c r="P1268" s="371">
        <v>44476</v>
      </c>
      <c r="Q1268" s="372">
        <v>14968954.27</v>
      </c>
      <c r="R1268" s="372" t="s">
        <v>1424</v>
      </c>
      <c r="S1268" s="367">
        <v>61</v>
      </c>
      <c r="T1268" s="369">
        <v>9.8465958012000865E-2</v>
      </c>
      <c r="U1268" s="369">
        <v>1.2728886579415233</v>
      </c>
      <c r="V1268" s="369" t="s">
        <v>1424</v>
      </c>
      <c r="W1268" s="369" t="s">
        <v>1424</v>
      </c>
      <c r="X1268" s="369" t="s">
        <v>1424</v>
      </c>
      <c r="Y1268" s="369" t="s">
        <v>1424</v>
      </c>
      <c r="Z1268" s="369" t="s">
        <v>1424</v>
      </c>
      <c r="AA1268" s="369" t="s">
        <v>1424</v>
      </c>
      <c r="AB1268" s="369" t="s">
        <v>1424</v>
      </c>
      <c r="AC1268" s="373" t="s">
        <v>1424</v>
      </c>
      <c r="AD1268" s="575">
        <v>0</v>
      </c>
      <c r="AE1268" s="370" t="s">
        <v>2627</v>
      </c>
      <c r="AF1268" s="370" t="s">
        <v>2317</v>
      </c>
      <c r="AG1268" s="374" t="s">
        <v>1458</v>
      </c>
      <c r="AH1268" s="374" t="s">
        <v>2318</v>
      </c>
      <c r="AI1268" s="374">
        <v>0</v>
      </c>
      <c r="AJ1268" s="374">
        <v>0</v>
      </c>
      <c r="AK1268" s="374">
        <v>0</v>
      </c>
      <c r="AL1268" s="369">
        <v>1.4999999999999999E-2</v>
      </c>
      <c r="AM1268" s="369" t="s">
        <v>34</v>
      </c>
      <c r="AN1268" s="369" t="s">
        <v>64</v>
      </c>
      <c r="AO1268" s="367" t="s">
        <v>1326</v>
      </c>
      <c r="AP1268" s="370" t="s">
        <v>13</v>
      </c>
      <c r="AQ1268" s="376" t="s">
        <v>673</v>
      </c>
      <c r="AR1268" s="369" t="s">
        <v>34</v>
      </c>
      <c r="AS1268" s="369" t="s">
        <v>34</v>
      </c>
      <c r="AT1268" s="369"/>
      <c r="AX1268" s="711"/>
      <c r="AY1268" s="712"/>
      <c r="AZ1268" s="712"/>
      <c r="BA1268" s="712"/>
      <c r="BB1268" s="713"/>
      <c r="BC1268" s="712"/>
      <c r="BD1268" s="712"/>
      <c r="BE1268" s="712"/>
      <c r="BF1268" s="712"/>
      <c r="BG1268" s="713"/>
      <c r="BH1268" s="713"/>
      <c r="BI1268" s="714"/>
      <c r="BJ1268" s="714"/>
      <c r="BK1268" s="714"/>
      <c r="BL1268" s="713"/>
      <c r="BM1268" s="713"/>
      <c r="BN1268" s="713"/>
      <c r="BO1268" s="713"/>
      <c r="BP1268" s="713"/>
      <c r="BQ1268" s="713"/>
      <c r="BR1268" s="713"/>
      <c r="BS1268" s="713"/>
      <c r="BT1268" s="716"/>
      <c r="BU1268" s="717"/>
      <c r="BV1268" s="715"/>
      <c r="BW1268" s="718"/>
    </row>
    <row r="1269" spans="2:75" ht="15.75" customHeight="1">
      <c r="B1269" s="363" t="s">
        <v>414</v>
      </c>
      <c r="C1269" s="364">
        <v>13418910000130</v>
      </c>
      <c r="D1269" s="365" t="s">
        <v>13</v>
      </c>
      <c r="E1269" s="365" t="s">
        <v>616</v>
      </c>
      <c r="F1269" s="365" t="s">
        <v>617</v>
      </c>
      <c r="G1269" s="366" t="s">
        <v>34</v>
      </c>
      <c r="H1269" s="366" t="s">
        <v>1340</v>
      </c>
      <c r="I1269" s="366" t="s">
        <v>34</v>
      </c>
      <c r="J1269" s="366" t="s">
        <v>608</v>
      </c>
      <c r="K1269" s="367" t="s">
        <v>48</v>
      </c>
      <c r="L1269" s="368"/>
      <c r="M1269" s="368" t="s">
        <v>1421</v>
      </c>
      <c r="N1269" s="367">
        <v>282944</v>
      </c>
      <c r="O1269" s="367" t="s">
        <v>1323</v>
      </c>
      <c r="P1269" s="371">
        <v>40757</v>
      </c>
      <c r="Q1269" s="372">
        <v>54426859</v>
      </c>
      <c r="R1269" s="372">
        <v>49872834.989206344</v>
      </c>
      <c r="S1269" s="367">
        <v>16</v>
      </c>
      <c r="T1269" s="369">
        <v>0.15514019019470693</v>
      </c>
      <c r="U1269" s="369">
        <v>2.0055275191215332</v>
      </c>
      <c r="V1269" s="369">
        <v>0.15351669898233866</v>
      </c>
      <c r="W1269" s="369">
        <v>1.5049769692313772</v>
      </c>
      <c r="X1269" s="369">
        <v>0.18671562820626808</v>
      </c>
      <c r="Y1269" s="369">
        <v>1.4158985275518257</v>
      </c>
      <c r="Z1269" s="369">
        <v>0.27402871461303668</v>
      </c>
      <c r="AA1269" s="369">
        <v>1.5576680507533456</v>
      </c>
      <c r="AB1269" s="369">
        <v>0.13703739518894764</v>
      </c>
      <c r="AC1269" s="373">
        <v>0.40186405478271492</v>
      </c>
      <c r="AD1269" s="575">
        <v>0</v>
      </c>
      <c r="AE1269" s="370" t="s">
        <v>2627</v>
      </c>
      <c r="AF1269" s="370" t="s">
        <v>2317</v>
      </c>
      <c r="AG1269" s="374" t="s">
        <v>1458</v>
      </c>
      <c r="AH1269" s="374" t="s">
        <v>2321</v>
      </c>
      <c r="AI1269" s="374">
        <v>1000</v>
      </c>
      <c r="AJ1269" s="374">
        <v>500</v>
      </c>
      <c r="AK1269" s="374">
        <v>500</v>
      </c>
      <c r="AL1269" s="369">
        <v>1.3000000000000001E-2</v>
      </c>
      <c r="AM1269" s="369">
        <v>0.2</v>
      </c>
      <c r="AN1269" s="369" t="s">
        <v>34</v>
      </c>
      <c r="AO1269" s="367" t="s">
        <v>1326</v>
      </c>
      <c r="AP1269" s="370" t="s">
        <v>13</v>
      </c>
      <c r="AQ1269" s="376" t="s">
        <v>670</v>
      </c>
      <c r="AR1269" s="369">
        <v>3.0333333333333328E-3</v>
      </c>
      <c r="AS1269" s="369">
        <v>3.0333333333333328E-3</v>
      </c>
      <c r="AT1269" s="369"/>
      <c r="AX1269" s="711"/>
      <c r="AY1269" s="712"/>
      <c r="AZ1269" s="712"/>
      <c r="BA1269" s="712"/>
      <c r="BB1269" s="713"/>
      <c r="BC1269" s="712"/>
      <c r="BD1269" s="712"/>
      <c r="BE1269" s="712"/>
      <c r="BF1269" s="712"/>
      <c r="BG1269" s="713"/>
      <c r="BH1269" s="713"/>
      <c r="BI1269" s="714"/>
      <c r="BJ1269" s="714"/>
      <c r="BK1269" s="714"/>
      <c r="BL1269" s="713"/>
      <c r="BM1269" s="713"/>
      <c r="BN1269" s="713"/>
      <c r="BO1269" s="713"/>
      <c r="BP1269" s="713"/>
      <c r="BQ1269" s="713"/>
      <c r="BR1269" s="713"/>
      <c r="BS1269" s="713"/>
      <c r="BT1269" s="716"/>
      <c r="BU1269" s="717"/>
      <c r="BV1269" s="715"/>
      <c r="BW1269" s="718"/>
    </row>
    <row r="1270" spans="2:75" ht="15.75" customHeight="1">
      <c r="B1270" s="363" t="s">
        <v>493</v>
      </c>
      <c r="C1270" s="364">
        <v>41574480000181</v>
      </c>
      <c r="D1270" s="365" t="s">
        <v>11</v>
      </c>
      <c r="E1270" s="365" t="s">
        <v>620</v>
      </c>
      <c r="F1270" s="365" t="s">
        <v>687</v>
      </c>
      <c r="G1270" s="366" t="s">
        <v>740</v>
      </c>
      <c r="H1270" s="366" t="s">
        <v>34</v>
      </c>
      <c r="I1270" s="366" t="s">
        <v>1321</v>
      </c>
      <c r="J1270" s="366" t="s">
        <v>608</v>
      </c>
      <c r="K1270" s="367" t="s">
        <v>48</v>
      </c>
      <c r="L1270" s="368"/>
      <c r="M1270" s="368" t="s">
        <v>1421</v>
      </c>
      <c r="N1270" s="367">
        <v>593338</v>
      </c>
      <c r="O1270" s="367" t="s">
        <v>1323</v>
      </c>
      <c r="P1270" s="371">
        <v>44343</v>
      </c>
      <c r="Q1270" s="372">
        <v>2994102.07</v>
      </c>
      <c r="R1270" s="372">
        <v>3050698.5451587308</v>
      </c>
      <c r="S1270" s="367">
        <v>31</v>
      </c>
      <c r="T1270" s="369">
        <v>-0.12691163482319323</v>
      </c>
      <c r="U1270" s="369">
        <v>-1.6406114741459212</v>
      </c>
      <c r="V1270" s="369">
        <v>-8.6081736725412528E-2</v>
      </c>
      <c r="W1270" s="369">
        <v>-0.84388885445021777</v>
      </c>
      <c r="X1270" s="369" t="s">
        <v>1424</v>
      </c>
      <c r="Y1270" s="369" t="s">
        <v>1424</v>
      </c>
      <c r="Z1270" s="369" t="s">
        <v>1424</v>
      </c>
      <c r="AA1270" s="369" t="s">
        <v>1424</v>
      </c>
      <c r="AB1270" s="369">
        <v>0.18498755686225843</v>
      </c>
      <c r="AC1270" s="373">
        <v>-0.91790724283344172</v>
      </c>
      <c r="AD1270" s="575">
        <v>0</v>
      </c>
      <c r="AE1270" s="370" t="s">
        <v>2627</v>
      </c>
      <c r="AF1270" s="370" t="s">
        <v>2317</v>
      </c>
      <c r="AG1270" s="374" t="s">
        <v>1458</v>
      </c>
      <c r="AH1270" s="374" t="s">
        <v>728</v>
      </c>
      <c r="AI1270" s="374">
        <v>100000</v>
      </c>
      <c r="AJ1270" s="374">
        <v>50000</v>
      </c>
      <c r="AK1270" s="374">
        <v>10000</v>
      </c>
      <c r="AL1270" s="369">
        <v>0.01</v>
      </c>
      <c r="AM1270" s="369">
        <v>0.2</v>
      </c>
      <c r="AN1270" s="369" t="s">
        <v>64</v>
      </c>
      <c r="AO1270" s="367" t="s">
        <v>1326</v>
      </c>
      <c r="AP1270" s="370" t="s">
        <v>13</v>
      </c>
      <c r="AQ1270" s="376" t="s">
        <v>673</v>
      </c>
      <c r="AR1270" s="369" t="s">
        <v>34</v>
      </c>
      <c r="AS1270" s="369" t="s">
        <v>34</v>
      </c>
      <c r="AT1270" s="369"/>
      <c r="AX1270" s="711"/>
      <c r="AY1270" s="712"/>
      <c r="AZ1270" s="712"/>
      <c r="BA1270" s="712"/>
      <c r="BB1270" s="713"/>
      <c r="BC1270" s="712"/>
      <c r="BD1270" s="712"/>
      <c r="BE1270" s="712"/>
      <c r="BF1270" s="712"/>
      <c r="BG1270" s="713"/>
      <c r="BH1270" s="713"/>
      <c r="BI1270" s="714"/>
      <c r="BJ1270" s="714"/>
      <c r="BK1270" s="714"/>
      <c r="BL1270" s="713"/>
      <c r="BM1270" s="713"/>
      <c r="BN1270" s="713"/>
      <c r="BO1270" s="713"/>
      <c r="BP1270" s="713"/>
      <c r="BQ1270" s="713"/>
      <c r="BR1270" s="713"/>
      <c r="BS1270" s="713"/>
      <c r="BT1270" s="716"/>
      <c r="BU1270" s="717"/>
      <c r="BV1270" s="715"/>
      <c r="BW1270" s="718"/>
    </row>
    <row r="1271" spans="2:75" ht="15.75" customHeight="1">
      <c r="B1271" s="363" t="s">
        <v>1238</v>
      </c>
      <c r="C1271" s="364">
        <v>17439235000187</v>
      </c>
      <c r="D1271" s="365" t="s">
        <v>14</v>
      </c>
      <c r="E1271" s="365" t="s">
        <v>614</v>
      </c>
      <c r="F1271" s="365"/>
      <c r="G1271" s="366"/>
      <c r="H1271" s="366" t="s">
        <v>1340</v>
      </c>
      <c r="I1271" s="366" t="s">
        <v>34</v>
      </c>
      <c r="J1271" s="366" t="s">
        <v>608</v>
      </c>
      <c r="K1271" s="367" t="s">
        <v>48</v>
      </c>
      <c r="L1271" s="368"/>
      <c r="M1271" s="368" t="s">
        <v>34</v>
      </c>
      <c r="N1271" s="367">
        <v>331945</v>
      </c>
      <c r="O1271" s="367" t="s">
        <v>1323</v>
      </c>
      <c r="P1271" s="371">
        <v>41359</v>
      </c>
      <c r="Q1271" s="372">
        <v>55375275.299999997</v>
      </c>
      <c r="R1271" s="372">
        <v>45904576.417222224</v>
      </c>
      <c r="S1271" s="367">
        <v>19</v>
      </c>
      <c r="T1271" s="369">
        <v>9.1850768012400108E-2</v>
      </c>
      <c r="U1271" s="369">
        <v>1.1873728056548505</v>
      </c>
      <c r="V1271" s="369">
        <v>-5.4375174358286316E-2</v>
      </c>
      <c r="W1271" s="369">
        <v>-0.53305852490077299</v>
      </c>
      <c r="X1271" s="369">
        <v>8.2754091106896244E-2</v>
      </c>
      <c r="Y1271" s="369">
        <v>0.62753930601729113</v>
      </c>
      <c r="Z1271" s="369">
        <v>0.27893709835663372</v>
      </c>
      <c r="AA1271" s="369">
        <v>1.5855688951923481</v>
      </c>
      <c r="AB1271" s="369">
        <v>0.23828110523979057</v>
      </c>
      <c r="AC1271" s="373">
        <v>-0.523615934734456</v>
      </c>
      <c r="AD1271" s="575">
        <v>0</v>
      </c>
      <c r="AE1271" s="370" t="s">
        <v>2627</v>
      </c>
      <c r="AF1271" s="370" t="s">
        <v>2317</v>
      </c>
      <c r="AG1271" s="374" t="s">
        <v>1458</v>
      </c>
      <c r="AH1271" s="374" t="s">
        <v>2321</v>
      </c>
      <c r="AI1271" s="374">
        <v>1000</v>
      </c>
      <c r="AJ1271" s="374">
        <v>500</v>
      </c>
      <c r="AK1271" s="374">
        <v>500</v>
      </c>
      <c r="AL1271" s="369">
        <v>0.02</v>
      </c>
      <c r="AM1271" s="369">
        <v>0.2</v>
      </c>
      <c r="AN1271" s="369" t="s">
        <v>668</v>
      </c>
      <c r="AO1271" s="367" t="s">
        <v>1326</v>
      </c>
      <c r="AP1271" s="370" t="s">
        <v>718</v>
      </c>
      <c r="AQ1271" s="376" t="s">
        <v>672</v>
      </c>
      <c r="AR1271" s="369">
        <v>4.6666666666666662E-3</v>
      </c>
      <c r="AS1271" s="369">
        <v>4.6666666666666662E-3</v>
      </c>
      <c r="AT1271" s="369"/>
      <c r="AX1271" s="711"/>
      <c r="AY1271" s="712"/>
      <c r="AZ1271" s="712"/>
      <c r="BA1271" s="712"/>
      <c r="BB1271" s="713"/>
      <c r="BC1271" s="712"/>
      <c r="BD1271" s="712"/>
      <c r="BE1271" s="712"/>
      <c r="BF1271" s="712"/>
      <c r="BG1271" s="713"/>
      <c r="BH1271" s="713"/>
      <c r="BI1271" s="714"/>
      <c r="BJ1271" s="714"/>
      <c r="BK1271" s="714"/>
      <c r="BL1271" s="713"/>
      <c r="BM1271" s="713"/>
      <c r="BN1271" s="713"/>
      <c r="BO1271" s="713"/>
      <c r="BP1271" s="713"/>
      <c r="BQ1271" s="713"/>
      <c r="BR1271" s="713"/>
      <c r="BS1271" s="713"/>
      <c r="BT1271" s="716"/>
      <c r="BU1271" s="717"/>
      <c r="BV1271" s="715"/>
      <c r="BW1271" s="718"/>
    </row>
    <row r="1272" spans="2:75" ht="15.75" customHeight="1">
      <c r="B1272" s="363" t="s">
        <v>542</v>
      </c>
      <c r="C1272" s="364">
        <v>29562681000163</v>
      </c>
      <c r="D1272" s="365" t="s">
        <v>13</v>
      </c>
      <c r="E1272" s="365" t="s">
        <v>615</v>
      </c>
      <c r="F1272" s="365" t="s">
        <v>619</v>
      </c>
      <c r="G1272" s="366" t="s">
        <v>34</v>
      </c>
      <c r="H1272" s="366" t="s">
        <v>1340</v>
      </c>
      <c r="I1272" s="366" t="s">
        <v>34</v>
      </c>
      <c r="J1272" s="366"/>
      <c r="K1272" s="367" t="s">
        <v>48</v>
      </c>
      <c r="L1272" s="368"/>
      <c r="M1272" s="368" t="s">
        <v>1421</v>
      </c>
      <c r="N1272" s="367">
        <v>477461</v>
      </c>
      <c r="O1272" s="367" t="s">
        <v>1323</v>
      </c>
      <c r="P1272" s="371">
        <v>43392</v>
      </c>
      <c r="Q1272" s="372">
        <v>10218200.16</v>
      </c>
      <c r="R1272" s="372">
        <v>7421501.6461111093</v>
      </c>
      <c r="S1272" s="367">
        <v>4</v>
      </c>
      <c r="T1272" s="369">
        <v>0.19953596935499207</v>
      </c>
      <c r="U1272" s="369">
        <v>2.5794404215554501</v>
      </c>
      <c r="V1272" s="369">
        <v>0.22828768556420775</v>
      </c>
      <c r="W1272" s="369">
        <v>2.2379826521204236</v>
      </c>
      <c r="X1272" s="369">
        <v>0.23671507318728779</v>
      </c>
      <c r="Y1272" s="369">
        <v>1.7950534017695681</v>
      </c>
      <c r="Z1272" s="369">
        <v>0.25640973620821739</v>
      </c>
      <c r="AA1272" s="369">
        <v>1.4575160656343578</v>
      </c>
      <c r="AB1272" s="369">
        <v>7.6321849313561105E-2</v>
      </c>
      <c r="AC1272" s="373">
        <v>1.4602890455596764</v>
      </c>
      <c r="AD1272" s="575">
        <v>0</v>
      </c>
      <c r="AE1272" s="370" t="s">
        <v>2627</v>
      </c>
      <c r="AF1272" s="370" t="s">
        <v>2317</v>
      </c>
      <c r="AG1272" s="374" t="s">
        <v>1458</v>
      </c>
      <c r="AH1272" s="374" t="s">
        <v>2321</v>
      </c>
      <c r="AI1272" s="374">
        <v>5000</v>
      </c>
      <c r="AJ1272" s="374">
        <v>1000</v>
      </c>
      <c r="AK1272" s="374">
        <v>5000</v>
      </c>
      <c r="AL1272" s="369">
        <v>0.02</v>
      </c>
      <c r="AM1272" s="369">
        <v>0.2</v>
      </c>
      <c r="AN1272" s="369" t="s">
        <v>34</v>
      </c>
      <c r="AO1272" s="367" t="s">
        <v>1326</v>
      </c>
      <c r="AP1272" s="370" t="s">
        <v>13</v>
      </c>
      <c r="AQ1272" s="376" t="s">
        <v>670</v>
      </c>
      <c r="AR1272" s="369">
        <v>2.666E-3</v>
      </c>
      <c r="AS1272" s="369">
        <v>2.666E-3</v>
      </c>
      <c r="AT1272" s="369"/>
      <c r="AX1272" s="711"/>
      <c r="AY1272" s="712"/>
      <c r="AZ1272" s="712"/>
      <c r="BA1272" s="712"/>
      <c r="BB1272" s="713"/>
      <c r="BC1272" s="712"/>
      <c r="BD1272" s="712"/>
      <c r="BE1272" s="712"/>
      <c r="BF1272" s="712"/>
      <c r="BG1272" s="713"/>
      <c r="BH1272" s="713"/>
      <c r="BI1272" s="714"/>
      <c r="BJ1272" s="714"/>
      <c r="BK1272" s="714"/>
      <c r="BL1272" s="713"/>
      <c r="BM1272" s="713"/>
      <c r="BN1272" s="713"/>
      <c r="BO1272" s="713"/>
      <c r="BP1272" s="713"/>
      <c r="BQ1272" s="713"/>
      <c r="BR1272" s="713"/>
      <c r="BS1272" s="713"/>
      <c r="BT1272" s="716"/>
      <c r="BU1272" s="717"/>
      <c r="BV1272" s="715"/>
      <c r="BW1272" s="718"/>
    </row>
    <row r="1273" spans="2:75" ht="15.75" customHeight="1">
      <c r="B1273" s="363" t="s">
        <v>1239</v>
      </c>
      <c r="C1273" s="364">
        <v>31188723000190</v>
      </c>
      <c r="D1273" s="365" t="s">
        <v>14</v>
      </c>
      <c r="E1273" s="365" t="s">
        <v>607</v>
      </c>
      <c r="F1273" s="365"/>
      <c r="G1273" s="366"/>
      <c r="H1273" s="366" t="s">
        <v>34</v>
      </c>
      <c r="I1273" s="366" t="s">
        <v>34</v>
      </c>
      <c r="J1273" s="366" t="s">
        <v>608</v>
      </c>
      <c r="K1273" s="367" t="s">
        <v>48</v>
      </c>
      <c r="L1273" s="368"/>
      <c r="M1273" s="368" t="s">
        <v>1421</v>
      </c>
      <c r="N1273" s="367">
        <v>479667</v>
      </c>
      <c r="O1273" s="367" t="s">
        <v>1323</v>
      </c>
      <c r="P1273" s="371">
        <v>43402</v>
      </c>
      <c r="Q1273" s="372">
        <v>60084470.75</v>
      </c>
      <c r="R1273" s="372">
        <v>62404665.189920679</v>
      </c>
      <c r="S1273" s="367">
        <v>60</v>
      </c>
      <c r="T1273" s="369">
        <v>3.4279108953398918E-3</v>
      </c>
      <c r="U1273" s="369">
        <v>4.4313273208396779E-2</v>
      </c>
      <c r="V1273" s="369">
        <v>-0.27301436295774617</v>
      </c>
      <c r="W1273" s="369">
        <v>-2.6764536447468417</v>
      </c>
      <c r="X1273" s="369">
        <v>-0.25671938347247825</v>
      </c>
      <c r="Y1273" s="369">
        <v>-1.9467497206561739</v>
      </c>
      <c r="Z1273" s="369">
        <v>0.19564614204999153</v>
      </c>
      <c r="AA1273" s="369">
        <v>1.1121160975949933</v>
      </c>
      <c r="AB1273" s="369">
        <v>0.39452741998689728</v>
      </c>
      <c r="AC1273" s="373">
        <v>-0.85633976909124787</v>
      </c>
      <c r="AD1273" s="575">
        <v>0</v>
      </c>
      <c r="AE1273" s="370" t="s">
        <v>2428</v>
      </c>
      <c r="AF1273" s="370" t="s">
        <v>743</v>
      </c>
      <c r="AG1273" s="374" t="s">
        <v>743</v>
      </c>
      <c r="AH1273" s="374" t="s">
        <v>2321</v>
      </c>
      <c r="AI1273" s="374">
        <v>5000</v>
      </c>
      <c r="AJ1273" s="374">
        <v>0</v>
      </c>
      <c r="AK1273" s="374">
        <v>1000</v>
      </c>
      <c r="AL1273" s="369">
        <v>9.7999999999999997E-3</v>
      </c>
      <c r="AM1273" s="369">
        <v>0.3</v>
      </c>
      <c r="AN1273" s="369" t="s">
        <v>2349</v>
      </c>
      <c r="AO1273" s="367" t="s">
        <v>1326</v>
      </c>
      <c r="AP1273" s="370" t="s">
        <v>718</v>
      </c>
      <c r="AQ1273" s="376" t="s">
        <v>661</v>
      </c>
      <c r="AR1273" s="369">
        <v>1.9599999999999999E-3</v>
      </c>
      <c r="AS1273" s="369">
        <v>1.9599999999999999E-3</v>
      </c>
      <c r="AT1273" s="369"/>
      <c r="AX1273" s="711"/>
      <c r="AY1273" s="712"/>
      <c r="AZ1273" s="712"/>
      <c r="BA1273" s="712"/>
      <c r="BB1273" s="713"/>
      <c r="BC1273" s="712"/>
      <c r="BD1273" s="712"/>
      <c r="BE1273" s="712"/>
      <c r="BF1273" s="712"/>
      <c r="BG1273" s="713"/>
      <c r="BH1273" s="713"/>
      <c r="BI1273" s="714"/>
      <c r="BJ1273" s="714"/>
      <c r="BK1273" s="714"/>
      <c r="BL1273" s="713"/>
      <c r="BM1273" s="713"/>
      <c r="BN1273" s="713"/>
      <c r="BO1273" s="713"/>
      <c r="BP1273" s="713"/>
      <c r="BQ1273" s="713"/>
      <c r="BR1273" s="713"/>
      <c r="BS1273" s="713"/>
      <c r="BT1273" s="716"/>
      <c r="BU1273" s="717"/>
      <c r="BV1273" s="715"/>
      <c r="BW1273" s="718"/>
    </row>
    <row r="1274" spans="2:75" ht="15.75" customHeight="1">
      <c r="B1274" s="363" t="s">
        <v>415</v>
      </c>
      <c r="C1274" s="364">
        <v>26343648000154</v>
      </c>
      <c r="D1274" s="365" t="s">
        <v>13</v>
      </c>
      <c r="E1274" s="365" t="s">
        <v>615</v>
      </c>
      <c r="F1274" s="365" t="s">
        <v>619</v>
      </c>
      <c r="G1274" s="366" t="s">
        <v>34</v>
      </c>
      <c r="H1274" s="366" t="s">
        <v>867</v>
      </c>
      <c r="I1274" s="366" t="s">
        <v>34</v>
      </c>
      <c r="J1274" s="366"/>
      <c r="K1274" s="367" t="s">
        <v>48</v>
      </c>
      <c r="L1274" s="368"/>
      <c r="M1274" s="368" t="s">
        <v>1421</v>
      </c>
      <c r="N1274" s="367">
        <v>431931</v>
      </c>
      <c r="O1274" s="367" t="s">
        <v>1323</v>
      </c>
      <c r="P1274" s="371">
        <v>42720</v>
      </c>
      <c r="Q1274" s="372">
        <v>18142233.960000001</v>
      </c>
      <c r="R1274" s="372">
        <v>21260724.473253965</v>
      </c>
      <c r="S1274" s="367">
        <v>30</v>
      </c>
      <c r="T1274" s="369">
        <v>5.9792642327403556E-2</v>
      </c>
      <c r="U1274" s="369">
        <v>0.77295115777607271</v>
      </c>
      <c r="V1274" s="369">
        <v>3.0312371430463836E-2</v>
      </c>
      <c r="W1274" s="369">
        <v>0.29716259656471339</v>
      </c>
      <c r="X1274" s="369">
        <v>7.8983696933437209E-2</v>
      </c>
      <c r="Y1274" s="369">
        <v>0.59894772206807234</v>
      </c>
      <c r="Z1274" s="369">
        <v>0.14929349796118974</v>
      </c>
      <c r="AA1274" s="369">
        <v>0.84863264161109786</v>
      </c>
      <c r="AB1274" s="369">
        <v>6.6126590817134651E-2</v>
      </c>
      <c r="AC1274" s="373">
        <v>-0.98463717895822345</v>
      </c>
      <c r="AD1274" s="575">
        <v>0</v>
      </c>
      <c r="AE1274" s="370" t="s">
        <v>2628</v>
      </c>
      <c r="AF1274" s="370" t="s">
        <v>2317</v>
      </c>
      <c r="AG1274" s="374" t="s">
        <v>1458</v>
      </c>
      <c r="AH1274" s="374" t="s">
        <v>2318</v>
      </c>
      <c r="AI1274" s="374">
        <v>25000</v>
      </c>
      <c r="AJ1274" s="374">
        <v>5000</v>
      </c>
      <c r="AK1274" s="374">
        <v>25000</v>
      </c>
      <c r="AL1274" s="369">
        <v>7.7499999999999999E-3</v>
      </c>
      <c r="AM1274" s="369" t="s">
        <v>34</v>
      </c>
      <c r="AN1274" s="369" t="s">
        <v>34</v>
      </c>
      <c r="AO1274" s="367" t="s">
        <v>1326</v>
      </c>
      <c r="AP1274" s="370" t="s">
        <v>13</v>
      </c>
      <c r="AQ1274" s="376" t="s">
        <v>670</v>
      </c>
      <c r="AR1274" s="369">
        <v>1.2499999999999998E-3</v>
      </c>
      <c r="AS1274" s="369">
        <v>1.2499999999999998E-3</v>
      </c>
      <c r="AT1274" s="369"/>
      <c r="AX1274" s="711"/>
      <c r="AY1274" s="712"/>
      <c r="AZ1274" s="712"/>
      <c r="BA1274" s="712"/>
      <c r="BB1274" s="713"/>
      <c r="BC1274" s="712"/>
      <c r="BD1274" s="712"/>
      <c r="BE1274" s="712"/>
      <c r="BF1274" s="712"/>
      <c r="BG1274" s="713"/>
      <c r="BH1274" s="713"/>
      <c r="BI1274" s="714"/>
      <c r="BJ1274" s="714"/>
      <c r="BK1274" s="714"/>
      <c r="BL1274" s="713"/>
      <c r="BM1274" s="713"/>
      <c r="BN1274" s="713"/>
      <c r="BO1274" s="713"/>
      <c r="BP1274" s="713"/>
      <c r="BQ1274" s="713"/>
      <c r="BR1274" s="713"/>
      <c r="BS1274" s="713"/>
      <c r="BT1274" s="716"/>
      <c r="BU1274" s="717"/>
      <c r="BV1274" s="715"/>
      <c r="BW1274" s="718"/>
    </row>
    <row r="1275" spans="2:75" ht="15.75" customHeight="1">
      <c r="B1275" s="363" t="s">
        <v>599</v>
      </c>
      <c r="C1275" s="364">
        <v>14163402000111</v>
      </c>
      <c r="D1275" s="365" t="s">
        <v>14</v>
      </c>
      <c r="E1275" s="365" t="s">
        <v>607</v>
      </c>
      <c r="F1275" s="365"/>
      <c r="G1275" s="366"/>
      <c r="H1275" s="366" t="s">
        <v>34</v>
      </c>
      <c r="I1275" s="366" t="s">
        <v>34</v>
      </c>
      <c r="J1275" s="366" t="s">
        <v>608</v>
      </c>
      <c r="K1275" s="367" t="s">
        <v>48</v>
      </c>
      <c r="L1275" s="368"/>
      <c r="M1275" s="368" t="s">
        <v>1421</v>
      </c>
      <c r="N1275" s="367">
        <v>297593</v>
      </c>
      <c r="O1275" s="367" t="s">
        <v>1323</v>
      </c>
      <c r="P1275" s="371">
        <v>40947</v>
      </c>
      <c r="Q1275" s="372">
        <v>15310578.109999999</v>
      </c>
      <c r="R1275" s="372">
        <v>12060268.053015867</v>
      </c>
      <c r="S1275" s="367">
        <v>92</v>
      </c>
      <c r="T1275" s="369">
        <v>-7.3062131006467301E-2</v>
      </c>
      <c r="U1275" s="369">
        <v>-0.94448842788728304</v>
      </c>
      <c r="V1275" s="369">
        <v>-0.21240658341198693</v>
      </c>
      <c r="W1275" s="369">
        <v>-2.082294748826901</v>
      </c>
      <c r="X1275" s="369">
        <v>-6.5653451839990828E-2</v>
      </c>
      <c r="Y1275" s="369">
        <v>-0.49786205194481448</v>
      </c>
      <c r="Z1275" s="369">
        <v>0.12593357407092709</v>
      </c>
      <c r="AA1275" s="369">
        <v>0.71584726120570863</v>
      </c>
      <c r="AB1275" s="369">
        <v>0.23095147725779025</v>
      </c>
      <c r="AC1275" s="373">
        <v>-1.3389307693146015</v>
      </c>
      <c r="AD1275" s="575">
        <v>0</v>
      </c>
      <c r="AE1275" s="370" t="s">
        <v>2628</v>
      </c>
      <c r="AF1275" s="370" t="s">
        <v>2317</v>
      </c>
      <c r="AG1275" s="374" t="s">
        <v>1458</v>
      </c>
      <c r="AH1275" s="374" t="s">
        <v>2339</v>
      </c>
      <c r="AI1275" s="374">
        <v>25000</v>
      </c>
      <c r="AJ1275" s="374">
        <v>25000</v>
      </c>
      <c r="AK1275" s="374">
        <v>5000</v>
      </c>
      <c r="AL1275" s="369">
        <v>8.0000000000000004E-4</v>
      </c>
      <c r="AM1275" s="369" t="s">
        <v>34</v>
      </c>
      <c r="AN1275" s="369" t="s">
        <v>2335</v>
      </c>
      <c r="AO1275" s="367" t="s">
        <v>1326</v>
      </c>
      <c r="AP1275" s="370" t="s">
        <v>718</v>
      </c>
      <c r="AQ1275" s="376" t="s">
        <v>661</v>
      </c>
      <c r="AR1275" s="369">
        <v>1.3333333333333334E-4</v>
      </c>
      <c r="AS1275" s="369">
        <v>1.3333333333333334E-4</v>
      </c>
      <c r="AT1275" s="369"/>
      <c r="AX1275" s="711"/>
      <c r="AY1275" s="712"/>
      <c r="AZ1275" s="712"/>
      <c r="BA1275" s="712"/>
      <c r="BB1275" s="713"/>
      <c r="BC1275" s="712"/>
      <c r="BD1275" s="712"/>
      <c r="BE1275" s="712"/>
      <c r="BF1275" s="712"/>
      <c r="BG1275" s="713"/>
      <c r="BH1275" s="713"/>
      <c r="BI1275" s="714"/>
      <c r="BJ1275" s="714"/>
      <c r="BK1275" s="714"/>
      <c r="BL1275" s="713"/>
      <c r="BM1275" s="713"/>
      <c r="BN1275" s="713"/>
      <c r="BO1275" s="713"/>
      <c r="BP1275" s="713"/>
      <c r="BQ1275" s="713"/>
      <c r="BR1275" s="713"/>
      <c r="BS1275" s="713"/>
      <c r="BT1275" s="716"/>
      <c r="BU1275" s="717"/>
      <c r="BV1275" s="715"/>
      <c r="BW1275" s="718"/>
    </row>
    <row r="1276" spans="2:75" ht="15.75" customHeight="1">
      <c r="B1276" s="363" t="s">
        <v>1751</v>
      </c>
      <c r="C1276" s="364">
        <v>20852221000103</v>
      </c>
      <c r="D1276" s="365" t="s">
        <v>14</v>
      </c>
      <c r="E1276" s="365" t="s">
        <v>607</v>
      </c>
      <c r="F1276" s="365"/>
      <c r="G1276" s="366"/>
      <c r="H1276" s="366" t="s">
        <v>34</v>
      </c>
      <c r="I1276" s="366" t="s">
        <v>34</v>
      </c>
      <c r="J1276" s="366" t="s">
        <v>611</v>
      </c>
      <c r="K1276" s="367" t="s">
        <v>48</v>
      </c>
      <c r="L1276" s="368"/>
      <c r="M1276" s="368"/>
      <c r="N1276" s="367">
        <v>384021</v>
      </c>
      <c r="O1276" s="367" t="s">
        <v>1323</v>
      </c>
      <c r="P1276" s="371">
        <v>41961</v>
      </c>
      <c r="Q1276" s="372" t="s">
        <v>1396</v>
      </c>
      <c r="R1276" s="372" t="s">
        <v>1424</v>
      </c>
      <c r="S1276" s="367">
        <v>6</v>
      </c>
      <c r="T1276" s="369" t="s">
        <v>1424</v>
      </c>
      <c r="U1276" s="369" t="s">
        <v>1424</v>
      </c>
      <c r="V1276" s="369" t="s">
        <v>1424</v>
      </c>
      <c r="W1276" s="369" t="s">
        <v>1424</v>
      </c>
      <c r="X1276" s="369" t="s">
        <v>1424</v>
      </c>
      <c r="Y1276" s="369" t="s">
        <v>1424</v>
      </c>
      <c r="Z1276" s="369" t="s">
        <v>1424</v>
      </c>
      <c r="AA1276" s="369" t="s">
        <v>1424</v>
      </c>
      <c r="AB1276" s="369" t="s">
        <v>1424</v>
      </c>
      <c r="AC1276" s="373" t="s">
        <v>1424</v>
      </c>
      <c r="AD1276" s="575">
        <v>0</v>
      </c>
      <c r="AE1276" s="370" t="s">
        <v>2628</v>
      </c>
      <c r="AF1276" s="370" t="s">
        <v>2317</v>
      </c>
      <c r="AG1276" s="374" t="s">
        <v>1458</v>
      </c>
      <c r="AH1276" s="374" t="s">
        <v>728</v>
      </c>
      <c r="AI1276" s="374">
        <v>200000</v>
      </c>
      <c r="AJ1276" s="374">
        <v>50000</v>
      </c>
      <c r="AK1276" s="374">
        <v>200000</v>
      </c>
      <c r="AL1276" s="369">
        <v>1.0800000000000001E-2</v>
      </c>
      <c r="AM1276" s="369">
        <v>0.1</v>
      </c>
      <c r="AN1276" s="369" t="s">
        <v>34</v>
      </c>
      <c r="AO1276" s="367" t="s">
        <v>1326</v>
      </c>
      <c r="AP1276" s="370" t="s">
        <v>718</v>
      </c>
      <c r="AQ1276" s="376" t="s">
        <v>689</v>
      </c>
      <c r="AR1276" s="369">
        <v>1.3333333333333334E-4</v>
      </c>
      <c r="AS1276" s="369">
        <v>1.3333333333333334E-4</v>
      </c>
      <c r="AT1276" s="369"/>
      <c r="AX1276" s="711"/>
      <c r="AY1276" s="712"/>
      <c r="AZ1276" s="712"/>
      <c r="BA1276" s="712"/>
      <c r="BB1276" s="713"/>
      <c r="BC1276" s="712"/>
      <c r="BD1276" s="712"/>
      <c r="BE1276" s="712"/>
      <c r="BF1276" s="712"/>
      <c r="BG1276" s="713"/>
      <c r="BH1276" s="713"/>
      <c r="BI1276" s="714"/>
      <c r="BJ1276" s="714"/>
      <c r="BK1276" s="714"/>
      <c r="BL1276" s="713"/>
      <c r="BM1276" s="713"/>
      <c r="BN1276" s="713"/>
      <c r="BO1276" s="713"/>
      <c r="BP1276" s="713"/>
      <c r="BQ1276" s="713"/>
      <c r="BR1276" s="713"/>
      <c r="BS1276" s="713"/>
      <c r="BT1276" s="716"/>
      <c r="BU1276" s="717"/>
      <c r="BV1276" s="715"/>
      <c r="BW1276" s="718"/>
    </row>
    <row r="1277" spans="2:75" ht="15.75" customHeight="1">
      <c r="B1277" s="363" t="s">
        <v>416</v>
      </c>
      <c r="C1277" s="364">
        <v>30509221000150</v>
      </c>
      <c r="D1277" s="365" t="s">
        <v>11</v>
      </c>
      <c r="E1277" s="365" t="s">
        <v>620</v>
      </c>
      <c r="F1277" s="365" t="s">
        <v>665</v>
      </c>
      <c r="G1277" s="366" t="s">
        <v>740</v>
      </c>
      <c r="H1277" s="366" t="s">
        <v>34</v>
      </c>
      <c r="I1277" s="366" t="s">
        <v>1306</v>
      </c>
      <c r="J1277" s="366" t="s">
        <v>608</v>
      </c>
      <c r="K1277" s="367" t="s">
        <v>48</v>
      </c>
      <c r="L1277" s="368"/>
      <c r="M1277" s="368" t="s">
        <v>1421</v>
      </c>
      <c r="N1277" s="367">
        <v>497606</v>
      </c>
      <c r="O1277" s="367" t="s">
        <v>1323</v>
      </c>
      <c r="P1277" s="371">
        <v>43616</v>
      </c>
      <c r="Q1277" s="372">
        <v>1222062275.29</v>
      </c>
      <c r="R1277" s="372">
        <v>572200123.36480129</v>
      </c>
      <c r="S1277" s="367">
        <v>0</v>
      </c>
      <c r="T1277" s="369">
        <v>7.9395604782524387E-2</v>
      </c>
      <c r="U1277" s="369">
        <v>1.0263624795664488</v>
      </c>
      <c r="V1277" s="369">
        <v>0.10522890259427564</v>
      </c>
      <c r="W1277" s="369">
        <v>1.0315951030193538</v>
      </c>
      <c r="X1277" s="369">
        <v>0.14245996969986674</v>
      </c>
      <c r="Y1277" s="369">
        <v>1.0802998295905237</v>
      </c>
      <c r="Z1277" s="369">
        <v>0.18900553746278881</v>
      </c>
      <c r="AA1277" s="369">
        <v>1.0743687483152704</v>
      </c>
      <c r="AB1277" s="369">
        <v>2.2579405910727016E-3</v>
      </c>
      <c r="AC1277" s="373">
        <v>1.294452099195132</v>
      </c>
      <c r="AD1277" s="575">
        <v>0</v>
      </c>
      <c r="AE1277" s="370" t="s">
        <v>2629</v>
      </c>
      <c r="AF1277" s="370" t="s">
        <v>738</v>
      </c>
      <c r="AG1277" s="374" t="s">
        <v>738</v>
      </c>
      <c r="AH1277" s="374" t="s">
        <v>2321</v>
      </c>
      <c r="AI1277" s="374">
        <v>100</v>
      </c>
      <c r="AJ1277" s="374">
        <v>100</v>
      </c>
      <c r="AK1277" s="374">
        <v>100</v>
      </c>
      <c r="AL1277" s="369">
        <v>4.0000000000000001E-3</v>
      </c>
      <c r="AM1277" s="369" t="s">
        <v>34</v>
      </c>
      <c r="AN1277" s="369" t="s">
        <v>64</v>
      </c>
      <c r="AO1277" s="367" t="s">
        <v>1326</v>
      </c>
      <c r="AP1277" s="370" t="s">
        <v>11</v>
      </c>
      <c r="AQ1277" s="376" t="s">
        <v>677</v>
      </c>
      <c r="AR1277" s="369">
        <v>7.9999999999999993E-4</v>
      </c>
      <c r="AS1277" s="369">
        <v>7.9999999999999993E-4</v>
      </c>
      <c r="AT1277" s="369"/>
      <c r="AX1277" s="711"/>
      <c r="AY1277" s="712"/>
      <c r="AZ1277" s="712"/>
      <c r="BA1277" s="712"/>
      <c r="BB1277" s="713"/>
      <c r="BC1277" s="712"/>
      <c r="BD1277" s="712"/>
      <c r="BE1277" s="712"/>
      <c r="BF1277" s="712"/>
      <c r="BG1277" s="713"/>
      <c r="BH1277" s="713"/>
      <c r="BI1277" s="714"/>
      <c r="BJ1277" s="714"/>
      <c r="BK1277" s="714"/>
      <c r="BL1277" s="713"/>
      <c r="BM1277" s="713"/>
      <c r="BN1277" s="713"/>
      <c r="BO1277" s="713"/>
      <c r="BP1277" s="713"/>
      <c r="BQ1277" s="713"/>
      <c r="BR1277" s="713"/>
      <c r="BS1277" s="713"/>
      <c r="BT1277" s="716"/>
      <c r="BU1277" s="717"/>
      <c r="BV1277" s="715"/>
      <c r="BW1277" s="718"/>
    </row>
    <row r="1278" spans="2:75" ht="15.75" customHeight="1">
      <c r="B1278" s="363" t="s">
        <v>1240</v>
      </c>
      <c r="C1278" s="364">
        <v>27477408000105</v>
      </c>
      <c r="D1278" s="365" t="s">
        <v>13</v>
      </c>
      <c r="E1278" s="365" t="s">
        <v>615</v>
      </c>
      <c r="F1278" s="365" t="s">
        <v>619</v>
      </c>
      <c r="G1278" s="366" t="s">
        <v>34</v>
      </c>
      <c r="H1278" s="366" t="s">
        <v>1340</v>
      </c>
      <c r="I1278" s="366" t="s">
        <v>34</v>
      </c>
      <c r="J1278" s="366"/>
      <c r="K1278" s="367" t="s">
        <v>48</v>
      </c>
      <c r="L1278" s="368"/>
      <c r="M1278" s="368" t="s">
        <v>1421</v>
      </c>
      <c r="N1278" s="367">
        <v>467006</v>
      </c>
      <c r="O1278" s="367" t="s">
        <v>1323</v>
      </c>
      <c r="P1278" s="371">
        <v>43250</v>
      </c>
      <c r="Q1278" s="372">
        <v>7071129.6200000001</v>
      </c>
      <c r="R1278" s="372">
        <v>7531742.8688095268</v>
      </c>
      <c r="S1278" s="367">
        <v>22</v>
      </c>
      <c r="T1278" s="369">
        <v>5.1208992364081052E-2</v>
      </c>
      <c r="U1278" s="369">
        <v>0.66198863933166019</v>
      </c>
      <c r="V1278" s="369">
        <v>8.3701329998509655E-2</v>
      </c>
      <c r="W1278" s="369">
        <v>0.82055290907658518</v>
      </c>
      <c r="X1278" s="369">
        <v>8.1516849960175719E-2</v>
      </c>
      <c r="Y1278" s="369">
        <v>0.61815708164380234</v>
      </c>
      <c r="Z1278" s="369">
        <v>0.10725831593085955</v>
      </c>
      <c r="AA1278" s="369">
        <v>0.60969103963807791</v>
      </c>
      <c r="AB1278" s="369">
        <v>8.3455515601981528E-2</v>
      </c>
      <c r="AC1278" s="373">
        <v>-0.15918708773512624</v>
      </c>
      <c r="AD1278" s="575">
        <v>0</v>
      </c>
      <c r="AE1278" s="370" t="s">
        <v>2629</v>
      </c>
      <c r="AF1278" s="370" t="s">
        <v>738</v>
      </c>
      <c r="AG1278" s="374" t="s">
        <v>738</v>
      </c>
      <c r="AH1278" s="374" t="s">
        <v>2321</v>
      </c>
      <c r="AI1278" s="374">
        <v>100</v>
      </c>
      <c r="AJ1278" s="374">
        <v>100</v>
      </c>
      <c r="AK1278" s="374">
        <v>0</v>
      </c>
      <c r="AL1278" s="369">
        <v>8.5000000000000006E-3</v>
      </c>
      <c r="AM1278" s="369">
        <v>0.1</v>
      </c>
      <c r="AN1278" s="369" t="s">
        <v>64</v>
      </c>
      <c r="AO1278" s="367" t="s">
        <v>1326</v>
      </c>
      <c r="AP1278" s="370" t="s">
        <v>13</v>
      </c>
      <c r="AQ1278" s="376" t="s">
        <v>670</v>
      </c>
      <c r="AR1278" s="369">
        <v>2.2666666666666668E-3</v>
      </c>
      <c r="AS1278" s="369">
        <v>2.2666666666666668E-3</v>
      </c>
      <c r="AT1278" s="369"/>
      <c r="AX1278" s="711"/>
      <c r="AY1278" s="712"/>
      <c r="AZ1278" s="712"/>
      <c r="BA1278" s="712"/>
      <c r="BB1278" s="713"/>
      <c r="BC1278" s="712"/>
      <c r="BD1278" s="712"/>
      <c r="BE1278" s="712"/>
      <c r="BF1278" s="712"/>
      <c r="BG1278" s="713"/>
      <c r="BH1278" s="713"/>
      <c r="BI1278" s="714"/>
      <c r="BJ1278" s="714"/>
      <c r="BK1278" s="714"/>
      <c r="BL1278" s="713"/>
      <c r="BM1278" s="713"/>
      <c r="BN1278" s="713"/>
      <c r="BO1278" s="713"/>
      <c r="BP1278" s="713"/>
      <c r="BQ1278" s="713"/>
      <c r="BR1278" s="713"/>
      <c r="BS1278" s="713"/>
      <c r="BT1278" s="716"/>
      <c r="BU1278" s="717"/>
      <c r="BV1278" s="715"/>
      <c r="BW1278" s="718"/>
    </row>
    <row r="1279" spans="2:75" ht="15.75" customHeight="1">
      <c r="B1279" s="363" t="s">
        <v>1241</v>
      </c>
      <c r="C1279" s="364">
        <v>28849591000195</v>
      </c>
      <c r="D1279" s="365" t="s">
        <v>11</v>
      </c>
      <c r="E1279" s="365" t="s">
        <v>621</v>
      </c>
      <c r="F1279" s="365" t="s">
        <v>694</v>
      </c>
      <c r="G1279" s="366" t="s">
        <v>740</v>
      </c>
      <c r="H1279" s="366" t="s">
        <v>34</v>
      </c>
      <c r="I1279" s="366"/>
      <c r="J1279" s="366" t="s">
        <v>608</v>
      </c>
      <c r="K1279" s="367" t="s">
        <v>48</v>
      </c>
      <c r="L1279" s="368"/>
      <c r="M1279" s="368" t="s">
        <v>34</v>
      </c>
      <c r="N1279" s="367">
        <v>453919</v>
      </c>
      <c r="O1279" s="367" t="s">
        <v>1323</v>
      </c>
      <c r="P1279" s="371">
        <v>43053</v>
      </c>
      <c r="Q1279" s="372">
        <v>6631707.3399999999</v>
      </c>
      <c r="R1279" s="372">
        <v>6502539.0018253997</v>
      </c>
      <c r="S1279" s="367">
        <v>46</v>
      </c>
      <c r="T1279" s="369">
        <v>6.639144718486234E-2</v>
      </c>
      <c r="U1279" s="369">
        <v>0.85825519613220169</v>
      </c>
      <c r="V1279" s="369">
        <v>9.6392191216870815E-2</v>
      </c>
      <c r="W1279" s="369">
        <v>0.94496578389707941</v>
      </c>
      <c r="X1279" s="369">
        <v>0.17240452960654307</v>
      </c>
      <c r="Y1279" s="369">
        <v>1.3073748671080696</v>
      </c>
      <c r="Z1279" s="369">
        <v>0.19109154264253148</v>
      </c>
      <c r="AA1279" s="369">
        <v>1.0862262780153222</v>
      </c>
      <c r="AB1279" s="369">
        <v>2.0418729139828104E-2</v>
      </c>
      <c r="AC1279" s="373">
        <v>-0.24011344174062915</v>
      </c>
      <c r="AD1279" s="575">
        <v>0</v>
      </c>
      <c r="AE1279" s="370" t="s">
        <v>2629</v>
      </c>
      <c r="AF1279" s="370" t="s">
        <v>738</v>
      </c>
      <c r="AG1279" s="374" t="s">
        <v>738</v>
      </c>
      <c r="AH1279" s="374" t="s">
        <v>2321</v>
      </c>
      <c r="AI1279" s="374">
        <v>100</v>
      </c>
      <c r="AJ1279" s="374">
        <v>100</v>
      </c>
      <c r="AK1279" s="374">
        <v>100</v>
      </c>
      <c r="AL1279" s="369">
        <v>1.1000000000000001E-2</v>
      </c>
      <c r="AM1279" s="369" t="s">
        <v>34</v>
      </c>
      <c r="AN1279" s="369" t="s">
        <v>64</v>
      </c>
      <c r="AO1279" s="367" t="s">
        <v>1326</v>
      </c>
      <c r="AP1279" s="370" t="s">
        <v>13</v>
      </c>
      <c r="AQ1279" s="376" t="s">
        <v>673</v>
      </c>
      <c r="AR1279" s="369">
        <v>2.9333333333333329E-3</v>
      </c>
      <c r="AS1279" s="369">
        <v>2.9333333333333329E-3</v>
      </c>
      <c r="AT1279" s="369"/>
      <c r="AX1279" s="711"/>
      <c r="AY1279" s="712"/>
      <c r="AZ1279" s="712"/>
      <c r="BA1279" s="712"/>
      <c r="BB1279" s="713"/>
      <c r="BC1279" s="712"/>
      <c r="BD1279" s="712"/>
      <c r="BE1279" s="712"/>
      <c r="BF1279" s="712"/>
      <c r="BG1279" s="713"/>
      <c r="BH1279" s="713"/>
      <c r="BI1279" s="714"/>
      <c r="BJ1279" s="714"/>
      <c r="BK1279" s="714"/>
      <c r="BL1279" s="713"/>
      <c r="BM1279" s="713"/>
      <c r="BN1279" s="713"/>
      <c r="BO1279" s="713"/>
      <c r="BP1279" s="713"/>
      <c r="BQ1279" s="713"/>
      <c r="BR1279" s="713"/>
      <c r="BS1279" s="713"/>
      <c r="BT1279" s="716"/>
      <c r="BU1279" s="717"/>
      <c r="BV1279" s="715"/>
      <c r="BW1279" s="718"/>
    </row>
    <row r="1280" spans="2:75" ht="15.75" customHeight="1">
      <c r="B1280" s="363" t="s">
        <v>417</v>
      </c>
      <c r="C1280" s="364">
        <v>36017289000107</v>
      </c>
      <c r="D1280" s="365" t="s">
        <v>11</v>
      </c>
      <c r="E1280" s="365" t="s">
        <v>620</v>
      </c>
      <c r="F1280" s="365" t="s">
        <v>665</v>
      </c>
      <c r="G1280" s="366" t="s">
        <v>740</v>
      </c>
      <c r="H1280" s="366" t="s">
        <v>34</v>
      </c>
      <c r="I1280" s="366" t="s">
        <v>34</v>
      </c>
      <c r="J1280" s="366" t="s">
        <v>608</v>
      </c>
      <c r="K1280" s="367" t="s">
        <v>48</v>
      </c>
      <c r="L1280" s="368"/>
      <c r="M1280" s="368" t="s">
        <v>1421</v>
      </c>
      <c r="N1280" s="367">
        <v>546496</v>
      </c>
      <c r="O1280" s="367" t="s">
        <v>1323</v>
      </c>
      <c r="P1280" s="371">
        <v>44042</v>
      </c>
      <c r="Q1280" s="372">
        <v>408060251.61000001</v>
      </c>
      <c r="R1280" s="372">
        <v>214570625.15682527</v>
      </c>
      <c r="S1280" s="367">
        <v>7</v>
      </c>
      <c r="T1280" s="369">
        <v>8.5390796213933529E-2</v>
      </c>
      <c r="U1280" s="369">
        <v>1.1038634893499399</v>
      </c>
      <c r="V1280" s="369">
        <v>0.11289645783122637</v>
      </c>
      <c r="W1280" s="369">
        <v>1.1067627826165281</v>
      </c>
      <c r="X1280" s="369">
        <v>0.15189289971567144</v>
      </c>
      <c r="Y1280" s="369">
        <v>1.1518314514916246</v>
      </c>
      <c r="Z1280" s="369" t="s">
        <v>1424</v>
      </c>
      <c r="AA1280" s="369" t="s">
        <v>1424</v>
      </c>
      <c r="AB1280" s="369">
        <v>2.81178134408115E-3</v>
      </c>
      <c r="AC1280" s="373">
        <v>3.4997762378345425</v>
      </c>
      <c r="AD1280" s="575">
        <v>0</v>
      </c>
      <c r="AE1280" s="370" t="s">
        <v>2629</v>
      </c>
      <c r="AF1280" s="370" t="s">
        <v>738</v>
      </c>
      <c r="AG1280" s="374" t="s">
        <v>738</v>
      </c>
      <c r="AH1280" s="374" t="s">
        <v>2321</v>
      </c>
      <c r="AI1280" s="374">
        <v>100</v>
      </c>
      <c r="AJ1280" s="374">
        <v>100</v>
      </c>
      <c r="AK1280" s="374">
        <v>100</v>
      </c>
      <c r="AL1280" s="369">
        <v>4.0000000000000001E-3</v>
      </c>
      <c r="AM1280" s="369" t="s">
        <v>34</v>
      </c>
      <c r="AN1280" s="369" t="s">
        <v>64</v>
      </c>
      <c r="AO1280" s="367" t="s">
        <v>1326</v>
      </c>
      <c r="AP1280" s="370" t="s">
        <v>11</v>
      </c>
      <c r="AQ1280" s="376" t="s">
        <v>677</v>
      </c>
      <c r="AR1280" s="369">
        <v>7.9999999999999993E-4</v>
      </c>
      <c r="AS1280" s="369">
        <v>7.9999999999999993E-4</v>
      </c>
      <c r="AT1280" s="369"/>
      <c r="AX1280" s="711"/>
      <c r="AY1280" s="712"/>
      <c r="AZ1280" s="712"/>
      <c r="BA1280" s="712"/>
      <c r="BB1280" s="713"/>
      <c r="BC1280" s="712"/>
      <c r="BD1280" s="712"/>
      <c r="BE1280" s="712"/>
      <c r="BF1280" s="712"/>
      <c r="BG1280" s="713"/>
      <c r="BH1280" s="713"/>
      <c r="BI1280" s="714"/>
      <c r="BJ1280" s="714"/>
      <c r="BK1280" s="714"/>
      <c r="BL1280" s="713"/>
      <c r="BM1280" s="713"/>
      <c r="BN1280" s="713"/>
      <c r="BO1280" s="713"/>
      <c r="BP1280" s="713"/>
      <c r="BQ1280" s="713"/>
      <c r="BR1280" s="713"/>
      <c r="BS1280" s="713"/>
      <c r="BT1280" s="716"/>
      <c r="BU1280" s="717"/>
      <c r="BV1280" s="715"/>
      <c r="BW1280" s="718"/>
    </row>
    <row r="1281" spans="2:75" ht="15.75" customHeight="1">
      <c r="B1281" s="363" t="s">
        <v>1242</v>
      </c>
      <c r="C1281" s="364">
        <v>35948858000167</v>
      </c>
      <c r="D1281" s="365" t="s">
        <v>14</v>
      </c>
      <c r="E1281" s="365" t="s">
        <v>607</v>
      </c>
      <c r="F1281" s="365"/>
      <c r="G1281" s="366"/>
      <c r="H1281" s="366" t="s">
        <v>34</v>
      </c>
      <c r="I1281" s="366" t="s">
        <v>34</v>
      </c>
      <c r="J1281" s="366" t="s">
        <v>608</v>
      </c>
      <c r="K1281" s="367" t="s">
        <v>48</v>
      </c>
      <c r="L1281" s="368"/>
      <c r="M1281" s="368" t="s">
        <v>34</v>
      </c>
      <c r="N1281" s="367">
        <v>528404</v>
      </c>
      <c r="O1281" s="367" t="s">
        <v>1323</v>
      </c>
      <c r="P1281" s="371">
        <v>43861</v>
      </c>
      <c r="Q1281" s="372">
        <v>24780487.719999999</v>
      </c>
      <c r="R1281" s="372">
        <v>25644113.766865075</v>
      </c>
      <c r="S1281" s="367">
        <v>17</v>
      </c>
      <c r="T1281" s="369">
        <v>-5.3134124292583573E-2</v>
      </c>
      <c r="U1281" s="369">
        <v>-0.68687519552129572</v>
      </c>
      <c r="V1281" s="369">
        <v>-0.14808713925280437</v>
      </c>
      <c r="W1281" s="369">
        <v>-1.4517491288714479</v>
      </c>
      <c r="X1281" s="369">
        <v>2.8423243703559642E-2</v>
      </c>
      <c r="Y1281" s="369">
        <v>0.21553862038617388</v>
      </c>
      <c r="Z1281" s="369" t="s">
        <v>1424</v>
      </c>
      <c r="AA1281" s="369" t="s">
        <v>1424</v>
      </c>
      <c r="AB1281" s="369">
        <v>0.21956598519636894</v>
      </c>
      <c r="AC1281" s="373">
        <v>-1.0622173506648254</v>
      </c>
      <c r="AD1281" s="575">
        <v>0</v>
      </c>
      <c r="AE1281" s="370" t="s">
        <v>2629</v>
      </c>
      <c r="AF1281" s="370" t="s">
        <v>2317</v>
      </c>
      <c r="AG1281" s="374" t="s">
        <v>1458</v>
      </c>
      <c r="AH1281" s="374" t="s">
        <v>2321</v>
      </c>
      <c r="AI1281" s="374">
        <v>100</v>
      </c>
      <c r="AJ1281" s="374">
        <v>100</v>
      </c>
      <c r="AK1281" s="374">
        <v>100</v>
      </c>
      <c r="AL1281" s="369">
        <v>1.8000000000000002E-2</v>
      </c>
      <c r="AM1281" s="369">
        <v>0.2</v>
      </c>
      <c r="AN1281" s="369" t="s">
        <v>2335</v>
      </c>
      <c r="AO1281" s="367" t="s">
        <v>1326</v>
      </c>
      <c r="AP1281" s="370" t="s">
        <v>718</v>
      </c>
      <c r="AQ1281" s="376" t="s">
        <v>661</v>
      </c>
      <c r="AR1281" s="369">
        <v>5.9999999999999993E-3</v>
      </c>
      <c r="AS1281" s="369">
        <v>5.9999999999999993E-3</v>
      </c>
      <c r="AT1281" s="369"/>
      <c r="AX1281" s="711"/>
      <c r="AY1281" s="712"/>
      <c r="AZ1281" s="712"/>
      <c r="BA1281" s="712"/>
      <c r="BB1281" s="713"/>
      <c r="BC1281" s="712"/>
      <c r="BD1281" s="712"/>
      <c r="BE1281" s="712"/>
      <c r="BF1281" s="712"/>
      <c r="BG1281" s="713"/>
      <c r="BH1281" s="713"/>
      <c r="BI1281" s="714"/>
      <c r="BJ1281" s="714"/>
      <c r="BK1281" s="714"/>
      <c r="BL1281" s="713"/>
      <c r="BM1281" s="713"/>
      <c r="BN1281" s="713"/>
      <c r="BO1281" s="713"/>
      <c r="BP1281" s="713"/>
      <c r="BQ1281" s="713"/>
      <c r="BR1281" s="713"/>
      <c r="BS1281" s="713"/>
      <c r="BT1281" s="716"/>
      <c r="BU1281" s="717"/>
      <c r="BV1281" s="715"/>
      <c r="BW1281" s="718"/>
    </row>
    <row r="1282" spans="2:75" ht="15.75" customHeight="1">
      <c r="B1282" s="363" t="s">
        <v>1243</v>
      </c>
      <c r="C1282" s="364">
        <v>10326625000100</v>
      </c>
      <c r="D1282" s="365" t="s">
        <v>11</v>
      </c>
      <c r="E1282" s="365" t="s">
        <v>620</v>
      </c>
      <c r="F1282" s="365" t="s">
        <v>687</v>
      </c>
      <c r="G1282" s="366" t="s">
        <v>740</v>
      </c>
      <c r="H1282" s="366" t="s">
        <v>34</v>
      </c>
      <c r="I1282" s="366" t="s">
        <v>1321</v>
      </c>
      <c r="J1282" s="366" t="s">
        <v>608</v>
      </c>
      <c r="K1282" s="367" t="s">
        <v>48</v>
      </c>
      <c r="L1282" s="368"/>
      <c r="M1282" s="368" t="s">
        <v>34</v>
      </c>
      <c r="N1282" s="367">
        <v>222836</v>
      </c>
      <c r="O1282" s="367" t="s">
        <v>1323</v>
      </c>
      <c r="P1282" s="371">
        <v>39829</v>
      </c>
      <c r="Q1282" s="372">
        <v>335036509.44999999</v>
      </c>
      <c r="R1282" s="372">
        <v>269605539.12873024</v>
      </c>
      <c r="S1282" s="367">
        <v>15</v>
      </c>
      <c r="T1282" s="369">
        <v>8.7247909272893498E-2</v>
      </c>
      <c r="U1282" s="369">
        <v>1.1278707523369829</v>
      </c>
      <c r="V1282" s="369">
        <v>0.11751886895354713</v>
      </c>
      <c r="W1282" s="369">
        <v>1.1520778677344801</v>
      </c>
      <c r="X1282" s="369">
        <v>0.17936150305153276</v>
      </c>
      <c r="Y1282" s="369">
        <v>1.3601308605490481</v>
      </c>
      <c r="Z1282" s="369">
        <v>0.20872591448440425</v>
      </c>
      <c r="AA1282" s="369">
        <v>1.1864657644208936</v>
      </c>
      <c r="AB1282" s="369">
        <v>1.6209397691270418E-3</v>
      </c>
      <c r="AC1282" s="373">
        <v>8.6275058533318791</v>
      </c>
      <c r="AD1282" s="575">
        <v>0</v>
      </c>
      <c r="AE1282" s="370" t="s">
        <v>2452</v>
      </c>
      <c r="AF1282" s="370" t="s">
        <v>2326</v>
      </c>
      <c r="AG1282" s="374" t="s">
        <v>1459</v>
      </c>
      <c r="AH1282" s="374" t="s">
        <v>2321</v>
      </c>
      <c r="AI1282" s="374">
        <v>1000</v>
      </c>
      <c r="AJ1282" s="374">
        <v>100</v>
      </c>
      <c r="AK1282" s="374">
        <v>0</v>
      </c>
      <c r="AL1282" s="369">
        <v>5.0000000000000001E-3</v>
      </c>
      <c r="AM1282" s="369">
        <v>0.2</v>
      </c>
      <c r="AN1282" s="369" t="s">
        <v>2335</v>
      </c>
      <c r="AO1282" s="367" t="s">
        <v>1326</v>
      </c>
      <c r="AP1282" s="370" t="s">
        <v>11</v>
      </c>
      <c r="AQ1282" s="376" t="s">
        <v>677</v>
      </c>
      <c r="AR1282" s="369">
        <v>1.3500000000000001E-3</v>
      </c>
      <c r="AS1282" s="369">
        <v>1.3500000000000001E-3</v>
      </c>
      <c r="AT1282" s="369"/>
      <c r="AX1282" s="711"/>
      <c r="AY1282" s="712"/>
      <c r="AZ1282" s="712"/>
      <c r="BA1282" s="712"/>
      <c r="BB1282" s="713"/>
      <c r="BC1282" s="712"/>
      <c r="BD1282" s="712"/>
      <c r="BE1282" s="712"/>
      <c r="BF1282" s="712"/>
      <c r="BG1282" s="713"/>
      <c r="BH1282" s="713"/>
      <c r="BI1282" s="714"/>
      <c r="BJ1282" s="714"/>
      <c r="BK1282" s="714"/>
      <c r="BL1282" s="713"/>
      <c r="BM1282" s="713"/>
      <c r="BN1282" s="713"/>
      <c r="BO1282" s="713"/>
      <c r="BP1282" s="713"/>
      <c r="BQ1282" s="713"/>
      <c r="BR1282" s="713"/>
      <c r="BS1282" s="713"/>
      <c r="BT1282" s="716"/>
      <c r="BU1282" s="717"/>
      <c r="BV1282" s="715"/>
      <c r="BW1282" s="718"/>
    </row>
    <row r="1283" spans="2:75" ht="15.75" customHeight="1">
      <c r="B1283" s="363" t="s">
        <v>418</v>
      </c>
      <c r="C1283" s="364">
        <v>11701985000107</v>
      </c>
      <c r="D1283" s="365" t="s">
        <v>11</v>
      </c>
      <c r="E1283" s="365" t="s">
        <v>620</v>
      </c>
      <c r="F1283" s="365" t="s">
        <v>687</v>
      </c>
      <c r="G1283" s="366" t="s">
        <v>740</v>
      </c>
      <c r="H1283" s="366" t="s">
        <v>34</v>
      </c>
      <c r="I1283" s="366" t="s">
        <v>1321</v>
      </c>
      <c r="J1283" s="366" t="s">
        <v>608</v>
      </c>
      <c r="K1283" s="367" t="s">
        <v>48</v>
      </c>
      <c r="L1283" s="368"/>
      <c r="M1283" s="368" t="s">
        <v>34</v>
      </c>
      <c r="N1283" s="367">
        <v>248738</v>
      </c>
      <c r="O1283" s="367" t="s">
        <v>1323</v>
      </c>
      <c r="P1283" s="371">
        <v>40319</v>
      </c>
      <c r="Q1283" s="372">
        <v>197675971.12</v>
      </c>
      <c r="R1283" s="372">
        <v>118802121.77714288</v>
      </c>
      <c r="S1283" s="367">
        <v>91</v>
      </c>
      <c r="T1283" s="369">
        <v>9.891484687831098E-2</v>
      </c>
      <c r="U1283" s="369">
        <v>1.278691531931057</v>
      </c>
      <c r="V1283" s="369">
        <v>0.13726858370618089</v>
      </c>
      <c r="W1283" s="369">
        <v>1.3456911101285369</v>
      </c>
      <c r="X1283" s="369">
        <v>0.19501492798334863</v>
      </c>
      <c r="Y1283" s="369">
        <v>1.4788336254167886</v>
      </c>
      <c r="Z1283" s="369">
        <v>0.25501323002964194</v>
      </c>
      <c r="AA1283" s="369">
        <v>1.4495778717844234</v>
      </c>
      <c r="AB1283" s="369">
        <v>1.6860174403163744E-3</v>
      </c>
      <c r="AC1283" s="373">
        <v>18.689952196884533</v>
      </c>
      <c r="AD1283" s="575">
        <v>22128298000152</v>
      </c>
      <c r="AE1283" s="370" t="s">
        <v>2452</v>
      </c>
      <c r="AF1283" s="370" t="s">
        <v>2326</v>
      </c>
      <c r="AG1283" s="374" t="s">
        <v>1459</v>
      </c>
      <c r="AH1283" s="374" t="s">
        <v>2318</v>
      </c>
      <c r="AI1283" s="374">
        <v>1000</v>
      </c>
      <c r="AJ1283" s="374">
        <v>0</v>
      </c>
      <c r="AK1283" s="374">
        <v>0</v>
      </c>
      <c r="AL1283" s="369">
        <v>5.0000000000000001E-3</v>
      </c>
      <c r="AM1283" s="369">
        <v>0.2</v>
      </c>
      <c r="AN1283" s="369" t="s">
        <v>64</v>
      </c>
      <c r="AO1283" s="367" t="s">
        <v>1326</v>
      </c>
      <c r="AP1283" s="370" t="s">
        <v>13</v>
      </c>
      <c r="AQ1283" s="376" t="s">
        <v>688</v>
      </c>
      <c r="AR1283" s="369">
        <v>8.0000000000000004E-4</v>
      </c>
      <c r="AS1283" s="369">
        <v>8.0000000000000004E-4</v>
      </c>
      <c r="AT1283" s="369"/>
      <c r="AX1283" s="711"/>
      <c r="AY1283" s="712"/>
      <c r="AZ1283" s="712"/>
      <c r="BA1283" s="712"/>
      <c r="BB1283" s="713"/>
      <c r="BC1283" s="712"/>
      <c r="BD1283" s="712"/>
      <c r="BE1283" s="712"/>
      <c r="BF1283" s="712"/>
      <c r="BG1283" s="713"/>
      <c r="BH1283" s="713"/>
      <c r="BI1283" s="714"/>
      <c r="BJ1283" s="714"/>
      <c r="BK1283" s="714"/>
      <c r="BL1283" s="713"/>
      <c r="BM1283" s="713"/>
      <c r="BN1283" s="713"/>
      <c r="BO1283" s="713"/>
      <c r="BP1283" s="713"/>
      <c r="BQ1283" s="713"/>
      <c r="BR1283" s="713"/>
      <c r="BS1283" s="713"/>
      <c r="BT1283" s="716"/>
      <c r="BU1283" s="717"/>
      <c r="BV1283" s="715"/>
      <c r="BW1283" s="718"/>
    </row>
    <row r="1284" spans="2:75" ht="15.75" customHeight="1">
      <c r="B1284" s="363" t="s">
        <v>419</v>
      </c>
      <c r="C1284" s="364">
        <v>23729525000168</v>
      </c>
      <c r="D1284" s="365" t="s">
        <v>11</v>
      </c>
      <c r="E1284" s="365" t="s">
        <v>620</v>
      </c>
      <c r="F1284" s="365" t="s">
        <v>687</v>
      </c>
      <c r="G1284" s="366" t="s">
        <v>740</v>
      </c>
      <c r="H1284" s="366" t="s">
        <v>34</v>
      </c>
      <c r="I1284" s="366" t="s">
        <v>1321</v>
      </c>
      <c r="J1284" s="366" t="s">
        <v>608</v>
      </c>
      <c r="K1284" s="367" t="s">
        <v>48</v>
      </c>
      <c r="L1284" s="368"/>
      <c r="M1284" s="368" t="s">
        <v>34</v>
      </c>
      <c r="N1284" s="367">
        <v>424854</v>
      </c>
      <c r="O1284" s="367" t="s">
        <v>1323</v>
      </c>
      <c r="P1284" s="371">
        <v>42552</v>
      </c>
      <c r="Q1284" s="372">
        <v>77771880.790000007</v>
      </c>
      <c r="R1284" s="372">
        <v>35476261.605595239</v>
      </c>
      <c r="S1284" s="367">
        <v>91</v>
      </c>
      <c r="T1284" s="369">
        <v>9.6377733496774587E-2</v>
      </c>
      <c r="U1284" s="369">
        <v>1.2458937720506755</v>
      </c>
      <c r="V1284" s="369">
        <v>0.13320742113852413</v>
      </c>
      <c r="W1284" s="369">
        <v>1.3058781375128923</v>
      </c>
      <c r="X1284" s="369">
        <v>0.18665721031651117</v>
      </c>
      <c r="Y1284" s="369">
        <v>1.4154555340815729</v>
      </c>
      <c r="Z1284" s="369">
        <v>0.2426159062136739</v>
      </c>
      <c r="AA1284" s="369">
        <v>1.3791074641475947</v>
      </c>
      <c r="AB1284" s="369">
        <v>1.6897248609835122E-3</v>
      </c>
      <c r="AC1284" s="373">
        <v>16.530750491182406</v>
      </c>
      <c r="AD1284" s="575">
        <v>22128298000152</v>
      </c>
      <c r="AE1284" s="370" t="s">
        <v>2452</v>
      </c>
      <c r="AF1284" s="370" t="s">
        <v>2326</v>
      </c>
      <c r="AG1284" s="374" t="s">
        <v>1459</v>
      </c>
      <c r="AH1284" s="374" t="s">
        <v>2318</v>
      </c>
      <c r="AI1284" s="374">
        <v>1000</v>
      </c>
      <c r="AJ1284" s="374">
        <v>1000</v>
      </c>
      <c r="AK1284" s="374">
        <v>1000</v>
      </c>
      <c r="AL1284" s="369">
        <v>8.0000000000000002E-3</v>
      </c>
      <c r="AM1284" s="369">
        <v>0.2</v>
      </c>
      <c r="AN1284" s="369" t="s">
        <v>64</v>
      </c>
      <c r="AO1284" s="367" t="s">
        <v>1326</v>
      </c>
      <c r="AP1284" s="370" t="s">
        <v>13</v>
      </c>
      <c r="AQ1284" s="376" t="s">
        <v>688</v>
      </c>
      <c r="AR1284" s="369">
        <v>2.3999999999999998E-3</v>
      </c>
      <c r="AS1284" s="369">
        <v>2.3999999999999998E-3</v>
      </c>
      <c r="AT1284" s="369"/>
      <c r="AX1284" s="711"/>
      <c r="AY1284" s="712"/>
      <c r="AZ1284" s="712"/>
      <c r="BA1284" s="712"/>
      <c r="BB1284" s="713"/>
      <c r="BC1284" s="712"/>
      <c r="BD1284" s="712"/>
      <c r="BE1284" s="712"/>
      <c r="BF1284" s="712"/>
      <c r="BG1284" s="713"/>
      <c r="BH1284" s="713"/>
      <c r="BI1284" s="714"/>
      <c r="BJ1284" s="714"/>
      <c r="BK1284" s="714"/>
      <c r="BL1284" s="713"/>
      <c r="BM1284" s="713"/>
      <c r="BN1284" s="713"/>
      <c r="BO1284" s="713"/>
      <c r="BP1284" s="713"/>
      <c r="BQ1284" s="713"/>
      <c r="BR1284" s="713"/>
      <c r="BS1284" s="713"/>
      <c r="BT1284" s="716"/>
      <c r="BU1284" s="717"/>
      <c r="BV1284" s="715"/>
      <c r="BW1284" s="718"/>
    </row>
    <row r="1285" spans="2:75" ht="15.75" customHeight="1">
      <c r="B1285" s="363" t="s">
        <v>1244</v>
      </c>
      <c r="C1285" s="364">
        <v>17313316000136</v>
      </c>
      <c r="D1285" s="365" t="s">
        <v>11</v>
      </c>
      <c r="E1285" s="365" t="s">
        <v>620</v>
      </c>
      <c r="F1285" s="365" t="s">
        <v>687</v>
      </c>
      <c r="G1285" s="366" t="s">
        <v>740</v>
      </c>
      <c r="H1285" s="366" t="s">
        <v>34</v>
      </c>
      <c r="I1285" s="366" t="s">
        <v>1321</v>
      </c>
      <c r="J1285" s="366" t="s">
        <v>608</v>
      </c>
      <c r="K1285" s="367" t="s">
        <v>48</v>
      </c>
      <c r="L1285" s="368"/>
      <c r="M1285" s="368" t="s">
        <v>34</v>
      </c>
      <c r="N1285" s="367">
        <v>333468</v>
      </c>
      <c r="O1285" s="367" t="s">
        <v>1323</v>
      </c>
      <c r="P1285" s="371">
        <v>41359</v>
      </c>
      <c r="Q1285" s="372">
        <v>613565934.88</v>
      </c>
      <c r="R1285" s="372">
        <v>223564835.22519839</v>
      </c>
      <c r="S1285" s="367">
        <v>181</v>
      </c>
      <c r="T1285" s="369">
        <v>0.1008775523165073</v>
      </c>
      <c r="U1285" s="369">
        <v>1.3040638082141534</v>
      </c>
      <c r="V1285" s="369">
        <v>0.14005416693771222</v>
      </c>
      <c r="W1285" s="369">
        <v>1.3729991400505068</v>
      </c>
      <c r="X1285" s="369">
        <v>0.21475894013206775</v>
      </c>
      <c r="Y1285" s="369">
        <v>1.6285560562486299</v>
      </c>
      <c r="Z1285" s="369">
        <v>0.29453949250696354</v>
      </c>
      <c r="AA1285" s="369">
        <v>1.6742579616558722</v>
      </c>
      <c r="AB1285" s="369">
        <v>3.1775801982937028E-3</v>
      </c>
      <c r="AC1285" s="373">
        <v>10.688266484046482</v>
      </c>
      <c r="AD1285" s="575">
        <v>0</v>
      </c>
      <c r="AE1285" s="370" t="s">
        <v>2452</v>
      </c>
      <c r="AF1285" s="370" t="s">
        <v>2317</v>
      </c>
      <c r="AG1285" s="374" t="s">
        <v>1458</v>
      </c>
      <c r="AH1285" s="374" t="s">
        <v>728</v>
      </c>
      <c r="AI1285" s="374">
        <v>0</v>
      </c>
      <c r="AJ1285" s="374">
        <v>0</v>
      </c>
      <c r="AK1285" s="374">
        <v>0</v>
      </c>
      <c r="AL1285" s="369">
        <v>1.15E-2</v>
      </c>
      <c r="AM1285" s="369">
        <v>0.2</v>
      </c>
      <c r="AN1285" s="369" t="s">
        <v>64</v>
      </c>
      <c r="AO1285" s="367" t="s">
        <v>1326</v>
      </c>
      <c r="AP1285" s="370" t="s">
        <v>13</v>
      </c>
      <c r="AQ1285" s="376" t="s">
        <v>670</v>
      </c>
      <c r="AR1285" s="369">
        <v>3.0666666666666668E-3</v>
      </c>
      <c r="AS1285" s="369">
        <v>3.0666666666666668E-3</v>
      </c>
      <c r="AT1285" s="369"/>
      <c r="AX1285" s="711"/>
      <c r="AY1285" s="712"/>
      <c r="AZ1285" s="712"/>
      <c r="BA1285" s="712"/>
      <c r="BB1285" s="713"/>
      <c r="BC1285" s="712"/>
      <c r="BD1285" s="712"/>
      <c r="BE1285" s="712"/>
      <c r="BF1285" s="712"/>
      <c r="BG1285" s="713"/>
      <c r="BH1285" s="713"/>
      <c r="BI1285" s="714"/>
      <c r="BJ1285" s="714"/>
      <c r="BK1285" s="714"/>
      <c r="BL1285" s="713"/>
      <c r="BM1285" s="713"/>
      <c r="BN1285" s="713"/>
      <c r="BO1285" s="713"/>
      <c r="BP1285" s="713"/>
      <c r="BQ1285" s="713"/>
      <c r="BR1285" s="713"/>
      <c r="BS1285" s="713"/>
      <c r="BT1285" s="716"/>
      <c r="BU1285" s="717"/>
      <c r="BV1285" s="715"/>
      <c r="BW1285" s="718"/>
    </row>
    <row r="1286" spans="2:75" ht="15.75" customHeight="1">
      <c r="B1286" s="363" t="s">
        <v>1752</v>
      </c>
      <c r="C1286" s="364">
        <v>32397281000154</v>
      </c>
      <c r="D1286" s="365" t="s">
        <v>11</v>
      </c>
      <c r="E1286" s="365" t="s">
        <v>620</v>
      </c>
      <c r="F1286" s="365" t="s">
        <v>665</v>
      </c>
      <c r="G1286" s="366" t="s">
        <v>740</v>
      </c>
      <c r="H1286" s="366" t="s">
        <v>34</v>
      </c>
      <c r="I1286" s="366" t="s">
        <v>1321</v>
      </c>
      <c r="J1286" s="366" t="s">
        <v>608</v>
      </c>
      <c r="K1286" s="367" t="s">
        <v>48</v>
      </c>
      <c r="L1286" s="368"/>
      <c r="M1286" s="368"/>
      <c r="N1286" s="367">
        <v>495174</v>
      </c>
      <c r="O1286" s="367" t="s">
        <v>1323</v>
      </c>
      <c r="P1286" s="371">
        <v>43500</v>
      </c>
      <c r="Q1286" s="372">
        <v>39355500.399999999</v>
      </c>
      <c r="R1286" s="372">
        <v>35485652.018928573</v>
      </c>
      <c r="S1286" s="367">
        <v>121</v>
      </c>
      <c r="T1286" s="369">
        <v>0.11241559956501379</v>
      </c>
      <c r="U1286" s="369">
        <v>1.2644409424398106</v>
      </c>
      <c r="V1286" s="369">
        <v>0.14177358530427719</v>
      </c>
      <c r="W1286" s="369">
        <v>1.3011566264641763</v>
      </c>
      <c r="X1286" s="369">
        <v>0.20959373387126723</v>
      </c>
      <c r="Y1286" s="369">
        <v>1.4738192159661447</v>
      </c>
      <c r="Z1286" s="369">
        <v>0.28269749892199014</v>
      </c>
      <c r="AA1286" s="369">
        <v>1.5448184875526987</v>
      </c>
      <c r="AB1286" s="369">
        <v>2.9953718991341275E-3</v>
      </c>
      <c r="AC1286" s="373">
        <v>9.7409237466492389</v>
      </c>
      <c r="AD1286" s="575">
        <v>0</v>
      </c>
      <c r="AE1286" s="370" t="s">
        <v>2452</v>
      </c>
      <c r="AF1286" s="370" t="s">
        <v>2317</v>
      </c>
      <c r="AG1286" s="374" t="s">
        <v>1458</v>
      </c>
      <c r="AH1286" s="374" t="s">
        <v>2318</v>
      </c>
      <c r="AI1286" s="374">
        <v>0</v>
      </c>
      <c r="AJ1286" s="374">
        <v>0</v>
      </c>
      <c r="AK1286" s="374">
        <v>0</v>
      </c>
      <c r="AL1286" s="369">
        <v>9.0000000000000011E-3</v>
      </c>
      <c r="AM1286" s="369">
        <v>0.2</v>
      </c>
      <c r="AN1286" s="369" t="s">
        <v>34</v>
      </c>
      <c r="AO1286" s="367" t="s">
        <v>1326</v>
      </c>
      <c r="AP1286" s="370" t="s">
        <v>13</v>
      </c>
      <c r="AQ1286" s="376" t="s">
        <v>670</v>
      </c>
      <c r="AR1286" s="369" t="s">
        <v>34</v>
      </c>
      <c r="AS1286" s="369" t="s">
        <v>34</v>
      </c>
      <c r="AT1286" s="369"/>
      <c r="AX1286" s="711"/>
      <c r="AY1286" s="712"/>
      <c r="AZ1286" s="712"/>
      <c r="BA1286" s="712"/>
      <c r="BB1286" s="713"/>
      <c r="BC1286" s="712"/>
      <c r="BD1286" s="712"/>
      <c r="BE1286" s="712"/>
      <c r="BF1286" s="712"/>
      <c r="BG1286" s="713"/>
      <c r="BH1286" s="713"/>
      <c r="BI1286" s="714"/>
      <c r="BJ1286" s="714"/>
      <c r="BK1286" s="714"/>
      <c r="BL1286" s="713"/>
      <c r="BM1286" s="713"/>
      <c r="BN1286" s="713"/>
      <c r="BO1286" s="713"/>
      <c r="BP1286" s="713"/>
      <c r="BQ1286" s="713"/>
      <c r="BR1286" s="713"/>
      <c r="BS1286" s="713"/>
      <c r="BT1286" s="716"/>
      <c r="BU1286" s="717"/>
      <c r="BV1286" s="715"/>
      <c r="BW1286" s="718"/>
    </row>
    <row r="1287" spans="2:75" ht="15.75" customHeight="1">
      <c r="B1287" s="363" t="s">
        <v>420</v>
      </c>
      <c r="C1287" s="364">
        <v>39817321000119</v>
      </c>
      <c r="D1287" s="365" t="s">
        <v>11</v>
      </c>
      <c r="E1287" s="365" t="s">
        <v>620</v>
      </c>
      <c r="F1287" s="365" t="s">
        <v>687</v>
      </c>
      <c r="G1287" s="366" t="s">
        <v>740</v>
      </c>
      <c r="H1287" s="366" t="s">
        <v>34</v>
      </c>
      <c r="I1287" s="366" t="s">
        <v>1321</v>
      </c>
      <c r="J1287" s="366" t="s">
        <v>608</v>
      </c>
      <c r="K1287" s="367" t="s">
        <v>48</v>
      </c>
      <c r="L1287" s="368"/>
      <c r="M1287" s="368" t="s">
        <v>1421</v>
      </c>
      <c r="N1287" s="367">
        <v>582700</v>
      </c>
      <c r="O1287" s="367" t="s">
        <v>1323</v>
      </c>
      <c r="P1287" s="371">
        <v>44265</v>
      </c>
      <c r="Q1287" s="372">
        <v>70875728.530000001</v>
      </c>
      <c r="R1287" s="372">
        <v>64500041.170515865</v>
      </c>
      <c r="S1287" s="367">
        <v>31</v>
      </c>
      <c r="T1287" s="369">
        <v>0.10240512403951807</v>
      </c>
      <c r="U1287" s="369">
        <v>1.3238110260310523</v>
      </c>
      <c r="V1287" s="369">
        <v>0.14648926538438412</v>
      </c>
      <c r="W1287" s="369">
        <v>1.4360846220936818</v>
      </c>
      <c r="X1287" s="369" t="s">
        <v>1424</v>
      </c>
      <c r="Y1287" s="369" t="s">
        <v>1424</v>
      </c>
      <c r="Z1287" s="369" t="s">
        <v>1424</v>
      </c>
      <c r="AA1287" s="369" t="s">
        <v>1424</v>
      </c>
      <c r="AB1287" s="369">
        <v>4.3356844900339494E-3</v>
      </c>
      <c r="AC1287" s="373">
        <v>9.1332355942157388</v>
      </c>
      <c r="AD1287" s="575">
        <v>0</v>
      </c>
      <c r="AE1287" s="370" t="s">
        <v>2452</v>
      </c>
      <c r="AF1287" s="370" t="s">
        <v>743</v>
      </c>
      <c r="AG1287" s="374" t="s">
        <v>743</v>
      </c>
      <c r="AH1287" s="374" t="s">
        <v>2339</v>
      </c>
      <c r="AI1287" s="374">
        <v>1000</v>
      </c>
      <c r="AJ1287" s="374">
        <v>1000</v>
      </c>
      <c r="AK1287" s="374">
        <v>1000</v>
      </c>
      <c r="AL1287" s="369">
        <v>5.4000000000000003E-3</v>
      </c>
      <c r="AM1287" s="369">
        <v>0.1</v>
      </c>
      <c r="AN1287" s="369" t="s">
        <v>2330</v>
      </c>
      <c r="AO1287" s="367" t="s">
        <v>1326</v>
      </c>
      <c r="AP1287" s="370" t="s">
        <v>13</v>
      </c>
      <c r="AQ1287" s="376" t="s">
        <v>681</v>
      </c>
      <c r="AR1287" s="369" t="s">
        <v>34</v>
      </c>
      <c r="AS1287" s="369" t="s">
        <v>34</v>
      </c>
      <c r="AT1287" s="369"/>
      <c r="AX1287" s="711"/>
      <c r="AY1287" s="712"/>
      <c r="AZ1287" s="712"/>
      <c r="BA1287" s="712"/>
      <c r="BB1287" s="713"/>
      <c r="BC1287" s="712"/>
      <c r="BD1287" s="712"/>
      <c r="BE1287" s="712"/>
      <c r="BF1287" s="712"/>
      <c r="BG1287" s="713"/>
      <c r="BH1287" s="713"/>
      <c r="BI1287" s="714"/>
      <c r="BJ1287" s="714"/>
      <c r="BK1287" s="714"/>
      <c r="BL1287" s="713"/>
      <c r="BM1287" s="713"/>
      <c r="BN1287" s="713"/>
      <c r="BO1287" s="713"/>
      <c r="BP1287" s="713"/>
      <c r="BQ1287" s="713"/>
      <c r="BR1287" s="713"/>
      <c r="BS1287" s="713"/>
      <c r="BT1287" s="716"/>
      <c r="BU1287" s="717"/>
      <c r="BV1287" s="715"/>
      <c r="BW1287" s="718"/>
    </row>
    <row r="1288" spans="2:75" ht="15.75" customHeight="1">
      <c r="B1288" s="363" t="s">
        <v>1245</v>
      </c>
      <c r="C1288" s="364">
        <v>37240657000136</v>
      </c>
      <c r="D1288" s="365" t="s">
        <v>11</v>
      </c>
      <c r="E1288" s="365" t="s">
        <v>621</v>
      </c>
      <c r="F1288" s="365" t="s">
        <v>674</v>
      </c>
      <c r="G1288" s="366" t="s">
        <v>740</v>
      </c>
      <c r="H1288" s="366" t="s">
        <v>34</v>
      </c>
      <c r="I1288" s="366"/>
      <c r="J1288" s="366" t="s">
        <v>608</v>
      </c>
      <c r="K1288" s="367" t="s">
        <v>48</v>
      </c>
      <c r="L1288" s="368"/>
      <c r="M1288" s="368" t="s">
        <v>1421</v>
      </c>
      <c r="N1288" s="367">
        <v>539929</v>
      </c>
      <c r="O1288" s="367" t="s">
        <v>1323</v>
      </c>
      <c r="P1288" s="371">
        <v>43999</v>
      </c>
      <c r="Q1288" s="372">
        <v>28374047.5</v>
      </c>
      <c r="R1288" s="372">
        <v>30941838.875436515</v>
      </c>
      <c r="S1288" s="367">
        <v>3</v>
      </c>
      <c r="T1288" s="369">
        <v>9.0102013342772791E-2</v>
      </c>
      <c r="U1288" s="369">
        <v>1.1647663127162493</v>
      </c>
      <c r="V1288" s="369">
        <v>1.1022363314028505E-2</v>
      </c>
      <c r="W1288" s="369">
        <v>0.10805601634270519</v>
      </c>
      <c r="X1288" s="369">
        <v>-1.0882319780688099E-2</v>
      </c>
      <c r="Y1288" s="369">
        <v>-8.2522607785153398E-2</v>
      </c>
      <c r="Z1288" s="369" t="s">
        <v>1424</v>
      </c>
      <c r="AA1288" s="369" t="s">
        <v>1424</v>
      </c>
      <c r="AB1288" s="369">
        <v>3.9621397574926706E-2</v>
      </c>
      <c r="AC1288" s="373">
        <v>-2.1555544981859778</v>
      </c>
      <c r="AD1288" s="575">
        <v>0</v>
      </c>
      <c r="AE1288" s="370" t="s">
        <v>2630</v>
      </c>
      <c r="AF1288" s="370" t="s">
        <v>2317</v>
      </c>
      <c r="AG1288" s="374" t="s">
        <v>1458</v>
      </c>
      <c r="AH1288" s="374" t="s">
        <v>2321</v>
      </c>
      <c r="AI1288" s="374">
        <v>1000</v>
      </c>
      <c r="AJ1288" s="374">
        <v>100</v>
      </c>
      <c r="AK1288" s="374">
        <v>500</v>
      </c>
      <c r="AL1288" s="369">
        <v>5.5000000000000005E-3</v>
      </c>
      <c r="AM1288" s="369" t="s">
        <v>34</v>
      </c>
      <c r="AN1288" s="369" t="s">
        <v>2426</v>
      </c>
      <c r="AO1288" s="367" t="s">
        <v>1326</v>
      </c>
      <c r="AP1288" s="370" t="s">
        <v>11</v>
      </c>
      <c r="AQ1288" s="376" t="s">
        <v>678</v>
      </c>
      <c r="AR1288" s="369">
        <v>7.3333333333333323E-4</v>
      </c>
      <c r="AS1288" s="369">
        <v>7.3333333333333323E-4</v>
      </c>
      <c r="AT1288" s="369"/>
      <c r="AX1288" s="711"/>
      <c r="AY1288" s="712"/>
      <c r="AZ1288" s="712"/>
      <c r="BA1288" s="712"/>
      <c r="BB1288" s="713"/>
      <c r="BC1288" s="712"/>
      <c r="BD1288" s="712"/>
      <c r="BE1288" s="712"/>
      <c r="BF1288" s="712"/>
      <c r="BG1288" s="713"/>
      <c r="BH1288" s="713"/>
      <c r="BI1288" s="714"/>
      <c r="BJ1288" s="714"/>
      <c r="BK1288" s="714"/>
      <c r="BL1288" s="713"/>
      <c r="BM1288" s="713"/>
      <c r="BN1288" s="713"/>
      <c r="BO1288" s="713"/>
      <c r="BP1288" s="713"/>
      <c r="BQ1288" s="713"/>
      <c r="BR1288" s="713"/>
      <c r="BS1288" s="713"/>
      <c r="BT1288" s="716"/>
      <c r="BU1288" s="717"/>
      <c r="BV1288" s="715"/>
      <c r="BW1288" s="718"/>
    </row>
    <row r="1289" spans="2:75" ht="15.75" customHeight="1">
      <c r="B1289" s="363" t="s">
        <v>1246</v>
      </c>
      <c r="C1289" s="364">
        <v>38120906000112</v>
      </c>
      <c r="D1289" s="365" t="s">
        <v>13</v>
      </c>
      <c r="E1289" s="365" t="s">
        <v>615</v>
      </c>
      <c r="F1289" s="365" t="s">
        <v>619</v>
      </c>
      <c r="G1289" s="366" t="s">
        <v>34</v>
      </c>
      <c r="H1289" s="366" t="s">
        <v>1339</v>
      </c>
      <c r="I1289" s="366" t="s">
        <v>34</v>
      </c>
      <c r="J1289" s="366"/>
      <c r="K1289" s="367" t="s">
        <v>48</v>
      </c>
      <c r="L1289" s="368"/>
      <c r="M1289" s="368" t="s">
        <v>1421</v>
      </c>
      <c r="N1289" s="367">
        <v>560170</v>
      </c>
      <c r="O1289" s="367" t="s">
        <v>1323</v>
      </c>
      <c r="P1289" s="371">
        <v>44146</v>
      </c>
      <c r="Q1289" s="372">
        <v>10951554.619999999</v>
      </c>
      <c r="R1289" s="372">
        <v>6945279.649444445</v>
      </c>
      <c r="S1289" s="367">
        <v>31</v>
      </c>
      <c r="T1289" s="369">
        <v>3.6516699259475205E-2</v>
      </c>
      <c r="U1289" s="369">
        <v>0.47205849870655298</v>
      </c>
      <c r="V1289" s="369">
        <v>7.6455632119192707E-2</v>
      </c>
      <c r="W1289" s="369">
        <v>0.7495208421635573</v>
      </c>
      <c r="X1289" s="369" t="s">
        <v>1424</v>
      </c>
      <c r="Y1289" s="369" t="s">
        <v>1424</v>
      </c>
      <c r="Z1289" s="369" t="s">
        <v>1424</v>
      </c>
      <c r="AA1289" s="369" t="s">
        <v>1424</v>
      </c>
      <c r="AB1289" s="369">
        <v>3.3280667682823506E-2</v>
      </c>
      <c r="AC1289" s="373">
        <v>-0.68849217339333812</v>
      </c>
      <c r="AD1289" s="575">
        <v>0</v>
      </c>
      <c r="AE1289" s="370" t="s">
        <v>2630</v>
      </c>
      <c r="AF1289" s="370" t="s">
        <v>2317</v>
      </c>
      <c r="AG1289" s="374" t="s">
        <v>1458</v>
      </c>
      <c r="AH1289" s="374" t="s">
        <v>2321</v>
      </c>
      <c r="AI1289" s="374">
        <v>1000</v>
      </c>
      <c r="AJ1289" s="374">
        <v>100</v>
      </c>
      <c r="AK1289" s="374">
        <v>500</v>
      </c>
      <c r="AL1289" s="369">
        <v>1.7500000000000002E-2</v>
      </c>
      <c r="AM1289" s="369">
        <v>0.2</v>
      </c>
      <c r="AN1289" s="369" t="s">
        <v>34</v>
      </c>
      <c r="AO1289" s="367" t="s">
        <v>1326</v>
      </c>
      <c r="AP1289" s="370" t="s">
        <v>13</v>
      </c>
      <c r="AQ1289" s="376" t="s">
        <v>670</v>
      </c>
      <c r="AR1289" s="369">
        <v>3.5000000000000001E-3</v>
      </c>
      <c r="AS1289" s="369">
        <v>3.5000000000000001E-3</v>
      </c>
      <c r="AT1289" s="369"/>
      <c r="AX1289" s="711"/>
      <c r="AY1289" s="712"/>
      <c r="AZ1289" s="712"/>
      <c r="BA1289" s="712"/>
      <c r="BB1289" s="713"/>
      <c r="BC1289" s="712"/>
      <c r="BD1289" s="712"/>
      <c r="BE1289" s="712"/>
      <c r="BF1289" s="712"/>
      <c r="BG1289" s="713"/>
      <c r="BH1289" s="713"/>
      <c r="BI1289" s="714"/>
      <c r="BJ1289" s="714"/>
      <c r="BK1289" s="714"/>
      <c r="BL1289" s="713"/>
      <c r="BM1289" s="713"/>
      <c r="BN1289" s="713"/>
      <c r="BO1289" s="713"/>
      <c r="BP1289" s="713"/>
      <c r="BQ1289" s="713"/>
      <c r="BR1289" s="713"/>
      <c r="BS1289" s="713"/>
      <c r="BT1289" s="716"/>
      <c r="BU1289" s="717"/>
      <c r="BV1289" s="715"/>
      <c r="BW1289" s="718"/>
    </row>
    <row r="1290" spans="2:75" ht="15.75" customHeight="1">
      <c r="B1290" s="363" t="s">
        <v>421</v>
      </c>
      <c r="C1290" s="364">
        <v>37240631000198</v>
      </c>
      <c r="D1290" s="365" t="s">
        <v>11</v>
      </c>
      <c r="E1290" s="365" t="s">
        <v>620</v>
      </c>
      <c r="F1290" s="365" t="s">
        <v>665</v>
      </c>
      <c r="G1290" s="366" t="s">
        <v>740</v>
      </c>
      <c r="H1290" s="366" t="s">
        <v>34</v>
      </c>
      <c r="I1290" s="366" t="s">
        <v>1306</v>
      </c>
      <c r="J1290" s="366" t="s">
        <v>608</v>
      </c>
      <c r="K1290" s="367" t="s">
        <v>48</v>
      </c>
      <c r="L1290" s="368"/>
      <c r="M1290" s="368" t="s">
        <v>1421</v>
      </c>
      <c r="N1290" s="367">
        <v>539937</v>
      </c>
      <c r="O1290" s="367" t="s">
        <v>1323</v>
      </c>
      <c r="P1290" s="371">
        <v>43999</v>
      </c>
      <c r="Q1290" s="372">
        <v>32686319.219999999</v>
      </c>
      <c r="R1290" s="372">
        <v>19833793.904841267</v>
      </c>
      <c r="S1290" s="367">
        <v>1</v>
      </c>
      <c r="T1290" s="369">
        <v>7.1749767941888365E-2</v>
      </c>
      <c r="U1290" s="369">
        <v>0.92752325440265282</v>
      </c>
      <c r="V1290" s="369">
        <v>9.4580226869816153E-2</v>
      </c>
      <c r="W1290" s="369">
        <v>0.92720247456680671</v>
      </c>
      <c r="X1290" s="369">
        <v>0.1137872197313472</v>
      </c>
      <c r="Y1290" s="369">
        <v>0.8628691578717137</v>
      </c>
      <c r="Z1290" s="369" t="s">
        <v>1424</v>
      </c>
      <c r="AA1290" s="369" t="s">
        <v>1424</v>
      </c>
      <c r="AB1290" s="369">
        <v>6.6013961287267097E-3</v>
      </c>
      <c r="AC1290" s="373">
        <v>-1.0214771716720683</v>
      </c>
      <c r="AD1290" s="575">
        <v>0</v>
      </c>
      <c r="AE1290" s="370" t="s">
        <v>2630</v>
      </c>
      <c r="AF1290" s="370" t="s">
        <v>2317</v>
      </c>
      <c r="AG1290" s="374" t="s">
        <v>1458</v>
      </c>
      <c r="AH1290" s="374" t="s">
        <v>2321</v>
      </c>
      <c r="AI1290" s="374">
        <v>1000</v>
      </c>
      <c r="AJ1290" s="374">
        <v>100</v>
      </c>
      <c r="AK1290" s="374">
        <v>500</v>
      </c>
      <c r="AL1290" s="369">
        <v>5.5000000000000005E-3</v>
      </c>
      <c r="AM1290" s="369" t="s">
        <v>34</v>
      </c>
      <c r="AN1290" s="369" t="s">
        <v>64</v>
      </c>
      <c r="AO1290" s="367" t="s">
        <v>1326</v>
      </c>
      <c r="AP1290" s="370" t="s">
        <v>11</v>
      </c>
      <c r="AQ1290" s="376" t="s">
        <v>677</v>
      </c>
      <c r="AR1290" s="369">
        <v>7.3333333333333323E-4</v>
      </c>
      <c r="AS1290" s="369">
        <v>7.3333333333333323E-4</v>
      </c>
      <c r="AT1290" s="369"/>
      <c r="AX1290" s="711"/>
      <c r="AY1290" s="712"/>
      <c r="AZ1290" s="712"/>
      <c r="BA1290" s="712"/>
      <c r="BB1290" s="713"/>
      <c r="BC1290" s="712"/>
      <c r="BD1290" s="712"/>
      <c r="BE1290" s="712"/>
      <c r="BF1290" s="712"/>
      <c r="BG1290" s="713"/>
      <c r="BH1290" s="713"/>
      <c r="BI1290" s="714"/>
      <c r="BJ1290" s="714"/>
      <c r="BK1290" s="714"/>
      <c r="BL1290" s="713"/>
      <c r="BM1290" s="713"/>
      <c r="BN1290" s="713"/>
      <c r="BO1290" s="713"/>
      <c r="BP1290" s="713"/>
      <c r="BQ1290" s="713"/>
      <c r="BR1290" s="713"/>
      <c r="BS1290" s="713"/>
      <c r="BT1290" s="716"/>
      <c r="BU1290" s="717"/>
      <c r="BV1290" s="715"/>
      <c r="BW1290" s="718"/>
    </row>
    <row r="1291" spans="2:75" ht="15.75" customHeight="1">
      <c r="B1291" s="363" t="s">
        <v>600</v>
      </c>
      <c r="C1291" s="364">
        <v>8940189000104</v>
      </c>
      <c r="D1291" s="365" t="s">
        <v>14</v>
      </c>
      <c r="E1291" s="365" t="s">
        <v>607</v>
      </c>
      <c r="F1291" s="365"/>
      <c r="G1291" s="366"/>
      <c r="H1291" s="366" t="s">
        <v>34</v>
      </c>
      <c r="I1291" s="366" t="s">
        <v>34</v>
      </c>
      <c r="J1291" s="366" t="s">
        <v>608</v>
      </c>
      <c r="K1291" s="367" t="s">
        <v>48</v>
      </c>
      <c r="L1291" s="368" t="s">
        <v>1341</v>
      </c>
      <c r="M1291" s="368" t="s">
        <v>1421</v>
      </c>
      <c r="N1291" s="367">
        <v>195571</v>
      </c>
      <c r="O1291" s="367" t="s">
        <v>1326</v>
      </c>
      <c r="P1291" s="371">
        <v>39328</v>
      </c>
      <c r="Q1291" s="372">
        <v>52673801.960000001</v>
      </c>
      <c r="R1291" s="372">
        <v>91764360.546190515</v>
      </c>
      <c r="S1291" s="367">
        <v>29</v>
      </c>
      <c r="T1291" s="369">
        <v>-0.10915616076456736</v>
      </c>
      <c r="U1291" s="369">
        <v>-1.4110829954523478</v>
      </c>
      <c r="V1291" s="369">
        <v>-0.32057405668003724</v>
      </c>
      <c r="W1291" s="369">
        <v>-3.1426976702517195</v>
      </c>
      <c r="X1291" s="369">
        <v>-0.26253227238616084</v>
      </c>
      <c r="Y1291" s="369">
        <v>-1.9908299132612257</v>
      </c>
      <c r="Z1291" s="369">
        <v>-9.4646404712435794E-2</v>
      </c>
      <c r="AA1291" s="369">
        <v>-0.5380008476389736</v>
      </c>
      <c r="AB1291" s="369">
        <v>0.26248230993890287</v>
      </c>
      <c r="AC1291" s="373">
        <v>-1.7106904428391854</v>
      </c>
      <c r="AD1291" s="575">
        <v>8927452000125</v>
      </c>
      <c r="AE1291" s="370" t="s">
        <v>2631</v>
      </c>
      <c r="AF1291" s="370" t="s">
        <v>2317</v>
      </c>
      <c r="AG1291" s="374" t="s">
        <v>1458</v>
      </c>
      <c r="AH1291" s="374" t="s">
        <v>2318</v>
      </c>
      <c r="AI1291" s="374">
        <v>100000</v>
      </c>
      <c r="AJ1291" s="374">
        <v>10000</v>
      </c>
      <c r="AK1291" s="374">
        <v>100000</v>
      </c>
      <c r="AL1291" s="369">
        <v>1.3000000000000001E-2</v>
      </c>
      <c r="AM1291" s="369">
        <v>0.2</v>
      </c>
      <c r="AN1291" s="369" t="s">
        <v>2335</v>
      </c>
      <c r="AO1291" s="367" t="s">
        <v>1326</v>
      </c>
      <c r="AP1291" s="370" t="s">
        <v>718</v>
      </c>
      <c r="AQ1291" s="376" t="s">
        <v>661</v>
      </c>
      <c r="AR1291" s="369">
        <v>2.1666666666666666E-3</v>
      </c>
      <c r="AS1291" s="369">
        <v>2.1666666666666666E-3</v>
      </c>
      <c r="AT1291" s="369"/>
      <c r="AX1291" s="711"/>
      <c r="AY1291" s="712"/>
      <c r="AZ1291" s="712"/>
      <c r="BA1291" s="712"/>
      <c r="BB1291" s="713"/>
      <c r="BC1291" s="712"/>
      <c r="BD1291" s="712"/>
      <c r="BE1291" s="712"/>
      <c r="BF1291" s="712"/>
      <c r="BG1291" s="713"/>
      <c r="BH1291" s="713"/>
      <c r="BI1291" s="714"/>
      <c r="BJ1291" s="714"/>
      <c r="BK1291" s="714"/>
      <c r="BL1291" s="713"/>
      <c r="BM1291" s="713"/>
      <c r="BN1291" s="713"/>
      <c r="BO1291" s="713"/>
      <c r="BP1291" s="713"/>
      <c r="BQ1291" s="713"/>
      <c r="BR1291" s="713"/>
      <c r="BS1291" s="713"/>
      <c r="BT1291" s="716"/>
      <c r="BU1291" s="717"/>
      <c r="BV1291" s="715"/>
      <c r="BW1291" s="718"/>
    </row>
    <row r="1292" spans="2:75" ht="15.75" customHeight="1">
      <c r="B1292" s="363" t="s">
        <v>1247</v>
      </c>
      <c r="C1292" s="364">
        <v>36436851000129</v>
      </c>
      <c r="D1292" s="365" t="s">
        <v>14</v>
      </c>
      <c r="E1292" s="365" t="s">
        <v>607</v>
      </c>
      <c r="F1292" s="365"/>
      <c r="G1292" s="366"/>
      <c r="H1292" s="366" t="s">
        <v>34</v>
      </c>
      <c r="I1292" s="366" t="s">
        <v>34</v>
      </c>
      <c r="J1292" s="366" t="s">
        <v>608</v>
      </c>
      <c r="K1292" s="367" t="s">
        <v>48</v>
      </c>
      <c r="L1292" s="368"/>
      <c r="M1292" s="368" t="s">
        <v>1421</v>
      </c>
      <c r="N1292" s="367">
        <v>533610</v>
      </c>
      <c r="O1292" s="367" t="s">
        <v>1323</v>
      </c>
      <c r="P1292" s="371">
        <v>43929</v>
      </c>
      <c r="Q1292" s="372">
        <v>220627105.41</v>
      </c>
      <c r="R1292" s="372">
        <v>260316644.41055539</v>
      </c>
      <c r="S1292" s="367">
        <v>90</v>
      </c>
      <c r="T1292" s="369">
        <v>-0.10730273599323037</v>
      </c>
      <c r="U1292" s="369">
        <v>-1.3871234116792923</v>
      </c>
      <c r="V1292" s="369">
        <v>-0.31666873897956604</v>
      </c>
      <c r="W1292" s="369">
        <v>-3.1044124984384762</v>
      </c>
      <c r="X1292" s="369">
        <v>-0.25855861636954303</v>
      </c>
      <c r="Y1292" s="369">
        <v>-1.9606969578306757</v>
      </c>
      <c r="Z1292" s="369" t="s">
        <v>1424</v>
      </c>
      <c r="AA1292" s="369" t="s">
        <v>1424</v>
      </c>
      <c r="AB1292" s="369">
        <v>0.25820950026072309</v>
      </c>
      <c r="AC1292" s="373">
        <v>-1.7211195007607372</v>
      </c>
      <c r="AD1292" s="575">
        <v>0</v>
      </c>
      <c r="AE1292" s="370" t="s">
        <v>2331</v>
      </c>
      <c r="AF1292" s="370" t="s">
        <v>2317</v>
      </c>
      <c r="AG1292" s="374" t="s">
        <v>1458</v>
      </c>
      <c r="AH1292" s="374" t="s">
        <v>2318</v>
      </c>
      <c r="AI1292" s="374">
        <v>0</v>
      </c>
      <c r="AJ1292" s="374">
        <v>0</v>
      </c>
      <c r="AK1292" s="374">
        <v>0</v>
      </c>
      <c r="AL1292" s="369">
        <v>0</v>
      </c>
      <c r="AM1292" s="369" t="s">
        <v>34</v>
      </c>
      <c r="AN1292" s="369" t="s">
        <v>34</v>
      </c>
      <c r="AO1292" s="367" t="s">
        <v>1326</v>
      </c>
      <c r="AP1292" s="370" t="s">
        <v>718</v>
      </c>
      <c r="AQ1292" s="376" t="s">
        <v>661</v>
      </c>
      <c r="AR1292" s="369" t="s">
        <v>34</v>
      </c>
      <c r="AS1292" s="369" t="s">
        <v>34</v>
      </c>
      <c r="AT1292" s="369"/>
      <c r="AX1292" s="711"/>
      <c r="AY1292" s="712"/>
      <c r="AZ1292" s="712"/>
      <c r="BA1292" s="712"/>
      <c r="BB1292" s="713"/>
      <c r="BC1292" s="712"/>
      <c r="BD1292" s="712"/>
      <c r="BE1292" s="712"/>
      <c r="BF1292" s="712"/>
      <c r="BG1292" s="713"/>
      <c r="BH1292" s="713"/>
      <c r="BI1292" s="714"/>
      <c r="BJ1292" s="714"/>
      <c r="BK1292" s="714"/>
      <c r="BL1292" s="713"/>
      <c r="BM1292" s="713"/>
      <c r="BN1292" s="713"/>
      <c r="BO1292" s="713"/>
      <c r="BP1292" s="713"/>
      <c r="BQ1292" s="713"/>
      <c r="BR1292" s="713"/>
      <c r="BS1292" s="713"/>
      <c r="BT1292" s="716"/>
      <c r="BU1292" s="717"/>
      <c r="BV1292" s="715"/>
      <c r="BW1292" s="718"/>
    </row>
    <row r="1293" spans="2:75" ht="15.75" customHeight="1">
      <c r="B1293" s="363" t="s">
        <v>1248</v>
      </c>
      <c r="C1293" s="364">
        <v>30397165000100</v>
      </c>
      <c r="D1293" s="365" t="s">
        <v>14</v>
      </c>
      <c r="E1293" s="365" t="s">
        <v>607</v>
      </c>
      <c r="F1293" s="365"/>
      <c r="G1293" s="366"/>
      <c r="H1293" s="366" t="s">
        <v>34</v>
      </c>
      <c r="I1293" s="366" t="s">
        <v>34</v>
      </c>
      <c r="J1293" s="366" t="s">
        <v>608</v>
      </c>
      <c r="K1293" s="367" t="s">
        <v>48</v>
      </c>
      <c r="L1293" s="368"/>
      <c r="M1293" s="368" t="s">
        <v>34</v>
      </c>
      <c r="N1293" s="367">
        <v>535354</v>
      </c>
      <c r="O1293" s="367" t="s">
        <v>1323</v>
      </c>
      <c r="P1293" s="371">
        <v>43935</v>
      </c>
      <c r="Q1293" s="372">
        <v>119083793.42</v>
      </c>
      <c r="R1293" s="372">
        <v>133161806.62317458</v>
      </c>
      <c r="S1293" s="367">
        <v>31</v>
      </c>
      <c r="T1293" s="369">
        <v>-1.1121867766096027E-2</v>
      </c>
      <c r="U1293" s="369">
        <v>-0.14377455539368886</v>
      </c>
      <c r="V1293" s="369">
        <v>-0.13380359855291302</v>
      </c>
      <c r="W1293" s="369">
        <v>-1.3117226696333648</v>
      </c>
      <c r="X1293" s="369">
        <v>1.1757653279159452E-2</v>
      </c>
      <c r="Y1293" s="369">
        <v>8.9160420717626351E-2</v>
      </c>
      <c r="Z1293" s="369" t="s">
        <v>1424</v>
      </c>
      <c r="AA1293" s="369" t="s">
        <v>1424</v>
      </c>
      <c r="AB1293" s="369">
        <v>0.26026588140729678</v>
      </c>
      <c r="AC1293" s="373">
        <v>-0.79504514236740154</v>
      </c>
      <c r="AD1293" s="575">
        <v>0</v>
      </c>
      <c r="AE1293" s="370" t="s">
        <v>2632</v>
      </c>
      <c r="AF1293" s="370" t="s">
        <v>2317</v>
      </c>
      <c r="AG1293" s="374" t="s">
        <v>1458</v>
      </c>
      <c r="AH1293" s="374" t="s">
        <v>2321</v>
      </c>
      <c r="AI1293" s="374">
        <v>0</v>
      </c>
      <c r="AJ1293" s="374">
        <v>0</v>
      </c>
      <c r="AK1293" s="374">
        <v>0</v>
      </c>
      <c r="AL1293" s="369">
        <v>0.02</v>
      </c>
      <c r="AM1293" s="369">
        <v>0.2</v>
      </c>
      <c r="AN1293" s="369" t="s">
        <v>668</v>
      </c>
      <c r="AO1293" s="367" t="s">
        <v>1326</v>
      </c>
      <c r="AP1293" s="370" t="s">
        <v>718</v>
      </c>
      <c r="AQ1293" s="376" t="s">
        <v>672</v>
      </c>
      <c r="AR1293" s="369">
        <v>6.0000000000000001E-3</v>
      </c>
      <c r="AS1293" s="369">
        <v>6.0000000000000001E-3</v>
      </c>
      <c r="AT1293" s="369"/>
      <c r="AX1293" s="711"/>
      <c r="AY1293" s="712"/>
      <c r="AZ1293" s="712"/>
      <c r="BA1293" s="712"/>
      <c r="BB1293" s="713"/>
      <c r="BC1293" s="712"/>
      <c r="BD1293" s="712"/>
      <c r="BE1293" s="712"/>
      <c r="BF1293" s="712"/>
      <c r="BG1293" s="713"/>
      <c r="BH1293" s="713"/>
      <c r="BI1293" s="714"/>
      <c r="BJ1293" s="714"/>
      <c r="BK1293" s="714"/>
      <c r="BL1293" s="713"/>
      <c r="BM1293" s="713"/>
      <c r="BN1293" s="713"/>
      <c r="BO1293" s="713"/>
      <c r="BP1293" s="713"/>
      <c r="BQ1293" s="713"/>
      <c r="BR1293" s="713"/>
      <c r="BS1293" s="713"/>
      <c r="BT1293" s="716"/>
      <c r="BU1293" s="717"/>
      <c r="BV1293" s="715"/>
      <c r="BW1293" s="718"/>
    </row>
    <row r="1294" spans="2:75" ht="15.75" customHeight="1">
      <c r="B1294" s="363" t="s">
        <v>422</v>
      </c>
      <c r="C1294" s="364">
        <v>10643371000145</v>
      </c>
      <c r="D1294" s="365" t="s">
        <v>14</v>
      </c>
      <c r="E1294" s="365" t="s">
        <v>607</v>
      </c>
      <c r="F1294" s="365"/>
      <c r="G1294" s="366"/>
      <c r="H1294" s="366" t="s">
        <v>34</v>
      </c>
      <c r="I1294" s="366" t="s">
        <v>34</v>
      </c>
      <c r="J1294" s="366" t="s">
        <v>608</v>
      </c>
      <c r="K1294" s="367" t="s">
        <v>48</v>
      </c>
      <c r="L1294" s="368"/>
      <c r="M1294" s="368" t="s">
        <v>34</v>
      </c>
      <c r="N1294" s="367">
        <v>240631</v>
      </c>
      <c r="O1294" s="367" t="s">
        <v>1323</v>
      </c>
      <c r="P1294" s="371">
        <v>40177</v>
      </c>
      <c r="Q1294" s="372">
        <v>131181360.73</v>
      </c>
      <c r="R1294" s="372">
        <v>120305560.18480162</v>
      </c>
      <c r="S1294" s="367">
        <v>22</v>
      </c>
      <c r="T1294" s="369">
        <v>9.913064472544808E-2</v>
      </c>
      <c r="U1294" s="369">
        <v>1.2814811928207175</v>
      </c>
      <c r="V1294" s="369">
        <v>5.4576017230051121E-2</v>
      </c>
      <c r="W1294" s="369">
        <v>0.53502745660946671</v>
      </c>
      <c r="X1294" s="369">
        <v>0.27435821771082547</v>
      </c>
      <c r="Y1294" s="369">
        <v>2.0805082049658883</v>
      </c>
      <c r="Z1294" s="369">
        <v>0.36179184244729434</v>
      </c>
      <c r="AA1294" s="369">
        <v>2.0565421211391834</v>
      </c>
      <c r="AB1294" s="369">
        <v>0.1867500112375084</v>
      </c>
      <c r="AC1294" s="373">
        <v>-0.14243076740086591</v>
      </c>
      <c r="AD1294" s="575">
        <v>0</v>
      </c>
      <c r="AE1294" s="370" t="s">
        <v>2633</v>
      </c>
      <c r="AF1294" s="370" t="s">
        <v>2320</v>
      </c>
      <c r="AG1294" s="374" t="s">
        <v>59</v>
      </c>
      <c r="AH1294" s="374" t="s">
        <v>2318</v>
      </c>
      <c r="AI1294" s="374">
        <v>20000</v>
      </c>
      <c r="AJ1294" s="374">
        <v>10000</v>
      </c>
      <c r="AK1294" s="374">
        <v>20000</v>
      </c>
      <c r="AL1294" s="369">
        <v>0.02</v>
      </c>
      <c r="AM1294" s="369">
        <v>0.2</v>
      </c>
      <c r="AN1294" s="369" t="s">
        <v>668</v>
      </c>
      <c r="AO1294" s="367" t="s">
        <v>1326</v>
      </c>
      <c r="AP1294" s="370" t="s">
        <v>718</v>
      </c>
      <c r="AQ1294" s="376" t="s">
        <v>661</v>
      </c>
      <c r="AR1294" s="369">
        <v>4.0000000000000001E-3</v>
      </c>
      <c r="AS1294" s="369">
        <v>4.0000000000000001E-3</v>
      </c>
      <c r="AT1294" s="369"/>
      <c r="AX1294" s="711"/>
      <c r="AY1294" s="712"/>
      <c r="AZ1294" s="712"/>
      <c r="BA1294" s="712"/>
      <c r="BB1294" s="713"/>
      <c r="BC1294" s="712"/>
      <c r="BD1294" s="712"/>
      <c r="BE1294" s="712"/>
      <c r="BF1294" s="712"/>
      <c r="BG1294" s="713"/>
      <c r="BH1294" s="713"/>
      <c r="BI1294" s="714"/>
      <c r="BJ1294" s="714"/>
      <c r="BK1294" s="714"/>
      <c r="BL1294" s="713"/>
      <c r="BM1294" s="713"/>
      <c r="BN1294" s="713"/>
      <c r="BO1294" s="713"/>
      <c r="BP1294" s="713"/>
      <c r="BQ1294" s="713"/>
      <c r="BR1294" s="713"/>
      <c r="BS1294" s="713"/>
      <c r="BT1294" s="716"/>
      <c r="BU1294" s="717"/>
      <c r="BV1294" s="715"/>
      <c r="BW1294" s="718"/>
    </row>
    <row r="1295" spans="2:75" ht="15.75" customHeight="1">
      <c r="B1295" s="363" t="s">
        <v>423</v>
      </c>
      <c r="C1295" s="364">
        <v>2162620000152</v>
      </c>
      <c r="D1295" s="365" t="s">
        <v>14</v>
      </c>
      <c r="E1295" s="365" t="s">
        <v>15</v>
      </c>
      <c r="F1295" s="365" t="s">
        <v>17</v>
      </c>
      <c r="G1295" s="366"/>
      <c r="H1295" s="366" t="s">
        <v>34</v>
      </c>
      <c r="I1295" s="366" t="s">
        <v>34</v>
      </c>
      <c r="J1295" s="366" t="s">
        <v>611</v>
      </c>
      <c r="K1295" s="367" t="s">
        <v>49</v>
      </c>
      <c r="L1295" s="368"/>
      <c r="M1295" s="368" t="s">
        <v>34</v>
      </c>
      <c r="N1295" s="367">
        <v>174394</v>
      </c>
      <c r="O1295" s="367" t="s">
        <v>1323</v>
      </c>
      <c r="P1295" s="371">
        <v>35782</v>
      </c>
      <c r="Q1295" s="372">
        <v>84589797.769999996</v>
      </c>
      <c r="R1295" s="372">
        <v>81989797.460198417</v>
      </c>
      <c r="S1295" s="367">
        <v>31</v>
      </c>
      <c r="T1295" s="369">
        <v>1.2441746275055454E-2</v>
      </c>
      <c r="U1295" s="369">
        <v>0.16083688249470035</v>
      </c>
      <c r="V1295" s="369">
        <v>7.7322960106594785E-2</v>
      </c>
      <c r="W1295" s="369">
        <v>0.75802355655529974</v>
      </c>
      <c r="X1295" s="369">
        <v>-1.0206016747479341E-3</v>
      </c>
      <c r="Y1295" s="369">
        <v>-7.7394079026750469E-3</v>
      </c>
      <c r="Z1295" s="369">
        <v>0.48220414685883739</v>
      </c>
      <c r="AA1295" s="369">
        <v>2.7410046956701359</v>
      </c>
      <c r="AB1295" s="369">
        <v>0.16636356564782787</v>
      </c>
      <c r="AC1295" s="373">
        <v>-5.3452557994283903E-2</v>
      </c>
      <c r="AD1295" s="575">
        <v>11904064000133</v>
      </c>
      <c r="AE1295" s="370" t="s">
        <v>2633</v>
      </c>
      <c r="AF1295" s="370" t="s">
        <v>2320</v>
      </c>
      <c r="AG1295" s="374" t="s">
        <v>59</v>
      </c>
      <c r="AH1295" s="374" t="s">
        <v>2318</v>
      </c>
      <c r="AI1295" s="374">
        <v>20000</v>
      </c>
      <c r="AJ1295" s="374">
        <v>10000</v>
      </c>
      <c r="AK1295" s="374">
        <v>20000</v>
      </c>
      <c r="AL1295" s="369">
        <v>1.95E-2</v>
      </c>
      <c r="AM1295" s="369">
        <v>0.2</v>
      </c>
      <c r="AN1295" s="369" t="s">
        <v>2402</v>
      </c>
      <c r="AO1295" s="367" t="s">
        <v>1326</v>
      </c>
      <c r="AP1295" s="370" t="s">
        <v>13</v>
      </c>
      <c r="AQ1295" s="376" t="s">
        <v>666</v>
      </c>
      <c r="AR1295" s="369">
        <v>3.8999999999999998E-3</v>
      </c>
      <c r="AS1295" s="369">
        <v>3.8999999999999998E-3</v>
      </c>
      <c r="AT1295" s="369"/>
      <c r="AX1295" s="711"/>
      <c r="AY1295" s="712"/>
      <c r="AZ1295" s="712"/>
      <c r="BA1295" s="712"/>
      <c r="BB1295" s="713"/>
      <c r="BC1295" s="712"/>
      <c r="BD1295" s="712"/>
      <c r="BE1295" s="712"/>
      <c r="BF1295" s="712"/>
      <c r="BG1295" s="713"/>
      <c r="BH1295" s="713"/>
      <c r="BI1295" s="714"/>
      <c r="BJ1295" s="714"/>
      <c r="BK1295" s="714"/>
      <c r="BL1295" s="713"/>
      <c r="BM1295" s="713"/>
      <c r="BN1295" s="713"/>
      <c r="BO1295" s="713"/>
      <c r="BP1295" s="713"/>
      <c r="BQ1295" s="713"/>
      <c r="BR1295" s="713"/>
      <c r="BS1295" s="713"/>
      <c r="BT1295" s="716"/>
      <c r="BU1295" s="717"/>
      <c r="BV1295" s="715"/>
      <c r="BW1295" s="718"/>
    </row>
    <row r="1296" spans="2:75" ht="15.75" customHeight="1">
      <c r="B1296" s="363" t="s">
        <v>424</v>
      </c>
      <c r="C1296" s="364">
        <v>7088369000147</v>
      </c>
      <c r="D1296" s="365" t="s">
        <v>13</v>
      </c>
      <c r="E1296" s="365" t="s">
        <v>616</v>
      </c>
      <c r="F1296" s="365" t="s">
        <v>617</v>
      </c>
      <c r="G1296" s="366" t="s">
        <v>34</v>
      </c>
      <c r="H1296" s="366" t="s">
        <v>867</v>
      </c>
      <c r="I1296" s="366" t="s">
        <v>34</v>
      </c>
      <c r="J1296" s="366" t="s">
        <v>608</v>
      </c>
      <c r="K1296" s="367" t="s">
        <v>48</v>
      </c>
      <c r="L1296" s="368"/>
      <c r="M1296" s="368" t="s">
        <v>34</v>
      </c>
      <c r="N1296" s="367">
        <v>174378</v>
      </c>
      <c r="O1296" s="367" t="s">
        <v>1323</v>
      </c>
      <c r="P1296" s="371">
        <v>38317</v>
      </c>
      <c r="Q1296" s="372">
        <v>96324749.730000004</v>
      </c>
      <c r="R1296" s="372">
        <v>97270906.466230229</v>
      </c>
      <c r="S1296" s="367">
        <v>31</v>
      </c>
      <c r="T1296" s="369">
        <v>0.15985360711617513</v>
      </c>
      <c r="U1296" s="369">
        <v>2.0664587796365157</v>
      </c>
      <c r="V1296" s="369">
        <v>0.16827589250262909</v>
      </c>
      <c r="W1296" s="369">
        <v>1.649666416566494</v>
      </c>
      <c r="X1296" s="369">
        <v>0.15155287865223865</v>
      </c>
      <c r="Y1296" s="369">
        <v>1.1492530099992004</v>
      </c>
      <c r="Z1296" s="369">
        <v>0.33912284461212705</v>
      </c>
      <c r="AA1296" s="369">
        <v>1.9276841884210736</v>
      </c>
      <c r="AB1296" s="369">
        <v>6.385943524005594E-2</v>
      </c>
      <c r="AC1296" s="373">
        <v>0.94669214639952759</v>
      </c>
      <c r="AD1296" s="575">
        <v>9489380000144</v>
      </c>
      <c r="AE1296" s="370" t="s">
        <v>2633</v>
      </c>
      <c r="AF1296" s="370" t="s">
        <v>2320</v>
      </c>
      <c r="AG1296" s="374" t="s">
        <v>59</v>
      </c>
      <c r="AH1296" s="374" t="s">
        <v>2318</v>
      </c>
      <c r="AI1296" s="374">
        <v>20000</v>
      </c>
      <c r="AJ1296" s="374">
        <v>10000</v>
      </c>
      <c r="AK1296" s="374">
        <v>20000</v>
      </c>
      <c r="AL1296" s="369">
        <v>1.95E-2</v>
      </c>
      <c r="AM1296" s="369">
        <v>0.2</v>
      </c>
      <c r="AN1296" s="369" t="s">
        <v>64</v>
      </c>
      <c r="AO1296" s="367" t="s">
        <v>1326</v>
      </c>
      <c r="AP1296" s="370" t="s">
        <v>13</v>
      </c>
      <c r="AQ1296" s="376" t="s">
        <v>666</v>
      </c>
      <c r="AR1296" s="369">
        <v>3.8999999999999998E-3</v>
      </c>
      <c r="AS1296" s="369">
        <v>3.8999999999999998E-3</v>
      </c>
      <c r="AT1296" s="369"/>
      <c r="AX1296" s="711"/>
      <c r="AY1296" s="712"/>
      <c r="AZ1296" s="712"/>
      <c r="BA1296" s="712"/>
      <c r="BB1296" s="713"/>
      <c r="BC1296" s="712"/>
      <c r="BD1296" s="712"/>
      <c r="BE1296" s="712"/>
      <c r="BF1296" s="712"/>
      <c r="BG1296" s="713"/>
      <c r="BH1296" s="713"/>
      <c r="BI1296" s="714"/>
      <c r="BJ1296" s="714"/>
      <c r="BK1296" s="714"/>
      <c r="BL1296" s="713"/>
      <c r="BM1296" s="713"/>
      <c r="BN1296" s="713"/>
      <c r="BO1296" s="713"/>
      <c r="BP1296" s="713"/>
      <c r="BQ1296" s="713"/>
      <c r="BR1296" s="713"/>
      <c r="BS1296" s="713"/>
      <c r="BT1296" s="716"/>
      <c r="BU1296" s="717"/>
      <c r="BV1296" s="715"/>
      <c r="BW1296" s="718"/>
    </row>
    <row r="1297" spans="2:75" ht="15.75" customHeight="1">
      <c r="B1297" s="363" t="s">
        <v>425</v>
      </c>
      <c r="C1297" s="364">
        <v>19941946000180</v>
      </c>
      <c r="D1297" s="365" t="s">
        <v>11</v>
      </c>
      <c r="E1297" s="365" t="s">
        <v>621</v>
      </c>
      <c r="F1297" s="365" t="s">
        <v>674</v>
      </c>
      <c r="G1297" s="366" t="s">
        <v>868</v>
      </c>
      <c r="H1297" s="366" t="s">
        <v>34</v>
      </c>
      <c r="I1297" s="366"/>
      <c r="J1297" s="366" t="s">
        <v>608</v>
      </c>
      <c r="K1297" s="367" t="s">
        <v>48</v>
      </c>
      <c r="L1297" s="368"/>
      <c r="M1297" s="368" t="s">
        <v>34</v>
      </c>
      <c r="N1297" s="367">
        <v>378003</v>
      </c>
      <c r="O1297" s="367" t="s">
        <v>1323</v>
      </c>
      <c r="P1297" s="371">
        <v>41913</v>
      </c>
      <c r="Q1297" s="372">
        <v>150198864.08000001</v>
      </c>
      <c r="R1297" s="372">
        <v>141571897.17638889</v>
      </c>
      <c r="S1297" s="367">
        <v>31</v>
      </c>
      <c r="T1297" s="369">
        <v>0.11393073657845543</v>
      </c>
      <c r="U1297" s="369">
        <v>1.4728048689067181</v>
      </c>
      <c r="V1297" s="369">
        <v>0.10579174452270079</v>
      </c>
      <c r="W1297" s="369">
        <v>1.0371128359123407</v>
      </c>
      <c r="X1297" s="369">
        <v>8.4993962284692026E-2</v>
      </c>
      <c r="Y1297" s="369">
        <v>0.6445246560547464</v>
      </c>
      <c r="Z1297" s="369">
        <v>0.2910997773780275</v>
      </c>
      <c r="AA1297" s="369">
        <v>1.6547055057477289</v>
      </c>
      <c r="AB1297" s="369">
        <v>0.10184679251755424</v>
      </c>
      <c r="AC1297" s="373">
        <v>8.4372705938251344E-2</v>
      </c>
      <c r="AD1297" s="575">
        <v>0</v>
      </c>
      <c r="AE1297" s="370" t="s">
        <v>2633</v>
      </c>
      <c r="AF1297" s="370" t="s">
        <v>2320</v>
      </c>
      <c r="AG1297" s="374" t="s">
        <v>59</v>
      </c>
      <c r="AH1297" s="374" t="s">
        <v>2318</v>
      </c>
      <c r="AI1297" s="374">
        <v>20000</v>
      </c>
      <c r="AJ1297" s="374">
        <v>10000</v>
      </c>
      <c r="AK1297" s="374">
        <v>20000</v>
      </c>
      <c r="AL1297" s="369">
        <v>0.02</v>
      </c>
      <c r="AM1297" s="369">
        <v>0.2</v>
      </c>
      <c r="AN1297" s="369" t="s">
        <v>150</v>
      </c>
      <c r="AO1297" s="367" t="s">
        <v>1326</v>
      </c>
      <c r="AP1297" s="370" t="s">
        <v>13</v>
      </c>
      <c r="AQ1297" s="376" t="s">
        <v>666</v>
      </c>
      <c r="AR1297" s="369">
        <v>4.0000000000000001E-3</v>
      </c>
      <c r="AS1297" s="369">
        <v>4.0000000000000001E-3</v>
      </c>
      <c r="AT1297" s="369"/>
      <c r="AX1297" s="711"/>
      <c r="AY1297" s="712"/>
      <c r="AZ1297" s="712"/>
      <c r="BA1297" s="712"/>
      <c r="BB1297" s="713"/>
      <c r="BC1297" s="712"/>
      <c r="BD1297" s="712"/>
      <c r="BE1297" s="712"/>
      <c r="BF1297" s="712"/>
      <c r="BG1297" s="713"/>
      <c r="BH1297" s="713"/>
      <c r="BI1297" s="714"/>
      <c r="BJ1297" s="714"/>
      <c r="BK1297" s="714"/>
      <c r="BL1297" s="713"/>
      <c r="BM1297" s="713"/>
      <c r="BN1297" s="713"/>
      <c r="BO1297" s="713"/>
      <c r="BP1297" s="713"/>
      <c r="BQ1297" s="713"/>
      <c r="BR1297" s="713"/>
      <c r="BS1297" s="713"/>
      <c r="BT1297" s="716"/>
      <c r="BU1297" s="717"/>
      <c r="BV1297" s="715"/>
      <c r="BW1297" s="718"/>
    </row>
    <row r="1298" spans="2:75" ht="15.75" customHeight="1">
      <c r="B1298" s="363" t="s">
        <v>1753</v>
      </c>
      <c r="C1298" s="364">
        <v>8815403000109</v>
      </c>
      <c r="D1298" s="365" t="s">
        <v>13</v>
      </c>
      <c r="E1298" s="365" t="s">
        <v>615</v>
      </c>
      <c r="F1298" s="365" t="s">
        <v>619</v>
      </c>
      <c r="G1298" s="366" t="s">
        <v>34</v>
      </c>
      <c r="H1298" s="366" t="s">
        <v>1340</v>
      </c>
      <c r="I1298" s="366" t="s">
        <v>34</v>
      </c>
      <c r="J1298" s="366" t="s">
        <v>611</v>
      </c>
      <c r="K1298" s="367" t="s">
        <v>48</v>
      </c>
      <c r="L1298" s="368"/>
      <c r="M1298" s="368"/>
      <c r="N1298" s="367">
        <v>185779</v>
      </c>
      <c r="O1298" s="367" t="s">
        <v>1323</v>
      </c>
      <c r="P1298" s="371">
        <v>39238</v>
      </c>
      <c r="Q1298" s="372" t="s">
        <v>1396</v>
      </c>
      <c r="R1298" s="372" t="s">
        <v>1424</v>
      </c>
      <c r="S1298" s="367">
        <v>31</v>
      </c>
      <c r="T1298" s="369" t="s">
        <v>1424</v>
      </c>
      <c r="U1298" s="369" t="s">
        <v>1424</v>
      </c>
      <c r="V1298" s="369" t="s">
        <v>1424</v>
      </c>
      <c r="W1298" s="369" t="s">
        <v>1424</v>
      </c>
      <c r="X1298" s="369" t="s">
        <v>1424</v>
      </c>
      <c r="Y1298" s="369" t="s">
        <v>1424</v>
      </c>
      <c r="Z1298" s="369" t="s">
        <v>1424</v>
      </c>
      <c r="AA1298" s="369" t="s">
        <v>1424</v>
      </c>
      <c r="AB1298" s="369" t="s">
        <v>1424</v>
      </c>
      <c r="AC1298" s="373" t="s">
        <v>1424</v>
      </c>
      <c r="AD1298" s="575">
        <v>9489380000144</v>
      </c>
      <c r="AE1298" s="370" t="s">
        <v>2633</v>
      </c>
      <c r="AF1298" s="370" t="s">
        <v>2320</v>
      </c>
      <c r="AG1298" s="374" t="s">
        <v>59</v>
      </c>
      <c r="AH1298" s="374" t="s">
        <v>2321</v>
      </c>
      <c r="AI1298" s="374">
        <v>10000</v>
      </c>
      <c r="AJ1298" s="374">
        <v>5000</v>
      </c>
      <c r="AK1298" s="374">
        <v>10000</v>
      </c>
      <c r="AL1298" s="369">
        <v>1.95E-2</v>
      </c>
      <c r="AM1298" s="369">
        <v>0.2</v>
      </c>
      <c r="AN1298" s="369" t="s">
        <v>64</v>
      </c>
      <c r="AO1298" s="367" t="s">
        <v>1326</v>
      </c>
      <c r="AP1298" s="370" t="s">
        <v>13</v>
      </c>
      <c r="AQ1298" s="376" t="s">
        <v>666</v>
      </c>
      <c r="AR1298" s="369">
        <v>4.7375000000000004E-3</v>
      </c>
      <c r="AS1298" s="369">
        <v>4.7375000000000004E-3</v>
      </c>
      <c r="AT1298" s="369"/>
      <c r="AX1298" s="711"/>
      <c r="AY1298" s="712"/>
      <c r="AZ1298" s="712"/>
      <c r="BA1298" s="712"/>
      <c r="BB1298" s="713"/>
      <c r="BC1298" s="712"/>
      <c r="BD1298" s="712"/>
      <c r="BE1298" s="712"/>
      <c r="BF1298" s="712"/>
      <c r="BG1298" s="713"/>
      <c r="BH1298" s="713"/>
      <c r="BI1298" s="714"/>
      <c r="BJ1298" s="714"/>
      <c r="BK1298" s="714"/>
      <c r="BL1298" s="713"/>
      <c r="BM1298" s="713"/>
      <c r="BN1298" s="713"/>
      <c r="BO1298" s="713"/>
      <c r="BP1298" s="713"/>
      <c r="BQ1298" s="713"/>
      <c r="BR1298" s="713"/>
      <c r="BS1298" s="713"/>
      <c r="BT1298" s="716"/>
      <c r="BU1298" s="717"/>
      <c r="BV1298" s="715"/>
      <c r="BW1298" s="718"/>
    </row>
    <row r="1299" spans="2:75" ht="15.75" customHeight="1">
      <c r="B1299" s="363" t="s">
        <v>426</v>
      </c>
      <c r="C1299" s="364">
        <v>11447072000106</v>
      </c>
      <c r="D1299" s="365" t="s">
        <v>14</v>
      </c>
      <c r="E1299" s="365" t="s">
        <v>607</v>
      </c>
      <c r="F1299" s="365"/>
      <c r="G1299" s="366"/>
      <c r="H1299" s="366" t="s">
        <v>34</v>
      </c>
      <c r="I1299" s="366" t="s">
        <v>34</v>
      </c>
      <c r="J1299" s="366" t="s">
        <v>608</v>
      </c>
      <c r="K1299" s="367" t="s">
        <v>48</v>
      </c>
      <c r="L1299" s="368"/>
      <c r="M1299" s="368" t="s">
        <v>34</v>
      </c>
      <c r="N1299" s="367">
        <v>242950</v>
      </c>
      <c r="O1299" s="367" t="s">
        <v>1323</v>
      </c>
      <c r="P1299" s="371">
        <v>40228</v>
      </c>
      <c r="Q1299" s="372">
        <v>36915603.270000003</v>
      </c>
      <c r="R1299" s="372">
        <v>42854850.396785691</v>
      </c>
      <c r="S1299" s="367">
        <v>14</v>
      </c>
      <c r="T1299" s="369">
        <v>-9.2761420943561879E-2</v>
      </c>
      <c r="U1299" s="369">
        <v>-1.1991449938384635</v>
      </c>
      <c r="V1299" s="369">
        <v>-0.1638477860375992</v>
      </c>
      <c r="W1299" s="369">
        <v>-1.6062561667933328</v>
      </c>
      <c r="X1299" s="369">
        <v>0.18090256072631261</v>
      </c>
      <c r="Y1299" s="369">
        <v>1.3718169808462883</v>
      </c>
      <c r="Z1299" s="369">
        <v>0.1793390364867109</v>
      </c>
      <c r="AA1299" s="369">
        <v>1.0194212230010884</v>
      </c>
      <c r="AB1299" s="369">
        <v>0.21657426102317745</v>
      </c>
      <c r="AC1299" s="373">
        <v>-1.1664453798039796</v>
      </c>
      <c r="AD1299" s="575">
        <v>0</v>
      </c>
      <c r="AE1299" s="370" t="s">
        <v>2634</v>
      </c>
      <c r="AF1299" s="370" t="s">
        <v>2317</v>
      </c>
      <c r="AG1299" s="374" t="s">
        <v>1458</v>
      </c>
      <c r="AH1299" s="374" t="s">
        <v>2321</v>
      </c>
      <c r="AI1299" s="374">
        <v>500</v>
      </c>
      <c r="AJ1299" s="374">
        <v>500</v>
      </c>
      <c r="AK1299" s="374">
        <v>500</v>
      </c>
      <c r="AL1299" s="369">
        <v>0.02</v>
      </c>
      <c r="AM1299" s="369">
        <v>0.2</v>
      </c>
      <c r="AN1299" s="369" t="s">
        <v>2335</v>
      </c>
      <c r="AO1299" s="367" t="s">
        <v>1326</v>
      </c>
      <c r="AP1299" s="370" t="s">
        <v>718</v>
      </c>
      <c r="AQ1299" s="376" t="s">
        <v>661</v>
      </c>
      <c r="AR1299" s="369">
        <v>6.6666666666666662E-3</v>
      </c>
      <c r="AS1299" s="369">
        <v>6.6666666666666662E-3</v>
      </c>
      <c r="AT1299" s="369"/>
      <c r="AX1299" s="711"/>
      <c r="AY1299" s="712"/>
      <c r="AZ1299" s="712"/>
      <c r="BA1299" s="712"/>
      <c r="BB1299" s="713"/>
      <c r="BC1299" s="712"/>
      <c r="BD1299" s="712"/>
      <c r="BE1299" s="712"/>
      <c r="BF1299" s="712"/>
      <c r="BG1299" s="713"/>
      <c r="BH1299" s="713"/>
      <c r="BI1299" s="714"/>
      <c r="BJ1299" s="714"/>
      <c r="BK1299" s="714"/>
      <c r="BL1299" s="713"/>
      <c r="BM1299" s="713"/>
      <c r="BN1299" s="713"/>
      <c r="BO1299" s="713"/>
      <c r="BP1299" s="713"/>
      <c r="BQ1299" s="713"/>
      <c r="BR1299" s="713"/>
      <c r="BS1299" s="713"/>
      <c r="BT1299" s="716"/>
      <c r="BU1299" s="717"/>
      <c r="BV1299" s="715"/>
      <c r="BW1299" s="718"/>
    </row>
    <row r="1300" spans="2:75" ht="15.75" customHeight="1">
      <c r="B1300" s="363" t="s">
        <v>1754</v>
      </c>
      <c r="C1300" s="364">
        <v>18239849000188</v>
      </c>
      <c r="D1300" s="365" t="s">
        <v>13</v>
      </c>
      <c r="E1300" s="365" t="s">
        <v>616</v>
      </c>
      <c r="F1300" s="365" t="s">
        <v>619</v>
      </c>
      <c r="G1300" s="366" t="s">
        <v>34</v>
      </c>
      <c r="H1300" s="366" t="s">
        <v>1340</v>
      </c>
      <c r="I1300" s="366" t="s">
        <v>34</v>
      </c>
      <c r="J1300" s="366" t="s">
        <v>611</v>
      </c>
      <c r="K1300" s="367" t="s">
        <v>48</v>
      </c>
      <c r="L1300" s="368"/>
      <c r="M1300" s="368"/>
      <c r="N1300" s="367">
        <v>342319</v>
      </c>
      <c r="O1300" s="367" t="s">
        <v>1326</v>
      </c>
      <c r="P1300" s="371">
        <v>41470</v>
      </c>
      <c r="Q1300" s="372" t="s">
        <v>1396</v>
      </c>
      <c r="R1300" s="372" t="s">
        <v>1424</v>
      </c>
      <c r="S1300" s="367">
        <v>48</v>
      </c>
      <c r="T1300" s="369" t="s">
        <v>1424</v>
      </c>
      <c r="U1300" s="369" t="s">
        <v>1424</v>
      </c>
      <c r="V1300" s="369" t="s">
        <v>1424</v>
      </c>
      <c r="W1300" s="369" t="s">
        <v>1424</v>
      </c>
      <c r="X1300" s="369" t="s">
        <v>1424</v>
      </c>
      <c r="Y1300" s="369" t="s">
        <v>1424</v>
      </c>
      <c r="Z1300" s="369" t="s">
        <v>1424</v>
      </c>
      <c r="AA1300" s="369" t="s">
        <v>1424</v>
      </c>
      <c r="AB1300" s="369" t="s">
        <v>1424</v>
      </c>
      <c r="AC1300" s="373" t="s">
        <v>1424</v>
      </c>
      <c r="AD1300" s="575">
        <v>22188059000198</v>
      </c>
      <c r="AE1300" s="370" t="s">
        <v>2427</v>
      </c>
      <c r="AF1300" s="370" t="s">
        <v>2320</v>
      </c>
      <c r="AG1300" s="374" t="s">
        <v>59</v>
      </c>
      <c r="AH1300" s="374" t="s">
        <v>728</v>
      </c>
      <c r="AI1300" s="374">
        <v>1000000</v>
      </c>
      <c r="AJ1300" s="374">
        <v>100000</v>
      </c>
      <c r="AK1300" s="374">
        <v>1000000</v>
      </c>
      <c r="AL1300" s="369">
        <v>0</v>
      </c>
      <c r="AM1300" s="369" t="s">
        <v>34</v>
      </c>
      <c r="AN1300" s="369" t="s">
        <v>64</v>
      </c>
      <c r="AO1300" s="367" t="s">
        <v>1326</v>
      </c>
      <c r="AP1300" s="370" t="s">
        <v>13</v>
      </c>
      <c r="AQ1300" s="376" t="s">
        <v>681</v>
      </c>
      <c r="AR1300" s="369" t="s">
        <v>34</v>
      </c>
      <c r="AS1300" s="369" t="s">
        <v>34</v>
      </c>
      <c r="AT1300" s="369"/>
      <c r="AX1300" s="711"/>
      <c r="AY1300" s="712"/>
      <c r="AZ1300" s="712"/>
      <c r="BA1300" s="712"/>
      <c r="BB1300" s="713"/>
      <c r="BC1300" s="712"/>
      <c r="BD1300" s="712"/>
      <c r="BE1300" s="712"/>
      <c r="BF1300" s="712"/>
      <c r="BG1300" s="713"/>
      <c r="BH1300" s="713"/>
      <c r="BI1300" s="714"/>
      <c r="BJ1300" s="714"/>
      <c r="BK1300" s="714"/>
      <c r="BL1300" s="713"/>
      <c r="BM1300" s="713"/>
      <c r="BN1300" s="713"/>
      <c r="BO1300" s="713"/>
      <c r="BP1300" s="713"/>
      <c r="BQ1300" s="713"/>
      <c r="BR1300" s="713"/>
      <c r="BS1300" s="713"/>
      <c r="BT1300" s="716"/>
      <c r="BU1300" s="717"/>
      <c r="BV1300" s="715"/>
      <c r="BW1300" s="718"/>
    </row>
    <row r="1301" spans="2:75" ht="15.75" customHeight="1">
      <c r="B1301" s="363" t="s">
        <v>1249</v>
      </c>
      <c r="C1301" s="364">
        <v>18679873000138</v>
      </c>
      <c r="D1301" s="365" t="s">
        <v>13</v>
      </c>
      <c r="E1301" s="365" t="s">
        <v>616</v>
      </c>
      <c r="F1301" s="365" t="s">
        <v>619</v>
      </c>
      <c r="G1301" s="366" t="s">
        <v>34</v>
      </c>
      <c r="H1301" s="366" t="s">
        <v>1340</v>
      </c>
      <c r="I1301" s="366" t="s">
        <v>34</v>
      </c>
      <c r="J1301" s="366" t="s">
        <v>611</v>
      </c>
      <c r="K1301" s="367" t="s">
        <v>48</v>
      </c>
      <c r="L1301" s="368"/>
      <c r="M1301" s="368" t="s">
        <v>1421</v>
      </c>
      <c r="N1301" s="367">
        <v>357308</v>
      </c>
      <c r="O1301" s="367" t="s">
        <v>1323</v>
      </c>
      <c r="P1301" s="371">
        <v>41607</v>
      </c>
      <c r="Q1301" s="372">
        <v>11292521.51</v>
      </c>
      <c r="R1301" s="372">
        <v>16211731.154285714</v>
      </c>
      <c r="S1301" s="367">
        <v>48</v>
      </c>
      <c r="T1301" s="369">
        <v>-3.5237002928112382E-4</v>
      </c>
      <c r="U1301" s="369">
        <v>-4.5551561445814513E-3</v>
      </c>
      <c r="V1301" s="369">
        <v>7.0054586427387378E-2</v>
      </c>
      <c r="W1301" s="369">
        <v>0.68676919098147293</v>
      </c>
      <c r="X1301" s="369">
        <v>6.166650443876609E-2</v>
      </c>
      <c r="Y1301" s="369">
        <v>0.46762830553026996</v>
      </c>
      <c r="Z1301" s="369">
        <v>0.49593988529321886</v>
      </c>
      <c r="AA1301" s="369">
        <v>2.8190830858963367</v>
      </c>
      <c r="AB1301" s="369">
        <v>0.15921744435591115</v>
      </c>
      <c r="AC1301" s="373">
        <v>-0.10570167150168927</v>
      </c>
      <c r="AD1301" s="575">
        <v>22187896000100</v>
      </c>
      <c r="AE1301" s="370" t="s">
        <v>2427</v>
      </c>
      <c r="AF1301" s="370" t="s">
        <v>2320</v>
      </c>
      <c r="AG1301" s="374" t="s">
        <v>59</v>
      </c>
      <c r="AH1301" s="374" t="s">
        <v>2418</v>
      </c>
      <c r="AI1301" s="374">
        <v>500000</v>
      </c>
      <c r="AJ1301" s="374">
        <v>100000</v>
      </c>
      <c r="AK1301" s="374">
        <v>500000</v>
      </c>
      <c r="AL1301" s="369">
        <v>0</v>
      </c>
      <c r="AM1301" s="369" t="s">
        <v>34</v>
      </c>
      <c r="AN1301" s="369" t="s">
        <v>64</v>
      </c>
      <c r="AO1301" s="367" t="s">
        <v>1326</v>
      </c>
      <c r="AP1301" s="370" t="s">
        <v>13</v>
      </c>
      <c r="AQ1301" s="376" t="s">
        <v>681</v>
      </c>
      <c r="AR1301" s="369">
        <v>2.6666666666666666E-3</v>
      </c>
      <c r="AS1301" s="369">
        <v>2.6666666666666666E-3</v>
      </c>
      <c r="AT1301" s="369"/>
      <c r="AX1301" s="711"/>
      <c r="AY1301" s="712"/>
      <c r="AZ1301" s="712"/>
      <c r="BA1301" s="712"/>
      <c r="BB1301" s="713"/>
      <c r="BC1301" s="712"/>
      <c r="BD1301" s="712"/>
      <c r="BE1301" s="712"/>
      <c r="BF1301" s="712"/>
      <c r="BG1301" s="713"/>
      <c r="BH1301" s="713"/>
      <c r="BI1301" s="714"/>
      <c r="BJ1301" s="714"/>
      <c r="BK1301" s="714"/>
      <c r="BL1301" s="713"/>
      <c r="BM1301" s="713"/>
      <c r="BN1301" s="713"/>
      <c r="BO1301" s="713"/>
      <c r="BP1301" s="713"/>
      <c r="BQ1301" s="713"/>
      <c r="BR1301" s="713"/>
      <c r="BS1301" s="713"/>
      <c r="BT1301" s="716"/>
      <c r="BU1301" s="717"/>
      <c r="BV1301" s="715"/>
      <c r="BW1301" s="718"/>
    </row>
    <row r="1302" spans="2:75" ht="15.75" customHeight="1">
      <c r="B1302" s="363" t="s">
        <v>427</v>
      </c>
      <c r="C1302" s="364">
        <v>23243536000133</v>
      </c>
      <c r="D1302" s="365" t="s">
        <v>14</v>
      </c>
      <c r="E1302" s="365" t="s">
        <v>614</v>
      </c>
      <c r="F1302" s="365"/>
      <c r="G1302" s="366"/>
      <c r="H1302" s="366" t="s">
        <v>1340</v>
      </c>
      <c r="I1302" s="366" t="s">
        <v>34</v>
      </c>
      <c r="J1302" s="366" t="s">
        <v>608</v>
      </c>
      <c r="K1302" s="367" t="s">
        <v>48</v>
      </c>
      <c r="L1302" s="368"/>
      <c r="M1302" s="368" t="s">
        <v>34</v>
      </c>
      <c r="N1302" s="367">
        <v>436615</v>
      </c>
      <c r="O1302" s="367" t="s">
        <v>1323</v>
      </c>
      <c r="P1302" s="371">
        <v>42787</v>
      </c>
      <c r="Q1302" s="372">
        <v>192866952.88999999</v>
      </c>
      <c r="R1302" s="372">
        <v>270781610.41603196</v>
      </c>
      <c r="S1302" s="367">
        <v>31</v>
      </c>
      <c r="T1302" s="369">
        <v>-9.9167460143264829E-2</v>
      </c>
      <c r="U1302" s="369">
        <v>-1.2819571129125182</v>
      </c>
      <c r="V1302" s="369">
        <v>-0.27523217293536084</v>
      </c>
      <c r="W1302" s="369">
        <v>-2.6981955982969605</v>
      </c>
      <c r="X1302" s="369">
        <v>-0.20506311974030289</v>
      </c>
      <c r="Y1302" s="369">
        <v>-1.555030888869813</v>
      </c>
      <c r="Z1302" s="369">
        <v>-0.10375435715676029</v>
      </c>
      <c r="AA1302" s="369">
        <v>-0.58977340202379114</v>
      </c>
      <c r="AB1302" s="369">
        <v>0.25964829607311707</v>
      </c>
      <c r="AC1302" s="373">
        <v>-1.4839206796060214</v>
      </c>
      <c r="AD1302" s="575">
        <v>16929553000163</v>
      </c>
      <c r="AE1302" s="370" t="s">
        <v>2427</v>
      </c>
      <c r="AF1302" s="370" t="s">
        <v>2326</v>
      </c>
      <c r="AG1302" s="374" t="s">
        <v>1459</v>
      </c>
      <c r="AH1302" s="374" t="s">
        <v>2321</v>
      </c>
      <c r="AI1302" s="374">
        <v>10000</v>
      </c>
      <c r="AJ1302" s="374">
        <v>5000</v>
      </c>
      <c r="AK1302" s="374">
        <v>10000</v>
      </c>
      <c r="AL1302" s="369">
        <v>0.02</v>
      </c>
      <c r="AM1302" s="369">
        <v>0.2</v>
      </c>
      <c r="AN1302" s="369" t="s">
        <v>668</v>
      </c>
      <c r="AO1302" s="367" t="s">
        <v>1326</v>
      </c>
      <c r="AP1302" s="370" t="s">
        <v>718</v>
      </c>
      <c r="AQ1302" s="376" t="s">
        <v>661</v>
      </c>
      <c r="AR1302" s="369">
        <v>5.0000000000000001E-3</v>
      </c>
      <c r="AS1302" s="369">
        <v>5.0000000000000001E-3</v>
      </c>
      <c r="AT1302" s="369"/>
      <c r="AX1302" s="711"/>
      <c r="AY1302" s="712"/>
      <c r="AZ1302" s="712"/>
      <c r="BA1302" s="712"/>
      <c r="BB1302" s="713"/>
      <c r="BC1302" s="712"/>
      <c r="BD1302" s="712"/>
      <c r="BE1302" s="712"/>
      <c r="BF1302" s="712"/>
      <c r="BG1302" s="713"/>
      <c r="BH1302" s="713"/>
      <c r="BI1302" s="714"/>
      <c r="BJ1302" s="714"/>
      <c r="BK1302" s="714"/>
      <c r="BL1302" s="713"/>
      <c r="BM1302" s="713"/>
      <c r="BN1302" s="713"/>
      <c r="BO1302" s="713"/>
      <c r="BP1302" s="713"/>
      <c r="BQ1302" s="713"/>
      <c r="BR1302" s="713"/>
      <c r="BS1302" s="713"/>
      <c r="BT1302" s="716"/>
      <c r="BU1302" s="717"/>
      <c r="BV1302" s="715"/>
      <c r="BW1302" s="718"/>
    </row>
    <row r="1303" spans="2:75" ht="15.75" customHeight="1">
      <c r="B1303" s="363" t="s">
        <v>1250</v>
      </c>
      <c r="C1303" s="364">
        <v>37013129000144</v>
      </c>
      <c r="D1303" s="365" t="s">
        <v>14</v>
      </c>
      <c r="E1303" s="365" t="s">
        <v>607</v>
      </c>
      <c r="F1303" s="365"/>
      <c r="G1303" s="366"/>
      <c r="H1303" s="366" t="s">
        <v>34</v>
      </c>
      <c r="I1303" s="366" t="s">
        <v>34</v>
      </c>
      <c r="J1303" s="366" t="s">
        <v>611</v>
      </c>
      <c r="K1303" s="367" t="s">
        <v>48</v>
      </c>
      <c r="L1303" s="368"/>
      <c r="M1303" s="368" t="s">
        <v>1421</v>
      </c>
      <c r="N1303" s="367">
        <v>541400</v>
      </c>
      <c r="O1303" s="367" t="s">
        <v>1323</v>
      </c>
      <c r="P1303" s="371">
        <v>44011</v>
      </c>
      <c r="Q1303" s="372">
        <v>118399256.09999999</v>
      </c>
      <c r="R1303" s="372">
        <v>212163348.29162708</v>
      </c>
      <c r="S1303" s="367">
        <v>10</v>
      </c>
      <c r="T1303" s="369">
        <v>-0.10184128583702823</v>
      </c>
      <c r="U1303" s="369">
        <v>-1.3165221795367543</v>
      </c>
      <c r="V1303" s="369">
        <v>-9.9875476653421003E-2</v>
      </c>
      <c r="W1303" s="369">
        <v>-0.97911362835972116</v>
      </c>
      <c r="X1303" s="369">
        <v>0.11020646786966193</v>
      </c>
      <c r="Y1303" s="369">
        <v>0.83571566602320202</v>
      </c>
      <c r="Z1303" s="369" t="s">
        <v>1424</v>
      </c>
      <c r="AA1303" s="369" t="s">
        <v>1424</v>
      </c>
      <c r="AB1303" s="369">
        <v>0.19526058787374742</v>
      </c>
      <c r="AC1303" s="373">
        <v>-0.93880293458751018</v>
      </c>
      <c r="AD1303" s="575">
        <v>36428288000147</v>
      </c>
      <c r="AE1303" s="370" t="s">
        <v>2427</v>
      </c>
      <c r="AF1303" s="370" t="s">
        <v>2320</v>
      </c>
      <c r="AG1303" s="374" t="s">
        <v>59</v>
      </c>
      <c r="AH1303" s="374" t="s">
        <v>2318</v>
      </c>
      <c r="AI1303" s="374">
        <v>10000</v>
      </c>
      <c r="AJ1303" s="374">
        <v>5000</v>
      </c>
      <c r="AK1303" s="374">
        <v>10000</v>
      </c>
      <c r="AL1303" s="369">
        <v>1.4999999999999999E-2</v>
      </c>
      <c r="AM1303" s="369">
        <v>0.1</v>
      </c>
      <c r="AN1303" s="369" t="s">
        <v>2330</v>
      </c>
      <c r="AO1303" s="367" t="s">
        <v>1326</v>
      </c>
      <c r="AP1303" s="370" t="s">
        <v>718</v>
      </c>
      <c r="AQ1303" s="376" t="s">
        <v>689</v>
      </c>
      <c r="AR1303" s="369">
        <v>2E-3</v>
      </c>
      <c r="AS1303" s="369">
        <v>2E-3</v>
      </c>
      <c r="AT1303" s="369"/>
      <c r="AX1303" s="711"/>
      <c r="AY1303" s="712"/>
      <c r="AZ1303" s="712"/>
      <c r="BA1303" s="712"/>
      <c r="BB1303" s="713"/>
      <c r="BC1303" s="712"/>
      <c r="BD1303" s="712"/>
      <c r="BE1303" s="712"/>
      <c r="BF1303" s="712"/>
      <c r="BG1303" s="713"/>
      <c r="BH1303" s="713"/>
      <c r="BI1303" s="714"/>
      <c r="BJ1303" s="714"/>
      <c r="BK1303" s="714"/>
      <c r="BL1303" s="713"/>
      <c r="BM1303" s="713"/>
      <c r="BN1303" s="713"/>
      <c r="BO1303" s="713"/>
      <c r="BP1303" s="713"/>
      <c r="BQ1303" s="713"/>
      <c r="BR1303" s="713"/>
      <c r="BS1303" s="713"/>
      <c r="BT1303" s="716"/>
      <c r="BU1303" s="717"/>
      <c r="BV1303" s="715"/>
      <c r="BW1303" s="718"/>
    </row>
    <row r="1304" spans="2:75" ht="15.75" customHeight="1">
      <c r="B1304" s="363" t="s">
        <v>1251</v>
      </c>
      <c r="C1304" s="364">
        <v>34831155000191</v>
      </c>
      <c r="D1304" s="365" t="s">
        <v>14</v>
      </c>
      <c r="E1304" s="365" t="s">
        <v>607</v>
      </c>
      <c r="F1304" s="365"/>
      <c r="G1304" s="366"/>
      <c r="H1304" s="366" t="s">
        <v>34</v>
      </c>
      <c r="I1304" s="366" t="s">
        <v>34</v>
      </c>
      <c r="J1304" s="366" t="s">
        <v>611</v>
      </c>
      <c r="K1304" s="367" t="s">
        <v>48</v>
      </c>
      <c r="L1304" s="368"/>
      <c r="M1304" s="368" t="s">
        <v>1421</v>
      </c>
      <c r="N1304" s="367">
        <v>525081</v>
      </c>
      <c r="O1304" s="367" t="s">
        <v>1323</v>
      </c>
      <c r="P1304" s="371">
        <v>43846</v>
      </c>
      <c r="Q1304" s="372">
        <v>167598385.40000001</v>
      </c>
      <c r="R1304" s="372">
        <v>269613345.76182538</v>
      </c>
      <c r="S1304" s="367">
        <v>10</v>
      </c>
      <c r="T1304" s="369">
        <v>-0.2028016229060734</v>
      </c>
      <c r="U1304" s="369">
        <v>-2.6216561624050061</v>
      </c>
      <c r="V1304" s="369">
        <v>-0.16947705594230333</v>
      </c>
      <c r="W1304" s="369">
        <v>-1.6614418346478876</v>
      </c>
      <c r="X1304" s="369">
        <v>-4.4433968996294593E-2</v>
      </c>
      <c r="Y1304" s="369">
        <v>-0.33695085879814396</v>
      </c>
      <c r="Z1304" s="369" t="s">
        <v>1424</v>
      </c>
      <c r="AA1304" s="369" t="s">
        <v>1424</v>
      </c>
      <c r="AB1304" s="369">
        <v>0.20886308877679746</v>
      </c>
      <c r="AC1304" s="373">
        <v>-1.2497466350488065</v>
      </c>
      <c r="AD1304" s="575">
        <v>25682017000105</v>
      </c>
      <c r="AE1304" s="370" t="s">
        <v>2427</v>
      </c>
      <c r="AF1304" s="370" t="s">
        <v>2320</v>
      </c>
      <c r="AG1304" s="374" t="s">
        <v>59</v>
      </c>
      <c r="AH1304" s="374" t="s">
        <v>2318</v>
      </c>
      <c r="AI1304" s="374">
        <v>10000</v>
      </c>
      <c r="AJ1304" s="374">
        <v>5000</v>
      </c>
      <c r="AK1304" s="374">
        <v>10000</v>
      </c>
      <c r="AL1304" s="369">
        <v>1.4999999999999999E-2</v>
      </c>
      <c r="AM1304" s="369">
        <v>0.1</v>
      </c>
      <c r="AN1304" s="369" t="s">
        <v>2330</v>
      </c>
      <c r="AO1304" s="367" t="s">
        <v>1326</v>
      </c>
      <c r="AP1304" s="370" t="s">
        <v>718</v>
      </c>
      <c r="AQ1304" s="376" t="s">
        <v>689</v>
      </c>
      <c r="AR1304" s="369">
        <v>2E-3</v>
      </c>
      <c r="AS1304" s="369">
        <v>2E-3</v>
      </c>
      <c r="AT1304" s="369"/>
      <c r="AX1304" s="711"/>
      <c r="AY1304" s="712"/>
      <c r="AZ1304" s="712"/>
      <c r="BA1304" s="712"/>
      <c r="BB1304" s="713"/>
      <c r="BC1304" s="712"/>
      <c r="BD1304" s="712"/>
      <c r="BE1304" s="712"/>
      <c r="BF1304" s="712"/>
      <c r="BG1304" s="713"/>
      <c r="BH1304" s="713"/>
      <c r="BI1304" s="714"/>
      <c r="BJ1304" s="714"/>
      <c r="BK1304" s="714"/>
      <c r="BL1304" s="713"/>
      <c r="BM1304" s="713"/>
      <c r="BN1304" s="713"/>
      <c r="BO1304" s="713"/>
      <c r="BP1304" s="713"/>
      <c r="BQ1304" s="713"/>
      <c r="BR1304" s="713"/>
      <c r="BS1304" s="713"/>
      <c r="BT1304" s="716"/>
      <c r="BU1304" s="717"/>
      <c r="BV1304" s="715"/>
      <c r="BW1304" s="718"/>
    </row>
    <row r="1305" spans="2:75" ht="15.75" customHeight="1">
      <c r="B1305" s="363" t="s">
        <v>543</v>
      </c>
      <c r="C1305" s="364">
        <v>22187946000141</v>
      </c>
      <c r="D1305" s="365" t="s">
        <v>13</v>
      </c>
      <c r="E1305" s="365" t="s">
        <v>615</v>
      </c>
      <c r="F1305" s="365" t="s">
        <v>619</v>
      </c>
      <c r="G1305" s="366" t="s">
        <v>34</v>
      </c>
      <c r="H1305" s="366" t="s">
        <v>1340</v>
      </c>
      <c r="I1305" s="366" t="s">
        <v>34</v>
      </c>
      <c r="J1305" s="366" t="s">
        <v>611</v>
      </c>
      <c r="K1305" s="367" t="s">
        <v>48</v>
      </c>
      <c r="L1305" s="368"/>
      <c r="M1305" s="368" t="s">
        <v>1421</v>
      </c>
      <c r="N1305" s="367">
        <v>396052</v>
      </c>
      <c r="O1305" s="367" t="s">
        <v>1326</v>
      </c>
      <c r="P1305" s="371">
        <v>42145</v>
      </c>
      <c r="Q1305" s="372">
        <v>1299480853.3399999</v>
      </c>
      <c r="R1305" s="372">
        <v>1310603260.9276984</v>
      </c>
      <c r="S1305" s="367">
        <v>1</v>
      </c>
      <c r="T1305" s="369">
        <v>0.11805272250332388</v>
      </c>
      <c r="U1305" s="369">
        <v>1.5260905854923443</v>
      </c>
      <c r="V1305" s="369">
        <v>8.7886517384448526E-2</v>
      </c>
      <c r="W1305" s="369">
        <v>0.86158173961755646</v>
      </c>
      <c r="X1305" s="369">
        <v>0.14542380385287079</v>
      </c>
      <c r="Y1305" s="369">
        <v>1.1027751223844955</v>
      </c>
      <c r="Z1305" s="369">
        <v>0.20230400101710111</v>
      </c>
      <c r="AA1305" s="369">
        <v>1.1499615263637741</v>
      </c>
      <c r="AB1305" s="369">
        <v>8.3422229132051287E-2</v>
      </c>
      <c r="AC1305" s="373">
        <v>-0.11312474830463629</v>
      </c>
      <c r="AD1305" s="575">
        <v>7455507000189</v>
      </c>
      <c r="AE1305" s="370" t="s">
        <v>2427</v>
      </c>
      <c r="AF1305" s="370" t="s">
        <v>2320</v>
      </c>
      <c r="AG1305" s="374" t="s">
        <v>59</v>
      </c>
      <c r="AH1305" s="374" t="s">
        <v>2321</v>
      </c>
      <c r="AI1305" s="374">
        <v>5000</v>
      </c>
      <c r="AJ1305" s="374">
        <v>2000</v>
      </c>
      <c r="AK1305" s="374">
        <v>5000</v>
      </c>
      <c r="AL1305" s="369">
        <v>1.4999999999999999E-2</v>
      </c>
      <c r="AM1305" s="369">
        <v>0.2</v>
      </c>
      <c r="AN1305" s="369" t="s">
        <v>64</v>
      </c>
      <c r="AO1305" s="367" t="s">
        <v>1326</v>
      </c>
      <c r="AP1305" s="370" t="s">
        <v>13</v>
      </c>
      <c r="AQ1305" s="376" t="s">
        <v>666</v>
      </c>
      <c r="AR1305" s="369" t="s">
        <v>34</v>
      </c>
      <c r="AS1305" s="369" t="s">
        <v>34</v>
      </c>
      <c r="AT1305" s="369"/>
      <c r="AX1305" s="711"/>
      <c r="AY1305" s="712"/>
      <c r="AZ1305" s="712"/>
      <c r="BA1305" s="712"/>
      <c r="BB1305" s="713"/>
      <c r="BC1305" s="712"/>
      <c r="BD1305" s="712"/>
      <c r="BE1305" s="712"/>
      <c r="BF1305" s="712"/>
      <c r="BG1305" s="713"/>
      <c r="BH1305" s="713"/>
      <c r="BI1305" s="714"/>
      <c r="BJ1305" s="714"/>
      <c r="BK1305" s="714"/>
      <c r="BL1305" s="713"/>
      <c r="BM1305" s="713"/>
      <c r="BN1305" s="713"/>
      <c r="BO1305" s="713"/>
      <c r="BP1305" s="713"/>
      <c r="BQ1305" s="713"/>
      <c r="BR1305" s="713"/>
      <c r="BS1305" s="713"/>
      <c r="BT1305" s="716"/>
      <c r="BU1305" s="717"/>
      <c r="BV1305" s="715"/>
      <c r="BW1305" s="718"/>
    </row>
    <row r="1306" spans="2:75" ht="15.75" customHeight="1">
      <c r="B1306" s="363" t="s">
        <v>40</v>
      </c>
      <c r="C1306" s="364">
        <v>40716583000176</v>
      </c>
      <c r="D1306" s="365" t="s">
        <v>13</v>
      </c>
      <c r="E1306" s="365" t="s">
        <v>615</v>
      </c>
      <c r="F1306" s="365" t="s">
        <v>619</v>
      </c>
      <c r="G1306" s="366" t="s">
        <v>34</v>
      </c>
      <c r="H1306" s="366" t="s">
        <v>1340</v>
      </c>
      <c r="I1306" s="366" t="s">
        <v>34</v>
      </c>
      <c r="J1306" s="366" t="s">
        <v>611</v>
      </c>
      <c r="K1306" s="367" t="s">
        <v>48</v>
      </c>
      <c r="L1306" s="368"/>
      <c r="M1306" s="368" t="s">
        <v>1421</v>
      </c>
      <c r="N1306" s="367">
        <v>575879</v>
      </c>
      <c r="O1306" s="367" t="s">
        <v>1323</v>
      </c>
      <c r="P1306" s="371">
        <v>44249</v>
      </c>
      <c r="Q1306" s="372">
        <v>149237369.80000001</v>
      </c>
      <c r="R1306" s="372">
        <v>156135696.54039684</v>
      </c>
      <c r="S1306" s="367">
        <v>60</v>
      </c>
      <c r="T1306" s="369">
        <v>0.11109958774110851</v>
      </c>
      <c r="U1306" s="369">
        <v>1.4362060552988314</v>
      </c>
      <c r="V1306" s="369">
        <v>8.0296744690736332E-2</v>
      </c>
      <c r="W1306" s="369">
        <v>0.78717658902835475</v>
      </c>
      <c r="X1306" s="369" t="s">
        <v>1424</v>
      </c>
      <c r="Y1306" s="369" t="s">
        <v>1424</v>
      </c>
      <c r="Z1306" s="369" t="s">
        <v>1424</v>
      </c>
      <c r="AA1306" s="369" t="s">
        <v>1424</v>
      </c>
      <c r="AB1306" s="369">
        <v>8.0704680895669345E-2</v>
      </c>
      <c r="AC1306" s="373">
        <v>-0.20645720446304192</v>
      </c>
      <c r="AD1306" s="575">
        <v>40697810000163</v>
      </c>
      <c r="AE1306" s="370" t="s">
        <v>2331</v>
      </c>
      <c r="AF1306" s="370" t="s">
        <v>2317</v>
      </c>
      <c r="AG1306" s="374" t="s">
        <v>1458</v>
      </c>
      <c r="AH1306" s="374" t="s">
        <v>2321</v>
      </c>
      <c r="AI1306" s="374">
        <v>50000</v>
      </c>
      <c r="AJ1306" s="374">
        <v>10000</v>
      </c>
      <c r="AK1306" s="374">
        <v>10000</v>
      </c>
      <c r="AL1306" s="369">
        <v>0</v>
      </c>
      <c r="AM1306" s="369" t="s">
        <v>34</v>
      </c>
      <c r="AN1306" s="369" t="s">
        <v>64</v>
      </c>
      <c r="AO1306" s="367" t="s">
        <v>1326</v>
      </c>
      <c r="AP1306" s="370" t="s">
        <v>13</v>
      </c>
      <c r="AQ1306" s="376" t="s">
        <v>666</v>
      </c>
      <c r="AR1306" s="369" t="s">
        <v>34</v>
      </c>
      <c r="AS1306" s="369" t="s">
        <v>34</v>
      </c>
      <c r="AT1306" s="369"/>
      <c r="AX1306" s="711"/>
      <c r="AY1306" s="712"/>
      <c r="AZ1306" s="712"/>
      <c r="BA1306" s="712"/>
      <c r="BB1306" s="713"/>
      <c r="BC1306" s="712"/>
      <c r="BD1306" s="712"/>
      <c r="BE1306" s="712"/>
      <c r="BF1306" s="712"/>
      <c r="BG1306" s="713"/>
      <c r="BH1306" s="713"/>
      <c r="BI1306" s="714"/>
      <c r="BJ1306" s="714"/>
      <c r="BK1306" s="714"/>
      <c r="BL1306" s="713"/>
      <c r="BM1306" s="713"/>
      <c r="BN1306" s="713"/>
      <c r="BO1306" s="713"/>
      <c r="BP1306" s="713"/>
      <c r="BQ1306" s="713"/>
      <c r="BR1306" s="713"/>
      <c r="BS1306" s="713"/>
      <c r="BT1306" s="716"/>
      <c r="BU1306" s="717"/>
      <c r="BV1306" s="715"/>
      <c r="BW1306" s="718"/>
    </row>
    <row r="1307" spans="2:75" ht="15.75" customHeight="1">
      <c r="B1307" s="363" t="s">
        <v>1252</v>
      </c>
      <c r="C1307" s="364">
        <v>37099014000114</v>
      </c>
      <c r="D1307" s="365" t="s">
        <v>14</v>
      </c>
      <c r="E1307" s="365" t="s">
        <v>607</v>
      </c>
      <c r="F1307" s="365"/>
      <c r="G1307" s="366"/>
      <c r="H1307" s="366" t="s">
        <v>34</v>
      </c>
      <c r="I1307" s="366" t="s">
        <v>34</v>
      </c>
      <c r="J1307" s="366" t="s">
        <v>608</v>
      </c>
      <c r="K1307" s="367" t="s">
        <v>48</v>
      </c>
      <c r="L1307" s="368"/>
      <c r="M1307" s="368" t="s">
        <v>34</v>
      </c>
      <c r="N1307" s="367">
        <v>538108</v>
      </c>
      <c r="O1307" s="367" t="s">
        <v>1323</v>
      </c>
      <c r="P1307" s="371">
        <v>43978</v>
      </c>
      <c r="Q1307" s="372">
        <v>2094731.01</v>
      </c>
      <c r="R1307" s="372">
        <v>2487665.1694444446</v>
      </c>
      <c r="S1307" s="367">
        <v>3</v>
      </c>
      <c r="T1307" s="369">
        <v>5.2375191054474746E-2</v>
      </c>
      <c r="U1307" s="369">
        <v>0.67706431742263529</v>
      </c>
      <c r="V1307" s="369">
        <v>-8.1653068428957365E-2</v>
      </c>
      <c r="W1307" s="369">
        <v>-0.80047309685047319</v>
      </c>
      <c r="X1307" s="369">
        <v>-2.6542357214520695E-4</v>
      </c>
      <c r="Y1307" s="369">
        <v>-2.0127551645691766E-3</v>
      </c>
      <c r="Z1307" s="369" t="s">
        <v>1424</v>
      </c>
      <c r="AA1307" s="369" t="s">
        <v>1424</v>
      </c>
      <c r="AB1307" s="369">
        <v>0.20740309011264507</v>
      </c>
      <c r="AC1307" s="373">
        <v>-0.7754194457668584</v>
      </c>
      <c r="AD1307" s="575">
        <v>0</v>
      </c>
      <c r="AE1307" s="370" t="s">
        <v>2635</v>
      </c>
      <c r="AF1307" s="370" t="s">
        <v>2317</v>
      </c>
      <c r="AG1307" s="374" t="s">
        <v>1458</v>
      </c>
      <c r="AH1307" s="374" t="s">
        <v>2321</v>
      </c>
      <c r="AI1307" s="374">
        <v>5000</v>
      </c>
      <c r="AJ1307" s="374">
        <v>1000</v>
      </c>
      <c r="AK1307" s="374">
        <v>1000</v>
      </c>
      <c r="AL1307" s="369">
        <v>0.02</v>
      </c>
      <c r="AM1307" s="369">
        <v>0.2</v>
      </c>
      <c r="AN1307" s="369" t="s">
        <v>668</v>
      </c>
      <c r="AO1307" s="367" t="s">
        <v>1326</v>
      </c>
      <c r="AP1307" s="370" t="s">
        <v>718</v>
      </c>
      <c r="AQ1307" s="376" t="s">
        <v>672</v>
      </c>
      <c r="AR1307" s="369">
        <v>6.0000000000000001E-3</v>
      </c>
      <c r="AS1307" s="369">
        <v>6.0000000000000001E-3</v>
      </c>
      <c r="AT1307" s="369"/>
      <c r="AX1307" s="711"/>
      <c r="AY1307" s="712"/>
      <c r="AZ1307" s="712"/>
      <c r="BA1307" s="712"/>
      <c r="BB1307" s="713"/>
      <c r="BC1307" s="712"/>
      <c r="BD1307" s="712"/>
      <c r="BE1307" s="712"/>
      <c r="BF1307" s="712"/>
      <c r="BG1307" s="713"/>
      <c r="BH1307" s="713"/>
      <c r="BI1307" s="714"/>
      <c r="BJ1307" s="714"/>
      <c r="BK1307" s="714"/>
      <c r="BL1307" s="713"/>
      <c r="BM1307" s="713"/>
      <c r="BN1307" s="713"/>
      <c r="BO1307" s="713"/>
      <c r="BP1307" s="713"/>
      <c r="BQ1307" s="713"/>
      <c r="BR1307" s="713"/>
      <c r="BS1307" s="713"/>
      <c r="BT1307" s="716"/>
      <c r="BU1307" s="717"/>
      <c r="BV1307" s="715"/>
      <c r="BW1307" s="718"/>
    </row>
    <row r="1308" spans="2:75" ht="15.75" customHeight="1">
      <c r="B1308" s="363" t="s">
        <v>1253</v>
      </c>
      <c r="C1308" s="364">
        <v>44839845000140</v>
      </c>
      <c r="D1308" s="365" t="s">
        <v>11</v>
      </c>
      <c r="E1308" s="365" t="s">
        <v>620</v>
      </c>
      <c r="F1308" s="365" t="s">
        <v>665</v>
      </c>
      <c r="G1308" s="366" t="s">
        <v>740</v>
      </c>
      <c r="H1308" s="366" t="s">
        <v>34</v>
      </c>
      <c r="I1308" s="366"/>
      <c r="J1308" s="366"/>
      <c r="K1308" s="367" t="s">
        <v>48</v>
      </c>
      <c r="L1308" s="368"/>
      <c r="M1308" s="368" t="s">
        <v>1421</v>
      </c>
      <c r="N1308" s="367">
        <v>640948</v>
      </c>
      <c r="O1308" s="367" t="s">
        <v>1323</v>
      </c>
      <c r="P1308" s="371">
        <v>44634</v>
      </c>
      <c r="Q1308" s="372">
        <v>40436437.340000004</v>
      </c>
      <c r="R1308" s="372" t="s">
        <v>1424</v>
      </c>
      <c r="S1308" s="367">
        <v>0</v>
      </c>
      <c r="T1308" s="369" t="s">
        <v>1424</v>
      </c>
      <c r="U1308" s="369" t="s">
        <v>1424</v>
      </c>
      <c r="V1308" s="369" t="s">
        <v>1424</v>
      </c>
      <c r="W1308" s="369" t="s">
        <v>1424</v>
      </c>
      <c r="X1308" s="369" t="s">
        <v>1424</v>
      </c>
      <c r="Y1308" s="369" t="s">
        <v>1424</v>
      </c>
      <c r="Z1308" s="369" t="s">
        <v>1424</v>
      </c>
      <c r="AA1308" s="369" t="s">
        <v>1424</v>
      </c>
      <c r="AB1308" s="369" t="s">
        <v>1424</v>
      </c>
      <c r="AC1308" s="373" t="s">
        <v>1424</v>
      </c>
      <c r="AD1308" s="575">
        <v>0</v>
      </c>
      <c r="AE1308" s="370" t="s">
        <v>2635</v>
      </c>
      <c r="AF1308" s="370" t="s">
        <v>2317</v>
      </c>
      <c r="AG1308" s="374" t="s">
        <v>1458</v>
      </c>
      <c r="AH1308" s="374" t="s">
        <v>2321</v>
      </c>
      <c r="AI1308" s="374">
        <v>1000</v>
      </c>
      <c r="AJ1308" s="374">
        <v>100</v>
      </c>
      <c r="AK1308" s="374">
        <v>1000</v>
      </c>
      <c r="AL1308" s="369">
        <v>1.4000000000000002E-3</v>
      </c>
      <c r="AM1308" s="369" t="s">
        <v>34</v>
      </c>
      <c r="AN1308" s="369" t="s">
        <v>2335</v>
      </c>
      <c r="AO1308" s="367" t="s">
        <v>1326</v>
      </c>
      <c r="AP1308" s="370" t="s">
        <v>11</v>
      </c>
      <c r="AQ1308" s="376" t="s">
        <v>671</v>
      </c>
      <c r="AR1308" s="369">
        <v>9.3333333333333072E-4</v>
      </c>
      <c r="AS1308" s="369">
        <v>9.3333333333333072E-4</v>
      </c>
      <c r="AT1308" s="369"/>
      <c r="AX1308" s="711"/>
      <c r="AY1308" s="712"/>
      <c r="AZ1308" s="712"/>
      <c r="BA1308" s="712"/>
      <c r="BB1308" s="713"/>
      <c r="BC1308" s="712"/>
      <c r="BD1308" s="712"/>
      <c r="BE1308" s="712"/>
      <c r="BF1308" s="712"/>
      <c r="BG1308" s="713"/>
      <c r="BH1308" s="713"/>
      <c r="BI1308" s="714"/>
      <c r="BJ1308" s="714"/>
      <c r="BK1308" s="714"/>
      <c r="BL1308" s="713"/>
      <c r="BM1308" s="713"/>
      <c r="BN1308" s="713"/>
      <c r="BO1308" s="713"/>
      <c r="BP1308" s="713"/>
      <c r="BQ1308" s="713"/>
      <c r="BR1308" s="713"/>
      <c r="BS1308" s="713"/>
      <c r="BT1308" s="716"/>
      <c r="BU1308" s="717"/>
      <c r="BV1308" s="715"/>
      <c r="BW1308" s="718"/>
    </row>
    <row r="1309" spans="2:75" ht="15.75" customHeight="1">
      <c r="B1309" s="363" t="s">
        <v>1254</v>
      </c>
      <c r="C1309" s="364">
        <v>36896492000192</v>
      </c>
      <c r="D1309" s="365" t="s">
        <v>14</v>
      </c>
      <c r="E1309" s="365" t="s">
        <v>607</v>
      </c>
      <c r="F1309" s="365"/>
      <c r="G1309" s="366"/>
      <c r="H1309" s="366" t="s">
        <v>34</v>
      </c>
      <c r="I1309" s="366" t="s">
        <v>34</v>
      </c>
      <c r="J1309" s="366" t="s">
        <v>608</v>
      </c>
      <c r="K1309" s="367" t="s">
        <v>48</v>
      </c>
      <c r="L1309" s="368"/>
      <c r="M1309" s="368" t="s">
        <v>1421</v>
      </c>
      <c r="N1309" s="367">
        <v>541737</v>
      </c>
      <c r="O1309" s="367" t="s">
        <v>1323</v>
      </c>
      <c r="P1309" s="371">
        <v>44008</v>
      </c>
      <c r="Q1309" s="372">
        <v>8655531.2100000009</v>
      </c>
      <c r="R1309" s="372">
        <v>9196508.9416269865</v>
      </c>
      <c r="S1309" s="367">
        <v>32</v>
      </c>
      <c r="T1309" s="369">
        <v>3.1864674998088205E-2</v>
      </c>
      <c r="U1309" s="369">
        <v>0.41192087309114384</v>
      </c>
      <c r="V1309" s="369">
        <v>-0.15418233145654991</v>
      </c>
      <c r="W1309" s="369">
        <v>-1.5115023931774438</v>
      </c>
      <c r="X1309" s="369">
        <v>-0.10647304819605274</v>
      </c>
      <c r="Y1309" s="369">
        <v>-0.80740446642315267</v>
      </c>
      <c r="Z1309" s="369" t="s">
        <v>1424</v>
      </c>
      <c r="AA1309" s="369" t="s">
        <v>1424</v>
      </c>
      <c r="AB1309" s="369">
        <v>0.20760852432043017</v>
      </c>
      <c r="AC1309" s="373">
        <v>-1.1705483823883838</v>
      </c>
      <c r="AD1309" s="575">
        <v>0</v>
      </c>
      <c r="AE1309" s="370" t="s">
        <v>2635</v>
      </c>
      <c r="AF1309" s="370" t="s">
        <v>2317</v>
      </c>
      <c r="AG1309" s="374" t="s">
        <v>1458</v>
      </c>
      <c r="AH1309" s="374" t="s">
        <v>2321</v>
      </c>
      <c r="AI1309" s="374">
        <v>5000</v>
      </c>
      <c r="AJ1309" s="374">
        <v>1000</v>
      </c>
      <c r="AK1309" s="374">
        <v>1000</v>
      </c>
      <c r="AL1309" s="369">
        <v>0.01</v>
      </c>
      <c r="AM1309" s="369">
        <v>0.1</v>
      </c>
      <c r="AN1309" s="369" t="s">
        <v>34</v>
      </c>
      <c r="AO1309" s="367" t="s">
        <v>1326</v>
      </c>
      <c r="AP1309" s="370" t="s">
        <v>718</v>
      </c>
      <c r="AQ1309" s="376" t="s">
        <v>672</v>
      </c>
      <c r="AR1309" s="369">
        <v>3.0000000000000001E-3</v>
      </c>
      <c r="AS1309" s="369">
        <v>3.0000000000000001E-3</v>
      </c>
      <c r="AT1309" s="369"/>
      <c r="AX1309" s="711"/>
      <c r="AY1309" s="712"/>
      <c r="AZ1309" s="712"/>
      <c r="BA1309" s="712"/>
      <c r="BB1309" s="713"/>
      <c r="BC1309" s="712"/>
      <c r="BD1309" s="712"/>
      <c r="BE1309" s="712"/>
      <c r="BF1309" s="712"/>
      <c r="BG1309" s="713"/>
      <c r="BH1309" s="713"/>
      <c r="BI1309" s="714"/>
      <c r="BJ1309" s="714"/>
      <c r="BK1309" s="714"/>
      <c r="BL1309" s="713"/>
      <c r="BM1309" s="713"/>
      <c r="BN1309" s="713"/>
      <c r="BO1309" s="713"/>
      <c r="BP1309" s="713"/>
      <c r="BQ1309" s="713"/>
      <c r="BR1309" s="713"/>
      <c r="BS1309" s="713"/>
      <c r="BT1309" s="716"/>
      <c r="BU1309" s="717"/>
      <c r="BV1309" s="715"/>
      <c r="BW1309" s="718"/>
    </row>
    <row r="1310" spans="2:75" ht="15.75" customHeight="1">
      <c r="B1310" s="363" t="s">
        <v>428</v>
      </c>
      <c r="C1310" s="364">
        <v>29574952000109</v>
      </c>
      <c r="D1310" s="365" t="s">
        <v>14</v>
      </c>
      <c r="E1310" s="365" t="s">
        <v>614</v>
      </c>
      <c r="F1310" s="365"/>
      <c r="G1310" s="366"/>
      <c r="H1310" s="366" t="s">
        <v>1340</v>
      </c>
      <c r="I1310" s="366" t="s">
        <v>34</v>
      </c>
      <c r="J1310" s="366" t="s">
        <v>608</v>
      </c>
      <c r="K1310" s="367" t="s">
        <v>48</v>
      </c>
      <c r="L1310" s="368"/>
      <c r="M1310" s="368" t="s">
        <v>1421</v>
      </c>
      <c r="N1310" s="367">
        <v>469173</v>
      </c>
      <c r="O1310" s="367" t="s">
        <v>1323</v>
      </c>
      <c r="P1310" s="371">
        <v>43165</v>
      </c>
      <c r="Q1310" s="372">
        <v>103722441.23999999</v>
      </c>
      <c r="R1310" s="372">
        <v>122322467.43718259</v>
      </c>
      <c r="S1310" s="367">
        <v>10</v>
      </c>
      <c r="T1310" s="369">
        <v>1.6425262417874897E-2</v>
      </c>
      <c r="U1310" s="369">
        <v>0.21233257318105758</v>
      </c>
      <c r="V1310" s="369">
        <v>-0.13672025013792</v>
      </c>
      <c r="W1310" s="369">
        <v>-1.3403156076772755</v>
      </c>
      <c r="X1310" s="369">
        <v>-1.3056296139483115E-2</v>
      </c>
      <c r="Y1310" s="369">
        <v>-9.9008265439636797E-2</v>
      </c>
      <c r="Z1310" s="369">
        <v>0.73794388507815967</v>
      </c>
      <c r="AA1310" s="369">
        <v>4.1947122755301303</v>
      </c>
      <c r="AB1310" s="369">
        <v>0.36702268621482986</v>
      </c>
      <c r="AC1310" s="373">
        <v>-0.48277912664117634</v>
      </c>
      <c r="AD1310" s="575">
        <v>0</v>
      </c>
      <c r="AE1310" s="370" t="s">
        <v>2636</v>
      </c>
      <c r="AF1310" s="370" t="s">
        <v>2326</v>
      </c>
      <c r="AG1310" s="374" t="s">
        <v>1459</v>
      </c>
      <c r="AH1310" s="374" t="s">
        <v>2321</v>
      </c>
      <c r="AI1310" s="374">
        <v>500</v>
      </c>
      <c r="AJ1310" s="374">
        <v>100</v>
      </c>
      <c r="AK1310" s="374">
        <v>500</v>
      </c>
      <c r="AL1310" s="369">
        <v>0.02</v>
      </c>
      <c r="AM1310" s="369">
        <v>0.2</v>
      </c>
      <c r="AN1310" s="369" t="s">
        <v>2335</v>
      </c>
      <c r="AO1310" s="367" t="s">
        <v>1326</v>
      </c>
      <c r="AP1310" s="370" t="s">
        <v>13</v>
      </c>
      <c r="AQ1310" s="376" t="s">
        <v>676</v>
      </c>
      <c r="AR1310" s="369">
        <v>3.3333333333333331E-3</v>
      </c>
      <c r="AS1310" s="369">
        <v>3.3333333333333331E-3</v>
      </c>
      <c r="AT1310" s="369"/>
      <c r="AX1310" s="711"/>
      <c r="AY1310" s="712"/>
      <c r="AZ1310" s="712"/>
      <c r="BA1310" s="712"/>
      <c r="BB1310" s="713"/>
      <c r="BC1310" s="712"/>
      <c r="BD1310" s="712"/>
      <c r="BE1310" s="712"/>
      <c r="BF1310" s="712"/>
      <c r="BG1310" s="713"/>
      <c r="BH1310" s="713"/>
      <c r="BI1310" s="714"/>
      <c r="BJ1310" s="714"/>
      <c r="BK1310" s="714"/>
      <c r="BL1310" s="713"/>
      <c r="BM1310" s="713"/>
      <c r="BN1310" s="713"/>
      <c r="BO1310" s="713"/>
      <c r="BP1310" s="713"/>
      <c r="BQ1310" s="713"/>
      <c r="BR1310" s="713"/>
      <c r="BS1310" s="713"/>
      <c r="BT1310" s="716"/>
      <c r="BU1310" s="717"/>
      <c r="BV1310" s="715"/>
      <c r="BW1310" s="718"/>
    </row>
    <row r="1311" spans="2:75" ht="15.75" customHeight="1">
      <c r="B1311" s="363" t="s">
        <v>601</v>
      </c>
      <c r="C1311" s="364">
        <v>37829310000123</v>
      </c>
      <c r="D1311" s="365" t="s">
        <v>14</v>
      </c>
      <c r="E1311" s="365" t="s">
        <v>607</v>
      </c>
      <c r="F1311" s="365"/>
      <c r="G1311" s="366"/>
      <c r="H1311" s="366" t="s">
        <v>34</v>
      </c>
      <c r="I1311" s="366" t="s">
        <v>34</v>
      </c>
      <c r="J1311" s="366" t="s">
        <v>608</v>
      </c>
      <c r="K1311" s="367" t="s">
        <v>48</v>
      </c>
      <c r="L1311" s="368"/>
      <c r="M1311" s="368" t="s">
        <v>34</v>
      </c>
      <c r="N1311" s="367">
        <v>552348</v>
      </c>
      <c r="O1311" s="367" t="s">
        <v>1323</v>
      </c>
      <c r="P1311" s="371">
        <v>44089</v>
      </c>
      <c r="Q1311" s="372">
        <v>10515616.449999999</v>
      </c>
      <c r="R1311" s="372">
        <v>11027645.729365075</v>
      </c>
      <c r="S1311" s="367">
        <v>15</v>
      </c>
      <c r="T1311" s="369">
        <v>-5.5793215170438781E-3</v>
      </c>
      <c r="U1311" s="369">
        <v>-7.2124978230432527E-2</v>
      </c>
      <c r="V1311" s="369">
        <v>-9.6195410978602736E-2</v>
      </c>
      <c r="W1311" s="369">
        <v>-0.94303667958102455</v>
      </c>
      <c r="X1311" s="369" t="s">
        <v>1424</v>
      </c>
      <c r="Y1311" s="369" t="s">
        <v>1424</v>
      </c>
      <c r="Z1311" s="369" t="s">
        <v>1424</v>
      </c>
      <c r="AA1311" s="369" t="s">
        <v>1424</v>
      </c>
      <c r="AB1311" s="369">
        <v>0.40579694914822795</v>
      </c>
      <c r="AC1311" s="373">
        <v>-0.28679603553072114</v>
      </c>
      <c r="AD1311" s="575">
        <v>0</v>
      </c>
      <c r="AE1311" s="370" t="s">
        <v>2636</v>
      </c>
      <c r="AF1311" s="370" t="s">
        <v>2326</v>
      </c>
      <c r="AG1311" s="374" t="s">
        <v>1459</v>
      </c>
      <c r="AH1311" s="374" t="s">
        <v>2318</v>
      </c>
      <c r="AI1311" s="374">
        <v>500</v>
      </c>
      <c r="AJ1311" s="374" t="s">
        <v>1436</v>
      </c>
      <c r="AK1311" s="374">
        <v>500</v>
      </c>
      <c r="AL1311" s="369">
        <v>0.02</v>
      </c>
      <c r="AM1311" s="369">
        <v>0.2</v>
      </c>
      <c r="AN1311" s="369" t="s">
        <v>34</v>
      </c>
      <c r="AO1311" s="367" t="s">
        <v>1326</v>
      </c>
      <c r="AP1311" s="370" t="s">
        <v>718</v>
      </c>
      <c r="AQ1311" s="376" t="s">
        <v>661</v>
      </c>
      <c r="AR1311" s="369">
        <v>4.0000000000000001E-3</v>
      </c>
      <c r="AS1311" s="369">
        <v>4.0000000000000001E-3</v>
      </c>
      <c r="AT1311" s="369"/>
      <c r="AX1311" s="711"/>
      <c r="AY1311" s="712"/>
      <c r="AZ1311" s="712"/>
      <c r="BA1311" s="712"/>
      <c r="BB1311" s="713"/>
      <c r="BC1311" s="712"/>
      <c r="BD1311" s="712"/>
      <c r="BE1311" s="712"/>
      <c r="BF1311" s="712"/>
      <c r="BG1311" s="713"/>
      <c r="BH1311" s="713"/>
      <c r="BI1311" s="714"/>
      <c r="BJ1311" s="714"/>
      <c r="BK1311" s="714"/>
      <c r="BL1311" s="713"/>
      <c r="BM1311" s="713"/>
      <c r="BN1311" s="713"/>
      <c r="BO1311" s="713"/>
      <c r="BP1311" s="713"/>
      <c r="BQ1311" s="713"/>
      <c r="BR1311" s="713"/>
      <c r="BS1311" s="713"/>
      <c r="BT1311" s="716"/>
      <c r="BU1311" s="717"/>
      <c r="BV1311" s="715"/>
      <c r="BW1311" s="718"/>
    </row>
    <row r="1312" spans="2:75" ht="15.75" customHeight="1">
      <c r="B1312" s="363" t="s">
        <v>1255</v>
      </c>
      <c r="C1312" s="364">
        <v>31132367000192</v>
      </c>
      <c r="D1312" s="365" t="s">
        <v>14</v>
      </c>
      <c r="E1312" s="365" t="s">
        <v>607</v>
      </c>
      <c r="F1312" s="365"/>
      <c r="G1312" s="366"/>
      <c r="H1312" s="366" t="s">
        <v>34</v>
      </c>
      <c r="I1312" s="366" t="s">
        <v>34</v>
      </c>
      <c r="J1312" s="366" t="s">
        <v>608</v>
      </c>
      <c r="K1312" s="367" t="s">
        <v>48</v>
      </c>
      <c r="L1312" s="368"/>
      <c r="M1312" s="368" t="s">
        <v>1421</v>
      </c>
      <c r="N1312" s="367">
        <v>484687</v>
      </c>
      <c r="O1312" s="367" t="s">
        <v>1323</v>
      </c>
      <c r="P1312" s="371">
        <v>43479</v>
      </c>
      <c r="Q1312" s="372">
        <v>28277210.120000001</v>
      </c>
      <c r="R1312" s="372">
        <v>29075101.641666666</v>
      </c>
      <c r="S1312" s="367">
        <v>14</v>
      </c>
      <c r="T1312" s="369">
        <v>-1.1478949183141296E-3</v>
      </c>
      <c r="U1312" s="369">
        <v>-1.4839061656747251E-2</v>
      </c>
      <c r="V1312" s="369">
        <v>-0.13215342480825942</v>
      </c>
      <c r="W1312" s="369">
        <v>-1.2955454491915699</v>
      </c>
      <c r="X1312" s="369">
        <v>2.3501823433483615E-2</v>
      </c>
      <c r="Y1312" s="369">
        <v>0.17821859645027482</v>
      </c>
      <c r="Z1312" s="369">
        <v>0.2239478362031877</v>
      </c>
      <c r="AA1312" s="369">
        <v>1.2729921022388115</v>
      </c>
      <c r="AB1312" s="369">
        <v>0.29803853238788891</v>
      </c>
      <c r="AC1312" s="373">
        <v>-0.65295200624859306</v>
      </c>
      <c r="AD1312" s="575">
        <v>0</v>
      </c>
      <c r="AE1312" s="370" t="s">
        <v>2636</v>
      </c>
      <c r="AF1312" s="370" t="s">
        <v>2326</v>
      </c>
      <c r="AG1312" s="374" t="s">
        <v>1459</v>
      </c>
      <c r="AH1312" s="374" t="s">
        <v>2321</v>
      </c>
      <c r="AI1312" s="374">
        <v>500</v>
      </c>
      <c r="AJ1312" s="374">
        <v>100</v>
      </c>
      <c r="AK1312" s="374">
        <v>100</v>
      </c>
      <c r="AL1312" s="369">
        <v>0.02</v>
      </c>
      <c r="AM1312" s="369">
        <v>0.2</v>
      </c>
      <c r="AN1312" s="369" t="s">
        <v>2335</v>
      </c>
      <c r="AO1312" s="367" t="s">
        <v>1326</v>
      </c>
      <c r="AP1312" s="370" t="s">
        <v>718</v>
      </c>
      <c r="AQ1312" s="376" t="s">
        <v>661</v>
      </c>
      <c r="AR1312" s="369">
        <v>3.3333333333333331E-3</v>
      </c>
      <c r="AS1312" s="369">
        <v>3.3333333333333331E-3</v>
      </c>
      <c r="AT1312" s="369"/>
      <c r="AX1312" s="711"/>
      <c r="AY1312" s="712"/>
      <c r="AZ1312" s="712"/>
      <c r="BA1312" s="712"/>
      <c r="BB1312" s="713"/>
      <c r="BC1312" s="712"/>
      <c r="BD1312" s="712"/>
      <c r="BE1312" s="712"/>
      <c r="BF1312" s="712"/>
      <c r="BG1312" s="713"/>
      <c r="BH1312" s="713"/>
      <c r="BI1312" s="714"/>
      <c r="BJ1312" s="714"/>
      <c r="BK1312" s="714"/>
      <c r="BL1312" s="713"/>
      <c r="BM1312" s="713"/>
      <c r="BN1312" s="713"/>
      <c r="BO1312" s="713"/>
      <c r="BP1312" s="713"/>
      <c r="BQ1312" s="713"/>
      <c r="BR1312" s="713"/>
      <c r="BS1312" s="713"/>
      <c r="BT1312" s="716"/>
      <c r="BU1312" s="717"/>
      <c r="BV1312" s="715"/>
      <c r="BW1312" s="718"/>
    </row>
    <row r="1313" spans="2:75" ht="15.75" customHeight="1">
      <c r="B1313" s="363" t="s">
        <v>54</v>
      </c>
      <c r="C1313" s="364">
        <v>18832847000106</v>
      </c>
      <c r="D1313" s="365" t="s">
        <v>14</v>
      </c>
      <c r="E1313" s="365" t="s">
        <v>614</v>
      </c>
      <c r="F1313" s="365"/>
      <c r="G1313" s="366"/>
      <c r="H1313" s="366" t="s">
        <v>1340</v>
      </c>
      <c r="I1313" s="366" t="s">
        <v>34</v>
      </c>
      <c r="J1313" s="366" t="s">
        <v>608</v>
      </c>
      <c r="K1313" s="367" t="s">
        <v>48</v>
      </c>
      <c r="L1313" s="368"/>
      <c r="M1313" s="368" t="s">
        <v>1421</v>
      </c>
      <c r="N1313" s="367">
        <v>350729</v>
      </c>
      <c r="O1313" s="367" t="s">
        <v>1326</v>
      </c>
      <c r="P1313" s="371">
        <v>41575</v>
      </c>
      <c r="Q1313" s="372">
        <v>207692558.41999999</v>
      </c>
      <c r="R1313" s="372">
        <v>225616883.67063481</v>
      </c>
      <c r="S1313" s="367">
        <v>20</v>
      </c>
      <c r="T1313" s="369">
        <v>-3.578473345184463E-3</v>
      </c>
      <c r="U1313" s="369">
        <v>-4.6259623384522483E-2</v>
      </c>
      <c r="V1313" s="369">
        <v>-0.31489997678305703</v>
      </c>
      <c r="W1313" s="369">
        <v>-3.0870727146401062</v>
      </c>
      <c r="X1313" s="369">
        <v>-0.30987055412428322</v>
      </c>
      <c r="Y1313" s="369">
        <v>-2.3498047031796996</v>
      </c>
      <c r="Z1313" s="369">
        <v>0.77442558695012464</v>
      </c>
      <c r="AA1313" s="369">
        <v>4.4020860959099197</v>
      </c>
      <c r="AB1313" s="369">
        <v>0.65317564666938055</v>
      </c>
      <c r="AC1313" s="373">
        <v>-0.40316206378257308</v>
      </c>
      <c r="AD1313" s="575">
        <v>0</v>
      </c>
      <c r="AE1313" s="370" t="s">
        <v>2636</v>
      </c>
      <c r="AF1313" s="370" t="s">
        <v>2326</v>
      </c>
      <c r="AG1313" s="374" t="s">
        <v>1459</v>
      </c>
      <c r="AH1313" s="374" t="s">
        <v>2321</v>
      </c>
      <c r="AI1313" s="374">
        <v>500000</v>
      </c>
      <c r="AJ1313" s="374">
        <v>1000</v>
      </c>
      <c r="AK1313" s="374">
        <v>5000</v>
      </c>
      <c r="AL1313" s="369">
        <v>0.02</v>
      </c>
      <c r="AM1313" s="369">
        <v>0.2</v>
      </c>
      <c r="AN1313" s="369" t="s">
        <v>34</v>
      </c>
      <c r="AO1313" s="367" t="s">
        <v>1326</v>
      </c>
      <c r="AP1313" s="370" t="s">
        <v>13</v>
      </c>
      <c r="AQ1313" s="376" t="s">
        <v>676</v>
      </c>
      <c r="AR1313" s="369">
        <v>3.3333333333333331E-3</v>
      </c>
      <c r="AS1313" s="369">
        <v>3.3333333333333331E-3</v>
      </c>
      <c r="AT1313" s="369"/>
      <c r="AX1313" s="711"/>
      <c r="AY1313" s="712"/>
      <c r="AZ1313" s="712"/>
      <c r="BA1313" s="712"/>
      <c r="BB1313" s="713"/>
      <c r="BC1313" s="712"/>
      <c r="BD1313" s="712"/>
      <c r="BE1313" s="712"/>
      <c r="BF1313" s="712"/>
      <c r="BG1313" s="713"/>
      <c r="BH1313" s="713"/>
      <c r="BI1313" s="714"/>
      <c r="BJ1313" s="714"/>
      <c r="BK1313" s="714"/>
      <c r="BL1313" s="713"/>
      <c r="BM1313" s="713"/>
      <c r="BN1313" s="713"/>
      <c r="BO1313" s="713"/>
      <c r="BP1313" s="713"/>
      <c r="BQ1313" s="713"/>
      <c r="BR1313" s="713"/>
      <c r="BS1313" s="713"/>
      <c r="BT1313" s="716"/>
      <c r="BU1313" s="717"/>
      <c r="BV1313" s="715"/>
      <c r="BW1313" s="718"/>
    </row>
    <row r="1314" spans="2:75" ht="15.75" customHeight="1">
      <c r="B1314" s="363" t="s">
        <v>429</v>
      </c>
      <c r="C1314" s="364">
        <v>30887013000195</v>
      </c>
      <c r="D1314" s="365" t="s">
        <v>13</v>
      </c>
      <c r="E1314" s="365" t="s">
        <v>615</v>
      </c>
      <c r="F1314" s="365" t="s">
        <v>619</v>
      </c>
      <c r="G1314" s="366" t="s">
        <v>34</v>
      </c>
      <c r="H1314" s="366" t="s">
        <v>1340</v>
      </c>
      <c r="I1314" s="366" t="s">
        <v>34</v>
      </c>
      <c r="J1314" s="366"/>
      <c r="K1314" s="367" t="s">
        <v>48</v>
      </c>
      <c r="L1314" s="368"/>
      <c r="M1314" s="368" t="s">
        <v>1421</v>
      </c>
      <c r="N1314" s="367">
        <v>473677</v>
      </c>
      <c r="O1314" s="367" t="s">
        <v>1323</v>
      </c>
      <c r="P1314" s="371">
        <v>43339</v>
      </c>
      <c r="Q1314" s="372">
        <v>26166403.07</v>
      </c>
      <c r="R1314" s="372">
        <v>33147273.613412682</v>
      </c>
      <c r="S1314" s="367">
        <v>1</v>
      </c>
      <c r="T1314" s="369">
        <v>-0.17761154159432524</v>
      </c>
      <c r="U1314" s="369">
        <v>-2.2960190646535068</v>
      </c>
      <c r="V1314" s="369">
        <v>-0.34707622111817937</v>
      </c>
      <c r="W1314" s="369">
        <v>-3.4025074979680863</v>
      </c>
      <c r="X1314" s="369">
        <v>-0.41764228004498472</v>
      </c>
      <c r="Y1314" s="369">
        <v>-3.1670572787073734</v>
      </c>
      <c r="Z1314" s="369">
        <v>-0.26126781112649766</v>
      </c>
      <c r="AA1314" s="369">
        <v>-1.4851309384007294</v>
      </c>
      <c r="AB1314" s="369">
        <v>0.53069549395058413</v>
      </c>
      <c r="AC1314" s="373">
        <v>-0.71861888146074848</v>
      </c>
      <c r="AD1314" s="575">
        <v>0</v>
      </c>
      <c r="AE1314" s="370" t="s">
        <v>2636</v>
      </c>
      <c r="AF1314" s="370" t="s">
        <v>2326</v>
      </c>
      <c r="AG1314" s="374" t="s">
        <v>1459</v>
      </c>
      <c r="AH1314" s="374" t="s">
        <v>2321</v>
      </c>
      <c r="AI1314" s="374">
        <v>500</v>
      </c>
      <c r="AJ1314" s="374">
        <v>100</v>
      </c>
      <c r="AK1314" s="374">
        <v>500</v>
      </c>
      <c r="AL1314" s="369">
        <v>0.01</v>
      </c>
      <c r="AM1314" s="369">
        <v>0.15</v>
      </c>
      <c r="AN1314" s="369" t="s">
        <v>64</v>
      </c>
      <c r="AO1314" s="367" t="s">
        <v>1326</v>
      </c>
      <c r="AP1314" s="370" t="s">
        <v>13</v>
      </c>
      <c r="AQ1314" s="376" t="s">
        <v>666</v>
      </c>
      <c r="AR1314" s="369">
        <v>2E-3</v>
      </c>
      <c r="AS1314" s="369">
        <v>2E-3</v>
      </c>
      <c r="AT1314" s="369"/>
      <c r="AX1314" s="711"/>
      <c r="AY1314" s="712"/>
      <c r="AZ1314" s="712"/>
      <c r="BA1314" s="712"/>
      <c r="BB1314" s="713"/>
      <c r="BC1314" s="712"/>
      <c r="BD1314" s="712"/>
      <c r="BE1314" s="712"/>
      <c r="BF1314" s="712"/>
      <c r="BG1314" s="713"/>
      <c r="BH1314" s="713"/>
      <c r="BI1314" s="714"/>
      <c r="BJ1314" s="714"/>
      <c r="BK1314" s="714"/>
      <c r="BL1314" s="713"/>
      <c r="BM1314" s="713"/>
      <c r="BN1314" s="713"/>
      <c r="BO1314" s="713"/>
      <c r="BP1314" s="713"/>
      <c r="BQ1314" s="713"/>
      <c r="BR1314" s="713"/>
      <c r="BS1314" s="713"/>
      <c r="BT1314" s="716"/>
      <c r="BU1314" s="717"/>
      <c r="BV1314" s="715"/>
      <c r="BW1314" s="718"/>
    </row>
    <row r="1315" spans="2:75" ht="15.75" customHeight="1">
      <c r="B1315" s="363" t="s">
        <v>1529</v>
      </c>
      <c r="C1315" s="364">
        <v>22175345000119</v>
      </c>
      <c r="D1315" s="365" t="s">
        <v>11</v>
      </c>
      <c r="E1315" s="365" t="s">
        <v>620</v>
      </c>
      <c r="F1315" s="365" t="s">
        <v>687</v>
      </c>
      <c r="G1315" s="366" t="s">
        <v>740</v>
      </c>
      <c r="H1315" s="366" t="s">
        <v>34</v>
      </c>
      <c r="I1315" s="366" t="s">
        <v>1321</v>
      </c>
      <c r="J1315" s="366" t="s">
        <v>608</v>
      </c>
      <c r="K1315" s="367" t="s">
        <v>48</v>
      </c>
      <c r="L1315" s="368"/>
      <c r="M1315" s="368"/>
      <c r="N1315" s="367">
        <v>424390</v>
      </c>
      <c r="O1315" s="367" t="s">
        <v>1436</v>
      </c>
      <c r="P1315" s="371">
        <v>42303</v>
      </c>
      <c r="Q1315" s="372">
        <v>18645220.48</v>
      </c>
      <c r="R1315" s="372">
        <v>16327353.011230161</v>
      </c>
      <c r="S1315" s="367">
        <v>29</v>
      </c>
      <c r="T1315" s="369">
        <v>0.11870954127689748</v>
      </c>
      <c r="U1315" s="369">
        <v>1.3352346545280771</v>
      </c>
      <c r="V1315" s="369">
        <v>0.14915329642355379</v>
      </c>
      <c r="W1315" s="369">
        <v>1.3688854632826131</v>
      </c>
      <c r="X1315" s="369">
        <v>0.22503351221823631</v>
      </c>
      <c r="Y1315" s="369">
        <v>1.5823885018780863</v>
      </c>
      <c r="Z1315" s="369">
        <v>0.31145484568054882</v>
      </c>
      <c r="AA1315" s="369">
        <v>1.7019648404387004</v>
      </c>
      <c r="AB1315" s="369">
        <v>0.11755011510824252</v>
      </c>
      <c r="AC1315" s="373">
        <v>0.36135935546517389</v>
      </c>
      <c r="AD1315" s="575">
        <v>12167116000107</v>
      </c>
      <c r="AE1315" s="370" t="s">
        <v>2451</v>
      </c>
      <c r="AF1315" s="370" t="s">
        <v>2317</v>
      </c>
      <c r="AG1315" s="374" t="s">
        <v>1458</v>
      </c>
      <c r="AH1315" s="374" t="s">
        <v>2318</v>
      </c>
      <c r="AI1315" s="374">
        <v>5000</v>
      </c>
      <c r="AJ1315" s="374" t="s">
        <v>1436</v>
      </c>
      <c r="AK1315" s="374" t="s">
        <v>1436</v>
      </c>
      <c r="AL1315" s="369">
        <v>0</v>
      </c>
      <c r="AM1315" s="369" t="s">
        <v>34</v>
      </c>
      <c r="AN1315" s="369" t="s">
        <v>2637</v>
      </c>
      <c r="AO1315" s="367" t="s">
        <v>1326</v>
      </c>
      <c r="AP1315" s="370" t="s">
        <v>2638</v>
      </c>
      <c r="AQ1315" s="376" t="s">
        <v>2639</v>
      </c>
      <c r="AR1315" s="369">
        <v>7.0000000000000001E-3</v>
      </c>
      <c r="AS1315" s="369">
        <v>7.0000000000000001E-3</v>
      </c>
      <c r="AT1315" s="369"/>
      <c r="AX1315" s="711"/>
      <c r="AY1315" s="712"/>
      <c r="AZ1315" s="712"/>
      <c r="BA1315" s="712"/>
      <c r="BB1315" s="713"/>
      <c r="BC1315" s="712"/>
      <c r="BD1315" s="712"/>
      <c r="BE1315" s="712"/>
      <c r="BF1315" s="712"/>
      <c r="BG1315" s="713"/>
      <c r="BH1315" s="713"/>
      <c r="BI1315" s="714"/>
      <c r="BJ1315" s="714"/>
      <c r="BK1315" s="714"/>
      <c r="BL1315" s="713"/>
      <c r="BM1315" s="713"/>
      <c r="BN1315" s="713"/>
      <c r="BO1315" s="713"/>
      <c r="BP1315" s="713"/>
      <c r="BQ1315" s="713"/>
      <c r="BR1315" s="713"/>
      <c r="BS1315" s="713"/>
      <c r="BT1315" s="716"/>
      <c r="BU1315" s="717"/>
      <c r="BV1315" s="715"/>
      <c r="BW1315" s="718"/>
    </row>
    <row r="1316" spans="2:75" ht="15.75" customHeight="1">
      <c r="B1316" s="363" t="s">
        <v>2280</v>
      </c>
      <c r="C1316" s="364">
        <v>22175345000119</v>
      </c>
      <c r="D1316" s="365" t="s">
        <v>11</v>
      </c>
      <c r="E1316" s="365" t="s">
        <v>620</v>
      </c>
      <c r="F1316" s="365" t="s">
        <v>687</v>
      </c>
      <c r="G1316" s="366" t="s">
        <v>740</v>
      </c>
      <c r="H1316" s="366" t="s">
        <v>34</v>
      </c>
      <c r="I1316" s="366" t="s">
        <v>1321</v>
      </c>
      <c r="J1316" s="366" t="s">
        <v>608</v>
      </c>
      <c r="K1316" s="367" t="s">
        <v>48</v>
      </c>
      <c r="L1316" s="368"/>
      <c r="M1316" s="368"/>
      <c r="N1316" s="367">
        <v>424390</v>
      </c>
      <c r="O1316" s="367" t="s">
        <v>1436</v>
      </c>
      <c r="P1316" s="371">
        <v>42303</v>
      </c>
      <c r="Q1316" s="372">
        <v>18645220.48</v>
      </c>
      <c r="R1316" s="372">
        <v>16327353.011230161</v>
      </c>
      <c r="S1316" s="367">
        <v>29</v>
      </c>
      <c r="T1316" s="369">
        <v>0.11870954127689748</v>
      </c>
      <c r="U1316" s="369">
        <v>1.3352346545280771</v>
      </c>
      <c r="V1316" s="369">
        <v>0.14915329642355379</v>
      </c>
      <c r="W1316" s="369">
        <v>1.3688854632826131</v>
      </c>
      <c r="X1316" s="369">
        <v>0.22503351221823631</v>
      </c>
      <c r="Y1316" s="369">
        <v>1.5823885018780863</v>
      </c>
      <c r="Z1316" s="369">
        <v>0.31145484568054882</v>
      </c>
      <c r="AA1316" s="369">
        <v>1.7019648404387004</v>
      </c>
      <c r="AB1316" s="369">
        <v>0.11755011510824252</v>
      </c>
      <c r="AC1316" s="373">
        <v>0.36135935546517389</v>
      </c>
      <c r="AD1316" s="575">
        <v>12167116000107</v>
      </c>
      <c r="AE1316" s="370" t="s">
        <v>2451</v>
      </c>
      <c r="AF1316" s="370" t="s">
        <v>2317</v>
      </c>
      <c r="AG1316" s="374" t="s">
        <v>1458</v>
      </c>
      <c r="AH1316" s="374" t="s">
        <v>2318</v>
      </c>
      <c r="AI1316" s="374">
        <v>5000</v>
      </c>
      <c r="AJ1316" s="374" t="s">
        <v>1436</v>
      </c>
      <c r="AK1316" s="374" t="s">
        <v>1436</v>
      </c>
      <c r="AL1316" s="369">
        <v>0</v>
      </c>
      <c r="AM1316" s="369" t="s">
        <v>34</v>
      </c>
      <c r="AN1316" s="369" t="s">
        <v>2637</v>
      </c>
      <c r="AO1316" s="367" t="s">
        <v>1326</v>
      </c>
      <c r="AP1316" s="370" t="s">
        <v>2638</v>
      </c>
      <c r="AQ1316" s="376" t="s">
        <v>2639</v>
      </c>
      <c r="AR1316" s="369">
        <v>7.0000000000000001E-3</v>
      </c>
      <c r="AS1316" s="369">
        <v>7.0000000000000001E-3</v>
      </c>
      <c r="AT1316" s="369"/>
      <c r="AX1316" s="711"/>
      <c r="AY1316" s="712"/>
      <c r="AZ1316" s="712"/>
      <c r="BA1316" s="712"/>
      <c r="BB1316" s="713"/>
      <c r="BC1316" s="712"/>
      <c r="BD1316" s="712"/>
      <c r="BE1316" s="712"/>
      <c r="BF1316" s="712"/>
      <c r="BG1316" s="713"/>
      <c r="BH1316" s="713"/>
      <c r="BI1316" s="714"/>
      <c r="BJ1316" s="714"/>
      <c r="BK1316" s="714"/>
      <c r="BL1316" s="713"/>
      <c r="BM1316" s="713"/>
      <c r="BN1316" s="713"/>
      <c r="BO1316" s="713"/>
      <c r="BP1316" s="713"/>
      <c r="BQ1316" s="713"/>
      <c r="BR1316" s="713"/>
      <c r="BS1316" s="713"/>
      <c r="BT1316" s="716"/>
      <c r="BU1316" s="717"/>
      <c r="BV1316" s="715"/>
      <c r="BW1316" s="718"/>
    </row>
    <row r="1317" spans="2:75" ht="15.75" customHeight="1">
      <c r="B1317" s="363" t="s">
        <v>430</v>
      </c>
      <c r="C1317" s="364">
        <v>24572582000149</v>
      </c>
      <c r="D1317" s="365" t="s">
        <v>13</v>
      </c>
      <c r="E1317" s="365" t="s">
        <v>615</v>
      </c>
      <c r="F1317" s="365" t="s">
        <v>619</v>
      </c>
      <c r="G1317" s="366" t="s">
        <v>34</v>
      </c>
      <c r="H1317" s="366" t="s">
        <v>1339</v>
      </c>
      <c r="I1317" s="366" t="s">
        <v>34</v>
      </c>
      <c r="J1317" s="366" t="s">
        <v>611</v>
      </c>
      <c r="K1317" s="367" t="s">
        <v>48</v>
      </c>
      <c r="L1317" s="368"/>
      <c r="M1317" s="368" t="s">
        <v>34</v>
      </c>
      <c r="N1317" s="367">
        <v>421715</v>
      </c>
      <c r="O1317" s="367" t="s">
        <v>1323</v>
      </c>
      <c r="P1317" s="371">
        <v>42590</v>
      </c>
      <c r="Q1317" s="372">
        <v>370992317.45999998</v>
      </c>
      <c r="R1317" s="372">
        <v>438602024.97999996</v>
      </c>
      <c r="S1317" s="367">
        <v>31</v>
      </c>
      <c r="T1317" s="369">
        <v>9.1769614846965331E-2</v>
      </c>
      <c r="U1317" s="369">
        <v>1.1863237228456891</v>
      </c>
      <c r="V1317" s="369">
        <v>8.7336673446295698E-2</v>
      </c>
      <c r="W1317" s="369">
        <v>0.85619143049107704</v>
      </c>
      <c r="X1317" s="369">
        <v>3.2388240756747066E-2</v>
      </c>
      <c r="Y1317" s="369">
        <v>0.24560591332403914</v>
      </c>
      <c r="Z1317" s="369">
        <v>0.18867388971712495</v>
      </c>
      <c r="AA1317" s="369">
        <v>1.0724835550126106</v>
      </c>
      <c r="AB1317" s="369">
        <v>4.2394728857163264E-2</v>
      </c>
      <c r="AC1317" s="373">
        <v>-0.29512729406852045</v>
      </c>
      <c r="AD1317" s="575">
        <v>24572601000137</v>
      </c>
      <c r="AE1317" s="370" t="s">
        <v>2640</v>
      </c>
      <c r="AF1317" s="370" t="s">
        <v>2323</v>
      </c>
      <c r="AG1317" s="374" t="s">
        <v>721</v>
      </c>
      <c r="AH1317" s="374" t="s">
        <v>2321</v>
      </c>
      <c r="AI1317" s="374">
        <v>5000</v>
      </c>
      <c r="AJ1317" s="374">
        <v>500</v>
      </c>
      <c r="AK1317" s="374">
        <v>1000</v>
      </c>
      <c r="AL1317" s="369">
        <v>1.9199999999999998E-2</v>
      </c>
      <c r="AM1317" s="369">
        <v>0.2</v>
      </c>
      <c r="AN1317" s="369" t="s">
        <v>64</v>
      </c>
      <c r="AO1317" s="367" t="s">
        <v>1326</v>
      </c>
      <c r="AP1317" s="370" t="s">
        <v>13</v>
      </c>
      <c r="AQ1317" s="376" t="s">
        <v>670</v>
      </c>
      <c r="AR1317" s="369">
        <v>5.1840000000000002E-3</v>
      </c>
      <c r="AS1317" s="369">
        <v>5.1840000000000002E-3</v>
      </c>
      <c r="AT1317" s="369"/>
      <c r="AX1317" s="711"/>
      <c r="AY1317" s="712"/>
      <c r="AZ1317" s="712"/>
      <c r="BA1317" s="712"/>
      <c r="BB1317" s="713"/>
      <c r="BC1317" s="712"/>
      <c r="BD1317" s="712"/>
      <c r="BE1317" s="712"/>
      <c r="BF1317" s="712"/>
      <c r="BG1317" s="713"/>
      <c r="BH1317" s="713"/>
      <c r="BI1317" s="714"/>
      <c r="BJ1317" s="714"/>
      <c r="BK1317" s="714"/>
      <c r="BL1317" s="713"/>
      <c r="BM1317" s="713"/>
      <c r="BN1317" s="713"/>
      <c r="BO1317" s="713"/>
      <c r="BP1317" s="713"/>
      <c r="BQ1317" s="713"/>
      <c r="BR1317" s="713"/>
      <c r="BS1317" s="713"/>
      <c r="BT1317" s="716"/>
      <c r="BU1317" s="717"/>
      <c r="BV1317" s="715"/>
      <c r="BW1317" s="718"/>
    </row>
    <row r="1318" spans="2:75" ht="15.75" customHeight="1">
      <c r="B1318" s="363" t="s">
        <v>1256</v>
      </c>
      <c r="C1318" s="364">
        <v>35002827000119</v>
      </c>
      <c r="D1318" s="365" t="s">
        <v>13</v>
      </c>
      <c r="E1318" s="365" t="s">
        <v>615</v>
      </c>
      <c r="F1318" s="365" t="s">
        <v>619</v>
      </c>
      <c r="G1318" s="366" t="s">
        <v>34</v>
      </c>
      <c r="H1318" s="366" t="s">
        <v>1339</v>
      </c>
      <c r="I1318" s="366" t="s">
        <v>34</v>
      </c>
      <c r="J1318" s="366"/>
      <c r="K1318" s="367" t="s">
        <v>48</v>
      </c>
      <c r="L1318" s="368"/>
      <c r="M1318" s="368" t="s">
        <v>1421</v>
      </c>
      <c r="N1318" s="367">
        <v>514993</v>
      </c>
      <c r="O1318" s="367" t="s">
        <v>1323</v>
      </c>
      <c r="P1318" s="371">
        <v>43782</v>
      </c>
      <c r="Q1318" s="372">
        <v>2578039.62</v>
      </c>
      <c r="R1318" s="372">
        <v>1917681.6800396824</v>
      </c>
      <c r="S1318" s="367">
        <v>10</v>
      </c>
      <c r="T1318" s="369">
        <v>0.10674952983370734</v>
      </c>
      <c r="U1318" s="369">
        <v>1.3799720076796029</v>
      </c>
      <c r="V1318" s="369">
        <v>0.1066564581460101</v>
      </c>
      <c r="W1318" s="369">
        <v>1.0455899207942325</v>
      </c>
      <c r="X1318" s="369">
        <v>0.14236233777406193</v>
      </c>
      <c r="Y1318" s="369">
        <v>1.0795594689612766</v>
      </c>
      <c r="Z1318" s="369" t="s">
        <v>1424</v>
      </c>
      <c r="AA1318" s="369" t="s">
        <v>1424</v>
      </c>
      <c r="AB1318" s="369">
        <v>3.4847037572936813E-2</v>
      </c>
      <c r="AC1318" s="373">
        <v>0.13819345644838013</v>
      </c>
      <c r="AD1318" s="575">
        <v>35002795000151</v>
      </c>
      <c r="AE1318" s="370" t="s">
        <v>2640</v>
      </c>
      <c r="AF1318" s="370" t="s">
        <v>2317</v>
      </c>
      <c r="AG1318" s="374" t="s">
        <v>1458</v>
      </c>
      <c r="AH1318" s="374" t="s">
        <v>2321</v>
      </c>
      <c r="AI1318" s="374">
        <v>1000</v>
      </c>
      <c r="AJ1318" s="374">
        <v>100</v>
      </c>
      <c r="AK1318" s="374">
        <v>1000</v>
      </c>
      <c r="AL1318" s="369">
        <v>0.01</v>
      </c>
      <c r="AM1318" s="369" t="s">
        <v>34</v>
      </c>
      <c r="AN1318" s="369" t="s">
        <v>34</v>
      </c>
      <c r="AO1318" s="367" t="s">
        <v>1326</v>
      </c>
      <c r="AP1318" s="370" t="s">
        <v>13</v>
      </c>
      <c r="AQ1318" s="376" t="s">
        <v>666</v>
      </c>
      <c r="AR1318" s="369">
        <v>2E-3</v>
      </c>
      <c r="AS1318" s="369">
        <v>2E-3</v>
      </c>
      <c r="AT1318" s="369"/>
      <c r="AX1318" s="711"/>
      <c r="AY1318" s="712"/>
      <c r="AZ1318" s="712"/>
      <c r="BA1318" s="712"/>
      <c r="BB1318" s="713"/>
      <c r="BC1318" s="712"/>
      <c r="BD1318" s="712"/>
      <c r="BE1318" s="712"/>
      <c r="BF1318" s="712"/>
      <c r="BG1318" s="713"/>
      <c r="BH1318" s="713"/>
      <c r="BI1318" s="714"/>
      <c r="BJ1318" s="714"/>
      <c r="BK1318" s="714"/>
      <c r="BL1318" s="713"/>
      <c r="BM1318" s="713"/>
      <c r="BN1318" s="713"/>
      <c r="BO1318" s="713"/>
      <c r="BP1318" s="713"/>
      <c r="BQ1318" s="713"/>
      <c r="BR1318" s="713"/>
      <c r="BS1318" s="713"/>
      <c r="BT1318" s="716"/>
      <c r="BU1318" s="717"/>
      <c r="BV1318" s="715"/>
      <c r="BW1318" s="718"/>
    </row>
    <row r="1319" spans="2:75" ht="15.75" customHeight="1">
      <c r="B1319" s="363" t="s">
        <v>1755</v>
      </c>
      <c r="C1319" s="364">
        <v>35002795000151</v>
      </c>
      <c r="D1319" s="365" t="s">
        <v>13</v>
      </c>
      <c r="E1319" s="365" t="s">
        <v>615</v>
      </c>
      <c r="F1319" s="365" t="s">
        <v>619</v>
      </c>
      <c r="G1319" s="366" t="s">
        <v>34</v>
      </c>
      <c r="H1319" s="366" t="s">
        <v>1339</v>
      </c>
      <c r="I1319" s="366" t="s">
        <v>34</v>
      </c>
      <c r="J1319" s="366"/>
      <c r="K1319" s="367" t="s">
        <v>48</v>
      </c>
      <c r="L1319" s="368"/>
      <c r="M1319" s="368"/>
      <c r="N1319" s="367">
        <v>514977</v>
      </c>
      <c r="O1319" s="367" t="s">
        <v>1323</v>
      </c>
      <c r="P1319" s="371">
        <v>43782</v>
      </c>
      <c r="Q1319" s="372">
        <v>29790499.699999999</v>
      </c>
      <c r="R1319" s="372">
        <v>25123946.512539696</v>
      </c>
      <c r="S1319" s="367">
        <v>10</v>
      </c>
      <c r="T1319" s="369">
        <v>0.1311463876561485</v>
      </c>
      <c r="U1319" s="369">
        <v>1.47512322708926</v>
      </c>
      <c r="V1319" s="369">
        <v>0.14283531791801241</v>
      </c>
      <c r="W1319" s="369">
        <v>1.3109008988046813</v>
      </c>
      <c r="X1319" s="369">
        <v>0.18945266783041204</v>
      </c>
      <c r="Y1319" s="369">
        <v>1.3321914601512324</v>
      </c>
      <c r="Z1319" s="369" t="s">
        <v>1424</v>
      </c>
      <c r="AA1319" s="369" t="s">
        <v>1424</v>
      </c>
      <c r="AB1319" s="369">
        <v>3.5761862587742395E-2</v>
      </c>
      <c r="AC1319" s="373">
        <v>0.85955285334128295</v>
      </c>
      <c r="AD1319" s="575">
        <v>34719487000189</v>
      </c>
      <c r="AE1319" s="370" t="s">
        <v>2640</v>
      </c>
      <c r="AF1319" s="370" t="s">
        <v>2317</v>
      </c>
      <c r="AG1319" s="374" t="s">
        <v>1458</v>
      </c>
      <c r="AH1319" s="374" t="s">
        <v>2321</v>
      </c>
      <c r="AI1319" s="374">
        <v>1000</v>
      </c>
      <c r="AJ1319" s="374">
        <v>100</v>
      </c>
      <c r="AK1319" s="374">
        <v>1000</v>
      </c>
      <c r="AL1319" s="369">
        <v>1.9E-2</v>
      </c>
      <c r="AM1319" s="369">
        <v>0.2</v>
      </c>
      <c r="AN1319" s="369" t="s">
        <v>34</v>
      </c>
      <c r="AO1319" s="367" t="s">
        <v>1326</v>
      </c>
      <c r="AP1319" s="370" t="s">
        <v>13</v>
      </c>
      <c r="AQ1319" s="376" t="s">
        <v>666</v>
      </c>
      <c r="AR1319" s="369">
        <v>4.0000000000000001E-3</v>
      </c>
      <c r="AS1319" s="369">
        <v>4.0000000000000001E-3</v>
      </c>
      <c r="AT1319" s="369"/>
      <c r="AX1319" s="711"/>
      <c r="AY1319" s="712"/>
      <c r="AZ1319" s="712"/>
      <c r="BA1319" s="712"/>
      <c r="BB1319" s="713"/>
      <c r="BC1319" s="712"/>
      <c r="BD1319" s="712"/>
      <c r="BE1319" s="712"/>
      <c r="BF1319" s="712"/>
      <c r="BG1319" s="713"/>
      <c r="BH1319" s="713"/>
      <c r="BI1319" s="714"/>
      <c r="BJ1319" s="714"/>
      <c r="BK1319" s="714"/>
      <c r="BL1319" s="713"/>
      <c r="BM1319" s="713"/>
      <c r="BN1319" s="713"/>
      <c r="BO1319" s="713"/>
      <c r="BP1319" s="713"/>
      <c r="BQ1319" s="713"/>
      <c r="BR1319" s="713"/>
      <c r="BS1319" s="713"/>
      <c r="BT1319" s="716"/>
      <c r="BU1319" s="717"/>
      <c r="BV1319" s="715"/>
      <c r="BW1319" s="718"/>
    </row>
    <row r="1320" spans="2:75" ht="15.75" customHeight="1">
      <c r="B1320" s="363" t="s">
        <v>1257</v>
      </c>
      <c r="C1320" s="364">
        <v>19587174000120</v>
      </c>
      <c r="D1320" s="365" t="s">
        <v>14</v>
      </c>
      <c r="E1320" s="365" t="s">
        <v>607</v>
      </c>
      <c r="F1320" s="365"/>
      <c r="G1320" s="366"/>
      <c r="H1320" s="366" t="s">
        <v>34</v>
      </c>
      <c r="I1320" s="366" t="s">
        <v>34</v>
      </c>
      <c r="J1320" s="366" t="s">
        <v>611</v>
      </c>
      <c r="K1320" s="367"/>
      <c r="L1320" s="368"/>
      <c r="M1320" s="368" t="s">
        <v>1421</v>
      </c>
      <c r="N1320" s="367">
        <v>363871</v>
      </c>
      <c r="O1320" s="367" t="s">
        <v>1323</v>
      </c>
      <c r="P1320" s="371">
        <v>41729</v>
      </c>
      <c r="Q1320" s="372">
        <v>129371558.59999999</v>
      </c>
      <c r="R1320" s="372">
        <v>140314505.64646822</v>
      </c>
      <c r="S1320" s="367">
        <v>32</v>
      </c>
      <c r="T1320" s="369">
        <v>-0.13976050505913373</v>
      </c>
      <c r="U1320" s="369">
        <v>-1.8067113275459941</v>
      </c>
      <c r="V1320" s="369">
        <v>-7.1600083479929411E-2</v>
      </c>
      <c r="W1320" s="369">
        <v>-0.70192022982942481</v>
      </c>
      <c r="X1320" s="369">
        <v>-1.5230937203629447E-2</v>
      </c>
      <c r="Y1320" s="369">
        <v>-0.11549896367554999</v>
      </c>
      <c r="Z1320" s="369">
        <v>0.31865151204473818</v>
      </c>
      <c r="AA1320" s="369">
        <v>1.8113184975423007</v>
      </c>
      <c r="AB1320" s="369">
        <v>0.14542592806957766</v>
      </c>
      <c r="AC1320" s="373">
        <v>-1.106467259534111</v>
      </c>
      <c r="AD1320" s="575">
        <v>19587181000122</v>
      </c>
      <c r="AE1320" s="370" t="s">
        <v>2640</v>
      </c>
      <c r="AF1320" s="370" t="s">
        <v>2323</v>
      </c>
      <c r="AG1320" s="374" t="s">
        <v>721</v>
      </c>
      <c r="AH1320" s="374" t="s">
        <v>2318</v>
      </c>
      <c r="AI1320" s="374">
        <v>25000</v>
      </c>
      <c r="AJ1320" s="374">
        <v>500</v>
      </c>
      <c r="AK1320" s="374">
        <v>1000</v>
      </c>
      <c r="AL1320" s="369">
        <v>0.01</v>
      </c>
      <c r="AM1320" s="369">
        <v>0.1</v>
      </c>
      <c r="AN1320" s="369" t="s">
        <v>2330</v>
      </c>
      <c r="AO1320" s="367" t="s">
        <v>1326</v>
      </c>
      <c r="AP1320" s="370" t="s">
        <v>13</v>
      </c>
      <c r="AQ1320" s="376" t="s">
        <v>681</v>
      </c>
      <c r="AR1320" s="369">
        <v>1.6666666666666666E-3</v>
      </c>
      <c r="AS1320" s="369">
        <v>1.6666666666666666E-3</v>
      </c>
      <c r="AT1320" s="369"/>
      <c r="AX1320" s="711"/>
      <c r="AY1320" s="712"/>
      <c r="AZ1320" s="712"/>
      <c r="BA1320" s="712"/>
      <c r="BB1320" s="713"/>
      <c r="BC1320" s="712"/>
      <c r="BD1320" s="712"/>
      <c r="BE1320" s="712"/>
      <c r="BF1320" s="712"/>
      <c r="BG1320" s="713"/>
      <c r="BH1320" s="713"/>
      <c r="BI1320" s="714"/>
      <c r="BJ1320" s="714"/>
      <c r="BK1320" s="714"/>
      <c r="BL1320" s="713"/>
      <c r="BM1320" s="713"/>
      <c r="BN1320" s="713"/>
      <c r="BO1320" s="713"/>
      <c r="BP1320" s="713"/>
      <c r="BQ1320" s="713"/>
      <c r="BR1320" s="713"/>
      <c r="BS1320" s="713"/>
      <c r="BT1320" s="716"/>
      <c r="BU1320" s="717"/>
      <c r="BV1320" s="715"/>
      <c r="BW1320" s="718"/>
    </row>
    <row r="1321" spans="2:75" ht="15.75" customHeight="1">
      <c r="B1321" s="363" t="s">
        <v>431</v>
      </c>
      <c r="C1321" s="364">
        <v>40226025000122</v>
      </c>
      <c r="D1321" s="365" t="s">
        <v>14</v>
      </c>
      <c r="E1321" s="365" t="s">
        <v>607</v>
      </c>
      <c r="F1321" s="365"/>
      <c r="G1321" s="366"/>
      <c r="H1321" s="366" t="s">
        <v>34</v>
      </c>
      <c r="I1321" s="366" t="s">
        <v>34</v>
      </c>
      <c r="J1321" s="366" t="s">
        <v>608</v>
      </c>
      <c r="K1321" s="367" t="s">
        <v>48</v>
      </c>
      <c r="L1321" s="368"/>
      <c r="M1321" s="368" t="s">
        <v>34</v>
      </c>
      <c r="N1321" s="367">
        <v>585858</v>
      </c>
      <c r="O1321" s="367" t="s">
        <v>1323</v>
      </c>
      <c r="P1321" s="371">
        <v>44308</v>
      </c>
      <c r="Q1321" s="372">
        <v>146767549.02000001</v>
      </c>
      <c r="R1321" s="372">
        <v>160577788.73285702</v>
      </c>
      <c r="S1321" s="367">
        <v>32</v>
      </c>
      <c r="T1321" s="369">
        <v>5.5643571641157408E-3</v>
      </c>
      <c r="U1321" s="369">
        <v>7.193153111936762E-2</v>
      </c>
      <c r="V1321" s="369">
        <v>-0.11376503133997096</v>
      </c>
      <c r="W1321" s="369">
        <v>-1.1152777072821207</v>
      </c>
      <c r="X1321" s="369">
        <v>3.6128533450263678E-3</v>
      </c>
      <c r="Y1321" s="369">
        <v>2.739692322826031E-2</v>
      </c>
      <c r="Z1321" s="369">
        <v>0.10705495759698791</v>
      </c>
      <c r="AA1321" s="369">
        <v>0.60853508494196662</v>
      </c>
      <c r="AB1321" s="369">
        <v>0.21881106050778051</v>
      </c>
      <c r="AC1321" s="373">
        <v>-0.88662685949302933</v>
      </c>
      <c r="AD1321" s="575">
        <v>0</v>
      </c>
      <c r="AE1321" s="370" t="s">
        <v>2640</v>
      </c>
      <c r="AF1321" s="370" t="s">
        <v>2323</v>
      </c>
      <c r="AG1321" s="374" t="s">
        <v>721</v>
      </c>
      <c r="AH1321" s="374" t="s">
        <v>2321</v>
      </c>
      <c r="AI1321" s="374">
        <v>500</v>
      </c>
      <c r="AJ1321" s="374">
        <v>500</v>
      </c>
      <c r="AK1321" s="374">
        <v>500</v>
      </c>
      <c r="AL1321" s="369">
        <v>1.967E-2</v>
      </c>
      <c r="AM1321" s="369">
        <v>0.2</v>
      </c>
      <c r="AN1321" s="369" t="s">
        <v>668</v>
      </c>
      <c r="AO1321" s="367" t="s">
        <v>1326</v>
      </c>
      <c r="AP1321" s="370" t="s">
        <v>718</v>
      </c>
      <c r="AQ1321" s="376" t="s">
        <v>661</v>
      </c>
      <c r="AR1321" s="369">
        <v>4.9175E-3</v>
      </c>
      <c r="AS1321" s="369">
        <v>4.9175E-3</v>
      </c>
      <c r="AT1321" s="369"/>
      <c r="AX1321" s="711"/>
      <c r="AY1321" s="712"/>
      <c r="AZ1321" s="712"/>
      <c r="BA1321" s="712"/>
      <c r="BB1321" s="713"/>
      <c r="BC1321" s="712"/>
      <c r="BD1321" s="712"/>
      <c r="BE1321" s="712"/>
      <c r="BF1321" s="712"/>
      <c r="BG1321" s="713"/>
      <c r="BH1321" s="713"/>
      <c r="BI1321" s="714"/>
      <c r="BJ1321" s="714"/>
      <c r="BK1321" s="714"/>
      <c r="BL1321" s="713"/>
      <c r="BM1321" s="713"/>
      <c r="BN1321" s="713"/>
      <c r="BO1321" s="713"/>
      <c r="BP1321" s="713"/>
      <c r="BQ1321" s="713"/>
      <c r="BR1321" s="713"/>
      <c r="BS1321" s="713"/>
      <c r="BT1321" s="716"/>
      <c r="BU1321" s="717"/>
      <c r="BV1321" s="715"/>
      <c r="BW1321" s="718"/>
    </row>
    <row r="1322" spans="2:75" ht="15.75" customHeight="1">
      <c r="B1322" s="363" t="s">
        <v>432</v>
      </c>
      <c r="C1322" s="364">
        <v>12440825000106</v>
      </c>
      <c r="D1322" s="365" t="s">
        <v>13</v>
      </c>
      <c r="E1322" s="365" t="s">
        <v>615</v>
      </c>
      <c r="F1322" s="365" t="s">
        <v>619</v>
      </c>
      <c r="G1322" s="366" t="s">
        <v>34</v>
      </c>
      <c r="H1322" s="366" t="s">
        <v>1339</v>
      </c>
      <c r="I1322" s="366" t="s">
        <v>34</v>
      </c>
      <c r="J1322" s="366"/>
      <c r="K1322" s="367" t="s">
        <v>48</v>
      </c>
      <c r="L1322" s="368"/>
      <c r="M1322" s="368" t="s">
        <v>1421</v>
      </c>
      <c r="N1322" s="367">
        <v>270679</v>
      </c>
      <c r="O1322" s="367" t="s">
        <v>1323</v>
      </c>
      <c r="P1322" s="371">
        <v>40633</v>
      </c>
      <c r="Q1322" s="372">
        <v>537499979.03999996</v>
      </c>
      <c r="R1322" s="372">
        <v>624718872.79412746</v>
      </c>
      <c r="S1322" s="367">
        <v>1</v>
      </c>
      <c r="T1322" s="369">
        <v>7.9038718071579916E-2</v>
      </c>
      <c r="U1322" s="369">
        <v>1.0217489353964333</v>
      </c>
      <c r="V1322" s="369">
        <v>9.982194213206097E-2</v>
      </c>
      <c r="W1322" s="369">
        <v>0.97858881104512441</v>
      </c>
      <c r="X1322" s="369">
        <v>0.11113700442169128</v>
      </c>
      <c r="Y1322" s="369">
        <v>0.8427720937390224</v>
      </c>
      <c r="Z1322" s="369">
        <v>0.1703393443745711</v>
      </c>
      <c r="AA1322" s="369">
        <v>0.96826405544113758</v>
      </c>
      <c r="AB1322" s="369">
        <v>7.1246606607448431E-3</v>
      </c>
      <c r="AC1322" s="373">
        <v>-0.27517761341299546</v>
      </c>
      <c r="AD1322" s="575">
        <v>0</v>
      </c>
      <c r="AE1322" s="370" t="s">
        <v>2640</v>
      </c>
      <c r="AF1322" s="370" t="s">
        <v>2323</v>
      </c>
      <c r="AG1322" s="374" t="s">
        <v>721</v>
      </c>
      <c r="AH1322" s="374" t="s">
        <v>2321</v>
      </c>
      <c r="AI1322" s="374">
        <v>500</v>
      </c>
      <c r="AJ1322" s="374">
        <v>0</v>
      </c>
      <c r="AK1322" s="374">
        <v>500</v>
      </c>
      <c r="AL1322" s="369">
        <v>9.5999999999999992E-3</v>
      </c>
      <c r="AM1322" s="369">
        <v>0.2</v>
      </c>
      <c r="AN1322" s="369" t="s">
        <v>64</v>
      </c>
      <c r="AO1322" s="367" t="s">
        <v>1326</v>
      </c>
      <c r="AP1322" s="370" t="s">
        <v>13</v>
      </c>
      <c r="AQ1322" s="376" t="s">
        <v>690</v>
      </c>
      <c r="AR1322" s="369">
        <v>1.9199999999999996E-3</v>
      </c>
      <c r="AS1322" s="369">
        <v>1.9199999999999996E-3</v>
      </c>
      <c r="AT1322" s="369"/>
      <c r="AX1322" s="711"/>
      <c r="AY1322" s="712"/>
      <c r="AZ1322" s="712"/>
      <c r="BA1322" s="712"/>
      <c r="BB1322" s="713"/>
      <c r="BC1322" s="712"/>
      <c r="BD1322" s="712"/>
      <c r="BE1322" s="712"/>
      <c r="BF1322" s="712"/>
      <c r="BG1322" s="713"/>
      <c r="BH1322" s="713"/>
      <c r="BI1322" s="714"/>
      <c r="BJ1322" s="714"/>
      <c r="BK1322" s="714"/>
      <c r="BL1322" s="713"/>
      <c r="BM1322" s="713"/>
      <c r="BN1322" s="713"/>
      <c r="BO1322" s="713"/>
      <c r="BP1322" s="713"/>
      <c r="BQ1322" s="713"/>
      <c r="BR1322" s="713"/>
      <c r="BS1322" s="713"/>
      <c r="BT1322" s="716"/>
      <c r="BU1322" s="717"/>
      <c r="BV1322" s="715"/>
      <c r="BW1322" s="718"/>
    </row>
    <row r="1323" spans="2:75" ht="15.75" customHeight="1">
      <c r="B1323" s="363" t="s">
        <v>1258</v>
      </c>
      <c r="C1323" s="364">
        <v>12287682000144</v>
      </c>
      <c r="D1323" s="365" t="s">
        <v>14</v>
      </c>
      <c r="E1323" s="365" t="s">
        <v>607</v>
      </c>
      <c r="F1323" s="365"/>
      <c r="G1323" s="366"/>
      <c r="H1323" s="366" t="s">
        <v>34</v>
      </c>
      <c r="I1323" s="366" t="s">
        <v>34</v>
      </c>
      <c r="J1323" s="366" t="s">
        <v>608</v>
      </c>
      <c r="K1323" s="367" t="s">
        <v>48</v>
      </c>
      <c r="L1323" s="368"/>
      <c r="M1323" s="368" t="s">
        <v>34</v>
      </c>
      <c r="N1323" s="367">
        <v>270466</v>
      </c>
      <c r="O1323" s="367" t="s">
        <v>1323</v>
      </c>
      <c r="P1323" s="371">
        <v>40633</v>
      </c>
      <c r="Q1323" s="372">
        <v>84099400.650000006</v>
      </c>
      <c r="R1323" s="372">
        <v>102948050.51456352</v>
      </c>
      <c r="S1323" s="367">
        <v>14</v>
      </c>
      <c r="T1323" s="369">
        <v>8.2179540244822435E-2</v>
      </c>
      <c r="U1323" s="369">
        <v>1.0623509566599076</v>
      </c>
      <c r="V1323" s="369">
        <v>-2.8131654420626706E-2</v>
      </c>
      <c r="W1323" s="369">
        <v>-0.27578427812787959</v>
      </c>
      <c r="X1323" s="369">
        <v>0.1108331880266622</v>
      </c>
      <c r="Y1323" s="369">
        <v>0.84046819882406343</v>
      </c>
      <c r="Z1323" s="369">
        <v>0.14207911380618055</v>
      </c>
      <c r="AA1323" s="369">
        <v>0.8076237432553619</v>
      </c>
      <c r="AB1323" s="369">
        <v>0.18560476022236241</v>
      </c>
      <c r="AC1323" s="373">
        <v>-0.58447822827100115</v>
      </c>
      <c r="AD1323" s="575">
        <v>0</v>
      </c>
      <c r="AE1323" s="370" t="s">
        <v>2640</v>
      </c>
      <c r="AF1323" s="370" t="s">
        <v>2323</v>
      </c>
      <c r="AG1323" s="374" t="s">
        <v>721</v>
      </c>
      <c r="AH1323" s="374" t="s">
        <v>2321</v>
      </c>
      <c r="AI1323" s="374">
        <v>500</v>
      </c>
      <c r="AJ1323" s="374">
        <v>500</v>
      </c>
      <c r="AK1323" s="374">
        <v>500</v>
      </c>
      <c r="AL1323" s="369">
        <v>2.9670000000000002E-2</v>
      </c>
      <c r="AM1323" s="369" t="s">
        <v>34</v>
      </c>
      <c r="AN1323" s="369" t="s">
        <v>2330</v>
      </c>
      <c r="AO1323" s="367" t="s">
        <v>1326</v>
      </c>
      <c r="AP1323" s="370" t="s">
        <v>718</v>
      </c>
      <c r="AQ1323" s="376" t="s">
        <v>669</v>
      </c>
      <c r="AR1323" s="369">
        <v>7.4174999999999996E-3</v>
      </c>
      <c r="AS1323" s="369">
        <v>7.4174999999999996E-3</v>
      </c>
      <c r="AT1323" s="369"/>
      <c r="AX1323" s="711"/>
      <c r="AY1323" s="712"/>
      <c r="AZ1323" s="712"/>
      <c r="BA1323" s="712"/>
      <c r="BB1323" s="713"/>
      <c r="BC1323" s="712"/>
      <c r="BD1323" s="712"/>
      <c r="BE1323" s="712"/>
      <c r="BF1323" s="712"/>
      <c r="BG1323" s="713"/>
      <c r="BH1323" s="713"/>
      <c r="BI1323" s="714"/>
      <c r="BJ1323" s="714"/>
      <c r="BK1323" s="714"/>
      <c r="BL1323" s="713"/>
      <c r="BM1323" s="713"/>
      <c r="BN1323" s="713"/>
      <c r="BO1323" s="713"/>
      <c r="BP1323" s="713"/>
      <c r="BQ1323" s="713"/>
      <c r="BR1323" s="713"/>
      <c r="BS1323" s="713"/>
      <c r="BT1323" s="716"/>
      <c r="BU1323" s="717"/>
      <c r="BV1323" s="715"/>
      <c r="BW1323" s="718"/>
    </row>
    <row r="1324" spans="2:75" ht="15.75" customHeight="1">
      <c r="B1324" s="363" t="s">
        <v>1259</v>
      </c>
      <c r="C1324" s="364">
        <v>35636909000115</v>
      </c>
      <c r="D1324" s="365" t="s">
        <v>14</v>
      </c>
      <c r="E1324" s="365" t="s">
        <v>614</v>
      </c>
      <c r="F1324" s="365"/>
      <c r="G1324" s="366"/>
      <c r="H1324" s="366" t="s">
        <v>867</v>
      </c>
      <c r="I1324" s="366" t="s">
        <v>34</v>
      </c>
      <c r="J1324" s="366" t="s">
        <v>608</v>
      </c>
      <c r="K1324" s="367" t="s">
        <v>48</v>
      </c>
      <c r="L1324" s="368"/>
      <c r="M1324" s="368" t="s">
        <v>34</v>
      </c>
      <c r="N1324" s="367">
        <v>522661</v>
      </c>
      <c r="O1324" s="367" t="s">
        <v>1323</v>
      </c>
      <c r="P1324" s="371">
        <v>43826</v>
      </c>
      <c r="Q1324" s="372">
        <v>249312191.49000001</v>
      </c>
      <c r="R1324" s="372">
        <v>248946558.84015873</v>
      </c>
      <c r="S1324" s="367">
        <v>32</v>
      </c>
      <c r="T1324" s="369">
        <v>7.3035607860321816E-2</v>
      </c>
      <c r="U1324" s="369">
        <v>0.94414555800023636</v>
      </c>
      <c r="V1324" s="369">
        <v>1.9629485269811564E-2</v>
      </c>
      <c r="W1324" s="369">
        <v>0.19243459144683422</v>
      </c>
      <c r="X1324" s="369">
        <v>0.3726030201527073</v>
      </c>
      <c r="Y1324" s="369">
        <v>2.8255163890875146</v>
      </c>
      <c r="Z1324" s="369" t="s">
        <v>1424</v>
      </c>
      <c r="AA1324" s="369" t="s">
        <v>1424</v>
      </c>
      <c r="AB1324" s="369">
        <v>0.16701128273562713</v>
      </c>
      <c r="AC1324" s="373">
        <v>-0.38186702950615092</v>
      </c>
      <c r="AD1324" s="575">
        <v>35636871000180</v>
      </c>
      <c r="AE1324" s="370" t="s">
        <v>2640</v>
      </c>
      <c r="AF1324" s="370" t="s">
        <v>2323</v>
      </c>
      <c r="AG1324" s="374" t="s">
        <v>721</v>
      </c>
      <c r="AH1324" s="374" t="s">
        <v>2321</v>
      </c>
      <c r="AI1324" s="374">
        <v>10000</v>
      </c>
      <c r="AJ1324" s="374">
        <v>1000</v>
      </c>
      <c r="AK1324" s="374">
        <v>5000</v>
      </c>
      <c r="AL1324" s="369">
        <v>1.9199999999999998E-2</v>
      </c>
      <c r="AM1324" s="369">
        <v>0.2</v>
      </c>
      <c r="AN1324" s="369" t="s">
        <v>2330</v>
      </c>
      <c r="AO1324" s="367" t="s">
        <v>1326</v>
      </c>
      <c r="AP1324" s="370" t="s">
        <v>13</v>
      </c>
      <c r="AQ1324" s="376" t="s">
        <v>670</v>
      </c>
      <c r="AR1324" s="369">
        <v>3.8399999999999992E-3</v>
      </c>
      <c r="AS1324" s="369">
        <v>3.8399999999999992E-3</v>
      </c>
      <c r="AT1324" s="369"/>
      <c r="AX1324" s="711"/>
      <c r="AY1324" s="712"/>
      <c r="AZ1324" s="712"/>
      <c r="BA1324" s="712"/>
      <c r="BB1324" s="713"/>
      <c r="BC1324" s="712"/>
      <c r="BD1324" s="712"/>
      <c r="BE1324" s="712"/>
      <c r="BF1324" s="712"/>
      <c r="BG1324" s="713"/>
      <c r="BH1324" s="713"/>
      <c r="BI1324" s="714"/>
      <c r="BJ1324" s="714"/>
      <c r="BK1324" s="714"/>
      <c r="BL1324" s="713"/>
      <c r="BM1324" s="713"/>
      <c r="BN1324" s="713"/>
      <c r="BO1324" s="713"/>
      <c r="BP1324" s="713"/>
      <c r="BQ1324" s="713"/>
      <c r="BR1324" s="713"/>
      <c r="BS1324" s="713"/>
      <c r="BT1324" s="716"/>
      <c r="BU1324" s="717"/>
      <c r="BV1324" s="715"/>
      <c r="BW1324" s="718"/>
    </row>
    <row r="1325" spans="2:75" ht="15.75" customHeight="1">
      <c r="B1325" s="363" t="s">
        <v>1756</v>
      </c>
      <c r="C1325" s="364">
        <v>33796273000143</v>
      </c>
      <c r="D1325" s="365" t="s">
        <v>11</v>
      </c>
      <c r="E1325" s="365" t="s">
        <v>621</v>
      </c>
      <c r="F1325" s="365" t="s">
        <v>674</v>
      </c>
      <c r="G1325" s="366" t="s">
        <v>740</v>
      </c>
      <c r="H1325" s="366" t="s">
        <v>34</v>
      </c>
      <c r="I1325" s="366" t="s">
        <v>34</v>
      </c>
      <c r="J1325" s="366" t="s">
        <v>608</v>
      </c>
      <c r="K1325" s="367" t="s">
        <v>48</v>
      </c>
      <c r="L1325" s="368"/>
      <c r="M1325" s="368"/>
      <c r="N1325" s="367">
        <v>527971</v>
      </c>
      <c r="O1325" s="367" t="s">
        <v>1323</v>
      </c>
      <c r="P1325" s="371">
        <v>43889</v>
      </c>
      <c r="Q1325" s="372">
        <v>208466102.31999999</v>
      </c>
      <c r="R1325" s="372">
        <v>205754798.08218238</v>
      </c>
      <c r="S1325" s="367">
        <v>2</v>
      </c>
      <c r="T1325" s="369">
        <v>8.0472648666306323E-2</v>
      </c>
      <c r="U1325" s="369">
        <v>0.90514939309116915</v>
      </c>
      <c r="V1325" s="369">
        <v>8.4541275100216806E-2</v>
      </c>
      <c r="W1325" s="369">
        <v>0.77589517165902777</v>
      </c>
      <c r="X1325" s="369">
        <v>0.14738683336452318</v>
      </c>
      <c r="Y1325" s="369">
        <v>1.0363933271328243</v>
      </c>
      <c r="Z1325" s="369" t="s">
        <v>1424</v>
      </c>
      <c r="AA1325" s="369" t="s">
        <v>1424</v>
      </c>
      <c r="AB1325" s="369">
        <v>2.0140468910568286E-2</v>
      </c>
      <c r="AC1325" s="373">
        <v>-1.0959173113838703</v>
      </c>
      <c r="AD1325" s="575">
        <v>0</v>
      </c>
      <c r="AE1325" s="370" t="s">
        <v>2640</v>
      </c>
      <c r="AF1325" s="370" t="s">
        <v>2326</v>
      </c>
      <c r="AG1325" s="374" t="s">
        <v>1459</v>
      </c>
      <c r="AH1325" s="374" t="s">
        <v>2327</v>
      </c>
      <c r="AI1325" s="374">
        <v>0</v>
      </c>
      <c r="AJ1325" s="374">
        <v>0</v>
      </c>
      <c r="AK1325" s="374">
        <v>0</v>
      </c>
      <c r="AL1325" s="369">
        <v>0.01</v>
      </c>
      <c r="AM1325" s="369">
        <v>0.2</v>
      </c>
      <c r="AN1325" s="369" t="s">
        <v>635</v>
      </c>
      <c r="AO1325" s="367" t="s">
        <v>1323</v>
      </c>
      <c r="AP1325" s="370" t="s">
        <v>13</v>
      </c>
      <c r="AQ1325" s="376" t="s">
        <v>2641</v>
      </c>
      <c r="AR1325" s="369" t="s">
        <v>34</v>
      </c>
      <c r="AS1325" s="369" t="s">
        <v>34</v>
      </c>
      <c r="AT1325" s="369"/>
      <c r="AX1325" s="711"/>
      <c r="AY1325" s="712"/>
      <c r="AZ1325" s="712"/>
      <c r="BA1325" s="712"/>
      <c r="BB1325" s="713"/>
      <c r="BC1325" s="712"/>
      <c r="BD1325" s="712"/>
      <c r="BE1325" s="712"/>
      <c r="BF1325" s="712"/>
      <c r="BG1325" s="713"/>
      <c r="BH1325" s="713"/>
      <c r="BI1325" s="714"/>
      <c r="BJ1325" s="714"/>
      <c r="BK1325" s="714"/>
      <c r="BL1325" s="713"/>
      <c r="BM1325" s="713"/>
      <c r="BN1325" s="713"/>
      <c r="BO1325" s="713"/>
      <c r="BP1325" s="713"/>
      <c r="BQ1325" s="713"/>
      <c r="BR1325" s="713"/>
      <c r="BS1325" s="713"/>
      <c r="BT1325" s="716"/>
      <c r="BU1325" s="717"/>
      <c r="BV1325" s="715"/>
      <c r="BW1325" s="718"/>
    </row>
    <row r="1326" spans="2:75" ht="15.75" customHeight="1">
      <c r="B1326" s="363" t="s">
        <v>37</v>
      </c>
      <c r="C1326" s="364">
        <v>13396703000122</v>
      </c>
      <c r="D1326" s="365" t="s">
        <v>11</v>
      </c>
      <c r="E1326" s="365" t="s">
        <v>621</v>
      </c>
      <c r="F1326" s="365" t="s">
        <v>674</v>
      </c>
      <c r="G1326" s="366" t="s">
        <v>740</v>
      </c>
      <c r="H1326" s="366" t="s">
        <v>34</v>
      </c>
      <c r="I1326" s="366" t="s">
        <v>34</v>
      </c>
      <c r="J1326" s="366" t="s">
        <v>608</v>
      </c>
      <c r="K1326" s="367" t="s">
        <v>48</v>
      </c>
      <c r="L1326" s="368" t="s">
        <v>717</v>
      </c>
      <c r="M1326" s="368" t="s">
        <v>34</v>
      </c>
      <c r="N1326" s="367">
        <v>311278</v>
      </c>
      <c r="O1326" s="367" t="s">
        <v>1323</v>
      </c>
      <c r="P1326" s="371">
        <v>41142</v>
      </c>
      <c r="Q1326" s="372">
        <v>2023726070.8499999</v>
      </c>
      <c r="R1326" s="372">
        <v>2483733210.6395621</v>
      </c>
      <c r="S1326" s="367">
        <v>2</v>
      </c>
      <c r="T1326" s="369">
        <v>7.4992616780038324E-2</v>
      </c>
      <c r="U1326" s="369">
        <v>0.96944419427708983</v>
      </c>
      <c r="V1326" s="369">
        <v>9.3539653710952519E-2</v>
      </c>
      <c r="W1326" s="369">
        <v>0.91700137820874683</v>
      </c>
      <c r="X1326" s="369">
        <v>0.13764839675328577</v>
      </c>
      <c r="Y1326" s="369">
        <v>1.0438127978636129</v>
      </c>
      <c r="Z1326" s="369">
        <v>0.24231147611932013</v>
      </c>
      <c r="AA1326" s="369">
        <v>1.3773769847986244</v>
      </c>
      <c r="AB1326" s="369">
        <v>2.0366033438050154E-2</v>
      </c>
      <c r="AC1326" s="373">
        <v>-0.36874192426959679</v>
      </c>
      <c r="AD1326" s="575">
        <v>0</v>
      </c>
      <c r="AE1326" s="370" t="s">
        <v>2640</v>
      </c>
      <c r="AF1326" s="370" t="s">
        <v>2323</v>
      </c>
      <c r="AG1326" s="374" t="s">
        <v>721</v>
      </c>
      <c r="AH1326" s="374" t="s">
        <v>2321</v>
      </c>
      <c r="AI1326" s="374">
        <v>500</v>
      </c>
      <c r="AJ1326" s="374">
        <v>0</v>
      </c>
      <c r="AK1326" s="374">
        <v>500</v>
      </c>
      <c r="AL1326" s="369">
        <v>9.5999999999999992E-3</v>
      </c>
      <c r="AM1326" s="369">
        <v>0.2</v>
      </c>
      <c r="AN1326" s="369" t="s">
        <v>635</v>
      </c>
      <c r="AO1326" s="367" t="s">
        <v>1326</v>
      </c>
      <c r="AP1326" s="370" t="s">
        <v>13</v>
      </c>
      <c r="AQ1326" s="376" t="s">
        <v>690</v>
      </c>
      <c r="AR1326" s="369">
        <v>2.8799999999999997E-3</v>
      </c>
      <c r="AS1326" s="369">
        <v>2.8799999999999997E-3</v>
      </c>
      <c r="AT1326" s="369"/>
      <c r="AX1326" s="711"/>
      <c r="AY1326" s="712"/>
      <c r="AZ1326" s="712"/>
      <c r="BA1326" s="712"/>
      <c r="BB1326" s="713"/>
      <c r="BC1326" s="712"/>
      <c r="BD1326" s="712"/>
      <c r="BE1326" s="712"/>
      <c r="BF1326" s="712"/>
      <c r="BG1326" s="713"/>
      <c r="BH1326" s="713"/>
      <c r="BI1326" s="714"/>
      <c r="BJ1326" s="714"/>
      <c r="BK1326" s="714"/>
      <c r="BL1326" s="713"/>
      <c r="BM1326" s="713"/>
      <c r="BN1326" s="713"/>
      <c r="BO1326" s="713"/>
      <c r="BP1326" s="713"/>
      <c r="BQ1326" s="713"/>
      <c r="BR1326" s="713"/>
      <c r="BS1326" s="713"/>
      <c r="BT1326" s="716"/>
      <c r="BU1326" s="717"/>
      <c r="BV1326" s="715"/>
      <c r="BW1326" s="718"/>
    </row>
    <row r="1327" spans="2:75" ht="15.75" customHeight="1">
      <c r="B1327" s="363" t="s">
        <v>26</v>
      </c>
      <c r="C1327" s="364">
        <v>28581159000166</v>
      </c>
      <c r="D1327" s="365" t="s">
        <v>14</v>
      </c>
      <c r="E1327" s="365" t="s">
        <v>614</v>
      </c>
      <c r="F1327" s="365" t="s">
        <v>691</v>
      </c>
      <c r="G1327" s="366"/>
      <c r="H1327" s="366" t="s">
        <v>867</v>
      </c>
      <c r="I1327" s="366" t="s">
        <v>34</v>
      </c>
      <c r="J1327" s="366" t="s">
        <v>608</v>
      </c>
      <c r="K1327" s="367" t="s">
        <v>48</v>
      </c>
      <c r="L1327" s="368" t="s">
        <v>717</v>
      </c>
      <c r="M1327" s="368" t="s">
        <v>34</v>
      </c>
      <c r="N1327" s="367">
        <v>464244</v>
      </c>
      <c r="O1327" s="367" t="s">
        <v>1323</v>
      </c>
      <c r="P1327" s="371">
        <v>43188</v>
      </c>
      <c r="Q1327" s="372">
        <v>64636313.359999999</v>
      </c>
      <c r="R1327" s="372">
        <v>72727350.863849178</v>
      </c>
      <c r="S1327" s="367">
        <v>33</v>
      </c>
      <c r="T1327" s="369">
        <v>0.12104194831063597</v>
      </c>
      <c r="U1327" s="369">
        <v>1.5647328909446501</v>
      </c>
      <c r="V1327" s="369">
        <v>1.5052931953757565E-2</v>
      </c>
      <c r="W1327" s="369">
        <v>0.14756906616666166</v>
      </c>
      <c r="X1327" s="369">
        <v>0.1897920727892275</v>
      </c>
      <c r="Y1327" s="369">
        <v>1.4392277656930215</v>
      </c>
      <c r="Z1327" s="369">
        <v>0.43481787180532061</v>
      </c>
      <c r="AA1327" s="369">
        <v>2.4716457461917742</v>
      </c>
      <c r="AB1327" s="369">
        <v>0.12572524380148822</v>
      </c>
      <c r="AC1327" s="373">
        <v>-0.59118830637135467</v>
      </c>
      <c r="AD1327" s="575">
        <v>28581136000151</v>
      </c>
      <c r="AE1327" s="370" t="s">
        <v>2642</v>
      </c>
      <c r="AF1327" s="370" t="s">
        <v>2320</v>
      </c>
      <c r="AG1327" s="374" t="s">
        <v>59</v>
      </c>
      <c r="AH1327" s="374" t="s">
        <v>2318</v>
      </c>
      <c r="AI1327" s="374">
        <v>1000</v>
      </c>
      <c r="AJ1327" s="374">
        <v>1000</v>
      </c>
      <c r="AK1327" s="374">
        <v>1000</v>
      </c>
      <c r="AL1327" s="369">
        <v>1.9E-2</v>
      </c>
      <c r="AM1327" s="369">
        <v>0.2</v>
      </c>
      <c r="AN1327" s="369" t="s">
        <v>2330</v>
      </c>
      <c r="AO1327" s="367" t="s">
        <v>1326</v>
      </c>
      <c r="AP1327" s="370" t="s">
        <v>13</v>
      </c>
      <c r="AQ1327" s="376" t="s">
        <v>670</v>
      </c>
      <c r="AR1327" s="369">
        <v>4.7499999999999999E-3</v>
      </c>
      <c r="AS1327" s="369">
        <v>4.7499999999999999E-3</v>
      </c>
      <c r="AT1327" s="369"/>
      <c r="AX1327" s="711"/>
      <c r="AY1327" s="712"/>
      <c r="AZ1327" s="712"/>
      <c r="BA1327" s="712"/>
      <c r="BB1327" s="713"/>
      <c r="BC1327" s="712"/>
      <c r="BD1327" s="712"/>
      <c r="BE1327" s="712"/>
      <c r="BF1327" s="712"/>
      <c r="BG1327" s="713"/>
      <c r="BH1327" s="713"/>
      <c r="BI1327" s="714"/>
      <c r="BJ1327" s="714"/>
      <c r="BK1327" s="714"/>
      <c r="BL1327" s="713"/>
      <c r="BM1327" s="713"/>
      <c r="BN1327" s="713"/>
      <c r="BO1327" s="713"/>
      <c r="BP1327" s="713"/>
      <c r="BQ1327" s="713"/>
      <c r="BR1327" s="713"/>
      <c r="BS1327" s="713"/>
      <c r="BT1327" s="716"/>
      <c r="BU1327" s="717"/>
      <c r="BV1327" s="715"/>
      <c r="BW1327" s="718"/>
    </row>
    <row r="1328" spans="2:75" ht="15.75" customHeight="1">
      <c r="B1328" s="363" t="s">
        <v>433</v>
      </c>
      <c r="C1328" s="364">
        <v>30593403000152</v>
      </c>
      <c r="D1328" s="365" t="s">
        <v>14</v>
      </c>
      <c r="E1328" s="365" t="s">
        <v>607</v>
      </c>
      <c r="F1328" s="365" t="s">
        <v>691</v>
      </c>
      <c r="G1328" s="366"/>
      <c r="H1328" s="366" t="s">
        <v>34</v>
      </c>
      <c r="I1328" s="366" t="s">
        <v>34</v>
      </c>
      <c r="J1328" s="366" t="s">
        <v>608</v>
      </c>
      <c r="K1328" s="367" t="s">
        <v>48</v>
      </c>
      <c r="L1328" s="368" t="s">
        <v>1341</v>
      </c>
      <c r="M1328" s="368" t="s">
        <v>34</v>
      </c>
      <c r="N1328" s="367">
        <v>485691</v>
      </c>
      <c r="O1328" s="367" t="s">
        <v>1323</v>
      </c>
      <c r="P1328" s="371">
        <v>43461</v>
      </c>
      <c r="Q1328" s="372">
        <v>182646736.66</v>
      </c>
      <c r="R1328" s="372">
        <v>134242708.63924605</v>
      </c>
      <c r="S1328" s="367">
        <v>17</v>
      </c>
      <c r="T1328" s="369">
        <v>4.7265979266756242E-2</v>
      </c>
      <c r="U1328" s="369">
        <v>0.6110165394198519</v>
      </c>
      <c r="V1328" s="369">
        <v>-3.8525369377606977E-2</v>
      </c>
      <c r="W1328" s="369">
        <v>-0.37767743853781371</v>
      </c>
      <c r="X1328" s="369">
        <v>0.20267155100642187</v>
      </c>
      <c r="Y1328" s="369">
        <v>1.5368951887071018</v>
      </c>
      <c r="Z1328" s="369">
        <v>0.24966099363825456</v>
      </c>
      <c r="AA1328" s="369">
        <v>1.4191540250035617</v>
      </c>
      <c r="AB1328" s="369">
        <v>0.17869329127026584</v>
      </c>
      <c r="AC1328" s="373">
        <v>-0.67421960039531925</v>
      </c>
      <c r="AD1328" s="575">
        <v>30630170000110</v>
      </c>
      <c r="AE1328" s="370" t="s">
        <v>2642</v>
      </c>
      <c r="AF1328" s="370" t="s">
        <v>2320</v>
      </c>
      <c r="AG1328" s="374" t="s">
        <v>59</v>
      </c>
      <c r="AH1328" s="374" t="s">
        <v>2321</v>
      </c>
      <c r="AI1328" s="374">
        <v>1000</v>
      </c>
      <c r="AJ1328" s="374">
        <v>1000</v>
      </c>
      <c r="AK1328" s="374">
        <v>1000</v>
      </c>
      <c r="AL1328" s="369">
        <v>1.9E-2</v>
      </c>
      <c r="AM1328" s="369">
        <v>0.2</v>
      </c>
      <c r="AN1328" s="369" t="s">
        <v>668</v>
      </c>
      <c r="AO1328" s="367" t="s">
        <v>1326</v>
      </c>
      <c r="AP1328" s="370" t="s">
        <v>718</v>
      </c>
      <c r="AQ1328" s="376" t="s">
        <v>661</v>
      </c>
      <c r="AR1328" s="369">
        <v>4.7499999999999999E-3</v>
      </c>
      <c r="AS1328" s="369">
        <v>4.7499999999999999E-3</v>
      </c>
      <c r="AT1328" s="369"/>
      <c r="AX1328" s="711"/>
      <c r="AY1328" s="712"/>
      <c r="AZ1328" s="712"/>
      <c r="BA1328" s="712"/>
      <c r="BB1328" s="713"/>
      <c r="BC1328" s="712"/>
      <c r="BD1328" s="712"/>
      <c r="BE1328" s="712"/>
      <c r="BF1328" s="712"/>
      <c r="BG1328" s="713"/>
      <c r="BH1328" s="713"/>
      <c r="BI1328" s="714"/>
      <c r="BJ1328" s="714"/>
      <c r="BK1328" s="714"/>
      <c r="BL1328" s="713"/>
      <c r="BM1328" s="713"/>
      <c r="BN1328" s="713"/>
      <c r="BO1328" s="713"/>
      <c r="BP1328" s="713"/>
      <c r="BQ1328" s="713"/>
      <c r="BR1328" s="713"/>
      <c r="BS1328" s="713"/>
      <c r="BT1328" s="716"/>
      <c r="BU1328" s="717"/>
      <c r="BV1328" s="715"/>
      <c r="BW1328" s="718"/>
    </row>
    <row r="1329" spans="2:75" ht="15.75" customHeight="1">
      <c r="B1329" s="363" t="s">
        <v>652</v>
      </c>
      <c r="C1329" s="364">
        <v>29148660000104</v>
      </c>
      <c r="D1329" s="365" t="s">
        <v>13</v>
      </c>
      <c r="E1329" s="365" t="s">
        <v>615</v>
      </c>
      <c r="F1329" s="365" t="s">
        <v>619</v>
      </c>
      <c r="G1329" s="366" t="s">
        <v>34</v>
      </c>
      <c r="H1329" s="366" t="s">
        <v>1339</v>
      </c>
      <c r="I1329" s="366" t="s">
        <v>34</v>
      </c>
      <c r="J1329" s="366" t="s">
        <v>611</v>
      </c>
      <c r="K1329" s="367" t="s">
        <v>48</v>
      </c>
      <c r="L1329" s="368" t="s">
        <v>717</v>
      </c>
      <c r="M1329" s="368" t="s">
        <v>34</v>
      </c>
      <c r="N1329" s="367">
        <v>462081</v>
      </c>
      <c r="O1329" s="367" t="s">
        <v>1323</v>
      </c>
      <c r="P1329" s="371">
        <v>43188</v>
      </c>
      <c r="Q1329" s="372">
        <v>183498198.93000001</v>
      </c>
      <c r="R1329" s="372">
        <v>118305909.12111111</v>
      </c>
      <c r="S1329" s="367">
        <v>31</v>
      </c>
      <c r="T1329" s="369">
        <v>0.15564417131751207</v>
      </c>
      <c r="U1329" s="369">
        <v>2.0120425814637604</v>
      </c>
      <c r="V1329" s="369">
        <v>0.22050798610305611</v>
      </c>
      <c r="W1329" s="369">
        <v>2.16171558414548</v>
      </c>
      <c r="X1329" s="369">
        <v>0.24881961627488081</v>
      </c>
      <c r="Y1329" s="369">
        <v>1.8868443509207393</v>
      </c>
      <c r="Z1329" s="369">
        <v>0.45341230173899305</v>
      </c>
      <c r="AA1329" s="369">
        <v>2.5773425140306996</v>
      </c>
      <c r="AB1329" s="369">
        <v>3.5775460751624202E-2</v>
      </c>
      <c r="AC1329" s="373">
        <v>2.8743344636323154</v>
      </c>
      <c r="AD1329" s="575">
        <v>28581119000114</v>
      </c>
      <c r="AE1329" s="370" t="s">
        <v>2331</v>
      </c>
      <c r="AF1329" s="370" t="s">
        <v>2317</v>
      </c>
      <c r="AG1329" s="374" t="s">
        <v>1458</v>
      </c>
      <c r="AH1329" s="374" t="s">
        <v>2318</v>
      </c>
      <c r="AI1329" s="374">
        <v>10000</v>
      </c>
      <c r="AJ1329" s="374">
        <v>10000</v>
      </c>
      <c r="AK1329" s="374">
        <v>10000</v>
      </c>
      <c r="AL1329" s="369">
        <v>0</v>
      </c>
      <c r="AM1329" s="369" t="s">
        <v>34</v>
      </c>
      <c r="AN1329" s="369" t="s">
        <v>34</v>
      </c>
      <c r="AO1329" s="367" t="s">
        <v>1326</v>
      </c>
      <c r="AP1329" s="370" t="s">
        <v>13</v>
      </c>
      <c r="AQ1329" s="376" t="s">
        <v>666</v>
      </c>
      <c r="AR1329" s="369">
        <v>4.7499999999999999E-3</v>
      </c>
      <c r="AS1329" s="369">
        <v>4.7499999999999999E-3</v>
      </c>
      <c r="AT1329" s="369"/>
      <c r="AX1329" s="711"/>
      <c r="AY1329" s="712"/>
      <c r="AZ1329" s="712"/>
      <c r="BA1329" s="712"/>
      <c r="BB1329" s="713"/>
      <c r="BC1329" s="712"/>
      <c r="BD1329" s="712"/>
      <c r="BE1329" s="712"/>
      <c r="BF1329" s="712"/>
      <c r="BG1329" s="713"/>
      <c r="BH1329" s="713"/>
      <c r="BI1329" s="714"/>
      <c r="BJ1329" s="714"/>
      <c r="BK1329" s="714"/>
      <c r="BL1329" s="713"/>
      <c r="BM1329" s="713"/>
      <c r="BN1329" s="713"/>
      <c r="BO1329" s="713"/>
      <c r="BP1329" s="713"/>
      <c r="BQ1329" s="713"/>
      <c r="BR1329" s="713"/>
      <c r="BS1329" s="713"/>
      <c r="BT1329" s="716"/>
      <c r="BU1329" s="717"/>
      <c r="BV1329" s="715"/>
      <c r="BW1329" s="718"/>
    </row>
    <row r="1330" spans="2:75" ht="15.75" customHeight="1">
      <c r="B1330" s="363" t="s">
        <v>434</v>
      </c>
      <c r="C1330" s="364">
        <v>30593439000136</v>
      </c>
      <c r="D1330" s="365" t="s">
        <v>13</v>
      </c>
      <c r="E1330" s="365" t="s">
        <v>615</v>
      </c>
      <c r="F1330" s="365" t="s">
        <v>619</v>
      </c>
      <c r="G1330" s="366" t="s">
        <v>34</v>
      </c>
      <c r="H1330" s="366" t="s">
        <v>1340</v>
      </c>
      <c r="I1330" s="366" t="s">
        <v>34</v>
      </c>
      <c r="J1330" s="366" t="s">
        <v>611</v>
      </c>
      <c r="K1330" s="367" t="s">
        <v>48</v>
      </c>
      <c r="L1330" s="368" t="s">
        <v>717</v>
      </c>
      <c r="M1330" s="368" t="s">
        <v>1421</v>
      </c>
      <c r="N1330" s="367">
        <v>486124</v>
      </c>
      <c r="O1330" s="367" t="s">
        <v>1326</v>
      </c>
      <c r="P1330" s="371">
        <v>43462</v>
      </c>
      <c r="Q1330" s="372">
        <v>875689539.36000001</v>
      </c>
      <c r="R1330" s="372">
        <v>556217467.59976196</v>
      </c>
      <c r="S1330" s="367">
        <v>61</v>
      </c>
      <c r="T1330" s="369">
        <v>0.2519168234883582</v>
      </c>
      <c r="U1330" s="369">
        <v>3.2565779467042417</v>
      </c>
      <c r="V1330" s="369">
        <v>0.375048652534407</v>
      </c>
      <c r="W1330" s="369">
        <v>3.6767308582532756</v>
      </c>
      <c r="X1330" s="369">
        <v>0.42599942575801797</v>
      </c>
      <c r="Y1330" s="369">
        <v>3.2304310328129904</v>
      </c>
      <c r="Z1330" s="369">
        <v>0.80963871554437294</v>
      </c>
      <c r="AA1330" s="369">
        <v>4.6022489345226001</v>
      </c>
      <c r="AB1330" s="369">
        <v>7.1626063474898416E-2</v>
      </c>
      <c r="AC1330" s="373">
        <v>3.128593521717308</v>
      </c>
      <c r="AD1330" s="575">
        <v>28692461000191</v>
      </c>
      <c r="AE1330" s="370" t="s">
        <v>2642</v>
      </c>
      <c r="AF1330" s="370" t="s">
        <v>2320</v>
      </c>
      <c r="AG1330" s="374" t="s">
        <v>59</v>
      </c>
      <c r="AH1330" s="374" t="s">
        <v>2318</v>
      </c>
      <c r="AI1330" s="374">
        <v>1000</v>
      </c>
      <c r="AJ1330" s="374">
        <v>1000</v>
      </c>
      <c r="AK1330" s="374">
        <v>1000</v>
      </c>
      <c r="AL1330" s="369">
        <v>1.9E-2</v>
      </c>
      <c r="AM1330" s="369">
        <v>0.2</v>
      </c>
      <c r="AN1330" s="369" t="s">
        <v>64</v>
      </c>
      <c r="AO1330" s="367" t="s">
        <v>1326</v>
      </c>
      <c r="AP1330" s="370" t="s">
        <v>13</v>
      </c>
      <c r="AQ1330" s="376" t="s">
        <v>666</v>
      </c>
      <c r="AR1330" s="369">
        <v>1.2666666666666666E-3</v>
      </c>
      <c r="AS1330" s="369">
        <v>1.2666666666666666E-3</v>
      </c>
      <c r="AT1330" s="369"/>
      <c r="AX1330" s="711"/>
      <c r="AY1330" s="712"/>
      <c r="AZ1330" s="712"/>
      <c r="BA1330" s="712"/>
      <c r="BB1330" s="713"/>
      <c r="BC1330" s="712"/>
      <c r="BD1330" s="712"/>
      <c r="BE1330" s="712"/>
      <c r="BF1330" s="712"/>
      <c r="BG1330" s="713"/>
      <c r="BH1330" s="713"/>
      <c r="BI1330" s="714"/>
      <c r="BJ1330" s="714"/>
      <c r="BK1330" s="714"/>
      <c r="BL1330" s="713"/>
      <c r="BM1330" s="713"/>
      <c r="BN1330" s="713"/>
      <c r="BO1330" s="713"/>
      <c r="BP1330" s="713"/>
      <c r="BQ1330" s="713"/>
      <c r="BR1330" s="713"/>
      <c r="BS1330" s="713"/>
      <c r="BT1330" s="716"/>
      <c r="BU1330" s="717"/>
      <c r="BV1330" s="715"/>
      <c r="BW1330" s="718"/>
    </row>
    <row r="1331" spans="2:75" ht="15.75" customHeight="1">
      <c r="B1331" s="363" t="s">
        <v>1311</v>
      </c>
      <c r="C1331" s="364">
        <v>34687428000176</v>
      </c>
      <c r="D1331" s="365" t="s">
        <v>11</v>
      </c>
      <c r="E1331" s="365" t="s">
        <v>620</v>
      </c>
      <c r="F1331" s="365" t="s">
        <v>619</v>
      </c>
      <c r="G1331" s="366" t="s">
        <v>740</v>
      </c>
      <c r="H1331" s="366" t="s">
        <v>34</v>
      </c>
      <c r="I1331" s="366"/>
      <c r="J1331" s="366" t="s">
        <v>608</v>
      </c>
      <c r="K1331" s="367" t="s">
        <v>48</v>
      </c>
      <c r="L1331" s="368" t="s">
        <v>717</v>
      </c>
      <c r="M1331" s="368" t="s">
        <v>34</v>
      </c>
      <c r="N1331" s="367">
        <v>609811</v>
      </c>
      <c r="O1331" s="367" t="s">
        <v>1323</v>
      </c>
      <c r="P1331" s="371">
        <v>44418</v>
      </c>
      <c r="Q1331" s="372">
        <v>22899214.379999999</v>
      </c>
      <c r="R1331" s="372">
        <v>12978369.529087299</v>
      </c>
      <c r="S1331" s="367">
        <v>1</v>
      </c>
      <c r="T1331" s="369">
        <v>8.0268317306418036E-2</v>
      </c>
      <c r="U1331" s="369">
        <v>1.0376442047000463</v>
      </c>
      <c r="V1331" s="369">
        <v>0.11599491139294194</v>
      </c>
      <c r="W1331" s="369">
        <v>1.1371379879298686</v>
      </c>
      <c r="X1331" s="369" t="s">
        <v>1424</v>
      </c>
      <c r="Y1331" s="369" t="s">
        <v>1424</v>
      </c>
      <c r="Z1331" s="369" t="s">
        <v>1424</v>
      </c>
      <c r="AA1331" s="369" t="s">
        <v>1424</v>
      </c>
      <c r="AB1331" s="369">
        <v>6.4020570125582791E-3</v>
      </c>
      <c r="AC1331" s="373">
        <v>1.9741355797715145</v>
      </c>
      <c r="AD1331" s="575">
        <v>34687399000142</v>
      </c>
      <c r="AE1331" s="370" t="s">
        <v>2642</v>
      </c>
      <c r="AF1331" s="370" t="s">
        <v>2320</v>
      </c>
      <c r="AG1331" s="374" t="s">
        <v>59</v>
      </c>
      <c r="AH1331" s="374" t="s">
        <v>2321</v>
      </c>
      <c r="AI1331" s="374">
        <v>1000</v>
      </c>
      <c r="AJ1331" s="374">
        <v>1000</v>
      </c>
      <c r="AK1331" s="374">
        <v>1000</v>
      </c>
      <c r="AL1331" s="369">
        <v>8.0000000000000002E-3</v>
      </c>
      <c r="AM1331" s="369">
        <v>0.2</v>
      </c>
      <c r="AN1331" s="369" t="s">
        <v>64</v>
      </c>
      <c r="AO1331" s="367" t="s">
        <v>1326</v>
      </c>
      <c r="AP1331" s="370" t="s">
        <v>11</v>
      </c>
      <c r="AQ1331" s="376" t="s">
        <v>677</v>
      </c>
      <c r="AR1331" s="369">
        <v>1.6000000000000001E-3</v>
      </c>
      <c r="AS1331" s="369">
        <v>1.6000000000000001E-3</v>
      </c>
      <c r="AT1331" s="369"/>
      <c r="AX1331" s="711"/>
      <c r="AY1331" s="712"/>
      <c r="AZ1331" s="712"/>
      <c r="BA1331" s="712"/>
      <c r="BB1331" s="713"/>
      <c r="BC1331" s="712"/>
      <c r="BD1331" s="712"/>
      <c r="BE1331" s="712"/>
      <c r="BF1331" s="712"/>
      <c r="BG1331" s="713"/>
      <c r="BH1331" s="713"/>
      <c r="BI1331" s="714"/>
      <c r="BJ1331" s="714"/>
      <c r="BK1331" s="714"/>
      <c r="BL1331" s="713"/>
      <c r="BM1331" s="713"/>
      <c r="BN1331" s="713"/>
      <c r="BO1331" s="713"/>
      <c r="BP1331" s="713"/>
      <c r="BQ1331" s="713"/>
      <c r="BR1331" s="713"/>
      <c r="BS1331" s="713"/>
      <c r="BT1331" s="716"/>
      <c r="BU1331" s="717"/>
      <c r="BV1331" s="715"/>
      <c r="BW1331" s="718"/>
    </row>
    <row r="1332" spans="2:75" ht="15.75" customHeight="1">
      <c r="B1332" s="363" t="s">
        <v>56</v>
      </c>
      <c r="C1332" s="364">
        <v>21329166000126</v>
      </c>
      <c r="D1332" s="365" t="s">
        <v>14</v>
      </c>
      <c r="E1332" s="365" t="s">
        <v>607</v>
      </c>
      <c r="F1332" s="365"/>
      <c r="G1332" s="366"/>
      <c r="H1332" s="366" t="s">
        <v>34</v>
      </c>
      <c r="I1332" s="366" t="s">
        <v>34</v>
      </c>
      <c r="J1332" s="366" t="s">
        <v>611</v>
      </c>
      <c r="K1332" s="367" t="s">
        <v>48</v>
      </c>
      <c r="L1332" s="368"/>
      <c r="M1332" s="368" t="s">
        <v>34</v>
      </c>
      <c r="N1332" s="367">
        <v>388467</v>
      </c>
      <c r="O1332" s="367" t="s">
        <v>1323</v>
      </c>
      <c r="P1332" s="371">
        <v>42003</v>
      </c>
      <c r="Q1332" s="372">
        <v>454427107.88</v>
      </c>
      <c r="R1332" s="372">
        <v>510114892.4330557</v>
      </c>
      <c r="S1332" s="367">
        <v>17</v>
      </c>
      <c r="T1332" s="369">
        <v>-2.1490990550757205E-2</v>
      </c>
      <c r="U1332" s="369">
        <v>-0.27781822949057416</v>
      </c>
      <c r="V1332" s="369">
        <v>-0.22349074911041311</v>
      </c>
      <c r="W1332" s="369">
        <v>-2.1909566351875172</v>
      </c>
      <c r="X1332" s="369">
        <v>-0.12899651955098035</v>
      </c>
      <c r="Y1332" s="369">
        <v>-0.97820404133376071</v>
      </c>
      <c r="Z1332" s="369">
        <v>-8.6826439542410094E-3</v>
      </c>
      <c r="AA1332" s="369">
        <v>-4.9354963047162678E-2</v>
      </c>
      <c r="AB1332" s="369">
        <v>0.30010401728451142</v>
      </c>
      <c r="AC1332" s="373">
        <v>-1.0166381875775437</v>
      </c>
      <c r="AD1332" s="575">
        <v>34507968000120</v>
      </c>
      <c r="AE1332" s="370" t="s">
        <v>2643</v>
      </c>
      <c r="AF1332" s="370" t="s">
        <v>2317</v>
      </c>
      <c r="AG1332" s="374" t="s">
        <v>1458</v>
      </c>
      <c r="AH1332" s="374" t="s">
        <v>2321</v>
      </c>
      <c r="AI1332" s="374">
        <v>5000</v>
      </c>
      <c r="AJ1332" s="374">
        <v>2000</v>
      </c>
      <c r="AK1332" s="374">
        <v>2000</v>
      </c>
      <c r="AL1332" s="369">
        <v>0.02</v>
      </c>
      <c r="AM1332" s="369">
        <v>0.2</v>
      </c>
      <c r="AN1332" s="369" t="s">
        <v>2368</v>
      </c>
      <c r="AO1332" s="367" t="s">
        <v>1326</v>
      </c>
      <c r="AP1332" s="370" t="s">
        <v>718</v>
      </c>
      <c r="AQ1332" s="376" t="s">
        <v>661</v>
      </c>
      <c r="AR1332" s="369">
        <v>5.3340000000000002E-3</v>
      </c>
      <c r="AS1332" s="369">
        <v>5.3340000000000002E-3</v>
      </c>
      <c r="AT1332" s="369"/>
      <c r="AX1332" s="711"/>
      <c r="AY1332" s="712"/>
      <c r="AZ1332" s="712"/>
      <c r="BA1332" s="712"/>
      <c r="BB1332" s="713"/>
      <c r="BC1332" s="712"/>
      <c r="BD1332" s="712"/>
      <c r="BE1332" s="712"/>
      <c r="BF1332" s="712"/>
      <c r="BG1332" s="713"/>
      <c r="BH1332" s="713"/>
      <c r="BI1332" s="714"/>
      <c r="BJ1332" s="714"/>
      <c r="BK1332" s="714"/>
      <c r="BL1332" s="713"/>
      <c r="BM1332" s="713"/>
      <c r="BN1332" s="713"/>
      <c r="BO1332" s="713"/>
      <c r="BP1332" s="713"/>
      <c r="BQ1332" s="713"/>
      <c r="BR1332" s="713"/>
      <c r="BS1332" s="713"/>
      <c r="BT1332" s="716"/>
      <c r="BU1332" s="717"/>
      <c r="BV1332" s="715"/>
      <c r="BW1332" s="718"/>
    </row>
    <row r="1333" spans="2:75" ht="15.75" customHeight="1">
      <c r="B1333" s="363" t="s">
        <v>1757</v>
      </c>
      <c r="C1333" s="364">
        <v>45560980000115</v>
      </c>
      <c r="D1333" s="365" t="s">
        <v>13</v>
      </c>
      <c r="E1333" s="365" t="s">
        <v>615</v>
      </c>
      <c r="F1333" s="365" t="s">
        <v>617</v>
      </c>
      <c r="G1333" s="366" t="s">
        <v>34</v>
      </c>
      <c r="H1333" s="366" t="s">
        <v>1340</v>
      </c>
      <c r="I1333" s="366" t="s">
        <v>34</v>
      </c>
      <c r="J1333" s="366" t="s">
        <v>611</v>
      </c>
      <c r="K1333" s="367" t="s">
        <v>48</v>
      </c>
      <c r="L1333" s="368"/>
      <c r="M1333" s="368"/>
      <c r="N1333" s="367">
        <v>645915</v>
      </c>
      <c r="O1333" s="367" t="s">
        <v>1326</v>
      </c>
      <c r="P1333" s="371">
        <v>44669</v>
      </c>
      <c r="Q1333" s="372">
        <v>451237928.30000001</v>
      </c>
      <c r="R1333" s="372" t="s">
        <v>1424</v>
      </c>
      <c r="S1333" s="367">
        <v>31</v>
      </c>
      <c r="T1333" s="369" t="s">
        <v>1424</v>
      </c>
      <c r="U1333" s="369" t="s">
        <v>1424</v>
      </c>
      <c r="V1333" s="369" t="s">
        <v>1424</v>
      </c>
      <c r="W1333" s="369" t="s">
        <v>1424</v>
      </c>
      <c r="X1333" s="369" t="s">
        <v>1424</v>
      </c>
      <c r="Y1333" s="369" t="s">
        <v>1424</v>
      </c>
      <c r="Z1333" s="369" t="s">
        <v>1424</v>
      </c>
      <c r="AA1333" s="369" t="s">
        <v>1424</v>
      </c>
      <c r="AB1333" s="369" t="s">
        <v>1424</v>
      </c>
      <c r="AC1333" s="373" t="s">
        <v>1424</v>
      </c>
      <c r="AD1333" s="575">
        <v>41373649000135</v>
      </c>
      <c r="AE1333" s="370" t="s">
        <v>2643</v>
      </c>
      <c r="AF1333" s="370" t="s">
        <v>2317</v>
      </c>
      <c r="AG1333" s="374" t="s">
        <v>1458</v>
      </c>
      <c r="AH1333" s="374" t="s">
        <v>2321</v>
      </c>
      <c r="AI1333" s="374">
        <v>5000</v>
      </c>
      <c r="AJ1333" s="374">
        <v>3000</v>
      </c>
      <c r="AK1333" s="374">
        <v>1000</v>
      </c>
      <c r="AL1333" s="369">
        <v>0.02</v>
      </c>
      <c r="AM1333" s="369">
        <v>0.2</v>
      </c>
      <c r="AN1333" s="369" t="s">
        <v>2335</v>
      </c>
      <c r="AO1333" s="367" t="s">
        <v>1326</v>
      </c>
      <c r="AP1333" s="370" t="s">
        <v>13</v>
      </c>
      <c r="AQ1333" s="376" t="s">
        <v>670</v>
      </c>
      <c r="AR1333" s="369">
        <v>3.3333333333333331E-3</v>
      </c>
      <c r="AS1333" s="369">
        <v>3.3333333333333331E-3</v>
      </c>
      <c r="AT1333" s="369"/>
      <c r="AX1333" s="711"/>
      <c r="AY1333" s="712"/>
      <c r="AZ1333" s="712"/>
      <c r="BA1333" s="712"/>
      <c r="BB1333" s="713"/>
      <c r="BC1333" s="712"/>
      <c r="BD1333" s="712"/>
      <c r="BE1333" s="712"/>
      <c r="BF1333" s="712"/>
      <c r="BG1333" s="713"/>
      <c r="BH1333" s="713"/>
      <c r="BI1333" s="714"/>
      <c r="BJ1333" s="714"/>
      <c r="BK1333" s="714"/>
      <c r="BL1333" s="713"/>
      <c r="BM1333" s="713"/>
      <c r="BN1333" s="713"/>
      <c r="BO1333" s="713"/>
      <c r="BP1333" s="713"/>
      <c r="BQ1333" s="713"/>
      <c r="BR1333" s="713"/>
      <c r="BS1333" s="713"/>
      <c r="BT1333" s="716"/>
      <c r="BU1333" s="717"/>
      <c r="BV1333" s="715"/>
      <c r="BW1333" s="718"/>
    </row>
    <row r="1334" spans="2:75" ht="15.75" customHeight="1">
      <c r="B1334" s="363" t="s">
        <v>52</v>
      </c>
      <c r="C1334" s="364">
        <v>30057258000195</v>
      </c>
      <c r="D1334" s="365" t="s">
        <v>13</v>
      </c>
      <c r="E1334" s="365" t="s">
        <v>615</v>
      </c>
      <c r="F1334" s="365" t="s">
        <v>617</v>
      </c>
      <c r="G1334" s="366" t="s">
        <v>34</v>
      </c>
      <c r="H1334" s="366" t="s">
        <v>1340</v>
      </c>
      <c r="I1334" s="366" t="s">
        <v>34</v>
      </c>
      <c r="J1334" s="366" t="s">
        <v>611</v>
      </c>
      <c r="K1334" s="367" t="s">
        <v>48</v>
      </c>
      <c r="L1334" s="368"/>
      <c r="M1334" s="368" t="s">
        <v>1421</v>
      </c>
      <c r="N1334" s="367">
        <v>465119</v>
      </c>
      <c r="O1334" s="367" t="s">
        <v>1326</v>
      </c>
      <c r="P1334" s="371">
        <v>43228</v>
      </c>
      <c r="Q1334" s="372">
        <v>1077874090.6700001</v>
      </c>
      <c r="R1334" s="372">
        <v>998066641.25892866</v>
      </c>
      <c r="S1334" s="367">
        <v>16</v>
      </c>
      <c r="T1334" s="369">
        <v>0.20820980853471083</v>
      </c>
      <c r="U1334" s="369">
        <v>2.6915688336034713</v>
      </c>
      <c r="V1334" s="369">
        <v>0.2512757018842624</v>
      </c>
      <c r="W1334" s="369">
        <v>2.4633420778984458</v>
      </c>
      <c r="X1334" s="369">
        <v>0.35951405676046178</v>
      </c>
      <c r="Y1334" s="369">
        <v>2.7262604019358294</v>
      </c>
      <c r="Z1334" s="369">
        <v>0.58666814514091437</v>
      </c>
      <c r="AA1334" s="369">
        <v>3.3348119279075505</v>
      </c>
      <c r="AB1334" s="369">
        <v>8.7303402110676206E-2</v>
      </c>
      <c r="AC1334" s="373">
        <v>1.4994582382786514</v>
      </c>
      <c r="AD1334" s="575">
        <v>41373649000135</v>
      </c>
      <c r="AE1334" s="370" t="s">
        <v>2643</v>
      </c>
      <c r="AF1334" s="370" t="s">
        <v>2317</v>
      </c>
      <c r="AG1334" s="374" t="s">
        <v>1458</v>
      </c>
      <c r="AH1334" s="374" t="s">
        <v>2321</v>
      </c>
      <c r="AI1334" s="374">
        <v>5000</v>
      </c>
      <c r="AJ1334" s="374">
        <v>2000</v>
      </c>
      <c r="AK1334" s="374">
        <v>3000</v>
      </c>
      <c r="AL1334" s="369">
        <v>0.02</v>
      </c>
      <c r="AM1334" s="369">
        <v>0.2</v>
      </c>
      <c r="AN1334" s="369" t="s">
        <v>64</v>
      </c>
      <c r="AO1334" s="367" t="s">
        <v>1326</v>
      </c>
      <c r="AP1334" s="370" t="s">
        <v>13</v>
      </c>
      <c r="AQ1334" s="376" t="s">
        <v>670</v>
      </c>
      <c r="AR1334" s="369">
        <v>3.3333333333333331E-3</v>
      </c>
      <c r="AS1334" s="369">
        <v>3.3333333333333331E-3</v>
      </c>
      <c r="AT1334" s="369"/>
      <c r="AX1334" s="711"/>
      <c r="AY1334" s="712"/>
      <c r="AZ1334" s="712"/>
      <c r="BA1334" s="712"/>
      <c r="BB1334" s="713"/>
      <c r="BC1334" s="712"/>
      <c r="BD1334" s="712"/>
      <c r="BE1334" s="712"/>
      <c r="BF1334" s="712"/>
      <c r="BG1334" s="713"/>
      <c r="BH1334" s="713"/>
      <c r="BI1334" s="714"/>
      <c r="BJ1334" s="714"/>
      <c r="BK1334" s="714"/>
      <c r="BL1334" s="713"/>
      <c r="BM1334" s="713"/>
      <c r="BN1334" s="713"/>
      <c r="BO1334" s="713"/>
      <c r="BP1334" s="713"/>
      <c r="BQ1334" s="713"/>
      <c r="BR1334" s="713"/>
      <c r="BS1334" s="713"/>
      <c r="BT1334" s="716"/>
      <c r="BU1334" s="717"/>
      <c r="BV1334" s="715"/>
      <c r="BW1334" s="718"/>
    </row>
    <row r="1335" spans="2:75" ht="15.75" customHeight="1">
      <c r="B1335" s="363" t="s">
        <v>55</v>
      </c>
      <c r="C1335" s="364">
        <v>30773631000104</v>
      </c>
      <c r="D1335" s="365" t="s">
        <v>14</v>
      </c>
      <c r="E1335" s="365" t="s">
        <v>614</v>
      </c>
      <c r="F1335" s="365"/>
      <c r="G1335" s="366"/>
      <c r="H1335" s="366" t="s">
        <v>1340</v>
      </c>
      <c r="I1335" s="366" t="s">
        <v>34</v>
      </c>
      <c r="J1335" s="366" t="s">
        <v>611</v>
      </c>
      <c r="K1335" s="367" t="s">
        <v>48</v>
      </c>
      <c r="L1335" s="368"/>
      <c r="M1335" s="368" t="s">
        <v>1421</v>
      </c>
      <c r="N1335" s="367">
        <v>477958</v>
      </c>
      <c r="O1335" s="367" t="s">
        <v>1323</v>
      </c>
      <c r="P1335" s="371">
        <v>43399</v>
      </c>
      <c r="Q1335" s="372">
        <v>36251168.829999998</v>
      </c>
      <c r="R1335" s="372">
        <v>42397215.526309513</v>
      </c>
      <c r="S1335" s="367">
        <v>32</v>
      </c>
      <c r="T1335" s="369">
        <v>3.2775061130732697E-2</v>
      </c>
      <c r="U1335" s="369">
        <v>0.42368961231824998</v>
      </c>
      <c r="V1335" s="369">
        <v>-0.21191599629516655</v>
      </c>
      <c r="W1335" s="369">
        <v>-2.0774853546886045</v>
      </c>
      <c r="X1335" s="369">
        <v>-1.4347463660771442E-2</v>
      </c>
      <c r="Y1335" s="369">
        <v>-0.10879942330776812</v>
      </c>
      <c r="Z1335" s="369">
        <v>0.20941417118663863</v>
      </c>
      <c r="AA1335" s="369">
        <v>1.1903780386411382</v>
      </c>
      <c r="AB1335" s="369">
        <v>0.31336450036649954</v>
      </c>
      <c r="AC1335" s="373">
        <v>-0.91383946456336507</v>
      </c>
      <c r="AD1335" s="575">
        <v>32774675000184</v>
      </c>
      <c r="AE1335" s="370" t="s">
        <v>2643</v>
      </c>
      <c r="AF1335" s="370" t="s">
        <v>2317</v>
      </c>
      <c r="AG1335" s="374" t="s">
        <v>1458</v>
      </c>
      <c r="AH1335" s="374" t="s">
        <v>2321</v>
      </c>
      <c r="AI1335" s="374">
        <v>2000</v>
      </c>
      <c r="AJ1335" s="374">
        <v>2000</v>
      </c>
      <c r="AK1335" s="374">
        <v>2000</v>
      </c>
      <c r="AL1335" s="369">
        <v>0.02</v>
      </c>
      <c r="AM1335" s="369">
        <v>0.2</v>
      </c>
      <c r="AN1335" s="369" t="s">
        <v>34</v>
      </c>
      <c r="AO1335" s="367" t="s">
        <v>1326</v>
      </c>
      <c r="AP1335" s="370" t="s">
        <v>13</v>
      </c>
      <c r="AQ1335" s="376" t="s">
        <v>670</v>
      </c>
      <c r="AR1335" s="369">
        <v>3.3333333333333331E-3</v>
      </c>
      <c r="AS1335" s="369">
        <v>3.3333333333333331E-3</v>
      </c>
      <c r="AT1335" s="369"/>
      <c r="AX1335" s="711"/>
      <c r="AY1335" s="712"/>
      <c r="AZ1335" s="712"/>
      <c r="BA1335" s="712"/>
      <c r="BB1335" s="713"/>
      <c r="BC1335" s="712"/>
      <c r="BD1335" s="712"/>
      <c r="BE1335" s="712"/>
      <c r="BF1335" s="712"/>
      <c r="BG1335" s="713"/>
      <c r="BH1335" s="713"/>
      <c r="BI1335" s="714"/>
      <c r="BJ1335" s="714"/>
      <c r="BK1335" s="714"/>
      <c r="BL1335" s="713"/>
      <c r="BM1335" s="713"/>
      <c r="BN1335" s="713"/>
      <c r="BO1335" s="713"/>
      <c r="BP1335" s="713"/>
      <c r="BQ1335" s="713"/>
      <c r="BR1335" s="713"/>
      <c r="BS1335" s="713"/>
      <c r="BT1335" s="716"/>
      <c r="BU1335" s="717"/>
      <c r="BV1335" s="715"/>
      <c r="BW1335" s="718"/>
    </row>
    <row r="1336" spans="2:75" ht="15.75" customHeight="1">
      <c r="B1336" s="363" t="s">
        <v>53</v>
      </c>
      <c r="C1336" s="364">
        <v>21646715000196</v>
      </c>
      <c r="D1336" s="365" t="s">
        <v>13</v>
      </c>
      <c r="E1336" s="365" t="s">
        <v>615</v>
      </c>
      <c r="F1336" s="365" t="s">
        <v>619</v>
      </c>
      <c r="G1336" s="366" t="s">
        <v>34</v>
      </c>
      <c r="H1336" s="366" t="s">
        <v>1340</v>
      </c>
      <c r="I1336" s="366" t="s">
        <v>34</v>
      </c>
      <c r="J1336" s="366" t="s">
        <v>611</v>
      </c>
      <c r="K1336" s="367" t="s">
        <v>48</v>
      </c>
      <c r="L1336" s="368"/>
      <c r="M1336" s="368" t="s">
        <v>34</v>
      </c>
      <c r="N1336" s="367">
        <v>397806</v>
      </c>
      <c r="O1336" s="367" t="s">
        <v>1323</v>
      </c>
      <c r="P1336" s="371">
        <v>42034</v>
      </c>
      <c r="Q1336" s="372">
        <v>1074648282.73</v>
      </c>
      <c r="R1336" s="372">
        <v>920976490.49785745</v>
      </c>
      <c r="S1336" s="367">
        <v>16</v>
      </c>
      <c r="T1336" s="369">
        <v>0.5027377772770627</v>
      </c>
      <c r="U1336" s="369">
        <v>6.4989893719077134</v>
      </c>
      <c r="V1336" s="369">
        <v>0.60090064543618693</v>
      </c>
      <c r="W1336" s="369">
        <v>5.890835577970388</v>
      </c>
      <c r="X1336" s="369">
        <v>0.98950107037215207</v>
      </c>
      <c r="Y1336" s="369">
        <v>7.5035663699405992</v>
      </c>
      <c r="Z1336" s="369">
        <v>1.9587121699543348</v>
      </c>
      <c r="AA1336" s="369">
        <v>11.133954965515407</v>
      </c>
      <c r="AB1336" s="369">
        <v>0.25726809318914756</v>
      </c>
      <c r="AC1336" s="373">
        <v>1.5815141264980448</v>
      </c>
      <c r="AD1336" s="575">
        <v>31301673000105</v>
      </c>
      <c r="AE1336" s="370" t="s">
        <v>2643</v>
      </c>
      <c r="AF1336" s="370" t="s">
        <v>2317</v>
      </c>
      <c r="AG1336" s="374" t="s">
        <v>1458</v>
      </c>
      <c r="AH1336" s="374" t="s">
        <v>2318</v>
      </c>
      <c r="AI1336" s="374">
        <v>5000</v>
      </c>
      <c r="AJ1336" s="374">
        <v>2000</v>
      </c>
      <c r="AK1336" s="374">
        <v>2000</v>
      </c>
      <c r="AL1336" s="369">
        <v>0.02</v>
      </c>
      <c r="AM1336" s="369">
        <v>0.2</v>
      </c>
      <c r="AN1336" s="369" t="s">
        <v>64</v>
      </c>
      <c r="AO1336" s="367" t="s">
        <v>1326</v>
      </c>
      <c r="AP1336" s="370" t="s">
        <v>13</v>
      </c>
      <c r="AQ1336" s="376" t="s">
        <v>670</v>
      </c>
      <c r="AR1336" s="369">
        <v>5.3333333333333332E-3</v>
      </c>
      <c r="AS1336" s="369">
        <v>5.3333333333333332E-3</v>
      </c>
      <c r="AT1336" s="369"/>
      <c r="AX1336" s="711"/>
      <c r="AY1336" s="712"/>
      <c r="AZ1336" s="712"/>
      <c r="BA1336" s="712"/>
      <c r="BB1336" s="713"/>
      <c r="BC1336" s="712"/>
      <c r="BD1336" s="712"/>
      <c r="BE1336" s="712"/>
      <c r="BF1336" s="712"/>
      <c r="BG1336" s="713"/>
      <c r="BH1336" s="713"/>
      <c r="BI1336" s="714"/>
      <c r="BJ1336" s="714"/>
      <c r="BK1336" s="714"/>
      <c r="BL1336" s="713"/>
      <c r="BM1336" s="713"/>
      <c r="BN1336" s="713"/>
      <c r="BO1336" s="713"/>
      <c r="BP1336" s="713"/>
      <c r="BQ1336" s="713"/>
      <c r="BR1336" s="713"/>
      <c r="BS1336" s="713"/>
      <c r="BT1336" s="716"/>
      <c r="BU1336" s="717"/>
      <c r="BV1336" s="715"/>
      <c r="BW1336" s="718"/>
    </row>
    <row r="1337" spans="2:75" ht="15.75" customHeight="1">
      <c r="B1337" s="363" t="s">
        <v>435</v>
      </c>
      <c r="C1337" s="364">
        <v>35779895000199</v>
      </c>
      <c r="D1337" s="365" t="s">
        <v>14</v>
      </c>
      <c r="E1337" s="365" t="s">
        <v>614</v>
      </c>
      <c r="F1337" s="365"/>
      <c r="G1337" s="366"/>
      <c r="H1337" s="366" t="s">
        <v>1340</v>
      </c>
      <c r="I1337" s="366" t="s">
        <v>34</v>
      </c>
      <c r="J1337" s="366" t="s">
        <v>608</v>
      </c>
      <c r="K1337" s="367" t="s">
        <v>48</v>
      </c>
      <c r="L1337" s="368"/>
      <c r="M1337" s="368" t="s">
        <v>34</v>
      </c>
      <c r="N1337" s="367">
        <v>532363</v>
      </c>
      <c r="O1337" s="367" t="s">
        <v>1323</v>
      </c>
      <c r="P1337" s="371">
        <v>43900</v>
      </c>
      <c r="Q1337" s="372">
        <v>18616189.32</v>
      </c>
      <c r="R1337" s="372">
        <v>21823943.13666667</v>
      </c>
      <c r="S1337" s="367">
        <v>32</v>
      </c>
      <c r="T1337" s="369">
        <v>8.8016870525150059E-2</v>
      </c>
      <c r="U1337" s="369">
        <v>1.1378112645318126</v>
      </c>
      <c r="V1337" s="369">
        <v>2.6045327885401814E-2</v>
      </c>
      <c r="W1337" s="369">
        <v>0.25533130195900705</v>
      </c>
      <c r="X1337" s="369">
        <v>0.16380948455637689</v>
      </c>
      <c r="Y1337" s="369">
        <v>1.2421970791120491</v>
      </c>
      <c r="Z1337" s="369" t="s">
        <v>1424</v>
      </c>
      <c r="AA1337" s="369" t="s">
        <v>1424</v>
      </c>
      <c r="AB1337" s="369">
        <v>0.20772908915729965</v>
      </c>
      <c r="AC1337" s="373">
        <v>-0.24058487959584557</v>
      </c>
      <c r="AD1337" s="575">
        <v>35779924000112</v>
      </c>
      <c r="AE1337" s="370" t="s">
        <v>2644</v>
      </c>
      <c r="AF1337" s="370" t="s">
        <v>738</v>
      </c>
      <c r="AG1337" s="374" t="s">
        <v>738</v>
      </c>
      <c r="AH1337" s="374" t="s">
        <v>2321</v>
      </c>
      <c r="AI1337" s="374">
        <v>100</v>
      </c>
      <c r="AJ1337" s="374">
        <v>50</v>
      </c>
      <c r="AK1337" s="374">
        <v>50</v>
      </c>
      <c r="AL1337" s="369">
        <v>0.02</v>
      </c>
      <c r="AM1337" s="369">
        <v>0.2</v>
      </c>
      <c r="AN1337" s="369" t="s">
        <v>64</v>
      </c>
      <c r="AO1337" s="367" t="s">
        <v>1326</v>
      </c>
      <c r="AP1337" s="370" t="s">
        <v>13</v>
      </c>
      <c r="AQ1337" s="376" t="s">
        <v>670</v>
      </c>
      <c r="AR1337" s="369">
        <v>4.0000000000000001E-3</v>
      </c>
      <c r="AS1337" s="369">
        <v>4.0000000000000001E-3</v>
      </c>
      <c r="AT1337" s="369"/>
      <c r="AX1337" s="711"/>
      <c r="AY1337" s="712"/>
      <c r="AZ1337" s="712"/>
      <c r="BA1337" s="712"/>
      <c r="BB1337" s="713"/>
      <c r="BC1337" s="712"/>
      <c r="BD1337" s="712"/>
      <c r="BE1337" s="712"/>
      <c r="BF1337" s="712"/>
      <c r="BG1337" s="713"/>
      <c r="BH1337" s="713"/>
      <c r="BI1337" s="714"/>
      <c r="BJ1337" s="714"/>
      <c r="BK1337" s="714"/>
      <c r="BL1337" s="713"/>
      <c r="BM1337" s="713"/>
      <c r="BN1337" s="713"/>
      <c r="BO1337" s="713"/>
      <c r="BP1337" s="713"/>
      <c r="BQ1337" s="713"/>
      <c r="BR1337" s="713"/>
      <c r="BS1337" s="713"/>
      <c r="BT1337" s="716"/>
      <c r="BU1337" s="717"/>
      <c r="BV1337" s="715"/>
      <c r="BW1337" s="718"/>
    </row>
    <row r="1338" spans="2:75" ht="15.75" customHeight="1">
      <c r="B1338" s="363" t="s">
        <v>1758</v>
      </c>
      <c r="C1338" s="364">
        <v>44515852000197</v>
      </c>
      <c r="D1338" s="365" t="s">
        <v>14</v>
      </c>
      <c r="E1338" s="365" t="s">
        <v>607</v>
      </c>
      <c r="F1338" s="365"/>
      <c r="G1338" s="366"/>
      <c r="H1338" s="366" t="s">
        <v>34</v>
      </c>
      <c r="I1338" s="366"/>
      <c r="J1338" s="366" t="s">
        <v>611</v>
      </c>
      <c r="K1338" s="367" t="s">
        <v>48</v>
      </c>
      <c r="L1338" s="368"/>
      <c r="M1338" s="368"/>
      <c r="N1338" s="367">
        <v>636932</v>
      </c>
      <c r="O1338" s="367" t="s">
        <v>1323</v>
      </c>
      <c r="P1338" s="371">
        <v>44592</v>
      </c>
      <c r="Q1338" s="372" t="s">
        <v>1396</v>
      </c>
      <c r="R1338" s="372" t="s">
        <v>1424</v>
      </c>
      <c r="S1338" s="367">
        <v>62</v>
      </c>
      <c r="T1338" s="369" t="s">
        <v>1424</v>
      </c>
      <c r="U1338" s="369" t="s">
        <v>1424</v>
      </c>
      <c r="V1338" s="369" t="s">
        <v>1424</v>
      </c>
      <c r="W1338" s="369" t="s">
        <v>1424</v>
      </c>
      <c r="X1338" s="369" t="s">
        <v>1424</v>
      </c>
      <c r="Y1338" s="369" t="s">
        <v>1424</v>
      </c>
      <c r="Z1338" s="369" t="s">
        <v>1424</v>
      </c>
      <c r="AA1338" s="369" t="s">
        <v>1424</v>
      </c>
      <c r="AB1338" s="369" t="s">
        <v>1424</v>
      </c>
      <c r="AC1338" s="373" t="s">
        <v>1424</v>
      </c>
      <c r="AD1338" s="575">
        <v>0</v>
      </c>
      <c r="AE1338" s="370" t="s">
        <v>2437</v>
      </c>
      <c r="AF1338" s="370" t="s">
        <v>2317</v>
      </c>
      <c r="AG1338" s="374" t="s">
        <v>1458</v>
      </c>
      <c r="AH1338" s="374" t="s">
        <v>2321</v>
      </c>
      <c r="AI1338" s="374">
        <v>1000</v>
      </c>
      <c r="AJ1338" s="374">
        <v>100</v>
      </c>
      <c r="AK1338" s="374">
        <v>100</v>
      </c>
      <c r="AL1338" s="369">
        <v>1.4999999999999999E-2</v>
      </c>
      <c r="AM1338" s="369">
        <v>0.2</v>
      </c>
      <c r="AN1338" s="369" t="s">
        <v>2335</v>
      </c>
      <c r="AO1338" s="367" t="s">
        <v>1326</v>
      </c>
      <c r="AP1338" s="370" t="s">
        <v>718</v>
      </c>
      <c r="AQ1338" s="376" t="s">
        <v>661</v>
      </c>
      <c r="AR1338" s="369">
        <v>4.9994999999999996E-3</v>
      </c>
      <c r="AS1338" s="369">
        <v>4.9994999999999996E-3</v>
      </c>
      <c r="AT1338" s="369"/>
      <c r="AX1338" s="711"/>
      <c r="AY1338" s="712"/>
      <c r="AZ1338" s="712"/>
      <c r="BA1338" s="712"/>
      <c r="BB1338" s="713"/>
      <c r="BC1338" s="712"/>
      <c r="BD1338" s="712"/>
      <c r="BE1338" s="712"/>
      <c r="BF1338" s="712"/>
      <c r="BG1338" s="713"/>
      <c r="BH1338" s="713"/>
      <c r="BI1338" s="714"/>
      <c r="BJ1338" s="714"/>
      <c r="BK1338" s="714"/>
      <c r="BL1338" s="713"/>
      <c r="BM1338" s="713"/>
      <c r="BN1338" s="713"/>
      <c r="BO1338" s="713"/>
      <c r="BP1338" s="713"/>
      <c r="BQ1338" s="713"/>
      <c r="BR1338" s="713"/>
      <c r="BS1338" s="713"/>
      <c r="BT1338" s="716"/>
      <c r="BU1338" s="717"/>
      <c r="BV1338" s="715"/>
      <c r="BW1338" s="718"/>
    </row>
    <row r="1339" spans="2:75" ht="15.75" customHeight="1">
      <c r="B1339" s="363" t="s">
        <v>498</v>
      </c>
      <c r="C1339" s="364">
        <v>42190534000178</v>
      </c>
      <c r="D1339" s="365" t="s">
        <v>14</v>
      </c>
      <c r="E1339" s="365" t="s">
        <v>607</v>
      </c>
      <c r="F1339" s="365" t="s">
        <v>862</v>
      </c>
      <c r="G1339" s="366"/>
      <c r="H1339" s="366" t="s">
        <v>34</v>
      </c>
      <c r="I1339" s="366" t="s">
        <v>34</v>
      </c>
      <c r="J1339" s="366" t="s">
        <v>611</v>
      </c>
      <c r="K1339" s="367" t="s">
        <v>48</v>
      </c>
      <c r="L1339" s="368"/>
      <c r="M1339" s="368" t="s">
        <v>1421</v>
      </c>
      <c r="N1339" s="367">
        <v>599476</v>
      </c>
      <c r="O1339" s="367" t="s">
        <v>1323</v>
      </c>
      <c r="P1339" s="371">
        <v>44377</v>
      </c>
      <c r="Q1339" s="372">
        <v>70266129.950000003</v>
      </c>
      <c r="R1339" s="372">
        <v>80820155.523293689</v>
      </c>
      <c r="S1339" s="367">
        <v>6</v>
      </c>
      <c r="T1339" s="369">
        <v>3.9015750570764451E-2</v>
      </c>
      <c r="U1339" s="369">
        <v>0.5043642227758427</v>
      </c>
      <c r="V1339" s="369">
        <v>0.1441958919877615</v>
      </c>
      <c r="W1339" s="369">
        <v>1.4136018943732138</v>
      </c>
      <c r="X1339" s="369" t="s">
        <v>1424</v>
      </c>
      <c r="Y1339" s="369" t="s">
        <v>1424</v>
      </c>
      <c r="Z1339" s="369" t="s">
        <v>1424</v>
      </c>
      <c r="AA1339" s="369" t="s">
        <v>1424</v>
      </c>
      <c r="AB1339" s="369">
        <v>0.13980221109764768</v>
      </c>
      <c r="AC1339" s="373">
        <v>0.33856560682154202</v>
      </c>
      <c r="AD1339" s="575">
        <v>0</v>
      </c>
      <c r="AE1339" s="370" t="s">
        <v>2437</v>
      </c>
      <c r="AF1339" s="370" t="s">
        <v>2317</v>
      </c>
      <c r="AG1339" s="374" t="s">
        <v>1458</v>
      </c>
      <c r="AH1339" s="374" t="s">
        <v>2321</v>
      </c>
      <c r="AI1339" s="374">
        <v>0</v>
      </c>
      <c r="AJ1339" s="374">
        <v>0</v>
      </c>
      <c r="AK1339" s="374">
        <v>0</v>
      </c>
      <c r="AL1339" s="369">
        <v>9.0000000000000011E-3</v>
      </c>
      <c r="AM1339" s="369">
        <v>0.1</v>
      </c>
      <c r="AN1339" s="369" t="s">
        <v>34</v>
      </c>
      <c r="AO1339" s="367" t="s">
        <v>1326</v>
      </c>
      <c r="AP1339" s="370" t="s">
        <v>13</v>
      </c>
      <c r="AQ1339" s="376" t="s">
        <v>670</v>
      </c>
      <c r="AR1339" s="369">
        <v>2.9996999999999997E-3</v>
      </c>
      <c r="AS1339" s="369">
        <v>2.9996999999999997E-3</v>
      </c>
      <c r="AT1339" s="369"/>
      <c r="AX1339" s="711"/>
      <c r="AY1339" s="712"/>
      <c r="AZ1339" s="712"/>
      <c r="BA1339" s="712"/>
      <c r="BB1339" s="713"/>
      <c r="BC1339" s="712"/>
      <c r="BD1339" s="712"/>
      <c r="BE1339" s="712"/>
      <c r="BF1339" s="712"/>
      <c r="BG1339" s="713"/>
      <c r="BH1339" s="713"/>
      <c r="BI1339" s="714"/>
      <c r="BJ1339" s="714"/>
      <c r="BK1339" s="714"/>
      <c r="BL1339" s="713"/>
      <c r="BM1339" s="713"/>
      <c r="BN1339" s="713"/>
      <c r="BO1339" s="713"/>
      <c r="BP1339" s="713"/>
      <c r="BQ1339" s="713"/>
      <c r="BR1339" s="713"/>
      <c r="BS1339" s="713"/>
      <c r="BT1339" s="716"/>
      <c r="BU1339" s="717"/>
      <c r="BV1339" s="715"/>
      <c r="BW1339" s="718"/>
    </row>
    <row r="1340" spans="2:75" ht="15.75" customHeight="1">
      <c r="B1340" s="363" t="s">
        <v>499</v>
      </c>
      <c r="C1340" s="364">
        <v>42480017000133</v>
      </c>
      <c r="D1340" s="365" t="s">
        <v>14</v>
      </c>
      <c r="E1340" s="365" t="s">
        <v>607</v>
      </c>
      <c r="F1340" s="365" t="s">
        <v>862</v>
      </c>
      <c r="G1340" s="366"/>
      <c r="H1340" s="366" t="s">
        <v>34</v>
      </c>
      <c r="I1340" s="366" t="s">
        <v>34</v>
      </c>
      <c r="J1340" s="366" t="s">
        <v>611</v>
      </c>
      <c r="K1340" s="367" t="s">
        <v>48</v>
      </c>
      <c r="L1340" s="368"/>
      <c r="M1340" s="368" t="s">
        <v>1421</v>
      </c>
      <c r="N1340" s="367">
        <v>601551</v>
      </c>
      <c r="O1340" s="367" t="s">
        <v>1323</v>
      </c>
      <c r="P1340" s="371">
        <v>44397</v>
      </c>
      <c r="Q1340" s="372">
        <v>3228511.35</v>
      </c>
      <c r="R1340" s="372">
        <v>4625489.7684920644</v>
      </c>
      <c r="S1340" s="367">
        <v>7</v>
      </c>
      <c r="T1340" s="369">
        <v>-0.26066463309492516</v>
      </c>
      <c r="U1340" s="369">
        <v>-3.3696625888977789</v>
      </c>
      <c r="V1340" s="369">
        <v>-0.18439594996894182</v>
      </c>
      <c r="W1340" s="369">
        <v>-1.8076968809414349</v>
      </c>
      <c r="X1340" s="369" t="s">
        <v>1424</v>
      </c>
      <c r="Y1340" s="369" t="s">
        <v>1424</v>
      </c>
      <c r="Z1340" s="369" t="s">
        <v>1424</v>
      </c>
      <c r="AA1340" s="369" t="s">
        <v>1424</v>
      </c>
      <c r="AB1340" s="369">
        <v>0.2420026881130426</v>
      </c>
      <c r="AC1340" s="373">
        <v>-1.1229306226111371</v>
      </c>
      <c r="AD1340" s="575">
        <v>0</v>
      </c>
      <c r="AE1340" s="370" t="s">
        <v>2437</v>
      </c>
      <c r="AF1340" s="370" t="s">
        <v>2317</v>
      </c>
      <c r="AG1340" s="374" t="s">
        <v>1458</v>
      </c>
      <c r="AH1340" s="374" t="s">
        <v>2321</v>
      </c>
      <c r="AI1340" s="374">
        <v>100</v>
      </c>
      <c r="AJ1340" s="374">
        <v>100</v>
      </c>
      <c r="AK1340" s="374">
        <v>100</v>
      </c>
      <c r="AL1340" s="369">
        <v>9.0000000000000011E-3</v>
      </c>
      <c r="AM1340" s="369">
        <v>0.1</v>
      </c>
      <c r="AN1340" s="369" t="s">
        <v>34</v>
      </c>
      <c r="AO1340" s="367" t="s">
        <v>1326</v>
      </c>
      <c r="AP1340" s="370" t="s">
        <v>718</v>
      </c>
      <c r="AQ1340" s="376" t="s">
        <v>661</v>
      </c>
      <c r="AR1340" s="369">
        <v>2.9996999999999997E-3</v>
      </c>
      <c r="AS1340" s="369">
        <v>2.9996999999999997E-3</v>
      </c>
      <c r="AT1340" s="369"/>
      <c r="AX1340" s="711"/>
      <c r="AY1340" s="712"/>
      <c r="AZ1340" s="712"/>
      <c r="BA1340" s="712"/>
      <c r="BB1340" s="713"/>
      <c r="BC1340" s="712"/>
      <c r="BD1340" s="712"/>
      <c r="BE1340" s="712"/>
      <c r="BF1340" s="712"/>
      <c r="BG1340" s="713"/>
      <c r="BH1340" s="713"/>
      <c r="BI1340" s="714"/>
      <c r="BJ1340" s="714"/>
      <c r="BK1340" s="714"/>
      <c r="BL1340" s="713"/>
      <c r="BM1340" s="713"/>
      <c r="BN1340" s="713"/>
      <c r="BO1340" s="713"/>
      <c r="BP1340" s="713"/>
      <c r="BQ1340" s="713"/>
      <c r="BR1340" s="713"/>
      <c r="BS1340" s="713"/>
      <c r="BT1340" s="716"/>
      <c r="BU1340" s="717"/>
      <c r="BV1340" s="715"/>
      <c r="BW1340" s="718"/>
    </row>
    <row r="1341" spans="2:75" ht="15.75" customHeight="1">
      <c r="B1341" s="363" t="s">
        <v>603</v>
      </c>
      <c r="C1341" s="364">
        <v>43140576000167</v>
      </c>
      <c r="D1341" s="365" t="s">
        <v>14</v>
      </c>
      <c r="E1341" s="365" t="s">
        <v>607</v>
      </c>
      <c r="F1341" s="365"/>
      <c r="G1341" s="366" t="s">
        <v>868</v>
      </c>
      <c r="H1341" s="366" t="s">
        <v>34</v>
      </c>
      <c r="I1341" s="366" t="s">
        <v>34</v>
      </c>
      <c r="J1341" s="366" t="s">
        <v>611</v>
      </c>
      <c r="K1341" s="367"/>
      <c r="L1341" s="368"/>
      <c r="M1341" s="368" t="s">
        <v>1421</v>
      </c>
      <c r="N1341" s="367">
        <v>609481</v>
      </c>
      <c r="O1341" s="367" t="s">
        <v>1323</v>
      </c>
      <c r="P1341" s="371">
        <v>44439</v>
      </c>
      <c r="Q1341" s="372">
        <v>1941946.19</v>
      </c>
      <c r="R1341" s="372">
        <v>2379221.3038095231</v>
      </c>
      <c r="S1341" s="367">
        <v>12</v>
      </c>
      <c r="T1341" s="369">
        <v>-0.22146539636422213</v>
      </c>
      <c r="U1341" s="369">
        <v>-2.8629264047193308</v>
      </c>
      <c r="V1341" s="369">
        <v>-0.1802532</v>
      </c>
      <c r="W1341" s="369">
        <v>-1.7670840789865236</v>
      </c>
      <c r="X1341" s="369" t="s">
        <v>1424</v>
      </c>
      <c r="Y1341" s="369" t="s">
        <v>1424</v>
      </c>
      <c r="Z1341" s="369" t="s">
        <v>1424</v>
      </c>
      <c r="AA1341" s="369" t="s">
        <v>1424</v>
      </c>
      <c r="AB1341" s="369">
        <v>0.22668326954560053</v>
      </c>
      <c r="AC1341" s="373">
        <v>-1.1923245194497731</v>
      </c>
      <c r="AD1341" s="575">
        <v>0</v>
      </c>
      <c r="AE1341" s="370" t="s">
        <v>2437</v>
      </c>
      <c r="AF1341" s="370" t="s">
        <v>2317</v>
      </c>
      <c r="AG1341" s="374" t="s">
        <v>1458</v>
      </c>
      <c r="AH1341" s="374" t="s">
        <v>2321</v>
      </c>
      <c r="AI1341" s="374">
        <v>100</v>
      </c>
      <c r="AJ1341" s="374">
        <v>100</v>
      </c>
      <c r="AK1341" s="374">
        <v>100</v>
      </c>
      <c r="AL1341" s="369">
        <v>9.0000000000000011E-3</v>
      </c>
      <c r="AM1341" s="369">
        <v>0.1</v>
      </c>
      <c r="AN1341" s="369" t="s">
        <v>34</v>
      </c>
      <c r="AO1341" s="367" t="s">
        <v>1326</v>
      </c>
      <c r="AP1341" s="370" t="s">
        <v>718</v>
      </c>
      <c r="AQ1341" s="376" t="s">
        <v>696</v>
      </c>
      <c r="AR1341" s="369">
        <v>2.9996999999999997E-3</v>
      </c>
      <c r="AS1341" s="369">
        <v>2.9996999999999997E-3</v>
      </c>
      <c r="AT1341" s="369"/>
      <c r="AX1341" s="711"/>
      <c r="AY1341" s="712"/>
      <c r="AZ1341" s="712"/>
      <c r="BA1341" s="712"/>
      <c r="BB1341" s="713"/>
      <c r="BC1341" s="712"/>
      <c r="BD1341" s="712"/>
      <c r="BE1341" s="712"/>
      <c r="BF1341" s="712"/>
      <c r="BG1341" s="713"/>
      <c r="BH1341" s="713"/>
      <c r="BI1341" s="714"/>
      <c r="BJ1341" s="714"/>
      <c r="BK1341" s="714"/>
      <c r="BL1341" s="713"/>
      <c r="BM1341" s="713"/>
      <c r="BN1341" s="713"/>
      <c r="BO1341" s="713"/>
      <c r="BP1341" s="713"/>
      <c r="BQ1341" s="713"/>
      <c r="BR1341" s="713"/>
      <c r="BS1341" s="713"/>
      <c r="BT1341" s="716"/>
      <c r="BU1341" s="717"/>
      <c r="BV1341" s="715"/>
      <c r="BW1341" s="718"/>
    </row>
    <row r="1342" spans="2:75" ht="15.75" customHeight="1">
      <c r="B1342" s="363" t="s">
        <v>500</v>
      </c>
      <c r="C1342" s="364">
        <v>42730566000119</v>
      </c>
      <c r="D1342" s="365" t="s">
        <v>14</v>
      </c>
      <c r="E1342" s="365" t="s">
        <v>607</v>
      </c>
      <c r="F1342" s="365" t="s">
        <v>862</v>
      </c>
      <c r="G1342" s="366"/>
      <c r="H1342" s="366" t="s">
        <v>34</v>
      </c>
      <c r="I1342" s="366" t="s">
        <v>34</v>
      </c>
      <c r="J1342" s="366" t="s">
        <v>611</v>
      </c>
      <c r="K1342" s="367" t="s">
        <v>48</v>
      </c>
      <c r="L1342" s="368"/>
      <c r="M1342" s="368" t="s">
        <v>1421</v>
      </c>
      <c r="N1342" s="367">
        <v>612421</v>
      </c>
      <c r="O1342" s="367" t="s">
        <v>1323</v>
      </c>
      <c r="P1342" s="371">
        <v>44407</v>
      </c>
      <c r="Q1342" s="372">
        <v>2755183.64</v>
      </c>
      <c r="R1342" s="372">
        <v>4224525.779722224</v>
      </c>
      <c r="S1342" s="367">
        <v>12</v>
      </c>
      <c r="T1342" s="369">
        <v>-0.41975965467749798</v>
      </c>
      <c r="U1342" s="369">
        <v>-5.4263149852796557</v>
      </c>
      <c r="V1342" s="369">
        <v>-0.37593467750940002</v>
      </c>
      <c r="W1342" s="369">
        <v>-3.6854168656411863</v>
      </c>
      <c r="X1342" s="369" t="s">
        <v>1424</v>
      </c>
      <c r="Y1342" s="369" t="s">
        <v>1424</v>
      </c>
      <c r="Z1342" s="369" t="s">
        <v>1424</v>
      </c>
      <c r="AA1342" s="369" t="s">
        <v>1424</v>
      </c>
      <c r="AB1342" s="369">
        <v>0.39362730451698785</v>
      </c>
      <c r="AC1342" s="373">
        <v>-1.2469777413957199</v>
      </c>
      <c r="AD1342" s="575">
        <v>0</v>
      </c>
      <c r="AE1342" s="370" t="s">
        <v>2437</v>
      </c>
      <c r="AF1342" s="370" t="s">
        <v>2317</v>
      </c>
      <c r="AG1342" s="374" t="s">
        <v>1458</v>
      </c>
      <c r="AH1342" s="374" t="s">
        <v>2321</v>
      </c>
      <c r="AI1342" s="374">
        <v>100</v>
      </c>
      <c r="AJ1342" s="374">
        <v>100</v>
      </c>
      <c r="AK1342" s="374">
        <v>100</v>
      </c>
      <c r="AL1342" s="369">
        <v>9.0000000000000011E-3</v>
      </c>
      <c r="AM1342" s="369">
        <v>0.1</v>
      </c>
      <c r="AN1342" s="369" t="s">
        <v>2335</v>
      </c>
      <c r="AO1342" s="367" t="s">
        <v>1326</v>
      </c>
      <c r="AP1342" s="370" t="s">
        <v>718</v>
      </c>
      <c r="AQ1342" s="376" t="s">
        <v>696</v>
      </c>
      <c r="AR1342" s="369">
        <v>2.9996999999999997E-3</v>
      </c>
      <c r="AS1342" s="369">
        <v>2.9996999999999997E-3</v>
      </c>
      <c r="AT1342" s="369"/>
      <c r="AX1342" s="711"/>
      <c r="AY1342" s="712"/>
      <c r="AZ1342" s="712"/>
      <c r="BA1342" s="712"/>
      <c r="BB1342" s="713"/>
      <c r="BC1342" s="712"/>
      <c r="BD1342" s="712"/>
      <c r="BE1342" s="712"/>
      <c r="BF1342" s="712"/>
      <c r="BG1342" s="713"/>
      <c r="BH1342" s="713"/>
      <c r="BI1342" s="714"/>
      <c r="BJ1342" s="714"/>
      <c r="BK1342" s="714"/>
      <c r="BL1342" s="713"/>
      <c r="BM1342" s="713"/>
      <c r="BN1342" s="713"/>
      <c r="BO1342" s="713"/>
      <c r="BP1342" s="713"/>
      <c r="BQ1342" s="713"/>
      <c r="BR1342" s="713"/>
      <c r="BS1342" s="713"/>
      <c r="BT1342" s="716"/>
      <c r="BU1342" s="717"/>
      <c r="BV1342" s="715"/>
      <c r="BW1342" s="718"/>
    </row>
    <row r="1343" spans="2:75" ht="15.75" customHeight="1">
      <c r="B1343" s="363" t="s">
        <v>501</v>
      </c>
      <c r="C1343" s="364">
        <v>34218661000100</v>
      </c>
      <c r="D1343" s="365" t="s">
        <v>14</v>
      </c>
      <c r="E1343" s="365" t="s">
        <v>607</v>
      </c>
      <c r="F1343" s="365" t="s">
        <v>862</v>
      </c>
      <c r="G1343" s="366"/>
      <c r="H1343" s="366" t="s">
        <v>34</v>
      </c>
      <c r="I1343" s="366" t="s">
        <v>34</v>
      </c>
      <c r="J1343" s="366" t="s">
        <v>611</v>
      </c>
      <c r="K1343" s="367" t="s">
        <v>48</v>
      </c>
      <c r="L1343" s="368"/>
      <c r="M1343" s="368" t="s">
        <v>1421</v>
      </c>
      <c r="N1343" s="367">
        <v>524085</v>
      </c>
      <c r="O1343" s="367" t="s">
        <v>1323</v>
      </c>
      <c r="P1343" s="371">
        <v>43766</v>
      </c>
      <c r="Q1343" s="372">
        <v>53591300.409999996</v>
      </c>
      <c r="R1343" s="372">
        <v>100829909.52777785</v>
      </c>
      <c r="S1343" s="367">
        <v>32</v>
      </c>
      <c r="T1343" s="369">
        <v>-0.51952103384147086</v>
      </c>
      <c r="U1343" s="369">
        <v>-6.7159498052947937</v>
      </c>
      <c r="V1343" s="369">
        <v>-0.59700885988016683</v>
      </c>
      <c r="W1343" s="369">
        <v>-5.8526830664206742</v>
      </c>
      <c r="X1343" s="369">
        <v>-0.50578268189564968</v>
      </c>
      <c r="Y1343" s="369">
        <v>-3.8354419575748344</v>
      </c>
      <c r="Z1343" s="369" t="s">
        <v>1424</v>
      </c>
      <c r="AA1343" s="369" t="s">
        <v>1424</v>
      </c>
      <c r="AB1343" s="369">
        <v>0.41579469179806217</v>
      </c>
      <c r="AC1343" s="373">
        <v>-2.2093409840185259</v>
      </c>
      <c r="AD1343" s="575">
        <v>0</v>
      </c>
      <c r="AE1343" s="370" t="s">
        <v>2437</v>
      </c>
      <c r="AF1343" s="370" t="s">
        <v>2317</v>
      </c>
      <c r="AG1343" s="374" t="s">
        <v>1458</v>
      </c>
      <c r="AH1343" s="374" t="s">
        <v>2318</v>
      </c>
      <c r="AI1343" s="374">
        <v>5000</v>
      </c>
      <c r="AJ1343" s="374">
        <v>100</v>
      </c>
      <c r="AK1343" s="374">
        <v>100</v>
      </c>
      <c r="AL1343" s="369">
        <v>9.0000000000000011E-3</v>
      </c>
      <c r="AM1343" s="369">
        <v>0.1</v>
      </c>
      <c r="AN1343" s="369" t="s">
        <v>2335</v>
      </c>
      <c r="AO1343" s="367" t="s">
        <v>1326</v>
      </c>
      <c r="AP1343" s="370" t="s">
        <v>718</v>
      </c>
      <c r="AQ1343" s="376" t="s">
        <v>689</v>
      </c>
      <c r="AR1343" s="369">
        <v>2.9996999999999997E-3</v>
      </c>
      <c r="AS1343" s="369">
        <v>2.9996999999999997E-3</v>
      </c>
      <c r="AT1343" s="369"/>
      <c r="AX1343" s="711"/>
      <c r="AY1343" s="712"/>
      <c r="AZ1343" s="712"/>
      <c r="BA1343" s="712"/>
      <c r="BB1343" s="713"/>
      <c r="BC1343" s="712"/>
      <c r="BD1343" s="712"/>
      <c r="BE1343" s="712"/>
      <c r="BF1343" s="712"/>
      <c r="BG1343" s="713"/>
      <c r="BH1343" s="713"/>
      <c r="BI1343" s="714"/>
      <c r="BJ1343" s="714"/>
      <c r="BK1343" s="714"/>
      <c r="BL1343" s="713"/>
      <c r="BM1343" s="713"/>
      <c r="BN1343" s="713"/>
      <c r="BO1343" s="713"/>
      <c r="BP1343" s="713"/>
      <c r="BQ1343" s="713"/>
      <c r="BR1343" s="713"/>
      <c r="BS1343" s="713"/>
      <c r="BT1343" s="716"/>
      <c r="BU1343" s="717"/>
      <c r="BV1343" s="715"/>
      <c r="BW1343" s="718"/>
    </row>
    <row r="1344" spans="2:75" ht="15.75" customHeight="1">
      <c r="B1344" s="363" t="s">
        <v>502</v>
      </c>
      <c r="C1344" s="364">
        <v>34218748000187</v>
      </c>
      <c r="D1344" s="365" t="s">
        <v>14</v>
      </c>
      <c r="E1344" s="365" t="s">
        <v>607</v>
      </c>
      <c r="F1344" s="365" t="s">
        <v>862</v>
      </c>
      <c r="G1344" s="366"/>
      <c r="H1344" s="366" t="s">
        <v>34</v>
      </c>
      <c r="I1344" s="366" t="s">
        <v>34</v>
      </c>
      <c r="J1344" s="366" t="s">
        <v>611</v>
      </c>
      <c r="K1344" s="367" t="s">
        <v>48</v>
      </c>
      <c r="L1344" s="368"/>
      <c r="M1344" s="368" t="s">
        <v>1421</v>
      </c>
      <c r="N1344" s="367">
        <v>518719</v>
      </c>
      <c r="O1344" s="367" t="s">
        <v>1323</v>
      </c>
      <c r="P1344" s="371">
        <v>43788</v>
      </c>
      <c r="Q1344" s="372">
        <v>18269505.289999999</v>
      </c>
      <c r="R1344" s="372">
        <v>36017573.316785738</v>
      </c>
      <c r="S1344" s="367">
        <v>12</v>
      </c>
      <c r="T1344" s="369">
        <v>-0.54072695643947899</v>
      </c>
      <c r="U1344" s="369">
        <v>-6.9900829057202269</v>
      </c>
      <c r="V1344" s="369">
        <v>-0.63332747749578322</v>
      </c>
      <c r="W1344" s="369">
        <v>-6.2087269588972314</v>
      </c>
      <c r="X1344" s="369">
        <v>-0.65249790945016173</v>
      </c>
      <c r="Y1344" s="369">
        <v>-4.9480101804896153</v>
      </c>
      <c r="Z1344" s="369" t="s">
        <v>1424</v>
      </c>
      <c r="AA1344" s="369" t="s">
        <v>1424</v>
      </c>
      <c r="AB1344" s="369">
        <v>0.423822732351533</v>
      </c>
      <c r="AC1344" s="373">
        <v>-2.3814289673176314</v>
      </c>
      <c r="AD1344" s="575">
        <v>0</v>
      </c>
      <c r="AE1344" s="370" t="s">
        <v>2437</v>
      </c>
      <c r="AF1344" s="370" t="s">
        <v>2317</v>
      </c>
      <c r="AG1344" s="374" t="s">
        <v>1458</v>
      </c>
      <c r="AH1344" s="374" t="s">
        <v>2321</v>
      </c>
      <c r="AI1344" s="374">
        <v>1000</v>
      </c>
      <c r="AJ1344" s="374">
        <v>100</v>
      </c>
      <c r="AK1344" s="374">
        <v>0</v>
      </c>
      <c r="AL1344" s="369">
        <v>7.1999999999999998E-3</v>
      </c>
      <c r="AM1344" s="369" t="s">
        <v>34</v>
      </c>
      <c r="AN1344" s="369" t="s">
        <v>2335</v>
      </c>
      <c r="AO1344" s="367" t="s">
        <v>1326</v>
      </c>
      <c r="AP1344" s="370" t="s">
        <v>13</v>
      </c>
      <c r="AQ1344" s="376" t="s">
        <v>670</v>
      </c>
      <c r="AR1344" s="369">
        <v>2.3997599999999999E-3</v>
      </c>
      <c r="AS1344" s="369">
        <v>2.3997599999999999E-3</v>
      </c>
      <c r="AT1344" s="369"/>
      <c r="AX1344" s="711"/>
      <c r="AY1344" s="712"/>
      <c r="AZ1344" s="712"/>
      <c r="BA1344" s="712"/>
      <c r="BB1344" s="713"/>
      <c r="BC1344" s="712"/>
      <c r="BD1344" s="712"/>
      <c r="BE1344" s="712"/>
      <c r="BF1344" s="712"/>
      <c r="BG1344" s="713"/>
      <c r="BH1344" s="713"/>
      <c r="BI1344" s="714"/>
      <c r="BJ1344" s="714"/>
      <c r="BK1344" s="714"/>
      <c r="BL1344" s="713"/>
      <c r="BM1344" s="713"/>
      <c r="BN1344" s="713"/>
      <c r="BO1344" s="713"/>
      <c r="BP1344" s="713"/>
      <c r="BQ1344" s="713"/>
      <c r="BR1344" s="713"/>
      <c r="BS1344" s="713"/>
      <c r="BT1344" s="716"/>
      <c r="BU1344" s="717"/>
      <c r="BV1344" s="715"/>
      <c r="BW1344" s="718"/>
    </row>
    <row r="1345" spans="2:75" ht="15.75" customHeight="1">
      <c r="B1345" s="363" t="s">
        <v>503</v>
      </c>
      <c r="C1345" s="364">
        <v>41373608000149</v>
      </c>
      <c r="D1345" s="365" t="s">
        <v>14</v>
      </c>
      <c r="E1345" s="365" t="s">
        <v>15</v>
      </c>
      <c r="F1345" s="365" t="s">
        <v>701</v>
      </c>
      <c r="G1345" s="366"/>
      <c r="H1345" s="366" t="s">
        <v>34</v>
      </c>
      <c r="I1345" s="366" t="s">
        <v>34</v>
      </c>
      <c r="J1345" s="366" t="s">
        <v>611</v>
      </c>
      <c r="K1345" s="367" t="s">
        <v>49</v>
      </c>
      <c r="L1345" s="368" t="s">
        <v>1341</v>
      </c>
      <c r="M1345" s="368" t="s">
        <v>1421</v>
      </c>
      <c r="N1345" s="367">
        <v>586511</v>
      </c>
      <c r="O1345" s="367" t="s">
        <v>1323</v>
      </c>
      <c r="P1345" s="371">
        <v>44313</v>
      </c>
      <c r="Q1345" s="372">
        <v>30612961.23</v>
      </c>
      <c r="R1345" s="372">
        <v>37371186.890277781</v>
      </c>
      <c r="S1345" s="367">
        <v>6</v>
      </c>
      <c r="T1345" s="369">
        <v>-0.16159617025368844</v>
      </c>
      <c r="U1345" s="369">
        <v>-2.0889852334310071</v>
      </c>
      <c r="V1345" s="369">
        <v>9.0976053026872172E-2</v>
      </c>
      <c r="W1345" s="369">
        <v>0.89186951950267479</v>
      </c>
      <c r="X1345" s="369" t="s">
        <v>1424</v>
      </c>
      <c r="Y1345" s="369" t="s">
        <v>1424</v>
      </c>
      <c r="Z1345" s="369" t="s">
        <v>1424</v>
      </c>
      <c r="AA1345" s="369" t="s">
        <v>1424</v>
      </c>
      <c r="AB1345" s="369">
        <v>0.49460922896876119</v>
      </c>
      <c r="AC1345" s="373">
        <v>0.23072819926486496</v>
      </c>
      <c r="AD1345" s="575">
        <v>0</v>
      </c>
      <c r="AE1345" s="370" t="s">
        <v>2437</v>
      </c>
      <c r="AF1345" s="370" t="s">
        <v>2317</v>
      </c>
      <c r="AG1345" s="374" t="s">
        <v>1458</v>
      </c>
      <c r="AH1345" s="374" t="s">
        <v>2321</v>
      </c>
      <c r="AI1345" s="374">
        <v>1000</v>
      </c>
      <c r="AJ1345" s="374">
        <v>100</v>
      </c>
      <c r="AK1345" s="374">
        <v>100</v>
      </c>
      <c r="AL1345" s="369">
        <v>9.0000000000000011E-3</v>
      </c>
      <c r="AM1345" s="369">
        <v>0.1</v>
      </c>
      <c r="AN1345" s="369" t="s">
        <v>34</v>
      </c>
      <c r="AO1345" s="367" t="s">
        <v>1326</v>
      </c>
      <c r="AP1345" s="370" t="s">
        <v>13</v>
      </c>
      <c r="AQ1345" s="376" t="s">
        <v>670</v>
      </c>
      <c r="AR1345" s="369">
        <v>2.9996999999999997E-3</v>
      </c>
      <c r="AS1345" s="369">
        <v>2.9996999999999997E-3</v>
      </c>
      <c r="AT1345" s="369"/>
      <c r="AX1345" s="711"/>
      <c r="AY1345" s="712"/>
      <c r="AZ1345" s="712"/>
      <c r="BA1345" s="712"/>
      <c r="BB1345" s="713"/>
      <c r="BC1345" s="712"/>
      <c r="BD1345" s="712"/>
      <c r="BE1345" s="712"/>
      <c r="BF1345" s="712"/>
      <c r="BG1345" s="713"/>
      <c r="BH1345" s="713"/>
      <c r="BI1345" s="714"/>
      <c r="BJ1345" s="714"/>
      <c r="BK1345" s="714"/>
      <c r="BL1345" s="713"/>
      <c r="BM1345" s="713"/>
      <c r="BN1345" s="713"/>
      <c r="BO1345" s="713"/>
      <c r="BP1345" s="713"/>
      <c r="BQ1345" s="713"/>
      <c r="BR1345" s="713"/>
      <c r="BS1345" s="713"/>
      <c r="BT1345" s="716"/>
      <c r="BU1345" s="717"/>
      <c r="BV1345" s="715"/>
      <c r="BW1345" s="718"/>
    </row>
    <row r="1346" spans="2:75" ht="15.75" customHeight="1">
      <c r="B1346" s="363" t="s">
        <v>544</v>
      </c>
      <c r="C1346" s="364">
        <v>30568854000130</v>
      </c>
      <c r="D1346" s="365" t="s">
        <v>13</v>
      </c>
      <c r="E1346" s="365" t="s">
        <v>615</v>
      </c>
      <c r="F1346" s="365" t="s">
        <v>619</v>
      </c>
      <c r="G1346" s="366" t="s">
        <v>34</v>
      </c>
      <c r="H1346" s="366" t="s">
        <v>1340</v>
      </c>
      <c r="I1346" s="366" t="s">
        <v>34</v>
      </c>
      <c r="J1346" s="366"/>
      <c r="K1346" s="367" t="s">
        <v>48</v>
      </c>
      <c r="L1346" s="368"/>
      <c r="M1346" s="368" t="s">
        <v>1421</v>
      </c>
      <c r="N1346" s="367">
        <v>502871</v>
      </c>
      <c r="O1346" s="367" t="s">
        <v>1323</v>
      </c>
      <c r="P1346" s="371">
        <v>43644</v>
      </c>
      <c r="Q1346" s="372">
        <v>753252810.39999998</v>
      </c>
      <c r="R1346" s="372">
        <v>1025623063.8825788</v>
      </c>
      <c r="S1346" s="367">
        <v>31</v>
      </c>
      <c r="T1346" s="369">
        <v>-7.8596002227564465E-2</v>
      </c>
      <c r="U1346" s="369">
        <v>-1.0160258612709614</v>
      </c>
      <c r="V1346" s="369">
        <v>-0.14765135656934658</v>
      </c>
      <c r="W1346" s="369">
        <v>-1.4474770014316229</v>
      </c>
      <c r="X1346" s="369">
        <v>-0.10092743115017822</v>
      </c>
      <c r="Y1346" s="369">
        <v>-0.76535104494444406</v>
      </c>
      <c r="Z1346" s="369">
        <v>-6.0410654100756078E-2</v>
      </c>
      <c r="AA1346" s="369">
        <v>-0.34339374233368242</v>
      </c>
      <c r="AB1346" s="369">
        <v>0.12618797076564367</v>
      </c>
      <c r="AC1346" s="373">
        <v>-1.972619031809733</v>
      </c>
      <c r="AD1346" s="575">
        <v>0</v>
      </c>
      <c r="AE1346" s="370" t="s">
        <v>2437</v>
      </c>
      <c r="AF1346" s="370" t="s">
        <v>2317</v>
      </c>
      <c r="AG1346" s="374" t="s">
        <v>1458</v>
      </c>
      <c r="AH1346" s="374" t="s">
        <v>2321</v>
      </c>
      <c r="AI1346" s="374">
        <v>1000</v>
      </c>
      <c r="AJ1346" s="374">
        <v>100</v>
      </c>
      <c r="AK1346" s="374">
        <v>100</v>
      </c>
      <c r="AL1346" s="369">
        <v>1.0500000000000001E-2</v>
      </c>
      <c r="AM1346" s="369">
        <v>0.15</v>
      </c>
      <c r="AN1346" s="369" t="s">
        <v>2335</v>
      </c>
      <c r="AO1346" s="367" t="s">
        <v>1326</v>
      </c>
      <c r="AP1346" s="370" t="s">
        <v>13</v>
      </c>
      <c r="AQ1346" s="376" t="s">
        <v>670</v>
      </c>
      <c r="AR1346" s="369">
        <v>3.49965E-3</v>
      </c>
      <c r="AS1346" s="369">
        <v>3.49965E-3</v>
      </c>
      <c r="AT1346" s="369"/>
      <c r="AX1346" s="711"/>
      <c r="AY1346" s="712"/>
      <c r="AZ1346" s="712"/>
      <c r="BA1346" s="712"/>
      <c r="BB1346" s="713"/>
      <c r="BC1346" s="712"/>
      <c r="BD1346" s="712"/>
      <c r="BE1346" s="712"/>
      <c r="BF1346" s="712"/>
      <c r="BG1346" s="713"/>
      <c r="BH1346" s="713"/>
      <c r="BI1346" s="714"/>
      <c r="BJ1346" s="714"/>
      <c r="BK1346" s="714"/>
      <c r="BL1346" s="713"/>
      <c r="BM1346" s="713"/>
      <c r="BN1346" s="713"/>
      <c r="BO1346" s="713"/>
      <c r="BP1346" s="713"/>
      <c r="BQ1346" s="713"/>
      <c r="BR1346" s="713"/>
      <c r="BS1346" s="713"/>
      <c r="BT1346" s="716"/>
      <c r="BU1346" s="717"/>
      <c r="BV1346" s="715"/>
      <c r="BW1346" s="718"/>
    </row>
    <row r="1347" spans="2:75" ht="15.75" customHeight="1">
      <c r="B1347" s="363" t="s">
        <v>1260</v>
      </c>
      <c r="C1347" s="364">
        <v>44209582000196</v>
      </c>
      <c r="D1347" s="365" t="s">
        <v>14</v>
      </c>
      <c r="E1347" s="365" t="s">
        <v>15</v>
      </c>
      <c r="F1347" s="365" t="s">
        <v>703</v>
      </c>
      <c r="G1347" s="366"/>
      <c r="H1347" s="366" t="s">
        <v>34</v>
      </c>
      <c r="I1347" s="366" t="s">
        <v>34</v>
      </c>
      <c r="J1347" s="366" t="s">
        <v>611</v>
      </c>
      <c r="K1347" s="367" t="s">
        <v>49</v>
      </c>
      <c r="L1347" s="368"/>
      <c r="M1347" s="368" t="s">
        <v>1421</v>
      </c>
      <c r="N1347" s="367">
        <v>624985</v>
      </c>
      <c r="O1347" s="367" t="s">
        <v>1323</v>
      </c>
      <c r="P1347" s="371">
        <v>44523</v>
      </c>
      <c r="Q1347" s="372">
        <v>2839068.09</v>
      </c>
      <c r="R1347" s="372" t="s">
        <v>1424</v>
      </c>
      <c r="S1347" s="367">
        <v>7</v>
      </c>
      <c r="T1347" s="369">
        <v>-0.57893674741405854</v>
      </c>
      <c r="U1347" s="369">
        <v>-7.4840283314878908</v>
      </c>
      <c r="V1347" s="369" t="s">
        <v>1424</v>
      </c>
      <c r="W1347" s="369" t="s">
        <v>1424</v>
      </c>
      <c r="X1347" s="369" t="s">
        <v>1424</v>
      </c>
      <c r="Y1347" s="369" t="s">
        <v>1424</v>
      </c>
      <c r="Z1347" s="369" t="s">
        <v>1424</v>
      </c>
      <c r="AA1347" s="369" t="s">
        <v>1424</v>
      </c>
      <c r="AB1347" s="369" t="s">
        <v>1424</v>
      </c>
      <c r="AC1347" s="373" t="s">
        <v>1424</v>
      </c>
      <c r="AD1347" s="575">
        <v>0</v>
      </c>
      <c r="AE1347" s="370" t="s">
        <v>2437</v>
      </c>
      <c r="AF1347" s="370" t="s">
        <v>2317</v>
      </c>
      <c r="AG1347" s="374" t="s">
        <v>1458</v>
      </c>
      <c r="AH1347" s="374" t="s">
        <v>2321</v>
      </c>
      <c r="AI1347" s="374">
        <v>1000</v>
      </c>
      <c r="AJ1347" s="374">
        <v>100</v>
      </c>
      <c r="AK1347" s="374">
        <v>100</v>
      </c>
      <c r="AL1347" s="369">
        <v>3.4000000000000002E-3</v>
      </c>
      <c r="AM1347" s="369" t="s">
        <v>34</v>
      </c>
      <c r="AN1347" s="369" t="s">
        <v>2335</v>
      </c>
      <c r="AO1347" s="367" t="s">
        <v>1326</v>
      </c>
      <c r="AP1347" s="370" t="s">
        <v>13</v>
      </c>
      <c r="AQ1347" s="376" t="s">
        <v>673</v>
      </c>
      <c r="AR1347" s="369">
        <v>1.1332199999999999E-3</v>
      </c>
      <c r="AS1347" s="369">
        <v>1.1332199999999999E-3</v>
      </c>
      <c r="AT1347" s="369"/>
      <c r="AX1347" s="711"/>
      <c r="AY1347" s="712"/>
      <c r="AZ1347" s="712"/>
      <c r="BA1347" s="712"/>
      <c r="BB1347" s="713"/>
      <c r="BC1347" s="712"/>
      <c r="BD1347" s="712"/>
      <c r="BE1347" s="712"/>
      <c r="BF1347" s="712"/>
      <c r="BG1347" s="713"/>
      <c r="BH1347" s="713"/>
      <c r="BI1347" s="714"/>
      <c r="BJ1347" s="714"/>
      <c r="BK1347" s="714"/>
      <c r="BL1347" s="713"/>
      <c r="BM1347" s="713"/>
      <c r="BN1347" s="713"/>
      <c r="BO1347" s="713"/>
      <c r="BP1347" s="713"/>
      <c r="BQ1347" s="713"/>
      <c r="BR1347" s="713"/>
      <c r="BS1347" s="713"/>
      <c r="BT1347" s="716"/>
      <c r="BU1347" s="717"/>
      <c r="BV1347" s="715"/>
      <c r="BW1347" s="718"/>
    </row>
    <row r="1348" spans="2:75" ht="15.75" customHeight="1">
      <c r="B1348" s="363" t="s">
        <v>1261</v>
      </c>
      <c r="C1348" s="364">
        <v>41545885000191</v>
      </c>
      <c r="D1348" s="365" t="s">
        <v>14</v>
      </c>
      <c r="E1348" s="365" t="s">
        <v>15</v>
      </c>
      <c r="F1348" s="365" t="s">
        <v>703</v>
      </c>
      <c r="G1348" s="366"/>
      <c r="H1348" s="366" t="s">
        <v>34</v>
      </c>
      <c r="I1348" s="366" t="s">
        <v>34</v>
      </c>
      <c r="J1348" s="366" t="s">
        <v>611</v>
      </c>
      <c r="K1348" s="367" t="s">
        <v>49</v>
      </c>
      <c r="L1348" s="368"/>
      <c r="M1348" s="368" t="s">
        <v>1421</v>
      </c>
      <c r="N1348" s="367">
        <v>612618</v>
      </c>
      <c r="O1348" s="367" t="s">
        <v>1323</v>
      </c>
      <c r="P1348" s="371">
        <v>44306</v>
      </c>
      <c r="Q1348" s="372">
        <v>15826624.210000001</v>
      </c>
      <c r="R1348" s="372">
        <v>36201364.435357116</v>
      </c>
      <c r="S1348" s="367">
        <v>7</v>
      </c>
      <c r="T1348" s="369">
        <v>-0.62555273568232628</v>
      </c>
      <c r="U1348" s="369">
        <v>-8.0866423104041498</v>
      </c>
      <c r="V1348" s="369">
        <v>-0.63444031253798339</v>
      </c>
      <c r="W1348" s="369">
        <v>-6.2196364633365988</v>
      </c>
      <c r="X1348" s="369" t="s">
        <v>1424</v>
      </c>
      <c r="Y1348" s="369" t="s">
        <v>1424</v>
      </c>
      <c r="Z1348" s="369" t="s">
        <v>1424</v>
      </c>
      <c r="AA1348" s="369" t="s">
        <v>1424</v>
      </c>
      <c r="AB1348" s="369">
        <v>0.76584828571467956</v>
      </c>
      <c r="AC1348" s="373">
        <v>-1.0537153241735926</v>
      </c>
      <c r="AD1348" s="575">
        <v>0</v>
      </c>
      <c r="AE1348" s="370" t="s">
        <v>2437</v>
      </c>
      <c r="AF1348" s="370" t="s">
        <v>2317</v>
      </c>
      <c r="AG1348" s="374" t="s">
        <v>1458</v>
      </c>
      <c r="AH1348" s="374" t="s">
        <v>2321</v>
      </c>
      <c r="AI1348" s="374">
        <v>0</v>
      </c>
      <c r="AJ1348" s="374">
        <v>0</v>
      </c>
      <c r="AK1348" s="374">
        <v>0</v>
      </c>
      <c r="AL1348" s="369">
        <v>5.0000000000000001E-4</v>
      </c>
      <c r="AM1348" s="369" t="s">
        <v>34</v>
      </c>
      <c r="AN1348" s="369" t="s">
        <v>34</v>
      </c>
      <c r="AO1348" s="367" t="s">
        <v>1326</v>
      </c>
      <c r="AP1348" s="370" t="s">
        <v>13</v>
      </c>
      <c r="AQ1348" s="376" t="s">
        <v>673</v>
      </c>
      <c r="AR1348" s="369">
        <v>1.6664999999999998E-4</v>
      </c>
      <c r="AS1348" s="369">
        <v>1.6664999999999998E-4</v>
      </c>
      <c r="AT1348" s="369"/>
      <c r="AX1348" s="711"/>
      <c r="AY1348" s="712"/>
      <c r="AZ1348" s="712"/>
      <c r="BA1348" s="712"/>
      <c r="BB1348" s="713"/>
      <c r="BC1348" s="712"/>
      <c r="BD1348" s="712"/>
      <c r="BE1348" s="712"/>
      <c r="BF1348" s="712"/>
      <c r="BG1348" s="713"/>
      <c r="BH1348" s="713"/>
      <c r="BI1348" s="714"/>
      <c r="BJ1348" s="714"/>
      <c r="BK1348" s="714"/>
      <c r="BL1348" s="713"/>
      <c r="BM1348" s="713"/>
      <c r="BN1348" s="713"/>
      <c r="BO1348" s="713"/>
      <c r="BP1348" s="713"/>
      <c r="BQ1348" s="713"/>
      <c r="BR1348" s="713"/>
      <c r="BS1348" s="713"/>
      <c r="BT1348" s="716"/>
      <c r="BU1348" s="717"/>
      <c r="BV1348" s="715"/>
      <c r="BW1348" s="718"/>
    </row>
    <row r="1349" spans="2:75" ht="15.75" customHeight="1">
      <c r="B1349" s="363" t="s">
        <v>1262</v>
      </c>
      <c r="C1349" s="364">
        <v>43508446000134</v>
      </c>
      <c r="D1349" s="365" t="s">
        <v>14</v>
      </c>
      <c r="E1349" s="365" t="s">
        <v>15</v>
      </c>
      <c r="F1349" s="365" t="s">
        <v>703</v>
      </c>
      <c r="G1349" s="366"/>
      <c r="H1349" s="366" t="s">
        <v>34</v>
      </c>
      <c r="I1349" s="366" t="s">
        <v>34</v>
      </c>
      <c r="J1349" s="366" t="s">
        <v>611</v>
      </c>
      <c r="K1349" s="367" t="s">
        <v>49</v>
      </c>
      <c r="L1349" s="368"/>
      <c r="M1349" s="368" t="s">
        <v>1421</v>
      </c>
      <c r="N1349" s="367">
        <v>615986</v>
      </c>
      <c r="O1349" s="367" t="s">
        <v>1323</v>
      </c>
      <c r="P1349" s="371">
        <v>44469</v>
      </c>
      <c r="Q1349" s="372">
        <v>6457112.3899999997</v>
      </c>
      <c r="R1349" s="372" t="s">
        <v>1424</v>
      </c>
      <c r="S1349" s="367">
        <v>7</v>
      </c>
      <c r="T1349" s="369">
        <v>-0.7147110391915118</v>
      </c>
      <c r="U1349" s="369">
        <v>-9.2392091019070399</v>
      </c>
      <c r="V1349" s="369" t="s">
        <v>1424</v>
      </c>
      <c r="W1349" s="369" t="s">
        <v>1424</v>
      </c>
      <c r="X1349" s="369" t="s">
        <v>1424</v>
      </c>
      <c r="Y1349" s="369" t="s">
        <v>1424</v>
      </c>
      <c r="Z1349" s="369" t="s">
        <v>1424</v>
      </c>
      <c r="AA1349" s="369" t="s">
        <v>1424</v>
      </c>
      <c r="AB1349" s="369" t="s">
        <v>1424</v>
      </c>
      <c r="AC1349" s="373" t="s">
        <v>1424</v>
      </c>
      <c r="AD1349" s="575">
        <v>0</v>
      </c>
      <c r="AE1349" s="370" t="s">
        <v>2437</v>
      </c>
      <c r="AF1349" s="370" t="s">
        <v>2317</v>
      </c>
      <c r="AG1349" s="374" t="s">
        <v>1458</v>
      </c>
      <c r="AH1349" s="374" t="s">
        <v>2321</v>
      </c>
      <c r="AI1349" s="374">
        <v>0</v>
      </c>
      <c r="AJ1349" s="374">
        <v>0</v>
      </c>
      <c r="AK1349" s="374">
        <v>0</v>
      </c>
      <c r="AL1349" s="369">
        <v>3.4000000000000002E-3</v>
      </c>
      <c r="AM1349" s="369" t="s">
        <v>34</v>
      </c>
      <c r="AN1349" s="369" t="s">
        <v>2335</v>
      </c>
      <c r="AO1349" s="367" t="s">
        <v>1326</v>
      </c>
      <c r="AP1349" s="370" t="s">
        <v>13</v>
      </c>
      <c r="AQ1349" s="376" t="s">
        <v>673</v>
      </c>
      <c r="AR1349" s="369">
        <v>1.1332199999999999E-3</v>
      </c>
      <c r="AS1349" s="369">
        <v>1.1332199999999999E-3</v>
      </c>
      <c r="AT1349" s="369"/>
      <c r="AX1349" s="711"/>
      <c r="AY1349" s="712"/>
      <c r="AZ1349" s="712"/>
      <c r="BA1349" s="712"/>
      <c r="BB1349" s="713"/>
      <c r="BC1349" s="712"/>
      <c r="BD1349" s="712"/>
      <c r="BE1349" s="712"/>
      <c r="BF1349" s="712"/>
      <c r="BG1349" s="713"/>
      <c r="BH1349" s="713"/>
      <c r="BI1349" s="714"/>
      <c r="BJ1349" s="714"/>
      <c r="BK1349" s="714"/>
      <c r="BL1349" s="713"/>
      <c r="BM1349" s="713"/>
      <c r="BN1349" s="713"/>
      <c r="BO1349" s="713"/>
      <c r="BP1349" s="713"/>
      <c r="BQ1349" s="713"/>
      <c r="BR1349" s="713"/>
      <c r="BS1349" s="713"/>
      <c r="BT1349" s="716"/>
      <c r="BU1349" s="717"/>
      <c r="BV1349" s="715"/>
      <c r="BW1349" s="718"/>
    </row>
    <row r="1350" spans="2:75" ht="15.75" customHeight="1">
      <c r="B1350" s="363" t="s">
        <v>1263</v>
      </c>
      <c r="C1350" s="364">
        <v>44026806000124</v>
      </c>
      <c r="D1350" s="365" t="s">
        <v>14</v>
      </c>
      <c r="E1350" s="365" t="s">
        <v>15</v>
      </c>
      <c r="F1350" s="365" t="s">
        <v>703</v>
      </c>
      <c r="G1350" s="366"/>
      <c r="H1350" s="366" t="s">
        <v>34</v>
      </c>
      <c r="I1350" s="366" t="s">
        <v>34</v>
      </c>
      <c r="J1350" s="366" t="s">
        <v>611</v>
      </c>
      <c r="K1350" s="367" t="s">
        <v>49</v>
      </c>
      <c r="L1350" s="368"/>
      <c r="M1350" s="368" t="s">
        <v>1421</v>
      </c>
      <c r="N1350" s="367">
        <v>626082</v>
      </c>
      <c r="O1350" s="367" t="s">
        <v>1323</v>
      </c>
      <c r="P1350" s="371">
        <v>44530</v>
      </c>
      <c r="Q1350" s="372">
        <v>4242281.0199999996</v>
      </c>
      <c r="R1350" s="372" t="s">
        <v>1424</v>
      </c>
      <c r="S1350" s="367">
        <v>7</v>
      </c>
      <c r="T1350" s="369">
        <v>-0.62098168035260093</v>
      </c>
      <c r="U1350" s="369">
        <v>-8.0275513859719574</v>
      </c>
      <c r="V1350" s="369" t="s">
        <v>1424</v>
      </c>
      <c r="W1350" s="369" t="s">
        <v>1424</v>
      </c>
      <c r="X1350" s="369" t="s">
        <v>1424</v>
      </c>
      <c r="Y1350" s="369" t="s">
        <v>1424</v>
      </c>
      <c r="Z1350" s="369" t="s">
        <v>1424</v>
      </c>
      <c r="AA1350" s="369" t="s">
        <v>1424</v>
      </c>
      <c r="AB1350" s="369" t="s">
        <v>1424</v>
      </c>
      <c r="AC1350" s="373" t="s">
        <v>1424</v>
      </c>
      <c r="AD1350" s="575">
        <v>0</v>
      </c>
      <c r="AE1350" s="370" t="s">
        <v>2437</v>
      </c>
      <c r="AF1350" s="370" t="s">
        <v>2317</v>
      </c>
      <c r="AG1350" s="374" t="s">
        <v>1458</v>
      </c>
      <c r="AH1350" s="374" t="s">
        <v>2321</v>
      </c>
      <c r="AI1350" s="374">
        <v>1000</v>
      </c>
      <c r="AJ1350" s="374">
        <v>100</v>
      </c>
      <c r="AK1350" s="374">
        <v>100</v>
      </c>
      <c r="AL1350" s="369">
        <v>3.4000000000000002E-3</v>
      </c>
      <c r="AM1350" s="369" t="s">
        <v>34</v>
      </c>
      <c r="AN1350" s="369" t="s">
        <v>2335</v>
      </c>
      <c r="AO1350" s="367" t="s">
        <v>1326</v>
      </c>
      <c r="AP1350" s="370" t="s">
        <v>13</v>
      </c>
      <c r="AQ1350" s="376" t="s">
        <v>673</v>
      </c>
      <c r="AR1350" s="369">
        <v>1.1332199999999999E-3</v>
      </c>
      <c r="AS1350" s="369">
        <v>1.1332199999999999E-3</v>
      </c>
      <c r="AT1350" s="369"/>
      <c r="AX1350" s="711"/>
      <c r="AY1350" s="712"/>
      <c r="AZ1350" s="712"/>
      <c r="BA1350" s="712"/>
      <c r="BB1350" s="713"/>
      <c r="BC1350" s="712"/>
      <c r="BD1350" s="712"/>
      <c r="BE1350" s="712"/>
      <c r="BF1350" s="712"/>
      <c r="BG1350" s="713"/>
      <c r="BH1350" s="713"/>
      <c r="BI1350" s="714"/>
      <c r="BJ1350" s="714"/>
      <c r="BK1350" s="714"/>
      <c r="BL1350" s="713"/>
      <c r="BM1350" s="713"/>
      <c r="BN1350" s="713"/>
      <c r="BO1350" s="713"/>
      <c r="BP1350" s="713"/>
      <c r="BQ1350" s="713"/>
      <c r="BR1350" s="713"/>
      <c r="BS1350" s="713"/>
      <c r="BT1350" s="716"/>
      <c r="BU1350" s="717"/>
      <c r="BV1350" s="715"/>
      <c r="BW1350" s="718"/>
    </row>
    <row r="1351" spans="2:75" ht="15.75" customHeight="1">
      <c r="B1351" s="363" t="s">
        <v>504</v>
      </c>
      <c r="C1351" s="364">
        <v>41033759000158</v>
      </c>
      <c r="D1351" s="365" t="s">
        <v>14</v>
      </c>
      <c r="E1351" s="365" t="s">
        <v>15</v>
      </c>
      <c r="F1351" s="365" t="s">
        <v>703</v>
      </c>
      <c r="G1351" s="366"/>
      <c r="H1351" s="366" t="s">
        <v>34</v>
      </c>
      <c r="I1351" s="366" t="s">
        <v>34</v>
      </c>
      <c r="J1351" s="366" t="s">
        <v>611</v>
      </c>
      <c r="K1351" s="367" t="s">
        <v>49</v>
      </c>
      <c r="L1351" s="368"/>
      <c r="M1351" s="368" t="s">
        <v>1421</v>
      </c>
      <c r="N1351" s="367">
        <v>582220</v>
      </c>
      <c r="O1351" s="367" t="s">
        <v>1323</v>
      </c>
      <c r="P1351" s="371">
        <v>44286</v>
      </c>
      <c r="Q1351" s="372">
        <v>13910600.789999999</v>
      </c>
      <c r="R1351" s="372">
        <v>31247184.779047657</v>
      </c>
      <c r="S1351" s="367">
        <v>13</v>
      </c>
      <c r="T1351" s="369">
        <v>-0.67852922984666231</v>
      </c>
      <c r="U1351" s="369">
        <v>-8.7714797904911261</v>
      </c>
      <c r="V1351" s="369">
        <v>-0.7629229022466294</v>
      </c>
      <c r="W1351" s="369">
        <v>-7.4791954542510792</v>
      </c>
      <c r="X1351" s="369" t="s">
        <v>1424</v>
      </c>
      <c r="Y1351" s="369" t="s">
        <v>1424</v>
      </c>
      <c r="Z1351" s="369" t="s">
        <v>1424</v>
      </c>
      <c r="AA1351" s="369" t="s">
        <v>1424</v>
      </c>
      <c r="AB1351" s="369">
        <v>0.73810565027833686</v>
      </c>
      <c r="AC1351" s="373">
        <v>-1.7001171527966417</v>
      </c>
      <c r="AD1351" s="575">
        <v>41395280000161</v>
      </c>
      <c r="AE1351" s="370" t="s">
        <v>2437</v>
      </c>
      <c r="AF1351" s="370" t="s">
        <v>2317</v>
      </c>
      <c r="AG1351" s="374" t="s">
        <v>1458</v>
      </c>
      <c r="AH1351" s="374" t="s">
        <v>2318</v>
      </c>
      <c r="AI1351" s="374">
        <v>0</v>
      </c>
      <c r="AJ1351" s="374">
        <v>0</v>
      </c>
      <c r="AK1351" s="374">
        <v>0</v>
      </c>
      <c r="AL1351" s="369">
        <v>5.0000000000000001E-4</v>
      </c>
      <c r="AM1351" s="369" t="s">
        <v>34</v>
      </c>
      <c r="AN1351" s="369" t="s">
        <v>34</v>
      </c>
      <c r="AO1351" s="367" t="s">
        <v>1326</v>
      </c>
      <c r="AP1351" s="370" t="s">
        <v>13</v>
      </c>
      <c r="AQ1351" s="376" t="s">
        <v>681</v>
      </c>
      <c r="AR1351" s="369">
        <v>1.6664999999999998E-4</v>
      </c>
      <c r="AS1351" s="369">
        <v>1.6664999999999998E-4</v>
      </c>
      <c r="AT1351" s="369"/>
      <c r="AX1351" s="711"/>
      <c r="AY1351" s="712"/>
      <c r="AZ1351" s="712"/>
      <c r="BA1351" s="712"/>
      <c r="BB1351" s="713"/>
      <c r="BC1351" s="712"/>
      <c r="BD1351" s="712"/>
      <c r="BE1351" s="712"/>
      <c r="BF1351" s="712"/>
      <c r="BG1351" s="713"/>
      <c r="BH1351" s="713"/>
      <c r="BI1351" s="714"/>
      <c r="BJ1351" s="714"/>
      <c r="BK1351" s="714"/>
      <c r="BL1351" s="713"/>
      <c r="BM1351" s="713"/>
      <c r="BN1351" s="713"/>
      <c r="BO1351" s="713"/>
      <c r="BP1351" s="713"/>
      <c r="BQ1351" s="713"/>
      <c r="BR1351" s="713"/>
      <c r="BS1351" s="713"/>
      <c r="BT1351" s="716"/>
      <c r="BU1351" s="717"/>
      <c r="BV1351" s="715"/>
      <c r="BW1351" s="718"/>
    </row>
    <row r="1352" spans="2:75" ht="15.75" customHeight="1">
      <c r="B1352" s="363" t="s">
        <v>505</v>
      </c>
      <c r="C1352" s="364">
        <v>36380409000128</v>
      </c>
      <c r="D1352" s="365" t="s">
        <v>14</v>
      </c>
      <c r="E1352" s="365" t="s">
        <v>15</v>
      </c>
      <c r="F1352" s="365" t="s">
        <v>703</v>
      </c>
      <c r="G1352" s="366"/>
      <c r="H1352" s="366" t="s">
        <v>34</v>
      </c>
      <c r="I1352" s="366" t="s">
        <v>34</v>
      </c>
      <c r="J1352" s="366" t="s">
        <v>611</v>
      </c>
      <c r="K1352" s="367" t="s">
        <v>49</v>
      </c>
      <c r="L1352" s="368"/>
      <c r="M1352" s="368" t="s">
        <v>1421</v>
      </c>
      <c r="N1352" s="367">
        <v>530026</v>
      </c>
      <c r="O1352" s="367" t="s">
        <v>1323</v>
      </c>
      <c r="P1352" s="371">
        <v>43889</v>
      </c>
      <c r="Q1352" s="372">
        <v>44579718.979999997</v>
      </c>
      <c r="R1352" s="372">
        <v>68740373.194880933</v>
      </c>
      <c r="S1352" s="367">
        <v>7</v>
      </c>
      <c r="T1352" s="369">
        <v>-0.25004122223342951</v>
      </c>
      <c r="U1352" s="369">
        <v>-3.2323316831993596</v>
      </c>
      <c r="V1352" s="369">
        <v>-0.1762237845980863</v>
      </c>
      <c r="W1352" s="369">
        <v>-1.7275823347492796</v>
      </c>
      <c r="X1352" s="369">
        <v>-1.1825893803525389E-3</v>
      </c>
      <c r="Y1352" s="369">
        <v>-8.9677901010504421E-3</v>
      </c>
      <c r="Z1352" s="369" t="s">
        <v>1424</v>
      </c>
      <c r="AA1352" s="369" t="s">
        <v>1424</v>
      </c>
      <c r="AB1352" s="369">
        <v>0.16101987075846294</v>
      </c>
      <c r="AC1352" s="373">
        <v>-1.7267459813888817</v>
      </c>
      <c r="AD1352" s="575">
        <v>0</v>
      </c>
      <c r="AE1352" s="370" t="s">
        <v>2437</v>
      </c>
      <c r="AF1352" s="370" t="s">
        <v>2317</v>
      </c>
      <c r="AG1352" s="374" t="s">
        <v>1458</v>
      </c>
      <c r="AH1352" s="374" t="s">
        <v>2321</v>
      </c>
      <c r="AI1352" s="374">
        <v>1000</v>
      </c>
      <c r="AJ1352" s="374">
        <v>0</v>
      </c>
      <c r="AK1352" s="374">
        <v>0</v>
      </c>
      <c r="AL1352" s="369">
        <v>5.0000000000000001E-4</v>
      </c>
      <c r="AM1352" s="369" t="s">
        <v>34</v>
      </c>
      <c r="AN1352" s="369" t="s">
        <v>34</v>
      </c>
      <c r="AO1352" s="367" t="s">
        <v>1326</v>
      </c>
      <c r="AP1352" s="370" t="s">
        <v>13</v>
      </c>
      <c r="AQ1352" s="376" t="s">
        <v>670</v>
      </c>
      <c r="AR1352" s="369">
        <v>1.6664999999999998E-4</v>
      </c>
      <c r="AS1352" s="369">
        <v>1.6664999999999998E-4</v>
      </c>
      <c r="AT1352" s="369"/>
      <c r="AX1352" s="711"/>
      <c r="AY1352" s="712"/>
      <c r="AZ1352" s="712"/>
      <c r="BA1352" s="712"/>
      <c r="BB1352" s="713"/>
      <c r="BC1352" s="712"/>
      <c r="BD1352" s="712"/>
      <c r="BE1352" s="712"/>
      <c r="BF1352" s="712"/>
      <c r="BG1352" s="713"/>
      <c r="BH1352" s="713"/>
      <c r="BI1352" s="714"/>
      <c r="BJ1352" s="714"/>
      <c r="BK1352" s="714"/>
      <c r="BL1352" s="713"/>
      <c r="BM1352" s="713"/>
      <c r="BN1352" s="713"/>
      <c r="BO1352" s="713"/>
      <c r="BP1352" s="713"/>
      <c r="BQ1352" s="713"/>
      <c r="BR1352" s="713"/>
      <c r="BS1352" s="713"/>
      <c r="BT1352" s="716"/>
      <c r="BU1352" s="717"/>
      <c r="BV1352" s="715"/>
      <c r="BW1352" s="718"/>
    </row>
    <row r="1353" spans="2:75" ht="15.75" customHeight="1">
      <c r="B1353" s="363" t="s">
        <v>604</v>
      </c>
      <c r="C1353" s="364">
        <v>43508005000132</v>
      </c>
      <c r="D1353" s="365" t="s">
        <v>14</v>
      </c>
      <c r="E1353" s="365" t="s">
        <v>15</v>
      </c>
      <c r="F1353" s="365" t="s">
        <v>703</v>
      </c>
      <c r="G1353" s="366"/>
      <c r="H1353" s="366" t="s">
        <v>34</v>
      </c>
      <c r="I1353" s="366" t="s">
        <v>34</v>
      </c>
      <c r="J1353" s="366" t="s">
        <v>611</v>
      </c>
      <c r="K1353" s="367" t="s">
        <v>49</v>
      </c>
      <c r="L1353" s="368"/>
      <c r="M1353" s="368" t="s">
        <v>34</v>
      </c>
      <c r="N1353" s="367">
        <v>616052</v>
      </c>
      <c r="O1353" s="367" t="s">
        <v>1323</v>
      </c>
      <c r="P1353" s="371">
        <v>44469</v>
      </c>
      <c r="Q1353" s="372">
        <v>9410341.4000000004</v>
      </c>
      <c r="R1353" s="372" t="s">
        <v>1424</v>
      </c>
      <c r="S1353" s="367">
        <v>13</v>
      </c>
      <c r="T1353" s="369">
        <v>-0.78726785015839951</v>
      </c>
      <c r="U1353" s="369">
        <v>-10.177165159013621</v>
      </c>
      <c r="V1353" s="369" t="s">
        <v>1424</v>
      </c>
      <c r="W1353" s="369" t="s">
        <v>1424</v>
      </c>
      <c r="X1353" s="369" t="s">
        <v>1424</v>
      </c>
      <c r="Y1353" s="369" t="s">
        <v>1424</v>
      </c>
      <c r="Z1353" s="369" t="s">
        <v>1424</v>
      </c>
      <c r="AA1353" s="369" t="s">
        <v>1424</v>
      </c>
      <c r="AB1353" s="369" t="s">
        <v>1424</v>
      </c>
      <c r="AC1353" s="373" t="s">
        <v>1424</v>
      </c>
      <c r="AD1353" s="575">
        <v>42682760000176</v>
      </c>
      <c r="AE1353" s="370" t="s">
        <v>2437</v>
      </c>
      <c r="AF1353" s="370" t="s">
        <v>2317</v>
      </c>
      <c r="AG1353" s="374" t="s">
        <v>1458</v>
      </c>
      <c r="AH1353" s="374" t="s">
        <v>2318</v>
      </c>
      <c r="AI1353" s="374">
        <v>0</v>
      </c>
      <c r="AJ1353" s="374">
        <v>0</v>
      </c>
      <c r="AK1353" s="374">
        <v>0</v>
      </c>
      <c r="AL1353" s="369">
        <v>1.3999999999999999E-2</v>
      </c>
      <c r="AM1353" s="369">
        <v>0.2</v>
      </c>
      <c r="AN1353" s="369" t="s">
        <v>2335</v>
      </c>
      <c r="AO1353" s="367" t="s">
        <v>1326</v>
      </c>
      <c r="AP1353" s="370" t="s">
        <v>13</v>
      </c>
      <c r="AQ1353" s="376" t="s">
        <v>681</v>
      </c>
      <c r="AR1353" s="369">
        <v>4.6661999999999997E-3</v>
      </c>
      <c r="AS1353" s="369">
        <v>4.6661999999999997E-3</v>
      </c>
      <c r="AT1353" s="369"/>
      <c r="AX1353" s="711"/>
      <c r="AY1353" s="712"/>
      <c r="AZ1353" s="712"/>
      <c r="BA1353" s="712"/>
      <c r="BB1353" s="713"/>
      <c r="BC1353" s="712"/>
      <c r="BD1353" s="712"/>
      <c r="BE1353" s="712"/>
      <c r="BF1353" s="712"/>
      <c r="BG1353" s="713"/>
      <c r="BH1353" s="713"/>
      <c r="BI1353" s="714"/>
      <c r="BJ1353" s="714"/>
      <c r="BK1353" s="714"/>
      <c r="BL1353" s="713"/>
      <c r="BM1353" s="713"/>
      <c r="BN1353" s="713"/>
      <c r="BO1353" s="713"/>
      <c r="BP1353" s="713"/>
      <c r="BQ1353" s="713"/>
      <c r="BR1353" s="713"/>
      <c r="BS1353" s="713"/>
      <c r="BT1353" s="716"/>
      <c r="BU1353" s="717"/>
      <c r="BV1353" s="715"/>
      <c r="BW1353" s="718"/>
    </row>
    <row r="1354" spans="2:75" ht="15.75" customHeight="1">
      <c r="B1354" s="363" t="s">
        <v>1264</v>
      </c>
      <c r="C1354" s="364">
        <v>43984912000158</v>
      </c>
      <c r="D1354" s="365" t="s">
        <v>14</v>
      </c>
      <c r="E1354" s="365" t="s">
        <v>15</v>
      </c>
      <c r="F1354" s="365" t="s">
        <v>703</v>
      </c>
      <c r="G1354" s="366"/>
      <c r="H1354" s="366" t="s">
        <v>34</v>
      </c>
      <c r="I1354" s="366" t="s">
        <v>34</v>
      </c>
      <c r="J1354" s="366" t="s">
        <v>611</v>
      </c>
      <c r="K1354" s="367" t="s">
        <v>49</v>
      </c>
      <c r="L1354" s="368"/>
      <c r="M1354" s="368" t="s">
        <v>34</v>
      </c>
      <c r="N1354" s="367">
        <v>626090</v>
      </c>
      <c r="O1354" s="367" t="s">
        <v>1323</v>
      </c>
      <c r="P1354" s="371">
        <v>44530</v>
      </c>
      <c r="Q1354" s="372">
        <v>6729998.2199999997</v>
      </c>
      <c r="R1354" s="372" t="s">
        <v>1424</v>
      </c>
      <c r="S1354" s="367">
        <v>13</v>
      </c>
      <c r="T1354" s="369">
        <v>-0.74418394206754956</v>
      </c>
      <c r="U1354" s="369">
        <v>-9.620211069947084</v>
      </c>
      <c r="V1354" s="369" t="s">
        <v>1424</v>
      </c>
      <c r="W1354" s="369" t="s">
        <v>1424</v>
      </c>
      <c r="X1354" s="369" t="s">
        <v>1424</v>
      </c>
      <c r="Y1354" s="369" t="s">
        <v>1424</v>
      </c>
      <c r="Z1354" s="369" t="s">
        <v>1424</v>
      </c>
      <c r="AA1354" s="369" t="s">
        <v>1424</v>
      </c>
      <c r="AB1354" s="369" t="s">
        <v>1424</v>
      </c>
      <c r="AC1354" s="373" t="s">
        <v>1424</v>
      </c>
      <c r="AD1354" s="575">
        <v>40226808000106</v>
      </c>
      <c r="AE1354" s="370" t="s">
        <v>2437</v>
      </c>
      <c r="AF1354" s="370" t="s">
        <v>2317</v>
      </c>
      <c r="AG1354" s="374" t="s">
        <v>1458</v>
      </c>
      <c r="AH1354" s="374" t="s">
        <v>2318</v>
      </c>
      <c r="AI1354" s="374">
        <v>5000</v>
      </c>
      <c r="AJ1354" s="374">
        <v>100</v>
      </c>
      <c r="AK1354" s="374">
        <v>100</v>
      </c>
      <c r="AL1354" s="369">
        <v>1.3999999999999999E-2</v>
      </c>
      <c r="AM1354" s="369">
        <v>0.2</v>
      </c>
      <c r="AN1354" s="369" t="s">
        <v>2335</v>
      </c>
      <c r="AO1354" s="367" t="s">
        <v>1326</v>
      </c>
      <c r="AP1354" s="370" t="s">
        <v>13</v>
      </c>
      <c r="AQ1354" s="376" t="s">
        <v>681</v>
      </c>
      <c r="AR1354" s="369">
        <v>4.6661999999999997E-3</v>
      </c>
      <c r="AS1354" s="369">
        <v>4.6661999999999997E-3</v>
      </c>
      <c r="AT1354" s="369"/>
      <c r="AX1354" s="711"/>
      <c r="AY1354" s="712"/>
      <c r="AZ1354" s="712"/>
      <c r="BA1354" s="712"/>
      <c r="BB1354" s="713"/>
      <c r="BC1354" s="712"/>
      <c r="BD1354" s="712"/>
      <c r="BE1354" s="712"/>
      <c r="BF1354" s="712"/>
      <c r="BG1354" s="713"/>
      <c r="BH1354" s="713"/>
      <c r="BI1354" s="714"/>
      <c r="BJ1354" s="714"/>
      <c r="BK1354" s="714"/>
      <c r="BL1354" s="713"/>
      <c r="BM1354" s="713"/>
      <c r="BN1354" s="713"/>
      <c r="BO1354" s="713"/>
      <c r="BP1354" s="713"/>
      <c r="BQ1354" s="713"/>
      <c r="BR1354" s="713"/>
      <c r="BS1354" s="713"/>
      <c r="BT1354" s="716"/>
      <c r="BU1354" s="717"/>
      <c r="BV1354" s="715"/>
      <c r="BW1354" s="718"/>
    </row>
    <row r="1355" spans="2:75" ht="15.75" customHeight="1">
      <c r="B1355" s="363" t="s">
        <v>506</v>
      </c>
      <c r="C1355" s="364">
        <v>43507873000106</v>
      </c>
      <c r="D1355" s="365" t="s">
        <v>14</v>
      </c>
      <c r="E1355" s="365" t="s">
        <v>15</v>
      </c>
      <c r="F1355" s="365" t="s">
        <v>703</v>
      </c>
      <c r="G1355" s="366"/>
      <c r="H1355" s="366" t="s">
        <v>34</v>
      </c>
      <c r="I1355" s="366" t="s">
        <v>34</v>
      </c>
      <c r="J1355" s="366" t="s">
        <v>611</v>
      </c>
      <c r="K1355" s="367" t="s">
        <v>49</v>
      </c>
      <c r="L1355" s="368"/>
      <c r="M1355" s="368" t="s">
        <v>1421</v>
      </c>
      <c r="N1355" s="367">
        <v>619711</v>
      </c>
      <c r="O1355" s="367" t="s">
        <v>1323</v>
      </c>
      <c r="P1355" s="371">
        <v>44494</v>
      </c>
      <c r="Q1355" s="372">
        <v>631568.18999999994</v>
      </c>
      <c r="R1355" s="372" t="s">
        <v>1424</v>
      </c>
      <c r="S1355" s="367">
        <v>13</v>
      </c>
      <c r="T1355" s="369">
        <v>-0.61293726959215333</v>
      </c>
      <c r="U1355" s="369">
        <v>-7.9235597179525543</v>
      </c>
      <c r="V1355" s="369" t="s">
        <v>1424</v>
      </c>
      <c r="W1355" s="369" t="s">
        <v>1424</v>
      </c>
      <c r="X1355" s="369" t="s">
        <v>1424</v>
      </c>
      <c r="Y1355" s="369" t="s">
        <v>1424</v>
      </c>
      <c r="Z1355" s="369" t="s">
        <v>1424</v>
      </c>
      <c r="AA1355" s="369" t="s">
        <v>1424</v>
      </c>
      <c r="AB1355" s="369" t="s">
        <v>1424</v>
      </c>
      <c r="AC1355" s="373" t="s">
        <v>1424</v>
      </c>
      <c r="AD1355" s="575">
        <v>35435027000191</v>
      </c>
      <c r="AE1355" s="370" t="s">
        <v>2437</v>
      </c>
      <c r="AF1355" s="370" t="s">
        <v>2317</v>
      </c>
      <c r="AG1355" s="374" t="s">
        <v>1458</v>
      </c>
      <c r="AH1355" s="374" t="s">
        <v>2318</v>
      </c>
      <c r="AI1355" s="374">
        <v>500</v>
      </c>
      <c r="AJ1355" s="374">
        <v>500</v>
      </c>
      <c r="AK1355" s="374">
        <v>500</v>
      </c>
      <c r="AL1355" s="369">
        <v>5.0000000000000001E-4</v>
      </c>
      <c r="AM1355" s="369" t="s">
        <v>34</v>
      </c>
      <c r="AN1355" s="369" t="s">
        <v>2335</v>
      </c>
      <c r="AO1355" s="367" t="s">
        <v>1326</v>
      </c>
      <c r="AP1355" s="370" t="s">
        <v>13</v>
      </c>
      <c r="AQ1355" s="376" t="s">
        <v>681</v>
      </c>
      <c r="AR1355" s="369">
        <v>1.6664999999999998E-4</v>
      </c>
      <c r="AS1355" s="369">
        <v>1.6664999999999998E-4</v>
      </c>
      <c r="AT1355" s="369"/>
      <c r="AX1355" s="711"/>
      <c r="AY1355" s="712"/>
      <c r="AZ1355" s="712"/>
      <c r="BA1355" s="712"/>
      <c r="BB1355" s="713"/>
      <c r="BC1355" s="712"/>
      <c r="BD1355" s="712"/>
      <c r="BE1355" s="712"/>
      <c r="BF1355" s="712"/>
      <c r="BG1355" s="713"/>
      <c r="BH1355" s="713"/>
      <c r="BI1355" s="714"/>
      <c r="BJ1355" s="714"/>
      <c r="BK1355" s="714"/>
      <c r="BL1355" s="713"/>
      <c r="BM1355" s="713"/>
      <c r="BN1355" s="713"/>
      <c r="BO1355" s="713"/>
      <c r="BP1355" s="713"/>
      <c r="BQ1355" s="713"/>
      <c r="BR1355" s="713"/>
      <c r="BS1355" s="713"/>
      <c r="BT1355" s="716"/>
      <c r="BU1355" s="717"/>
      <c r="BV1355" s="715"/>
      <c r="BW1355" s="718"/>
    </row>
    <row r="1356" spans="2:75" ht="15.75" customHeight="1">
      <c r="B1356" s="363" t="s">
        <v>507</v>
      </c>
      <c r="C1356" s="364">
        <v>43095852000112</v>
      </c>
      <c r="D1356" s="365" t="s">
        <v>14</v>
      </c>
      <c r="E1356" s="365" t="s">
        <v>607</v>
      </c>
      <c r="F1356" s="365"/>
      <c r="G1356" s="366"/>
      <c r="H1356" s="366" t="s">
        <v>34</v>
      </c>
      <c r="I1356" s="366" t="s">
        <v>34</v>
      </c>
      <c r="J1356" s="366" t="s">
        <v>611</v>
      </c>
      <c r="K1356" s="367" t="s">
        <v>48</v>
      </c>
      <c r="L1356" s="368"/>
      <c r="M1356" s="368" t="s">
        <v>1421</v>
      </c>
      <c r="N1356" s="367">
        <v>607215</v>
      </c>
      <c r="O1356" s="367" t="s">
        <v>1323</v>
      </c>
      <c r="P1356" s="371">
        <v>44425</v>
      </c>
      <c r="Q1356" s="372">
        <v>7779507.9299999997</v>
      </c>
      <c r="R1356" s="372">
        <v>4402016.3791666673</v>
      </c>
      <c r="S1356" s="367">
        <v>7</v>
      </c>
      <c r="T1356" s="369">
        <v>-2.909367049901912E-2</v>
      </c>
      <c r="U1356" s="369">
        <v>-0.37609955708322884</v>
      </c>
      <c r="V1356" s="369">
        <v>-2.5193840451835481E-2</v>
      </c>
      <c r="W1356" s="369">
        <v>-0.24698387796147375</v>
      </c>
      <c r="X1356" s="369" t="s">
        <v>1424</v>
      </c>
      <c r="Y1356" s="369" t="s">
        <v>1424</v>
      </c>
      <c r="Z1356" s="369" t="s">
        <v>1424</v>
      </c>
      <c r="AA1356" s="369" t="s">
        <v>1424</v>
      </c>
      <c r="AB1356" s="369">
        <v>0.34191419742363688</v>
      </c>
      <c r="AC1356" s="373">
        <v>-0.19015995048111095</v>
      </c>
      <c r="AD1356" s="575">
        <v>0</v>
      </c>
      <c r="AE1356" s="370" t="s">
        <v>2437</v>
      </c>
      <c r="AF1356" s="370" t="s">
        <v>2317</v>
      </c>
      <c r="AG1356" s="374" t="s">
        <v>1458</v>
      </c>
      <c r="AH1356" s="374" t="s">
        <v>2321</v>
      </c>
      <c r="AI1356" s="374">
        <v>0</v>
      </c>
      <c r="AJ1356" s="374">
        <v>0</v>
      </c>
      <c r="AK1356" s="374">
        <v>0</v>
      </c>
      <c r="AL1356" s="369">
        <v>9.0000000000000011E-3</v>
      </c>
      <c r="AM1356" s="369">
        <v>0.1</v>
      </c>
      <c r="AN1356" s="369" t="s">
        <v>34</v>
      </c>
      <c r="AO1356" s="367" t="s">
        <v>1326</v>
      </c>
      <c r="AP1356" s="370" t="s">
        <v>718</v>
      </c>
      <c r="AQ1356" s="376" t="s">
        <v>696</v>
      </c>
      <c r="AR1356" s="369">
        <v>2.9996999999999997E-3</v>
      </c>
      <c r="AS1356" s="369">
        <v>2.9996999999999997E-3</v>
      </c>
      <c r="AT1356" s="369"/>
      <c r="AX1356" s="711"/>
      <c r="AY1356" s="712"/>
      <c r="AZ1356" s="712"/>
      <c r="BA1356" s="712"/>
      <c r="BB1356" s="713"/>
      <c r="BC1356" s="712"/>
      <c r="BD1356" s="712"/>
      <c r="BE1356" s="712"/>
      <c r="BF1356" s="712"/>
      <c r="BG1356" s="713"/>
      <c r="BH1356" s="713"/>
      <c r="BI1356" s="714"/>
      <c r="BJ1356" s="714"/>
      <c r="BK1356" s="714"/>
      <c r="BL1356" s="713"/>
      <c r="BM1356" s="713"/>
      <c r="BN1356" s="713"/>
      <c r="BO1356" s="713"/>
      <c r="BP1356" s="713"/>
      <c r="BQ1356" s="713"/>
      <c r="BR1356" s="713"/>
      <c r="BS1356" s="713"/>
      <c r="BT1356" s="716"/>
      <c r="BU1356" s="717"/>
      <c r="BV1356" s="715"/>
      <c r="BW1356" s="718"/>
    </row>
    <row r="1357" spans="2:75" ht="15.75" customHeight="1">
      <c r="B1357" s="363" t="s">
        <v>508</v>
      </c>
      <c r="C1357" s="364">
        <v>42081209000177</v>
      </c>
      <c r="D1357" s="365" t="s">
        <v>14</v>
      </c>
      <c r="E1357" s="365" t="s">
        <v>607</v>
      </c>
      <c r="F1357" s="365" t="s">
        <v>862</v>
      </c>
      <c r="G1357" s="366"/>
      <c r="H1357" s="366" t="s">
        <v>34</v>
      </c>
      <c r="I1357" s="366" t="s">
        <v>34</v>
      </c>
      <c r="J1357" s="366" t="s">
        <v>611</v>
      </c>
      <c r="K1357" s="367" t="s">
        <v>48</v>
      </c>
      <c r="L1357" s="368"/>
      <c r="M1357" s="368" t="s">
        <v>1421</v>
      </c>
      <c r="N1357" s="367">
        <v>599484</v>
      </c>
      <c r="O1357" s="367" t="s">
        <v>1323</v>
      </c>
      <c r="P1357" s="371">
        <v>44377</v>
      </c>
      <c r="Q1357" s="372">
        <v>15705296.300000001</v>
      </c>
      <c r="R1357" s="372">
        <v>15315517.764603185</v>
      </c>
      <c r="S1357" s="367">
        <v>11</v>
      </c>
      <c r="T1357" s="369">
        <v>3.8191103631369128E-2</v>
      </c>
      <c r="U1357" s="369">
        <v>0.49370385083456164</v>
      </c>
      <c r="V1357" s="369">
        <v>0.17403867377650273</v>
      </c>
      <c r="W1357" s="369">
        <v>1.7061609422655872</v>
      </c>
      <c r="X1357" s="369" t="s">
        <v>1424</v>
      </c>
      <c r="Y1357" s="369" t="s">
        <v>1424</v>
      </c>
      <c r="Z1357" s="369" t="s">
        <v>1424</v>
      </c>
      <c r="AA1357" s="369" t="s">
        <v>1424</v>
      </c>
      <c r="AB1357" s="369">
        <v>0.17606906374988723</v>
      </c>
      <c r="AC1357" s="373">
        <v>0.44758231032946771</v>
      </c>
      <c r="AD1357" s="575">
        <v>0</v>
      </c>
      <c r="AE1357" s="370" t="s">
        <v>2437</v>
      </c>
      <c r="AF1357" s="370" t="s">
        <v>2317</v>
      </c>
      <c r="AG1357" s="374" t="s">
        <v>1458</v>
      </c>
      <c r="AH1357" s="374" t="s">
        <v>2321</v>
      </c>
      <c r="AI1357" s="374">
        <v>0</v>
      </c>
      <c r="AJ1357" s="374">
        <v>0</v>
      </c>
      <c r="AK1357" s="374">
        <v>0</v>
      </c>
      <c r="AL1357" s="369">
        <v>5.0000000000000001E-4</v>
      </c>
      <c r="AM1357" s="369" t="s">
        <v>34</v>
      </c>
      <c r="AN1357" s="369" t="s">
        <v>34</v>
      </c>
      <c r="AO1357" s="367" t="s">
        <v>1326</v>
      </c>
      <c r="AP1357" s="370" t="s">
        <v>13</v>
      </c>
      <c r="AQ1357" s="376" t="s">
        <v>670</v>
      </c>
      <c r="AR1357" s="369">
        <v>1.6664999999999998E-4</v>
      </c>
      <c r="AS1357" s="369">
        <v>1.6664999999999998E-4</v>
      </c>
      <c r="AT1357" s="369"/>
      <c r="AX1357" s="711"/>
      <c r="AY1357" s="712"/>
      <c r="AZ1357" s="712"/>
      <c r="BA1357" s="712"/>
      <c r="BB1357" s="713"/>
      <c r="BC1357" s="712"/>
      <c r="BD1357" s="712"/>
      <c r="BE1357" s="712"/>
      <c r="BF1357" s="712"/>
      <c r="BG1357" s="713"/>
      <c r="BH1357" s="713"/>
      <c r="BI1357" s="714"/>
      <c r="BJ1357" s="714"/>
      <c r="BK1357" s="714"/>
      <c r="BL1357" s="713"/>
      <c r="BM1357" s="713"/>
      <c r="BN1357" s="713"/>
      <c r="BO1357" s="713"/>
      <c r="BP1357" s="713"/>
      <c r="BQ1357" s="713"/>
      <c r="BR1357" s="713"/>
      <c r="BS1357" s="713"/>
      <c r="BT1357" s="716"/>
      <c r="BU1357" s="717"/>
      <c r="BV1357" s="715"/>
      <c r="BW1357" s="718"/>
    </row>
    <row r="1358" spans="2:75" ht="15.75" customHeight="1">
      <c r="B1358" s="363" t="s">
        <v>1265</v>
      </c>
      <c r="C1358" s="364">
        <v>35820605000103</v>
      </c>
      <c r="D1358" s="365" t="s">
        <v>13</v>
      </c>
      <c r="E1358" s="365" t="s">
        <v>615</v>
      </c>
      <c r="F1358" s="365" t="s">
        <v>619</v>
      </c>
      <c r="G1358" s="366" t="s">
        <v>34</v>
      </c>
      <c r="H1358" s="366" t="s">
        <v>867</v>
      </c>
      <c r="I1358" s="366" t="s">
        <v>34</v>
      </c>
      <c r="J1358" s="366"/>
      <c r="K1358" s="367" t="s">
        <v>48</v>
      </c>
      <c r="L1358" s="368"/>
      <c r="M1358" s="368" t="s">
        <v>1421</v>
      </c>
      <c r="N1358" s="367">
        <v>537527</v>
      </c>
      <c r="O1358" s="367" t="s">
        <v>1323</v>
      </c>
      <c r="P1358" s="371">
        <v>43943</v>
      </c>
      <c r="Q1358" s="372">
        <v>53935960.170000002</v>
      </c>
      <c r="R1358" s="372">
        <v>63103473.71920637</v>
      </c>
      <c r="S1358" s="367">
        <v>61</v>
      </c>
      <c r="T1358" s="369">
        <v>3.9090106275416758E-3</v>
      </c>
      <c r="U1358" s="369">
        <v>5.0532543348273125E-2</v>
      </c>
      <c r="V1358" s="369">
        <v>-2.6952216328036682E-3</v>
      </c>
      <c r="W1358" s="369">
        <v>-2.6422184109172124E-2</v>
      </c>
      <c r="X1358" s="369">
        <v>8.5165157135263625E-2</v>
      </c>
      <c r="Y1358" s="369">
        <v>0.64582285770598147</v>
      </c>
      <c r="Z1358" s="369" t="s">
        <v>1424</v>
      </c>
      <c r="AA1358" s="369" t="s">
        <v>1424</v>
      </c>
      <c r="AB1358" s="369">
        <v>5.3030082992525616E-2</v>
      </c>
      <c r="AC1358" s="373">
        <v>-1.8564898600845241</v>
      </c>
      <c r="AD1358" s="575">
        <v>0</v>
      </c>
      <c r="AE1358" s="370" t="s">
        <v>2437</v>
      </c>
      <c r="AF1358" s="370" t="s">
        <v>738</v>
      </c>
      <c r="AG1358" s="374" t="s">
        <v>738</v>
      </c>
      <c r="AH1358" s="374" t="s">
        <v>2321</v>
      </c>
      <c r="AI1358" s="374">
        <v>1000</v>
      </c>
      <c r="AJ1358" s="374">
        <v>100</v>
      </c>
      <c r="AK1358" s="374">
        <v>100</v>
      </c>
      <c r="AL1358" s="369">
        <v>0</v>
      </c>
      <c r="AM1358" s="369" t="s">
        <v>34</v>
      </c>
      <c r="AN1358" s="369" t="s">
        <v>64</v>
      </c>
      <c r="AO1358" s="367" t="s">
        <v>1326</v>
      </c>
      <c r="AP1358" s="370" t="s">
        <v>13</v>
      </c>
      <c r="AQ1358" s="376" t="s">
        <v>670</v>
      </c>
      <c r="AR1358" s="369">
        <v>0</v>
      </c>
      <c r="AS1358" s="369">
        <v>0</v>
      </c>
      <c r="AT1358" s="369"/>
      <c r="AX1358" s="711"/>
      <c r="AY1358" s="712"/>
      <c r="AZ1358" s="712"/>
      <c r="BA1358" s="712"/>
      <c r="BB1358" s="713"/>
      <c r="BC1358" s="712"/>
      <c r="BD1358" s="712"/>
      <c r="BE1358" s="712"/>
      <c r="BF1358" s="712"/>
      <c r="BG1358" s="713"/>
      <c r="BH1358" s="713"/>
      <c r="BI1358" s="714"/>
      <c r="BJ1358" s="714"/>
      <c r="BK1358" s="714"/>
      <c r="BL1358" s="713"/>
      <c r="BM1358" s="713"/>
      <c r="BN1358" s="713"/>
      <c r="BO1358" s="713"/>
      <c r="BP1358" s="713"/>
      <c r="BQ1358" s="713"/>
      <c r="BR1358" s="713"/>
      <c r="BS1358" s="713"/>
      <c r="BT1358" s="716"/>
      <c r="BU1358" s="717"/>
      <c r="BV1358" s="715"/>
      <c r="BW1358" s="718"/>
    </row>
    <row r="1359" spans="2:75" ht="15.75" customHeight="1">
      <c r="B1359" s="363" t="s">
        <v>545</v>
      </c>
      <c r="C1359" s="364">
        <v>30509286000104</v>
      </c>
      <c r="D1359" s="365" t="s">
        <v>13</v>
      </c>
      <c r="E1359" s="365" t="s">
        <v>615</v>
      </c>
      <c r="F1359" s="365" t="s">
        <v>619</v>
      </c>
      <c r="G1359" s="366" t="s">
        <v>34</v>
      </c>
      <c r="H1359" s="366" t="s">
        <v>867</v>
      </c>
      <c r="I1359" s="366" t="s">
        <v>34</v>
      </c>
      <c r="J1359" s="366"/>
      <c r="K1359" s="367" t="s">
        <v>48</v>
      </c>
      <c r="L1359" s="368"/>
      <c r="M1359" s="368" t="s">
        <v>1421</v>
      </c>
      <c r="N1359" s="367">
        <v>495255</v>
      </c>
      <c r="O1359" s="367" t="s">
        <v>1323</v>
      </c>
      <c r="P1359" s="371">
        <v>43563</v>
      </c>
      <c r="Q1359" s="372">
        <v>737243822.61000001</v>
      </c>
      <c r="R1359" s="372">
        <v>873413709.483055</v>
      </c>
      <c r="S1359" s="367">
        <v>61</v>
      </c>
      <c r="T1359" s="369">
        <v>3.7719283100094758E-2</v>
      </c>
      <c r="U1359" s="369">
        <v>0.48760453473620108</v>
      </c>
      <c r="V1359" s="369">
        <v>1.0861001592880504E-2</v>
      </c>
      <c r="W1359" s="369">
        <v>0.10647413192457283</v>
      </c>
      <c r="X1359" s="369">
        <v>0.1104698255686507</v>
      </c>
      <c r="Y1359" s="369">
        <v>0.83771275529633837</v>
      </c>
      <c r="Z1359" s="369">
        <v>0.22761671848535414</v>
      </c>
      <c r="AA1359" s="369">
        <v>1.2938472185392176</v>
      </c>
      <c r="AB1359" s="369">
        <v>6.5725512099167285E-2</v>
      </c>
      <c r="AC1359" s="373">
        <v>-1.2810337310846966</v>
      </c>
      <c r="AD1359" s="575">
        <v>0</v>
      </c>
      <c r="AE1359" s="370" t="s">
        <v>2437</v>
      </c>
      <c r="AF1359" s="370" t="s">
        <v>738</v>
      </c>
      <c r="AG1359" s="374" t="s">
        <v>738</v>
      </c>
      <c r="AH1359" s="374" t="s">
        <v>2321</v>
      </c>
      <c r="AI1359" s="374">
        <v>1000</v>
      </c>
      <c r="AJ1359" s="374">
        <v>100</v>
      </c>
      <c r="AK1359" s="374">
        <v>100</v>
      </c>
      <c r="AL1359" s="369">
        <v>7.4999999999999997E-3</v>
      </c>
      <c r="AM1359" s="369">
        <v>0.1</v>
      </c>
      <c r="AN1359" s="369" t="s">
        <v>64</v>
      </c>
      <c r="AO1359" s="367" t="s">
        <v>1326</v>
      </c>
      <c r="AP1359" s="370" t="s">
        <v>13</v>
      </c>
      <c r="AQ1359" s="376" t="s">
        <v>670</v>
      </c>
      <c r="AR1359" s="369">
        <v>2.4997499999999998E-3</v>
      </c>
      <c r="AS1359" s="369">
        <v>2.4997499999999998E-3</v>
      </c>
      <c r="AT1359" s="369"/>
      <c r="AX1359" s="711"/>
      <c r="AY1359" s="712"/>
      <c r="AZ1359" s="712"/>
      <c r="BA1359" s="712"/>
      <c r="BB1359" s="713"/>
      <c r="BC1359" s="712"/>
      <c r="BD1359" s="712"/>
      <c r="BE1359" s="712"/>
      <c r="BF1359" s="712"/>
      <c r="BG1359" s="713"/>
      <c r="BH1359" s="713"/>
      <c r="BI1359" s="714"/>
      <c r="BJ1359" s="714"/>
      <c r="BK1359" s="714"/>
      <c r="BL1359" s="713"/>
      <c r="BM1359" s="713"/>
      <c r="BN1359" s="713"/>
      <c r="BO1359" s="713"/>
      <c r="BP1359" s="713"/>
      <c r="BQ1359" s="713"/>
      <c r="BR1359" s="713"/>
      <c r="BS1359" s="713"/>
      <c r="BT1359" s="716"/>
      <c r="BU1359" s="717"/>
      <c r="BV1359" s="715"/>
      <c r="BW1359" s="718"/>
    </row>
    <row r="1360" spans="2:75" ht="15.75" customHeight="1">
      <c r="B1360" s="363" t="s">
        <v>1266</v>
      </c>
      <c r="C1360" s="364">
        <v>33925183000105</v>
      </c>
      <c r="D1360" s="365" t="s">
        <v>13</v>
      </c>
      <c r="E1360" s="365" t="s">
        <v>616</v>
      </c>
      <c r="F1360" s="365" t="s">
        <v>619</v>
      </c>
      <c r="G1360" s="366" t="s">
        <v>34</v>
      </c>
      <c r="H1360" s="366" t="s">
        <v>1340</v>
      </c>
      <c r="I1360" s="366" t="s">
        <v>34</v>
      </c>
      <c r="J1360" s="366" t="s">
        <v>611</v>
      </c>
      <c r="K1360" s="367" t="s">
        <v>48</v>
      </c>
      <c r="L1360" s="368"/>
      <c r="M1360" s="368" t="s">
        <v>1421</v>
      </c>
      <c r="N1360" s="367">
        <v>532444</v>
      </c>
      <c r="O1360" s="367" t="s">
        <v>1323</v>
      </c>
      <c r="P1360" s="371">
        <v>43909</v>
      </c>
      <c r="Q1360" s="372">
        <v>82706585.900000006</v>
      </c>
      <c r="R1360" s="372">
        <v>108879252.66769844</v>
      </c>
      <c r="S1360" s="367">
        <v>62</v>
      </c>
      <c r="T1360" s="369">
        <v>-0.20164276997660124</v>
      </c>
      <c r="U1360" s="369">
        <v>-2.6066754443992193</v>
      </c>
      <c r="V1360" s="369">
        <v>-0.15096395901337434</v>
      </c>
      <c r="W1360" s="369">
        <v>-1.4799515818487987</v>
      </c>
      <c r="X1360" s="369">
        <v>-9.9415410365993884E-2</v>
      </c>
      <c r="Y1360" s="369">
        <v>-0.75388511666344715</v>
      </c>
      <c r="Z1360" s="369" t="s">
        <v>1424</v>
      </c>
      <c r="AA1360" s="369" t="s">
        <v>1424</v>
      </c>
      <c r="AB1360" s="369">
        <v>0.14210780323403679</v>
      </c>
      <c r="AC1360" s="373">
        <v>-1.7641414613557702</v>
      </c>
      <c r="AD1360" s="575">
        <v>0</v>
      </c>
      <c r="AE1360" s="370" t="s">
        <v>2437</v>
      </c>
      <c r="AF1360" s="370" t="s">
        <v>738</v>
      </c>
      <c r="AG1360" s="374" t="s">
        <v>738</v>
      </c>
      <c r="AH1360" s="374" t="s">
        <v>2318</v>
      </c>
      <c r="AI1360" s="374">
        <v>1000</v>
      </c>
      <c r="AJ1360" s="374" t="s">
        <v>1436</v>
      </c>
      <c r="AK1360" s="374" t="s">
        <v>1436</v>
      </c>
      <c r="AL1360" s="369">
        <v>7.4999999999999997E-3</v>
      </c>
      <c r="AM1360" s="369">
        <v>0.1</v>
      </c>
      <c r="AN1360" s="369" t="s">
        <v>2330</v>
      </c>
      <c r="AO1360" s="367" t="s">
        <v>1326</v>
      </c>
      <c r="AP1360" s="370" t="s">
        <v>13</v>
      </c>
      <c r="AQ1360" s="376" t="s">
        <v>681</v>
      </c>
      <c r="AR1360" s="369">
        <v>2.4997499999999998E-3</v>
      </c>
      <c r="AS1360" s="369">
        <v>2.4997499999999998E-3</v>
      </c>
      <c r="AT1360" s="369"/>
      <c r="AX1360" s="711"/>
      <c r="AY1360" s="712"/>
      <c r="AZ1360" s="712"/>
      <c r="BA1360" s="712"/>
      <c r="BB1360" s="713"/>
      <c r="BC1360" s="712"/>
      <c r="BD1360" s="712"/>
      <c r="BE1360" s="712"/>
      <c r="BF1360" s="712"/>
      <c r="BG1360" s="713"/>
      <c r="BH1360" s="713"/>
      <c r="BI1360" s="714"/>
      <c r="BJ1360" s="714"/>
      <c r="BK1360" s="714"/>
      <c r="BL1360" s="713"/>
      <c r="BM1360" s="713"/>
      <c r="BN1360" s="713"/>
      <c r="BO1360" s="713"/>
      <c r="BP1360" s="713"/>
      <c r="BQ1360" s="713"/>
      <c r="BR1360" s="713"/>
      <c r="BS1360" s="713"/>
      <c r="BT1360" s="716"/>
      <c r="BU1360" s="717"/>
      <c r="BV1360" s="715"/>
      <c r="BW1360" s="718"/>
    </row>
    <row r="1361" spans="2:75" ht="15.75" customHeight="1">
      <c r="B1361" s="363" t="s">
        <v>1267</v>
      </c>
      <c r="C1361" s="364">
        <v>40190965000109</v>
      </c>
      <c r="D1361" s="365" t="s">
        <v>13</v>
      </c>
      <c r="E1361" s="365" t="s">
        <v>615</v>
      </c>
      <c r="F1361" s="365" t="s">
        <v>619</v>
      </c>
      <c r="G1361" s="366" t="s">
        <v>34</v>
      </c>
      <c r="H1361" s="366" t="s">
        <v>867</v>
      </c>
      <c r="I1361" s="366" t="s">
        <v>34</v>
      </c>
      <c r="J1361" s="366"/>
      <c r="K1361" s="367" t="s">
        <v>48</v>
      </c>
      <c r="L1361" s="368"/>
      <c r="M1361" s="368" t="s">
        <v>1421</v>
      </c>
      <c r="N1361" s="367">
        <v>576492</v>
      </c>
      <c r="O1361" s="367" t="s">
        <v>1323</v>
      </c>
      <c r="P1361" s="371">
        <v>44253</v>
      </c>
      <c r="Q1361" s="372">
        <v>18789685.300000001</v>
      </c>
      <c r="R1361" s="372">
        <v>18800208.824007943</v>
      </c>
      <c r="S1361" s="367">
        <v>62</v>
      </c>
      <c r="T1361" s="369">
        <v>6.8144576476958818E-2</v>
      </c>
      <c r="U1361" s="369">
        <v>0.88091824066930646</v>
      </c>
      <c r="V1361" s="369">
        <v>3.8375335207864625E-2</v>
      </c>
      <c r="W1361" s="369">
        <v>0.37620660199979017</v>
      </c>
      <c r="X1361" s="369" t="s">
        <v>1424</v>
      </c>
      <c r="Y1361" s="369" t="s">
        <v>1424</v>
      </c>
      <c r="Z1361" s="369" t="s">
        <v>1424</v>
      </c>
      <c r="AA1361" s="369" t="s">
        <v>1424</v>
      </c>
      <c r="AB1361" s="369">
        <v>6.0651692915620746E-2</v>
      </c>
      <c r="AC1361" s="373">
        <v>-0.95064045743019188</v>
      </c>
      <c r="AD1361" s="575">
        <v>0</v>
      </c>
      <c r="AE1361" s="370" t="s">
        <v>2437</v>
      </c>
      <c r="AF1361" s="370" t="s">
        <v>2317</v>
      </c>
      <c r="AG1361" s="374" t="s">
        <v>1458</v>
      </c>
      <c r="AH1361" s="374" t="s">
        <v>2321</v>
      </c>
      <c r="AI1361" s="374">
        <v>0</v>
      </c>
      <c r="AJ1361" s="374">
        <v>0</v>
      </c>
      <c r="AK1361" s="374">
        <v>0</v>
      </c>
      <c r="AL1361" s="369">
        <v>7.4999999999999997E-3</v>
      </c>
      <c r="AM1361" s="369">
        <v>0.1</v>
      </c>
      <c r="AN1361" s="369" t="s">
        <v>34</v>
      </c>
      <c r="AO1361" s="367" t="s">
        <v>1326</v>
      </c>
      <c r="AP1361" s="370" t="s">
        <v>13</v>
      </c>
      <c r="AQ1361" s="376" t="s">
        <v>670</v>
      </c>
      <c r="AR1361" s="369">
        <v>2.4997499999999998E-3</v>
      </c>
      <c r="AS1361" s="369">
        <v>2.4997499999999998E-3</v>
      </c>
      <c r="AT1361" s="369"/>
      <c r="AX1361" s="711"/>
      <c r="AY1361" s="712"/>
      <c r="AZ1361" s="712"/>
      <c r="BA1361" s="712"/>
      <c r="BB1361" s="713"/>
      <c r="BC1361" s="712"/>
      <c r="BD1361" s="712"/>
      <c r="BE1361" s="712"/>
      <c r="BF1361" s="712"/>
      <c r="BG1361" s="713"/>
      <c r="BH1361" s="713"/>
      <c r="BI1361" s="714"/>
      <c r="BJ1361" s="714"/>
      <c r="BK1361" s="714"/>
      <c r="BL1361" s="713"/>
      <c r="BM1361" s="713"/>
      <c r="BN1361" s="713"/>
      <c r="BO1361" s="713"/>
      <c r="BP1361" s="713"/>
      <c r="BQ1361" s="713"/>
      <c r="BR1361" s="713"/>
      <c r="BS1361" s="713"/>
      <c r="BT1361" s="716"/>
      <c r="BU1361" s="717"/>
      <c r="BV1361" s="715"/>
      <c r="BW1361" s="718"/>
    </row>
    <row r="1362" spans="2:75" ht="15.75" customHeight="1">
      <c r="B1362" s="363" t="s">
        <v>1268</v>
      </c>
      <c r="C1362" s="364">
        <v>38173769000184</v>
      </c>
      <c r="D1362" s="365" t="s">
        <v>14</v>
      </c>
      <c r="E1362" s="365" t="s">
        <v>607</v>
      </c>
      <c r="F1362" s="365"/>
      <c r="G1362" s="366"/>
      <c r="H1362" s="366" t="s">
        <v>34</v>
      </c>
      <c r="I1362" s="366" t="s">
        <v>34</v>
      </c>
      <c r="J1362" s="366" t="s">
        <v>611</v>
      </c>
      <c r="K1362" s="367"/>
      <c r="L1362" s="368"/>
      <c r="M1362" s="368" t="s">
        <v>1421</v>
      </c>
      <c r="N1362" s="367">
        <v>552852</v>
      </c>
      <c r="O1362" s="367" t="s">
        <v>1323</v>
      </c>
      <c r="P1362" s="371">
        <v>44076</v>
      </c>
      <c r="Q1362" s="372">
        <v>10211750.41</v>
      </c>
      <c r="R1362" s="372">
        <v>15294038.641904756</v>
      </c>
      <c r="S1362" s="367">
        <v>12</v>
      </c>
      <c r="T1362" s="369">
        <v>-0.25416732177344215</v>
      </c>
      <c r="U1362" s="369">
        <v>-3.2856705772908561</v>
      </c>
      <c r="V1362" s="369">
        <v>-0.15911473778680396</v>
      </c>
      <c r="W1362" s="369">
        <v>-1.5598564678750595</v>
      </c>
      <c r="X1362" s="369" t="s">
        <v>1424</v>
      </c>
      <c r="Y1362" s="369" t="s">
        <v>1424</v>
      </c>
      <c r="Z1362" s="369" t="s">
        <v>1424</v>
      </c>
      <c r="AA1362" s="369" t="s">
        <v>1424</v>
      </c>
      <c r="AB1362" s="369">
        <v>0.2037000276397693</v>
      </c>
      <c r="AC1362" s="373">
        <v>-1.225961981328219</v>
      </c>
      <c r="AD1362" s="575">
        <v>0</v>
      </c>
      <c r="AE1362" s="370" t="s">
        <v>2437</v>
      </c>
      <c r="AF1362" s="370" t="s">
        <v>2317</v>
      </c>
      <c r="AG1362" s="374" t="s">
        <v>1458</v>
      </c>
      <c r="AH1362" s="374" t="s">
        <v>2321</v>
      </c>
      <c r="AI1362" s="374">
        <v>0</v>
      </c>
      <c r="AJ1362" s="374">
        <v>0</v>
      </c>
      <c r="AK1362" s="374">
        <v>0</v>
      </c>
      <c r="AL1362" s="369">
        <v>9.0000000000000011E-3</v>
      </c>
      <c r="AM1362" s="369" t="s">
        <v>34</v>
      </c>
      <c r="AN1362" s="369" t="s">
        <v>2330</v>
      </c>
      <c r="AO1362" s="367" t="s">
        <v>1326</v>
      </c>
      <c r="AP1362" s="370" t="s">
        <v>718</v>
      </c>
      <c r="AQ1362" s="376" t="s">
        <v>661</v>
      </c>
      <c r="AR1362" s="369">
        <v>2.9996999999999997E-3</v>
      </c>
      <c r="AS1362" s="369">
        <v>2.9996999999999997E-3</v>
      </c>
      <c r="AT1362" s="369"/>
      <c r="AX1362" s="711"/>
      <c r="AY1362" s="712"/>
      <c r="AZ1362" s="712"/>
      <c r="BA1362" s="712"/>
      <c r="BB1362" s="713"/>
      <c r="BC1362" s="712"/>
      <c r="BD1362" s="712"/>
      <c r="BE1362" s="712"/>
      <c r="BF1362" s="712"/>
      <c r="BG1362" s="713"/>
      <c r="BH1362" s="713"/>
      <c r="BI1362" s="714"/>
      <c r="BJ1362" s="714"/>
      <c r="BK1362" s="714"/>
      <c r="BL1362" s="713"/>
      <c r="BM1362" s="713"/>
      <c r="BN1362" s="713"/>
      <c r="BO1362" s="713"/>
      <c r="BP1362" s="713"/>
      <c r="BQ1362" s="713"/>
      <c r="BR1362" s="713"/>
      <c r="BS1362" s="713"/>
      <c r="BT1362" s="716"/>
      <c r="BU1362" s="717"/>
      <c r="BV1362" s="715"/>
      <c r="BW1362" s="718"/>
    </row>
    <row r="1363" spans="2:75" ht="15.75" customHeight="1">
      <c r="B1363" s="363" t="s">
        <v>1759</v>
      </c>
      <c r="C1363" s="364">
        <v>42730540000170</v>
      </c>
      <c r="D1363" s="365" t="s">
        <v>14</v>
      </c>
      <c r="E1363" s="365" t="s">
        <v>607</v>
      </c>
      <c r="F1363" s="365" t="s">
        <v>862</v>
      </c>
      <c r="G1363" s="366"/>
      <c r="H1363" s="366" t="s">
        <v>34</v>
      </c>
      <c r="I1363" s="366" t="s">
        <v>34</v>
      </c>
      <c r="J1363" s="366" t="s">
        <v>611</v>
      </c>
      <c r="K1363" s="367" t="s">
        <v>48</v>
      </c>
      <c r="L1363" s="368"/>
      <c r="M1363" s="368"/>
      <c r="N1363" s="367">
        <v>606308</v>
      </c>
      <c r="O1363" s="367" t="s">
        <v>1323</v>
      </c>
      <c r="P1363" s="371">
        <v>44418</v>
      </c>
      <c r="Q1363" s="372" t="s">
        <v>1396</v>
      </c>
      <c r="R1363" s="372" t="s">
        <v>1424</v>
      </c>
      <c r="S1363" s="367">
        <v>7</v>
      </c>
      <c r="T1363" s="369" t="s">
        <v>1424</v>
      </c>
      <c r="U1363" s="369" t="s">
        <v>1424</v>
      </c>
      <c r="V1363" s="369" t="s">
        <v>1424</v>
      </c>
      <c r="W1363" s="369" t="s">
        <v>1424</v>
      </c>
      <c r="X1363" s="369" t="s">
        <v>1424</v>
      </c>
      <c r="Y1363" s="369" t="s">
        <v>1424</v>
      </c>
      <c r="Z1363" s="369" t="s">
        <v>1424</v>
      </c>
      <c r="AA1363" s="369" t="s">
        <v>1424</v>
      </c>
      <c r="AB1363" s="369" t="s">
        <v>1424</v>
      </c>
      <c r="AC1363" s="373" t="s">
        <v>1424</v>
      </c>
      <c r="AD1363" s="575">
        <v>17036289000100</v>
      </c>
      <c r="AE1363" s="370" t="s">
        <v>2437</v>
      </c>
      <c r="AF1363" s="370" t="s">
        <v>2317</v>
      </c>
      <c r="AG1363" s="374" t="s">
        <v>1458</v>
      </c>
      <c r="AH1363" s="374" t="s">
        <v>2321</v>
      </c>
      <c r="AI1363" s="374">
        <v>0</v>
      </c>
      <c r="AJ1363" s="374">
        <v>0</v>
      </c>
      <c r="AK1363" s="374">
        <v>0</v>
      </c>
      <c r="AL1363" s="369">
        <v>9.0000000000000011E-3</v>
      </c>
      <c r="AM1363" s="369">
        <v>0.1</v>
      </c>
      <c r="AN1363" s="369" t="s">
        <v>34</v>
      </c>
      <c r="AO1363" s="367" t="s">
        <v>1326</v>
      </c>
      <c r="AP1363" s="370" t="s">
        <v>718</v>
      </c>
      <c r="AQ1363" s="376" t="s">
        <v>696</v>
      </c>
      <c r="AR1363" s="369">
        <v>2.9996999999999997E-3</v>
      </c>
      <c r="AS1363" s="369">
        <v>2.9996999999999997E-3</v>
      </c>
      <c r="AT1363" s="369"/>
      <c r="AX1363" s="711"/>
      <c r="AY1363" s="712"/>
      <c r="AZ1363" s="712"/>
      <c r="BA1363" s="712"/>
      <c r="BB1363" s="713"/>
      <c r="BC1363" s="712"/>
      <c r="BD1363" s="712"/>
      <c r="BE1363" s="712"/>
      <c r="BF1363" s="712"/>
      <c r="BG1363" s="713"/>
      <c r="BH1363" s="713"/>
      <c r="BI1363" s="714"/>
      <c r="BJ1363" s="714"/>
      <c r="BK1363" s="714"/>
      <c r="BL1363" s="713"/>
      <c r="BM1363" s="713"/>
      <c r="BN1363" s="713"/>
      <c r="BO1363" s="713"/>
      <c r="BP1363" s="713"/>
      <c r="BQ1363" s="713"/>
      <c r="BR1363" s="713"/>
      <c r="BS1363" s="713"/>
      <c r="BT1363" s="716"/>
      <c r="BU1363" s="717"/>
      <c r="BV1363" s="715"/>
      <c r="BW1363" s="718"/>
    </row>
    <row r="1364" spans="2:75" ht="15.75" customHeight="1">
      <c r="B1364" s="363" t="s">
        <v>1269</v>
      </c>
      <c r="C1364" s="364">
        <v>44209661000105</v>
      </c>
      <c r="D1364" s="365" t="s">
        <v>14</v>
      </c>
      <c r="E1364" s="365" t="s">
        <v>607</v>
      </c>
      <c r="F1364" s="365" t="s">
        <v>862</v>
      </c>
      <c r="G1364" s="366"/>
      <c r="H1364" s="366" t="s">
        <v>34</v>
      </c>
      <c r="I1364" s="366" t="s">
        <v>34</v>
      </c>
      <c r="J1364" s="366" t="s">
        <v>611</v>
      </c>
      <c r="K1364" s="367" t="s">
        <v>48</v>
      </c>
      <c r="L1364" s="368"/>
      <c r="M1364" s="368" t="s">
        <v>1421</v>
      </c>
      <c r="N1364" s="367">
        <v>626112</v>
      </c>
      <c r="O1364" s="367" t="s">
        <v>1323</v>
      </c>
      <c r="P1364" s="371">
        <v>44530</v>
      </c>
      <c r="Q1364" s="372">
        <v>30442052.780000001</v>
      </c>
      <c r="R1364" s="372" t="s">
        <v>1424</v>
      </c>
      <c r="S1364" s="367">
        <v>12</v>
      </c>
      <c r="T1364" s="369">
        <v>-0.52169925357127445</v>
      </c>
      <c r="U1364" s="369">
        <v>-6.7441080768898711</v>
      </c>
      <c r="V1364" s="369" t="s">
        <v>1424</v>
      </c>
      <c r="W1364" s="369" t="s">
        <v>1424</v>
      </c>
      <c r="X1364" s="369" t="s">
        <v>1424</v>
      </c>
      <c r="Y1364" s="369" t="s">
        <v>1424</v>
      </c>
      <c r="Z1364" s="369" t="s">
        <v>1424</v>
      </c>
      <c r="AA1364" s="369" t="s">
        <v>1424</v>
      </c>
      <c r="AB1364" s="369" t="s">
        <v>1424</v>
      </c>
      <c r="AC1364" s="373" t="s">
        <v>1424</v>
      </c>
      <c r="AD1364" s="575">
        <v>0</v>
      </c>
      <c r="AE1364" s="370" t="s">
        <v>2437</v>
      </c>
      <c r="AF1364" s="370" t="s">
        <v>2317</v>
      </c>
      <c r="AG1364" s="374" t="s">
        <v>1458</v>
      </c>
      <c r="AH1364" s="374" t="s">
        <v>2321</v>
      </c>
      <c r="AI1364" s="374">
        <v>1000</v>
      </c>
      <c r="AJ1364" s="374">
        <v>100</v>
      </c>
      <c r="AK1364" s="374">
        <v>100</v>
      </c>
      <c r="AL1364" s="369">
        <v>9.0000000000000011E-3</v>
      </c>
      <c r="AM1364" s="369">
        <v>0.1</v>
      </c>
      <c r="AN1364" s="369" t="s">
        <v>2335</v>
      </c>
      <c r="AO1364" s="367" t="s">
        <v>1326</v>
      </c>
      <c r="AP1364" s="370" t="s">
        <v>718</v>
      </c>
      <c r="AQ1364" s="376" t="s">
        <v>661</v>
      </c>
      <c r="AR1364" s="369">
        <v>2.9996999999999997E-3</v>
      </c>
      <c r="AS1364" s="369">
        <v>2.9996999999999997E-3</v>
      </c>
      <c r="AT1364" s="369"/>
      <c r="AX1364" s="711"/>
      <c r="AY1364" s="712"/>
      <c r="AZ1364" s="712"/>
      <c r="BA1364" s="712"/>
      <c r="BB1364" s="713"/>
      <c r="BC1364" s="712"/>
      <c r="BD1364" s="712"/>
      <c r="BE1364" s="712"/>
      <c r="BF1364" s="712"/>
      <c r="BG1364" s="713"/>
      <c r="BH1364" s="713"/>
      <c r="BI1364" s="714"/>
      <c r="BJ1364" s="714"/>
      <c r="BK1364" s="714"/>
      <c r="BL1364" s="713"/>
      <c r="BM1364" s="713"/>
      <c r="BN1364" s="713"/>
      <c r="BO1364" s="713"/>
      <c r="BP1364" s="713"/>
      <c r="BQ1364" s="713"/>
      <c r="BR1364" s="713"/>
      <c r="BS1364" s="713"/>
      <c r="BT1364" s="716"/>
      <c r="BU1364" s="717"/>
      <c r="BV1364" s="715"/>
      <c r="BW1364" s="718"/>
    </row>
    <row r="1365" spans="2:75" ht="15.75" customHeight="1">
      <c r="B1365" s="363" t="s">
        <v>1760</v>
      </c>
      <c r="C1365" s="364">
        <v>43279729000151</v>
      </c>
      <c r="D1365" s="365" t="s">
        <v>14</v>
      </c>
      <c r="E1365" s="365" t="s">
        <v>607</v>
      </c>
      <c r="F1365" s="365"/>
      <c r="G1365" s="366"/>
      <c r="H1365" s="366" t="s">
        <v>34</v>
      </c>
      <c r="I1365" s="366" t="s">
        <v>34</v>
      </c>
      <c r="J1365" s="366" t="s">
        <v>611</v>
      </c>
      <c r="K1365" s="367" t="s">
        <v>48</v>
      </c>
      <c r="L1365" s="368"/>
      <c r="M1365" s="368"/>
      <c r="N1365" s="367">
        <v>609471</v>
      </c>
      <c r="O1365" s="367" t="s">
        <v>1323</v>
      </c>
      <c r="P1365" s="371">
        <v>44439</v>
      </c>
      <c r="Q1365" s="372" t="s">
        <v>1396</v>
      </c>
      <c r="R1365" s="372" t="s">
        <v>1424</v>
      </c>
      <c r="S1365" s="367">
        <v>32</v>
      </c>
      <c r="T1365" s="369" t="s">
        <v>1424</v>
      </c>
      <c r="U1365" s="369" t="s">
        <v>1424</v>
      </c>
      <c r="V1365" s="369" t="s">
        <v>1424</v>
      </c>
      <c r="W1365" s="369" t="s">
        <v>1424</v>
      </c>
      <c r="X1365" s="369" t="s">
        <v>1424</v>
      </c>
      <c r="Y1365" s="369" t="s">
        <v>1424</v>
      </c>
      <c r="Z1365" s="369" t="s">
        <v>1424</v>
      </c>
      <c r="AA1365" s="369" t="s">
        <v>1424</v>
      </c>
      <c r="AB1365" s="369" t="s">
        <v>1424</v>
      </c>
      <c r="AC1365" s="373" t="s">
        <v>1424</v>
      </c>
      <c r="AD1365" s="575">
        <v>0</v>
      </c>
      <c r="AE1365" s="370" t="s">
        <v>2437</v>
      </c>
      <c r="AF1365" s="370" t="s">
        <v>2317</v>
      </c>
      <c r="AG1365" s="374" t="s">
        <v>1458</v>
      </c>
      <c r="AH1365" s="374" t="s">
        <v>2321</v>
      </c>
      <c r="AI1365" s="374">
        <v>100</v>
      </c>
      <c r="AJ1365" s="374">
        <v>100</v>
      </c>
      <c r="AK1365" s="374">
        <v>100</v>
      </c>
      <c r="AL1365" s="369">
        <v>0.02</v>
      </c>
      <c r="AM1365" s="369" t="s">
        <v>34</v>
      </c>
      <c r="AN1365" s="369" t="s">
        <v>34</v>
      </c>
      <c r="AO1365" s="367" t="s">
        <v>1326</v>
      </c>
      <c r="AP1365" s="370" t="s">
        <v>718</v>
      </c>
      <c r="AQ1365" s="376" t="s">
        <v>661</v>
      </c>
      <c r="AR1365" s="369">
        <v>6.6660000000000001E-3</v>
      </c>
      <c r="AS1365" s="369">
        <v>6.6660000000000001E-3</v>
      </c>
      <c r="AT1365" s="369"/>
      <c r="AX1365" s="711"/>
      <c r="AY1365" s="712"/>
      <c r="AZ1365" s="712"/>
      <c r="BA1365" s="712"/>
      <c r="BB1365" s="713"/>
      <c r="BC1365" s="712"/>
      <c r="BD1365" s="712"/>
      <c r="BE1365" s="712"/>
      <c r="BF1365" s="712"/>
      <c r="BG1365" s="713"/>
      <c r="BH1365" s="713"/>
      <c r="BI1365" s="714"/>
      <c r="BJ1365" s="714"/>
      <c r="BK1365" s="714"/>
      <c r="BL1365" s="713"/>
      <c r="BM1365" s="713"/>
      <c r="BN1365" s="713"/>
      <c r="BO1365" s="713"/>
      <c r="BP1365" s="713"/>
      <c r="BQ1365" s="713"/>
      <c r="BR1365" s="713"/>
      <c r="BS1365" s="713"/>
      <c r="BT1365" s="716"/>
      <c r="BU1365" s="717"/>
      <c r="BV1365" s="715"/>
      <c r="BW1365" s="718"/>
    </row>
    <row r="1366" spans="2:75" ht="15.75" customHeight="1">
      <c r="B1366" s="363" t="s">
        <v>1270</v>
      </c>
      <c r="C1366" s="364">
        <v>34218763000125</v>
      </c>
      <c r="D1366" s="365" t="s">
        <v>14</v>
      </c>
      <c r="E1366" s="365" t="s">
        <v>607</v>
      </c>
      <c r="F1366" s="365"/>
      <c r="G1366" s="366"/>
      <c r="H1366" s="366" t="s">
        <v>34</v>
      </c>
      <c r="I1366" s="366" t="s">
        <v>34</v>
      </c>
      <c r="J1366" s="366" t="s">
        <v>608</v>
      </c>
      <c r="K1366" s="367" t="s">
        <v>48</v>
      </c>
      <c r="L1366" s="368"/>
      <c r="M1366" s="368" t="s">
        <v>34</v>
      </c>
      <c r="N1366" s="367">
        <v>519979</v>
      </c>
      <c r="O1366" s="367" t="s">
        <v>1323</v>
      </c>
      <c r="P1366" s="371">
        <v>43829</v>
      </c>
      <c r="Q1366" s="372">
        <v>178982154.31999999</v>
      </c>
      <c r="R1366" s="372">
        <v>196217988.20325395</v>
      </c>
      <c r="S1366" s="367">
        <v>62</v>
      </c>
      <c r="T1366" s="369">
        <v>1.1017307686089772E-4</v>
      </c>
      <c r="U1366" s="369">
        <v>1.4242288683126855E-3</v>
      </c>
      <c r="V1366" s="369">
        <v>-0.20547016349340397</v>
      </c>
      <c r="W1366" s="369">
        <v>-2.0142946400726989</v>
      </c>
      <c r="X1366" s="369">
        <v>-7.6788400330767614E-2</v>
      </c>
      <c r="Y1366" s="369">
        <v>-0.58230038913124083</v>
      </c>
      <c r="Z1366" s="369" t="s">
        <v>1424</v>
      </c>
      <c r="AA1366" s="369" t="s">
        <v>1424</v>
      </c>
      <c r="AB1366" s="369">
        <v>0.27877682955934407</v>
      </c>
      <c r="AC1366" s="373">
        <v>-1.0339832238461224</v>
      </c>
      <c r="AD1366" s="575">
        <v>0</v>
      </c>
      <c r="AE1366" s="370" t="s">
        <v>2437</v>
      </c>
      <c r="AF1366" s="370" t="s">
        <v>2317</v>
      </c>
      <c r="AG1366" s="374" t="s">
        <v>1458</v>
      </c>
      <c r="AH1366" s="374" t="s">
        <v>2321</v>
      </c>
      <c r="AI1366" s="374">
        <v>1000</v>
      </c>
      <c r="AJ1366" s="374">
        <v>100</v>
      </c>
      <c r="AK1366" s="374">
        <v>100</v>
      </c>
      <c r="AL1366" s="369">
        <v>1.3999999999999999E-2</v>
      </c>
      <c r="AM1366" s="369">
        <v>0.2</v>
      </c>
      <c r="AN1366" s="369" t="s">
        <v>2335</v>
      </c>
      <c r="AO1366" s="367" t="s">
        <v>1326</v>
      </c>
      <c r="AP1366" s="370" t="s">
        <v>718</v>
      </c>
      <c r="AQ1366" s="376" t="s">
        <v>661</v>
      </c>
      <c r="AR1366" s="369">
        <v>4.6661999999999997E-3</v>
      </c>
      <c r="AS1366" s="369">
        <v>4.6661999999999997E-3</v>
      </c>
      <c r="AT1366" s="369"/>
      <c r="AX1366" s="711"/>
      <c r="AY1366" s="712"/>
      <c r="AZ1366" s="712"/>
      <c r="BA1366" s="712"/>
      <c r="BB1366" s="713"/>
      <c r="BC1366" s="712"/>
      <c r="BD1366" s="712"/>
      <c r="BE1366" s="712"/>
      <c r="BF1366" s="712"/>
      <c r="BG1366" s="713"/>
      <c r="BH1366" s="713"/>
      <c r="BI1366" s="714"/>
      <c r="BJ1366" s="714"/>
      <c r="BK1366" s="714"/>
      <c r="BL1366" s="713"/>
      <c r="BM1366" s="713"/>
      <c r="BN1366" s="713"/>
      <c r="BO1366" s="713"/>
      <c r="BP1366" s="713"/>
      <c r="BQ1366" s="713"/>
      <c r="BR1366" s="713"/>
      <c r="BS1366" s="713"/>
      <c r="BT1366" s="716"/>
      <c r="BU1366" s="717"/>
      <c r="BV1366" s="715"/>
      <c r="BW1366" s="718"/>
    </row>
    <row r="1367" spans="2:75" ht="15.75" customHeight="1">
      <c r="B1367" s="363" t="s">
        <v>1271</v>
      </c>
      <c r="C1367" s="364">
        <v>40936530000160</v>
      </c>
      <c r="D1367" s="365" t="s">
        <v>14</v>
      </c>
      <c r="E1367" s="365" t="s">
        <v>15</v>
      </c>
      <c r="F1367" s="365" t="s">
        <v>701</v>
      </c>
      <c r="G1367" s="366"/>
      <c r="H1367" s="366" t="s">
        <v>34</v>
      </c>
      <c r="I1367" s="366" t="s">
        <v>34</v>
      </c>
      <c r="J1367" s="366" t="s">
        <v>611</v>
      </c>
      <c r="K1367" s="367" t="s">
        <v>49</v>
      </c>
      <c r="L1367" s="368"/>
      <c r="M1367" s="368" t="s">
        <v>1421</v>
      </c>
      <c r="N1367" s="367">
        <v>579319</v>
      </c>
      <c r="O1367" s="367" t="s">
        <v>1323</v>
      </c>
      <c r="P1367" s="371">
        <v>44273</v>
      </c>
      <c r="Q1367" s="372">
        <v>21379247.989999998</v>
      </c>
      <c r="R1367" s="372">
        <v>16086029.53746032</v>
      </c>
      <c r="S1367" s="367">
        <v>6</v>
      </c>
      <c r="T1367" s="369">
        <v>0.2795905991769807</v>
      </c>
      <c r="U1367" s="369">
        <v>3.6143222464364619</v>
      </c>
      <c r="V1367" s="369">
        <v>0.52695410760386974</v>
      </c>
      <c r="W1367" s="369">
        <v>5.1659122495653316</v>
      </c>
      <c r="X1367" s="369" t="s">
        <v>1424</v>
      </c>
      <c r="Y1367" s="369" t="s">
        <v>1424</v>
      </c>
      <c r="Z1367" s="369" t="s">
        <v>1424</v>
      </c>
      <c r="AA1367" s="369" t="s">
        <v>1424</v>
      </c>
      <c r="AB1367" s="369">
        <v>0.33366980207855212</v>
      </c>
      <c r="AC1367" s="373">
        <v>1.1451678594725152</v>
      </c>
      <c r="AD1367" s="575">
        <v>0</v>
      </c>
      <c r="AE1367" s="370" t="s">
        <v>2437</v>
      </c>
      <c r="AF1367" s="370" t="s">
        <v>2317</v>
      </c>
      <c r="AG1367" s="374" t="s">
        <v>1458</v>
      </c>
      <c r="AH1367" s="374" t="s">
        <v>2321</v>
      </c>
      <c r="AI1367" s="374">
        <v>0</v>
      </c>
      <c r="AJ1367" s="374">
        <v>0</v>
      </c>
      <c r="AK1367" s="374">
        <v>0</v>
      </c>
      <c r="AL1367" s="369">
        <v>9.0000000000000011E-3</v>
      </c>
      <c r="AM1367" s="369" t="s">
        <v>34</v>
      </c>
      <c r="AN1367" s="369" t="s">
        <v>34</v>
      </c>
      <c r="AO1367" s="367" t="s">
        <v>1326</v>
      </c>
      <c r="AP1367" s="370" t="s">
        <v>13</v>
      </c>
      <c r="AQ1367" s="376" t="s">
        <v>670</v>
      </c>
      <c r="AR1367" s="369">
        <v>2.9996999999999997E-3</v>
      </c>
      <c r="AS1367" s="369">
        <v>2.9996999999999997E-3</v>
      </c>
      <c r="AT1367" s="369"/>
      <c r="AX1367" s="711"/>
      <c r="AY1367" s="712"/>
      <c r="AZ1367" s="712"/>
      <c r="BA1367" s="712"/>
      <c r="BB1367" s="713"/>
      <c r="BC1367" s="712"/>
      <c r="BD1367" s="712"/>
      <c r="BE1367" s="712"/>
      <c r="BF1367" s="712"/>
      <c r="BG1367" s="713"/>
      <c r="BH1367" s="713"/>
      <c r="BI1367" s="714"/>
      <c r="BJ1367" s="714"/>
      <c r="BK1367" s="714"/>
      <c r="BL1367" s="713"/>
      <c r="BM1367" s="713"/>
      <c r="BN1367" s="713"/>
      <c r="BO1367" s="713"/>
      <c r="BP1367" s="713"/>
      <c r="BQ1367" s="713"/>
      <c r="BR1367" s="713"/>
      <c r="BS1367" s="713"/>
      <c r="BT1367" s="716"/>
      <c r="BU1367" s="717"/>
      <c r="BV1367" s="715"/>
      <c r="BW1367" s="718"/>
    </row>
    <row r="1368" spans="2:75" ht="15.75" customHeight="1">
      <c r="B1368" s="363" t="s">
        <v>586</v>
      </c>
      <c r="C1368" s="364">
        <v>38440156000166</v>
      </c>
      <c r="D1368" s="365" t="s">
        <v>14</v>
      </c>
      <c r="E1368" s="365" t="s">
        <v>607</v>
      </c>
      <c r="F1368" s="365"/>
      <c r="G1368" s="366" t="s">
        <v>868</v>
      </c>
      <c r="H1368" s="366" t="s">
        <v>34</v>
      </c>
      <c r="I1368" s="366" t="s">
        <v>34</v>
      </c>
      <c r="J1368" s="366" t="s">
        <v>1272</v>
      </c>
      <c r="K1368" s="367" t="s">
        <v>48</v>
      </c>
      <c r="L1368" s="368"/>
      <c r="M1368" s="368" t="s">
        <v>1421</v>
      </c>
      <c r="N1368" s="367">
        <v>554995</v>
      </c>
      <c r="O1368" s="367" t="s">
        <v>1323</v>
      </c>
      <c r="P1368" s="371">
        <v>44104</v>
      </c>
      <c r="Q1368" s="372">
        <v>104505654.34999999</v>
      </c>
      <c r="R1368" s="372">
        <v>159068324.58825409</v>
      </c>
      <c r="S1368" s="367">
        <v>12</v>
      </c>
      <c r="T1368" s="369">
        <v>-0.29173221105494351</v>
      </c>
      <c r="U1368" s="369">
        <v>-3.7712792329993037</v>
      </c>
      <c r="V1368" s="369">
        <v>-0.27207762009624425</v>
      </c>
      <c r="W1368" s="369">
        <v>-2.667270432483956</v>
      </c>
      <c r="X1368" s="369" t="s">
        <v>1424</v>
      </c>
      <c r="Y1368" s="369" t="s">
        <v>1424</v>
      </c>
      <c r="Z1368" s="369" t="s">
        <v>1424</v>
      </c>
      <c r="AA1368" s="369" t="s">
        <v>1424</v>
      </c>
      <c r="AB1368" s="369">
        <v>0.40670849889892269</v>
      </c>
      <c r="AC1368" s="373">
        <v>-0.82251748937787472</v>
      </c>
      <c r="AD1368" s="575">
        <v>0</v>
      </c>
      <c r="AE1368" s="370" t="s">
        <v>2437</v>
      </c>
      <c r="AF1368" s="370" t="s">
        <v>2317</v>
      </c>
      <c r="AG1368" s="374" t="s">
        <v>1458</v>
      </c>
      <c r="AH1368" s="374" t="s">
        <v>2321</v>
      </c>
      <c r="AI1368" s="374">
        <v>1000</v>
      </c>
      <c r="AJ1368" s="374">
        <v>100</v>
      </c>
      <c r="AK1368" s="374">
        <v>100</v>
      </c>
      <c r="AL1368" s="369">
        <v>9.0000000000000011E-3</v>
      </c>
      <c r="AM1368" s="369" t="s">
        <v>34</v>
      </c>
      <c r="AN1368" s="369" t="s">
        <v>34</v>
      </c>
      <c r="AO1368" s="367" t="s">
        <v>1326</v>
      </c>
      <c r="AP1368" s="370" t="s">
        <v>718</v>
      </c>
      <c r="AQ1368" s="376" t="s">
        <v>661</v>
      </c>
      <c r="AR1368" s="369">
        <v>2.9996999999999997E-3</v>
      </c>
      <c r="AS1368" s="369">
        <v>2.9996999999999997E-3</v>
      </c>
      <c r="AT1368" s="369"/>
      <c r="AX1368" s="711"/>
      <c r="AY1368" s="712"/>
      <c r="AZ1368" s="712"/>
      <c r="BA1368" s="712"/>
      <c r="BB1368" s="713"/>
      <c r="BC1368" s="712"/>
      <c r="BD1368" s="712"/>
      <c r="BE1368" s="712"/>
      <c r="BF1368" s="712"/>
      <c r="BG1368" s="713"/>
      <c r="BH1368" s="713"/>
      <c r="BI1368" s="714"/>
      <c r="BJ1368" s="714"/>
      <c r="BK1368" s="714"/>
      <c r="BL1368" s="713"/>
      <c r="BM1368" s="713"/>
      <c r="BN1368" s="713"/>
      <c r="BO1368" s="713"/>
      <c r="BP1368" s="713"/>
      <c r="BQ1368" s="713"/>
      <c r="BR1368" s="713"/>
      <c r="BS1368" s="713"/>
      <c r="BT1368" s="716"/>
      <c r="BU1368" s="717"/>
      <c r="BV1368" s="715"/>
      <c r="BW1368" s="718"/>
    </row>
    <row r="1369" spans="2:75" ht="15.75" customHeight="1">
      <c r="B1369" s="363" t="s">
        <v>509</v>
      </c>
      <c r="C1369" s="364">
        <v>39456513000147</v>
      </c>
      <c r="D1369" s="365" t="s">
        <v>14</v>
      </c>
      <c r="E1369" s="365" t="s">
        <v>607</v>
      </c>
      <c r="F1369" s="365" t="s">
        <v>862</v>
      </c>
      <c r="G1369" s="366" t="s">
        <v>868</v>
      </c>
      <c r="H1369" s="366" t="s">
        <v>34</v>
      </c>
      <c r="I1369" s="366" t="s">
        <v>34</v>
      </c>
      <c r="J1369" s="366" t="s">
        <v>611</v>
      </c>
      <c r="K1369" s="367"/>
      <c r="L1369" s="368"/>
      <c r="M1369" s="368" t="s">
        <v>1421</v>
      </c>
      <c r="N1369" s="367">
        <v>560189</v>
      </c>
      <c r="O1369" s="367" t="s">
        <v>1323</v>
      </c>
      <c r="P1369" s="371">
        <v>44146</v>
      </c>
      <c r="Q1369" s="372">
        <v>9222899.1300000008</v>
      </c>
      <c r="R1369" s="372">
        <v>16379094.668888895</v>
      </c>
      <c r="S1369" s="367">
        <v>12</v>
      </c>
      <c r="T1369" s="369">
        <v>-0.36568136277648333</v>
      </c>
      <c r="U1369" s="369">
        <v>-4.7272343508002459</v>
      </c>
      <c r="V1369" s="369">
        <v>-0.40412148209259469</v>
      </c>
      <c r="W1369" s="369">
        <v>-3.961741799769777</v>
      </c>
      <c r="X1369" s="369" t="s">
        <v>1424</v>
      </c>
      <c r="Y1369" s="369" t="s">
        <v>1424</v>
      </c>
      <c r="Z1369" s="369" t="s">
        <v>1424</v>
      </c>
      <c r="AA1369" s="369" t="s">
        <v>1424</v>
      </c>
      <c r="AB1369" s="369">
        <v>0.31465595547993408</v>
      </c>
      <c r="AC1369" s="373">
        <v>-1.796044667720027</v>
      </c>
      <c r="AD1369" s="575">
        <v>0</v>
      </c>
      <c r="AE1369" s="370" t="s">
        <v>2437</v>
      </c>
      <c r="AF1369" s="370" t="s">
        <v>2317</v>
      </c>
      <c r="AG1369" s="374" t="s">
        <v>1458</v>
      </c>
      <c r="AH1369" s="374" t="s">
        <v>2321</v>
      </c>
      <c r="AI1369" s="374">
        <v>0</v>
      </c>
      <c r="AJ1369" s="374">
        <v>0</v>
      </c>
      <c r="AK1369" s="374">
        <v>0</v>
      </c>
      <c r="AL1369" s="369">
        <v>9.0000000000000011E-3</v>
      </c>
      <c r="AM1369" s="369" t="s">
        <v>34</v>
      </c>
      <c r="AN1369" s="369" t="s">
        <v>34</v>
      </c>
      <c r="AO1369" s="367" t="s">
        <v>1326</v>
      </c>
      <c r="AP1369" s="370" t="s">
        <v>718</v>
      </c>
      <c r="AQ1369" s="376" t="s">
        <v>661</v>
      </c>
      <c r="AR1369" s="369">
        <v>2.9996999999999997E-3</v>
      </c>
      <c r="AS1369" s="369">
        <v>2.9996999999999997E-3</v>
      </c>
      <c r="AT1369" s="369"/>
      <c r="AX1369" s="711"/>
      <c r="AY1369" s="712"/>
      <c r="AZ1369" s="712"/>
      <c r="BA1369" s="712"/>
      <c r="BB1369" s="713"/>
      <c r="BC1369" s="712"/>
      <c r="BD1369" s="712"/>
      <c r="BE1369" s="712"/>
      <c r="BF1369" s="712"/>
      <c r="BG1369" s="713"/>
      <c r="BH1369" s="713"/>
      <c r="BI1369" s="714"/>
      <c r="BJ1369" s="714"/>
      <c r="BK1369" s="714"/>
      <c r="BL1369" s="713"/>
      <c r="BM1369" s="713"/>
      <c r="BN1369" s="713"/>
      <c r="BO1369" s="713"/>
      <c r="BP1369" s="713"/>
      <c r="BQ1369" s="713"/>
      <c r="BR1369" s="713"/>
      <c r="BS1369" s="713"/>
      <c r="BT1369" s="716"/>
      <c r="BU1369" s="717"/>
      <c r="BV1369" s="715"/>
      <c r="BW1369" s="718"/>
    </row>
    <row r="1370" spans="2:75" ht="15.75" customHeight="1">
      <c r="B1370" s="363" t="s">
        <v>587</v>
      </c>
      <c r="C1370" s="364">
        <v>36017669000133</v>
      </c>
      <c r="D1370" s="365" t="s">
        <v>14</v>
      </c>
      <c r="E1370" s="365" t="s">
        <v>607</v>
      </c>
      <c r="F1370" s="365"/>
      <c r="G1370" s="366" t="s">
        <v>868</v>
      </c>
      <c r="H1370" s="366" t="s">
        <v>34</v>
      </c>
      <c r="I1370" s="366" t="s">
        <v>34</v>
      </c>
      <c r="J1370" s="366" t="s">
        <v>611</v>
      </c>
      <c r="K1370" s="367"/>
      <c r="L1370" s="368"/>
      <c r="M1370" s="368" t="s">
        <v>1421</v>
      </c>
      <c r="N1370" s="367">
        <v>538663</v>
      </c>
      <c r="O1370" s="367" t="s">
        <v>1323</v>
      </c>
      <c r="P1370" s="371">
        <v>43991</v>
      </c>
      <c r="Q1370" s="372">
        <v>157578277.81</v>
      </c>
      <c r="R1370" s="372">
        <v>259118843.974841</v>
      </c>
      <c r="S1370" s="367">
        <v>12</v>
      </c>
      <c r="T1370" s="369">
        <v>-0.34741150720281233</v>
      </c>
      <c r="U1370" s="369">
        <v>-4.491056361863996</v>
      </c>
      <c r="V1370" s="369">
        <v>-0.27494755837481311</v>
      </c>
      <c r="W1370" s="369">
        <v>-2.6954054239278418</v>
      </c>
      <c r="X1370" s="369">
        <v>-0.10876089083190732</v>
      </c>
      <c r="Y1370" s="369">
        <v>-0.82475359274158921</v>
      </c>
      <c r="Z1370" s="369" t="s">
        <v>1424</v>
      </c>
      <c r="AA1370" s="369" t="s">
        <v>1424</v>
      </c>
      <c r="AB1370" s="369">
        <v>0.32254647656126845</v>
      </c>
      <c r="AC1370" s="373">
        <v>-1.1365595854414465</v>
      </c>
      <c r="AD1370" s="575">
        <v>0</v>
      </c>
      <c r="AE1370" s="370" t="s">
        <v>2437</v>
      </c>
      <c r="AF1370" s="370" t="s">
        <v>2317</v>
      </c>
      <c r="AG1370" s="374" t="s">
        <v>1458</v>
      </c>
      <c r="AH1370" s="374" t="s">
        <v>2321</v>
      </c>
      <c r="AI1370" s="374">
        <v>0</v>
      </c>
      <c r="AJ1370" s="374">
        <v>100</v>
      </c>
      <c r="AK1370" s="374">
        <v>0</v>
      </c>
      <c r="AL1370" s="369">
        <v>0</v>
      </c>
      <c r="AM1370" s="369" t="s">
        <v>34</v>
      </c>
      <c r="AN1370" s="369" t="s">
        <v>2335</v>
      </c>
      <c r="AO1370" s="367" t="s">
        <v>1326</v>
      </c>
      <c r="AP1370" s="370" t="s">
        <v>718</v>
      </c>
      <c r="AQ1370" s="376" t="s">
        <v>661</v>
      </c>
      <c r="AR1370" s="369">
        <v>2.9996999999999997E-3</v>
      </c>
      <c r="AS1370" s="369">
        <v>2.9996999999999997E-3</v>
      </c>
      <c r="AT1370" s="369"/>
      <c r="AX1370" s="711"/>
      <c r="AY1370" s="712"/>
      <c r="AZ1370" s="712"/>
      <c r="BA1370" s="712"/>
      <c r="BB1370" s="713"/>
      <c r="BC1370" s="712"/>
      <c r="BD1370" s="712"/>
      <c r="BE1370" s="712"/>
      <c r="BF1370" s="712"/>
      <c r="BG1370" s="713"/>
      <c r="BH1370" s="713"/>
      <c r="BI1370" s="714"/>
      <c r="BJ1370" s="714"/>
      <c r="BK1370" s="714"/>
      <c r="BL1370" s="713"/>
      <c r="BM1370" s="713"/>
      <c r="BN1370" s="713"/>
      <c r="BO1370" s="713"/>
      <c r="BP1370" s="713"/>
      <c r="BQ1370" s="713"/>
      <c r="BR1370" s="713"/>
      <c r="BS1370" s="713"/>
      <c r="BT1370" s="716"/>
      <c r="BU1370" s="717"/>
      <c r="BV1370" s="715"/>
      <c r="BW1370" s="718"/>
    </row>
    <row r="1371" spans="2:75" ht="15.75" customHeight="1">
      <c r="B1371" s="363" t="s">
        <v>510</v>
      </c>
      <c r="C1371" s="364">
        <v>40503169000189</v>
      </c>
      <c r="D1371" s="365" t="s">
        <v>14</v>
      </c>
      <c r="E1371" s="365" t="s">
        <v>607</v>
      </c>
      <c r="F1371" s="365" t="s">
        <v>701</v>
      </c>
      <c r="G1371" s="366"/>
      <c r="H1371" s="366" t="s">
        <v>34</v>
      </c>
      <c r="I1371" s="366" t="s">
        <v>34</v>
      </c>
      <c r="J1371" s="366" t="s">
        <v>611</v>
      </c>
      <c r="K1371" s="367" t="s">
        <v>48</v>
      </c>
      <c r="L1371" s="368" t="s">
        <v>1341</v>
      </c>
      <c r="M1371" s="368" t="s">
        <v>1421</v>
      </c>
      <c r="N1371" s="367">
        <v>572330</v>
      </c>
      <c r="O1371" s="367" t="s">
        <v>1323</v>
      </c>
      <c r="P1371" s="371">
        <v>44225</v>
      </c>
      <c r="Q1371" s="372">
        <v>71812244.209999993</v>
      </c>
      <c r="R1371" s="372">
        <v>81330603.293571383</v>
      </c>
      <c r="S1371" s="367">
        <v>6</v>
      </c>
      <c r="T1371" s="369">
        <v>-6.2152267073195877E-2</v>
      </c>
      <c r="U1371" s="369">
        <v>-0.80345448741971592</v>
      </c>
      <c r="V1371" s="369">
        <v>0.16950157177662684</v>
      </c>
      <c r="W1371" s="369">
        <v>1.6616821717987185</v>
      </c>
      <c r="X1371" s="369" t="s">
        <v>1424</v>
      </c>
      <c r="Y1371" s="369" t="s">
        <v>1424</v>
      </c>
      <c r="Z1371" s="369" t="s">
        <v>1424</v>
      </c>
      <c r="AA1371" s="369" t="s">
        <v>1424</v>
      </c>
      <c r="AB1371" s="369">
        <v>0.54991346845812916</v>
      </c>
      <c r="AC1371" s="373">
        <v>0.37666630665322798</v>
      </c>
      <c r="AD1371" s="575">
        <v>0</v>
      </c>
      <c r="AE1371" s="370" t="s">
        <v>2437</v>
      </c>
      <c r="AF1371" s="370" t="s">
        <v>2317</v>
      </c>
      <c r="AG1371" s="374" t="s">
        <v>1458</v>
      </c>
      <c r="AH1371" s="374" t="s">
        <v>2321</v>
      </c>
      <c r="AI1371" s="374">
        <v>0</v>
      </c>
      <c r="AJ1371" s="374">
        <v>0</v>
      </c>
      <c r="AK1371" s="374">
        <v>0</v>
      </c>
      <c r="AL1371" s="369">
        <v>2.5000000000000001E-3</v>
      </c>
      <c r="AM1371" s="369" t="s">
        <v>34</v>
      </c>
      <c r="AN1371" s="369" t="s">
        <v>34</v>
      </c>
      <c r="AO1371" s="367" t="s">
        <v>1326</v>
      </c>
      <c r="AP1371" s="370" t="s">
        <v>13</v>
      </c>
      <c r="AQ1371" s="376" t="s">
        <v>670</v>
      </c>
      <c r="AR1371" s="369">
        <v>8.3325000000000001E-4</v>
      </c>
      <c r="AS1371" s="369">
        <v>8.3325000000000001E-4</v>
      </c>
      <c r="AT1371" s="369"/>
      <c r="AX1371" s="711"/>
      <c r="AY1371" s="712"/>
      <c r="AZ1371" s="712"/>
      <c r="BA1371" s="712"/>
      <c r="BB1371" s="713"/>
      <c r="BC1371" s="712"/>
      <c r="BD1371" s="712"/>
      <c r="BE1371" s="712"/>
      <c r="BF1371" s="712"/>
      <c r="BG1371" s="713"/>
      <c r="BH1371" s="713"/>
      <c r="BI1371" s="714"/>
      <c r="BJ1371" s="714"/>
      <c r="BK1371" s="714"/>
      <c r="BL1371" s="713"/>
      <c r="BM1371" s="713"/>
      <c r="BN1371" s="713"/>
      <c r="BO1371" s="713"/>
      <c r="BP1371" s="713"/>
      <c r="BQ1371" s="713"/>
      <c r="BR1371" s="713"/>
      <c r="BS1371" s="713"/>
      <c r="BT1371" s="716"/>
      <c r="BU1371" s="717"/>
      <c r="BV1371" s="715"/>
      <c r="BW1371" s="718"/>
    </row>
    <row r="1372" spans="2:75" ht="15.75" customHeight="1">
      <c r="B1372" s="363" t="s">
        <v>436</v>
      </c>
      <c r="C1372" s="364">
        <v>13962947000125</v>
      </c>
      <c r="D1372" s="365" t="s">
        <v>14</v>
      </c>
      <c r="E1372" s="365" t="s">
        <v>607</v>
      </c>
      <c r="F1372" s="365"/>
      <c r="G1372" s="366"/>
      <c r="H1372" s="366" t="s">
        <v>34</v>
      </c>
      <c r="I1372" s="366" t="s">
        <v>34</v>
      </c>
      <c r="J1372" s="366" t="s">
        <v>608</v>
      </c>
      <c r="K1372" s="367" t="s">
        <v>48</v>
      </c>
      <c r="L1372" s="368"/>
      <c r="M1372" s="368" t="s">
        <v>34</v>
      </c>
      <c r="N1372" s="367">
        <v>302139</v>
      </c>
      <c r="O1372" s="367" t="s">
        <v>1323</v>
      </c>
      <c r="P1372" s="371">
        <v>41023</v>
      </c>
      <c r="Q1372" s="372">
        <v>664292482.12</v>
      </c>
      <c r="R1372" s="372">
        <v>629546229.82694435</v>
      </c>
      <c r="S1372" s="367">
        <v>15</v>
      </c>
      <c r="T1372" s="369">
        <v>2.7456038917626158E-2</v>
      </c>
      <c r="U1372" s="369">
        <v>0.35492957399538966</v>
      </c>
      <c r="V1372" s="369">
        <v>-3.9869310366936306E-2</v>
      </c>
      <c r="W1372" s="369">
        <v>-0.39085255401615893</v>
      </c>
      <c r="X1372" s="369">
        <v>0.2295256695165715</v>
      </c>
      <c r="Y1372" s="369">
        <v>1.7405348477035021</v>
      </c>
      <c r="Z1372" s="369">
        <v>0.54571266456163281</v>
      </c>
      <c r="AA1372" s="369">
        <v>3.1020076990088286</v>
      </c>
      <c r="AB1372" s="369">
        <v>0.2068746668554666</v>
      </c>
      <c r="AC1372" s="373">
        <v>-0.56301439556917088</v>
      </c>
      <c r="AD1372" s="575">
        <v>22041216000138</v>
      </c>
      <c r="AE1372" s="370" t="s">
        <v>2645</v>
      </c>
      <c r="AF1372" s="370" t="s">
        <v>738</v>
      </c>
      <c r="AG1372" s="374" t="s">
        <v>738</v>
      </c>
      <c r="AH1372" s="374" t="s">
        <v>2321</v>
      </c>
      <c r="AI1372" s="374">
        <v>1000</v>
      </c>
      <c r="AJ1372" s="374">
        <v>1000</v>
      </c>
      <c r="AK1372" s="374">
        <v>1000</v>
      </c>
      <c r="AL1372" s="369">
        <v>1.8000000000000002E-2</v>
      </c>
      <c r="AM1372" s="369">
        <v>0.2</v>
      </c>
      <c r="AN1372" s="369" t="s">
        <v>668</v>
      </c>
      <c r="AO1372" s="367" t="s">
        <v>1326</v>
      </c>
      <c r="AP1372" s="370" t="s">
        <v>718</v>
      </c>
      <c r="AQ1372" s="376" t="s">
        <v>661</v>
      </c>
      <c r="AR1372" s="369">
        <v>5.9999999999999993E-3</v>
      </c>
      <c r="AS1372" s="369">
        <v>5.9999999999999993E-3</v>
      </c>
      <c r="AT1372" s="369"/>
      <c r="AX1372" s="711"/>
      <c r="AY1372" s="712"/>
      <c r="AZ1372" s="712"/>
      <c r="BA1372" s="712"/>
      <c r="BB1372" s="713"/>
      <c r="BC1372" s="712"/>
      <c r="BD1372" s="712"/>
      <c r="BE1372" s="712"/>
      <c r="BF1372" s="712"/>
      <c r="BG1372" s="713"/>
      <c r="BH1372" s="713"/>
      <c r="BI1372" s="714"/>
      <c r="BJ1372" s="714"/>
      <c r="BK1372" s="714"/>
      <c r="BL1372" s="713"/>
      <c r="BM1372" s="713"/>
      <c r="BN1372" s="713"/>
      <c r="BO1372" s="713"/>
      <c r="BP1372" s="713"/>
      <c r="BQ1372" s="713"/>
      <c r="BR1372" s="713"/>
      <c r="BS1372" s="713"/>
      <c r="BT1372" s="716"/>
      <c r="BU1372" s="717"/>
      <c r="BV1372" s="715"/>
      <c r="BW1372" s="718"/>
    </row>
    <row r="1373" spans="2:75" ht="15.75" customHeight="1">
      <c r="B1373" s="363" t="s">
        <v>437</v>
      </c>
      <c r="C1373" s="364">
        <v>13962941000158</v>
      </c>
      <c r="D1373" s="365" t="s">
        <v>14</v>
      </c>
      <c r="E1373" s="365" t="s">
        <v>614</v>
      </c>
      <c r="F1373" s="365"/>
      <c r="G1373" s="366"/>
      <c r="H1373" s="366" t="s">
        <v>1340</v>
      </c>
      <c r="I1373" s="366" t="s">
        <v>34</v>
      </c>
      <c r="J1373" s="366" t="s">
        <v>608</v>
      </c>
      <c r="K1373" s="367" t="s">
        <v>48</v>
      </c>
      <c r="L1373" s="368"/>
      <c r="M1373" s="368" t="s">
        <v>34</v>
      </c>
      <c r="N1373" s="367">
        <v>302147</v>
      </c>
      <c r="O1373" s="367" t="s">
        <v>1323</v>
      </c>
      <c r="P1373" s="371">
        <v>41023</v>
      </c>
      <c r="Q1373" s="372">
        <v>103779650.75</v>
      </c>
      <c r="R1373" s="372">
        <v>91673203.758174628</v>
      </c>
      <c r="S1373" s="367">
        <v>15</v>
      </c>
      <c r="T1373" s="369">
        <v>7.8639692614485668E-2</v>
      </c>
      <c r="U1373" s="369">
        <v>1.0165906554302413</v>
      </c>
      <c r="V1373" s="369">
        <v>-8.4250176271244426E-3</v>
      </c>
      <c r="W1373" s="369">
        <v>-8.2593343774603853E-2</v>
      </c>
      <c r="X1373" s="369">
        <v>0.27992818642750916</v>
      </c>
      <c r="Y1373" s="369">
        <v>2.1227462895880809</v>
      </c>
      <c r="Z1373" s="369">
        <v>0.52317550570019478</v>
      </c>
      <c r="AA1373" s="369">
        <v>2.9738991817580436</v>
      </c>
      <c r="AB1373" s="369">
        <v>0.25362319277931733</v>
      </c>
      <c r="AC1373" s="373">
        <v>-0.2897537412508176</v>
      </c>
      <c r="AD1373" s="575">
        <v>0</v>
      </c>
      <c r="AE1373" s="370" t="s">
        <v>2645</v>
      </c>
      <c r="AF1373" s="370" t="s">
        <v>738</v>
      </c>
      <c r="AG1373" s="374" t="s">
        <v>738</v>
      </c>
      <c r="AH1373" s="374" t="s">
        <v>2321</v>
      </c>
      <c r="AI1373" s="374">
        <v>1000</v>
      </c>
      <c r="AJ1373" s="374">
        <v>1000</v>
      </c>
      <c r="AK1373" s="374">
        <v>1000</v>
      </c>
      <c r="AL1373" s="369">
        <v>1.8000000000000002E-2</v>
      </c>
      <c r="AM1373" s="369">
        <v>0.2</v>
      </c>
      <c r="AN1373" s="369" t="s">
        <v>668</v>
      </c>
      <c r="AO1373" s="367" t="s">
        <v>1326</v>
      </c>
      <c r="AP1373" s="370" t="s">
        <v>718</v>
      </c>
      <c r="AQ1373" s="376" t="s">
        <v>661</v>
      </c>
      <c r="AR1373" s="369">
        <v>5.9999999999999993E-3</v>
      </c>
      <c r="AS1373" s="369">
        <v>5.9999999999999993E-3</v>
      </c>
      <c r="AT1373" s="369"/>
      <c r="AX1373" s="711"/>
      <c r="AY1373" s="712"/>
      <c r="AZ1373" s="712"/>
      <c r="BA1373" s="712"/>
      <c r="BB1373" s="713"/>
      <c r="BC1373" s="712"/>
      <c r="BD1373" s="712"/>
      <c r="BE1373" s="712"/>
      <c r="BF1373" s="712"/>
      <c r="BG1373" s="713"/>
      <c r="BH1373" s="713"/>
      <c r="BI1373" s="714"/>
      <c r="BJ1373" s="714"/>
      <c r="BK1373" s="714"/>
      <c r="BL1373" s="713"/>
      <c r="BM1373" s="713"/>
      <c r="BN1373" s="713"/>
      <c r="BO1373" s="713"/>
      <c r="BP1373" s="713"/>
      <c r="BQ1373" s="713"/>
      <c r="BR1373" s="713"/>
      <c r="BS1373" s="713"/>
      <c r="BT1373" s="716"/>
      <c r="BU1373" s="717"/>
      <c r="BV1373" s="715"/>
      <c r="BW1373" s="718"/>
    </row>
    <row r="1374" spans="2:75" ht="15.75" customHeight="1">
      <c r="B1374" s="363" t="s">
        <v>1273</v>
      </c>
      <c r="C1374" s="364">
        <v>13060032000124</v>
      </c>
      <c r="D1374" s="365" t="s">
        <v>11</v>
      </c>
      <c r="E1374" s="365" t="s">
        <v>663</v>
      </c>
      <c r="F1374" s="365" t="s">
        <v>674</v>
      </c>
      <c r="G1374" s="366" t="s">
        <v>740</v>
      </c>
      <c r="H1374" s="366" t="s">
        <v>34</v>
      </c>
      <c r="I1374" s="366"/>
      <c r="J1374" s="366" t="s">
        <v>608</v>
      </c>
      <c r="K1374" s="367" t="s">
        <v>48</v>
      </c>
      <c r="L1374" s="368"/>
      <c r="M1374" s="368" t="s">
        <v>34</v>
      </c>
      <c r="N1374" s="367">
        <v>270148</v>
      </c>
      <c r="O1374" s="367" t="s">
        <v>1323</v>
      </c>
      <c r="P1374" s="371">
        <v>40623</v>
      </c>
      <c r="Q1374" s="372">
        <v>181796551.62</v>
      </c>
      <c r="R1374" s="372">
        <v>164286295.81813493</v>
      </c>
      <c r="S1374" s="367">
        <v>1</v>
      </c>
      <c r="T1374" s="369">
        <v>4.1323857336578618E-2</v>
      </c>
      <c r="U1374" s="369">
        <v>0.53420156943695851</v>
      </c>
      <c r="V1374" s="369">
        <v>4.0287070152024373E-2</v>
      </c>
      <c r="W1374" s="369">
        <v>0.39494799678815939</v>
      </c>
      <c r="X1374" s="369">
        <v>-5.4148172437522568E-3</v>
      </c>
      <c r="Y1374" s="369">
        <v>-4.1061542818051466E-2</v>
      </c>
      <c r="Z1374" s="369">
        <v>9.4002993043255767E-2</v>
      </c>
      <c r="AA1374" s="369">
        <v>0.53434348712484325</v>
      </c>
      <c r="AB1374" s="369">
        <v>5.3665041207068588E-2</v>
      </c>
      <c r="AC1374" s="373">
        <v>-1.0475510321848824</v>
      </c>
      <c r="AD1374" s="575">
        <v>10342116000162</v>
      </c>
      <c r="AE1374" s="370" t="s">
        <v>469</v>
      </c>
      <c r="AF1374" s="370" t="s">
        <v>469</v>
      </c>
      <c r="AG1374" s="374" t="s">
        <v>469</v>
      </c>
      <c r="AH1374" s="374" t="s">
        <v>2321</v>
      </c>
      <c r="AI1374" s="374">
        <v>100</v>
      </c>
      <c r="AJ1374" s="374">
        <v>100</v>
      </c>
      <c r="AK1374" s="374">
        <v>100</v>
      </c>
      <c r="AL1374" s="369">
        <v>3.4999999999999996E-3</v>
      </c>
      <c r="AM1374" s="369" t="s">
        <v>34</v>
      </c>
      <c r="AN1374" s="369" t="s">
        <v>633</v>
      </c>
      <c r="AO1374" s="367" t="s">
        <v>1326</v>
      </c>
      <c r="AP1374" s="370" t="s">
        <v>11</v>
      </c>
      <c r="AQ1374" s="376" t="s">
        <v>678</v>
      </c>
      <c r="AR1374" s="369">
        <v>1.1666666666666665E-3</v>
      </c>
      <c r="AS1374" s="369">
        <v>1.1666666666666665E-3</v>
      </c>
      <c r="AT1374" s="369"/>
      <c r="AX1374" s="711"/>
      <c r="AY1374" s="712"/>
      <c r="AZ1374" s="712"/>
      <c r="BA1374" s="712"/>
      <c r="BB1374" s="713"/>
      <c r="BC1374" s="712"/>
      <c r="BD1374" s="712"/>
      <c r="BE1374" s="712"/>
      <c r="BF1374" s="712"/>
      <c r="BG1374" s="713"/>
      <c r="BH1374" s="713"/>
      <c r="BI1374" s="714"/>
      <c r="BJ1374" s="714"/>
      <c r="BK1374" s="714"/>
      <c r="BL1374" s="713"/>
      <c r="BM1374" s="713"/>
      <c r="BN1374" s="713"/>
      <c r="BO1374" s="713"/>
      <c r="BP1374" s="713"/>
      <c r="BQ1374" s="713"/>
      <c r="BR1374" s="713"/>
      <c r="BS1374" s="713"/>
      <c r="BT1374" s="716"/>
      <c r="BU1374" s="717"/>
      <c r="BV1374" s="715"/>
      <c r="BW1374" s="718"/>
    </row>
    <row r="1375" spans="2:75" ht="15.75" customHeight="1">
      <c r="B1375" s="363" t="s">
        <v>1274</v>
      </c>
      <c r="C1375" s="364">
        <v>14491665000150</v>
      </c>
      <c r="D1375" s="365" t="s">
        <v>11</v>
      </c>
      <c r="E1375" s="365" t="s">
        <v>620</v>
      </c>
      <c r="F1375" s="365" t="s">
        <v>665</v>
      </c>
      <c r="G1375" s="366" t="s">
        <v>740</v>
      </c>
      <c r="H1375" s="366" t="s">
        <v>34</v>
      </c>
      <c r="I1375" s="366"/>
      <c r="J1375" s="366" t="s">
        <v>608</v>
      </c>
      <c r="K1375" s="367" t="s">
        <v>48</v>
      </c>
      <c r="L1375" s="368"/>
      <c r="M1375" s="368" t="s">
        <v>34</v>
      </c>
      <c r="N1375" s="367">
        <v>419958</v>
      </c>
      <c r="O1375" s="367" t="s">
        <v>1323</v>
      </c>
      <c r="P1375" s="371">
        <v>42499</v>
      </c>
      <c r="Q1375" s="372">
        <v>375234052.83999997</v>
      </c>
      <c r="R1375" s="372">
        <v>335271692.00452363</v>
      </c>
      <c r="S1375" s="367">
        <v>1</v>
      </c>
      <c r="T1375" s="369">
        <v>8.6329031897026232E-2</v>
      </c>
      <c r="U1375" s="369">
        <v>1.1159922451514035</v>
      </c>
      <c r="V1375" s="369">
        <v>0.11654996357929592</v>
      </c>
      <c r="W1375" s="369">
        <v>1.1425793553037229</v>
      </c>
      <c r="X1375" s="369">
        <v>0.15884609039945019</v>
      </c>
      <c r="Y1375" s="369">
        <v>1.2045587595671621</v>
      </c>
      <c r="Z1375" s="369">
        <v>0.18444626467390046</v>
      </c>
      <c r="AA1375" s="369">
        <v>1.0484523637205057</v>
      </c>
      <c r="AB1375" s="369">
        <v>1.6996459519897412E-3</v>
      </c>
      <c r="AC1375" s="373">
        <v>7.7175046587445344</v>
      </c>
      <c r="AD1375" s="575">
        <v>0</v>
      </c>
      <c r="AE1375" s="370" t="s">
        <v>469</v>
      </c>
      <c r="AF1375" s="370" t="s">
        <v>469</v>
      </c>
      <c r="AG1375" s="374" t="s">
        <v>469</v>
      </c>
      <c r="AH1375" s="374" t="s">
        <v>2318</v>
      </c>
      <c r="AI1375" s="374">
        <v>500</v>
      </c>
      <c r="AJ1375" s="374">
        <v>100</v>
      </c>
      <c r="AK1375" s="374">
        <v>500</v>
      </c>
      <c r="AL1375" s="369">
        <v>4.0000000000000001E-3</v>
      </c>
      <c r="AM1375" s="369">
        <v>0.2</v>
      </c>
      <c r="AN1375" s="369" t="s">
        <v>64</v>
      </c>
      <c r="AO1375" s="367" t="s">
        <v>1326</v>
      </c>
      <c r="AP1375" s="370" t="s">
        <v>11</v>
      </c>
      <c r="AQ1375" s="376" t="s">
        <v>677</v>
      </c>
      <c r="AR1375" s="369">
        <v>1.0666666666666667E-3</v>
      </c>
      <c r="AS1375" s="369">
        <v>1.0666666666666667E-3</v>
      </c>
      <c r="AT1375" s="369"/>
      <c r="AX1375" s="711"/>
      <c r="AY1375" s="712"/>
      <c r="AZ1375" s="712"/>
      <c r="BA1375" s="712"/>
      <c r="BB1375" s="713"/>
      <c r="BC1375" s="712"/>
      <c r="BD1375" s="712"/>
      <c r="BE1375" s="712"/>
      <c r="BF1375" s="712"/>
      <c r="BG1375" s="713"/>
      <c r="BH1375" s="713"/>
      <c r="BI1375" s="714"/>
      <c r="BJ1375" s="714"/>
      <c r="BK1375" s="714"/>
      <c r="BL1375" s="713"/>
      <c r="BM1375" s="713"/>
      <c r="BN1375" s="713"/>
      <c r="BO1375" s="713"/>
      <c r="BP1375" s="713"/>
      <c r="BQ1375" s="713"/>
      <c r="BR1375" s="713"/>
      <c r="BS1375" s="713"/>
      <c r="BT1375" s="716"/>
      <c r="BU1375" s="717"/>
      <c r="BV1375" s="715"/>
      <c r="BW1375" s="718"/>
    </row>
    <row r="1376" spans="2:75" ht="15.75" customHeight="1">
      <c r="B1376" s="363" t="s">
        <v>1275</v>
      </c>
      <c r="C1376" s="364">
        <v>41681126000156</v>
      </c>
      <c r="D1376" s="365" t="s">
        <v>14</v>
      </c>
      <c r="E1376" s="365" t="s">
        <v>607</v>
      </c>
      <c r="F1376" s="365" t="s">
        <v>1319</v>
      </c>
      <c r="G1376" s="366"/>
      <c r="H1376" s="366" t="s">
        <v>34</v>
      </c>
      <c r="I1376" s="366" t="s">
        <v>34</v>
      </c>
      <c r="J1376" s="366" t="s">
        <v>608</v>
      </c>
      <c r="K1376" s="367" t="s">
        <v>48</v>
      </c>
      <c r="L1376" s="368" t="s">
        <v>1341</v>
      </c>
      <c r="M1376" s="368" t="s">
        <v>34</v>
      </c>
      <c r="N1376" s="367">
        <v>606715</v>
      </c>
      <c r="O1376" s="367" t="s">
        <v>1323</v>
      </c>
      <c r="P1376" s="371">
        <v>44375</v>
      </c>
      <c r="Q1376" s="372">
        <v>40015932.350000001</v>
      </c>
      <c r="R1376" s="372">
        <v>21570627.780952372</v>
      </c>
      <c r="S1376" s="367">
        <v>47</v>
      </c>
      <c r="T1376" s="369">
        <v>-9.1387952338244816E-2</v>
      </c>
      <c r="U1376" s="369">
        <v>-1.1813898971020484</v>
      </c>
      <c r="V1376" s="369">
        <v>-0.25749992953947098</v>
      </c>
      <c r="W1376" s="369">
        <v>-2.5243603210891723</v>
      </c>
      <c r="X1376" s="369" t="s">
        <v>1424</v>
      </c>
      <c r="Y1376" s="369" t="s">
        <v>1424</v>
      </c>
      <c r="Z1376" s="369" t="s">
        <v>1424</v>
      </c>
      <c r="AA1376" s="369" t="s">
        <v>1424</v>
      </c>
      <c r="AB1376" s="369">
        <v>0.23014981663002376</v>
      </c>
      <c r="AC1376" s="373">
        <v>-1.6002365126511835</v>
      </c>
      <c r="AD1376" s="575">
        <v>0</v>
      </c>
      <c r="AE1376" s="370" t="s">
        <v>2646</v>
      </c>
      <c r="AF1376" s="370" t="s">
        <v>2320</v>
      </c>
      <c r="AG1376" s="374" t="s">
        <v>59</v>
      </c>
      <c r="AH1376" s="374" t="s">
        <v>2318</v>
      </c>
      <c r="AI1376" s="374">
        <v>300000</v>
      </c>
      <c r="AJ1376" s="374">
        <v>1000</v>
      </c>
      <c r="AK1376" s="374">
        <v>300000</v>
      </c>
      <c r="AL1376" s="369">
        <v>0.01</v>
      </c>
      <c r="AM1376" s="369">
        <v>0.1</v>
      </c>
      <c r="AN1376" s="369" t="s">
        <v>668</v>
      </c>
      <c r="AO1376" s="367" t="s">
        <v>1326</v>
      </c>
      <c r="AP1376" s="370" t="s">
        <v>718</v>
      </c>
      <c r="AQ1376" s="376" t="s">
        <v>661</v>
      </c>
      <c r="AR1376" s="369">
        <v>4.5000000000000005E-3</v>
      </c>
      <c r="AS1376" s="369">
        <v>4.5000000000000005E-3</v>
      </c>
      <c r="AT1376" s="369"/>
      <c r="AX1376" s="711"/>
      <c r="AY1376" s="712"/>
      <c r="AZ1376" s="712"/>
      <c r="BA1376" s="712"/>
      <c r="BB1376" s="713"/>
      <c r="BC1376" s="712"/>
      <c r="BD1376" s="712"/>
      <c r="BE1376" s="712"/>
      <c r="BF1376" s="712"/>
      <c r="BG1376" s="713"/>
      <c r="BH1376" s="713"/>
      <c r="BI1376" s="714"/>
      <c r="BJ1376" s="714"/>
      <c r="BK1376" s="714"/>
      <c r="BL1376" s="713"/>
      <c r="BM1376" s="713"/>
      <c r="BN1376" s="713"/>
      <c r="BO1376" s="713"/>
      <c r="BP1376" s="713"/>
      <c r="BQ1376" s="713"/>
      <c r="BR1376" s="713"/>
      <c r="BS1376" s="713"/>
      <c r="BT1376" s="716"/>
      <c r="BU1376" s="717"/>
      <c r="BV1376" s="715"/>
      <c r="BW1376" s="718"/>
    </row>
    <row r="1377" spans="2:75" ht="15.75" customHeight="1">
      <c r="B1377" s="363" t="s">
        <v>438</v>
      </c>
      <c r="C1377" s="364">
        <v>24140275000199</v>
      </c>
      <c r="D1377" s="365" t="s">
        <v>13</v>
      </c>
      <c r="E1377" s="365" t="s">
        <v>615</v>
      </c>
      <c r="F1377" s="365" t="s">
        <v>619</v>
      </c>
      <c r="G1377" s="366" t="s">
        <v>34</v>
      </c>
      <c r="H1377" s="366" t="s">
        <v>867</v>
      </c>
      <c r="I1377" s="366" t="s">
        <v>34</v>
      </c>
      <c r="J1377" s="366" t="s">
        <v>611</v>
      </c>
      <c r="K1377" s="367" t="s">
        <v>48</v>
      </c>
      <c r="L1377" s="368" t="s">
        <v>1341</v>
      </c>
      <c r="M1377" s="368" t="s">
        <v>1421</v>
      </c>
      <c r="N1377" s="367">
        <v>420808</v>
      </c>
      <c r="O1377" s="367" t="s">
        <v>1323</v>
      </c>
      <c r="P1377" s="371">
        <v>42564</v>
      </c>
      <c r="Q1377" s="372">
        <v>424907541.95999998</v>
      </c>
      <c r="R1377" s="372">
        <v>423902290.92373037</v>
      </c>
      <c r="S1377" s="367">
        <v>47</v>
      </c>
      <c r="T1377" s="369">
        <v>0.11177775752764352</v>
      </c>
      <c r="U1377" s="369">
        <v>1.444972888495476</v>
      </c>
      <c r="V1377" s="369">
        <v>0.11044002663839891</v>
      </c>
      <c r="W1377" s="369">
        <v>1.0826815432711445</v>
      </c>
      <c r="X1377" s="369">
        <v>0.19322386131810143</v>
      </c>
      <c r="Y1377" s="369">
        <v>1.4652516415280639</v>
      </c>
      <c r="Z1377" s="369">
        <v>0.28922990977778507</v>
      </c>
      <c r="AA1377" s="369">
        <v>1.6440765721188226</v>
      </c>
      <c r="AB1377" s="369">
        <v>5.4785357468539145E-2</v>
      </c>
      <c r="AC1377" s="373">
        <v>0.16649123685329231</v>
      </c>
      <c r="AD1377" s="575">
        <v>0</v>
      </c>
      <c r="AE1377" s="370" t="s">
        <v>2646</v>
      </c>
      <c r="AF1377" s="370" t="s">
        <v>2320</v>
      </c>
      <c r="AG1377" s="374" t="s">
        <v>59</v>
      </c>
      <c r="AH1377" s="374" t="s">
        <v>2318</v>
      </c>
      <c r="AI1377" s="374">
        <v>300000</v>
      </c>
      <c r="AJ1377" s="374">
        <v>1000</v>
      </c>
      <c r="AK1377" s="374">
        <v>300000</v>
      </c>
      <c r="AL1377" s="369">
        <v>0.01</v>
      </c>
      <c r="AM1377" s="369" t="s">
        <v>34</v>
      </c>
      <c r="AN1377" s="369" t="s">
        <v>64</v>
      </c>
      <c r="AO1377" s="367" t="s">
        <v>1326</v>
      </c>
      <c r="AP1377" s="370" t="s">
        <v>13</v>
      </c>
      <c r="AQ1377" s="376" t="s">
        <v>670</v>
      </c>
      <c r="AR1377" s="369">
        <v>3.0000000000000001E-3</v>
      </c>
      <c r="AS1377" s="369">
        <v>3.0000000000000001E-3</v>
      </c>
      <c r="AT1377" s="369"/>
      <c r="AX1377" s="711"/>
      <c r="AY1377" s="712"/>
      <c r="AZ1377" s="712"/>
      <c r="BA1377" s="712"/>
      <c r="BB1377" s="713"/>
      <c r="BC1377" s="712"/>
      <c r="BD1377" s="712"/>
      <c r="BE1377" s="712"/>
      <c r="BF1377" s="712"/>
      <c r="BG1377" s="713"/>
      <c r="BH1377" s="713"/>
      <c r="BI1377" s="714"/>
      <c r="BJ1377" s="714"/>
      <c r="BK1377" s="714"/>
      <c r="BL1377" s="713"/>
      <c r="BM1377" s="713"/>
      <c r="BN1377" s="713"/>
      <c r="BO1377" s="713"/>
      <c r="BP1377" s="713"/>
      <c r="BQ1377" s="713"/>
      <c r="BR1377" s="713"/>
      <c r="BS1377" s="713"/>
      <c r="BT1377" s="716"/>
      <c r="BU1377" s="717"/>
      <c r="BV1377" s="715"/>
      <c r="BW1377" s="718"/>
    </row>
    <row r="1378" spans="2:75" ht="15.75" customHeight="1">
      <c r="B1378" s="363" t="s">
        <v>1312</v>
      </c>
      <c r="C1378" s="364">
        <v>37405108000174</v>
      </c>
      <c r="D1378" s="365" t="s">
        <v>13</v>
      </c>
      <c r="E1378" s="365" t="s">
        <v>616</v>
      </c>
      <c r="F1378" s="365" t="s">
        <v>619</v>
      </c>
      <c r="G1378" s="366" t="s">
        <v>34</v>
      </c>
      <c r="H1378" s="366" t="s">
        <v>1339</v>
      </c>
      <c r="I1378" s="366" t="s">
        <v>34</v>
      </c>
      <c r="J1378" s="366" t="s">
        <v>611</v>
      </c>
      <c r="K1378" s="367" t="s">
        <v>48</v>
      </c>
      <c r="L1378" s="368"/>
      <c r="M1378" s="368" t="s">
        <v>1421</v>
      </c>
      <c r="N1378" s="367">
        <v>547816</v>
      </c>
      <c r="O1378" s="367" t="s">
        <v>1323</v>
      </c>
      <c r="P1378" s="371">
        <v>44055</v>
      </c>
      <c r="Q1378" s="372">
        <v>46839717.200000003</v>
      </c>
      <c r="R1378" s="372">
        <v>49475425.509563468</v>
      </c>
      <c r="S1378" s="367">
        <v>10</v>
      </c>
      <c r="T1378" s="369">
        <v>8.8620887982138408E-2</v>
      </c>
      <c r="U1378" s="369">
        <v>1.1456195160912546</v>
      </c>
      <c r="V1378" s="369">
        <v>0.12851172642663511</v>
      </c>
      <c r="W1378" s="369">
        <v>1.2598446281762465</v>
      </c>
      <c r="X1378" s="369">
        <v>0.21140257915271854</v>
      </c>
      <c r="Y1378" s="369">
        <v>1.6031041612238437</v>
      </c>
      <c r="Z1378" s="369" t="s">
        <v>1424</v>
      </c>
      <c r="AA1378" s="369" t="s">
        <v>1424</v>
      </c>
      <c r="AB1378" s="369">
        <v>3.5430944455046881E-2</v>
      </c>
      <c r="AC1378" s="373">
        <v>0.68871381210724691</v>
      </c>
      <c r="AD1378" s="575">
        <v>37405165000153</v>
      </c>
      <c r="AE1378" s="370" t="s">
        <v>2594</v>
      </c>
      <c r="AF1378" s="370" t="s">
        <v>2326</v>
      </c>
      <c r="AG1378" s="374" t="s">
        <v>1459</v>
      </c>
      <c r="AH1378" s="374" t="s">
        <v>2318</v>
      </c>
      <c r="AI1378" s="374">
        <v>1000</v>
      </c>
      <c r="AJ1378" s="374">
        <v>500</v>
      </c>
      <c r="AK1378" s="374">
        <v>0</v>
      </c>
      <c r="AL1378" s="369">
        <v>6.5000000000000006E-3</v>
      </c>
      <c r="AM1378" s="369" t="s">
        <v>34</v>
      </c>
      <c r="AN1378" s="369" t="s">
        <v>34</v>
      </c>
      <c r="AO1378" s="367" t="s">
        <v>1326</v>
      </c>
      <c r="AP1378" s="370" t="s">
        <v>13</v>
      </c>
      <c r="AQ1378" s="376" t="s">
        <v>681</v>
      </c>
      <c r="AR1378" s="369">
        <v>3.6833333333333332E-3</v>
      </c>
      <c r="AS1378" s="369">
        <v>3.6833333333333332E-3</v>
      </c>
      <c r="AT1378" s="369"/>
      <c r="AX1378" s="711"/>
      <c r="AY1378" s="712"/>
      <c r="AZ1378" s="712"/>
      <c r="BA1378" s="712"/>
      <c r="BB1378" s="713"/>
      <c r="BC1378" s="712"/>
      <c r="BD1378" s="712"/>
      <c r="BE1378" s="712"/>
      <c r="BF1378" s="712"/>
      <c r="BG1378" s="713"/>
      <c r="BH1378" s="713"/>
      <c r="BI1378" s="714"/>
      <c r="BJ1378" s="714"/>
      <c r="BK1378" s="714"/>
      <c r="BL1378" s="713"/>
      <c r="BM1378" s="713"/>
      <c r="BN1378" s="713"/>
      <c r="BO1378" s="713"/>
      <c r="BP1378" s="713"/>
      <c r="BQ1378" s="713"/>
      <c r="BR1378" s="713"/>
      <c r="BS1378" s="713"/>
      <c r="BT1378" s="716"/>
      <c r="BU1378" s="717"/>
      <c r="BV1378" s="715"/>
      <c r="BW1378" s="718"/>
    </row>
    <row r="1379" spans="2:75" ht="15.75" customHeight="1">
      <c r="B1379" s="363" t="s">
        <v>1313</v>
      </c>
      <c r="C1379" s="364">
        <v>38032741000127</v>
      </c>
      <c r="D1379" s="365" t="s">
        <v>13</v>
      </c>
      <c r="E1379" s="365" t="s">
        <v>616</v>
      </c>
      <c r="F1379" s="365" t="s">
        <v>619</v>
      </c>
      <c r="G1379" s="366" t="s">
        <v>34</v>
      </c>
      <c r="H1379" s="366" t="s">
        <v>1340</v>
      </c>
      <c r="I1379" s="366" t="s">
        <v>34</v>
      </c>
      <c r="J1379" s="366" t="s">
        <v>611</v>
      </c>
      <c r="K1379" s="367" t="s">
        <v>49</v>
      </c>
      <c r="L1379" s="368"/>
      <c r="M1379" s="368" t="s">
        <v>34</v>
      </c>
      <c r="N1379" s="367">
        <v>558508</v>
      </c>
      <c r="O1379" s="367" t="s">
        <v>1323</v>
      </c>
      <c r="P1379" s="371">
        <v>44139</v>
      </c>
      <c r="Q1379" s="372">
        <v>17823527.109999999</v>
      </c>
      <c r="R1379" s="372">
        <v>19159397.576388877</v>
      </c>
      <c r="S1379" s="367">
        <v>10</v>
      </c>
      <c r="T1379" s="369">
        <v>-5.7517932292594831E-2</v>
      </c>
      <c r="U1379" s="369">
        <v>-0.74354553717508387</v>
      </c>
      <c r="V1379" s="369">
        <v>2.9707107344308925E-2</v>
      </c>
      <c r="W1379" s="369">
        <v>0.2912289846775088</v>
      </c>
      <c r="X1379" s="369" t="s">
        <v>1424</v>
      </c>
      <c r="Y1379" s="369" t="s">
        <v>1424</v>
      </c>
      <c r="Z1379" s="369" t="s">
        <v>1424</v>
      </c>
      <c r="AA1379" s="369" t="s">
        <v>1424</v>
      </c>
      <c r="AB1379" s="369">
        <v>0.15432059754987443</v>
      </c>
      <c r="AC1379" s="373">
        <v>-0.36307765982586521</v>
      </c>
      <c r="AD1379" s="575">
        <v>0</v>
      </c>
      <c r="AE1379" s="370" t="s">
        <v>2594</v>
      </c>
      <c r="AF1379" s="370" t="s">
        <v>2326</v>
      </c>
      <c r="AG1379" s="374" t="s">
        <v>1459</v>
      </c>
      <c r="AH1379" s="374" t="s">
        <v>2318</v>
      </c>
      <c r="AI1379" s="374">
        <v>1000</v>
      </c>
      <c r="AJ1379" s="374">
        <v>500</v>
      </c>
      <c r="AK1379" s="374">
        <v>0</v>
      </c>
      <c r="AL1379" s="369">
        <v>7.4999999999999997E-3</v>
      </c>
      <c r="AM1379" s="369" t="s">
        <v>34</v>
      </c>
      <c r="AN1379" s="369" t="s">
        <v>34</v>
      </c>
      <c r="AO1379" s="367" t="s">
        <v>1326</v>
      </c>
      <c r="AP1379" s="370" t="s">
        <v>13</v>
      </c>
      <c r="AQ1379" s="376" t="s">
        <v>681</v>
      </c>
      <c r="AR1379" s="369">
        <v>4.2499999999999994E-3</v>
      </c>
      <c r="AS1379" s="369">
        <v>4.2499999999999994E-3</v>
      </c>
      <c r="AT1379" s="369"/>
      <c r="AX1379" s="711"/>
      <c r="AY1379" s="712"/>
      <c r="AZ1379" s="712"/>
      <c r="BA1379" s="712"/>
      <c r="BB1379" s="713"/>
      <c r="BC1379" s="712"/>
      <c r="BD1379" s="712"/>
      <c r="BE1379" s="712"/>
      <c r="BF1379" s="712"/>
      <c r="BG1379" s="713"/>
      <c r="BH1379" s="713"/>
      <c r="BI1379" s="714"/>
      <c r="BJ1379" s="714"/>
      <c r="BK1379" s="714"/>
      <c r="BL1379" s="713"/>
      <c r="BM1379" s="713"/>
      <c r="BN1379" s="713"/>
      <c r="BO1379" s="713"/>
      <c r="BP1379" s="713"/>
      <c r="BQ1379" s="713"/>
      <c r="BR1379" s="713"/>
      <c r="BS1379" s="713"/>
      <c r="BT1379" s="716"/>
      <c r="BU1379" s="717"/>
      <c r="BV1379" s="715"/>
      <c r="BW1379" s="718"/>
    </row>
    <row r="1380" spans="2:75" ht="15.75" customHeight="1">
      <c r="B1380" s="363" t="s">
        <v>1276</v>
      </c>
      <c r="C1380" s="364">
        <v>817677000117</v>
      </c>
      <c r="D1380" s="365" t="s">
        <v>11</v>
      </c>
      <c r="E1380" s="365" t="s">
        <v>620</v>
      </c>
      <c r="F1380" s="365" t="s">
        <v>665</v>
      </c>
      <c r="G1380" s="366" t="s">
        <v>740</v>
      </c>
      <c r="H1380" s="366" t="s">
        <v>34</v>
      </c>
      <c r="I1380" s="366"/>
      <c r="J1380" s="366" t="s">
        <v>608</v>
      </c>
      <c r="K1380" s="367" t="s">
        <v>48</v>
      </c>
      <c r="L1380" s="368"/>
      <c r="M1380" s="368" t="s">
        <v>34</v>
      </c>
      <c r="N1380" s="367">
        <v>17949</v>
      </c>
      <c r="O1380" s="367" t="s">
        <v>1323</v>
      </c>
      <c r="P1380" s="371">
        <v>34974</v>
      </c>
      <c r="Q1380" s="372">
        <v>418027767.66000003</v>
      </c>
      <c r="R1380" s="372">
        <v>325044500.49884915</v>
      </c>
      <c r="S1380" s="367">
        <v>1</v>
      </c>
      <c r="T1380" s="369">
        <v>8.7767174395047221E-2</v>
      </c>
      <c r="U1380" s="369">
        <v>1.134583393921941</v>
      </c>
      <c r="V1380" s="369">
        <v>0.1201812092698411</v>
      </c>
      <c r="W1380" s="369">
        <v>1.1781777049954387</v>
      </c>
      <c r="X1380" s="369">
        <v>0.18405442729038723</v>
      </c>
      <c r="Y1380" s="369">
        <v>1.3957181575714794</v>
      </c>
      <c r="Z1380" s="369">
        <v>0.20225087311586232</v>
      </c>
      <c r="AA1380" s="369">
        <v>1.1496595301496908</v>
      </c>
      <c r="AB1380" s="369">
        <v>5.1987493772449288E-3</v>
      </c>
      <c r="AC1380" s="373">
        <v>3.1502576362544565</v>
      </c>
      <c r="AD1380" s="575">
        <v>0</v>
      </c>
      <c r="AE1380" s="370" t="s">
        <v>2514</v>
      </c>
      <c r="AF1380" s="370" t="s">
        <v>730</v>
      </c>
      <c r="AG1380" s="374" t="s">
        <v>730</v>
      </c>
      <c r="AH1380" s="374" t="s">
        <v>2321</v>
      </c>
      <c r="AI1380" s="374">
        <v>0</v>
      </c>
      <c r="AJ1380" s="374">
        <v>0</v>
      </c>
      <c r="AK1380" s="374">
        <v>0</v>
      </c>
      <c r="AL1380" s="369">
        <v>4.5000000000000005E-3</v>
      </c>
      <c r="AM1380" s="369" t="s">
        <v>34</v>
      </c>
      <c r="AN1380" s="369" t="s">
        <v>64</v>
      </c>
      <c r="AO1380" s="367" t="s">
        <v>1326</v>
      </c>
      <c r="AP1380" s="370" t="s">
        <v>11</v>
      </c>
      <c r="AQ1380" s="376" t="s">
        <v>664</v>
      </c>
      <c r="AR1380" s="369">
        <v>1.1999999999999999E-3</v>
      </c>
      <c r="AS1380" s="369">
        <v>1.1999999999999999E-3</v>
      </c>
      <c r="AT1380" s="369"/>
      <c r="AX1380" s="711"/>
      <c r="AY1380" s="712"/>
      <c r="AZ1380" s="712"/>
      <c r="BA1380" s="712"/>
      <c r="BB1380" s="713"/>
      <c r="BC1380" s="712"/>
      <c r="BD1380" s="712"/>
      <c r="BE1380" s="712"/>
      <c r="BF1380" s="712"/>
      <c r="BG1380" s="713"/>
      <c r="BH1380" s="713"/>
      <c r="BI1380" s="714"/>
      <c r="BJ1380" s="714"/>
      <c r="BK1380" s="714"/>
      <c r="BL1380" s="713"/>
      <c r="BM1380" s="713"/>
      <c r="BN1380" s="713"/>
      <c r="BO1380" s="713"/>
      <c r="BP1380" s="713"/>
      <c r="BQ1380" s="713"/>
      <c r="BR1380" s="713"/>
      <c r="BS1380" s="713"/>
      <c r="BT1380" s="716"/>
      <c r="BU1380" s="717"/>
      <c r="BV1380" s="715"/>
      <c r="BW1380" s="718"/>
    </row>
    <row r="1381" spans="2:75" ht="15.75" customHeight="1">
      <c r="B1381" s="363" t="s">
        <v>1277</v>
      </c>
      <c r="C1381" s="364">
        <v>4192419000143</v>
      </c>
      <c r="D1381" s="365" t="s">
        <v>11</v>
      </c>
      <c r="E1381" s="365" t="s">
        <v>620</v>
      </c>
      <c r="F1381" s="365" t="s">
        <v>665</v>
      </c>
      <c r="G1381" s="366" t="s">
        <v>740</v>
      </c>
      <c r="H1381" s="366" t="s">
        <v>34</v>
      </c>
      <c r="I1381" s="366"/>
      <c r="J1381" s="366" t="s">
        <v>608</v>
      </c>
      <c r="K1381" s="367" t="s">
        <v>48</v>
      </c>
      <c r="L1381" s="368"/>
      <c r="M1381" s="368" t="s">
        <v>34</v>
      </c>
      <c r="N1381" s="367">
        <v>184764</v>
      </c>
      <c r="O1381" s="367" t="s">
        <v>1323</v>
      </c>
      <c r="P1381" s="371">
        <v>38261</v>
      </c>
      <c r="Q1381" s="372">
        <v>127929072.45</v>
      </c>
      <c r="R1381" s="372">
        <v>233111460.6222617</v>
      </c>
      <c r="S1381" s="367">
        <v>1</v>
      </c>
      <c r="T1381" s="369">
        <v>4.7327930452094602E-2</v>
      </c>
      <c r="U1381" s="369">
        <v>0.61181739448443806</v>
      </c>
      <c r="V1381" s="369">
        <v>5.1814406365016108E-2</v>
      </c>
      <c r="W1381" s="369">
        <v>0.50795443603640855</v>
      </c>
      <c r="X1381" s="369">
        <v>1.2574998932561421E-2</v>
      </c>
      <c r="Y1381" s="369">
        <v>9.5358501286834332E-2</v>
      </c>
      <c r="Z1381" s="369">
        <v>0.12525474284600357</v>
      </c>
      <c r="AA1381" s="369">
        <v>0.71198856445412806</v>
      </c>
      <c r="AB1381" s="369">
        <v>2.3651164964613485E-2</v>
      </c>
      <c r="AC1381" s="373">
        <v>-1.9598085343138136</v>
      </c>
      <c r="AD1381" s="575">
        <v>0</v>
      </c>
      <c r="AE1381" s="370" t="s">
        <v>2514</v>
      </c>
      <c r="AF1381" s="370" t="s">
        <v>730</v>
      </c>
      <c r="AG1381" s="374" t="s">
        <v>730</v>
      </c>
      <c r="AH1381" s="374" t="s">
        <v>2321</v>
      </c>
      <c r="AI1381" s="374">
        <v>1000</v>
      </c>
      <c r="AJ1381" s="374">
        <v>100</v>
      </c>
      <c r="AK1381" s="374">
        <v>500</v>
      </c>
      <c r="AL1381" s="369">
        <v>8.0000000000000002E-3</v>
      </c>
      <c r="AM1381" s="369" t="s">
        <v>34</v>
      </c>
      <c r="AN1381" s="369" t="s">
        <v>34</v>
      </c>
      <c r="AO1381" s="367" t="s">
        <v>1326</v>
      </c>
      <c r="AP1381" s="370" t="s">
        <v>11</v>
      </c>
      <c r="AQ1381" s="376" t="s">
        <v>682</v>
      </c>
      <c r="AR1381" s="369">
        <v>2.1333333333333334E-3</v>
      </c>
      <c r="AS1381" s="369">
        <v>2.1333333333333334E-3</v>
      </c>
      <c r="AT1381" s="369"/>
      <c r="AX1381" s="711"/>
      <c r="AY1381" s="712"/>
      <c r="AZ1381" s="712"/>
      <c r="BA1381" s="712"/>
      <c r="BB1381" s="713"/>
      <c r="BC1381" s="712"/>
      <c r="BD1381" s="712"/>
      <c r="BE1381" s="712"/>
      <c r="BF1381" s="712"/>
      <c r="BG1381" s="713"/>
      <c r="BH1381" s="713"/>
      <c r="BI1381" s="714"/>
      <c r="BJ1381" s="714"/>
      <c r="BK1381" s="714"/>
      <c r="BL1381" s="713"/>
      <c r="BM1381" s="713"/>
      <c r="BN1381" s="713"/>
      <c r="BO1381" s="713"/>
      <c r="BP1381" s="713"/>
      <c r="BQ1381" s="713"/>
      <c r="BR1381" s="713"/>
      <c r="BS1381" s="713"/>
      <c r="BT1381" s="716"/>
      <c r="BU1381" s="717"/>
      <c r="BV1381" s="715"/>
      <c r="BW1381" s="718"/>
    </row>
    <row r="1382" spans="2:75" ht="15.75" customHeight="1">
      <c r="B1382" s="363" t="s">
        <v>1278</v>
      </c>
      <c r="C1382" s="364">
        <v>9087483000188</v>
      </c>
      <c r="D1382" s="365" t="s">
        <v>14</v>
      </c>
      <c r="E1382" s="365" t="s">
        <v>607</v>
      </c>
      <c r="F1382" s="365"/>
      <c r="G1382" s="366"/>
      <c r="H1382" s="366" t="s">
        <v>34</v>
      </c>
      <c r="I1382" s="366" t="s">
        <v>34</v>
      </c>
      <c r="J1382" s="366" t="s">
        <v>608</v>
      </c>
      <c r="K1382" s="367" t="s">
        <v>48</v>
      </c>
      <c r="L1382" s="368"/>
      <c r="M1382" s="368" t="s">
        <v>34</v>
      </c>
      <c r="N1382" s="367">
        <v>251127</v>
      </c>
      <c r="O1382" s="367" t="s">
        <v>1323</v>
      </c>
      <c r="P1382" s="371">
        <v>40361</v>
      </c>
      <c r="Q1382" s="372">
        <v>22503597.620000001</v>
      </c>
      <c r="R1382" s="372">
        <v>27267896.511190478</v>
      </c>
      <c r="S1382" s="367">
        <v>3</v>
      </c>
      <c r="T1382" s="369">
        <v>5.5437086536175739E-2</v>
      </c>
      <c r="U1382" s="369">
        <v>0.71664603793953285</v>
      </c>
      <c r="V1382" s="369">
        <v>-8.0940417918649477E-2</v>
      </c>
      <c r="W1382" s="369">
        <v>-0.79348673893479293</v>
      </c>
      <c r="X1382" s="369">
        <v>-8.997800167860448E-3</v>
      </c>
      <c r="Y1382" s="369">
        <v>-6.8231953218212155E-2</v>
      </c>
      <c r="Z1382" s="369">
        <v>-5.0713500302912662E-2</v>
      </c>
      <c r="AA1382" s="369">
        <v>-0.28827197644330027</v>
      </c>
      <c r="AB1382" s="369">
        <v>0.17823388504786997</v>
      </c>
      <c r="AC1382" s="373">
        <v>-0.92957496257878514</v>
      </c>
      <c r="AD1382" s="575">
        <v>0</v>
      </c>
      <c r="AE1382" s="370" t="s">
        <v>2514</v>
      </c>
      <c r="AF1382" s="370" t="s">
        <v>730</v>
      </c>
      <c r="AG1382" s="374" t="s">
        <v>730</v>
      </c>
      <c r="AH1382" s="374" t="s">
        <v>2321</v>
      </c>
      <c r="AI1382" s="374">
        <v>5000</v>
      </c>
      <c r="AJ1382" s="374">
        <v>100</v>
      </c>
      <c r="AK1382" s="374">
        <v>1000</v>
      </c>
      <c r="AL1382" s="369">
        <v>0.02</v>
      </c>
      <c r="AM1382" s="369" t="s">
        <v>34</v>
      </c>
      <c r="AN1382" s="369" t="s">
        <v>2335</v>
      </c>
      <c r="AO1382" s="367" t="s">
        <v>1326</v>
      </c>
      <c r="AP1382" s="370" t="s">
        <v>718</v>
      </c>
      <c r="AQ1382" s="376" t="s">
        <v>669</v>
      </c>
      <c r="AR1382" s="369">
        <v>5.3333333333333332E-3</v>
      </c>
      <c r="AS1382" s="369">
        <v>5.3333333333333332E-3</v>
      </c>
      <c r="AT1382" s="369"/>
      <c r="AX1382" s="711"/>
      <c r="AY1382" s="712"/>
      <c r="AZ1382" s="712"/>
      <c r="BA1382" s="712"/>
      <c r="BB1382" s="713"/>
      <c r="BC1382" s="712"/>
      <c r="BD1382" s="712"/>
      <c r="BE1382" s="712"/>
      <c r="BF1382" s="712"/>
      <c r="BG1382" s="713"/>
      <c r="BH1382" s="713"/>
      <c r="BI1382" s="714"/>
      <c r="BJ1382" s="714"/>
      <c r="BK1382" s="714"/>
      <c r="BL1382" s="713"/>
      <c r="BM1382" s="713"/>
      <c r="BN1382" s="713"/>
      <c r="BO1382" s="713"/>
      <c r="BP1382" s="713"/>
      <c r="BQ1382" s="713"/>
      <c r="BR1382" s="713"/>
      <c r="BS1382" s="713"/>
      <c r="BT1382" s="716"/>
      <c r="BU1382" s="717"/>
      <c r="BV1382" s="715"/>
      <c r="BW1382" s="718"/>
    </row>
    <row r="1383" spans="2:75" ht="15.75" customHeight="1">
      <c r="B1383" s="363" t="s">
        <v>1279</v>
      </c>
      <c r="C1383" s="364">
        <v>19831126000136</v>
      </c>
      <c r="D1383" s="365" t="s">
        <v>14</v>
      </c>
      <c r="E1383" s="365" t="s">
        <v>607</v>
      </c>
      <c r="F1383" s="365"/>
      <c r="G1383" s="366"/>
      <c r="H1383" s="366" t="s">
        <v>34</v>
      </c>
      <c r="I1383" s="366" t="s">
        <v>34</v>
      </c>
      <c r="J1383" s="366" t="s">
        <v>611</v>
      </c>
      <c r="K1383" s="367"/>
      <c r="L1383" s="368"/>
      <c r="M1383" s="368" t="s">
        <v>34</v>
      </c>
      <c r="N1383" s="367">
        <v>367222</v>
      </c>
      <c r="O1383" s="367" t="s">
        <v>1323</v>
      </c>
      <c r="P1383" s="371">
        <v>41765</v>
      </c>
      <c r="Q1383" s="372">
        <v>1758618657.0599999</v>
      </c>
      <c r="R1383" s="372">
        <v>3061751918.0788121</v>
      </c>
      <c r="S1383" s="367">
        <v>4</v>
      </c>
      <c r="T1383" s="369">
        <v>-0.33565100725964025</v>
      </c>
      <c r="U1383" s="369">
        <v>-4.3390260836681431</v>
      </c>
      <c r="V1383" s="369">
        <v>-0.2660256101950047</v>
      </c>
      <c r="W1383" s="369">
        <v>-2.6079404991327078</v>
      </c>
      <c r="X1383" s="369">
        <v>-0.13821115285353502</v>
      </c>
      <c r="Y1383" s="369">
        <v>-1.0480802796023856</v>
      </c>
      <c r="Z1383" s="369">
        <v>0.5000011392775725</v>
      </c>
      <c r="AA1383" s="369">
        <v>2.8421685701542749</v>
      </c>
      <c r="AB1383" s="369">
        <v>0.26239756550321319</v>
      </c>
      <c r="AC1383" s="373">
        <v>-1.4175929041082311</v>
      </c>
      <c r="AD1383" s="575">
        <v>0</v>
      </c>
      <c r="AE1383" s="370" t="s">
        <v>2514</v>
      </c>
      <c r="AF1383" s="370" t="s">
        <v>730</v>
      </c>
      <c r="AG1383" s="374" t="s">
        <v>730</v>
      </c>
      <c r="AH1383" s="374" t="s">
        <v>2321</v>
      </c>
      <c r="AI1383" s="374">
        <v>1000</v>
      </c>
      <c r="AJ1383" s="374">
        <v>100</v>
      </c>
      <c r="AK1383" s="374">
        <v>500</v>
      </c>
      <c r="AL1383" s="369">
        <v>1.4999999999999999E-2</v>
      </c>
      <c r="AM1383" s="369" t="s">
        <v>34</v>
      </c>
      <c r="AN1383" s="369" t="s">
        <v>2330</v>
      </c>
      <c r="AO1383" s="367" t="s">
        <v>1326</v>
      </c>
      <c r="AP1383" s="370" t="s">
        <v>718</v>
      </c>
      <c r="AQ1383" s="376" t="s">
        <v>661</v>
      </c>
      <c r="AR1383" s="369">
        <v>4.0000000000000001E-3</v>
      </c>
      <c r="AS1383" s="369">
        <v>4.0000000000000001E-3</v>
      </c>
      <c r="AT1383" s="369"/>
      <c r="AX1383" s="711"/>
      <c r="AY1383" s="712"/>
      <c r="AZ1383" s="712"/>
      <c r="BA1383" s="712"/>
      <c r="BB1383" s="713"/>
      <c r="BC1383" s="712"/>
      <c r="BD1383" s="712"/>
      <c r="BE1383" s="712"/>
      <c r="BF1383" s="712"/>
      <c r="BG1383" s="713"/>
      <c r="BH1383" s="713"/>
      <c r="BI1383" s="714"/>
      <c r="BJ1383" s="714"/>
      <c r="BK1383" s="714"/>
      <c r="BL1383" s="713"/>
      <c r="BM1383" s="713"/>
      <c r="BN1383" s="713"/>
      <c r="BO1383" s="713"/>
      <c r="BP1383" s="713"/>
      <c r="BQ1383" s="713"/>
      <c r="BR1383" s="713"/>
      <c r="BS1383" s="713"/>
      <c r="BT1383" s="716"/>
      <c r="BU1383" s="717"/>
      <c r="BV1383" s="715"/>
      <c r="BW1383" s="718"/>
    </row>
    <row r="1384" spans="2:75" ht="15.75" customHeight="1">
      <c r="B1384" s="363" t="s">
        <v>1280</v>
      </c>
      <c r="C1384" s="364">
        <v>29982932000169</v>
      </c>
      <c r="D1384" s="365" t="s">
        <v>14</v>
      </c>
      <c r="E1384" s="365" t="s">
        <v>607</v>
      </c>
      <c r="F1384" s="365"/>
      <c r="G1384" s="366"/>
      <c r="H1384" s="366" t="s">
        <v>34</v>
      </c>
      <c r="I1384" s="366" t="s">
        <v>34</v>
      </c>
      <c r="J1384" s="366" t="s">
        <v>611</v>
      </c>
      <c r="K1384" s="367"/>
      <c r="L1384" s="368"/>
      <c r="M1384" s="368" t="s">
        <v>1421</v>
      </c>
      <c r="N1384" s="367">
        <v>504467</v>
      </c>
      <c r="O1384" s="367" t="s">
        <v>1323</v>
      </c>
      <c r="P1384" s="371">
        <v>43685</v>
      </c>
      <c r="Q1384" s="372">
        <v>16192053.09</v>
      </c>
      <c r="R1384" s="372">
        <v>112073513.23853168</v>
      </c>
      <c r="S1384" s="367">
        <v>5</v>
      </c>
      <c r="T1384" s="369">
        <v>-0.24914513784339376</v>
      </c>
      <c r="U1384" s="369">
        <v>-3.2207478253903905</v>
      </c>
      <c r="V1384" s="369">
        <v>-0.17231721787594723</v>
      </c>
      <c r="W1384" s="369">
        <v>-1.6892849183472933</v>
      </c>
      <c r="X1384" s="369">
        <v>1.1081351187759658E-2</v>
      </c>
      <c r="Y1384" s="369">
        <v>8.4031899101131888E-2</v>
      </c>
      <c r="Z1384" s="369">
        <v>0.54036946262011121</v>
      </c>
      <c r="AA1384" s="369">
        <v>3.0716352069698662</v>
      </c>
      <c r="AB1384" s="369">
        <v>0.19551331627656945</v>
      </c>
      <c r="AC1384" s="373">
        <v>-1.3664817885560863</v>
      </c>
      <c r="AD1384" s="575">
        <v>0</v>
      </c>
      <c r="AE1384" s="370" t="s">
        <v>2514</v>
      </c>
      <c r="AF1384" s="370" t="s">
        <v>2514</v>
      </c>
      <c r="AG1384" s="374" t="s">
        <v>59</v>
      </c>
      <c r="AH1384" s="374" t="s">
        <v>2318</v>
      </c>
      <c r="AI1384" s="374">
        <v>0</v>
      </c>
      <c r="AJ1384" s="374">
        <v>0</v>
      </c>
      <c r="AK1384" s="374">
        <v>0</v>
      </c>
      <c r="AL1384" s="369">
        <v>6.9999999999999993E-3</v>
      </c>
      <c r="AM1384" s="369" t="s">
        <v>34</v>
      </c>
      <c r="AN1384" s="369" t="s">
        <v>2330</v>
      </c>
      <c r="AO1384" s="367" t="s">
        <v>1326</v>
      </c>
      <c r="AP1384" s="370" t="s">
        <v>718</v>
      </c>
      <c r="AQ1384" s="376" t="s">
        <v>689</v>
      </c>
      <c r="AR1384" s="369">
        <v>1.8666666666666666E-3</v>
      </c>
      <c r="AS1384" s="369">
        <v>1.8666666666666666E-3</v>
      </c>
      <c r="AT1384" s="369"/>
      <c r="AX1384" s="711"/>
      <c r="AY1384" s="712"/>
      <c r="AZ1384" s="712"/>
      <c r="BA1384" s="712"/>
      <c r="BB1384" s="713"/>
      <c r="BC1384" s="712"/>
      <c r="BD1384" s="712"/>
      <c r="BE1384" s="712"/>
      <c r="BF1384" s="712"/>
      <c r="BG1384" s="713"/>
      <c r="BH1384" s="713"/>
      <c r="BI1384" s="714"/>
      <c r="BJ1384" s="714"/>
      <c r="BK1384" s="714"/>
      <c r="BL1384" s="713"/>
      <c r="BM1384" s="713"/>
      <c r="BN1384" s="713"/>
      <c r="BO1384" s="713"/>
      <c r="BP1384" s="713"/>
      <c r="BQ1384" s="713"/>
      <c r="BR1384" s="713"/>
      <c r="BS1384" s="713"/>
      <c r="BT1384" s="716"/>
      <c r="BU1384" s="717"/>
      <c r="BV1384" s="715"/>
      <c r="BW1384" s="718"/>
    </row>
    <row r="1385" spans="2:75" ht="15.75" customHeight="1">
      <c r="B1385" s="363" t="s">
        <v>1281</v>
      </c>
      <c r="C1385" s="364">
        <v>819889000133</v>
      </c>
      <c r="D1385" s="365" t="s">
        <v>14</v>
      </c>
      <c r="E1385" s="365" t="s">
        <v>15</v>
      </c>
      <c r="F1385" s="365" t="s">
        <v>17</v>
      </c>
      <c r="G1385" s="366"/>
      <c r="H1385" s="366" t="s">
        <v>34</v>
      </c>
      <c r="I1385" s="366" t="s">
        <v>34</v>
      </c>
      <c r="J1385" s="366" t="s">
        <v>611</v>
      </c>
      <c r="K1385" s="367" t="s">
        <v>49</v>
      </c>
      <c r="L1385" s="368"/>
      <c r="M1385" s="368" t="s">
        <v>1421</v>
      </c>
      <c r="N1385" s="367">
        <v>17973</v>
      </c>
      <c r="O1385" s="367" t="s">
        <v>1323</v>
      </c>
      <c r="P1385" s="371">
        <v>34974</v>
      </c>
      <c r="Q1385" s="372">
        <v>82218910.109999999</v>
      </c>
      <c r="R1385" s="372">
        <v>92783091.596666664</v>
      </c>
      <c r="S1385" s="367">
        <v>1</v>
      </c>
      <c r="T1385" s="369">
        <v>-5.9821658396485122E-2</v>
      </c>
      <c r="U1385" s="369">
        <v>-0.77332625416448608</v>
      </c>
      <c r="V1385" s="369">
        <v>1.2953168625424061E-2</v>
      </c>
      <c r="W1385" s="369">
        <v>0.12698436449624534</v>
      </c>
      <c r="X1385" s="369">
        <v>-3.808811421157865E-2</v>
      </c>
      <c r="Y1385" s="369">
        <v>-0.28882908917417321</v>
      </c>
      <c r="Z1385" s="369">
        <v>0.245667187873152</v>
      </c>
      <c r="AA1385" s="369">
        <v>1.3964519382897673</v>
      </c>
      <c r="AB1385" s="369">
        <v>0.16381413738617651</v>
      </c>
      <c r="AC1385" s="373">
        <v>-0.4330833011790991</v>
      </c>
      <c r="AD1385" s="575">
        <v>0</v>
      </c>
      <c r="AE1385" s="370" t="s">
        <v>2514</v>
      </c>
      <c r="AF1385" s="370" t="s">
        <v>730</v>
      </c>
      <c r="AG1385" s="374" t="s">
        <v>730</v>
      </c>
      <c r="AH1385" s="374" t="s">
        <v>2321</v>
      </c>
      <c r="AI1385" s="374">
        <v>5000</v>
      </c>
      <c r="AJ1385" s="374">
        <v>100</v>
      </c>
      <c r="AK1385" s="374">
        <v>1000</v>
      </c>
      <c r="AL1385" s="369">
        <v>0.01</v>
      </c>
      <c r="AM1385" s="369" t="s">
        <v>34</v>
      </c>
      <c r="AN1385" s="369" t="s">
        <v>2402</v>
      </c>
      <c r="AO1385" s="367" t="s">
        <v>1326</v>
      </c>
      <c r="AP1385" s="370" t="s">
        <v>17</v>
      </c>
      <c r="AQ1385" s="376" t="s">
        <v>17</v>
      </c>
      <c r="AR1385" s="369">
        <v>2.6666666666666666E-3</v>
      </c>
      <c r="AS1385" s="369">
        <v>2.6666666666666666E-3</v>
      </c>
      <c r="AT1385" s="369"/>
      <c r="AX1385" s="711"/>
      <c r="AY1385" s="712"/>
      <c r="AZ1385" s="712"/>
      <c r="BA1385" s="712"/>
      <c r="BB1385" s="713"/>
      <c r="BC1385" s="712"/>
      <c r="BD1385" s="712"/>
      <c r="BE1385" s="712"/>
      <c r="BF1385" s="712"/>
      <c r="BG1385" s="713"/>
      <c r="BH1385" s="713"/>
      <c r="BI1385" s="714"/>
      <c r="BJ1385" s="714"/>
      <c r="BK1385" s="714"/>
      <c r="BL1385" s="713"/>
      <c r="BM1385" s="713"/>
      <c r="BN1385" s="713"/>
      <c r="BO1385" s="713"/>
      <c r="BP1385" s="713"/>
      <c r="BQ1385" s="713"/>
      <c r="BR1385" s="713"/>
      <c r="BS1385" s="713"/>
      <c r="BT1385" s="716"/>
      <c r="BU1385" s="717"/>
      <c r="BV1385" s="715"/>
      <c r="BW1385" s="718"/>
    </row>
    <row r="1386" spans="2:75" ht="15.75" customHeight="1">
      <c r="B1386" s="363" t="s">
        <v>472</v>
      </c>
      <c r="C1386" s="364">
        <v>9087301000179</v>
      </c>
      <c r="D1386" s="365" t="s">
        <v>11</v>
      </c>
      <c r="E1386" s="365" t="s">
        <v>621</v>
      </c>
      <c r="F1386" s="365" t="s">
        <v>674</v>
      </c>
      <c r="G1386" s="366" t="s">
        <v>867</v>
      </c>
      <c r="H1386" s="366" t="s">
        <v>34</v>
      </c>
      <c r="I1386" s="366"/>
      <c r="J1386" s="366" t="s">
        <v>608</v>
      </c>
      <c r="K1386" s="367" t="s">
        <v>48</v>
      </c>
      <c r="L1386" s="368"/>
      <c r="M1386" s="368" t="s">
        <v>34</v>
      </c>
      <c r="N1386" s="367">
        <v>257079</v>
      </c>
      <c r="O1386" s="367" t="s">
        <v>1323</v>
      </c>
      <c r="P1386" s="371">
        <v>40445</v>
      </c>
      <c r="Q1386" s="372">
        <v>296996283.04000002</v>
      </c>
      <c r="R1386" s="372">
        <v>334164084.2443254</v>
      </c>
      <c r="S1386" s="367">
        <v>1</v>
      </c>
      <c r="T1386" s="369">
        <v>3.2415036022067634E-2</v>
      </c>
      <c r="U1386" s="369">
        <v>0.41903549746834345</v>
      </c>
      <c r="V1386" s="369">
        <v>3.1179102903225342E-2</v>
      </c>
      <c r="W1386" s="369">
        <v>0.30565946311839121</v>
      </c>
      <c r="X1386" s="369">
        <v>2.6791348680481164E-2</v>
      </c>
      <c r="Y1386" s="369">
        <v>0.20316366397522251</v>
      </c>
      <c r="Z1386" s="369">
        <v>0.13158663322810948</v>
      </c>
      <c r="AA1386" s="369">
        <v>0.74798108211055891</v>
      </c>
      <c r="AB1386" s="369">
        <v>6.141236738054507E-2</v>
      </c>
      <c r="AC1386" s="373">
        <v>-1.0514652254120922</v>
      </c>
      <c r="AD1386" s="575">
        <v>0</v>
      </c>
      <c r="AE1386" s="370" t="s">
        <v>2514</v>
      </c>
      <c r="AF1386" s="370" t="s">
        <v>730</v>
      </c>
      <c r="AG1386" s="374" t="s">
        <v>730</v>
      </c>
      <c r="AH1386" s="374" t="s">
        <v>2321</v>
      </c>
      <c r="AI1386" s="374">
        <v>1000</v>
      </c>
      <c r="AJ1386" s="374">
        <v>100</v>
      </c>
      <c r="AK1386" s="374">
        <v>500</v>
      </c>
      <c r="AL1386" s="369">
        <v>5.0000000000000001E-3</v>
      </c>
      <c r="AM1386" s="369" t="s">
        <v>34</v>
      </c>
      <c r="AN1386" s="369" t="s">
        <v>150</v>
      </c>
      <c r="AO1386" s="367" t="s">
        <v>1326</v>
      </c>
      <c r="AP1386" s="370" t="s">
        <v>11</v>
      </c>
      <c r="AQ1386" s="376" t="s">
        <v>682</v>
      </c>
      <c r="AR1386" s="369">
        <v>1.3333333333333333E-3</v>
      </c>
      <c r="AS1386" s="369">
        <v>1.3333333333333333E-3</v>
      </c>
      <c r="AT1386" s="369"/>
      <c r="AX1386" s="711"/>
      <c r="AY1386" s="712"/>
      <c r="AZ1386" s="712"/>
      <c r="BA1386" s="712"/>
      <c r="BB1386" s="713"/>
      <c r="BC1386" s="712"/>
      <c r="BD1386" s="712"/>
      <c r="BE1386" s="712"/>
      <c r="BF1386" s="712"/>
      <c r="BG1386" s="713"/>
      <c r="BH1386" s="713"/>
      <c r="BI1386" s="714"/>
      <c r="BJ1386" s="714"/>
      <c r="BK1386" s="714"/>
      <c r="BL1386" s="713"/>
      <c r="BM1386" s="713"/>
      <c r="BN1386" s="713"/>
      <c r="BO1386" s="713"/>
      <c r="BP1386" s="713"/>
      <c r="BQ1386" s="713"/>
      <c r="BR1386" s="713"/>
      <c r="BS1386" s="713"/>
      <c r="BT1386" s="716"/>
      <c r="BU1386" s="717"/>
      <c r="BV1386" s="715"/>
      <c r="BW1386" s="718"/>
    </row>
    <row r="1387" spans="2:75" ht="15.75" customHeight="1">
      <c r="B1387" s="363" t="s">
        <v>38</v>
      </c>
      <c r="C1387" s="364">
        <v>17517577000178</v>
      </c>
      <c r="D1387" s="365" t="s">
        <v>11</v>
      </c>
      <c r="E1387" s="365" t="s">
        <v>621</v>
      </c>
      <c r="F1387" s="365" t="s">
        <v>674</v>
      </c>
      <c r="G1387" s="366" t="s">
        <v>740</v>
      </c>
      <c r="H1387" s="366" t="s">
        <v>34</v>
      </c>
      <c r="I1387" s="366"/>
      <c r="J1387" s="366" t="s">
        <v>608</v>
      </c>
      <c r="K1387" s="367" t="s">
        <v>48</v>
      </c>
      <c r="L1387" s="368"/>
      <c r="M1387" s="368" t="s">
        <v>34</v>
      </c>
      <c r="N1387" s="367">
        <v>348430</v>
      </c>
      <c r="O1387" s="367" t="s">
        <v>1323</v>
      </c>
      <c r="P1387" s="371">
        <v>41513</v>
      </c>
      <c r="Q1387" s="372">
        <v>469779600.69</v>
      </c>
      <c r="R1387" s="372">
        <v>787295987.14412677</v>
      </c>
      <c r="S1387" s="367">
        <v>1</v>
      </c>
      <c r="T1387" s="369">
        <v>5.3084415074470037E-2</v>
      </c>
      <c r="U1387" s="369">
        <v>0.68623259475642884</v>
      </c>
      <c r="V1387" s="369">
        <v>7.5682586094880433E-2</v>
      </c>
      <c r="W1387" s="369">
        <v>0.7419424062640223</v>
      </c>
      <c r="X1387" s="369">
        <v>9.0412167132698285E-2</v>
      </c>
      <c r="Y1387" s="369">
        <v>0.68561188769125003</v>
      </c>
      <c r="Z1387" s="369">
        <v>0.22296000077318467</v>
      </c>
      <c r="AA1387" s="369">
        <v>1.2673769254100227</v>
      </c>
      <c r="AB1387" s="369">
        <v>3.3685203020445045E-2</v>
      </c>
      <c r="AC1387" s="373">
        <v>-0.70123674446598405</v>
      </c>
      <c r="AD1387" s="575">
        <v>0</v>
      </c>
      <c r="AE1387" s="370" t="s">
        <v>2514</v>
      </c>
      <c r="AF1387" s="370" t="s">
        <v>730</v>
      </c>
      <c r="AG1387" s="374" t="s">
        <v>730</v>
      </c>
      <c r="AH1387" s="374" t="s">
        <v>2321</v>
      </c>
      <c r="AI1387" s="374">
        <v>1000</v>
      </c>
      <c r="AJ1387" s="374">
        <v>100</v>
      </c>
      <c r="AK1387" s="374">
        <v>500</v>
      </c>
      <c r="AL1387" s="369">
        <v>4.0000000000000001E-3</v>
      </c>
      <c r="AM1387" s="369" t="s">
        <v>34</v>
      </c>
      <c r="AN1387" s="369" t="s">
        <v>636</v>
      </c>
      <c r="AO1387" s="367" t="s">
        <v>1326</v>
      </c>
      <c r="AP1387" s="370" t="s">
        <v>11</v>
      </c>
      <c r="AQ1387" s="376" t="s">
        <v>682</v>
      </c>
      <c r="AR1387" s="369">
        <v>1.0666666666666667E-3</v>
      </c>
      <c r="AS1387" s="369">
        <v>1.0666666666666667E-3</v>
      </c>
      <c r="AT1387" s="369"/>
      <c r="AX1387" s="711"/>
      <c r="AY1387" s="712"/>
      <c r="AZ1387" s="712"/>
      <c r="BA1387" s="712"/>
      <c r="BB1387" s="713"/>
      <c r="BC1387" s="712"/>
      <c r="BD1387" s="712"/>
      <c r="BE1387" s="712"/>
      <c r="BF1387" s="712"/>
      <c r="BG1387" s="713"/>
      <c r="BH1387" s="713"/>
      <c r="BI1387" s="714"/>
      <c r="BJ1387" s="714"/>
      <c r="BK1387" s="714"/>
      <c r="BL1387" s="713"/>
      <c r="BM1387" s="713"/>
      <c r="BN1387" s="713"/>
      <c r="BO1387" s="713"/>
      <c r="BP1387" s="713"/>
      <c r="BQ1387" s="713"/>
      <c r="BR1387" s="713"/>
      <c r="BS1387" s="713"/>
      <c r="BT1387" s="716"/>
      <c r="BU1387" s="717"/>
      <c r="BV1387" s="715"/>
      <c r="BW1387" s="718"/>
    </row>
    <row r="1388" spans="2:75" ht="15.75" customHeight="1">
      <c r="B1388" s="363" t="s">
        <v>1282</v>
      </c>
      <c r="C1388" s="364">
        <v>22773406000140</v>
      </c>
      <c r="D1388" s="365" t="s">
        <v>13</v>
      </c>
      <c r="E1388" s="365" t="s">
        <v>615</v>
      </c>
      <c r="F1388" s="365" t="s">
        <v>619</v>
      </c>
      <c r="G1388" s="366" t="s">
        <v>34</v>
      </c>
      <c r="H1388" s="366" t="s">
        <v>1340</v>
      </c>
      <c r="I1388" s="366" t="s">
        <v>34</v>
      </c>
      <c r="J1388" s="366"/>
      <c r="K1388" s="367" t="s">
        <v>48</v>
      </c>
      <c r="L1388" s="368"/>
      <c r="M1388" s="368" t="s">
        <v>34</v>
      </c>
      <c r="N1388" s="367">
        <v>410373</v>
      </c>
      <c r="O1388" s="367" t="s">
        <v>1323</v>
      </c>
      <c r="P1388" s="371">
        <v>42332</v>
      </c>
      <c r="Q1388" s="372">
        <v>33598761.25</v>
      </c>
      <c r="R1388" s="372">
        <v>79319666.568055525</v>
      </c>
      <c r="S1388" s="367">
        <v>5</v>
      </c>
      <c r="T1388" s="369">
        <v>-0.14725987216704961</v>
      </c>
      <c r="U1388" s="369">
        <v>-1.9036571098867541</v>
      </c>
      <c r="V1388" s="369">
        <v>-0.14352155883505924</v>
      </c>
      <c r="W1388" s="369">
        <v>-1.4069911746851695</v>
      </c>
      <c r="X1388" s="369">
        <v>-9.4993729804991101E-2</v>
      </c>
      <c r="Y1388" s="369">
        <v>-0.72035470972444082</v>
      </c>
      <c r="Z1388" s="369">
        <v>-9.4958567793137494E-3</v>
      </c>
      <c r="AA1388" s="369">
        <v>-5.3977528378928871E-2</v>
      </c>
      <c r="AB1388" s="369">
        <v>0.12209435856975497</v>
      </c>
      <c r="AC1388" s="373">
        <v>-2.0018703008799972</v>
      </c>
      <c r="AD1388" s="575">
        <v>22282992000120</v>
      </c>
      <c r="AE1388" s="370" t="s">
        <v>2514</v>
      </c>
      <c r="AF1388" s="370" t="s">
        <v>730</v>
      </c>
      <c r="AG1388" s="374" t="s">
        <v>730</v>
      </c>
      <c r="AH1388" s="374" t="s">
        <v>2318</v>
      </c>
      <c r="AI1388" s="374">
        <v>1000</v>
      </c>
      <c r="AJ1388" s="374">
        <v>100</v>
      </c>
      <c r="AK1388" s="374">
        <v>500</v>
      </c>
      <c r="AL1388" s="369">
        <v>0.01</v>
      </c>
      <c r="AM1388" s="369" t="s">
        <v>34</v>
      </c>
      <c r="AN1388" s="369" t="s">
        <v>2335</v>
      </c>
      <c r="AO1388" s="367" t="s">
        <v>1326</v>
      </c>
      <c r="AP1388" s="370" t="s">
        <v>13</v>
      </c>
      <c r="AQ1388" s="376" t="s">
        <v>681</v>
      </c>
      <c r="AR1388" s="369">
        <v>5.5000000000000005E-3</v>
      </c>
      <c r="AS1388" s="369">
        <v>5.5000000000000005E-3</v>
      </c>
      <c r="AT1388" s="369"/>
      <c r="AX1388" s="711"/>
      <c r="AY1388" s="712"/>
      <c r="AZ1388" s="712"/>
      <c r="BA1388" s="712"/>
      <c r="BB1388" s="713"/>
      <c r="BC1388" s="712"/>
      <c r="BD1388" s="712"/>
      <c r="BE1388" s="712"/>
      <c r="BF1388" s="712"/>
      <c r="BG1388" s="713"/>
      <c r="BH1388" s="713"/>
      <c r="BI1388" s="714"/>
      <c r="BJ1388" s="714"/>
      <c r="BK1388" s="714"/>
      <c r="BL1388" s="713"/>
      <c r="BM1388" s="713"/>
      <c r="BN1388" s="713"/>
      <c r="BO1388" s="713"/>
      <c r="BP1388" s="713"/>
      <c r="BQ1388" s="713"/>
      <c r="BR1388" s="713"/>
      <c r="BS1388" s="713"/>
      <c r="BT1388" s="716"/>
      <c r="BU1388" s="717"/>
      <c r="BV1388" s="715"/>
      <c r="BW1388" s="718"/>
    </row>
    <row r="1389" spans="2:75" ht="15.75" customHeight="1">
      <c r="B1389" s="363" t="s">
        <v>1283</v>
      </c>
      <c r="C1389" s="364">
        <v>5024659000100</v>
      </c>
      <c r="D1389" s="365" t="s">
        <v>13</v>
      </c>
      <c r="E1389" s="365" t="s">
        <v>615</v>
      </c>
      <c r="F1389" s="365" t="s">
        <v>619</v>
      </c>
      <c r="G1389" s="366" t="s">
        <v>34</v>
      </c>
      <c r="H1389" s="366" t="s">
        <v>1339</v>
      </c>
      <c r="I1389" s="366" t="s">
        <v>34</v>
      </c>
      <c r="J1389" s="366"/>
      <c r="K1389" s="367" t="s">
        <v>48</v>
      </c>
      <c r="L1389" s="368"/>
      <c r="M1389" s="368" t="s">
        <v>1421</v>
      </c>
      <c r="N1389" s="367">
        <v>122041</v>
      </c>
      <c r="O1389" s="367" t="s">
        <v>1323</v>
      </c>
      <c r="P1389" s="371">
        <v>37635</v>
      </c>
      <c r="Q1389" s="372">
        <v>21049008.989999998</v>
      </c>
      <c r="R1389" s="372">
        <v>27306552.103809524</v>
      </c>
      <c r="S1389" s="367">
        <v>1</v>
      </c>
      <c r="T1389" s="369">
        <v>1.9412158337067442E-2</v>
      </c>
      <c r="U1389" s="369">
        <v>0.25094475971489122</v>
      </c>
      <c r="V1389" s="369">
        <v>2.2708773505222268E-2</v>
      </c>
      <c r="W1389" s="369">
        <v>0.22262191247860932</v>
      </c>
      <c r="X1389" s="369">
        <v>3.4301213311415779E-2</v>
      </c>
      <c r="Y1389" s="369">
        <v>0.26011233171773823</v>
      </c>
      <c r="Z1389" s="369">
        <v>9.2964901559129398E-2</v>
      </c>
      <c r="AA1389" s="369">
        <v>0.52844263859199447</v>
      </c>
      <c r="AB1389" s="369">
        <v>3.3908516185498921E-2</v>
      </c>
      <c r="AC1389" s="373">
        <v>-2.1859903352442154</v>
      </c>
      <c r="AD1389" s="575">
        <v>0</v>
      </c>
      <c r="AE1389" s="370" t="s">
        <v>2514</v>
      </c>
      <c r="AF1389" s="370" t="s">
        <v>730</v>
      </c>
      <c r="AG1389" s="374" t="s">
        <v>730</v>
      </c>
      <c r="AH1389" s="374" t="s">
        <v>2321</v>
      </c>
      <c r="AI1389" s="374">
        <v>5000</v>
      </c>
      <c r="AJ1389" s="374">
        <v>100</v>
      </c>
      <c r="AK1389" s="374">
        <v>1000</v>
      </c>
      <c r="AL1389" s="369">
        <v>1.1000000000000001E-2</v>
      </c>
      <c r="AM1389" s="369" t="s">
        <v>34</v>
      </c>
      <c r="AN1389" s="369" t="s">
        <v>2335</v>
      </c>
      <c r="AO1389" s="367" t="s">
        <v>1326</v>
      </c>
      <c r="AP1389" s="370" t="s">
        <v>13</v>
      </c>
      <c r="AQ1389" s="376" t="s">
        <v>666</v>
      </c>
      <c r="AR1389" s="369">
        <v>2.9333333333333329E-3</v>
      </c>
      <c r="AS1389" s="369">
        <v>2.9333333333333329E-3</v>
      </c>
      <c r="AT1389" s="369"/>
      <c r="AX1389" s="711"/>
      <c r="AY1389" s="712"/>
      <c r="AZ1389" s="712"/>
      <c r="BA1389" s="712"/>
      <c r="BB1389" s="713"/>
      <c r="BC1389" s="712"/>
      <c r="BD1389" s="712"/>
      <c r="BE1389" s="712"/>
      <c r="BF1389" s="712"/>
      <c r="BG1389" s="713"/>
      <c r="BH1389" s="713"/>
      <c r="BI1389" s="714"/>
      <c r="BJ1389" s="714"/>
      <c r="BK1389" s="714"/>
      <c r="BL1389" s="713"/>
      <c r="BM1389" s="713"/>
      <c r="BN1389" s="713"/>
      <c r="BO1389" s="713"/>
      <c r="BP1389" s="713"/>
      <c r="BQ1389" s="713"/>
      <c r="BR1389" s="713"/>
      <c r="BS1389" s="713"/>
      <c r="BT1389" s="716"/>
      <c r="BU1389" s="717"/>
      <c r="BV1389" s="715"/>
      <c r="BW1389" s="718"/>
    </row>
    <row r="1390" spans="2:75" ht="15.75" customHeight="1">
      <c r="B1390" s="363" t="s">
        <v>1284</v>
      </c>
      <c r="C1390" s="364">
        <v>3499367000190</v>
      </c>
      <c r="D1390" s="365" t="s">
        <v>11</v>
      </c>
      <c r="E1390" s="365" t="s">
        <v>620</v>
      </c>
      <c r="F1390" s="365" t="s">
        <v>665</v>
      </c>
      <c r="G1390" s="366" t="s">
        <v>740</v>
      </c>
      <c r="H1390" s="366" t="s">
        <v>34</v>
      </c>
      <c r="I1390" s="366" t="s">
        <v>1306</v>
      </c>
      <c r="J1390" s="366" t="s">
        <v>608</v>
      </c>
      <c r="K1390" s="367" t="s">
        <v>48</v>
      </c>
      <c r="L1390" s="368"/>
      <c r="M1390" s="368" t="s">
        <v>34</v>
      </c>
      <c r="N1390" s="367">
        <v>75124</v>
      </c>
      <c r="O1390" s="367" t="s">
        <v>1323</v>
      </c>
      <c r="P1390" s="371">
        <v>36606</v>
      </c>
      <c r="Q1390" s="372">
        <v>723507014.90999997</v>
      </c>
      <c r="R1390" s="372">
        <v>942324645.49666655</v>
      </c>
      <c r="S1390" s="367">
        <v>1</v>
      </c>
      <c r="T1390" s="369">
        <v>7.6330697299257011E-2</v>
      </c>
      <c r="U1390" s="369">
        <v>0.98674182231741603</v>
      </c>
      <c r="V1390" s="369">
        <v>9.8654743086780794E-2</v>
      </c>
      <c r="W1390" s="369">
        <v>0.96714635759673695</v>
      </c>
      <c r="X1390" s="369">
        <v>0.11788167513139092</v>
      </c>
      <c r="Y1390" s="369">
        <v>0.89391815697126475</v>
      </c>
      <c r="Z1390" s="369">
        <v>0.18364044268339419</v>
      </c>
      <c r="AA1390" s="369">
        <v>1.043871810288437</v>
      </c>
      <c r="AB1390" s="369">
        <v>9.0630543921202209E-3</v>
      </c>
      <c r="AC1390" s="373">
        <v>-0.33180220891450524</v>
      </c>
      <c r="AD1390" s="575">
        <v>0</v>
      </c>
      <c r="AE1390" s="370" t="s">
        <v>2514</v>
      </c>
      <c r="AF1390" s="370" t="s">
        <v>730</v>
      </c>
      <c r="AG1390" s="374" t="s">
        <v>730</v>
      </c>
      <c r="AH1390" s="374" t="s">
        <v>2321</v>
      </c>
      <c r="AI1390" s="374">
        <v>1000</v>
      </c>
      <c r="AJ1390" s="374">
        <v>100</v>
      </c>
      <c r="AK1390" s="374">
        <v>500</v>
      </c>
      <c r="AL1390" s="369">
        <v>4.0000000000000001E-3</v>
      </c>
      <c r="AM1390" s="369" t="s">
        <v>34</v>
      </c>
      <c r="AN1390" s="369" t="s">
        <v>34</v>
      </c>
      <c r="AO1390" s="367" t="s">
        <v>1326</v>
      </c>
      <c r="AP1390" s="370" t="s">
        <v>11</v>
      </c>
      <c r="AQ1390" s="376" t="s">
        <v>671</v>
      </c>
      <c r="AR1390" s="369">
        <v>1.0666666666666667E-3</v>
      </c>
      <c r="AS1390" s="369">
        <v>1.0666666666666667E-3</v>
      </c>
      <c r="AT1390" s="369"/>
      <c r="AX1390" s="711"/>
      <c r="AY1390" s="712"/>
      <c r="AZ1390" s="712"/>
      <c r="BA1390" s="712"/>
      <c r="BB1390" s="713"/>
      <c r="BC1390" s="712"/>
      <c r="BD1390" s="712"/>
      <c r="BE1390" s="712"/>
      <c r="BF1390" s="712"/>
      <c r="BG1390" s="713"/>
      <c r="BH1390" s="713"/>
      <c r="BI1390" s="714"/>
      <c r="BJ1390" s="714"/>
      <c r="BK1390" s="714"/>
      <c r="BL1390" s="713"/>
      <c r="BM1390" s="713"/>
      <c r="BN1390" s="713"/>
      <c r="BO1390" s="713"/>
      <c r="BP1390" s="713"/>
      <c r="BQ1390" s="713"/>
      <c r="BR1390" s="713"/>
      <c r="BS1390" s="713"/>
      <c r="BT1390" s="716"/>
      <c r="BU1390" s="717"/>
      <c r="BV1390" s="715"/>
      <c r="BW1390" s="718"/>
    </row>
    <row r="1391" spans="2:75" ht="15.75" customHeight="1">
      <c r="B1391" s="363" t="s">
        <v>439</v>
      </c>
      <c r="C1391" s="364">
        <v>17453850000148</v>
      </c>
      <c r="D1391" s="365" t="s">
        <v>14</v>
      </c>
      <c r="E1391" s="365" t="s">
        <v>607</v>
      </c>
      <c r="F1391" s="365" t="s">
        <v>674</v>
      </c>
      <c r="G1391" s="366"/>
      <c r="H1391" s="366" t="s">
        <v>34</v>
      </c>
      <c r="I1391" s="366" t="s">
        <v>34</v>
      </c>
      <c r="J1391" s="366" t="s">
        <v>692</v>
      </c>
      <c r="K1391" s="367" t="s">
        <v>49</v>
      </c>
      <c r="L1391" s="368" t="s">
        <v>717</v>
      </c>
      <c r="M1391" s="368" t="s">
        <v>1421</v>
      </c>
      <c r="N1391" s="367">
        <v>337031</v>
      </c>
      <c r="O1391" s="367" t="s">
        <v>1323</v>
      </c>
      <c r="P1391" s="371">
        <v>41394</v>
      </c>
      <c r="Q1391" s="372">
        <v>1230075683.8699999</v>
      </c>
      <c r="R1391" s="372">
        <v>1976958859.554683</v>
      </c>
      <c r="S1391" s="367">
        <v>1</v>
      </c>
      <c r="T1391" s="369">
        <v>-0.1219041501272069</v>
      </c>
      <c r="U1391" s="369">
        <v>-1.5758787421131926</v>
      </c>
      <c r="V1391" s="369">
        <v>-5.344639927797501E-2</v>
      </c>
      <c r="W1391" s="369">
        <v>-0.52395342353570684</v>
      </c>
      <c r="X1391" s="369">
        <v>0.22887896919053441</v>
      </c>
      <c r="Y1391" s="369">
        <v>1.7356308016512261</v>
      </c>
      <c r="Z1391" s="369">
        <v>0.45032697502697716</v>
      </c>
      <c r="AA1391" s="369">
        <v>2.5598045167728953</v>
      </c>
      <c r="AB1391" s="369">
        <v>0.21028798327972964</v>
      </c>
      <c r="AC1391" s="373">
        <v>-0.61804971106699913</v>
      </c>
      <c r="AD1391" s="575">
        <v>0</v>
      </c>
      <c r="AE1391" s="370" t="s">
        <v>2514</v>
      </c>
      <c r="AF1391" s="370" t="s">
        <v>730</v>
      </c>
      <c r="AG1391" s="374" t="s">
        <v>730</v>
      </c>
      <c r="AH1391" s="374" t="s">
        <v>2321</v>
      </c>
      <c r="AI1391" s="374">
        <v>1000</v>
      </c>
      <c r="AJ1391" s="374">
        <v>100</v>
      </c>
      <c r="AK1391" s="374">
        <v>500</v>
      </c>
      <c r="AL1391" s="369">
        <v>0.01</v>
      </c>
      <c r="AM1391" s="369" t="s">
        <v>34</v>
      </c>
      <c r="AN1391" s="369" t="s">
        <v>2330</v>
      </c>
      <c r="AO1391" s="367" t="s">
        <v>1326</v>
      </c>
      <c r="AP1391" s="370" t="s">
        <v>13</v>
      </c>
      <c r="AQ1391" s="376" t="s">
        <v>673</v>
      </c>
      <c r="AR1391" s="369">
        <v>2.6666666666666666E-3</v>
      </c>
      <c r="AS1391" s="369">
        <v>2.6666666666666666E-3</v>
      </c>
      <c r="AT1391" s="369"/>
      <c r="AX1391" s="711"/>
      <c r="AY1391" s="712"/>
      <c r="AZ1391" s="712"/>
      <c r="BA1391" s="712"/>
      <c r="BB1391" s="713"/>
      <c r="BC1391" s="712"/>
      <c r="BD1391" s="712"/>
      <c r="BE1391" s="712"/>
      <c r="BF1391" s="712"/>
      <c r="BG1391" s="713"/>
      <c r="BH1391" s="713"/>
      <c r="BI1391" s="714"/>
      <c r="BJ1391" s="714"/>
      <c r="BK1391" s="714"/>
      <c r="BL1391" s="713"/>
      <c r="BM1391" s="713"/>
      <c r="BN1391" s="713"/>
      <c r="BO1391" s="713"/>
      <c r="BP1391" s="713"/>
      <c r="BQ1391" s="713"/>
      <c r="BR1391" s="713"/>
      <c r="BS1391" s="713"/>
      <c r="BT1391" s="716"/>
      <c r="BU1391" s="717"/>
      <c r="BV1391" s="715"/>
      <c r="BW1391" s="718"/>
    </row>
    <row r="1392" spans="2:75" ht="15.75" customHeight="1">
      <c r="B1392" s="363" t="s">
        <v>440</v>
      </c>
      <c r="C1392" s="364">
        <v>9087523000191</v>
      </c>
      <c r="D1392" s="365" t="s">
        <v>14</v>
      </c>
      <c r="E1392" s="365" t="s">
        <v>607</v>
      </c>
      <c r="F1392" s="365"/>
      <c r="G1392" s="366"/>
      <c r="H1392" s="366" t="s">
        <v>34</v>
      </c>
      <c r="I1392" s="366" t="s">
        <v>34</v>
      </c>
      <c r="J1392" s="366" t="s">
        <v>608</v>
      </c>
      <c r="K1392" s="367" t="s">
        <v>48</v>
      </c>
      <c r="L1392" s="368"/>
      <c r="M1392" s="368" t="s">
        <v>34</v>
      </c>
      <c r="N1392" s="367">
        <v>250686</v>
      </c>
      <c r="O1392" s="367" t="s">
        <v>1323</v>
      </c>
      <c r="P1392" s="371">
        <v>40354</v>
      </c>
      <c r="Q1392" s="372">
        <v>79273710.5</v>
      </c>
      <c r="R1392" s="372">
        <v>96534581.822698399</v>
      </c>
      <c r="S1392" s="367">
        <v>3</v>
      </c>
      <c r="T1392" s="369">
        <v>3.4351565795883721E-2</v>
      </c>
      <c r="U1392" s="369">
        <v>0.44406939582899446</v>
      </c>
      <c r="V1392" s="369">
        <v>-0.18102694009976172</v>
      </c>
      <c r="W1392" s="369">
        <v>-1.7746693191462677</v>
      </c>
      <c r="X1392" s="369">
        <v>-0.15458156526359934</v>
      </c>
      <c r="Y1392" s="369">
        <v>-1.1722200907660238</v>
      </c>
      <c r="Z1392" s="369">
        <v>-0.11291896218853059</v>
      </c>
      <c r="AA1392" s="369">
        <v>-0.6418679880817546</v>
      </c>
      <c r="AB1392" s="369">
        <v>0.21940472509667455</v>
      </c>
      <c r="AC1392" s="373">
        <v>-1.2430161946288947</v>
      </c>
      <c r="AD1392" s="575">
        <v>0</v>
      </c>
      <c r="AE1392" s="370" t="s">
        <v>2514</v>
      </c>
      <c r="AF1392" s="370" t="s">
        <v>730</v>
      </c>
      <c r="AG1392" s="374" t="s">
        <v>730</v>
      </c>
      <c r="AH1392" s="374" t="s">
        <v>2321</v>
      </c>
      <c r="AI1392" s="374">
        <v>1000</v>
      </c>
      <c r="AJ1392" s="374">
        <v>100</v>
      </c>
      <c r="AK1392" s="374">
        <v>500</v>
      </c>
      <c r="AL1392" s="369">
        <v>2.5000000000000001E-2</v>
      </c>
      <c r="AM1392" s="369" t="s">
        <v>34</v>
      </c>
      <c r="AN1392" s="369" t="s">
        <v>34</v>
      </c>
      <c r="AO1392" s="367" t="s">
        <v>1326</v>
      </c>
      <c r="AP1392" s="370" t="s">
        <v>718</v>
      </c>
      <c r="AQ1392" s="376" t="s">
        <v>661</v>
      </c>
      <c r="AR1392" s="369">
        <v>6.6666666666666671E-3</v>
      </c>
      <c r="AS1392" s="369">
        <v>6.6666666666666671E-3</v>
      </c>
      <c r="AT1392" s="369"/>
      <c r="AX1392" s="711"/>
      <c r="AY1392" s="712"/>
      <c r="AZ1392" s="712"/>
      <c r="BA1392" s="712"/>
      <c r="BB1392" s="713"/>
      <c r="BC1392" s="712"/>
      <c r="BD1392" s="712"/>
      <c r="BE1392" s="712"/>
      <c r="BF1392" s="712"/>
      <c r="BG1392" s="713"/>
      <c r="BH1392" s="713"/>
      <c r="BI1392" s="714"/>
      <c r="BJ1392" s="714"/>
      <c r="BK1392" s="714"/>
      <c r="BL1392" s="713"/>
      <c r="BM1392" s="713"/>
      <c r="BN1392" s="713"/>
      <c r="BO1392" s="713"/>
      <c r="BP1392" s="713"/>
      <c r="BQ1392" s="713"/>
      <c r="BR1392" s="713"/>
      <c r="BS1392" s="713"/>
      <c r="BT1392" s="716"/>
      <c r="BU1392" s="717"/>
      <c r="BV1392" s="715"/>
      <c r="BW1392" s="718"/>
    </row>
    <row r="1393" spans="2:75" ht="15.75" customHeight="1">
      <c r="B1393" s="363" t="s">
        <v>1285</v>
      </c>
      <c r="C1393" s="364">
        <v>23872712000104</v>
      </c>
      <c r="D1393" s="365" t="s">
        <v>13</v>
      </c>
      <c r="E1393" s="365" t="s">
        <v>615</v>
      </c>
      <c r="F1393" s="365" t="s">
        <v>619</v>
      </c>
      <c r="G1393" s="366" t="s">
        <v>34</v>
      </c>
      <c r="H1393" s="366" t="s">
        <v>1340</v>
      </c>
      <c r="I1393" s="366" t="s">
        <v>34</v>
      </c>
      <c r="J1393" s="366"/>
      <c r="K1393" s="367" t="s">
        <v>49</v>
      </c>
      <c r="L1393" s="368"/>
      <c r="M1393" s="368" t="s">
        <v>34</v>
      </c>
      <c r="N1393" s="367">
        <v>421693</v>
      </c>
      <c r="O1393" s="367" t="s">
        <v>1326</v>
      </c>
      <c r="P1393" s="371">
        <v>42587</v>
      </c>
      <c r="Q1393" s="372">
        <v>84459058.879999995</v>
      </c>
      <c r="R1393" s="372">
        <v>157353061.44099188</v>
      </c>
      <c r="S1393" s="367">
        <v>5</v>
      </c>
      <c r="T1393" s="369">
        <v>-0.24542186745084893</v>
      </c>
      <c r="U1393" s="369">
        <v>-3.1726163823129547</v>
      </c>
      <c r="V1393" s="369">
        <v>-0.19708743030634213</v>
      </c>
      <c r="W1393" s="369">
        <v>-1.932115825198683</v>
      </c>
      <c r="X1393" s="369">
        <v>-0.19345091876125109</v>
      </c>
      <c r="Y1393" s="369">
        <v>-1.4669734593668478</v>
      </c>
      <c r="Z1393" s="369">
        <v>0.14005278234970886</v>
      </c>
      <c r="AA1393" s="369">
        <v>0.79610541834390292</v>
      </c>
      <c r="AB1393" s="369">
        <v>0.17643050712372144</v>
      </c>
      <c r="AC1393" s="373">
        <v>-1.7050513324609839</v>
      </c>
      <c r="AD1393" s="575">
        <v>0</v>
      </c>
      <c r="AE1393" s="370" t="s">
        <v>2514</v>
      </c>
      <c r="AF1393" s="370" t="s">
        <v>730</v>
      </c>
      <c r="AG1393" s="374" t="s">
        <v>730</v>
      </c>
      <c r="AH1393" s="374" t="s">
        <v>2318</v>
      </c>
      <c r="AI1393" s="374">
        <v>1000</v>
      </c>
      <c r="AJ1393" s="374">
        <v>100</v>
      </c>
      <c r="AK1393" s="374">
        <v>500</v>
      </c>
      <c r="AL1393" s="369">
        <v>0.01</v>
      </c>
      <c r="AM1393" s="369" t="s">
        <v>34</v>
      </c>
      <c r="AN1393" s="369" t="s">
        <v>2335</v>
      </c>
      <c r="AO1393" s="367" t="s">
        <v>1326</v>
      </c>
      <c r="AP1393" s="370" t="s">
        <v>13</v>
      </c>
      <c r="AQ1393" s="376" t="s">
        <v>681</v>
      </c>
      <c r="AR1393" s="369">
        <v>5.3333333333333332E-3</v>
      </c>
      <c r="AS1393" s="369">
        <v>5.3333333333333332E-3</v>
      </c>
      <c r="AT1393" s="369"/>
      <c r="AX1393" s="711"/>
      <c r="AY1393" s="712"/>
      <c r="AZ1393" s="712"/>
      <c r="BA1393" s="712"/>
      <c r="BB1393" s="713"/>
      <c r="BC1393" s="712"/>
      <c r="BD1393" s="712"/>
      <c r="BE1393" s="712"/>
      <c r="BF1393" s="712"/>
      <c r="BG1393" s="713"/>
      <c r="BH1393" s="713"/>
      <c r="BI1393" s="714"/>
      <c r="BJ1393" s="714"/>
      <c r="BK1393" s="714"/>
      <c r="BL1393" s="713"/>
      <c r="BM1393" s="713"/>
      <c r="BN1393" s="713"/>
      <c r="BO1393" s="713"/>
      <c r="BP1393" s="713"/>
      <c r="BQ1393" s="713"/>
      <c r="BR1393" s="713"/>
      <c r="BS1393" s="713"/>
      <c r="BT1393" s="716"/>
      <c r="BU1393" s="717"/>
      <c r="BV1393" s="715"/>
      <c r="BW1393" s="718"/>
    </row>
    <row r="1394" spans="2:75" ht="15.75" customHeight="1">
      <c r="B1394" s="363" t="s">
        <v>1314</v>
      </c>
      <c r="C1394" s="364">
        <v>42014125000110</v>
      </c>
      <c r="D1394" s="365" t="s">
        <v>13</v>
      </c>
      <c r="E1394" s="365" t="s">
        <v>616</v>
      </c>
      <c r="F1394" s="365" t="s">
        <v>619</v>
      </c>
      <c r="G1394" s="366" t="s">
        <v>34</v>
      </c>
      <c r="H1394" s="366" t="s">
        <v>1340</v>
      </c>
      <c r="I1394" s="366" t="s">
        <v>34</v>
      </c>
      <c r="J1394" s="366" t="s">
        <v>612</v>
      </c>
      <c r="K1394" s="367" t="s">
        <v>48</v>
      </c>
      <c r="L1394" s="368"/>
      <c r="M1394" s="368" t="s">
        <v>34</v>
      </c>
      <c r="N1394" s="367">
        <v>616699</v>
      </c>
      <c r="O1394" s="367" t="s">
        <v>1323</v>
      </c>
      <c r="P1394" s="371">
        <v>44461</v>
      </c>
      <c r="Q1394" s="372">
        <v>159145458.87</v>
      </c>
      <c r="R1394" s="372" t="s">
        <v>1424</v>
      </c>
      <c r="S1394" s="367">
        <v>6</v>
      </c>
      <c r="T1394" s="369">
        <v>2.8896648141836678E-2</v>
      </c>
      <c r="U1394" s="369">
        <v>0.3735526106168382</v>
      </c>
      <c r="V1394" s="369" t="s">
        <v>1424</v>
      </c>
      <c r="W1394" s="369" t="s">
        <v>1424</v>
      </c>
      <c r="X1394" s="369" t="s">
        <v>1424</v>
      </c>
      <c r="Y1394" s="369" t="s">
        <v>1424</v>
      </c>
      <c r="Z1394" s="369" t="s">
        <v>1424</v>
      </c>
      <c r="AA1394" s="369" t="s">
        <v>1424</v>
      </c>
      <c r="AB1394" s="369" t="s">
        <v>1424</v>
      </c>
      <c r="AC1394" s="373" t="s">
        <v>1424</v>
      </c>
      <c r="AD1394" s="575">
        <v>42046741000153</v>
      </c>
      <c r="AE1394" s="370" t="s">
        <v>2647</v>
      </c>
      <c r="AF1394" s="370" t="s">
        <v>2320</v>
      </c>
      <c r="AG1394" s="374" t="s">
        <v>59</v>
      </c>
      <c r="AH1394" s="374" t="s">
        <v>2318</v>
      </c>
      <c r="AI1394" s="374">
        <v>5000</v>
      </c>
      <c r="AJ1394" s="374">
        <v>5000</v>
      </c>
      <c r="AK1394" s="374">
        <v>5000</v>
      </c>
      <c r="AL1394" s="369">
        <v>1.9299999999999998E-2</v>
      </c>
      <c r="AM1394" s="369">
        <v>0.2</v>
      </c>
      <c r="AN1394" s="369" t="s">
        <v>64</v>
      </c>
      <c r="AO1394" s="367" t="s">
        <v>1326</v>
      </c>
      <c r="AP1394" s="370" t="s">
        <v>13</v>
      </c>
      <c r="AQ1394" s="376" t="s">
        <v>666</v>
      </c>
      <c r="AR1394" s="369">
        <v>5.1466666666666666E-3</v>
      </c>
      <c r="AS1394" s="369">
        <v>5.1466666666666666E-3</v>
      </c>
      <c r="AT1394" s="369"/>
      <c r="AX1394" s="711"/>
      <c r="AY1394" s="712"/>
      <c r="AZ1394" s="712"/>
      <c r="BA1394" s="712"/>
      <c r="BB1394" s="713"/>
      <c r="BC1394" s="712"/>
      <c r="BD1394" s="712"/>
      <c r="BE1394" s="712"/>
      <c r="BF1394" s="712"/>
      <c r="BG1394" s="713"/>
      <c r="BH1394" s="713"/>
      <c r="BI1394" s="714"/>
      <c r="BJ1394" s="714"/>
      <c r="BK1394" s="714"/>
      <c r="BL1394" s="713"/>
      <c r="BM1394" s="713"/>
      <c r="BN1394" s="713"/>
      <c r="BO1394" s="713"/>
      <c r="BP1394" s="713"/>
      <c r="BQ1394" s="713"/>
      <c r="BR1394" s="713"/>
      <c r="BS1394" s="713"/>
      <c r="BT1394" s="716"/>
      <c r="BU1394" s="717"/>
      <c r="BV1394" s="715"/>
      <c r="BW1394" s="718"/>
    </row>
    <row r="1395" spans="2:75" ht="15.75" customHeight="1">
      <c r="B1395" s="363" t="s">
        <v>1315</v>
      </c>
      <c r="C1395" s="364">
        <v>41326212000140</v>
      </c>
      <c r="D1395" s="365" t="s">
        <v>14</v>
      </c>
      <c r="E1395" s="365" t="s">
        <v>607</v>
      </c>
      <c r="F1395" s="365"/>
      <c r="G1395" s="366"/>
      <c r="H1395" s="366" t="s">
        <v>34</v>
      </c>
      <c r="I1395" s="366" t="s">
        <v>34</v>
      </c>
      <c r="J1395" s="366" t="s">
        <v>611</v>
      </c>
      <c r="K1395" s="367" t="s">
        <v>48</v>
      </c>
      <c r="L1395" s="368"/>
      <c r="M1395" s="368" t="s">
        <v>34</v>
      </c>
      <c r="N1395" s="367">
        <v>594210</v>
      </c>
      <c r="O1395" s="367" t="s">
        <v>1326</v>
      </c>
      <c r="P1395" s="371">
        <v>44329</v>
      </c>
      <c r="Q1395" s="372">
        <v>27158525.09</v>
      </c>
      <c r="R1395" s="372">
        <v>53793277.054087259</v>
      </c>
      <c r="S1395" s="367">
        <v>6</v>
      </c>
      <c r="T1395" s="369">
        <v>-0.21278317541405822</v>
      </c>
      <c r="U1395" s="369">
        <v>-2.7506896398887992</v>
      </c>
      <c r="V1395" s="369">
        <v>-0.22593571603227036</v>
      </c>
      <c r="W1395" s="369">
        <v>-2.2149254863439052</v>
      </c>
      <c r="X1395" s="369" t="s">
        <v>1424</v>
      </c>
      <c r="Y1395" s="369" t="s">
        <v>1424</v>
      </c>
      <c r="Z1395" s="369" t="s">
        <v>1424</v>
      </c>
      <c r="AA1395" s="369" t="s">
        <v>1424</v>
      </c>
      <c r="AB1395" s="369">
        <v>0.34964965918585528</v>
      </c>
      <c r="AC1395" s="373">
        <v>-0.83555395265485333</v>
      </c>
      <c r="AD1395" s="575">
        <v>41326197000130</v>
      </c>
      <c r="AE1395" s="370" t="s">
        <v>2647</v>
      </c>
      <c r="AF1395" s="370" t="s">
        <v>2320</v>
      </c>
      <c r="AG1395" s="374" t="s">
        <v>59</v>
      </c>
      <c r="AH1395" s="374" t="s">
        <v>2318</v>
      </c>
      <c r="AI1395" s="374">
        <v>5000</v>
      </c>
      <c r="AJ1395" s="374" t="s">
        <v>1436</v>
      </c>
      <c r="AK1395" s="374" t="s">
        <v>1436</v>
      </c>
      <c r="AL1395" s="369">
        <v>1.95E-2</v>
      </c>
      <c r="AM1395" s="369">
        <v>0.2</v>
      </c>
      <c r="AN1395" s="369" t="s">
        <v>2330</v>
      </c>
      <c r="AO1395" s="367" t="s">
        <v>1326</v>
      </c>
      <c r="AP1395" s="370" t="s">
        <v>718</v>
      </c>
      <c r="AQ1395" s="376" t="s">
        <v>689</v>
      </c>
      <c r="AR1395" s="369">
        <v>5.1999999999999998E-3</v>
      </c>
      <c r="AS1395" s="369">
        <v>5.1999999999999998E-3</v>
      </c>
      <c r="AT1395" s="369"/>
      <c r="AX1395" s="711"/>
      <c r="AY1395" s="712"/>
      <c r="AZ1395" s="712"/>
      <c r="BA1395" s="712"/>
      <c r="BB1395" s="713"/>
      <c r="BC1395" s="712"/>
      <c r="BD1395" s="712"/>
      <c r="BE1395" s="712"/>
      <c r="BF1395" s="712"/>
      <c r="BG1395" s="713"/>
      <c r="BH1395" s="713"/>
      <c r="BI1395" s="714"/>
      <c r="BJ1395" s="714"/>
      <c r="BK1395" s="714"/>
      <c r="BL1395" s="713"/>
      <c r="BM1395" s="713"/>
      <c r="BN1395" s="713"/>
      <c r="BO1395" s="713"/>
      <c r="BP1395" s="713"/>
      <c r="BQ1395" s="713"/>
      <c r="BR1395" s="713"/>
      <c r="BS1395" s="713"/>
      <c r="BT1395" s="716"/>
      <c r="BU1395" s="717"/>
      <c r="BV1395" s="715"/>
      <c r="BW1395" s="718"/>
    </row>
    <row r="1396" spans="2:75" ht="15.75" customHeight="1">
      <c r="B1396" s="363" t="s">
        <v>1316</v>
      </c>
      <c r="C1396" s="364">
        <v>41409952000140</v>
      </c>
      <c r="D1396" s="365" t="s">
        <v>14</v>
      </c>
      <c r="E1396" s="365" t="s">
        <v>607</v>
      </c>
      <c r="F1396" s="365"/>
      <c r="G1396" s="366"/>
      <c r="H1396" s="366" t="s">
        <v>34</v>
      </c>
      <c r="I1396" s="366" t="s">
        <v>34</v>
      </c>
      <c r="J1396" s="366" t="s">
        <v>611</v>
      </c>
      <c r="K1396" s="367" t="s">
        <v>49</v>
      </c>
      <c r="L1396" s="368"/>
      <c r="M1396" s="368" t="s">
        <v>34</v>
      </c>
      <c r="N1396" s="367">
        <v>594350</v>
      </c>
      <c r="O1396" s="367" t="s">
        <v>1323</v>
      </c>
      <c r="P1396" s="371">
        <v>44329</v>
      </c>
      <c r="Q1396" s="372">
        <v>2543604.0699999998</v>
      </c>
      <c r="R1396" s="372">
        <v>39169887.85412696</v>
      </c>
      <c r="S1396" s="367">
        <v>6</v>
      </c>
      <c r="T1396" s="369">
        <v>-0.31181855052522589</v>
      </c>
      <c r="U1396" s="369">
        <v>-4.0309392638108603</v>
      </c>
      <c r="V1396" s="369">
        <v>-0.28564462131016688</v>
      </c>
      <c r="W1396" s="369">
        <v>-2.8002724088411775</v>
      </c>
      <c r="X1396" s="369" t="s">
        <v>1424</v>
      </c>
      <c r="Y1396" s="369" t="s">
        <v>1424</v>
      </c>
      <c r="Z1396" s="369" t="s">
        <v>1424</v>
      </c>
      <c r="AA1396" s="369" t="s">
        <v>1424</v>
      </c>
      <c r="AB1396" s="369">
        <v>0.33643501319826868</v>
      </c>
      <c r="AC1396" s="373">
        <v>-1.1210615983148033</v>
      </c>
      <c r="AD1396" s="575">
        <v>41326197000130</v>
      </c>
      <c r="AE1396" s="370" t="s">
        <v>2647</v>
      </c>
      <c r="AF1396" s="370" t="s">
        <v>2320</v>
      </c>
      <c r="AG1396" s="374" t="s">
        <v>59</v>
      </c>
      <c r="AH1396" s="374" t="s">
        <v>2318</v>
      </c>
      <c r="AI1396" s="374">
        <v>5000</v>
      </c>
      <c r="AJ1396" s="374" t="s">
        <v>1436</v>
      </c>
      <c r="AK1396" s="374" t="s">
        <v>1436</v>
      </c>
      <c r="AL1396" s="369">
        <v>1.95E-2</v>
      </c>
      <c r="AM1396" s="369">
        <v>0.2</v>
      </c>
      <c r="AN1396" s="369" t="s">
        <v>2330</v>
      </c>
      <c r="AO1396" s="367" t="s">
        <v>1326</v>
      </c>
      <c r="AP1396" s="370" t="s">
        <v>718</v>
      </c>
      <c r="AQ1396" s="376" t="s">
        <v>689</v>
      </c>
      <c r="AR1396" s="369">
        <v>5.1999999999999998E-3</v>
      </c>
      <c r="AS1396" s="369">
        <v>5.1999999999999998E-3</v>
      </c>
      <c r="AT1396" s="369"/>
      <c r="AX1396" s="711"/>
      <c r="AY1396" s="712"/>
      <c r="AZ1396" s="712"/>
      <c r="BA1396" s="712"/>
      <c r="BB1396" s="713"/>
      <c r="BC1396" s="712"/>
      <c r="BD1396" s="712"/>
      <c r="BE1396" s="712"/>
      <c r="BF1396" s="712"/>
      <c r="BG1396" s="713"/>
      <c r="BH1396" s="713"/>
      <c r="BI1396" s="714"/>
      <c r="BJ1396" s="714"/>
      <c r="BK1396" s="714"/>
      <c r="BL1396" s="713"/>
      <c r="BM1396" s="713"/>
      <c r="BN1396" s="713"/>
      <c r="BO1396" s="713"/>
      <c r="BP1396" s="713"/>
      <c r="BQ1396" s="713"/>
      <c r="BR1396" s="713"/>
      <c r="BS1396" s="713"/>
      <c r="BT1396" s="716"/>
      <c r="BU1396" s="717"/>
      <c r="BV1396" s="715"/>
      <c r="BW1396" s="718"/>
    </row>
    <row r="1397" spans="2:75" ht="15.75" customHeight="1">
      <c r="B1397" s="363" t="s">
        <v>1317</v>
      </c>
      <c r="C1397" s="364">
        <v>41978534000174</v>
      </c>
      <c r="D1397" s="365" t="s">
        <v>11</v>
      </c>
      <c r="E1397" s="365" t="s">
        <v>620</v>
      </c>
      <c r="F1397" s="365" t="s">
        <v>619</v>
      </c>
      <c r="G1397" s="366" t="s">
        <v>740</v>
      </c>
      <c r="H1397" s="366" t="s">
        <v>34</v>
      </c>
      <c r="I1397" s="366"/>
      <c r="J1397" s="366" t="s">
        <v>608</v>
      </c>
      <c r="K1397" s="367" t="s">
        <v>48</v>
      </c>
      <c r="L1397" s="368"/>
      <c r="M1397" s="368" t="s">
        <v>34</v>
      </c>
      <c r="N1397" s="367">
        <v>610879</v>
      </c>
      <c r="O1397" s="367" t="s">
        <v>1323</v>
      </c>
      <c r="P1397" s="371">
        <v>44439</v>
      </c>
      <c r="Q1397" s="372">
        <v>503566768.29000002</v>
      </c>
      <c r="R1397" s="372">
        <v>188020315.19162694</v>
      </c>
      <c r="S1397" s="367">
        <v>6</v>
      </c>
      <c r="T1397" s="369">
        <v>9.745876799151354E-2</v>
      </c>
      <c r="U1397" s="369">
        <v>1.2598685159619576</v>
      </c>
      <c r="V1397" s="369">
        <v>0.12621119999999997</v>
      </c>
      <c r="W1397" s="369">
        <v>1.2372917768438167</v>
      </c>
      <c r="X1397" s="369" t="s">
        <v>1424</v>
      </c>
      <c r="Y1397" s="369" t="s">
        <v>1424</v>
      </c>
      <c r="Z1397" s="369" t="s">
        <v>1424</v>
      </c>
      <c r="AA1397" s="369" t="s">
        <v>1424</v>
      </c>
      <c r="AB1397" s="369">
        <v>2.8401466580033206E-2</v>
      </c>
      <c r="AC1397" s="373">
        <v>0.77942148464354011</v>
      </c>
      <c r="AD1397" s="575">
        <v>41955522000124</v>
      </c>
      <c r="AE1397" s="370" t="s">
        <v>2647</v>
      </c>
      <c r="AF1397" s="370" t="s">
        <v>2320</v>
      </c>
      <c r="AG1397" s="374" t="s">
        <v>59</v>
      </c>
      <c r="AH1397" s="374" t="s">
        <v>2318</v>
      </c>
      <c r="AI1397" s="374">
        <v>50000</v>
      </c>
      <c r="AJ1397" s="374">
        <v>5000</v>
      </c>
      <c r="AK1397" s="374">
        <v>50000</v>
      </c>
      <c r="AL1397" s="369">
        <v>9.300000000000001E-3</v>
      </c>
      <c r="AM1397" s="369">
        <v>0.1</v>
      </c>
      <c r="AN1397" s="369" t="s">
        <v>64</v>
      </c>
      <c r="AO1397" s="367" t="s">
        <v>1326</v>
      </c>
      <c r="AP1397" s="370" t="s">
        <v>13</v>
      </c>
      <c r="AQ1397" s="376" t="s">
        <v>690</v>
      </c>
      <c r="AR1397" s="369">
        <v>2.4799999999999996E-3</v>
      </c>
      <c r="AS1397" s="369">
        <v>2.4799999999999996E-3</v>
      </c>
      <c r="AT1397" s="369"/>
      <c r="AX1397" s="711"/>
      <c r="AY1397" s="712"/>
      <c r="AZ1397" s="712"/>
      <c r="BA1397" s="712"/>
      <c r="BB1397" s="713"/>
      <c r="BC1397" s="712"/>
      <c r="BD1397" s="712"/>
      <c r="BE1397" s="712"/>
      <c r="BF1397" s="712"/>
      <c r="BG1397" s="713"/>
      <c r="BH1397" s="713"/>
      <c r="BI1397" s="714"/>
      <c r="BJ1397" s="714"/>
      <c r="BK1397" s="714"/>
      <c r="BL1397" s="713"/>
      <c r="BM1397" s="713"/>
      <c r="BN1397" s="713"/>
      <c r="BO1397" s="713"/>
      <c r="BP1397" s="713"/>
      <c r="BQ1397" s="713"/>
      <c r="BR1397" s="713"/>
      <c r="BS1397" s="713"/>
      <c r="BT1397" s="716"/>
      <c r="BU1397" s="717"/>
      <c r="BV1397" s="715"/>
      <c r="BW1397" s="718"/>
    </row>
    <row r="1398" spans="2:75" ht="15.75" customHeight="1">
      <c r="B1398" s="363" t="s">
        <v>546</v>
      </c>
      <c r="C1398" s="364">
        <v>41762791000174</v>
      </c>
      <c r="D1398" s="365" t="s">
        <v>13</v>
      </c>
      <c r="E1398" s="365" t="s">
        <v>615</v>
      </c>
      <c r="F1398" s="365" t="s">
        <v>619</v>
      </c>
      <c r="G1398" s="366" t="s">
        <v>34</v>
      </c>
      <c r="H1398" s="366" t="s">
        <v>1339</v>
      </c>
      <c r="I1398" s="366" t="s">
        <v>34</v>
      </c>
      <c r="J1398" s="366"/>
      <c r="K1398" s="367" t="s">
        <v>48</v>
      </c>
      <c r="L1398" s="368"/>
      <c r="M1398" s="368" t="s">
        <v>34</v>
      </c>
      <c r="N1398" s="367">
        <v>600563</v>
      </c>
      <c r="O1398" s="367" t="s">
        <v>1323</v>
      </c>
      <c r="P1398" s="371">
        <v>44385</v>
      </c>
      <c r="Q1398" s="372">
        <v>7707496.3300000001</v>
      </c>
      <c r="R1398" s="372">
        <v>14547242.867182542</v>
      </c>
      <c r="S1398" s="367">
        <v>6</v>
      </c>
      <c r="T1398" s="369">
        <v>3.0473506520229288E-2</v>
      </c>
      <c r="U1398" s="369">
        <v>0.39393696664769495</v>
      </c>
      <c r="V1398" s="369">
        <v>5.0700447231001977E-2</v>
      </c>
      <c r="W1398" s="369">
        <v>0.49703391173859868</v>
      </c>
      <c r="X1398" s="369" t="s">
        <v>1424</v>
      </c>
      <c r="Y1398" s="369" t="s">
        <v>1424</v>
      </c>
      <c r="Z1398" s="369" t="s">
        <v>1424</v>
      </c>
      <c r="AA1398" s="369" t="s">
        <v>1424</v>
      </c>
      <c r="AB1398" s="369">
        <v>2.1540145134938859E-2</v>
      </c>
      <c r="AC1398" s="373">
        <v>-2.2032864060832029</v>
      </c>
      <c r="AD1398" s="575">
        <v>0</v>
      </c>
      <c r="AE1398" s="370" t="s">
        <v>2451</v>
      </c>
      <c r="AF1398" s="370" t="s">
        <v>2317</v>
      </c>
      <c r="AG1398" s="374" t="s">
        <v>1458</v>
      </c>
      <c r="AH1398" s="374" t="s">
        <v>2321</v>
      </c>
      <c r="AI1398" s="374">
        <v>1000</v>
      </c>
      <c r="AJ1398" s="374">
        <v>0</v>
      </c>
      <c r="AK1398" s="374">
        <v>0</v>
      </c>
      <c r="AL1398" s="369">
        <v>1.2500000000000001E-2</v>
      </c>
      <c r="AM1398" s="369" t="s">
        <v>34</v>
      </c>
      <c r="AN1398" s="369" t="s">
        <v>34</v>
      </c>
      <c r="AO1398" s="367" t="s">
        <v>1326</v>
      </c>
      <c r="AP1398" s="370" t="s">
        <v>13</v>
      </c>
      <c r="AQ1398" s="376" t="s">
        <v>670</v>
      </c>
      <c r="AR1398" s="369">
        <v>3.7499999999999999E-3</v>
      </c>
      <c r="AS1398" s="369">
        <v>3.7499999999999999E-3</v>
      </c>
      <c r="AT1398" s="369"/>
      <c r="AX1398" s="711"/>
      <c r="AY1398" s="712"/>
      <c r="AZ1398" s="712"/>
      <c r="BA1398" s="712"/>
      <c r="BB1398" s="713"/>
      <c r="BC1398" s="712"/>
      <c r="BD1398" s="712"/>
      <c r="BE1398" s="712"/>
      <c r="BF1398" s="712"/>
      <c r="BG1398" s="713"/>
      <c r="BH1398" s="713"/>
      <c r="BI1398" s="714"/>
      <c r="BJ1398" s="714"/>
      <c r="BK1398" s="714"/>
      <c r="BL1398" s="713"/>
      <c r="BM1398" s="713"/>
      <c r="BN1398" s="713"/>
      <c r="BO1398" s="713"/>
      <c r="BP1398" s="713"/>
      <c r="BQ1398" s="713"/>
      <c r="BR1398" s="713"/>
      <c r="BS1398" s="713"/>
      <c r="BT1398" s="716"/>
      <c r="BU1398" s="717"/>
      <c r="BV1398" s="715"/>
      <c r="BW1398" s="718"/>
    </row>
    <row r="1399" spans="2:75" ht="15.75" customHeight="1">
      <c r="B1399" s="363" t="s">
        <v>1286</v>
      </c>
      <c r="C1399" s="364">
        <v>29250108000114</v>
      </c>
      <c r="D1399" s="365" t="s">
        <v>13</v>
      </c>
      <c r="E1399" s="365" t="s">
        <v>616</v>
      </c>
      <c r="F1399" s="365" t="s">
        <v>619</v>
      </c>
      <c r="G1399" s="366" t="s">
        <v>34</v>
      </c>
      <c r="H1399" s="366" t="s">
        <v>1340</v>
      </c>
      <c r="I1399" s="366" t="s">
        <v>34</v>
      </c>
      <c r="J1399" s="366"/>
      <c r="K1399" s="367" t="s">
        <v>48</v>
      </c>
      <c r="L1399" s="368"/>
      <c r="M1399" s="368" t="s">
        <v>1421</v>
      </c>
      <c r="N1399" s="367">
        <v>469882</v>
      </c>
      <c r="O1399" s="367" t="s">
        <v>1323</v>
      </c>
      <c r="P1399" s="371">
        <v>43283</v>
      </c>
      <c r="Q1399" s="372">
        <v>16171795</v>
      </c>
      <c r="R1399" s="372">
        <v>28030174.776269864</v>
      </c>
      <c r="S1399" s="367">
        <v>41</v>
      </c>
      <c r="T1399" s="369">
        <v>1.6394904274151578E-2</v>
      </c>
      <c r="U1399" s="369">
        <v>0.21194012753180222</v>
      </c>
      <c r="V1399" s="369">
        <v>2.3931772224004888E-2</v>
      </c>
      <c r="W1399" s="369">
        <v>0.23461138930665834</v>
      </c>
      <c r="X1399" s="369">
        <v>3.6915525558345097E-2</v>
      </c>
      <c r="Y1399" s="369">
        <v>0.27993713640360363</v>
      </c>
      <c r="Z1399" s="369">
        <v>6.9799502478433917E-2</v>
      </c>
      <c r="AA1399" s="369">
        <v>0.39676300026684502</v>
      </c>
      <c r="AB1399" s="369">
        <v>7.2519589039718779E-2</v>
      </c>
      <c r="AC1399" s="373">
        <v>-0.97746897827593116</v>
      </c>
      <c r="AD1399" s="575">
        <v>0</v>
      </c>
      <c r="AE1399" s="370" t="s">
        <v>2648</v>
      </c>
      <c r="AF1399" s="370" t="s">
        <v>2317</v>
      </c>
      <c r="AG1399" s="374" t="s">
        <v>1458</v>
      </c>
      <c r="AH1399" s="374" t="s">
        <v>2321</v>
      </c>
      <c r="AI1399" s="374">
        <v>100</v>
      </c>
      <c r="AJ1399" s="374">
        <v>100</v>
      </c>
      <c r="AK1399" s="374">
        <v>100</v>
      </c>
      <c r="AL1399" s="369">
        <v>2.1499999999999998E-2</v>
      </c>
      <c r="AM1399" s="369" t="s">
        <v>34</v>
      </c>
      <c r="AN1399" s="369" t="s">
        <v>2335</v>
      </c>
      <c r="AO1399" s="367" t="s">
        <v>1326</v>
      </c>
      <c r="AP1399" s="370" t="s">
        <v>13</v>
      </c>
      <c r="AQ1399" s="376" t="s">
        <v>670</v>
      </c>
      <c r="AR1399" s="369" t="s">
        <v>34</v>
      </c>
      <c r="AS1399" s="369" t="s">
        <v>34</v>
      </c>
      <c r="AT1399" s="369"/>
      <c r="AX1399" s="711"/>
      <c r="AY1399" s="712"/>
      <c r="AZ1399" s="712"/>
      <c r="BA1399" s="712"/>
      <c r="BB1399" s="713"/>
      <c r="BC1399" s="712"/>
      <c r="BD1399" s="712"/>
      <c r="BE1399" s="712"/>
      <c r="BF1399" s="712"/>
      <c r="BG1399" s="713"/>
      <c r="BH1399" s="713"/>
      <c r="BI1399" s="714"/>
      <c r="BJ1399" s="714"/>
      <c r="BK1399" s="714"/>
      <c r="BL1399" s="713"/>
      <c r="BM1399" s="713"/>
      <c r="BN1399" s="713"/>
      <c r="BO1399" s="713"/>
      <c r="BP1399" s="713"/>
      <c r="BQ1399" s="713"/>
      <c r="BR1399" s="713"/>
      <c r="BS1399" s="713"/>
      <c r="BT1399" s="716"/>
      <c r="BU1399" s="717"/>
      <c r="BV1399" s="715"/>
      <c r="BW1399" s="718"/>
    </row>
    <row r="1400" spans="2:75" ht="15.75" customHeight="1">
      <c r="B1400" s="363" t="s">
        <v>1761</v>
      </c>
      <c r="C1400" s="364">
        <v>33755581000120</v>
      </c>
      <c r="D1400" s="365" t="s">
        <v>14</v>
      </c>
      <c r="E1400" s="365" t="s">
        <v>607</v>
      </c>
      <c r="F1400" s="365"/>
      <c r="G1400" s="366"/>
      <c r="H1400" s="366" t="s">
        <v>34</v>
      </c>
      <c r="I1400" s="366" t="s">
        <v>34</v>
      </c>
      <c r="J1400" s="366" t="s">
        <v>608</v>
      </c>
      <c r="K1400" s="367" t="s">
        <v>48</v>
      </c>
      <c r="L1400" s="368"/>
      <c r="M1400" s="368"/>
      <c r="N1400" s="367">
        <v>499961</v>
      </c>
      <c r="O1400" s="367" t="s">
        <v>1323</v>
      </c>
      <c r="P1400" s="371">
        <v>43643</v>
      </c>
      <c r="Q1400" s="372">
        <v>248051106.94999999</v>
      </c>
      <c r="R1400" s="372">
        <v>469259079.34186518</v>
      </c>
      <c r="S1400" s="367">
        <v>32</v>
      </c>
      <c r="T1400" s="369">
        <v>2.5063475645377142E-3</v>
      </c>
      <c r="U1400" s="369">
        <v>2.8191180662190712E-2</v>
      </c>
      <c r="V1400" s="369">
        <v>-0.17477028669368033</v>
      </c>
      <c r="W1400" s="369">
        <v>-1.6039907303780758</v>
      </c>
      <c r="X1400" s="369">
        <v>-0.10506348305840452</v>
      </c>
      <c r="Y1400" s="369">
        <v>-0.73878439668867124</v>
      </c>
      <c r="Z1400" s="369">
        <v>2.4802128580930116E-2</v>
      </c>
      <c r="AA1400" s="369">
        <v>0.13553281125084493</v>
      </c>
      <c r="AB1400" s="369">
        <v>0.20690226561534827</v>
      </c>
      <c r="AC1400" s="373">
        <v>-1.3248584985834055</v>
      </c>
      <c r="AD1400" s="575">
        <v>33400461000100</v>
      </c>
      <c r="AE1400" s="370" t="s">
        <v>2649</v>
      </c>
      <c r="AF1400" s="370" t="s">
        <v>2326</v>
      </c>
      <c r="AG1400" s="374" t="s">
        <v>1459</v>
      </c>
      <c r="AH1400" s="374" t="s">
        <v>2318</v>
      </c>
      <c r="AI1400" s="374">
        <v>10000</v>
      </c>
      <c r="AJ1400" s="374">
        <v>500</v>
      </c>
      <c r="AK1400" s="374">
        <v>1000</v>
      </c>
      <c r="AL1400" s="369">
        <v>0.02</v>
      </c>
      <c r="AM1400" s="369">
        <v>0.2</v>
      </c>
      <c r="AN1400" s="369" t="s">
        <v>34</v>
      </c>
      <c r="AO1400" s="367" t="s">
        <v>1326</v>
      </c>
      <c r="AP1400" s="370" t="s">
        <v>13</v>
      </c>
      <c r="AQ1400" s="376" t="s">
        <v>670</v>
      </c>
      <c r="AR1400" s="369" t="s">
        <v>34</v>
      </c>
      <c r="AS1400" s="369" t="s">
        <v>34</v>
      </c>
      <c r="AT1400" s="369"/>
      <c r="AX1400" s="711"/>
      <c r="AY1400" s="712"/>
      <c r="AZ1400" s="712"/>
      <c r="BA1400" s="712"/>
      <c r="BB1400" s="713"/>
      <c r="BC1400" s="712"/>
      <c r="BD1400" s="712"/>
      <c r="BE1400" s="712"/>
      <c r="BF1400" s="712"/>
      <c r="BG1400" s="713"/>
      <c r="BH1400" s="713"/>
      <c r="BI1400" s="714"/>
      <c r="BJ1400" s="714"/>
      <c r="BK1400" s="714"/>
      <c r="BL1400" s="713"/>
      <c r="BM1400" s="713"/>
      <c r="BN1400" s="713"/>
      <c r="BO1400" s="713"/>
      <c r="BP1400" s="713"/>
      <c r="BQ1400" s="713"/>
      <c r="BR1400" s="713"/>
      <c r="BS1400" s="713"/>
      <c r="BT1400" s="716"/>
      <c r="BU1400" s="717"/>
      <c r="BV1400" s="715"/>
      <c r="BW1400" s="718"/>
    </row>
    <row r="1401" spans="2:75" ht="15.75" customHeight="1">
      <c r="B1401" s="363" t="s">
        <v>1287</v>
      </c>
      <c r="C1401" s="364">
        <v>35001522000192</v>
      </c>
      <c r="D1401" s="365" t="s">
        <v>14</v>
      </c>
      <c r="E1401" s="365" t="s">
        <v>607</v>
      </c>
      <c r="F1401" s="365"/>
      <c r="G1401" s="366"/>
      <c r="H1401" s="366" t="s">
        <v>34</v>
      </c>
      <c r="I1401" s="366" t="s">
        <v>34</v>
      </c>
      <c r="J1401" s="366" t="s">
        <v>608</v>
      </c>
      <c r="K1401" s="367" t="s">
        <v>48</v>
      </c>
      <c r="L1401" s="368"/>
      <c r="M1401" s="368" t="s">
        <v>34</v>
      </c>
      <c r="N1401" s="367">
        <v>519431</v>
      </c>
      <c r="O1401" s="367" t="s">
        <v>1323</v>
      </c>
      <c r="P1401" s="371">
        <v>43819</v>
      </c>
      <c r="Q1401" s="372">
        <v>6307754.2400000002</v>
      </c>
      <c r="R1401" s="372">
        <v>6415771.1314285733</v>
      </c>
      <c r="S1401" s="367">
        <v>10</v>
      </c>
      <c r="T1401" s="369">
        <v>3.7884198283854476E-2</v>
      </c>
      <c r="U1401" s="369">
        <v>0.48973642550503416</v>
      </c>
      <c r="V1401" s="369">
        <v>9.5850675391369045E-3</v>
      </c>
      <c r="W1401" s="369">
        <v>9.3965711812158459E-2</v>
      </c>
      <c r="X1401" s="369">
        <v>9.7200607818237028E-2</v>
      </c>
      <c r="Y1401" s="369">
        <v>0.73708986660155817</v>
      </c>
      <c r="Z1401" s="369" t="s">
        <v>1424</v>
      </c>
      <c r="AA1401" s="369" t="s">
        <v>1424</v>
      </c>
      <c r="AB1401" s="369">
        <v>0.16148477932330774</v>
      </c>
      <c r="AC1401" s="373">
        <v>-0.46216510900622476</v>
      </c>
      <c r="AD1401" s="575">
        <v>0</v>
      </c>
      <c r="AE1401" s="370" t="s">
        <v>2650</v>
      </c>
      <c r="AF1401" s="370" t="s">
        <v>2317</v>
      </c>
      <c r="AG1401" s="374" t="s">
        <v>1458</v>
      </c>
      <c r="AH1401" s="374" t="s">
        <v>2321</v>
      </c>
      <c r="AI1401" s="374">
        <v>5000</v>
      </c>
      <c r="AJ1401" s="374">
        <v>1000</v>
      </c>
      <c r="AK1401" s="374">
        <v>1000</v>
      </c>
      <c r="AL1401" s="369">
        <v>0.02</v>
      </c>
      <c r="AM1401" s="369">
        <v>0.2</v>
      </c>
      <c r="AN1401" s="369" t="s">
        <v>34</v>
      </c>
      <c r="AO1401" s="367" t="s">
        <v>1326</v>
      </c>
      <c r="AP1401" s="370" t="s">
        <v>718</v>
      </c>
      <c r="AQ1401" s="376" t="s">
        <v>661</v>
      </c>
      <c r="AR1401" s="369">
        <v>8.0000000000000002E-3</v>
      </c>
      <c r="AS1401" s="369">
        <v>8.0000000000000002E-3</v>
      </c>
      <c r="AT1401" s="369"/>
      <c r="AX1401" s="711"/>
      <c r="AY1401" s="712"/>
      <c r="AZ1401" s="712"/>
      <c r="BA1401" s="712"/>
      <c r="BB1401" s="713"/>
      <c r="BC1401" s="712"/>
      <c r="BD1401" s="712"/>
      <c r="BE1401" s="712"/>
      <c r="BF1401" s="712"/>
      <c r="BG1401" s="713"/>
      <c r="BH1401" s="713"/>
      <c r="BI1401" s="714"/>
      <c r="BJ1401" s="714"/>
      <c r="BK1401" s="714"/>
      <c r="BL1401" s="713"/>
      <c r="BM1401" s="713"/>
      <c r="BN1401" s="713"/>
      <c r="BO1401" s="713"/>
      <c r="BP1401" s="713"/>
      <c r="BQ1401" s="713"/>
      <c r="BR1401" s="713"/>
      <c r="BS1401" s="713"/>
      <c r="BT1401" s="716"/>
      <c r="BU1401" s="717"/>
      <c r="BV1401" s="715"/>
      <c r="BW1401" s="718"/>
    </row>
    <row r="1402" spans="2:75" ht="15.75" customHeight="1">
      <c r="B1402" s="363" t="s">
        <v>441</v>
      </c>
      <c r="C1402" s="364">
        <v>21646712000152</v>
      </c>
      <c r="D1402" s="365" t="s">
        <v>11</v>
      </c>
      <c r="E1402" s="365" t="s">
        <v>620</v>
      </c>
      <c r="F1402" s="365" t="s">
        <v>665</v>
      </c>
      <c r="G1402" s="366" t="s">
        <v>740</v>
      </c>
      <c r="H1402" s="366" t="s">
        <v>34</v>
      </c>
      <c r="I1402" s="366" t="s">
        <v>34</v>
      </c>
      <c r="J1402" s="366" t="s">
        <v>608</v>
      </c>
      <c r="K1402" s="367" t="s">
        <v>48</v>
      </c>
      <c r="L1402" s="368"/>
      <c r="M1402" s="368" t="s">
        <v>1421</v>
      </c>
      <c r="N1402" s="367">
        <v>388343</v>
      </c>
      <c r="O1402" s="367" t="s">
        <v>1323</v>
      </c>
      <c r="P1402" s="371">
        <v>42025</v>
      </c>
      <c r="Q1402" s="372">
        <v>13425731.310000001</v>
      </c>
      <c r="R1402" s="372">
        <v>15609694.365753962</v>
      </c>
      <c r="S1402" s="367">
        <v>1</v>
      </c>
      <c r="T1402" s="369">
        <v>7.7280167178874537E-2</v>
      </c>
      <c r="U1402" s="369">
        <v>0.9990158047700618</v>
      </c>
      <c r="V1402" s="369">
        <v>0.10214482481639253</v>
      </c>
      <c r="W1402" s="369">
        <v>1.0013608284563869</v>
      </c>
      <c r="X1402" s="369">
        <v>0.12693110531576424</v>
      </c>
      <c r="Y1402" s="369">
        <v>0.96254162998383119</v>
      </c>
      <c r="Z1402" s="369">
        <v>0.14960973931673793</v>
      </c>
      <c r="AA1402" s="369">
        <v>0.85043025999776933</v>
      </c>
      <c r="AB1402" s="369">
        <v>1.745957347202618E-3</v>
      </c>
      <c r="AC1402" s="373">
        <v>7.2360444720658876E-2</v>
      </c>
      <c r="AD1402" s="575">
        <v>0</v>
      </c>
      <c r="AE1402" s="370" t="s">
        <v>2650</v>
      </c>
      <c r="AF1402" s="370" t="s">
        <v>2317</v>
      </c>
      <c r="AG1402" s="374" t="s">
        <v>1458</v>
      </c>
      <c r="AH1402" s="374" t="s">
        <v>2321</v>
      </c>
      <c r="AI1402" s="374">
        <v>1000</v>
      </c>
      <c r="AJ1402" s="374">
        <v>1000</v>
      </c>
      <c r="AK1402" s="374">
        <v>1000</v>
      </c>
      <c r="AL1402" s="369">
        <v>5.0000000000000001E-3</v>
      </c>
      <c r="AM1402" s="369" t="s">
        <v>34</v>
      </c>
      <c r="AN1402" s="369" t="s">
        <v>64</v>
      </c>
      <c r="AO1402" s="367" t="s">
        <v>1326</v>
      </c>
      <c r="AP1402" s="370" t="s">
        <v>11</v>
      </c>
      <c r="AQ1402" s="376" t="s">
        <v>677</v>
      </c>
      <c r="AR1402" s="369" t="s">
        <v>34</v>
      </c>
      <c r="AS1402" s="369" t="s">
        <v>34</v>
      </c>
      <c r="AT1402" s="369"/>
      <c r="AX1402" s="711"/>
      <c r="AY1402" s="712"/>
      <c r="AZ1402" s="712"/>
      <c r="BA1402" s="712"/>
      <c r="BB1402" s="713"/>
      <c r="BC1402" s="712"/>
      <c r="BD1402" s="712"/>
      <c r="BE1402" s="712"/>
      <c r="BF1402" s="712"/>
      <c r="BG1402" s="713"/>
      <c r="BH1402" s="713"/>
      <c r="BI1402" s="714"/>
      <c r="BJ1402" s="714"/>
      <c r="BK1402" s="714"/>
      <c r="BL1402" s="713"/>
      <c r="BM1402" s="713"/>
      <c r="BN1402" s="713"/>
      <c r="BO1402" s="713"/>
      <c r="BP1402" s="713"/>
      <c r="BQ1402" s="713"/>
      <c r="BR1402" s="713"/>
      <c r="BS1402" s="713"/>
      <c r="BT1402" s="716"/>
      <c r="BU1402" s="717"/>
      <c r="BV1402" s="715"/>
      <c r="BW1402" s="718"/>
    </row>
    <row r="1403" spans="2:75" ht="15.75" customHeight="1">
      <c r="B1403" s="363" t="s">
        <v>442</v>
      </c>
      <c r="C1403" s="364">
        <v>17094929000120</v>
      </c>
      <c r="D1403" s="365" t="s">
        <v>14</v>
      </c>
      <c r="E1403" s="365" t="s">
        <v>607</v>
      </c>
      <c r="F1403" s="365"/>
      <c r="G1403" s="366"/>
      <c r="H1403" s="366" t="s">
        <v>34</v>
      </c>
      <c r="I1403" s="366" t="s">
        <v>34</v>
      </c>
      <c r="J1403" s="366" t="s">
        <v>608</v>
      </c>
      <c r="K1403" s="367" t="s">
        <v>48</v>
      </c>
      <c r="L1403" s="368"/>
      <c r="M1403" s="368" t="s">
        <v>1421</v>
      </c>
      <c r="N1403" s="367">
        <v>385875</v>
      </c>
      <c r="O1403" s="367" t="s">
        <v>1323</v>
      </c>
      <c r="P1403" s="371">
        <v>41243</v>
      </c>
      <c r="Q1403" s="372">
        <v>21393540.010000002</v>
      </c>
      <c r="R1403" s="372">
        <v>20131479.810833331</v>
      </c>
      <c r="S1403" s="367">
        <v>10</v>
      </c>
      <c r="T1403" s="369">
        <v>0.15227557829129723</v>
      </c>
      <c r="U1403" s="369">
        <v>1.9684961219272861</v>
      </c>
      <c r="V1403" s="369">
        <v>7.8192693368246635E-2</v>
      </c>
      <c r="W1403" s="369">
        <v>0.76654985067729042</v>
      </c>
      <c r="X1403" s="369">
        <v>0.1467181878541759</v>
      </c>
      <c r="Y1403" s="369">
        <v>1.1125906714049016</v>
      </c>
      <c r="Z1403" s="369">
        <v>0.32136828193921407</v>
      </c>
      <c r="AA1403" s="369">
        <v>1.8267614983674132</v>
      </c>
      <c r="AB1403" s="369">
        <v>0.15713212624911824</v>
      </c>
      <c r="AC1403" s="373">
        <v>-6.0852395886522519E-2</v>
      </c>
      <c r="AD1403" s="575">
        <v>0</v>
      </c>
      <c r="AE1403" s="370" t="s">
        <v>2650</v>
      </c>
      <c r="AF1403" s="370" t="s">
        <v>2317</v>
      </c>
      <c r="AG1403" s="374" t="s">
        <v>1458</v>
      </c>
      <c r="AH1403" s="374" t="s">
        <v>2321</v>
      </c>
      <c r="AI1403" s="374">
        <v>10000</v>
      </c>
      <c r="AJ1403" s="374">
        <v>5000</v>
      </c>
      <c r="AK1403" s="374">
        <v>10000</v>
      </c>
      <c r="AL1403" s="369">
        <v>0.02</v>
      </c>
      <c r="AM1403" s="369" t="s">
        <v>34</v>
      </c>
      <c r="AN1403" s="369" t="s">
        <v>34</v>
      </c>
      <c r="AO1403" s="367" t="s">
        <v>1326</v>
      </c>
      <c r="AP1403" s="370" t="s">
        <v>718</v>
      </c>
      <c r="AQ1403" s="376" t="s">
        <v>661</v>
      </c>
      <c r="AR1403" s="369" t="s">
        <v>34</v>
      </c>
      <c r="AS1403" s="369" t="s">
        <v>34</v>
      </c>
      <c r="AT1403" s="369"/>
      <c r="AX1403" s="711"/>
      <c r="AY1403" s="712"/>
      <c r="AZ1403" s="712"/>
      <c r="BA1403" s="712"/>
      <c r="BB1403" s="713"/>
      <c r="BC1403" s="712"/>
      <c r="BD1403" s="712"/>
      <c r="BE1403" s="712"/>
      <c r="BF1403" s="712"/>
      <c r="BG1403" s="713"/>
      <c r="BH1403" s="713"/>
      <c r="BI1403" s="714"/>
      <c r="BJ1403" s="714"/>
      <c r="BK1403" s="714"/>
      <c r="BL1403" s="713"/>
      <c r="BM1403" s="713"/>
      <c r="BN1403" s="713"/>
      <c r="BO1403" s="713"/>
      <c r="BP1403" s="713"/>
      <c r="BQ1403" s="713"/>
      <c r="BR1403" s="713"/>
      <c r="BS1403" s="713"/>
      <c r="BT1403" s="716"/>
      <c r="BU1403" s="717"/>
      <c r="BV1403" s="715"/>
      <c r="BW1403" s="718"/>
    </row>
    <row r="1404" spans="2:75" ht="15.75" customHeight="1">
      <c r="B1404" s="719"/>
      <c r="C1404" s="719"/>
      <c r="D1404" s="719"/>
      <c r="E1404" s="719"/>
      <c r="F1404" s="719"/>
      <c r="G1404" s="719"/>
      <c r="H1404" s="719"/>
      <c r="I1404" s="719"/>
      <c r="J1404" s="719"/>
      <c r="K1404" s="719"/>
      <c r="L1404" s="719"/>
      <c r="M1404" s="719"/>
      <c r="N1404" s="719"/>
      <c r="O1404" s="719"/>
      <c r="P1404" s="719"/>
      <c r="Q1404" s="721"/>
      <c r="R1404" s="720"/>
      <c r="S1404" s="719"/>
      <c r="T1404" s="721"/>
      <c r="U1404" s="721"/>
      <c r="V1404" s="721"/>
      <c r="W1404" s="721"/>
      <c r="X1404" s="721"/>
      <c r="Y1404" s="721"/>
      <c r="Z1404" s="721"/>
      <c r="AA1404" s="721"/>
      <c r="AB1404" s="721"/>
      <c r="AC1404" s="720"/>
      <c r="AD1404" s="719"/>
      <c r="AE1404" s="719"/>
      <c r="AF1404" s="719"/>
      <c r="AG1404" s="719"/>
      <c r="AH1404" s="719"/>
      <c r="AI1404" s="719"/>
      <c r="AJ1404" s="719"/>
      <c r="AK1404" s="719"/>
      <c r="AL1404" s="720"/>
      <c r="AM1404" s="720"/>
      <c r="AN1404" s="720"/>
      <c r="AO1404" s="719"/>
      <c r="AP1404" s="719"/>
      <c r="AQ1404" s="720"/>
      <c r="AR1404" s="720"/>
      <c r="AS1404" s="719"/>
      <c r="AT1404" s="720"/>
    </row>
    <row r="1405" spans="2:75" ht="15.75" customHeight="1">
      <c r="B1405" s="719" t="s">
        <v>12</v>
      </c>
      <c r="C1405" s="719" t="s">
        <v>12</v>
      </c>
      <c r="D1405" s="719" t="s">
        <v>12</v>
      </c>
      <c r="E1405" s="719" t="s">
        <v>12</v>
      </c>
      <c r="F1405" s="719" t="s">
        <v>12</v>
      </c>
      <c r="G1405" s="719" t="s">
        <v>12</v>
      </c>
      <c r="H1405" s="719" t="s">
        <v>12</v>
      </c>
      <c r="I1405" s="719" t="s">
        <v>12</v>
      </c>
      <c r="J1405" s="719" t="s">
        <v>12</v>
      </c>
      <c r="K1405" s="719" t="s">
        <v>12</v>
      </c>
      <c r="L1405" s="719" t="s">
        <v>12</v>
      </c>
      <c r="M1405" s="719" t="s">
        <v>12</v>
      </c>
      <c r="N1405" s="719" t="s">
        <v>12</v>
      </c>
      <c r="O1405" s="719" t="s">
        <v>12</v>
      </c>
      <c r="P1405" s="719" t="s">
        <v>12</v>
      </c>
      <c r="Q1405" s="721" t="s">
        <v>12</v>
      </c>
      <c r="R1405" s="720" t="s">
        <v>12</v>
      </c>
      <c r="S1405" s="719" t="s">
        <v>12</v>
      </c>
      <c r="T1405" s="721" t="s">
        <v>12</v>
      </c>
      <c r="U1405" s="721" t="s">
        <v>12</v>
      </c>
      <c r="V1405" s="721" t="s">
        <v>12</v>
      </c>
      <c r="W1405" s="721" t="s">
        <v>12</v>
      </c>
      <c r="X1405" s="721" t="s">
        <v>12</v>
      </c>
      <c r="Y1405" s="721" t="s">
        <v>12</v>
      </c>
      <c r="Z1405" s="721" t="s">
        <v>12</v>
      </c>
      <c r="AA1405" s="721" t="s">
        <v>12</v>
      </c>
      <c r="AB1405" s="721" t="s">
        <v>12</v>
      </c>
      <c r="AC1405" s="720" t="s">
        <v>12</v>
      </c>
      <c r="AD1405" s="719" t="s">
        <v>12</v>
      </c>
      <c r="AE1405" s="719" t="s">
        <v>12</v>
      </c>
      <c r="AF1405" s="719" t="s">
        <v>12</v>
      </c>
      <c r="AG1405" s="719" t="s">
        <v>12</v>
      </c>
      <c r="AH1405" s="719" t="s">
        <v>12</v>
      </c>
      <c r="AI1405" s="719" t="s">
        <v>12</v>
      </c>
      <c r="AJ1405" s="719" t="s">
        <v>12</v>
      </c>
      <c r="AK1405" s="719" t="s">
        <v>12</v>
      </c>
      <c r="AL1405" s="720" t="s">
        <v>12</v>
      </c>
      <c r="AM1405" s="720" t="s">
        <v>12</v>
      </c>
      <c r="AN1405" s="720" t="s">
        <v>12</v>
      </c>
      <c r="AO1405" s="719" t="s">
        <v>12</v>
      </c>
      <c r="AP1405" s="719" t="s">
        <v>12</v>
      </c>
      <c r="AQ1405" s="720" t="s">
        <v>12</v>
      </c>
      <c r="AR1405" s="720" t="s">
        <v>12</v>
      </c>
      <c r="AS1405" s="719" t="s">
        <v>12</v>
      </c>
      <c r="AT1405" s="720" t="s">
        <v>12</v>
      </c>
    </row>
  </sheetData>
  <sortState xmlns:xlrd2="http://schemas.microsoft.com/office/spreadsheetml/2017/richdata2" ref="B5:AT1402">
    <sortCondition ref="L4"/>
    <sortCondition ref="S4"/>
    <sortCondition ref="F4"/>
    <sortCondition ref="B4"/>
  </sortState>
  <conditionalFormatting sqref="AX413 BB413 BB524:BB547 AX524:AX547 AX568 BB568 BB1038:BB1049 AX1038:AX1049 AX1052:AX1056 BB1052:BB1056 BB962:BB966 AX962:AX966 AX1003:AX1033 BB1003:BB1033 BB1065:BB1066 AX1065:AX1066 AX1068:AX1069 BB1068:BB1069 AX186:AX187 BB186:BB187 BB189:BB197 AX189:AX197 AX323:AX331 BB323:BB331 BB401:BB411 AX401:AX411 BB419:BB454 AX419:AX454 AX486:AX490 BB486:BB490 AX554:AX566 BB554:BB566 BB570:BB591 AX570:AX591 AX675:AX683 BB675:BB683 BB874:BB877 AX874:AX877 AX235:AX238 BB235:BB238 AX470:AX472 BB470:BB472 AX552 BB552 BB818:BB872 AX818:AX872 AX879:AX942 BB879:BB942 AX968:AX976 BB968:BB976 AX218:AX228 BB218:BB228 AX276:AX283 BB276:BB283 BB296:BB308 AX296:AX308 AX318:AX321 BB318:BB321 BB333:BB343 AX333:AX343 BB391:BB399 AX391:AX399 AX462:AX466 BB462:BB466 BB475:BB480 AX475:AX480 AX483:AX484 BB483:BB484 AX549:AX550 BB549:BB550 AX593:AX601 BB593:BB601 BB603:BB611 AX603:AX611 AX616:AX617 BB616:BB617 BB622:BB634 AX622:AX634 AX650:AX658 BB650:BB658 BB663:BB666 AX663:AX666 BB700:BB708 AX700:AX708 BB777:BB779 AX777:AX779 AX781:AX787 BB781:BB787 BB789:BB800 AX789:AX800 BB944:BB949 AX944:AX949 AX953:AX958 BB953:BB958 BB978:BB980 AX978:AX980 AX983 BB983 BB987:BB1000 AX987:AX1000 BB1058:BB1063 AX1058:AX1063 BB1071:BB1123 AX1071:AX1123 AX1126 BB1126 BB1130:BB1141 AX1130:AX1141 BB230:BB233 AX230:AX233 AX809:AX816 BB809:BB816 BB415:BB417 AX415:AX417 AX802:AX807 BB802:BB807 AX209:AX216 BB209:BB216 AX259:AX261 BB259:BB261 AX640:AX641 BB640:BB641 BB698 AX698 AX713:AX714 BB713:BB714 BB257 AX257 BB263:BB274 AX263:AX274 BB285:BB286 AX285:AX286 BB645:BB647 AX645:AX647 AX673 BB673 BB688:BB691 AX688:AX691 AX149:AX163 BB149:BB163 BB165:BB173 AX165:AX173 AX175:AX184 BB175:BB184 AX200:AX202 BB200:BB202 BB252:BB255 AX252:AX255 AX456:AX460 BB456:BB460 BB494:BB503 AX494:AX503 AX505:AX520 BB505:BB520 BB240:BB249 AX240:AX249 AX716:AX775 BB716:BB775 AX1143:AX1403 BB1143:BB1403">
    <cfRule type="expression" dxfId="793" priority="776">
      <formula>AND(AX149&lt;&gt;"",#REF!="",OR(COLUMN(AX149)=COLUMN(#REF!),COLUMN(AX149)=COLUMN(#REF!)))</formula>
    </cfRule>
  </conditionalFormatting>
  <conditionalFormatting sqref="AY413:BC413 AY524:BC547 AY568:BC568 AY1038:BC1049 AY1052:BC1056 AY962:BC966 AY1003:BC1033 AY1065:BC1066 AY1068:BC1069 AY186:BC187 AY189:BC197 AY323:BC331 AY401:BC411 AY419:BC454 AY486:BC490 AY554:BC566 AY570:BC591 AY675:BC683 AY874:BC877 AY235:BC238 AY470:BC472 AY552:BC552 AY818:BC872 AY879:BC942 AY968:BC976 AY218:BC228 AY276:BC283 AY296:BC308 AY318:BC321 AY333:BC343 AY391:BC399 AY462:BC466 AY475:BC480 AY483:BC484 AY549:BC550 AY593:BC601 AY603:BC611 AY616:BC617 AY622:BC634 AY650:BC658 AY663:BC666 AY700:BC708 AY777:BC779 AY781:BC787 AY789:BC800 AY944:BC949 AY953:BC958 AY978:BC980 AY983:BC983 AY987:BC1000 AY1058:BC1063 AY1071:BC1123 AY1126:BC1126 AY1130:BC1141 AY230:BC233 AY809:BC816 AY415:BC417 AY802:BC807 AY209:BC216 AY259:BC261 AY640:BC641 AY698:BC698 AY713:BC714 AY257:BC257 AY263:BC274 AY285:BC286 AY645:BC647 AY673:BC673 AY688:BC691 AY149:BC163 AY165:BC173 AY175:BC184 AY200:BC202 AY252:BC255 AY456:BC460 AY494:BC503 AY505:BC520 AY240:BC249 AY716:BC775 AY1143:BC1403">
    <cfRule type="expression" dxfId="792" priority="775">
      <formula>AND(AY149&lt;&gt;"",#REF!="",OR(COLUMN(AY149)=COLUMN(#REF!),COLUMN(AY149)=COLUMN(#REF!)))</formula>
    </cfRule>
  </conditionalFormatting>
  <conditionalFormatting sqref="BD413 BD524:BD547 BD568 BD1038:BD1049 BD1052:BD1056 BD962:BD966 BD1003:BD1033 BD1065:BD1066 BD1068:BD1069 BD186:BD187 BD189:BD197 BD323:BD331 BD401:BD411 BD419:BD454 BD486:BD490 BD554:BD566 BD570:BD591 BD675:BD683 BD874:BD877 BD235:BD238 BD470:BD472 BD552 BD818:BD872 BD879:BD942 BD968:BD976 BD218:BD228 BD276:BD283 BD296:BD308 BD318:BD321 BD333:BD343 BD391:BD399 BD462:BD466 BD475:BD480 BD483:BD484 BD549:BD550 BD593:BD601 BD603:BD611 BD616:BD617 BD622:BD634 BD650:BD658 BD663:BD666 BD700:BD708 BD777:BD779 BD781:BD787 BD789:BD800 BD944:BD949 BD953:BD958 BD978:BD980 BD983 BD987:BD1000 BD1058:BD1063 BD1071:BD1123 BD1126 BD1130:BD1141 BD230:BD233 BD809:BD816 BD415:BD417 BD802:BD807 BD209:BD216 BD259:BD261 BD640:BD641 BD698 BD713:BD714 BD257 BD263:BD274 BD285:BD286 BD645:BD647 BD673 BD688:BD691 BD149:BD163 BD165:BD173 BD175:BD184 BD200:BD202 BD252:BD255 BD456:BD460 BD494:BD503 BD505:BD520 BD240:BD249 BD716:BD775 BD1143:BD1403">
    <cfRule type="expression" dxfId="791" priority="774">
      <formula>AND(BD149&lt;&gt;"",#REF!="",OR(COLUMN(BD149)=COLUMN(#REF!),COLUMN(BD149)=COLUMN(#REF!)))</formula>
    </cfRule>
  </conditionalFormatting>
  <conditionalFormatting sqref="BE413 BE524:BE547 BE568 BE1038:BE1049 BE1052:BE1056 BE962:BE966 BE1003:BE1033 BE1065:BE1066 BE1068:BE1069 BE186:BE187 BE189:BE197 BE323:BE331 BE401:BE411 BE419:BE454 BE486:BE490 BE554:BE566 BE570:BE591 BE675:BE683 BE874:BE877 BE235:BE238 BE470:BE472 BE552 BE818:BE872 BE879:BE942 BE968:BE976 BE218:BE228 BE276:BE283 BE296:BE308 BE318:BE321 BE333:BE343 BE391:BE399 BE462:BE466 BE475:BE480 BE483:BE484 BE549:BE550 BE593:BE601 BE603:BE611 BE616:BE617 BE622:BE634 BE650:BE658 BE663:BE666 BE700:BE708 BE777:BE779 BE781:BE787 BE789:BE800 BE944:BE949 BE953:BE958 BE978:BE980 BE983 BE987:BE1000 BE1058:BE1063 BE1071:BE1123 BE1126 BE1130:BE1141 BE230:BE233 BE809:BE816 BE415:BE417 BE802:BE807 BE209:BE216 BE259:BE261 BE640:BE641 BE698 BE713:BE714 BE257 BE263:BE274 BE285:BE286 BE645:BE647 BE673 BE688:BE691 BE149:BE163 BE165:BE173 BE175:BE184 BE200:BE202 BE252:BE255 BE456:BE460 BE494:BE503 BE505:BE520 BE240:BE249 BE716:BE775 BE1143:BE1403">
    <cfRule type="expression" dxfId="790" priority="773">
      <formula>AND(BE149&lt;&gt;"",#REF!="",OR(COLUMN(BE149)=COLUMN(#REF!),COLUMN(BE149)=COLUMN(#REF!)))</formula>
    </cfRule>
  </conditionalFormatting>
  <conditionalFormatting sqref="AW413 AW524:AW547 AW186:AW187 AW189:AW197 AW323:AW331 AW401:AW411 AW419:AW454 AW486:AW490 AW554:AW566 AW235:AW238 AW470:AW472 AW552 AW218:AW228 AW276:AW283 AW296:AW308 AW318:AW321 AW333:AW343 AW391:AW399 AW462:AW466 AW475:AW480 AW483:AW484 AW549:AW550 AW230:AW233 AW415:AW417 AW209:AW216 AW259:AW261 AW257 AW263:AW274 AW285:AW286 AW149:AW163 AW165:AW173 AW175:AW184 AW200:AW202 AW252:AW255 AW456:AW460 AW494:AW503 AW505:AW520 AW240:AW249">
    <cfRule type="expression" dxfId="789" priority="772">
      <formula>AND(AW149&lt;&gt;"",#REF!="",OR(COLUMN(AW149)=COLUMN(#REF!),COLUMN(AW149)=COLUMN(#REF!)))</formula>
    </cfRule>
  </conditionalFormatting>
  <conditionalFormatting sqref="AX1001:BE1001">
    <cfRule type="expression" dxfId="788" priority="771">
      <formula>AND(AX1001&lt;&gt;"",#REF!="",OR(COLUMN(AX1001)=COLUMN(#REF!),COLUMN(AX1001)=COLUMN(#REF!)))</formula>
    </cfRule>
  </conditionalFormatting>
  <conditionalFormatting sqref="AW1001 BW2 AX1064:BE1064 AX185:BE185 AX188:BE188 AX234:BE234 AX322:BE322 AX400:BE400 AX418:BE418 AX485:BE485 AX551:BE551 AX553:BE553 AX569:BE569 AX674:BE674 AX817:BE817 AX873:BE873 AX878:BE878 AX967:BE967 AX217:BE217 AX239:BE239 AX275:BE275 AX332:BE332 AX467:BE469 AX548:BE548 AX592:BE592 AX602:BE602 AX648:BE649 AX659:BE662 AX699:BE699 AX715:BE715 AX776:BE776 AX780:BE780 AX788:BE788 AX943:BE943 AX959:BE961 AX977:BE977 AX984:BE986 AX1057:BE1057 AX1070:BE1070 AX1142:BE1142 AX473:BE474 AX481:BE482 AX521:BE523 AX567:BE567 AX950:BE952 AX981:BE982 AX1002:BE1002 AX1034:BE1037 AX1050:BE1051 AX1067:BE1067 AX1124:BE1125 AX1127:BE1129 AX229:BE229 AX412:BE412 AX414:BE414 AX801:BE801 AX808:BE808 AX203:BE208 AX258:BE258 AX287:BE295 AX612:BE615 AX635:BE639 AX692:BE697 AX709:BE712 BW164 AX164:BE164 BW174 AX174:BE174 BW198:BW199 AX198:BE199 BW250:BW251 AX250:BE251 BW256 AX256:BE256 BW262 AX262:BE262 BW284 AX284:BE284 BW310:BW317 AX309:BE317 BW365:BW390 AX344:BE390 BW455 AX455:BE455 BW461 AX461:BE461 BW491:BW493 AX491:BE493 BW504 AX504:BE504 BW618:BW621 AX618:BE621 BW642:BW644 AX642:BE644 BW667:BW672 AX667:BE672 BW684:BW687 AX684:BE687 AX2:BE2 BW5:BW148 AX5:BE148">
    <cfRule type="expression" dxfId="787" priority="770">
      <formula>AND(AW2&lt;&gt;"",#REF!="",OR(COLUMN(AW2)=COLUMN(#REF!),COLUMN(AW2)=COLUMN(#REF!)))</formula>
    </cfRule>
  </conditionalFormatting>
  <conditionalFormatting sqref="AW1064">
    <cfRule type="expression" dxfId="786" priority="769">
      <formula>AND(AW1064&lt;&gt;"",#REF!="",OR(COLUMN(AW1064)=COLUMN(#REF!),COLUMN(AW1064)=COLUMN(#REF!)))</formula>
    </cfRule>
  </conditionalFormatting>
  <conditionalFormatting sqref="AW185">
    <cfRule type="expression" dxfId="785" priority="768">
      <formula>AND(AW185&lt;&gt;"",#REF!="",OR(COLUMN(AW185)=COLUMN(#REF!),COLUMN(AW185)=COLUMN(#REF!)))</formula>
    </cfRule>
  </conditionalFormatting>
  <conditionalFormatting sqref="AW188">
    <cfRule type="expression" dxfId="784" priority="767">
      <formula>AND(AW188&lt;&gt;"",#REF!="",OR(COLUMN(AW188)=COLUMN(#REF!),COLUMN(AW188)=COLUMN(#REF!)))</formula>
    </cfRule>
  </conditionalFormatting>
  <conditionalFormatting sqref="AW234">
    <cfRule type="expression" dxfId="783" priority="766">
      <formula>AND(AW234&lt;&gt;"",#REF!="",OR(COLUMN(AW234)=COLUMN(#REF!),COLUMN(AW234)=COLUMN(#REF!)))</formula>
    </cfRule>
  </conditionalFormatting>
  <conditionalFormatting sqref="AW322">
    <cfRule type="expression" dxfId="782" priority="765">
      <formula>AND(AW322&lt;&gt;"",#REF!="",OR(COLUMN(AW322)=COLUMN(#REF!),COLUMN(AW322)=COLUMN(#REF!)))</formula>
    </cfRule>
  </conditionalFormatting>
  <conditionalFormatting sqref="AW400">
    <cfRule type="expression" dxfId="781" priority="764">
      <formula>AND(AW400&lt;&gt;"",#REF!="",OR(COLUMN(AW400)=COLUMN(#REF!),COLUMN(AW400)=COLUMN(#REF!)))</formula>
    </cfRule>
  </conditionalFormatting>
  <conditionalFormatting sqref="AW418">
    <cfRule type="expression" dxfId="780" priority="763">
      <formula>AND(AW418&lt;&gt;"",#REF!="",OR(COLUMN(AW418)=COLUMN(#REF!),COLUMN(AW418)=COLUMN(#REF!)))</formula>
    </cfRule>
  </conditionalFormatting>
  <conditionalFormatting sqref="AW468">
    <cfRule type="expression" dxfId="779" priority="762">
      <formula>AND(AW468&lt;&gt;"",#REF!="",OR(COLUMN(AW468)=COLUMN(#REF!),COLUMN(AW468)=COLUMN(#REF!)))</formula>
    </cfRule>
  </conditionalFormatting>
  <conditionalFormatting sqref="AW485">
    <cfRule type="expression" dxfId="778" priority="761">
      <formula>AND(AW485&lt;&gt;"",#REF!="",OR(COLUMN(AW485)=COLUMN(#REF!),COLUMN(AW485)=COLUMN(#REF!)))</formula>
    </cfRule>
  </conditionalFormatting>
  <conditionalFormatting sqref="AW551">
    <cfRule type="expression" dxfId="777" priority="760">
      <formula>AND(AW551&lt;&gt;"",#REF!="",OR(COLUMN(AW551)=COLUMN(#REF!),COLUMN(AW551)=COLUMN(#REF!)))</formula>
    </cfRule>
  </conditionalFormatting>
  <conditionalFormatting sqref="AW553">
    <cfRule type="expression" dxfId="776" priority="759">
      <formula>AND(AW553&lt;&gt;"",#REF!="",OR(COLUMN(AW553)=COLUMN(#REF!),COLUMN(AW553)=COLUMN(#REF!)))</formula>
    </cfRule>
  </conditionalFormatting>
  <conditionalFormatting sqref="AW569">
    <cfRule type="expression" dxfId="775" priority="758">
      <formula>AND(AW569&lt;&gt;"",#REF!="",OR(COLUMN(AW569)=COLUMN(#REF!),COLUMN(AW569)=COLUMN(#REF!)))</formula>
    </cfRule>
  </conditionalFormatting>
  <conditionalFormatting sqref="AW674">
    <cfRule type="expression" dxfId="774" priority="757">
      <formula>AND(AW674&lt;&gt;"",#REF!="",OR(COLUMN(AW674)=COLUMN(#REF!),COLUMN(AW674)=COLUMN(#REF!)))</formula>
    </cfRule>
  </conditionalFormatting>
  <conditionalFormatting sqref="AW817">
    <cfRule type="expression" dxfId="773" priority="756">
      <formula>AND(AW817&lt;&gt;"",#REF!="",OR(COLUMN(AW817)=COLUMN(#REF!),COLUMN(AW817)=COLUMN(#REF!)))</formula>
    </cfRule>
  </conditionalFormatting>
  <conditionalFormatting sqref="AW873">
    <cfRule type="expression" dxfId="772" priority="755">
      <formula>AND(AW873&lt;&gt;"",#REF!="",OR(COLUMN(AW873)=COLUMN(#REF!),COLUMN(AW873)=COLUMN(#REF!)))</formula>
    </cfRule>
  </conditionalFormatting>
  <conditionalFormatting sqref="AW878">
    <cfRule type="expression" dxfId="771" priority="754">
      <formula>AND(AW878&lt;&gt;"",#REF!="",OR(COLUMN(AW878)=COLUMN(#REF!),COLUMN(AW878)=COLUMN(#REF!)))</formula>
    </cfRule>
  </conditionalFormatting>
  <conditionalFormatting sqref="AW967">
    <cfRule type="expression" dxfId="770" priority="753">
      <formula>AND(AW967&lt;&gt;"",#REF!="",OR(COLUMN(AW967)=COLUMN(#REF!),COLUMN(AW967)=COLUMN(#REF!)))</formula>
    </cfRule>
  </conditionalFormatting>
  <conditionalFormatting sqref="AW217">
    <cfRule type="expression" dxfId="769" priority="752">
      <formula>AND(AW217&lt;&gt;"",#REF!="",OR(COLUMN(AW217)=COLUMN(#REF!),COLUMN(AW217)=COLUMN(#REF!)))</formula>
    </cfRule>
  </conditionalFormatting>
  <conditionalFormatting sqref="AW239">
    <cfRule type="expression" dxfId="768" priority="751">
      <formula>AND(AW239&lt;&gt;"",#REF!="",OR(COLUMN(AW239)=COLUMN(#REF!),COLUMN(AW239)=COLUMN(#REF!)))</formula>
    </cfRule>
  </conditionalFormatting>
  <conditionalFormatting sqref="AW275">
    <cfRule type="expression" dxfId="767" priority="750">
      <formula>AND(AW275&lt;&gt;"",#REF!="",OR(COLUMN(AW275)=COLUMN(#REF!),COLUMN(AW275)=COLUMN(#REF!)))</formula>
    </cfRule>
  </conditionalFormatting>
  <conditionalFormatting sqref="AW287">
    <cfRule type="expression" dxfId="766" priority="749">
      <formula>AND(AW287&lt;&gt;"",#REF!="",OR(COLUMN(AW287)=COLUMN(#REF!),COLUMN(AW287)=COLUMN(#REF!)))</formula>
    </cfRule>
  </conditionalFormatting>
  <conditionalFormatting sqref="AW309">
    <cfRule type="expression" dxfId="765" priority="748">
      <formula>AND(AW309&lt;&gt;"",#REF!="",OR(COLUMN(AW309)=COLUMN(#REF!),COLUMN(AW309)=COLUMN(#REF!)))</formula>
    </cfRule>
  </conditionalFormatting>
  <conditionalFormatting sqref="AW332">
    <cfRule type="expression" dxfId="764" priority="747">
      <formula>AND(AW332&lt;&gt;"",#REF!="",OR(COLUMN(AW332)=COLUMN(#REF!),COLUMN(AW332)=COLUMN(#REF!)))</formula>
    </cfRule>
  </conditionalFormatting>
  <conditionalFormatting sqref="AW467">
    <cfRule type="expression" dxfId="763" priority="746">
      <formula>AND(AW467&lt;&gt;"",#REF!="",OR(COLUMN(AW467)=COLUMN(#REF!),COLUMN(AW467)=COLUMN(#REF!)))</formula>
    </cfRule>
  </conditionalFormatting>
  <conditionalFormatting sqref="AW469">
    <cfRule type="expression" dxfId="762" priority="745">
      <formula>AND(AW469&lt;&gt;"",#REF!="",OR(COLUMN(AW469)=COLUMN(#REF!),COLUMN(AW469)=COLUMN(#REF!)))</formula>
    </cfRule>
  </conditionalFormatting>
  <conditionalFormatting sqref="AW481">
    <cfRule type="expression" dxfId="761" priority="744">
      <formula>AND(AW481&lt;&gt;"",#REF!="",OR(COLUMN(AW481)=COLUMN(#REF!),COLUMN(AW481)=COLUMN(#REF!)))</formula>
    </cfRule>
  </conditionalFormatting>
  <conditionalFormatting sqref="AW523">
    <cfRule type="expression" dxfId="760" priority="743">
      <formula>AND(AW523&lt;&gt;"",#REF!="",OR(COLUMN(AW523)=COLUMN(#REF!),COLUMN(AW523)=COLUMN(#REF!)))</formula>
    </cfRule>
  </conditionalFormatting>
  <conditionalFormatting sqref="AW548">
    <cfRule type="expression" dxfId="759" priority="742">
      <formula>AND(AW548&lt;&gt;"",#REF!="",OR(COLUMN(AW548)=COLUMN(#REF!),COLUMN(AW548)=COLUMN(#REF!)))</formula>
    </cfRule>
  </conditionalFormatting>
  <conditionalFormatting sqref="AW592">
    <cfRule type="expression" dxfId="758" priority="741">
      <formula>AND(AW592&lt;&gt;"",#REF!="",OR(COLUMN(AW592)=COLUMN(#REF!),COLUMN(AW592)=COLUMN(#REF!)))</formula>
    </cfRule>
  </conditionalFormatting>
  <conditionalFormatting sqref="AW602">
    <cfRule type="expression" dxfId="757" priority="740">
      <formula>AND(AW602&lt;&gt;"",#REF!="",OR(COLUMN(AW602)=COLUMN(#REF!),COLUMN(AW602)=COLUMN(#REF!)))</formula>
    </cfRule>
  </conditionalFormatting>
  <conditionalFormatting sqref="AW648">
    <cfRule type="expression" dxfId="756" priority="739">
      <formula>AND(AW648&lt;&gt;"",#REF!="",OR(COLUMN(AW648)=COLUMN(#REF!),COLUMN(AW648)=COLUMN(#REF!)))</formula>
    </cfRule>
  </conditionalFormatting>
  <conditionalFormatting sqref="AW649">
    <cfRule type="expression" dxfId="755" priority="738">
      <formula>AND(AW649&lt;&gt;"",#REF!="",OR(COLUMN(AW649)=COLUMN(#REF!),COLUMN(AW649)=COLUMN(#REF!)))</formula>
    </cfRule>
  </conditionalFormatting>
  <conditionalFormatting sqref="AW659">
    <cfRule type="expression" dxfId="754" priority="737">
      <formula>AND(AW659&lt;&gt;"",#REF!="",OR(COLUMN(AW659)=COLUMN(#REF!),COLUMN(AW659)=COLUMN(#REF!)))</formula>
    </cfRule>
  </conditionalFormatting>
  <conditionalFormatting sqref="AW660">
    <cfRule type="expression" dxfId="753" priority="736">
      <formula>AND(AW660&lt;&gt;"",#REF!="",OR(COLUMN(AW660)=COLUMN(#REF!),COLUMN(AW660)=COLUMN(#REF!)))</formula>
    </cfRule>
  </conditionalFormatting>
  <conditionalFormatting sqref="AW661">
    <cfRule type="expression" dxfId="752" priority="735">
      <formula>AND(AW661&lt;&gt;"",#REF!="",OR(COLUMN(AW661)=COLUMN(#REF!),COLUMN(AW661)=COLUMN(#REF!)))</formula>
    </cfRule>
  </conditionalFormatting>
  <conditionalFormatting sqref="AW662">
    <cfRule type="expression" dxfId="751" priority="734">
      <formula>AND(AW662&lt;&gt;"",#REF!="",OR(COLUMN(AW662)=COLUMN(#REF!),COLUMN(AW662)=COLUMN(#REF!)))</formula>
    </cfRule>
  </conditionalFormatting>
  <conditionalFormatting sqref="AW699">
    <cfRule type="expression" dxfId="750" priority="733">
      <formula>AND(AW699&lt;&gt;"",#REF!="",OR(COLUMN(AW699)=COLUMN(#REF!),COLUMN(AW699)=COLUMN(#REF!)))</formula>
    </cfRule>
  </conditionalFormatting>
  <conditionalFormatting sqref="AW715">
    <cfRule type="expression" dxfId="749" priority="732">
      <formula>AND(AW715&lt;&gt;"",#REF!="",OR(COLUMN(AW715)=COLUMN(#REF!),COLUMN(AW715)=COLUMN(#REF!)))</formula>
    </cfRule>
  </conditionalFormatting>
  <conditionalFormatting sqref="AW776">
    <cfRule type="expression" dxfId="748" priority="731">
      <formula>AND(AW776&lt;&gt;"",#REF!="",OR(COLUMN(AW776)=COLUMN(#REF!),COLUMN(AW776)=COLUMN(#REF!)))</formula>
    </cfRule>
  </conditionalFormatting>
  <conditionalFormatting sqref="AW780">
    <cfRule type="expression" dxfId="747" priority="730">
      <formula>AND(AW780&lt;&gt;"",#REF!="",OR(COLUMN(AW780)=COLUMN(#REF!),COLUMN(AW780)=COLUMN(#REF!)))</formula>
    </cfRule>
  </conditionalFormatting>
  <conditionalFormatting sqref="AW788">
    <cfRule type="expression" dxfId="746" priority="729">
      <formula>AND(AW788&lt;&gt;"",#REF!="",OR(COLUMN(AW788)=COLUMN(#REF!),COLUMN(AW788)=COLUMN(#REF!)))</formula>
    </cfRule>
  </conditionalFormatting>
  <conditionalFormatting sqref="AW943">
    <cfRule type="expression" dxfId="745" priority="728">
      <formula>AND(AW943&lt;&gt;"",#REF!="",OR(COLUMN(AW943)=COLUMN(#REF!),COLUMN(AW943)=COLUMN(#REF!)))</formula>
    </cfRule>
  </conditionalFormatting>
  <conditionalFormatting sqref="AW950">
    <cfRule type="expression" dxfId="744" priority="727">
      <formula>AND(AW950&lt;&gt;"",#REF!="",OR(COLUMN(AW950)=COLUMN(#REF!),COLUMN(AW950)=COLUMN(#REF!)))</formula>
    </cfRule>
  </conditionalFormatting>
  <conditionalFormatting sqref="AW952">
    <cfRule type="expression" dxfId="743" priority="726">
      <formula>AND(AW952&lt;&gt;"",#REF!="",OR(COLUMN(AW952)=COLUMN(#REF!),COLUMN(AW952)=COLUMN(#REF!)))</formula>
    </cfRule>
  </conditionalFormatting>
  <conditionalFormatting sqref="AW959">
    <cfRule type="expression" dxfId="742" priority="725">
      <formula>AND(AW959&lt;&gt;"",#REF!="",OR(COLUMN(AW959)=COLUMN(#REF!),COLUMN(AW959)=COLUMN(#REF!)))</formula>
    </cfRule>
  </conditionalFormatting>
  <conditionalFormatting sqref="AW960">
    <cfRule type="expression" dxfId="741" priority="724">
      <formula>AND(AW960&lt;&gt;"",#REF!="",OR(COLUMN(AW960)=COLUMN(#REF!),COLUMN(AW960)=COLUMN(#REF!)))</formula>
    </cfRule>
  </conditionalFormatting>
  <conditionalFormatting sqref="AW961">
    <cfRule type="expression" dxfId="740" priority="723">
      <formula>AND(AW961&lt;&gt;"",#REF!="",OR(COLUMN(AW961)=COLUMN(#REF!),COLUMN(AW961)=COLUMN(#REF!)))</formula>
    </cfRule>
  </conditionalFormatting>
  <conditionalFormatting sqref="AW977">
    <cfRule type="expression" dxfId="739" priority="722">
      <formula>AND(AW977&lt;&gt;"",#REF!="",OR(COLUMN(AW977)=COLUMN(#REF!),COLUMN(AW977)=COLUMN(#REF!)))</formula>
    </cfRule>
  </conditionalFormatting>
  <conditionalFormatting sqref="AW984">
    <cfRule type="expression" dxfId="738" priority="721">
      <formula>AND(AW984&lt;&gt;"",#REF!="",OR(COLUMN(AW984)=COLUMN(#REF!),COLUMN(AW984)=COLUMN(#REF!)))</formula>
    </cfRule>
  </conditionalFormatting>
  <conditionalFormatting sqref="AW985">
    <cfRule type="expression" dxfId="737" priority="720">
      <formula>AND(AW985&lt;&gt;"",#REF!="",OR(COLUMN(AW985)=COLUMN(#REF!),COLUMN(AW985)=COLUMN(#REF!)))</formula>
    </cfRule>
  </conditionalFormatting>
  <conditionalFormatting sqref="AW986">
    <cfRule type="expression" dxfId="736" priority="719">
      <formula>AND(AW986&lt;&gt;"",#REF!="",OR(COLUMN(AW986)=COLUMN(#REF!),COLUMN(AW986)=COLUMN(#REF!)))</formula>
    </cfRule>
  </conditionalFormatting>
  <conditionalFormatting sqref="AW1034">
    <cfRule type="expression" dxfId="735" priority="718">
      <formula>AND(AW1034&lt;&gt;"",#REF!="",OR(COLUMN(AW1034)=COLUMN(#REF!),COLUMN(AW1034)=COLUMN(#REF!)))</formula>
    </cfRule>
  </conditionalFormatting>
  <conditionalFormatting sqref="AW1035">
    <cfRule type="expression" dxfId="734" priority="717">
      <formula>AND(AW1035&lt;&gt;"",#REF!="",OR(COLUMN(AW1035)=COLUMN(#REF!),COLUMN(AW1035)=COLUMN(#REF!)))</formula>
    </cfRule>
  </conditionalFormatting>
  <conditionalFormatting sqref="AW1036">
    <cfRule type="expression" dxfId="733" priority="716">
      <formula>AND(AW1036&lt;&gt;"",#REF!="",OR(COLUMN(AW1036)=COLUMN(#REF!),COLUMN(AW1036)=COLUMN(#REF!)))</formula>
    </cfRule>
  </conditionalFormatting>
  <conditionalFormatting sqref="AW1057">
    <cfRule type="expression" dxfId="732" priority="715">
      <formula>AND(AW1057&lt;&gt;"",#REF!="",OR(COLUMN(AW1057)=COLUMN(#REF!),COLUMN(AW1057)=COLUMN(#REF!)))</formula>
    </cfRule>
  </conditionalFormatting>
  <conditionalFormatting sqref="AW1070">
    <cfRule type="expression" dxfId="731" priority="714">
      <formula>AND(AW1070&lt;&gt;"",#REF!="",OR(COLUMN(AW1070)=COLUMN(#REF!),COLUMN(AW1070)=COLUMN(#REF!)))</formula>
    </cfRule>
  </conditionalFormatting>
  <conditionalFormatting sqref="AW1129">
    <cfRule type="expression" dxfId="730" priority="713">
      <formula>AND(AW1129&lt;&gt;"",#REF!="",OR(COLUMN(AW1129)=COLUMN(#REF!),COLUMN(AW1129)=COLUMN(#REF!)))</formula>
    </cfRule>
  </conditionalFormatting>
  <conditionalFormatting sqref="AW1142">
    <cfRule type="expression" dxfId="729" priority="712">
      <formula>AND(AW1142&lt;&gt;"",#REF!="",OR(COLUMN(AW1142)=COLUMN(#REF!),COLUMN(AW1142)=COLUMN(#REF!)))</formula>
    </cfRule>
  </conditionalFormatting>
  <conditionalFormatting sqref="AW473">
    <cfRule type="expression" dxfId="728" priority="711">
      <formula>AND(AW473&lt;&gt;"",#REF!="",OR(COLUMN(AW473)=COLUMN(#REF!),COLUMN(AW473)=COLUMN(#REF!)))</formula>
    </cfRule>
  </conditionalFormatting>
  <conditionalFormatting sqref="AW474">
    <cfRule type="expression" dxfId="727" priority="710">
      <formula>AND(AW474&lt;&gt;"",#REF!="",OR(COLUMN(AW474)=COLUMN(#REF!),COLUMN(AW474)=COLUMN(#REF!)))</formula>
    </cfRule>
  </conditionalFormatting>
  <conditionalFormatting sqref="AW482">
    <cfRule type="expression" dxfId="726" priority="709">
      <formula>AND(AW482&lt;&gt;"",#REF!="",OR(COLUMN(AW482)=COLUMN(#REF!),COLUMN(AW482)=COLUMN(#REF!)))</formula>
    </cfRule>
  </conditionalFormatting>
  <conditionalFormatting sqref="AW521">
    <cfRule type="expression" dxfId="725" priority="708">
      <formula>AND(AW521&lt;&gt;"",#REF!="",OR(COLUMN(AW521)=COLUMN(#REF!),COLUMN(AW521)=COLUMN(#REF!)))</formula>
    </cfRule>
  </conditionalFormatting>
  <conditionalFormatting sqref="AW522">
    <cfRule type="expression" dxfId="724" priority="707">
      <formula>AND(AW522&lt;&gt;"",#REF!="",OR(COLUMN(AW522)=COLUMN(#REF!),COLUMN(AW522)=COLUMN(#REF!)))</formula>
    </cfRule>
  </conditionalFormatting>
  <conditionalFormatting sqref="AW567">
    <cfRule type="expression" dxfId="723" priority="706">
      <formula>AND(AW567&lt;&gt;"",#REF!="",OR(COLUMN(AW567)=COLUMN(#REF!),COLUMN(AW567)=COLUMN(#REF!)))</formula>
    </cfRule>
  </conditionalFormatting>
  <conditionalFormatting sqref="AW951">
    <cfRule type="expression" dxfId="722" priority="705">
      <formula>AND(AW951&lt;&gt;"",#REF!="",OR(COLUMN(AW951)=COLUMN(#REF!),COLUMN(AW951)=COLUMN(#REF!)))</formula>
    </cfRule>
  </conditionalFormatting>
  <conditionalFormatting sqref="AW981">
    <cfRule type="expression" dxfId="721" priority="704">
      <formula>AND(AW981&lt;&gt;"",#REF!="",OR(COLUMN(AW981)=COLUMN(#REF!),COLUMN(AW981)=COLUMN(#REF!)))</formula>
    </cfRule>
  </conditionalFormatting>
  <conditionalFormatting sqref="AW982">
    <cfRule type="expression" dxfId="720" priority="703">
      <formula>AND(AW982&lt;&gt;"",#REF!="",OR(COLUMN(AW982)=COLUMN(#REF!),COLUMN(AW982)=COLUMN(#REF!)))</formula>
    </cfRule>
  </conditionalFormatting>
  <conditionalFormatting sqref="AW1002">
    <cfRule type="expression" dxfId="719" priority="702">
      <formula>AND(AW1002&lt;&gt;"",#REF!="",OR(COLUMN(AW1002)=COLUMN(#REF!),COLUMN(AW1002)=COLUMN(#REF!)))</formula>
    </cfRule>
  </conditionalFormatting>
  <conditionalFormatting sqref="AW1037">
    <cfRule type="expression" dxfId="718" priority="701">
      <formula>AND(AW1037&lt;&gt;"",#REF!="",OR(COLUMN(AW1037)=COLUMN(#REF!),COLUMN(AW1037)=COLUMN(#REF!)))</formula>
    </cfRule>
  </conditionalFormatting>
  <conditionalFormatting sqref="AW1050">
    <cfRule type="expression" dxfId="717" priority="700">
      <formula>AND(AW1050&lt;&gt;"",#REF!="",OR(COLUMN(AW1050)=COLUMN(#REF!),COLUMN(AW1050)=COLUMN(#REF!)))</formula>
    </cfRule>
  </conditionalFormatting>
  <conditionalFormatting sqref="AW1051">
    <cfRule type="expression" dxfId="716" priority="699">
      <formula>AND(AW1051&lt;&gt;"",#REF!="",OR(COLUMN(AW1051)=COLUMN(#REF!),COLUMN(AW1051)=COLUMN(#REF!)))</formula>
    </cfRule>
  </conditionalFormatting>
  <conditionalFormatting sqref="AW1067">
    <cfRule type="expression" dxfId="715" priority="698">
      <formula>AND(AW1067&lt;&gt;"",#REF!="",OR(COLUMN(AW1067)=COLUMN(#REF!),COLUMN(AW1067)=COLUMN(#REF!)))</formula>
    </cfRule>
  </conditionalFormatting>
  <conditionalFormatting sqref="AW1124">
    <cfRule type="expression" dxfId="714" priority="697">
      <formula>AND(AW1124&lt;&gt;"",#REF!="",OR(COLUMN(AW1124)=COLUMN(#REF!),COLUMN(AW1124)=COLUMN(#REF!)))</formula>
    </cfRule>
  </conditionalFormatting>
  <conditionalFormatting sqref="AW1125">
    <cfRule type="expression" dxfId="713" priority="696">
      <formula>AND(AW1125&lt;&gt;"",#REF!="",OR(COLUMN(AW1125)=COLUMN(#REF!),COLUMN(AW1125)=COLUMN(#REF!)))</formula>
    </cfRule>
  </conditionalFormatting>
  <conditionalFormatting sqref="AW1127">
    <cfRule type="expression" dxfId="712" priority="695">
      <formula>AND(AW1127&lt;&gt;"",#REF!="",OR(COLUMN(AW1127)=COLUMN(#REF!),COLUMN(AW1127)=COLUMN(#REF!)))</formula>
    </cfRule>
  </conditionalFormatting>
  <conditionalFormatting sqref="AW1128">
    <cfRule type="expression" dxfId="711" priority="694">
      <formula>AND(AW1128&lt;&gt;"",#REF!="",OR(COLUMN(AW1128)=COLUMN(#REF!),COLUMN(AW1128)=COLUMN(#REF!)))</formula>
    </cfRule>
  </conditionalFormatting>
  <conditionalFormatting sqref="AW229">
    <cfRule type="expression" dxfId="710" priority="693">
      <formula>AND(AW229&lt;&gt;"",#REF!="",OR(COLUMN(AW229)=COLUMN(#REF!),COLUMN(AW229)=COLUMN(#REF!)))</formula>
    </cfRule>
  </conditionalFormatting>
  <conditionalFormatting sqref="AW412">
    <cfRule type="expression" dxfId="709" priority="692">
      <formula>AND(AW412&lt;&gt;"",#REF!="",OR(COLUMN(AW412)=COLUMN(#REF!),COLUMN(AW412)=COLUMN(#REF!)))</formula>
    </cfRule>
  </conditionalFormatting>
  <conditionalFormatting sqref="AW414">
    <cfRule type="expression" dxfId="708" priority="691">
      <formula>AND(AW414&lt;&gt;"",#REF!="",OR(COLUMN(AW414)=COLUMN(#REF!),COLUMN(AW414)=COLUMN(#REF!)))</formula>
    </cfRule>
  </conditionalFormatting>
  <conditionalFormatting sqref="AW801">
    <cfRule type="expression" dxfId="707" priority="690">
      <formula>AND(AW801&lt;&gt;"",#REF!="",OR(COLUMN(AW801)=COLUMN(#REF!),COLUMN(AW801)=COLUMN(#REF!)))</formula>
    </cfRule>
  </conditionalFormatting>
  <conditionalFormatting sqref="AW808">
    <cfRule type="expression" dxfId="706" priority="689">
      <formula>AND(AW808&lt;&gt;"",#REF!="",OR(COLUMN(AW808)=COLUMN(#REF!),COLUMN(AW808)=COLUMN(#REF!)))</formula>
    </cfRule>
  </conditionalFormatting>
  <conditionalFormatting sqref="AW203">
    <cfRule type="expression" dxfId="705" priority="688">
      <formula>AND(AW203&lt;&gt;"",#REF!="",OR(COLUMN(AW203)=COLUMN(#REF!),COLUMN(AW203)=COLUMN(#REF!)))</formula>
    </cfRule>
  </conditionalFormatting>
  <conditionalFormatting sqref="AW204">
    <cfRule type="expression" dxfId="704" priority="687">
      <formula>AND(AW204&lt;&gt;"",#REF!="",OR(COLUMN(AW204)=COLUMN(#REF!),COLUMN(AW204)=COLUMN(#REF!)))</formula>
    </cfRule>
  </conditionalFormatting>
  <conditionalFormatting sqref="AW205">
    <cfRule type="expression" dxfId="703" priority="686">
      <formula>AND(AW205&lt;&gt;"",#REF!="",OR(COLUMN(AW205)=COLUMN(#REF!),COLUMN(AW205)=COLUMN(#REF!)))</formula>
    </cfRule>
  </conditionalFormatting>
  <conditionalFormatting sqref="AW206">
    <cfRule type="expression" dxfId="702" priority="685">
      <formula>AND(AW206&lt;&gt;"",#REF!="",OR(COLUMN(AW206)=COLUMN(#REF!),COLUMN(AW206)=COLUMN(#REF!)))</formula>
    </cfRule>
  </conditionalFormatting>
  <conditionalFormatting sqref="AW207">
    <cfRule type="expression" dxfId="701" priority="684">
      <formula>AND(AW207&lt;&gt;"",#REF!="",OR(COLUMN(AW207)=COLUMN(#REF!),COLUMN(AW207)=COLUMN(#REF!)))</formula>
    </cfRule>
  </conditionalFormatting>
  <conditionalFormatting sqref="AW208">
    <cfRule type="expression" dxfId="700" priority="683">
      <formula>AND(AW208&lt;&gt;"",#REF!="",OR(COLUMN(AW208)=COLUMN(#REF!),COLUMN(AW208)=COLUMN(#REF!)))</formula>
    </cfRule>
  </conditionalFormatting>
  <conditionalFormatting sqref="AW258">
    <cfRule type="expression" dxfId="699" priority="682">
      <formula>AND(AW258&lt;&gt;"",#REF!="",OR(COLUMN(AW258)=COLUMN(#REF!),COLUMN(AW258)=COLUMN(#REF!)))</formula>
    </cfRule>
  </conditionalFormatting>
  <conditionalFormatting sqref="AW288">
    <cfRule type="expression" dxfId="698" priority="681">
      <formula>AND(AW288&lt;&gt;"",#REF!="",OR(COLUMN(AW288)=COLUMN(#REF!),COLUMN(AW288)=COLUMN(#REF!)))</formula>
    </cfRule>
  </conditionalFormatting>
  <conditionalFormatting sqref="AW289">
    <cfRule type="expression" dxfId="697" priority="680">
      <formula>AND(AW289&lt;&gt;"",#REF!="",OR(COLUMN(AW289)=COLUMN(#REF!),COLUMN(AW289)=COLUMN(#REF!)))</formula>
    </cfRule>
  </conditionalFormatting>
  <conditionalFormatting sqref="AW290">
    <cfRule type="expression" dxfId="696" priority="679">
      <formula>AND(AW290&lt;&gt;"",#REF!="",OR(COLUMN(AW290)=COLUMN(#REF!),COLUMN(AW290)=COLUMN(#REF!)))</formula>
    </cfRule>
  </conditionalFormatting>
  <conditionalFormatting sqref="AW291">
    <cfRule type="expression" dxfId="695" priority="678">
      <formula>AND(AW291&lt;&gt;"",#REF!="",OR(COLUMN(AW291)=COLUMN(#REF!),COLUMN(AW291)=COLUMN(#REF!)))</formula>
    </cfRule>
  </conditionalFormatting>
  <conditionalFormatting sqref="AW292">
    <cfRule type="expression" dxfId="694" priority="677">
      <formula>AND(AW292&lt;&gt;"",#REF!="",OR(COLUMN(AW292)=COLUMN(#REF!),COLUMN(AW292)=COLUMN(#REF!)))</formula>
    </cfRule>
  </conditionalFormatting>
  <conditionalFormatting sqref="AW293">
    <cfRule type="expression" dxfId="693" priority="676">
      <formula>AND(AW293&lt;&gt;"",#REF!="",OR(COLUMN(AW293)=COLUMN(#REF!),COLUMN(AW293)=COLUMN(#REF!)))</formula>
    </cfRule>
  </conditionalFormatting>
  <conditionalFormatting sqref="AW294">
    <cfRule type="expression" dxfId="692" priority="675">
      <formula>AND(AW294&lt;&gt;"",#REF!="",OR(COLUMN(AW294)=COLUMN(#REF!),COLUMN(AW294)=COLUMN(#REF!)))</formula>
    </cfRule>
  </conditionalFormatting>
  <conditionalFormatting sqref="AW295">
    <cfRule type="expression" dxfId="691" priority="674">
      <formula>AND(AW295&lt;&gt;"",#REF!="",OR(COLUMN(AW295)=COLUMN(#REF!),COLUMN(AW295)=COLUMN(#REF!)))</formula>
    </cfRule>
  </conditionalFormatting>
  <conditionalFormatting sqref="AW344">
    <cfRule type="expression" dxfId="690" priority="673">
      <formula>AND(AW344&lt;&gt;"",#REF!="",OR(COLUMN(AW344)=COLUMN(#REF!),COLUMN(AW344)=COLUMN(#REF!)))</formula>
    </cfRule>
  </conditionalFormatting>
  <conditionalFormatting sqref="AW345">
    <cfRule type="expression" dxfId="689" priority="672">
      <formula>AND(AW345&lt;&gt;"",#REF!="",OR(COLUMN(AW345)=COLUMN(#REF!),COLUMN(AW345)=COLUMN(#REF!)))</formula>
    </cfRule>
  </conditionalFormatting>
  <conditionalFormatting sqref="AW346">
    <cfRule type="expression" dxfId="688" priority="671">
      <formula>AND(AW346&lt;&gt;"",#REF!="",OR(COLUMN(AW346)=COLUMN(#REF!),COLUMN(AW346)=COLUMN(#REF!)))</formula>
    </cfRule>
  </conditionalFormatting>
  <conditionalFormatting sqref="AW347">
    <cfRule type="expression" dxfId="687" priority="670">
      <formula>AND(AW347&lt;&gt;"",#REF!="",OR(COLUMN(AW347)=COLUMN(#REF!),COLUMN(AW347)=COLUMN(#REF!)))</formula>
    </cfRule>
  </conditionalFormatting>
  <conditionalFormatting sqref="AW348">
    <cfRule type="expression" dxfId="686" priority="669">
      <formula>AND(AW348&lt;&gt;"",#REF!="",OR(COLUMN(AW348)=COLUMN(#REF!),COLUMN(AW348)=COLUMN(#REF!)))</formula>
    </cfRule>
  </conditionalFormatting>
  <conditionalFormatting sqref="AW349">
    <cfRule type="expression" dxfId="685" priority="668">
      <formula>AND(AW349&lt;&gt;"",#REF!="",OR(COLUMN(AW349)=COLUMN(#REF!),COLUMN(AW349)=COLUMN(#REF!)))</formula>
    </cfRule>
  </conditionalFormatting>
  <conditionalFormatting sqref="AW350">
    <cfRule type="expression" dxfId="684" priority="667">
      <formula>AND(AW350&lt;&gt;"",#REF!="",OR(COLUMN(AW350)=COLUMN(#REF!),COLUMN(AW350)=COLUMN(#REF!)))</formula>
    </cfRule>
  </conditionalFormatting>
  <conditionalFormatting sqref="AW351">
    <cfRule type="expression" dxfId="683" priority="666">
      <formula>AND(AW351&lt;&gt;"",#REF!="",OR(COLUMN(AW351)=COLUMN(#REF!),COLUMN(AW351)=COLUMN(#REF!)))</formula>
    </cfRule>
  </conditionalFormatting>
  <conditionalFormatting sqref="AW352">
    <cfRule type="expression" dxfId="682" priority="665">
      <formula>AND(AW352&lt;&gt;"",#REF!="",OR(COLUMN(AW352)=COLUMN(#REF!),COLUMN(AW352)=COLUMN(#REF!)))</formula>
    </cfRule>
  </conditionalFormatting>
  <conditionalFormatting sqref="AW353">
    <cfRule type="expression" dxfId="681" priority="664">
      <formula>AND(AW353&lt;&gt;"",#REF!="",OR(COLUMN(AW353)=COLUMN(#REF!),COLUMN(AW353)=COLUMN(#REF!)))</formula>
    </cfRule>
  </conditionalFormatting>
  <conditionalFormatting sqref="AW354">
    <cfRule type="expression" dxfId="680" priority="663">
      <formula>AND(AW354&lt;&gt;"",#REF!="",OR(COLUMN(AW354)=COLUMN(#REF!),COLUMN(AW354)=COLUMN(#REF!)))</formula>
    </cfRule>
  </conditionalFormatting>
  <conditionalFormatting sqref="AW355">
    <cfRule type="expression" dxfId="679" priority="662">
      <formula>AND(AW355&lt;&gt;"",#REF!="",OR(COLUMN(AW355)=COLUMN(#REF!),COLUMN(AW355)=COLUMN(#REF!)))</formula>
    </cfRule>
  </conditionalFormatting>
  <conditionalFormatting sqref="AW356">
    <cfRule type="expression" dxfId="678" priority="661">
      <formula>AND(AW356&lt;&gt;"",#REF!="",OR(COLUMN(AW356)=COLUMN(#REF!),COLUMN(AW356)=COLUMN(#REF!)))</formula>
    </cfRule>
  </conditionalFormatting>
  <conditionalFormatting sqref="AW357">
    <cfRule type="expression" dxfId="677" priority="660">
      <formula>AND(AW357&lt;&gt;"",#REF!="",OR(COLUMN(AW357)=COLUMN(#REF!),COLUMN(AW357)=COLUMN(#REF!)))</formula>
    </cfRule>
  </conditionalFormatting>
  <conditionalFormatting sqref="AW358">
    <cfRule type="expression" dxfId="676" priority="659">
      <formula>AND(AW358&lt;&gt;"",#REF!="",OR(COLUMN(AW358)=COLUMN(#REF!),COLUMN(AW358)=COLUMN(#REF!)))</formula>
    </cfRule>
  </conditionalFormatting>
  <conditionalFormatting sqref="AW359">
    <cfRule type="expression" dxfId="675" priority="658">
      <formula>AND(AW359&lt;&gt;"",#REF!="",OR(COLUMN(AW359)=COLUMN(#REF!),COLUMN(AW359)=COLUMN(#REF!)))</formula>
    </cfRule>
  </conditionalFormatting>
  <conditionalFormatting sqref="AW360">
    <cfRule type="expression" dxfId="674" priority="657">
      <formula>AND(AW360&lt;&gt;"",#REF!="",OR(COLUMN(AW360)=COLUMN(#REF!),COLUMN(AW360)=COLUMN(#REF!)))</formula>
    </cfRule>
  </conditionalFormatting>
  <conditionalFormatting sqref="AW361">
    <cfRule type="expression" dxfId="673" priority="656">
      <formula>AND(AW361&lt;&gt;"",#REF!="",OR(COLUMN(AW361)=COLUMN(#REF!),COLUMN(AW361)=COLUMN(#REF!)))</formula>
    </cfRule>
  </conditionalFormatting>
  <conditionalFormatting sqref="AW362">
    <cfRule type="expression" dxfId="672" priority="655">
      <formula>AND(AW362&lt;&gt;"",#REF!="",OR(COLUMN(AW362)=COLUMN(#REF!),COLUMN(AW362)=COLUMN(#REF!)))</formula>
    </cfRule>
  </conditionalFormatting>
  <conditionalFormatting sqref="AW363">
    <cfRule type="expression" dxfId="671" priority="654">
      <formula>AND(AW363&lt;&gt;"",#REF!="",OR(COLUMN(AW363)=COLUMN(#REF!),COLUMN(AW363)=COLUMN(#REF!)))</formula>
    </cfRule>
  </conditionalFormatting>
  <conditionalFormatting sqref="AW364">
    <cfRule type="expression" dxfId="670" priority="653">
      <formula>AND(AW364&lt;&gt;"",#REF!="",OR(COLUMN(AW364)=COLUMN(#REF!),COLUMN(AW364)=COLUMN(#REF!)))</formula>
    </cfRule>
  </conditionalFormatting>
  <conditionalFormatting sqref="AW612">
    <cfRule type="expression" dxfId="669" priority="652">
      <formula>AND(AW612&lt;&gt;"",#REF!="",OR(COLUMN(AW612)=COLUMN(#REF!),COLUMN(AW612)=COLUMN(#REF!)))</formula>
    </cfRule>
  </conditionalFormatting>
  <conditionalFormatting sqref="AW613">
    <cfRule type="expression" dxfId="668" priority="651">
      <formula>AND(AW613&lt;&gt;"",#REF!="",OR(COLUMN(AW613)=COLUMN(#REF!),COLUMN(AW613)=COLUMN(#REF!)))</formula>
    </cfRule>
  </conditionalFormatting>
  <conditionalFormatting sqref="AW614">
    <cfRule type="expression" dxfId="667" priority="650">
      <formula>AND(AW614&lt;&gt;"",#REF!="",OR(COLUMN(AW614)=COLUMN(#REF!),COLUMN(AW614)=COLUMN(#REF!)))</formula>
    </cfRule>
  </conditionalFormatting>
  <conditionalFormatting sqref="AW615">
    <cfRule type="expression" dxfId="666" priority="649">
      <formula>AND(AW615&lt;&gt;"",#REF!="",OR(COLUMN(AW615)=COLUMN(#REF!),COLUMN(AW615)=COLUMN(#REF!)))</formula>
    </cfRule>
  </conditionalFormatting>
  <conditionalFormatting sqref="AW635">
    <cfRule type="expression" dxfId="665" priority="648">
      <formula>AND(AW635&lt;&gt;"",#REF!="",OR(COLUMN(AW635)=COLUMN(#REF!),COLUMN(AW635)=COLUMN(#REF!)))</formula>
    </cfRule>
  </conditionalFormatting>
  <conditionalFormatting sqref="AW636">
    <cfRule type="expression" dxfId="664" priority="647">
      <formula>AND(AW636&lt;&gt;"",#REF!="",OR(COLUMN(AW636)=COLUMN(#REF!),COLUMN(AW636)=COLUMN(#REF!)))</formula>
    </cfRule>
  </conditionalFormatting>
  <conditionalFormatting sqref="AW637">
    <cfRule type="expression" dxfId="663" priority="646">
      <formula>AND(AW637&lt;&gt;"",#REF!="",OR(COLUMN(AW637)=COLUMN(#REF!),COLUMN(AW637)=COLUMN(#REF!)))</formula>
    </cfRule>
  </conditionalFormatting>
  <conditionalFormatting sqref="AW638">
    <cfRule type="expression" dxfId="662" priority="645">
      <formula>AND(AW638&lt;&gt;"",#REF!="",OR(COLUMN(AW638)=COLUMN(#REF!),COLUMN(AW638)=COLUMN(#REF!)))</formula>
    </cfRule>
  </conditionalFormatting>
  <conditionalFormatting sqref="AW639">
    <cfRule type="expression" dxfId="661" priority="644">
      <formula>AND(AW639&lt;&gt;"",#REF!="",OR(COLUMN(AW639)=COLUMN(#REF!),COLUMN(AW639)=COLUMN(#REF!)))</formula>
    </cfRule>
  </conditionalFormatting>
  <conditionalFormatting sqref="AW692">
    <cfRule type="expression" dxfId="660" priority="643">
      <formula>AND(AW692&lt;&gt;"",#REF!="",OR(COLUMN(AW692)=COLUMN(#REF!),COLUMN(AW692)=COLUMN(#REF!)))</formula>
    </cfRule>
  </conditionalFormatting>
  <conditionalFormatting sqref="AW693">
    <cfRule type="expression" dxfId="659" priority="642">
      <formula>AND(AW693&lt;&gt;"",#REF!="",OR(COLUMN(AW693)=COLUMN(#REF!),COLUMN(AW693)=COLUMN(#REF!)))</formula>
    </cfRule>
  </conditionalFormatting>
  <conditionalFormatting sqref="AW694">
    <cfRule type="expression" dxfId="658" priority="641">
      <formula>AND(AW694&lt;&gt;"",#REF!="",OR(COLUMN(AW694)=COLUMN(#REF!),COLUMN(AW694)=COLUMN(#REF!)))</formula>
    </cfRule>
  </conditionalFormatting>
  <conditionalFormatting sqref="AW695">
    <cfRule type="expression" dxfId="657" priority="640">
      <formula>AND(AW695&lt;&gt;"",#REF!="",OR(COLUMN(AW695)=COLUMN(#REF!),COLUMN(AW695)=COLUMN(#REF!)))</formula>
    </cfRule>
  </conditionalFormatting>
  <conditionalFormatting sqref="AW696">
    <cfRule type="expression" dxfId="656" priority="639">
      <formula>AND(AW696&lt;&gt;"",#REF!="",OR(COLUMN(AW696)=COLUMN(#REF!),COLUMN(AW696)=COLUMN(#REF!)))</formula>
    </cfRule>
  </conditionalFormatting>
  <conditionalFormatting sqref="AW697">
    <cfRule type="expression" dxfId="655" priority="638">
      <formula>AND(AW697&lt;&gt;"",#REF!="",OR(COLUMN(AW697)=COLUMN(#REF!),COLUMN(AW697)=COLUMN(#REF!)))</formula>
    </cfRule>
  </conditionalFormatting>
  <conditionalFormatting sqref="AW709">
    <cfRule type="expression" dxfId="654" priority="637">
      <formula>AND(AW709&lt;&gt;"",#REF!="",OR(COLUMN(AW709)=COLUMN(#REF!),COLUMN(AW709)=COLUMN(#REF!)))</formula>
    </cfRule>
  </conditionalFormatting>
  <conditionalFormatting sqref="AW710">
    <cfRule type="expression" dxfId="653" priority="636">
      <formula>AND(AW710&lt;&gt;"",#REF!="",OR(COLUMN(AW710)=COLUMN(#REF!),COLUMN(AW710)=COLUMN(#REF!)))</formula>
    </cfRule>
  </conditionalFormatting>
  <conditionalFormatting sqref="AW711">
    <cfRule type="expression" dxfId="652" priority="635">
      <formula>AND(AW711&lt;&gt;"",#REF!="",OR(COLUMN(AW711)=COLUMN(#REF!),COLUMN(AW711)=COLUMN(#REF!)))</formula>
    </cfRule>
  </conditionalFormatting>
  <conditionalFormatting sqref="AW712">
    <cfRule type="expression" dxfId="651" priority="634">
      <formula>AND(AW712&lt;&gt;"",#REF!="",OR(COLUMN(AW712)=COLUMN(#REF!),COLUMN(AW712)=COLUMN(#REF!)))</formula>
    </cfRule>
  </conditionalFormatting>
  <conditionalFormatting sqref="AW2">
    <cfRule type="expression" dxfId="650" priority="633">
      <formula>AND(AW2&lt;&gt;"",#REF!="",OR(COLUMN(AW2)=COLUMN(#REF!),COLUMN(AW2)=COLUMN(#REF!)))</formula>
    </cfRule>
  </conditionalFormatting>
  <conditionalFormatting sqref="AW164">
    <cfRule type="expression" dxfId="649" priority="632">
      <formula>AND(AW164&lt;&gt;"",#REF!="",OR(COLUMN(AW164)=COLUMN(#REF!),COLUMN(AW164)=COLUMN(#REF!)))</formula>
    </cfRule>
  </conditionalFormatting>
  <conditionalFormatting sqref="AW174">
    <cfRule type="expression" dxfId="648" priority="631">
      <formula>AND(AW174&lt;&gt;"",#REF!="",OR(COLUMN(AW174)=COLUMN(#REF!),COLUMN(AW174)=COLUMN(#REF!)))</formula>
    </cfRule>
  </conditionalFormatting>
  <conditionalFormatting sqref="AW198">
    <cfRule type="expression" dxfId="647" priority="630">
      <formula>AND(AW198&lt;&gt;"",#REF!="",OR(COLUMN(AW198)=COLUMN(#REF!),COLUMN(AW198)=COLUMN(#REF!)))</formula>
    </cfRule>
  </conditionalFormatting>
  <conditionalFormatting sqref="AW199">
    <cfRule type="expression" dxfId="646" priority="629">
      <formula>AND(AW199&lt;&gt;"",#REF!="",OR(COLUMN(AW199)=COLUMN(#REF!),COLUMN(AW199)=COLUMN(#REF!)))</formula>
    </cfRule>
  </conditionalFormatting>
  <conditionalFormatting sqref="AW250">
    <cfRule type="expression" dxfId="645" priority="628">
      <formula>AND(AW250&lt;&gt;"",#REF!="",OR(COLUMN(AW250)=COLUMN(#REF!),COLUMN(AW250)=COLUMN(#REF!)))</formula>
    </cfRule>
  </conditionalFormatting>
  <conditionalFormatting sqref="AW251">
    <cfRule type="expression" dxfId="644" priority="627">
      <formula>AND(AW251&lt;&gt;"",#REF!="",OR(COLUMN(AW251)=COLUMN(#REF!),COLUMN(AW251)=COLUMN(#REF!)))</formula>
    </cfRule>
  </conditionalFormatting>
  <conditionalFormatting sqref="AW256">
    <cfRule type="expression" dxfId="643" priority="626">
      <formula>AND(AW256&lt;&gt;"",#REF!="",OR(COLUMN(AW256)=COLUMN(#REF!),COLUMN(AW256)=COLUMN(#REF!)))</formula>
    </cfRule>
  </conditionalFormatting>
  <conditionalFormatting sqref="AW262">
    <cfRule type="expression" dxfId="642" priority="625">
      <formula>AND(AW262&lt;&gt;"",#REF!="",OR(COLUMN(AW262)=COLUMN(#REF!),COLUMN(AW262)=COLUMN(#REF!)))</formula>
    </cfRule>
  </conditionalFormatting>
  <conditionalFormatting sqref="AW284">
    <cfRule type="expression" dxfId="641" priority="624">
      <formula>AND(AW284&lt;&gt;"",#REF!="",OR(COLUMN(AW284)=COLUMN(#REF!),COLUMN(AW284)=COLUMN(#REF!)))</formula>
    </cfRule>
  </conditionalFormatting>
  <conditionalFormatting sqref="AW310">
    <cfRule type="expression" dxfId="640" priority="623">
      <formula>AND(AW310&lt;&gt;"",#REF!="",OR(COLUMN(AW310)=COLUMN(#REF!),COLUMN(AW310)=COLUMN(#REF!)))</formula>
    </cfRule>
  </conditionalFormatting>
  <conditionalFormatting sqref="AW311">
    <cfRule type="expression" dxfId="639" priority="622">
      <formula>AND(AW311&lt;&gt;"",#REF!="",OR(COLUMN(AW311)=COLUMN(#REF!),COLUMN(AW311)=COLUMN(#REF!)))</formula>
    </cfRule>
  </conditionalFormatting>
  <conditionalFormatting sqref="AW312">
    <cfRule type="expression" dxfId="638" priority="621">
      <formula>AND(AW312&lt;&gt;"",#REF!="",OR(COLUMN(AW312)=COLUMN(#REF!),COLUMN(AW312)=COLUMN(#REF!)))</formula>
    </cfRule>
  </conditionalFormatting>
  <conditionalFormatting sqref="AW313">
    <cfRule type="expression" dxfId="637" priority="620">
      <formula>AND(AW313&lt;&gt;"",#REF!="",OR(COLUMN(AW313)=COLUMN(#REF!),COLUMN(AW313)=COLUMN(#REF!)))</formula>
    </cfRule>
  </conditionalFormatting>
  <conditionalFormatting sqref="AW314">
    <cfRule type="expression" dxfId="636" priority="619">
      <formula>AND(AW314&lt;&gt;"",#REF!="",OR(COLUMN(AW314)=COLUMN(#REF!),COLUMN(AW314)=COLUMN(#REF!)))</formula>
    </cfRule>
  </conditionalFormatting>
  <conditionalFormatting sqref="AW315">
    <cfRule type="expression" dxfId="635" priority="618">
      <formula>AND(AW315&lt;&gt;"",#REF!="",OR(COLUMN(AW315)=COLUMN(#REF!),COLUMN(AW315)=COLUMN(#REF!)))</formula>
    </cfRule>
  </conditionalFormatting>
  <conditionalFormatting sqref="AW316">
    <cfRule type="expression" dxfId="634" priority="617">
      <formula>AND(AW316&lt;&gt;"",#REF!="",OR(COLUMN(AW316)=COLUMN(#REF!),COLUMN(AW316)=COLUMN(#REF!)))</formula>
    </cfRule>
  </conditionalFormatting>
  <conditionalFormatting sqref="AW317">
    <cfRule type="expression" dxfId="633" priority="616">
      <formula>AND(AW317&lt;&gt;"",#REF!="",OR(COLUMN(AW317)=COLUMN(#REF!),COLUMN(AW317)=COLUMN(#REF!)))</formula>
    </cfRule>
  </conditionalFormatting>
  <conditionalFormatting sqref="AW365">
    <cfRule type="expression" dxfId="632" priority="615">
      <formula>AND(AW365&lt;&gt;"",#REF!="",OR(COLUMN(AW365)=COLUMN(#REF!),COLUMN(AW365)=COLUMN(#REF!)))</formula>
    </cfRule>
  </conditionalFormatting>
  <conditionalFormatting sqref="AW366">
    <cfRule type="expression" dxfId="631" priority="614">
      <formula>AND(AW366&lt;&gt;"",#REF!="",OR(COLUMN(AW366)=COLUMN(#REF!),COLUMN(AW366)=COLUMN(#REF!)))</formula>
    </cfRule>
  </conditionalFormatting>
  <conditionalFormatting sqref="AW367">
    <cfRule type="expression" dxfId="630" priority="613">
      <formula>AND(AW367&lt;&gt;"",#REF!="",OR(COLUMN(AW367)=COLUMN(#REF!),COLUMN(AW367)=COLUMN(#REF!)))</formula>
    </cfRule>
  </conditionalFormatting>
  <conditionalFormatting sqref="AW368">
    <cfRule type="expression" dxfId="629" priority="612">
      <formula>AND(AW368&lt;&gt;"",#REF!="",OR(COLUMN(AW368)=COLUMN(#REF!),COLUMN(AW368)=COLUMN(#REF!)))</formula>
    </cfRule>
  </conditionalFormatting>
  <conditionalFormatting sqref="AW369">
    <cfRule type="expression" dxfId="628" priority="611">
      <formula>AND(AW369&lt;&gt;"",#REF!="",OR(COLUMN(AW369)=COLUMN(#REF!),COLUMN(AW369)=COLUMN(#REF!)))</formula>
    </cfRule>
  </conditionalFormatting>
  <conditionalFormatting sqref="AW370">
    <cfRule type="expression" dxfId="627" priority="610">
      <formula>AND(AW370&lt;&gt;"",#REF!="",OR(COLUMN(AW370)=COLUMN(#REF!),COLUMN(AW370)=COLUMN(#REF!)))</formula>
    </cfRule>
  </conditionalFormatting>
  <conditionalFormatting sqref="AW371">
    <cfRule type="expression" dxfId="626" priority="609">
      <formula>AND(AW371&lt;&gt;"",#REF!="",OR(COLUMN(AW371)=COLUMN(#REF!),COLUMN(AW371)=COLUMN(#REF!)))</formula>
    </cfRule>
  </conditionalFormatting>
  <conditionalFormatting sqref="AW372">
    <cfRule type="expression" dxfId="625" priority="608">
      <formula>AND(AW372&lt;&gt;"",#REF!="",OR(COLUMN(AW372)=COLUMN(#REF!),COLUMN(AW372)=COLUMN(#REF!)))</formula>
    </cfRule>
  </conditionalFormatting>
  <conditionalFormatting sqref="AW373">
    <cfRule type="expression" dxfId="624" priority="607">
      <formula>AND(AW373&lt;&gt;"",#REF!="",OR(COLUMN(AW373)=COLUMN(#REF!),COLUMN(AW373)=COLUMN(#REF!)))</formula>
    </cfRule>
  </conditionalFormatting>
  <conditionalFormatting sqref="AW374">
    <cfRule type="expression" dxfId="623" priority="606">
      <formula>AND(AW374&lt;&gt;"",#REF!="",OR(COLUMN(AW374)=COLUMN(#REF!),COLUMN(AW374)=COLUMN(#REF!)))</formula>
    </cfRule>
  </conditionalFormatting>
  <conditionalFormatting sqref="AW375">
    <cfRule type="expression" dxfId="622" priority="605">
      <formula>AND(AW375&lt;&gt;"",#REF!="",OR(COLUMN(AW375)=COLUMN(#REF!),COLUMN(AW375)=COLUMN(#REF!)))</formula>
    </cfRule>
  </conditionalFormatting>
  <conditionalFormatting sqref="AW376">
    <cfRule type="expression" dxfId="621" priority="604">
      <formula>AND(AW376&lt;&gt;"",#REF!="",OR(COLUMN(AW376)=COLUMN(#REF!),COLUMN(AW376)=COLUMN(#REF!)))</formula>
    </cfRule>
  </conditionalFormatting>
  <conditionalFormatting sqref="AW377">
    <cfRule type="expression" dxfId="620" priority="603">
      <formula>AND(AW377&lt;&gt;"",#REF!="",OR(COLUMN(AW377)=COLUMN(#REF!),COLUMN(AW377)=COLUMN(#REF!)))</formula>
    </cfRule>
  </conditionalFormatting>
  <conditionalFormatting sqref="AW378">
    <cfRule type="expression" dxfId="619" priority="602">
      <formula>AND(AW378&lt;&gt;"",#REF!="",OR(COLUMN(AW378)=COLUMN(#REF!),COLUMN(AW378)=COLUMN(#REF!)))</formula>
    </cfRule>
  </conditionalFormatting>
  <conditionalFormatting sqref="AW379">
    <cfRule type="expression" dxfId="618" priority="601">
      <formula>AND(AW379&lt;&gt;"",#REF!="",OR(COLUMN(AW379)=COLUMN(#REF!),COLUMN(AW379)=COLUMN(#REF!)))</formula>
    </cfRule>
  </conditionalFormatting>
  <conditionalFormatting sqref="AW380">
    <cfRule type="expression" dxfId="617" priority="600">
      <formula>AND(AW380&lt;&gt;"",#REF!="",OR(COLUMN(AW380)=COLUMN(#REF!),COLUMN(AW380)=COLUMN(#REF!)))</formula>
    </cfRule>
  </conditionalFormatting>
  <conditionalFormatting sqref="AW381">
    <cfRule type="expression" dxfId="616" priority="599">
      <formula>AND(AW381&lt;&gt;"",#REF!="",OR(COLUMN(AW381)=COLUMN(#REF!),COLUMN(AW381)=COLUMN(#REF!)))</formula>
    </cfRule>
  </conditionalFormatting>
  <conditionalFormatting sqref="AW382">
    <cfRule type="expression" dxfId="615" priority="598">
      <formula>AND(AW382&lt;&gt;"",#REF!="",OR(COLUMN(AW382)=COLUMN(#REF!),COLUMN(AW382)=COLUMN(#REF!)))</formula>
    </cfRule>
  </conditionalFormatting>
  <conditionalFormatting sqref="AW383">
    <cfRule type="expression" dxfId="614" priority="597">
      <formula>AND(AW383&lt;&gt;"",#REF!="",OR(COLUMN(AW383)=COLUMN(#REF!),COLUMN(AW383)=COLUMN(#REF!)))</formula>
    </cfRule>
  </conditionalFormatting>
  <conditionalFormatting sqref="AW384">
    <cfRule type="expression" dxfId="613" priority="596">
      <formula>AND(AW384&lt;&gt;"",#REF!="",OR(COLUMN(AW384)=COLUMN(#REF!),COLUMN(AW384)=COLUMN(#REF!)))</formula>
    </cfRule>
  </conditionalFormatting>
  <conditionalFormatting sqref="AW385">
    <cfRule type="expression" dxfId="612" priority="595">
      <formula>AND(AW385&lt;&gt;"",#REF!="",OR(COLUMN(AW385)=COLUMN(#REF!),COLUMN(AW385)=COLUMN(#REF!)))</formula>
    </cfRule>
  </conditionalFormatting>
  <conditionalFormatting sqref="AW386">
    <cfRule type="expression" dxfId="611" priority="594">
      <formula>AND(AW386&lt;&gt;"",#REF!="",OR(COLUMN(AW386)=COLUMN(#REF!),COLUMN(AW386)=COLUMN(#REF!)))</formula>
    </cfRule>
  </conditionalFormatting>
  <conditionalFormatting sqref="AW387">
    <cfRule type="expression" dxfId="610" priority="593">
      <formula>AND(AW387&lt;&gt;"",#REF!="",OR(COLUMN(AW387)=COLUMN(#REF!),COLUMN(AW387)=COLUMN(#REF!)))</formula>
    </cfRule>
  </conditionalFormatting>
  <conditionalFormatting sqref="AW388">
    <cfRule type="expression" dxfId="609" priority="592">
      <formula>AND(AW388&lt;&gt;"",#REF!="",OR(COLUMN(AW388)=COLUMN(#REF!),COLUMN(AW388)=COLUMN(#REF!)))</formula>
    </cfRule>
  </conditionalFormatting>
  <conditionalFormatting sqref="AW389">
    <cfRule type="expression" dxfId="608" priority="591">
      <formula>AND(AW389&lt;&gt;"",#REF!="",OR(COLUMN(AW389)=COLUMN(#REF!),COLUMN(AW389)=COLUMN(#REF!)))</formula>
    </cfRule>
  </conditionalFormatting>
  <conditionalFormatting sqref="AW390">
    <cfRule type="expression" dxfId="607" priority="590">
      <formula>AND(AW390&lt;&gt;"",#REF!="",OR(COLUMN(AW390)=COLUMN(#REF!),COLUMN(AW390)=COLUMN(#REF!)))</formula>
    </cfRule>
  </conditionalFormatting>
  <conditionalFormatting sqref="AW455">
    <cfRule type="expression" dxfId="606" priority="589">
      <formula>AND(AW455&lt;&gt;"",#REF!="",OR(COLUMN(AW455)=COLUMN(#REF!),COLUMN(AW455)=COLUMN(#REF!)))</formula>
    </cfRule>
  </conditionalFormatting>
  <conditionalFormatting sqref="AW461">
    <cfRule type="expression" dxfId="605" priority="588">
      <formula>AND(AW461&lt;&gt;"",#REF!="",OR(COLUMN(AW461)=COLUMN(#REF!),COLUMN(AW461)=COLUMN(#REF!)))</formula>
    </cfRule>
  </conditionalFormatting>
  <conditionalFormatting sqref="AW491">
    <cfRule type="expression" dxfId="604" priority="587">
      <formula>AND(AW491&lt;&gt;"",#REF!="",OR(COLUMN(AW491)=COLUMN(#REF!),COLUMN(AW491)=COLUMN(#REF!)))</formula>
    </cfRule>
  </conditionalFormatting>
  <conditionalFormatting sqref="AW492">
    <cfRule type="expression" dxfId="603" priority="586">
      <formula>AND(AW492&lt;&gt;"",#REF!="",OR(COLUMN(AW492)=COLUMN(#REF!),COLUMN(AW492)=COLUMN(#REF!)))</formula>
    </cfRule>
  </conditionalFormatting>
  <conditionalFormatting sqref="AW493">
    <cfRule type="expression" dxfId="602" priority="585">
      <formula>AND(AW493&lt;&gt;"",#REF!="",OR(COLUMN(AW493)=COLUMN(#REF!),COLUMN(AW493)=COLUMN(#REF!)))</formula>
    </cfRule>
  </conditionalFormatting>
  <conditionalFormatting sqref="AW504">
    <cfRule type="expression" dxfId="601" priority="584">
      <formula>AND(AW504&lt;&gt;"",#REF!="",OR(COLUMN(AW504)=COLUMN(#REF!),COLUMN(AW504)=COLUMN(#REF!)))</formula>
    </cfRule>
  </conditionalFormatting>
  <conditionalFormatting sqref="AW618">
    <cfRule type="expression" dxfId="600" priority="583">
      <formula>AND(AW618&lt;&gt;"",#REF!="",OR(COLUMN(AW618)=COLUMN(#REF!),COLUMN(AW618)=COLUMN(#REF!)))</formula>
    </cfRule>
  </conditionalFormatting>
  <conditionalFormatting sqref="AW619">
    <cfRule type="expression" dxfId="599" priority="582">
      <formula>AND(AW619&lt;&gt;"",#REF!="",OR(COLUMN(AW619)=COLUMN(#REF!),COLUMN(AW619)=COLUMN(#REF!)))</formula>
    </cfRule>
  </conditionalFormatting>
  <conditionalFormatting sqref="AW620">
    <cfRule type="expression" dxfId="598" priority="581">
      <formula>AND(AW620&lt;&gt;"",#REF!="",OR(COLUMN(AW620)=COLUMN(#REF!),COLUMN(AW620)=COLUMN(#REF!)))</formula>
    </cfRule>
  </conditionalFormatting>
  <conditionalFormatting sqref="AW621">
    <cfRule type="expression" dxfId="597" priority="580">
      <formula>AND(AW621&lt;&gt;"",#REF!="",OR(COLUMN(AW621)=COLUMN(#REF!),COLUMN(AW621)=COLUMN(#REF!)))</formula>
    </cfRule>
  </conditionalFormatting>
  <conditionalFormatting sqref="AW642">
    <cfRule type="expression" dxfId="596" priority="579">
      <formula>AND(AW642&lt;&gt;"",#REF!="",OR(COLUMN(AW642)=COLUMN(#REF!),COLUMN(AW642)=COLUMN(#REF!)))</formula>
    </cfRule>
  </conditionalFormatting>
  <conditionalFormatting sqref="AW643">
    <cfRule type="expression" dxfId="595" priority="578">
      <formula>AND(AW643&lt;&gt;"",#REF!="",OR(COLUMN(AW643)=COLUMN(#REF!),COLUMN(AW643)=COLUMN(#REF!)))</formula>
    </cfRule>
  </conditionalFormatting>
  <conditionalFormatting sqref="AW644">
    <cfRule type="expression" dxfId="594" priority="577">
      <formula>AND(AW644&lt;&gt;"",#REF!="",OR(COLUMN(AW644)=COLUMN(#REF!),COLUMN(AW644)=COLUMN(#REF!)))</formula>
    </cfRule>
  </conditionalFormatting>
  <conditionalFormatting sqref="AW667">
    <cfRule type="expression" dxfId="593" priority="576">
      <formula>AND(AW667&lt;&gt;"",#REF!="",OR(COLUMN(AW667)=COLUMN(#REF!),COLUMN(AW667)=COLUMN(#REF!)))</formula>
    </cfRule>
  </conditionalFormatting>
  <conditionalFormatting sqref="AW668">
    <cfRule type="expression" dxfId="592" priority="575">
      <formula>AND(AW668&lt;&gt;"",#REF!="",OR(COLUMN(AW668)=COLUMN(#REF!),COLUMN(AW668)=COLUMN(#REF!)))</formula>
    </cfRule>
  </conditionalFormatting>
  <conditionalFormatting sqref="AW669">
    <cfRule type="expression" dxfId="591" priority="574">
      <formula>AND(AW669&lt;&gt;"",#REF!="",OR(COLUMN(AW669)=COLUMN(#REF!),COLUMN(AW669)=COLUMN(#REF!)))</formula>
    </cfRule>
  </conditionalFormatting>
  <conditionalFormatting sqref="AW670">
    <cfRule type="expression" dxfId="590" priority="573">
      <formula>AND(AW670&lt;&gt;"",#REF!="",OR(COLUMN(AW670)=COLUMN(#REF!),COLUMN(AW670)=COLUMN(#REF!)))</formula>
    </cfRule>
  </conditionalFormatting>
  <conditionalFormatting sqref="AW671">
    <cfRule type="expression" dxfId="589" priority="572">
      <formula>AND(AW671&lt;&gt;"",#REF!="",OR(COLUMN(AW671)=COLUMN(#REF!),COLUMN(AW671)=COLUMN(#REF!)))</formula>
    </cfRule>
  </conditionalFormatting>
  <conditionalFormatting sqref="AW672">
    <cfRule type="expression" dxfId="588" priority="571">
      <formula>AND(AW672&lt;&gt;"",#REF!="",OR(COLUMN(AW672)=COLUMN(#REF!),COLUMN(AW672)=COLUMN(#REF!)))</formula>
    </cfRule>
  </conditionalFormatting>
  <conditionalFormatting sqref="AW684">
    <cfRule type="expression" dxfId="587" priority="570">
      <formula>AND(AW684&lt;&gt;"",#REF!="",OR(COLUMN(AW684)=COLUMN(#REF!),COLUMN(AW684)=COLUMN(#REF!)))</formula>
    </cfRule>
  </conditionalFormatting>
  <conditionalFormatting sqref="AW685">
    <cfRule type="expression" dxfId="586" priority="569">
      <formula>AND(AW685&lt;&gt;"",#REF!="",OR(COLUMN(AW685)=COLUMN(#REF!),COLUMN(AW685)=COLUMN(#REF!)))</formula>
    </cfRule>
  </conditionalFormatting>
  <conditionalFormatting sqref="AW686">
    <cfRule type="expression" dxfId="585" priority="568">
      <formula>AND(AW686&lt;&gt;"",#REF!="",OR(COLUMN(AW686)=COLUMN(#REF!),COLUMN(AW686)=COLUMN(#REF!)))</formula>
    </cfRule>
  </conditionalFormatting>
  <conditionalFormatting sqref="AW687">
    <cfRule type="expression" dxfId="584" priority="567">
      <formula>AND(AW687&lt;&gt;"",#REF!="",OR(COLUMN(AW687)=COLUMN(#REF!),COLUMN(AW687)=COLUMN(#REF!)))</formula>
    </cfRule>
  </conditionalFormatting>
  <conditionalFormatting sqref="AW5">
    <cfRule type="expression" dxfId="583" priority="144">
      <formula>AND(AW5&lt;&gt;"",#REF!="",OR(COLUMN(AW5)=COLUMN(#REF!),COLUMN(AW5)=COLUMN(#REF!)))</formula>
    </cfRule>
  </conditionalFormatting>
  <conditionalFormatting sqref="AW6">
    <cfRule type="expression" dxfId="582" priority="143">
      <formula>AND(AW6&lt;&gt;"",#REF!="",OR(COLUMN(AW6)=COLUMN(#REF!),COLUMN(AW6)=COLUMN(#REF!)))</formula>
    </cfRule>
  </conditionalFormatting>
  <conditionalFormatting sqref="AW7">
    <cfRule type="expression" dxfId="581" priority="142">
      <formula>AND(AW7&lt;&gt;"",#REF!="",OR(COLUMN(AW7)=COLUMN(#REF!),COLUMN(AW7)=COLUMN(#REF!)))</formula>
    </cfRule>
  </conditionalFormatting>
  <conditionalFormatting sqref="AW8">
    <cfRule type="expression" dxfId="580" priority="141">
      <formula>AND(AW8&lt;&gt;"",#REF!="",OR(COLUMN(AW8)=COLUMN(#REF!),COLUMN(AW8)=COLUMN(#REF!)))</formula>
    </cfRule>
  </conditionalFormatting>
  <conditionalFormatting sqref="AW9">
    <cfRule type="expression" dxfId="579" priority="140">
      <formula>AND(AW9&lt;&gt;"",#REF!="",OR(COLUMN(AW9)=COLUMN(#REF!),COLUMN(AW9)=COLUMN(#REF!)))</formula>
    </cfRule>
  </conditionalFormatting>
  <conditionalFormatting sqref="AW10">
    <cfRule type="expression" dxfId="578" priority="139">
      <formula>AND(AW10&lt;&gt;"",#REF!="",OR(COLUMN(AW10)=COLUMN(#REF!),COLUMN(AW10)=COLUMN(#REF!)))</formula>
    </cfRule>
  </conditionalFormatting>
  <conditionalFormatting sqref="AW11">
    <cfRule type="expression" dxfId="577" priority="138">
      <formula>AND(AW11&lt;&gt;"",#REF!="",OR(COLUMN(AW11)=COLUMN(#REF!),COLUMN(AW11)=COLUMN(#REF!)))</formula>
    </cfRule>
  </conditionalFormatting>
  <conditionalFormatting sqref="AW12">
    <cfRule type="expression" dxfId="576" priority="137">
      <formula>AND(AW12&lt;&gt;"",#REF!="",OR(COLUMN(AW12)=COLUMN(#REF!),COLUMN(AW12)=COLUMN(#REF!)))</formula>
    </cfRule>
  </conditionalFormatting>
  <conditionalFormatting sqref="AW13">
    <cfRule type="expression" dxfId="575" priority="136">
      <formula>AND(AW13&lt;&gt;"",#REF!="",OR(COLUMN(AW13)=COLUMN(#REF!),COLUMN(AW13)=COLUMN(#REF!)))</formula>
    </cfRule>
  </conditionalFormatting>
  <conditionalFormatting sqref="AW14">
    <cfRule type="expression" dxfId="574" priority="135">
      <formula>AND(AW14&lt;&gt;"",#REF!="",OR(COLUMN(AW14)=COLUMN(#REF!),COLUMN(AW14)=COLUMN(#REF!)))</formula>
    </cfRule>
  </conditionalFormatting>
  <conditionalFormatting sqref="AW15">
    <cfRule type="expression" dxfId="573" priority="134">
      <formula>AND(AW15&lt;&gt;"",#REF!="",OR(COLUMN(AW15)=COLUMN(#REF!),COLUMN(AW15)=COLUMN(#REF!)))</formula>
    </cfRule>
  </conditionalFormatting>
  <conditionalFormatting sqref="AW16">
    <cfRule type="expression" dxfId="572" priority="133">
      <formula>AND(AW16&lt;&gt;"",#REF!="",OR(COLUMN(AW16)=COLUMN(#REF!),COLUMN(AW16)=COLUMN(#REF!)))</formula>
    </cfRule>
  </conditionalFormatting>
  <conditionalFormatting sqref="AW17">
    <cfRule type="expression" dxfId="571" priority="132">
      <formula>AND(AW17&lt;&gt;"",#REF!="",OR(COLUMN(AW17)=COLUMN(#REF!),COLUMN(AW17)=COLUMN(#REF!)))</formula>
    </cfRule>
  </conditionalFormatting>
  <conditionalFormatting sqref="AW18">
    <cfRule type="expression" dxfId="570" priority="131">
      <formula>AND(AW18&lt;&gt;"",#REF!="",OR(COLUMN(AW18)=COLUMN(#REF!),COLUMN(AW18)=COLUMN(#REF!)))</formula>
    </cfRule>
  </conditionalFormatting>
  <conditionalFormatting sqref="AW19">
    <cfRule type="expression" dxfId="569" priority="130">
      <formula>AND(AW19&lt;&gt;"",#REF!="",OR(COLUMN(AW19)=COLUMN(#REF!),COLUMN(AW19)=COLUMN(#REF!)))</formula>
    </cfRule>
  </conditionalFormatting>
  <conditionalFormatting sqref="AW20">
    <cfRule type="expression" dxfId="568" priority="129">
      <formula>AND(AW20&lt;&gt;"",#REF!="",OR(COLUMN(AW20)=COLUMN(#REF!),COLUMN(AW20)=COLUMN(#REF!)))</formula>
    </cfRule>
  </conditionalFormatting>
  <conditionalFormatting sqref="AW21">
    <cfRule type="expression" dxfId="567" priority="128">
      <formula>AND(AW21&lt;&gt;"",#REF!="",OR(COLUMN(AW21)=COLUMN(#REF!),COLUMN(AW21)=COLUMN(#REF!)))</formula>
    </cfRule>
  </conditionalFormatting>
  <conditionalFormatting sqref="AW22">
    <cfRule type="expression" dxfId="566" priority="127">
      <formula>AND(AW22&lt;&gt;"",#REF!="",OR(COLUMN(AW22)=COLUMN(#REF!),COLUMN(AW22)=COLUMN(#REF!)))</formula>
    </cfRule>
  </conditionalFormatting>
  <conditionalFormatting sqref="AW23">
    <cfRule type="expression" dxfId="565" priority="126">
      <formula>AND(AW23&lt;&gt;"",#REF!="",OR(COLUMN(AW23)=COLUMN(#REF!),COLUMN(AW23)=COLUMN(#REF!)))</formula>
    </cfRule>
  </conditionalFormatting>
  <conditionalFormatting sqref="AW24">
    <cfRule type="expression" dxfId="564" priority="125">
      <formula>AND(AW24&lt;&gt;"",#REF!="",OR(COLUMN(AW24)=COLUMN(#REF!),COLUMN(AW24)=COLUMN(#REF!)))</formula>
    </cfRule>
  </conditionalFormatting>
  <conditionalFormatting sqref="AW25">
    <cfRule type="expression" dxfId="563" priority="124">
      <formula>AND(AW25&lt;&gt;"",#REF!="",OR(COLUMN(AW25)=COLUMN(#REF!),COLUMN(AW25)=COLUMN(#REF!)))</formula>
    </cfRule>
  </conditionalFormatting>
  <conditionalFormatting sqref="AW26">
    <cfRule type="expression" dxfId="562" priority="123">
      <formula>AND(AW26&lt;&gt;"",#REF!="",OR(COLUMN(AW26)=COLUMN(#REF!),COLUMN(AW26)=COLUMN(#REF!)))</formula>
    </cfRule>
  </conditionalFormatting>
  <conditionalFormatting sqref="AW27">
    <cfRule type="expression" dxfId="561" priority="122">
      <formula>AND(AW27&lt;&gt;"",#REF!="",OR(COLUMN(AW27)=COLUMN(#REF!),COLUMN(AW27)=COLUMN(#REF!)))</formula>
    </cfRule>
  </conditionalFormatting>
  <conditionalFormatting sqref="AW28">
    <cfRule type="expression" dxfId="560" priority="121">
      <formula>AND(AW28&lt;&gt;"",#REF!="",OR(COLUMN(AW28)=COLUMN(#REF!),COLUMN(AW28)=COLUMN(#REF!)))</formula>
    </cfRule>
  </conditionalFormatting>
  <conditionalFormatting sqref="AW29">
    <cfRule type="expression" dxfId="559" priority="120">
      <formula>AND(AW29&lt;&gt;"",#REF!="",OR(COLUMN(AW29)=COLUMN(#REF!),COLUMN(AW29)=COLUMN(#REF!)))</formula>
    </cfRule>
  </conditionalFormatting>
  <conditionalFormatting sqref="AW30">
    <cfRule type="expression" dxfId="558" priority="119">
      <formula>AND(AW30&lt;&gt;"",#REF!="",OR(COLUMN(AW30)=COLUMN(#REF!),COLUMN(AW30)=COLUMN(#REF!)))</formula>
    </cfRule>
  </conditionalFormatting>
  <conditionalFormatting sqref="AW31">
    <cfRule type="expression" dxfId="557" priority="118">
      <formula>AND(AW31&lt;&gt;"",#REF!="",OR(COLUMN(AW31)=COLUMN(#REF!),COLUMN(AW31)=COLUMN(#REF!)))</formula>
    </cfRule>
  </conditionalFormatting>
  <conditionalFormatting sqref="AW32">
    <cfRule type="expression" dxfId="556" priority="117">
      <formula>AND(AW32&lt;&gt;"",#REF!="",OR(COLUMN(AW32)=COLUMN(#REF!),COLUMN(AW32)=COLUMN(#REF!)))</formula>
    </cfRule>
  </conditionalFormatting>
  <conditionalFormatting sqref="AW33">
    <cfRule type="expression" dxfId="555" priority="116">
      <formula>AND(AW33&lt;&gt;"",#REF!="",OR(COLUMN(AW33)=COLUMN(#REF!),COLUMN(AW33)=COLUMN(#REF!)))</formula>
    </cfRule>
  </conditionalFormatting>
  <conditionalFormatting sqref="AW34">
    <cfRule type="expression" dxfId="554" priority="115">
      <formula>AND(AW34&lt;&gt;"",#REF!="",OR(COLUMN(AW34)=COLUMN(#REF!),COLUMN(AW34)=COLUMN(#REF!)))</formula>
    </cfRule>
  </conditionalFormatting>
  <conditionalFormatting sqref="AW35">
    <cfRule type="expression" dxfId="553" priority="114">
      <formula>AND(AW35&lt;&gt;"",#REF!="",OR(COLUMN(AW35)=COLUMN(#REF!),COLUMN(AW35)=COLUMN(#REF!)))</formula>
    </cfRule>
  </conditionalFormatting>
  <conditionalFormatting sqref="AW36">
    <cfRule type="expression" dxfId="552" priority="113">
      <formula>AND(AW36&lt;&gt;"",#REF!="",OR(COLUMN(AW36)=COLUMN(#REF!),COLUMN(AW36)=COLUMN(#REF!)))</formula>
    </cfRule>
  </conditionalFormatting>
  <conditionalFormatting sqref="AW37">
    <cfRule type="expression" dxfId="551" priority="112">
      <formula>AND(AW37&lt;&gt;"",#REF!="",OR(COLUMN(AW37)=COLUMN(#REF!),COLUMN(AW37)=COLUMN(#REF!)))</formula>
    </cfRule>
  </conditionalFormatting>
  <conditionalFormatting sqref="AW38">
    <cfRule type="expression" dxfId="550" priority="111">
      <formula>AND(AW38&lt;&gt;"",#REF!="",OR(COLUMN(AW38)=COLUMN(#REF!),COLUMN(AW38)=COLUMN(#REF!)))</formula>
    </cfRule>
  </conditionalFormatting>
  <conditionalFormatting sqref="AW39">
    <cfRule type="expression" dxfId="549" priority="110">
      <formula>AND(AW39&lt;&gt;"",#REF!="",OR(COLUMN(AW39)=COLUMN(#REF!),COLUMN(AW39)=COLUMN(#REF!)))</formula>
    </cfRule>
  </conditionalFormatting>
  <conditionalFormatting sqref="AW40">
    <cfRule type="expression" dxfId="548" priority="109">
      <formula>AND(AW40&lt;&gt;"",#REF!="",OR(COLUMN(AW40)=COLUMN(#REF!),COLUMN(AW40)=COLUMN(#REF!)))</formula>
    </cfRule>
  </conditionalFormatting>
  <conditionalFormatting sqref="AW41">
    <cfRule type="expression" dxfId="547" priority="108">
      <formula>AND(AW41&lt;&gt;"",#REF!="",OR(COLUMN(AW41)=COLUMN(#REF!),COLUMN(AW41)=COLUMN(#REF!)))</formula>
    </cfRule>
  </conditionalFormatting>
  <conditionalFormatting sqref="AW42">
    <cfRule type="expression" dxfId="546" priority="107">
      <formula>AND(AW42&lt;&gt;"",#REF!="",OR(COLUMN(AW42)=COLUMN(#REF!),COLUMN(AW42)=COLUMN(#REF!)))</formula>
    </cfRule>
  </conditionalFormatting>
  <conditionalFormatting sqref="AW43">
    <cfRule type="expression" dxfId="545" priority="106">
      <formula>AND(AW43&lt;&gt;"",#REF!="",OR(COLUMN(AW43)=COLUMN(#REF!),COLUMN(AW43)=COLUMN(#REF!)))</formula>
    </cfRule>
  </conditionalFormatting>
  <conditionalFormatting sqref="AW44">
    <cfRule type="expression" dxfId="544" priority="105">
      <formula>AND(AW44&lt;&gt;"",#REF!="",OR(COLUMN(AW44)=COLUMN(#REF!),COLUMN(AW44)=COLUMN(#REF!)))</formula>
    </cfRule>
  </conditionalFormatting>
  <conditionalFormatting sqref="AW45">
    <cfRule type="expression" dxfId="543" priority="104">
      <formula>AND(AW45&lt;&gt;"",#REF!="",OR(COLUMN(AW45)=COLUMN(#REF!),COLUMN(AW45)=COLUMN(#REF!)))</formula>
    </cfRule>
  </conditionalFormatting>
  <conditionalFormatting sqref="AW46">
    <cfRule type="expression" dxfId="542" priority="103">
      <formula>AND(AW46&lt;&gt;"",#REF!="",OR(COLUMN(AW46)=COLUMN(#REF!),COLUMN(AW46)=COLUMN(#REF!)))</formula>
    </cfRule>
  </conditionalFormatting>
  <conditionalFormatting sqref="AW47">
    <cfRule type="expression" dxfId="541" priority="102">
      <formula>AND(AW47&lt;&gt;"",#REF!="",OR(COLUMN(AW47)=COLUMN(#REF!),COLUMN(AW47)=COLUMN(#REF!)))</formula>
    </cfRule>
  </conditionalFormatting>
  <conditionalFormatting sqref="AW48">
    <cfRule type="expression" dxfId="540" priority="101">
      <formula>AND(AW48&lt;&gt;"",#REF!="",OR(COLUMN(AW48)=COLUMN(#REF!),COLUMN(AW48)=COLUMN(#REF!)))</formula>
    </cfRule>
  </conditionalFormatting>
  <conditionalFormatting sqref="AW49">
    <cfRule type="expression" dxfId="539" priority="100">
      <formula>AND(AW49&lt;&gt;"",#REF!="",OR(COLUMN(AW49)=COLUMN(#REF!),COLUMN(AW49)=COLUMN(#REF!)))</formula>
    </cfRule>
  </conditionalFormatting>
  <conditionalFormatting sqref="AW50">
    <cfRule type="expression" dxfId="538" priority="99">
      <formula>AND(AW50&lt;&gt;"",#REF!="",OR(COLUMN(AW50)=COLUMN(#REF!),COLUMN(AW50)=COLUMN(#REF!)))</formula>
    </cfRule>
  </conditionalFormatting>
  <conditionalFormatting sqref="AW51">
    <cfRule type="expression" dxfId="537" priority="98">
      <formula>AND(AW51&lt;&gt;"",#REF!="",OR(COLUMN(AW51)=COLUMN(#REF!),COLUMN(AW51)=COLUMN(#REF!)))</formula>
    </cfRule>
  </conditionalFormatting>
  <conditionalFormatting sqref="AW52">
    <cfRule type="expression" dxfId="536" priority="97">
      <formula>AND(AW52&lt;&gt;"",#REF!="",OR(COLUMN(AW52)=COLUMN(#REF!),COLUMN(AW52)=COLUMN(#REF!)))</formula>
    </cfRule>
  </conditionalFormatting>
  <conditionalFormatting sqref="AW53">
    <cfRule type="expression" dxfId="535" priority="96">
      <formula>AND(AW53&lt;&gt;"",#REF!="",OR(COLUMN(AW53)=COLUMN(#REF!),COLUMN(AW53)=COLUMN(#REF!)))</formula>
    </cfRule>
  </conditionalFormatting>
  <conditionalFormatting sqref="AW54">
    <cfRule type="expression" dxfId="534" priority="95">
      <formula>AND(AW54&lt;&gt;"",#REF!="",OR(COLUMN(AW54)=COLUMN(#REF!),COLUMN(AW54)=COLUMN(#REF!)))</formula>
    </cfRule>
  </conditionalFormatting>
  <conditionalFormatting sqref="AW55">
    <cfRule type="expression" dxfId="533" priority="94">
      <formula>AND(AW55&lt;&gt;"",#REF!="",OR(COLUMN(AW55)=COLUMN(#REF!),COLUMN(AW55)=COLUMN(#REF!)))</formula>
    </cfRule>
  </conditionalFormatting>
  <conditionalFormatting sqref="AW56">
    <cfRule type="expression" dxfId="532" priority="93">
      <formula>AND(AW56&lt;&gt;"",#REF!="",OR(COLUMN(AW56)=COLUMN(#REF!),COLUMN(AW56)=COLUMN(#REF!)))</formula>
    </cfRule>
  </conditionalFormatting>
  <conditionalFormatting sqref="AW57">
    <cfRule type="expression" dxfId="531" priority="92">
      <formula>AND(AW57&lt;&gt;"",#REF!="",OR(COLUMN(AW57)=COLUMN(#REF!),COLUMN(AW57)=COLUMN(#REF!)))</formula>
    </cfRule>
  </conditionalFormatting>
  <conditionalFormatting sqref="AW58">
    <cfRule type="expression" dxfId="530" priority="91">
      <formula>AND(AW58&lt;&gt;"",#REF!="",OR(COLUMN(AW58)=COLUMN(#REF!),COLUMN(AW58)=COLUMN(#REF!)))</formula>
    </cfRule>
  </conditionalFormatting>
  <conditionalFormatting sqref="AW59">
    <cfRule type="expression" dxfId="529" priority="90">
      <formula>AND(AW59&lt;&gt;"",#REF!="",OR(COLUMN(AW59)=COLUMN(#REF!),COLUMN(AW59)=COLUMN(#REF!)))</formula>
    </cfRule>
  </conditionalFormatting>
  <conditionalFormatting sqref="AW60">
    <cfRule type="expression" dxfId="528" priority="89">
      <formula>AND(AW60&lt;&gt;"",#REF!="",OR(COLUMN(AW60)=COLUMN(#REF!),COLUMN(AW60)=COLUMN(#REF!)))</formula>
    </cfRule>
  </conditionalFormatting>
  <conditionalFormatting sqref="AW61">
    <cfRule type="expression" dxfId="527" priority="88">
      <formula>AND(AW61&lt;&gt;"",#REF!="",OR(COLUMN(AW61)=COLUMN(#REF!),COLUMN(AW61)=COLUMN(#REF!)))</formula>
    </cfRule>
  </conditionalFormatting>
  <conditionalFormatting sqref="AW62">
    <cfRule type="expression" dxfId="526" priority="87">
      <formula>AND(AW62&lt;&gt;"",#REF!="",OR(COLUMN(AW62)=COLUMN(#REF!),COLUMN(AW62)=COLUMN(#REF!)))</formula>
    </cfRule>
  </conditionalFormatting>
  <conditionalFormatting sqref="AW63">
    <cfRule type="expression" dxfId="525" priority="86">
      <formula>AND(AW63&lt;&gt;"",#REF!="",OR(COLUMN(AW63)=COLUMN(#REF!),COLUMN(AW63)=COLUMN(#REF!)))</formula>
    </cfRule>
  </conditionalFormatting>
  <conditionalFormatting sqref="AW64">
    <cfRule type="expression" dxfId="524" priority="85">
      <formula>AND(AW64&lt;&gt;"",#REF!="",OR(COLUMN(AW64)=COLUMN(#REF!),COLUMN(AW64)=COLUMN(#REF!)))</formula>
    </cfRule>
  </conditionalFormatting>
  <conditionalFormatting sqref="AW65">
    <cfRule type="expression" dxfId="523" priority="84">
      <formula>AND(AW65&lt;&gt;"",#REF!="",OR(COLUMN(AW65)=COLUMN(#REF!),COLUMN(AW65)=COLUMN(#REF!)))</formula>
    </cfRule>
  </conditionalFormatting>
  <conditionalFormatting sqref="AW66">
    <cfRule type="expression" dxfId="522" priority="83">
      <formula>AND(AW66&lt;&gt;"",#REF!="",OR(COLUMN(AW66)=COLUMN(#REF!),COLUMN(AW66)=COLUMN(#REF!)))</formula>
    </cfRule>
  </conditionalFormatting>
  <conditionalFormatting sqref="AW67">
    <cfRule type="expression" dxfId="521" priority="82">
      <formula>AND(AW67&lt;&gt;"",#REF!="",OR(COLUMN(AW67)=COLUMN(#REF!),COLUMN(AW67)=COLUMN(#REF!)))</formula>
    </cfRule>
  </conditionalFormatting>
  <conditionalFormatting sqref="AW68">
    <cfRule type="expression" dxfId="520" priority="81">
      <formula>AND(AW68&lt;&gt;"",#REF!="",OR(COLUMN(AW68)=COLUMN(#REF!),COLUMN(AW68)=COLUMN(#REF!)))</formula>
    </cfRule>
  </conditionalFormatting>
  <conditionalFormatting sqref="AW69">
    <cfRule type="expression" dxfId="519" priority="80">
      <formula>AND(AW69&lt;&gt;"",#REF!="",OR(COLUMN(AW69)=COLUMN(#REF!),COLUMN(AW69)=COLUMN(#REF!)))</formula>
    </cfRule>
  </conditionalFormatting>
  <conditionalFormatting sqref="AW70">
    <cfRule type="expression" dxfId="518" priority="79">
      <formula>AND(AW70&lt;&gt;"",#REF!="",OR(COLUMN(AW70)=COLUMN(#REF!),COLUMN(AW70)=COLUMN(#REF!)))</formula>
    </cfRule>
  </conditionalFormatting>
  <conditionalFormatting sqref="AW71">
    <cfRule type="expression" dxfId="517" priority="78">
      <formula>AND(AW71&lt;&gt;"",#REF!="",OR(COLUMN(AW71)=COLUMN(#REF!),COLUMN(AW71)=COLUMN(#REF!)))</formula>
    </cfRule>
  </conditionalFormatting>
  <conditionalFormatting sqref="AW72">
    <cfRule type="expression" dxfId="516" priority="77">
      <formula>AND(AW72&lt;&gt;"",#REF!="",OR(COLUMN(AW72)=COLUMN(#REF!),COLUMN(AW72)=COLUMN(#REF!)))</formula>
    </cfRule>
  </conditionalFormatting>
  <conditionalFormatting sqref="AW73">
    <cfRule type="expression" dxfId="515" priority="76">
      <formula>AND(AW73&lt;&gt;"",#REF!="",OR(COLUMN(AW73)=COLUMN(#REF!),COLUMN(AW73)=COLUMN(#REF!)))</formula>
    </cfRule>
  </conditionalFormatting>
  <conditionalFormatting sqref="AW74">
    <cfRule type="expression" dxfId="514" priority="75">
      <formula>AND(AW74&lt;&gt;"",#REF!="",OR(COLUMN(AW74)=COLUMN(#REF!),COLUMN(AW74)=COLUMN(#REF!)))</formula>
    </cfRule>
  </conditionalFormatting>
  <conditionalFormatting sqref="AW75">
    <cfRule type="expression" dxfId="513" priority="74">
      <formula>AND(AW75&lt;&gt;"",#REF!="",OR(COLUMN(AW75)=COLUMN(#REF!),COLUMN(AW75)=COLUMN(#REF!)))</formula>
    </cfRule>
  </conditionalFormatting>
  <conditionalFormatting sqref="AW76">
    <cfRule type="expression" dxfId="512" priority="73">
      <formula>AND(AW76&lt;&gt;"",#REF!="",OR(COLUMN(AW76)=COLUMN(#REF!),COLUMN(AW76)=COLUMN(#REF!)))</formula>
    </cfRule>
  </conditionalFormatting>
  <conditionalFormatting sqref="AW77">
    <cfRule type="expression" dxfId="511" priority="72">
      <formula>AND(AW77&lt;&gt;"",#REF!="",OR(COLUMN(AW77)=COLUMN(#REF!),COLUMN(AW77)=COLUMN(#REF!)))</formula>
    </cfRule>
  </conditionalFormatting>
  <conditionalFormatting sqref="AW78">
    <cfRule type="expression" dxfId="510" priority="71">
      <formula>AND(AW78&lt;&gt;"",#REF!="",OR(COLUMN(AW78)=COLUMN(#REF!),COLUMN(AW78)=COLUMN(#REF!)))</formula>
    </cfRule>
  </conditionalFormatting>
  <conditionalFormatting sqref="AW79">
    <cfRule type="expression" dxfId="509" priority="70">
      <formula>AND(AW79&lt;&gt;"",#REF!="",OR(COLUMN(AW79)=COLUMN(#REF!),COLUMN(AW79)=COLUMN(#REF!)))</formula>
    </cfRule>
  </conditionalFormatting>
  <conditionalFormatting sqref="AW80">
    <cfRule type="expression" dxfId="508" priority="69">
      <formula>AND(AW80&lt;&gt;"",#REF!="",OR(COLUMN(AW80)=COLUMN(#REF!),COLUMN(AW80)=COLUMN(#REF!)))</formula>
    </cfRule>
  </conditionalFormatting>
  <conditionalFormatting sqref="AW81">
    <cfRule type="expression" dxfId="507" priority="68">
      <formula>AND(AW81&lt;&gt;"",#REF!="",OR(COLUMN(AW81)=COLUMN(#REF!),COLUMN(AW81)=COLUMN(#REF!)))</formula>
    </cfRule>
  </conditionalFormatting>
  <conditionalFormatting sqref="AW82">
    <cfRule type="expression" dxfId="506" priority="67">
      <formula>AND(AW82&lt;&gt;"",#REF!="",OR(COLUMN(AW82)=COLUMN(#REF!),COLUMN(AW82)=COLUMN(#REF!)))</formula>
    </cfRule>
  </conditionalFormatting>
  <conditionalFormatting sqref="AW83">
    <cfRule type="expression" dxfId="505" priority="66">
      <formula>AND(AW83&lt;&gt;"",#REF!="",OR(COLUMN(AW83)=COLUMN(#REF!),COLUMN(AW83)=COLUMN(#REF!)))</formula>
    </cfRule>
  </conditionalFormatting>
  <conditionalFormatting sqref="AW84">
    <cfRule type="expression" dxfId="504" priority="65">
      <formula>AND(AW84&lt;&gt;"",#REF!="",OR(COLUMN(AW84)=COLUMN(#REF!),COLUMN(AW84)=COLUMN(#REF!)))</formula>
    </cfRule>
  </conditionalFormatting>
  <conditionalFormatting sqref="AW85">
    <cfRule type="expression" dxfId="503" priority="64">
      <formula>AND(AW85&lt;&gt;"",#REF!="",OR(COLUMN(AW85)=COLUMN(#REF!),COLUMN(AW85)=COLUMN(#REF!)))</formula>
    </cfRule>
  </conditionalFormatting>
  <conditionalFormatting sqref="AW86">
    <cfRule type="expression" dxfId="502" priority="63">
      <formula>AND(AW86&lt;&gt;"",#REF!="",OR(COLUMN(AW86)=COLUMN(#REF!),COLUMN(AW86)=COLUMN(#REF!)))</formula>
    </cfRule>
  </conditionalFormatting>
  <conditionalFormatting sqref="AW87">
    <cfRule type="expression" dxfId="501" priority="62">
      <formula>AND(AW87&lt;&gt;"",#REF!="",OR(COLUMN(AW87)=COLUMN(#REF!),COLUMN(AW87)=COLUMN(#REF!)))</formula>
    </cfRule>
  </conditionalFormatting>
  <conditionalFormatting sqref="AW88">
    <cfRule type="expression" dxfId="500" priority="61">
      <formula>AND(AW88&lt;&gt;"",#REF!="",OR(COLUMN(AW88)=COLUMN(#REF!),COLUMN(AW88)=COLUMN(#REF!)))</formula>
    </cfRule>
  </conditionalFormatting>
  <conditionalFormatting sqref="AW89">
    <cfRule type="expression" dxfId="499" priority="60">
      <formula>AND(AW89&lt;&gt;"",#REF!="",OR(COLUMN(AW89)=COLUMN(#REF!),COLUMN(AW89)=COLUMN(#REF!)))</formula>
    </cfRule>
  </conditionalFormatting>
  <conditionalFormatting sqref="AW90">
    <cfRule type="expression" dxfId="498" priority="59">
      <formula>AND(AW90&lt;&gt;"",#REF!="",OR(COLUMN(AW90)=COLUMN(#REF!),COLUMN(AW90)=COLUMN(#REF!)))</formula>
    </cfRule>
  </conditionalFormatting>
  <conditionalFormatting sqref="AW91">
    <cfRule type="expression" dxfId="497" priority="58">
      <formula>AND(AW91&lt;&gt;"",#REF!="",OR(COLUMN(AW91)=COLUMN(#REF!),COLUMN(AW91)=COLUMN(#REF!)))</formula>
    </cfRule>
  </conditionalFormatting>
  <conditionalFormatting sqref="AW92">
    <cfRule type="expression" dxfId="496" priority="57">
      <formula>AND(AW92&lt;&gt;"",#REF!="",OR(COLUMN(AW92)=COLUMN(#REF!),COLUMN(AW92)=COLUMN(#REF!)))</formula>
    </cfRule>
  </conditionalFormatting>
  <conditionalFormatting sqref="AW93">
    <cfRule type="expression" dxfId="495" priority="56">
      <formula>AND(AW93&lt;&gt;"",#REF!="",OR(COLUMN(AW93)=COLUMN(#REF!),COLUMN(AW93)=COLUMN(#REF!)))</formula>
    </cfRule>
  </conditionalFormatting>
  <conditionalFormatting sqref="AW94">
    <cfRule type="expression" dxfId="494" priority="55">
      <formula>AND(AW94&lt;&gt;"",#REF!="",OR(COLUMN(AW94)=COLUMN(#REF!),COLUMN(AW94)=COLUMN(#REF!)))</formula>
    </cfRule>
  </conditionalFormatting>
  <conditionalFormatting sqref="AW95">
    <cfRule type="expression" dxfId="493" priority="54">
      <formula>AND(AW95&lt;&gt;"",#REF!="",OR(COLUMN(AW95)=COLUMN(#REF!),COLUMN(AW95)=COLUMN(#REF!)))</formula>
    </cfRule>
  </conditionalFormatting>
  <conditionalFormatting sqref="AW96">
    <cfRule type="expression" dxfId="492" priority="53">
      <formula>AND(AW96&lt;&gt;"",#REF!="",OR(COLUMN(AW96)=COLUMN(#REF!),COLUMN(AW96)=COLUMN(#REF!)))</formula>
    </cfRule>
  </conditionalFormatting>
  <conditionalFormatting sqref="AW97">
    <cfRule type="expression" dxfId="491" priority="52">
      <formula>AND(AW97&lt;&gt;"",#REF!="",OR(COLUMN(AW97)=COLUMN(#REF!),COLUMN(AW97)=COLUMN(#REF!)))</formula>
    </cfRule>
  </conditionalFormatting>
  <conditionalFormatting sqref="AW98">
    <cfRule type="expression" dxfId="490" priority="51">
      <formula>AND(AW98&lt;&gt;"",#REF!="",OR(COLUMN(AW98)=COLUMN(#REF!),COLUMN(AW98)=COLUMN(#REF!)))</formula>
    </cfRule>
  </conditionalFormatting>
  <conditionalFormatting sqref="AW99">
    <cfRule type="expression" dxfId="489" priority="50">
      <formula>AND(AW99&lt;&gt;"",#REF!="",OR(COLUMN(AW99)=COLUMN(#REF!),COLUMN(AW99)=COLUMN(#REF!)))</formula>
    </cfRule>
  </conditionalFormatting>
  <conditionalFormatting sqref="AW100">
    <cfRule type="expression" dxfId="488" priority="49">
      <formula>AND(AW100&lt;&gt;"",#REF!="",OR(COLUMN(AW100)=COLUMN(#REF!),COLUMN(AW100)=COLUMN(#REF!)))</formula>
    </cfRule>
  </conditionalFormatting>
  <conditionalFormatting sqref="AW101">
    <cfRule type="expression" dxfId="487" priority="48">
      <formula>AND(AW101&lt;&gt;"",#REF!="",OR(COLUMN(AW101)=COLUMN(#REF!),COLUMN(AW101)=COLUMN(#REF!)))</formula>
    </cfRule>
  </conditionalFormatting>
  <conditionalFormatting sqref="AW102">
    <cfRule type="expression" dxfId="486" priority="47">
      <formula>AND(AW102&lt;&gt;"",#REF!="",OR(COLUMN(AW102)=COLUMN(#REF!),COLUMN(AW102)=COLUMN(#REF!)))</formula>
    </cfRule>
  </conditionalFormatting>
  <conditionalFormatting sqref="AW103">
    <cfRule type="expression" dxfId="485" priority="46">
      <formula>AND(AW103&lt;&gt;"",#REF!="",OR(COLUMN(AW103)=COLUMN(#REF!),COLUMN(AW103)=COLUMN(#REF!)))</formula>
    </cfRule>
  </conditionalFormatting>
  <conditionalFormatting sqref="AW104">
    <cfRule type="expression" dxfId="484" priority="45">
      <formula>AND(AW104&lt;&gt;"",#REF!="",OR(COLUMN(AW104)=COLUMN(#REF!),COLUMN(AW104)=COLUMN(#REF!)))</formula>
    </cfRule>
  </conditionalFormatting>
  <conditionalFormatting sqref="AW105">
    <cfRule type="expression" dxfId="483" priority="44">
      <formula>AND(AW105&lt;&gt;"",#REF!="",OR(COLUMN(AW105)=COLUMN(#REF!),COLUMN(AW105)=COLUMN(#REF!)))</formula>
    </cfRule>
  </conditionalFormatting>
  <conditionalFormatting sqref="AW106">
    <cfRule type="expression" dxfId="482" priority="43">
      <formula>AND(AW106&lt;&gt;"",#REF!="",OR(COLUMN(AW106)=COLUMN(#REF!),COLUMN(AW106)=COLUMN(#REF!)))</formula>
    </cfRule>
  </conditionalFormatting>
  <conditionalFormatting sqref="AW107">
    <cfRule type="expression" dxfId="481" priority="42">
      <formula>AND(AW107&lt;&gt;"",#REF!="",OR(COLUMN(AW107)=COLUMN(#REF!),COLUMN(AW107)=COLUMN(#REF!)))</formula>
    </cfRule>
  </conditionalFormatting>
  <conditionalFormatting sqref="AW108">
    <cfRule type="expression" dxfId="480" priority="41">
      <formula>AND(AW108&lt;&gt;"",#REF!="",OR(COLUMN(AW108)=COLUMN(#REF!),COLUMN(AW108)=COLUMN(#REF!)))</formula>
    </cfRule>
  </conditionalFormatting>
  <conditionalFormatting sqref="AW109">
    <cfRule type="expression" dxfId="479" priority="40">
      <formula>AND(AW109&lt;&gt;"",#REF!="",OR(COLUMN(AW109)=COLUMN(#REF!),COLUMN(AW109)=COLUMN(#REF!)))</formula>
    </cfRule>
  </conditionalFormatting>
  <conditionalFormatting sqref="AW110">
    <cfRule type="expression" dxfId="478" priority="39">
      <formula>AND(AW110&lt;&gt;"",#REF!="",OR(COLUMN(AW110)=COLUMN(#REF!),COLUMN(AW110)=COLUMN(#REF!)))</formula>
    </cfRule>
  </conditionalFormatting>
  <conditionalFormatting sqref="AW111">
    <cfRule type="expression" dxfId="477" priority="38">
      <formula>AND(AW111&lt;&gt;"",#REF!="",OR(COLUMN(AW111)=COLUMN(#REF!),COLUMN(AW111)=COLUMN(#REF!)))</formula>
    </cfRule>
  </conditionalFormatting>
  <conditionalFormatting sqref="AW112">
    <cfRule type="expression" dxfId="476" priority="37">
      <formula>AND(AW112&lt;&gt;"",#REF!="",OR(COLUMN(AW112)=COLUMN(#REF!),COLUMN(AW112)=COLUMN(#REF!)))</formula>
    </cfRule>
  </conditionalFormatting>
  <conditionalFormatting sqref="AW113">
    <cfRule type="expression" dxfId="475" priority="36">
      <formula>AND(AW113&lt;&gt;"",#REF!="",OR(COLUMN(AW113)=COLUMN(#REF!),COLUMN(AW113)=COLUMN(#REF!)))</formula>
    </cfRule>
  </conditionalFormatting>
  <conditionalFormatting sqref="AW114">
    <cfRule type="expression" dxfId="474" priority="35">
      <formula>AND(AW114&lt;&gt;"",#REF!="",OR(COLUMN(AW114)=COLUMN(#REF!),COLUMN(AW114)=COLUMN(#REF!)))</formula>
    </cfRule>
  </conditionalFormatting>
  <conditionalFormatting sqref="AW115">
    <cfRule type="expression" dxfId="473" priority="34">
      <formula>AND(AW115&lt;&gt;"",#REF!="",OR(COLUMN(AW115)=COLUMN(#REF!),COLUMN(AW115)=COLUMN(#REF!)))</formula>
    </cfRule>
  </conditionalFormatting>
  <conditionalFormatting sqref="AW116">
    <cfRule type="expression" dxfId="472" priority="33">
      <formula>AND(AW116&lt;&gt;"",#REF!="",OR(COLUMN(AW116)=COLUMN(#REF!),COLUMN(AW116)=COLUMN(#REF!)))</formula>
    </cfRule>
  </conditionalFormatting>
  <conditionalFormatting sqref="AW117">
    <cfRule type="expression" dxfId="471" priority="32">
      <formula>AND(AW117&lt;&gt;"",#REF!="",OR(COLUMN(AW117)=COLUMN(#REF!),COLUMN(AW117)=COLUMN(#REF!)))</formula>
    </cfRule>
  </conditionalFormatting>
  <conditionalFormatting sqref="AW118">
    <cfRule type="expression" dxfId="470" priority="31">
      <formula>AND(AW118&lt;&gt;"",#REF!="",OR(COLUMN(AW118)=COLUMN(#REF!),COLUMN(AW118)=COLUMN(#REF!)))</formula>
    </cfRule>
  </conditionalFormatting>
  <conditionalFormatting sqref="AW119">
    <cfRule type="expression" dxfId="469" priority="30">
      <formula>AND(AW119&lt;&gt;"",#REF!="",OR(COLUMN(AW119)=COLUMN(#REF!),COLUMN(AW119)=COLUMN(#REF!)))</formula>
    </cfRule>
  </conditionalFormatting>
  <conditionalFormatting sqref="AW120">
    <cfRule type="expression" dxfId="468" priority="29">
      <formula>AND(AW120&lt;&gt;"",#REF!="",OR(COLUMN(AW120)=COLUMN(#REF!),COLUMN(AW120)=COLUMN(#REF!)))</formula>
    </cfRule>
  </conditionalFormatting>
  <conditionalFormatting sqref="AW121">
    <cfRule type="expression" dxfId="467" priority="28">
      <formula>AND(AW121&lt;&gt;"",#REF!="",OR(COLUMN(AW121)=COLUMN(#REF!),COLUMN(AW121)=COLUMN(#REF!)))</formula>
    </cfRule>
  </conditionalFormatting>
  <conditionalFormatting sqref="AW122">
    <cfRule type="expression" dxfId="466" priority="27">
      <formula>AND(AW122&lt;&gt;"",#REF!="",OR(COLUMN(AW122)=COLUMN(#REF!),COLUMN(AW122)=COLUMN(#REF!)))</formula>
    </cfRule>
  </conditionalFormatting>
  <conditionalFormatting sqref="AW123">
    <cfRule type="expression" dxfId="465" priority="26">
      <formula>AND(AW123&lt;&gt;"",#REF!="",OR(COLUMN(AW123)=COLUMN(#REF!),COLUMN(AW123)=COLUMN(#REF!)))</formula>
    </cfRule>
  </conditionalFormatting>
  <conditionalFormatting sqref="AW124">
    <cfRule type="expression" dxfId="464" priority="25">
      <formula>AND(AW124&lt;&gt;"",#REF!="",OR(COLUMN(AW124)=COLUMN(#REF!),COLUMN(AW124)=COLUMN(#REF!)))</formula>
    </cfRule>
  </conditionalFormatting>
  <conditionalFormatting sqref="AW125">
    <cfRule type="expression" dxfId="463" priority="24">
      <formula>AND(AW125&lt;&gt;"",#REF!="",OR(COLUMN(AW125)=COLUMN(#REF!),COLUMN(AW125)=COLUMN(#REF!)))</formula>
    </cfRule>
  </conditionalFormatting>
  <conditionalFormatting sqref="AW126">
    <cfRule type="expression" dxfId="462" priority="23">
      <formula>AND(AW126&lt;&gt;"",#REF!="",OR(COLUMN(AW126)=COLUMN(#REF!),COLUMN(AW126)=COLUMN(#REF!)))</formula>
    </cfRule>
  </conditionalFormatting>
  <conditionalFormatting sqref="AW127">
    <cfRule type="expression" dxfId="461" priority="22">
      <formula>AND(AW127&lt;&gt;"",#REF!="",OR(COLUMN(AW127)=COLUMN(#REF!),COLUMN(AW127)=COLUMN(#REF!)))</formula>
    </cfRule>
  </conditionalFormatting>
  <conditionalFormatting sqref="AW128">
    <cfRule type="expression" dxfId="460" priority="21">
      <formula>AND(AW128&lt;&gt;"",#REF!="",OR(COLUMN(AW128)=COLUMN(#REF!),COLUMN(AW128)=COLUMN(#REF!)))</formula>
    </cfRule>
  </conditionalFormatting>
  <conditionalFormatting sqref="AW129">
    <cfRule type="expression" dxfId="459" priority="20">
      <formula>AND(AW129&lt;&gt;"",#REF!="",OR(COLUMN(AW129)=COLUMN(#REF!),COLUMN(AW129)=COLUMN(#REF!)))</formula>
    </cfRule>
  </conditionalFormatting>
  <conditionalFormatting sqref="AW130">
    <cfRule type="expression" dxfId="458" priority="19">
      <formula>AND(AW130&lt;&gt;"",#REF!="",OR(COLUMN(AW130)=COLUMN(#REF!),COLUMN(AW130)=COLUMN(#REF!)))</formula>
    </cfRule>
  </conditionalFormatting>
  <conditionalFormatting sqref="AW131">
    <cfRule type="expression" dxfId="457" priority="18">
      <formula>AND(AW131&lt;&gt;"",#REF!="",OR(COLUMN(AW131)=COLUMN(#REF!),COLUMN(AW131)=COLUMN(#REF!)))</formula>
    </cfRule>
  </conditionalFormatting>
  <conditionalFormatting sqref="AW132">
    <cfRule type="expression" dxfId="456" priority="17">
      <formula>AND(AW132&lt;&gt;"",#REF!="",OR(COLUMN(AW132)=COLUMN(#REF!),COLUMN(AW132)=COLUMN(#REF!)))</formula>
    </cfRule>
  </conditionalFormatting>
  <conditionalFormatting sqref="AW133">
    <cfRule type="expression" dxfId="455" priority="16">
      <formula>AND(AW133&lt;&gt;"",#REF!="",OR(COLUMN(AW133)=COLUMN(#REF!),COLUMN(AW133)=COLUMN(#REF!)))</formula>
    </cfRule>
  </conditionalFormatting>
  <conditionalFormatting sqref="AW134">
    <cfRule type="expression" dxfId="454" priority="15">
      <formula>AND(AW134&lt;&gt;"",#REF!="",OR(COLUMN(AW134)=COLUMN(#REF!),COLUMN(AW134)=COLUMN(#REF!)))</formula>
    </cfRule>
  </conditionalFormatting>
  <conditionalFormatting sqref="AW135">
    <cfRule type="expression" dxfId="453" priority="14">
      <formula>AND(AW135&lt;&gt;"",#REF!="",OR(COLUMN(AW135)=COLUMN(#REF!),COLUMN(AW135)=COLUMN(#REF!)))</formula>
    </cfRule>
  </conditionalFormatting>
  <conditionalFormatting sqref="AW136">
    <cfRule type="expression" dxfId="452" priority="13">
      <formula>AND(AW136&lt;&gt;"",#REF!="",OR(COLUMN(AW136)=COLUMN(#REF!),COLUMN(AW136)=COLUMN(#REF!)))</formula>
    </cfRule>
  </conditionalFormatting>
  <conditionalFormatting sqref="AW137">
    <cfRule type="expression" dxfId="451" priority="12">
      <formula>AND(AW137&lt;&gt;"",#REF!="",OR(COLUMN(AW137)=COLUMN(#REF!),COLUMN(AW137)=COLUMN(#REF!)))</formula>
    </cfRule>
  </conditionalFormatting>
  <conditionalFormatting sqref="AW138">
    <cfRule type="expression" dxfId="450" priority="11">
      <formula>AND(AW138&lt;&gt;"",#REF!="",OR(COLUMN(AW138)=COLUMN(#REF!),COLUMN(AW138)=COLUMN(#REF!)))</formula>
    </cfRule>
  </conditionalFormatting>
  <conditionalFormatting sqref="AW139">
    <cfRule type="expression" dxfId="449" priority="10">
      <formula>AND(AW139&lt;&gt;"",#REF!="",OR(COLUMN(AW139)=COLUMN(#REF!),COLUMN(AW139)=COLUMN(#REF!)))</formula>
    </cfRule>
  </conditionalFormatting>
  <conditionalFormatting sqref="AW140">
    <cfRule type="expression" dxfId="448" priority="9">
      <formula>AND(AW140&lt;&gt;"",#REF!="",OR(COLUMN(AW140)=COLUMN(#REF!),COLUMN(AW140)=COLUMN(#REF!)))</formula>
    </cfRule>
  </conditionalFormatting>
  <conditionalFormatting sqref="AW141">
    <cfRule type="expression" dxfId="447" priority="8">
      <formula>AND(AW141&lt;&gt;"",#REF!="",OR(COLUMN(AW141)=COLUMN(#REF!),COLUMN(AW141)=COLUMN(#REF!)))</formula>
    </cfRule>
  </conditionalFormatting>
  <conditionalFormatting sqref="AW142">
    <cfRule type="expression" dxfId="446" priority="7">
      <formula>AND(AW142&lt;&gt;"",#REF!="",OR(COLUMN(AW142)=COLUMN(#REF!),COLUMN(AW142)=COLUMN(#REF!)))</formula>
    </cfRule>
  </conditionalFormatting>
  <conditionalFormatting sqref="AW143">
    <cfRule type="expression" dxfId="445" priority="6">
      <formula>AND(AW143&lt;&gt;"",#REF!="",OR(COLUMN(AW143)=COLUMN(#REF!),COLUMN(AW143)=COLUMN(#REF!)))</formula>
    </cfRule>
  </conditionalFormatting>
  <conditionalFormatting sqref="AW144">
    <cfRule type="expression" dxfId="444" priority="5">
      <formula>AND(AW144&lt;&gt;"",#REF!="",OR(COLUMN(AW144)=COLUMN(#REF!),COLUMN(AW144)=COLUMN(#REF!)))</formula>
    </cfRule>
  </conditionalFormatting>
  <conditionalFormatting sqref="AW145">
    <cfRule type="expression" dxfId="443" priority="4">
      <formula>AND(AW145&lt;&gt;"",#REF!="",OR(COLUMN(AW145)=COLUMN(#REF!),COLUMN(AW145)=COLUMN(#REF!)))</formula>
    </cfRule>
  </conditionalFormatting>
  <conditionalFormatting sqref="AW146">
    <cfRule type="expression" dxfId="442" priority="3">
      <formula>AND(AW146&lt;&gt;"",#REF!="",OR(COLUMN(AW146)=COLUMN(#REF!),COLUMN(AW146)=COLUMN(#REF!)))</formula>
    </cfRule>
  </conditionalFormatting>
  <conditionalFormatting sqref="AW147">
    <cfRule type="expression" dxfId="441" priority="2">
      <formula>AND(AW147&lt;&gt;"",#REF!="",OR(COLUMN(AW147)=COLUMN(#REF!),COLUMN(AW147)=COLUMN(#REF!)))</formula>
    </cfRule>
  </conditionalFormatting>
  <conditionalFormatting sqref="AW148">
    <cfRule type="expression" dxfId="440" priority="1">
      <formula>AND(AW148&lt;&gt;"",#REF!="",OR(COLUMN(AW148)=COLUMN(#REF!),COLUMN(AW148)=COLUMN(#REF!)))</formula>
    </cfRule>
  </conditionalFormatting>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C1403"/>
  <sheetViews>
    <sheetView showGridLines="0" zoomScale="80" zoomScaleNormal="80" workbookViewId="0">
      <pane xSplit="2" ySplit="4" topLeftCell="C5" activePane="bottomRight" state="frozen"/>
      <selection activeCell="K3" sqref="K3:L3"/>
      <selection pane="topRight" activeCell="K3" sqref="K3:L3"/>
      <selection pane="bottomLeft" activeCell="K3" sqref="K3:L3"/>
      <selection pane="bottomRight" activeCell="L1" sqref="L1"/>
    </sheetView>
  </sheetViews>
  <sheetFormatPr defaultColWidth="8.69921875" defaultRowHeight="15.75" customHeight="1"/>
  <cols>
    <col min="1" max="1" width="3.09765625" customWidth="1"/>
    <col min="2" max="2" width="31.796875" style="725" bestFit="1" customWidth="1"/>
    <col min="3" max="3" width="13.3984375" style="726" bestFit="1" customWidth="1"/>
    <col min="4" max="4" width="9.69921875" style="727" bestFit="1" customWidth="1"/>
    <col min="5" max="5" width="16" style="727" bestFit="1" customWidth="1"/>
    <col min="6" max="6" width="12.3984375" style="728" bestFit="1" customWidth="1"/>
    <col min="7" max="7" width="11" style="10" bestFit="1" customWidth="1"/>
    <col min="8" max="8" width="13.3984375" style="10" bestFit="1" customWidth="1"/>
    <col min="9" max="9" width="9.8984375" style="729" bestFit="1" customWidth="1"/>
    <col min="10" max="10" width="11.59765625" style="10" bestFit="1" customWidth="1"/>
    <col min="11" max="11" width="9.59765625" style="367" bestFit="1" customWidth="1"/>
    <col min="12" max="12" width="9.09765625" style="730" bestFit="1" customWidth="1"/>
    <col min="13" max="13" width="8.09765625" style="368" bestFit="1" customWidth="1"/>
    <col min="14" max="14" width="15.19921875" style="731" bestFit="1" customWidth="1"/>
    <col min="15" max="15" width="19.09765625" style="732" bestFit="1" customWidth="1"/>
    <col min="16" max="16" width="15.59765625" style="733" bestFit="1" customWidth="1"/>
    <col min="17" max="17" width="14" style="372" bestFit="1" customWidth="1"/>
    <col min="18" max="18" width="14.59765625" style="372" bestFit="1" customWidth="1"/>
    <col min="19" max="19" width="13.59765625" style="731" bestFit="1" customWidth="1"/>
    <col min="20" max="20" width="13.09765625" style="369" bestFit="1" customWidth="1"/>
    <col min="21" max="21" width="17.09765625" style="734" bestFit="1" customWidth="1"/>
    <col min="22" max="22" width="13.69921875" style="369" bestFit="1" customWidth="1"/>
    <col min="23" max="23" width="17.69921875" style="734" bestFit="1" customWidth="1"/>
    <col min="24" max="24" width="13.69921875" style="369" bestFit="1" customWidth="1"/>
    <col min="25" max="25" width="17.69921875" style="734" bestFit="1" customWidth="1"/>
    <col min="26" max="26" width="13.69921875" style="369" bestFit="1" customWidth="1"/>
    <col min="27" max="27" width="17.69921875" style="734" bestFit="1" customWidth="1"/>
    <col min="28" max="28" width="17" style="369" bestFit="1" customWidth="1"/>
    <col min="29" max="29" width="13.09765625" style="373" bestFit="1" customWidth="1"/>
    <col min="30" max="30" width="14.3984375" style="735" bestFit="1" customWidth="1"/>
    <col min="31" max="31" width="31.796875" style="736" bestFit="1" customWidth="1"/>
    <col min="32" max="32" width="31.796875" style="737" bestFit="1" customWidth="1"/>
    <col min="33" max="33" width="18.09765625" style="738" bestFit="1" customWidth="1"/>
    <col min="34" max="34" width="13.5" style="738" bestFit="1" customWidth="1"/>
    <col min="35" max="35" width="17.5" style="738" bestFit="1" customWidth="1"/>
    <col min="36" max="36" width="21" style="738" bestFit="1" customWidth="1"/>
    <col min="37" max="37" width="14.3984375" style="738" bestFit="1" customWidth="1"/>
    <col min="38" max="38" width="13.8984375" style="722" bestFit="1" customWidth="1"/>
    <col min="39" max="39" width="19.5" style="722" bestFit="1" customWidth="1"/>
    <col min="40" max="40" width="31.09765625" style="734" bestFit="1" customWidth="1"/>
    <col min="41" max="41" width="8.59765625" style="732" bestFit="1" customWidth="1"/>
    <col min="42" max="42" width="17.8984375" style="736" bestFit="1" customWidth="1"/>
    <col min="43" max="43" width="30.19921875" style="376" bestFit="1" customWidth="1"/>
    <col min="44" max="44" width="20.69921875" style="369" bestFit="1" customWidth="1"/>
    <col min="45" max="45" width="23.09765625" style="369" bestFit="1" customWidth="1"/>
    <col min="46" max="46" width="12.8984375" style="369" bestFit="1" customWidth="1"/>
    <col min="47" max="47" width="9.59765625" bestFit="1" customWidth="1"/>
    <col min="48" max="48" width="8.59765625" customWidth="1"/>
    <col min="49" max="49" width="9.59765625" style="100" bestFit="1" customWidth="1"/>
    <col min="50" max="50" width="9.59765625" style="99" bestFit="1" customWidth="1"/>
    <col min="51" max="51" width="9.59765625" bestFit="1" customWidth="1"/>
    <col min="52" max="52" width="7.5" style="100" bestFit="1" customWidth="1"/>
    <col min="53" max="53" width="9.59765625" style="100" bestFit="1" customWidth="1"/>
    <col min="54" max="54" width="8.09765625" style="100" bestFit="1" customWidth="1"/>
    <col min="55" max="55" width="9.59765625" style="100" bestFit="1" customWidth="1"/>
    <col min="56" max="56" width="8.09765625" style="100" bestFit="1" customWidth="1"/>
    <col min="57" max="57" width="9.59765625" style="100" bestFit="1" customWidth="1"/>
    <col min="58" max="58" width="8.09765625" style="100" bestFit="1" customWidth="1"/>
    <col min="59" max="60" width="9.59765625" style="100" bestFit="1" customWidth="1"/>
    <col min="61" max="61" width="9.59765625" style="99" bestFit="1" customWidth="1"/>
    <col min="62" max="62" width="14.09765625" customWidth="1"/>
    <col min="63" max="68" width="9.59765625" bestFit="1" customWidth="1"/>
    <col min="69" max="69" width="9.59765625" style="1" bestFit="1" customWidth="1"/>
    <col min="70" max="72" width="9.59765625" style="99" bestFit="1" customWidth="1"/>
    <col min="73" max="74" width="9.59765625" bestFit="1" customWidth="1"/>
    <col min="75" max="76" width="9.59765625" style="99" bestFit="1" customWidth="1"/>
    <col min="77" max="77" width="9.59765625" bestFit="1" customWidth="1"/>
    <col min="78" max="78" width="9.59765625" style="99" bestFit="1" customWidth="1"/>
    <col min="81" max="81" width="23.09765625" customWidth="1"/>
    <col min="82" max="82" width="24.3984375" customWidth="1"/>
    <col min="83" max="85" width="8.69921875" customWidth="1"/>
    <col min="86" max="86" width="5.69921875" customWidth="1"/>
    <col min="87" max="87" width="8.69921875" customWidth="1"/>
    <col min="89" max="89" width="6.8984375" customWidth="1"/>
    <col min="90" max="90" width="5.8984375" customWidth="1"/>
    <col min="91" max="91" width="6.8984375" customWidth="1"/>
    <col min="92" max="92" width="7.3984375" customWidth="1"/>
    <col min="93" max="93" width="11.3984375" customWidth="1"/>
    <col min="94" max="95" width="12.3984375" customWidth="1"/>
    <col min="96" max="104" width="7.59765625" customWidth="1"/>
    <col min="105" max="105" width="8" customWidth="1"/>
    <col min="106" max="106" width="6.296875" customWidth="1"/>
    <col min="107" max="107" width="13.3984375" customWidth="1"/>
  </cols>
  <sheetData>
    <row r="1" spans="2:107" ht="11.25" customHeight="1">
      <c r="B1"/>
      <c r="C1" s="1"/>
      <c r="D1"/>
      <c r="E1"/>
      <c r="F1"/>
      <c r="G1" s="1"/>
      <c r="H1"/>
      <c r="I1" s="1"/>
      <c r="J1" s="1"/>
      <c r="K1" s="1"/>
      <c r="L1" s="1"/>
      <c r="M1" s="101"/>
      <c r="N1" s="102"/>
      <c r="O1" s="102"/>
      <c r="P1" s="102"/>
      <c r="Q1" s="102"/>
      <c r="R1" s="102"/>
      <c r="S1" s="102"/>
      <c r="T1" s="102"/>
      <c r="U1" s="102"/>
      <c r="V1" s="102"/>
      <c r="W1" s="102"/>
      <c r="X1" s="102"/>
      <c r="Y1" s="102"/>
      <c r="Z1" s="102"/>
      <c r="AA1" s="102"/>
      <c r="AB1" s="102"/>
      <c r="AC1" s="102"/>
      <c r="AD1" s="102"/>
      <c r="AE1" s="102"/>
      <c r="AF1" s="102"/>
      <c r="AG1" s="102"/>
      <c r="AH1" s="102"/>
      <c r="AI1" s="102"/>
      <c r="AJ1" s="102"/>
      <c r="AK1" s="102"/>
      <c r="AL1" s="102"/>
      <c r="AM1" s="102"/>
      <c r="AN1" s="102"/>
      <c r="AO1" s="102"/>
      <c r="AP1" s="102"/>
      <c r="AQ1" s="102"/>
      <c r="AR1" s="102"/>
      <c r="AS1" s="102"/>
      <c r="AT1" s="102"/>
      <c r="AU1" s="101"/>
      <c r="AV1" s="101"/>
      <c r="AW1" s="98"/>
      <c r="AX1" s="103"/>
      <c r="AY1" s="102"/>
      <c r="AZ1" s="98"/>
      <c r="BI1" s="103"/>
      <c r="BJ1" s="101"/>
      <c r="BK1" s="101"/>
      <c r="BL1" s="101"/>
      <c r="BM1" s="101"/>
      <c r="BN1" s="101"/>
      <c r="BO1" s="102"/>
      <c r="BP1" s="102"/>
      <c r="BQ1" s="10"/>
      <c r="BR1" s="103"/>
      <c r="BS1" s="103"/>
      <c r="BT1" s="103"/>
      <c r="BU1" s="101"/>
      <c r="BV1" s="101"/>
      <c r="BW1" s="103"/>
      <c r="BX1" s="103"/>
      <c r="BY1" s="101"/>
      <c r="BZ1" s="103"/>
    </row>
    <row r="2" spans="2:107" ht="15.75" customHeight="1">
      <c r="B2"/>
      <c r="C2" s="105" t="s">
        <v>1318</v>
      </c>
      <c r="D2" s="784">
        <v>44848.516805555555</v>
      </c>
      <c r="E2" s="784"/>
      <c r="F2"/>
      <c r="G2" s="1"/>
      <c r="H2"/>
      <c r="I2" s="1"/>
      <c r="J2" s="1"/>
      <c r="K2" s="1"/>
      <c r="L2" s="1"/>
      <c r="M2" s="101"/>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1"/>
      <c r="AV2" s="101"/>
      <c r="AW2" s="98"/>
      <c r="AX2" s="103"/>
      <c r="AY2" s="102"/>
      <c r="AZ2" s="574"/>
      <c r="BA2" s="574"/>
      <c r="BB2" s="574"/>
      <c r="BC2" s="574"/>
      <c r="BD2" s="574"/>
      <c r="BE2" s="574" t="str">
        <f>"Dados de retorno até "&amp;TEXT(WORKDAY(EOMONTH(D2,-1)+1,-1),"dd/mm/yy")</f>
        <v>Dados de retorno até 30/09/22</v>
      </c>
      <c r="BF2" s="574"/>
      <c r="BG2" s="574"/>
      <c r="BH2" s="574"/>
      <c r="BI2" s="574"/>
      <c r="BJ2" s="101"/>
      <c r="BK2" s="101"/>
      <c r="BL2" s="101"/>
      <c r="BM2" s="101"/>
      <c r="BN2" s="101"/>
      <c r="BO2" s="102"/>
      <c r="BP2" s="102"/>
      <c r="BQ2" s="10"/>
      <c r="BR2" s="103"/>
      <c r="BS2" s="103"/>
      <c r="BT2" s="103"/>
      <c r="BU2" s="101"/>
      <c r="BV2" s="101"/>
      <c r="BW2" s="103"/>
      <c r="BX2" s="103"/>
      <c r="BY2" s="101"/>
      <c r="BZ2" s="103"/>
      <c r="CC2" s="198" t="str">
        <f>IF($B2="", "-", IF(AND($D2="Renda Variável", $J2&lt;&gt;"Brasil"), "Renda Variável "&amp;$J2, $E2&amp;" "&amp;IF($E2="Pré-fixado", $G2, IF($E2="Inflação", $G2, IF($D2="Multimercado", IF(E2="Macro", "-", $F2), IF($E2="Long Only", $J2,  IF($E2="Alternativos", "Alternativos", "-")))))))</f>
        <v>-</v>
      </c>
      <c r="CD2" s="198" t="str">
        <f>IF($B2="",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SUBSTITUTE(SUBSTITUTE(SUBSTITUTE(SUBSTITUTE(SUBSTITUTE(SUBSTITUTE(SUBSTITUTE(SUBSTITUTE(SUBSTITUTE(SUBSTITUTE(SUBSTITUTE(SUBSTITUTE(SUBSTITUTE(SUBSTITUTE(SUBSTITUTE(SUBSTITUTE(SUBSTITUTE(SUBSTITUTE(SUBSTITUTE(PROPER(B2),"Cdi+",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E2" s="184" t="str">
        <f>IF($B2="", "-", IF(L2="","-", L2))</f>
        <v>-</v>
      </c>
      <c r="CF2" s="184" t="str">
        <f>IF($B2="", "-", IF(M2="","-", M2))</f>
        <v>-</v>
      </c>
      <c r="CG2" s="184" t="str">
        <f>IF($B2="", "-", IF(AU2="","-", AU2))</f>
        <v>-</v>
      </c>
      <c r="CH2" s="184" t="str">
        <f>IF($B2="", "-", IF(BU2="","-", BU2))</f>
        <v>-</v>
      </c>
      <c r="CI2" s="184" t="str">
        <f>IF($B2="", "-", IF(F2="","-", F2))</f>
        <v>-</v>
      </c>
      <c r="CJ2" s="184" t="str">
        <f>IF($B2="", "-", IF(J2="","-", J2))</f>
        <v>-</v>
      </c>
      <c r="CK2" s="184" t="str">
        <f>IF($B2="", "-", IF(K2="","-", K2))</f>
        <v>-</v>
      </c>
      <c r="CL2" s="184" t="str">
        <f>IF($B2="", "-", AY2)</f>
        <v>-</v>
      </c>
      <c r="CM2" s="186" t="str">
        <f>IF($B2="", "-", BR2)</f>
        <v>-</v>
      </c>
      <c r="CN2" s="186" t="str">
        <f>IF($B2="", "-", BX2)</f>
        <v>-</v>
      </c>
      <c r="CO2" s="199" t="str">
        <f>IF($B2="", "-", BO2)</f>
        <v>-</v>
      </c>
      <c r="CP2" s="199" t="str">
        <f>IF($B2="", "-", IFERROR(IF(FIND("geral", $BN2), "IG"), IFERROR(IF(FIND("qualificado", $BN2), "IQ"), IFERROR(IF(FIND(" profission", $BN2), "IP"), "-"))))</f>
        <v>-</v>
      </c>
      <c r="CQ2" s="199" t="str">
        <f>IF($B2="", "-", AW2)</f>
        <v>-</v>
      </c>
      <c r="CR2" s="218" t="str">
        <f>IF($B2="", "-", AV2)</f>
        <v>-</v>
      </c>
      <c r="CS2" s="186" t="str">
        <f t="shared" ref="CS2:CX2" si="0">IF($B2="", "-", IF(AZ2="", "-", AZ2))</f>
        <v>-</v>
      </c>
      <c r="CT2" s="186" t="str">
        <f t="shared" si="0"/>
        <v>-</v>
      </c>
      <c r="CU2" s="186" t="str">
        <f t="shared" si="0"/>
        <v>-</v>
      </c>
      <c r="CV2" s="186" t="str">
        <f t="shared" si="0"/>
        <v>-</v>
      </c>
      <c r="CW2" s="186" t="str">
        <f t="shared" si="0"/>
        <v>-</v>
      </c>
      <c r="CX2" s="186" t="str">
        <f t="shared" si="0"/>
        <v>-</v>
      </c>
      <c r="CY2" s="186" t="str">
        <f>IF($B2="", "-", IF(BF2="", "-", BF2))</f>
        <v>-</v>
      </c>
      <c r="CZ2" s="186" t="str">
        <f t="shared" ref="CZ2:DB2" si="1">IF($B2="", "-", IF(BG2="", "-", BG2))</f>
        <v>-</v>
      </c>
      <c r="DA2" s="186" t="str">
        <f t="shared" si="1"/>
        <v>-</v>
      </c>
      <c r="DB2" s="189" t="str">
        <f t="shared" si="1"/>
        <v>-</v>
      </c>
      <c r="DC2" s="184" t="str">
        <f>IF($B2="", "-", C2)</f>
        <v>-</v>
      </c>
    </row>
    <row r="3" spans="2:107" ht="11.25" customHeight="1" thickBot="1">
      <c r="B3"/>
      <c r="C3" s="1"/>
      <c r="D3"/>
      <c r="E3"/>
      <c r="F3"/>
      <c r="G3" s="1"/>
      <c r="H3"/>
      <c r="I3" s="1"/>
      <c r="J3" s="1"/>
      <c r="K3" s="1"/>
      <c r="L3" s="1"/>
      <c r="M3" s="101"/>
      <c r="N3" s="102"/>
      <c r="O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1"/>
      <c r="AV3" s="101"/>
      <c r="AW3" s="98"/>
      <c r="AX3" s="103"/>
      <c r="AY3" s="102"/>
      <c r="AZ3" s="98"/>
      <c r="BA3" s="98"/>
      <c r="BB3" s="98"/>
      <c r="BC3" s="98"/>
      <c r="BD3" s="98"/>
      <c r="BE3" s="98"/>
      <c r="BF3" s="98"/>
      <c r="BG3" s="98"/>
      <c r="BH3" s="98"/>
      <c r="BI3" s="103"/>
      <c r="BJ3" s="101"/>
      <c r="BK3" s="101"/>
      <c r="BL3" s="101"/>
      <c r="BM3" s="101"/>
      <c r="BN3" s="101"/>
      <c r="BO3" s="102"/>
      <c r="BP3" s="102"/>
      <c r="BQ3" s="10"/>
      <c r="BR3" s="103"/>
      <c r="BS3" s="103"/>
      <c r="BT3" s="103"/>
      <c r="BU3" s="101"/>
      <c r="BV3" s="101"/>
      <c r="BW3" s="103"/>
      <c r="BX3" s="103"/>
      <c r="BY3" s="101"/>
      <c r="BZ3" s="103"/>
    </row>
    <row r="4" spans="2:107" s="97" customFormat="1" ht="32.25" thickBot="1">
      <c r="B4" s="360" t="s">
        <v>57</v>
      </c>
      <c r="C4" s="361" t="s">
        <v>31</v>
      </c>
      <c r="D4" s="360" t="s">
        <v>705</v>
      </c>
      <c r="E4" s="360" t="s">
        <v>657</v>
      </c>
      <c r="F4" s="360" t="s">
        <v>658</v>
      </c>
      <c r="G4" s="360" t="s">
        <v>706</v>
      </c>
      <c r="H4" s="360" t="s">
        <v>622</v>
      </c>
      <c r="I4" s="360" t="s">
        <v>707</v>
      </c>
      <c r="J4" s="360" t="s">
        <v>659</v>
      </c>
      <c r="K4" s="360" t="s">
        <v>8</v>
      </c>
      <c r="L4" s="360" t="s">
        <v>32</v>
      </c>
      <c r="M4" s="360" t="s">
        <v>1420</v>
      </c>
      <c r="N4" s="375" t="s">
        <v>2250</v>
      </c>
      <c r="O4" s="362" t="s">
        <v>1468</v>
      </c>
      <c r="P4" s="362" t="s">
        <v>708</v>
      </c>
      <c r="Q4" s="362" t="s">
        <v>709</v>
      </c>
      <c r="R4" s="362" t="s">
        <v>2251</v>
      </c>
      <c r="S4" s="362" t="s">
        <v>33</v>
      </c>
      <c r="T4" s="362" t="s">
        <v>710</v>
      </c>
      <c r="U4" s="362" t="s">
        <v>711</v>
      </c>
      <c r="V4" s="362" t="s">
        <v>712</v>
      </c>
      <c r="W4" s="362" t="s">
        <v>713</v>
      </c>
      <c r="X4" s="362" t="s">
        <v>714</v>
      </c>
      <c r="Y4" s="362" t="s">
        <v>1331</v>
      </c>
      <c r="Z4" s="362" t="s">
        <v>1332</v>
      </c>
      <c r="AA4" s="362" t="s">
        <v>715</v>
      </c>
      <c r="AB4" s="362" t="s">
        <v>716</v>
      </c>
      <c r="AC4" s="362" t="s">
        <v>605</v>
      </c>
      <c r="AD4" s="362" t="s">
        <v>2252</v>
      </c>
      <c r="AE4" s="362" t="s">
        <v>2253</v>
      </c>
      <c r="AF4" s="362" t="s">
        <v>655</v>
      </c>
      <c r="AG4" s="362" t="s">
        <v>2254</v>
      </c>
      <c r="AH4" s="362" t="s">
        <v>2255</v>
      </c>
      <c r="AI4" s="362" t="s">
        <v>2256</v>
      </c>
      <c r="AJ4" s="362" t="s">
        <v>2257</v>
      </c>
      <c r="AK4" s="362" t="s">
        <v>2258</v>
      </c>
      <c r="AL4" s="362" t="s">
        <v>1333</v>
      </c>
      <c r="AM4" s="362" t="s">
        <v>2259</v>
      </c>
      <c r="AN4" s="362" t="s">
        <v>656</v>
      </c>
      <c r="AO4" s="362" t="s">
        <v>1335</v>
      </c>
      <c r="AP4" s="362" t="s">
        <v>2260</v>
      </c>
      <c r="AQ4" s="362" t="s">
        <v>2261</v>
      </c>
      <c r="AR4" s="122" t="s">
        <v>2262</v>
      </c>
      <c r="AS4" s="122" t="s">
        <v>2263</v>
      </c>
      <c r="AT4" s="360" t="s">
        <v>2264</v>
      </c>
      <c r="AW4" s="197" t="s">
        <v>657</v>
      </c>
      <c r="AX4" s="196" t="s">
        <v>1336</v>
      </c>
      <c r="AY4" s="197" t="s">
        <v>32</v>
      </c>
      <c r="AZ4" s="197" t="s">
        <v>1420</v>
      </c>
      <c r="BA4" s="197" t="s">
        <v>1422</v>
      </c>
      <c r="BB4" s="197" t="s">
        <v>1335</v>
      </c>
      <c r="BC4" s="197" t="s">
        <v>658</v>
      </c>
      <c r="BD4" s="197" t="s">
        <v>659</v>
      </c>
      <c r="BE4" s="197" t="s">
        <v>8</v>
      </c>
      <c r="BF4" s="197" t="s">
        <v>33</v>
      </c>
      <c r="BG4" s="197" t="s">
        <v>1333</v>
      </c>
      <c r="BH4" s="197" t="s">
        <v>1414</v>
      </c>
      <c r="BI4" s="197" t="s">
        <v>1425</v>
      </c>
      <c r="BJ4" s="197" t="s">
        <v>1427</v>
      </c>
      <c r="BK4" s="197" t="s">
        <v>709</v>
      </c>
      <c r="BL4" s="197" t="s">
        <v>708</v>
      </c>
      <c r="BM4" s="197" t="s">
        <v>710</v>
      </c>
      <c r="BN4" s="197" t="s">
        <v>711</v>
      </c>
      <c r="BO4" s="197" t="s">
        <v>712</v>
      </c>
      <c r="BP4" s="197" t="s">
        <v>713</v>
      </c>
      <c r="BQ4" s="197" t="s">
        <v>714</v>
      </c>
      <c r="BR4" s="197" t="s">
        <v>1331</v>
      </c>
      <c r="BS4" s="197" t="s">
        <v>1332</v>
      </c>
      <c r="BT4" s="197" t="s">
        <v>715</v>
      </c>
      <c r="BU4" s="197" t="s">
        <v>716</v>
      </c>
      <c r="BV4" s="197" t="s">
        <v>605</v>
      </c>
      <c r="BW4" s="197" t="s">
        <v>31</v>
      </c>
    </row>
    <row r="5" spans="2:107" ht="18.75">
      <c r="B5" s="363" t="s">
        <v>993</v>
      </c>
      <c r="C5" s="364">
        <v>29544764000120</v>
      </c>
      <c r="D5" s="365" t="s">
        <v>14</v>
      </c>
      <c r="E5" s="365" t="s">
        <v>607</v>
      </c>
      <c r="F5" s="365" t="s">
        <v>1424</v>
      </c>
      <c r="G5" s="366" t="s">
        <v>1424</v>
      </c>
      <c r="H5" s="366" t="s">
        <v>34</v>
      </c>
      <c r="I5" s="366" t="s">
        <v>34</v>
      </c>
      <c r="J5" s="366" t="s">
        <v>611</v>
      </c>
      <c r="K5" s="367" t="s">
        <v>48</v>
      </c>
      <c r="L5" s="368" t="s">
        <v>1341</v>
      </c>
      <c r="M5" s="368" t="s">
        <v>1421</v>
      </c>
      <c r="N5" s="367">
        <v>5193</v>
      </c>
      <c r="O5" s="367" t="s">
        <v>1323</v>
      </c>
      <c r="P5" s="371">
        <v>33059</v>
      </c>
      <c r="Q5" s="372">
        <v>407.98541999999998</v>
      </c>
      <c r="R5" s="372">
        <v>497.15463469199977</v>
      </c>
      <c r="S5" s="367">
        <v>2</v>
      </c>
      <c r="T5" s="369">
        <v>-0.23740816969936995</v>
      </c>
      <c r="U5" s="369">
        <v>-2.5437150461472591</v>
      </c>
      <c r="V5" s="369">
        <v>-0.23760054615261872</v>
      </c>
      <c r="W5" s="369">
        <v>-2.1286281042522321</v>
      </c>
      <c r="X5" s="369">
        <v>-0.11012319212811816</v>
      </c>
      <c r="Y5" s="369">
        <v>-0.75385673887721427</v>
      </c>
      <c r="Z5" s="369">
        <v>0.16298944204031907</v>
      </c>
      <c r="AA5" s="369">
        <v>0.88066349892113305</v>
      </c>
      <c r="AB5" s="369">
        <v>0.24125702033160792</v>
      </c>
      <c r="AC5" s="373">
        <v>-1.4475101751562425</v>
      </c>
      <c r="AD5" s="575">
        <v>11435298000189</v>
      </c>
      <c r="AE5" s="370" t="s">
        <v>1811</v>
      </c>
      <c r="AF5" s="370" t="s">
        <v>1812</v>
      </c>
      <c r="AG5" s="374" t="s">
        <v>1459</v>
      </c>
      <c r="AH5" s="374" t="s">
        <v>1813</v>
      </c>
      <c r="AI5" s="374">
        <v>20000</v>
      </c>
      <c r="AJ5" s="374">
        <v>5000</v>
      </c>
      <c r="AK5" s="374">
        <v>0</v>
      </c>
      <c r="AL5" s="722">
        <v>2.5</v>
      </c>
      <c r="AM5" s="722">
        <v>20</v>
      </c>
      <c r="AN5" s="369" t="s">
        <v>1814</v>
      </c>
      <c r="AO5" s="367" t="s">
        <v>1326</v>
      </c>
      <c r="AP5" s="370" t="s">
        <v>1816</v>
      </c>
      <c r="AQ5" s="376" t="s">
        <v>661</v>
      </c>
      <c r="AR5" s="369">
        <v>3.3340000000000002E-3</v>
      </c>
      <c r="AS5" s="369">
        <v>3.3340000000000002E-3</v>
      </c>
      <c r="AT5" s="369" t="s">
        <v>1424</v>
      </c>
      <c r="AW5" s="711"/>
      <c r="AX5" s="712"/>
      <c r="AY5" s="712"/>
      <c r="AZ5" s="712"/>
      <c r="BA5" s="712"/>
      <c r="BB5" s="723"/>
      <c r="BC5" s="712"/>
      <c r="BD5" s="712"/>
      <c r="BE5" s="712"/>
      <c r="BF5" s="712"/>
      <c r="BG5" s="724"/>
      <c r="BH5" s="713"/>
      <c r="BI5" s="714"/>
      <c r="BJ5" s="714"/>
      <c r="BK5" s="714"/>
      <c r="BL5" s="218"/>
      <c r="BM5" s="713"/>
      <c r="BN5" s="713"/>
      <c r="BO5" s="713"/>
      <c r="BP5" s="713"/>
      <c r="BQ5" s="713"/>
      <c r="BR5" s="713"/>
      <c r="BS5" s="713"/>
      <c r="BT5" s="713"/>
      <c r="BU5" s="713"/>
      <c r="BV5" s="715"/>
      <c r="BW5" s="712"/>
      <c r="BX5"/>
      <c r="BZ5"/>
    </row>
    <row r="6" spans="2:107" ht="18.75">
      <c r="B6" s="363" t="s">
        <v>1620</v>
      </c>
      <c r="C6" s="364">
        <v>826901000137</v>
      </c>
      <c r="D6" s="365" t="s">
        <v>11</v>
      </c>
      <c r="E6" s="365" t="s">
        <v>620</v>
      </c>
      <c r="F6" s="365" t="s">
        <v>674</v>
      </c>
      <c r="G6" s="366" t="s">
        <v>740</v>
      </c>
      <c r="H6" s="366" t="s">
        <v>34</v>
      </c>
      <c r="I6" s="366" t="s">
        <v>1306</v>
      </c>
      <c r="J6" s="366" t="s">
        <v>608</v>
      </c>
      <c r="K6" s="367" t="s">
        <v>48</v>
      </c>
      <c r="L6" s="368"/>
      <c r="M6" s="368" t="s">
        <v>1424</v>
      </c>
      <c r="N6" s="367">
        <v>7552</v>
      </c>
      <c r="O6" s="367" t="s">
        <v>1323</v>
      </c>
      <c r="P6" s="371">
        <v>34976</v>
      </c>
      <c r="Q6" s="372">
        <v>37.446756000000001</v>
      </c>
      <c r="R6" s="372">
        <v>34.130573166666643</v>
      </c>
      <c r="S6" s="367">
        <v>0</v>
      </c>
      <c r="T6" s="369">
        <v>8.9453159631818879E-2</v>
      </c>
      <c r="U6" s="369">
        <v>0.95844784267116212</v>
      </c>
      <c r="V6" s="369">
        <v>0.10618963760415867</v>
      </c>
      <c r="W6" s="369">
        <v>0.9513372365709124</v>
      </c>
      <c r="X6" s="369">
        <v>0.13860854529556921</v>
      </c>
      <c r="Y6" s="369">
        <v>0.94885540382326394</v>
      </c>
      <c r="Z6" s="369">
        <v>0.15310667270465284</v>
      </c>
      <c r="AA6" s="369">
        <v>0.82726498357419842</v>
      </c>
      <c r="AB6" s="369">
        <v>1.4280999422851565E-3</v>
      </c>
      <c r="AC6" s="373">
        <v>-3.8035209163372032</v>
      </c>
      <c r="AD6" s="575">
        <v>9329721000114</v>
      </c>
      <c r="AE6" s="370" t="s">
        <v>1817</v>
      </c>
      <c r="AF6" s="370" t="s">
        <v>1818</v>
      </c>
      <c r="AG6" s="374" t="s">
        <v>59</v>
      </c>
      <c r="AH6" s="374" t="s">
        <v>1819</v>
      </c>
      <c r="AI6" s="374">
        <v>1</v>
      </c>
      <c r="AJ6" s="374">
        <v>1</v>
      </c>
      <c r="AK6" s="374">
        <v>1</v>
      </c>
      <c r="AL6" s="722">
        <v>1.5</v>
      </c>
      <c r="AM6" s="722">
        <v>0</v>
      </c>
      <c r="AN6" s="369" t="s">
        <v>1820</v>
      </c>
      <c r="AO6" s="367" t="s">
        <v>1326</v>
      </c>
      <c r="AP6" s="370" t="s">
        <v>1821</v>
      </c>
      <c r="AQ6" s="376" t="s">
        <v>1815</v>
      </c>
      <c r="AR6" s="369">
        <v>0</v>
      </c>
      <c r="AS6" s="369">
        <v>0</v>
      </c>
      <c r="AT6" s="369" t="s">
        <v>1424</v>
      </c>
      <c r="AW6" s="198"/>
      <c r="AX6" s="198"/>
      <c r="AY6" s="184"/>
      <c r="AZ6" s="184"/>
      <c r="BA6" s="184"/>
      <c r="BB6" s="184"/>
      <c r="BC6" s="184"/>
      <c r="BD6" s="184"/>
      <c r="BE6" s="184"/>
      <c r="BF6" s="184"/>
      <c r="BG6" s="186"/>
      <c r="BH6" s="186"/>
      <c r="BI6" s="199"/>
      <c r="BJ6" s="199"/>
      <c r="BK6" s="199"/>
      <c r="BL6" s="218"/>
      <c r="BM6" s="186"/>
      <c r="BN6" s="186"/>
      <c r="BO6" s="186"/>
      <c r="BP6" s="186"/>
      <c r="BQ6" s="186"/>
      <c r="BR6" s="186"/>
      <c r="BS6" s="186"/>
      <c r="BT6" s="186"/>
      <c r="BU6" s="186"/>
      <c r="BV6" s="189"/>
      <c r="BW6" s="184"/>
      <c r="BX6"/>
      <c r="BZ6"/>
    </row>
    <row r="7" spans="2:107" ht="18.75">
      <c r="B7" s="363" t="s">
        <v>478</v>
      </c>
      <c r="C7" s="364">
        <v>74326471000120</v>
      </c>
      <c r="D7" s="365" t="s">
        <v>11</v>
      </c>
      <c r="E7" s="365" t="s">
        <v>663</v>
      </c>
      <c r="F7" s="365" t="s">
        <v>1424</v>
      </c>
      <c r="G7" s="366" t="s">
        <v>1424</v>
      </c>
      <c r="H7" s="366" t="s">
        <v>34</v>
      </c>
      <c r="I7" s="366" t="s">
        <v>34</v>
      </c>
      <c r="J7" s="366" t="s">
        <v>611</v>
      </c>
      <c r="K7" s="367" t="s">
        <v>48</v>
      </c>
      <c r="L7" s="368"/>
      <c r="M7" s="368" t="s">
        <v>1421</v>
      </c>
      <c r="N7" s="367">
        <v>14761</v>
      </c>
      <c r="O7" s="367" t="s">
        <v>1323</v>
      </c>
      <c r="P7" s="371">
        <v>34613</v>
      </c>
      <c r="Q7" s="372">
        <v>13.265196</v>
      </c>
      <c r="R7" s="372">
        <v>22.57871872619048</v>
      </c>
      <c r="S7" s="367">
        <v>3</v>
      </c>
      <c r="T7" s="369">
        <v>-0.17762225209715765</v>
      </c>
      <c r="U7" s="369">
        <v>-1.903137519497504</v>
      </c>
      <c r="V7" s="369">
        <v>-0.15905937893486477</v>
      </c>
      <c r="W7" s="369">
        <v>-1.4249894191243928</v>
      </c>
      <c r="X7" s="369">
        <v>-0.18142601355616794</v>
      </c>
      <c r="Y7" s="369">
        <v>-1.2419656594028592</v>
      </c>
      <c r="Z7" s="369">
        <v>0.17752194386994513</v>
      </c>
      <c r="AA7" s="369">
        <v>0.95918541880224006</v>
      </c>
      <c r="AB7" s="369">
        <v>0.14233963713777531</v>
      </c>
      <c r="AC7" s="373">
        <v>-1.9016545916730414</v>
      </c>
      <c r="AD7" s="575">
        <v>0</v>
      </c>
      <c r="AE7" s="370" t="s">
        <v>1822</v>
      </c>
      <c r="AF7" s="370" t="s">
        <v>1823</v>
      </c>
      <c r="AG7" s="374" t="s">
        <v>721</v>
      </c>
      <c r="AH7" s="374" t="s">
        <v>1819</v>
      </c>
      <c r="AI7" s="374">
        <v>100</v>
      </c>
      <c r="AJ7" s="374">
        <v>100</v>
      </c>
      <c r="AK7" s="374">
        <v>100</v>
      </c>
      <c r="AL7" s="722">
        <v>0.5</v>
      </c>
      <c r="AM7" s="722">
        <v>0</v>
      </c>
      <c r="AN7" s="369" t="s">
        <v>1824</v>
      </c>
      <c r="AO7" s="367" t="s">
        <v>1326</v>
      </c>
      <c r="AP7" s="370" t="s">
        <v>1821</v>
      </c>
      <c r="AQ7" s="376" t="s">
        <v>662</v>
      </c>
      <c r="AR7" s="369">
        <v>1.33333333333333E-3</v>
      </c>
      <c r="AS7" s="369">
        <v>1.33333333333333E-3</v>
      </c>
      <c r="AT7" s="369" t="s">
        <v>1424</v>
      </c>
      <c r="AW7" s="198"/>
      <c r="AX7" s="198"/>
      <c r="AY7" s="184"/>
      <c r="AZ7" s="184"/>
      <c r="BA7" s="184"/>
      <c r="BB7" s="184"/>
      <c r="BC7" s="184"/>
      <c r="BD7" s="184"/>
      <c r="BE7" s="184"/>
      <c r="BF7" s="184"/>
      <c r="BG7" s="186"/>
      <c r="BH7" s="186"/>
      <c r="BI7" s="199"/>
      <c r="BJ7" s="199"/>
      <c r="BK7" s="199"/>
      <c r="BL7" s="218"/>
      <c r="BM7" s="186"/>
      <c r="BN7" s="186"/>
      <c r="BO7" s="186"/>
      <c r="BP7" s="186"/>
      <c r="BQ7" s="186"/>
      <c r="BR7" s="186"/>
      <c r="BS7" s="186"/>
      <c r="BT7" s="186"/>
      <c r="BU7" s="186"/>
      <c r="BV7" s="189"/>
      <c r="BW7" s="184"/>
      <c r="BX7"/>
      <c r="BZ7"/>
    </row>
    <row r="8" spans="2:107" ht="18.75">
      <c r="B8" s="363" t="s">
        <v>1276</v>
      </c>
      <c r="C8" s="364">
        <v>817677000117</v>
      </c>
      <c r="D8" s="365" t="s">
        <v>11</v>
      </c>
      <c r="E8" s="365" t="s">
        <v>620</v>
      </c>
      <c r="F8" s="365" t="s">
        <v>665</v>
      </c>
      <c r="G8" s="366" t="s">
        <v>740</v>
      </c>
      <c r="H8" s="366" t="s">
        <v>34</v>
      </c>
      <c r="I8" s="366" t="s">
        <v>1424</v>
      </c>
      <c r="J8" s="366" t="s">
        <v>608</v>
      </c>
      <c r="K8" s="367" t="s">
        <v>48</v>
      </c>
      <c r="L8" s="368"/>
      <c r="M8" s="368" t="s">
        <v>34</v>
      </c>
      <c r="N8" s="367">
        <v>17949</v>
      </c>
      <c r="O8" s="367" t="s">
        <v>1323</v>
      </c>
      <c r="P8" s="371">
        <v>34976</v>
      </c>
      <c r="Q8" s="372">
        <v>450.73260599999998</v>
      </c>
      <c r="R8" s="372">
        <v>337.64191973412665</v>
      </c>
      <c r="S8" s="367">
        <v>1</v>
      </c>
      <c r="T8" s="369">
        <v>0.10480758982164096</v>
      </c>
      <c r="U8" s="369">
        <v>1.1229632220211079</v>
      </c>
      <c r="V8" s="369">
        <v>0.12368988107309442</v>
      </c>
      <c r="W8" s="369">
        <v>1.1081193260165543</v>
      </c>
      <c r="X8" s="369">
        <v>0.1936594664019875</v>
      </c>
      <c r="Y8" s="369">
        <v>1.3257106970224413</v>
      </c>
      <c r="Z8" s="369">
        <v>0.21114108347738303</v>
      </c>
      <c r="AA8" s="369">
        <v>1.1408361364608741</v>
      </c>
      <c r="AB8" s="369">
        <v>4.1479052594244632E-3</v>
      </c>
      <c r="AC8" s="373">
        <v>2.9095253418369404</v>
      </c>
      <c r="AD8" s="575">
        <v>0</v>
      </c>
      <c r="AE8" s="370" t="s">
        <v>1825</v>
      </c>
      <c r="AF8" s="370" t="s">
        <v>1826</v>
      </c>
      <c r="AG8" s="374" t="s">
        <v>730</v>
      </c>
      <c r="AH8" s="374" t="s">
        <v>1819</v>
      </c>
      <c r="AI8" s="374">
        <v>0</v>
      </c>
      <c r="AJ8" s="374">
        <v>0</v>
      </c>
      <c r="AK8" s="374">
        <v>0</v>
      </c>
      <c r="AL8" s="722">
        <v>0.45</v>
      </c>
      <c r="AM8" s="722">
        <v>0</v>
      </c>
      <c r="AN8" s="369" t="s">
        <v>1820</v>
      </c>
      <c r="AO8" s="367" t="s">
        <v>1326</v>
      </c>
      <c r="AP8" s="370" t="s">
        <v>1821</v>
      </c>
      <c r="AQ8" s="376" t="s">
        <v>664</v>
      </c>
      <c r="AR8" s="369">
        <v>1.1999999999999999E-3</v>
      </c>
      <c r="AS8" s="369">
        <v>1.1999999999999999E-3</v>
      </c>
      <c r="AT8" s="369" t="s">
        <v>1424</v>
      </c>
      <c r="AW8" s="198"/>
      <c r="AX8" s="198"/>
      <c r="AY8" s="184"/>
      <c r="AZ8" s="184"/>
      <c r="BA8" s="184"/>
      <c r="BB8" s="184"/>
      <c r="BC8" s="184"/>
      <c r="BD8" s="184"/>
      <c r="BE8" s="184"/>
      <c r="BF8" s="184"/>
      <c r="BG8" s="186"/>
      <c r="BH8" s="186"/>
      <c r="BI8" s="199"/>
      <c r="BJ8" s="199"/>
      <c r="BK8" s="199"/>
      <c r="BL8" s="218"/>
      <c r="BM8" s="186"/>
      <c r="BN8" s="186"/>
      <c r="BO8" s="186"/>
      <c r="BP8" s="186"/>
      <c r="BQ8" s="186"/>
      <c r="BR8" s="186"/>
      <c r="BS8" s="186"/>
      <c r="BT8" s="186"/>
      <c r="BU8" s="186"/>
      <c r="BV8" s="189"/>
      <c r="BW8" s="184"/>
      <c r="BX8"/>
      <c r="BZ8"/>
    </row>
    <row r="9" spans="2:107" ht="18.75">
      <c r="B9" s="363" t="s">
        <v>1281</v>
      </c>
      <c r="C9" s="364">
        <v>819889000133</v>
      </c>
      <c r="D9" s="365" t="s">
        <v>14</v>
      </c>
      <c r="E9" s="365" t="s">
        <v>15</v>
      </c>
      <c r="F9" s="365" t="s">
        <v>17</v>
      </c>
      <c r="G9" s="366" t="s">
        <v>1424</v>
      </c>
      <c r="H9" s="366" t="s">
        <v>34</v>
      </c>
      <c r="I9" s="366" t="s">
        <v>34</v>
      </c>
      <c r="J9" s="366" t="s">
        <v>611</v>
      </c>
      <c r="K9" s="367" t="s">
        <v>49</v>
      </c>
      <c r="L9" s="368"/>
      <c r="M9" s="368" t="s">
        <v>1421</v>
      </c>
      <c r="N9" s="367">
        <v>17973</v>
      </c>
      <c r="O9" s="367" t="s">
        <v>1323</v>
      </c>
      <c r="P9" s="371">
        <v>34976</v>
      </c>
      <c r="Q9" s="372">
        <v>79.959840999999997</v>
      </c>
      <c r="R9" s="372">
        <v>89.666106301587291</v>
      </c>
      <c r="S9" s="367">
        <v>1</v>
      </c>
      <c r="T9" s="369">
        <v>-4.5339755363852152E-2</v>
      </c>
      <c r="U9" s="369">
        <v>-0.48579380420526735</v>
      </c>
      <c r="V9" s="369">
        <v>-3.7385469356540746E-2</v>
      </c>
      <c r="W9" s="369">
        <v>-0.33493088316335995</v>
      </c>
      <c r="X9" s="369">
        <v>-3.7436606368810854E-2</v>
      </c>
      <c r="Y9" s="369">
        <v>-0.25627515372954496</v>
      </c>
      <c r="Z9" s="369">
        <v>0.28155697079094177</v>
      </c>
      <c r="AA9" s="369">
        <v>1.5213068033023169</v>
      </c>
      <c r="AB9" s="369">
        <v>0.17134547753558788</v>
      </c>
      <c r="AC9" s="373">
        <v>-0.86962852539164759</v>
      </c>
      <c r="AD9" s="575">
        <v>0</v>
      </c>
      <c r="AE9" s="370" t="s">
        <v>1825</v>
      </c>
      <c r="AF9" s="370" t="s">
        <v>1826</v>
      </c>
      <c r="AG9" s="374" t="s">
        <v>730</v>
      </c>
      <c r="AH9" s="374" t="s">
        <v>1819</v>
      </c>
      <c r="AI9" s="374">
        <v>5000</v>
      </c>
      <c r="AJ9" s="374">
        <v>100</v>
      </c>
      <c r="AK9" s="374">
        <v>1000</v>
      </c>
      <c r="AL9" s="722">
        <v>1</v>
      </c>
      <c r="AM9" s="722">
        <v>0</v>
      </c>
      <c r="AN9" s="369" t="s">
        <v>1827</v>
      </c>
      <c r="AO9" s="367" t="s">
        <v>1326</v>
      </c>
      <c r="AP9" s="370" t="s">
        <v>1828</v>
      </c>
      <c r="AQ9" s="376" t="s">
        <v>17</v>
      </c>
      <c r="AR9" s="369">
        <v>2.66666666666667E-3</v>
      </c>
      <c r="AS9" s="369">
        <v>2.66666666666667E-3</v>
      </c>
      <c r="AT9" s="369" t="s">
        <v>1424</v>
      </c>
      <c r="AW9" s="198"/>
      <c r="AX9" s="198"/>
      <c r="AY9" s="184"/>
      <c r="AZ9" s="184"/>
      <c r="BA9" s="184"/>
      <c r="BB9" s="184"/>
      <c r="BC9" s="184"/>
      <c r="BD9" s="184"/>
      <c r="BE9" s="184"/>
      <c r="BF9" s="184"/>
      <c r="BG9" s="186"/>
      <c r="BH9" s="186"/>
      <c r="BI9" s="199"/>
      <c r="BJ9" s="199"/>
      <c r="BK9" s="199"/>
      <c r="BL9" s="218"/>
      <c r="BM9" s="186"/>
      <c r="BN9" s="186"/>
      <c r="BO9" s="186"/>
      <c r="BP9" s="186"/>
      <c r="BQ9" s="186"/>
      <c r="BR9" s="186"/>
      <c r="BS9" s="186"/>
      <c r="BT9" s="186"/>
      <c r="BU9" s="186"/>
      <c r="BV9" s="189"/>
      <c r="BW9" s="184"/>
      <c r="BX9"/>
      <c r="BZ9"/>
    </row>
    <row r="10" spans="2:107" ht="18.75">
      <c r="B10" s="363" t="s">
        <v>476</v>
      </c>
      <c r="C10" s="364">
        <v>807777000162</v>
      </c>
      <c r="D10" s="365" t="s">
        <v>11</v>
      </c>
      <c r="E10" s="365" t="s">
        <v>620</v>
      </c>
      <c r="F10" s="365" t="s">
        <v>665</v>
      </c>
      <c r="G10" s="366" t="s">
        <v>740</v>
      </c>
      <c r="H10" s="366" t="s">
        <v>34</v>
      </c>
      <c r="I10" s="366" t="s">
        <v>1306</v>
      </c>
      <c r="J10" s="366" t="s">
        <v>608</v>
      </c>
      <c r="K10" s="367" t="s">
        <v>48</v>
      </c>
      <c r="L10" s="368"/>
      <c r="M10" s="368" t="s">
        <v>1421</v>
      </c>
      <c r="N10" s="367">
        <v>19119</v>
      </c>
      <c r="O10" s="367" t="s">
        <v>1323</v>
      </c>
      <c r="P10" s="371">
        <v>34974</v>
      </c>
      <c r="Q10" s="372">
        <v>665.55253300000004</v>
      </c>
      <c r="R10" s="372">
        <v>384.34345652380949</v>
      </c>
      <c r="S10" s="367">
        <v>0</v>
      </c>
      <c r="T10" s="369">
        <v>9.4029401202572638E-2</v>
      </c>
      <c r="U10" s="369">
        <v>1.0074800834448114</v>
      </c>
      <c r="V10" s="369">
        <v>0.11286067424544188</v>
      </c>
      <c r="W10" s="369">
        <v>1.0111020658571659</v>
      </c>
      <c r="X10" s="369">
        <v>0.15348446418511763</v>
      </c>
      <c r="Y10" s="369">
        <v>1.0506896449595915</v>
      </c>
      <c r="Z10" s="369">
        <v>0.18215252356136147</v>
      </c>
      <c r="AA10" s="369">
        <v>0.98420533703760082</v>
      </c>
      <c r="AB10" s="369">
        <v>1.3303337449384455E-3</v>
      </c>
      <c r="AC10" s="373">
        <v>0.93151710606198723</v>
      </c>
      <c r="AD10" s="575">
        <v>0</v>
      </c>
      <c r="AE10" s="370" t="s">
        <v>1829</v>
      </c>
      <c r="AF10" s="370" t="s">
        <v>1830</v>
      </c>
      <c r="AG10" s="374" t="s">
        <v>743</v>
      </c>
      <c r="AH10" s="374" t="s">
        <v>1819</v>
      </c>
      <c r="AI10" s="374">
        <v>1</v>
      </c>
      <c r="AJ10" s="374">
        <v>1</v>
      </c>
      <c r="AK10" s="374">
        <v>1</v>
      </c>
      <c r="AL10" s="722">
        <v>0.25</v>
      </c>
      <c r="AM10" s="722">
        <v>0</v>
      </c>
      <c r="AN10" s="369" t="s">
        <v>1820</v>
      </c>
      <c r="AO10" s="367" t="s">
        <v>1326</v>
      </c>
      <c r="AP10" s="370" t="s">
        <v>1821</v>
      </c>
      <c r="AQ10" s="376" t="s">
        <v>11</v>
      </c>
      <c r="AR10" s="369">
        <v>3.33333333333333E-4</v>
      </c>
      <c r="AS10" s="369">
        <v>3.33333333333333E-4</v>
      </c>
      <c r="AT10" s="369" t="s">
        <v>1424</v>
      </c>
      <c r="AW10" s="198"/>
      <c r="AX10" s="198"/>
      <c r="AY10" s="184"/>
      <c r="AZ10" s="184"/>
      <c r="BA10" s="184"/>
      <c r="BB10" s="184"/>
      <c r="BC10" s="184"/>
      <c r="BD10" s="184"/>
      <c r="BE10" s="184"/>
      <c r="BF10" s="184"/>
      <c r="BG10" s="186"/>
      <c r="BH10" s="186"/>
      <c r="BI10" s="199"/>
      <c r="BJ10" s="199"/>
      <c r="BK10" s="199"/>
      <c r="BL10" s="218"/>
      <c r="BM10" s="186"/>
      <c r="BN10" s="186"/>
      <c r="BO10" s="186"/>
      <c r="BP10" s="186"/>
      <c r="BQ10" s="186"/>
      <c r="BR10" s="186"/>
      <c r="BS10" s="186"/>
      <c r="BT10" s="186"/>
      <c r="BU10" s="186"/>
      <c r="BV10" s="189"/>
      <c r="BW10" s="184"/>
      <c r="BX10"/>
      <c r="BZ10"/>
    </row>
    <row r="11" spans="2:107" ht="18.75">
      <c r="B11" s="363" t="s">
        <v>1637</v>
      </c>
      <c r="C11" s="364">
        <v>828035000113</v>
      </c>
      <c r="D11" s="365" t="s">
        <v>11</v>
      </c>
      <c r="E11" s="365" t="s">
        <v>620</v>
      </c>
      <c r="F11" s="365" t="s">
        <v>694</v>
      </c>
      <c r="G11" s="366" t="s">
        <v>740</v>
      </c>
      <c r="H11" s="366" t="s">
        <v>34</v>
      </c>
      <c r="I11" s="366" t="s">
        <v>1306</v>
      </c>
      <c r="J11" s="366" t="s">
        <v>608</v>
      </c>
      <c r="K11" s="367" t="s">
        <v>48</v>
      </c>
      <c r="L11" s="368"/>
      <c r="M11" s="368" t="s">
        <v>1424</v>
      </c>
      <c r="N11" s="367">
        <v>20583</v>
      </c>
      <c r="O11" s="367" t="s">
        <v>1326</v>
      </c>
      <c r="P11" s="371">
        <v>34980</v>
      </c>
      <c r="Q11" s="372">
        <v>0</v>
      </c>
      <c r="R11" s="372">
        <v>47.068096281250007</v>
      </c>
      <c r="S11" s="367">
        <v>1</v>
      </c>
      <c r="T11" s="369">
        <v>2.2246472864894784E-2</v>
      </c>
      <c r="U11" s="369">
        <v>0.23836032189540005</v>
      </c>
      <c r="V11" s="369">
        <v>3.8315745883695573E-2</v>
      </c>
      <c r="W11" s="369">
        <v>0.34326509279584105</v>
      </c>
      <c r="X11" s="369">
        <v>9.0783266500903403E-2</v>
      </c>
      <c r="Y11" s="369">
        <v>0.62146379801060692</v>
      </c>
      <c r="Z11" s="369">
        <v>8.5355050922630182E-2</v>
      </c>
      <c r="AA11" s="369">
        <v>0.46118985901872245</v>
      </c>
      <c r="AB11" s="369">
        <v>2.3020308992607354E-2</v>
      </c>
      <c r="AC11" s="373">
        <v>-3.1843925181502009</v>
      </c>
      <c r="AD11" s="575">
        <v>42046759000155</v>
      </c>
      <c r="AE11" s="370" t="s">
        <v>1832</v>
      </c>
      <c r="AF11" s="370" t="s">
        <v>1833</v>
      </c>
      <c r="AG11" s="374" t="s">
        <v>1458</v>
      </c>
      <c r="AH11" s="374" t="s">
        <v>1819</v>
      </c>
      <c r="AI11" s="374">
        <v>1000</v>
      </c>
      <c r="AJ11" s="374">
        <v>1000</v>
      </c>
      <c r="AK11" s="374">
        <v>1000</v>
      </c>
      <c r="AL11" s="722">
        <v>2</v>
      </c>
      <c r="AM11" s="722">
        <v>20</v>
      </c>
      <c r="AN11" s="369" t="s">
        <v>1834</v>
      </c>
      <c r="AO11" s="367" t="s">
        <v>1326</v>
      </c>
      <c r="AP11" s="370" t="s">
        <v>1835</v>
      </c>
      <c r="AQ11" s="376" t="s">
        <v>666</v>
      </c>
      <c r="AR11" s="369">
        <v>1.06666666666667E-3</v>
      </c>
      <c r="AS11" s="369">
        <v>1.06666666666667E-3</v>
      </c>
      <c r="AT11" s="369" t="s">
        <v>1424</v>
      </c>
      <c r="AW11" s="198"/>
      <c r="AX11" s="198"/>
      <c r="AY11" s="184"/>
      <c r="AZ11" s="184"/>
      <c r="BA11" s="184"/>
      <c r="BB11" s="184"/>
      <c r="BC11" s="184"/>
      <c r="BD11" s="184"/>
      <c r="BE11" s="184"/>
      <c r="BF11" s="184"/>
      <c r="BG11" s="186"/>
      <c r="BH11" s="186"/>
      <c r="BI11" s="199"/>
      <c r="BJ11" s="199"/>
      <c r="BK11" s="199"/>
      <c r="BL11" s="218"/>
      <c r="BM11" s="186"/>
      <c r="BN11" s="186"/>
      <c r="BO11" s="186"/>
      <c r="BP11" s="186"/>
      <c r="BQ11" s="186"/>
      <c r="BR11" s="186"/>
      <c r="BS11" s="186"/>
      <c r="BT11" s="186"/>
      <c r="BU11" s="186"/>
      <c r="BV11" s="189"/>
      <c r="BW11" s="184"/>
      <c r="BX11"/>
      <c r="BZ11"/>
    </row>
    <row r="12" spans="2:107" ht="18.75">
      <c r="B12" s="363" t="s">
        <v>1619</v>
      </c>
      <c r="C12" s="364">
        <v>832453000184</v>
      </c>
      <c r="D12" s="365" t="s">
        <v>11</v>
      </c>
      <c r="E12" s="365" t="s">
        <v>1424</v>
      </c>
      <c r="F12" s="365" t="s">
        <v>1424</v>
      </c>
      <c r="G12" s="366" t="s">
        <v>1424</v>
      </c>
      <c r="H12" s="366" t="s">
        <v>34</v>
      </c>
      <c r="I12" s="366" t="s">
        <v>1424</v>
      </c>
      <c r="J12" s="366" t="s">
        <v>1424</v>
      </c>
      <c r="K12" s="367" t="s">
        <v>48</v>
      </c>
      <c r="L12" s="368"/>
      <c r="M12" s="368" t="s">
        <v>1424</v>
      </c>
      <c r="N12" s="367">
        <v>21369</v>
      </c>
      <c r="O12" s="367" t="s">
        <v>1323</v>
      </c>
      <c r="P12" s="371">
        <v>34976</v>
      </c>
      <c r="Q12" s="372">
        <v>4.700539</v>
      </c>
      <c r="R12" s="372">
        <v>4.7853193968253978</v>
      </c>
      <c r="S12" s="367">
        <v>0</v>
      </c>
      <c r="T12" s="369">
        <v>8.2725476461217751E-2</v>
      </c>
      <c r="U12" s="369">
        <v>0.8863639336446093</v>
      </c>
      <c r="V12" s="369">
        <v>9.7993593017851044E-2</v>
      </c>
      <c r="W12" s="369">
        <v>0.87791008695942785</v>
      </c>
      <c r="X12" s="369">
        <v>0.11887860631952352</v>
      </c>
      <c r="Y12" s="369">
        <v>0.81379259673150939</v>
      </c>
      <c r="Z12" s="369">
        <v>0.14431931512321894</v>
      </c>
      <c r="AA12" s="369">
        <v>0.77978518993196733</v>
      </c>
      <c r="AB12" s="369">
        <v>1.3454959135302124E-3</v>
      </c>
      <c r="AC12" s="373">
        <v>-10.128497939212185</v>
      </c>
      <c r="AD12" s="575">
        <v>0</v>
      </c>
      <c r="AE12" s="370" t="s">
        <v>1817</v>
      </c>
      <c r="AF12" s="370" t="s">
        <v>1818</v>
      </c>
      <c r="AG12" s="374" t="s">
        <v>59</v>
      </c>
      <c r="AH12" s="374" t="s">
        <v>1819</v>
      </c>
      <c r="AI12" s="374">
        <v>1</v>
      </c>
      <c r="AJ12" s="374">
        <v>1</v>
      </c>
      <c r="AK12" s="374">
        <v>1</v>
      </c>
      <c r="AL12" s="722">
        <v>0.5</v>
      </c>
      <c r="AM12" s="722">
        <v>0</v>
      </c>
      <c r="AN12" s="369" t="s">
        <v>1820</v>
      </c>
      <c r="AO12" s="367" t="s">
        <v>1326</v>
      </c>
      <c r="AP12" s="370" t="s">
        <v>1821</v>
      </c>
      <c r="AQ12" s="376" t="s">
        <v>1815</v>
      </c>
      <c r="AR12" s="369">
        <v>0</v>
      </c>
      <c r="AS12" s="369">
        <v>0</v>
      </c>
      <c r="AT12" s="369" t="s">
        <v>1424</v>
      </c>
      <c r="AW12" s="198"/>
      <c r="AX12" s="198"/>
      <c r="AY12" s="184"/>
      <c r="AZ12" s="184"/>
      <c r="BA12" s="184"/>
      <c r="BB12" s="184"/>
      <c r="BC12" s="184"/>
      <c r="BD12" s="184"/>
      <c r="BE12" s="184"/>
      <c r="BF12" s="184"/>
      <c r="BG12" s="186"/>
      <c r="BH12" s="186"/>
      <c r="BI12" s="199"/>
      <c r="BJ12" s="199"/>
      <c r="BK12" s="199"/>
      <c r="BL12" s="218"/>
      <c r="BM12" s="186"/>
      <c r="BN12" s="186"/>
      <c r="BO12" s="186"/>
      <c r="BP12" s="186"/>
      <c r="BQ12" s="186"/>
      <c r="BR12" s="186"/>
      <c r="BS12" s="186"/>
      <c r="BT12" s="186"/>
      <c r="BU12" s="186"/>
      <c r="BV12" s="189"/>
      <c r="BW12" s="184"/>
      <c r="BX12"/>
      <c r="BZ12"/>
    </row>
    <row r="13" spans="2:107" ht="18.75">
      <c r="B13" s="363" t="s">
        <v>151</v>
      </c>
      <c r="C13" s="364">
        <v>888897000131</v>
      </c>
      <c r="D13" s="365" t="s">
        <v>13</v>
      </c>
      <c r="E13" s="365" t="s">
        <v>616</v>
      </c>
      <c r="F13" s="365" t="s">
        <v>617</v>
      </c>
      <c r="G13" s="366" t="s">
        <v>34</v>
      </c>
      <c r="H13" s="366" t="s">
        <v>1339</v>
      </c>
      <c r="I13" s="366" t="s">
        <v>34</v>
      </c>
      <c r="J13" s="366" t="s">
        <v>608</v>
      </c>
      <c r="K13" s="367" t="s">
        <v>48</v>
      </c>
      <c r="L13" s="368"/>
      <c r="M13" s="368" t="s">
        <v>34</v>
      </c>
      <c r="N13" s="367">
        <v>22780</v>
      </c>
      <c r="O13" s="367" t="s">
        <v>1323</v>
      </c>
      <c r="P13" s="371">
        <v>35005</v>
      </c>
      <c r="Q13" s="372">
        <v>59.890560999999998</v>
      </c>
      <c r="R13" s="372">
        <v>36.061941515873009</v>
      </c>
      <c r="S13" s="367">
        <v>1</v>
      </c>
      <c r="T13" s="369">
        <v>0.13320892093018943</v>
      </c>
      <c r="U13" s="369">
        <v>1.4272699076878592</v>
      </c>
      <c r="V13" s="369">
        <v>0.15056137052946172</v>
      </c>
      <c r="W13" s="369">
        <v>1.3488570203785861</v>
      </c>
      <c r="X13" s="369">
        <v>0.19840402185595396</v>
      </c>
      <c r="Y13" s="369">
        <v>1.3581899144591105</v>
      </c>
      <c r="Z13" s="369">
        <v>0.21985931268645253</v>
      </c>
      <c r="AA13" s="369">
        <v>1.1879424161287087</v>
      </c>
      <c r="AB13" s="369">
        <v>1.6486247416967047E-2</v>
      </c>
      <c r="AC13" s="373">
        <v>2.3619641231470268</v>
      </c>
      <c r="AD13" s="575">
        <v>0</v>
      </c>
      <c r="AE13" s="370" t="s">
        <v>1836</v>
      </c>
      <c r="AF13" s="370" t="s">
        <v>1833</v>
      </c>
      <c r="AG13" s="374" t="s">
        <v>1458</v>
      </c>
      <c r="AH13" s="374" t="s">
        <v>1819</v>
      </c>
      <c r="AI13" s="374">
        <v>1000</v>
      </c>
      <c r="AJ13" s="374">
        <v>1000</v>
      </c>
      <c r="AK13" s="374">
        <v>1000</v>
      </c>
      <c r="AL13" s="722">
        <v>1.5</v>
      </c>
      <c r="AM13" s="722">
        <v>20</v>
      </c>
      <c r="AN13" s="369" t="s">
        <v>1815</v>
      </c>
      <c r="AO13" s="367" t="s">
        <v>1326</v>
      </c>
      <c r="AP13" s="370" t="s">
        <v>1835</v>
      </c>
      <c r="AQ13" s="376" t="s">
        <v>666</v>
      </c>
      <c r="AR13" s="369">
        <v>5.2500000000000003E-3</v>
      </c>
      <c r="AS13" s="369">
        <v>5.2500000000000003E-3</v>
      </c>
      <c r="AT13" s="369" t="s">
        <v>1424</v>
      </c>
      <c r="AW13" s="198"/>
      <c r="AX13" s="198"/>
      <c r="AY13" s="184"/>
      <c r="AZ13" s="184"/>
      <c r="BA13" s="184"/>
      <c r="BB13" s="184"/>
      <c r="BC13" s="184"/>
      <c r="BD13" s="184"/>
      <c r="BE13" s="184"/>
      <c r="BF13" s="184"/>
      <c r="BG13" s="186"/>
      <c r="BH13" s="186"/>
      <c r="BI13" s="199"/>
      <c r="BJ13" s="199"/>
      <c r="BK13" s="199"/>
      <c r="BL13" s="218"/>
      <c r="BM13" s="186"/>
      <c r="BN13" s="186"/>
      <c r="BO13" s="186"/>
      <c r="BP13" s="186"/>
      <c r="BQ13" s="186"/>
      <c r="BR13" s="186"/>
      <c r="BS13" s="186"/>
      <c r="BT13" s="186"/>
      <c r="BU13" s="186"/>
      <c r="BV13" s="189"/>
      <c r="BW13" s="184"/>
      <c r="BX13"/>
      <c r="BZ13"/>
    </row>
    <row r="14" spans="2:107" ht="18.75">
      <c r="B14" s="363" t="s">
        <v>200</v>
      </c>
      <c r="C14" s="364">
        <v>601692000123</v>
      </c>
      <c r="D14" s="365" t="s">
        <v>14</v>
      </c>
      <c r="E14" s="365" t="s">
        <v>607</v>
      </c>
      <c r="F14" s="365" t="s">
        <v>1424</v>
      </c>
      <c r="G14" s="366" t="s">
        <v>1424</v>
      </c>
      <c r="H14" s="366" t="s">
        <v>34</v>
      </c>
      <c r="I14" s="366" t="s">
        <v>34</v>
      </c>
      <c r="J14" s="366" t="s">
        <v>608</v>
      </c>
      <c r="K14" s="367" t="s">
        <v>48</v>
      </c>
      <c r="L14" s="368" t="s">
        <v>1341</v>
      </c>
      <c r="M14" s="368" t="s">
        <v>34</v>
      </c>
      <c r="N14" s="367">
        <v>24813</v>
      </c>
      <c r="O14" s="367" t="s">
        <v>1323</v>
      </c>
      <c r="P14" s="371">
        <v>37768</v>
      </c>
      <c r="Q14" s="372">
        <v>157.19171</v>
      </c>
      <c r="R14" s="372">
        <v>174.60299110317462</v>
      </c>
      <c r="S14" s="367">
        <v>2</v>
      </c>
      <c r="T14" s="369">
        <v>-3.7471953430930127E-2</v>
      </c>
      <c r="U14" s="369">
        <v>-0.40149406767040724</v>
      </c>
      <c r="V14" s="369">
        <v>-0.12335282915066215</v>
      </c>
      <c r="W14" s="369">
        <v>-1.1050997277609984</v>
      </c>
      <c r="X14" s="369">
        <v>-0.17707050297793892</v>
      </c>
      <c r="Y14" s="369">
        <v>-1.2121496784346633</v>
      </c>
      <c r="Z14" s="369">
        <v>-0.10203679761084972</v>
      </c>
      <c r="AA14" s="369">
        <v>-0.55132456481720782</v>
      </c>
      <c r="AB14" s="369">
        <v>0.29358035926437609</v>
      </c>
      <c r="AC14" s="373">
        <v>-0.80037464135781111</v>
      </c>
      <c r="AD14" s="575">
        <v>9441424000166</v>
      </c>
      <c r="AE14" s="370" t="s">
        <v>1837</v>
      </c>
      <c r="AF14" s="370" t="s">
        <v>1812</v>
      </c>
      <c r="AG14" s="374" t="s">
        <v>1459</v>
      </c>
      <c r="AH14" s="374" t="s">
        <v>1819</v>
      </c>
      <c r="AI14" s="374">
        <v>300000</v>
      </c>
      <c r="AJ14" s="374">
        <v>30000</v>
      </c>
      <c r="AK14" s="374">
        <v>300000</v>
      </c>
      <c r="AL14" s="722">
        <v>2</v>
      </c>
      <c r="AM14" s="722">
        <v>20</v>
      </c>
      <c r="AN14" s="369" t="s">
        <v>1834</v>
      </c>
      <c r="AO14" s="367" t="s">
        <v>1326</v>
      </c>
      <c r="AP14" s="370" t="s">
        <v>1816</v>
      </c>
      <c r="AQ14" s="376" t="s">
        <v>667</v>
      </c>
      <c r="AR14" s="369">
        <v>5.0000000000000001E-3</v>
      </c>
      <c r="AS14" s="369">
        <v>5.0000000000000001E-3</v>
      </c>
      <c r="AT14" s="369" t="s">
        <v>1424</v>
      </c>
      <c r="AW14" s="198"/>
      <c r="AX14" s="198"/>
      <c r="AY14" s="184"/>
      <c r="AZ14" s="184"/>
      <c r="BA14" s="184"/>
      <c r="BB14" s="184"/>
      <c r="BC14" s="184"/>
      <c r="BD14" s="184"/>
      <c r="BE14" s="184"/>
      <c r="BF14" s="184"/>
      <c r="BG14" s="186"/>
      <c r="BH14" s="186"/>
      <c r="BI14" s="199"/>
      <c r="BJ14" s="199"/>
      <c r="BK14" s="199"/>
      <c r="BL14" s="218"/>
      <c r="BM14" s="186"/>
      <c r="BN14" s="186"/>
      <c r="BO14" s="186"/>
      <c r="BP14" s="186"/>
      <c r="BQ14" s="186"/>
      <c r="BR14" s="186"/>
      <c r="BS14" s="186"/>
      <c r="BT14" s="186"/>
      <c r="BU14" s="186"/>
      <c r="BV14" s="189"/>
      <c r="BW14" s="184"/>
      <c r="BX14"/>
      <c r="BZ14"/>
    </row>
    <row r="15" spans="2:107" ht="18.75">
      <c r="B15" s="363" t="s">
        <v>1634</v>
      </c>
      <c r="C15" s="364">
        <v>1221890000124</v>
      </c>
      <c r="D15" s="365" t="s">
        <v>13</v>
      </c>
      <c r="E15" s="365" t="s">
        <v>615</v>
      </c>
      <c r="F15" s="365" t="s">
        <v>619</v>
      </c>
      <c r="G15" s="366" t="s">
        <v>34</v>
      </c>
      <c r="H15" s="366" t="s">
        <v>1340</v>
      </c>
      <c r="I15" s="366" t="s">
        <v>34</v>
      </c>
      <c r="J15" s="366" t="s">
        <v>611</v>
      </c>
      <c r="K15" s="367" t="s">
        <v>48</v>
      </c>
      <c r="L15" s="368"/>
      <c r="M15" s="368" t="s">
        <v>1424</v>
      </c>
      <c r="N15" s="367">
        <v>40177</v>
      </c>
      <c r="O15" s="367" t="s">
        <v>1326</v>
      </c>
      <c r="P15" s="371">
        <v>35252</v>
      </c>
      <c r="Q15" s="372">
        <v>844.94134399999996</v>
      </c>
      <c r="R15" s="372">
        <v>897.44083838888901</v>
      </c>
      <c r="S15" s="367">
        <v>1</v>
      </c>
      <c r="T15" s="369">
        <v>0.12849325926303035</v>
      </c>
      <c r="U15" s="369">
        <v>1.3767438472305376</v>
      </c>
      <c r="V15" s="369">
        <v>9.5616682697242661E-2</v>
      </c>
      <c r="W15" s="369">
        <v>0.8566156994183981</v>
      </c>
      <c r="X15" s="369">
        <v>0.16474841933346562</v>
      </c>
      <c r="Y15" s="369">
        <v>1.127797911900436</v>
      </c>
      <c r="Z15" s="369">
        <v>0.1915220052797646</v>
      </c>
      <c r="AA15" s="369">
        <v>1.0348304600511842</v>
      </c>
      <c r="AB15" s="369">
        <v>8.2332665957156478E-2</v>
      </c>
      <c r="AC15" s="373">
        <v>-0.19439140858557852</v>
      </c>
      <c r="AD15" s="575">
        <v>7455507000189</v>
      </c>
      <c r="AE15" s="370" t="s">
        <v>1838</v>
      </c>
      <c r="AF15" s="370" t="s">
        <v>1818</v>
      </c>
      <c r="AG15" s="374" t="s">
        <v>59</v>
      </c>
      <c r="AH15" s="374" t="s">
        <v>1819</v>
      </c>
      <c r="AI15" s="374">
        <v>5000</v>
      </c>
      <c r="AJ15" s="374">
        <v>2000</v>
      </c>
      <c r="AK15" s="374">
        <v>5000</v>
      </c>
      <c r="AL15" s="722">
        <v>2</v>
      </c>
      <c r="AM15" s="722">
        <v>20</v>
      </c>
      <c r="AN15" s="369" t="s">
        <v>1820</v>
      </c>
      <c r="AO15" s="367" t="s">
        <v>1326</v>
      </c>
      <c r="AP15" s="370" t="s">
        <v>1835</v>
      </c>
      <c r="AQ15" s="376" t="s">
        <v>1815</v>
      </c>
      <c r="AR15" s="369">
        <v>0</v>
      </c>
      <c r="AS15" s="369">
        <v>0</v>
      </c>
      <c r="AT15" s="369" t="s">
        <v>1424</v>
      </c>
      <c r="AW15" s="198"/>
      <c r="AX15" s="198"/>
      <c r="AY15" s="184"/>
      <c r="AZ15" s="184"/>
      <c r="BA15" s="184"/>
      <c r="BB15" s="184"/>
      <c r="BC15" s="184"/>
      <c r="BD15" s="184"/>
      <c r="BE15" s="184"/>
      <c r="BF15" s="184"/>
      <c r="BG15" s="186"/>
      <c r="BH15" s="186"/>
      <c r="BI15" s="199"/>
      <c r="BJ15" s="199"/>
      <c r="BK15" s="199"/>
      <c r="BL15" s="218"/>
      <c r="BM15" s="186"/>
      <c r="BN15" s="186"/>
      <c r="BO15" s="186"/>
      <c r="BP15" s="186"/>
      <c r="BQ15" s="186"/>
      <c r="BR15" s="186"/>
      <c r="BS15" s="186"/>
      <c r="BT15" s="186"/>
      <c r="BU15" s="186"/>
      <c r="BV15" s="189"/>
      <c r="BW15" s="184"/>
      <c r="BX15"/>
      <c r="BZ15"/>
    </row>
    <row r="16" spans="2:107" ht="18.75">
      <c r="B16" s="363" t="s">
        <v>320</v>
      </c>
      <c r="C16" s="364">
        <v>947958000194</v>
      </c>
      <c r="D16" s="365" t="s">
        <v>13</v>
      </c>
      <c r="E16" s="365" t="s">
        <v>615</v>
      </c>
      <c r="F16" s="365" t="s">
        <v>619</v>
      </c>
      <c r="G16" s="366" t="s">
        <v>34</v>
      </c>
      <c r="H16" s="366" t="s">
        <v>1339</v>
      </c>
      <c r="I16" s="366" t="s">
        <v>34</v>
      </c>
      <c r="J16" s="366" t="s">
        <v>611</v>
      </c>
      <c r="K16" s="367" t="s">
        <v>48</v>
      </c>
      <c r="L16" s="368"/>
      <c r="M16" s="368" t="s">
        <v>34</v>
      </c>
      <c r="N16" s="367">
        <v>42651</v>
      </c>
      <c r="O16" s="367" t="s">
        <v>1323</v>
      </c>
      <c r="P16" s="371">
        <v>35221</v>
      </c>
      <c r="Q16" s="372">
        <v>82.767083</v>
      </c>
      <c r="R16" s="372">
        <v>112.83736544444447</v>
      </c>
      <c r="S16" s="367">
        <v>1</v>
      </c>
      <c r="T16" s="369">
        <v>9.728446409219349E-2</v>
      </c>
      <c r="U16" s="369">
        <v>1.0423565262351713</v>
      </c>
      <c r="V16" s="369">
        <v>0.11704615704961441</v>
      </c>
      <c r="W16" s="369">
        <v>1.0485991864281907</v>
      </c>
      <c r="X16" s="369">
        <v>0.1605800551419625</v>
      </c>
      <c r="Y16" s="369">
        <v>1.0992630558439271</v>
      </c>
      <c r="Z16" s="369">
        <v>0.18156415524882052</v>
      </c>
      <c r="AA16" s="369">
        <v>0.98102626917719027</v>
      </c>
      <c r="AB16" s="369">
        <v>1.0912067815342128E-2</v>
      </c>
      <c r="AC16" s="373">
        <v>0.49712955749112608</v>
      </c>
      <c r="AD16" s="575">
        <v>0</v>
      </c>
      <c r="AE16" s="370" t="s">
        <v>1839</v>
      </c>
      <c r="AF16" s="370" t="s">
        <v>1812</v>
      </c>
      <c r="AG16" s="374" t="s">
        <v>1459</v>
      </c>
      <c r="AH16" s="374" t="s">
        <v>1819</v>
      </c>
      <c r="AI16" s="374">
        <v>50000</v>
      </c>
      <c r="AJ16" s="374">
        <v>5000</v>
      </c>
      <c r="AK16" s="374">
        <v>25000</v>
      </c>
      <c r="AL16" s="722">
        <v>1.5</v>
      </c>
      <c r="AM16" s="722">
        <v>20</v>
      </c>
      <c r="AN16" s="369" t="s">
        <v>1820</v>
      </c>
      <c r="AO16" s="367" t="s">
        <v>1326</v>
      </c>
      <c r="AP16" s="370" t="s">
        <v>1835</v>
      </c>
      <c r="AQ16" s="376" t="s">
        <v>666</v>
      </c>
      <c r="AR16" s="369">
        <v>4.0000000000000001E-3</v>
      </c>
      <c r="AS16" s="369">
        <v>4.0000000000000001E-3</v>
      </c>
      <c r="AT16" s="369" t="s">
        <v>1424</v>
      </c>
      <c r="AW16" s="198"/>
      <c r="AX16" s="198"/>
      <c r="AY16" s="184"/>
      <c r="AZ16" s="184"/>
      <c r="BA16" s="184"/>
      <c r="BB16" s="184"/>
      <c r="BC16" s="184"/>
      <c r="BD16" s="184"/>
      <c r="BE16" s="184"/>
      <c r="BF16" s="184"/>
      <c r="BG16" s="186"/>
      <c r="BH16" s="186"/>
      <c r="BI16" s="199"/>
      <c r="BJ16" s="199"/>
      <c r="BK16" s="199"/>
      <c r="BL16" s="218"/>
      <c r="BM16" s="186"/>
      <c r="BN16" s="186"/>
      <c r="BO16" s="186"/>
      <c r="BP16" s="186"/>
      <c r="BQ16" s="186"/>
      <c r="BR16" s="186"/>
      <c r="BS16" s="186"/>
      <c r="BT16" s="186"/>
      <c r="BU16" s="186"/>
      <c r="BV16" s="189"/>
      <c r="BW16" s="184"/>
      <c r="BX16"/>
      <c r="BZ16"/>
    </row>
    <row r="17" spans="2:78" ht="18.75">
      <c r="B17" s="363" t="s">
        <v>332</v>
      </c>
      <c r="C17" s="364">
        <v>1745808000160</v>
      </c>
      <c r="D17" s="365" t="s">
        <v>14</v>
      </c>
      <c r="E17" s="365" t="s">
        <v>607</v>
      </c>
      <c r="F17" s="365" t="s">
        <v>1424</v>
      </c>
      <c r="G17" s="366" t="s">
        <v>1424</v>
      </c>
      <c r="H17" s="366" t="s">
        <v>34</v>
      </c>
      <c r="I17" s="366" t="s">
        <v>34</v>
      </c>
      <c r="J17" s="366" t="s">
        <v>608</v>
      </c>
      <c r="K17" s="367" t="s">
        <v>48</v>
      </c>
      <c r="L17" s="368"/>
      <c r="M17" s="368" t="s">
        <v>1421</v>
      </c>
      <c r="N17" s="367">
        <v>44253</v>
      </c>
      <c r="O17" s="367" t="s">
        <v>1323</v>
      </c>
      <c r="P17" s="371">
        <v>35495</v>
      </c>
      <c r="Q17" s="372">
        <v>148.24641</v>
      </c>
      <c r="R17" s="372">
        <v>156.27822503174605</v>
      </c>
      <c r="S17" s="367">
        <v>2</v>
      </c>
      <c r="T17" s="369">
        <v>-3.1127888211798682E-2</v>
      </c>
      <c r="U17" s="369">
        <v>-0.33352044160657346</v>
      </c>
      <c r="V17" s="369">
        <v>-6.8935131077487721E-2</v>
      </c>
      <c r="W17" s="369">
        <v>-0.61757963000471228</v>
      </c>
      <c r="X17" s="369">
        <v>7.0793989995946216E-2</v>
      </c>
      <c r="Y17" s="369">
        <v>0.48462567601891521</v>
      </c>
      <c r="Z17" s="369">
        <v>8.2299055044235736E-2</v>
      </c>
      <c r="AA17" s="369">
        <v>0.4446777218565518</v>
      </c>
      <c r="AB17" s="369">
        <v>0.22846736986844163</v>
      </c>
      <c r="AC17" s="373">
        <v>-0.7902948100935282</v>
      </c>
      <c r="AD17" s="575">
        <v>0</v>
      </c>
      <c r="AE17" s="370" t="s">
        <v>1840</v>
      </c>
      <c r="AF17" s="370" t="s">
        <v>1833</v>
      </c>
      <c r="AG17" s="374" t="s">
        <v>1458</v>
      </c>
      <c r="AH17" s="374" t="s">
        <v>1819</v>
      </c>
      <c r="AI17" s="374">
        <v>20000</v>
      </c>
      <c r="AJ17" s="374">
        <v>5000</v>
      </c>
      <c r="AK17" s="374">
        <v>5000</v>
      </c>
      <c r="AL17" s="722">
        <v>2</v>
      </c>
      <c r="AM17" s="722">
        <v>15</v>
      </c>
      <c r="AN17" s="369" t="s">
        <v>1824</v>
      </c>
      <c r="AO17" s="367" t="s">
        <v>1326</v>
      </c>
      <c r="AP17" s="370" t="s">
        <v>1816</v>
      </c>
      <c r="AQ17" s="376" t="s">
        <v>661</v>
      </c>
      <c r="AR17" s="369">
        <v>0</v>
      </c>
      <c r="AS17" s="369">
        <v>0</v>
      </c>
      <c r="AT17" s="369" t="s">
        <v>1424</v>
      </c>
      <c r="AW17" s="198"/>
      <c r="AX17" s="198"/>
      <c r="AY17" s="184"/>
      <c r="AZ17" s="184"/>
      <c r="BA17" s="184"/>
      <c r="BB17" s="184"/>
      <c r="BC17" s="184"/>
      <c r="BD17" s="184"/>
      <c r="BE17" s="184"/>
      <c r="BF17" s="184"/>
      <c r="BG17" s="186"/>
      <c r="BH17" s="186"/>
      <c r="BI17" s="199"/>
      <c r="BJ17" s="199"/>
      <c r="BK17" s="199"/>
      <c r="BL17" s="218"/>
      <c r="BM17" s="186"/>
      <c r="BN17" s="186"/>
      <c r="BO17" s="186"/>
      <c r="BP17" s="186"/>
      <c r="BQ17" s="186"/>
      <c r="BR17" s="186"/>
      <c r="BS17" s="186"/>
      <c r="BT17" s="186"/>
      <c r="BU17" s="186"/>
      <c r="BV17" s="189"/>
      <c r="BW17" s="184"/>
      <c r="BX17"/>
      <c r="BZ17"/>
    </row>
    <row r="18" spans="2:78" ht="18.75">
      <c r="B18" s="363" t="s">
        <v>813</v>
      </c>
      <c r="C18" s="364">
        <v>2539921000152</v>
      </c>
      <c r="D18" s="365" t="s">
        <v>11</v>
      </c>
      <c r="E18" s="365" t="s">
        <v>620</v>
      </c>
      <c r="F18" s="365" t="s">
        <v>665</v>
      </c>
      <c r="G18" s="366" t="s">
        <v>740</v>
      </c>
      <c r="H18" s="366" t="s">
        <v>34</v>
      </c>
      <c r="I18" s="366" t="s">
        <v>1306</v>
      </c>
      <c r="J18" s="366" t="s">
        <v>608</v>
      </c>
      <c r="K18" s="367" t="s">
        <v>48</v>
      </c>
      <c r="L18" s="368"/>
      <c r="M18" s="368" t="s">
        <v>34</v>
      </c>
      <c r="N18" s="367">
        <v>56448</v>
      </c>
      <c r="O18" s="367" t="s">
        <v>1323</v>
      </c>
      <c r="P18" s="371">
        <v>35973</v>
      </c>
      <c r="Q18" s="372">
        <v>211.63138699999999</v>
      </c>
      <c r="R18" s="372">
        <v>230.7373030674604</v>
      </c>
      <c r="S18" s="367">
        <v>1</v>
      </c>
      <c r="T18" s="369">
        <v>9.5011272092945465E-2</v>
      </c>
      <c r="U18" s="369">
        <v>1.0180003606550609</v>
      </c>
      <c r="V18" s="369">
        <v>0.11099531757436409</v>
      </c>
      <c r="W18" s="369">
        <v>0.99439061170099541</v>
      </c>
      <c r="X18" s="369">
        <v>0.14796664186922692</v>
      </c>
      <c r="Y18" s="369">
        <v>1.0129169700454652</v>
      </c>
      <c r="Z18" s="369">
        <v>0.18633144634149668</v>
      </c>
      <c r="AA18" s="369">
        <v>1.0067848655715086</v>
      </c>
      <c r="AB18" s="369">
        <v>7.5327709985514163E-3</v>
      </c>
      <c r="AC18" s="373">
        <v>-8.3120545018098874E-2</v>
      </c>
      <c r="AD18" s="575">
        <v>0</v>
      </c>
      <c r="AE18" s="370" t="s">
        <v>1841</v>
      </c>
      <c r="AF18" s="370" t="s">
        <v>1826</v>
      </c>
      <c r="AG18" s="374" t="s">
        <v>730</v>
      </c>
      <c r="AH18" s="374" t="s">
        <v>1819</v>
      </c>
      <c r="AI18" s="374">
        <v>300</v>
      </c>
      <c r="AJ18" s="374">
        <v>100</v>
      </c>
      <c r="AK18" s="374">
        <v>100</v>
      </c>
      <c r="AL18" s="722">
        <v>0.52</v>
      </c>
      <c r="AM18" s="722">
        <v>0</v>
      </c>
      <c r="AN18" s="369" t="s">
        <v>1834</v>
      </c>
      <c r="AO18" s="367" t="s">
        <v>1326</v>
      </c>
      <c r="AP18" s="370" t="s">
        <v>1821</v>
      </c>
      <c r="AQ18" s="376" t="s">
        <v>664</v>
      </c>
      <c r="AR18" s="369">
        <v>1.6639999999999999E-3</v>
      </c>
      <c r="AS18" s="369">
        <v>1.6639999999999999E-3</v>
      </c>
      <c r="AT18" s="369" t="s">
        <v>1424</v>
      </c>
      <c r="AW18" s="198"/>
      <c r="AX18" s="198"/>
      <c r="AY18" s="184"/>
      <c r="AZ18" s="184"/>
      <c r="BA18" s="184"/>
      <c r="BB18" s="184"/>
      <c r="BC18" s="184"/>
      <c r="BD18" s="184"/>
      <c r="BE18" s="184"/>
      <c r="BF18" s="184"/>
      <c r="BG18" s="186"/>
      <c r="BH18" s="186"/>
      <c r="BI18" s="199"/>
      <c r="BJ18" s="199"/>
      <c r="BK18" s="199"/>
      <c r="BL18" s="218"/>
      <c r="BM18" s="186"/>
      <c r="BN18" s="186"/>
      <c r="BO18" s="186"/>
      <c r="BP18" s="186"/>
      <c r="BQ18" s="186"/>
      <c r="BR18" s="186"/>
      <c r="BS18" s="186"/>
      <c r="BT18" s="186"/>
      <c r="BU18" s="186"/>
      <c r="BV18" s="189"/>
      <c r="BW18" s="184"/>
      <c r="BX18"/>
      <c r="BZ18"/>
    </row>
    <row r="19" spans="2:78" ht="18.75">
      <c r="B19" s="363" t="s">
        <v>473</v>
      </c>
      <c r="C19" s="364"/>
      <c r="D19" s="365" t="s">
        <v>11</v>
      </c>
      <c r="E19" s="365" t="s">
        <v>620</v>
      </c>
      <c r="F19" s="365" t="s">
        <v>665</v>
      </c>
      <c r="G19" s="366" t="s">
        <v>868</v>
      </c>
      <c r="H19" s="366" t="s">
        <v>34</v>
      </c>
      <c r="I19" s="366" t="s">
        <v>1306</v>
      </c>
      <c r="J19" s="366" t="s">
        <v>608</v>
      </c>
      <c r="L19" s="368"/>
      <c r="M19" s="368" t="s">
        <v>34</v>
      </c>
      <c r="N19" s="367">
        <v>59447</v>
      </c>
      <c r="O19" s="367" t="s">
        <v>1323</v>
      </c>
      <c r="P19" s="371"/>
      <c r="S19" s="367"/>
      <c r="U19" s="369"/>
      <c r="W19" s="369"/>
      <c r="Y19" s="369"/>
      <c r="AA19" s="369"/>
      <c r="AD19" s="575">
        <v>0</v>
      </c>
      <c r="AE19" s="370"/>
      <c r="AF19" s="370"/>
      <c r="AG19" s="374" t="s">
        <v>721</v>
      </c>
      <c r="AH19" s="374"/>
      <c r="AI19" s="374">
        <v>1000</v>
      </c>
      <c r="AJ19" s="374">
        <v>100</v>
      </c>
      <c r="AK19" s="374">
        <v>100</v>
      </c>
      <c r="AN19" s="369"/>
      <c r="AO19" s="367" t="s">
        <v>1326</v>
      </c>
      <c r="AP19" s="370"/>
      <c r="AR19" s="369">
        <v>1.3335E-3</v>
      </c>
      <c r="AS19" s="369">
        <v>1.3335E-3</v>
      </c>
      <c r="AT19" s="369" t="s">
        <v>1424</v>
      </c>
      <c r="AW19" s="198"/>
      <c r="AX19" s="198"/>
      <c r="AY19" s="184"/>
      <c r="AZ19" s="184"/>
      <c r="BA19" s="184"/>
      <c r="BB19" s="184"/>
      <c r="BC19" s="184"/>
      <c r="BD19" s="184"/>
      <c r="BE19" s="184"/>
      <c r="BF19" s="184"/>
      <c r="BG19" s="186"/>
      <c r="BH19" s="186"/>
      <c r="BI19" s="199"/>
      <c r="BJ19" s="199"/>
      <c r="BK19" s="199"/>
      <c r="BL19" s="218"/>
      <c r="BM19" s="186"/>
      <c r="BN19" s="186"/>
      <c r="BO19" s="186"/>
      <c r="BP19" s="186"/>
      <c r="BQ19" s="186"/>
      <c r="BR19" s="186"/>
      <c r="BS19" s="186"/>
      <c r="BT19" s="186"/>
      <c r="BU19" s="186"/>
      <c r="BV19" s="189"/>
      <c r="BW19" s="184"/>
      <c r="BX19"/>
      <c r="BZ19"/>
    </row>
    <row r="20" spans="2:78" ht="18.75">
      <c r="B20" s="363" t="s">
        <v>944</v>
      </c>
      <c r="C20" s="364">
        <v>2895694000106</v>
      </c>
      <c r="D20" s="365" t="s">
        <v>14</v>
      </c>
      <c r="E20" s="365" t="s">
        <v>607</v>
      </c>
      <c r="F20" s="365" t="s">
        <v>1424</v>
      </c>
      <c r="G20" s="366" t="s">
        <v>1424</v>
      </c>
      <c r="H20" s="366" t="s">
        <v>34</v>
      </c>
      <c r="I20" s="366" t="s">
        <v>34</v>
      </c>
      <c r="J20" s="366" t="s">
        <v>608</v>
      </c>
      <c r="K20" s="367" t="s">
        <v>48</v>
      </c>
      <c r="L20" s="368"/>
      <c r="M20" s="368" t="s">
        <v>34</v>
      </c>
      <c r="N20" s="367">
        <v>61311</v>
      </c>
      <c r="O20" s="367" t="s">
        <v>1323</v>
      </c>
      <c r="P20" s="371">
        <v>36154</v>
      </c>
      <c r="Q20" s="372">
        <v>116.680558</v>
      </c>
      <c r="R20" s="372">
        <v>145.58735511904752</v>
      </c>
      <c r="S20" s="367">
        <v>2</v>
      </c>
      <c r="T20" s="369">
        <v>0.11909899580657224</v>
      </c>
      <c r="U20" s="369">
        <v>1.2760888051908144</v>
      </c>
      <c r="V20" s="369">
        <v>-2.6705744059902781E-3</v>
      </c>
      <c r="W20" s="369">
        <v>-2.3925280590206099E-2</v>
      </c>
      <c r="X20" s="369">
        <v>0.10230288647136065</v>
      </c>
      <c r="Y20" s="369">
        <v>0.70032223805592031</v>
      </c>
      <c r="Z20" s="369">
        <v>-8.3394298090810892E-3</v>
      </c>
      <c r="AA20" s="369">
        <v>-4.5059553200113352E-2</v>
      </c>
      <c r="AB20" s="369">
        <v>0.21621371428027014</v>
      </c>
      <c r="AC20" s="373">
        <v>-0.52860670930012243</v>
      </c>
      <c r="AD20" s="575">
        <v>30506097000170</v>
      </c>
      <c r="AE20" s="370" t="s">
        <v>1842</v>
      </c>
      <c r="AF20" s="370" t="s">
        <v>1812</v>
      </c>
      <c r="AG20" s="374" t="s">
        <v>1459</v>
      </c>
      <c r="AH20" s="374" t="s">
        <v>1819</v>
      </c>
      <c r="AI20" s="374">
        <v>5000</v>
      </c>
      <c r="AJ20" s="374">
        <v>1000</v>
      </c>
      <c r="AK20" s="374">
        <v>1000</v>
      </c>
      <c r="AL20" s="722">
        <v>2</v>
      </c>
      <c r="AM20" s="722">
        <v>20</v>
      </c>
      <c r="AN20" s="369" t="s">
        <v>668</v>
      </c>
      <c r="AO20" s="367" t="s">
        <v>1326</v>
      </c>
      <c r="AP20" s="370" t="s">
        <v>1816</v>
      </c>
      <c r="AQ20" s="376" t="s">
        <v>661</v>
      </c>
      <c r="AR20" s="369">
        <v>7.0000000000000001E-3</v>
      </c>
      <c r="AS20" s="369">
        <v>7.0000000000000001E-3</v>
      </c>
      <c r="AT20" s="369" t="s">
        <v>1424</v>
      </c>
      <c r="AW20" s="198"/>
      <c r="AX20" s="198"/>
      <c r="AY20" s="184"/>
      <c r="AZ20" s="184"/>
      <c r="BA20" s="184"/>
      <c r="BB20" s="184"/>
      <c r="BC20" s="184"/>
      <c r="BD20" s="184"/>
      <c r="BE20" s="184"/>
      <c r="BF20" s="184"/>
      <c r="BG20" s="186"/>
      <c r="BH20" s="186"/>
      <c r="BI20" s="199"/>
      <c r="BJ20" s="199"/>
      <c r="BK20" s="199"/>
      <c r="BL20" s="218"/>
      <c r="BM20" s="186"/>
      <c r="BN20" s="186"/>
      <c r="BO20" s="186"/>
      <c r="BP20" s="186"/>
      <c r="BQ20" s="186"/>
      <c r="BR20" s="186"/>
      <c r="BS20" s="186"/>
      <c r="BT20" s="186"/>
      <c r="BU20" s="186"/>
      <c r="BV20" s="189"/>
      <c r="BW20" s="184"/>
      <c r="BX20"/>
      <c r="BZ20"/>
    </row>
    <row r="21" spans="2:78" ht="18.75">
      <c r="B21" s="363" t="s">
        <v>892</v>
      </c>
      <c r="C21" s="364"/>
      <c r="D21" s="365" t="s">
        <v>11</v>
      </c>
      <c r="E21" s="365" t="s">
        <v>620</v>
      </c>
      <c r="F21" s="365" t="s">
        <v>674</v>
      </c>
      <c r="G21" s="366" t="s">
        <v>740</v>
      </c>
      <c r="H21" s="366" t="s">
        <v>34</v>
      </c>
      <c r="I21" s="366" t="s">
        <v>1306</v>
      </c>
      <c r="J21" s="366" t="s">
        <v>608</v>
      </c>
      <c r="L21" s="368"/>
      <c r="M21" s="368" t="s">
        <v>1421</v>
      </c>
      <c r="N21" s="367">
        <v>62812</v>
      </c>
      <c r="O21" s="367" t="s">
        <v>1323</v>
      </c>
      <c r="P21" s="371"/>
      <c r="S21" s="367"/>
      <c r="U21" s="369"/>
      <c r="W21" s="369"/>
      <c r="Y21" s="369"/>
      <c r="AA21" s="369"/>
      <c r="AD21" s="575">
        <v>2536364000116</v>
      </c>
      <c r="AE21" s="370"/>
      <c r="AF21" s="370"/>
      <c r="AG21" s="374" t="s">
        <v>721</v>
      </c>
      <c r="AH21" s="374"/>
      <c r="AI21" s="374">
        <v>1000</v>
      </c>
      <c r="AJ21" s="374">
        <v>1000</v>
      </c>
      <c r="AK21" s="374">
        <v>1000</v>
      </c>
      <c r="AN21" s="369"/>
      <c r="AO21" s="367" t="s">
        <v>1326</v>
      </c>
      <c r="AP21" s="370"/>
      <c r="AR21" s="369">
        <v>8.1666666666666704E-4</v>
      </c>
      <c r="AS21" s="369">
        <v>8.1666666666666704E-4</v>
      </c>
      <c r="AT21" s="369" t="s">
        <v>1424</v>
      </c>
      <c r="AW21" s="198"/>
      <c r="AX21" s="198"/>
      <c r="AY21" s="184"/>
      <c r="AZ21" s="184"/>
      <c r="BA21" s="184"/>
      <c r="BB21" s="184"/>
      <c r="BC21" s="184"/>
      <c r="BD21" s="184"/>
      <c r="BE21" s="184"/>
      <c r="BF21" s="184"/>
      <c r="BG21" s="186"/>
      <c r="BH21" s="186"/>
      <c r="BI21" s="199"/>
      <c r="BJ21" s="199"/>
      <c r="BK21" s="199"/>
      <c r="BL21" s="218"/>
      <c r="BM21" s="186"/>
      <c r="BN21" s="186"/>
      <c r="BO21" s="186"/>
      <c r="BP21" s="186"/>
      <c r="BQ21" s="186"/>
      <c r="BR21" s="186"/>
      <c r="BS21" s="186"/>
      <c r="BT21" s="186"/>
      <c r="BU21" s="186"/>
      <c r="BV21" s="189"/>
      <c r="BW21" s="184"/>
      <c r="BX21"/>
      <c r="BZ21"/>
    </row>
    <row r="22" spans="2:78" ht="18.75">
      <c r="B22" s="363" t="s">
        <v>93</v>
      </c>
      <c r="C22" s="364">
        <v>3168062000103</v>
      </c>
      <c r="D22" s="365" t="s">
        <v>14</v>
      </c>
      <c r="E22" s="365" t="s">
        <v>607</v>
      </c>
      <c r="F22" s="365" t="s">
        <v>1424</v>
      </c>
      <c r="G22" s="366" t="s">
        <v>1424</v>
      </c>
      <c r="H22" s="366" t="s">
        <v>34</v>
      </c>
      <c r="I22" s="366" t="s">
        <v>34</v>
      </c>
      <c r="J22" s="366" t="s">
        <v>608</v>
      </c>
      <c r="K22" s="367" t="s">
        <v>48</v>
      </c>
      <c r="L22" s="368" t="s">
        <v>717</v>
      </c>
      <c r="M22" s="368" t="s">
        <v>34</v>
      </c>
      <c r="N22" s="367">
        <v>67229</v>
      </c>
      <c r="O22" s="367" t="s">
        <v>1323</v>
      </c>
      <c r="P22" s="371">
        <v>36330</v>
      </c>
      <c r="Q22" s="372">
        <v>552.64090599999997</v>
      </c>
      <c r="R22" s="372">
        <v>577.12308984126992</v>
      </c>
      <c r="S22" s="367">
        <v>2</v>
      </c>
      <c r="T22" s="369">
        <v>3.871335029904821E-2</v>
      </c>
      <c r="U22" s="369">
        <v>0.41479504166667169</v>
      </c>
      <c r="V22" s="369">
        <v>-1.7468689132100312E-2</v>
      </c>
      <c r="W22" s="369">
        <v>-0.15649939881514213</v>
      </c>
      <c r="X22" s="369">
        <v>0.12790218017715804</v>
      </c>
      <c r="Y22" s="369">
        <v>0.87556416210186283</v>
      </c>
      <c r="Z22" s="369">
        <v>0.15299375513071145</v>
      </c>
      <c r="AA22" s="369">
        <v>0.82665486806909527</v>
      </c>
      <c r="AB22" s="369">
        <v>0.19713679288432642</v>
      </c>
      <c r="AC22" s="373">
        <v>-0.65482517417794506</v>
      </c>
      <c r="AD22" s="575">
        <v>36352662000178</v>
      </c>
      <c r="AE22" s="370" t="s">
        <v>1843</v>
      </c>
      <c r="AF22" s="370" t="s">
        <v>1812</v>
      </c>
      <c r="AG22" s="374" t="s">
        <v>1459</v>
      </c>
      <c r="AH22" s="374" t="s">
        <v>1819</v>
      </c>
      <c r="AI22" s="374">
        <v>5000</v>
      </c>
      <c r="AJ22" s="374">
        <v>1000</v>
      </c>
      <c r="AK22" s="374">
        <v>1000</v>
      </c>
      <c r="AL22" s="722">
        <v>3</v>
      </c>
      <c r="AM22" s="722">
        <v>0</v>
      </c>
      <c r="AN22" s="369" t="s">
        <v>1824</v>
      </c>
      <c r="AO22" s="367" t="s">
        <v>1326</v>
      </c>
      <c r="AP22" s="370" t="s">
        <v>1816</v>
      </c>
      <c r="AQ22" s="376" t="s">
        <v>669</v>
      </c>
      <c r="AR22" s="369">
        <v>7.4999999999999997E-3</v>
      </c>
      <c r="AS22" s="369">
        <v>7.4999999999999997E-3</v>
      </c>
      <c r="AT22" s="369" t="s">
        <v>1424</v>
      </c>
      <c r="AW22" s="198"/>
      <c r="AX22" s="198"/>
      <c r="AY22" s="184"/>
      <c r="AZ22" s="184"/>
      <c r="BA22" s="184"/>
      <c r="BB22" s="184"/>
      <c r="BC22" s="184"/>
      <c r="BD22" s="184"/>
      <c r="BE22" s="184"/>
      <c r="BF22" s="184"/>
      <c r="BG22" s="186"/>
      <c r="BH22" s="186"/>
      <c r="BI22" s="199"/>
      <c r="BJ22" s="199"/>
      <c r="BK22" s="199"/>
      <c r="BL22" s="218"/>
      <c r="BM22" s="186"/>
      <c r="BN22" s="186"/>
      <c r="BO22" s="186"/>
      <c r="BP22" s="186"/>
      <c r="BQ22" s="186"/>
      <c r="BR22" s="186"/>
      <c r="BS22" s="186"/>
      <c r="BT22" s="186"/>
      <c r="BU22" s="186"/>
      <c r="BV22" s="189"/>
      <c r="BW22" s="184"/>
      <c r="BX22"/>
      <c r="BZ22"/>
    </row>
    <row r="23" spans="2:78" ht="18.75">
      <c r="B23" s="363" t="s">
        <v>149</v>
      </c>
      <c r="C23" s="364">
        <v>1214092000175</v>
      </c>
      <c r="D23" s="365" t="s">
        <v>13</v>
      </c>
      <c r="E23" s="365" t="s">
        <v>615</v>
      </c>
      <c r="F23" s="365" t="s">
        <v>619</v>
      </c>
      <c r="G23" s="366" t="s">
        <v>34</v>
      </c>
      <c r="H23" s="366" t="s">
        <v>1339</v>
      </c>
      <c r="I23" s="366" t="s">
        <v>34</v>
      </c>
      <c r="J23" s="366" t="s">
        <v>1424</v>
      </c>
      <c r="K23" s="367" t="s">
        <v>48</v>
      </c>
      <c r="L23" s="368"/>
      <c r="M23" s="368" t="s">
        <v>34</v>
      </c>
      <c r="N23" s="367">
        <v>70815</v>
      </c>
      <c r="O23" s="367" t="s">
        <v>1323</v>
      </c>
      <c r="P23" s="371">
        <v>35195</v>
      </c>
      <c r="Q23" s="372">
        <v>239.44542100000001</v>
      </c>
      <c r="R23" s="372">
        <v>288.14541220634902</v>
      </c>
      <c r="S23" s="367">
        <v>1</v>
      </c>
      <c r="T23" s="369">
        <v>0.12671699567223871</v>
      </c>
      <c r="U23" s="369">
        <v>1.3577120319920739</v>
      </c>
      <c r="V23" s="369">
        <v>0.1356631178646881</v>
      </c>
      <c r="W23" s="369">
        <v>1.2153857811916289</v>
      </c>
      <c r="X23" s="369">
        <v>0.13242665909148066</v>
      </c>
      <c r="Y23" s="369">
        <v>0.90653682874506913</v>
      </c>
      <c r="Z23" s="369">
        <v>0.1322741693330558</v>
      </c>
      <c r="AA23" s="369">
        <v>0.71470293611361169</v>
      </c>
      <c r="AB23" s="369">
        <v>1.9488975383193784E-2</v>
      </c>
      <c r="AC23" s="373">
        <v>1.2336037060296199</v>
      </c>
      <c r="AD23" s="575">
        <v>0</v>
      </c>
      <c r="AE23" s="370" t="s">
        <v>1836</v>
      </c>
      <c r="AF23" s="370" t="s">
        <v>1833</v>
      </c>
      <c r="AG23" s="374" t="s">
        <v>1458</v>
      </c>
      <c r="AH23" s="374" t="s">
        <v>1819</v>
      </c>
      <c r="AI23" s="374">
        <v>5000</v>
      </c>
      <c r="AJ23" s="374">
        <v>1000</v>
      </c>
      <c r="AK23" s="374">
        <v>1000</v>
      </c>
      <c r="AL23" s="722">
        <v>2</v>
      </c>
      <c r="AM23" s="722">
        <v>20</v>
      </c>
      <c r="AN23" s="369" t="s">
        <v>1824</v>
      </c>
      <c r="AO23" s="367" t="s">
        <v>1326</v>
      </c>
      <c r="AP23" s="370" t="s">
        <v>1835</v>
      </c>
      <c r="AQ23" s="376" t="s">
        <v>670</v>
      </c>
      <c r="AR23" s="369">
        <v>7.0000000000000001E-3</v>
      </c>
      <c r="AS23" s="369">
        <v>7.0000000000000001E-3</v>
      </c>
      <c r="AT23" s="369" t="s">
        <v>1424</v>
      </c>
      <c r="AW23" s="198"/>
      <c r="AX23" s="198"/>
      <c r="AY23" s="184"/>
      <c r="AZ23" s="184"/>
      <c r="BA23" s="184"/>
      <c r="BB23" s="184"/>
      <c r="BC23" s="184"/>
      <c r="BD23" s="184"/>
      <c r="BE23" s="184"/>
      <c r="BF23" s="184"/>
      <c r="BG23" s="186"/>
      <c r="BH23" s="186"/>
      <c r="BI23" s="199"/>
      <c r="BJ23" s="199"/>
      <c r="BK23" s="199"/>
      <c r="BL23" s="218"/>
      <c r="BM23" s="186"/>
      <c r="BN23" s="186"/>
      <c r="BO23" s="186"/>
      <c r="BP23" s="186"/>
      <c r="BQ23" s="186"/>
      <c r="BR23" s="186"/>
      <c r="BS23" s="186"/>
      <c r="BT23" s="186"/>
      <c r="BU23" s="186"/>
      <c r="BV23" s="189"/>
      <c r="BW23" s="184"/>
      <c r="BX23"/>
      <c r="BZ23"/>
    </row>
    <row r="24" spans="2:78" ht="18.75">
      <c r="B24" s="363" t="s">
        <v>885</v>
      </c>
      <c r="C24" s="364">
        <v>3319016000150</v>
      </c>
      <c r="D24" s="365" t="s">
        <v>14</v>
      </c>
      <c r="E24" s="365" t="s">
        <v>15</v>
      </c>
      <c r="F24" s="365" t="s">
        <v>17</v>
      </c>
      <c r="G24" s="366" t="s">
        <v>1424</v>
      </c>
      <c r="H24" s="366" t="s">
        <v>34</v>
      </c>
      <c r="I24" s="366" t="s">
        <v>34</v>
      </c>
      <c r="J24" s="366" t="s">
        <v>611</v>
      </c>
      <c r="K24" s="367" t="s">
        <v>49</v>
      </c>
      <c r="L24" s="368"/>
      <c r="M24" s="368" t="s">
        <v>1421</v>
      </c>
      <c r="N24" s="367">
        <v>72176</v>
      </c>
      <c r="O24" s="367" t="s">
        <v>1323</v>
      </c>
      <c r="P24" s="371">
        <v>36411</v>
      </c>
      <c r="Q24" s="372">
        <v>245.86022800000001</v>
      </c>
      <c r="R24" s="372">
        <v>245.58046701984111</v>
      </c>
      <c r="S24" s="367">
        <v>1</v>
      </c>
      <c r="T24" s="369">
        <v>-5.1102442248430302E-2</v>
      </c>
      <c r="U24" s="369">
        <v>-0.54753823934033086</v>
      </c>
      <c r="V24" s="369">
        <v>-4.3549992708273089E-2</v>
      </c>
      <c r="W24" s="369">
        <v>-0.39015793490333345</v>
      </c>
      <c r="X24" s="369">
        <v>-4.4423694326264584E-2</v>
      </c>
      <c r="Y24" s="369">
        <v>-0.30410579902836948</v>
      </c>
      <c r="Z24" s="369">
        <v>0.29022985474379959</v>
      </c>
      <c r="AA24" s="369">
        <v>1.568168073775108</v>
      </c>
      <c r="AB24" s="369">
        <v>0.17526301583350989</v>
      </c>
      <c r="AC24" s="373">
        <v>-0.88536327858775143</v>
      </c>
      <c r="AD24" s="575">
        <v>9352825000140</v>
      </c>
      <c r="AE24" s="370" t="s">
        <v>1844</v>
      </c>
      <c r="AF24" s="370" t="s">
        <v>1844</v>
      </c>
      <c r="AG24" s="374" t="s">
        <v>469</v>
      </c>
      <c r="AH24" s="374" t="s">
        <v>1819</v>
      </c>
      <c r="AI24" s="374">
        <v>100</v>
      </c>
      <c r="AJ24" s="374">
        <v>100</v>
      </c>
      <c r="AK24" s="374">
        <v>100</v>
      </c>
      <c r="AL24" s="722">
        <v>0.85</v>
      </c>
      <c r="AM24" s="722">
        <v>0</v>
      </c>
      <c r="AN24" s="369" t="s">
        <v>1827</v>
      </c>
      <c r="AO24" s="367" t="s">
        <v>1326</v>
      </c>
      <c r="AP24" s="370" t="s">
        <v>1828</v>
      </c>
      <c r="AQ24" s="376" t="s">
        <v>17</v>
      </c>
      <c r="AR24" s="369">
        <v>3.1166666666666699E-3</v>
      </c>
      <c r="AS24" s="369">
        <v>3.1166666666666699E-3</v>
      </c>
      <c r="AT24" s="369" t="s">
        <v>1424</v>
      </c>
      <c r="AW24" s="198"/>
      <c r="AX24" s="198"/>
      <c r="AY24" s="184"/>
      <c r="AZ24" s="184"/>
      <c r="BA24" s="184"/>
      <c r="BB24" s="184"/>
      <c r="BC24" s="184"/>
      <c r="BD24" s="184"/>
      <c r="BE24" s="184"/>
      <c r="BF24" s="184"/>
      <c r="BG24" s="186"/>
      <c r="BH24" s="186"/>
      <c r="BI24" s="199"/>
      <c r="BJ24" s="199"/>
      <c r="BK24" s="199"/>
      <c r="BL24" s="218"/>
      <c r="BM24" s="186"/>
      <c r="BN24" s="186"/>
      <c r="BO24" s="186"/>
      <c r="BP24" s="186"/>
      <c r="BQ24" s="186"/>
      <c r="BR24" s="186"/>
      <c r="BS24" s="186"/>
      <c r="BT24" s="186"/>
      <c r="BU24" s="186"/>
      <c r="BV24" s="189"/>
      <c r="BW24" s="184"/>
      <c r="BX24"/>
      <c r="BZ24"/>
    </row>
    <row r="25" spans="2:78" ht="18.75">
      <c r="B25" s="363" t="s">
        <v>246</v>
      </c>
      <c r="C25" s="364">
        <v>3119883000141</v>
      </c>
      <c r="D25" s="365" t="s">
        <v>13</v>
      </c>
      <c r="E25" s="365" t="s">
        <v>615</v>
      </c>
      <c r="F25" s="365" t="s">
        <v>619</v>
      </c>
      <c r="G25" s="366" t="s">
        <v>34</v>
      </c>
      <c r="H25" s="366" t="s">
        <v>1339</v>
      </c>
      <c r="I25" s="366" t="s">
        <v>34</v>
      </c>
      <c r="J25" s="366" t="s">
        <v>611</v>
      </c>
      <c r="K25" s="367" t="s">
        <v>48</v>
      </c>
      <c r="L25" s="368"/>
      <c r="M25" s="368" t="s">
        <v>1421</v>
      </c>
      <c r="N25" s="367">
        <v>73652</v>
      </c>
      <c r="O25" s="367" t="s">
        <v>1323</v>
      </c>
      <c r="P25" s="371">
        <v>36344</v>
      </c>
      <c r="Q25" s="372">
        <v>57.054074</v>
      </c>
      <c r="R25" s="372">
        <v>53.337012912698405</v>
      </c>
      <c r="S25" s="367">
        <v>1</v>
      </c>
      <c r="T25" s="369">
        <v>0.10156448362453685</v>
      </c>
      <c r="U25" s="369">
        <v>1.0882148894752079</v>
      </c>
      <c r="V25" s="369">
        <v>0.1156445879359711</v>
      </c>
      <c r="W25" s="369">
        <v>1.0360427363119662</v>
      </c>
      <c r="X25" s="369">
        <v>0.1329339967587122</v>
      </c>
      <c r="Y25" s="369">
        <v>0.91000984757005732</v>
      </c>
      <c r="Z25" s="369">
        <v>0.19904166770539011</v>
      </c>
      <c r="AA25" s="369">
        <v>1.0754606514277458</v>
      </c>
      <c r="AB25" s="369">
        <v>9.0877377098212246E-3</v>
      </c>
      <c r="AC25" s="373">
        <v>0.44270009315553038</v>
      </c>
      <c r="AD25" s="575">
        <v>10841389000151</v>
      </c>
      <c r="AE25" s="370" t="s">
        <v>1845</v>
      </c>
      <c r="AF25" s="370" t="s">
        <v>1812</v>
      </c>
      <c r="AG25" s="374" t="s">
        <v>1459</v>
      </c>
      <c r="AH25" s="374" t="s">
        <v>1819</v>
      </c>
      <c r="AI25" s="374">
        <v>50000</v>
      </c>
      <c r="AJ25" s="374">
        <v>10000</v>
      </c>
      <c r="AK25" s="374">
        <v>50000</v>
      </c>
      <c r="AL25" s="722">
        <v>2</v>
      </c>
      <c r="AM25" s="722">
        <v>20</v>
      </c>
      <c r="AN25" s="369" t="s">
        <v>1820</v>
      </c>
      <c r="AO25" s="367" t="s">
        <v>1326</v>
      </c>
      <c r="AP25" s="370" t="s">
        <v>1835</v>
      </c>
      <c r="AQ25" s="376" t="s">
        <v>670</v>
      </c>
      <c r="AR25" s="369">
        <v>2.7000000000000001E-3</v>
      </c>
      <c r="AS25" s="369">
        <v>2.7000000000000001E-3</v>
      </c>
      <c r="AT25" s="369" t="s">
        <v>1424</v>
      </c>
      <c r="AW25" s="198"/>
      <c r="AX25" s="198"/>
      <c r="AY25" s="184"/>
      <c r="AZ25" s="184"/>
      <c r="BA25" s="184"/>
      <c r="BB25" s="184"/>
      <c r="BC25" s="184"/>
      <c r="BD25" s="184"/>
      <c r="BE25" s="184"/>
      <c r="BF25" s="184"/>
      <c r="BG25" s="186"/>
      <c r="BH25" s="186"/>
      <c r="BI25" s="199"/>
      <c r="BJ25" s="199"/>
      <c r="BK25" s="199"/>
      <c r="BL25" s="218"/>
      <c r="BM25" s="186"/>
      <c r="BN25" s="186"/>
      <c r="BO25" s="186"/>
      <c r="BP25" s="186"/>
      <c r="BQ25" s="186"/>
      <c r="BR25" s="186"/>
      <c r="BS25" s="186"/>
      <c r="BT25" s="186"/>
      <c r="BU25" s="186"/>
      <c r="BV25" s="189"/>
      <c r="BW25" s="184"/>
      <c r="BX25"/>
      <c r="BZ25"/>
    </row>
    <row r="26" spans="2:78" ht="18.75">
      <c r="B26" s="363" t="s">
        <v>1284</v>
      </c>
      <c r="C26" s="364">
        <v>3499367000190</v>
      </c>
      <c r="D26" s="365" t="s">
        <v>11</v>
      </c>
      <c r="E26" s="365" t="s">
        <v>620</v>
      </c>
      <c r="F26" s="365" t="s">
        <v>665</v>
      </c>
      <c r="G26" s="366" t="s">
        <v>740</v>
      </c>
      <c r="H26" s="366" t="s">
        <v>34</v>
      </c>
      <c r="I26" s="366" t="s">
        <v>1306</v>
      </c>
      <c r="J26" s="366" t="s">
        <v>608</v>
      </c>
      <c r="K26" s="367" t="s">
        <v>48</v>
      </c>
      <c r="L26" s="368"/>
      <c r="M26" s="368" t="s">
        <v>34</v>
      </c>
      <c r="N26" s="367">
        <v>75124</v>
      </c>
      <c r="O26" s="367" t="s">
        <v>1323</v>
      </c>
      <c r="P26" s="371">
        <v>36608</v>
      </c>
      <c r="Q26" s="372">
        <v>731.37933499999997</v>
      </c>
      <c r="R26" s="372">
        <v>881.21216943254035</v>
      </c>
      <c r="S26" s="367">
        <v>1</v>
      </c>
      <c r="T26" s="369">
        <v>9.3122185939261692E-2</v>
      </c>
      <c r="U26" s="369">
        <v>0.99775970558965699</v>
      </c>
      <c r="V26" s="369">
        <v>0.10927276312856304</v>
      </c>
      <c r="W26" s="369">
        <v>0.97895850153201658</v>
      </c>
      <c r="X26" s="369">
        <v>0.14083893243312851</v>
      </c>
      <c r="Y26" s="369">
        <v>0.96412368965353656</v>
      </c>
      <c r="Z26" s="369">
        <v>0.18455970205006333</v>
      </c>
      <c r="AA26" s="369">
        <v>0.99721178827671519</v>
      </c>
      <c r="AB26" s="369">
        <v>9.4507310759548279E-3</v>
      </c>
      <c r="AC26" s="373">
        <v>-0.24851860219288696</v>
      </c>
      <c r="AD26" s="575">
        <v>0</v>
      </c>
      <c r="AE26" s="370" t="s">
        <v>1825</v>
      </c>
      <c r="AF26" s="370" t="s">
        <v>1826</v>
      </c>
      <c r="AG26" s="374" t="s">
        <v>730</v>
      </c>
      <c r="AH26" s="374" t="s">
        <v>1819</v>
      </c>
      <c r="AI26" s="374">
        <v>1000</v>
      </c>
      <c r="AJ26" s="374">
        <v>100</v>
      </c>
      <c r="AK26" s="374">
        <v>500</v>
      </c>
      <c r="AL26" s="722">
        <v>0.4</v>
      </c>
      <c r="AM26" s="722">
        <v>0</v>
      </c>
      <c r="AN26" s="369" t="s">
        <v>1834</v>
      </c>
      <c r="AO26" s="367" t="s">
        <v>1326</v>
      </c>
      <c r="AP26" s="370" t="s">
        <v>1821</v>
      </c>
      <c r="AQ26" s="376" t="s">
        <v>671</v>
      </c>
      <c r="AR26" s="369">
        <v>1.06666666666667E-3</v>
      </c>
      <c r="AS26" s="369">
        <v>1.06666666666667E-3</v>
      </c>
      <c r="AT26" s="369" t="s">
        <v>1424</v>
      </c>
      <c r="AW26" s="198"/>
      <c r="AX26" s="198"/>
      <c r="AY26" s="184"/>
      <c r="AZ26" s="184"/>
      <c r="BA26" s="184"/>
      <c r="BB26" s="184"/>
      <c r="BC26" s="184"/>
      <c r="BD26" s="184"/>
      <c r="BE26" s="184"/>
      <c r="BF26" s="184"/>
      <c r="BG26" s="186"/>
      <c r="BH26" s="186"/>
      <c r="BI26" s="199"/>
      <c r="BJ26" s="199"/>
      <c r="BK26" s="199"/>
      <c r="BL26" s="218"/>
      <c r="BM26" s="186"/>
      <c r="BN26" s="186"/>
      <c r="BO26" s="186"/>
      <c r="BP26" s="186"/>
      <c r="BQ26" s="186"/>
      <c r="BR26" s="186"/>
      <c r="BS26" s="186"/>
      <c r="BT26" s="186"/>
      <c r="BU26" s="186"/>
      <c r="BV26" s="189"/>
      <c r="BW26" s="184"/>
      <c r="BX26"/>
      <c r="BZ26"/>
    </row>
    <row r="27" spans="2:78" ht="18.75">
      <c r="B27" s="363" t="s">
        <v>1627</v>
      </c>
      <c r="C27" s="364">
        <v>4299610000199</v>
      </c>
      <c r="D27" s="365" t="s">
        <v>11</v>
      </c>
      <c r="E27" s="365" t="s">
        <v>620</v>
      </c>
      <c r="F27" s="365" t="s">
        <v>674</v>
      </c>
      <c r="G27" s="366" t="s">
        <v>740</v>
      </c>
      <c r="H27" s="366" t="s">
        <v>34</v>
      </c>
      <c r="I27" s="366" t="s">
        <v>1306</v>
      </c>
      <c r="J27" s="366" t="s">
        <v>608</v>
      </c>
      <c r="K27" s="367" t="s">
        <v>48</v>
      </c>
      <c r="L27" s="368"/>
      <c r="M27" s="368" t="s">
        <v>1424</v>
      </c>
      <c r="N27" s="367">
        <v>89796</v>
      </c>
      <c r="O27" s="367" t="s">
        <v>1323</v>
      </c>
      <c r="P27" s="371">
        <v>37022</v>
      </c>
      <c r="Q27" s="372">
        <v>2559.4372526000002</v>
      </c>
      <c r="R27" s="372">
        <v>3419.6576604658708</v>
      </c>
      <c r="S27" s="367">
        <v>0</v>
      </c>
      <c r="T27" s="369">
        <v>9.5344495670087515E-2</v>
      </c>
      <c r="U27" s="369">
        <v>1.0215706919877217</v>
      </c>
      <c r="V27" s="369">
        <v>0.11383877569330503</v>
      </c>
      <c r="W27" s="369">
        <v>1.0198647318713845</v>
      </c>
      <c r="X27" s="369">
        <v>0.15472456430695303</v>
      </c>
      <c r="Y27" s="369">
        <v>1.05917884524213</v>
      </c>
      <c r="Z27" s="369">
        <v>0.17804121564059305</v>
      </c>
      <c r="AA27" s="369">
        <v>0.96199114467445113</v>
      </c>
      <c r="AB27" s="369">
        <v>1.421482388783094E-3</v>
      </c>
      <c r="AC27" s="373">
        <v>1.5598716561961969</v>
      </c>
      <c r="AD27" s="575">
        <v>9329721000114</v>
      </c>
      <c r="AE27" s="370" t="s">
        <v>1817</v>
      </c>
      <c r="AF27" s="370" t="s">
        <v>1818</v>
      </c>
      <c r="AG27" s="374" t="s">
        <v>59</v>
      </c>
      <c r="AH27" s="374" t="s">
        <v>1819</v>
      </c>
      <c r="AI27" s="374">
        <v>1</v>
      </c>
      <c r="AJ27" s="374">
        <v>1</v>
      </c>
      <c r="AK27" s="374">
        <v>1</v>
      </c>
      <c r="AL27" s="722">
        <v>0.9</v>
      </c>
      <c r="AM27" s="722">
        <v>0</v>
      </c>
      <c r="AN27" s="369" t="s">
        <v>1820</v>
      </c>
      <c r="AO27" s="367" t="s">
        <v>1326</v>
      </c>
      <c r="AP27" s="370" t="s">
        <v>1821</v>
      </c>
      <c r="AQ27" s="376" t="s">
        <v>1815</v>
      </c>
      <c r="AR27" s="369">
        <v>0</v>
      </c>
      <c r="AS27" s="369">
        <v>0</v>
      </c>
      <c r="AT27" s="369" t="s">
        <v>1424</v>
      </c>
      <c r="AW27" s="198"/>
      <c r="AX27" s="198"/>
      <c r="AY27" s="184"/>
      <c r="AZ27" s="184"/>
      <c r="BA27" s="184"/>
      <c r="BB27" s="184"/>
      <c r="BC27" s="184"/>
      <c r="BD27" s="184"/>
      <c r="BE27" s="184"/>
      <c r="BF27" s="184"/>
      <c r="BG27" s="186"/>
      <c r="BH27" s="186"/>
      <c r="BI27" s="199"/>
      <c r="BJ27" s="199"/>
      <c r="BK27" s="199"/>
      <c r="BL27" s="218"/>
      <c r="BM27" s="186"/>
      <c r="BN27" s="186"/>
      <c r="BO27" s="186"/>
      <c r="BP27" s="186"/>
      <c r="BQ27" s="186"/>
      <c r="BR27" s="186"/>
      <c r="BS27" s="186"/>
      <c r="BT27" s="186"/>
      <c r="BU27" s="186"/>
      <c r="BV27" s="189"/>
      <c r="BW27" s="184"/>
      <c r="BX27"/>
      <c r="BZ27"/>
    </row>
    <row r="28" spans="2:78" ht="18.75">
      <c r="B28" s="363" t="s">
        <v>148</v>
      </c>
      <c r="C28" s="364">
        <v>4501865000192</v>
      </c>
      <c r="D28" s="365" t="s">
        <v>11</v>
      </c>
      <c r="E28" s="365" t="s">
        <v>620</v>
      </c>
      <c r="F28" s="365" t="s">
        <v>665</v>
      </c>
      <c r="G28" s="366" t="s">
        <v>740</v>
      </c>
      <c r="H28" s="366" t="s">
        <v>34</v>
      </c>
      <c r="I28" s="366" t="s">
        <v>1306</v>
      </c>
      <c r="J28" s="366" t="s">
        <v>608</v>
      </c>
      <c r="K28" s="367" t="s">
        <v>48</v>
      </c>
      <c r="L28" s="368"/>
      <c r="M28" s="368" t="s">
        <v>1421</v>
      </c>
      <c r="N28" s="367">
        <v>91367</v>
      </c>
      <c r="O28" s="367" t="s">
        <v>1323</v>
      </c>
      <c r="P28" s="371">
        <v>37076</v>
      </c>
      <c r="Q28" s="372">
        <v>874.04460600000004</v>
      </c>
      <c r="R28" s="372">
        <v>855.26315450396839</v>
      </c>
      <c r="S28" s="367">
        <v>0</v>
      </c>
      <c r="T28" s="369">
        <v>9.6649004926552262E-2</v>
      </c>
      <c r="U28" s="369">
        <v>1.0355478850544544</v>
      </c>
      <c r="V28" s="369">
        <v>0.11575175342666477</v>
      </c>
      <c r="W28" s="369">
        <v>1.0370028160718419</v>
      </c>
      <c r="X28" s="369">
        <v>0.15468963203949793</v>
      </c>
      <c r="Y28" s="369">
        <v>1.0589397137320786</v>
      </c>
      <c r="Z28" s="369">
        <v>0.14768551036592426</v>
      </c>
      <c r="AA28" s="369">
        <v>0.79797339429283143</v>
      </c>
      <c r="AB28" s="369">
        <v>1.4069443545649538E-3</v>
      </c>
      <c r="AC28" s="373">
        <v>2.9356582639557924</v>
      </c>
      <c r="AD28" s="575">
        <v>0</v>
      </c>
      <c r="AE28" s="370" t="s">
        <v>1836</v>
      </c>
      <c r="AF28" s="370" t="s">
        <v>1833</v>
      </c>
      <c r="AG28" s="374" t="s">
        <v>1458</v>
      </c>
      <c r="AH28" s="374" t="s">
        <v>1819</v>
      </c>
      <c r="AI28" s="374">
        <v>500</v>
      </c>
      <c r="AJ28" s="374">
        <v>100</v>
      </c>
      <c r="AK28" s="374">
        <v>100</v>
      </c>
      <c r="AL28" s="722">
        <v>0.25</v>
      </c>
      <c r="AM28" s="722">
        <v>0</v>
      </c>
      <c r="AN28" s="369" t="s">
        <v>1815</v>
      </c>
      <c r="AO28" s="367" t="s">
        <v>1326</v>
      </c>
      <c r="AP28" s="370" t="s">
        <v>1821</v>
      </c>
      <c r="AQ28" s="376" t="s">
        <v>671</v>
      </c>
      <c r="AR28" s="369">
        <v>8.7500000000000002E-4</v>
      </c>
      <c r="AS28" s="369">
        <v>8.7500000000000002E-4</v>
      </c>
      <c r="AT28" s="369" t="s">
        <v>1424</v>
      </c>
      <c r="AW28" s="198"/>
      <c r="AX28" s="198"/>
      <c r="AY28" s="184"/>
      <c r="AZ28" s="184"/>
      <c r="BA28" s="184"/>
      <c r="BB28" s="184"/>
      <c r="BC28" s="184"/>
      <c r="BD28" s="184"/>
      <c r="BE28" s="184"/>
      <c r="BF28" s="184"/>
      <c r="BG28" s="186"/>
      <c r="BH28" s="186"/>
      <c r="BI28" s="199"/>
      <c r="BJ28" s="199"/>
      <c r="BK28" s="199"/>
      <c r="BL28" s="218"/>
      <c r="BM28" s="186"/>
      <c r="BN28" s="186"/>
      <c r="BO28" s="186"/>
      <c r="BP28" s="186"/>
      <c r="BQ28" s="186"/>
      <c r="BR28" s="186"/>
      <c r="BS28" s="186"/>
      <c r="BT28" s="186"/>
      <c r="BU28" s="186"/>
      <c r="BV28" s="189"/>
      <c r="BW28" s="184"/>
      <c r="BX28"/>
      <c r="BZ28"/>
    </row>
    <row r="29" spans="2:78" ht="18.75">
      <c r="B29" s="363" t="s">
        <v>1542</v>
      </c>
      <c r="C29" s="364">
        <v>4515848000104</v>
      </c>
      <c r="D29" s="365" t="s">
        <v>14</v>
      </c>
      <c r="E29" s="365" t="s">
        <v>607</v>
      </c>
      <c r="F29" s="365" t="s">
        <v>1424</v>
      </c>
      <c r="G29" s="366" t="s">
        <v>1424</v>
      </c>
      <c r="H29" s="366" t="s">
        <v>34</v>
      </c>
      <c r="I29" s="366" t="s">
        <v>34</v>
      </c>
      <c r="J29" s="366" t="s">
        <v>608</v>
      </c>
      <c r="K29" s="367" t="s">
        <v>48</v>
      </c>
      <c r="L29" s="368"/>
      <c r="M29" s="368" t="s">
        <v>1424</v>
      </c>
      <c r="N29" s="367">
        <v>93386</v>
      </c>
      <c r="O29" s="367" t="s">
        <v>1323</v>
      </c>
      <c r="P29" s="371">
        <v>37092</v>
      </c>
      <c r="Q29" s="372">
        <v>10.466879</v>
      </c>
      <c r="R29" s="372">
        <v>13.081848491228069</v>
      </c>
      <c r="S29" s="367">
        <v>2</v>
      </c>
      <c r="T29" s="369">
        <v>-4.5425873469417843E-2</v>
      </c>
      <c r="U29" s="369">
        <v>-0.48671651853793141</v>
      </c>
      <c r="V29" s="369">
        <v>-0.14451917218166677</v>
      </c>
      <c r="W29" s="369">
        <v>-1.2947258602325091</v>
      </c>
      <c r="X29" s="369">
        <v>-6.3196099906620784E-2</v>
      </c>
      <c r="Y29" s="369">
        <v>-0.4326137379848024</v>
      </c>
      <c r="Z29" s="369">
        <v>-9.3267589591558675E-2</v>
      </c>
      <c r="AA29" s="369">
        <v>-0.50394283677174512</v>
      </c>
      <c r="AB29" s="369">
        <v>0.20924381331149833</v>
      </c>
      <c r="AC29" s="373">
        <v>-1.2241251663943538</v>
      </c>
      <c r="AD29" s="575">
        <v>0</v>
      </c>
      <c r="AE29" s="370" t="s">
        <v>1843</v>
      </c>
      <c r="AF29" s="370" t="s">
        <v>1812</v>
      </c>
      <c r="AG29" s="374" t="s">
        <v>1459</v>
      </c>
      <c r="AH29" s="374" t="s">
        <v>1819</v>
      </c>
      <c r="AI29" s="374">
        <v>500</v>
      </c>
      <c r="AJ29" s="374">
        <v>100</v>
      </c>
      <c r="AK29" s="374">
        <v>100</v>
      </c>
      <c r="AL29" s="722">
        <v>4</v>
      </c>
      <c r="AM29" s="722">
        <v>20</v>
      </c>
      <c r="AN29" s="369" t="s">
        <v>668</v>
      </c>
      <c r="AO29" s="367" t="s">
        <v>1326</v>
      </c>
      <c r="AP29" s="370" t="s">
        <v>1816</v>
      </c>
      <c r="AQ29" s="376" t="s">
        <v>672</v>
      </c>
      <c r="AR29" s="369">
        <v>3.5000000000000001E-3</v>
      </c>
      <c r="AS29" s="369">
        <v>3.5000000000000001E-3</v>
      </c>
      <c r="AT29" s="369" t="s">
        <v>1424</v>
      </c>
      <c r="AW29" s="198"/>
      <c r="AX29" s="198"/>
      <c r="AY29" s="184"/>
      <c r="AZ29" s="184"/>
      <c r="BA29" s="184"/>
      <c r="BB29" s="184"/>
      <c r="BC29" s="184"/>
      <c r="BD29" s="184"/>
      <c r="BE29" s="184"/>
      <c r="BF29" s="184"/>
      <c r="BG29" s="186"/>
      <c r="BH29" s="186"/>
      <c r="BI29" s="199"/>
      <c r="BJ29" s="199"/>
      <c r="BK29" s="199"/>
      <c r="BL29" s="218"/>
      <c r="BM29" s="186"/>
      <c r="BN29" s="186"/>
      <c r="BO29" s="186"/>
      <c r="BP29" s="186"/>
      <c r="BQ29" s="186"/>
      <c r="BR29" s="186"/>
      <c r="BS29" s="186"/>
      <c r="BT29" s="186"/>
      <c r="BU29" s="186"/>
      <c r="BV29" s="189"/>
      <c r="BW29" s="184"/>
      <c r="BX29"/>
      <c r="BZ29"/>
    </row>
    <row r="30" spans="2:78" ht="18.75">
      <c r="B30" s="363" t="s">
        <v>1204</v>
      </c>
      <c r="C30" s="364"/>
      <c r="D30" s="365" t="s">
        <v>13</v>
      </c>
      <c r="E30" s="365" t="s">
        <v>615</v>
      </c>
      <c r="F30" s="365" t="s">
        <v>619</v>
      </c>
      <c r="G30" s="366" t="s">
        <v>34</v>
      </c>
      <c r="H30" s="366" t="s">
        <v>1339</v>
      </c>
      <c r="I30" s="366" t="s">
        <v>34</v>
      </c>
      <c r="J30" s="366" t="s">
        <v>1424</v>
      </c>
      <c r="L30" s="368"/>
      <c r="M30" s="368" t="s">
        <v>1421</v>
      </c>
      <c r="N30" s="367">
        <v>95141</v>
      </c>
      <c r="O30" s="367" t="s">
        <v>1323</v>
      </c>
      <c r="P30" s="371"/>
      <c r="S30" s="367"/>
      <c r="U30" s="369"/>
      <c r="W30" s="369"/>
      <c r="Y30" s="369"/>
      <c r="AA30" s="369"/>
      <c r="AD30" s="575">
        <v>0</v>
      </c>
      <c r="AE30" s="370"/>
      <c r="AF30" s="370"/>
      <c r="AG30" s="374" t="s">
        <v>721</v>
      </c>
      <c r="AH30" s="374"/>
      <c r="AI30" s="374">
        <v>1000</v>
      </c>
      <c r="AJ30" s="374">
        <v>1000</v>
      </c>
      <c r="AK30" s="374">
        <v>1000</v>
      </c>
      <c r="AN30" s="369"/>
      <c r="AO30" s="367" t="s">
        <v>1326</v>
      </c>
      <c r="AP30" s="370"/>
      <c r="AR30" s="369">
        <v>1E-3</v>
      </c>
      <c r="AS30" s="369">
        <v>1E-3</v>
      </c>
      <c r="AT30" s="369" t="s">
        <v>1424</v>
      </c>
      <c r="AW30" s="198"/>
      <c r="AX30" s="198"/>
      <c r="AY30" s="184"/>
      <c r="AZ30" s="184"/>
      <c r="BA30" s="184"/>
      <c r="BB30" s="184"/>
      <c r="BC30" s="184"/>
      <c r="BD30" s="184"/>
      <c r="BE30" s="184"/>
      <c r="BF30" s="184"/>
      <c r="BG30" s="186"/>
      <c r="BH30" s="186"/>
      <c r="BI30" s="199"/>
      <c r="BJ30" s="199"/>
      <c r="BK30" s="199"/>
      <c r="BL30" s="218"/>
      <c r="BM30" s="186"/>
      <c r="BN30" s="186"/>
      <c r="BO30" s="186"/>
      <c r="BP30" s="186"/>
      <c r="BQ30" s="186"/>
      <c r="BR30" s="186"/>
      <c r="BS30" s="186"/>
      <c r="BT30" s="186"/>
      <c r="BU30" s="186"/>
      <c r="BV30" s="189"/>
      <c r="BW30" s="184"/>
      <c r="BX30"/>
      <c r="BZ30"/>
    </row>
    <row r="31" spans="2:78" ht="18.75">
      <c r="B31" s="363" t="s">
        <v>1614</v>
      </c>
      <c r="C31" s="364">
        <v>4147027000162</v>
      </c>
      <c r="D31" s="365" t="s">
        <v>13</v>
      </c>
      <c r="E31" s="365" t="s">
        <v>615</v>
      </c>
      <c r="F31" s="365" t="s">
        <v>619</v>
      </c>
      <c r="G31" s="366" t="s">
        <v>34</v>
      </c>
      <c r="H31" s="366" t="s">
        <v>1340</v>
      </c>
      <c r="I31" s="366" t="s">
        <v>34</v>
      </c>
      <c r="J31" s="366" t="s">
        <v>611</v>
      </c>
      <c r="K31" s="367" t="s">
        <v>48</v>
      </c>
      <c r="L31" s="368"/>
      <c r="M31" s="368" t="s">
        <v>1424</v>
      </c>
      <c r="N31" s="367">
        <v>97081</v>
      </c>
      <c r="O31" s="367" t="s">
        <v>1326</v>
      </c>
      <c r="P31" s="371">
        <v>37198</v>
      </c>
      <c r="Q31" s="372">
        <v>109.473491</v>
      </c>
      <c r="R31" s="372">
        <v>111.51629052208844</v>
      </c>
      <c r="S31" s="367">
        <v>1</v>
      </c>
      <c r="T31" s="369">
        <v>0.12708349922737949</v>
      </c>
      <c r="U31" s="369">
        <v>1.3616389423796087</v>
      </c>
      <c r="V31" s="369">
        <v>9.459304571355398E-2</v>
      </c>
      <c r="W31" s="369">
        <v>0.84744508728254841</v>
      </c>
      <c r="X31" s="369">
        <v>0.16240083565357177</v>
      </c>
      <c r="Y31" s="369">
        <v>1.1117273481711607</v>
      </c>
      <c r="Z31" s="369">
        <v>0.18866698475125276</v>
      </c>
      <c r="AA31" s="369">
        <v>1.0194042315994731</v>
      </c>
      <c r="AB31" s="369">
        <v>8.1568246055970128E-2</v>
      </c>
      <c r="AC31" s="373">
        <v>-0.20876260941079652</v>
      </c>
      <c r="AD31" s="575">
        <v>22188046000119</v>
      </c>
      <c r="AE31" s="370" t="s">
        <v>1817</v>
      </c>
      <c r="AF31" s="370" t="s">
        <v>1818</v>
      </c>
      <c r="AG31" s="374" t="s">
        <v>1594</v>
      </c>
      <c r="AH31" s="374" t="s">
        <v>1819</v>
      </c>
      <c r="AI31" s="374">
        <v>100000</v>
      </c>
      <c r="AJ31" s="374">
        <v>50000</v>
      </c>
      <c r="AK31" s="374">
        <v>100000</v>
      </c>
      <c r="AL31" s="722">
        <v>2</v>
      </c>
      <c r="AM31" s="722">
        <v>0</v>
      </c>
      <c r="AN31" s="369" t="s">
        <v>1820</v>
      </c>
      <c r="AO31" s="367" t="s">
        <v>1326</v>
      </c>
      <c r="AP31" s="370" t="s">
        <v>1835</v>
      </c>
      <c r="AQ31" s="376" t="s">
        <v>1815</v>
      </c>
      <c r="AR31" s="369">
        <v>0</v>
      </c>
      <c r="AS31" s="369">
        <v>0</v>
      </c>
      <c r="AT31" s="369" t="s">
        <v>1424</v>
      </c>
      <c r="AW31" s="198"/>
      <c r="AX31" s="198"/>
      <c r="AY31" s="184"/>
      <c r="AZ31" s="184"/>
      <c r="BA31" s="184"/>
      <c r="BB31" s="184"/>
      <c r="BC31" s="184"/>
      <c r="BD31" s="184"/>
      <c r="BE31" s="184"/>
      <c r="BF31" s="184"/>
      <c r="BG31" s="186"/>
      <c r="BH31" s="186"/>
      <c r="BI31" s="199"/>
      <c r="BJ31" s="199"/>
      <c r="BK31" s="199"/>
      <c r="BL31" s="218"/>
      <c r="BM31" s="186"/>
      <c r="BN31" s="186"/>
      <c r="BO31" s="186"/>
      <c r="BP31" s="186"/>
      <c r="BQ31" s="186"/>
      <c r="BR31" s="186"/>
      <c r="BS31" s="186"/>
      <c r="BT31" s="186"/>
      <c r="BU31" s="186"/>
      <c r="BV31" s="189"/>
      <c r="BW31" s="184"/>
      <c r="BX31"/>
      <c r="BZ31"/>
    </row>
    <row r="32" spans="2:78" ht="18.75">
      <c r="B32" s="363" t="s">
        <v>366</v>
      </c>
      <c r="C32" s="364">
        <v>4621018000161</v>
      </c>
      <c r="D32" s="365" t="s">
        <v>14</v>
      </c>
      <c r="E32" s="365" t="s">
        <v>614</v>
      </c>
      <c r="F32" s="365" t="s">
        <v>1424</v>
      </c>
      <c r="G32" s="366" t="s">
        <v>1424</v>
      </c>
      <c r="H32" s="366" t="s">
        <v>867</v>
      </c>
      <c r="I32" s="366" t="s">
        <v>34</v>
      </c>
      <c r="J32" s="366" t="s">
        <v>608</v>
      </c>
      <c r="K32" s="367" t="s">
        <v>48</v>
      </c>
      <c r="L32" s="368"/>
      <c r="M32" s="368" t="s">
        <v>1421</v>
      </c>
      <c r="N32" s="367">
        <v>97101</v>
      </c>
      <c r="O32" s="367" t="s">
        <v>1323</v>
      </c>
      <c r="P32" s="371">
        <v>37140</v>
      </c>
      <c r="Q32" s="372">
        <v>66.466374999999999</v>
      </c>
      <c r="R32" s="372">
        <v>80.940976666666643</v>
      </c>
      <c r="S32" s="367">
        <v>2</v>
      </c>
      <c r="T32" s="369">
        <v>6.543391885290295E-2</v>
      </c>
      <c r="U32" s="369">
        <v>0.70109316004279754</v>
      </c>
      <c r="V32" s="369">
        <v>2.5200908310670123E-2</v>
      </c>
      <c r="W32" s="369">
        <v>0.22577120529141864</v>
      </c>
      <c r="X32" s="369">
        <v>0.14095149284740782</v>
      </c>
      <c r="Y32" s="369">
        <v>0.96489423058315793</v>
      </c>
      <c r="Z32" s="369">
        <v>0.26779198840312213</v>
      </c>
      <c r="AA32" s="369">
        <v>1.4469319395044133</v>
      </c>
      <c r="AB32" s="369">
        <v>0.10817687465406965</v>
      </c>
      <c r="AC32" s="373">
        <v>-0.79888180880569493</v>
      </c>
      <c r="AD32" s="575">
        <v>0</v>
      </c>
      <c r="AE32" s="370" t="s">
        <v>1846</v>
      </c>
      <c r="AF32" s="370" t="s">
        <v>1830</v>
      </c>
      <c r="AG32" s="374" t="s">
        <v>721</v>
      </c>
      <c r="AH32" s="374" t="s">
        <v>1819</v>
      </c>
      <c r="AI32" s="374">
        <v>100</v>
      </c>
      <c r="AJ32" s="374">
        <v>100</v>
      </c>
      <c r="AK32" s="374">
        <v>100</v>
      </c>
      <c r="AL32" s="722">
        <v>2</v>
      </c>
      <c r="AM32" s="722">
        <v>20</v>
      </c>
      <c r="AN32" s="369" t="s">
        <v>1820</v>
      </c>
      <c r="AO32" s="367" t="s">
        <v>1326</v>
      </c>
      <c r="AP32" s="370" t="s">
        <v>1835</v>
      </c>
      <c r="AQ32" s="376" t="s">
        <v>673</v>
      </c>
      <c r="AR32" s="369">
        <v>3.3833333333333302E-3</v>
      </c>
      <c r="AS32" s="369">
        <v>3.3833333333333302E-3</v>
      </c>
      <c r="AT32" s="369" t="s">
        <v>1424</v>
      </c>
      <c r="AW32" s="198"/>
      <c r="AX32" s="198"/>
      <c r="AY32" s="184"/>
      <c r="AZ32" s="184"/>
      <c r="BA32" s="184"/>
      <c r="BB32" s="184"/>
      <c r="BC32" s="184"/>
      <c r="BD32" s="184"/>
      <c r="BE32" s="184"/>
      <c r="BF32" s="184"/>
      <c r="BG32" s="186"/>
      <c r="BH32" s="186"/>
      <c r="BI32" s="199"/>
      <c r="BJ32" s="199"/>
      <c r="BK32" s="199"/>
      <c r="BL32" s="218"/>
      <c r="BM32" s="186"/>
      <c r="BN32" s="186"/>
      <c r="BO32" s="186"/>
      <c r="BP32" s="186"/>
      <c r="BQ32" s="186"/>
      <c r="BR32" s="186"/>
      <c r="BS32" s="186"/>
      <c r="BT32" s="186"/>
      <c r="BU32" s="186"/>
      <c r="BV32" s="189"/>
      <c r="BW32" s="184"/>
      <c r="BX32"/>
      <c r="BZ32"/>
    </row>
    <row r="33" spans="2:78" ht="18.75">
      <c r="B33" s="363" t="s">
        <v>952</v>
      </c>
      <c r="C33" s="364">
        <v>3804917000137</v>
      </c>
      <c r="D33" s="365" t="s">
        <v>13</v>
      </c>
      <c r="E33" s="365" t="s">
        <v>615</v>
      </c>
      <c r="F33" s="365" t="s">
        <v>619</v>
      </c>
      <c r="G33" s="366" t="s">
        <v>34</v>
      </c>
      <c r="H33" s="366" t="s">
        <v>1340</v>
      </c>
      <c r="I33" s="366" t="s">
        <v>34</v>
      </c>
      <c r="J33" s="366" t="s">
        <v>1424</v>
      </c>
      <c r="K33" s="367" t="s">
        <v>48</v>
      </c>
      <c r="L33" s="368"/>
      <c r="M33" s="368" t="s">
        <v>34</v>
      </c>
      <c r="N33" s="367">
        <v>99589</v>
      </c>
      <c r="O33" s="367" t="s">
        <v>1326</v>
      </c>
      <c r="P33" s="371">
        <v>36667</v>
      </c>
      <c r="Q33" s="372">
        <v>133.181353</v>
      </c>
      <c r="R33" s="372">
        <v>132.24744467857138</v>
      </c>
      <c r="S33" s="367">
        <v>1</v>
      </c>
      <c r="T33" s="369">
        <v>0.20737371444137831</v>
      </c>
      <c r="U33" s="369">
        <v>2.2219102159287614</v>
      </c>
      <c r="V33" s="369">
        <v>0.26314866076862464</v>
      </c>
      <c r="W33" s="369">
        <v>2.3575098794117717</v>
      </c>
      <c r="X33" s="369">
        <v>0.32036784742818503</v>
      </c>
      <c r="Y33" s="369">
        <v>2.1931026156810658</v>
      </c>
      <c r="Z33" s="369">
        <v>0.47941931319644038</v>
      </c>
      <c r="AA33" s="369">
        <v>2.5903953318982551</v>
      </c>
      <c r="AB33" s="369">
        <v>8.057670310568836E-2</v>
      </c>
      <c r="AC33" s="373">
        <v>1.8805338183744487</v>
      </c>
      <c r="AD33" s="575">
        <v>17891926000117</v>
      </c>
      <c r="AE33" s="370" t="s">
        <v>1847</v>
      </c>
      <c r="AF33" s="370" t="s">
        <v>1833</v>
      </c>
      <c r="AG33" s="374" t="s">
        <v>1458</v>
      </c>
      <c r="AH33" s="374" t="s">
        <v>1819</v>
      </c>
      <c r="AI33" s="374">
        <v>5000</v>
      </c>
      <c r="AJ33" s="374">
        <v>1000</v>
      </c>
      <c r="AK33" s="374">
        <v>1000</v>
      </c>
      <c r="AL33" s="722">
        <v>1.95</v>
      </c>
      <c r="AM33" s="722">
        <v>20</v>
      </c>
      <c r="AN33" s="369" t="s">
        <v>1820</v>
      </c>
      <c r="AO33" s="367" t="s">
        <v>1326</v>
      </c>
      <c r="AP33" s="370" t="s">
        <v>1835</v>
      </c>
      <c r="AQ33" s="376" t="s">
        <v>670</v>
      </c>
      <c r="AR33" s="369">
        <v>3.8999999999999998E-3</v>
      </c>
      <c r="AS33" s="369">
        <v>3.8999999999999998E-3</v>
      </c>
      <c r="AT33" s="369" t="s">
        <v>1424</v>
      </c>
      <c r="AW33" s="198"/>
      <c r="AX33" s="198"/>
      <c r="AY33" s="184"/>
      <c r="AZ33" s="184"/>
      <c r="BA33" s="184"/>
      <c r="BB33" s="184"/>
      <c r="BC33" s="184"/>
      <c r="BD33" s="184"/>
      <c r="BE33" s="184"/>
      <c r="BF33" s="184"/>
      <c r="BG33" s="186"/>
      <c r="BH33" s="186"/>
      <c r="BI33" s="199"/>
      <c r="BJ33" s="199"/>
      <c r="BK33" s="199"/>
      <c r="BL33" s="218"/>
      <c r="BM33" s="186"/>
      <c r="BN33" s="186"/>
      <c r="BO33" s="186"/>
      <c r="BP33" s="186"/>
      <c r="BQ33" s="186"/>
      <c r="BR33" s="186"/>
      <c r="BS33" s="186"/>
      <c r="BT33" s="186"/>
      <c r="BU33" s="186"/>
      <c r="BV33" s="189"/>
      <c r="BW33" s="184"/>
      <c r="BX33"/>
      <c r="BZ33"/>
    </row>
    <row r="34" spans="2:78" ht="18.75">
      <c r="B34" s="363" t="s">
        <v>1745</v>
      </c>
      <c r="C34" s="364">
        <v>4839017000198</v>
      </c>
      <c r="D34" s="365" t="s">
        <v>11</v>
      </c>
      <c r="E34" s="365" t="s">
        <v>620</v>
      </c>
      <c r="F34" s="365" t="s">
        <v>674</v>
      </c>
      <c r="G34" s="366" t="s">
        <v>740</v>
      </c>
      <c r="H34" s="366" t="s">
        <v>34</v>
      </c>
      <c r="I34" s="366" t="s">
        <v>1306</v>
      </c>
      <c r="J34" s="366" t="s">
        <v>608</v>
      </c>
      <c r="K34" s="367" t="s">
        <v>48</v>
      </c>
      <c r="L34" s="368"/>
      <c r="M34" s="368" t="s">
        <v>1424</v>
      </c>
      <c r="N34" s="367">
        <v>104019</v>
      </c>
      <c r="O34" s="367" t="s">
        <v>1323</v>
      </c>
      <c r="P34" s="371">
        <v>37295</v>
      </c>
      <c r="Q34" s="372">
        <v>2102.9340470000002</v>
      </c>
      <c r="R34" s="372">
        <v>1531.1423886812752</v>
      </c>
      <c r="S34" s="367">
        <v>0</v>
      </c>
      <c r="T34" s="369">
        <v>9.3432360968091155E-2</v>
      </c>
      <c r="U34" s="369">
        <v>1.0010830827454296</v>
      </c>
      <c r="V34" s="369">
        <v>0.11182887824044285</v>
      </c>
      <c r="W34" s="369">
        <v>1.0018583582577509</v>
      </c>
      <c r="X34" s="369">
        <v>0.15049315795747575</v>
      </c>
      <c r="Y34" s="369">
        <v>1.0302124292689159</v>
      </c>
      <c r="Z34" s="369">
        <v>0.17983943063882712</v>
      </c>
      <c r="AA34" s="369">
        <v>0.97170724832100219</v>
      </c>
      <c r="AB34" s="369">
        <v>1.5743001969730764E-3</v>
      </c>
      <c r="AC34" s="373">
        <v>0.13176180475710353</v>
      </c>
      <c r="AD34" s="575">
        <v>0</v>
      </c>
      <c r="AE34" s="370" t="s">
        <v>1848</v>
      </c>
      <c r="AF34" s="370" t="s">
        <v>1849</v>
      </c>
      <c r="AG34" s="374" t="s">
        <v>721</v>
      </c>
      <c r="AH34" s="374" t="s">
        <v>1819</v>
      </c>
      <c r="AI34" s="374">
        <v>1000</v>
      </c>
      <c r="AJ34" s="374">
        <v>1000</v>
      </c>
      <c r="AK34" s="374">
        <v>1000</v>
      </c>
      <c r="AL34" s="722">
        <v>0.15</v>
      </c>
      <c r="AM34" s="722">
        <v>0</v>
      </c>
      <c r="AN34" s="369" t="s">
        <v>1820</v>
      </c>
      <c r="AO34" s="367" t="s">
        <v>1326</v>
      </c>
      <c r="AP34" s="370" t="s">
        <v>1821</v>
      </c>
      <c r="AQ34" s="376" t="s">
        <v>1552</v>
      </c>
      <c r="AR34" s="369">
        <v>0</v>
      </c>
      <c r="AS34" s="369">
        <v>0</v>
      </c>
      <c r="AT34" s="369" t="s">
        <v>1424</v>
      </c>
      <c r="AW34" s="198"/>
      <c r="AX34" s="198"/>
      <c r="AY34" s="184"/>
      <c r="AZ34" s="184"/>
      <c r="BA34" s="184"/>
      <c r="BB34" s="184"/>
      <c r="BC34" s="184"/>
      <c r="BD34" s="184"/>
      <c r="BE34" s="184"/>
      <c r="BF34" s="184"/>
      <c r="BG34" s="186"/>
      <c r="BH34" s="186"/>
      <c r="BI34" s="199"/>
      <c r="BJ34" s="199"/>
      <c r="BK34" s="199"/>
      <c r="BL34" s="218"/>
      <c r="BM34" s="186"/>
      <c r="BN34" s="186"/>
      <c r="BO34" s="186"/>
      <c r="BP34" s="186"/>
      <c r="BQ34" s="186"/>
      <c r="BR34" s="186"/>
      <c r="BS34" s="186"/>
      <c r="BT34" s="186"/>
      <c r="BU34" s="186"/>
      <c r="BV34" s="189"/>
      <c r="BW34" s="184"/>
      <c r="BX34"/>
      <c r="BZ34"/>
    </row>
    <row r="35" spans="2:78" ht="18.75">
      <c r="B35" s="363" t="s">
        <v>811</v>
      </c>
      <c r="C35" s="364">
        <v>5104498000156</v>
      </c>
      <c r="D35" s="365" t="s">
        <v>11</v>
      </c>
      <c r="E35" s="365" t="s">
        <v>621</v>
      </c>
      <c r="F35" s="365" t="s">
        <v>674</v>
      </c>
      <c r="G35" s="366" t="s">
        <v>867</v>
      </c>
      <c r="H35" s="366" t="s">
        <v>34</v>
      </c>
      <c r="I35" s="366" t="s">
        <v>1424</v>
      </c>
      <c r="J35" s="366" t="s">
        <v>608</v>
      </c>
      <c r="K35" s="367" t="s">
        <v>48</v>
      </c>
      <c r="L35" s="368"/>
      <c r="M35" s="368" t="s">
        <v>1421</v>
      </c>
      <c r="N35" s="367">
        <v>107816</v>
      </c>
      <c r="O35" s="367" t="s">
        <v>1323</v>
      </c>
      <c r="P35" s="371">
        <v>37538</v>
      </c>
      <c r="Q35" s="372">
        <v>80.801880999999995</v>
      </c>
      <c r="R35" s="372">
        <v>111.23707029761901</v>
      </c>
      <c r="S35" s="367">
        <v>1</v>
      </c>
      <c r="T35" s="369">
        <v>5.3792197549444198E-2</v>
      </c>
      <c r="U35" s="369">
        <v>0.57635768156216927</v>
      </c>
      <c r="V35" s="369">
        <v>5.9193813080839153E-2</v>
      </c>
      <c r="W35" s="369">
        <v>0.53030860476554886</v>
      </c>
      <c r="X35" s="369">
        <v>9.1026695552062886E-2</v>
      </c>
      <c r="Y35" s="369">
        <v>0.62313021020869841</v>
      </c>
      <c r="Z35" s="369">
        <v>9.8468167186944955E-2</v>
      </c>
      <c r="AA35" s="369">
        <v>0.53204256399475613</v>
      </c>
      <c r="AB35" s="369">
        <v>5.5955113590831683E-2</v>
      </c>
      <c r="AC35" s="373">
        <v>-0.93695873638636307</v>
      </c>
      <c r="AD35" s="575">
        <v>14951623000154</v>
      </c>
      <c r="AE35" s="370" t="s">
        <v>1841</v>
      </c>
      <c r="AF35" s="370" t="s">
        <v>1826</v>
      </c>
      <c r="AG35" s="374" t="s">
        <v>730</v>
      </c>
      <c r="AH35" s="374" t="s">
        <v>1819</v>
      </c>
      <c r="AI35" s="374">
        <v>1000</v>
      </c>
      <c r="AJ35" s="374">
        <v>1000</v>
      </c>
      <c r="AK35" s="374">
        <v>1000</v>
      </c>
      <c r="AL35" s="722">
        <v>0.5</v>
      </c>
      <c r="AM35" s="722">
        <v>0</v>
      </c>
      <c r="AN35" s="369" t="s">
        <v>1834</v>
      </c>
      <c r="AO35" s="367" t="s">
        <v>1326</v>
      </c>
      <c r="AP35" s="370" t="s">
        <v>1821</v>
      </c>
      <c r="AQ35" s="376" t="s">
        <v>675</v>
      </c>
      <c r="AR35" s="369">
        <v>1.6000000000000001E-3</v>
      </c>
      <c r="AS35" s="369">
        <v>1.6000000000000001E-3</v>
      </c>
      <c r="AT35" s="369" t="s">
        <v>1424</v>
      </c>
      <c r="AW35" s="198"/>
      <c r="AX35" s="198"/>
      <c r="AY35" s="184"/>
      <c r="AZ35" s="184"/>
      <c r="BA35" s="184"/>
      <c r="BB35" s="184"/>
      <c r="BC35" s="184"/>
      <c r="BD35" s="184"/>
      <c r="BE35" s="184"/>
      <c r="BF35" s="184"/>
      <c r="BG35" s="186"/>
      <c r="BH35" s="186"/>
      <c r="BI35" s="199"/>
      <c r="BJ35" s="199"/>
      <c r="BK35" s="199"/>
      <c r="BL35" s="218"/>
      <c r="BM35" s="186"/>
      <c r="BN35" s="186"/>
      <c r="BO35" s="186"/>
      <c r="BP35" s="186"/>
      <c r="BQ35" s="186"/>
      <c r="BR35" s="186"/>
      <c r="BS35" s="186"/>
      <c r="BT35" s="186"/>
      <c r="BU35" s="186"/>
      <c r="BV35" s="189"/>
      <c r="BW35" s="184"/>
      <c r="BX35"/>
      <c r="BZ35"/>
    </row>
    <row r="36" spans="2:78" ht="18.75">
      <c r="B36" s="363" t="s">
        <v>843</v>
      </c>
      <c r="C36" s="364">
        <v>40428039000129</v>
      </c>
      <c r="D36" s="365" t="s">
        <v>14</v>
      </c>
      <c r="E36" s="365" t="s">
        <v>607</v>
      </c>
      <c r="F36" s="365" t="s">
        <v>1424</v>
      </c>
      <c r="G36" s="366" t="s">
        <v>1424</v>
      </c>
      <c r="H36" s="366" t="s">
        <v>34</v>
      </c>
      <c r="I36" s="366" t="s">
        <v>34</v>
      </c>
      <c r="J36" s="366" t="s">
        <v>608</v>
      </c>
      <c r="K36" s="367" t="s">
        <v>48</v>
      </c>
      <c r="L36" s="368"/>
      <c r="M36" s="368" t="s">
        <v>34</v>
      </c>
      <c r="N36" s="367">
        <v>108081</v>
      </c>
      <c r="O36" s="367" t="s">
        <v>1323</v>
      </c>
      <c r="P36" s="371">
        <v>33670</v>
      </c>
      <c r="Q36" s="372">
        <v>11.341853</v>
      </c>
      <c r="R36" s="372">
        <v>16.351009035714281</v>
      </c>
      <c r="S36" s="367">
        <v>2</v>
      </c>
      <c r="T36" s="369">
        <v>0.10319088416452105</v>
      </c>
      <c r="U36" s="369">
        <v>1.1056409937658001</v>
      </c>
      <c r="V36" s="369">
        <v>-2.6969853309252834E-2</v>
      </c>
      <c r="W36" s="369">
        <v>-0.24161892155231024</v>
      </c>
      <c r="X36" s="369">
        <v>5.0387949222322037E-2</v>
      </c>
      <c r="Y36" s="369">
        <v>0.34493456233322745</v>
      </c>
      <c r="Z36" s="369">
        <v>2.1587005455910635E-2</v>
      </c>
      <c r="AA36" s="369">
        <v>0.11663876824198885</v>
      </c>
      <c r="AB36" s="369">
        <v>0.20790425609609356</v>
      </c>
      <c r="AC36" s="373">
        <v>-0.66661116764466821</v>
      </c>
      <c r="AD36" s="575">
        <v>0</v>
      </c>
      <c r="AE36" s="370" t="s">
        <v>1836</v>
      </c>
      <c r="AF36" s="370" t="s">
        <v>1833</v>
      </c>
      <c r="AG36" s="374" t="s">
        <v>1458</v>
      </c>
      <c r="AH36" s="374" t="s">
        <v>1819</v>
      </c>
      <c r="AI36" s="374">
        <v>1000</v>
      </c>
      <c r="AJ36" s="374">
        <v>1000</v>
      </c>
      <c r="AK36" s="374">
        <v>1000</v>
      </c>
      <c r="AL36" s="722">
        <v>1.5</v>
      </c>
      <c r="AM36" s="722">
        <v>0</v>
      </c>
      <c r="AN36" s="369" t="s">
        <v>1815</v>
      </c>
      <c r="AO36" s="367" t="s">
        <v>1326</v>
      </c>
      <c r="AP36" s="370" t="s">
        <v>1816</v>
      </c>
      <c r="AQ36" s="376" t="s">
        <v>672</v>
      </c>
      <c r="AR36" s="369">
        <v>5.2500000000000003E-3</v>
      </c>
      <c r="AS36" s="369">
        <v>5.2500000000000003E-3</v>
      </c>
      <c r="AT36" s="369" t="s">
        <v>1424</v>
      </c>
      <c r="AW36" s="198"/>
      <c r="AX36" s="198"/>
      <c r="AY36" s="184"/>
      <c r="AZ36" s="184"/>
      <c r="BA36" s="184"/>
      <c r="BB36" s="184"/>
      <c r="BC36" s="184"/>
      <c r="BD36" s="184"/>
      <c r="BE36" s="184"/>
      <c r="BF36" s="184"/>
      <c r="BG36" s="186"/>
      <c r="BH36" s="186"/>
      <c r="BI36" s="199"/>
      <c r="BJ36" s="199"/>
      <c r="BK36" s="199"/>
      <c r="BL36" s="218"/>
      <c r="BM36" s="186"/>
      <c r="BN36" s="186"/>
      <c r="BO36" s="186"/>
      <c r="BP36" s="186"/>
      <c r="BQ36" s="186"/>
      <c r="BR36" s="186"/>
      <c r="BS36" s="186"/>
      <c r="BT36" s="186"/>
      <c r="BU36" s="186"/>
      <c r="BV36" s="189"/>
      <c r="BW36" s="184"/>
      <c r="BX36"/>
      <c r="BZ36"/>
    </row>
    <row r="37" spans="2:78" ht="18.75">
      <c r="B37" s="363" t="s">
        <v>141</v>
      </c>
      <c r="C37" s="364">
        <v>5097427000173</v>
      </c>
      <c r="D37" s="365" t="s">
        <v>13</v>
      </c>
      <c r="E37" s="365" t="s">
        <v>616</v>
      </c>
      <c r="F37" s="365" t="s">
        <v>617</v>
      </c>
      <c r="G37" s="366" t="s">
        <v>34</v>
      </c>
      <c r="H37" s="366" t="s">
        <v>867</v>
      </c>
      <c r="I37" s="366" t="s">
        <v>34</v>
      </c>
      <c r="J37" s="366" t="s">
        <v>608</v>
      </c>
      <c r="K37" s="367" t="s">
        <v>48</v>
      </c>
      <c r="L37" s="368"/>
      <c r="M37" s="368" t="s">
        <v>34</v>
      </c>
      <c r="N37" s="367">
        <v>108741</v>
      </c>
      <c r="O37" s="367" t="s">
        <v>1323</v>
      </c>
      <c r="P37" s="371">
        <v>37433</v>
      </c>
      <c r="Q37" s="372">
        <v>17.334689999999998</v>
      </c>
      <c r="R37" s="372">
        <v>16.455142199203188</v>
      </c>
      <c r="S37" s="367">
        <v>1</v>
      </c>
      <c r="T37" s="369">
        <v>8.8283687386169651E-2</v>
      </c>
      <c r="U37" s="369">
        <v>0.94591750662132623</v>
      </c>
      <c r="V37" s="369">
        <v>0.10129488992980962</v>
      </c>
      <c r="W37" s="369">
        <v>0.90748591707036663</v>
      </c>
      <c r="X37" s="369">
        <v>6.2476130843512667E-2</v>
      </c>
      <c r="Y37" s="369">
        <v>0.42768513466774888</v>
      </c>
      <c r="Z37" s="369">
        <v>0.12695216988408387</v>
      </c>
      <c r="AA37" s="369">
        <v>0.68594714311673421</v>
      </c>
      <c r="AB37" s="369">
        <v>5.5340287821115421E-2</v>
      </c>
      <c r="AC37" s="373">
        <v>-0.18660104748335696</v>
      </c>
      <c r="AD37" s="575">
        <v>0</v>
      </c>
      <c r="AE37" s="370" t="s">
        <v>1850</v>
      </c>
      <c r="AF37" s="370" t="s">
        <v>1812</v>
      </c>
      <c r="AG37" s="374" t="s">
        <v>1459</v>
      </c>
      <c r="AH37" s="374" t="s">
        <v>1819</v>
      </c>
      <c r="AI37" s="374">
        <v>5000</v>
      </c>
      <c r="AJ37" s="374">
        <v>1000</v>
      </c>
      <c r="AK37" s="374">
        <v>1000</v>
      </c>
      <c r="AL37" s="722">
        <v>2</v>
      </c>
      <c r="AM37" s="722">
        <v>20</v>
      </c>
      <c r="AN37" s="369" t="s">
        <v>1820</v>
      </c>
      <c r="AO37" s="367" t="s">
        <v>1326</v>
      </c>
      <c r="AP37" s="370" t="s">
        <v>1835</v>
      </c>
      <c r="AQ37" s="376" t="s">
        <v>670</v>
      </c>
      <c r="AR37" s="369">
        <v>4.6666666666666697E-3</v>
      </c>
      <c r="AS37" s="369">
        <v>4.6666666666666697E-3</v>
      </c>
      <c r="AT37" s="369" t="s">
        <v>1424</v>
      </c>
      <c r="AW37" s="198"/>
      <c r="AX37" s="198"/>
      <c r="AY37" s="184"/>
      <c r="AZ37" s="184"/>
      <c r="BA37" s="184"/>
      <c r="BB37" s="184"/>
      <c r="BC37" s="184"/>
      <c r="BD37" s="184"/>
      <c r="BE37" s="184"/>
      <c r="BF37" s="184"/>
      <c r="BG37" s="186"/>
      <c r="BH37" s="186"/>
      <c r="BI37" s="199"/>
      <c r="BJ37" s="199"/>
      <c r="BK37" s="199"/>
      <c r="BL37" s="218"/>
      <c r="BM37" s="186"/>
      <c r="BN37" s="186"/>
      <c r="BO37" s="186"/>
      <c r="BP37" s="186"/>
      <c r="BQ37" s="186"/>
      <c r="BR37" s="186"/>
      <c r="BS37" s="186"/>
      <c r="BT37" s="186"/>
      <c r="BU37" s="186"/>
      <c r="BV37" s="189"/>
      <c r="BW37" s="184"/>
      <c r="BX37"/>
      <c r="BZ37"/>
    </row>
    <row r="38" spans="2:78" ht="18.75">
      <c r="B38" s="363" t="s">
        <v>870</v>
      </c>
      <c r="C38" s="364">
        <v>840011000180</v>
      </c>
      <c r="D38" s="365" t="s">
        <v>11</v>
      </c>
      <c r="E38" s="365" t="s">
        <v>620</v>
      </c>
      <c r="F38" s="365" t="s">
        <v>674</v>
      </c>
      <c r="G38" s="366" t="s">
        <v>740</v>
      </c>
      <c r="H38" s="366" t="s">
        <v>34</v>
      </c>
      <c r="I38" s="366" t="s">
        <v>1424</v>
      </c>
      <c r="J38" s="366" t="s">
        <v>608</v>
      </c>
      <c r="K38" s="367" t="s">
        <v>48</v>
      </c>
      <c r="L38" s="368"/>
      <c r="M38" s="368" t="s">
        <v>34</v>
      </c>
      <c r="N38" s="367">
        <v>108766</v>
      </c>
      <c r="O38" s="367" t="s">
        <v>1323</v>
      </c>
      <c r="P38" s="371">
        <v>34974</v>
      </c>
      <c r="Q38" s="372">
        <v>4110.5242576000001</v>
      </c>
      <c r="R38" s="372">
        <v>3009.5949192638877</v>
      </c>
      <c r="S38" s="367">
        <v>0</v>
      </c>
      <c r="T38" s="369">
        <v>9.764388597571938E-2</v>
      </c>
      <c r="U38" s="369">
        <v>1.046207559896722</v>
      </c>
      <c r="V38" s="369">
        <v>0.11717113468631757</v>
      </c>
      <c r="W38" s="369">
        <v>1.0497188425661799</v>
      </c>
      <c r="X38" s="369">
        <v>0.1586105667463984</v>
      </c>
      <c r="Y38" s="369">
        <v>1.0857807723172279</v>
      </c>
      <c r="Z38" s="369">
        <v>0.13523080442407287</v>
      </c>
      <c r="AA38" s="369">
        <v>0.73067820771214864</v>
      </c>
      <c r="AB38" s="369">
        <v>1.4895766217671482E-3</v>
      </c>
      <c r="AC38" s="373">
        <v>3.7256821837560254</v>
      </c>
      <c r="AD38" s="575">
        <v>0</v>
      </c>
      <c r="AE38" s="370" t="s">
        <v>1836</v>
      </c>
      <c r="AF38" s="370" t="s">
        <v>1833</v>
      </c>
      <c r="AG38" s="374" t="s">
        <v>1458</v>
      </c>
      <c r="AH38" s="374" t="s">
        <v>1819</v>
      </c>
      <c r="AI38" s="374">
        <v>500</v>
      </c>
      <c r="AJ38" s="374">
        <v>100</v>
      </c>
      <c r="AK38" s="374">
        <v>100</v>
      </c>
      <c r="AL38" s="722">
        <v>0.3</v>
      </c>
      <c r="AM38" s="722">
        <v>0</v>
      </c>
      <c r="AN38" s="369" t="s">
        <v>1820</v>
      </c>
      <c r="AO38" s="367" t="s">
        <v>1326</v>
      </c>
      <c r="AP38" s="370" t="s">
        <v>1821</v>
      </c>
      <c r="AQ38" s="376" t="s">
        <v>11</v>
      </c>
      <c r="AR38" s="369">
        <v>1.0499999999999999E-3</v>
      </c>
      <c r="AS38" s="369">
        <v>1.0499999999999999E-3</v>
      </c>
      <c r="AT38" s="369" t="s">
        <v>1424</v>
      </c>
      <c r="AW38" s="198"/>
      <c r="AX38" s="198"/>
      <c r="AY38" s="184"/>
      <c r="AZ38" s="184"/>
      <c r="BA38" s="184"/>
      <c r="BB38" s="184"/>
      <c r="BC38" s="184"/>
      <c r="BD38" s="184"/>
      <c r="BE38" s="184"/>
      <c r="BF38" s="184"/>
      <c r="BG38" s="186"/>
      <c r="BH38" s="186"/>
      <c r="BI38" s="199"/>
      <c r="BJ38" s="199"/>
      <c r="BK38" s="199"/>
      <c r="BL38" s="218"/>
      <c r="BM38" s="186"/>
      <c r="BN38" s="186"/>
      <c r="BO38" s="186"/>
      <c r="BP38" s="186"/>
      <c r="BQ38" s="186"/>
      <c r="BR38" s="186"/>
      <c r="BS38" s="186"/>
      <c r="BT38" s="186"/>
      <c r="BU38" s="186"/>
      <c r="BV38" s="189"/>
      <c r="BW38" s="184"/>
      <c r="BX38"/>
      <c r="BZ38"/>
    </row>
    <row r="39" spans="2:78" ht="18.75">
      <c r="B39" s="363" t="s">
        <v>1203</v>
      </c>
      <c r="C39" s="364">
        <v>4899128000190</v>
      </c>
      <c r="D39" s="365" t="s">
        <v>11</v>
      </c>
      <c r="E39" s="365" t="s">
        <v>620</v>
      </c>
      <c r="F39" s="365" t="s">
        <v>665</v>
      </c>
      <c r="G39" s="366" t="s">
        <v>740</v>
      </c>
      <c r="H39" s="366" t="s">
        <v>34</v>
      </c>
      <c r="I39" s="366" t="s">
        <v>1424</v>
      </c>
      <c r="J39" s="366" t="s">
        <v>608</v>
      </c>
      <c r="K39" s="367" t="s">
        <v>48</v>
      </c>
      <c r="L39" s="368" t="s">
        <v>1341</v>
      </c>
      <c r="M39" s="368" t="s">
        <v>34</v>
      </c>
      <c r="N39" s="367">
        <v>109215</v>
      </c>
      <c r="O39" s="367" t="s">
        <v>1323</v>
      </c>
      <c r="P39" s="371">
        <v>37430</v>
      </c>
      <c r="Q39" s="372">
        <v>4278.9031729999997</v>
      </c>
      <c r="R39" s="372">
        <v>43673289.2432689</v>
      </c>
      <c r="S39" s="367">
        <v>0</v>
      </c>
      <c r="T39" s="369">
        <v>0.10313958782899268</v>
      </c>
      <c r="U39" s="369">
        <v>1.1050913780526552</v>
      </c>
      <c r="V39" s="369">
        <v>0.12511451739867807</v>
      </c>
      <c r="W39" s="369">
        <v>1.1208824318682895</v>
      </c>
      <c r="X39" s="369">
        <v>0.19530493226465961</v>
      </c>
      <c r="Y39" s="369">
        <v>1.3369748595044426</v>
      </c>
      <c r="Z39" s="369">
        <v>0.17940902722481189</v>
      </c>
      <c r="AA39" s="369">
        <v>0.96938169537849639</v>
      </c>
      <c r="AB39" s="369">
        <v>1.4680567947563173E-3</v>
      </c>
      <c r="AC39" s="373">
        <v>9.191110208823746</v>
      </c>
      <c r="AD39" s="575">
        <v>0</v>
      </c>
      <c r="AE39" s="370" t="s">
        <v>1848</v>
      </c>
      <c r="AF39" s="370" t="s">
        <v>1849</v>
      </c>
      <c r="AG39" s="374" t="s">
        <v>721</v>
      </c>
      <c r="AH39" s="374" t="s">
        <v>1819</v>
      </c>
      <c r="AI39" s="374">
        <v>1000</v>
      </c>
      <c r="AJ39" s="374">
        <v>1000</v>
      </c>
      <c r="AK39" s="374">
        <v>1000</v>
      </c>
      <c r="AL39" s="722">
        <v>0.3</v>
      </c>
      <c r="AM39" s="722">
        <v>0</v>
      </c>
      <c r="AN39" s="369" t="s">
        <v>1820</v>
      </c>
      <c r="AO39" s="367" t="s">
        <v>1326</v>
      </c>
      <c r="AP39" s="370" t="s">
        <v>1821</v>
      </c>
      <c r="AQ39" s="376" t="s">
        <v>671</v>
      </c>
      <c r="AR39" s="369">
        <v>1E-3</v>
      </c>
      <c r="AS39" s="369">
        <v>1E-3</v>
      </c>
      <c r="AT39" s="369" t="s">
        <v>1424</v>
      </c>
      <c r="AW39" s="198"/>
      <c r="AX39" s="198"/>
      <c r="AY39" s="184"/>
      <c r="AZ39" s="184"/>
      <c r="BA39" s="184"/>
      <c r="BB39" s="184"/>
      <c r="BC39" s="184"/>
      <c r="BD39" s="184"/>
      <c r="BE39" s="184"/>
      <c r="BF39" s="184"/>
      <c r="BG39" s="186"/>
      <c r="BH39" s="186"/>
      <c r="BI39" s="199"/>
      <c r="BJ39" s="199"/>
      <c r="BK39" s="199"/>
      <c r="BL39" s="218"/>
      <c r="BM39" s="186"/>
      <c r="BN39" s="186"/>
      <c r="BO39" s="186"/>
      <c r="BP39" s="186"/>
      <c r="BQ39" s="186"/>
      <c r="BR39" s="186"/>
      <c r="BS39" s="186"/>
      <c r="BT39" s="186"/>
      <c r="BU39" s="186"/>
      <c r="BV39" s="189"/>
      <c r="BW39" s="184"/>
      <c r="BX39"/>
      <c r="BZ39"/>
    </row>
    <row r="40" spans="2:78" ht="18.75">
      <c r="B40" s="363" t="s">
        <v>172</v>
      </c>
      <c r="C40" s="364">
        <v>5109839000186</v>
      </c>
      <c r="D40" s="365" t="s">
        <v>13</v>
      </c>
      <c r="E40" s="365" t="s">
        <v>616</v>
      </c>
      <c r="F40" s="365" t="s">
        <v>617</v>
      </c>
      <c r="G40" s="366" t="s">
        <v>34</v>
      </c>
      <c r="H40" s="366" t="s">
        <v>1339</v>
      </c>
      <c r="I40" s="366" t="s">
        <v>34</v>
      </c>
      <c r="J40" s="366" t="s">
        <v>608</v>
      </c>
      <c r="K40" s="367" t="s">
        <v>48</v>
      </c>
      <c r="L40" s="368"/>
      <c r="M40" s="368" t="s">
        <v>34</v>
      </c>
      <c r="N40" s="367">
        <v>109241</v>
      </c>
      <c r="O40" s="367" t="s">
        <v>1323</v>
      </c>
      <c r="P40" s="371">
        <v>37505</v>
      </c>
      <c r="Q40" s="372">
        <v>210.41913400000001</v>
      </c>
      <c r="R40" s="372">
        <v>252.67119618253989</v>
      </c>
      <c r="S40" s="367">
        <v>2</v>
      </c>
      <c r="T40" s="369">
        <v>0.10963434140730088</v>
      </c>
      <c r="U40" s="369">
        <v>1.1746795578490019</v>
      </c>
      <c r="V40" s="369">
        <v>0.12164237178236892</v>
      </c>
      <c r="W40" s="369">
        <v>1.0897759935178304</v>
      </c>
      <c r="X40" s="369">
        <v>0.16239483900854279</v>
      </c>
      <c r="Y40" s="369">
        <v>1.1116862976787223</v>
      </c>
      <c r="Z40" s="369">
        <v>0.21164142439365752</v>
      </c>
      <c r="AA40" s="369">
        <v>1.1435395752631905</v>
      </c>
      <c r="AB40" s="369">
        <v>3.0555923069696306E-2</v>
      </c>
      <c r="AC40" s="373">
        <v>0.32795363943846645</v>
      </c>
      <c r="AD40" s="575">
        <v>12219414000195</v>
      </c>
      <c r="AE40" s="370" t="s">
        <v>1851</v>
      </c>
      <c r="AF40" s="370" t="s">
        <v>1812</v>
      </c>
      <c r="AG40" s="374" t="s">
        <v>1459</v>
      </c>
      <c r="AH40" s="374" t="s">
        <v>1819</v>
      </c>
      <c r="AI40" s="374">
        <v>500</v>
      </c>
      <c r="AJ40" s="374">
        <v>500</v>
      </c>
      <c r="AK40" s="374">
        <v>500</v>
      </c>
      <c r="AL40" s="722">
        <v>2.5</v>
      </c>
      <c r="AM40" s="722">
        <v>20</v>
      </c>
      <c r="AN40" s="369" t="s">
        <v>1820</v>
      </c>
      <c r="AO40" s="367" t="s">
        <v>1326</v>
      </c>
      <c r="AP40" s="370" t="s">
        <v>1835</v>
      </c>
      <c r="AQ40" s="376" t="s">
        <v>676</v>
      </c>
      <c r="AR40" s="369">
        <v>6.4000000000000003E-3</v>
      </c>
      <c r="AS40" s="369">
        <v>6.4000000000000003E-3</v>
      </c>
      <c r="AT40" s="369" t="s">
        <v>1424</v>
      </c>
      <c r="AW40" s="198"/>
      <c r="AX40" s="198"/>
      <c r="AY40" s="184"/>
      <c r="AZ40" s="184"/>
      <c r="BA40" s="184"/>
      <c r="BB40" s="184"/>
      <c r="BC40" s="184"/>
      <c r="BD40" s="184"/>
      <c r="BE40" s="184"/>
      <c r="BF40" s="184"/>
      <c r="BG40" s="186"/>
      <c r="BH40" s="186"/>
      <c r="BI40" s="199"/>
      <c r="BJ40" s="199"/>
      <c r="BK40" s="199"/>
      <c r="BL40" s="218"/>
      <c r="BM40" s="186"/>
      <c r="BN40" s="186"/>
      <c r="BO40" s="186"/>
      <c r="BP40" s="186"/>
      <c r="BQ40" s="186"/>
      <c r="BR40" s="186"/>
      <c r="BS40" s="186"/>
      <c r="BT40" s="186"/>
      <c r="BU40" s="186"/>
      <c r="BV40" s="189"/>
      <c r="BW40" s="184"/>
      <c r="BX40"/>
      <c r="BZ40"/>
    </row>
    <row r="41" spans="2:78" ht="18.75">
      <c r="B41" s="363" t="s">
        <v>207</v>
      </c>
      <c r="C41" s="364">
        <v>1823373000125</v>
      </c>
      <c r="D41" s="365" t="s">
        <v>13</v>
      </c>
      <c r="E41" s="365" t="s">
        <v>615</v>
      </c>
      <c r="F41" s="365" t="s">
        <v>619</v>
      </c>
      <c r="G41" s="366" t="s">
        <v>34</v>
      </c>
      <c r="H41" s="366" t="s">
        <v>1340</v>
      </c>
      <c r="I41" s="366" t="s">
        <v>34</v>
      </c>
      <c r="J41" s="366" t="s">
        <v>1424</v>
      </c>
      <c r="K41" s="367" t="s">
        <v>48</v>
      </c>
      <c r="L41" s="368"/>
      <c r="M41" s="368" t="s">
        <v>34</v>
      </c>
      <c r="N41" s="367">
        <v>109630</v>
      </c>
      <c r="O41" s="367" t="s">
        <v>1323</v>
      </c>
      <c r="P41" s="371">
        <v>35568</v>
      </c>
      <c r="Q41" s="372">
        <v>701.48967900000002</v>
      </c>
      <c r="R41" s="372">
        <v>501.14268054761914</v>
      </c>
      <c r="S41" s="367">
        <v>1</v>
      </c>
      <c r="T41" s="369">
        <v>0.20786114654136822</v>
      </c>
      <c r="U41" s="369">
        <v>2.2271328178648684</v>
      </c>
      <c r="V41" s="369">
        <v>0.26328060379767493</v>
      </c>
      <c r="W41" s="369">
        <v>2.3586919374682216</v>
      </c>
      <c r="X41" s="369">
        <v>0.31990771750555957</v>
      </c>
      <c r="Y41" s="369">
        <v>2.1899527610843457</v>
      </c>
      <c r="Z41" s="369">
        <v>0.47729380611434746</v>
      </c>
      <c r="AA41" s="369">
        <v>2.5789108057813146</v>
      </c>
      <c r="AB41" s="369">
        <v>8.0805765880142502E-2</v>
      </c>
      <c r="AC41" s="373">
        <v>1.8768358487854389</v>
      </c>
      <c r="AD41" s="575">
        <v>17891926000117</v>
      </c>
      <c r="AE41" s="370" t="s">
        <v>1847</v>
      </c>
      <c r="AF41" s="370" t="s">
        <v>1833</v>
      </c>
      <c r="AG41" s="374" t="s">
        <v>1458</v>
      </c>
      <c r="AH41" s="374" t="s">
        <v>1819</v>
      </c>
      <c r="AI41" s="374">
        <v>500</v>
      </c>
      <c r="AJ41" s="374">
        <v>100</v>
      </c>
      <c r="AK41" s="374">
        <v>100</v>
      </c>
      <c r="AL41" s="722">
        <v>1.95</v>
      </c>
      <c r="AM41" s="722">
        <v>20</v>
      </c>
      <c r="AN41" s="369" t="s">
        <v>1820</v>
      </c>
      <c r="AO41" s="367" t="s">
        <v>1326</v>
      </c>
      <c r="AP41" s="370" t="s">
        <v>1835</v>
      </c>
      <c r="AQ41" s="376" t="s">
        <v>666</v>
      </c>
      <c r="AR41" s="369">
        <v>3.8999999999999998E-3</v>
      </c>
      <c r="AS41" s="369">
        <v>3.8999999999999998E-3</v>
      </c>
      <c r="AT41" s="369" t="s">
        <v>1424</v>
      </c>
      <c r="AW41" s="198"/>
      <c r="AX41" s="198"/>
      <c r="AY41" s="184"/>
      <c r="AZ41" s="184"/>
      <c r="BA41" s="184"/>
      <c r="BB41" s="184"/>
      <c r="BC41" s="184"/>
      <c r="BD41" s="184"/>
      <c r="BE41" s="184"/>
      <c r="BF41" s="184"/>
      <c r="BG41" s="186"/>
      <c r="BH41" s="186"/>
      <c r="BI41" s="199"/>
      <c r="BJ41" s="199"/>
      <c r="BK41" s="199"/>
      <c r="BL41" s="218"/>
      <c r="BM41" s="186"/>
      <c r="BN41" s="186"/>
      <c r="BO41" s="186"/>
      <c r="BP41" s="186"/>
      <c r="BQ41" s="186"/>
      <c r="BR41" s="186"/>
      <c r="BS41" s="186"/>
      <c r="BT41" s="186"/>
      <c r="BU41" s="186"/>
      <c r="BV41" s="189"/>
      <c r="BW41" s="184"/>
      <c r="BX41"/>
      <c r="BZ41"/>
    </row>
    <row r="42" spans="2:78" ht="18.75">
      <c r="B42" s="363" t="s">
        <v>321</v>
      </c>
      <c r="C42" s="364">
        <v>3840166000104</v>
      </c>
      <c r="D42" s="365" t="s">
        <v>14</v>
      </c>
      <c r="E42" s="365" t="s">
        <v>607</v>
      </c>
      <c r="F42" s="365" t="s">
        <v>1424</v>
      </c>
      <c r="G42" s="366" t="s">
        <v>1424</v>
      </c>
      <c r="H42" s="366" t="s">
        <v>34</v>
      </c>
      <c r="I42" s="366" t="s">
        <v>34</v>
      </c>
      <c r="J42" s="366" t="s">
        <v>608</v>
      </c>
      <c r="K42" s="367" t="s">
        <v>48</v>
      </c>
      <c r="L42" s="368"/>
      <c r="M42" s="368" t="s">
        <v>34</v>
      </c>
      <c r="N42" s="367">
        <v>110574</v>
      </c>
      <c r="O42" s="367" t="s">
        <v>1323</v>
      </c>
      <c r="P42" s="371">
        <v>36671</v>
      </c>
      <c r="Q42" s="372">
        <v>30.28575</v>
      </c>
      <c r="R42" s="372">
        <v>32.267921813492066</v>
      </c>
      <c r="S42" s="367">
        <v>2</v>
      </c>
      <c r="T42" s="369">
        <v>-6.1876674343541826E-2</v>
      </c>
      <c r="U42" s="369">
        <v>-0.66297898565383329</v>
      </c>
      <c r="V42" s="369">
        <v>-0.11356405333975417</v>
      </c>
      <c r="W42" s="369">
        <v>-1.0174035349924047</v>
      </c>
      <c r="X42" s="369">
        <v>7.9277276595586921E-2</v>
      </c>
      <c r="Y42" s="369">
        <v>0.54269866361925378</v>
      </c>
      <c r="Z42" s="369">
        <v>8.762932316859473E-2</v>
      </c>
      <c r="AA42" s="369">
        <v>0.47347819210679393</v>
      </c>
      <c r="AB42" s="369">
        <v>0.20244334277310178</v>
      </c>
      <c r="AC42" s="373">
        <v>-1.1123383750751537</v>
      </c>
      <c r="AD42" s="575">
        <v>9720835000190</v>
      </c>
      <c r="AE42" s="370" t="s">
        <v>1852</v>
      </c>
      <c r="AF42" s="370" t="s">
        <v>1812</v>
      </c>
      <c r="AG42" s="374" t="s">
        <v>1459</v>
      </c>
      <c r="AH42" s="374" t="s">
        <v>1813</v>
      </c>
      <c r="AI42" s="374">
        <v>0</v>
      </c>
      <c r="AJ42" s="374">
        <v>0</v>
      </c>
      <c r="AK42" s="374">
        <v>1000</v>
      </c>
      <c r="AL42" s="722">
        <v>1.99</v>
      </c>
      <c r="AM42" s="722">
        <v>20</v>
      </c>
      <c r="AN42" s="369" t="s">
        <v>1815</v>
      </c>
      <c r="AO42" s="367" t="s">
        <v>1326</v>
      </c>
      <c r="AP42" s="370" t="s">
        <v>1835</v>
      </c>
      <c r="AQ42" s="376" t="s">
        <v>670</v>
      </c>
      <c r="AR42" s="369">
        <v>4.0000000000000001E-3</v>
      </c>
      <c r="AS42" s="369">
        <v>4.0000000000000001E-3</v>
      </c>
      <c r="AT42" s="369" t="s">
        <v>1424</v>
      </c>
      <c r="AW42" s="198"/>
      <c r="AX42" s="198"/>
      <c r="AY42" s="184"/>
      <c r="AZ42" s="184"/>
      <c r="BA42" s="184"/>
      <c r="BB42" s="184"/>
      <c r="BC42" s="184"/>
      <c r="BD42" s="184"/>
      <c r="BE42" s="184"/>
      <c r="BF42" s="184"/>
      <c r="BG42" s="186"/>
      <c r="BH42" s="186"/>
      <c r="BI42" s="199"/>
      <c r="BJ42" s="199"/>
      <c r="BK42" s="199"/>
      <c r="BL42" s="218"/>
      <c r="BM42" s="186"/>
      <c r="BN42" s="186"/>
      <c r="BO42" s="186"/>
      <c r="BP42" s="186"/>
      <c r="BQ42" s="186"/>
      <c r="BR42" s="186"/>
      <c r="BS42" s="186"/>
      <c r="BT42" s="186"/>
      <c r="BU42" s="186"/>
      <c r="BV42" s="189"/>
      <c r="BW42" s="184"/>
      <c r="BX42"/>
      <c r="BZ42"/>
    </row>
    <row r="43" spans="2:78" ht="18.75">
      <c r="B43" s="363" t="s">
        <v>905</v>
      </c>
      <c r="C43" s="364">
        <v>5488919000190</v>
      </c>
      <c r="D43" s="365" t="s">
        <v>13</v>
      </c>
      <c r="E43" s="365" t="s">
        <v>616</v>
      </c>
      <c r="F43" s="365" t="s">
        <v>617</v>
      </c>
      <c r="G43" s="366" t="s">
        <v>34</v>
      </c>
      <c r="H43" s="366" t="s">
        <v>1339</v>
      </c>
      <c r="I43" s="366" t="s">
        <v>34</v>
      </c>
      <c r="J43" s="366" t="s">
        <v>608</v>
      </c>
      <c r="K43" s="367" t="s">
        <v>48</v>
      </c>
      <c r="L43" s="368"/>
      <c r="M43" s="368" t="s">
        <v>34</v>
      </c>
      <c r="N43" s="367">
        <v>113190</v>
      </c>
      <c r="O43" s="367" t="s">
        <v>1323</v>
      </c>
      <c r="P43" s="371">
        <v>37651</v>
      </c>
      <c r="Q43" s="372">
        <v>20.353542000000001</v>
      </c>
      <c r="R43" s="372">
        <v>28.758230849206342</v>
      </c>
      <c r="S43" s="367">
        <v>1</v>
      </c>
      <c r="T43" s="369">
        <v>9.0722960880157633E-2</v>
      </c>
      <c r="U43" s="369">
        <v>0.97205315602287201</v>
      </c>
      <c r="V43" s="369">
        <v>9.6947253916120468E-2</v>
      </c>
      <c r="W43" s="369">
        <v>0.86853608991023301</v>
      </c>
      <c r="X43" s="369">
        <v>0.12275882815699291</v>
      </c>
      <c r="Y43" s="369">
        <v>0.84035495225342072</v>
      </c>
      <c r="Z43" s="369">
        <v>0.18824208350475269</v>
      </c>
      <c r="AA43" s="369">
        <v>1.017108407932894</v>
      </c>
      <c r="AB43" s="369">
        <v>2.3655883396177087E-2</v>
      </c>
      <c r="AC43" s="373">
        <v>-0.62031890516974619</v>
      </c>
      <c r="AD43" s="575">
        <v>12219403000105</v>
      </c>
      <c r="AE43" s="370" t="s">
        <v>1851</v>
      </c>
      <c r="AF43" s="370" t="s">
        <v>1812</v>
      </c>
      <c r="AG43" s="374" t="s">
        <v>1459</v>
      </c>
      <c r="AH43" s="374" t="s">
        <v>1819</v>
      </c>
      <c r="AI43" s="374">
        <v>1000</v>
      </c>
      <c r="AJ43" s="374">
        <v>1</v>
      </c>
      <c r="AK43" s="374">
        <v>1000</v>
      </c>
      <c r="AL43" s="722">
        <v>2</v>
      </c>
      <c r="AM43" s="722">
        <v>20</v>
      </c>
      <c r="AN43" s="369" t="s">
        <v>1820</v>
      </c>
      <c r="AO43" s="367" t="s">
        <v>1326</v>
      </c>
      <c r="AP43" s="370" t="s">
        <v>1835</v>
      </c>
      <c r="AQ43" s="376" t="s">
        <v>666</v>
      </c>
      <c r="AR43" s="369">
        <v>5.0000000000000001E-3</v>
      </c>
      <c r="AS43" s="369">
        <v>5.0000000000000001E-3</v>
      </c>
      <c r="AT43" s="369" t="s">
        <v>1424</v>
      </c>
      <c r="AW43" s="198"/>
      <c r="AX43" s="198"/>
      <c r="AY43" s="184"/>
      <c r="AZ43" s="184"/>
      <c r="BA43" s="184"/>
      <c r="BB43" s="184"/>
      <c r="BC43" s="184"/>
      <c r="BD43" s="184"/>
      <c r="BE43" s="184"/>
      <c r="BF43" s="184"/>
      <c r="BG43" s="186"/>
      <c r="BH43" s="186"/>
      <c r="BI43" s="199"/>
      <c r="BJ43" s="199"/>
      <c r="BK43" s="199"/>
      <c r="BL43" s="218"/>
      <c r="BM43" s="186"/>
      <c r="BN43" s="186"/>
      <c r="BO43" s="186"/>
      <c r="BP43" s="186"/>
      <c r="BQ43" s="186"/>
      <c r="BR43" s="186"/>
      <c r="BS43" s="186"/>
      <c r="BT43" s="186"/>
      <c r="BU43" s="186"/>
      <c r="BV43" s="189"/>
      <c r="BW43" s="184"/>
      <c r="BX43"/>
      <c r="BZ43"/>
    </row>
    <row r="44" spans="2:78" ht="18.75">
      <c r="B44" s="363" t="s">
        <v>323</v>
      </c>
      <c r="C44" s="364">
        <v>5448587000110</v>
      </c>
      <c r="D44" s="365" t="s">
        <v>13</v>
      </c>
      <c r="E44" s="365" t="s">
        <v>615</v>
      </c>
      <c r="F44" s="365" t="s">
        <v>619</v>
      </c>
      <c r="G44" s="366" t="s">
        <v>1424</v>
      </c>
      <c r="H44" s="366" t="s">
        <v>1339</v>
      </c>
      <c r="I44" s="366" t="s">
        <v>34</v>
      </c>
      <c r="J44" s="366" t="s">
        <v>608</v>
      </c>
      <c r="K44" s="367" t="s">
        <v>48</v>
      </c>
      <c r="L44" s="368"/>
      <c r="M44" s="368" t="s">
        <v>34</v>
      </c>
      <c r="N44" s="367">
        <v>114995</v>
      </c>
      <c r="O44" s="367" t="s">
        <v>1323</v>
      </c>
      <c r="P44" s="371">
        <v>37751</v>
      </c>
      <c r="Q44" s="372">
        <v>1224.426651</v>
      </c>
      <c r="R44" s="372">
        <v>1192.0929306071432</v>
      </c>
      <c r="S44" s="367">
        <v>2</v>
      </c>
      <c r="T44" s="369">
        <v>0.11468383402525673</v>
      </c>
      <c r="U44" s="369">
        <v>1.2287824573573412</v>
      </c>
      <c r="V44" s="369">
        <v>0.14005560399864048</v>
      </c>
      <c r="W44" s="369">
        <v>1.2547374139368814</v>
      </c>
      <c r="X44" s="369">
        <v>0.214201947387199</v>
      </c>
      <c r="Y44" s="369">
        <v>1.4663358226176209</v>
      </c>
      <c r="Z44" s="369">
        <v>0.24244308007036253</v>
      </c>
      <c r="AA44" s="369">
        <v>1.3099668819724239</v>
      </c>
      <c r="AB44" s="369">
        <v>2.43642850794701E-2</v>
      </c>
      <c r="AC44" s="373">
        <v>1.1670425912615645</v>
      </c>
      <c r="AD44" s="575">
        <v>0</v>
      </c>
      <c r="AE44" s="370" t="s">
        <v>1839</v>
      </c>
      <c r="AF44" s="370" t="s">
        <v>1812</v>
      </c>
      <c r="AG44" s="374" t="s">
        <v>1459</v>
      </c>
      <c r="AH44" s="374" t="s">
        <v>1819</v>
      </c>
      <c r="AI44" s="374">
        <v>50000</v>
      </c>
      <c r="AJ44" s="374">
        <v>5000</v>
      </c>
      <c r="AK44" s="374">
        <v>25000</v>
      </c>
      <c r="AL44" s="722">
        <v>2</v>
      </c>
      <c r="AM44" s="722">
        <v>20</v>
      </c>
      <c r="AN44" s="369" t="s">
        <v>1820</v>
      </c>
      <c r="AO44" s="367" t="s">
        <v>1326</v>
      </c>
      <c r="AP44" s="370" t="s">
        <v>1835</v>
      </c>
      <c r="AQ44" s="376" t="s">
        <v>666</v>
      </c>
      <c r="AR44" s="369">
        <v>5.3333333333333297E-3</v>
      </c>
      <c r="AS44" s="369">
        <v>5.3333333333333297E-3</v>
      </c>
      <c r="AT44" s="369" t="s">
        <v>1424</v>
      </c>
      <c r="AW44" s="198"/>
      <c r="AX44" s="198"/>
      <c r="AY44" s="184"/>
      <c r="AZ44" s="184"/>
      <c r="BA44" s="184"/>
      <c r="BB44" s="184"/>
      <c r="BC44" s="184"/>
      <c r="BD44" s="184"/>
      <c r="BE44" s="184"/>
      <c r="BF44" s="184"/>
      <c r="BG44" s="186"/>
      <c r="BH44" s="186"/>
      <c r="BI44" s="199"/>
      <c r="BJ44" s="199"/>
      <c r="BK44" s="199"/>
      <c r="BL44" s="218"/>
      <c r="BM44" s="186"/>
      <c r="BN44" s="186"/>
      <c r="BO44" s="186"/>
      <c r="BP44" s="186"/>
      <c r="BQ44" s="186"/>
      <c r="BR44" s="186"/>
      <c r="BS44" s="186"/>
      <c r="BT44" s="186"/>
      <c r="BU44" s="186"/>
      <c r="BV44" s="189"/>
      <c r="BW44" s="184"/>
      <c r="BX44"/>
      <c r="BZ44"/>
    </row>
    <row r="45" spans="2:78" ht="18.75">
      <c r="B45" s="363" t="s">
        <v>1283</v>
      </c>
      <c r="C45" s="364">
        <v>5024659000100</v>
      </c>
      <c r="D45" s="365" t="s">
        <v>13</v>
      </c>
      <c r="E45" s="365" t="s">
        <v>615</v>
      </c>
      <c r="F45" s="365" t="s">
        <v>619</v>
      </c>
      <c r="G45" s="366" t="s">
        <v>34</v>
      </c>
      <c r="H45" s="366" t="s">
        <v>1339</v>
      </c>
      <c r="I45" s="366" t="s">
        <v>34</v>
      </c>
      <c r="J45" s="366" t="s">
        <v>1424</v>
      </c>
      <c r="K45" s="367" t="s">
        <v>48</v>
      </c>
      <c r="L45" s="368"/>
      <c r="M45" s="368" t="s">
        <v>1421</v>
      </c>
      <c r="N45" s="367">
        <v>122041</v>
      </c>
      <c r="O45" s="367" t="s">
        <v>1323</v>
      </c>
      <c r="P45" s="371">
        <v>37637</v>
      </c>
      <c r="Q45" s="372">
        <v>20.531713</v>
      </c>
      <c r="R45" s="372">
        <v>25.653934769841257</v>
      </c>
      <c r="S45" s="367">
        <v>1</v>
      </c>
      <c r="T45" s="369">
        <v>2.3893882715069648E-2</v>
      </c>
      <c r="U45" s="369">
        <v>0.25601153090125472</v>
      </c>
      <c r="V45" s="369">
        <v>3.5011081760202512E-2</v>
      </c>
      <c r="W45" s="369">
        <v>0.31365909633545003</v>
      </c>
      <c r="X45" s="369">
        <v>4.1921001947897052E-2</v>
      </c>
      <c r="Y45" s="369">
        <v>0.28697342683401794</v>
      </c>
      <c r="Z45" s="369">
        <v>7.9242637859797682E-2</v>
      </c>
      <c r="AA45" s="369">
        <v>0.42816330829629157</v>
      </c>
      <c r="AB45" s="369">
        <v>3.535442205201067E-2</v>
      </c>
      <c r="AC45" s="373">
        <v>-2.1669245146294434</v>
      </c>
      <c r="AD45" s="575">
        <v>0</v>
      </c>
      <c r="AE45" s="370" t="s">
        <v>1825</v>
      </c>
      <c r="AF45" s="370" t="s">
        <v>1826</v>
      </c>
      <c r="AG45" s="374" t="s">
        <v>730</v>
      </c>
      <c r="AH45" s="374" t="s">
        <v>1819</v>
      </c>
      <c r="AI45" s="374">
        <v>5000</v>
      </c>
      <c r="AJ45" s="374">
        <v>100</v>
      </c>
      <c r="AK45" s="374">
        <v>1000</v>
      </c>
      <c r="AL45" s="722">
        <v>1.1000000000000001</v>
      </c>
      <c r="AM45" s="722">
        <v>0</v>
      </c>
      <c r="AN45" s="369" t="s">
        <v>1834</v>
      </c>
      <c r="AO45" s="367" t="s">
        <v>1326</v>
      </c>
      <c r="AP45" s="370" t="s">
        <v>1835</v>
      </c>
      <c r="AQ45" s="376" t="s">
        <v>666</v>
      </c>
      <c r="AR45" s="369">
        <v>2.9333333333333299E-3</v>
      </c>
      <c r="AS45" s="369">
        <v>2.9333333333333299E-3</v>
      </c>
      <c r="AT45" s="369" t="s">
        <v>1424</v>
      </c>
      <c r="AW45" s="198"/>
      <c r="AX45" s="198"/>
      <c r="AY45" s="184"/>
      <c r="AZ45" s="184"/>
      <c r="BA45" s="184"/>
      <c r="BB45" s="184"/>
      <c r="BC45" s="184"/>
      <c r="BD45" s="184"/>
      <c r="BE45" s="184"/>
      <c r="BF45" s="184"/>
      <c r="BG45" s="186"/>
      <c r="BH45" s="186"/>
      <c r="BI45" s="199"/>
      <c r="BJ45" s="199"/>
      <c r="BK45" s="199"/>
      <c r="BL45" s="218"/>
      <c r="BM45" s="186"/>
      <c r="BN45" s="186"/>
      <c r="BO45" s="186"/>
      <c r="BP45" s="186"/>
      <c r="BQ45" s="186"/>
      <c r="BR45" s="186"/>
      <c r="BS45" s="186"/>
      <c r="BT45" s="186"/>
      <c r="BU45" s="186"/>
      <c r="BV45" s="189"/>
      <c r="BW45" s="184"/>
      <c r="BX45"/>
      <c r="BZ45"/>
    </row>
    <row r="46" spans="2:78" ht="18.75">
      <c r="B46" s="363" t="s">
        <v>727</v>
      </c>
      <c r="C46" s="364"/>
      <c r="D46" s="365" t="s">
        <v>13</v>
      </c>
      <c r="E46" s="365" t="s">
        <v>615</v>
      </c>
      <c r="F46" s="365" t="s">
        <v>619</v>
      </c>
      <c r="G46" s="366" t="s">
        <v>34</v>
      </c>
      <c r="H46" s="366" t="s">
        <v>867</v>
      </c>
      <c r="I46" s="366" t="s">
        <v>34</v>
      </c>
      <c r="J46" s="366" t="s">
        <v>1424</v>
      </c>
      <c r="L46" s="368"/>
      <c r="M46" s="368" t="s">
        <v>1421</v>
      </c>
      <c r="N46" s="367">
        <v>125466</v>
      </c>
      <c r="O46" s="367" t="s">
        <v>1323</v>
      </c>
      <c r="P46" s="371"/>
      <c r="S46" s="367"/>
      <c r="U46" s="369"/>
      <c r="W46" s="369"/>
      <c r="Y46" s="369"/>
      <c r="AA46" s="369"/>
      <c r="AD46" s="575">
        <v>0</v>
      </c>
      <c r="AE46" s="370"/>
      <c r="AF46" s="370"/>
      <c r="AG46" s="374" t="s">
        <v>1458</v>
      </c>
      <c r="AH46" s="374"/>
      <c r="AI46" s="374">
        <v>0</v>
      </c>
      <c r="AJ46" s="374">
        <v>0</v>
      </c>
      <c r="AK46" s="374">
        <v>0</v>
      </c>
      <c r="AN46" s="369"/>
      <c r="AO46" s="367" t="s">
        <v>1326</v>
      </c>
      <c r="AP46" s="370"/>
      <c r="AR46" s="369">
        <v>2.8E-3</v>
      </c>
      <c r="AS46" s="369">
        <v>2.8E-3</v>
      </c>
      <c r="AT46" s="369" t="s">
        <v>1424</v>
      </c>
      <c r="AW46" s="198"/>
      <c r="AX46" s="198"/>
      <c r="AY46" s="184"/>
      <c r="AZ46" s="184"/>
      <c r="BA46" s="184"/>
      <c r="BB46" s="184"/>
      <c r="BC46" s="184"/>
      <c r="BD46" s="184"/>
      <c r="BE46" s="184"/>
      <c r="BF46" s="184"/>
      <c r="BG46" s="186"/>
      <c r="BH46" s="186"/>
      <c r="BI46" s="199"/>
      <c r="BJ46" s="199"/>
      <c r="BK46" s="199"/>
      <c r="BL46" s="218"/>
      <c r="BM46" s="186"/>
      <c r="BN46" s="186"/>
      <c r="BO46" s="186"/>
      <c r="BP46" s="186"/>
      <c r="BQ46" s="186"/>
      <c r="BR46" s="186"/>
      <c r="BS46" s="186"/>
      <c r="BT46" s="186"/>
      <c r="BU46" s="186"/>
      <c r="BV46" s="189"/>
      <c r="BW46" s="184"/>
      <c r="BX46"/>
      <c r="BZ46"/>
    </row>
    <row r="47" spans="2:78" ht="18.75">
      <c r="B47" s="363" t="s">
        <v>894</v>
      </c>
      <c r="C47" s="364"/>
      <c r="D47" s="365" t="s">
        <v>13</v>
      </c>
      <c r="E47" s="365" t="s">
        <v>615</v>
      </c>
      <c r="F47" s="365" t="s">
        <v>619</v>
      </c>
      <c r="G47" s="366" t="s">
        <v>34</v>
      </c>
      <c r="H47" s="366" t="s">
        <v>867</v>
      </c>
      <c r="I47" s="366" t="s">
        <v>34</v>
      </c>
      <c r="J47" s="366" t="s">
        <v>1424</v>
      </c>
      <c r="L47" s="368"/>
      <c r="M47" s="368" t="s">
        <v>1421</v>
      </c>
      <c r="N47" s="367">
        <v>125970</v>
      </c>
      <c r="O47" s="367" t="s">
        <v>1323</v>
      </c>
      <c r="P47" s="371"/>
      <c r="S47" s="367"/>
      <c r="U47" s="369"/>
      <c r="W47" s="369"/>
      <c r="Y47" s="369"/>
      <c r="AA47" s="369"/>
      <c r="AD47" s="575">
        <v>0</v>
      </c>
      <c r="AE47" s="370"/>
      <c r="AF47" s="370"/>
      <c r="AG47" s="374" t="s">
        <v>721</v>
      </c>
      <c r="AH47" s="374"/>
      <c r="AI47" s="374">
        <v>10000</v>
      </c>
      <c r="AJ47" s="374">
        <v>1000</v>
      </c>
      <c r="AK47" s="374">
        <v>1000</v>
      </c>
      <c r="AN47" s="369"/>
      <c r="AO47" s="367" t="s">
        <v>1326</v>
      </c>
      <c r="AP47" s="370"/>
      <c r="AR47" s="369">
        <v>3.0333333333333302E-3</v>
      </c>
      <c r="AS47" s="369">
        <v>3.0333333333333302E-3</v>
      </c>
      <c r="AT47" s="369" t="s">
        <v>1424</v>
      </c>
      <c r="AW47" s="198"/>
      <c r="AX47" s="198"/>
      <c r="AY47" s="184"/>
      <c r="AZ47" s="184"/>
      <c r="BA47" s="184"/>
      <c r="BB47" s="184"/>
      <c r="BC47" s="184"/>
      <c r="BD47" s="184"/>
      <c r="BE47" s="184"/>
      <c r="BF47" s="184"/>
      <c r="BG47" s="186"/>
      <c r="BH47" s="186"/>
      <c r="BI47" s="199"/>
      <c r="BJ47" s="199"/>
      <c r="BK47" s="199"/>
      <c r="BL47" s="218"/>
      <c r="BM47" s="186"/>
      <c r="BN47" s="186"/>
      <c r="BO47" s="186"/>
      <c r="BP47" s="186"/>
      <c r="BQ47" s="186"/>
      <c r="BR47" s="186"/>
      <c r="BS47" s="186"/>
      <c r="BT47" s="186"/>
      <c r="BU47" s="186"/>
      <c r="BV47" s="189"/>
      <c r="BW47" s="184"/>
      <c r="BX47"/>
      <c r="BZ47"/>
    </row>
    <row r="48" spans="2:78" ht="18.75">
      <c r="B48" s="363" t="s">
        <v>921</v>
      </c>
      <c r="C48" s="364"/>
      <c r="D48" s="365" t="s">
        <v>13</v>
      </c>
      <c r="E48" s="365" t="s">
        <v>615</v>
      </c>
      <c r="F48" s="365" t="s">
        <v>619</v>
      </c>
      <c r="G48" s="366" t="s">
        <v>34</v>
      </c>
      <c r="H48" s="366" t="s">
        <v>1339</v>
      </c>
      <c r="I48" s="366" t="s">
        <v>34</v>
      </c>
      <c r="J48" s="366" t="s">
        <v>1424</v>
      </c>
      <c r="L48" s="368"/>
      <c r="M48" s="368" t="s">
        <v>1421</v>
      </c>
      <c r="N48" s="367">
        <v>126251</v>
      </c>
      <c r="O48" s="367" t="s">
        <v>1323</v>
      </c>
      <c r="P48" s="371"/>
      <c r="S48" s="367"/>
      <c r="U48" s="369"/>
      <c r="W48" s="369"/>
      <c r="Y48" s="369"/>
      <c r="AA48" s="369"/>
      <c r="AD48" s="575">
        <v>0</v>
      </c>
      <c r="AE48" s="370"/>
      <c r="AF48" s="370"/>
      <c r="AG48" s="374" t="s">
        <v>743</v>
      </c>
      <c r="AH48" s="374"/>
      <c r="AI48" s="374">
        <v>500</v>
      </c>
      <c r="AJ48" s="374">
        <v>500</v>
      </c>
      <c r="AK48" s="374">
        <v>500</v>
      </c>
      <c r="AN48" s="369"/>
      <c r="AO48" s="367" t="s">
        <v>1326</v>
      </c>
      <c r="AP48" s="370"/>
      <c r="AR48" s="369">
        <v>8.0000000000000004E-4</v>
      </c>
      <c r="AS48" s="369">
        <v>8.0000000000000004E-4</v>
      </c>
      <c r="AT48" s="369" t="s">
        <v>1424</v>
      </c>
      <c r="AW48" s="198"/>
      <c r="AX48" s="198"/>
      <c r="AY48" s="184"/>
      <c r="AZ48" s="184"/>
      <c r="BA48" s="184"/>
      <c r="BB48" s="184"/>
      <c r="BC48" s="184"/>
      <c r="BD48" s="184"/>
      <c r="BE48" s="184"/>
      <c r="BF48" s="184"/>
      <c r="BG48" s="186"/>
      <c r="BH48" s="186"/>
      <c r="BI48" s="199"/>
      <c r="BJ48" s="199"/>
      <c r="BK48" s="199"/>
      <c r="BL48" s="218"/>
      <c r="BM48" s="186"/>
      <c r="BN48" s="186"/>
      <c r="BO48" s="186"/>
      <c r="BP48" s="186"/>
      <c r="BQ48" s="186"/>
      <c r="BR48" s="186"/>
      <c r="BS48" s="186"/>
      <c r="BT48" s="186"/>
      <c r="BU48" s="186"/>
      <c r="BV48" s="189"/>
      <c r="BW48" s="184"/>
      <c r="BX48"/>
      <c r="BZ48"/>
    </row>
    <row r="49" spans="2:78" ht="18.75">
      <c r="B49" s="363" t="s">
        <v>140</v>
      </c>
      <c r="C49" s="364">
        <v>6070574000112</v>
      </c>
      <c r="D49" s="365" t="s">
        <v>14</v>
      </c>
      <c r="E49" s="365" t="s">
        <v>607</v>
      </c>
      <c r="F49" s="365" t="s">
        <v>1424</v>
      </c>
      <c r="G49" s="366" t="s">
        <v>1424</v>
      </c>
      <c r="H49" s="366" t="s">
        <v>34</v>
      </c>
      <c r="I49" s="366" t="s">
        <v>34</v>
      </c>
      <c r="J49" s="366" t="s">
        <v>608</v>
      </c>
      <c r="K49" s="367" t="s">
        <v>48</v>
      </c>
      <c r="L49" s="368"/>
      <c r="M49" s="368" t="s">
        <v>34</v>
      </c>
      <c r="N49" s="367">
        <v>129100</v>
      </c>
      <c r="O49" s="367" t="s">
        <v>1323</v>
      </c>
      <c r="P49" s="371">
        <v>37995</v>
      </c>
      <c r="Q49" s="372">
        <v>262.55559299999999</v>
      </c>
      <c r="R49" s="372">
        <v>249.67502119444444</v>
      </c>
      <c r="S49" s="367">
        <v>2</v>
      </c>
      <c r="T49" s="369">
        <v>9.7280606711888984E-2</v>
      </c>
      <c r="U49" s="369">
        <v>1.0423151962492163</v>
      </c>
      <c r="V49" s="369">
        <v>3.807975126112928E-2</v>
      </c>
      <c r="W49" s="369">
        <v>0.34115085192316086</v>
      </c>
      <c r="X49" s="369">
        <v>3.9722865168823063E-3</v>
      </c>
      <c r="Y49" s="369">
        <v>2.7192591330071132E-2</v>
      </c>
      <c r="Z49" s="369">
        <v>-4.52396479424233E-3</v>
      </c>
      <c r="AA49" s="369">
        <v>-2.4443857312597714E-2</v>
      </c>
      <c r="AB49" s="369">
        <v>0.15211031021026397</v>
      </c>
      <c r="AC49" s="373">
        <v>-0.48347606577406449</v>
      </c>
      <c r="AD49" s="575">
        <v>16993142000137</v>
      </c>
      <c r="AE49" s="370" t="s">
        <v>1850</v>
      </c>
      <c r="AF49" s="370" t="s">
        <v>1812</v>
      </c>
      <c r="AG49" s="374" t="s">
        <v>1459</v>
      </c>
      <c r="AH49" s="374" t="s">
        <v>1813</v>
      </c>
      <c r="AI49" s="374">
        <v>10000</v>
      </c>
      <c r="AJ49" s="374">
        <v>1000</v>
      </c>
      <c r="AK49" s="374">
        <v>1000</v>
      </c>
      <c r="AL49" s="722">
        <v>2</v>
      </c>
      <c r="AM49" s="722">
        <v>15</v>
      </c>
      <c r="AN49" s="369" t="s">
        <v>1814</v>
      </c>
      <c r="AO49" s="367" t="s">
        <v>1326</v>
      </c>
      <c r="AP49" s="370" t="s">
        <v>1816</v>
      </c>
      <c r="AQ49" s="376" t="s">
        <v>661</v>
      </c>
      <c r="AR49" s="369">
        <v>4.6666666666666697E-3</v>
      </c>
      <c r="AS49" s="369">
        <v>4.6666666666666697E-3</v>
      </c>
      <c r="AT49" s="369" t="s">
        <v>1424</v>
      </c>
      <c r="AW49" s="198"/>
      <c r="AX49" s="198"/>
      <c r="AY49" s="184"/>
      <c r="AZ49" s="184"/>
      <c r="BA49" s="184"/>
      <c r="BB49" s="184"/>
      <c r="BC49" s="184"/>
      <c r="BD49" s="184"/>
      <c r="BE49" s="184"/>
      <c r="BF49" s="184"/>
      <c r="BG49" s="186"/>
      <c r="BH49" s="186"/>
      <c r="BI49" s="199"/>
      <c r="BJ49" s="199"/>
      <c r="BK49" s="199"/>
      <c r="BL49" s="218"/>
      <c r="BM49" s="186"/>
      <c r="BN49" s="186"/>
      <c r="BO49" s="186"/>
      <c r="BP49" s="186"/>
      <c r="BQ49" s="186"/>
      <c r="BR49" s="186"/>
      <c r="BS49" s="186"/>
      <c r="BT49" s="186"/>
      <c r="BU49" s="186"/>
      <c r="BV49" s="189"/>
      <c r="BW49" s="184"/>
      <c r="BX49"/>
      <c r="BZ49"/>
    </row>
    <row r="50" spans="2:78" ht="18.75">
      <c r="B50" s="363" t="s">
        <v>92</v>
      </c>
      <c r="C50" s="364">
        <v>6041290000106</v>
      </c>
      <c r="D50" s="365" t="s">
        <v>13</v>
      </c>
      <c r="E50" s="365" t="s">
        <v>615</v>
      </c>
      <c r="F50" s="365" t="s">
        <v>619</v>
      </c>
      <c r="G50" s="366" t="s">
        <v>34</v>
      </c>
      <c r="H50" s="366" t="s">
        <v>1340</v>
      </c>
      <c r="I50" s="366" t="s">
        <v>34</v>
      </c>
      <c r="J50" s="366" t="s">
        <v>611</v>
      </c>
      <c r="K50" s="367" t="s">
        <v>48</v>
      </c>
      <c r="L50" s="368"/>
      <c r="M50" s="368" t="s">
        <v>34</v>
      </c>
      <c r="N50" s="367">
        <v>129925</v>
      </c>
      <c r="O50" s="367" t="s">
        <v>1323</v>
      </c>
      <c r="P50" s="371">
        <v>37980</v>
      </c>
      <c r="Q50" s="372">
        <v>269.025531</v>
      </c>
      <c r="R50" s="372">
        <v>467.50789004761901</v>
      </c>
      <c r="S50" s="367">
        <v>1</v>
      </c>
      <c r="T50" s="369">
        <v>1.459708105643176E-2</v>
      </c>
      <c r="U50" s="369">
        <v>0.15640074543388863</v>
      </c>
      <c r="V50" s="369">
        <v>2.5942587177145038E-2</v>
      </c>
      <c r="W50" s="369">
        <v>0.23241579641325197</v>
      </c>
      <c r="X50" s="369">
        <v>0.1228667381421531</v>
      </c>
      <c r="Y50" s="369">
        <v>0.84109365831463356</v>
      </c>
      <c r="Z50" s="369">
        <v>0.28227394231259462</v>
      </c>
      <c r="AA50" s="369">
        <v>1.52518073919032</v>
      </c>
      <c r="AB50" s="369">
        <v>0.11426616646923297</v>
      </c>
      <c r="AC50" s="373">
        <v>-0.74981826270670293</v>
      </c>
      <c r="AD50" s="575">
        <v>22118342000143</v>
      </c>
      <c r="AE50" s="370" t="s">
        <v>1843</v>
      </c>
      <c r="AF50" s="370" t="s">
        <v>1812</v>
      </c>
      <c r="AG50" s="374" t="s">
        <v>1459</v>
      </c>
      <c r="AH50" s="374" t="s">
        <v>1819</v>
      </c>
      <c r="AI50" s="374">
        <v>1000</v>
      </c>
      <c r="AJ50" s="374">
        <v>1000</v>
      </c>
      <c r="AK50" s="374">
        <v>1000</v>
      </c>
      <c r="AL50" s="722">
        <v>2</v>
      </c>
      <c r="AM50" s="722">
        <v>20</v>
      </c>
      <c r="AN50" s="369" t="s">
        <v>1820</v>
      </c>
      <c r="AO50" s="367" t="s">
        <v>1326</v>
      </c>
      <c r="AP50" s="370" t="s">
        <v>1835</v>
      </c>
      <c r="AQ50" s="376" t="s">
        <v>670</v>
      </c>
      <c r="AR50" s="369">
        <v>5.0000000000000001E-3</v>
      </c>
      <c r="AS50" s="369">
        <v>5.0000000000000001E-3</v>
      </c>
      <c r="AT50" s="369" t="s">
        <v>1424</v>
      </c>
      <c r="AW50" s="198"/>
      <c r="AX50" s="198"/>
      <c r="AY50" s="184"/>
      <c r="AZ50" s="184"/>
      <c r="BA50" s="184"/>
      <c r="BB50" s="184"/>
      <c r="BC50" s="184"/>
      <c r="BD50" s="184"/>
      <c r="BE50" s="184"/>
      <c r="BF50" s="184"/>
      <c r="BG50" s="186"/>
      <c r="BH50" s="186"/>
      <c r="BI50" s="199"/>
      <c r="BJ50" s="199"/>
      <c r="BK50" s="199"/>
      <c r="BL50" s="218"/>
      <c r="BM50" s="186"/>
      <c r="BN50" s="186"/>
      <c r="BO50" s="186"/>
      <c r="BP50" s="186"/>
      <c r="BQ50" s="186"/>
      <c r="BR50" s="186"/>
      <c r="BS50" s="186"/>
      <c r="BT50" s="186"/>
      <c r="BU50" s="186"/>
      <c r="BV50" s="189"/>
      <c r="BW50" s="184"/>
      <c r="BX50"/>
      <c r="BZ50"/>
    </row>
    <row r="51" spans="2:78" ht="18.75">
      <c r="B51" s="363" t="s">
        <v>225</v>
      </c>
      <c r="C51" s="364">
        <v>6170653000103</v>
      </c>
      <c r="D51" s="365" t="s">
        <v>13</v>
      </c>
      <c r="E51" s="365" t="s">
        <v>615</v>
      </c>
      <c r="F51" s="365" t="s">
        <v>619</v>
      </c>
      <c r="G51" s="366" t="s">
        <v>34</v>
      </c>
      <c r="H51" s="366" t="s">
        <v>1340</v>
      </c>
      <c r="I51" s="366" t="s">
        <v>34</v>
      </c>
      <c r="J51" s="366" t="s">
        <v>1424</v>
      </c>
      <c r="K51" s="367" t="s">
        <v>48</v>
      </c>
      <c r="L51" s="368"/>
      <c r="M51" s="368" t="s">
        <v>34</v>
      </c>
      <c r="N51" s="367">
        <v>132500</v>
      </c>
      <c r="O51" s="367" t="s">
        <v>1326</v>
      </c>
      <c r="P51" s="371">
        <v>38060</v>
      </c>
      <c r="Q51" s="372">
        <v>16.024356999999998</v>
      </c>
      <c r="R51" s="372">
        <v>21.914792849206339</v>
      </c>
      <c r="S51" s="367">
        <v>1</v>
      </c>
      <c r="T51" s="369">
        <v>-6.0303570613983837E-2</v>
      </c>
      <c r="U51" s="369">
        <v>-0.6461239312085959</v>
      </c>
      <c r="V51" s="369">
        <v>-8.1603797300432879E-2</v>
      </c>
      <c r="W51" s="369">
        <v>-0.7310763344619079</v>
      </c>
      <c r="X51" s="369">
        <v>1.9918860746106937E-2</v>
      </c>
      <c r="Y51" s="369">
        <v>0.13635608552592482</v>
      </c>
      <c r="Z51" s="369">
        <v>0.15336680322194352</v>
      </c>
      <c r="AA51" s="369">
        <v>0.82867051910254697</v>
      </c>
      <c r="AB51" s="369">
        <v>0.10400587168153377</v>
      </c>
      <c r="AC51" s="373">
        <v>-1.8578301376805846</v>
      </c>
      <c r="AD51" s="575">
        <v>0</v>
      </c>
      <c r="AE51" s="370" t="s">
        <v>1853</v>
      </c>
      <c r="AF51" s="370" t="s">
        <v>1812</v>
      </c>
      <c r="AG51" s="374" t="s">
        <v>1459</v>
      </c>
      <c r="AH51" s="374" t="s">
        <v>1819</v>
      </c>
      <c r="AI51" s="374">
        <v>5000</v>
      </c>
      <c r="AJ51" s="374">
        <v>1000</v>
      </c>
      <c r="AK51" s="374">
        <v>5000</v>
      </c>
      <c r="AL51" s="722">
        <v>2</v>
      </c>
      <c r="AM51" s="722">
        <v>20</v>
      </c>
      <c r="AN51" s="369" t="s">
        <v>1820</v>
      </c>
      <c r="AO51" s="367" t="s">
        <v>1326</v>
      </c>
      <c r="AP51" s="370" t="s">
        <v>1835</v>
      </c>
      <c r="AQ51" s="376" t="s">
        <v>676</v>
      </c>
      <c r="AR51" s="369">
        <v>5.3333333333333297E-3</v>
      </c>
      <c r="AS51" s="369">
        <v>5.3333333333333297E-3</v>
      </c>
      <c r="AT51" s="369" t="s">
        <v>1424</v>
      </c>
      <c r="AW51" s="198"/>
      <c r="AX51" s="198"/>
      <c r="AY51" s="184"/>
      <c r="AZ51" s="184"/>
      <c r="BA51" s="184"/>
      <c r="BB51" s="184"/>
      <c r="BC51" s="184"/>
      <c r="BD51" s="184"/>
      <c r="BE51" s="184"/>
      <c r="BF51" s="184"/>
      <c r="BG51" s="186"/>
      <c r="BH51" s="186"/>
      <c r="BI51" s="199"/>
      <c r="BJ51" s="199"/>
      <c r="BK51" s="199"/>
      <c r="BL51" s="218"/>
      <c r="BM51" s="186"/>
      <c r="BN51" s="186"/>
      <c r="BO51" s="186"/>
      <c r="BP51" s="186"/>
      <c r="BQ51" s="186"/>
      <c r="BR51" s="186"/>
      <c r="BS51" s="186"/>
      <c r="BT51" s="186"/>
      <c r="BU51" s="186"/>
      <c r="BV51" s="189"/>
      <c r="BW51" s="184"/>
      <c r="BX51"/>
      <c r="BZ51"/>
    </row>
    <row r="52" spans="2:78" ht="18.75">
      <c r="B52" s="363" t="s">
        <v>1135</v>
      </c>
      <c r="C52" s="364">
        <v>7013315000112</v>
      </c>
      <c r="D52" s="365" t="s">
        <v>13</v>
      </c>
      <c r="E52" s="365" t="s">
        <v>616</v>
      </c>
      <c r="F52" s="365" t="s">
        <v>617</v>
      </c>
      <c r="G52" s="366" t="s">
        <v>34</v>
      </c>
      <c r="H52" s="366" t="s">
        <v>1340</v>
      </c>
      <c r="I52" s="366" t="s">
        <v>34</v>
      </c>
      <c r="J52" s="366" t="s">
        <v>608</v>
      </c>
      <c r="K52" s="367" t="s">
        <v>48</v>
      </c>
      <c r="L52" s="368"/>
      <c r="M52" s="368" t="s">
        <v>34</v>
      </c>
      <c r="N52" s="367">
        <v>132691</v>
      </c>
      <c r="O52" s="367" t="s">
        <v>1323</v>
      </c>
      <c r="P52" s="371">
        <v>38267</v>
      </c>
      <c r="Q52" s="372">
        <v>123.038158</v>
      </c>
      <c r="R52" s="372">
        <v>153.95622151984134</v>
      </c>
      <c r="S52" s="367">
        <v>2</v>
      </c>
      <c r="T52" s="369">
        <v>4.9668504742542696E-2</v>
      </c>
      <c r="U52" s="369">
        <v>0.5321742844537739</v>
      </c>
      <c r="V52" s="369">
        <v>3.8685583512881205E-2</v>
      </c>
      <c r="W52" s="369">
        <v>0.34657841334262496</v>
      </c>
      <c r="X52" s="369">
        <v>0.10608159193178501</v>
      </c>
      <c r="Y52" s="369">
        <v>0.72618965545024128</v>
      </c>
      <c r="Z52" s="369">
        <v>0.18011120042701023</v>
      </c>
      <c r="AA52" s="369">
        <v>0.97317567308254715</v>
      </c>
      <c r="AB52" s="369">
        <v>0.15059738324237168</v>
      </c>
      <c r="AC52" s="373">
        <v>-0.48431028828034756</v>
      </c>
      <c r="AD52" s="575">
        <v>17373839000178</v>
      </c>
      <c r="AE52" s="370" t="s">
        <v>1854</v>
      </c>
      <c r="AF52" s="370" t="s">
        <v>1812</v>
      </c>
      <c r="AG52" s="374" t="s">
        <v>1459</v>
      </c>
      <c r="AH52" s="374" t="s">
        <v>1819</v>
      </c>
      <c r="AI52" s="374">
        <v>5000</v>
      </c>
      <c r="AJ52" s="374">
        <v>5000</v>
      </c>
      <c r="AK52" s="374">
        <v>5000</v>
      </c>
      <c r="AL52" s="722">
        <v>1.3</v>
      </c>
      <c r="AM52" s="722">
        <v>20</v>
      </c>
      <c r="AN52" s="369" t="s">
        <v>1820</v>
      </c>
      <c r="AO52" s="367" t="s">
        <v>1326</v>
      </c>
      <c r="AP52" s="370" t="s">
        <v>1835</v>
      </c>
      <c r="AQ52" s="376" t="s">
        <v>676</v>
      </c>
      <c r="AR52" s="369">
        <v>4.7999999999999996E-3</v>
      </c>
      <c r="AS52" s="369">
        <v>4.7999999999999996E-3</v>
      </c>
      <c r="AT52" s="369" t="s">
        <v>1424</v>
      </c>
      <c r="AW52" s="198"/>
      <c r="AX52" s="198"/>
      <c r="AY52" s="184"/>
      <c r="AZ52" s="184"/>
      <c r="BA52" s="184"/>
      <c r="BB52" s="184"/>
      <c r="BC52" s="184"/>
      <c r="BD52" s="184"/>
      <c r="BE52" s="184"/>
      <c r="BF52" s="184"/>
      <c r="BG52" s="186"/>
      <c r="BH52" s="186"/>
      <c r="BI52" s="199"/>
      <c r="BJ52" s="199"/>
      <c r="BK52" s="199"/>
      <c r="BL52" s="218"/>
      <c r="BM52" s="186"/>
      <c r="BN52" s="186"/>
      <c r="BO52" s="186"/>
      <c r="BP52" s="186"/>
      <c r="BQ52" s="186"/>
      <c r="BR52" s="186"/>
      <c r="BS52" s="186"/>
      <c r="BT52" s="186"/>
      <c r="BU52" s="186"/>
      <c r="BV52" s="189"/>
      <c r="BW52" s="184"/>
      <c r="BX52"/>
      <c r="BZ52"/>
    </row>
    <row r="53" spans="2:78" ht="18.75">
      <c r="B53" s="363" t="s">
        <v>1097</v>
      </c>
      <c r="C53" s="364">
        <v>6301947000119</v>
      </c>
      <c r="D53" s="365" t="s">
        <v>13</v>
      </c>
      <c r="E53" s="365" t="s">
        <v>615</v>
      </c>
      <c r="F53" s="365" t="s">
        <v>619</v>
      </c>
      <c r="G53" s="366" t="s">
        <v>34</v>
      </c>
      <c r="H53" s="366" t="s">
        <v>1339</v>
      </c>
      <c r="I53" s="366" t="s">
        <v>34</v>
      </c>
      <c r="J53" s="366" t="s">
        <v>1424</v>
      </c>
      <c r="K53" s="367" t="s">
        <v>48</v>
      </c>
      <c r="L53" s="368"/>
      <c r="M53" s="368" t="s">
        <v>1421</v>
      </c>
      <c r="N53" s="367">
        <v>133825</v>
      </c>
      <c r="O53" s="367" t="s">
        <v>1323</v>
      </c>
      <c r="P53" s="371">
        <v>38149</v>
      </c>
      <c r="Q53" s="372">
        <v>232.10867300000001</v>
      </c>
      <c r="R53" s="372">
        <v>279.40702674603165</v>
      </c>
      <c r="S53" s="367">
        <v>1</v>
      </c>
      <c r="T53" s="369">
        <v>0.13415265287921629</v>
      </c>
      <c r="U53" s="369">
        <v>1.4373815443737803</v>
      </c>
      <c r="V53" s="369">
        <v>0.14619705750008416</v>
      </c>
      <c r="W53" s="369">
        <v>1.3097577863047722</v>
      </c>
      <c r="X53" s="369">
        <v>0.17562774720103902</v>
      </c>
      <c r="Y53" s="369">
        <v>1.2022731833571809</v>
      </c>
      <c r="Z53" s="369">
        <v>0.23056149085306465</v>
      </c>
      <c r="AA53" s="369">
        <v>1.2457683559705943</v>
      </c>
      <c r="AB53" s="369">
        <v>1.5841485781818435E-2</v>
      </c>
      <c r="AC53" s="373">
        <v>2.1825990548504617</v>
      </c>
      <c r="AD53" s="575">
        <v>28087314000192</v>
      </c>
      <c r="AE53" s="370" t="s">
        <v>1855</v>
      </c>
      <c r="AF53" s="370" t="s">
        <v>1856</v>
      </c>
      <c r="AG53" s="374" t="s">
        <v>59</v>
      </c>
      <c r="AH53" s="374" t="s">
        <v>1819</v>
      </c>
      <c r="AI53" s="374">
        <v>1000</v>
      </c>
      <c r="AJ53" s="374">
        <v>1000</v>
      </c>
      <c r="AK53" s="374">
        <v>1000</v>
      </c>
      <c r="AL53" s="722">
        <v>1</v>
      </c>
      <c r="AM53" s="722">
        <v>20</v>
      </c>
      <c r="AN53" s="369" t="s">
        <v>1820</v>
      </c>
      <c r="AO53" s="367" t="s">
        <v>1326</v>
      </c>
      <c r="AP53" s="370" t="s">
        <v>1835</v>
      </c>
      <c r="AQ53" s="376" t="s">
        <v>666</v>
      </c>
      <c r="AR53" s="369">
        <v>1.9997999999999999E-3</v>
      </c>
      <c r="AS53" s="369">
        <v>1.9997999999999999E-3</v>
      </c>
      <c r="AT53" s="369" t="s">
        <v>1424</v>
      </c>
      <c r="AW53" s="198"/>
      <c r="AX53" s="198"/>
      <c r="AY53" s="184"/>
      <c r="AZ53" s="184"/>
      <c r="BA53" s="184"/>
      <c r="BB53" s="184"/>
      <c r="BC53" s="184"/>
      <c r="BD53" s="184"/>
      <c r="BE53" s="184"/>
      <c r="BF53" s="184"/>
      <c r="BG53" s="186"/>
      <c r="BH53" s="186"/>
      <c r="BI53" s="199"/>
      <c r="BJ53" s="199"/>
      <c r="BK53" s="199"/>
      <c r="BL53" s="218"/>
      <c r="BM53" s="186"/>
      <c r="BN53" s="186"/>
      <c r="BO53" s="186"/>
      <c r="BP53" s="186"/>
      <c r="BQ53" s="186"/>
      <c r="BR53" s="186"/>
      <c r="BS53" s="186"/>
      <c r="BT53" s="186"/>
      <c r="BU53" s="186"/>
      <c r="BV53" s="189"/>
      <c r="BW53" s="184"/>
      <c r="BX53"/>
      <c r="BZ53"/>
    </row>
    <row r="54" spans="2:78" ht="18.75">
      <c r="B54" s="363" t="s">
        <v>1172</v>
      </c>
      <c r="C54" s="364"/>
      <c r="D54" s="365" t="s">
        <v>11</v>
      </c>
      <c r="E54" s="365" t="s">
        <v>620</v>
      </c>
      <c r="F54" s="365" t="s">
        <v>674</v>
      </c>
      <c r="G54" s="366" t="s">
        <v>740</v>
      </c>
      <c r="H54" s="366" t="s">
        <v>34</v>
      </c>
      <c r="I54" s="366" t="s">
        <v>1306</v>
      </c>
      <c r="J54" s="366" t="s">
        <v>608</v>
      </c>
      <c r="L54" s="368"/>
      <c r="M54" s="368" t="s">
        <v>34</v>
      </c>
      <c r="N54" s="367">
        <v>137057</v>
      </c>
      <c r="O54" s="367" t="s">
        <v>1323</v>
      </c>
      <c r="P54" s="371"/>
      <c r="S54" s="367"/>
      <c r="U54" s="369"/>
      <c r="W54" s="369"/>
      <c r="Y54" s="369"/>
      <c r="AA54" s="369"/>
      <c r="AD54" s="575">
        <v>10347228000106</v>
      </c>
      <c r="AE54" s="370"/>
      <c r="AF54" s="370"/>
      <c r="AG54" s="374" t="s">
        <v>1462</v>
      </c>
      <c r="AH54" s="374"/>
      <c r="AI54" s="374">
        <v>1000</v>
      </c>
      <c r="AJ54" s="374">
        <v>100</v>
      </c>
      <c r="AK54" s="374">
        <v>100</v>
      </c>
      <c r="AN54" s="369"/>
      <c r="AO54" s="367" t="s">
        <v>1326</v>
      </c>
      <c r="AP54" s="370"/>
      <c r="AR54" s="369">
        <v>1.5E-3</v>
      </c>
      <c r="AS54" s="369">
        <v>1.5E-3</v>
      </c>
      <c r="AT54" s="369" t="s">
        <v>1424</v>
      </c>
      <c r="AW54" s="198"/>
      <c r="AX54" s="198"/>
      <c r="AY54" s="184"/>
      <c r="AZ54" s="184"/>
      <c r="BA54" s="184"/>
      <c r="BB54" s="184"/>
      <c r="BC54" s="184"/>
      <c r="BD54" s="184"/>
      <c r="BE54" s="184"/>
      <c r="BF54" s="184"/>
      <c r="BG54" s="186"/>
      <c r="BH54" s="186"/>
      <c r="BI54" s="199"/>
      <c r="BJ54" s="199"/>
      <c r="BK54" s="199"/>
      <c r="BL54" s="218"/>
      <c r="BM54" s="186"/>
      <c r="BN54" s="186"/>
      <c r="BO54" s="186"/>
      <c r="BP54" s="186"/>
      <c r="BQ54" s="186"/>
      <c r="BR54" s="186"/>
      <c r="BS54" s="186"/>
      <c r="BT54" s="186"/>
      <c r="BU54" s="186"/>
      <c r="BV54" s="189"/>
      <c r="BW54" s="184"/>
      <c r="BX54"/>
      <c r="BZ54"/>
    </row>
    <row r="55" spans="2:78" ht="18.75">
      <c r="B55" s="363" t="s">
        <v>590</v>
      </c>
      <c r="C55" s="364">
        <v>6940782000125</v>
      </c>
      <c r="D55" s="365" t="s">
        <v>14</v>
      </c>
      <c r="E55" s="365" t="s">
        <v>614</v>
      </c>
      <c r="F55" s="365" t="s">
        <v>1424</v>
      </c>
      <c r="G55" s="366" t="s">
        <v>1424</v>
      </c>
      <c r="H55" s="366" t="s">
        <v>1340</v>
      </c>
      <c r="I55" s="366" t="s">
        <v>34</v>
      </c>
      <c r="J55" s="366" t="s">
        <v>608</v>
      </c>
      <c r="K55" s="367" t="s">
        <v>48</v>
      </c>
      <c r="L55" s="368"/>
      <c r="M55" s="368" t="s">
        <v>34</v>
      </c>
      <c r="N55" s="367">
        <v>141690</v>
      </c>
      <c r="O55" s="367" t="s">
        <v>1323</v>
      </c>
      <c r="P55" s="371">
        <v>38240</v>
      </c>
      <c r="Q55" s="372">
        <v>2.9933649999999998</v>
      </c>
      <c r="R55" s="372">
        <v>6.2880557539682549</v>
      </c>
      <c r="S55" s="367">
        <v>2</v>
      </c>
      <c r="T55" s="369">
        <v>-4.1789294442473812E-2</v>
      </c>
      <c r="U55" s="369">
        <v>-0.447752312718667</v>
      </c>
      <c r="V55" s="369">
        <v>-0.11375000540000435</v>
      </c>
      <c r="W55" s="369">
        <v>-1.0190694519606169</v>
      </c>
      <c r="X55" s="369">
        <v>-1.6335916566733499E-2</v>
      </c>
      <c r="Y55" s="369">
        <v>-0.11182876696164672</v>
      </c>
      <c r="Z55" s="369">
        <v>3.330112794622142E-2</v>
      </c>
      <c r="AA55" s="369">
        <v>0.17993243910783482</v>
      </c>
      <c r="AB55" s="369">
        <v>0.20864689243503612</v>
      </c>
      <c r="AC55" s="373">
        <v>-1.0801572377860158</v>
      </c>
      <c r="AD55" s="575">
        <v>0</v>
      </c>
      <c r="AE55" s="370" t="s">
        <v>1857</v>
      </c>
      <c r="AF55" s="370" t="s">
        <v>1858</v>
      </c>
      <c r="AG55" s="374" t="s">
        <v>721</v>
      </c>
      <c r="AH55" s="374" t="s">
        <v>1819</v>
      </c>
      <c r="AI55" s="374">
        <v>1000</v>
      </c>
      <c r="AJ55" s="374">
        <v>1000</v>
      </c>
      <c r="AK55" s="374">
        <v>1000</v>
      </c>
      <c r="AL55" s="722">
        <v>1.6</v>
      </c>
      <c r="AM55" s="722">
        <v>20</v>
      </c>
      <c r="AN55" s="369" t="s">
        <v>668</v>
      </c>
      <c r="AO55" s="367" t="s">
        <v>1326</v>
      </c>
      <c r="AP55" s="370" t="s">
        <v>1816</v>
      </c>
      <c r="AQ55" s="376" t="s">
        <v>661</v>
      </c>
      <c r="AR55" s="369">
        <v>8.0000000000000002E-3</v>
      </c>
      <c r="AS55" s="369">
        <v>8.0000000000000002E-3</v>
      </c>
      <c r="AT55" s="369" t="s">
        <v>1424</v>
      </c>
      <c r="AW55" s="198"/>
      <c r="AX55" s="198"/>
      <c r="AY55" s="184"/>
      <c r="AZ55" s="184"/>
      <c r="BA55" s="184"/>
      <c r="BB55" s="184"/>
      <c r="BC55" s="184"/>
      <c r="BD55" s="184"/>
      <c r="BE55" s="184"/>
      <c r="BF55" s="184"/>
      <c r="BG55" s="186"/>
      <c r="BH55" s="186"/>
      <c r="BI55" s="199"/>
      <c r="BJ55" s="199"/>
      <c r="BK55" s="199"/>
      <c r="BL55" s="218"/>
      <c r="BM55" s="186"/>
      <c r="BN55" s="186"/>
      <c r="BO55" s="186"/>
      <c r="BP55" s="186"/>
      <c r="BQ55" s="186"/>
      <c r="BR55" s="186"/>
      <c r="BS55" s="186"/>
      <c r="BT55" s="186"/>
      <c r="BU55" s="186"/>
      <c r="BV55" s="189"/>
      <c r="BW55" s="184"/>
      <c r="BX55"/>
      <c r="BZ55"/>
    </row>
    <row r="56" spans="2:78" ht="18.75">
      <c r="B56" s="363" t="s">
        <v>968</v>
      </c>
      <c r="C56" s="364">
        <v>7124064000143</v>
      </c>
      <c r="D56" s="365" t="s">
        <v>14</v>
      </c>
      <c r="E56" s="365" t="s">
        <v>607</v>
      </c>
      <c r="F56" s="365" t="s">
        <v>1424</v>
      </c>
      <c r="G56" s="366" t="s">
        <v>1424</v>
      </c>
      <c r="H56" s="366" t="s">
        <v>34</v>
      </c>
      <c r="I56" s="366" t="s">
        <v>34</v>
      </c>
      <c r="J56" s="366" t="s">
        <v>608</v>
      </c>
      <c r="K56" s="367" t="s">
        <v>48</v>
      </c>
      <c r="L56" s="368"/>
      <c r="M56" s="368" t="s">
        <v>34</v>
      </c>
      <c r="N56" s="367">
        <v>141720</v>
      </c>
      <c r="O56" s="367" t="s">
        <v>1323</v>
      </c>
      <c r="P56" s="371">
        <v>38325</v>
      </c>
      <c r="Q56" s="372">
        <v>84.932789</v>
      </c>
      <c r="R56" s="372">
        <v>52.636985130952418</v>
      </c>
      <c r="S56" s="367">
        <v>2</v>
      </c>
      <c r="T56" s="369">
        <v>1.1430302887031063E-2</v>
      </c>
      <c r="U56" s="369">
        <v>0.12247023121647245</v>
      </c>
      <c r="V56" s="369">
        <v>-0.12347179714413192</v>
      </c>
      <c r="W56" s="369">
        <v>-1.10616554439529</v>
      </c>
      <c r="X56" s="369">
        <v>-1.1962083520401734E-2</v>
      </c>
      <c r="Y56" s="369">
        <v>-8.18873581359289E-2</v>
      </c>
      <c r="Z56" s="369">
        <v>-3.3117786609815347E-4</v>
      </c>
      <c r="AA56" s="369">
        <v>-1.7894181038492461E-3</v>
      </c>
      <c r="AB56" s="369">
        <v>0.23860204180629674</v>
      </c>
      <c r="AC56" s="373">
        <v>-0.98529434605696653</v>
      </c>
      <c r="AD56" s="575">
        <v>11361553000196</v>
      </c>
      <c r="AE56" s="370" t="s">
        <v>1859</v>
      </c>
      <c r="AF56" s="370" t="s">
        <v>1812</v>
      </c>
      <c r="AG56" s="374" t="s">
        <v>1459</v>
      </c>
      <c r="AH56" s="374" t="s">
        <v>1819</v>
      </c>
      <c r="AI56" s="374">
        <v>500</v>
      </c>
      <c r="AJ56" s="374">
        <v>500</v>
      </c>
      <c r="AK56" s="374">
        <v>500</v>
      </c>
      <c r="AL56" s="722">
        <v>2</v>
      </c>
      <c r="AM56" s="722">
        <v>20</v>
      </c>
      <c r="AN56" s="369" t="s">
        <v>1834</v>
      </c>
      <c r="AO56" s="367" t="s">
        <v>1326</v>
      </c>
      <c r="AP56" s="370" t="s">
        <v>1816</v>
      </c>
      <c r="AQ56" s="376" t="s">
        <v>661</v>
      </c>
      <c r="AR56" s="369">
        <v>4.0000000000000001E-3</v>
      </c>
      <c r="AS56" s="369">
        <v>4.0000000000000001E-3</v>
      </c>
      <c r="AT56" s="369" t="s">
        <v>1424</v>
      </c>
      <c r="AW56" s="198"/>
      <c r="AX56" s="198"/>
      <c r="AY56" s="184"/>
      <c r="AZ56" s="184"/>
      <c r="BA56" s="184"/>
      <c r="BB56" s="184"/>
      <c r="BC56" s="184"/>
      <c r="BD56" s="184"/>
      <c r="BE56" s="184"/>
      <c r="BF56" s="184"/>
      <c r="BG56" s="186"/>
      <c r="BH56" s="186"/>
      <c r="BI56" s="199"/>
      <c r="BJ56" s="199"/>
      <c r="BK56" s="199"/>
      <c r="BL56" s="218"/>
      <c r="BM56" s="186"/>
      <c r="BN56" s="186"/>
      <c r="BO56" s="186"/>
      <c r="BP56" s="186"/>
      <c r="BQ56" s="186"/>
      <c r="BR56" s="186"/>
      <c r="BS56" s="186"/>
      <c r="BT56" s="186"/>
      <c r="BU56" s="186"/>
      <c r="BV56" s="189"/>
      <c r="BW56" s="184"/>
      <c r="BX56"/>
      <c r="BZ56"/>
    </row>
    <row r="57" spans="2:78" ht="18.75">
      <c r="B57" s="363" t="s">
        <v>479</v>
      </c>
      <c r="C57" s="364">
        <v>6866051000187</v>
      </c>
      <c r="D57" s="365" t="s">
        <v>11</v>
      </c>
      <c r="E57" s="365" t="s">
        <v>620</v>
      </c>
      <c r="F57" s="365" t="s">
        <v>665</v>
      </c>
      <c r="G57" s="366" t="s">
        <v>740</v>
      </c>
      <c r="H57" s="366" t="s">
        <v>34</v>
      </c>
      <c r="I57" s="366" t="s">
        <v>1424</v>
      </c>
      <c r="J57" s="366" t="s">
        <v>608</v>
      </c>
      <c r="K57" s="367" t="s">
        <v>48</v>
      </c>
      <c r="L57" s="368"/>
      <c r="M57" s="368" t="s">
        <v>1421</v>
      </c>
      <c r="N57" s="367">
        <v>142468</v>
      </c>
      <c r="O57" s="367" t="s">
        <v>1323</v>
      </c>
      <c r="P57" s="371">
        <v>38408</v>
      </c>
      <c r="Q57" s="372">
        <v>1316.7955159999999</v>
      </c>
      <c r="R57" s="372">
        <v>1034.5982989920633</v>
      </c>
      <c r="S57" s="367">
        <v>0</v>
      </c>
      <c r="T57" s="369">
        <v>0.10330181584987708</v>
      </c>
      <c r="U57" s="369">
        <v>1.1068295737438687</v>
      </c>
      <c r="V57" s="369">
        <v>0.124468266527066</v>
      </c>
      <c r="W57" s="369">
        <v>1.1150927660195109</v>
      </c>
      <c r="X57" s="369">
        <v>0.17944293592712923</v>
      </c>
      <c r="Y57" s="369">
        <v>1.2283903497384949</v>
      </c>
      <c r="Z57" s="369">
        <v>0.20991112935616152</v>
      </c>
      <c r="AA57" s="369">
        <v>1.1341904563091534</v>
      </c>
      <c r="AB57" s="369">
        <v>1.4755950828336387E-3</v>
      </c>
      <c r="AC57" s="373">
        <v>8.7061966194245937</v>
      </c>
      <c r="AD57" s="575">
        <v>0</v>
      </c>
      <c r="AE57" s="370" t="s">
        <v>1844</v>
      </c>
      <c r="AF57" s="370" t="s">
        <v>1844</v>
      </c>
      <c r="AG57" s="374" t="s">
        <v>469</v>
      </c>
      <c r="AH57" s="374" t="s">
        <v>1819</v>
      </c>
      <c r="AI57" s="374">
        <v>1000</v>
      </c>
      <c r="AJ57" s="374">
        <v>1000</v>
      </c>
      <c r="AK57" s="374">
        <v>1000</v>
      </c>
      <c r="AL57" s="722">
        <v>0.2</v>
      </c>
      <c r="AM57" s="722">
        <v>0</v>
      </c>
      <c r="AN57" s="369" t="s">
        <v>1820</v>
      </c>
      <c r="AO57" s="367" t="s">
        <v>1326</v>
      </c>
      <c r="AP57" s="370" t="s">
        <v>1821</v>
      </c>
      <c r="AQ57" s="376" t="s">
        <v>671</v>
      </c>
      <c r="AR57" s="369">
        <v>2.6659999999999998E-4</v>
      </c>
      <c r="AS57" s="369">
        <v>2.6659999999999998E-4</v>
      </c>
      <c r="AT57" s="369" t="s">
        <v>1424</v>
      </c>
      <c r="AW57" s="198"/>
      <c r="AX57" s="198"/>
      <c r="AY57" s="184"/>
      <c r="AZ57" s="184"/>
      <c r="BA57" s="184"/>
      <c r="BB57" s="184"/>
      <c r="BC57" s="184"/>
      <c r="BD57" s="184"/>
      <c r="BE57" s="184"/>
      <c r="BF57" s="184"/>
      <c r="BG57" s="186"/>
      <c r="BH57" s="186"/>
      <c r="BI57" s="199"/>
      <c r="BJ57" s="199"/>
      <c r="BK57" s="199"/>
      <c r="BL57" s="218"/>
      <c r="BM57" s="186"/>
      <c r="BN57" s="186"/>
      <c r="BO57" s="186"/>
      <c r="BP57" s="186"/>
      <c r="BQ57" s="186"/>
      <c r="BR57" s="186"/>
      <c r="BS57" s="186"/>
      <c r="BT57" s="186"/>
      <c r="BU57" s="186"/>
      <c r="BV57" s="189"/>
      <c r="BW57" s="184"/>
      <c r="BX57"/>
      <c r="BZ57"/>
    </row>
    <row r="58" spans="2:78" ht="18.75">
      <c r="B58" s="363" t="s">
        <v>884</v>
      </c>
      <c r="C58" s="364">
        <v>4240128000183</v>
      </c>
      <c r="D58" s="365" t="s">
        <v>11</v>
      </c>
      <c r="E58" s="365" t="s">
        <v>620</v>
      </c>
      <c r="F58" s="365" t="s">
        <v>665</v>
      </c>
      <c r="G58" s="366" t="s">
        <v>740</v>
      </c>
      <c r="H58" s="366" t="s">
        <v>34</v>
      </c>
      <c r="I58" s="366" t="s">
        <v>1424</v>
      </c>
      <c r="J58" s="366" t="s">
        <v>608</v>
      </c>
      <c r="K58" s="367" t="s">
        <v>48</v>
      </c>
      <c r="L58" s="368"/>
      <c r="M58" s="368" t="s">
        <v>34</v>
      </c>
      <c r="N58" s="367">
        <v>143359</v>
      </c>
      <c r="O58" s="367" t="s">
        <v>1323</v>
      </c>
      <c r="P58" s="371">
        <v>36957</v>
      </c>
      <c r="Q58" s="372">
        <v>106.5184</v>
      </c>
      <c r="R58" s="372">
        <v>80.912425567460389</v>
      </c>
      <c r="S58" s="367">
        <v>1</v>
      </c>
      <c r="T58" s="369">
        <v>0.10654285155282528</v>
      </c>
      <c r="U58" s="369">
        <v>1.141555721934681</v>
      </c>
      <c r="V58" s="369">
        <v>0.12707154523425124</v>
      </c>
      <c r="W58" s="369">
        <v>1.1384151544106407</v>
      </c>
      <c r="X58" s="369">
        <v>0.18607007301690559</v>
      </c>
      <c r="Y58" s="369">
        <v>1.2737569238274367</v>
      </c>
      <c r="Z58" s="369">
        <v>0.37324652899922461</v>
      </c>
      <c r="AA58" s="369">
        <v>2.0167232311115768</v>
      </c>
      <c r="AB58" s="369">
        <v>2.1023095872751453E-3</v>
      </c>
      <c r="AC58" s="373">
        <v>7.3491077253832398</v>
      </c>
      <c r="AD58" s="575">
        <v>0</v>
      </c>
      <c r="AE58" s="370" t="s">
        <v>1844</v>
      </c>
      <c r="AF58" s="370" t="s">
        <v>1844</v>
      </c>
      <c r="AG58" s="374" t="s">
        <v>469</v>
      </c>
      <c r="AH58" s="374" t="s">
        <v>1819</v>
      </c>
      <c r="AI58" s="374">
        <v>1000</v>
      </c>
      <c r="AJ58" s="374">
        <v>1000</v>
      </c>
      <c r="AK58" s="374">
        <v>1000</v>
      </c>
      <c r="AL58" s="722">
        <v>0.35</v>
      </c>
      <c r="AM58" s="722">
        <v>0</v>
      </c>
      <c r="AN58" s="369" t="s">
        <v>1820</v>
      </c>
      <c r="AO58" s="367" t="s">
        <v>1326</v>
      </c>
      <c r="AP58" s="370" t="s">
        <v>1821</v>
      </c>
      <c r="AQ58" s="376" t="s">
        <v>677</v>
      </c>
      <c r="AR58" s="369">
        <v>1.4E-3</v>
      </c>
      <c r="AS58" s="369">
        <v>1.4E-3</v>
      </c>
      <c r="AT58" s="369" t="s">
        <v>1424</v>
      </c>
      <c r="AW58" s="198"/>
      <c r="AX58" s="198"/>
      <c r="AY58" s="184"/>
      <c r="AZ58" s="184"/>
      <c r="BA58" s="184"/>
      <c r="BB58" s="184"/>
      <c r="BC58" s="184"/>
      <c r="BD58" s="184"/>
      <c r="BE58" s="184"/>
      <c r="BF58" s="184"/>
      <c r="BG58" s="186"/>
      <c r="BH58" s="186"/>
      <c r="BI58" s="199"/>
      <c r="BJ58" s="199"/>
      <c r="BK58" s="199"/>
      <c r="BL58" s="218"/>
      <c r="BM58" s="186"/>
      <c r="BN58" s="186"/>
      <c r="BO58" s="186"/>
      <c r="BP58" s="186"/>
      <c r="BQ58" s="186"/>
      <c r="BR58" s="186"/>
      <c r="BS58" s="186"/>
      <c r="BT58" s="186"/>
      <c r="BU58" s="186"/>
      <c r="BV58" s="189"/>
      <c r="BW58" s="184"/>
      <c r="BX58"/>
      <c r="BZ58"/>
    </row>
    <row r="59" spans="2:78" ht="18.75">
      <c r="B59" s="363" t="s">
        <v>1137</v>
      </c>
      <c r="C59" s="364">
        <v>2603461000184</v>
      </c>
      <c r="D59" s="365" t="s">
        <v>11</v>
      </c>
      <c r="E59" s="365" t="s">
        <v>620</v>
      </c>
      <c r="F59" s="365" t="s">
        <v>665</v>
      </c>
      <c r="G59" s="366" t="s">
        <v>740</v>
      </c>
      <c r="H59" s="366" t="s">
        <v>34</v>
      </c>
      <c r="I59" s="366" t="s">
        <v>1424</v>
      </c>
      <c r="J59" s="366" t="s">
        <v>608</v>
      </c>
      <c r="K59" s="367" t="s">
        <v>48</v>
      </c>
      <c r="L59" s="368"/>
      <c r="M59" s="368" t="s">
        <v>34</v>
      </c>
      <c r="N59" s="367">
        <v>143367</v>
      </c>
      <c r="O59" s="367" t="s">
        <v>1323</v>
      </c>
      <c r="P59" s="371">
        <v>35973</v>
      </c>
      <c r="Q59" s="372">
        <v>415.25290999999999</v>
      </c>
      <c r="R59" s="372">
        <v>681.02690671428604</v>
      </c>
      <c r="S59" s="367">
        <v>1</v>
      </c>
      <c r="T59" s="369">
        <v>8.5847499926357429E-2</v>
      </c>
      <c r="U59" s="369">
        <v>0.91981492260070541</v>
      </c>
      <c r="V59" s="369">
        <v>0.10139304572663232</v>
      </c>
      <c r="W59" s="369">
        <v>0.90836528031719133</v>
      </c>
      <c r="X59" s="369">
        <v>0.13076740960869482</v>
      </c>
      <c r="Y59" s="369">
        <v>0.89517830943678933</v>
      </c>
      <c r="Z59" s="369">
        <v>0.16439286719739976</v>
      </c>
      <c r="AA59" s="369">
        <v>0.88824647665169609</v>
      </c>
      <c r="AB59" s="369">
        <v>1.1008350571278816E-2</v>
      </c>
      <c r="AC59" s="373">
        <v>-0.92914917747206893</v>
      </c>
      <c r="AD59" s="575">
        <v>14284014000199</v>
      </c>
      <c r="AE59" s="370" t="s">
        <v>1860</v>
      </c>
      <c r="AF59" s="370" t="s">
        <v>1856</v>
      </c>
      <c r="AG59" s="374" t="s">
        <v>59</v>
      </c>
      <c r="AH59" s="374" t="s">
        <v>1819</v>
      </c>
      <c r="AI59" s="374">
        <v>20000</v>
      </c>
      <c r="AJ59" s="374">
        <v>100</v>
      </c>
      <c r="AK59" s="374">
        <v>1000</v>
      </c>
      <c r="AL59" s="722">
        <v>0.5</v>
      </c>
      <c r="AM59" s="722">
        <v>20</v>
      </c>
      <c r="AN59" s="369" t="s">
        <v>1820</v>
      </c>
      <c r="AO59" s="367" t="s">
        <v>1326</v>
      </c>
      <c r="AP59" s="370" t="s">
        <v>1821</v>
      </c>
      <c r="AQ59" s="376" t="s">
        <v>671</v>
      </c>
      <c r="AR59" s="369">
        <v>1.33333333333333E-3</v>
      </c>
      <c r="AS59" s="369">
        <v>1.33333333333333E-3</v>
      </c>
      <c r="AT59" s="369" t="s">
        <v>1424</v>
      </c>
      <c r="AW59" s="198"/>
      <c r="AX59" s="198"/>
      <c r="AY59" s="184"/>
      <c r="AZ59" s="184"/>
      <c r="BA59" s="184"/>
      <c r="BB59" s="184"/>
      <c r="BC59" s="184"/>
      <c r="BD59" s="184"/>
      <c r="BE59" s="184"/>
      <c r="BF59" s="184"/>
      <c r="BG59" s="186"/>
      <c r="BH59" s="186"/>
      <c r="BI59" s="199"/>
      <c r="BJ59" s="199"/>
      <c r="BK59" s="199"/>
      <c r="BL59" s="218"/>
      <c r="BM59" s="186"/>
      <c r="BN59" s="186"/>
      <c r="BO59" s="186"/>
      <c r="BP59" s="186"/>
      <c r="BQ59" s="186"/>
      <c r="BR59" s="186"/>
      <c r="BS59" s="186"/>
      <c r="BT59" s="186"/>
      <c r="BU59" s="186"/>
      <c r="BV59" s="189"/>
      <c r="BW59" s="184"/>
      <c r="BX59"/>
      <c r="BZ59"/>
    </row>
    <row r="60" spans="2:78" ht="18.75">
      <c r="B60" s="363" t="s">
        <v>815</v>
      </c>
      <c r="C60" s="364">
        <v>5862906000139</v>
      </c>
      <c r="D60" s="365" t="s">
        <v>11</v>
      </c>
      <c r="E60" s="365" t="s">
        <v>620</v>
      </c>
      <c r="F60" s="365" t="s">
        <v>665</v>
      </c>
      <c r="G60" s="366" t="s">
        <v>740</v>
      </c>
      <c r="H60" s="366" t="s">
        <v>34</v>
      </c>
      <c r="I60" s="366" t="s">
        <v>1424</v>
      </c>
      <c r="J60" s="366" t="s">
        <v>608</v>
      </c>
      <c r="K60" s="367" t="s">
        <v>48</v>
      </c>
      <c r="L60" s="368"/>
      <c r="M60" s="368" t="s">
        <v>34</v>
      </c>
      <c r="N60" s="367">
        <v>143529</v>
      </c>
      <c r="O60" s="367" t="s">
        <v>1323</v>
      </c>
      <c r="P60" s="371">
        <v>38504</v>
      </c>
      <c r="Q60" s="372">
        <v>440.047573</v>
      </c>
      <c r="R60" s="372">
        <v>464.02841910714244</v>
      </c>
      <c r="S60" s="367">
        <v>1</v>
      </c>
      <c r="T60" s="369">
        <v>9.9713373198588195E-2</v>
      </c>
      <c r="U60" s="369">
        <v>1.068381126178316</v>
      </c>
      <c r="V60" s="369">
        <v>0.12042462509467877</v>
      </c>
      <c r="W60" s="369">
        <v>1.0788663812915509</v>
      </c>
      <c r="X60" s="369">
        <v>0.16840252968454861</v>
      </c>
      <c r="Y60" s="369">
        <v>1.1528124039391345</v>
      </c>
      <c r="Z60" s="369">
        <v>0.19176226786701989</v>
      </c>
      <c r="AA60" s="369">
        <v>1.036128645308483</v>
      </c>
      <c r="AB60" s="369">
        <v>1.477217577748748E-3</v>
      </c>
      <c r="AC60" s="373">
        <v>5.9592978191028818</v>
      </c>
      <c r="AD60" s="575">
        <v>0</v>
      </c>
      <c r="AE60" s="370" t="s">
        <v>1841</v>
      </c>
      <c r="AF60" s="370" t="s">
        <v>1826</v>
      </c>
      <c r="AG60" s="374" t="s">
        <v>730</v>
      </c>
      <c r="AH60" s="374" t="s">
        <v>1819</v>
      </c>
      <c r="AI60" s="374">
        <v>5000</v>
      </c>
      <c r="AJ60" s="374">
        <v>200</v>
      </c>
      <c r="AK60" s="374">
        <v>0</v>
      </c>
      <c r="AL60" s="722">
        <v>0.34</v>
      </c>
      <c r="AM60" s="722">
        <v>0</v>
      </c>
      <c r="AN60" s="369" t="s">
        <v>1834</v>
      </c>
      <c r="AO60" s="367" t="s">
        <v>1326</v>
      </c>
      <c r="AP60" s="370" t="s">
        <v>1821</v>
      </c>
      <c r="AQ60" s="376" t="s">
        <v>664</v>
      </c>
      <c r="AR60" s="369">
        <v>1.088E-3</v>
      </c>
      <c r="AS60" s="369">
        <v>1.088E-3</v>
      </c>
      <c r="AT60" s="369" t="s">
        <v>1424</v>
      </c>
      <c r="AW60" s="198"/>
      <c r="AX60" s="198"/>
      <c r="AY60" s="184"/>
      <c r="AZ60" s="184"/>
      <c r="BA60" s="184"/>
      <c r="BB60" s="184"/>
      <c r="BC60" s="184"/>
      <c r="BD60" s="184"/>
      <c r="BE60" s="184"/>
      <c r="BF60" s="184"/>
      <c r="BG60" s="186"/>
      <c r="BH60" s="186"/>
      <c r="BI60" s="199"/>
      <c r="BJ60" s="199"/>
      <c r="BK60" s="199"/>
      <c r="BL60" s="218"/>
      <c r="BM60" s="186"/>
      <c r="BN60" s="186"/>
      <c r="BO60" s="186"/>
      <c r="BP60" s="186"/>
      <c r="BQ60" s="186"/>
      <c r="BR60" s="186"/>
      <c r="BS60" s="186"/>
      <c r="BT60" s="186"/>
      <c r="BU60" s="186"/>
      <c r="BV60" s="189"/>
      <c r="BW60" s="184"/>
      <c r="BX60"/>
      <c r="BZ60"/>
    </row>
    <row r="61" spans="2:78" ht="18.75">
      <c r="B61" s="363" t="s">
        <v>786</v>
      </c>
      <c r="C61" s="364">
        <v>7279657000189</v>
      </c>
      <c r="D61" s="365" t="s">
        <v>14</v>
      </c>
      <c r="E61" s="365" t="s">
        <v>607</v>
      </c>
      <c r="F61" s="365" t="s">
        <v>1424</v>
      </c>
      <c r="G61" s="366" t="s">
        <v>1424</v>
      </c>
      <c r="H61" s="366" t="s">
        <v>34</v>
      </c>
      <c r="I61" s="366" t="s">
        <v>34</v>
      </c>
      <c r="J61" s="366" t="s">
        <v>608</v>
      </c>
      <c r="K61" s="367" t="s">
        <v>48</v>
      </c>
      <c r="L61" s="368"/>
      <c r="M61" s="368" t="s">
        <v>34</v>
      </c>
      <c r="N61" s="367">
        <v>145327</v>
      </c>
      <c r="O61" s="367" t="s">
        <v>1323</v>
      </c>
      <c r="P61" s="371">
        <v>38506</v>
      </c>
      <c r="Q61" s="372">
        <v>341.23237399999999</v>
      </c>
      <c r="R61" s="372">
        <v>377.51785869444467</v>
      </c>
      <c r="S61" s="367">
        <v>2</v>
      </c>
      <c r="T61" s="369">
        <v>7.1563863807381889E-2</v>
      </c>
      <c r="U61" s="369">
        <v>0.76677258983035612</v>
      </c>
      <c r="V61" s="369">
        <v>-2.9580948507331728E-2</v>
      </c>
      <c r="W61" s="369">
        <v>-0.26501133672773103</v>
      </c>
      <c r="X61" s="369">
        <v>1.9709870830929344E-2</v>
      </c>
      <c r="Y61" s="369">
        <v>0.13492542906864818</v>
      </c>
      <c r="Z61" s="369">
        <v>-5.4050101206896684E-2</v>
      </c>
      <c r="AA61" s="369">
        <v>-0.29204315721341068</v>
      </c>
      <c r="AB61" s="369">
        <v>0.18501744528401212</v>
      </c>
      <c r="AC61" s="373">
        <v>-0.76318421701174377</v>
      </c>
      <c r="AD61" s="575">
        <v>11977607000142</v>
      </c>
      <c r="AE61" s="370" t="s">
        <v>1861</v>
      </c>
      <c r="AF61" s="370" t="s">
        <v>1858</v>
      </c>
      <c r="AG61" s="374" t="s">
        <v>721</v>
      </c>
      <c r="AH61" s="374" t="s">
        <v>1819</v>
      </c>
      <c r="AI61" s="374">
        <v>1000</v>
      </c>
      <c r="AJ61" s="374">
        <v>500</v>
      </c>
      <c r="AK61" s="374">
        <v>500</v>
      </c>
      <c r="AL61" s="722">
        <v>2</v>
      </c>
      <c r="AM61" s="722">
        <v>20</v>
      </c>
      <c r="AN61" s="369" t="s">
        <v>668</v>
      </c>
      <c r="AO61" s="367" t="s">
        <v>1326</v>
      </c>
      <c r="AP61" s="370" t="s">
        <v>1816</v>
      </c>
      <c r="AQ61" s="376" t="s">
        <v>661</v>
      </c>
      <c r="AR61" s="369">
        <v>5.5999999999999999E-3</v>
      </c>
      <c r="AS61" s="369">
        <v>5.5999999999999999E-3</v>
      </c>
      <c r="AT61" s="369" t="s">
        <v>1424</v>
      </c>
      <c r="AW61" s="198"/>
      <c r="AX61" s="198"/>
      <c r="AY61" s="184"/>
      <c r="AZ61" s="184"/>
      <c r="BA61" s="184"/>
      <c r="BB61" s="184"/>
      <c r="BC61" s="184"/>
      <c r="BD61" s="184"/>
      <c r="BE61" s="184"/>
      <c r="BF61" s="184"/>
      <c r="BG61" s="186"/>
      <c r="BH61" s="186"/>
      <c r="BI61" s="199"/>
      <c r="BJ61" s="199"/>
      <c r="BK61" s="199"/>
      <c r="BL61" s="218"/>
      <c r="BM61" s="186"/>
      <c r="BN61" s="186"/>
      <c r="BO61" s="186"/>
      <c r="BP61" s="186"/>
      <c r="BQ61" s="186"/>
      <c r="BR61" s="186"/>
      <c r="BS61" s="186"/>
      <c r="BT61" s="186"/>
      <c r="BU61" s="186"/>
      <c r="BV61" s="189"/>
      <c r="BW61" s="184"/>
      <c r="BX61"/>
      <c r="BZ61"/>
    </row>
    <row r="62" spans="2:78" ht="18.75">
      <c r="B62" s="363" t="s">
        <v>1231</v>
      </c>
      <c r="C62" s="364">
        <v>5382556000103</v>
      </c>
      <c r="D62" s="365" t="s">
        <v>14</v>
      </c>
      <c r="E62" s="365" t="s">
        <v>607</v>
      </c>
      <c r="F62" s="365" t="s">
        <v>1424</v>
      </c>
      <c r="G62" s="366" t="s">
        <v>1424</v>
      </c>
      <c r="H62" s="366" t="s">
        <v>34</v>
      </c>
      <c r="I62" s="366" t="s">
        <v>34</v>
      </c>
      <c r="J62" s="366" t="s">
        <v>608</v>
      </c>
      <c r="K62" s="367" t="s">
        <v>48</v>
      </c>
      <c r="L62" s="368"/>
      <c r="M62" s="368" t="s">
        <v>34</v>
      </c>
      <c r="N62" s="367">
        <v>147370</v>
      </c>
      <c r="O62" s="367" t="s">
        <v>1323</v>
      </c>
      <c r="P62" s="371">
        <v>38540</v>
      </c>
      <c r="Q62" s="372">
        <v>21.939730999999998</v>
      </c>
      <c r="R62" s="372">
        <v>24.838278253968255</v>
      </c>
      <c r="S62" s="367">
        <v>2</v>
      </c>
      <c r="T62" s="369">
        <v>-9.4655646907868318E-2</v>
      </c>
      <c r="U62" s="369">
        <v>-1.0141900068023897</v>
      </c>
      <c r="V62" s="369">
        <v>-0.16645437950584308</v>
      </c>
      <c r="W62" s="369">
        <v>-1.4912401340374579</v>
      </c>
      <c r="X62" s="369">
        <v>-0.21078687953319675</v>
      </c>
      <c r="Y62" s="369">
        <v>-1.4429577142853871</v>
      </c>
      <c r="Z62" s="369">
        <v>-0.1239750031056388</v>
      </c>
      <c r="AA62" s="369">
        <v>-0.66986093483749731</v>
      </c>
      <c r="AB62" s="369">
        <v>0.32951559189965512</v>
      </c>
      <c r="AC62" s="373">
        <v>-0.84389276849692629</v>
      </c>
      <c r="AD62" s="575">
        <v>0</v>
      </c>
      <c r="AE62" s="370" t="s">
        <v>1862</v>
      </c>
      <c r="AF62" s="370" t="s">
        <v>1833</v>
      </c>
      <c r="AG62" s="374" t="s">
        <v>1458</v>
      </c>
      <c r="AH62" s="374" t="s">
        <v>1819</v>
      </c>
      <c r="AI62" s="374">
        <v>1000</v>
      </c>
      <c r="AJ62" s="374">
        <v>100</v>
      </c>
      <c r="AK62" s="374">
        <v>100</v>
      </c>
      <c r="AL62" s="722">
        <v>2</v>
      </c>
      <c r="AM62" s="722">
        <v>20</v>
      </c>
      <c r="AN62" s="369" t="s">
        <v>668</v>
      </c>
      <c r="AO62" s="367" t="s">
        <v>1326</v>
      </c>
      <c r="AP62" s="370" t="s">
        <v>1816</v>
      </c>
      <c r="AQ62" s="376" t="s">
        <v>661</v>
      </c>
      <c r="AR62" s="369">
        <v>4.0000000000000001E-3</v>
      </c>
      <c r="AS62" s="369">
        <v>4.0000000000000001E-3</v>
      </c>
      <c r="AT62" s="369" t="s">
        <v>1424</v>
      </c>
      <c r="AW62" s="198"/>
      <c r="AX62" s="198"/>
      <c r="AY62" s="184"/>
      <c r="AZ62" s="184"/>
      <c r="BA62" s="184"/>
      <c r="BB62" s="184"/>
      <c r="BC62" s="184"/>
      <c r="BD62" s="184"/>
      <c r="BE62" s="184"/>
      <c r="BF62" s="184"/>
      <c r="BG62" s="186"/>
      <c r="BH62" s="186"/>
      <c r="BI62" s="199"/>
      <c r="BJ62" s="199"/>
      <c r="BK62" s="199"/>
      <c r="BL62" s="218"/>
      <c r="BM62" s="186"/>
      <c r="BN62" s="186"/>
      <c r="BO62" s="186"/>
      <c r="BP62" s="186"/>
      <c r="BQ62" s="186"/>
      <c r="BR62" s="186"/>
      <c r="BS62" s="186"/>
      <c r="BT62" s="186"/>
      <c r="BU62" s="186"/>
      <c r="BV62" s="189"/>
      <c r="BW62" s="184"/>
      <c r="BX62"/>
      <c r="BZ62"/>
    </row>
    <row r="63" spans="2:78" ht="18.75">
      <c r="B63" s="363" t="s">
        <v>1630</v>
      </c>
      <c r="C63" s="364">
        <v>5586710000169</v>
      </c>
      <c r="D63" s="365" t="s">
        <v>14</v>
      </c>
      <c r="E63" s="365" t="s">
        <v>607</v>
      </c>
      <c r="F63" s="365" t="s">
        <v>1424</v>
      </c>
      <c r="G63" s="366" t="s">
        <v>1424</v>
      </c>
      <c r="H63" s="366" t="s">
        <v>34</v>
      </c>
      <c r="I63" s="366" t="s">
        <v>1424</v>
      </c>
      <c r="J63" s="366" t="s">
        <v>608</v>
      </c>
      <c r="K63" s="367" t="s">
        <v>48</v>
      </c>
      <c r="L63" s="368"/>
      <c r="M63" s="368" t="s">
        <v>1424</v>
      </c>
      <c r="N63" s="367">
        <v>147753</v>
      </c>
      <c r="O63" s="367" t="s">
        <v>1323</v>
      </c>
      <c r="P63" s="371">
        <v>38498</v>
      </c>
      <c r="Q63" s="372">
        <v>74.557378</v>
      </c>
      <c r="R63" s="372">
        <v>88.552824571428573</v>
      </c>
      <c r="S63" s="367">
        <v>2</v>
      </c>
      <c r="T63" s="369">
        <v>-4.2815577933480786E-2</v>
      </c>
      <c r="U63" s="369">
        <v>-0.45874844971341638</v>
      </c>
      <c r="V63" s="369">
        <v>-0.15701975505671595</v>
      </c>
      <c r="W63" s="369">
        <v>-1.4067167308691111</v>
      </c>
      <c r="X63" s="369">
        <v>-8.240157373678203E-2</v>
      </c>
      <c r="Y63" s="369">
        <v>-0.56408627878577211</v>
      </c>
      <c r="Z63" s="369">
        <v>-8.3405026255969683E-2</v>
      </c>
      <c r="AA63" s="369">
        <v>-0.45065349835372348</v>
      </c>
      <c r="AB63" s="369">
        <v>0.24968562673531397</v>
      </c>
      <c r="AC63" s="373">
        <v>-1.0759177617651039</v>
      </c>
      <c r="AD63" s="575">
        <v>14781411000176</v>
      </c>
      <c r="AE63" s="370" t="s">
        <v>1838</v>
      </c>
      <c r="AF63" s="370" t="s">
        <v>1818</v>
      </c>
      <c r="AG63" s="374" t="s">
        <v>59</v>
      </c>
      <c r="AH63" s="374" t="s">
        <v>1813</v>
      </c>
      <c r="AI63" s="374">
        <v>50000</v>
      </c>
      <c r="AJ63" s="374">
        <v>50000</v>
      </c>
      <c r="AK63" s="374">
        <v>50000</v>
      </c>
      <c r="AL63" s="722">
        <v>2</v>
      </c>
      <c r="AM63" s="722">
        <v>20</v>
      </c>
      <c r="AN63" s="369" t="s">
        <v>1863</v>
      </c>
      <c r="AO63" s="367" t="s">
        <v>1326</v>
      </c>
      <c r="AP63" s="370" t="s">
        <v>1816</v>
      </c>
      <c r="AQ63" s="376" t="s">
        <v>1815</v>
      </c>
      <c r="AR63" s="369">
        <v>0</v>
      </c>
      <c r="AS63" s="369">
        <v>0</v>
      </c>
      <c r="AT63" s="369" t="s">
        <v>1424</v>
      </c>
      <c r="AW63" s="198"/>
      <c r="AX63" s="198"/>
      <c r="AY63" s="184"/>
      <c r="AZ63" s="184"/>
      <c r="BA63" s="184"/>
      <c r="BB63" s="184"/>
      <c r="BC63" s="184"/>
      <c r="BD63" s="184"/>
      <c r="BE63" s="184"/>
      <c r="BF63" s="184"/>
      <c r="BG63" s="186"/>
      <c r="BH63" s="186"/>
      <c r="BI63" s="199"/>
      <c r="BJ63" s="199"/>
      <c r="BK63" s="199"/>
      <c r="BL63" s="218"/>
      <c r="BM63" s="186"/>
      <c r="BN63" s="186"/>
      <c r="BO63" s="186"/>
      <c r="BP63" s="186"/>
      <c r="BQ63" s="186"/>
      <c r="BR63" s="186"/>
      <c r="BS63" s="186"/>
      <c r="BT63" s="186"/>
      <c r="BU63" s="186"/>
      <c r="BV63" s="189"/>
      <c r="BW63" s="184"/>
      <c r="BX63"/>
      <c r="BZ63"/>
    </row>
    <row r="64" spans="2:78" ht="18.75">
      <c r="B64" s="363" t="s">
        <v>372</v>
      </c>
      <c r="C64" s="364">
        <v>7279819000189</v>
      </c>
      <c r="D64" s="365" t="s">
        <v>13</v>
      </c>
      <c r="E64" s="365" t="s">
        <v>616</v>
      </c>
      <c r="F64" s="365" t="s">
        <v>617</v>
      </c>
      <c r="G64" s="366" t="s">
        <v>34</v>
      </c>
      <c r="H64" s="366" t="s">
        <v>1339</v>
      </c>
      <c r="I64" s="366" t="s">
        <v>34</v>
      </c>
      <c r="J64" s="366" t="s">
        <v>608</v>
      </c>
      <c r="K64" s="367" t="s">
        <v>48</v>
      </c>
      <c r="L64" s="368" t="s">
        <v>1341</v>
      </c>
      <c r="M64" s="368" t="s">
        <v>34</v>
      </c>
      <c r="N64" s="367">
        <v>148040</v>
      </c>
      <c r="O64" s="367" t="s">
        <v>1326</v>
      </c>
      <c r="P64" s="371">
        <v>38430</v>
      </c>
      <c r="Q64" s="372">
        <v>127.212012</v>
      </c>
      <c r="R64" s="372">
        <v>151.23283667063495</v>
      </c>
      <c r="S64" s="367">
        <v>1</v>
      </c>
      <c r="T64" s="369">
        <v>0.1018853540285416</v>
      </c>
      <c r="U64" s="369">
        <v>1.0916528624630952</v>
      </c>
      <c r="V64" s="369">
        <v>0.11075951143251461</v>
      </c>
      <c r="W64" s="369">
        <v>0.99227805939914304</v>
      </c>
      <c r="X64" s="369">
        <v>0.15844516769300387</v>
      </c>
      <c r="Y64" s="369">
        <v>1.0846485204400729</v>
      </c>
      <c r="Z64" s="369">
        <v>0.27744515537036296</v>
      </c>
      <c r="AA64" s="369">
        <v>1.4990898688194745</v>
      </c>
      <c r="AB64" s="369">
        <v>1.6760256787790428E-2</v>
      </c>
      <c r="AC64" s="373">
        <v>-5.142726532528482E-2</v>
      </c>
      <c r="AD64" s="575">
        <v>0</v>
      </c>
      <c r="AE64" s="370" t="s">
        <v>1864</v>
      </c>
      <c r="AF64" s="370" t="s">
        <v>1812</v>
      </c>
      <c r="AG64" s="374" t="s">
        <v>1458</v>
      </c>
      <c r="AH64" s="374" t="s">
        <v>1819</v>
      </c>
      <c r="AI64" s="374">
        <v>5000</v>
      </c>
      <c r="AJ64" s="374">
        <v>5000</v>
      </c>
      <c r="AK64" s="374">
        <v>5000</v>
      </c>
      <c r="AL64" s="722">
        <v>2</v>
      </c>
      <c r="AM64" s="722">
        <v>25</v>
      </c>
      <c r="AN64" s="369" t="s">
        <v>1820</v>
      </c>
      <c r="AO64" s="367" t="s">
        <v>1326</v>
      </c>
      <c r="AP64" s="370" t="s">
        <v>1835</v>
      </c>
      <c r="AQ64" s="376" t="s">
        <v>666</v>
      </c>
      <c r="AR64" s="369">
        <v>4.0000000000000001E-3</v>
      </c>
      <c r="AS64" s="369">
        <v>4.0000000000000001E-3</v>
      </c>
      <c r="AT64" s="369" t="s">
        <v>1424</v>
      </c>
      <c r="AW64" s="198"/>
      <c r="AX64" s="198"/>
      <c r="AY64" s="184"/>
      <c r="AZ64" s="184"/>
      <c r="BA64" s="184"/>
      <c r="BB64" s="184"/>
      <c r="BC64" s="184"/>
      <c r="BD64" s="184"/>
      <c r="BE64" s="184"/>
      <c r="BF64" s="184"/>
      <c r="BG64" s="186"/>
      <c r="BH64" s="186"/>
      <c r="BI64" s="199"/>
      <c r="BJ64" s="199"/>
      <c r="BK64" s="199"/>
      <c r="BL64" s="218"/>
      <c r="BM64" s="186"/>
      <c r="BN64" s="186"/>
      <c r="BO64" s="186"/>
      <c r="BP64" s="186"/>
      <c r="BQ64" s="186"/>
      <c r="BR64" s="186"/>
      <c r="BS64" s="186"/>
      <c r="BT64" s="186"/>
      <c r="BU64" s="186"/>
      <c r="BV64" s="189"/>
      <c r="BW64" s="184"/>
      <c r="BX64"/>
      <c r="BZ64"/>
    </row>
    <row r="65" spans="2:78" ht="18.75">
      <c r="B65" s="363" t="s">
        <v>1387</v>
      </c>
      <c r="C65" s="364">
        <v>7400556000114</v>
      </c>
      <c r="D65" s="365" t="s">
        <v>11</v>
      </c>
      <c r="E65" s="365" t="s">
        <v>621</v>
      </c>
      <c r="F65" s="365" t="s">
        <v>674</v>
      </c>
      <c r="G65" s="366" t="s">
        <v>868</v>
      </c>
      <c r="H65" s="366" t="s">
        <v>34</v>
      </c>
      <c r="I65" s="366" t="s">
        <v>1424</v>
      </c>
      <c r="J65" s="366" t="s">
        <v>608</v>
      </c>
      <c r="K65" s="367" t="s">
        <v>48</v>
      </c>
      <c r="L65" s="368"/>
      <c r="M65" s="368" t="s">
        <v>34</v>
      </c>
      <c r="N65" s="367">
        <v>148342</v>
      </c>
      <c r="O65" s="367" t="s">
        <v>1323</v>
      </c>
      <c r="P65" s="371">
        <v>38536</v>
      </c>
      <c r="Q65" s="372">
        <v>94.117497</v>
      </c>
      <c r="R65" s="372">
        <v>137.1602660278885</v>
      </c>
      <c r="S65" s="367">
        <v>1</v>
      </c>
      <c r="T65" s="369">
        <v>3.7254448481601976E-2</v>
      </c>
      <c r="U65" s="369">
        <v>0.39916360611586965</v>
      </c>
      <c r="V65" s="369">
        <v>3.6103921556990271E-2</v>
      </c>
      <c r="W65" s="369">
        <v>0.32344968622489201</v>
      </c>
      <c r="X65" s="369">
        <v>5.2109994113284319E-2</v>
      </c>
      <c r="Y65" s="369">
        <v>0.3567229524135902</v>
      </c>
      <c r="Z65" s="369">
        <v>1.4181429809353663E-2</v>
      </c>
      <c r="AA65" s="369">
        <v>7.6625009812110442E-2</v>
      </c>
      <c r="AB65" s="369">
        <v>8.7630995015783225E-2</v>
      </c>
      <c r="AC65" s="373">
        <v>-0.86176727805804876</v>
      </c>
      <c r="AD65" s="575">
        <v>10756541000106</v>
      </c>
      <c r="AE65" s="370" t="s">
        <v>1865</v>
      </c>
      <c r="AF65" s="370" t="s">
        <v>1858</v>
      </c>
      <c r="AG65" s="374" t="s">
        <v>721</v>
      </c>
      <c r="AH65" s="374" t="s">
        <v>1819</v>
      </c>
      <c r="AI65" s="374">
        <v>500</v>
      </c>
      <c r="AJ65" s="374">
        <v>500</v>
      </c>
      <c r="AK65" s="374">
        <v>500</v>
      </c>
      <c r="AL65" s="722">
        <v>0.76</v>
      </c>
      <c r="AM65" s="722">
        <v>0</v>
      </c>
      <c r="AN65" s="369" t="s">
        <v>1866</v>
      </c>
      <c r="AO65" s="367" t="s">
        <v>1326</v>
      </c>
      <c r="AP65" s="370" t="s">
        <v>1821</v>
      </c>
      <c r="AQ65" s="376" t="s">
        <v>1377</v>
      </c>
      <c r="AR65" s="369">
        <v>1.25E-3</v>
      </c>
      <c r="AS65" s="369">
        <v>1.25E-3</v>
      </c>
      <c r="AT65" s="369" t="s">
        <v>1424</v>
      </c>
      <c r="AW65" s="198"/>
      <c r="AX65" s="198"/>
      <c r="AY65" s="184"/>
      <c r="AZ65" s="184"/>
      <c r="BA65" s="184"/>
      <c r="BB65" s="184"/>
      <c r="BC65" s="184"/>
      <c r="BD65" s="184"/>
      <c r="BE65" s="184"/>
      <c r="BF65" s="184"/>
      <c r="BG65" s="186"/>
      <c r="BH65" s="186"/>
      <c r="BI65" s="199"/>
      <c r="BJ65" s="199"/>
      <c r="BK65" s="199"/>
      <c r="BL65" s="218"/>
      <c r="BM65" s="186"/>
      <c r="BN65" s="186"/>
      <c r="BO65" s="186"/>
      <c r="BP65" s="186"/>
      <c r="BQ65" s="186"/>
      <c r="BR65" s="186"/>
      <c r="BS65" s="186"/>
      <c r="BT65" s="186"/>
      <c r="BU65" s="186"/>
      <c r="BV65" s="189"/>
      <c r="BW65" s="184"/>
      <c r="BX65"/>
      <c r="BZ65"/>
    </row>
    <row r="66" spans="2:78" ht="18.75">
      <c r="B66" s="363" t="s">
        <v>1384</v>
      </c>
      <c r="C66" s="364">
        <v>7539298000151</v>
      </c>
      <c r="D66" s="365" t="s">
        <v>11</v>
      </c>
      <c r="E66" s="365" t="s">
        <v>621</v>
      </c>
      <c r="F66" s="365" t="s">
        <v>674</v>
      </c>
      <c r="G66" s="366" t="s">
        <v>740</v>
      </c>
      <c r="H66" s="366" t="s">
        <v>34</v>
      </c>
      <c r="I66" s="366" t="s">
        <v>1424</v>
      </c>
      <c r="J66" s="366" t="s">
        <v>608</v>
      </c>
      <c r="K66" s="367" t="s">
        <v>48</v>
      </c>
      <c r="L66" s="368" t="s">
        <v>1341</v>
      </c>
      <c r="M66" s="368" t="s">
        <v>1421</v>
      </c>
      <c r="N66" s="367">
        <v>152900</v>
      </c>
      <c r="O66" s="367" t="s">
        <v>1323</v>
      </c>
      <c r="P66" s="371">
        <v>38702</v>
      </c>
      <c r="Q66" s="372">
        <v>848.00746200000003</v>
      </c>
      <c r="R66" s="372">
        <v>15331731.236521851</v>
      </c>
      <c r="S66" s="367">
        <v>1</v>
      </c>
      <c r="T66" s="369">
        <v>7.3629464895219376E-2</v>
      </c>
      <c r="U66" s="369">
        <v>0.78890451803284334</v>
      </c>
      <c r="V66" s="369">
        <v>8.9772087502281606E-2</v>
      </c>
      <c r="W66" s="369">
        <v>0.80425483665345987</v>
      </c>
      <c r="X66" s="369">
        <v>0.15469160839394536</v>
      </c>
      <c r="Y66" s="369">
        <v>1.0589532430176889</v>
      </c>
      <c r="Z66" s="369">
        <v>0.23175231226269499</v>
      </c>
      <c r="AA66" s="369">
        <v>1.2522025945081789</v>
      </c>
      <c r="AB66" s="369">
        <v>2.6741319583654895E-2</v>
      </c>
      <c r="AC66" s="373">
        <v>-0.81706357214823466</v>
      </c>
      <c r="AD66" s="575">
        <v>0</v>
      </c>
      <c r="AE66" s="370" t="s">
        <v>1836</v>
      </c>
      <c r="AF66" s="370" t="s">
        <v>1833</v>
      </c>
      <c r="AG66" s="374" t="s">
        <v>1458</v>
      </c>
      <c r="AH66" s="374" t="s">
        <v>1819</v>
      </c>
      <c r="AI66" s="374">
        <v>3000</v>
      </c>
      <c r="AJ66" s="374">
        <v>1000</v>
      </c>
      <c r="AK66" s="374">
        <v>1000</v>
      </c>
      <c r="AL66" s="722">
        <v>0.2</v>
      </c>
      <c r="AM66" s="722">
        <v>0</v>
      </c>
      <c r="AN66" s="369" t="s">
        <v>1824</v>
      </c>
      <c r="AO66" s="367" t="s">
        <v>1326</v>
      </c>
      <c r="AP66" s="370" t="s">
        <v>1821</v>
      </c>
      <c r="AQ66" s="376" t="s">
        <v>678</v>
      </c>
      <c r="AR66" s="369">
        <v>6.9999999999999999E-4</v>
      </c>
      <c r="AS66" s="369">
        <v>6.9999999999999999E-4</v>
      </c>
      <c r="AT66" s="369" t="s">
        <v>1424</v>
      </c>
      <c r="AW66" s="198"/>
      <c r="AX66" s="198"/>
      <c r="AY66" s="184"/>
      <c r="AZ66" s="184"/>
      <c r="BA66" s="184"/>
      <c r="BB66" s="184"/>
      <c r="BC66" s="184"/>
      <c r="BD66" s="184"/>
      <c r="BE66" s="184"/>
      <c r="BF66" s="184"/>
      <c r="BG66" s="186"/>
      <c r="BH66" s="186"/>
      <c r="BI66" s="199"/>
      <c r="BJ66" s="199"/>
      <c r="BK66" s="199"/>
      <c r="BL66" s="218"/>
      <c r="BM66" s="186"/>
      <c r="BN66" s="186"/>
      <c r="BO66" s="186"/>
      <c r="BP66" s="186"/>
      <c r="BQ66" s="186"/>
      <c r="BR66" s="186"/>
      <c r="BS66" s="186"/>
      <c r="BT66" s="186"/>
      <c r="BU66" s="186"/>
      <c r="BV66" s="189"/>
      <c r="BW66" s="184"/>
      <c r="BX66"/>
      <c r="BZ66"/>
    </row>
    <row r="67" spans="2:78" ht="18.75">
      <c r="B67" s="363" t="s">
        <v>284</v>
      </c>
      <c r="C67" s="364">
        <v>7187591000105</v>
      </c>
      <c r="D67" s="365" t="s">
        <v>13</v>
      </c>
      <c r="E67" s="365" t="s">
        <v>615</v>
      </c>
      <c r="F67" s="365" t="s">
        <v>619</v>
      </c>
      <c r="G67" s="366" t="s">
        <v>34</v>
      </c>
      <c r="H67" s="366" t="s">
        <v>867</v>
      </c>
      <c r="I67" s="366" t="s">
        <v>34</v>
      </c>
      <c r="J67" s="366" t="s">
        <v>1424</v>
      </c>
      <c r="K67" s="367" t="s">
        <v>48</v>
      </c>
      <c r="L67" s="368"/>
      <c r="M67" s="368" t="s">
        <v>34</v>
      </c>
      <c r="N67" s="367">
        <v>153524</v>
      </c>
      <c r="O67" s="367" t="s">
        <v>1323</v>
      </c>
      <c r="P67" s="371">
        <v>38570</v>
      </c>
      <c r="Q67" s="372">
        <v>63.882007999999999</v>
      </c>
      <c r="R67" s="372">
        <v>80.347108785714269</v>
      </c>
      <c r="S67" s="367">
        <v>1</v>
      </c>
      <c r="T67" s="369">
        <v>0.10257504614255764</v>
      </c>
      <c r="U67" s="369">
        <v>1.0990425837597688</v>
      </c>
      <c r="V67" s="369">
        <v>9.7678943677837582E-2</v>
      </c>
      <c r="W67" s="369">
        <v>0.87509119012193126</v>
      </c>
      <c r="X67" s="369">
        <v>9.1251657497884109E-2</v>
      </c>
      <c r="Y67" s="369">
        <v>0.62467020442400367</v>
      </c>
      <c r="Z67" s="369">
        <v>0.18404553472253715</v>
      </c>
      <c r="AA67" s="369">
        <v>0.99443364269856094</v>
      </c>
      <c r="AB67" s="369">
        <v>6.1801456761065132E-2</v>
      </c>
      <c r="AC67" s="373">
        <v>-0.22560150938394061</v>
      </c>
      <c r="AD67" s="575">
        <v>0</v>
      </c>
      <c r="AE67" s="370" t="s">
        <v>1867</v>
      </c>
      <c r="AF67" s="370" t="s">
        <v>1812</v>
      </c>
      <c r="AG67" s="374" t="s">
        <v>1459</v>
      </c>
      <c r="AH67" s="374" t="s">
        <v>1819</v>
      </c>
      <c r="AI67" s="374">
        <v>500</v>
      </c>
      <c r="AJ67" s="374">
        <v>0</v>
      </c>
      <c r="AK67" s="374">
        <v>0</v>
      </c>
      <c r="AL67" s="722">
        <v>1.2</v>
      </c>
      <c r="AM67" s="722">
        <v>20</v>
      </c>
      <c r="AN67" s="369" t="s">
        <v>1820</v>
      </c>
      <c r="AO67" s="367" t="s">
        <v>1326</v>
      </c>
      <c r="AP67" s="370" t="s">
        <v>1835</v>
      </c>
      <c r="AQ67" s="376" t="s">
        <v>666</v>
      </c>
      <c r="AR67" s="369">
        <v>6.6666666666666697E-3</v>
      </c>
      <c r="AS67" s="369">
        <v>6.6666666666666697E-3</v>
      </c>
      <c r="AT67" s="369" t="s">
        <v>1424</v>
      </c>
      <c r="AW67" s="198"/>
      <c r="AX67" s="198"/>
      <c r="AY67" s="184"/>
      <c r="AZ67" s="184"/>
      <c r="BA67" s="184"/>
      <c r="BB67" s="184"/>
      <c r="BC67" s="184"/>
      <c r="BD67" s="184"/>
      <c r="BE67" s="184"/>
      <c r="BF67" s="184"/>
      <c r="BG67" s="186"/>
      <c r="BH67" s="186"/>
      <c r="BI67" s="199"/>
      <c r="BJ67" s="199"/>
      <c r="BK67" s="199"/>
      <c r="BL67" s="218"/>
      <c r="BM67" s="186"/>
      <c r="BN67" s="186"/>
      <c r="BO67" s="186"/>
      <c r="BP67" s="186"/>
      <c r="BQ67" s="186"/>
      <c r="BR67" s="186"/>
      <c r="BS67" s="186"/>
      <c r="BT67" s="186"/>
      <c r="BU67" s="186"/>
      <c r="BV67" s="189"/>
      <c r="BW67" s="184"/>
      <c r="BX67"/>
      <c r="BZ67"/>
    </row>
    <row r="68" spans="2:78" ht="18.75">
      <c r="B68" s="363" t="s">
        <v>1072</v>
      </c>
      <c r="C68" s="364">
        <v>7899238000140</v>
      </c>
      <c r="D68" s="365" t="s">
        <v>14</v>
      </c>
      <c r="E68" s="365" t="s">
        <v>607</v>
      </c>
      <c r="F68" s="365" t="s">
        <v>1424</v>
      </c>
      <c r="G68" s="366" t="s">
        <v>1424</v>
      </c>
      <c r="H68" s="366" t="s">
        <v>34</v>
      </c>
      <c r="I68" s="366" t="s">
        <v>34</v>
      </c>
      <c r="J68" s="366" t="s">
        <v>608</v>
      </c>
      <c r="K68" s="367" t="s">
        <v>48</v>
      </c>
      <c r="L68" s="368"/>
      <c r="M68" s="368" t="s">
        <v>34</v>
      </c>
      <c r="N68" s="367">
        <v>156906</v>
      </c>
      <c r="O68" s="367" t="s">
        <v>1323</v>
      </c>
      <c r="P68" s="371">
        <v>38799</v>
      </c>
      <c r="Q68" s="372">
        <v>276.22458</v>
      </c>
      <c r="R68" s="372">
        <v>262.50726563492066</v>
      </c>
      <c r="S68" s="367">
        <v>2</v>
      </c>
      <c r="T68" s="369">
        <v>8.5944990107549968E-2</v>
      </c>
      <c r="U68" s="369">
        <v>0.92085948328732836</v>
      </c>
      <c r="V68" s="369">
        <v>2.8172992419112752E-2</v>
      </c>
      <c r="W68" s="369">
        <v>0.25239766665219648</v>
      </c>
      <c r="X68" s="369">
        <v>-6.0308018881622294E-2</v>
      </c>
      <c r="Y68" s="369">
        <v>-0.4128431583181183</v>
      </c>
      <c r="Z68" s="369">
        <v>2.3016970025244943E-2</v>
      </c>
      <c r="AA68" s="369">
        <v>0.12436514355316811</v>
      </c>
      <c r="AB68" s="369">
        <v>0.2419778193499143</v>
      </c>
      <c r="AC68" s="373">
        <v>-0.34485992728728598</v>
      </c>
      <c r="AD68" s="575">
        <v>0</v>
      </c>
      <c r="AE68" s="370" t="s">
        <v>1868</v>
      </c>
      <c r="AF68" s="370" t="s">
        <v>1830</v>
      </c>
      <c r="AG68" s="374" t="s">
        <v>743</v>
      </c>
      <c r="AH68" s="374" t="s">
        <v>1819</v>
      </c>
      <c r="AI68" s="374">
        <v>5000</v>
      </c>
      <c r="AJ68" s="374">
        <v>0</v>
      </c>
      <c r="AK68" s="374">
        <v>5000</v>
      </c>
      <c r="AL68" s="722">
        <v>2.5</v>
      </c>
      <c r="AM68" s="722">
        <v>20</v>
      </c>
      <c r="AN68" s="369" t="s">
        <v>1869</v>
      </c>
      <c r="AO68" s="367" t="s">
        <v>1326</v>
      </c>
      <c r="AP68" s="370" t="s">
        <v>1816</v>
      </c>
      <c r="AQ68" s="376" t="s">
        <v>672</v>
      </c>
      <c r="AR68" s="369">
        <v>8.3333333333333297E-3</v>
      </c>
      <c r="AS68" s="369">
        <v>8.3333333333333297E-3</v>
      </c>
      <c r="AT68" s="369" t="s">
        <v>1424</v>
      </c>
      <c r="AW68" s="198"/>
      <c r="AX68" s="198"/>
      <c r="AY68" s="184"/>
      <c r="AZ68" s="184"/>
      <c r="BA68" s="184"/>
      <c r="BB68" s="184"/>
      <c r="BC68" s="184"/>
      <c r="BD68" s="184"/>
      <c r="BE68" s="184"/>
      <c r="BF68" s="184"/>
      <c r="BG68" s="186"/>
      <c r="BH68" s="186"/>
      <c r="BI68" s="199"/>
      <c r="BJ68" s="199"/>
      <c r="BK68" s="199"/>
      <c r="BL68" s="218"/>
      <c r="BM68" s="186"/>
      <c r="BN68" s="186"/>
      <c r="BO68" s="186"/>
      <c r="BP68" s="186"/>
      <c r="BQ68" s="186"/>
      <c r="BR68" s="186"/>
      <c r="BS68" s="186"/>
      <c r="BT68" s="186"/>
      <c r="BU68" s="186"/>
      <c r="BV68" s="189"/>
      <c r="BW68" s="184"/>
      <c r="BX68"/>
      <c r="BZ68"/>
    </row>
    <row r="69" spans="2:78" ht="18.75">
      <c r="B69" s="363" t="s">
        <v>242</v>
      </c>
      <c r="C69" s="364">
        <v>7266253000150</v>
      </c>
      <c r="D69" s="365" t="s">
        <v>14</v>
      </c>
      <c r="E69" s="365" t="s">
        <v>607</v>
      </c>
      <c r="F69" s="365" t="s">
        <v>1424</v>
      </c>
      <c r="G69" s="366" t="s">
        <v>1424</v>
      </c>
      <c r="H69" s="366" t="s">
        <v>34</v>
      </c>
      <c r="I69" s="366" t="s">
        <v>34</v>
      </c>
      <c r="J69" s="366" t="s">
        <v>608</v>
      </c>
      <c r="K69" s="367" t="s">
        <v>48</v>
      </c>
      <c r="L69" s="368"/>
      <c r="M69" s="368" t="s">
        <v>34</v>
      </c>
      <c r="N69" s="367">
        <v>156981</v>
      </c>
      <c r="O69" s="367" t="s">
        <v>1323</v>
      </c>
      <c r="P69" s="371">
        <v>38595</v>
      </c>
      <c r="Q69" s="372">
        <v>21.888733999999999</v>
      </c>
      <c r="R69" s="372">
        <v>24.003530896825385</v>
      </c>
      <c r="S69" s="367">
        <v>1</v>
      </c>
      <c r="T69" s="369">
        <v>-4.599532128175543E-2</v>
      </c>
      <c r="U69" s="369">
        <v>-0.49281787962450652</v>
      </c>
      <c r="V69" s="369">
        <v>-0.10199354524841797</v>
      </c>
      <c r="W69" s="369">
        <v>-0.91374506659866694</v>
      </c>
      <c r="X69" s="369">
        <v>-0.12399637373573069</v>
      </c>
      <c r="Y69" s="369">
        <v>-0.84882666521569849</v>
      </c>
      <c r="Z69" s="369">
        <v>-9.7071755230430545E-2</v>
      </c>
      <c r="AA69" s="369">
        <v>-0.52449747994412743</v>
      </c>
      <c r="AB69" s="369">
        <v>0.23472649494122921</v>
      </c>
      <c r="AC69" s="373">
        <v>-0.91005913459902799</v>
      </c>
      <c r="AD69" s="575">
        <v>11361527000168</v>
      </c>
      <c r="AE69" s="370" t="s">
        <v>1870</v>
      </c>
      <c r="AF69" s="370" t="s">
        <v>1833</v>
      </c>
      <c r="AG69" s="374" t="s">
        <v>1458</v>
      </c>
      <c r="AH69" s="374" t="s">
        <v>1813</v>
      </c>
      <c r="AI69" s="374">
        <v>1000</v>
      </c>
      <c r="AJ69" s="374">
        <v>1000</v>
      </c>
      <c r="AK69" s="374">
        <v>1000</v>
      </c>
      <c r="AL69" s="722">
        <v>2</v>
      </c>
      <c r="AM69" s="722">
        <v>20</v>
      </c>
      <c r="AN69" s="369" t="s">
        <v>1834</v>
      </c>
      <c r="AO69" s="367" t="s">
        <v>1326</v>
      </c>
      <c r="AP69" s="370" t="s">
        <v>1816</v>
      </c>
      <c r="AQ69" s="376" t="s">
        <v>661</v>
      </c>
      <c r="AR69" s="369">
        <v>4.6666666666666697E-3</v>
      </c>
      <c r="AS69" s="369">
        <v>4.6666666666666697E-3</v>
      </c>
      <c r="AT69" s="369" t="s">
        <v>1424</v>
      </c>
      <c r="AW69" s="198"/>
      <c r="AX69" s="198"/>
      <c r="AY69" s="184"/>
      <c r="AZ69" s="184"/>
      <c r="BA69" s="184"/>
      <c r="BB69" s="184"/>
      <c r="BC69" s="184"/>
      <c r="BD69" s="184"/>
      <c r="BE69" s="184"/>
      <c r="BF69" s="184"/>
      <c r="BG69" s="186"/>
      <c r="BH69" s="186"/>
      <c r="BI69" s="199"/>
      <c r="BJ69" s="199"/>
      <c r="BK69" s="199"/>
      <c r="BL69" s="218"/>
      <c r="BM69" s="186"/>
      <c r="BN69" s="186"/>
      <c r="BO69" s="186"/>
      <c r="BP69" s="186"/>
      <c r="BQ69" s="186"/>
      <c r="BR69" s="186"/>
      <c r="BS69" s="186"/>
      <c r="BT69" s="186"/>
      <c r="BU69" s="186"/>
      <c r="BV69" s="189"/>
      <c r="BW69" s="184"/>
      <c r="BX69"/>
      <c r="BZ69"/>
    </row>
    <row r="70" spans="2:78" ht="18.75">
      <c r="B70" s="363" t="s">
        <v>980</v>
      </c>
      <c r="C70" s="364">
        <v>7900255000150</v>
      </c>
      <c r="D70" s="365" t="s">
        <v>11</v>
      </c>
      <c r="E70" s="365" t="s">
        <v>620</v>
      </c>
      <c r="F70" s="365" t="s">
        <v>665</v>
      </c>
      <c r="G70" s="366" t="s">
        <v>740</v>
      </c>
      <c r="H70" s="366" t="s">
        <v>34</v>
      </c>
      <c r="I70" s="366" t="s">
        <v>1424</v>
      </c>
      <c r="J70" s="366" t="s">
        <v>608</v>
      </c>
      <c r="K70" s="367" t="s">
        <v>48</v>
      </c>
      <c r="L70" s="368" t="s">
        <v>1341</v>
      </c>
      <c r="M70" s="368" t="s">
        <v>1421</v>
      </c>
      <c r="N70" s="367">
        <v>157491</v>
      </c>
      <c r="O70" s="367" t="s">
        <v>1326</v>
      </c>
      <c r="P70" s="371">
        <v>38856</v>
      </c>
      <c r="Q70" s="372">
        <v>914.50435500000003</v>
      </c>
      <c r="R70" s="372">
        <v>1133.0145406494028</v>
      </c>
      <c r="S70" s="367">
        <v>1</v>
      </c>
      <c r="T70" s="369">
        <v>0.10124527338394285</v>
      </c>
      <c r="U70" s="369">
        <v>1.0847947043446311</v>
      </c>
      <c r="V70" s="369">
        <v>0.12237355244485637</v>
      </c>
      <c r="W70" s="369">
        <v>1.0963265327849281</v>
      </c>
      <c r="X70" s="369">
        <v>0.17586811121416601</v>
      </c>
      <c r="Y70" s="369">
        <v>1.2039186136028692</v>
      </c>
      <c r="Z70" s="369">
        <v>0.21887970962800707</v>
      </c>
      <c r="AA70" s="369">
        <v>1.1826494312199622</v>
      </c>
      <c r="AB70" s="369">
        <v>1.6948412406734641E-3</v>
      </c>
      <c r="AC70" s="373">
        <v>6.3440200660468253</v>
      </c>
      <c r="AD70" s="575">
        <v>0</v>
      </c>
      <c r="AE70" s="370" t="s">
        <v>1865</v>
      </c>
      <c r="AF70" s="370" t="s">
        <v>1858</v>
      </c>
      <c r="AG70" s="374" t="s">
        <v>721</v>
      </c>
      <c r="AH70" s="374" t="s">
        <v>1819</v>
      </c>
      <c r="AI70" s="374">
        <v>500</v>
      </c>
      <c r="AJ70" s="374">
        <v>500</v>
      </c>
      <c r="AK70" s="374">
        <v>500</v>
      </c>
      <c r="AL70" s="722">
        <v>0.35</v>
      </c>
      <c r="AM70" s="722">
        <v>0</v>
      </c>
      <c r="AN70" s="369" t="s">
        <v>1820</v>
      </c>
      <c r="AO70" s="367" t="s">
        <v>1326</v>
      </c>
      <c r="AP70" s="370" t="s">
        <v>1821</v>
      </c>
      <c r="AQ70" s="376" t="s">
        <v>679</v>
      </c>
      <c r="AR70" s="369">
        <v>8.7500000000000002E-4</v>
      </c>
      <c r="AS70" s="369">
        <v>8.7500000000000002E-4</v>
      </c>
      <c r="AT70" s="369" t="s">
        <v>1424</v>
      </c>
      <c r="AW70" s="198"/>
      <c r="AX70" s="198"/>
      <c r="AY70" s="184"/>
      <c r="AZ70" s="184"/>
      <c r="BA70" s="184"/>
      <c r="BB70" s="184"/>
      <c r="BC70" s="184"/>
      <c r="BD70" s="184"/>
      <c r="BE70" s="184"/>
      <c r="BF70" s="184"/>
      <c r="BG70" s="186"/>
      <c r="BH70" s="186"/>
      <c r="BI70" s="199"/>
      <c r="BJ70" s="199"/>
      <c r="BK70" s="199"/>
      <c r="BL70" s="218"/>
      <c r="BM70" s="186"/>
      <c r="BN70" s="186"/>
      <c r="BO70" s="186"/>
      <c r="BP70" s="186"/>
      <c r="BQ70" s="186"/>
      <c r="BR70" s="186"/>
      <c r="BS70" s="186"/>
      <c r="BT70" s="186"/>
      <c r="BU70" s="186"/>
      <c r="BV70" s="189"/>
      <c r="BW70" s="184"/>
      <c r="BX70"/>
      <c r="BZ70"/>
    </row>
    <row r="71" spans="2:78" ht="18.75">
      <c r="B71" s="363" t="s">
        <v>1547</v>
      </c>
      <c r="C71" s="364">
        <v>6015368000100</v>
      </c>
      <c r="D71" s="365" t="s">
        <v>13</v>
      </c>
      <c r="E71" s="365" t="s">
        <v>615</v>
      </c>
      <c r="F71" s="365" t="s">
        <v>619</v>
      </c>
      <c r="G71" s="366" t="s">
        <v>34</v>
      </c>
      <c r="H71" s="366" t="s">
        <v>1339</v>
      </c>
      <c r="I71" s="366" t="s">
        <v>1424</v>
      </c>
      <c r="J71" s="366" t="s">
        <v>608</v>
      </c>
      <c r="K71" s="367" t="s">
        <v>48</v>
      </c>
      <c r="L71" s="368"/>
      <c r="M71" s="368" t="s">
        <v>1424</v>
      </c>
      <c r="N71" s="367">
        <v>158666</v>
      </c>
      <c r="O71" s="367" t="s">
        <v>1323</v>
      </c>
      <c r="P71" s="371">
        <v>38899</v>
      </c>
      <c r="Q71" s="372">
        <v>18635.517136999999</v>
      </c>
      <c r="R71" s="372">
        <v>16748.952333857142</v>
      </c>
      <c r="S71" s="367">
        <v>0</v>
      </c>
      <c r="T71" s="369">
        <v>8.6583573278707915E-2</v>
      </c>
      <c r="U71" s="369">
        <v>0.92770159669373664</v>
      </c>
      <c r="V71" s="369">
        <v>0.10423709074679444</v>
      </c>
      <c r="W71" s="369">
        <v>0.93384465844870057</v>
      </c>
      <c r="X71" s="369">
        <v>0.1425622936260118</v>
      </c>
      <c r="Y71" s="369">
        <v>0.97592109057942955</v>
      </c>
      <c r="Z71" s="369">
        <v>0.19409176184604693</v>
      </c>
      <c r="AA71" s="369">
        <v>1.0487153521074313</v>
      </c>
      <c r="AB71" s="369">
        <v>4.6288895933463648E-3</v>
      </c>
      <c r="AC71" s="373">
        <v>-1.5952756507911017</v>
      </c>
      <c r="AD71" s="575">
        <v>12013309000103</v>
      </c>
      <c r="AE71" s="370" t="s">
        <v>1871</v>
      </c>
      <c r="AF71" s="370" t="s">
        <v>1871</v>
      </c>
      <c r="AG71" s="374" t="s">
        <v>1461</v>
      </c>
      <c r="AH71" s="374" t="s">
        <v>1819</v>
      </c>
      <c r="AI71" s="374">
        <v>0</v>
      </c>
      <c r="AJ71" s="374">
        <v>0</v>
      </c>
      <c r="AK71" s="374">
        <v>0</v>
      </c>
      <c r="AL71" s="722">
        <v>1</v>
      </c>
      <c r="AM71" s="722">
        <v>20</v>
      </c>
      <c r="AN71" s="369" t="s">
        <v>1820</v>
      </c>
      <c r="AO71" s="367" t="s">
        <v>1326</v>
      </c>
      <c r="AP71" s="370" t="s">
        <v>1835</v>
      </c>
      <c r="AQ71" s="376" t="s">
        <v>1815</v>
      </c>
      <c r="AR71" s="369">
        <v>0</v>
      </c>
      <c r="AS71" s="369">
        <v>0</v>
      </c>
      <c r="AT71" s="369" t="s">
        <v>1424</v>
      </c>
      <c r="AW71" s="198"/>
      <c r="AX71" s="198"/>
      <c r="AY71" s="184"/>
      <c r="AZ71" s="184"/>
      <c r="BA71" s="184"/>
      <c r="BB71" s="184"/>
      <c r="BC71" s="184"/>
      <c r="BD71" s="184"/>
      <c r="BE71" s="184"/>
      <c r="BF71" s="184"/>
      <c r="BG71" s="186"/>
      <c r="BH71" s="186"/>
      <c r="BI71" s="199"/>
      <c r="BJ71" s="199"/>
      <c r="BK71" s="199"/>
      <c r="BL71" s="218"/>
      <c r="BM71" s="186"/>
      <c r="BN71" s="186"/>
      <c r="BO71" s="186"/>
      <c r="BP71" s="186"/>
      <c r="BQ71" s="186"/>
      <c r="BR71" s="186"/>
      <c r="BS71" s="186"/>
      <c r="BT71" s="186"/>
      <c r="BU71" s="186"/>
      <c r="BV71" s="189"/>
      <c r="BW71" s="184"/>
      <c r="BX71"/>
      <c r="BZ71"/>
    </row>
    <row r="72" spans="2:78" ht="18.75">
      <c r="B72" s="363" t="s">
        <v>353</v>
      </c>
      <c r="C72" s="364">
        <v>7967080000106</v>
      </c>
      <c r="D72" s="365" t="s">
        <v>13</v>
      </c>
      <c r="E72" s="365" t="s">
        <v>616</v>
      </c>
      <c r="F72" s="365" t="s">
        <v>618</v>
      </c>
      <c r="G72" s="366" t="s">
        <v>34</v>
      </c>
      <c r="H72" s="366" t="s">
        <v>1339</v>
      </c>
      <c r="I72" s="366" t="s">
        <v>34</v>
      </c>
      <c r="J72" s="366" t="s">
        <v>1424</v>
      </c>
      <c r="K72" s="367" t="s">
        <v>1815</v>
      </c>
      <c r="L72" s="368"/>
      <c r="M72" s="368" t="s">
        <v>34</v>
      </c>
      <c r="N72" s="367">
        <v>159824</v>
      </c>
      <c r="O72" s="367" t="s">
        <v>1323</v>
      </c>
      <c r="P72" s="371">
        <v>38863</v>
      </c>
      <c r="Q72" s="372">
        <v>16.913599999999999</v>
      </c>
      <c r="R72" s="372">
        <v>21.899033432539667</v>
      </c>
      <c r="S72" s="367">
        <v>1</v>
      </c>
      <c r="T72" s="369">
        <v>4.9594110164076888E-2</v>
      </c>
      <c r="U72" s="369">
        <v>0.53137718210959228</v>
      </c>
      <c r="V72" s="369">
        <v>4.7651925091018787E-2</v>
      </c>
      <c r="W72" s="369">
        <v>0.42690653962264369</v>
      </c>
      <c r="X72" s="369">
        <v>8.2656938639570798E-2</v>
      </c>
      <c r="Y72" s="369">
        <v>0.56583439876958141</v>
      </c>
      <c r="Z72" s="369">
        <v>0.14642396145848968</v>
      </c>
      <c r="AA72" s="369">
        <v>0.79115700139661782</v>
      </c>
      <c r="AB72" s="369">
        <v>4.5240582373311057E-2</v>
      </c>
      <c r="AC72" s="373">
        <v>-1.4139853458645839</v>
      </c>
      <c r="AD72" s="575">
        <v>0</v>
      </c>
      <c r="AE72" s="370" t="s">
        <v>1872</v>
      </c>
      <c r="AF72" s="370" t="s">
        <v>1858</v>
      </c>
      <c r="AG72" s="374" t="s">
        <v>721</v>
      </c>
      <c r="AH72" s="374" t="s">
        <v>1819</v>
      </c>
      <c r="AI72" s="374">
        <v>10000</v>
      </c>
      <c r="AJ72" s="374">
        <v>1000</v>
      </c>
      <c r="AK72" s="374">
        <v>5000</v>
      </c>
      <c r="AL72" s="722">
        <v>2</v>
      </c>
      <c r="AM72" s="722">
        <v>20</v>
      </c>
      <c r="AN72" s="369" t="s">
        <v>1820</v>
      </c>
      <c r="AO72" s="367" t="s">
        <v>1326</v>
      </c>
      <c r="AP72" s="370" t="s">
        <v>1835</v>
      </c>
      <c r="AQ72" s="376" t="s">
        <v>680</v>
      </c>
      <c r="AR72" s="369">
        <v>5.4000000000000003E-3</v>
      </c>
      <c r="AS72" s="369">
        <v>5.4000000000000003E-3</v>
      </c>
      <c r="AT72" s="369" t="s">
        <v>1424</v>
      </c>
      <c r="AW72" s="198"/>
      <c r="AX72" s="198"/>
      <c r="AY72" s="184"/>
      <c r="AZ72" s="184"/>
      <c r="BA72" s="184"/>
      <c r="BB72" s="184"/>
      <c r="BC72" s="184"/>
      <c r="BD72" s="184"/>
      <c r="BE72" s="184"/>
      <c r="BF72" s="184"/>
      <c r="BG72" s="186"/>
      <c r="BH72" s="186"/>
      <c r="BI72" s="199"/>
      <c r="BJ72" s="199"/>
      <c r="BK72" s="199"/>
      <c r="BL72" s="218"/>
      <c r="BM72" s="186"/>
      <c r="BN72" s="186"/>
      <c r="BO72" s="186"/>
      <c r="BP72" s="186"/>
      <c r="BQ72" s="186"/>
      <c r="BR72" s="186"/>
      <c r="BS72" s="186"/>
      <c r="BT72" s="186"/>
      <c r="BU72" s="186"/>
      <c r="BV72" s="189"/>
      <c r="BW72" s="184"/>
      <c r="BX72"/>
      <c r="BZ72"/>
    </row>
    <row r="73" spans="2:78" ht="18.75">
      <c r="B73" s="363" t="s">
        <v>379</v>
      </c>
      <c r="C73" s="364">
        <v>7552643000197</v>
      </c>
      <c r="D73" s="365" t="s">
        <v>13</v>
      </c>
      <c r="E73" s="365" t="s">
        <v>615</v>
      </c>
      <c r="F73" s="365" t="s">
        <v>619</v>
      </c>
      <c r="G73" s="366" t="s">
        <v>34</v>
      </c>
      <c r="H73" s="366" t="s">
        <v>1340</v>
      </c>
      <c r="I73" s="366" t="s">
        <v>34</v>
      </c>
      <c r="J73" s="366" t="s">
        <v>1424</v>
      </c>
      <c r="K73" s="367" t="s">
        <v>48</v>
      </c>
      <c r="L73" s="368"/>
      <c r="M73" s="368" t="s">
        <v>34</v>
      </c>
      <c r="N73" s="367">
        <v>160253</v>
      </c>
      <c r="O73" s="367" t="s">
        <v>1323</v>
      </c>
      <c r="P73" s="371">
        <v>38631</v>
      </c>
      <c r="Q73" s="372">
        <v>61.380175000000001</v>
      </c>
      <c r="R73" s="372">
        <v>63.873466313492059</v>
      </c>
      <c r="S73" s="367">
        <v>3</v>
      </c>
      <c r="T73" s="369">
        <v>0.11188556396045612</v>
      </c>
      <c r="U73" s="369">
        <v>1.1988003313166482</v>
      </c>
      <c r="V73" s="369">
        <v>0.13410818646596989</v>
      </c>
      <c r="W73" s="369">
        <v>1.2014553810764297</v>
      </c>
      <c r="X73" s="369">
        <v>0.49146231204881685</v>
      </c>
      <c r="Y73" s="369">
        <v>3.3643428662251589</v>
      </c>
      <c r="Z73" s="369">
        <v>0.45539767100598372</v>
      </c>
      <c r="AA73" s="369">
        <v>2.4606017502008228</v>
      </c>
      <c r="AB73" s="369">
        <v>0.22288282308474258</v>
      </c>
      <c r="AC73" s="373">
        <v>0.10089041654035386</v>
      </c>
      <c r="AD73" s="575">
        <v>44836341000177</v>
      </c>
      <c r="AE73" s="370" t="s">
        <v>1873</v>
      </c>
      <c r="AF73" s="370" t="s">
        <v>1812</v>
      </c>
      <c r="AG73" s="374" t="s">
        <v>1459</v>
      </c>
      <c r="AH73" s="374" t="s">
        <v>1819</v>
      </c>
      <c r="AI73" s="374">
        <v>1000</v>
      </c>
      <c r="AJ73" s="374">
        <v>100</v>
      </c>
      <c r="AK73" s="374">
        <v>100</v>
      </c>
      <c r="AL73" s="722">
        <v>2.5</v>
      </c>
      <c r="AM73" s="722">
        <v>20</v>
      </c>
      <c r="AN73" s="369" t="s">
        <v>1820</v>
      </c>
      <c r="AO73" s="367" t="s">
        <v>1326</v>
      </c>
      <c r="AP73" s="370" t="s">
        <v>1835</v>
      </c>
      <c r="AQ73" s="376" t="s">
        <v>666</v>
      </c>
      <c r="AR73" s="369">
        <v>5.0000000000000001E-3</v>
      </c>
      <c r="AS73" s="369">
        <v>5.0000000000000001E-3</v>
      </c>
      <c r="AT73" s="369" t="s">
        <v>1424</v>
      </c>
      <c r="AW73" s="198"/>
      <c r="AX73" s="198"/>
      <c r="AY73" s="184"/>
      <c r="AZ73" s="184"/>
      <c r="BA73" s="184"/>
      <c r="BB73" s="184"/>
      <c r="BC73" s="184"/>
      <c r="BD73" s="184"/>
      <c r="BE73" s="184"/>
      <c r="BF73" s="184"/>
      <c r="BG73" s="186"/>
      <c r="BH73" s="186"/>
      <c r="BI73" s="199"/>
      <c r="BJ73" s="199"/>
      <c r="BK73" s="199"/>
      <c r="BL73" s="218"/>
      <c r="BM73" s="186"/>
      <c r="BN73" s="186"/>
      <c r="BO73" s="186"/>
      <c r="BP73" s="186"/>
      <c r="BQ73" s="186"/>
      <c r="BR73" s="186"/>
      <c r="BS73" s="186"/>
      <c r="BT73" s="186"/>
      <c r="BU73" s="186"/>
      <c r="BV73" s="189"/>
      <c r="BW73" s="184"/>
      <c r="BX73"/>
      <c r="BZ73"/>
    </row>
    <row r="74" spans="2:78" ht="18.75">
      <c r="B74" s="363" t="s">
        <v>995</v>
      </c>
      <c r="C74" s="364">
        <v>5936530000160</v>
      </c>
      <c r="D74" s="365" t="s">
        <v>13</v>
      </c>
      <c r="E74" s="365" t="s">
        <v>616</v>
      </c>
      <c r="F74" s="365" t="s">
        <v>617</v>
      </c>
      <c r="G74" s="366" t="s">
        <v>34</v>
      </c>
      <c r="H74" s="366" t="s">
        <v>1340</v>
      </c>
      <c r="I74" s="366" t="s">
        <v>34</v>
      </c>
      <c r="J74" s="366" t="s">
        <v>608</v>
      </c>
      <c r="K74" s="367" t="s">
        <v>48</v>
      </c>
      <c r="L74" s="368"/>
      <c r="M74" s="368" t="s">
        <v>1421</v>
      </c>
      <c r="N74" s="367">
        <v>167029</v>
      </c>
      <c r="O74" s="367" t="s">
        <v>1323</v>
      </c>
      <c r="P74" s="371">
        <v>37909</v>
      </c>
      <c r="Q74" s="372">
        <v>478.14606300000003</v>
      </c>
      <c r="R74" s="372">
        <v>838.63112660317461</v>
      </c>
      <c r="S74" s="367">
        <v>2</v>
      </c>
      <c r="T74" s="369">
        <v>-8.1925105034065027E-2</v>
      </c>
      <c r="U74" s="369">
        <v>-0.87778833641755172</v>
      </c>
      <c r="V74" s="369">
        <v>-8.2336279920350863E-2</v>
      </c>
      <c r="W74" s="369">
        <v>-0.73763853777280519</v>
      </c>
      <c r="X74" s="369">
        <v>4.0433755509680536E-2</v>
      </c>
      <c r="Y74" s="369">
        <v>0.27679236752984998</v>
      </c>
      <c r="Z74" s="369">
        <v>0.19411158481365209</v>
      </c>
      <c r="AA74" s="369">
        <v>1.0488224594377689</v>
      </c>
      <c r="AB74" s="369">
        <v>0.12404260351752833</v>
      </c>
      <c r="AC74" s="373">
        <v>-1.5636379761910038</v>
      </c>
      <c r="AD74" s="575">
        <v>11456177000113</v>
      </c>
      <c r="AE74" s="370" t="s">
        <v>1811</v>
      </c>
      <c r="AF74" s="370" t="s">
        <v>1812</v>
      </c>
      <c r="AG74" s="374" t="s">
        <v>1459</v>
      </c>
      <c r="AH74" s="374" t="s">
        <v>1813</v>
      </c>
      <c r="AI74" s="374">
        <v>20000</v>
      </c>
      <c r="AJ74" s="374">
        <v>5000</v>
      </c>
      <c r="AK74" s="374">
        <v>0</v>
      </c>
      <c r="AL74" s="722">
        <v>2</v>
      </c>
      <c r="AM74" s="722">
        <v>20</v>
      </c>
      <c r="AN74" s="369" t="s">
        <v>1820</v>
      </c>
      <c r="AO74" s="367" t="s">
        <v>1326</v>
      </c>
      <c r="AP74" s="370" t="s">
        <v>1835</v>
      </c>
      <c r="AQ74" s="376" t="s">
        <v>681</v>
      </c>
      <c r="AR74" s="369">
        <v>2.7000000000000001E-3</v>
      </c>
      <c r="AS74" s="369">
        <v>2.7000000000000001E-3</v>
      </c>
      <c r="AT74" s="369" t="s">
        <v>1424</v>
      </c>
      <c r="AW74" s="198"/>
      <c r="AX74" s="198"/>
      <c r="AY74" s="184"/>
      <c r="AZ74" s="184"/>
      <c r="BA74" s="184"/>
      <c r="BB74" s="184"/>
      <c r="BC74" s="184"/>
      <c r="BD74" s="184"/>
      <c r="BE74" s="184"/>
      <c r="BF74" s="184"/>
      <c r="BG74" s="186"/>
      <c r="BH74" s="186"/>
      <c r="BI74" s="199"/>
      <c r="BJ74" s="199"/>
      <c r="BK74" s="199"/>
      <c r="BL74" s="218"/>
      <c r="BM74" s="186"/>
      <c r="BN74" s="186"/>
      <c r="BO74" s="186"/>
      <c r="BP74" s="186"/>
      <c r="BQ74" s="186"/>
      <c r="BR74" s="186"/>
      <c r="BS74" s="186"/>
      <c r="BT74" s="186"/>
      <c r="BU74" s="186"/>
      <c r="BV74" s="189"/>
      <c r="BW74" s="184"/>
      <c r="BX74"/>
      <c r="BZ74"/>
    </row>
    <row r="75" spans="2:78" ht="18.75">
      <c r="B75" s="363" t="s">
        <v>128</v>
      </c>
      <c r="C75" s="364">
        <v>7965741000156</v>
      </c>
      <c r="D75" s="365" t="s">
        <v>13</v>
      </c>
      <c r="E75" s="365" t="s">
        <v>615</v>
      </c>
      <c r="F75" s="365" t="s">
        <v>619</v>
      </c>
      <c r="G75" s="366" t="s">
        <v>34</v>
      </c>
      <c r="H75" s="366" t="s">
        <v>1339</v>
      </c>
      <c r="I75" s="366" t="s">
        <v>34</v>
      </c>
      <c r="J75" s="366" t="s">
        <v>1424</v>
      </c>
      <c r="K75" s="367" t="s">
        <v>48</v>
      </c>
      <c r="L75" s="368"/>
      <c r="M75" s="368" t="s">
        <v>1421</v>
      </c>
      <c r="N75" s="367">
        <v>170437</v>
      </c>
      <c r="O75" s="367" t="s">
        <v>1323</v>
      </c>
      <c r="P75" s="371">
        <v>38941</v>
      </c>
      <c r="Q75" s="372">
        <v>132.549351</v>
      </c>
      <c r="R75" s="372">
        <v>136.28048462000007</v>
      </c>
      <c r="S75" s="367">
        <v>1</v>
      </c>
      <c r="T75" s="369">
        <v>0.13114619239996328</v>
      </c>
      <c r="U75" s="369">
        <v>1.4051687575669609</v>
      </c>
      <c r="V75" s="369">
        <v>0.13606428424065209</v>
      </c>
      <c r="W75" s="369">
        <v>1.2189797713410011</v>
      </c>
      <c r="X75" s="369">
        <v>0.2199071917106179</v>
      </c>
      <c r="Y75" s="369">
        <v>1.5053915092267283</v>
      </c>
      <c r="Z75" s="369">
        <v>0.27142929442838915</v>
      </c>
      <c r="AA75" s="369">
        <v>1.4665850078919116</v>
      </c>
      <c r="AB75" s="369">
        <v>2.9426102905178903E-2</v>
      </c>
      <c r="AC75" s="373">
        <v>0.83065157197863293</v>
      </c>
      <c r="AD75" s="575">
        <v>0</v>
      </c>
      <c r="AE75" s="370" t="s">
        <v>1841</v>
      </c>
      <c r="AF75" s="370" t="s">
        <v>1826</v>
      </c>
      <c r="AG75" s="374" t="s">
        <v>730</v>
      </c>
      <c r="AH75" s="374" t="s">
        <v>1813</v>
      </c>
      <c r="AI75" s="374">
        <v>5000</v>
      </c>
      <c r="AJ75" s="374">
        <v>5000</v>
      </c>
      <c r="AK75" s="374">
        <v>0</v>
      </c>
      <c r="AL75" s="722">
        <v>0.7</v>
      </c>
      <c r="AM75" s="722">
        <v>20</v>
      </c>
      <c r="AN75" s="369" t="s">
        <v>1820</v>
      </c>
      <c r="AO75" s="367" t="s">
        <v>1326</v>
      </c>
      <c r="AP75" s="370" t="s">
        <v>1835</v>
      </c>
      <c r="AQ75" s="376" t="s">
        <v>670</v>
      </c>
      <c r="AR75" s="369">
        <v>1.8666666666666699E-3</v>
      </c>
      <c r="AS75" s="369">
        <v>1.8666666666666699E-3</v>
      </c>
      <c r="AT75" s="369" t="s">
        <v>1424</v>
      </c>
      <c r="AW75" s="198"/>
      <c r="AX75" s="198"/>
      <c r="AY75" s="184"/>
      <c r="AZ75" s="184"/>
      <c r="BA75" s="184"/>
      <c r="BB75" s="184"/>
      <c r="BC75" s="184"/>
      <c r="BD75" s="184"/>
      <c r="BE75" s="184"/>
      <c r="BF75" s="184"/>
      <c r="BG75" s="186"/>
      <c r="BH75" s="186"/>
      <c r="BI75" s="199"/>
      <c r="BJ75" s="199"/>
      <c r="BK75" s="199"/>
      <c r="BL75" s="218"/>
      <c r="BM75" s="186"/>
      <c r="BN75" s="186"/>
      <c r="BO75" s="186"/>
      <c r="BP75" s="186"/>
      <c r="BQ75" s="186"/>
      <c r="BR75" s="186"/>
      <c r="BS75" s="186"/>
      <c r="BT75" s="186"/>
      <c r="BU75" s="186"/>
      <c r="BV75" s="189"/>
      <c r="BW75" s="184"/>
      <c r="BX75"/>
      <c r="BZ75"/>
    </row>
    <row r="76" spans="2:78" ht="18.75">
      <c r="B76" s="363" t="s">
        <v>985</v>
      </c>
      <c r="C76" s="364">
        <v>8140054000164</v>
      </c>
      <c r="D76" s="365" t="s">
        <v>14</v>
      </c>
      <c r="E76" s="365" t="s">
        <v>607</v>
      </c>
      <c r="F76" s="365" t="s">
        <v>1424</v>
      </c>
      <c r="G76" s="366" t="s">
        <v>1424</v>
      </c>
      <c r="H76" s="366" t="s">
        <v>34</v>
      </c>
      <c r="I76" s="366" t="s">
        <v>34</v>
      </c>
      <c r="J76" s="366" t="s">
        <v>608</v>
      </c>
      <c r="K76" s="367" t="s">
        <v>48</v>
      </c>
      <c r="L76" s="368"/>
      <c r="M76" s="368" t="s">
        <v>34</v>
      </c>
      <c r="N76" s="367">
        <v>171751</v>
      </c>
      <c r="O76" s="367" t="s">
        <v>1323</v>
      </c>
      <c r="P76" s="371">
        <v>38989</v>
      </c>
      <c r="Q76" s="372">
        <v>94.340498999999994</v>
      </c>
      <c r="R76" s="372">
        <v>101.01788618473896</v>
      </c>
      <c r="S76" s="367">
        <v>2</v>
      </c>
      <c r="T76" s="369">
        <v>5.0332832255108872E-3</v>
      </c>
      <c r="U76" s="369">
        <v>5.3929223617137506E-2</v>
      </c>
      <c r="V76" s="369">
        <v>-8.2606167706455236E-2</v>
      </c>
      <c r="W76" s="369">
        <v>-0.74005642247803305</v>
      </c>
      <c r="X76" s="369">
        <v>9.0927095968590832E-2</v>
      </c>
      <c r="Y76" s="369">
        <v>0.62244839363819415</v>
      </c>
      <c r="Z76" s="369">
        <v>0.28127751676713353</v>
      </c>
      <c r="AA76" s="369">
        <v>1.5197968591285484</v>
      </c>
      <c r="AB76" s="369">
        <v>0.23483831109959788</v>
      </c>
      <c r="AC76" s="373">
        <v>-0.82706953734367938</v>
      </c>
      <c r="AD76" s="575">
        <v>0</v>
      </c>
      <c r="AE76" s="370" t="s">
        <v>1874</v>
      </c>
      <c r="AF76" s="370" t="s">
        <v>1875</v>
      </c>
      <c r="AG76" s="374" t="s">
        <v>738</v>
      </c>
      <c r="AH76" s="374" t="s">
        <v>1819</v>
      </c>
      <c r="AI76" s="374">
        <v>5000</v>
      </c>
      <c r="AJ76" s="374">
        <v>1000</v>
      </c>
      <c r="AK76" s="374">
        <v>1000</v>
      </c>
      <c r="AL76" s="722">
        <v>4</v>
      </c>
      <c r="AM76" s="722">
        <v>20</v>
      </c>
      <c r="AN76" s="369" t="s">
        <v>668</v>
      </c>
      <c r="AO76" s="367" t="s">
        <v>1326</v>
      </c>
      <c r="AP76" s="370" t="s">
        <v>1816</v>
      </c>
      <c r="AQ76" s="376" t="s">
        <v>661</v>
      </c>
      <c r="AR76" s="369">
        <v>4.0000000000000001E-3</v>
      </c>
      <c r="AS76" s="369">
        <v>4.0000000000000001E-3</v>
      </c>
      <c r="AT76" s="369" t="s">
        <v>1424</v>
      </c>
      <c r="AW76" s="198"/>
      <c r="AX76" s="198"/>
      <c r="AY76" s="184"/>
      <c r="AZ76" s="184"/>
      <c r="BA76" s="184"/>
      <c r="BB76" s="184"/>
      <c r="BC76" s="184"/>
      <c r="BD76" s="184"/>
      <c r="BE76" s="184"/>
      <c r="BF76" s="184"/>
      <c r="BG76" s="186"/>
      <c r="BH76" s="186"/>
      <c r="BI76" s="199"/>
      <c r="BJ76" s="199"/>
      <c r="BK76" s="199"/>
      <c r="BL76" s="218"/>
      <c r="BM76" s="186"/>
      <c r="BN76" s="186"/>
      <c r="BO76" s="186"/>
      <c r="BP76" s="186"/>
      <c r="BQ76" s="186"/>
      <c r="BR76" s="186"/>
      <c r="BS76" s="186"/>
      <c r="BT76" s="186"/>
      <c r="BU76" s="186"/>
      <c r="BV76" s="189"/>
      <c r="BW76" s="184"/>
      <c r="BX76"/>
      <c r="BZ76"/>
    </row>
    <row r="77" spans="2:78" ht="18.75">
      <c r="B77" s="363" t="s">
        <v>234</v>
      </c>
      <c r="C77" s="364">
        <v>8279304000141</v>
      </c>
      <c r="D77" s="365" t="s">
        <v>14</v>
      </c>
      <c r="E77" s="365" t="s">
        <v>607</v>
      </c>
      <c r="F77" s="365" t="s">
        <v>1424</v>
      </c>
      <c r="G77" s="366" t="s">
        <v>1424</v>
      </c>
      <c r="H77" s="366" t="s">
        <v>34</v>
      </c>
      <c r="I77" s="366" t="s">
        <v>34</v>
      </c>
      <c r="J77" s="366" t="s">
        <v>608</v>
      </c>
      <c r="K77" s="367" t="s">
        <v>48</v>
      </c>
      <c r="L77" s="368"/>
      <c r="M77" s="368" t="s">
        <v>34</v>
      </c>
      <c r="N77" s="367">
        <v>173126</v>
      </c>
      <c r="O77" s="367" t="s">
        <v>1323</v>
      </c>
      <c r="P77" s="371">
        <v>39016</v>
      </c>
      <c r="Q77" s="372">
        <v>965.11974899999996</v>
      </c>
      <c r="R77" s="372">
        <v>985.18785515873003</v>
      </c>
      <c r="S77" s="367">
        <v>2</v>
      </c>
      <c r="T77" s="369">
        <v>0.10009916516765793</v>
      </c>
      <c r="U77" s="369">
        <v>1.0725147027003377</v>
      </c>
      <c r="V77" s="369">
        <v>1.2645648374344232E-2</v>
      </c>
      <c r="W77" s="369">
        <v>0.11329049096053186</v>
      </c>
      <c r="X77" s="369">
        <v>5.0302841523188757E-2</v>
      </c>
      <c r="Y77" s="369">
        <v>0.34435195106595401</v>
      </c>
      <c r="Z77" s="369">
        <v>-9.0690692374323478E-2</v>
      </c>
      <c r="AA77" s="369">
        <v>-0.49001936239645949</v>
      </c>
      <c r="AB77" s="369">
        <v>0.18875500327386138</v>
      </c>
      <c r="AC77" s="373">
        <v>-0.52436118520955821</v>
      </c>
      <c r="AD77" s="575">
        <v>0</v>
      </c>
      <c r="AE77" s="370" t="s">
        <v>1865</v>
      </c>
      <c r="AF77" s="370" t="s">
        <v>1858</v>
      </c>
      <c r="AG77" s="374" t="s">
        <v>721</v>
      </c>
      <c r="AH77" s="374" t="s">
        <v>1819</v>
      </c>
      <c r="AI77" s="374">
        <v>500</v>
      </c>
      <c r="AJ77" s="374">
        <v>500</v>
      </c>
      <c r="AK77" s="374">
        <v>500</v>
      </c>
      <c r="AL77" s="722">
        <v>2</v>
      </c>
      <c r="AM77" s="722">
        <v>0</v>
      </c>
      <c r="AN77" s="369" t="s">
        <v>1824</v>
      </c>
      <c r="AO77" s="367" t="s">
        <v>1326</v>
      </c>
      <c r="AP77" s="370" t="s">
        <v>1816</v>
      </c>
      <c r="AQ77" s="376" t="s">
        <v>669</v>
      </c>
      <c r="AR77" s="369">
        <v>5.0000000000000001E-3</v>
      </c>
      <c r="AS77" s="369">
        <v>5.0000000000000001E-3</v>
      </c>
      <c r="AT77" s="369" t="s">
        <v>1424</v>
      </c>
      <c r="AW77" s="198"/>
      <c r="AX77" s="198"/>
      <c r="AY77" s="184"/>
      <c r="AZ77" s="184"/>
      <c r="BA77" s="184"/>
      <c r="BB77" s="184"/>
      <c r="BC77" s="184"/>
      <c r="BD77" s="184"/>
      <c r="BE77" s="184"/>
      <c r="BF77" s="184"/>
      <c r="BG77" s="186"/>
      <c r="BH77" s="186"/>
      <c r="BI77" s="199"/>
      <c r="BJ77" s="199"/>
      <c r="BK77" s="199"/>
      <c r="BL77" s="218"/>
      <c r="BM77" s="186"/>
      <c r="BN77" s="186"/>
      <c r="BO77" s="186"/>
      <c r="BP77" s="186"/>
      <c r="BQ77" s="186"/>
      <c r="BR77" s="186"/>
      <c r="BS77" s="186"/>
      <c r="BT77" s="186"/>
      <c r="BU77" s="186"/>
      <c r="BV77" s="189"/>
      <c r="BW77" s="184"/>
      <c r="BX77"/>
      <c r="BZ77"/>
    </row>
    <row r="78" spans="2:78" ht="18.75">
      <c r="B78" s="363" t="s">
        <v>424</v>
      </c>
      <c r="C78" s="364"/>
      <c r="D78" s="365" t="s">
        <v>13</v>
      </c>
      <c r="E78" s="365" t="s">
        <v>616</v>
      </c>
      <c r="F78" s="365" t="s">
        <v>617</v>
      </c>
      <c r="G78" s="366" t="s">
        <v>34</v>
      </c>
      <c r="H78" s="366" t="s">
        <v>867</v>
      </c>
      <c r="I78" s="366" t="s">
        <v>34</v>
      </c>
      <c r="J78" s="366" t="s">
        <v>608</v>
      </c>
      <c r="L78" s="368"/>
      <c r="M78" s="368" t="s">
        <v>34</v>
      </c>
      <c r="N78" s="367">
        <v>174378</v>
      </c>
      <c r="O78" s="367" t="s">
        <v>1323</v>
      </c>
      <c r="P78" s="371"/>
      <c r="S78" s="367"/>
      <c r="U78" s="369"/>
      <c r="W78" s="369"/>
      <c r="Y78" s="369"/>
      <c r="AA78" s="369"/>
      <c r="AD78" s="575">
        <v>9489380000144</v>
      </c>
      <c r="AE78" s="370"/>
      <c r="AF78" s="370"/>
      <c r="AG78" s="374" t="s">
        <v>59</v>
      </c>
      <c r="AH78" s="374"/>
      <c r="AI78" s="374">
        <v>20000</v>
      </c>
      <c r="AJ78" s="374">
        <v>10000</v>
      </c>
      <c r="AK78" s="374">
        <v>20000</v>
      </c>
      <c r="AN78" s="369"/>
      <c r="AO78" s="367" t="s">
        <v>1326</v>
      </c>
      <c r="AP78" s="370"/>
      <c r="AR78" s="369">
        <v>3.8999999999999998E-3</v>
      </c>
      <c r="AS78" s="369">
        <v>3.8999999999999998E-3</v>
      </c>
      <c r="AT78" s="369" t="s">
        <v>1424</v>
      </c>
      <c r="AW78" s="198"/>
      <c r="AX78" s="198"/>
      <c r="AY78" s="184"/>
      <c r="AZ78" s="184"/>
      <c r="BA78" s="184"/>
      <c r="BB78" s="184"/>
      <c r="BC78" s="184"/>
      <c r="BD78" s="184"/>
      <c r="BE78" s="184"/>
      <c r="BF78" s="184"/>
      <c r="BG78" s="186"/>
      <c r="BH78" s="186"/>
      <c r="BI78" s="199"/>
      <c r="BJ78" s="199"/>
      <c r="BK78" s="199"/>
      <c r="BL78" s="218"/>
      <c r="BM78" s="186"/>
      <c r="BN78" s="186"/>
      <c r="BO78" s="186"/>
      <c r="BP78" s="186"/>
      <c r="BQ78" s="186"/>
      <c r="BR78" s="186"/>
      <c r="BS78" s="186"/>
      <c r="BT78" s="186"/>
      <c r="BU78" s="186"/>
      <c r="BV78" s="189"/>
      <c r="BW78" s="184"/>
      <c r="BX78"/>
      <c r="BZ78"/>
    </row>
    <row r="79" spans="2:78" ht="18.75">
      <c r="B79" s="363" t="s">
        <v>423</v>
      </c>
      <c r="C79" s="364"/>
      <c r="D79" s="365" t="s">
        <v>14</v>
      </c>
      <c r="E79" s="365" t="s">
        <v>15</v>
      </c>
      <c r="F79" s="365" t="s">
        <v>17</v>
      </c>
      <c r="G79" s="366" t="s">
        <v>1424</v>
      </c>
      <c r="H79" s="366" t="s">
        <v>34</v>
      </c>
      <c r="I79" s="366" t="s">
        <v>34</v>
      </c>
      <c r="J79" s="366" t="s">
        <v>611</v>
      </c>
      <c r="L79" s="368"/>
      <c r="M79" s="368" t="s">
        <v>34</v>
      </c>
      <c r="N79" s="367">
        <v>174394</v>
      </c>
      <c r="O79" s="367" t="s">
        <v>1323</v>
      </c>
      <c r="P79" s="371"/>
      <c r="S79" s="367"/>
      <c r="U79" s="369"/>
      <c r="W79" s="369"/>
      <c r="Y79" s="369"/>
      <c r="AA79" s="369"/>
      <c r="AD79" s="575">
        <v>11904064000133</v>
      </c>
      <c r="AE79" s="370"/>
      <c r="AF79" s="370"/>
      <c r="AG79" s="374" t="s">
        <v>59</v>
      </c>
      <c r="AH79" s="374"/>
      <c r="AI79" s="374">
        <v>20000</v>
      </c>
      <c r="AJ79" s="374">
        <v>10000</v>
      </c>
      <c r="AK79" s="374">
        <v>20000</v>
      </c>
      <c r="AN79" s="369"/>
      <c r="AO79" s="367" t="s">
        <v>1326</v>
      </c>
      <c r="AP79" s="370"/>
      <c r="AR79" s="369">
        <v>3.8999999999999998E-3</v>
      </c>
      <c r="AS79" s="369">
        <v>3.8999999999999998E-3</v>
      </c>
      <c r="AT79" s="369" t="s">
        <v>1424</v>
      </c>
      <c r="AW79" s="198"/>
      <c r="AX79" s="198"/>
      <c r="AY79" s="184"/>
      <c r="AZ79" s="184"/>
      <c r="BA79" s="184"/>
      <c r="BB79" s="184"/>
      <c r="BC79" s="184"/>
      <c r="BD79" s="184"/>
      <c r="BE79" s="184"/>
      <c r="BF79" s="184"/>
      <c r="BG79" s="186"/>
      <c r="BH79" s="186"/>
      <c r="BI79" s="199"/>
      <c r="BJ79" s="199"/>
      <c r="BK79" s="199"/>
      <c r="BL79" s="218"/>
      <c r="BM79" s="186"/>
      <c r="BN79" s="186"/>
      <c r="BO79" s="186"/>
      <c r="BP79" s="186"/>
      <c r="BQ79" s="186"/>
      <c r="BR79" s="186"/>
      <c r="BS79" s="186"/>
      <c r="BT79" s="186"/>
      <c r="BU79" s="186"/>
      <c r="BV79" s="189"/>
      <c r="BW79" s="184"/>
      <c r="BX79"/>
      <c r="BZ79"/>
    </row>
    <row r="80" spans="2:78" ht="18.75">
      <c r="B80" s="363" t="s">
        <v>218</v>
      </c>
      <c r="C80" s="364">
        <v>8156502000118</v>
      </c>
      <c r="D80" s="365" t="s">
        <v>14</v>
      </c>
      <c r="E80" s="365" t="s">
        <v>607</v>
      </c>
      <c r="F80" s="365" t="s">
        <v>1424</v>
      </c>
      <c r="G80" s="366" t="s">
        <v>1424</v>
      </c>
      <c r="H80" s="366" t="s">
        <v>34</v>
      </c>
      <c r="I80" s="366" t="s">
        <v>34</v>
      </c>
      <c r="J80" s="366" t="s">
        <v>608</v>
      </c>
      <c r="K80" s="367" t="s">
        <v>48</v>
      </c>
      <c r="L80" s="368"/>
      <c r="M80" s="368" t="s">
        <v>34</v>
      </c>
      <c r="N80" s="367">
        <v>176400</v>
      </c>
      <c r="O80" s="367" t="s">
        <v>1323</v>
      </c>
      <c r="P80" s="371">
        <v>38871</v>
      </c>
      <c r="Q80" s="372">
        <v>87.637123000000003</v>
      </c>
      <c r="R80" s="372">
        <v>74.87174785317454</v>
      </c>
      <c r="S80" s="367">
        <v>2</v>
      </c>
      <c r="T80" s="369">
        <v>0.13043573972568812</v>
      </c>
      <c r="U80" s="369">
        <v>1.3975565967916272</v>
      </c>
      <c r="V80" s="369">
        <v>0.13453264676748788</v>
      </c>
      <c r="W80" s="369">
        <v>1.2052580580550012</v>
      </c>
      <c r="X80" s="369">
        <v>0.51830560276916349</v>
      </c>
      <c r="Y80" s="369">
        <v>3.5481006670309219</v>
      </c>
      <c r="Z80" s="369">
        <v>0.84024020920399267</v>
      </c>
      <c r="AA80" s="369">
        <v>4.5399804632054961</v>
      </c>
      <c r="AB80" s="369">
        <v>0.23788736626306248</v>
      </c>
      <c r="AC80" s="373">
        <v>9.6311130440158904E-2</v>
      </c>
      <c r="AD80" s="575">
        <v>12987189000137</v>
      </c>
      <c r="AE80" s="370" t="s">
        <v>1876</v>
      </c>
      <c r="AF80" s="370" t="s">
        <v>1833</v>
      </c>
      <c r="AG80" s="374" t="s">
        <v>1458</v>
      </c>
      <c r="AH80" s="374" t="s">
        <v>1813</v>
      </c>
      <c r="AI80" s="374">
        <v>5000</v>
      </c>
      <c r="AJ80" s="374">
        <v>1000</v>
      </c>
      <c r="AK80" s="374">
        <v>1000</v>
      </c>
      <c r="AL80" s="722">
        <v>1.9</v>
      </c>
      <c r="AM80" s="722">
        <v>20</v>
      </c>
      <c r="AN80" s="369" t="s">
        <v>1820</v>
      </c>
      <c r="AO80" s="367" t="s">
        <v>1326</v>
      </c>
      <c r="AP80" s="370" t="s">
        <v>1816</v>
      </c>
      <c r="AQ80" s="376" t="s">
        <v>661</v>
      </c>
      <c r="AR80" s="369">
        <v>4.4333333333333299E-3</v>
      </c>
      <c r="AS80" s="369">
        <v>4.4333333333333299E-3</v>
      </c>
      <c r="AT80" s="369" t="s">
        <v>1424</v>
      </c>
      <c r="AW80" s="198"/>
      <c r="AX80" s="198"/>
      <c r="AY80" s="184"/>
      <c r="AZ80" s="184"/>
      <c r="BA80" s="184"/>
      <c r="BB80" s="184"/>
      <c r="BC80" s="184"/>
      <c r="BD80" s="184"/>
      <c r="BE80" s="184"/>
      <c r="BF80" s="184"/>
      <c r="BG80" s="186"/>
      <c r="BH80" s="186"/>
      <c r="BI80" s="199"/>
      <c r="BJ80" s="199"/>
      <c r="BK80" s="199"/>
      <c r="BL80" s="218"/>
      <c r="BM80" s="186"/>
      <c r="BN80" s="186"/>
      <c r="BO80" s="186"/>
      <c r="BP80" s="186"/>
      <c r="BQ80" s="186"/>
      <c r="BR80" s="186"/>
      <c r="BS80" s="186"/>
      <c r="BT80" s="186"/>
      <c r="BU80" s="186"/>
      <c r="BV80" s="189"/>
      <c r="BW80" s="184"/>
      <c r="BX80"/>
      <c r="BZ80"/>
    </row>
    <row r="81" spans="2:78" ht="18.75">
      <c r="B81" s="363" t="s">
        <v>1069</v>
      </c>
      <c r="C81" s="364">
        <v>8610270000126</v>
      </c>
      <c r="D81" s="365" t="s">
        <v>11</v>
      </c>
      <c r="E81" s="365" t="s">
        <v>620</v>
      </c>
      <c r="F81" s="365" t="s">
        <v>665</v>
      </c>
      <c r="G81" s="366" t="s">
        <v>740</v>
      </c>
      <c r="H81" s="366" t="s">
        <v>34</v>
      </c>
      <c r="I81" s="366" t="s">
        <v>1306</v>
      </c>
      <c r="J81" s="366" t="s">
        <v>608</v>
      </c>
      <c r="K81" s="367" t="s">
        <v>48</v>
      </c>
      <c r="L81" s="368"/>
      <c r="M81" s="368" t="s">
        <v>34</v>
      </c>
      <c r="N81" s="367">
        <v>180203</v>
      </c>
      <c r="O81" s="367" t="s">
        <v>1323</v>
      </c>
      <c r="P81" s="371">
        <v>39143</v>
      </c>
      <c r="Q81" s="372">
        <v>109.384334</v>
      </c>
      <c r="R81" s="372">
        <v>105.48679854761912</v>
      </c>
      <c r="S81" s="367">
        <v>0</v>
      </c>
      <c r="T81" s="369">
        <v>9.1165734305250545E-2</v>
      </c>
      <c r="U81" s="369">
        <v>0.97679726160638758</v>
      </c>
      <c r="V81" s="369">
        <v>0.10978116665142701</v>
      </c>
      <c r="W81" s="369">
        <v>0.98351321339860442</v>
      </c>
      <c r="X81" s="369">
        <v>0.13731022605999987</v>
      </c>
      <c r="Y81" s="369">
        <v>0.93996766014244892</v>
      </c>
      <c r="Z81" s="369">
        <v>0.16668573177805257</v>
      </c>
      <c r="AA81" s="369">
        <v>0.90063526772228908</v>
      </c>
      <c r="AB81" s="369">
        <v>6.2290405948515317E-3</v>
      </c>
      <c r="AC81" s="373">
        <v>-0.29543537657376118</v>
      </c>
      <c r="AD81" s="575">
        <v>0</v>
      </c>
      <c r="AE81" s="370" t="s">
        <v>1867</v>
      </c>
      <c r="AF81" s="370" t="s">
        <v>1812</v>
      </c>
      <c r="AG81" s="374" t="s">
        <v>1459</v>
      </c>
      <c r="AH81" s="374" t="s">
        <v>1819</v>
      </c>
      <c r="AI81" s="374">
        <v>100</v>
      </c>
      <c r="AJ81" s="374">
        <v>0</v>
      </c>
      <c r="AK81" s="374">
        <v>0</v>
      </c>
      <c r="AL81" s="722">
        <v>0.45</v>
      </c>
      <c r="AM81" s="722">
        <v>0</v>
      </c>
      <c r="AN81" s="369" t="s">
        <v>1834</v>
      </c>
      <c r="AO81" s="367" t="s">
        <v>1326</v>
      </c>
      <c r="AP81" s="370" t="s">
        <v>1821</v>
      </c>
      <c r="AQ81" s="376" t="s">
        <v>11</v>
      </c>
      <c r="AR81" s="369">
        <v>1.5E-3</v>
      </c>
      <c r="AS81" s="369">
        <v>1.5E-3</v>
      </c>
      <c r="AT81" s="369" t="s">
        <v>1424</v>
      </c>
      <c r="AW81" s="198"/>
      <c r="AX81" s="198"/>
      <c r="AY81" s="184"/>
      <c r="AZ81" s="184"/>
      <c r="BA81" s="184"/>
      <c r="BB81" s="184"/>
      <c r="BC81" s="184"/>
      <c r="BD81" s="184"/>
      <c r="BE81" s="184"/>
      <c r="BF81" s="184"/>
      <c r="BG81" s="186"/>
      <c r="BH81" s="186"/>
      <c r="BI81" s="199"/>
      <c r="BJ81" s="199"/>
      <c r="BK81" s="199"/>
      <c r="BL81" s="218"/>
      <c r="BM81" s="186"/>
      <c r="BN81" s="186"/>
      <c r="BO81" s="186"/>
      <c r="BP81" s="186"/>
      <c r="BQ81" s="186"/>
      <c r="BR81" s="186"/>
      <c r="BS81" s="186"/>
      <c r="BT81" s="186"/>
      <c r="BU81" s="186"/>
      <c r="BV81" s="189"/>
      <c r="BW81" s="184"/>
      <c r="BX81"/>
      <c r="BZ81"/>
    </row>
    <row r="82" spans="2:78" ht="18.75">
      <c r="B82" s="363" t="s">
        <v>1558</v>
      </c>
      <c r="C82" s="364">
        <v>8621010000156</v>
      </c>
      <c r="D82" s="365" t="s">
        <v>14</v>
      </c>
      <c r="E82" s="365" t="s">
        <v>607</v>
      </c>
      <c r="F82" s="365" t="s">
        <v>1424</v>
      </c>
      <c r="G82" s="366" t="s">
        <v>1424</v>
      </c>
      <c r="H82" s="366" t="s">
        <v>34</v>
      </c>
      <c r="I82" s="366" t="s">
        <v>34</v>
      </c>
      <c r="J82" s="366" t="s">
        <v>608</v>
      </c>
      <c r="K82" s="367" t="s">
        <v>48</v>
      </c>
      <c r="L82" s="368"/>
      <c r="M82" s="368" t="s">
        <v>1424</v>
      </c>
      <c r="N82" s="367">
        <v>180246</v>
      </c>
      <c r="O82" s="367" t="s">
        <v>1323</v>
      </c>
      <c r="P82" s="371">
        <v>39162</v>
      </c>
      <c r="Q82" s="372">
        <v>79.025312999999997</v>
      </c>
      <c r="R82" s="372">
        <v>111.01402626582279</v>
      </c>
      <c r="S82" s="367">
        <v>2</v>
      </c>
      <c r="T82" s="369">
        <v>-1.8082941215323389E-2</v>
      </c>
      <c r="U82" s="369">
        <v>-0.19375007063262228</v>
      </c>
      <c r="V82" s="369">
        <v>-9.2633915194948568E-2</v>
      </c>
      <c r="W82" s="369">
        <v>-0.82989352711431963</v>
      </c>
      <c r="X82" s="369">
        <v>-1.9705219827742981E-2</v>
      </c>
      <c r="Y82" s="369">
        <v>-0.13489359027041847</v>
      </c>
      <c r="Z82" s="369">
        <v>-7.6153787396047612E-2</v>
      </c>
      <c r="AA82" s="369">
        <v>-0.41147365145105008</v>
      </c>
      <c r="AB82" s="369">
        <v>0.1885842944539802</v>
      </c>
      <c r="AC82" s="373">
        <v>-1.0830984700587183</v>
      </c>
      <c r="AD82" s="575">
        <v>9075535000104</v>
      </c>
      <c r="AE82" s="370" t="s">
        <v>1877</v>
      </c>
      <c r="AF82" s="370" t="s">
        <v>1858</v>
      </c>
      <c r="AG82" s="374" t="s">
        <v>721</v>
      </c>
      <c r="AH82" s="374" t="s">
        <v>1819</v>
      </c>
      <c r="AI82" s="374">
        <v>0</v>
      </c>
      <c r="AJ82" s="374">
        <v>0</v>
      </c>
      <c r="AK82" s="374">
        <v>0</v>
      </c>
      <c r="AL82" s="722">
        <v>1.98</v>
      </c>
      <c r="AM82" s="722">
        <v>20</v>
      </c>
      <c r="AN82" s="369" t="s">
        <v>1869</v>
      </c>
      <c r="AO82" s="367" t="s">
        <v>1326</v>
      </c>
      <c r="AP82" s="370" t="s">
        <v>1816</v>
      </c>
      <c r="AQ82" s="376" t="s">
        <v>661</v>
      </c>
      <c r="AR82" s="369">
        <v>3.9500000000000004E-3</v>
      </c>
      <c r="AS82" s="369">
        <v>3.9500000000000004E-3</v>
      </c>
      <c r="AT82" s="369" t="s">
        <v>1424</v>
      </c>
      <c r="AW82" s="198"/>
      <c r="AX82" s="198"/>
      <c r="AY82" s="184"/>
      <c r="AZ82" s="184"/>
      <c r="BA82" s="184"/>
      <c r="BB82" s="184"/>
      <c r="BC82" s="184"/>
      <c r="BD82" s="184"/>
      <c r="BE82" s="184"/>
      <c r="BF82" s="184"/>
      <c r="BG82" s="186"/>
      <c r="BH82" s="186"/>
      <c r="BI82" s="199"/>
      <c r="BJ82" s="199"/>
      <c r="BK82" s="199"/>
      <c r="BL82" s="218"/>
      <c r="BM82" s="186"/>
      <c r="BN82" s="186"/>
      <c r="BO82" s="186"/>
      <c r="BP82" s="186"/>
      <c r="BQ82" s="186"/>
      <c r="BR82" s="186"/>
      <c r="BS82" s="186"/>
      <c r="BT82" s="186"/>
      <c r="BU82" s="186"/>
      <c r="BV82" s="189"/>
      <c r="BW82" s="184"/>
      <c r="BX82"/>
      <c r="BZ82"/>
    </row>
    <row r="83" spans="2:78" ht="18.75">
      <c r="B83" s="363" t="s">
        <v>1392</v>
      </c>
      <c r="C83" s="364">
        <v>836263000135</v>
      </c>
      <c r="D83" s="365" t="s">
        <v>11</v>
      </c>
      <c r="E83" s="365" t="s">
        <v>620</v>
      </c>
      <c r="F83" s="365" t="s">
        <v>665</v>
      </c>
      <c r="G83" s="366" t="s">
        <v>740</v>
      </c>
      <c r="H83" s="366" t="s">
        <v>34</v>
      </c>
      <c r="I83" s="366" t="s">
        <v>1306</v>
      </c>
      <c r="J83" s="366" t="s">
        <v>608</v>
      </c>
      <c r="K83" s="367" t="s">
        <v>48</v>
      </c>
      <c r="L83" s="368"/>
      <c r="M83" s="368" t="s">
        <v>34</v>
      </c>
      <c r="N83" s="367">
        <v>180734</v>
      </c>
      <c r="O83" s="367" t="s">
        <v>1323</v>
      </c>
      <c r="P83" s="371">
        <v>34990</v>
      </c>
      <c r="Q83" s="372">
        <v>130.65333000000001</v>
      </c>
      <c r="R83" s="372">
        <v>164.99027138095235</v>
      </c>
      <c r="S83" s="367">
        <v>1</v>
      </c>
      <c r="T83" s="369">
        <v>9.0646678145188675E-2</v>
      </c>
      <c r="U83" s="369">
        <v>0.97123582298438593</v>
      </c>
      <c r="V83" s="369">
        <v>0.11221211341806536</v>
      </c>
      <c r="W83" s="369">
        <v>1.0052917054567989</v>
      </c>
      <c r="X83" s="369">
        <v>0.15304193984819303</v>
      </c>
      <c r="Y83" s="369">
        <v>1.0476603107470519</v>
      </c>
      <c r="Z83" s="369">
        <v>0.17635300401745768</v>
      </c>
      <c r="AA83" s="369">
        <v>0.95286941055266705</v>
      </c>
      <c r="AB83" s="369">
        <v>7.8909549858703371E-3</v>
      </c>
      <c r="AC83" s="373">
        <v>7.4853780545295762E-2</v>
      </c>
      <c r="AD83" s="575">
        <v>0</v>
      </c>
      <c r="AE83" s="370" t="s">
        <v>1844</v>
      </c>
      <c r="AF83" s="370" t="s">
        <v>1844</v>
      </c>
      <c r="AG83" s="374" t="s">
        <v>469</v>
      </c>
      <c r="AH83" s="374" t="s">
        <v>1819</v>
      </c>
      <c r="AI83" s="374">
        <v>1000</v>
      </c>
      <c r="AJ83" s="374">
        <v>1000</v>
      </c>
      <c r="AK83" s="374">
        <v>1000</v>
      </c>
      <c r="AL83" s="722">
        <v>0.5</v>
      </c>
      <c r="AM83" s="722">
        <v>20</v>
      </c>
      <c r="AN83" s="369" t="s">
        <v>1820</v>
      </c>
      <c r="AO83" s="367" t="s">
        <v>1326</v>
      </c>
      <c r="AP83" s="370" t="s">
        <v>1821</v>
      </c>
      <c r="AQ83" s="376" t="s">
        <v>671</v>
      </c>
      <c r="AR83" s="369">
        <v>1.5E-3</v>
      </c>
      <c r="AS83" s="369">
        <v>1.5E-3</v>
      </c>
      <c r="AT83" s="369" t="s">
        <v>1424</v>
      </c>
      <c r="AW83" s="198"/>
      <c r="AX83" s="198"/>
      <c r="AY83" s="184"/>
      <c r="AZ83" s="184"/>
      <c r="BA83" s="184"/>
      <c r="BB83" s="184"/>
      <c r="BC83" s="184"/>
      <c r="BD83" s="184"/>
      <c r="BE83" s="184"/>
      <c r="BF83" s="184"/>
      <c r="BG83" s="186"/>
      <c r="BH83" s="186"/>
      <c r="BI83" s="199"/>
      <c r="BJ83" s="199"/>
      <c r="BK83" s="199"/>
      <c r="BL83" s="218"/>
      <c r="BM83" s="186"/>
      <c r="BN83" s="186"/>
      <c r="BO83" s="186"/>
      <c r="BP83" s="186"/>
      <c r="BQ83" s="186"/>
      <c r="BR83" s="186"/>
      <c r="BS83" s="186"/>
      <c r="BT83" s="186"/>
      <c r="BU83" s="186"/>
      <c r="BV83" s="189"/>
      <c r="BW83" s="184"/>
      <c r="BX83"/>
      <c r="BZ83"/>
    </row>
    <row r="84" spans="2:78" ht="18.75">
      <c r="B84" s="363" t="s">
        <v>142</v>
      </c>
      <c r="C84" s="364">
        <v>8739850000118</v>
      </c>
      <c r="D84" s="365" t="s">
        <v>13</v>
      </c>
      <c r="E84" s="365" t="s">
        <v>616</v>
      </c>
      <c r="F84" s="365" t="s">
        <v>617</v>
      </c>
      <c r="G84" s="366" t="s">
        <v>34</v>
      </c>
      <c r="H84" s="366" t="s">
        <v>1340</v>
      </c>
      <c r="I84" s="366" t="s">
        <v>34</v>
      </c>
      <c r="J84" s="366" t="s">
        <v>608</v>
      </c>
      <c r="K84" s="367" t="s">
        <v>48</v>
      </c>
      <c r="L84" s="368"/>
      <c r="M84" s="368" t="s">
        <v>34</v>
      </c>
      <c r="N84" s="367">
        <v>181722</v>
      </c>
      <c r="O84" s="367" t="s">
        <v>1323</v>
      </c>
      <c r="P84" s="371">
        <v>39170</v>
      </c>
      <c r="Q84" s="372">
        <v>25.821874999999999</v>
      </c>
      <c r="R84" s="372">
        <v>26.818957864541836</v>
      </c>
      <c r="S84" s="367">
        <v>1</v>
      </c>
      <c r="T84" s="369">
        <v>0.11114609074418991</v>
      </c>
      <c r="U84" s="369">
        <v>1.1908772293070535</v>
      </c>
      <c r="V84" s="369">
        <v>0.12291164755704598</v>
      </c>
      <c r="W84" s="369">
        <v>1.1011472472029489</v>
      </c>
      <c r="X84" s="369">
        <v>4.6545521449151694E-2</v>
      </c>
      <c r="Y84" s="369">
        <v>0.31863092897066148</v>
      </c>
      <c r="Z84" s="369">
        <v>0.14773396859307075</v>
      </c>
      <c r="AA84" s="369">
        <v>0.79823522347229325</v>
      </c>
      <c r="AB84" s="369">
        <v>0.1041849328469068</v>
      </c>
      <c r="AC84" s="373">
        <v>0.10836693601728382</v>
      </c>
      <c r="AD84" s="575">
        <v>0</v>
      </c>
      <c r="AE84" s="370" t="s">
        <v>1850</v>
      </c>
      <c r="AF84" s="370" t="s">
        <v>1812</v>
      </c>
      <c r="AG84" s="374" t="s">
        <v>1459</v>
      </c>
      <c r="AH84" s="374" t="s">
        <v>1819</v>
      </c>
      <c r="AI84" s="374">
        <v>5000</v>
      </c>
      <c r="AJ84" s="374">
        <v>1000</v>
      </c>
      <c r="AK84" s="374">
        <v>1000</v>
      </c>
      <c r="AL84" s="722">
        <v>2</v>
      </c>
      <c r="AM84" s="722">
        <v>20</v>
      </c>
      <c r="AN84" s="369" t="s">
        <v>1820</v>
      </c>
      <c r="AO84" s="367" t="s">
        <v>1326</v>
      </c>
      <c r="AP84" s="370" t="s">
        <v>1835</v>
      </c>
      <c r="AQ84" s="376" t="s">
        <v>666</v>
      </c>
      <c r="AR84" s="369">
        <v>4.6666666666666697E-3</v>
      </c>
      <c r="AS84" s="369">
        <v>4.6666666666666697E-3</v>
      </c>
      <c r="AT84" s="369" t="s">
        <v>1424</v>
      </c>
      <c r="AW84" s="198"/>
      <c r="AX84" s="198"/>
      <c r="AY84" s="184"/>
      <c r="AZ84" s="184"/>
      <c r="BA84" s="184"/>
      <c r="BB84" s="184"/>
      <c r="BC84" s="184"/>
      <c r="BD84" s="184"/>
      <c r="BE84" s="184"/>
      <c r="BF84" s="184"/>
      <c r="BG84" s="186"/>
      <c r="BH84" s="186"/>
      <c r="BI84" s="199"/>
      <c r="BJ84" s="199"/>
      <c r="BK84" s="199"/>
      <c r="BL84" s="218"/>
      <c r="BM84" s="186"/>
      <c r="BN84" s="186"/>
      <c r="BO84" s="186"/>
      <c r="BP84" s="186"/>
      <c r="BQ84" s="186"/>
      <c r="BR84" s="186"/>
      <c r="BS84" s="186"/>
      <c r="BT84" s="186"/>
      <c r="BU84" s="186"/>
      <c r="BV84" s="189"/>
      <c r="BW84" s="184"/>
      <c r="BX84"/>
      <c r="BZ84"/>
    </row>
    <row r="85" spans="2:78" ht="18.75">
      <c r="B85" s="363" t="s">
        <v>1026</v>
      </c>
      <c r="C85" s="364">
        <v>8773805000180</v>
      </c>
      <c r="D85" s="365" t="s">
        <v>13</v>
      </c>
      <c r="E85" s="365" t="s">
        <v>616</v>
      </c>
      <c r="F85" s="365" t="s">
        <v>610</v>
      </c>
      <c r="G85" s="366" t="s">
        <v>34</v>
      </c>
      <c r="H85" s="366" t="s">
        <v>1339</v>
      </c>
      <c r="I85" s="366" t="s">
        <v>34</v>
      </c>
      <c r="J85" s="366" t="s">
        <v>1424</v>
      </c>
      <c r="K85" s="367" t="s">
        <v>48</v>
      </c>
      <c r="L85" s="368"/>
      <c r="M85" s="368" t="s">
        <v>34</v>
      </c>
      <c r="N85" s="367">
        <v>184519</v>
      </c>
      <c r="O85" s="367" t="s">
        <v>1326</v>
      </c>
      <c r="P85" s="371">
        <v>39190</v>
      </c>
      <c r="Q85" s="372">
        <v>22.283534</v>
      </c>
      <c r="R85" s="372">
        <v>39.277446388888855</v>
      </c>
      <c r="S85" s="367">
        <v>1</v>
      </c>
      <c r="T85" s="369">
        <v>2.6442062629484564E-2</v>
      </c>
      <c r="U85" s="369">
        <v>0.2833140605353251</v>
      </c>
      <c r="V85" s="369">
        <v>4.9156470532653262E-2</v>
      </c>
      <c r="W85" s="369">
        <v>0.44038553941050856</v>
      </c>
      <c r="X85" s="369">
        <v>8.2197277291190529E-2</v>
      </c>
      <c r="Y85" s="369">
        <v>0.56268775183371422</v>
      </c>
      <c r="Z85" s="369">
        <v>0.13891994425611331</v>
      </c>
      <c r="AA85" s="369">
        <v>0.75061134418911357</v>
      </c>
      <c r="AB85" s="369">
        <v>3.448704085427412E-2</v>
      </c>
      <c r="AC85" s="373">
        <v>-1.8112593462731208</v>
      </c>
      <c r="AD85" s="575">
        <v>9412694000149</v>
      </c>
      <c r="AE85" s="370" t="s">
        <v>1878</v>
      </c>
      <c r="AF85" s="370" t="s">
        <v>1812</v>
      </c>
      <c r="AG85" s="374" t="s">
        <v>1459</v>
      </c>
      <c r="AH85" s="374" t="s">
        <v>1819</v>
      </c>
      <c r="AI85" s="374">
        <v>50000</v>
      </c>
      <c r="AJ85" s="374">
        <v>5000</v>
      </c>
      <c r="AK85" s="374">
        <v>25000</v>
      </c>
      <c r="AL85" s="722">
        <v>2</v>
      </c>
      <c r="AM85" s="722">
        <v>20</v>
      </c>
      <c r="AN85" s="369" t="s">
        <v>1820</v>
      </c>
      <c r="AO85" s="367" t="s">
        <v>1326</v>
      </c>
      <c r="AP85" s="370" t="s">
        <v>1835</v>
      </c>
      <c r="AQ85" s="376" t="s">
        <v>670</v>
      </c>
      <c r="AR85" s="369">
        <v>5.3333333333333297E-3</v>
      </c>
      <c r="AS85" s="369">
        <v>5.3333333333333297E-3</v>
      </c>
      <c r="AT85" s="369" t="s">
        <v>1424</v>
      </c>
      <c r="AW85" s="198"/>
      <c r="AX85" s="198"/>
      <c r="AY85" s="184"/>
      <c r="AZ85" s="184"/>
      <c r="BA85" s="184"/>
      <c r="BB85" s="184"/>
      <c r="BC85" s="184"/>
      <c r="BD85" s="184"/>
      <c r="BE85" s="184"/>
      <c r="BF85" s="184"/>
      <c r="BG85" s="186"/>
      <c r="BH85" s="186"/>
      <c r="BI85" s="199"/>
      <c r="BJ85" s="199"/>
      <c r="BK85" s="199"/>
      <c r="BL85" s="218"/>
      <c r="BM85" s="186"/>
      <c r="BN85" s="186"/>
      <c r="BO85" s="186"/>
      <c r="BP85" s="186"/>
      <c r="BQ85" s="186"/>
      <c r="BR85" s="186"/>
      <c r="BS85" s="186"/>
      <c r="BT85" s="186"/>
      <c r="BU85" s="186"/>
      <c r="BV85" s="189"/>
      <c r="BW85" s="184"/>
      <c r="BX85"/>
      <c r="BZ85"/>
    </row>
    <row r="86" spans="2:78" ht="18.75">
      <c r="B86" s="363" t="s">
        <v>1277</v>
      </c>
      <c r="C86" s="364">
        <v>4192419000143</v>
      </c>
      <c r="D86" s="365" t="s">
        <v>11</v>
      </c>
      <c r="E86" s="365" t="s">
        <v>620</v>
      </c>
      <c r="F86" s="365" t="s">
        <v>665</v>
      </c>
      <c r="G86" s="366" t="s">
        <v>740</v>
      </c>
      <c r="H86" s="366" t="s">
        <v>34</v>
      </c>
      <c r="I86" s="366" t="s">
        <v>1424</v>
      </c>
      <c r="J86" s="366" t="s">
        <v>608</v>
      </c>
      <c r="K86" s="367" t="s">
        <v>48</v>
      </c>
      <c r="L86" s="368"/>
      <c r="M86" s="368" t="s">
        <v>34</v>
      </c>
      <c r="N86" s="367">
        <v>184764</v>
      </c>
      <c r="O86" s="367" t="s">
        <v>1323</v>
      </c>
      <c r="P86" s="371">
        <v>38263</v>
      </c>
      <c r="Q86" s="372">
        <v>117.29960800000001</v>
      </c>
      <c r="R86" s="372">
        <v>211.95497751190479</v>
      </c>
      <c r="S86" s="367">
        <v>1</v>
      </c>
      <c r="T86" s="369">
        <v>6.3610056122657799E-2</v>
      </c>
      <c r="U86" s="369">
        <v>0.68155134277969887</v>
      </c>
      <c r="V86" s="369">
        <v>6.6861174407243151E-2</v>
      </c>
      <c r="W86" s="369">
        <v>0.5989993593497438</v>
      </c>
      <c r="X86" s="369">
        <v>4.6285110479149294E-2</v>
      </c>
      <c r="Y86" s="369">
        <v>0.31684826574759151</v>
      </c>
      <c r="Z86" s="369">
        <v>0.10763222603345768</v>
      </c>
      <c r="AA86" s="369">
        <v>0.58155774747573674</v>
      </c>
      <c r="AB86" s="369">
        <v>2.4914782974438061E-2</v>
      </c>
      <c r="AC86" s="373">
        <v>-1.796534661527655</v>
      </c>
      <c r="AD86" s="575">
        <v>0</v>
      </c>
      <c r="AE86" s="370" t="s">
        <v>1825</v>
      </c>
      <c r="AF86" s="370" t="s">
        <v>1826</v>
      </c>
      <c r="AG86" s="374" t="s">
        <v>730</v>
      </c>
      <c r="AH86" s="374" t="s">
        <v>1819</v>
      </c>
      <c r="AI86" s="374">
        <v>1000</v>
      </c>
      <c r="AJ86" s="374">
        <v>100</v>
      </c>
      <c r="AK86" s="374">
        <v>500</v>
      </c>
      <c r="AL86" s="722">
        <v>0.8</v>
      </c>
      <c r="AM86" s="722">
        <v>0</v>
      </c>
      <c r="AN86" s="369" t="s">
        <v>1834</v>
      </c>
      <c r="AO86" s="367" t="s">
        <v>1326</v>
      </c>
      <c r="AP86" s="370" t="s">
        <v>1821</v>
      </c>
      <c r="AQ86" s="376" t="s">
        <v>682</v>
      </c>
      <c r="AR86" s="369">
        <v>2.13333333333333E-3</v>
      </c>
      <c r="AS86" s="369">
        <v>2.13333333333333E-3</v>
      </c>
      <c r="AT86" s="369" t="s">
        <v>1424</v>
      </c>
      <c r="AW86" s="198"/>
      <c r="AX86" s="198"/>
      <c r="AY86" s="184"/>
      <c r="AZ86" s="184"/>
      <c r="BA86" s="184"/>
      <c r="BB86" s="184"/>
      <c r="BC86" s="184"/>
      <c r="BD86" s="184"/>
      <c r="BE86" s="184"/>
      <c r="BF86" s="184"/>
      <c r="BG86" s="186"/>
      <c r="BH86" s="186"/>
      <c r="BI86" s="199"/>
      <c r="BJ86" s="199"/>
      <c r="BK86" s="199"/>
      <c r="BL86" s="218"/>
      <c r="BM86" s="186"/>
      <c r="BN86" s="186"/>
      <c r="BO86" s="186"/>
      <c r="BP86" s="186"/>
      <c r="BQ86" s="186"/>
      <c r="BR86" s="186"/>
      <c r="BS86" s="186"/>
      <c r="BT86" s="186"/>
      <c r="BU86" s="186"/>
      <c r="BV86" s="189"/>
      <c r="BW86" s="184"/>
      <c r="BX86"/>
      <c r="BZ86"/>
    </row>
    <row r="87" spans="2:78" ht="18.75">
      <c r="B87" s="363" t="s">
        <v>1753</v>
      </c>
      <c r="C87" s="364">
        <v>8815403000109</v>
      </c>
      <c r="D87" s="365" t="s">
        <v>13</v>
      </c>
      <c r="E87" s="365" t="s">
        <v>615</v>
      </c>
      <c r="F87" s="365" t="s">
        <v>619</v>
      </c>
      <c r="G87" s="366" t="s">
        <v>34</v>
      </c>
      <c r="H87" s="366" t="s">
        <v>1340</v>
      </c>
      <c r="I87" s="366" t="s">
        <v>34</v>
      </c>
      <c r="J87" s="366" t="s">
        <v>611</v>
      </c>
      <c r="K87" s="367" t="s">
        <v>48</v>
      </c>
      <c r="L87" s="368"/>
      <c r="M87" s="368" t="s">
        <v>1424</v>
      </c>
      <c r="N87" s="367">
        <v>185779</v>
      </c>
      <c r="O87" s="367" t="s">
        <v>1323</v>
      </c>
      <c r="P87" s="371">
        <v>39214</v>
      </c>
      <c r="Q87" s="372">
        <v>8.2335849999999997</v>
      </c>
      <c r="R87" s="372">
        <v>10.240735751131224</v>
      </c>
      <c r="S87" s="367">
        <v>1</v>
      </c>
      <c r="T87" s="369">
        <v>0.15803378477348029</v>
      </c>
      <c r="U87" s="369">
        <v>1.6932564563255896</v>
      </c>
      <c r="V87" s="369">
        <v>0.15488529333343459</v>
      </c>
      <c r="W87" s="369">
        <v>1.3875944044048067</v>
      </c>
      <c r="X87" s="369">
        <v>0.19426493604680939</v>
      </c>
      <c r="Y87" s="369">
        <v>1.3298554858095619</v>
      </c>
      <c r="Z87" s="369">
        <v>0.11625630923812413</v>
      </c>
      <c r="AA87" s="369">
        <v>0.6281553380615722</v>
      </c>
      <c r="AB87" s="369">
        <v>6.9136664071144757E-2</v>
      </c>
      <c r="AC87" s="373">
        <v>0.62577285597196186</v>
      </c>
      <c r="AD87" s="575">
        <v>9489380000144</v>
      </c>
      <c r="AE87" s="370" t="s">
        <v>1879</v>
      </c>
      <c r="AF87" s="370" t="s">
        <v>1856</v>
      </c>
      <c r="AG87" s="374" t="s">
        <v>59</v>
      </c>
      <c r="AH87" s="374" t="s">
        <v>1819</v>
      </c>
      <c r="AI87" s="374">
        <v>10000</v>
      </c>
      <c r="AJ87" s="374">
        <v>5000</v>
      </c>
      <c r="AK87" s="374">
        <v>10000</v>
      </c>
      <c r="AL87" s="722">
        <v>2.5</v>
      </c>
      <c r="AM87" s="722">
        <v>20</v>
      </c>
      <c r="AN87" s="369" t="s">
        <v>1820</v>
      </c>
      <c r="AO87" s="367" t="s">
        <v>1326</v>
      </c>
      <c r="AP87" s="370" t="s">
        <v>1835</v>
      </c>
      <c r="AQ87" s="376" t="s">
        <v>666</v>
      </c>
      <c r="AR87" s="369">
        <v>4.7375000000000004E-3</v>
      </c>
      <c r="AS87" s="369">
        <v>4.7375000000000004E-3</v>
      </c>
      <c r="AT87" s="369" t="s">
        <v>1424</v>
      </c>
      <c r="AW87" s="198"/>
      <c r="AX87" s="198"/>
      <c r="AY87" s="184"/>
      <c r="AZ87" s="184"/>
      <c r="BA87" s="184"/>
      <c r="BB87" s="184"/>
      <c r="BC87" s="184"/>
      <c r="BD87" s="184"/>
      <c r="BE87" s="184"/>
      <c r="BF87" s="184"/>
      <c r="BG87" s="186"/>
      <c r="BH87" s="186"/>
      <c r="BI87" s="199"/>
      <c r="BJ87" s="199"/>
      <c r="BK87" s="199"/>
      <c r="BL87" s="218"/>
      <c r="BM87" s="186"/>
      <c r="BN87" s="186"/>
      <c r="BO87" s="186"/>
      <c r="BP87" s="186"/>
      <c r="BQ87" s="186"/>
      <c r="BR87" s="186"/>
      <c r="BS87" s="186"/>
      <c r="BT87" s="186"/>
      <c r="BU87" s="186"/>
      <c r="BV87" s="189"/>
      <c r="BW87" s="184"/>
      <c r="BX87"/>
      <c r="BZ87"/>
    </row>
    <row r="88" spans="2:78" ht="18.75">
      <c r="B88" s="363" t="s">
        <v>300</v>
      </c>
      <c r="C88" s="364">
        <v>8869576000100</v>
      </c>
      <c r="D88" s="365" t="s">
        <v>14</v>
      </c>
      <c r="E88" s="365" t="s">
        <v>607</v>
      </c>
      <c r="F88" s="365" t="s">
        <v>1424</v>
      </c>
      <c r="G88" s="366" t="s">
        <v>1424</v>
      </c>
      <c r="H88" s="366" t="s">
        <v>34</v>
      </c>
      <c r="I88" s="366" t="s">
        <v>34</v>
      </c>
      <c r="J88" s="366" t="s">
        <v>608</v>
      </c>
      <c r="K88" s="367" t="s">
        <v>48</v>
      </c>
      <c r="L88" s="368"/>
      <c r="M88" s="368" t="s">
        <v>34</v>
      </c>
      <c r="N88" s="367">
        <v>187003</v>
      </c>
      <c r="O88" s="367" t="s">
        <v>1323</v>
      </c>
      <c r="P88" s="371">
        <v>39262</v>
      </c>
      <c r="Q88" s="372">
        <v>217.968211</v>
      </c>
      <c r="R88" s="372">
        <v>215.74366862948199</v>
      </c>
      <c r="S88" s="367">
        <v>2</v>
      </c>
      <c r="T88" s="369">
        <v>5.5072198189733967E-3</v>
      </c>
      <c r="U88" s="369">
        <v>5.9007227652284916E-2</v>
      </c>
      <c r="V88" s="369">
        <v>-7.2715668737133976E-2</v>
      </c>
      <c r="W88" s="369">
        <v>-0.65144890699845237</v>
      </c>
      <c r="X88" s="369">
        <v>-9.1686928182073357E-2</v>
      </c>
      <c r="Y88" s="369">
        <v>-0.6276498832016586</v>
      </c>
      <c r="Z88" s="369">
        <v>-1.8247918153697973E-2</v>
      </c>
      <c r="AA88" s="369">
        <v>-9.8597033329844638E-2</v>
      </c>
      <c r="AB88" s="369">
        <v>0.26622649559931932</v>
      </c>
      <c r="AC88" s="373">
        <v>-0.69240709467110417</v>
      </c>
      <c r="AD88" s="575">
        <v>0</v>
      </c>
      <c r="AE88" s="370" t="s">
        <v>1880</v>
      </c>
      <c r="AF88" s="370" t="s">
        <v>1812</v>
      </c>
      <c r="AG88" s="374" t="s">
        <v>1459</v>
      </c>
      <c r="AH88" s="374" t="s">
        <v>1813</v>
      </c>
      <c r="AI88" s="374">
        <v>5000</v>
      </c>
      <c r="AJ88" s="374">
        <v>5000</v>
      </c>
      <c r="AK88" s="374">
        <v>5000</v>
      </c>
      <c r="AL88" s="722">
        <v>2.0499999999999998</v>
      </c>
      <c r="AM88" s="722">
        <v>20</v>
      </c>
      <c r="AN88" s="369" t="s">
        <v>1814</v>
      </c>
      <c r="AO88" s="367" t="s">
        <v>1326</v>
      </c>
      <c r="AP88" s="370" t="s">
        <v>1816</v>
      </c>
      <c r="AQ88" s="376" t="s">
        <v>667</v>
      </c>
      <c r="AR88" s="369">
        <v>5.3333333333333297E-3</v>
      </c>
      <c r="AS88" s="369">
        <v>5.3333333333333297E-3</v>
      </c>
      <c r="AT88" s="369" t="s">
        <v>1424</v>
      </c>
      <c r="AW88" s="198"/>
      <c r="AX88" s="198"/>
      <c r="AY88" s="184"/>
      <c r="AZ88" s="184"/>
      <c r="BA88" s="184"/>
      <c r="BB88" s="184"/>
      <c r="BC88" s="184"/>
      <c r="BD88" s="184"/>
      <c r="BE88" s="184"/>
      <c r="BF88" s="184"/>
      <c r="BG88" s="186"/>
      <c r="BH88" s="186"/>
      <c r="BI88" s="199"/>
      <c r="BJ88" s="199"/>
      <c r="BK88" s="199"/>
      <c r="BL88" s="218"/>
      <c r="BM88" s="186"/>
      <c r="BN88" s="186"/>
      <c r="BO88" s="186"/>
      <c r="BP88" s="186"/>
      <c r="BQ88" s="186"/>
      <c r="BR88" s="186"/>
      <c r="BS88" s="186"/>
      <c r="BT88" s="186"/>
      <c r="BU88" s="186"/>
      <c r="BV88" s="189"/>
      <c r="BW88" s="184"/>
      <c r="BX88"/>
      <c r="BZ88"/>
    </row>
    <row r="89" spans="2:78" ht="18.75">
      <c r="B89" s="363" t="s">
        <v>355</v>
      </c>
      <c r="C89" s="364">
        <v>7420595000183</v>
      </c>
      <c r="D89" s="365" t="s">
        <v>14</v>
      </c>
      <c r="E89" s="365" t="s">
        <v>607</v>
      </c>
      <c r="F89" s="365" t="s">
        <v>1424</v>
      </c>
      <c r="G89" s="366" t="s">
        <v>1424</v>
      </c>
      <c r="H89" s="366" t="s">
        <v>34</v>
      </c>
      <c r="I89" s="366" t="s">
        <v>34</v>
      </c>
      <c r="J89" s="366" t="s">
        <v>608</v>
      </c>
      <c r="K89" s="367" t="s">
        <v>48</v>
      </c>
      <c r="L89" s="368"/>
      <c r="M89" s="368" t="s">
        <v>34</v>
      </c>
      <c r="N89" s="367">
        <v>187933</v>
      </c>
      <c r="O89" s="367" t="s">
        <v>1323</v>
      </c>
      <c r="P89" s="371">
        <v>39238</v>
      </c>
      <c r="Q89" s="372">
        <v>19.097950999999998</v>
      </c>
      <c r="R89" s="372">
        <v>21.274935968253978</v>
      </c>
      <c r="S89" s="367">
        <v>3</v>
      </c>
      <c r="T89" s="369">
        <v>0.13006117542126883</v>
      </c>
      <c r="U89" s="369">
        <v>1.3935433193289877</v>
      </c>
      <c r="V89" s="369">
        <v>4.2800578295366654E-2</v>
      </c>
      <c r="W89" s="369">
        <v>0.3834440421666574</v>
      </c>
      <c r="X89" s="369">
        <v>-4.5866273006740066E-2</v>
      </c>
      <c r="Y89" s="369">
        <v>-0.31398108177872636</v>
      </c>
      <c r="Z89" s="369">
        <v>-7.2787612684428238E-2</v>
      </c>
      <c r="AA89" s="369">
        <v>-0.39328555802361675</v>
      </c>
      <c r="AB89" s="369">
        <v>0.29573564443389483</v>
      </c>
      <c r="AC89" s="373">
        <v>-0.23271076248394856</v>
      </c>
      <c r="AD89" s="575">
        <v>0</v>
      </c>
      <c r="AE89" s="370" t="s">
        <v>1881</v>
      </c>
      <c r="AF89" s="370" t="s">
        <v>1858</v>
      </c>
      <c r="AG89" s="374" t="s">
        <v>721</v>
      </c>
      <c r="AH89" s="374" t="s">
        <v>1819</v>
      </c>
      <c r="AI89" s="374">
        <v>25000</v>
      </c>
      <c r="AJ89" s="374">
        <v>1000</v>
      </c>
      <c r="AK89" s="374">
        <v>25000</v>
      </c>
      <c r="AL89" s="722">
        <v>2</v>
      </c>
      <c r="AM89" s="722">
        <v>20</v>
      </c>
      <c r="AN89" s="369" t="s">
        <v>668</v>
      </c>
      <c r="AO89" s="367" t="s">
        <v>1326</v>
      </c>
      <c r="AP89" s="370" t="s">
        <v>1816</v>
      </c>
      <c r="AQ89" s="376" t="s">
        <v>683</v>
      </c>
      <c r="AR89" s="369">
        <v>6.0000000000000001E-3</v>
      </c>
      <c r="AS89" s="369">
        <v>6.0000000000000001E-3</v>
      </c>
      <c r="AT89" s="369" t="s">
        <v>1424</v>
      </c>
      <c r="AW89" s="198"/>
      <c r="AX89" s="198"/>
      <c r="AY89" s="184"/>
      <c r="AZ89" s="184"/>
      <c r="BA89" s="184"/>
      <c r="BB89" s="184"/>
      <c r="BC89" s="184"/>
      <c r="BD89" s="184"/>
      <c r="BE89" s="184"/>
      <c r="BF89" s="184"/>
      <c r="BG89" s="186"/>
      <c r="BH89" s="186"/>
      <c r="BI89" s="199"/>
      <c r="BJ89" s="199"/>
      <c r="BK89" s="199"/>
      <c r="BL89" s="218"/>
      <c r="BM89" s="186"/>
      <c r="BN89" s="186"/>
      <c r="BO89" s="186"/>
      <c r="BP89" s="186"/>
      <c r="BQ89" s="186"/>
      <c r="BR89" s="186"/>
      <c r="BS89" s="186"/>
      <c r="BT89" s="186"/>
      <c r="BU89" s="186"/>
      <c r="BV89" s="189"/>
      <c r="BW89" s="184"/>
      <c r="BX89"/>
      <c r="BZ89"/>
    </row>
    <row r="90" spans="2:78" ht="18.75">
      <c r="B90" s="363" t="s">
        <v>762</v>
      </c>
      <c r="C90" s="364"/>
      <c r="D90" s="365" t="s">
        <v>11</v>
      </c>
      <c r="E90" s="365" t="s">
        <v>620</v>
      </c>
      <c r="F90" s="365" t="s">
        <v>665</v>
      </c>
      <c r="G90" s="366" t="s">
        <v>740</v>
      </c>
      <c r="H90" s="366" t="s">
        <v>34</v>
      </c>
      <c r="I90" s="366" t="s">
        <v>1424</v>
      </c>
      <c r="J90" s="366" t="s">
        <v>608</v>
      </c>
      <c r="L90" s="368"/>
      <c r="M90" s="368" t="s">
        <v>1421</v>
      </c>
      <c r="N90" s="367">
        <v>187941</v>
      </c>
      <c r="O90" s="367" t="s">
        <v>1323</v>
      </c>
      <c r="P90" s="371"/>
      <c r="S90" s="367"/>
      <c r="U90" s="369"/>
      <c r="W90" s="369"/>
      <c r="Y90" s="369"/>
      <c r="AA90" s="369"/>
      <c r="AD90" s="575">
        <v>0</v>
      </c>
      <c r="AE90" s="370"/>
      <c r="AF90" s="370"/>
      <c r="AG90" s="374" t="s">
        <v>763</v>
      </c>
      <c r="AH90" s="374"/>
      <c r="AI90" s="374">
        <v>1000</v>
      </c>
      <c r="AJ90" s="374">
        <v>1000</v>
      </c>
      <c r="AK90" s="374">
        <v>1000</v>
      </c>
      <c r="AN90" s="369"/>
      <c r="AO90" s="367" t="s">
        <v>1326</v>
      </c>
      <c r="AP90" s="370"/>
      <c r="AR90" s="369">
        <v>0</v>
      </c>
      <c r="AS90" s="369">
        <v>0</v>
      </c>
      <c r="AT90" s="369" t="s">
        <v>1424</v>
      </c>
      <c r="AW90" s="198"/>
      <c r="AX90" s="198"/>
      <c r="AY90" s="184"/>
      <c r="AZ90" s="184"/>
      <c r="BA90" s="184"/>
      <c r="BB90" s="184"/>
      <c r="BC90" s="184"/>
      <c r="BD90" s="184"/>
      <c r="BE90" s="184"/>
      <c r="BF90" s="184"/>
      <c r="BG90" s="186"/>
      <c r="BH90" s="186"/>
      <c r="BI90" s="199"/>
      <c r="BJ90" s="199"/>
      <c r="BK90" s="199"/>
      <c r="BL90" s="218"/>
      <c r="BM90" s="186"/>
      <c r="BN90" s="186"/>
      <c r="BO90" s="186"/>
      <c r="BP90" s="186"/>
      <c r="BQ90" s="186"/>
      <c r="BR90" s="186"/>
      <c r="BS90" s="186"/>
      <c r="BT90" s="186"/>
      <c r="BU90" s="186"/>
      <c r="BV90" s="189"/>
      <c r="BW90" s="184"/>
      <c r="BX90"/>
      <c r="BZ90"/>
    </row>
    <row r="91" spans="2:78" ht="18.75">
      <c r="B91" s="363" t="s">
        <v>78</v>
      </c>
      <c r="C91" s="364">
        <v>575922000127</v>
      </c>
      <c r="D91" s="365" t="s">
        <v>14</v>
      </c>
      <c r="E91" s="365" t="s">
        <v>607</v>
      </c>
      <c r="F91" s="365" t="s">
        <v>1424</v>
      </c>
      <c r="G91" s="366" t="s">
        <v>1424</v>
      </c>
      <c r="H91" s="366" t="s">
        <v>34</v>
      </c>
      <c r="I91" s="366" t="s">
        <v>34</v>
      </c>
      <c r="J91" s="366" t="s">
        <v>608</v>
      </c>
      <c r="K91" s="367" t="s">
        <v>48</v>
      </c>
      <c r="L91" s="368"/>
      <c r="M91" s="368" t="s">
        <v>34</v>
      </c>
      <c r="N91" s="367">
        <v>190330</v>
      </c>
      <c r="O91" s="367" t="s">
        <v>1323</v>
      </c>
      <c r="P91" s="371">
        <v>34823</v>
      </c>
      <c r="Q91" s="372">
        <v>28.654014</v>
      </c>
      <c r="R91" s="372">
        <v>39.536829222222238</v>
      </c>
      <c r="S91" s="367">
        <v>2</v>
      </c>
      <c r="T91" s="369">
        <v>-0.13609244673571996</v>
      </c>
      <c r="U91" s="369">
        <v>-1.4581655082342517</v>
      </c>
      <c r="V91" s="369">
        <v>-0.28923011945949761</v>
      </c>
      <c r="W91" s="369">
        <v>-2.5911698051495895</v>
      </c>
      <c r="X91" s="369">
        <v>-0.20630143845973703</v>
      </c>
      <c r="Y91" s="369">
        <v>-1.4122522841691738</v>
      </c>
      <c r="Z91" s="369">
        <v>-0.29300512088904351</v>
      </c>
      <c r="AA91" s="369">
        <v>-1.583163373859044</v>
      </c>
      <c r="AB91" s="369">
        <v>0.2253284075948756</v>
      </c>
      <c r="AC91" s="373">
        <v>-1.7789659517119578</v>
      </c>
      <c r="AD91" s="575">
        <v>0</v>
      </c>
      <c r="AE91" s="370" t="s">
        <v>1882</v>
      </c>
      <c r="AF91" s="370" t="s">
        <v>1882</v>
      </c>
      <c r="AG91" s="374" t="s">
        <v>721</v>
      </c>
      <c r="AH91" s="374" t="s">
        <v>1819</v>
      </c>
      <c r="AI91" s="374">
        <v>1000</v>
      </c>
      <c r="AJ91" s="374">
        <v>100</v>
      </c>
      <c r="AK91" s="374">
        <v>100</v>
      </c>
      <c r="AL91" s="722">
        <v>2</v>
      </c>
      <c r="AM91" s="722">
        <v>0</v>
      </c>
      <c r="AN91" s="369" t="s">
        <v>668</v>
      </c>
      <c r="AO91" s="367" t="s">
        <v>1326</v>
      </c>
      <c r="AP91" s="370" t="s">
        <v>1816</v>
      </c>
      <c r="AQ91" s="376" t="s">
        <v>672</v>
      </c>
      <c r="AR91" s="369">
        <v>4.0000000000000001E-3</v>
      </c>
      <c r="AS91" s="369">
        <v>4.0000000000000001E-3</v>
      </c>
      <c r="AT91" s="369" t="s">
        <v>1424</v>
      </c>
      <c r="AW91" s="198"/>
      <c r="AX91" s="198"/>
      <c r="AY91" s="184"/>
      <c r="AZ91" s="184"/>
      <c r="BA91" s="184"/>
      <c r="BB91" s="184"/>
      <c r="BC91" s="184"/>
      <c r="BD91" s="184"/>
      <c r="BE91" s="184"/>
      <c r="BF91" s="184"/>
      <c r="BG91" s="186"/>
      <c r="BH91" s="186"/>
      <c r="BI91" s="199"/>
      <c r="BJ91" s="199"/>
      <c r="BK91" s="199"/>
      <c r="BL91" s="218"/>
      <c r="BM91" s="186"/>
      <c r="BN91" s="186"/>
      <c r="BO91" s="186"/>
      <c r="BP91" s="186"/>
      <c r="BQ91" s="186"/>
      <c r="BR91" s="186"/>
      <c r="BS91" s="186"/>
      <c r="BT91" s="186"/>
      <c r="BU91" s="186"/>
      <c r="BV91" s="189"/>
      <c r="BW91" s="184"/>
      <c r="BX91"/>
      <c r="BZ91"/>
    </row>
    <row r="92" spans="2:78" ht="18.75">
      <c r="B92" s="363" t="s">
        <v>1017</v>
      </c>
      <c r="C92" s="364">
        <v>8912591000185</v>
      </c>
      <c r="D92" s="365" t="s">
        <v>13</v>
      </c>
      <c r="E92" s="365" t="s">
        <v>615</v>
      </c>
      <c r="F92" s="365" t="s">
        <v>619</v>
      </c>
      <c r="G92" s="366" t="s">
        <v>34</v>
      </c>
      <c r="H92" s="366" t="s">
        <v>1339</v>
      </c>
      <c r="I92" s="366" t="s">
        <v>34</v>
      </c>
      <c r="J92" s="366" t="s">
        <v>611</v>
      </c>
      <c r="K92" s="367" t="s">
        <v>48</v>
      </c>
      <c r="L92" s="368"/>
      <c r="M92" s="368" t="s">
        <v>1421</v>
      </c>
      <c r="N92" s="367">
        <v>191663</v>
      </c>
      <c r="O92" s="367" t="s">
        <v>1323</v>
      </c>
      <c r="P92" s="371">
        <v>39260</v>
      </c>
      <c r="Q92" s="372">
        <v>133.13876999999999</v>
      </c>
      <c r="R92" s="372">
        <v>148.11918121031744</v>
      </c>
      <c r="S92" s="367">
        <v>1</v>
      </c>
      <c r="T92" s="369">
        <v>0.11190240917556493</v>
      </c>
      <c r="U92" s="369">
        <v>1.1989808197437404</v>
      </c>
      <c r="V92" s="369">
        <v>0.12528561457561804</v>
      </c>
      <c r="W92" s="369">
        <v>1.1224152661369393</v>
      </c>
      <c r="X92" s="369">
        <v>0.13763120635489501</v>
      </c>
      <c r="Y92" s="369">
        <v>0.94216495531413247</v>
      </c>
      <c r="Z92" s="369">
        <v>0.23028883614735629</v>
      </c>
      <c r="AA92" s="369">
        <v>1.2442951498284012</v>
      </c>
      <c r="AB92" s="369">
        <v>1.3939897015178759E-2</v>
      </c>
      <c r="AC92" s="373">
        <v>0.98022022368452932</v>
      </c>
      <c r="AD92" s="575">
        <v>10756521000127</v>
      </c>
      <c r="AE92" s="370" t="s">
        <v>1845</v>
      </c>
      <c r="AF92" s="370" t="s">
        <v>1812</v>
      </c>
      <c r="AG92" s="374" t="s">
        <v>1459</v>
      </c>
      <c r="AH92" s="374" t="s">
        <v>1819</v>
      </c>
      <c r="AI92" s="374">
        <v>100000</v>
      </c>
      <c r="AJ92" s="374">
        <v>50000</v>
      </c>
      <c r="AK92" s="374">
        <v>100000</v>
      </c>
      <c r="AL92" s="722">
        <v>2</v>
      </c>
      <c r="AM92" s="722">
        <v>20</v>
      </c>
      <c r="AN92" s="369" t="s">
        <v>1820</v>
      </c>
      <c r="AO92" s="367" t="s">
        <v>1326</v>
      </c>
      <c r="AP92" s="370" t="s">
        <v>1835</v>
      </c>
      <c r="AQ92" s="376" t="s">
        <v>670</v>
      </c>
      <c r="AR92" s="369">
        <v>2.46666666666667E-3</v>
      </c>
      <c r="AS92" s="369">
        <v>2.46666666666667E-3</v>
      </c>
      <c r="AT92" s="369" t="s">
        <v>1424</v>
      </c>
      <c r="AW92" s="198"/>
      <c r="AX92" s="198"/>
      <c r="AY92" s="184"/>
      <c r="AZ92" s="184"/>
      <c r="BA92" s="184"/>
      <c r="BB92" s="184"/>
      <c r="BC92" s="184"/>
      <c r="BD92" s="184"/>
      <c r="BE92" s="184"/>
      <c r="BF92" s="184"/>
      <c r="BG92" s="186"/>
      <c r="BH92" s="186"/>
      <c r="BI92" s="199"/>
      <c r="BJ92" s="199"/>
      <c r="BK92" s="199"/>
      <c r="BL92" s="218"/>
      <c r="BM92" s="186"/>
      <c r="BN92" s="186"/>
      <c r="BO92" s="186"/>
      <c r="BP92" s="186"/>
      <c r="BQ92" s="186"/>
      <c r="BR92" s="186"/>
      <c r="BS92" s="186"/>
      <c r="BT92" s="186"/>
      <c r="BU92" s="186"/>
      <c r="BV92" s="189"/>
      <c r="BW92" s="184"/>
      <c r="BX92"/>
      <c r="BZ92"/>
    </row>
    <row r="93" spans="2:78" ht="18.75">
      <c r="B93" s="363" t="s">
        <v>1185</v>
      </c>
      <c r="C93" s="364">
        <v>8912569000135</v>
      </c>
      <c r="D93" s="365" t="s">
        <v>14</v>
      </c>
      <c r="E93" s="365" t="s">
        <v>607</v>
      </c>
      <c r="F93" s="365" t="s">
        <v>1424</v>
      </c>
      <c r="G93" s="366" t="s">
        <v>1424</v>
      </c>
      <c r="H93" s="366" t="s">
        <v>34</v>
      </c>
      <c r="I93" s="366" t="s">
        <v>34</v>
      </c>
      <c r="J93" s="366" t="s">
        <v>608</v>
      </c>
      <c r="K93" s="367" t="s">
        <v>48</v>
      </c>
      <c r="L93" s="368"/>
      <c r="M93" s="368" t="s">
        <v>34</v>
      </c>
      <c r="N93" s="367">
        <v>191876</v>
      </c>
      <c r="O93" s="367" t="s">
        <v>1326</v>
      </c>
      <c r="P93" s="371">
        <v>39260</v>
      </c>
      <c r="Q93" s="372">
        <v>73.891981999999999</v>
      </c>
      <c r="R93" s="372">
        <v>107.07820050793653</v>
      </c>
      <c r="S93" s="367">
        <v>2</v>
      </c>
      <c r="T93" s="369">
        <v>0.15354745816147775</v>
      </c>
      <c r="U93" s="369">
        <v>1.6451876113514143</v>
      </c>
      <c r="V93" s="369">
        <v>5.1478474076338765E-2</v>
      </c>
      <c r="W93" s="369">
        <v>0.46118802526880026</v>
      </c>
      <c r="X93" s="369">
        <v>0.18161942139075049</v>
      </c>
      <c r="Y93" s="369">
        <v>1.2432896475350055</v>
      </c>
      <c r="Z93" s="369">
        <v>0.14256414251617566</v>
      </c>
      <c r="AA93" s="369">
        <v>0.770301652655075</v>
      </c>
      <c r="AB93" s="369">
        <v>0.198162010743579</v>
      </c>
      <c r="AC93" s="373">
        <v>-0.30350404350078108</v>
      </c>
      <c r="AD93" s="575">
        <v>32318881000180</v>
      </c>
      <c r="AE93" s="370" t="s">
        <v>1864</v>
      </c>
      <c r="AF93" s="370" t="s">
        <v>1812</v>
      </c>
      <c r="AG93" s="374" t="s">
        <v>1459</v>
      </c>
      <c r="AH93" s="374" t="s">
        <v>1819</v>
      </c>
      <c r="AI93" s="374">
        <v>20000</v>
      </c>
      <c r="AJ93" s="374">
        <v>5000</v>
      </c>
      <c r="AK93" s="374">
        <v>5000</v>
      </c>
      <c r="AL93" s="722">
        <v>3.5</v>
      </c>
      <c r="AM93" s="722">
        <v>0</v>
      </c>
      <c r="AN93" s="369" t="s">
        <v>668</v>
      </c>
      <c r="AO93" s="367" t="s">
        <v>1326</v>
      </c>
      <c r="AP93" s="370" t="s">
        <v>1816</v>
      </c>
      <c r="AQ93" s="376" t="s">
        <v>672</v>
      </c>
      <c r="AR93" s="369">
        <v>6.8900000000000003E-3</v>
      </c>
      <c r="AS93" s="369">
        <v>6.8900000000000003E-3</v>
      </c>
      <c r="AT93" s="369" t="s">
        <v>1424</v>
      </c>
      <c r="AW93" s="198"/>
      <c r="AX93" s="198"/>
      <c r="AY93" s="184"/>
      <c r="AZ93" s="184"/>
      <c r="BA93" s="184"/>
      <c r="BB93" s="184"/>
      <c r="BC93" s="184"/>
      <c r="BD93" s="184"/>
      <c r="BE93" s="184"/>
      <c r="BF93" s="184"/>
      <c r="BG93" s="186"/>
      <c r="BH93" s="186"/>
      <c r="BI93" s="199"/>
      <c r="BJ93" s="199"/>
      <c r="BK93" s="199"/>
      <c r="BL93" s="218"/>
      <c r="BM93" s="186"/>
      <c r="BN93" s="186"/>
      <c r="BO93" s="186"/>
      <c r="BP93" s="186"/>
      <c r="BQ93" s="186"/>
      <c r="BR93" s="186"/>
      <c r="BS93" s="186"/>
      <c r="BT93" s="186"/>
      <c r="BU93" s="186"/>
      <c r="BV93" s="189"/>
      <c r="BW93" s="184"/>
      <c r="BX93"/>
      <c r="BZ93"/>
    </row>
    <row r="94" spans="2:78" ht="18.75">
      <c r="B94" s="363" t="s">
        <v>600</v>
      </c>
      <c r="C94" s="364">
        <v>8940189000104</v>
      </c>
      <c r="D94" s="365" t="s">
        <v>14</v>
      </c>
      <c r="E94" s="365" t="s">
        <v>607</v>
      </c>
      <c r="F94" s="365" t="s">
        <v>1424</v>
      </c>
      <c r="G94" s="366" t="s">
        <v>1424</v>
      </c>
      <c r="H94" s="366" t="s">
        <v>34</v>
      </c>
      <c r="I94" s="366" t="s">
        <v>34</v>
      </c>
      <c r="J94" s="366" t="s">
        <v>608</v>
      </c>
      <c r="K94" s="367" t="s">
        <v>48</v>
      </c>
      <c r="L94" s="368" t="s">
        <v>1341</v>
      </c>
      <c r="M94" s="368" t="s">
        <v>1421</v>
      </c>
      <c r="N94" s="367">
        <v>195571</v>
      </c>
      <c r="O94" s="367" t="s">
        <v>1326</v>
      </c>
      <c r="P94" s="371">
        <v>39325</v>
      </c>
      <c r="Q94" s="372">
        <v>52.448636999999998</v>
      </c>
      <c r="R94" s="372">
        <v>83.196225996031714</v>
      </c>
      <c r="S94" s="367">
        <v>2</v>
      </c>
      <c r="T94" s="369">
        <v>-9.4709396895001796E-2</v>
      </c>
      <c r="U94" s="369">
        <v>-1.0147659122195234</v>
      </c>
      <c r="V94" s="369">
        <v>-0.22753195190779718</v>
      </c>
      <c r="W94" s="369">
        <v>-2.0384250595754212</v>
      </c>
      <c r="X94" s="369">
        <v>-0.22432846783197546</v>
      </c>
      <c r="Y94" s="369">
        <v>-1.535657693253111</v>
      </c>
      <c r="Z94" s="369">
        <v>-0.11045543840147298</v>
      </c>
      <c r="AA94" s="369">
        <v>-0.59681211028040682</v>
      </c>
      <c r="AB94" s="369">
        <v>0.25924192181276567</v>
      </c>
      <c r="AC94" s="373">
        <v>-1.3082505913453566</v>
      </c>
      <c r="AD94" s="575">
        <v>8927452000125</v>
      </c>
      <c r="AE94" s="370" t="s">
        <v>1883</v>
      </c>
      <c r="AF94" s="370" t="s">
        <v>1812</v>
      </c>
      <c r="AG94" s="374" t="s">
        <v>1458</v>
      </c>
      <c r="AH94" s="374" t="s">
        <v>1813</v>
      </c>
      <c r="AI94" s="374">
        <v>100000</v>
      </c>
      <c r="AJ94" s="374">
        <v>10000</v>
      </c>
      <c r="AK94" s="374">
        <v>100000</v>
      </c>
      <c r="AL94" s="722">
        <v>1.8</v>
      </c>
      <c r="AM94" s="722">
        <v>20</v>
      </c>
      <c r="AN94" s="369" t="s">
        <v>1863</v>
      </c>
      <c r="AO94" s="367" t="s">
        <v>1326</v>
      </c>
      <c r="AP94" s="370" t="s">
        <v>1816</v>
      </c>
      <c r="AQ94" s="376" t="s">
        <v>661</v>
      </c>
      <c r="AR94" s="369">
        <v>2.16666666666667E-3</v>
      </c>
      <c r="AS94" s="369">
        <v>2.16666666666667E-3</v>
      </c>
      <c r="AT94" s="369" t="s">
        <v>1424</v>
      </c>
      <c r="AW94" s="198"/>
      <c r="AX94" s="198"/>
      <c r="AY94" s="184"/>
      <c r="AZ94" s="184"/>
      <c r="BA94" s="184"/>
      <c r="BB94" s="184"/>
      <c r="BC94" s="184"/>
      <c r="BD94" s="184"/>
      <c r="BE94" s="184"/>
      <c r="BF94" s="184"/>
      <c r="BG94" s="186"/>
      <c r="BH94" s="186"/>
      <c r="BI94" s="199"/>
      <c r="BJ94" s="199"/>
      <c r="BK94" s="199"/>
      <c r="BL94" s="218"/>
      <c r="BM94" s="186"/>
      <c r="BN94" s="186"/>
      <c r="BO94" s="186"/>
      <c r="BP94" s="186"/>
      <c r="BQ94" s="186"/>
      <c r="BR94" s="186"/>
      <c r="BS94" s="186"/>
      <c r="BT94" s="186"/>
      <c r="BU94" s="186"/>
      <c r="BV94" s="189"/>
      <c r="BW94" s="184"/>
      <c r="BX94"/>
      <c r="BZ94"/>
    </row>
    <row r="95" spans="2:78" ht="18.75">
      <c r="B95" s="363" t="s">
        <v>333</v>
      </c>
      <c r="C95" s="364">
        <v>9068336000160</v>
      </c>
      <c r="D95" s="365" t="s">
        <v>13</v>
      </c>
      <c r="E95" s="365" t="s">
        <v>616</v>
      </c>
      <c r="F95" s="365" t="s">
        <v>617</v>
      </c>
      <c r="G95" s="366" t="s">
        <v>34</v>
      </c>
      <c r="H95" s="366" t="s">
        <v>1340</v>
      </c>
      <c r="I95" s="366" t="s">
        <v>34</v>
      </c>
      <c r="J95" s="366" t="s">
        <v>608</v>
      </c>
      <c r="K95" s="367" t="s">
        <v>48</v>
      </c>
      <c r="L95" s="368"/>
      <c r="M95" s="368" t="s">
        <v>34</v>
      </c>
      <c r="N95" s="367">
        <v>196517</v>
      </c>
      <c r="O95" s="367" t="s">
        <v>1323</v>
      </c>
      <c r="P95" s="371">
        <v>39372</v>
      </c>
      <c r="Q95" s="372">
        <v>24.061886999999999</v>
      </c>
      <c r="R95" s="372">
        <v>34.999274095238079</v>
      </c>
      <c r="S95" s="367">
        <v>1</v>
      </c>
      <c r="T95" s="369">
        <v>8.4499615414986851E-2</v>
      </c>
      <c r="U95" s="369">
        <v>0.90537298441305214</v>
      </c>
      <c r="V95" s="369">
        <v>1.5017241785175273E-2</v>
      </c>
      <c r="W95" s="369">
        <v>0.1345372450943027</v>
      </c>
      <c r="X95" s="369">
        <v>-7.1225086210179978E-2</v>
      </c>
      <c r="Y95" s="369">
        <v>-0.4875767781430389</v>
      </c>
      <c r="Z95" s="369">
        <v>-0.13829352141766038</v>
      </c>
      <c r="AA95" s="369">
        <v>-0.74722666036045438</v>
      </c>
      <c r="AB95" s="369">
        <v>0.11305334060929714</v>
      </c>
      <c r="AC95" s="373">
        <v>-0.85450109921068995</v>
      </c>
      <c r="AD95" s="575">
        <v>11695287000138</v>
      </c>
      <c r="AE95" s="370" t="s">
        <v>1884</v>
      </c>
      <c r="AF95" s="370" t="s">
        <v>1858</v>
      </c>
      <c r="AG95" s="374" t="s">
        <v>721</v>
      </c>
      <c r="AH95" s="374" t="s">
        <v>1819</v>
      </c>
      <c r="AI95" s="374">
        <v>1000</v>
      </c>
      <c r="AJ95" s="374">
        <v>1000</v>
      </c>
      <c r="AK95" s="374">
        <v>1000</v>
      </c>
      <c r="AL95" s="722">
        <v>1.35</v>
      </c>
      <c r="AM95" s="722">
        <v>20</v>
      </c>
      <c r="AN95" s="369" t="s">
        <v>1820</v>
      </c>
      <c r="AO95" s="367" t="s">
        <v>1326</v>
      </c>
      <c r="AP95" s="370" t="s">
        <v>1835</v>
      </c>
      <c r="AQ95" s="376" t="s">
        <v>670</v>
      </c>
      <c r="AR95" s="369">
        <v>4.0499999999999998E-3</v>
      </c>
      <c r="AS95" s="369">
        <v>4.0499999999999998E-3</v>
      </c>
      <c r="AT95" s="369" t="s">
        <v>1424</v>
      </c>
      <c r="AW95" s="198"/>
      <c r="AX95" s="198"/>
      <c r="AY95" s="184"/>
      <c r="AZ95" s="184"/>
      <c r="BA95" s="184"/>
      <c r="BB95" s="184"/>
      <c r="BC95" s="184"/>
      <c r="BD95" s="184"/>
      <c r="BE95" s="184"/>
      <c r="BF95" s="184"/>
      <c r="BG95" s="186"/>
      <c r="BH95" s="186"/>
      <c r="BI95" s="199"/>
      <c r="BJ95" s="199"/>
      <c r="BK95" s="199"/>
      <c r="BL95" s="218"/>
      <c r="BM95" s="186"/>
      <c r="BN95" s="186"/>
      <c r="BO95" s="186"/>
      <c r="BP95" s="186"/>
      <c r="BQ95" s="186"/>
      <c r="BR95" s="186"/>
      <c r="BS95" s="186"/>
      <c r="BT95" s="186"/>
      <c r="BU95" s="186"/>
      <c r="BV95" s="189"/>
      <c r="BW95" s="184"/>
      <c r="BX95"/>
      <c r="BZ95"/>
    </row>
    <row r="96" spans="2:78" ht="18.75">
      <c r="B96" s="363" t="s">
        <v>1091</v>
      </c>
      <c r="C96" s="364">
        <v>8771538000101</v>
      </c>
      <c r="D96" s="365" t="s">
        <v>13</v>
      </c>
      <c r="E96" s="365" t="s">
        <v>616</v>
      </c>
      <c r="F96" s="365" t="s">
        <v>619</v>
      </c>
      <c r="G96" s="366" t="s">
        <v>34</v>
      </c>
      <c r="H96" s="366" t="s">
        <v>867</v>
      </c>
      <c r="I96" s="366" t="s">
        <v>34</v>
      </c>
      <c r="J96" s="366" t="s">
        <v>1424</v>
      </c>
      <c r="K96" s="367" t="s">
        <v>48</v>
      </c>
      <c r="L96" s="368"/>
      <c r="M96" s="368" t="s">
        <v>34</v>
      </c>
      <c r="N96" s="367">
        <v>198889</v>
      </c>
      <c r="O96" s="367" t="s">
        <v>1323</v>
      </c>
      <c r="P96" s="371">
        <v>39324</v>
      </c>
      <c r="Q96" s="372">
        <v>421.69710300000003</v>
      </c>
      <c r="R96" s="372">
        <v>429.66122231075724</v>
      </c>
      <c r="S96" s="367">
        <v>1</v>
      </c>
      <c r="T96" s="369">
        <v>0.15819347849825416</v>
      </c>
      <c r="U96" s="369">
        <v>1.6949674982454908</v>
      </c>
      <c r="V96" s="369">
        <v>0.12320666168879835</v>
      </c>
      <c r="W96" s="369">
        <v>1.1037902351176159</v>
      </c>
      <c r="X96" s="369">
        <v>0.19160263449490178</v>
      </c>
      <c r="Y96" s="369">
        <v>1.3116304968036687</v>
      </c>
      <c r="Z96" s="369">
        <v>0.31557779788332163</v>
      </c>
      <c r="AA96" s="369">
        <v>1.7051279161812396</v>
      </c>
      <c r="AB96" s="369">
        <v>6.4718245907684921E-2</v>
      </c>
      <c r="AC96" s="373">
        <v>0.17901004455626712</v>
      </c>
      <c r="AD96" s="575">
        <v>8817456000150</v>
      </c>
      <c r="AE96" s="370" t="s">
        <v>1885</v>
      </c>
      <c r="AF96" s="370" t="s">
        <v>1856</v>
      </c>
      <c r="AG96" s="374" t="s">
        <v>59</v>
      </c>
      <c r="AH96" s="374" t="s">
        <v>1819</v>
      </c>
      <c r="AI96" s="374">
        <v>25000</v>
      </c>
      <c r="AJ96" s="374">
        <v>1000</v>
      </c>
      <c r="AK96" s="374">
        <v>1000</v>
      </c>
      <c r="AL96" s="722">
        <v>2.2000000000000002</v>
      </c>
      <c r="AM96" s="722">
        <v>20</v>
      </c>
      <c r="AN96" s="369" t="s">
        <v>1820</v>
      </c>
      <c r="AO96" s="367" t="s">
        <v>1326</v>
      </c>
      <c r="AP96" s="370" t="s">
        <v>1835</v>
      </c>
      <c r="AQ96" s="376" t="s">
        <v>666</v>
      </c>
      <c r="AR96" s="369">
        <v>5.3333333333333297E-3</v>
      </c>
      <c r="AS96" s="369">
        <v>5.3333333333333297E-3</v>
      </c>
      <c r="AT96" s="369" t="s">
        <v>1424</v>
      </c>
      <c r="AW96" s="198"/>
      <c r="AX96" s="198"/>
      <c r="AY96" s="184"/>
      <c r="AZ96" s="184"/>
      <c r="BA96" s="184"/>
      <c r="BB96" s="184"/>
      <c r="BC96" s="184"/>
      <c r="BD96" s="184"/>
      <c r="BE96" s="184"/>
      <c r="BF96" s="184"/>
      <c r="BG96" s="186"/>
      <c r="BH96" s="186"/>
      <c r="BI96" s="199"/>
      <c r="BJ96" s="199"/>
      <c r="BK96" s="199"/>
      <c r="BL96" s="218"/>
      <c r="BM96" s="186"/>
      <c r="BN96" s="186"/>
      <c r="BO96" s="186"/>
      <c r="BP96" s="186"/>
      <c r="BQ96" s="186"/>
      <c r="BR96" s="186"/>
      <c r="BS96" s="186"/>
      <c r="BT96" s="186"/>
      <c r="BU96" s="186"/>
      <c r="BV96" s="189"/>
      <c r="BW96" s="184"/>
      <c r="BX96"/>
      <c r="BZ96"/>
    </row>
    <row r="97" spans="2:78" ht="18.75">
      <c r="B97" s="363" t="s">
        <v>828</v>
      </c>
      <c r="C97" s="364">
        <v>7187751000108</v>
      </c>
      <c r="D97" s="365" t="s">
        <v>14</v>
      </c>
      <c r="E97" s="365" t="s">
        <v>607</v>
      </c>
      <c r="F97" s="365" t="s">
        <v>1424</v>
      </c>
      <c r="G97" s="366" t="s">
        <v>1424</v>
      </c>
      <c r="H97" s="366" t="s">
        <v>34</v>
      </c>
      <c r="I97" s="366" t="s">
        <v>34</v>
      </c>
      <c r="J97" s="366" t="s">
        <v>608</v>
      </c>
      <c r="K97" s="367" t="s">
        <v>48</v>
      </c>
      <c r="L97" s="368"/>
      <c r="M97" s="368" t="s">
        <v>1421</v>
      </c>
      <c r="N97" s="367">
        <v>198935</v>
      </c>
      <c r="O97" s="367" t="s">
        <v>1323</v>
      </c>
      <c r="P97" s="371">
        <v>39418</v>
      </c>
      <c r="Q97" s="372">
        <v>22.214970000000001</v>
      </c>
      <c r="R97" s="372">
        <v>26.992901003968271</v>
      </c>
      <c r="S97" s="367">
        <v>2</v>
      </c>
      <c r="T97" s="369">
        <v>-2.1090385866704753E-2</v>
      </c>
      <c r="U97" s="369">
        <v>-0.2259734023733167</v>
      </c>
      <c r="V97" s="369">
        <v>-0.11055724822137458</v>
      </c>
      <c r="W97" s="369">
        <v>-0.9904660132457962</v>
      </c>
      <c r="X97" s="369">
        <v>-3.8565298972024764E-2</v>
      </c>
      <c r="Y97" s="369">
        <v>-0.264001705317913</v>
      </c>
      <c r="Z97" s="369">
        <v>-6.266530148811178E-2</v>
      </c>
      <c r="AA97" s="369">
        <v>-0.3385927516447137</v>
      </c>
      <c r="AB97" s="369">
        <v>0.21635285090371628</v>
      </c>
      <c r="AC97" s="373">
        <v>-1.0269275070727457</v>
      </c>
      <c r="AD97" s="575">
        <v>0</v>
      </c>
      <c r="AE97" s="370" t="s">
        <v>1822</v>
      </c>
      <c r="AF97" s="370" t="s">
        <v>1858</v>
      </c>
      <c r="AG97" s="374" t="s">
        <v>721</v>
      </c>
      <c r="AH97" s="374" t="s">
        <v>1819</v>
      </c>
      <c r="AI97" s="374">
        <v>1000</v>
      </c>
      <c r="AJ97" s="374">
        <v>100</v>
      </c>
      <c r="AK97" s="374">
        <v>100</v>
      </c>
      <c r="AL97" s="722">
        <v>1</v>
      </c>
      <c r="AM97" s="722">
        <v>0</v>
      </c>
      <c r="AN97" s="369" t="s">
        <v>1824</v>
      </c>
      <c r="AO97" s="367" t="s">
        <v>1326</v>
      </c>
      <c r="AP97" s="370" t="s">
        <v>1816</v>
      </c>
      <c r="AQ97" s="376" t="s">
        <v>684</v>
      </c>
      <c r="AR97" s="369">
        <v>0</v>
      </c>
      <c r="AS97" s="369">
        <v>0</v>
      </c>
      <c r="AT97" s="369" t="s">
        <v>1424</v>
      </c>
      <c r="AW97" s="198"/>
      <c r="AX97" s="198"/>
      <c r="AY97" s="184"/>
      <c r="AZ97" s="184"/>
      <c r="BA97" s="184"/>
      <c r="BB97" s="184"/>
      <c r="BC97" s="184"/>
      <c r="BD97" s="184"/>
      <c r="BE97" s="184"/>
      <c r="BF97" s="184"/>
      <c r="BG97" s="186"/>
      <c r="BH97" s="186"/>
      <c r="BI97" s="199"/>
      <c r="BJ97" s="199"/>
      <c r="BK97" s="199"/>
      <c r="BL97" s="218"/>
      <c r="BM97" s="186"/>
      <c r="BN97" s="186"/>
      <c r="BO97" s="186"/>
      <c r="BP97" s="186"/>
      <c r="BQ97" s="186"/>
      <c r="BR97" s="186"/>
      <c r="BS97" s="186"/>
      <c r="BT97" s="186"/>
      <c r="BU97" s="186"/>
      <c r="BV97" s="189"/>
      <c r="BW97" s="184"/>
      <c r="BX97"/>
      <c r="BZ97"/>
    </row>
    <row r="98" spans="2:78" ht="18.75">
      <c r="B98" s="363" t="s">
        <v>106</v>
      </c>
      <c r="C98" s="364">
        <v>9141893000160</v>
      </c>
      <c r="D98" s="365" t="s">
        <v>13</v>
      </c>
      <c r="E98" s="365" t="s">
        <v>616</v>
      </c>
      <c r="F98" s="365" t="s">
        <v>617</v>
      </c>
      <c r="G98" s="366" t="s">
        <v>34</v>
      </c>
      <c r="H98" s="366" t="s">
        <v>1339</v>
      </c>
      <c r="I98" s="366" t="s">
        <v>34</v>
      </c>
      <c r="J98" s="366" t="s">
        <v>608</v>
      </c>
      <c r="K98" s="367" t="s">
        <v>48</v>
      </c>
      <c r="L98" s="368"/>
      <c r="M98" s="368" t="s">
        <v>34</v>
      </c>
      <c r="N98" s="367">
        <v>198978</v>
      </c>
      <c r="O98" s="367" t="s">
        <v>1323</v>
      </c>
      <c r="P98" s="371">
        <v>39418</v>
      </c>
      <c r="Q98" s="372">
        <v>28.709218</v>
      </c>
      <c r="R98" s="372">
        <v>39.300893940476172</v>
      </c>
      <c r="S98" s="367">
        <v>1</v>
      </c>
      <c r="T98" s="369">
        <v>7.7612740961727766E-2</v>
      </c>
      <c r="U98" s="369">
        <v>0.83158341689367965</v>
      </c>
      <c r="V98" s="369">
        <v>9.7012232773231011E-2</v>
      </c>
      <c r="W98" s="369">
        <v>0.86911822586769349</v>
      </c>
      <c r="X98" s="369">
        <v>0.11076588284476552</v>
      </c>
      <c r="Y98" s="369">
        <v>0.75825632735985438</v>
      </c>
      <c r="Z98" s="369">
        <v>0.11246094142173702</v>
      </c>
      <c r="AA98" s="369">
        <v>0.60764823122672995</v>
      </c>
      <c r="AB98" s="369">
        <v>2.4786390997258701E-2</v>
      </c>
      <c r="AC98" s="373">
        <v>-0.58940459842035653</v>
      </c>
      <c r="AD98" s="575">
        <v>13812152000130</v>
      </c>
      <c r="AE98" s="370" t="s">
        <v>1861</v>
      </c>
      <c r="AF98" s="370" t="s">
        <v>1812</v>
      </c>
      <c r="AG98" s="374" t="s">
        <v>1459</v>
      </c>
      <c r="AH98" s="374" t="s">
        <v>1819</v>
      </c>
      <c r="AI98" s="374">
        <v>1000</v>
      </c>
      <c r="AJ98" s="374">
        <v>500</v>
      </c>
      <c r="AK98" s="374">
        <v>500</v>
      </c>
      <c r="AL98" s="722">
        <v>2</v>
      </c>
      <c r="AM98" s="722">
        <v>20</v>
      </c>
      <c r="AN98" s="369" t="s">
        <v>1820</v>
      </c>
      <c r="AO98" s="367" t="s">
        <v>1326</v>
      </c>
      <c r="AP98" s="370" t="s">
        <v>1835</v>
      </c>
      <c r="AQ98" s="376" t="s">
        <v>670</v>
      </c>
      <c r="AR98" s="369">
        <v>4.0000000000000001E-3</v>
      </c>
      <c r="AS98" s="369">
        <v>4.0000000000000001E-3</v>
      </c>
      <c r="AT98" s="369" t="s">
        <v>1424</v>
      </c>
      <c r="AW98" s="198"/>
      <c r="AX98" s="198"/>
      <c r="AY98" s="184"/>
      <c r="AZ98" s="184"/>
      <c r="BA98" s="184"/>
      <c r="BB98" s="184"/>
      <c r="BC98" s="184"/>
      <c r="BD98" s="184"/>
      <c r="BE98" s="184"/>
      <c r="BF98" s="184"/>
      <c r="BG98" s="186"/>
      <c r="BH98" s="186"/>
      <c r="BI98" s="199"/>
      <c r="BJ98" s="199"/>
      <c r="BK98" s="199"/>
      <c r="BL98" s="218"/>
      <c r="BM98" s="186"/>
      <c r="BN98" s="186"/>
      <c r="BO98" s="186"/>
      <c r="BP98" s="186"/>
      <c r="BQ98" s="186"/>
      <c r="BR98" s="186"/>
      <c r="BS98" s="186"/>
      <c r="BT98" s="186"/>
      <c r="BU98" s="186"/>
      <c r="BV98" s="189"/>
      <c r="BW98" s="184"/>
      <c r="BX98"/>
      <c r="BZ98"/>
    </row>
    <row r="99" spans="2:78" ht="18.75">
      <c r="B99" s="363" t="s">
        <v>216</v>
      </c>
      <c r="C99" s="364">
        <v>9143435000160</v>
      </c>
      <c r="D99" s="365" t="s">
        <v>14</v>
      </c>
      <c r="E99" s="365" t="s">
        <v>607</v>
      </c>
      <c r="F99" s="365" t="s">
        <v>1424</v>
      </c>
      <c r="G99" s="366" t="s">
        <v>1424</v>
      </c>
      <c r="H99" s="366" t="s">
        <v>34</v>
      </c>
      <c r="I99" s="366" t="s">
        <v>34</v>
      </c>
      <c r="J99" s="366" t="s">
        <v>608</v>
      </c>
      <c r="K99" s="367" t="s">
        <v>48</v>
      </c>
      <c r="L99" s="368"/>
      <c r="M99" s="368" t="s">
        <v>1421</v>
      </c>
      <c r="N99" s="367">
        <v>199567</v>
      </c>
      <c r="O99" s="367" t="s">
        <v>1326</v>
      </c>
      <c r="P99" s="371">
        <v>39414</v>
      </c>
      <c r="Q99" s="372">
        <v>345.23397299999999</v>
      </c>
      <c r="R99" s="372">
        <v>347.53686890873018</v>
      </c>
      <c r="S99" s="367">
        <v>2</v>
      </c>
      <c r="T99" s="369">
        <v>8.1534493602364089E-2</v>
      </c>
      <c r="U99" s="369">
        <v>0.87360312165736465</v>
      </c>
      <c r="V99" s="369">
        <v>7.3357500087126715E-2</v>
      </c>
      <c r="W99" s="369">
        <v>0.65719897900757618</v>
      </c>
      <c r="X99" s="369">
        <v>0.50588058907387912</v>
      </c>
      <c r="Y99" s="369">
        <v>3.463044284957157</v>
      </c>
      <c r="Z99" s="369">
        <v>0.54191824701478519</v>
      </c>
      <c r="AA99" s="369">
        <v>2.9280891668258473</v>
      </c>
      <c r="AB99" s="369">
        <v>0.22506592246030813</v>
      </c>
      <c r="AC99" s="373">
        <v>-0.17001216843425776</v>
      </c>
      <c r="AD99" s="575">
        <v>0</v>
      </c>
      <c r="AE99" s="370" t="s">
        <v>1886</v>
      </c>
      <c r="AF99" s="370" t="s">
        <v>1812</v>
      </c>
      <c r="AG99" s="374" t="s">
        <v>1459</v>
      </c>
      <c r="AH99" s="374" t="s">
        <v>1819</v>
      </c>
      <c r="AI99" s="374">
        <v>5000</v>
      </c>
      <c r="AJ99" s="374">
        <v>1000</v>
      </c>
      <c r="AK99" s="374">
        <v>5000</v>
      </c>
      <c r="AL99" s="722">
        <v>2.2000000000000002</v>
      </c>
      <c r="AM99" s="722">
        <v>15</v>
      </c>
      <c r="AN99" s="369" t="s">
        <v>668</v>
      </c>
      <c r="AO99" s="367" t="s">
        <v>1326</v>
      </c>
      <c r="AP99" s="370" t="s">
        <v>1816</v>
      </c>
      <c r="AQ99" s="376" t="s">
        <v>667</v>
      </c>
      <c r="AR99" s="369">
        <v>3.3333333333333301E-3</v>
      </c>
      <c r="AS99" s="369">
        <v>3.3333333333333301E-3</v>
      </c>
      <c r="AT99" s="369" t="s">
        <v>1424</v>
      </c>
      <c r="AW99" s="198"/>
      <c r="AX99" s="198"/>
      <c r="AY99" s="184"/>
      <c r="AZ99" s="184"/>
      <c r="BA99" s="184"/>
      <c r="BB99" s="184"/>
      <c r="BC99" s="184"/>
      <c r="BD99" s="184"/>
      <c r="BE99" s="184"/>
      <c r="BF99" s="184"/>
      <c r="BG99" s="186"/>
      <c r="BH99" s="186"/>
      <c r="BI99" s="199"/>
      <c r="BJ99" s="199"/>
      <c r="BK99" s="199"/>
      <c r="BL99" s="218"/>
      <c r="BM99" s="186"/>
      <c r="BN99" s="186"/>
      <c r="BO99" s="186"/>
      <c r="BP99" s="186"/>
      <c r="BQ99" s="186"/>
      <c r="BR99" s="186"/>
      <c r="BS99" s="186"/>
      <c r="BT99" s="186"/>
      <c r="BU99" s="186"/>
      <c r="BV99" s="189"/>
      <c r="BW99" s="184"/>
      <c r="BX99"/>
      <c r="BZ99"/>
    </row>
    <row r="100" spans="2:78" ht="18.75">
      <c r="B100" s="363" t="s">
        <v>886</v>
      </c>
      <c r="C100" s="364">
        <v>9083868000177</v>
      </c>
      <c r="D100" s="365" t="s">
        <v>13</v>
      </c>
      <c r="E100" s="365" t="s">
        <v>616</v>
      </c>
      <c r="F100" s="365" t="s">
        <v>617</v>
      </c>
      <c r="G100" s="366" t="s">
        <v>34</v>
      </c>
      <c r="H100" s="366" t="s">
        <v>1339</v>
      </c>
      <c r="I100" s="366" t="s">
        <v>34</v>
      </c>
      <c r="J100" s="366" t="s">
        <v>608</v>
      </c>
      <c r="K100" s="367" t="s">
        <v>48</v>
      </c>
      <c r="L100" s="368"/>
      <c r="M100" s="368" t="s">
        <v>34</v>
      </c>
      <c r="N100" s="367">
        <v>200565</v>
      </c>
      <c r="O100" s="367" t="s">
        <v>1326</v>
      </c>
      <c r="P100" s="371">
        <v>39417</v>
      </c>
      <c r="Q100" s="372">
        <v>5.2305710000000003</v>
      </c>
      <c r="R100" s="372">
        <v>8.1867019007936541</v>
      </c>
      <c r="S100" s="367">
        <v>1</v>
      </c>
      <c r="T100" s="369">
        <v>4.4206828700810608E-2</v>
      </c>
      <c r="U100" s="369">
        <v>0.47365503660257929</v>
      </c>
      <c r="V100" s="369">
        <v>4.2275266206633466E-2</v>
      </c>
      <c r="W100" s="369">
        <v>0.37873784896261209</v>
      </c>
      <c r="X100" s="369">
        <v>8.1667777788892781E-2</v>
      </c>
      <c r="Y100" s="369">
        <v>0.5590630224708486</v>
      </c>
      <c r="Z100" s="369">
        <v>7.7683890312004067E-2</v>
      </c>
      <c r="AA100" s="369">
        <v>0.41974109362894468</v>
      </c>
      <c r="AB100" s="369">
        <v>5.2427766902879078E-2</v>
      </c>
      <c r="AC100" s="373">
        <v>-1.3226994681480244</v>
      </c>
      <c r="AD100" s="575">
        <v>0</v>
      </c>
      <c r="AE100" s="370" t="s">
        <v>1844</v>
      </c>
      <c r="AF100" s="370" t="s">
        <v>1844</v>
      </c>
      <c r="AG100" s="374" t="s">
        <v>469</v>
      </c>
      <c r="AH100" s="374" t="s">
        <v>1819</v>
      </c>
      <c r="AI100" s="374">
        <v>100</v>
      </c>
      <c r="AJ100" s="374">
        <v>100</v>
      </c>
      <c r="AK100" s="374">
        <v>100</v>
      </c>
      <c r="AL100" s="722">
        <v>1.5</v>
      </c>
      <c r="AM100" s="722">
        <v>20</v>
      </c>
      <c r="AN100" s="369" t="s">
        <v>1824</v>
      </c>
      <c r="AO100" s="367" t="s">
        <v>1326</v>
      </c>
      <c r="AP100" s="370" t="s">
        <v>1835</v>
      </c>
      <c r="AQ100" s="376" t="s">
        <v>676</v>
      </c>
      <c r="AR100" s="369">
        <v>4.4999999999999997E-3</v>
      </c>
      <c r="AS100" s="369">
        <v>4.4999999999999997E-3</v>
      </c>
      <c r="AT100" s="369" t="s">
        <v>1424</v>
      </c>
      <c r="AW100" s="198"/>
      <c r="AX100" s="198"/>
      <c r="AY100" s="184"/>
      <c r="AZ100" s="184"/>
      <c r="BA100" s="184"/>
      <c r="BB100" s="184"/>
      <c r="BC100" s="184"/>
      <c r="BD100" s="184"/>
      <c r="BE100" s="184"/>
      <c r="BF100" s="184"/>
      <c r="BG100" s="186"/>
      <c r="BH100" s="186"/>
      <c r="BI100" s="199"/>
      <c r="BJ100" s="199"/>
      <c r="BK100" s="199"/>
      <c r="BL100" s="218"/>
      <c r="BM100" s="186"/>
      <c r="BN100" s="186"/>
      <c r="BO100" s="186"/>
      <c r="BP100" s="186"/>
      <c r="BQ100" s="186"/>
      <c r="BR100" s="186"/>
      <c r="BS100" s="186"/>
      <c r="BT100" s="186"/>
      <c r="BU100" s="186"/>
      <c r="BV100" s="189"/>
      <c r="BW100" s="184"/>
      <c r="BX100"/>
      <c r="BZ100"/>
    </row>
    <row r="101" spans="2:78" ht="18.75">
      <c r="B101" s="363" t="s">
        <v>369</v>
      </c>
      <c r="C101" s="364">
        <v>2444266000159</v>
      </c>
      <c r="D101" s="365" t="s">
        <v>14</v>
      </c>
      <c r="E101" s="365" t="s">
        <v>607</v>
      </c>
      <c r="F101" s="365" t="s">
        <v>1424</v>
      </c>
      <c r="G101" s="366" t="s">
        <v>1424</v>
      </c>
      <c r="H101" s="366" t="s">
        <v>34</v>
      </c>
      <c r="I101" s="366" t="s">
        <v>34</v>
      </c>
      <c r="J101" s="366" t="s">
        <v>608</v>
      </c>
      <c r="K101" s="367" t="s">
        <v>48</v>
      </c>
      <c r="L101" s="368"/>
      <c r="M101" s="368" t="s">
        <v>1421</v>
      </c>
      <c r="N101" s="367">
        <v>202770</v>
      </c>
      <c r="O101" s="367" t="s">
        <v>1323</v>
      </c>
      <c r="P101" s="371">
        <v>39466</v>
      </c>
      <c r="Q101" s="372">
        <v>315.03668299999998</v>
      </c>
      <c r="R101" s="372">
        <v>284.83585451984129</v>
      </c>
      <c r="S101" s="367">
        <v>2</v>
      </c>
      <c r="T101" s="369">
        <v>0.16796364902450445</v>
      </c>
      <c r="U101" s="369">
        <v>1.7996502048369196</v>
      </c>
      <c r="V101" s="369">
        <v>0.12923844681210417</v>
      </c>
      <c r="W101" s="369">
        <v>1.157828104727697</v>
      </c>
      <c r="X101" s="369">
        <v>0.34469303501793203</v>
      </c>
      <c r="Y101" s="369">
        <v>2.3596225488087663</v>
      </c>
      <c r="Z101" s="369">
        <v>0.3782129071456215</v>
      </c>
      <c r="AA101" s="369">
        <v>2.0435575333867475</v>
      </c>
      <c r="AB101" s="369">
        <v>0.22824603673494365</v>
      </c>
      <c r="AC101" s="373">
        <v>7.7184258963944818E-2</v>
      </c>
      <c r="AD101" s="575">
        <v>0</v>
      </c>
      <c r="AE101" s="370" t="s">
        <v>1887</v>
      </c>
      <c r="AF101" s="370" t="s">
        <v>1856</v>
      </c>
      <c r="AG101" s="374" t="s">
        <v>59</v>
      </c>
      <c r="AH101" s="374" t="s">
        <v>1819</v>
      </c>
      <c r="AI101" s="374">
        <v>5000</v>
      </c>
      <c r="AJ101" s="374">
        <v>1000</v>
      </c>
      <c r="AK101" s="374">
        <v>5000</v>
      </c>
      <c r="AL101" s="722">
        <v>1.8</v>
      </c>
      <c r="AM101" s="722">
        <v>20</v>
      </c>
      <c r="AN101" s="369" t="s">
        <v>668</v>
      </c>
      <c r="AO101" s="367" t="s">
        <v>1326</v>
      </c>
      <c r="AP101" s="370" t="s">
        <v>1816</v>
      </c>
      <c r="AQ101" s="376" t="s">
        <v>661</v>
      </c>
      <c r="AR101" s="369">
        <v>3.5999999999999999E-3</v>
      </c>
      <c r="AS101" s="369">
        <v>3.5999999999999999E-3</v>
      </c>
      <c r="AT101" s="369" t="s">
        <v>1424</v>
      </c>
      <c r="AW101" s="198"/>
      <c r="AX101" s="198"/>
      <c r="AY101" s="184"/>
      <c r="AZ101" s="184"/>
      <c r="BA101" s="184"/>
      <c r="BB101" s="184"/>
      <c r="BC101" s="184"/>
      <c r="BD101" s="184"/>
      <c r="BE101" s="184"/>
      <c r="BF101" s="184"/>
      <c r="BG101" s="186"/>
      <c r="BH101" s="186"/>
      <c r="BI101" s="199"/>
      <c r="BJ101" s="199"/>
      <c r="BK101" s="199"/>
      <c r="BL101" s="218"/>
      <c r="BM101" s="186"/>
      <c r="BN101" s="186"/>
      <c r="BO101" s="186"/>
      <c r="BP101" s="186"/>
      <c r="BQ101" s="186"/>
      <c r="BR101" s="186"/>
      <c r="BS101" s="186"/>
      <c r="BT101" s="186"/>
      <c r="BU101" s="186"/>
      <c r="BV101" s="189"/>
      <c r="BW101" s="184"/>
      <c r="BX101"/>
      <c r="BZ101"/>
    </row>
    <row r="102" spans="2:78" ht="18.75">
      <c r="B102" s="363" t="s">
        <v>1575</v>
      </c>
      <c r="C102" s="364">
        <v>9215250000113</v>
      </c>
      <c r="D102" s="365" t="s">
        <v>11</v>
      </c>
      <c r="E102" s="365" t="s">
        <v>620</v>
      </c>
      <c r="F102" s="365" t="s">
        <v>674</v>
      </c>
      <c r="G102" s="366" t="s">
        <v>740</v>
      </c>
      <c r="H102" s="366" t="s">
        <v>34</v>
      </c>
      <c r="I102" s="366" t="s">
        <v>1306</v>
      </c>
      <c r="J102" s="366" t="s">
        <v>608</v>
      </c>
      <c r="K102" s="367" t="s">
        <v>48</v>
      </c>
      <c r="L102" s="368"/>
      <c r="M102" s="368" t="s">
        <v>1424</v>
      </c>
      <c r="N102" s="367">
        <v>204102</v>
      </c>
      <c r="O102" s="367" t="s">
        <v>1323</v>
      </c>
      <c r="P102" s="371">
        <v>39494</v>
      </c>
      <c r="Q102" s="372">
        <v>10976.8432214</v>
      </c>
      <c r="R102" s="372">
        <v>213155391.56074449</v>
      </c>
      <c r="S102" s="367">
        <v>0</v>
      </c>
      <c r="T102" s="369">
        <v>9.213609130122502E-2</v>
      </c>
      <c r="U102" s="369">
        <v>0.98719417294233769</v>
      </c>
      <c r="V102" s="369">
        <v>0.11019315991220591</v>
      </c>
      <c r="W102" s="369">
        <v>0.98720420000556774</v>
      </c>
      <c r="X102" s="369">
        <v>0.14598973404159787</v>
      </c>
      <c r="Y102" s="369">
        <v>0.9993838962287942</v>
      </c>
      <c r="Z102" s="369">
        <v>0.17286946201682918</v>
      </c>
      <c r="AA102" s="369">
        <v>0.93404715894845991</v>
      </c>
      <c r="AB102" s="369">
        <v>1.3196176581881697E-3</v>
      </c>
      <c r="AC102" s="373">
        <v>-1.082348121209094</v>
      </c>
      <c r="AD102" s="575">
        <v>0</v>
      </c>
      <c r="AE102" s="370" t="s">
        <v>1836</v>
      </c>
      <c r="AF102" s="370" t="s">
        <v>1833</v>
      </c>
      <c r="AG102" s="374" t="s">
        <v>1458</v>
      </c>
      <c r="AH102" s="374" t="s">
        <v>1819</v>
      </c>
      <c r="AI102" s="374">
        <v>1000</v>
      </c>
      <c r="AJ102" s="374">
        <v>100</v>
      </c>
      <c r="AK102" s="374">
        <v>1000</v>
      </c>
      <c r="AL102" s="722">
        <v>0.2</v>
      </c>
      <c r="AM102" s="722">
        <v>0</v>
      </c>
      <c r="AN102" s="369" t="s">
        <v>1820</v>
      </c>
      <c r="AO102" s="367" t="s">
        <v>1326</v>
      </c>
      <c r="AP102" s="370" t="s">
        <v>1821</v>
      </c>
      <c r="AQ102" s="376" t="s">
        <v>1815</v>
      </c>
      <c r="AR102" s="369">
        <v>6.9999999999999999E-4</v>
      </c>
      <c r="AS102" s="369">
        <v>6.9999999999999999E-4</v>
      </c>
      <c r="AT102" s="369" t="s">
        <v>1424</v>
      </c>
      <c r="AW102" s="198"/>
      <c r="AX102" s="198"/>
      <c r="AY102" s="184"/>
      <c r="AZ102" s="184"/>
      <c r="BA102" s="184"/>
      <c r="BB102" s="184"/>
      <c r="BC102" s="184"/>
      <c r="BD102" s="184"/>
      <c r="BE102" s="184"/>
      <c r="BF102" s="184"/>
      <c r="BG102" s="186"/>
      <c r="BH102" s="186"/>
      <c r="BI102" s="199"/>
      <c r="BJ102" s="199"/>
      <c r="BK102" s="199"/>
      <c r="BL102" s="218"/>
      <c r="BM102" s="186"/>
      <c r="BN102" s="186"/>
      <c r="BO102" s="186"/>
      <c r="BP102" s="186"/>
      <c r="BQ102" s="186"/>
      <c r="BR102" s="186"/>
      <c r="BS102" s="186"/>
      <c r="BT102" s="186"/>
      <c r="BU102" s="186"/>
      <c r="BV102" s="189"/>
      <c r="BW102" s="184"/>
      <c r="BX102"/>
      <c r="BZ102"/>
    </row>
    <row r="103" spans="2:78" ht="18.75">
      <c r="B103" s="363" t="s">
        <v>887</v>
      </c>
      <c r="C103" s="364">
        <v>8669394000187</v>
      </c>
      <c r="D103" s="365" t="s">
        <v>11</v>
      </c>
      <c r="E103" s="365" t="s">
        <v>620</v>
      </c>
      <c r="F103" s="365" t="s">
        <v>674</v>
      </c>
      <c r="G103" s="366" t="s">
        <v>740</v>
      </c>
      <c r="H103" s="366" t="s">
        <v>34</v>
      </c>
      <c r="I103" s="366" t="s">
        <v>1306</v>
      </c>
      <c r="J103" s="366" t="s">
        <v>608</v>
      </c>
      <c r="K103" s="367" t="s">
        <v>48</v>
      </c>
      <c r="L103" s="368"/>
      <c r="M103" s="368" t="s">
        <v>1421</v>
      </c>
      <c r="N103" s="367">
        <v>204285</v>
      </c>
      <c r="O103" s="367" t="s">
        <v>1323</v>
      </c>
      <c r="P103" s="371">
        <v>39340</v>
      </c>
      <c r="Q103" s="372">
        <v>470.54249700000003</v>
      </c>
      <c r="R103" s="372">
        <v>780.01417999206376</v>
      </c>
      <c r="S103" s="367">
        <v>0</v>
      </c>
      <c r="T103" s="369">
        <v>9.3666841325752648E-2</v>
      </c>
      <c r="U103" s="369">
        <v>1.0035954276852217</v>
      </c>
      <c r="V103" s="369">
        <v>0.11198408022953332</v>
      </c>
      <c r="W103" s="369">
        <v>1.0032487898925404</v>
      </c>
      <c r="X103" s="369">
        <v>0.14933619797883324</v>
      </c>
      <c r="Y103" s="369">
        <v>1.0222923711988936</v>
      </c>
      <c r="Z103" s="369">
        <v>0.17506972948117916</v>
      </c>
      <c r="AA103" s="369">
        <v>0.94593562987921787</v>
      </c>
      <c r="AB103" s="369">
        <v>1.4632167037660173E-3</v>
      </c>
      <c r="AC103" s="373">
        <v>0.24783384671577316</v>
      </c>
      <c r="AD103" s="575">
        <v>10347582000130</v>
      </c>
      <c r="AE103" s="370" t="s">
        <v>1844</v>
      </c>
      <c r="AF103" s="370" t="s">
        <v>1844</v>
      </c>
      <c r="AG103" s="374" t="s">
        <v>469</v>
      </c>
      <c r="AH103" s="374" t="s">
        <v>1819</v>
      </c>
      <c r="AI103" s="374">
        <v>100</v>
      </c>
      <c r="AJ103" s="374">
        <v>100</v>
      </c>
      <c r="AK103" s="374">
        <v>100</v>
      </c>
      <c r="AL103" s="722">
        <v>0.05</v>
      </c>
      <c r="AM103" s="722">
        <v>0</v>
      </c>
      <c r="AN103" s="369" t="s">
        <v>1820</v>
      </c>
      <c r="AO103" s="367" t="s">
        <v>1326</v>
      </c>
      <c r="AP103" s="370" t="s">
        <v>1821</v>
      </c>
      <c r="AQ103" s="376" t="s">
        <v>664</v>
      </c>
      <c r="AR103" s="369">
        <v>1.4999999999999999E-4</v>
      </c>
      <c r="AS103" s="369">
        <v>1.4999999999999999E-4</v>
      </c>
      <c r="AT103" s="369" t="s">
        <v>1424</v>
      </c>
      <c r="AW103" s="198"/>
      <c r="AX103" s="198"/>
      <c r="AY103" s="184"/>
      <c r="AZ103" s="184"/>
      <c r="BA103" s="184"/>
      <c r="BB103" s="184"/>
      <c r="BC103" s="184"/>
      <c r="BD103" s="184"/>
      <c r="BE103" s="184"/>
      <c r="BF103" s="184"/>
      <c r="BG103" s="186"/>
      <c r="BH103" s="186"/>
      <c r="BI103" s="199"/>
      <c r="BJ103" s="199"/>
      <c r="BK103" s="199"/>
      <c r="BL103" s="218"/>
      <c r="BM103" s="186"/>
      <c r="BN103" s="186"/>
      <c r="BO103" s="186"/>
      <c r="BP103" s="186"/>
      <c r="BQ103" s="186"/>
      <c r="BR103" s="186"/>
      <c r="BS103" s="186"/>
      <c r="BT103" s="186"/>
      <c r="BU103" s="186"/>
      <c r="BV103" s="189"/>
      <c r="BW103" s="184"/>
      <c r="BX103"/>
      <c r="BZ103"/>
    </row>
    <row r="104" spans="2:78" ht="18.75">
      <c r="B104" s="363" t="s">
        <v>1568</v>
      </c>
      <c r="C104" s="364">
        <v>9290807000180</v>
      </c>
      <c r="D104" s="365" t="s">
        <v>14</v>
      </c>
      <c r="E104" s="365" t="s">
        <v>607</v>
      </c>
      <c r="F104" s="365" t="s">
        <v>674</v>
      </c>
      <c r="G104" s="366" t="s">
        <v>1424</v>
      </c>
      <c r="H104" s="366" t="s">
        <v>34</v>
      </c>
      <c r="I104" s="366" t="s">
        <v>1424</v>
      </c>
      <c r="J104" s="366" t="s">
        <v>608</v>
      </c>
      <c r="K104" s="367" t="s">
        <v>48</v>
      </c>
      <c r="L104" s="368"/>
      <c r="M104" s="368" t="s">
        <v>1424</v>
      </c>
      <c r="N104" s="367">
        <v>204579</v>
      </c>
      <c r="O104" s="367" t="s">
        <v>1323</v>
      </c>
      <c r="P104" s="371">
        <v>39509</v>
      </c>
      <c r="Q104" s="372">
        <v>6.4414110000000004</v>
      </c>
      <c r="R104" s="372">
        <v>11.469068396825397</v>
      </c>
      <c r="S104" s="367">
        <v>1</v>
      </c>
      <c r="T104" s="369">
        <v>9.6275498218273636E-2</v>
      </c>
      <c r="U104" s="369">
        <v>1.0315459392288815</v>
      </c>
      <c r="V104" s="369">
        <v>2.5220502716017945E-2</v>
      </c>
      <c r="W104" s="369">
        <v>0.22594674866699108</v>
      </c>
      <c r="X104" s="369">
        <v>0.17711058379608313</v>
      </c>
      <c r="Y104" s="369">
        <v>1.2124240547424494</v>
      </c>
      <c r="Z104" s="369">
        <v>9.852535017048214E-2</v>
      </c>
      <c r="AA104" s="369">
        <v>0.5323515347215112</v>
      </c>
      <c r="AB104" s="369">
        <v>0.20645624087777212</v>
      </c>
      <c r="AC104" s="373">
        <v>-0.41849518581709549</v>
      </c>
      <c r="AD104" s="575">
        <v>0</v>
      </c>
      <c r="AE104" s="370" t="s">
        <v>1836</v>
      </c>
      <c r="AF104" s="370" t="s">
        <v>1833</v>
      </c>
      <c r="AG104" s="374" t="s">
        <v>1458</v>
      </c>
      <c r="AH104" s="374" t="s">
        <v>1813</v>
      </c>
      <c r="AI104" s="374">
        <v>50000</v>
      </c>
      <c r="AJ104" s="374">
        <v>50000</v>
      </c>
      <c r="AK104" s="374">
        <v>50000</v>
      </c>
      <c r="AL104" s="722">
        <v>1</v>
      </c>
      <c r="AM104" s="722">
        <v>0</v>
      </c>
      <c r="AN104" s="369" t="s">
        <v>1815</v>
      </c>
      <c r="AO104" s="367" t="s">
        <v>1326</v>
      </c>
      <c r="AP104" s="370" t="s">
        <v>1835</v>
      </c>
      <c r="AQ104" s="376" t="s">
        <v>1815</v>
      </c>
      <c r="AR104" s="369">
        <v>3.5000000000000001E-3</v>
      </c>
      <c r="AS104" s="369">
        <v>3.5000000000000001E-3</v>
      </c>
      <c r="AT104" s="369" t="s">
        <v>1424</v>
      </c>
      <c r="AW104" s="198"/>
      <c r="AX104" s="198"/>
      <c r="AY104" s="184"/>
      <c r="AZ104" s="184"/>
      <c r="BA104" s="184"/>
      <c r="BB104" s="184"/>
      <c r="BC104" s="184"/>
      <c r="BD104" s="184"/>
      <c r="BE104" s="184"/>
      <c r="BF104" s="184"/>
      <c r="BG104" s="186"/>
      <c r="BH104" s="186"/>
      <c r="BI104" s="199"/>
      <c r="BJ104" s="199"/>
      <c r="BK104" s="199"/>
      <c r="BL104" s="218"/>
      <c r="BM104" s="186"/>
      <c r="BN104" s="186"/>
      <c r="BO104" s="186"/>
      <c r="BP104" s="186"/>
      <c r="BQ104" s="186"/>
      <c r="BR104" s="186"/>
      <c r="BS104" s="186"/>
      <c r="BT104" s="186"/>
      <c r="BU104" s="186"/>
      <c r="BV104" s="189"/>
      <c r="BW104" s="184"/>
      <c r="BX104"/>
      <c r="BZ104"/>
    </row>
    <row r="105" spans="2:78" ht="18.75">
      <c r="B105" s="363" t="s">
        <v>853</v>
      </c>
      <c r="C105" s="364">
        <v>9290813000138</v>
      </c>
      <c r="D105" s="365" t="s">
        <v>14</v>
      </c>
      <c r="E105" s="365" t="s">
        <v>607</v>
      </c>
      <c r="F105" s="365" t="s">
        <v>1424</v>
      </c>
      <c r="G105" s="366" t="s">
        <v>1424</v>
      </c>
      <c r="H105" s="366" t="s">
        <v>34</v>
      </c>
      <c r="I105" s="366" t="s">
        <v>34</v>
      </c>
      <c r="J105" s="366" t="s">
        <v>608</v>
      </c>
      <c r="K105" s="367" t="s">
        <v>48</v>
      </c>
      <c r="L105" s="368"/>
      <c r="M105" s="368" t="s">
        <v>34</v>
      </c>
      <c r="N105" s="367">
        <v>206032</v>
      </c>
      <c r="O105" s="367" t="s">
        <v>1323</v>
      </c>
      <c r="P105" s="371">
        <v>39519</v>
      </c>
      <c r="Q105" s="372">
        <v>50.2637754</v>
      </c>
      <c r="R105" s="372">
        <v>65.285641046825418</v>
      </c>
      <c r="S105" s="367">
        <v>2</v>
      </c>
      <c r="T105" s="369">
        <v>8.8650252598450052E-2</v>
      </c>
      <c r="U105" s="369">
        <v>0.94984507763563697</v>
      </c>
      <c r="V105" s="369">
        <v>-3.5778031904560414E-2</v>
      </c>
      <c r="W105" s="369">
        <v>-0.32053008909315145</v>
      </c>
      <c r="X105" s="369">
        <v>2.7506044388655226E-2</v>
      </c>
      <c r="Y105" s="369">
        <v>0.18829473175931508</v>
      </c>
      <c r="Z105" s="369">
        <v>-3.4706970953556016E-2</v>
      </c>
      <c r="AA105" s="369">
        <v>-0.1875284809512496</v>
      </c>
      <c r="AB105" s="369">
        <v>0.19076959222222822</v>
      </c>
      <c r="AC105" s="373">
        <v>-0.77265708749911477</v>
      </c>
      <c r="AD105" s="575">
        <v>18969955000117</v>
      </c>
      <c r="AE105" s="370" t="s">
        <v>1836</v>
      </c>
      <c r="AF105" s="370" t="s">
        <v>1833</v>
      </c>
      <c r="AG105" s="374" t="s">
        <v>1458</v>
      </c>
      <c r="AH105" s="374" t="s">
        <v>1819</v>
      </c>
      <c r="AI105" s="374">
        <v>5000</v>
      </c>
      <c r="AJ105" s="374">
        <v>1000</v>
      </c>
      <c r="AK105" s="374">
        <v>1000</v>
      </c>
      <c r="AL105" s="722">
        <v>2.5</v>
      </c>
      <c r="AM105" s="722">
        <v>0</v>
      </c>
      <c r="AN105" s="369" t="s">
        <v>1815</v>
      </c>
      <c r="AO105" s="367" t="s">
        <v>1326</v>
      </c>
      <c r="AP105" s="370" t="s">
        <v>1816</v>
      </c>
      <c r="AQ105" s="376" t="s">
        <v>669</v>
      </c>
      <c r="AR105" s="369">
        <v>8.7500000000000008E-3</v>
      </c>
      <c r="AS105" s="369">
        <v>8.7500000000000008E-3</v>
      </c>
      <c r="AT105" s="369" t="s">
        <v>1424</v>
      </c>
      <c r="AW105" s="198"/>
      <c r="AX105" s="198"/>
      <c r="AY105" s="184"/>
      <c r="AZ105" s="184"/>
      <c r="BA105" s="184"/>
      <c r="BB105" s="184"/>
      <c r="BC105" s="184"/>
      <c r="BD105" s="184"/>
      <c r="BE105" s="184"/>
      <c r="BF105" s="184"/>
      <c r="BG105" s="186"/>
      <c r="BH105" s="186"/>
      <c r="BI105" s="199"/>
      <c r="BJ105" s="199"/>
      <c r="BK105" s="199"/>
      <c r="BL105" s="218"/>
      <c r="BM105" s="186"/>
      <c r="BN105" s="186"/>
      <c r="BO105" s="186"/>
      <c r="BP105" s="186"/>
      <c r="BQ105" s="186"/>
      <c r="BR105" s="186"/>
      <c r="BS105" s="186"/>
      <c r="BT105" s="186"/>
      <c r="BU105" s="186"/>
      <c r="BV105" s="189"/>
      <c r="BW105" s="184"/>
      <c r="BX105"/>
      <c r="BZ105"/>
    </row>
    <row r="106" spans="2:78" ht="18.75">
      <c r="B106" s="363" t="s">
        <v>1743</v>
      </c>
      <c r="C106" s="364">
        <v>9412822000154</v>
      </c>
      <c r="D106" s="365" t="s">
        <v>14</v>
      </c>
      <c r="E106" s="365" t="s">
        <v>607</v>
      </c>
      <c r="F106" s="365" t="s">
        <v>1424</v>
      </c>
      <c r="G106" s="366" t="s">
        <v>1424</v>
      </c>
      <c r="H106" s="366" t="s">
        <v>34</v>
      </c>
      <c r="I106" s="366" t="s">
        <v>34</v>
      </c>
      <c r="J106" s="366" t="s">
        <v>608</v>
      </c>
      <c r="K106" s="367" t="s">
        <v>48</v>
      </c>
      <c r="L106" s="368"/>
      <c r="M106" s="368" t="s">
        <v>1424</v>
      </c>
      <c r="N106" s="367">
        <v>206881</v>
      </c>
      <c r="O106" s="367" t="s">
        <v>1323</v>
      </c>
      <c r="P106" s="371">
        <v>39540</v>
      </c>
      <c r="Q106" s="372">
        <v>280.67149860000001</v>
      </c>
      <c r="R106" s="372">
        <v>258.95289292341272</v>
      </c>
      <c r="S106" s="367">
        <v>2</v>
      </c>
      <c r="T106" s="369">
        <v>2.314969600280814E-2</v>
      </c>
      <c r="U106" s="369">
        <v>0.24803792603534147</v>
      </c>
      <c r="V106" s="369">
        <v>-0.12608523407261174</v>
      </c>
      <c r="W106" s="369">
        <v>-1.1295789387865616</v>
      </c>
      <c r="X106" s="369">
        <v>1.4571018429843319E-2</v>
      </c>
      <c r="Y106" s="369">
        <v>9.9747021706944938E-2</v>
      </c>
      <c r="Z106" s="369">
        <v>3.5627753247560845E-2</v>
      </c>
      <c r="AA106" s="369">
        <v>0.19250364588605764</v>
      </c>
      <c r="AB106" s="369">
        <v>0.24307776385743066</v>
      </c>
      <c r="AC106" s="373">
        <v>-0.97790384404429143</v>
      </c>
      <c r="AD106" s="575">
        <v>9288254000121</v>
      </c>
      <c r="AE106" s="370" t="s">
        <v>1888</v>
      </c>
      <c r="AF106" s="370" t="s">
        <v>1833</v>
      </c>
      <c r="AG106" s="374" t="s">
        <v>1458</v>
      </c>
      <c r="AH106" s="374" t="s">
        <v>1819</v>
      </c>
      <c r="AI106" s="374">
        <v>100000</v>
      </c>
      <c r="AJ106" s="374">
        <v>5000</v>
      </c>
      <c r="AK106" s="374">
        <v>100000</v>
      </c>
      <c r="AL106" s="722">
        <v>2.8</v>
      </c>
      <c r="AM106" s="722">
        <v>0</v>
      </c>
      <c r="AN106" s="369" t="s">
        <v>1815</v>
      </c>
      <c r="AO106" s="367" t="s">
        <v>1326</v>
      </c>
      <c r="AP106" s="370" t="s">
        <v>1816</v>
      </c>
      <c r="AQ106" s="376" t="s">
        <v>1815</v>
      </c>
      <c r="AR106" s="369">
        <v>0</v>
      </c>
      <c r="AS106" s="369">
        <v>0</v>
      </c>
      <c r="AT106" s="369" t="s">
        <v>1424</v>
      </c>
      <c r="AW106" s="198"/>
      <c r="AX106" s="198"/>
      <c r="AY106" s="184"/>
      <c r="AZ106" s="184"/>
      <c r="BA106" s="184"/>
      <c r="BB106" s="184"/>
      <c r="BC106" s="184"/>
      <c r="BD106" s="184"/>
      <c r="BE106" s="184"/>
      <c r="BF106" s="184"/>
      <c r="BG106" s="186"/>
      <c r="BH106" s="186"/>
      <c r="BI106" s="199"/>
      <c r="BJ106" s="199"/>
      <c r="BK106" s="199"/>
      <c r="BL106" s="218"/>
      <c r="BM106" s="186"/>
      <c r="BN106" s="186"/>
      <c r="BO106" s="186"/>
      <c r="BP106" s="186"/>
      <c r="BQ106" s="186"/>
      <c r="BR106" s="186"/>
      <c r="BS106" s="186"/>
      <c r="BT106" s="186"/>
      <c r="BU106" s="186"/>
      <c r="BV106" s="189"/>
      <c r="BW106" s="184"/>
      <c r="BX106"/>
      <c r="BZ106"/>
    </row>
    <row r="107" spans="2:78" ht="18.75">
      <c r="B107" s="363" t="s">
        <v>1742</v>
      </c>
      <c r="C107" s="364">
        <v>9285146000103</v>
      </c>
      <c r="D107" s="365" t="s">
        <v>14</v>
      </c>
      <c r="E107" s="365" t="s">
        <v>614</v>
      </c>
      <c r="F107" s="365" t="s">
        <v>1424</v>
      </c>
      <c r="G107" s="366" t="s">
        <v>1424</v>
      </c>
      <c r="H107" s="366" t="s">
        <v>1340</v>
      </c>
      <c r="I107" s="366" t="s">
        <v>34</v>
      </c>
      <c r="J107" s="366" t="s">
        <v>608</v>
      </c>
      <c r="K107" s="367" t="s">
        <v>48</v>
      </c>
      <c r="L107" s="368"/>
      <c r="M107" s="368" t="s">
        <v>1424</v>
      </c>
      <c r="N107" s="367">
        <v>206891</v>
      </c>
      <c r="O107" s="367" t="s">
        <v>1326</v>
      </c>
      <c r="P107" s="371">
        <v>39540</v>
      </c>
      <c r="Q107" s="372">
        <v>1094.6430740999999</v>
      </c>
      <c r="R107" s="372">
        <v>1050.5859859376978</v>
      </c>
      <c r="S107" s="367">
        <v>2</v>
      </c>
      <c r="T107" s="369">
        <v>0.17158879822177364</v>
      </c>
      <c r="U107" s="369">
        <v>1.83849194549521</v>
      </c>
      <c r="V107" s="369">
        <v>1.9612415530695371E-2</v>
      </c>
      <c r="W107" s="369">
        <v>0.1757047261334799</v>
      </c>
      <c r="X107" s="369">
        <v>0.22447659232177442</v>
      </c>
      <c r="Y107" s="369">
        <v>1.5366716907832385</v>
      </c>
      <c r="Z107" s="369">
        <v>0.33290030497401646</v>
      </c>
      <c r="AA107" s="369">
        <v>1.7987247744415662</v>
      </c>
      <c r="AB107" s="369">
        <v>0.21618229620247903</v>
      </c>
      <c r="AC107" s="373">
        <v>-0.42560853358865264</v>
      </c>
      <c r="AD107" s="575">
        <v>9412648000140</v>
      </c>
      <c r="AE107" s="370" t="s">
        <v>1888</v>
      </c>
      <c r="AF107" s="370" t="s">
        <v>1833</v>
      </c>
      <c r="AG107" s="374" t="s">
        <v>1458</v>
      </c>
      <c r="AH107" s="374" t="s">
        <v>1813</v>
      </c>
      <c r="AI107" s="374">
        <v>100000</v>
      </c>
      <c r="AJ107" s="374">
        <v>5000</v>
      </c>
      <c r="AK107" s="374">
        <v>100000</v>
      </c>
      <c r="AL107" s="722">
        <v>1.8</v>
      </c>
      <c r="AM107" s="722">
        <v>20</v>
      </c>
      <c r="AN107" s="369" t="s">
        <v>1834</v>
      </c>
      <c r="AO107" s="367" t="s">
        <v>1326</v>
      </c>
      <c r="AP107" s="370" t="s">
        <v>1816</v>
      </c>
      <c r="AQ107" s="376" t="s">
        <v>1815</v>
      </c>
      <c r="AR107" s="369">
        <v>0</v>
      </c>
      <c r="AS107" s="369">
        <v>0</v>
      </c>
      <c r="AT107" s="369" t="s">
        <v>1424</v>
      </c>
      <c r="AW107" s="198"/>
      <c r="AX107" s="198"/>
      <c r="AY107" s="184"/>
      <c r="AZ107" s="184"/>
      <c r="BA107" s="184"/>
      <c r="BB107" s="184"/>
      <c r="BC107" s="184"/>
      <c r="BD107" s="184"/>
      <c r="BE107" s="184"/>
      <c r="BF107" s="184"/>
      <c r="BG107" s="186"/>
      <c r="BH107" s="186"/>
      <c r="BI107" s="199"/>
      <c r="BJ107" s="199"/>
      <c r="BK107" s="199"/>
      <c r="BL107" s="218"/>
      <c r="BM107" s="186"/>
      <c r="BN107" s="186"/>
      <c r="BO107" s="186"/>
      <c r="BP107" s="186"/>
      <c r="BQ107" s="186"/>
      <c r="BR107" s="186"/>
      <c r="BS107" s="186"/>
      <c r="BT107" s="186"/>
      <c r="BU107" s="186"/>
      <c r="BV107" s="189"/>
      <c r="BW107" s="184"/>
      <c r="BX107"/>
      <c r="BZ107"/>
    </row>
    <row r="108" spans="2:78" ht="18.75">
      <c r="B108" s="363" t="s">
        <v>475</v>
      </c>
      <c r="C108" s="364">
        <v>9238487000110</v>
      </c>
      <c r="D108" s="365" t="s">
        <v>11</v>
      </c>
      <c r="E108" s="365" t="s">
        <v>620</v>
      </c>
      <c r="F108" s="365" t="s">
        <v>665</v>
      </c>
      <c r="G108" s="366" t="s">
        <v>740</v>
      </c>
      <c r="H108" s="366" t="s">
        <v>34</v>
      </c>
      <c r="I108" s="366" t="s">
        <v>1306</v>
      </c>
      <c r="J108" s="366" t="s">
        <v>608</v>
      </c>
      <c r="K108" s="367" t="s">
        <v>48</v>
      </c>
      <c r="L108" s="368"/>
      <c r="M108" s="368" t="s">
        <v>1421</v>
      </c>
      <c r="N108" s="367">
        <v>208401</v>
      </c>
      <c r="O108" s="367" t="s">
        <v>1323</v>
      </c>
      <c r="P108" s="371">
        <v>39570</v>
      </c>
      <c r="Q108" s="372">
        <v>2294.0643439999999</v>
      </c>
      <c r="R108" s="372">
        <v>2049.9993774206341</v>
      </c>
      <c r="S108" s="367">
        <v>0</v>
      </c>
      <c r="T108" s="369">
        <v>9.3487533958219959E-2</v>
      </c>
      <c r="U108" s="369">
        <v>1.0016742349593963</v>
      </c>
      <c r="V108" s="369">
        <v>0.11180595858697617</v>
      </c>
      <c r="W108" s="369">
        <v>1.0016530244767521</v>
      </c>
      <c r="X108" s="369">
        <v>0.1509758563556387</v>
      </c>
      <c r="Y108" s="369">
        <v>1.0335167780919778</v>
      </c>
      <c r="Z108" s="369">
        <v>0.17683202606618842</v>
      </c>
      <c r="AA108" s="369">
        <v>0.95545765938777394</v>
      </c>
      <c r="AB108" s="369">
        <v>1.4014807787623416E-3</v>
      </c>
      <c r="AC108" s="373">
        <v>0.13165573478567516</v>
      </c>
      <c r="AD108" s="575">
        <v>0</v>
      </c>
      <c r="AE108" s="370" t="s">
        <v>1844</v>
      </c>
      <c r="AF108" s="370" t="s">
        <v>1844</v>
      </c>
      <c r="AG108" s="374" t="s">
        <v>469</v>
      </c>
      <c r="AH108" s="374" t="s">
        <v>1819</v>
      </c>
      <c r="AI108" s="374">
        <v>10000</v>
      </c>
      <c r="AJ108" s="374">
        <v>10000</v>
      </c>
      <c r="AK108" s="374">
        <v>10000</v>
      </c>
      <c r="AL108" s="722">
        <v>0.15</v>
      </c>
      <c r="AM108" s="722">
        <v>0</v>
      </c>
      <c r="AN108" s="369" t="s">
        <v>1820</v>
      </c>
      <c r="AO108" s="367" t="s">
        <v>1326</v>
      </c>
      <c r="AP108" s="370" t="s">
        <v>1821</v>
      </c>
      <c r="AQ108" s="376" t="s">
        <v>682</v>
      </c>
      <c r="AR108" s="369">
        <v>1.9995000000000001E-4</v>
      </c>
      <c r="AS108" s="369">
        <v>1.9995000000000001E-4</v>
      </c>
      <c r="AT108" s="369" t="s">
        <v>1424</v>
      </c>
      <c r="AW108" s="198"/>
      <c r="AX108" s="198"/>
      <c r="AY108" s="184"/>
      <c r="AZ108" s="184"/>
      <c r="BA108" s="184"/>
      <c r="BB108" s="184"/>
      <c r="BC108" s="184"/>
      <c r="BD108" s="184"/>
      <c r="BE108" s="184"/>
      <c r="BF108" s="184"/>
      <c r="BG108" s="186"/>
      <c r="BH108" s="186"/>
      <c r="BI108" s="199"/>
      <c r="BJ108" s="199"/>
      <c r="BK108" s="199"/>
      <c r="BL108" s="218"/>
      <c r="BM108" s="186"/>
      <c r="BN108" s="186"/>
      <c r="BO108" s="186"/>
      <c r="BP108" s="186"/>
      <c r="BQ108" s="186"/>
      <c r="BR108" s="186"/>
      <c r="BS108" s="186"/>
      <c r="BT108" s="186"/>
      <c r="BU108" s="186"/>
      <c r="BV108" s="189"/>
      <c r="BW108" s="184"/>
      <c r="BX108"/>
      <c r="BZ108"/>
    </row>
    <row r="109" spans="2:78" ht="18.75">
      <c r="B109" s="363" t="s">
        <v>858</v>
      </c>
      <c r="C109" s="364">
        <v>9083998000100</v>
      </c>
      <c r="D109" s="365" t="s">
        <v>13</v>
      </c>
      <c r="E109" s="365" t="s">
        <v>615</v>
      </c>
      <c r="F109" s="365" t="s">
        <v>619</v>
      </c>
      <c r="G109" s="366" t="s">
        <v>34</v>
      </c>
      <c r="H109" s="366" t="s">
        <v>1339</v>
      </c>
      <c r="I109" s="366" t="s">
        <v>34</v>
      </c>
      <c r="J109" s="366" t="s">
        <v>608</v>
      </c>
      <c r="K109" s="367" t="s">
        <v>48</v>
      </c>
      <c r="L109" s="368"/>
      <c r="M109" s="368" t="s">
        <v>1421</v>
      </c>
      <c r="N109" s="367">
        <v>208728</v>
      </c>
      <c r="O109" s="367" t="s">
        <v>1323</v>
      </c>
      <c r="P109" s="371">
        <v>39569</v>
      </c>
      <c r="Q109" s="372">
        <v>2.6286520000000002</v>
      </c>
      <c r="R109" s="372">
        <v>3.7876687460317449</v>
      </c>
      <c r="S109" s="367">
        <v>1</v>
      </c>
      <c r="T109" s="369">
        <v>0.10294693198364469</v>
      </c>
      <c r="U109" s="369">
        <v>1.103027162768234</v>
      </c>
      <c r="V109" s="369">
        <v>0.11682601781407875</v>
      </c>
      <c r="W109" s="369">
        <v>1.0466269916197293</v>
      </c>
      <c r="X109" s="369">
        <v>0.10551622343012168</v>
      </c>
      <c r="Y109" s="369">
        <v>0.72231938210734759</v>
      </c>
      <c r="Z109" s="369">
        <v>0.10804596611326533</v>
      </c>
      <c r="AA109" s="369">
        <v>0.5837932651986405</v>
      </c>
      <c r="AB109" s="369">
        <v>2.2910599778469331E-2</v>
      </c>
      <c r="AC109" s="373">
        <v>0.22716874543413881</v>
      </c>
      <c r="AD109" s="575">
        <v>0</v>
      </c>
      <c r="AE109" s="370" t="s">
        <v>1889</v>
      </c>
      <c r="AF109" s="370" t="s">
        <v>1833</v>
      </c>
      <c r="AG109" s="374" t="s">
        <v>1458</v>
      </c>
      <c r="AH109" s="374" t="s">
        <v>1813</v>
      </c>
      <c r="AI109" s="374">
        <v>0</v>
      </c>
      <c r="AJ109" s="374">
        <v>0</v>
      </c>
      <c r="AK109" s="374">
        <v>0</v>
      </c>
      <c r="AL109" s="722">
        <v>0.15</v>
      </c>
      <c r="AM109" s="722">
        <v>0</v>
      </c>
      <c r="AN109" s="369" t="s">
        <v>1834</v>
      </c>
      <c r="AO109" s="367" t="s">
        <v>1326</v>
      </c>
      <c r="AP109" s="370" t="s">
        <v>1835</v>
      </c>
      <c r="AQ109" s="376" t="s">
        <v>670</v>
      </c>
      <c r="AR109" s="369">
        <v>1.6000000000000001E-3</v>
      </c>
      <c r="AS109" s="369">
        <v>1.6000000000000001E-3</v>
      </c>
      <c r="AT109" s="369" t="s">
        <v>1424</v>
      </c>
      <c r="AW109" s="198"/>
      <c r="AX109" s="198"/>
      <c r="AY109" s="184"/>
      <c r="AZ109" s="184"/>
      <c r="BA109" s="184"/>
      <c r="BB109" s="184"/>
      <c r="BC109" s="184"/>
      <c r="BD109" s="184"/>
      <c r="BE109" s="184"/>
      <c r="BF109" s="184"/>
      <c r="BG109" s="186"/>
      <c r="BH109" s="186"/>
      <c r="BI109" s="199"/>
      <c r="BJ109" s="199"/>
      <c r="BK109" s="199"/>
      <c r="BL109" s="218"/>
      <c r="BM109" s="186"/>
      <c r="BN109" s="186"/>
      <c r="BO109" s="186"/>
      <c r="BP109" s="186"/>
      <c r="BQ109" s="186"/>
      <c r="BR109" s="186"/>
      <c r="BS109" s="186"/>
      <c r="BT109" s="186"/>
      <c r="BU109" s="186"/>
      <c r="BV109" s="189"/>
      <c r="BW109" s="184"/>
      <c r="BX109"/>
      <c r="BZ109"/>
    </row>
    <row r="110" spans="2:78" ht="18.75">
      <c r="B110" s="363" t="s">
        <v>252</v>
      </c>
      <c r="C110" s="364">
        <v>9441308000147</v>
      </c>
      <c r="D110" s="365" t="s">
        <v>13</v>
      </c>
      <c r="E110" s="365" t="s">
        <v>616</v>
      </c>
      <c r="F110" s="365" t="s">
        <v>610</v>
      </c>
      <c r="G110" s="366" t="s">
        <v>34</v>
      </c>
      <c r="H110" s="366" t="s">
        <v>1339</v>
      </c>
      <c r="I110" s="366" t="s">
        <v>34</v>
      </c>
      <c r="J110" s="366" t="s">
        <v>1424</v>
      </c>
      <c r="K110" s="367" t="s">
        <v>48</v>
      </c>
      <c r="L110" s="368"/>
      <c r="M110" s="368" t="s">
        <v>34</v>
      </c>
      <c r="N110" s="367">
        <v>208809</v>
      </c>
      <c r="O110" s="367" t="s">
        <v>1323</v>
      </c>
      <c r="P110" s="371">
        <v>39533</v>
      </c>
      <c r="Q110" s="372">
        <v>405.45095800000001</v>
      </c>
      <c r="R110" s="372">
        <v>497.17967582936484</v>
      </c>
      <c r="S110" s="367">
        <v>1</v>
      </c>
      <c r="T110" s="369">
        <v>2.7006969861554708E-2</v>
      </c>
      <c r="U110" s="369">
        <v>0.28936677147494383</v>
      </c>
      <c r="V110" s="369">
        <v>4.9665733222780339E-2</v>
      </c>
      <c r="W110" s="369">
        <v>0.44494794842936364</v>
      </c>
      <c r="X110" s="369">
        <v>8.2945629457585657E-2</v>
      </c>
      <c r="Y110" s="369">
        <v>0.56781065385633267</v>
      </c>
      <c r="Z110" s="369">
        <v>0.13893463435611131</v>
      </c>
      <c r="AA110" s="369">
        <v>0.75069071764239859</v>
      </c>
      <c r="AB110" s="369">
        <v>3.4189341814014895E-2</v>
      </c>
      <c r="AC110" s="373">
        <v>-1.8121352765288681</v>
      </c>
      <c r="AD110" s="575">
        <v>9412694000149</v>
      </c>
      <c r="AE110" s="370" t="s">
        <v>1878</v>
      </c>
      <c r="AF110" s="370" t="s">
        <v>1812</v>
      </c>
      <c r="AG110" s="374" t="s">
        <v>1459</v>
      </c>
      <c r="AH110" s="374" t="s">
        <v>1819</v>
      </c>
      <c r="AI110" s="374">
        <v>20000</v>
      </c>
      <c r="AJ110" s="374">
        <v>1000</v>
      </c>
      <c r="AK110" s="374">
        <v>20000</v>
      </c>
      <c r="AL110" s="722">
        <v>2</v>
      </c>
      <c r="AM110" s="722">
        <v>20</v>
      </c>
      <c r="AN110" s="369" t="s">
        <v>1820</v>
      </c>
      <c r="AO110" s="367" t="s">
        <v>1326</v>
      </c>
      <c r="AP110" s="370" t="s">
        <v>1835</v>
      </c>
      <c r="AQ110" s="376" t="s">
        <v>670</v>
      </c>
      <c r="AR110" s="369">
        <v>5.3333333333333297E-3</v>
      </c>
      <c r="AS110" s="369">
        <v>5.3333333333333297E-3</v>
      </c>
      <c r="AT110" s="369" t="s">
        <v>1424</v>
      </c>
      <c r="AW110" s="198"/>
      <c r="AX110" s="198"/>
      <c r="AY110" s="184"/>
      <c r="AZ110" s="184"/>
      <c r="BA110" s="184"/>
      <c r="BB110" s="184"/>
      <c r="BC110" s="184"/>
      <c r="BD110" s="184"/>
      <c r="BE110" s="184"/>
      <c r="BF110" s="184"/>
      <c r="BG110" s="186"/>
      <c r="BH110" s="186"/>
      <c r="BI110" s="199"/>
      <c r="BJ110" s="199"/>
      <c r="BK110" s="199"/>
      <c r="BL110" s="218"/>
      <c r="BM110" s="186"/>
      <c r="BN110" s="186"/>
      <c r="BO110" s="186"/>
      <c r="BP110" s="186"/>
      <c r="BQ110" s="186"/>
      <c r="BR110" s="186"/>
      <c r="BS110" s="186"/>
      <c r="BT110" s="186"/>
      <c r="BU110" s="186"/>
      <c r="BV110" s="189"/>
      <c r="BW110" s="184"/>
      <c r="BX110"/>
      <c r="BZ110"/>
    </row>
    <row r="111" spans="2:78" ht="18.75">
      <c r="B111" s="363" t="s">
        <v>334</v>
      </c>
      <c r="C111" s="364">
        <v>9401978000130</v>
      </c>
      <c r="D111" s="365" t="s">
        <v>14</v>
      </c>
      <c r="E111" s="365" t="s">
        <v>607</v>
      </c>
      <c r="F111" s="365" t="s">
        <v>1424</v>
      </c>
      <c r="G111" s="366" t="s">
        <v>1424</v>
      </c>
      <c r="H111" s="366" t="s">
        <v>34</v>
      </c>
      <c r="I111" s="366" t="s">
        <v>34</v>
      </c>
      <c r="J111" s="366" t="s">
        <v>608</v>
      </c>
      <c r="K111" s="367" t="s">
        <v>48</v>
      </c>
      <c r="L111" s="368"/>
      <c r="M111" s="368" t="s">
        <v>34</v>
      </c>
      <c r="N111" s="367">
        <v>209376</v>
      </c>
      <c r="O111" s="367" t="s">
        <v>1323</v>
      </c>
      <c r="P111" s="371">
        <v>39589</v>
      </c>
      <c r="Q111" s="372">
        <v>50.718086</v>
      </c>
      <c r="R111" s="372">
        <v>46.126490900793684</v>
      </c>
      <c r="S111" s="367">
        <v>3</v>
      </c>
      <c r="T111" s="369">
        <v>5.3032234499058806E-2</v>
      </c>
      <c r="U111" s="369">
        <v>0.56821504077508433</v>
      </c>
      <c r="V111" s="369">
        <v>-6.098149066671199E-2</v>
      </c>
      <c r="W111" s="369">
        <v>-0.54632414350166958</v>
      </c>
      <c r="X111" s="369">
        <v>-0.13450304505519628</v>
      </c>
      <c r="Y111" s="369">
        <v>-0.92075088775487335</v>
      </c>
      <c r="Z111" s="369">
        <v>-0.13781111979924143</v>
      </c>
      <c r="AA111" s="369">
        <v>-0.74462015105626911</v>
      </c>
      <c r="AB111" s="369">
        <v>0.20818447653545671</v>
      </c>
      <c r="AC111" s="373">
        <v>-0.8290864868715393</v>
      </c>
      <c r="AD111" s="575">
        <v>46171852000142</v>
      </c>
      <c r="AE111" s="370" t="s">
        <v>1884</v>
      </c>
      <c r="AF111" s="370" t="s">
        <v>1858</v>
      </c>
      <c r="AG111" s="374" t="s">
        <v>721</v>
      </c>
      <c r="AH111" s="374" t="s">
        <v>1813</v>
      </c>
      <c r="AI111" s="374">
        <v>5000</v>
      </c>
      <c r="AJ111" s="374">
        <v>5000</v>
      </c>
      <c r="AK111" s="374">
        <v>5000</v>
      </c>
      <c r="AL111" s="722">
        <v>1.85</v>
      </c>
      <c r="AM111" s="722">
        <v>20</v>
      </c>
      <c r="AN111" s="369" t="s">
        <v>1863</v>
      </c>
      <c r="AO111" s="367" t="s">
        <v>1326</v>
      </c>
      <c r="AP111" s="370" t="s">
        <v>1816</v>
      </c>
      <c r="AQ111" s="376" t="s">
        <v>661</v>
      </c>
      <c r="AR111" s="369">
        <v>4.4400000000000004E-3</v>
      </c>
      <c r="AS111" s="369">
        <v>4.4400000000000004E-3</v>
      </c>
      <c r="AT111" s="369" t="s">
        <v>1424</v>
      </c>
      <c r="AW111" s="198"/>
      <c r="AX111" s="198"/>
      <c r="AY111" s="184"/>
      <c r="AZ111" s="184"/>
      <c r="BA111" s="184"/>
      <c r="BB111" s="184"/>
      <c r="BC111" s="184"/>
      <c r="BD111" s="184"/>
      <c r="BE111" s="184"/>
      <c r="BF111" s="184"/>
      <c r="BG111" s="186"/>
      <c r="BH111" s="186"/>
      <c r="BI111" s="199"/>
      <c r="BJ111" s="199"/>
      <c r="BK111" s="199"/>
      <c r="BL111" s="218"/>
      <c r="BM111" s="186"/>
      <c r="BN111" s="186"/>
      <c r="BO111" s="186"/>
      <c r="BP111" s="186"/>
      <c r="BQ111" s="186"/>
      <c r="BR111" s="186"/>
      <c r="BS111" s="186"/>
      <c r="BT111" s="186"/>
      <c r="BU111" s="186"/>
      <c r="BV111" s="189"/>
      <c r="BW111" s="184"/>
      <c r="BX111"/>
      <c r="BZ111"/>
    </row>
    <row r="112" spans="2:78" ht="18.75">
      <c r="B112" s="363" t="s">
        <v>116</v>
      </c>
      <c r="C112" s="364">
        <v>9528698000197</v>
      </c>
      <c r="D112" s="365" t="s">
        <v>13</v>
      </c>
      <c r="E112" s="365" t="s">
        <v>615</v>
      </c>
      <c r="F112" s="365" t="s">
        <v>619</v>
      </c>
      <c r="G112" s="366" t="s">
        <v>1424</v>
      </c>
      <c r="H112" s="366" t="s">
        <v>1339</v>
      </c>
      <c r="I112" s="366" t="s">
        <v>34</v>
      </c>
      <c r="J112" s="366" t="s">
        <v>611</v>
      </c>
      <c r="K112" s="367" t="s">
        <v>48</v>
      </c>
      <c r="L112" s="368"/>
      <c r="M112" s="368" t="s">
        <v>1421</v>
      </c>
      <c r="N112" s="367">
        <v>210269</v>
      </c>
      <c r="O112" s="367" t="s">
        <v>1323</v>
      </c>
      <c r="P112" s="371">
        <v>39600</v>
      </c>
      <c r="Q112" s="372">
        <v>59.424205999999998</v>
      </c>
      <c r="R112" s="372">
        <v>70.726108976190446</v>
      </c>
      <c r="S112" s="367">
        <v>1</v>
      </c>
      <c r="T112" s="369">
        <v>0.14442866259617815</v>
      </c>
      <c r="U112" s="369">
        <v>1.5474840760789503</v>
      </c>
      <c r="V112" s="369">
        <v>0.14711327784396877</v>
      </c>
      <c r="W112" s="369">
        <v>1.3179660686730614</v>
      </c>
      <c r="X112" s="369">
        <v>0.18714152080956548</v>
      </c>
      <c r="Y112" s="369">
        <v>1.2810916016845049</v>
      </c>
      <c r="Z112" s="369">
        <v>0.17817650753341541</v>
      </c>
      <c r="AA112" s="369">
        <v>0.96272215295460173</v>
      </c>
      <c r="AB112" s="369">
        <v>2.3575481115140736E-2</v>
      </c>
      <c r="AC112" s="373">
        <v>1.5054552679272726</v>
      </c>
      <c r="AD112" s="575">
        <v>0</v>
      </c>
      <c r="AE112" s="370" t="s">
        <v>1890</v>
      </c>
      <c r="AF112" s="370" t="s">
        <v>1858</v>
      </c>
      <c r="AG112" s="374" t="s">
        <v>721</v>
      </c>
      <c r="AH112" s="374" t="s">
        <v>1819</v>
      </c>
      <c r="AI112" s="374">
        <v>20000</v>
      </c>
      <c r="AJ112" s="374">
        <v>1000</v>
      </c>
      <c r="AK112" s="374">
        <v>20000</v>
      </c>
      <c r="AL112" s="722">
        <v>1.37</v>
      </c>
      <c r="AM112" s="722">
        <v>20</v>
      </c>
      <c r="AN112" s="369" t="s">
        <v>1820</v>
      </c>
      <c r="AO112" s="367" t="s">
        <v>1326</v>
      </c>
      <c r="AP112" s="370" t="s">
        <v>1835</v>
      </c>
      <c r="AQ112" s="376" t="s">
        <v>666</v>
      </c>
      <c r="AR112" s="369">
        <v>3.4846E-3</v>
      </c>
      <c r="AS112" s="369">
        <v>3.4846E-3</v>
      </c>
      <c r="AT112" s="369" t="s">
        <v>1424</v>
      </c>
      <c r="AW112" s="198"/>
      <c r="AX112" s="198"/>
      <c r="AY112" s="184"/>
      <c r="AZ112" s="184"/>
      <c r="BA112" s="184"/>
      <c r="BB112" s="184"/>
      <c r="BC112" s="184"/>
      <c r="BD112" s="184"/>
      <c r="BE112" s="184"/>
      <c r="BF112" s="184"/>
      <c r="BG112" s="186"/>
      <c r="BH112" s="186"/>
      <c r="BI112" s="199"/>
      <c r="BJ112" s="199"/>
      <c r="BK112" s="199"/>
      <c r="BL112" s="218"/>
      <c r="BM112" s="186"/>
      <c r="BN112" s="186"/>
      <c r="BO112" s="186"/>
      <c r="BP112" s="186"/>
      <c r="BQ112" s="186"/>
      <c r="BR112" s="186"/>
      <c r="BS112" s="186"/>
      <c r="BT112" s="186"/>
      <c r="BU112" s="186"/>
      <c r="BV112" s="189"/>
      <c r="BW112" s="184"/>
      <c r="BX112"/>
      <c r="BZ112"/>
    </row>
    <row r="113" spans="2:78" ht="18.75">
      <c r="B113" s="363" t="s">
        <v>119</v>
      </c>
      <c r="C113" s="364">
        <v>8892340000186</v>
      </c>
      <c r="D113" s="365" t="s">
        <v>14</v>
      </c>
      <c r="E113" s="365" t="s">
        <v>607</v>
      </c>
      <c r="F113" s="365" t="s">
        <v>1424</v>
      </c>
      <c r="G113" s="366" t="s">
        <v>1424</v>
      </c>
      <c r="H113" s="366" t="s">
        <v>34</v>
      </c>
      <c r="I113" s="366" t="s">
        <v>34</v>
      </c>
      <c r="J113" s="366" t="s">
        <v>608</v>
      </c>
      <c r="K113" s="367" t="s">
        <v>48</v>
      </c>
      <c r="L113" s="368"/>
      <c r="M113" s="368" t="s">
        <v>34</v>
      </c>
      <c r="N113" s="367">
        <v>210277</v>
      </c>
      <c r="O113" s="367" t="s">
        <v>1326</v>
      </c>
      <c r="P113" s="371">
        <v>39253</v>
      </c>
      <c r="Q113" s="372">
        <v>107.78262700000001</v>
      </c>
      <c r="R113" s="372">
        <v>150.98145308333329</v>
      </c>
      <c r="S113" s="367">
        <v>2</v>
      </c>
      <c r="T113" s="369">
        <v>7.3813528527015837E-3</v>
      </c>
      <c r="U113" s="369">
        <v>7.9087667185653882E-2</v>
      </c>
      <c r="V113" s="369">
        <v>-0.14317543948133193</v>
      </c>
      <c r="W113" s="369">
        <v>-1.2826875579775212</v>
      </c>
      <c r="X113" s="369">
        <v>-0.10935853557136466</v>
      </c>
      <c r="Y113" s="369">
        <v>-0.74862222390270605</v>
      </c>
      <c r="Z113" s="369">
        <v>-7.6169220741929444E-2</v>
      </c>
      <c r="AA113" s="369">
        <v>-0.41155704080568689</v>
      </c>
      <c r="AB113" s="369">
        <v>0.25184164418108257</v>
      </c>
      <c r="AC113" s="373">
        <v>-1.0117345203773553</v>
      </c>
      <c r="AD113" s="575">
        <v>12823607000150</v>
      </c>
      <c r="AE113" s="370" t="s">
        <v>1890</v>
      </c>
      <c r="AF113" s="370" t="s">
        <v>1858</v>
      </c>
      <c r="AG113" s="374" t="s">
        <v>721</v>
      </c>
      <c r="AH113" s="374" t="s">
        <v>1819</v>
      </c>
      <c r="AI113" s="374">
        <v>20000</v>
      </c>
      <c r="AJ113" s="374">
        <v>1000</v>
      </c>
      <c r="AK113" s="374">
        <v>20000</v>
      </c>
      <c r="AL113" s="722">
        <v>1.9</v>
      </c>
      <c r="AM113" s="722">
        <v>0</v>
      </c>
      <c r="AN113" s="369" t="s">
        <v>1824</v>
      </c>
      <c r="AO113" s="367" t="s">
        <v>1326</v>
      </c>
      <c r="AP113" s="370" t="s">
        <v>1816</v>
      </c>
      <c r="AQ113" s="376" t="s">
        <v>661</v>
      </c>
      <c r="AR113" s="369">
        <v>3.8E-3</v>
      </c>
      <c r="AS113" s="369">
        <v>3.8E-3</v>
      </c>
      <c r="AT113" s="369" t="s">
        <v>1424</v>
      </c>
      <c r="AW113" s="198"/>
      <c r="AX113" s="198"/>
      <c r="AY113" s="184"/>
      <c r="AZ113" s="184"/>
      <c r="BA113" s="184"/>
      <c r="BB113" s="184"/>
      <c r="BC113" s="184"/>
      <c r="BD113" s="184"/>
      <c r="BE113" s="184"/>
      <c r="BF113" s="184"/>
      <c r="BG113" s="186"/>
      <c r="BH113" s="186"/>
      <c r="BI113" s="199"/>
      <c r="BJ113" s="199"/>
      <c r="BK113" s="199"/>
      <c r="BL113" s="218"/>
      <c r="BM113" s="186"/>
      <c r="BN113" s="186"/>
      <c r="BO113" s="186"/>
      <c r="BP113" s="186"/>
      <c r="BQ113" s="186"/>
      <c r="BR113" s="186"/>
      <c r="BS113" s="186"/>
      <c r="BT113" s="186"/>
      <c r="BU113" s="186"/>
      <c r="BV113" s="189"/>
      <c r="BW113" s="184"/>
      <c r="BX113"/>
      <c r="BZ113"/>
    </row>
    <row r="114" spans="2:78" ht="18.75">
      <c r="B114" s="363" t="s">
        <v>1622</v>
      </c>
      <c r="C114" s="364">
        <v>9463987000155</v>
      </c>
      <c r="D114" s="365" t="s">
        <v>11</v>
      </c>
      <c r="E114" s="365" t="s">
        <v>1424</v>
      </c>
      <c r="F114" s="365" t="s">
        <v>1424</v>
      </c>
      <c r="G114" s="366" t="s">
        <v>1424</v>
      </c>
      <c r="H114" s="366" t="s">
        <v>34</v>
      </c>
      <c r="I114" s="366" t="s">
        <v>1424</v>
      </c>
      <c r="J114" s="366" t="s">
        <v>1424</v>
      </c>
      <c r="K114" s="367" t="s">
        <v>48</v>
      </c>
      <c r="L114" s="368"/>
      <c r="M114" s="368" t="s">
        <v>1424</v>
      </c>
      <c r="N114" s="367">
        <v>210587</v>
      </c>
      <c r="O114" s="367" t="s">
        <v>1323</v>
      </c>
      <c r="P114" s="371">
        <v>39597</v>
      </c>
      <c r="Q114" s="372">
        <v>86.064038999999994</v>
      </c>
      <c r="R114" s="372">
        <v>91.752407853174589</v>
      </c>
      <c r="S114" s="367">
        <v>1</v>
      </c>
      <c r="T114" s="369">
        <v>5.6754818695575082E-2</v>
      </c>
      <c r="U114" s="369">
        <v>0.60810075087183157</v>
      </c>
      <c r="V114" s="369">
        <v>6.215939826841832E-2</v>
      </c>
      <c r="W114" s="369">
        <v>0.55687684325680353</v>
      </c>
      <c r="X114" s="369">
        <v>0.10792301342510413</v>
      </c>
      <c r="Y114" s="369">
        <v>0.73879524719731804</v>
      </c>
      <c r="Z114" s="369">
        <v>0.12834126762850295</v>
      </c>
      <c r="AA114" s="369">
        <v>0.69345270706388207</v>
      </c>
      <c r="AB114" s="369">
        <v>5.4711731116390896E-2</v>
      </c>
      <c r="AC114" s="373">
        <v>-0.90404829691129507</v>
      </c>
      <c r="AD114" s="575">
        <v>31552352000183</v>
      </c>
      <c r="AE114" s="370" t="s">
        <v>1817</v>
      </c>
      <c r="AF114" s="370" t="s">
        <v>1818</v>
      </c>
      <c r="AG114" s="374" t="s">
        <v>59</v>
      </c>
      <c r="AH114" s="374" t="s">
        <v>1813</v>
      </c>
      <c r="AI114" s="374">
        <v>100000</v>
      </c>
      <c r="AJ114" s="374">
        <v>50000</v>
      </c>
      <c r="AK114" s="374">
        <v>100000</v>
      </c>
      <c r="AL114" s="722">
        <v>0</v>
      </c>
      <c r="AM114" s="722">
        <v>0</v>
      </c>
      <c r="AN114" s="369" t="s">
        <v>1891</v>
      </c>
      <c r="AO114" s="367" t="s">
        <v>1326</v>
      </c>
      <c r="AP114" s="370" t="s">
        <v>1821</v>
      </c>
      <c r="AQ114" s="376" t="s">
        <v>1815</v>
      </c>
      <c r="AR114" s="369">
        <v>0</v>
      </c>
      <c r="AS114" s="369">
        <v>0</v>
      </c>
      <c r="AT114" s="369" t="s">
        <v>1424</v>
      </c>
      <c r="AW114" s="198"/>
      <c r="AX114" s="198"/>
      <c r="AY114" s="184"/>
      <c r="AZ114" s="184"/>
      <c r="BA114" s="184"/>
      <c r="BB114" s="184"/>
      <c r="BC114" s="184"/>
      <c r="BD114" s="184"/>
      <c r="BE114" s="184"/>
      <c r="BF114" s="184"/>
      <c r="BG114" s="186"/>
      <c r="BH114" s="186"/>
      <c r="BI114" s="199"/>
      <c r="BJ114" s="199"/>
      <c r="BK114" s="199"/>
      <c r="BL114" s="218"/>
      <c r="BM114" s="186"/>
      <c r="BN114" s="186"/>
      <c r="BO114" s="186"/>
      <c r="BP114" s="186"/>
      <c r="BQ114" s="186"/>
      <c r="BR114" s="186"/>
      <c r="BS114" s="186"/>
      <c r="BT114" s="186"/>
      <c r="BU114" s="186"/>
      <c r="BV114" s="189"/>
      <c r="BW114" s="184"/>
      <c r="BX114"/>
      <c r="BZ114"/>
    </row>
    <row r="115" spans="2:78" ht="18.75">
      <c r="B115" s="363" t="s">
        <v>301</v>
      </c>
      <c r="C115" s="364">
        <v>9586692000176</v>
      </c>
      <c r="D115" s="365" t="s">
        <v>13</v>
      </c>
      <c r="E115" s="365" t="s">
        <v>616</v>
      </c>
      <c r="F115" s="365" t="s">
        <v>610</v>
      </c>
      <c r="G115" s="366" t="s">
        <v>34</v>
      </c>
      <c r="H115" s="366" t="s">
        <v>1340</v>
      </c>
      <c r="I115" s="366" t="s">
        <v>34</v>
      </c>
      <c r="J115" s="366" t="s">
        <v>1424</v>
      </c>
      <c r="K115" s="367" t="s">
        <v>48</v>
      </c>
      <c r="L115" s="368"/>
      <c r="M115" s="368" t="s">
        <v>34</v>
      </c>
      <c r="N115" s="367">
        <v>211451</v>
      </c>
      <c r="O115" s="367" t="s">
        <v>1323</v>
      </c>
      <c r="P115" s="371">
        <v>39612</v>
      </c>
      <c r="Q115" s="372">
        <v>7.685492</v>
      </c>
      <c r="R115" s="372">
        <v>10.619151238095242</v>
      </c>
      <c r="S115" s="367">
        <v>3</v>
      </c>
      <c r="T115" s="369">
        <v>0.11905197392465072</v>
      </c>
      <c r="U115" s="369">
        <v>1.2755849882046788</v>
      </c>
      <c r="V115" s="369">
        <v>3.3463883949509166E-2</v>
      </c>
      <c r="W115" s="369">
        <v>0.29979798029001842</v>
      </c>
      <c r="X115" s="369">
        <v>3.9253315552119306E-2</v>
      </c>
      <c r="Y115" s="369">
        <v>0.2687115754673372</v>
      </c>
      <c r="Z115" s="369">
        <v>-7.6156770956061104E-2</v>
      </c>
      <c r="AA115" s="369">
        <v>-0.41148977220321559</v>
      </c>
      <c r="AB115" s="369">
        <v>7.2025097062753021E-2</v>
      </c>
      <c r="AC115" s="373">
        <v>-1.0851434408711038</v>
      </c>
      <c r="AD115" s="575">
        <v>9573796000146</v>
      </c>
      <c r="AE115" s="370" t="s">
        <v>1892</v>
      </c>
      <c r="AF115" s="370" t="s">
        <v>1833</v>
      </c>
      <c r="AG115" s="374" t="s">
        <v>1458</v>
      </c>
      <c r="AH115" s="374" t="s">
        <v>1819</v>
      </c>
      <c r="AI115" s="374">
        <v>1000</v>
      </c>
      <c r="AJ115" s="374">
        <v>500</v>
      </c>
      <c r="AK115" s="374">
        <v>1000</v>
      </c>
      <c r="AL115" s="722">
        <v>2</v>
      </c>
      <c r="AM115" s="722">
        <v>25</v>
      </c>
      <c r="AN115" s="369" t="s">
        <v>1820</v>
      </c>
      <c r="AO115" s="367" t="s">
        <v>1326</v>
      </c>
      <c r="AP115" s="370" t="s">
        <v>1835</v>
      </c>
      <c r="AQ115" s="376" t="s">
        <v>670</v>
      </c>
      <c r="AR115" s="369">
        <v>5.3333333333333297E-3</v>
      </c>
      <c r="AS115" s="369">
        <v>5.3333333333333297E-3</v>
      </c>
      <c r="AT115" s="369" t="s">
        <v>1424</v>
      </c>
      <c r="AW115" s="198"/>
      <c r="AX115" s="198"/>
      <c r="AY115" s="184"/>
      <c r="AZ115" s="184"/>
      <c r="BA115" s="184"/>
      <c r="BB115" s="184"/>
      <c r="BC115" s="184"/>
      <c r="BD115" s="184"/>
      <c r="BE115" s="184"/>
      <c r="BF115" s="184"/>
      <c r="BG115" s="186"/>
      <c r="BH115" s="186"/>
      <c r="BI115" s="199"/>
      <c r="BJ115" s="199"/>
      <c r="BK115" s="199"/>
      <c r="BL115" s="218"/>
      <c r="BM115" s="186"/>
      <c r="BN115" s="186"/>
      <c r="BO115" s="186"/>
      <c r="BP115" s="186"/>
      <c r="BQ115" s="186"/>
      <c r="BR115" s="186"/>
      <c r="BS115" s="186"/>
      <c r="BT115" s="186"/>
      <c r="BU115" s="186"/>
      <c r="BV115" s="189"/>
      <c r="BW115" s="184"/>
      <c r="BX115"/>
      <c r="BZ115"/>
    </row>
    <row r="116" spans="2:78" ht="18.75">
      <c r="B116" s="363" t="s">
        <v>21</v>
      </c>
      <c r="C116" s="364">
        <v>8893082000152</v>
      </c>
      <c r="D116" s="365" t="s">
        <v>13</v>
      </c>
      <c r="E116" s="365" t="s">
        <v>615</v>
      </c>
      <c r="F116" s="365" t="s">
        <v>619</v>
      </c>
      <c r="G116" s="366" t="s">
        <v>34</v>
      </c>
      <c r="H116" s="366" t="s">
        <v>1339</v>
      </c>
      <c r="I116" s="366" t="s">
        <v>34</v>
      </c>
      <c r="J116" s="366" t="s">
        <v>611</v>
      </c>
      <c r="K116" s="367" t="s">
        <v>48</v>
      </c>
      <c r="L116" s="368" t="s">
        <v>717</v>
      </c>
      <c r="M116" s="368" t="s">
        <v>34</v>
      </c>
      <c r="N116" s="367">
        <v>211788</v>
      </c>
      <c r="O116" s="367" t="s">
        <v>1323</v>
      </c>
      <c r="P116" s="371">
        <v>39631</v>
      </c>
      <c r="Q116" s="372">
        <v>996.17376200000001</v>
      </c>
      <c r="R116" s="372">
        <v>1111.4737227976188</v>
      </c>
      <c r="S116" s="367">
        <v>1</v>
      </c>
      <c r="T116" s="369">
        <v>0.15277776507125673</v>
      </c>
      <c r="U116" s="369">
        <v>1.6369407178389037</v>
      </c>
      <c r="V116" s="369">
        <v>0.1351938572632938</v>
      </c>
      <c r="W116" s="369">
        <v>1.2111817449614066</v>
      </c>
      <c r="X116" s="369">
        <v>0.24660483719017279</v>
      </c>
      <c r="Y116" s="369">
        <v>1.6881522843911667</v>
      </c>
      <c r="Z116" s="369">
        <v>0.40035741083089471</v>
      </c>
      <c r="AA116" s="369">
        <v>2.1632085724554031</v>
      </c>
      <c r="AB116" s="369">
        <v>4.1415415326739188E-2</v>
      </c>
      <c r="AC116" s="373">
        <v>0.56916999315504735</v>
      </c>
      <c r="AD116" s="575">
        <v>8875020000118</v>
      </c>
      <c r="AE116" s="370" t="s">
        <v>1893</v>
      </c>
      <c r="AF116" s="370" t="s">
        <v>1858</v>
      </c>
      <c r="AG116" s="374" t="s">
        <v>721</v>
      </c>
      <c r="AH116" s="374" t="s">
        <v>1819</v>
      </c>
      <c r="AI116" s="374">
        <v>50000</v>
      </c>
      <c r="AJ116" s="374">
        <v>25000</v>
      </c>
      <c r="AK116" s="374">
        <v>50000</v>
      </c>
      <c r="AL116" s="722">
        <v>1.98</v>
      </c>
      <c r="AM116" s="722">
        <v>20</v>
      </c>
      <c r="AN116" s="369" t="s">
        <v>1820</v>
      </c>
      <c r="AO116" s="367" t="s">
        <v>1326</v>
      </c>
      <c r="AP116" s="370" t="s">
        <v>1835</v>
      </c>
      <c r="AQ116" s="376" t="s">
        <v>670</v>
      </c>
      <c r="AR116" s="369">
        <v>3.9500000000000004E-3</v>
      </c>
      <c r="AS116" s="369">
        <v>3.9500000000000004E-3</v>
      </c>
      <c r="AT116" s="369" t="s">
        <v>1424</v>
      </c>
      <c r="AW116" s="198"/>
      <c r="AX116" s="198"/>
      <c r="AY116" s="184"/>
      <c r="AZ116" s="184"/>
      <c r="BA116" s="184"/>
      <c r="BB116" s="184"/>
      <c r="BC116" s="184"/>
      <c r="BD116" s="184"/>
      <c r="BE116" s="184"/>
      <c r="BF116" s="184"/>
      <c r="BG116" s="186"/>
      <c r="BH116" s="186"/>
      <c r="BI116" s="199"/>
      <c r="BJ116" s="199"/>
      <c r="BK116" s="199"/>
      <c r="BL116" s="218"/>
      <c r="BM116" s="186"/>
      <c r="BN116" s="186"/>
      <c r="BO116" s="186"/>
      <c r="BP116" s="186"/>
      <c r="BQ116" s="186"/>
      <c r="BR116" s="186"/>
      <c r="BS116" s="186"/>
      <c r="BT116" s="186"/>
      <c r="BU116" s="186"/>
      <c r="BV116" s="189"/>
      <c r="BW116" s="184"/>
      <c r="BX116"/>
      <c r="BZ116"/>
    </row>
    <row r="117" spans="2:78" ht="18.75">
      <c r="B117" s="363" t="s">
        <v>515</v>
      </c>
      <c r="C117" s="364">
        <v>9289134000149</v>
      </c>
      <c r="D117" s="365" t="s">
        <v>13</v>
      </c>
      <c r="E117" s="365" t="s">
        <v>615</v>
      </c>
      <c r="F117" s="365" t="s">
        <v>619</v>
      </c>
      <c r="G117" s="366" t="s">
        <v>34</v>
      </c>
      <c r="H117" s="366" t="s">
        <v>1339</v>
      </c>
      <c r="I117" s="366" t="s">
        <v>34</v>
      </c>
      <c r="J117" s="366" t="s">
        <v>611</v>
      </c>
      <c r="K117" s="367" t="s">
        <v>48</v>
      </c>
      <c r="L117" s="368" t="s">
        <v>717</v>
      </c>
      <c r="M117" s="368" t="s">
        <v>34</v>
      </c>
      <c r="N117" s="367">
        <v>211796</v>
      </c>
      <c r="O117" s="367" t="s">
        <v>1323</v>
      </c>
      <c r="P117" s="371">
        <v>39544</v>
      </c>
      <c r="Q117" s="372">
        <v>255.866793</v>
      </c>
      <c r="R117" s="372">
        <v>242.4195303107569</v>
      </c>
      <c r="S117" s="367">
        <v>1</v>
      </c>
      <c r="T117" s="369">
        <v>0.1532634161478843</v>
      </c>
      <c r="U117" s="369">
        <v>1.6421442369610952</v>
      </c>
      <c r="V117" s="369">
        <v>0.13530389845449431</v>
      </c>
      <c r="W117" s="369">
        <v>1.2121675876962308</v>
      </c>
      <c r="X117" s="369">
        <v>0.2473723306443496</v>
      </c>
      <c r="Y117" s="369">
        <v>1.6934062195640793</v>
      </c>
      <c r="Z117" s="369">
        <v>0.40517597102302516</v>
      </c>
      <c r="AA117" s="369">
        <v>2.1892441857162543</v>
      </c>
      <c r="AB117" s="369">
        <v>4.1681995640067769E-2</v>
      </c>
      <c r="AC117" s="373">
        <v>0.56816984133237602</v>
      </c>
      <c r="AD117" s="575">
        <v>9289155000164</v>
      </c>
      <c r="AE117" s="370" t="s">
        <v>1893</v>
      </c>
      <c r="AF117" s="370" t="s">
        <v>1858</v>
      </c>
      <c r="AG117" s="374" t="s">
        <v>721</v>
      </c>
      <c r="AH117" s="374" t="s">
        <v>1894</v>
      </c>
      <c r="AI117" s="374">
        <v>100000</v>
      </c>
      <c r="AJ117" s="374">
        <v>50000</v>
      </c>
      <c r="AK117" s="374">
        <v>100000</v>
      </c>
      <c r="AL117" s="722">
        <v>0.08</v>
      </c>
      <c r="AM117" s="722">
        <v>20</v>
      </c>
      <c r="AN117" s="369" t="s">
        <v>1820</v>
      </c>
      <c r="AO117" s="367" t="s">
        <v>1326</v>
      </c>
      <c r="AP117" s="370" t="s">
        <v>1835</v>
      </c>
      <c r="AQ117" s="376" t="s">
        <v>670</v>
      </c>
      <c r="AR117" s="369">
        <v>3.9500000000000004E-3</v>
      </c>
      <c r="AS117" s="369">
        <v>3.9500000000000004E-3</v>
      </c>
      <c r="AT117" s="369" t="s">
        <v>1424</v>
      </c>
      <c r="AW117" s="198"/>
      <c r="AX117" s="198"/>
      <c r="AY117" s="184"/>
      <c r="AZ117" s="184"/>
      <c r="BA117" s="184"/>
      <c r="BB117" s="184"/>
      <c r="BC117" s="184"/>
      <c r="BD117" s="184"/>
      <c r="BE117" s="184"/>
      <c r="BF117" s="184"/>
      <c r="BG117" s="186"/>
      <c r="BH117" s="186"/>
      <c r="BI117" s="199"/>
      <c r="BJ117" s="199"/>
      <c r="BK117" s="199"/>
      <c r="BL117" s="218"/>
      <c r="BM117" s="186"/>
      <c r="BN117" s="186"/>
      <c r="BO117" s="186"/>
      <c r="BP117" s="186"/>
      <c r="BQ117" s="186"/>
      <c r="BR117" s="186"/>
      <c r="BS117" s="186"/>
      <c r="BT117" s="186"/>
      <c r="BU117" s="186"/>
      <c r="BV117" s="189"/>
      <c r="BW117" s="184"/>
      <c r="BX117"/>
      <c r="BZ117"/>
    </row>
    <row r="118" spans="2:78" ht="18.75">
      <c r="B118" s="363" t="s">
        <v>244</v>
      </c>
      <c r="C118" s="364">
        <v>9143318000104</v>
      </c>
      <c r="D118" s="365" t="s">
        <v>14</v>
      </c>
      <c r="E118" s="365" t="s">
        <v>614</v>
      </c>
      <c r="F118" s="365" t="s">
        <v>1424</v>
      </c>
      <c r="G118" s="366" t="s">
        <v>1424</v>
      </c>
      <c r="H118" s="366" t="s">
        <v>1340</v>
      </c>
      <c r="I118" s="366" t="s">
        <v>34</v>
      </c>
      <c r="J118" s="366" t="s">
        <v>608</v>
      </c>
      <c r="K118" s="367" t="s">
        <v>48</v>
      </c>
      <c r="L118" s="368"/>
      <c r="M118" s="368" t="s">
        <v>1421</v>
      </c>
      <c r="N118" s="367">
        <v>211958</v>
      </c>
      <c r="O118" s="367" t="s">
        <v>1323</v>
      </c>
      <c r="P118" s="371">
        <v>39600</v>
      </c>
      <c r="Q118" s="372">
        <v>434.53237480000001</v>
      </c>
      <c r="R118" s="372">
        <v>473.11090150277784</v>
      </c>
      <c r="S118" s="367">
        <v>2</v>
      </c>
      <c r="T118" s="369">
        <v>2.5810983188343073E-2</v>
      </c>
      <c r="U118" s="369">
        <v>0.27655234600891015</v>
      </c>
      <c r="V118" s="369">
        <v>-7.4819761493775894E-2</v>
      </c>
      <c r="W118" s="369">
        <v>-0.67029916238828913</v>
      </c>
      <c r="X118" s="369">
        <v>1.9025067137601326E-2</v>
      </c>
      <c r="Y118" s="369">
        <v>0.13023755298145004</v>
      </c>
      <c r="Z118" s="369">
        <v>0.15783176848230562</v>
      </c>
      <c r="AA118" s="369">
        <v>0.8527955905153265</v>
      </c>
      <c r="AB118" s="369">
        <v>0.23651334948450098</v>
      </c>
      <c r="AC118" s="373">
        <v>-0.78829041787873311</v>
      </c>
      <c r="AD118" s="575">
        <v>9271730000100</v>
      </c>
      <c r="AE118" s="370" t="s">
        <v>1845</v>
      </c>
      <c r="AF118" s="370" t="s">
        <v>1812</v>
      </c>
      <c r="AG118" s="374" t="s">
        <v>1459</v>
      </c>
      <c r="AH118" s="374" t="s">
        <v>1819</v>
      </c>
      <c r="AI118" s="374">
        <v>100000</v>
      </c>
      <c r="AJ118" s="374">
        <v>50000</v>
      </c>
      <c r="AK118" s="374">
        <v>100000</v>
      </c>
      <c r="AL118" s="722">
        <v>1.85</v>
      </c>
      <c r="AM118" s="722">
        <v>20</v>
      </c>
      <c r="AN118" s="369" t="s">
        <v>1814</v>
      </c>
      <c r="AO118" s="367" t="s">
        <v>1326</v>
      </c>
      <c r="AP118" s="370" t="s">
        <v>1835</v>
      </c>
      <c r="AQ118" s="376" t="s">
        <v>673</v>
      </c>
      <c r="AR118" s="369">
        <v>2.46666666666667E-3</v>
      </c>
      <c r="AS118" s="369">
        <v>2.46666666666667E-3</v>
      </c>
      <c r="AT118" s="369" t="s">
        <v>1424</v>
      </c>
      <c r="AW118" s="198"/>
      <c r="AX118" s="198"/>
      <c r="AY118" s="184"/>
      <c r="AZ118" s="184"/>
      <c r="BA118" s="184"/>
      <c r="BB118" s="184"/>
      <c r="BC118" s="184"/>
      <c r="BD118" s="184"/>
      <c r="BE118" s="184"/>
      <c r="BF118" s="184"/>
      <c r="BG118" s="186"/>
      <c r="BH118" s="186"/>
      <c r="BI118" s="199"/>
      <c r="BJ118" s="199"/>
      <c r="BK118" s="199"/>
      <c r="BL118" s="218"/>
      <c r="BM118" s="186"/>
      <c r="BN118" s="186"/>
      <c r="BO118" s="186"/>
      <c r="BP118" s="186"/>
      <c r="BQ118" s="186"/>
      <c r="BR118" s="186"/>
      <c r="BS118" s="186"/>
      <c r="BT118" s="186"/>
      <c r="BU118" s="186"/>
      <c r="BV118" s="189"/>
      <c r="BW118" s="184"/>
      <c r="BX118"/>
      <c r="BZ118"/>
    </row>
    <row r="119" spans="2:78" ht="18.75">
      <c r="B119" s="363" t="s">
        <v>856</v>
      </c>
      <c r="C119" s="364">
        <v>9518581000122</v>
      </c>
      <c r="D119" s="365" t="s">
        <v>11</v>
      </c>
      <c r="E119" s="365" t="s">
        <v>621</v>
      </c>
      <c r="F119" s="365" t="s">
        <v>674</v>
      </c>
      <c r="G119" s="366" t="s">
        <v>867</v>
      </c>
      <c r="H119" s="366" t="s">
        <v>34</v>
      </c>
      <c r="I119" s="366" t="s">
        <v>1424</v>
      </c>
      <c r="J119" s="366" t="s">
        <v>608</v>
      </c>
      <c r="K119" s="367" t="s">
        <v>48</v>
      </c>
      <c r="L119" s="368"/>
      <c r="M119" s="368" t="s">
        <v>34</v>
      </c>
      <c r="N119" s="367">
        <v>212385</v>
      </c>
      <c r="O119" s="367" t="s">
        <v>1323</v>
      </c>
      <c r="P119" s="371">
        <v>39631</v>
      </c>
      <c r="Q119" s="372">
        <v>317.02705700000001</v>
      </c>
      <c r="R119" s="372">
        <v>312.65514719444445</v>
      </c>
      <c r="S119" s="367">
        <v>1</v>
      </c>
      <c r="T119" s="369">
        <v>5.4199569528661007E-2</v>
      </c>
      <c r="U119" s="369">
        <v>0.58072247757666529</v>
      </c>
      <c r="V119" s="369">
        <v>6.1617309640695339E-2</v>
      </c>
      <c r="W119" s="369">
        <v>0.55202035152456042</v>
      </c>
      <c r="X119" s="369">
        <v>9.7483368074651189E-2</v>
      </c>
      <c r="Y119" s="369">
        <v>0.66732985605817352</v>
      </c>
      <c r="Z119" s="369">
        <v>9.7818357945938628E-2</v>
      </c>
      <c r="AA119" s="369">
        <v>0.52853151890709726</v>
      </c>
      <c r="AB119" s="369">
        <v>5.4983502923467646E-2</v>
      </c>
      <c r="AC119" s="373">
        <v>-0.90943889177389037</v>
      </c>
      <c r="AD119" s="575">
        <v>0</v>
      </c>
      <c r="AE119" s="370" t="s">
        <v>1889</v>
      </c>
      <c r="AF119" s="370" t="s">
        <v>1833</v>
      </c>
      <c r="AG119" s="374" t="s">
        <v>1458</v>
      </c>
      <c r="AH119" s="374" t="s">
        <v>1819</v>
      </c>
      <c r="AI119" s="374">
        <v>0</v>
      </c>
      <c r="AJ119" s="374">
        <v>0</v>
      </c>
      <c r="AK119" s="374">
        <v>0</v>
      </c>
      <c r="AL119" s="722">
        <v>0.4</v>
      </c>
      <c r="AM119" s="722">
        <v>0</v>
      </c>
      <c r="AN119" s="369" t="s">
        <v>1824</v>
      </c>
      <c r="AO119" s="367" t="s">
        <v>1326</v>
      </c>
      <c r="AP119" s="370" t="s">
        <v>1821</v>
      </c>
      <c r="AQ119" s="376" t="s">
        <v>677</v>
      </c>
      <c r="AR119" s="369">
        <v>3.2000000000000002E-3</v>
      </c>
      <c r="AS119" s="369">
        <v>3.2000000000000002E-3</v>
      </c>
      <c r="AT119" s="369" t="s">
        <v>1424</v>
      </c>
      <c r="AW119" s="198"/>
      <c r="AX119" s="198"/>
      <c r="AY119" s="184"/>
      <c r="AZ119" s="184"/>
      <c r="BA119" s="184"/>
      <c r="BB119" s="184"/>
      <c r="BC119" s="184"/>
      <c r="BD119" s="184"/>
      <c r="BE119" s="184"/>
      <c r="BF119" s="184"/>
      <c r="BG119" s="186"/>
      <c r="BH119" s="186"/>
      <c r="BI119" s="199"/>
      <c r="BJ119" s="199"/>
      <c r="BK119" s="199"/>
      <c r="BL119" s="218"/>
      <c r="BM119" s="186"/>
      <c r="BN119" s="186"/>
      <c r="BO119" s="186"/>
      <c r="BP119" s="186"/>
      <c r="BQ119" s="186"/>
      <c r="BR119" s="186"/>
      <c r="BS119" s="186"/>
      <c r="BT119" s="186"/>
      <c r="BU119" s="186"/>
      <c r="BV119" s="189"/>
      <c r="BW119" s="184"/>
      <c r="BX119"/>
      <c r="BZ119"/>
    </row>
    <row r="120" spans="2:78" ht="18.75">
      <c r="B120" s="363" t="s">
        <v>754</v>
      </c>
      <c r="C120" s="364">
        <v>9620860000100</v>
      </c>
      <c r="D120" s="365" t="s">
        <v>11</v>
      </c>
      <c r="E120" s="365" t="s">
        <v>620</v>
      </c>
      <c r="F120" s="365" t="s">
        <v>665</v>
      </c>
      <c r="G120" s="366" t="s">
        <v>740</v>
      </c>
      <c r="H120" s="366" t="s">
        <v>34</v>
      </c>
      <c r="I120" s="366" t="s">
        <v>1424</v>
      </c>
      <c r="J120" s="366" t="s">
        <v>608</v>
      </c>
      <c r="K120" s="367" t="s">
        <v>48</v>
      </c>
      <c r="L120" s="368" t="s">
        <v>1341</v>
      </c>
      <c r="M120" s="368" t="s">
        <v>34</v>
      </c>
      <c r="N120" s="367">
        <v>212660</v>
      </c>
      <c r="O120" s="367" t="s">
        <v>1323</v>
      </c>
      <c r="P120" s="371">
        <v>39634</v>
      </c>
      <c r="Q120" s="372">
        <v>218.18298899999999</v>
      </c>
      <c r="R120" s="372">
        <v>2772259.8799169962</v>
      </c>
      <c r="S120" s="367">
        <v>4</v>
      </c>
      <c r="T120" s="369">
        <v>9.2649546877059619E-2</v>
      </c>
      <c r="U120" s="369">
        <v>0.99269560398168466</v>
      </c>
      <c r="V120" s="369">
        <v>0.10997834030701648</v>
      </c>
      <c r="W120" s="369">
        <v>0.98527966297753888</v>
      </c>
      <c r="X120" s="369">
        <v>0.15610818773327884</v>
      </c>
      <c r="Y120" s="369">
        <v>1.0686505452886617</v>
      </c>
      <c r="Z120" s="369">
        <v>0.20057323422651341</v>
      </c>
      <c r="AA120" s="369">
        <v>1.0837360017476103</v>
      </c>
      <c r="AB120" s="369">
        <v>2.8917419267946724E-3</v>
      </c>
      <c r="AC120" s="373">
        <v>-0.56820606397093931</v>
      </c>
      <c r="AD120" s="575">
        <v>0</v>
      </c>
      <c r="AE120" s="370" t="s">
        <v>1895</v>
      </c>
      <c r="AF120" s="370" t="s">
        <v>1812</v>
      </c>
      <c r="AG120" s="374" t="s">
        <v>1459</v>
      </c>
      <c r="AH120" s="374" t="s">
        <v>1819</v>
      </c>
      <c r="AI120" s="374">
        <v>1000</v>
      </c>
      <c r="AJ120" s="374">
        <v>500</v>
      </c>
      <c r="AK120" s="374">
        <v>500</v>
      </c>
      <c r="AL120" s="722">
        <v>2.5</v>
      </c>
      <c r="AM120" s="722">
        <v>20</v>
      </c>
      <c r="AN120" s="369" t="s">
        <v>1820</v>
      </c>
      <c r="AO120" s="367" t="s">
        <v>1326</v>
      </c>
      <c r="AP120" s="370" t="s">
        <v>1835</v>
      </c>
      <c r="AQ120" s="376" t="s">
        <v>670</v>
      </c>
      <c r="AR120" s="369">
        <v>4.1999999999999997E-3</v>
      </c>
      <c r="AS120" s="369">
        <v>4.1999999999999997E-3</v>
      </c>
      <c r="AT120" s="369" t="s">
        <v>1424</v>
      </c>
      <c r="AW120" s="198"/>
      <c r="AX120" s="198"/>
      <c r="AY120" s="184"/>
      <c r="AZ120" s="184"/>
      <c r="BA120" s="184"/>
      <c r="BB120" s="184"/>
      <c r="BC120" s="184"/>
      <c r="BD120" s="184"/>
      <c r="BE120" s="184"/>
      <c r="BF120" s="184"/>
      <c r="BG120" s="186"/>
      <c r="BH120" s="186"/>
      <c r="BI120" s="199"/>
      <c r="BJ120" s="199"/>
      <c r="BK120" s="199"/>
      <c r="BL120" s="218"/>
      <c r="BM120" s="186"/>
      <c r="BN120" s="186"/>
      <c r="BO120" s="186"/>
      <c r="BP120" s="186"/>
      <c r="BQ120" s="186"/>
      <c r="BR120" s="186"/>
      <c r="BS120" s="186"/>
      <c r="BT120" s="186"/>
      <c r="BU120" s="186"/>
      <c r="BV120" s="189"/>
      <c r="BW120" s="184"/>
      <c r="BX120"/>
      <c r="BZ120"/>
    </row>
    <row r="121" spans="2:78" ht="18.75">
      <c r="B121" s="363" t="s">
        <v>1205</v>
      </c>
      <c r="C121" s="364">
        <v>9326708000101</v>
      </c>
      <c r="D121" s="365" t="s">
        <v>11</v>
      </c>
      <c r="E121" s="365" t="s">
        <v>621</v>
      </c>
      <c r="F121" s="365" t="s">
        <v>665</v>
      </c>
      <c r="G121" s="366" t="s">
        <v>867</v>
      </c>
      <c r="H121" s="366" t="s">
        <v>34</v>
      </c>
      <c r="I121" s="366" t="s">
        <v>1424</v>
      </c>
      <c r="J121" s="366" t="s">
        <v>608</v>
      </c>
      <c r="K121" s="367" t="s">
        <v>48</v>
      </c>
      <c r="L121" s="368"/>
      <c r="M121" s="368" t="s">
        <v>34</v>
      </c>
      <c r="N121" s="367">
        <v>212873</v>
      </c>
      <c r="O121" s="367" t="s">
        <v>1323</v>
      </c>
      <c r="P121" s="371">
        <v>39642</v>
      </c>
      <c r="Q121" s="372">
        <v>254.00262699999999</v>
      </c>
      <c r="R121" s="372">
        <v>423.29066618326715</v>
      </c>
      <c r="S121" s="367">
        <v>1</v>
      </c>
      <c r="T121" s="369">
        <v>6.51597992475621E-2</v>
      </c>
      <c r="U121" s="369">
        <v>0.69815609951353086</v>
      </c>
      <c r="V121" s="369">
        <v>5.1681557311792359E-2</v>
      </c>
      <c r="W121" s="369">
        <v>0.46300741789852645</v>
      </c>
      <c r="X121" s="369">
        <v>6.9956053552620023E-2</v>
      </c>
      <c r="Y121" s="369">
        <v>0.47888951797313906</v>
      </c>
      <c r="Z121" s="369">
        <v>7.8427984408572016E-2</v>
      </c>
      <c r="AA121" s="369">
        <v>0.4237615780382844</v>
      </c>
      <c r="AB121" s="369">
        <v>5.6771482580407408E-2</v>
      </c>
      <c r="AC121" s="373">
        <v>-1.0558098110010237</v>
      </c>
      <c r="AD121" s="575">
        <v>0</v>
      </c>
      <c r="AE121" s="370" t="s">
        <v>1848</v>
      </c>
      <c r="AF121" s="370" t="s">
        <v>1858</v>
      </c>
      <c r="AG121" s="374" t="s">
        <v>721</v>
      </c>
      <c r="AH121" s="374" t="s">
        <v>1819</v>
      </c>
      <c r="AI121" s="374">
        <v>5000</v>
      </c>
      <c r="AJ121" s="374">
        <v>2500</v>
      </c>
      <c r="AK121" s="374">
        <v>2500</v>
      </c>
      <c r="AL121" s="722">
        <v>0.4</v>
      </c>
      <c r="AM121" s="722">
        <v>20</v>
      </c>
      <c r="AN121" s="369" t="s">
        <v>1824</v>
      </c>
      <c r="AO121" s="367" t="s">
        <v>1326</v>
      </c>
      <c r="AP121" s="370" t="s">
        <v>1821</v>
      </c>
      <c r="AQ121" s="376" t="s">
        <v>685</v>
      </c>
      <c r="AR121" s="369">
        <v>1.4400000000000001E-3</v>
      </c>
      <c r="AS121" s="369">
        <v>1.4400000000000001E-3</v>
      </c>
      <c r="AT121" s="369" t="s">
        <v>1424</v>
      </c>
      <c r="AW121" s="198"/>
      <c r="AX121" s="198"/>
      <c r="AY121" s="184"/>
      <c r="AZ121" s="184"/>
      <c r="BA121" s="184"/>
      <c r="BB121" s="184"/>
      <c r="BC121" s="184"/>
      <c r="BD121" s="184"/>
      <c r="BE121" s="184"/>
      <c r="BF121" s="184"/>
      <c r="BG121" s="186"/>
      <c r="BH121" s="186"/>
      <c r="BI121" s="199"/>
      <c r="BJ121" s="199"/>
      <c r="BK121" s="199"/>
      <c r="BL121" s="218"/>
      <c r="BM121" s="186"/>
      <c r="BN121" s="186"/>
      <c r="BO121" s="186"/>
      <c r="BP121" s="186"/>
      <c r="BQ121" s="186"/>
      <c r="BR121" s="186"/>
      <c r="BS121" s="186"/>
      <c r="BT121" s="186"/>
      <c r="BU121" s="186"/>
      <c r="BV121" s="189"/>
      <c r="BW121" s="184"/>
      <c r="BX121"/>
      <c r="BZ121"/>
    </row>
    <row r="122" spans="2:78" ht="18.75">
      <c r="B122" s="363" t="s">
        <v>131</v>
      </c>
      <c r="C122" s="364">
        <v>8323402000139</v>
      </c>
      <c r="D122" s="365" t="s">
        <v>14</v>
      </c>
      <c r="E122" s="365" t="s">
        <v>607</v>
      </c>
      <c r="F122" s="365" t="s">
        <v>1424</v>
      </c>
      <c r="G122" s="366" t="s">
        <v>1424</v>
      </c>
      <c r="H122" s="366" t="s">
        <v>34</v>
      </c>
      <c r="I122" s="366" t="s">
        <v>34</v>
      </c>
      <c r="J122" s="366" t="s">
        <v>608</v>
      </c>
      <c r="K122" s="367" t="s">
        <v>48</v>
      </c>
      <c r="L122" s="368" t="s">
        <v>1341</v>
      </c>
      <c r="M122" s="368" t="s">
        <v>1421</v>
      </c>
      <c r="N122" s="367">
        <v>212962</v>
      </c>
      <c r="O122" s="367" t="s">
        <v>1323</v>
      </c>
      <c r="P122" s="371">
        <v>39639</v>
      </c>
      <c r="Q122" s="372">
        <v>766.03085599999997</v>
      </c>
      <c r="R122" s="372">
        <v>1179.6082965238088</v>
      </c>
      <c r="S122" s="367">
        <v>2</v>
      </c>
      <c r="T122" s="369">
        <v>-0.13369276219392245</v>
      </c>
      <c r="U122" s="369">
        <v>-1.4324540355300608</v>
      </c>
      <c r="V122" s="369">
        <v>-0.26333112750508003</v>
      </c>
      <c r="W122" s="369">
        <v>-2.3591445718802841</v>
      </c>
      <c r="X122" s="369">
        <v>-0.16240265130059217</v>
      </c>
      <c r="Y122" s="369">
        <v>-1.111739777321781</v>
      </c>
      <c r="Z122" s="369">
        <v>-8.4039678971701615E-2</v>
      </c>
      <c r="AA122" s="369">
        <v>-0.45408264980206098</v>
      </c>
      <c r="AB122" s="369">
        <v>0.27996650292258773</v>
      </c>
      <c r="AC122" s="373">
        <v>-1.3392765534311677</v>
      </c>
      <c r="AD122" s="575">
        <v>15165493000197</v>
      </c>
      <c r="AE122" s="370" t="s">
        <v>1896</v>
      </c>
      <c r="AF122" s="370" t="s">
        <v>1812</v>
      </c>
      <c r="AG122" s="374" t="s">
        <v>1459</v>
      </c>
      <c r="AH122" s="374" t="s">
        <v>1819</v>
      </c>
      <c r="AI122" s="374">
        <v>150000</v>
      </c>
      <c r="AJ122" s="374">
        <v>10000</v>
      </c>
      <c r="AK122" s="374">
        <v>150000</v>
      </c>
      <c r="AL122" s="722">
        <v>2.2000000000000002</v>
      </c>
      <c r="AM122" s="722">
        <v>20</v>
      </c>
      <c r="AN122" s="369" t="s">
        <v>668</v>
      </c>
      <c r="AO122" s="367" t="s">
        <v>1326</v>
      </c>
      <c r="AP122" s="370" t="s">
        <v>1816</v>
      </c>
      <c r="AQ122" s="376" t="s">
        <v>667</v>
      </c>
      <c r="AR122" s="369">
        <v>0</v>
      </c>
      <c r="AS122" s="369">
        <v>0</v>
      </c>
      <c r="AT122" s="369" t="s">
        <v>1424</v>
      </c>
      <c r="AW122" s="198"/>
      <c r="AX122" s="198"/>
      <c r="AY122" s="184"/>
      <c r="AZ122" s="184"/>
      <c r="BA122" s="184"/>
      <c r="BB122" s="184"/>
      <c r="BC122" s="184"/>
      <c r="BD122" s="184"/>
      <c r="BE122" s="184"/>
      <c r="BF122" s="184"/>
      <c r="BG122" s="186"/>
      <c r="BH122" s="186"/>
      <c r="BI122" s="199"/>
      <c r="BJ122" s="199"/>
      <c r="BK122" s="199"/>
      <c r="BL122" s="218"/>
      <c r="BM122" s="186"/>
      <c r="BN122" s="186"/>
      <c r="BO122" s="186"/>
      <c r="BP122" s="186"/>
      <c r="BQ122" s="186"/>
      <c r="BR122" s="186"/>
      <c r="BS122" s="186"/>
      <c r="BT122" s="186"/>
      <c r="BU122" s="186"/>
      <c r="BV122" s="189"/>
      <c r="BW122" s="184"/>
      <c r="BX122"/>
      <c r="BZ122"/>
    </row>
    <row r="123" spans="2:78" ht="18.75">
      <c r="B123" s="363" t="s">
        <v>888</v>
      </c>
      <c r="C123" s="364">
        <v>9344799000108</v>
      </c>
      <c r="D123" s="365" t="s">
        <v>11</v>
      </c>
      <c r="E123" s="365" t="s">
        <v>621</v>
      </c>
      <c r="F123" s="365" t="s">
        <v>674</v>
      </c>
      <c r="G123" s="366" t="s">
        <v>740</v>
      </c>
      <c r="H123" s="366" t="s">
        <v>34</v>
      </c>
      <c r="I123" s="366" t="s">
        <v>1424</v>
      </c>
      <c r="J123" s="366" t="s">
        <v>608</v>
      </c>
      <c r="K123" s="367" t="s">
        <v>48</v>
      </c>
      <c r="L123" s="368"/>
      <c r="M123" s="368" t="s">
        <v>34</v>
      </c>
      <c r="N123" s="367">
        <v>213403</v>
      </c>
      <c r="O123" s="367" t="s">
        <v>1323</v>
      </c>
      <c r="P123" s="371">
        <v>39648</v>
      </c>
      <c r="Q123" s="372">
        <v>117.733907</v>
      </c>
      <c r="R123" s="372">
        <v>168.38733541666662</v>
      </c>
      <c r="S123" s="367">
        <v>1</v>
      </c>
      <c r="T123" s="369">
        <v>7.0250706023654352E-2</v>
      </c>
      <c r="U123" s="369">
        <v>0.75270273192840209</v>
      </c>
      <c r="V123" s="369">
        <v>8.4410392102701071E-2</v>
      </c>
      <c r="W123" s="369">
        <v>0.75622020163769665</v>
      </c>
      <c r="X123" s="369">
        <v>0.14325166955038604</v>
      </c>
      <c r="Y123" s="369">
        <v>0.98064026622414402</v>
      </c>
      <c r="Z123" s="369">
        <v>0.21486035029108996</v>
      </c>
      <c r="AA123" s="369">
        <v>1.1609320548503006</v>
      </c>
      <c r="AB123" s="369">
        <v>2.7868914884287783E-2</v>
      </c>
      <c r="AC123" s="373">
        <v>-0.97639443859008901</v>
      </c>
      <c r="AD123" s="575">
        <v>10347453000142</v>
      </c>
      <c r="AE123" s="370" t="s">
        <v>1844</v>
      </c>
      <c r="AF123" s="370" t="s">
        <v>1844</v>
      </c>
      <c r="AG123" s="374" t="s">
        <v>469</v>
      </c>
      <c r="AH123" s="374" t="s">
        <v>1819</v>
      </c>
      <c r="AI123" s="374">
        <v>100</v>
      </c>
      <c r="AJ123" s="374">
        <v>100</v>
      </c>
      <c r="AK123" s="374">
        <v>100</v>
      </c>
      <c r="AL123" s="722">
        <v>0.35</v>
      </c>
      <c r="AM123" s="722">
        <v>0</v>
      </c>
      <c r="AN123" s="369" t="s">
        <v>1824</v>
      </c>
      <c r="AO123" s="367" t="s">
        <v>1326</v>
      </c>
      <c r="AP123" s="370" t="s">
        <v>1821</v>
      </c>
      <c r="AQ123" s="376" t="s">
        <v>678</v>
      </c>
      <c r="AR123" s="369">
        <v>1.5166666666666701E-3</v>
      </c>
      <c r="AS123" s="369">
        <v>1.5166666666666701E-3</v>
      </c>
      <c r="AT123" s="369" t="s">
        <v>1424</v>
      </c>
      <c r="AW123" s="198"/>
      <c r="AX123" s="198"/>
      <c r="AY123" s="184"/>
      <c r="AZ123" s="184"/>
      <c r="BA123" s="184"/>
      <c r="BB123" s="184"/>
      <c r="BC123" s="184"/>
      <c r="BD123" s="184"/>
      <c r="BE123" s="184"/>
      <c r="BF123" s="184"/>
      <c r="BG123" s="186"/>
      <c r="BH123" s="186"/>
      <c r="BI123" s="199"/>
      <c r="BJ123" s="199"/>
      <c r="BK123" s="199"/>
      <c r="BL123" s="218"/>
      <c r="BM123" s="186"/>
      <c r="BN123" s="186"/>
      <c r="BO123" s="186"/>
      <c r="BP123" s="186"/>
      <c r="BQ123" s="186"/>
      <c r="BR123" s="186"/>
      <c r="BS123" s="186"/>
      <c r="BT123" s="186"/>
      <c r="BU123" s="186"/>
      <c r="BV123" s="189"/>
      <c r="BW123" s="184"/>
      <c r="BX123"/>
      <c r="BZ123"/>
    </row>
    <row r="124" spans="2:78" ht="18.75">
      <c r="B124" s="363" t="s">
        <v>62</v>
      </c>
      <c r="C124" s="364">
        <v>9550197000107</v>
      </c>
      <c r="D124" s="365" t="s">
        <v>14</v>
      </c>
      <c r="E124" s="365" t="s">
        <v>607</v>
      </c>
      <c r="F124" s="365" t="s">
        <v>1424</v>
      </c>
      <c r="G124" s="366" t="s">
        <v>1424</v>
      </c>
      <c r="H124" s="366" t="s">
        <v>34</v>
      </c>
      <c r="I124" s="366" t="s">
        <v>34</v>
      </c>
      <c r="J124" s="366" t="s">
        <v>608</v>
      </c>
      <c r="K124" s="367" t="s">
        <v>48</v>
      </c>
      <c r="L124" s="368"/>
      <c r="M124" s="368" t="s">
        <v>1421</v>
      </c>
      <c r="N124" s="367">
        <v>213691</v>
      </c>
      <c r="O124" s="367" t="s">
        <v>1323</v>
      </c>
      <c r="P124" s="371">
        <v>39631</v>
      </c>
      <c r="Q124" s="372">
        <v>356.29463199999998</v>
      </c>
      <c r="R124" s="372">
        <v>374.03638934523809</v>
      </c>
      <c r="S124" s="367">
        <v>3</v>
      </c>
      <c r="T124" s="369">
        <v>-1.9599633217103563E-2</v>
      </c>
      <c r="U124" s="369">
        <v>-0.21000070038215812</v>
      </c>
      <c r="V124" s="369">
        <v>-1.5194483194618913E-2</v>
      </c>
      <c r="W124" s="369">
        <v>-0.13612512463198975</v>
      </c>
      <c r="X124" s="369">
        <v>0.10130074930308308</v>
      </c>
      <c r="Y124" s="369">
        <v>0.69346203138204865</v>
      </c>
      <c r="Z124" s="369">
        <v>0.17996608165232075</v>
      </c>
      <c r="AA124" s="369">
        <v>0.97239156825785811</v>
      </c>
      <c r="AB124" s="369">
        <v>0.24592632900673561</v>
      </c>
      <c r="AC124" s="373">
        <v>-0.5156663351666011</v>
      </c>
      <c r="AD124" s="575">
        <v>0</v>
      </c>
      <c r="AE124" s="370" t="s">
        <v>1897</v>
      </c>
      <c r="AF124" s="370" t="s">
        <v>1858</v>
      </c>
      <c r="AG124" s="374" t="s">
        <v>721</v>
      </c>
      <c r="AH124" s="374" t="s">
        <v>1819</v>
      </c>
      <c r="AI124" s="374">
        <v>500</v>
      </c>
      <c r="AJ124" s="374">
        <v>100</v>
      </c>
      <c r="AK124" s="374">
        <v>500</v>
      </c>
      <c r="AL124" s="722">
        <v>2</v>
      </c>
      <c r="AM124" s="722">
        <v>20</v>
      </c>
      <c r="AN124" s="369" t="s">
        <v>668</v>
      </c>
      <c r="AO124" s="367" t="s">
        <v>1326</v>
      </c>
      <c r="AP124" s="370" t="s">
        <v>1816</v>
      </c>
      <c r="AQ124" s="376" t="s">
        <v>683</v>
      </c>
      <c r="AR124" s="369">
        <v>3.3333333333333301E-3</v>
      </c>
      <c r="AS124" s="369">
        <v>3.3333333333333301E-3</v>
      </c>
      <c r="AT124" s="369" t="s">
        <v>1424</v>
      </c>
      <c r="AW124" s="198"/>
      <c r="AX124" s="198"/>
      <c r="AY124" s="184"/>
      <c r="AZ124" s="184"/>
      <c r="BA124" s="184"/>
      <c r="BB124" s="184"/>
      <c r="BC124" s="184"/>
      <c r="BD124" s="184"/>
      <c r="BE124" s="184"/>
      <c r="BF124" s="184"/>
      <c r="BG124" s="186"/>
      <c r="BH124" s="186"/>
      <c r="BI124" s="199"/>
      <c r="BJ124" s="199"/>
      <c r="BK124" s="199"/>
      <c r="BL124" s="218"/>
      <c r="BM124" s="186"/>
      <c r="BN124" s="186"/>
      <c r="BO124" s="186"/>
      <c r="BP124" s="186"/>
      <c r="BQ124" s="186"/>
      <c r="BR124" s="186"/>
      <c r="BS124" s="186"/>
      <c r="BT124" s="186"/>
      <c r="BU124" s="186"/>
      <c r="BV124" s="189"/>
      <c r="BW124" s="184"/>
      <c r="BX124"/>
      <c r="BZ124"/>
    </row>
    <row r="125" spans="2:78" ht="18.75">
      <c r="B125" s="363" t="s">
        <v>61</v>
      </c>
      <c r="C125" s="364">
        <v>9599346000122</v>
      </c>
      <c r="D125" s="365" t="s">
        <v>14</v>
      </c>
      <c r="E125" s="365" t="s">
        <v>607</v>
      </c>
      <c r="F125" s="365" t="s">
        <v>1424</v>
      </c>
      <c r="G125" s="366" t="s">
        <v>1424</v>
      </c>
      <c r="H125" s="366" t="s">
        <v>34</v>
      </c>
      <c r="I125" s="366" t="s">
        <v>34</v>
      </c>
      <c r="J125" s="366" t="s">
        <v>608</v>
      </c>
      <c r="K125" s="367" t="s">
        <v>48</v>
      </c>
      <c r="L125" s="368"/>
      <c r="M125" s="368" t="s">
        <v>1421</v>
      </c>
      <c r="N125" s="367">
        <v>213705</v>
      </c>
      <c r="O125" s="367" t="s">
        <v>1323</v>
      </c>
      <c r="P125" s="371">
        <v>39631</v>
      </c>
      <c r="Q125" s="372">
        <v>213.98325399999999</v>
      </c>
      <c r="R125" s="372">
        <v>211.86229277777784</v>
      </c>
      <c r="S125" s="367">
        <v>3</v>
      </c>
      <c r="T125" s="369">
        <v>0.10713033132883587</v>
      </c>
      <c r="U125" s="369">
        <v>1.1478502868918925</v>
      </c>
      <c r="V125" s="369">
        <v>5.1422242755896352E-2</v>
      </c>
      <c r="W125" s="369">
        <v>0.46068425719683614</v>
      </c>
      <c r="X125" s="369">
        <v>0.26145145762477306</v>
      </c>
      <c r="Y125" s="369">
        <v>1.7897859607120861</v>
      </c>
      <c r="Z125" s="369">
        <v>0.1887963780537476</v>
      </c>
      <c r="AA125" s="369">
        <v>1.0201033686545216</v>
      </c>
      <c r="AB125" s="369">
        <v>0.17087567056891817</v>
      </c>
      <c r="AC125" s="373">
        <v>-0.35229826837802586</v>
      </c>
      <c r="AD125" s="575">
        <v>0</v>
      </c>
      <c r="AE125" s="370" t="s">
        <v>1897</v>
      </c>
      <c r="AF125" s="370" t="s">
        <v>1858</v>
      </c>
      <c r="AG125" s="374" t="s">
        <v>721</v>
      </c>
      <c r="AH125" s="374" t="s">
        <v>1819</v>
      </c>
      <c r="AI125" s="374">
        <v>500</v>
      </c>
      <c r="AJ125" s="374">
        <v>100</v>
      </c>
      <c r="AK125" s="374">
        <v>500</v>
      </c>
      <c r="AL125" s="722">
        <v>2</v>
      </c>
      <c r="AM125" s="722">
        <v>20</v>
      </c>
      <c r="AN125" s="369" t="s">
        <v>668</v>
      </c>
      <c r="AO125" s="367" t="s">
        <v>1326</v>
      </c>
      <c r="AP125" s="370" t="s">
        <v>1816</v>
      </c>
      <c r="AQ125" s="376" t="s">
        <v>669</v>
      </c>
      <c r="AR125" s="369">
        <v>3.3333333333333301E-3</v>
      </c>
      <c r="AS125" s="369">
        <v>3.3333333333333301E-3</v>
      </c>
      <c r="AT125" s="369" t="s">
        <v>1424</v>
      </c>
      <c r="AW125" s="198"/>
      <c r="AX125" s="198"/>
      <c r="AY125" s="184"/>
      <c r="AZ125" s="184"/>
      <c r="BA125" s="184"/>
      <c r="BB125" s="184"/>
      <c r="BC125" s="184"/>
      <c r="BD125" s="184"/>
      <c r="BE125" s="184"/>
      <c r="BF125" s="184"/>
      <c r="BG125" s="186"/>
      <c r="BH125" s="186"/>
      <c r="BI125" s="199"/>
      <c r="BJ125" s="199"/>
      <c r="BK125" s="199"/>
      <c r="BL125" s="218"/>
      <c r="BM125" s="186"/>
      <c r="BN125" s="186"/>
      <c r="BO125" s="186"/>
      <c r="BP125" s="186"/>
      <c r="BQ125" s="186"/>
      <c r="BR125" s="186"/>
      <c r="BS125" s="186"/>
      <c r="BT125" s="186"/>
      <c r="BU125" s="186"/>
      <c r="BV125" s="189"/>
      <c r="BW125" s="184"/>
      <c r="BX125"/>
      <c r="BZ125"/>
    </row>
    <row r="126" spans="2:78" ht="18.75">
      <c r="B126" s="363" t="s">
        <v>221</v>
      </c>
      <c r="C126" s="364">
        <v>8830947000131</v>
      </c>
      <c r="D126" s="365" t="s">
        <v>14</v>
      </c>
      <c r="E126" s="365" t="s">
        <v>607</v>
      </c>
      <c r="F126" s="365" t="s">
        <v>1424</v>
      </c>
      <c r="G126" s="366" t="s">
        <v>1424</v>
      </c>
      <c r="H126" s="366" t="s">
        <v>34</v>
      </c>
      <c r="I126" s="366" t="s">
        <v>34</v>
      </c>
      <c r="J126" s="366" t="s">
        <v>608</v>
      </c>
      <c r="K126" s="367" t="s">
        <v>48</v>
      </c>
      <c r="L126" s="368"/>
      <c r="M126" s="368" t="s">
        <v>34</v>
      </c>
      <c r="N126" s="367">
        <v>214019</v>
      </c>
      <c r="O126" s="367" t="s">
        <v>1323</v>
      </c>
      <c r="P126" s="371">
        <v>39190</v>
      </c>
      <c r="Q126" s="372">
        <v>894.14454899999998</v>
      </c>
      <c r="R126" s="372">
        <v>744.79503815872999</v>
      </c>
      <c r="S126" s="367">
        <v>2</v>
      </c>
      <c r="T126" s="369">
        <v>0.11009676846396399</v>
      </c>
      <c r="U126" s="369">
        <v>1.1796342426994393</v>
      </c>
      <c r="V126" s="369">
        <v>0.11391871407784526</v>
      </c>
      <c r="W126" s="369">
        <v>1.0205808880195759</v>
      </c>
      <c r="X126" s="369">
        <v>0.47464461092025334</v>
      </c>
      <c r="Y126" s="369">
        <v>3.2492160061769986</v>
      </c>
      <c r="Z126" s="369">
        <v>0.7629979014467021</v>
      </c>
      <c r="AA126" s="369">
        <v>4.1226253255797642</v>
      </c>
      <c r="AB126" s="369">
        <v>0.23059532547051553</v>
      </c>
      <c r="AC126" s="373">
        <v>9.9623375621236514E-3</v>
      </c>
      <c r="AD126" s="575">
        <v>14213077000154</v>
      </c>
      <c r="AE126" s="370" t="s">
        <v>1876</v>
      </c>
      <c r="AF126" s="370" t="s">
        <v>1833</v>
      </c>
      <c r="AG126" s="374" t="s">
        <v>1458</v>
      </c>
      <c r="AH126" s="374" t="s">
        <v>1819</v>
      </c>
      <c r="AI126" s="374">
        <v>5000</v>
      </c>
      <c r="AJ126" s="374">
        <v>1000</v>
      </c>
      <c r="AK126" s="374">
        <v>1000</v>
      </c>
      <c r="AL126" s="722">
        <v>1.9</v>
      </c>
      <c r="AM126" s="722">
        <v>20</v>
      </c>
      <c r="AN126" s="369" t="s">
        <v>668</v>
      </c>
      <c r="AO126" s="367" t="s">
        <v>1326</v>
      </c>
      <c r="AP126" s="370" t="s">
        <v>1816</v>
      </c>
      <c r="AQ126" s="376" t="s">
        <v>661</v>
      </c>
      <c r="AR126" s="369">
        <v>4.4333333333333299E-3</v>
      </c>
      <c r="AS126" s="369">
        <v>4.4333333333333299E-3</v>
      </c>
      <c r="AT126" s="369" t="s">
        <v>1424</v>
      </c>
      <c r="AW126" s="198"/>
      <c r="AX126" s="198"/>
      <c r="AY126" s="184"/>
      <c r="AZ126" s="184"/>
      <c r="BA126" s="184"/>
      <c r="BB126" s="184"/>
      <c r="BC126" s="184"/>
      <c r="BD126" s="184"/>
      <c r="BE126" s="184"/>
      <c r="BF126" s="184"/>
      <c r="BG126" s="186"/>
      <c r="BH126" s="186"/>
      <c r="BI126" s="199"/>
      <c r="BJ126" s="199"/>
      <c r="BK126" s="199"/>
      <c r="BL126" s="218"/>
      <c r="BM126" s="186"/>
      <c r="BN126" s="186"/>
      <c r="BO126" s="186"/>
      <c r="BP126" s="186"/>
      <c r="BQ126" s="186"/>
      <c r="BR126" s="186"/>
      <c r="BS126" s="186"/>
      <c r="BT126" s="186"/>
      <c r="BU126" s="186"/>
      <c r="BV126" s="189"/>
      <c r="BW126" s="184"/>
      <c r="BX126"/>
      <c r="BZ126"/>
    </row>
    <row r="127" spans="2:78" ht="18.75">
      <c r="B127" s="363" t="s">
        <v>866</v>
      </c>
      <c r="C127" s="364">
        <v>9814233000100</v>
      </c>
      <c r="D127" s="365" t="s">
        <v>11</v>
      </c>
      <c r="E127" s="365" t="s">
        <v>621</v>
      </c>
      <c r="F127" s="365" t="s">
        <v>674</v>
      </c>
      <c r="G127" s="366" t="s">
        <v>867</v>
      </c>
      <c r="H127" s="366" t="s">
        <v>34</v>
      </c>
      <c r="I127" s="366" t="s">
        <v>1424</v>
      </c>
      <c r="J127" s="366" t="s">
        <v>608</v>
      </c>
      <c r="K127" s="367" t="s">
        <v>48</v>
      </c>
      <c r="L127" s="368" t="s">
        <v>1341</v>
      </c>
      <c r="M127" s="368" t="s">
        <v>1421</v>
      </c>
      <c r="N127" s="367">
        <v>215163</v>
      </c>
      <c r="O127" s="367" t="s">
        <v>1323</v>
      </c>
      <c r="P127" s="371">
        <v>39654</v>
      </c>
      <c r="Q127" s="372">
        <v>389.00998099999998</v>
      </c>
      <c r="R127" s="372">
        <v>372.62353031746039</v>
      </c>
      <c r="S127" s="367">
        <v>1</v>
      </c>
      <c r="T127" s="369">
        <v>5.6344682097094534E-2</v>
      </c>
      <c r="U127" s="369">
        <v>0.60370633328354162</v>
      </c>
      <c r="V127" s="369">
        <v>6.4520960405443306E-2</v>
      </c>
      <c r="W127" s="369">
        <v>0.57803372869418135</v>
      </c>
      <c r="X127" s="369">
        <v>0.10839586454548367</v>
      </c>
      <c r="Y127" s="369">
        <v>0.742032185726752</v>
      </c>
      <c r="Z127" s="369">
        <v>0.12107162617208767</v>
      </c>
      <c r="AA127" s="369">
        <v>0.65417342737087536</v>
      </c>
      <c r="AB127" s="369">
        <v>5.4394067686331586E-2</v>
      </c>
      <c r="AC127" s="373">
        <v>-0.86591217026507761</v>
      </c>
      <c r="AD127" s="575">
        <v>0</v>
      </c>
      <c r="AE127" s="370" t="s">
        <v>1836</v>
      </c>
      <c r="AF127" s="370" t="s">
        <v>1833</v>
      </c>
      <c r="AG127" s="374" t="s">
        <v>1458</v>
      </c>
      <c r="AH127" s="374" t="s">
        <v>1819</v>
      </c>
      <c r="AI127" s="374">
        <v>3000</v>
      </c>
      <c r="AJ127" s="374">
        <v>1000</v>
      </c>
      <c r="AK127" s="374">
        <v>1000</v>
      </c>
      <c r="AL127" s="722">
        <v>0.2</v>
      </c>
      <c r="AM127" s="722">
        <v>0</v>
      </c>
      <c r="AN127" s="369" t="s">
        <v>1824</v>
      </c>
      <c r="AO127" s="367" t="s">
        <v>1326</v>
      </c>
      <c r="AP127" s="370" t="s">
        <v>1821</v>
      </c>
      <c r="AQ127" s="376" t="s">
        <v>682</v>
      </c>
      <c r="AR127" s="369">
        <v>6.9999999999999999E-4</v>
      </c>
      <c r="AS127" s="369">
        <v>6.9999999999999999E-4</v>
      </c>
      <c r="AT127" s="369" t="s">
        <v>1424</v>
      </c>
      <c r="AW127" s="198"/>
      <c r="AX127" s="198"/>
      <c r="AY127" s="184"/>
      <c r="AZ127" s="184"/>
      <c r="BA127" s="184"/>
      <c r="BB127" s="184"/>
      <c r="BC127" s="184"/>
      <c r="BD127" s="184"/>
      <c r="BE127" s="184"/>
      <c r="BF127" s="184"/>
      <c r="BG127" s="186"/>
      <c r="BH127" s="186"/>
      <c r="BI127" s="199"/>
      <c r="BJ127" s="199"/>
      <c r="BK127" s="199"/>
      <c r="BL127" s="218"/>
      <c r="BM127" s="186"/>
      <c r="BN127" s="186"/>
      <c r="BO127" s="186"/>
      <c r="BP127" s="186"/>
      <c r="BQ127" s="186"/>
      <c r="BR127" s="186"/>
      <c r="BS127" s="186"/>
      <c r="BT127" s="186"/>
      <c r="BU127" s="186"/>
      <c r="BV127" s="189"/>
      <c r="BW127" s="184"/>
      <c r="BX127"/>
      <c r="BZ127"/>
    </row>
    <row r="128" spans="2:78" ht="18.75">
      <c r="B128" s="363" t="s">
        <v>1159</v>
      </c>
      <c r="C128" s="364">
        <v>9543255000175</v>
      </c>
      <c r="D128" s="365" t="s">
        <v>11</v>
      </c>
      <c r="E128" s="365" t="s">
        <v>620</v>
      </c>
      <c r="F128" s="365" t="s">
        <v>665</v>
      </c>
      <c r="G128" s="366" t="s">
        <v>740</v>
      </c>
      <c r="H128" s="366" t="s">
        <v>34</v>
      </c>
      <c r="I128" s="366" t="s">
        <v>1424</v>
      </c>
      <c r="J128" s="366" t="s">
        <v>608</v>
      </c>
      <c r="K128" s="367" t="s">
        <v>48</v>
      </c>
      <c r="L128" s="368"/>
      <c r="M128" s="368" t="s">
        <v>34</v>
      </c>
      <c r="N128" s="367">
        <v>215740</v>
      </c>
      <c r="O128" s="367" t="s">
        <v>1323</v>
      </c>
      <c r="P128" s="371">
        <v>39676</v>
      </c>
      <c r="Q128" s="372">
        <v>330.57084700000001</v>
      </c>
      <c r="R128" s="372">
        <v>216.16917373809522</v>
      </c>
      <c r="S128" s="367">
        <v>1</v>
      </c>
      <c r="T128" s="369">
        <v>0.10226262112209183</v>
      </c>
      <c r="U128" s="369">
        <v>1.0956950990192138</v>
      </c>
      <c r="V128" s="369">
        <v>0.12253791799048042</v>
      </c>
      <c r="W128" s="369">
        <v>1.0977990593655755</v>
      </c>
      <c r="X128" s="369">
        <v>0.17141275640219056</v>
      </c>
      <c r="Y128" s="369">
        <v>1.1734191412919941</v>
      </c>
      <c r="Z128" s="369">
        <v>0.17381301731757448</v>
      </c>
      <c r="AA128" s="369">
        <v>0.93914537084597893</v>
      </c>
      <c r="AB128" s="369">
        <v>2.2051207424701761E-3</v>
      </c>
      <c r="AC128" s="373">
        <v>4.9505100446298318</v>
      </c>
      <c r="AD128" s="575">
        <v>0</v>
      </c>
      <c r="AE128" s="370" t="s">
        <v>1857</v>
      </c>
      <c r="AF128" s="370" t="s">
        <v>1858</v>
      </c>
      <c r="AG128" s="374" t="s">
        <v>721</v>
      </c>
      <c r="AH128" s="374" t="s">
        <v>1819</v>
      </c>
      <c r="AI128" s="374">
        <v>1000</v>
      </c>
      <c r="AJ128" s="374">
        <v>100</v>
      </c>
      <c r="AK128" s="374">
        <v>1000</v>
      </c>
      <c r="AL128" s="722">
        <v>0.45</v>
      </c>
      <c r="AM128" s="722">
        <v>0</v>
      </c>
      <c r="AN128" s="369" t="s">
        <v>1820</v>
      </c>
      <c r="AO128" s="367" t="s">
        <v>1326</v>
      </c>
      <c r="AP128" s="370" t="s">
        <v>1821</v>
      </c>
      <c r="AQ128" s="376" t="s">
        <v>671</v>
      </c>
      <c r="AR128" s="369">
        <v>1.0399999999999999E-3</v>
      </c>
      <c r="AS128" s="369">
        <v>1.0399999999999999E-3</v>
      </c>
      <c r="AT128" s="369" t="s">
        <v>1424</v>
      </c>
      <c r="AW128" s="198"/>
      <c r="AX128" s="198"/>
      <c r="AY128" s="184"/>
      <c r="AZ128" s="184"/>
      <c r="BA128" s="184"/>
      <c r="BB128" s="184"/>
      <c r="BC128" s="184"/>
      <c r="BD128" s="184"/>
      <c r="BE128" s="184"/>
      <c r="BF128" s="184"/>
      <c r="BG128" s="186"/>
      <c r="BH128" s="186"/>
      <c r="BI128" s="199"/>
      <c r="BJ128" s="199"/>
      <c r="BK128" s="199"/>
      <c r="BL128" s="218"/>
      <c r="BM128" s="186"/>
      <c r="BN128" s="186"/>
      <c r="BO128" s="186"/>
      <c r="BP128" s="186"/>
      <c r="BQ128" s="186"/>
      <c r="BR128" s="186"/>
      <c r="BS128" s="186"/>
      <c r="BT128" s="186"/>
      <c r="BU128" s="186"/>
      <c r="BV128" s="189"/>
      <c r="BW128" s="184"/>
      <c r="BX128"/>
      <c r="BZ128"/>
    </row>
    <row r="129" spans="2:78" ht="18.75">
      <c r="B129" s="363" t="s">
        <v>203</v>
      </c>
      <c r="C129" s="364">
        <v>5964067000160</v>
      </c>
      <c r="D129" s="365" t="s">
        <v>14</v>
      </c>
      <c r="E129" s="365" t="s">
        <v>607</v>
      </c>
      <c r="F129" s="365" t="s">
        <v>1424</v>
      </c>
      <c r="G129" s="366" t="s">
        <v>1424</v>
      </c>
      <c r="H129" s="366" t="s">
        <v>34</v>
      </c>
      <c r="I129" s="366" t="s">
        <v>34</v>
      </c>
      <c r="J129" s="366" t="s">
        <v>608</v>
      </c>
      <c r="K129" s="367" t="s">
        <v>48</v>
      </c>
      <c r="L129" s="368"/>
      <c r="M129" s="368" t="s">
        <v>34</v>
      </c>
      <c r="N129" s="367">
        <v>216178</v>
      </c>
      <c r="O129" s="367" t="s">
        <v>1323</v>
      </c>
      <c r="P129" s="371">
        <v>39633</v>
      </c>
      <c r="Q129" s="372">
        <v>236.089315</v>
      </c>
      <c r="R129" s="372">
        <v>176.11547285714283</v>
      </c>
      <c r="S129" s="367">
        <v>2</v>
      </c>
      <c r="T129" s="369">
        <v>9.5767059728381732E-2</v>
      </c>
      <c r="U129" s="369">
        <v>1.0260982638670093</v>
      </c>
      <c r="V129" s="369">
        <v>8.3943456249257364E-2</v>
      </c>
      <c r="W129" s="369">
        <v>0.75203699248006772</v>
      </c>
      <c r="X129" s="369">
        <v>0.2875055127868007</v>
      </c>
      <c r="Y129" s="369">
        <v>1.968140989107219</v>
      </c>
      <c r="Z129" s="369">
        <v>0.43048297657158741</v>
      </c>
      <c r="AA129" s="369">
        <v>2.3259828343957203</v>
      </c>
      <c r="AB129" s="369">
        <v>0.18602703694133615</v>
      </c>
      <c r="AC129" s="373">
        <v>-0.14878476704830351</v>
      </c>
      <c r="AD129" s="575">
        <v>0</v>
      </c>
      <c r="AE129" s="370" t="s">
        <v>1898</v>
      </c>
      <c r="AF129" s="370" t="s">
        <v>1858</v>
      </c>
      <c r="AG129" s="374" t="s">
        <v>721</v>
      </c>
      <c r="AH129" s="374" t="s">
        <v>1819</v>
      </c>
      <c r="AI129" s="374">
        <v>10000</v>
      </c>
      <c r="AJ129" s="374">
        <v>1000</v>
      </c>
      <c r="AK129" s="374">
        <v>1000</v>
      </c>
      <c r="AL129" s="722">
        <v>2</v>
      </c>
      <c r="AM129" s="722">
        <v>0</v>
      </c>
      <c r="AN129" s="369" t="s">
        <v>668</v>
      </c>
      <c r="AO129" s="367" t="s">
        <v>1326</v>
      </c>
      <c r="AP129" s="370" t="s">
        <v>1816</v>
      </c>
      <c r="AQ129" s="376" t="s">
        <v>667</v>
      </c>
      <c r="AR129" s="369">
        <v>6.4840000000000002E-3</v>
      </c>
      <c r="AS129" s="369">
        <v>6.4840000000000002E-3</v>
      </c>
      <c r="AT129" s="369" t="s">
        <v>1424</v>
      </c>
      <c r="AW129" s="198"/>
      <c r="AX129" s="198"/>
      <c r="AY129" s="184"/>
      <c r="AZ129" s="184"/>
      <c r="BA129" s="184"/>
      <c r="BB129" s="184"/>
      <c r="BC129" s="184"/>
      <c r="BD129" s="184"/>
      <c r="BE129" s="184"/>
      <c r="BF129" s="184"/>
      <c r="BG129" s="186"/>
      <c r="BH129" s="186"/>
      <c r="BI129" s="199"/>
      <c r="BJ129" s="199"/>
      <c r="BK129" s="199"/>
      <c r="BL129" s="218"/>
      <c r="BM129" s="186"/>
      <c r="BN129" s="186"/>
      <c r="BO129" s="186"/>
      <c r="BP129" s="186"/>
      <c r="BQ129" s="186"/>
      <c r="BR129" s="186"/>
      <c r="BS129" s="186"/>
      <c r="BT129" s="186"/>
      <c r="BU129" s="186"/>
      <c r="BV129" s="189"/>
      <c r="BW129" s="184"/>
      <c r="BX129"/>
      <c r="BZ129"/>
    </row>
    <row r="130" spans="2:78" ht="18.75">
      <c r="B130" s="363" t="s">
        <v>94</v>
      </c>
      <c r="C130" s="364">
        <v>10237480000162</v>
      </c>
      <c r="D130" s="365" t="s">
        <v>14</v>
      </c>
      <c r="E130" s="365" t="s">
        <v>607</v>
      </c>
      <c r="F130" s="365" t="s">
        <v>1424</v>
      </c>
      <c r="G130" s="366" t="s">
        <v>1424</v>
      </c>
      <c r="H130" s="366" t="s">
        <v>34</v>
      </c>
      <c r="I130" s="366" t="s">
        <v>34</v>
      </c>
      <c r="J130" s="366" t="s">
        <v>608</v>
      </c>
      <c r="K130" s="367" t="s">
        <v>48</v>
      </c>
      <c r="L130" s="368"/>
      <c r="M130" s="368" t="s">
        <v>34</v>
      </c>
      <c r="N130" s="367">
        <v>216542</v>
      </c>
      <c r="O130" s="367" t="s">
        <v>1323</v>
      </c>
      <c r="P130" s="371">
        <v>39698</v>
      </c>
      <c r="Q130" s="372">
        <v>27.968817000000001</v>
      </c>
      <c r="R130" s="372">
        <v>34.575723892857148</v>
      </c>
      <c r="S130" s="367">
        <v>2</v>
      </c>
      <c r="T130" s="369">
        <v>4.0079835739693648E-2</v>
      </c>
      <c r="U130" s="369">
        <v>0.42943627991939298</v>
      </c>
      <c r="V130" s="369">
        <v>-7.6752376321090776E-2</v>
      </c>
      <c r="W130" s="369">
        <v>-0.68761317240522979</v>
      </c>
      <c r="X130" s="369">
        <v>-1.8161242864350724E-2</v>
      </c>
      <c r="Y130" s="369">
        <v>-0.12432417781486327</v>
      </c>
      <c r="Z130" s="369">
        <v>-4.6058488776511752E-2</v>
      </c>
      <c r="AA130" s="369">
        <v>-0.24886292862398202</v>
      </c>
      <c r="AB130" s="369">
        <v>0.22997925599771385</v>
      </c>
      <c r="AC130" s="373">
        <v>-0.8190904919190779</v>
      </c>
      <c r="AD130" s="575">
        <v>26703040000193</v>
      </c>
      <c r="AE130" s="370" t="s">
        <v>1843</v>
      </c>
      <c r="AF130" s="370" t="s">
        <v>1812</v>
      </c>
      <c r="AG130" s="374" t="s">
        <v>1459</v>
      </c>
      <c r="AH130" s="374" t="s">
        <v>1819</v>
      </c>
      <c r="AI130" s="374">
        <v>1000</v>
      </c>
      <c r="AJ130" s="374">
        <v>1000</v>
      </c>
      <c r="AK130" s="374">
        <v>1000</v>
      </c>
      <c r="AL130" s="722">
        <v>2</v>
      </c>
      <c r="AM130" s="722">
        <v>20</v>
      </c>
      <c r="AN130" s="369" t="s">
        <v>668</v>
      </c>
      <c r="AO130" s="367" t="s">
        <v>1326</v>
      </c>
      <c r="AP130" s="370" t="s">
        <v>1816</v>
      </c>
      <c r="AQ130" s="376" t="s">
        <v>661</v>
      </c>
      <c r="AR130" s="369">
        <v>4.6666666666666697E-3</v>
      </c>
      <c r="AS130" s="369">
        <v>4.6666666666666697E-3</v>
      </c>
      <c r="AT130" s="369" t="s">
        <v>1424</v>
      </c>
      <c r="AW130" s="198"/>
      <c r="AX130" s="198"/>
      <c r="AY130" s="184"/>
      <c r="AZ130" s="184"/>
      <c r="BA130" s="184"/>
      <c r="BB130" s="184"/>
      <c r="BC130" s="184"/>
      <c r="BD130" s="184"/>
      <c r="BE130" s="184"/>
      <c r="BF130" s="184"/>
      <c r="BG130" s="186"/>
      <c r="BH130" s="186"/>
      <c r="BI130" s="199"/>
      <c r="BJ130" s="199"/>
      <c r="BK130" s="199"/>
      <c r="BL130" s="218"/>
      <c r="BM130" s="186"/>
      <c r="BN130" s="186"/>
      <c r="BO130" s="186"/>
      <c r="BP130" s="186"/>
      <c r="BQ130" s="186"/>
      <c r="BR130" s="186"/>
      <c r="BS130" s="186"/>
      <c r="BT130" s="186"/>
      <c r="BU130" s="186"/>
      <c r="BV130" s="189"/>
      <c r="BW130" s="184"/>
      <c r="BX130"/>
      <c r="BZ130"/>
    </row>
    <row r="131" spans="2:78" ht="18.75">
      <c r="B131" s="363" t="s">
        <v>348</v>
      </c>
      <c r="C131" s="364">
        <v>10237439000196</v>
      </c>
      <c r="D131" s="365" t="s">
        <v>13</v>
      </c>
      <c r="E131" s="365" t="s">
        <v>616</v>
      </c>
      <c r="F131" s="365" t="s">
        <v>617</v>
      </c>
      <c r="G131" s="366" t="s">
        <v>34</v>
      </c>
      <c r="H131" s="366" t="s">
        <v>1340</v>
      </c>
      <c r="I131" s="366" t="s">
        <v>34</v>
      </c>
      <c r="J131" s="366" t="s">
        <v>608</v>
      </c>
      <c r="K131" s="367" t="s">
        <v>48</v>
      </c>
      <c r="L131" s="368"/>
      <c r="M131" s="368" t="s">
        <v>34</v>
      </c>
      <c r="N131" s="367">
        <v>216569</v>
      </c>
      <c r="O131" s="367" t="s">
        <v>1323</v>
      </c>
      <c r="P131" s="371">
        <v>39660</v>
      </c>
      <c r="Q131" s="372">
        <v>25.992833000000001</v>
      </c>
      <c r="R131" s="372">
        <v>24.577121722222238</v>
      </c>
      <c r="S131" s="367">
        <v>1</v>
      </c>
      <c r="T131" s="369">
        <v>0.14872972644294746</v>
      </c>
      <c r="U131" s="369">
        <v>1.5935679190878971</v>
      </c>
      <c r="V131" s="369">
        <v>0.1880440840188522</v>
      </c>
      <c r="W131" s="369">
        <v>1.6846590993262547</v>
      </c>
      <c r="X131" s="369">
        <v>0.24295433120668841</v>
      </c>
      <c r="Y131" s="369">
        <v>1.6631624663266882</v>
      </c>
      <c r="Z131" s="369">
        <v>0.28616366031311102</v>
      </c>
      <c r="AA131" s="369">
        <v>1.5461976383297373</v>
      </c>
      <c r="AB131" s="369">
        <v>0.12368027978774151</v>
      </c>
      <c r="AC131" s="373">
        <v>0.61790479892790928</v>
      </c>
      <c r="AD131" s="575">
        <v>0</v>
      </c>
      <c r="AE131" s="370" t="s">
        <v>1899</v>
      </c>
      <c r="AF131" s="370" t="s">
        <v>1812</v>
      </c>
      <c r="AG131" s="374" t="s">
        <v>1459</v>
      </c>
      <c r="AH131" s="374" t="s">
        <v>1819</v>
      </c>
      <c r="AI131" s="374">
        <v>10000</v>
      </c>
      <c r="AJ131" s="374">
        <v>1000</v>
      </c>
      <c r="AK131" s="374">
        <v>5000</v>
      </c>
      <c r="AL131" s="722">
        <v>2</v>
      </c>
      <c r="AM131" s="722">
        <v>10</v>
      </c>
      <c r="AN131" s="369" t="s">
        <v>1820</v>
      </c>
      <c r="AO131" s="367" t="s">
        <v>1326</v>
      </c>
      <c r="AP131" s="370" t="s">
        <v>1835</v>
      </c>
      <c r="AQ131" s="376" t="s">
        <v>666</v>
      </c>
      <c r="AR131" s="369">
        <v>4.0000000000000001E-3</v>
      </c>
      <c r="AS131" s="369">
        <v>4.0000000000000001E-3</v>
      </c>
      <c r="AT131" s="369" t="s">
        <v>1424</v>
      </c>
      <c r="AW131" s="198"/>
      <c r="AX131" s="198"/>
      <c r="AY131" s="184"/>
      <c r="AZ131" s="184"/>
      <c r="BA131" s="184"/>
      <c r="BB131" s="184"/>
      <c r="BC131" s="184"/>
      <c r="BD131" s="184"/>
      <c r="BE131" s="184"/>
      <c r="BF131" s="184"/>
      <c r="BG131" s="186"/>
      <c r="BH131" s="186"/>
      <c r="BI131" s="199"/>
      <c r="BJ131" s="199"/>
      <c r="BK131" s="199"/>
      <c r="BL131" s="218"/>
      <c r="BM131" s="186"/>
      <c r="BN131" s="186"/>
      <c r="BO131" s="186"/>
      <c r="BP131" s="186"/>
      <c r="BQ131" s="186"/>
      <c r="BR131" s="186"/>
      <c r="BS131" s="186"/>
      <c r="BT131" s="186"/>
      <c r="BU131" s="186"/>
      <c r="BV131" s="189"/>
      <c r="BW131" s="184"/>
      <c r="BX131"/>
      <c r="BZ131"/>
    </row>
    <row r="132" spans="2:78" ht="18.75">
      <c r="B132" s="363" t="s">
        <v>739</v>
      </c>
      <c r="C132" s="364">
        <v>9720734000110</v>
      </c>
      <c r="D132" s="365" t="s">
        <v>11</v>
      </c>
      <c r="E132" s="365" t="s">
        <v>620</v>
      </c>
      <c r="F132" s="365" t="s">
        <v>665</v>
      </c>
      <c r="G132" s="366" t="s">
        <v>740</v>
      </c>
      <c r="H132" s="366" t="s">
        <v>34</v>
      </c>
      <c r="I132" s="366" t="s">
        <v>1424</v>
      </c>
      <c r="J132" s="366" t="s">
        <v>608</v>
      </c>
      <c r="K132" s="367" t="s">
        <v>1424</v>
      </c>
      <c r="L132" s="368"/>
      <c r="M132" s="368" t="s">
        <v>34</v>
      </c>
      <c r="N132" s="367">
        <v>216658</v>
      </c>
      <c r="O132" s="367" t="s">
        <v>1323</v>
      </c>
      <c r="P132" s="371">
        <v>39702</v>
      </c>
      <c r="Q132" s="372">
        <v>718.98392200000001</v>
      </c>
      <c r="R132" s="372">
        <v>652.85201971031756</v>
      </c>
      <c r="S132" s="367">
        <v>0</v>
      </c>
      <c r="T132" s="369">
        <v>0.10432447235972342</v>
      </c>
      <c r="U132" s="369">
        <v>1.1177868493693481</v>
      </c>
      <c r="V132" s="369">
        <v>0.12803554922084182</v>
      </c>
      <c r="W132" s="369">
        <v>1.1470515233571574</v>
      </c>
      <c r="X132" s="369">
        <v>0.17163078747528449</v>
      </c>
      <c r="Y132" s="369">
        <v>1.1749116896876606</v>
      </c>
      <c r="Z132" s="369">
        <v>0.16350424097540528</v>
      </c>
      <c r="AA132" s="369">
        <v>0.88344505719717004</v>
      </c>
      <c r="AB132" s="369">
        <v>4.9290866610782504E-3</v>
      </c>
      <c r="AC132" s="373">
        <v>3.3300497118853603</v>
      </c>
      <c r="AD132" s="575">
        <v>0</v>
      </c>
      <c r="AE132" s="370" t="s">
        <v>1900</v>
      </c>
      <c r="AF132" s="370" t="s">
        <v>1833</v>
      </c>
      <c r="AG132" s="374" t="s">
        <v>1458</v>
      </c>
      <c r="AH132" s="374" t="s">
        <v>1819</v>
      </c>
      <c r="AI132" s="374">
        <v>1000</v>
      </c>
      <c r="AJ132" s="374">
        <v>1000</v>
      </c>
      <c r="AK132" s="374">
        <v>500</v>
      </c>
      <c r="AL132" s="722">
        <v>0.4</v>
      </c>
      <c r="AM132" s="722">
        <v>0</v>
      </c>
      <c r="AN132" s="369" t="s">
        <v>1820</v>
      </c>
      <c r="AO132" s="367" t="s">
        <v>1326</v>
      </c>
      <c r="AP132" s="370" t="s">
        <v>1821</v>
      </c>
      <c r="AQ132" s="376" t="s">
        <v>1424</v>
      </c>
      <c r="AR132" s="369">
        <v>1.06666666666667E-3</v>
      </c>
      <c r="AS132" s="369">
        <v>1.06666666666667E-3</v>
      </c>
      <c r="AT132" s="369" t="s">
        <v>1424</v>
      </c>
      <c r="AW132" s="198"/>
      <c r="AX132" s="198"/>
      <c r="AY132" s="184"/>
      <c r="AZ132" s="184"/>
      <c r="BA132" s="184"/>
      <c r="BB132" s="184"/>
      <c r="BC132" s="184"/>
      <c r="BD132" s="184"/>
      <c r="BE132" s="184"/>
      <c r="BF132" s="184"/>
      <c r="BG132" s="186"/>
      <c r="BH132" s="186"/>
      <c r="BI132" s="199"/>
      <c r="BJ132" s="199"/>
      <c r="BK132" s="199"/>
      <c r="BL132" s="218"/>
      <c r="BM132" s="186"/>
      <c r="BN132" s="186"/>
      <c r="BO132" s="186"/>
      <c r="BP132" s="186"/>
      <c r="BQ132" s="186"/>
      <c r="BR132" s="186"/>
      <c r="BS132" s="186"/>
      <c r="BT132" s="186"/>
      <c r="BU132" s="186"/>
      <c r="BV132" s="189"/>
      <c r="BW132" s="184"/>
      <c r="BX132"/>
      <c r="BZ132"/>
    </row>
    <row r="133" spans="2:78" ht="18.75">
      <c r="B133" s="363" t="s">
        <v>812</v>
      </c>
      <c r="C133" s="364">
        <v>9636393000107</v>
      </c>
      <c r="D133" s="365" t="s">
        <v>11</v>
      </c>
      <c r="E133" s="365" t="s">
        <v>620</v>
      </c>
      <c r="F133" s="365" t="s">
        <v>674</v>
      </c>
      <c r="G133" s="366" t="s">
        <v>740</v>
      </c>
      <c r="H133" s="366" t="s">
        <v>34</v>
      </c>
      <c r="I133" s="366" t="s">
        <v>1424</v>
      </c>
      <c r="J133" s="366" t="s">
        <v>608</v>
      </c>
      <c r="K133" s="367" t="s">
        <v>48</v>
      </c>
      <c r="L133" s="368"/>
      <c r="M133" s="368" t="s">
        <v>34</v>
      </c>
      <c r="N133" s="367">
        <v>217018</v>
      </c>
      <c r="O133" s="367" t="s">
        <v>1323</v>
      </c>
      <c r="P133" s="371">
        <v>39708</v>
      </c>
      <c r="Q133" s="372">
        <v>3152.128459</v>
      </c>
      <c r="R133" s="372">
        <v>1474.4540526388887</v>
      </c>
      <c r="S133" s="367">
        <v>0</v>
      </c>
      <c r="T133" s="369">
        <v>9.8916209209924277E-2</v>
      </c>
      <c r="U133" s="369">
        <v>1.0598398951213608</v>
      </c>
      <c r="V133" s="369">
        <v>0.12081414263056511</v>
      </c>
      <c r="W133" s="369">
        <v>1.082356011207865</v>
      </c>
      <c r="X133" s="369">
        <v>0.16229435584999408</v>
      </c>
      <c r="Y133" s="369">
        <v>1.1109984325274151</v>
      </c>
      <c r="Z133" s="369">
        <v>0.18571776181372446</v>
      </c>
      <c r="AA133" s="369">
        <v>1.0034690093007206</v>
      </c>
      <c r="AB133" s="369">
        <v>1.4802273852658791E-3</v>
      </c>
      <c r="AC133" s="373">
        <v>6.210327627233907</v>
      </c>
      <c r="AD133" s="575">
        <v>0</v>
      </c>
      <c r="AE133" s="370" t="s">
        <v>1841</v>
      </c>
      <c r="AF133" s="370" t="s">
        <v>1826</v>
      </c>
      <c r="AG133" s="374" t="s">
        <v>730</v>
      </c>
      <c r="AH133" s="374" t="s">
        <v>1819</v>
      </c>
      <c r="AI133" s="374">
        <v>100</v>
      </c>
      <c r="AJ133" s="374">
        <v>100</v>
      </c>
      <c r="AK133" s="374">
        <v>100</v>
      </c>
      <c r="AL133" s="722">
        <v>0.35</v>
      </c>
      <c r="AM133" s="722">
        <v>0</v>
      </c>
      <c r="AN133" s="369" t="s">
        <v>1820</v>
      </c>
      <c r="AO133" s="367" t="s">
        <v>1326</v>
      </c>
      <c r="AP133" s="370" t="s">
        <v>1821</v>
      </c>
      <c r="AQ133" s="376" t="s">
        <v>664</v>
      </c>
      <c r="AR133" s="369">
        <v>1.16666666666667E-3</v>
      </c>
      <c r="AS133" s="369">
        <v>1.16666666666667E-3</v>
      </c>
      <c r="AT133" s="369" t="s">
        <v>1424</v>
      </c>
      <c r="AW133" s="198"/>
      <c r="AX133" s="198"/>
      <c r="AY133" s="184"/>
      <c r="AZ133" s="184"/>
      <c r="BA133" s="184"/>
      <c r="BB133" s="184"/>
      <c r="BC133" s="184"/>
      <c r="BD133" s="184"/>
      <c r="BE133" s="184"/>
      <c r="BF133" s="184"/>
      <c r="BG133" s="186"/>
      <c r="BH133" s="186"/>
      <c r="BI133" s="199"/>
      <c r="BJ133" s="199"/>
      <c r="BK133" s="199"/>
      <c r="BL133" s="218"/>
      <c r="BM133" s="186"/>
      <c r="BN133" s="186"/>
      <c r="BO133" s="186"/>
      <c r="BP133" s="186"/>
      <c r="BQ133" s="186"/>
      <c r="BR133" s="186"/>
      <c r="BS133" s="186"/>
      <c r="BT133" s="186"/>
      <c r="BU133" s="186"/>
      <c r="BV133" s="189"/>
      <c r="BW133" s="184"/>
      <c r="BX133"/>
      <c r="BZ133"/>
    </row>
    <row r="134" spans="2:78" ht="18.75">
      <c r="B134" s="363" t="s">
        <v>988</v>
      </c>
      <c r="C134" s="364">
        <v>9720710000160</v>
      </c>
      <c r="D134" s="365" t="s">
        <v>11</v>
      </c>
      <c r="E134" s="365" t="s">
        <v>620</v>
      </c>
      <c r="F134" s="365" t="s">
        <v>665</v>
      </c>
      <c r="G134" s="366" t="s">
        <v>740</v>
      </c>
      <c r="H134" s="366" t="s">
        <v>34</v>
      </c>
      <c r="I134" s="366" t="s">
        <v>1424</v>
      </c>
      <c r="J134" s="366" t="s">
        <v>608</v>
      </c>
      <c r="K134" s="367" t="s">
        <v>48</v>
      </c>
      <c r="L134" s="368"/>
      <c r="M134" s="368" t="s">
        <v>34</v>
      </c>
      <c r="N134" s="367">
        <v>217913</v>
      </c>
      <c r="O134" s="367" t="s">
        <v>1323</v>
      </c>
      <c r="P134" s="371">
        <v>39630</v>
      </c>
      <c r="Q134" s="372">
        <v>303.10255699999999</v>
      </c>
      <c r="R134" s="372">
        <v>206.68452376190464</v>
      </c>
      <c r="S134" s="367">
        <v>1</v>
      </c>
      <c r="T134" s="369">
        <v>0.10048677997784417</v>
      </c>
      <c r="U134" s="369">
        <v>1.0766678100935196</v>
      </c>
      <c r="V134" s="369">
        <v>0.12146847873176991</v>
      </c>
      <c r="W134" s="369">
        <v>1.0882181114311393</v>
      </c>
      <c r="X134" s="369">
        <v>0.16299116141573289</v>
      </c>
      <c r="Y134" s="369">
        <v>1.1157684683506432</v>
      </c>
      <c r="Z134" s="369">
        <v>0.17893461293491675</v>
      </c>
      <c r="AA134" s="369">
        <v>0.96681834315612425</v>
      </c>
      <c r="AB134" s="369">
        <v>2.5194085475544227E-3</v>
      </c>
      <c r="AC134" s="373">
        <v>3.9084701590252848</v>
      </c>
      <c r="AD134" s="575">
        <v>0</v>
      </c>
      <c r="AE134" s="370" t="s">
        <v>1901</v>
      </c>
      <c r="AF134" s="370" t="s">
        <v>1833</v>
      </c>
      <c r="AG134" s="374" t="s">
        <v>1458</v>
      </c>
      <c r="AH134" s="374" t="s">
        <v>1819</v>
      </c>
      <c r="AI134" s="374">
        <v>1</v>
      </c>
      <c r="AJ134" s="374">
        <v>1</v>
      </c>
      <c r="AK134" s="374">
        <v>1</v>
      </c>
      <c r="AL134" s="722">
        <v>0.8</v>
      </c>
      <c r="AM134" s="722">
        <v>20</v>
      </c>
      <c r="AN134" s="369" t="s">
        <v>1820</v>
      </c>
      <c r="AO134" s="367" t="s">
        <v>1326</v>
      </c>
      <c r="AP134" s="370" t="s">
        <v>1821</v>
      </c>
      <c r="AQ134" s="376" t="s">
        <v>11</v>
      </c>
      <c r="AR134" s="369">
        <v>2.3999999999999998E-3</v>
      </c>
      <c r="AS134" s="369">
        <v>2.3999999999999998E-3</v>
      </c>
      <c r="AT134" s="369" t="s">
        <v>1424</v>
      </c>
      <c r="AW134" s="198"/>
      <c r="AX134" s="198"/>
      <c r="AY134" s="184"/>
      <c r="AZ134" s="184"/>
      <c r="BA134" s="184"/>
      <c r="BB134" s="184"/>
      <c r="BC134" s="184"/>
      <c r="BD134" s="184"/>
      <c r="BE134" s="184"/>
      <c r="BF134" s="184"/>
      <c r="BG134" s="186"/>
      <c r="BH134" s="186"/>
      <c r="BI134" s="199"/>
      <c r="BJ134" s="199"/>
      <c r="BK134" s="199"/>
      <c r="BL134" s="218"/>
      <c r="BM134" s="186"/>
      <c r="BN134" s="186"/>
      <c r="BO134" s="186"/>
      <c r="BP134" s="186"/>
      <c r="BQ134" s="186"/>
      <c r="BR134" s="186"/>
      <c r="BS134" s="186"/>
      <c r="BT134" s="186"/>
      <c r="BU134" s="186"/>
      <c r="BV134" s="189"/>
      <c r="BW134" s="184"/>
      <c r="BX134"/>
      <c r="BZ134"/>
    </row>
    <row r="135" spans="2:78" ht="18.75">
      <c r="B135" s="363" t="s">
        <v>474</v>
      </c>
      <c r="C135" s="364">
        <v>9636619000161</v>
      </c>
      <c r="D135" s="365" t="s">
        <v>11</v>
      </c>
      <c r="E135" s="365" t="s">
        <v>620</v>
      </c>
      <c r="F135" s="365" t="s">
        <v>665</v>
      </c>
      <c r="G135" s="366" t="s">
        <v>740</v>
      </c>
      <c r="H135" s="366" t="s">
        <v>34</v>
      </c>
      <c r="I135" s="366" t="s">
        <v>1306</v>
      </c>
      <c r="J135" s="366" t="s">
        <v>608</v>
      </c>
      <c r="K135" s="367" t="s">
        <v>48</v>
      </c>
      <c r="L135" s="368"/>
      <c r="M135" s="368" t="s">
        <v>1421</v>
      </c>
      <c r="N135" s="367">
        <v>218111</v>
      </c>
      <c r="O135" s="367" t="s">
        <v>1323</v>
      </c>
      <c r="P135" s="371">
        <v>39733</v>
      </c>
      <c r="Q135" s="372">
        <v>728.77883299999996</v>
      </c>
      <c r="R135" s="372">
        <v>632.72592842460324</v>
      </c>
      <c r="S135" s="367">
        <v>0</v>
      </c>
      <c r="T135" s="369">
        <v>9.1959862151180793E-2</v>
      </c>
      <c r="U135" s="369">
        <v>0.98530596184536956</v>
      </c>
      <c r="V135" s="369">
        <v>0.1096229718327284</v>
      </c>
      <c r="W135" s="369">
        <v>0.98209596944659494</v>
      </c>
      <c r="X135" s="369">
        <v>0.14542774935041924</v>
      </c>
      <c r="Y135" s="369">
        <v>0.9955367870195192</v>
      </c>
      <c r="Z135" s="369">
        <v>0.1755411212901099</v>
      </c>
      <c r="AA135" s="369">
        <v>0.94848265105199425</v>
      </c>
      <c r="AB135" s="369">
        <v>1.3700160968404167E-3</v>
      </c>
      <c r="AC135" s="373">
        <v>-1.4587228406591524</v>
      </c>
      <c r="AD135" s="575">
        <v>14167491000174</v>
      </c>
      <c r="AE135" s="370" t="s">
        <v>1841</v>
      </c>
      <c r="AF135" s="370" t="s">
        <v>1826</v>
      </c>
      <c r="AG135" s="374" t="s">
        <v>730</v>
      </c>
      <c r="AH135" s="374" t="s">
        <v>1819</v>
      </c>
      <c r="AI135" s="374">
        <v>300</v>
      </c>
      <c r="AJ135" s="374">
        <v>100</v>
      </c>
      <c r="AK135" s="374">
        <v>0</v>
      </c>
      <c r="AL135" s="722">
        <v>0.22</v>
      </c>
      <c r="AM135" s="722">
        <v>0</v>
      </c>
      <c r="AN135" s="369" t="s">
        <v>1820</v>
      </c>
      <c r="AO135" s="367" t="s">
        <v>1326</v>
      </c>
      <c r="AP135" s="370" t="s">
        <v>1821</v>
      </c>
      <c r="AQ135" s="376" t="s">
        <v>686</v>
      </c>
      <c r="AR135" s="369">
        <v>5.8666666666666698E-4</v>
      </c>
      <c r="AS135" s="369">
        <v>5.8666666666666698E-4</v>
      </c>
      <c r="AT135" s="369" t="s">
        <v>1424</v>
      </c>
      <c r="AW135" s="198"/>
      <c r="AX135" s="198"/>
      <c r="AY135" s="184"/>
      <c r="AZ135" s="184"/>
      <c r="BA135" s="184"/>
      <c r="BB135" s="184"/>
      <c r="BC135" s="184"/>
      <c r="BD135" s="184"/>
      <c r="BE135" s="184"/>
      <c r="BF135" s="184"/>
      <c r="BG135" s="186"/>
      <c r="BH135" s="186"/>
      <c r="BI135" s="199"/>
      <c r="BJ135" s="199"/>
      <c r="BK135" s="199"/>
      <c r="BL135" s="218"/>
      <c r="BM135" s="186"/>
      <c r="BN135" s="186"/>
      <c r="BO135" s="186"/>
      <c r="BP135" s="186"/>
      <c r="BQ135" s="186"/>
      <c r="BR135" s="186"/>
      <c r="BS135" s="186"/>
      <c r="BT135" s="186"/>
      <c r="BU135" s="186"/>
      <c r="BV135" s="189"/>
      <c r="BW135" s="184"/>
      <c r="BX135"/>
      <c r="BZ135"/>
    </row>
    <row r="136" spans="2:78" ht="18.75">
      <c r="B136" s="363" t="s">
        <v>270</v>
      </c>
      <c r="C136" s="364">
        <v>10320151000180</v>
      </c>
      <c r="D136" s="365" t="s">
        <v>14</v>
      </c>
      <c r="E136" s="365" t="s">
        <v>607</v>
      </c>
      <c r="F136" s="365" t="s">
        <v>1424</v>
      </c>
      <c r="G136" s="366" t="s">
        <v>1424</v>
      </c>
      <c r="H136" s="366" t="s">
        <v>34</v>
      </c>
      <c r="I136" s="366" t="s">
        <v>34</v>
      </c>
      <c r="J136" s="366" t="s">
        <v>608</v>
      </c>
      <c r="K136" s="367" t="s">
        <v>48</v>
      </c>
      <c r="L136" s="368"/>
      <c r="M136" s="368" t="s">
        <v>34</v>
      </c>
      <c r="N136" s="367">
        <v>219118</v>
      </c>
      <c r="O136" s="367" t="s">
        <v>1323</v>
      </c>
      <c r="P136" s="371">
        <v>39722</v>
      </c>
      <c r="Q136" s="372">
        <v>173.084945</v>
      </c>
      <c r="R136" s="372">
        <v>210.49611088095239</v>
      </c>
      <c r="S136" s="367">
        <v>3</v>
      </c>
      <c r="T136" s="369">
        <v>-5.2708382868958292E-2</v>
      </c>
      <c r="U136" s="369">
        <v>-0.56474512537474586</v>
      </c>
      <c r="V136" s="369">
        <v>-0.15739950639307476</v>
      </c>
      <c r="W136" s="369">
        <v>-1.4101188668502358</v>
      </c>
      <c r="X136" s="369">
        <v>-0.16966708844985823</v>
      </c>
      <c r="Y136" s="369">
        <v>-1.1614690377372707</v>
      </c>
      <c r="Z136" s="369">
        <v>-0.21856681726137639</v>
      </c>
      <c r="AA136" s="369">
        <v>-1.1809588132085542</v>
      </c>
      <c r="AB136" s="369">
        <v>0.24770102645001826</v>
      </c>
      <c r="AC136" s="373">
        <v>-1.0860712038777873</v>
      </c>
      <c r="AD136" s="575">
        <v>37895385000102</v>
      </c>
      <c r="AE136" s="370" t="s">
        <v>1902</v>
      </c>
      <c r="AF136" s="370" t="s">
        <v>1812</v>
      </c>
      <c r="AG136" s="374" t="s">
        <v>1459</v>
      </c>
      <c r="AH136" s="374" t="s">
        <v>1813</v>
      </c>
      <c r="AI136" s="374">
        <v>100000</v>
      </c>
      <c r="AJ136" s="374">
        <v>20000</v>
      </c>
      <c r="AK136" s="374">
        <v>100000</v>
      </c>
      <c r="AL136" s="722">
        <v>2</v>
      </c>
      <c r="AM136" s="722">
        <v>15</v>
      </c>
      <c r="AN136" s="369" t="s">
        <v>1814</v>
      </c>
      <c r="AO136" s="367" t="s">
        <v>1326</v>
      </c>
      <c r="AP136" s="370" t="s">
        <v>1816</v>
      </c>
      <c r="AQ136" s="376" t="s">
        <v>661</v>
      </c>
      <c r="AR136" s="369">
        <v>5.0000000000000001E-3</v>
      </c>
      <c r="AS136" s="369">
        <v>5.0000000000000001E-3</v>
      </c>
      <c r="AT136" s="369" t="s">
        <v>1424</v>
      </c>
      <c r="AW136" s="198"/>
      <c r="AX136" s="198"/>
      <c r="AY136" s="184"/>
      <c r="AZ136" s="184"/>
      <c r="BA136" s="184"/>
      <c r="BB136" s="184"/>
      <c r="BC136" s="184"/>
      <c r="BD136" s="184"/>
      <c r="BE136" s="184"/>
      <c r="BF136" s="184"/>
      <c r="BG136" s="186"/>
      <c r="BH136" s="186"/>
      <c r="BI136" s="199"/>
      <c r="BJ136" s="199"/>
      <c r="BK136" s="199"/>
      <c r="BL136" s="218"/>
      <c r="BM136" s="186"/>
      <c r="BN136" s="186"/>
      <c r="BO136" s="186"/>
      <c r="BP136" s="186"/>
      <c r="BQ136" s="186"/>
      <c r="BR136" s="186"/>
      <c r="BS136" s="186"/>
      <c r="BT136" s="186"/>
      <c r="BU136" s="186"/>
      <c r="BV136" s="189"/>
      <c r="BW136" s="184"/>
      <c r="BX136"/>
      <c r="BZ136"/>
    </row>
    <row r="137" spans="2:78" ht="18.75">
      <c r="B137" s="363" t="s">
        <v>137</v>
      </c>
      <c r="C137" s="364">
        <v>9577036000107</v>
      </c>
      <c r="D137" s="365" t="s">
        <v>14</v>
      </c>
      <c r="E137" s="365" t="s">
        <v>607</v>
      </c>
      <c r="F137" s="365" t="s">
        <v>1424</v>
      </c>
      <c r="G137" s="366" t="s">
        <v>1424</v>
      </c>
      <c r="H137" s="366" t="s">
        <v>34</v>
      </c>
      <c r="I137" s="366" t="s">
        <v>34</v>
      </c>
      <c r="J137" s="366" t="s">
        <v>608</v>
      </c>
      <c r="K137" s="367" t="s">
        <v>48</v>
      </c>
      <c r="L137" s="368"/>
      <c r="M137" s="368" t="s">
        <v>34</v>
      </c>
      <c r="N137" s="367">
        <v>219436</v>
      </c>
      <c r="O137" s="367" t="s">
        <v>1326</v>
      </c>
      <c r="P137" s="371">
        <v>39729</v>
      </c>
      <c r="Q137" s="372">
        <v>325.159719</v>
      </c>
      <c r="R137" s="372">
        <v>349.49261672349212</v>
      </c>
      <c r="S137" s="367">
        <v>2</v>
      </c>
      <c r="T137" s="369">
        <v>-2.2649006165379459E-2</v>
      </c>
      <c r="U137" s="369">
        <v>-0.24267327378039535</v>
      </c>
      <c r="V137" s="369">
        <v>-0.13879460667114696</v>
      </c>
      <c r="W137" s="369">
        <v>-1.2434403256340392</v>
      </c>
      <c r="X137" s="369">
        <v>-6.5413827059053187E-2</v>
      </c>
      <c r="Y137" s="369">
        <v>-0.44779535891808503</v>
      </c>
      <c r="Z137" s="369">
        <v>-7.0696233523758978E-2</v>
      </c>
      <c r="AA137" s="369">
        <v>-0.38198543167095322</v>
      </c>
      <c r="AB137" s="369">
        <v>0.23122697298437284</v>
      </c>
      <c r="AC137" s="373">
        <v>-1.0829880659871425</v>
      </c>
      <c r="AD137" s="575">
        <v>11176045000138</v>
      </c>
      <c r="AE137" s="370" t="s">
        <v>1903</v>
      </c>
      <c r="AF137" s="370" t="s">
        <v>1812</v>
      </c>
      <c r="AG137" s="374" t="s">
        <v>1459</v>
      </c>
      <c r="AH137" s="374" t="s">
        <v>1813</v>
      </c>
      <c r="AI137" s="374">
        <v>15000</v>
      </c>
      <c r="AJ137" s="374">
        <v>5000</v>
      </c>
      <c r="AK137" s="374">
        <v>15000</v>
      </c>
      <c r="AL137" s="722">
        <v>1.38</v>
      </c>
      <c r="AM137" s="722">
        <v>20</v>
      </c>
      <c r="AN137" s="369" t="s">
        <v>1863</v>
      </c>
      <c r="AO137" s="367" t="s">
        <v>1326</v>
      </c>
      <c r="AP137" s="370" t="s">
        <v>1816</v>
      </c>
      <c r="AQ137" s="376" t="s">
        <v>661</v>
      </c>
      <c r="AR137" s="369">
        <v>4.1399999999999996E-3</v>
      </c>
      <c r="AS137" s="369">
        <v>4.1399999999999996E-3</v>
      </c>
      <c r="AT137" s="369" t="s">
        <v>1424</v>
      </c>
      <c r="AW137" s="198"/>
      <c r="AX137" s="198"/>
      <c r="AY137" s="184"/>
      <c r="AZ137" s="184"/>
      <c r="BA137" s="184"/>
      <c r="BB137" s="184"/>
      <c r="BC137" s="184"/>
      <c r="BD137" s="184"/>
      <c r="BE137" s="184"/>
      <c r="BF137" s="184"/>
      <c r="BG137" s="186"/>
      <c r="BH137" s="186"/>
      <c r="BI137" s="199"/>
      <c r="BJ137" s="199"/>
      <c r="BK137" s="199"/>
      <c r="BL137" s="218"/>
      <c r="BM137" s="186"/>
      <c r="BN137" s="186"/>
      <c r="BO137" s="186"/>
      <c r="BP137" s="186"/>
      <c r="BQ137" s="186"/>
      <c r="BR137" s="186"/>
      <c r="BS137" s="186"/>
      <c r="BT137" s="186"/>
      <c r="BU137" s="186"/>
      <c r="BV137" s="189"/>
      <c r="BW137" s="184"/>
      <c r="BX137"/>
      <c r="BZ137"/>
    </row>
    <row r="138" spans="2:78" ht="18.75">
      <c r="B138" s="363" t="s">
        <v>283</v>
      </c>
      <c r="C138" s="364">
        <v>9296009000166</v>
      </c>
      <c r="D138" s="365" t="s">
        <v>14</v>
      </c>
      <c r="E138" s="365" t="s">
        <v>607</v>
      </c>
      <c r="F138" s="365" t="s">
        <v>1424</v>
      </c>
      <c r="G138" s="366" t="s">
        <v>1424</v>
      </c>
      <c r="H138" s="366" t="s">
        <v>34</v>
      </c>
      <c r="I138" s="366" t="s">
        <v>34</v>
      </c>
      <c r="J138" s="366" t="s">
        <v>608</v>
      </c>
      <c r="K138" s="367" t="s">
        <v>48</v>
      </c>
      <c r="L138" s="368"/>
      <c r="M138" s="368" t="s">
        <v>34</v>
      </c>
      <c r="N138" s="367">
        <v>219517</v>
      </c>
      <c r="O138" s="367" t="s">
        <v>1323</v>
      </c>
      <c r="P138" s="371">
        <v>39607</v>
      </c>
      <c r="Q138" s="372">
        <v>11.025999000000001</v>
      </c>
      <c r="R138" s="372">
        <v>12.681794646825395</v>
      </c>
      <c r="S138" s="367">
        <v>2</v>
      </c>
      <c r="T138" s="369">
        <v>0.16271778503863965</v>
      </c>
      <c r="U138" s="369">
        <v>1.7434432799961115</v>
      </c>
      <c r="V138" s="369">
        <v>0.1108391931851942</v>
      </c>
      <c r="W138" s="369">
        <v>0.99299191642050233</v>
      </c>
      <c r="X138" s="369">
        <v>0.4990255335185636</v>
      </c>
      <c r="Y138" s="369">
        <v>3.4161174775709338</v>
      </c>
      <c r="Z138" s="369">
        <v>0.58215983546331151</v>
      </c>
      <c r="AA138" s="369">
        <v>3.145522257224775</v>
      </c>
      <c r="AB138" s="369">
        <v>0.23461247048439468</v>
      </c>
      <c r="AC138" s="373">
        <v>-3.3342320570212509E-3</v>
      </c>
      <c r="AD138" s="575">
        <v>0</v>
      </c>
      <c r="AE138" s="370" t="s">
        <v>1867</v>
      </c>
      <c r="AF138" s="370" t="s">
        <v>1812</v>
      </c>
      <c r="AG138" s="374" t="s">
        <v>1459</v>
      </c>
      <c r="AH138" s="374" t="s">
        <v>1819</v>
      </c>
      <c r="AI138" s="374">
        <v>500</v>
      </c>
      <c r="AJ138" s="374">
        <v>0</v>
      </c>
      <c r="AK138" s="374">
        <v>0</v>
      </c>
      <c r="AL138" s="722">
        <v>2.5</v>
      </c>
      <c r="AM138" s="722">
        <v>20</v>
      </c>
      <c r="AN138" s="369" t="s">
        <v>1869</v>
      </c>
      <c r="AO138" s="367" t="s">
        <v>1326</v>
      </c>
      <c r="AP138" s="370" t="s">
        <v>1816</v>
      </c>
      <c r="AQ138" s="376" t="s">
        <v>672</v>
      </c>
      <c r="AR138" s="369">
        <v>8.3333333333333297E-3</v>
      </c>
      <c r="AS138" s="369">
        <v>8.3333333333333297E-3</v>
      </c>
      <c r="AT138" s="369" t="s">
        <v>1424</v>
      </c>
      <c r="AW138" s="198"/>
      <c r="AX138" s="198"/>
      <c r="AY138" s="184"/>
      <c r="AZ138" s="184"/>
      <c r="BA138" s="184"/>
      <c r="BB138" s="184"/>
      <c r="BC138" s="184"/>
      <c r="BD138" s="184"/>
      <c r="BE138" s="184"/>
      <c r="BF138" s="184"/>
      <c r="BG138" s="186"/>
      <c r="BH138" s="186"/>
      <c r="BI138" s="199"/>
      <c r="BJ138" s="199"/>
      <c r="BK138" s="199"/>
      <c r="BL138" s="218"/>
      <c r="BM138" s="186"/>
      <c r="BN138" s="186"/>
      <c r="BO138" s="186"/>
      <c r="BP138" s="186"/>
      <c r="BQ138" s="186"/>
      <c r="BR138" s="186"/>
      <c r="BS138" s="186"/>
      <c r="BT138" s="186"/>
      <c r="BU138" s="186"/>
      <c r="BV138" s="189"/>
      <c r="BW138" s="184"/>
      <c r="BX138"/>
      <c r="BZ138"/>
    </row>
    <row r="139" spans="2:78" ht="18.75">
      <c r="B139" s="363" t="s">
        <v>1629</v>
      </c>
      <c r="C139" s="364">
        <v>9639909000169</v>
      </c>
      <c r="D139" s="365" t="s">
        <v>11</v>
      </c>
      <c r="E139" s="365" t="s">
        <v>620</v>
      </c>
      <c r="F139" s="365" t="s">
        <v>674</v>
      </c>
      <c r="G139" s="366" t="s">
        <v>740</v>
      </c>
      <c r="H139" s="366" t="s">
        <v>34</v>
      </c>
      <c r="I139" s="366" t="s">
        <v>1306</v>
      </c>
      <c r="J139" s="366" t="s">
        <v>608</v>
      </c>
      <c r="K139" s="367" t="s">
        <v>48</v>
      </c>
      <c r="L139" s="368"/>
      <c r="M139" s="368" t="s">
        <v>1424</v>
      </c>
      <c r="N139" s="367">
        <v>219746</v>
      </c>
      <c r="O139" s="367" t="s">
        <v>1323</v>
      </c>
      <c r="P139" s="371">
        <v>39761</v>
      </c>
      <c r="Q139" s="372">
        <v>783.84867999999994</v>
      </c>
      <c r="R139" s="372">
        <v>278.35018421031742</v>
      </c>
      <c r="S139" s="367">
        <v>0</v>
      </c>
      <c r="T139" s="369">
        <v>9.0731818224613292E-2</v>
      </c>
      <c r="U139" s="369">
        <v>0.97214805823449058</v>
      </c>
      <c r="V139" s="369">
        <v>0.10834432092435242</v>
      </c>
      <c r="W139" s="369">
        <v>0.97064072532712875</v>
      </c>
      <c r="X139" s="369">
        <v>0.14356014296494157</v>
      </c>
      <c r="Y139" s="369">
        <v>0.9827519445893752</v>
      </c>
      <c r="Z139" s="369">
        <v>0.16644670673554463</v>
      </c>
      <c r="AA139" s="369">
        <v>0.89934376915876402</v>
      </c>
      <c r="AB139" s="369">
        <v>1.3947423899115402E-3</v>
      </c>
      <c r="AC139" s="373">
        <v>-2.3496272176223472</v>
      </c>
      <c r="AD139" s="575">
        <v>9639924000107</v>
      </c>
      <c r="AE139" s="370" t="s">
        <v>1817</v>
      </c>
      <c r="AF139" s="370" t="s">
        <v>1818</v>
      </c>
      <c r="AG139" s="374" t="s">
        <v>59</v>
      </c>
      <c r="AH139" s="374" t="s">
        <v>1819</v>
      </c>
      <c r="AI139" s="374">
        <v>100</v>
      </c>
      <c r="AJ139" s="374">
        <v>1</v>
      </c>
      <c r="AK139" s="374">
        <v>100</v>
      </c>
      <c r="AL139" s="722">
        <v>0.4</v>
      </c>
      <c r="AM139" s="722">
        <v>0</v>
      </c>
      <c r="AN139" s="369" t="s">
        <v>1820</v>
      </c>
      <c r="AO139" s="367" t="s">
        <v>1326</v>
      </c>
      <c r="AP139" s="370" t="s">
        <v>1821</v>
      </c>
      <c r="AQ139" s="376" t="s">
        <v>1815</v>
      </c>
      <c r="AR139" s="369">
        <v>0</v>
      </c>
      <c r="AS139" s="369">
        <v>0</v>
      </c>
      <c r="AT139" s="369" t="s">
        <v>1424</v>
      </c>
      <c r="AW139" s="198"/>
      <c r="AX139" s="198"/>
      <c r="AY139" s="184"/>
      <c r="AZ139" s="184"/>
      <c r="BA139" s="184"/>
      <c r="BB139" s="184"/>
      <c r="BC139" s="184"/>
      <c r="BD139" s="184"/>
      <c r="BE139" s="184"/>
      <c r="BF139" s="184"/>
      <c r="BG139" s="186"/>
      <c r="BH139" s="186"/>
      <c r="BI139" s="199"/>
      <c r="BJ139" s="199"/>
      <c r="BK139" s="199"/>
      <c r="BL139" s="218"/>
      <c r="BM139" s="186"/>
      <c r="BN139" s="186"/>
      <c r="BO139" s="186"/>
      <c r="BP139" s="186"/>
      <c r="BQ139" s="186"/>
      <c r="BR139" s="186"/>
      <c r="BS139" s="186"/>
      <c r="BT139" s="186"/>
      <c r="BU139" s="186"/>
      <c r="BV139" s="189"/>
      <c r="BW139" s="184"/>
      <c r="BX139"/>
      <c r="BZ139"/>
    </row>
    <row r="140" spans="2:78" ht="18.75">
      <c r="B140" s="363" t="s">
        <v>1068</v>
      </c>
      <c r="C140" s="364">
        <v>9296022000115</v>
      </c>
      <c r="D140" s="365" t="s">
        <v>14</v>
      </c>
      <c r="E140" s="365" t="s">
        <v>607</v>
      </c>
      <c r="F140" s="365" t="s">
        <v>1424</v>
      </c>
      <c r="G140" s="366" t="s">
        <v>1424</v>
      </c>
      <c r="H140" s="366" t="s">
        <v>34</v>
      </c>
      <c r="I140" s="366" t="s">
        <v>34</v>
      </c>
      <c r="J140" s="366" t="s">
        <v>608</v>
      </c>
      <c r="K140" s="367" t="s">
        <v>48</v>
      </c>
      <c r="L140" s="368"/>
      <c r="M140" s="368" t="s">
        <v>34</v>
      </c>
      <c r="N140" s="367">
        <v>220272</v>
      </c>
      <c r="O140" s="367" t="s">
        <v>1323</v>
      </c>
      <c r="P140" s="371">
        <v>39607</v>
      </c>
      <c r="Q140" s="372">
        <v>40.882351</v>
      </c>
      <c r="R140" s="372">
        <v>44.679897972222221</v>
      </c>
      <c r="S140" s="367">
        <v>2</v>
      </c>
      <c r="T140" s="369">
        <v>0.13899688815841649</v>
      </c>
      <c r="U140" s="369">
        <v>1.4892852096199372</v>
      </c>
      <c r="V140" s="369">
        <v>5.3535611635434854E-2</v>
      </c>
      <c r="W140" s="369">
        <v>0.47961761599790609</v>
      </c>
      <c r="X140" s="369">
        <v>0.42876198113794017</v>
      </c>
      <c r="Y140" s="369">
        <v>2.9351229528393863</v>
      </c>
      <c r="Z140" s="369">
        <v>0.43226606921828203</v>
      </c>
      <c r="AA140" s="369">
        <v>2.3356172290502539</v>
      </c>
      <c r="AB140" s="369">
        <v>0.25933105992960326</v>
      </c>
      <c r="AC140" s="373">
        <v>-0.22398332843583432</v>
      </c>
      <c r="AD140" s="575">
        <v>0</v>
      </c>
      <c r="AE140" s="370" t="s">
        <v>1867</v>
      </c>
      <c r="AF140" s="370" t="s">
        <v>1812</v>
      </c>
      <c r="AG140" s="374" t="s">
        <v>1459</v>
      </c>
      <c r="AH140" s="374" t="s">
        <v>1819</v>
      </c>
      <c r="AI140" s="374">
        <v>500</v>
      </c>
      <c r="AJ140" s="374">
        <v>0</v>
      </c>
      <c r="AK140" s="374">
        <v>0</v>
      </c>
      <c r="AL140" s="722">
        <v>3.5</v>
      </c>
      <c r="AM140" s="722">
        <v>20</v>
      </c>
      <c r="AN140" s="369" t="s">
        <v>1869</v>
      </c>
      <c r="AO140" s="367" t="s">
        <v>1326</v>
      </c>
      <c r="AP140" s="370" t="s">
        <v>1816</v>
      </c>
      <c r="AQ140" s="376" t="s">
        <v>683</v>
      </c>
      <c r="AR140" s="369">
        <v>8.3333333333333297E-3</v>
      </c>
      <c r="AS140" s="369">
        <v>8.3333333333333297E-3</v>
      </c>
      <c r="AT140" s="369" t="s">
        <v>1424</v>
      </c>
      <c r="AW140" s="198"/>
      <c r="AX140" s="198"/>
      <c r="AY140" s="184"/>
      <c r="AZ140" s="184"/>
      <c r="BA140" s="184"/>
      <c r="BB140" s="184"/>
      <c r="BC140" s="184"/>
      <c r="BD140" s="184"/>
      <c r="BE140" s="184"/>
      <c r="BF140" s="184"/>
      <c r="BG140" s="186"/>
      <c r="BH140" s="186"/>
      <c r="BI140" s="199"/>
      <c r="BJ140" s="199"/>
      <c r="BK140" s="199"/>
      <c r="BL140" s="218"/>
      <c r="BM140" s="186"/>
      <c r="BN140" s="186"/>
      <c r="BO140" s="186"/>
      <c r="BP140" s="186"/>
      <c r="BQ140" s="186"/>
      <c r="BR140" s="186"/>
      <c r="BS140" s="186"/>
      <c r="BT140" s="186"/>
      <c r="BU140" s="186"/>
      <c r="BV140" s="189"/>
      <c r="BW140" s="184"/>
      <c r="BX140"/>
      <c r="BZ140"/>
    </row>
    <row r="141" spans="2:78" ht="18.75">
      <c r="B141" s="363" t="s">
        <v>356</v>
      </c>
      <c r="C141" s="364">
        <v>10265295000181</v>
      </c>
      <c r="D141" s="365" t="s">
        <v>14</v>
      </c>
      <c r="E141" s="365" t="s">
        <v>607</v>
      </c>
      <c r="F141" s="365" t="s">
        <v>1424</v>
      </c>
      <c r="G141" s="366" t="s">
        <v>1424</v>
      </c>
      <c r="H141" s="366" t="s">
        <v>34</v>
      </c>
      <c r="I141" s="366" t="s">
        <v>34</v>
      </c>
      <c r="J141" s="366" t="s">
        <v>608</v>
      </c>
      <c r="K141" s="367" t="s">
        <v>48</v>
      </c>
      <c r="L141" s="368"/>
      <c r="M141" s="368" t="s">
        <v>34</v>
      </c>
      <c r="N141" s="367">
        <v>220681</v>
      </c>
      <c r="O141" s="367" t="s">
        <v>1323</v>
      </c>
      <c r="P141" s="371">
        <v>39779</v>
      </c>
      <c r="Q141" s="372">
        <v>4.8780590000000004</v>
      </c>
      <c r="R141" s="372">
        <v>4.9749389841269851</v>
      </c>
      <c r="S141" s="367">
        <v>3</v>
      </c>
      <c r="T141" s="369">
        <v>7.7076220486986147E-2</v>
      </c>
      <c r="U141" s="369">
        <v>0.82583485648864163</v>
      </c>
      <c r="V141" s="369">
        <v>-6.0202180720891896E-3</v>
      </c>
      <c r="W141" s="369">
        <v>-5.3934242111315964E-2</v>
      </c>
      <c r="X141" s="369">
        <v>-0.10681323709650137</v>
      </c>
      <c r="Y141" s="369">
        <v>-0.73119818841436635</v>
      </c>
      <c r="Z141" s="369">
        <v>-8.3600932772821435E-2</v>
      </c>
      <c r="AA141" s="369">
        <v>-0.45171201917833881</v>
      </c>
      <c r="AB141" s="369">
        <v>0.2875002152641663</v>
      </c>
      <c r="AC141" s="373">
        <v>-0.40918808902197062</v>
      </c>
      <c r="AD141" s="575">
        <v>0</v>
      </c>
      <c r="AE141" s="370" t="s">
        <v>1881</v>
      </c>
      <c r="AF141" s="370" t="s">
        <v>1858</v>
      </c>
      <c r="AG141" s="374" t="s">
        <v>721</v>
      </c>
      <c r="AH141" s="374" t="s">
        <v>1813</v>
      </c>
      <c r="AI141" s="374">
        <v>5000</v>
      </c>
      <c r="AJ141" s="374">
        <v>5000</v>
      </c>
      <c r="AK141" s="374">
        <v>5000</v>
      </c>
      <c r="AL141" s="722">
        <v>2</v>
      </c>
      <c r="AM141" s="722">
        <v>20</v>
      </c>
      <c r="AN141" s="369" t="s">
        <v>1824</v>
      </c>
      <c r="AO141" s="367" t="s">
        <v>1326</v>
      </c>
      <c r="AP141" s="370" t="s">
        <v>1816</v>
      </c>
      <c r="AQ141" s="376" t="s">
        <v>661</v>
      </c>
      <c r="AR141" s="369">
        <v>6.0000000000000001E-3</v>
      </c>
      <c r="AS141" s="369">
        <v>6.0000000000000001E-3</v>
      </c>
      <c r="AT141" s="369" t="s">
        <v>1424</v>
      </c>
      <c r="AW141" s="198"/>
      <c r="AX141" s="198"/>
      <c r="AY141" s="184"/>
      <c r="AZ141" s="184"/>
      <c r="BA141" s="184"/>
      <c r="BB141" s="184"/>
      <c r="BC141" s="184"/>
      <c r="BD141" s="184"/>
      <c r="BE141" s="184"/>
      <c r="BF141" s="184"/>
      <c r="BG141" s="186"/>
      <c r="BH141" s="186"/>
      <c r="BI141" s="199"/>
      <c r="BJ141" s="199"/>
      <c r="BK141" s="199"/>
      <c r="BL141" s="218"/>
      <c r="BM141" s="186"/>
      <c r="BN141" s="186"/>
      <c r="BO141" s="186"/>
      <c r="BP141" s="186"/>
      <c r="BQ141" s="186"/>
      <c r="BR141" s="186"/>
      <c r="BS141" s="186"/>
      <c r="BT141" s="186"/>
      <c r="BU141" s="186"/>
      <c r="BV141" s="189"/>
      <c r="BW141" s="184"/>
      <c r="BX141"/>
      <c r="BZ141"/>
    </row>
    <row r="142" spans="2:78" ht="18.75">
      <c r="B142" s="363" t="s">
        <v>91</v>
      </c>
      <c r="C142" s="364">
        <v>9625909000100</v>
      </c>
      <c r="D142" s="365" t="s">
        <v>11</v>
      </c>
      <c r="E142" s="365" t="s">
        <v>620</v>
      </c>
      <c r="F142" s="365" t="s">
        <v>687</v>
      </c>
      <c r="G142" s="366" t="s">
        <v>740</v>
      </c>
      <c r="H142" s="366" t="s">
        <v>34</v>
      </c>
      <c r="I142" s="366" t="s">
        <v>1306</v>
      </c>
      <c r="J142" s="366" t="s">
        <v>608</v>
      </c>
      <c r="K142" s="367" t="s">
        <v>48</v>
      </c>
      <c r="L142" s="368"/>
      <c r="M142" s="368" t="s">
        <v>34</v>
      </c>
      <c r="N142" s="367">
        <v>221201</v>
      </c>
      <c r="O142" s="367" t="s">
        <v>1323</v>
      </c>
      <c r="P142" s="371">
        <v>39793</v>
      </c>
      <c r="Q142" s="372">
        <v>328.439525</v>
      </c>
      <c r="R142" s="372">
        <v>369.52113326984113</v>
      </c>
      <c r="S142" s="367">
        <v>1</v>
      </c>
      <c r="T142" s="369">
        <v>8.8323017115327973E-2</v>
      </c>
      <c r="U142" s="369">
        <v>0.94633890586781211</v>
      </c>
      <c r="V142" s="369">
        <v>0.10487776457415654</v>
      </c>
      <c r="W142" s="369">
        <v>0.93958436038400606</v>
      </c>
      <c r="X142" s="369">
        <v>0.16395725267615147</v>
      </c>
      <c r="Y142" s="369">
        <v>1.1223819200038576</v>
      </c>
      <c r="Z142" s="369">
        <v>0.22685971296208107</v>
      </c>
      <c r="AA142" s="369">
        <v>1.2257669336152981</v>
      </c>
      <c r="AB142" s="369">
        <v>7.7409302506482175E-3</v>
      </c>
      <c r="AC142" s="373">
        <v>-0.87117191509883041</v>
      </c>
      <c r="AD142" s="575">
        <v>22099999000100</v>
      </c>
      <c r="AE142" s="370" t="s">
        <v>1904</v>
      </c>
      <c r="AF142" s="370" t="s">
        <v>1833</v>
      </c>
      <c r="AG142" s="374" t="s">
        <v>1458</v>
      </c>
      <c r="AH142" s="374" t="s">
        <v>1819</v>
      </c>
      <c r="AI142" s="374">
        <v>100</v>
      </c>
      <c r="AJ142" s="374">
        <v>100</v>
      </c>
      <c r="AK142" s="374">
        <v>100</v>
      </c>
      <c r="AL142" s="722">
        <v>2</v>
      </c>
      <c r="AM142" s="722">
        <v>20</v>
      </c>
      <c r="AN142" s="369" t="s">
        <v>1820</v>
      </c>
      <c r="AO142" s="367" t="s">
        <v>1326</v>
      </c>
      <c r="AP142" s="370" t="s">
        <v>1835</v>
      </c>
      <c r="AQ142" s="376" t="s">
        <v>670</v>
      </c>
      <c r="AR142" s="369">
        <v>6.6666666666666697E-3</v>
      </c>
      <c r="AS142" s="369">
        <v>6.6666666666666697E-3</v>
      </c>
      <c r="AT142" s="369" t="s">
        <v>1424</v>
      </c>
      <c r="AW142" s="198"/>
      <c r="AX142" s="198"/>
      <c r="AY142" s="184"/>
      <c r="AZ142" s="184"/>
      <c r="BA142" s="184"/>
      <c r="BB142" s="184"/>
      <c r="BC142" s="184"/>
      <c r="BD142" s="184"/>
      <c r="BE142" s="184"/>
      <c r="BF142" s="184"/>
      <c r="BG142" s="186"/>
      <c r="BH142" s="186"/>
      <c r="BI142" s="199"/>
      <c r="BJ142" s="199"/>
      <c r="BK142" s="199"/>
      <c r="BL142" s="218"/>
      <c r="BM142" s="186"/>
      <c r="BN142" s="186"/>
      <c r="BO142" s="186"/>
      <c r="BP142" s="186"/>
      <c r="BQ142" s="186"/>
      <c r="BR142" s="186"/>
      <c r="BS142" s="186"/>
      <c r="BT142" s="186"/>
      <c r="BU142" s="186"/>
      <c r="BV142" s="189"/>
      <c r="BW142" s="184"/>
      <c r="BX142"/>
      <c r="BZ142"/>
    </row>
    <row r="143" spans="2:78" ht="18.75">
      <c r="B143" s="363" t="s">
        <v>107</v>
      </c>
      <c r="C143" s="364">
        <v>10320188000109</v>
      </c>
      <c r="D143" s="365" t="s">
        <v>13</v>
      </c>
      <c r="E143" s="365" t="s">
        <v>615</v>
      </c>
      <c r="F143" s="365" t="s">
        <v>619</v>
      </c>
      <c r="G143" s="366" t="s">
        <v>34</v>
      </c>
      <c r="H143" s="366" t="s">
        <v>1339</v>
      </c>
      <c r="I143" s="366" t="s">
        <v>34</v>
      </c>
      <c r="J143" s="366" t="s">
        <v>1424</v>
      </c>
      <c r="K143" s="367" t="s">
        <v>48</v>
      </c>
      <c r="L143" s="368"/>
      <c r="M143" s="368" t="s">
        <v>1421</v>
      </c>
      <c r="N143" s="367">
        <v>221260</v>
      </c>
      <c r="O143" s="367" t="s">
        <v>1323</v>
      </c>
      <c r="P143" s="371">
        <v>39782</v>
      </c>
      <c r="Q143" s="372">
        <v>428.64938100000001</v>
      </c>
      <c r="R143" s="372">
        <v>232.98557800396833</v>
      </c>
      <c r="S143" s="367">
        <v>1</v>
      </c>
      <c r="T143" s="369">
        <v>0.11562454999596095</v>
      </c>
      <c r="U143" s="369">
        <v>1.2388617792773136</v>
      </c>
      <c r="V143" s="369">
        <v>0.14555808375351131</v>
      </c>
      <c r="W143" s="369">
        <v>1.3040333151414751</v>
      </c>
      <c r="X143" s="369">
        <v>0.17356145176575266</v>
      </c>
      <c r="Y143" s="369">
        <v>1.1881281998319158</v>
      </c>
      <c r="Z143" s="369">
        <v>0.19279774388515203</v>
      </c>
      <c r="AA143" s="369">
        <v>1.0417235226315895</v>
      </c>
      <c r="AB143" s="369">
        <v>1.4371530879966635E-2</v>
      </c>
      <c r="AC143" s="373">
        <v>2.3613794822343857</v>
      </c>
      <c r="AD143" s="575">
        <v>0</v>
      </c>
      <c r="AE143" s="370" t="s">
        <v>1861</v>
      </c>
      <c r="AF143" s="370" t="s">
        <v>1833</v>
      </c>
      <c r="AG143" s="374" t="s">
        <v>1458</v>
      </c>
      <c r="AH143" s="374" t="s">
        <v>1819</v>
      </c>
      <c r="AI143" s="374">
        <v>500</v>
      </c>
      <c r="AJ143" s="374">
        <v>300</v>
      </c>
      <c r="AK143" s="374">
        <v>300</v>
      </c>
      <c r="AL143" s="722">
        <v>0.85</v>
      </c>
      <c r="AM143" s="722">
        <v>20</v>
      </c>
      <c r="AN143" s="369" t="s">
        <v>1834</v>
      </c>
      <c r="AO143" s="367" t="s">
        <v>1326</v>
      </c>
      <c r="AP143" s="370" t="s">
        <v>1835</v>
      </c>
      <c r="AQ143" s="376" t="s">
        <v>688</v>
      </c>
      <c r="AR143" s="369">
        <v>2.5500000000000002E-3</v>
      </c>
      <c r="AS143" s="369">
        <v>2.5500000000000002E-3</v>
      </c>
      <c r="AT143" s="369" t="s">
        <v>1424</v>
      </c>
      <c r="AW143" s="198"/>
      <c r="AX143" s="198"/>
      <c r="AY143" s="184"/>
      <c r="AZ143" s="184"/>
      <c r="BA143" s="184"/>
      <c r="BB143" s="184"/>
      <c r="BC143" s="184"/>
      <c r="BD143" s="184"/>
      <c r="BE143" s="184"/>
      <c r="BF143" s="184"/>
      <c r="BG143" s="186"/>
      <c r="BH143" s="186"/>
      <c r="BI143" s="199"/>
      <c r="BJ143" s="199"/>
      <c r="BK143" s="199"/>
      <c r="BL143" s="218"/>
      <c r="BM143" s="186"/>
      <c r="BN143" s="186"/>
      <c r="BO143" s="186"/>
      <c r="BP143" s="186"/>
      <c r="BQ143" s="186"/>
      <c r="BR143" s="186"/>
      <c r="BS143" s="186"/>
      <c r="BT143" s="186"/>
      <c r="BU143" s="186"/>
      <c r="BV143" s="189"/>
      <c r="BW143" s="184"/>
      <c r="BX143"/>
      <c r="BZ143"/>
    </row>
    <row r="144" spans="2:78" ht="18.75">
      <c r="B144" s="363" t="s">
        <v>1075</v>
      </c>
      <c r="C144" s="364">
        <v>9577098000119</v>
      </c>
      <c r="D144" s="365" t="s">
        <v>14</v>
      </c>
      <c r="E144" s="365" t="s">
        <v>607</v>
      </c>
      <c r="F144" s="365" t="s">
        <v>1424</v>
      </c>
      <c r="G144" s="366" t="s">
        <v>1424</v>
      </c>
      <c r="H144" s="366" t="s">
        <v>34</v>
      </c>
      <c r="I144" s="366" t="s">
        <v>34</v>
      </c>
      <c r="J144" s="366" t="s">
        <v>608</v>
      </c>
      <c r="K144" s="367" t="s">
        <v>48</v>
      </c>
      <c r="L144" s="368"/>
      <c r="M144" s="368" t="s">
        <v>34</v>
      </c>
      <c r="N144" s="367">
        <v>221661</v>
      </c>
      <c r="O144" s="367" t="s">
        <v>1323</v>
      </c>
      <c r="P144" s="371">
        <v>39794</v>
      </c>
      <c r="Q144" s="372">
        <v>20.847771999999999</v>
      </c>
      <c r="R144" s="372">
        <v>31.396660756972132</v>
      </c>
      <c r="S144" s="367">
        <v>2</v>
      </c>
      <c r="T144" s="369">
        <v>0.10412260534804574</v>
      </c>
      <c r="U144" s="369">
        <v>1.1156239408410715</v>
      </c>
      <c r="V144" s="369">
        <v>1.591831474641614E-2</v>
      </c>
      <c r="W144" s="369">
        <v>0.14260982430481964</v>
      </c>
      <c r="X144" s="369">
        <v>0.13616190595274991</v>
      </c>
      <c r="Y144" s="369">
        <v>0.93210674697320961</v>
      </c>
      <c r="Z144" s="369">
        <v>0.1713959259516733</v>
      </c>
      <c r="AA144" s="369">
        <v>0.92608535841290351</v>
      </c>
      <c r="AB144" s="369">
        <v>0.21172811643648487</v>
      </c>
      <c r="AC144" s="373">
        <v>-0.45200955106760005</v>
      </c>
      <c r="AD144" s="575">
        <v>0</v>
      </c>
      <c r="AE144" s="370" t="s">
        <v>1905</v>
      </c>
      <c r="AF144" s="370" t="s">
        <v>1875</v>
      </c>
      <c r="AG144" s="374" t="s">
        <v>738</v>
      </c>
      <c r="AH144" s="374" t="s">
        <v>1819</v>
      </c>
      <c r="AI144" s="374">
        <v>500</v>
      </c>
      <c r="AJ144" s="374">
        <v>500</v>
      </c>
      <c r="AK144" s="374">
        <v>500</v>
      </c>
      <c r="AL144" s="722">
        <v>2</v>
      </c>
      <c r="AM144" s="722">
        <v>20</v>
      </c>
      <c r="AN144" s="369" t="s">
        <v>668</v>
      </c>
      <c r="AO144" s="367" t="s">
        <v>1326</v>
      </c>
      <c r="AP144" s="370" t="s">
        <v>1816</v>
      </c>
      <c r="AQ144" s="376" t="s">
        <v>661</v>
      </c>
      <c r="AR144" s="369">
        <v>6.0000000000000001E-3</v>
      </c>
      <c r="AS144" s="369">
        <v>6.0000000000000001E-3</v>
      </c>
      <c r="AT144" s="369" t="s">
        <v>1424</v>
      </c>
      <c r="AW144" s="198"/>
      <c r="AX144" s="198"/>
      <c r="AY144" s="184"/>
      <c r="AZ144" s="184"/>
      <c r="BA144" s="184"/>
      <c r="BB144" s="184"/>
      <c r="BC144" s="184"/>
      <c r="BD144" s="184"/>
      <c r="BE144" s="184"/>
      <c r="BF144" s="184"/>
      <c r="BG144" s="186"/>
      <c r="BH144" s="186"/>
      <c r="BI144" s="199"/>
      <c r="BJ144" s="199"/>
      <c r="BK144" s="199"/>
      <c r="BL144" s="218"/>
      <c r="BM144" s="186"/>
      <c r="BN144" s="186"/>
      <c r="BO144" s="186"/>
      <c r="BP144" s="186"/>
      <c r="BQ144" s="186"/>
      <c r="BR144" s="186"/>
      <c r="BS144" s="186"/>
      <c r="BT144" s="186"/>
      <c r="BU144" s="186"/>
      <c r="BV144" s="189"/>
      <c r="BW144" s="184"/>
      <c r="BX144"/>
      <c r="BZ144"/>
    </row>
    <row r="145" spans="2:78" ht="18.75">
      <c r="B145" s="363" t="s">
        <v>363</v>
      </c>
      <c r="C145" s="364">
        <v>10347249000121</v>
      </c>
      <c r="D145" s="365" t="s">
        <v>13</v>
      </c>
      <c r="E145" s="365" t="s">
        <v>615</v>
      </c>
      <c r="F145" s="365" t="s">
        <v>619</v>
      </c>
      <c r="G145" s="366" t="s">
        <v>34</v>
      </c>
      <c r="H145" s="366" t="s">
        <v>867</v>
      </c>
      <c r="I145" s="366" t="s">
        <v>34</v>
      </c>
      <c r="J145" s="366" t="s">
        <v>1424</v>
      </c>
      <c r="K145" s="367" t="s">
        <v>48</v>
      </c>
      <c r="L145" s="368"/>
      <c r="M145" s="368" t="s">
        <v>34</v>
      </c>
      <c r="N145" s="367">
        <v>222097</v>
      </c>
      <c r="O145" s="367" t="s">
        <v>1323</v>
      </c>
      <c r="P145" s="371">
        <v>39814</v>
      </c>
      <c r="Q145" s="372">
        <v>1234.0556750000001</v>
      </c>
      <c r="R145" s="372">
        <v>1212.155917043651</v>
      </c>
      <c r="S145" s="367">
        <v>1</v>
      </c>
      <c r="T145" s="369">
        <v>0.19148430846675968</v>
      </c>
      <c r="U145" s="369">
        <v>2.0516628267881054</v>
      </c>
      <c r="V145" s="369">
        <v>0.16220124046410755</v>
      </c>
      <c r="W145" s="369">
        <v>1.4531368912540203</v>
      </c>
      <c r="X145" s="369">
        <v>0.20437317398830612</v>
      </c>
      <c r="Y145" s="369">
        <v>1.3990522021697842</v>
      </c>
      <c r="Z145" s="369">
        <v>0.27171497016557233</v>
      </c>
      <c r="AA145" s="369">
        <v>1.468128569187142</v>
      </c>
      <c r="AB145" s="369">
        <v>5.9865523141696984E-2</v>
      </c>
      <c r="AC145" s="373">
        <v>0.84489021734812109</v>
      </c>
      <c r="AD145" s="575">
        <v>27249022000146</v>
      </c>
      <c r="AE145" s="370" t="s">
        <v>1906</v>
      </c>
      <c r="AF145" s="370" t="s">
        <v>1907</v>
      </c>
      <c r="AG145" s="374" t="s">
        <v>1462</v>
      </c>
      <c r="AH145" s="374" t="s">
        <v>1819</v>
      </c>
      <c r="AI145" s="374">
        <v>5000</v>
      </c>
      <c r="AJ145" s="374">
        <v>500</v>
      </c>
      <c r="AK145" s="374">
        <v>100</v>
      </c>
      <c r="AL145" s="722">
        <v>2</v>
      </c>
      <c r="AM145" s="722">
        <v>20</v>
      </c>
      <c r="AN145" s="369" t="s">
        <v>1820</v>
      </c>
      <c r="AO145" s="367" t="s">
        <v>1326</v>
      </c>
      <c r="AP145" s="370" t="s">
        <v>1835</v>
      </c>
      <c r="AQ145" s="376" t="s">
        <v>670</v>
      </c>
      <c r="AR145" s="369">
        <v>6.6666666666666697E-3</v>
      </c>
      <c r="AS145" s="369">
        <v>6.6666666666666697E-3</v>
      </c>
      <c r="AT145" s="369" t="s">
        <v>1424</v>
      </c>
      <c r="AW145" s="198"/>
      <c r="AX145" s="198"/>
      <c r="AY145" s="184"/>
      <c r="AZ145" s="184"/>
      <c r="BA145" s="184"/>
      <c r="BB145" s="184"/>
      <c r="BC145" s="184"/>
      <c r="BD145" s="184"/>
      <c r="BE145" s="184"/>
      <c r="BF145" s="184"/>
      <c r="BG145" s="186"/>
      <c r="BH145" s="186"/>
      <c r="BI145" s="199"/>
      <c r="BJ145" s="199"/>
      <c r="BK145" s="199"/>
      <c r="BL145" s="218"/>
      <c r="BM145" s="186"/>
      <c r="BN145" s="186"/>
      <c r="BO145" s="186"/>
      <c r="BP145" s="186"/>
      <c r="BQ145" s="186"/>
      <c r="BR145" s="186"/>
      <c r="BS145" s="186"/>
      <c r="BT145" s="186"/>
      <c r="BU145" s="186"/>
      <c r="BV145" s="189"/>
      <c r="BW145" s="184"/>
      <c r="BX145"/>
      <c r="BZ145"/>
    </row>
    <row r="146" spans="2:78" ht="18.75">
      <c r="B146" s="363" t="s">
        <v>1648</v>
      </c>
      <c r="C146" s="364">
        <v>10388050000141</v>
      </c>
      <c r="D146" s="365" t="s">
        <v>11</v>
      </c>
      <c r="E146" s="365" t="s">
        <v>620</v>
      </c>
      <c r="F146" s="365" t="s">
        <v>674</v>
      </c>
      <c r="G146" s="366" t="s">
        <v>740</v>
      </c>
      <c r="H146" s="366" t="s">
        <v>34</v>
      </c>
      <c r="I146" s="366" t="s">
        <v>1306</v>
      </c>
      <c r="J146" s="366" t="s">
        <v>608</v>
      </c>
      <c r="K146" s="367" t="s">
        <v>48</v>
      </c>
      <c r="L146" s="368"/>
      <c r="M146" s="368" t="s">
        <v>1424</v>
      </c>
      <c r="N146" s="367">
        <v>222585</v>
      </c>
      <c r="O146" s="367" t="s">
        <v>1323</v>
      </c>
      <c r="P146" s="371">
        <v>39831</v>
      </c>
      <c r="Q146" s="372">
        <v>46.198174999999999</v>
      </c>
      <c r="R146" s="372">
        <v>54.221872214285675</v>
      </c>
      <c r="S146" s="367">
        <v>0</v>
      </c>
      <c r="T146" s="369">
        <v>9.1033271311241171E-2</v>
      </c>
      <c r="U146" s="369">
        <v>0.97537798394906838</v>
      </c>
      <c r="V146" s="369">
        <v>0.10876770858268014</v>
      </c>
      <c r="W146" s="369">
        <v>0.97443379265421748</v>
      </c>
      <c r="X146" s="369">
        <v>0.14245966063696525</v>
      </c>
      <c r="Y146" s="369">
        <v>0.975218508598934</v>
      </c>
      <c r="Z146" s="369">
        <v>0.17485112413138482</v>
      </c>
      <c r="AA146" s="369">
        <v>0.94475446286727638</v>
      </c>
      <c r="AB146" s="369">
        <v>1.3539078373124883E-3</v>
      </c>
      <c r="AC146" s="373">
        <v>-2.1077779032912236</v>
      </c>
      <c r="AD146" s="575">
        <v>35823433000121</v>
      </c>
      <c r="AE146" s="370" t="s">
        <v>1908</v>
      </c>
      <c r="AF146" s="370" t="s">
        <v>1908</v>
      </c>
      <c r="AG146" s="374" t="s">
        <v>59</v>
      </c>
      <c r="AH146" s="374" t="s">
        <v>1819</v>
      </c>
      <c r="AI146" s="374">
        <v>1000</v>
      </c>
      <c r="AJ146" s="374">
        <v>1000</v>
      </c>
      <c r="AK146" s="374">
        <v>1000</v>
      </c>
      <c r="AL146" s="722">
        <v>0.3</v>
      </c>
      <c r="AM146" s="722">
        <v>0</v>
      </c>
      <c r="AN146" s="369" t="s">
        <v>1820</v>
      </c>
      <c r="AO146" s="367" t="s">
        <v>1326</v>
      </c>
      <c r="AP146" s="370" t="s">
        <v>1821</v>
      </c>
      <c r="AQ146" s="376" t="s">
        <v>1815</v>
      </c>
      <c r="AR146" s="369">
        <v>0</v>
      </c>
      <c r="AS146" s="369">
        <v>0</v>
      </c>
      <c r="AT146" s="369" t="s">
        <v>1424</v>
      </c>
      <c r="AW146" s="198"/>
      <c r="AX146" s="198"/>
      <c r="AY146" s="184"/>
      <c r="AZ146" s="184"/>
      <c r="BA146" s="184"/>
      <c r="BB146" s="184"/>
      <c r="BC146" s="184"/>
      <c r="BD146" s="184"/>
      <c r="BE146" s="184"/>
      <c r="BF146" s="184"/>
      <c r="BG146" s="186"/>
      <c r="BH146" s="186"/>
      <c r="BI146" s="199"/>
      <c r="BJ146" s="199"/>
      <c r="BK146" s="199"/>
      <c r="BL146" s="218"/>
      <c r="BM146" s="186"/>
      <c r="BN146" s="186"/>
      <c r="BO146" s="186"/>
      <c r="BP146" s="186"/>
      <c r="BQ146" s="186"/>
      <c r="BR146" s="186"/>
      <c r="BS146" s="186"/>
      <c r="BT146" s="186"/>
      <c r="BU146" s="186"/>
      <c r="BV146" s="189"/>
      <c r="BW146" s="184"/>
      <c r="BX146"/>
      <c r="BZ146"/>
    </row>
    <row r="147" spans="2:78" ht="18.75">
      <c r="B147" s="363" t="s">
        <v>1243</v>
      </c>
      <c r="C147" s="364">
        <v>10326625000100</v>
      </c>
      <c r="D147" s="365" t="s">
        <v>11</v>
      </c>
      <c r="E147" s="365" t="s">
        <v>620</v>
      </c>
      <c r="F147" s="365" t="s">
        <v>687</v>
      </c>
      <c r="G147" s="366" t="s">
        <v>740</v>
      </c>
      <c r="H147" s="366" t="s">
        <v>34</v>
      </c>
      <c r="I147" s="366" t="s">
        <v>1321</v>
      </c>
      <c r="J147" s="366" t="s">
        <v>608</v>
      </c>
      <c r="K147" s="367" t="s">
        <v>48</v>
      </c>
      <c r="L147" s="368"/>
      <c r="M147" s="368" t="s">
        <v>34</v>
      </c>
      <c r="N147" s="367">
        <v>222836</v>
      </c>
      <c r="O147" s="367" t="s">
        <v>1323</v>
      </c>
      <c r="P147" s="371">
        <v>39831</v>
      </c>
      <c r="Q147" s="372">
        <v>336.72817600000002</v>
      </c>
      <c r="R147" s="372">
        <v>281.50391493650812</v>
      </c>
      <c r="S147" s="367">
        <v>1</v>
      </c>
      <c r="T147" s="369">
        <v>0.10514389591265361</v>
      </c>
      <c r="U147" s="369">
        <v>1.1265665810163064</v>
      </c>
      <c r="V147" s="369">
        <v>0.12667564436840117</v>
      </c>
      <c r="W147" s="369">
        <v>1.1348683371865551</v>
      </c>
      <c r="X147" s="369">
        <v>0.19129994460217525</v>
      </c>
      <c r="Y147" s="369">
        <v>1.3095584099797013</v>
      </c>
      <c r="Z147" s="369">
        <v>0.21983630252330144</v>
      </c>
      <c r="AA147" s="369">
        <v>1.1878180877640139</v>
      </c>
      <c r="AB147" s="369">
        <v>1.5402291125114411E-3</v>
      </c>
      <c r="AC147" s="373">
        <v>9.7739996217797316</v>
      </c>
      <c r="AD147" s="575">
        <v>0</v>
      </c>
      <c r="AE147" s="370" t="s">
        <v>1909</v>
      </c>
      <c r="AF147" s="370" t="s">
        <v>1812</v>
      </c>
      <c r="AG147" s="374" t="s">
        <v>1459</v>
      </c>
      <c r="AH147" s="374" t="s">
        <v>1819</v>
      </c>
      <c r="AI147" s="374">
        <v>1000</v>
      </c>
      <c r="AJ147" s="374">
        <v>100</v>
      </c>
      <c r="AK147" s="374">
        <v>0</v>
      </c>
      <c r="AL147" s="722">
        <v>0.4</v>
      </c>
      <c r="AM147" s="722">
        <v>20</v>
      </c>
      <c r="AN147" s="369" t="s">
        <v>1815</v>
      </c>
      <c r="AO147" s="367" t="s">
        <v>1326</v>
      </c>
      <c r="AP147" s="370" t="s">
        <v>1821</v>
      </c>
      <c r="AQ147" s="376" t="s">
        <v>677</v>
      </c>
      <c r="AR147" s="369">
        <v>1.3500000000000001E-3</v>
      </c>
      <c r="AS147" s="369">
        <v>1.3500000000000001E-3</v>
      </c>
      <c r="AT147" s="369" t="s">
        <v>1424</v>
      </c>
      <c r="AW147" s="198"/>
      <c r="AX147" s="198"/>
      <c r="AY147" s="184"/>
      <c r="AZ147" s="184"/>
      <c r="BA147" s="184"/>
      <c r="BB147" s="184"/>
      <c r="BC147" s="184"/>
      <c r="BD147" s="184"/>
      <c r="BE147" s="184"/>
      <c r="BF147" s="184"/>
      <c r="BG147" s="186"/>
      <c r="BH147" s="186"/>
      <c r="BI147" s="199"/>
      <c r="BJ147" s="199"/>
      <c r="BK147" s="199"/>
      <c r="BL147" s="218"/>
      <c r="BM147" s="186"/>
      <c r="BN147" s="186"/>
      <c r="BO147" s="186"/>
      <c r="BP147" s="186"/>
      <c r="BQ147" s="186"/>
      <c r="BR147" s="186"/>
      <c r="BS147" s="186"/>
      <c r="BT147" s="186"/>
      <c r="BU147" s="186"/>
      <c r="BV147" s="189"/>
      <c r="BW147" s="184"/>
      <c r="BX147"/>
      <c r="BZ147"/>
    </row>
    <row r="148" spans="2:78" ht="18.75">
      <c r="B148" s="363" t="s">
        <v>186</v>
      </c>
      <c r="C148" s="364">
        <v>9274058000106</v>
      </c>
      <c r="D148" s="365" t="s">
        <v>13</v>
      </c>
      <c r="E148" s="365" t="s">
        <v>615</v>
      </c>
      <c r="F148" s="365" t="s">
        <v>619</v>
      </c>
      <c r="G148" s="366" t="s">
        <v>34</v>
      </c>
      <c r="H148" s="366" t="s">
        <v>1339</v>
      </c>
      <c r="I148" s="366" t="s">
        <v>34</v>
      </c>
      <c r="J148" s="366" t="s">
        <v>1424</v>
      </c>
      <c r="K148" s="367" t="s">
        <v>48</v>
      </c>
      <c r="L148" s="368"/>
      <c r="M148" s="368" t="s">
        <v>1421</v>
      </c>
      <c r="N148" s="367">
        <v>223131</v>
      </c>
      <c r="O148" s="367" t="s">
        <v>1323</v>
      </c>
      <c r="P148" s="371">
        <v>39393</v>
      </c>
      <c r="Q148" s="372">
        <v>99.577078</v>
      </c>
      <c r="R148" s="372">
        <v>106.50060801587297</v>
      </c>
      <c r="S148" s="367">
        <v>1</v>
      </c>
      <c r="T148" s="369">
        <v>9.7077714248516855E-2</v>
      </c>
      <c r="U148" s="369">
        <v>1.0401413004962474</v>
      </c>
      <c r="V148" s="369">
        <v>0.11466221243734442</v>
      </c>
      <c r="W148" s="369">
        <v>1.0272417797099458</v>
      </c>
      <c r="X148" s="369">
        <v>0.12164179932262975</v>
      </c>
      <c r="Y148" s="369">
        <v>0.83270824588728909</v>
      </c>
      <c r="Z148" s="369">
        <v>0.16955461648414127</v>
      </c>
      <c r="AA148" s="369">
        <v>0.91613640700860199</v>
      </c>
      <c r="AB148" s="369">
        <v>1.3394621686089934E-2</v>
      </c>
      <c r="AC148" s="373">
        <v>0.22701401378450184</v>
      </c>
      <c r="AD148" s="575">
        <v>0</v>
      </c>
      <c r="AE148" s="370" t="s">
        <v>1829</v>
      </c>
      <c r="AF148" s="370" t="s">
        <v>1830</v>
      </c>
      <c r="AG148" s="374" t="s">
        <v>743</v>
      </c>
      <c r="AH148" s="374" t="s">
        <v>1819</v>
      </c>
      <c r="AI148" s="374">
        <v>500</v>
      </c>
      <c r="AJ148" s="374">
        <v>0</v>
      </c>
      <c r="AK148" s="374">
        <v>0</v>
      </c>
      <c r="AL148" s="722">
        <v>1.5</v>
      </c>
      <c r="AM148" s="722">
        <v>20</v>
      </c>
      <c r="AN148" s="369" t="s">
        <v>1820</v>
      </c>
      <c r="AO148" s="367" t="s">
        <v>1326</v>
      </c>
      <c r="AP148" s="370" t="s">
        <v>1835</v>
      </c>
      <c r="AQ148" s="376" t="s">
        <v>680</v>
      </c>
      <c r="AR148" s="369">
        <v>1.33333333333333E-3</v>
      </c>
      <c r="AS148" s="369">
        <v>1.33333333333333E-3</v>
      </c>
      <c r="AT148" s="369" t="s">
        <v>1424</v>
      </c>
      <c r="AW148" s="198"/>
      <c r="AX148" s="198"/>
      <c r="AY148" s="184"/>
      <c r="AZ148" s="184"/>
      <c r="BA148" s="184"/>
      <c r="BB148" s="184"/>
      <c r="BC148" s="184"/>
      <c r="BD148" s="184"/>
      <c r="BE148" s="184"/>
      <c r="BF148" s="184"/>
      <c r="BG148" s="186"/>
      <c r="BH148" s="186"/>
      <c r="BI148" s="199"/>
      <c r="BJ148" s="199"/>
      <c r="BK148" s="199"/>
      <c r="BL148" s="218"/>
      <c r="BM148" s="186"/>
      <c r="BN148" s="186"/>
      <c r="BO148" s="186"/>
      <c r="BP148" s="186"/>
      <c r="BQ148" s="186"/>
      <c r="BR148" s="186"/>
      <c r="BS148" s="186"/>
      <c r="BT148" s="186"/>
      <c r="BU148" s="186"/>
      <c r="BV148" s="189"/>
      <c r="BW148" s="184"/>
      <c r="BX148"/>
      <c r="BZ148"/>
    </row>
    <row r="149" spans="2:78" ht="18.75">
      <c r="B149" s="363" t="s">
        <v>1080</v>
      </c>
      <c r="C149" s="364">
        <v>6118222000190</v>
      </c>
      <c r="D149" s="365" t="s">
        <v>14</v>
      </c>
      <c r="E149" s="365" t="s">
        <v>607</v>
      </c>
      <c r="F149" s="365" t="s">
        <v>1424</v>
      </c>
      <c r="G149" s="366" t="s">
        <v>1424</v>
      </c>
      <c r="H149" s="366" t="s">
        <v>34</v>
      </c>
      <c r="I149" s="366" t="s">
        <v>34</v>
      </c>
      <c r="J149" s="366" t="s">
        <v>608</v>
      </c>
      <c r="K149" s="367" t="s">
        <v>48</v>
      </c>
      <c r="L149" s="368"/>
      <c r="M149" s="368" t="s">
        <v>34</v>
      </c>
      <c r="N149" s="367">
        <v>223336</v>
      </c>
      <c r="O149" s="367" t="s">
        <v>1323</v>
      </c>
      <c r="P149" s="371">
        <v>39829</v>
      </c>
      <c r="Q149" s="372">
        <v>50.155206999999997</v>
      </c>
      <c r="R149" s="372">
        <v>64.893289130952382</v>
      </c>
      <c r="S149" s="367">
        <v>2</v>
      </c>
      <c r="T149" s="369">
        <v>-1.7685591370331877E-2</v>
      </c>
      <c r="U149" s="369">
        <v>-0.18949265699530266</v>
      </c>
      <c r="V149" s="369">
        <v>-0.10072897589715246</v>
      </c>
      <c r="W149" s="369">
        <v>-0.90241597706386956</v>
      </c>
      <c r="X149" s="369">
        <v>-6.1083976515001526E-2</v>
      </c>
      <c r="Y149" s="369">
        <v>-0.41815503567748141</v>
      </c>
      <c r="Z149" s="369">
        <v>-1.0775636355762175E-2</v>
      </c>
      <c r="AA149" s="369">
        <v>-5.822284865433059E-2</v>
      </c>
      <c r="AB149" s="369">
        <v>0.22118337116370806</v>
      </c>
      <c r="AC149" s="373">
        <v>-0.96006503737228188</v>
      </c>
      <c r="AD149" s="575">
        <v>29599351000142</v>
      </c>
      <c r="AE149" s="370" t="s">
        <v>1910</v>
      </c>
      <c r="AF149" s="370" t="s">
        <v>1812</v>
      </c>
      <c r="AG149" s="374" t="s">
        <v>1459</v>
      </c>
      <c r="AH149" s="374" t="s">
        <v>1819</v>
      </c>
      <c r="AI149" s="374">
        <v>5000</v>
      </c>
      <c r="AJ149" s="374">
        <v>1000</v>
      </c>
      <c r="AK149" s="374">
        <v>5000</v>
      </c>
      <c r="AL149" s="722">
        <v>2</v>
      </c>
      <c r="AM149" s="722">
        <v>20</v>
      </c>
      <c r="AN149" s="369" t="s">
        <v>668</v>
      </c>
      <c r="AO149" s="367" t="s">
        <v>1326</v>
      </c>
      <c r="AP149" s="370" t="s">
        <v>1816</v>
      </c>
      <c r="AQ149" s="376" t="s">
        <v>667</v>
      </c>
      <c r="AR149" s="369">
        <v>5.3333333333333297E-3</v>
      </c>
      <c r="AS149" s="369">
        <v>5.3333333333333297E-3</v>
      </c>
      <c r="AT149" s="369" t="s">
        <v>1424</v>
      </c>
      <c r="AW149" s="198"/>
      <c r="AX149" s="198"/>
      <c r="AY149" s="184"/>
      <c r="AZ149" s="184"/>
      <c r="BA149" s="184"/>
      <c r="BB149" s="186"/>
      <c r="BC149" s="184"/>
      <c r="BD149" s="184"/>
      <c r="BE149" s="184"/>
      <c r="BF149" s="184"/>
      <c r="BG149" s="186"/>
      <c r="BH149" s="186"/>
      <c r="BI149" s="199"/>
      <c r="BJ149" s="199"/>
      <c r="BK149" s="199"/>
      <c r="BL149" s="186"/>
      <c r="BM149" s="186"/>
      <c r="BN149" s="186"/>
      <c r="BO149" s="186"/>
      <c r="BP149" s="186"/>
      <c r="BQ149" s="186"/>
      <c r="BR149" s="186"/>
      <c r="BS149" s="186"/>
      <c r="BT149" s="187"/>
      <c r="BU149" s="188"/>
      <c r="BV149" s="189"/>
      <c r="BW149" s="185"/>
      <c r="BX149"/>
      <c r="BZ149"/>
    </row>
    <row r="150" spans="2:78" ht="18.75">
      <c r="B150" s="363" t="s">
        <v>959</v>
      </c>
      <c r="C150" s="364">
        <v>10447046000107</v>
      </c>
      <c r="D150" s="365" t="s">
        <v>13</v>
      </c>
      <c r="E150" s="365" t="s">
        <v>615</v>
      </c>
      <c r="F150" s="365" t="s">
        <v>619</v>
      </c>
      <c r="G150" s="366" t="s">
        <v>34</v>
      </c>
      <c r="H150" s="366" t="s">
        <v>1339</v>
      </c>
      <c r="I150" s="366" t="s">
        <v>34</v>
      </c>
      <c r="J150" s="366" t="s">
        <v>608</v>
      </c>
      <c r="K150" s="367" t="s">
        <v>48</v>
      </c>
      <c r="L150" s="368"/>
      <c r="M150" s="368" t="s">
        <v>34</v>
      </c>
      <c r="N150" s="367">
        <v>226025</v>
      </c>
      <c r="O150" s="367" t="s">
        <v>1323</v>
      </c>
      <c r="P150" s="371">
        <v>39740</v>
      </c>
      <c r="Q150" s="372">
        <v>68.520184999999998</v>
      </c>
      <c r="R150" s="372">
        <v>82.274206079365044</v>
      </c>
      <c r="S150" s="367">
        <v>1</v>
      </c>
      <c r="T150" s="369">
        <v>7.484542589370613E-2</v>
      </c>
      <c r="U150" s="369">
        <v>0.8019329588455405</v>
      </c>
      <c r="V150" s="369">
        <v>7.0736226536515012E-2</v>
      </c>
      <c r="W150" s="369">
        <v>0.63371537747923179</v>
      </c>
      <c r="X150" s="369">
        <v>8.2362038500549462E-2</v>
      </c>
      <c r="Y150" s="369">
        <v>0.56381563730071282</v>
      </c>
      <c r="Z150" s="369">
        <v>0.18512863245319533</v>
      </c>
      <c r="AA150" s="369">
        <v>1.0002858293507431</v>
      </c>
      <c r="AB150" s="369">
        <v>3.7207913157077825E-2</v>
      </c>
      <c r="AC150" s="373">
        <v>-1.0988312861337635</v>
      </c>
      <c r="AD150" s="575">
        <v>0</v>
      </c>
      <c r="AE150" s="370" t="s">
        <v>1911</v>
      </c>
      <c r="AF150" s="370" t="s">
        <v>1833</v>
      </c>
      <c r="AG150" s="374" t="s">
        <v>1458</v>
      </c>
      <c r="AH150" s="374" t="s">
        <v>1819</v>
      </c>
      <c r="AI150" s="374">
        <v>1000</v>
      </c>
      <c r="AJ150" s="374">
        <v>300</v>
      </c>
      <c r="AK150" s="374">
        <v>0</v>
      </c>
      <c r="AL150" s="722">
        <v>1.5</v>
      </c>
      <c r="AM150" s="722">
        <v>20</v>
      </c>
      <c r="AN150" s="369" t="s">
        <v>1834</v>
      </c>
      <c r="AO150" s="367" t="s">
        <v>1326</v>
      </c>
      <c r="AP150" s="370" t="s">
        <v>1835</v>
      </c>
      <c r="AQ150" s="376" t="s">
        <v>670</v>
      </c>
      <c r="AR150" s="369">
        <v>4.0000000000000001E-3</v>
      </c>
      <c r="AS150" s="369">
        <v>4.0000000000000001E-3</v>
      </c>
      <c r="AT150" s="369" t="s">
        <v>1424</v>
      </c>
      <c r="AW150" s="198"/>
      <c r="AX150" s="198"/>
      <c r="AY150" s="184"/>
      <c r="AZ150" s="184"/>
      <c r="BA150" s="184"/>
      <c r="BB150" s="186"/>
      <c r="BC150" s="184"/>
      <c r="BD150" s="184"/>
      <c r="BE150" s="184"/>
      <c r="BF150" s="184"/>
      <c r="BG150" s="186"/>
      <c r="BH150" s="186"/>
      <c r="BI150" s="199"/>
      <c r="BJ150" s="199"/>
      <c r="BK150" s="199"/>
      <c r="BL150" s="186"/>
      <c r="BM150" s="186"/>
      <c r="BN150" s="186"/>
      <c r="BO150" s="186"/>
      <c r="BP150" s="186"/>
      <c r="BQ150" s="186"/>
      <c r="BR150" s="186"/>
      <c r="BS150" s="186"/>
      <c r="BT150" s="187"/>
      <c r="BU150" s="188"/>
      <c r="BV150" s="189"/>
      <c r="BW150" s="185"/>
      <c r="BX150"/>
      <c r="BZ150"/>
    </row>
    <row r="151" spans="2:78" ht="18.75">
      <c r="B151" s="363" t="s">
        <v>906</v>
      </c>
      <c r="C151" s="364">
        <v>10705335000169</v>
      </c>
      <c r="D151" s="365" t="s">
        <v>11</v>
      </c>
      <c r="E151" s="365" t="s">
        <v>620</v>
      </c>
      <c r="F151" s="365" t="s">
        <v>665</v>
      </c>
      <c r="G151" s="366" t="s">
        <v>740</v>
      </c>
      <c r="H151" s="366" t="s">
        <v>34</v>
      </c>
      <c r="I151" s="366" t="s">
        <v>1424</v>
      </c>
      <c r="J151" s="366" t="s">
        <v>608</v>
      </c>
      <c r="K151" s="367" t="s">
        <v>48</v>
      </c>
      <c r="L151" s="368"/>
      <c r="M151" s="368" t="s">
        <v>34</v>
      </c>
      <c r="N151" s="367">
        <v>230065</v>
      </c>
      <c r="O151" s="367" t="s">
        <v>1323</v>
      </c>
      <c r="P151" s="371">
        <v>39988</v>
      </c>
      <c r="Q151" s="372">
        <v>49.140082</v>
      </c>
      <c r="R151" s="372">
        <v>549.20808491999992</v>
      </c>
      <c r="S151" s="367">
        <v>1</v>
      </c>
      <c r="T151" s="369">
        <v>9.4443591804876936E-2</v>
      </c>
      <c r="U151" s="369">
        <v>1.0119179377460699</v>
      </c>
      <c r="V151" s="369">
        <v>0.10893458730366423</v>
      </c>
      <c r="W151" s="369">
        <v>0.97592883440071332</v>
      </c>
      <c r="X151" s="369">
        <v>0.13832735474428115</v>
      </c>
      <c r="Y151" s="369">
        <v>0.94693049238634808</v>
      </c>
      <c r="Z151" s="369">
        <v>0.18079240374268135</v>
      </c>
      <c r="AA151" s="369">
        <v>0.97685634643135955</v>
      </c>
      <c r="AB151" s="369">
        <v>7.1175630430893779E-3</v>
      </c>
      <c r="AC151" s="373">
        <v>-0.37749694457637761</v>
      </c>
      <c r="AD151" s="575">
        <v>41888721000167</v>
      </c>
      <c r="AE151" s="370" t="s">
        <v>1851</v>
      </c>
      <c r="AF151" s="370" t="s">
        <v>1812</v>
      </c>
      <c r="AG151" s="374" t="s">
        <v>1459</v>
      </c>
      <c r="AH151" s="374" t="s">
        <v>1819</v>
      </c>
      <c r="AI151" s="374">
        <v>1000</v>
      </c>
      <c r="AJ151" s="374">
        <v>1000</v>
      </c>
      <c r="AK151" s="374">
        <v>1000</v>
      </c>
      <c r="AL151" s="722">
        <v>2</v>
      </c>
      <c r="AM151" s="722">
        <v>20</v>
      </c>
      <c r="AN151" s="369" t="s">
        <v>1820</v>
      </c>
      <c r="AO151" s="367" t="s">
        <v>1326</v>
      </c>
      <c r="AP151" s="370" t="s">
        <v>1835</v>
      </c>
      <c r="AQ151" s="376" t="s">
        <v>666</v>
      </c>
      <c r="AR151" s="369">
        <v>3.3333333333333301E-3</v>
      </c>
      <c r="AS151" s="369">
        <v>3.3333333333333301E-3</v>
      </c>
      <c r="AT151" s="369" t="s">
        <v>1424</v>
      </c>
      <c r="AW151" s="198"/>
      <c r="AX151" s="198"/>
      <c r="AY151" s="184"/>
      <c r="AZ151" s="184"/>
      <c r="BA151" s="184"/>
      <c r="BB151" s="186"/>
      <c r="BC151" s="184"/>
      <c r="BD151" s="184"/>
      <c r="BE151" s="184"/>
      <c r="BF151" s="184"/>
      <c r="BG151" s="186"/>
      <c r="BH151" s="186"/>
      <c r="BI151" s="199"/>
      <c r="BJ151" s="199"/>
      <c r="BK151" s="199"/>
      <c r="BL151" s="186"/>
      <c r="BM151" s="186"/>
      <c r="BN151" s="186"/>
      <c r="BO151" s="186"/>
      <c r="BP151" s="186"/>
      <c r="BQ151" s="186"/>
      <c r="BR151" s="186"/>
      <c r="BS151" s="186"/>
      <c r="BT151" s="187"/>
      <c r="BU151" s="188"/>
      <c r="BV151" s="189"/>
      <c r="BW151" s="185"/>
      <c r="BX151"/>
      <c r="BZ151"/>
    </row>
    <row r="152" spans="2:78" ht="18.75">
      <c r="B152" s="363" t="s">
        <v>513</v>
      </c>
      <c r="C152" s="364">
        <v>9394243000126</v>
      </c>
      <c r="D152" s="365" t="s">
        <v>13</v>
      </c>
      <c r="E152" s="365" t="s">
        <v>615</v>
      </c>
      <c r="F152" s="365" t="s">
        <v>619</v>
      </c>
      <c r="G152" s="366" t="s">
        <v>34</v>
      </c>
      <c r="H152" s="366" t="s">
        <v>1339</v>
      </c>
      <c r="I152" s="366" t="s">
        <v>34</v>
      </c>
      <c r="J152" s="366" t="s">
        <v>1424</v>
      </c>
      <c r="K152" s="367" t="s">
        <v>48</v>
      </c>
      <c r="L152" s="368"/>
      <c r="M152" s="368" t="s">
        <v>1421</v>
      </c>
      <c r="N152" s="367">
        <v>235261</v>
      </c>
      <c r="O152" s="367" t="s">
        <v>1323</v>
      </c>
      <c r="P152" s="371">
        <v>40088</v>
      </c>
      <c r="Q152" s="372">
        <v>19.370764999999999</v>
      </c>
      <c r="R152" s="372">
        <v>26.231269916334654</v>
      </c>
      <c r="S152" s="367">
        <v>1</v>
      </c>
      <c r="T152" s="369">
        <v>0.13061485407502493</v>
      </c>
      <c r="U152" s="369">
        <v>1.3994757214197557</v>
      </c>
      <c r="V152" s="369">
        <v>0.10519649932142583</v>
      </c>
      <c r="W152" s="369">
        <v>0.94243985778005723</v>
      </c>
      <c r="X152" s="369">
        <v>0.16748609536444747</v>
      </c>
      <c r="Y152" s="369">
        <v>1.1465388826708549</v>
      </c>
      <c r="Z152" s="369">
        <v>0.20754231175984561</v>
      </c>
      <c r="AA152" s="369">
        <v>1.121391276395638</v>
      </c>
      <c r="AB152" s="369">
        <v>3.8154900995974669E-2</v>
      </c>
      <c r="AC152" s="373">
        <v>-0.16839111401474263</v>
      </c>
      <c r="AD152" s="575">
        <v>0</v>
      </c>
      <c r="AE152" s="370" t="s">
        <v>1832</v>
      </c>
      <c r="AF152" s="370" t="s">
        <v>1856</v>
      </c>
      <c r="AG152" s="374" t="s">
        <v>1458</v>
      </c>
      <c r="AH152" s="374" t="s">
        <v>1819</v>
      </c>
      <c r="AI152" s="374">
        <v>1000</v>
      </c>
      <c r="AJ152" s="374">
        <v>1000</v>
      </c>
      <c r="AK152" s="374">
        <v>1000</v>
      </c>
      <c r="AL152" s="722">
        <v>3.15</v>
      </c>
      <c r="AM152" s="722">
        <v>0</v>
      </c>
      <c r="AN152" s="369" t="s">
        <v>1820</v>
      </c>
      <c r="AO152" s="367" t="s">
        <v>1326</v>
      </c>
      <c r="AP152" s="370" t="s">
        <v>1835</v>
      </c>
      <c r="AQ152" s="376" t="s">
        <v>688</v>
      </c>
      <c r="AR152" s="369">
        <v>3.0666666666666698E-3</v>
      </c>
      <c r="AS152" s="369">
        <v>3.0666666666666698E-3</v>
      </c>
      <c r="AT152" s="369" t="s">
        <v>1424</v>
      </c>
      <c r="AW152" s="198"/>
      <c r="AX152" s="198"/>
      <c r="AY152" s="184"/>
      <c r="AZ152" s="184"/>
      <c r="BA152" s="184"/>
      <c r="BB152" s="186"/>
      <c r="BC152" s="184"/>
      <c r="BD152" s="184"/>
      <c r="BE152" s="184"/>
      <c r="BF152" s="184"/>
      <c r="BG152" s="186"/>
      <c r="BH152" s="186"/>
      <c r="BI152" s="199"/>
      <c r="BJ152" s="199"/>
      <c r="BK152" s="199"/>
      <c r="BL152" s="186"/>
      <c r="BM152" s="186"/>
      <c r="BN152" s="186"/>
      <c r="BO152" s="186"/>
      <c r="BP152" s="186"/>
      <c r="BQ152" s="186"/>
      <c r="BR152" s="186"/>
      <c r="BS152" s="186"/>
      <c r="BT152" s="187"/>
      <c r="BU152" s="188"/>
      <c r="BV152" s="189"/>
      <c r="BW152" s="185"/>
      <c r="BX152"/>
      <c r="BZ152"/>
    </row>
    <row r="153" spans="2:78" ht="18.75">
      <c r="B153" s="363" t="s">
        <v>584</v>
      </c>
      <c r="C153" s="364">
        <v>11145210000194</v>
      </c>
      <c r="D153" s="365" t="s">
        <v>14</v>
      </c>
      <c r="E153" s="365" t="s">
        <v>607</v>
      </c>
      <c r="F153" s="365" t="s">
        <v>1424</v>
      </c>
      <c r="G153" s="366" t="s">
        <v>1424</v>
      </c>
      <c r="H153" s="366" t="s">
        <v>34</v>
      </c>
      <c r="I153" s="366" t="s">
        <v>34</v>
      </c>
      <c r="J153" s="366" t="s">
        <v>611</v>
      </c>
      <c r="K153" s="367" t="s">
        <v>1815</v>
      </c>
      <c r="L153" s="368"/>
      <c r="M153" s="368" t="s">
        <v>34</v>
      </c>
      <c r="N153" s="367">
        <v>235911</v>
      </c>
      <c r="O153" s="367" t="s">
        <v>1323</v>
      </c>
      <c r="P153" s="371">
        <v>40068</v>
      </c>
      <c r="Q153" s="372">
        <v>10.068861999999999</v>
      </c>
      <c r="R153" s="372">
        <v>13.240920503968258</v>
      </c>
      <c r="S153" s="367">
        <v>5</v>
      </c>
      <c r="T153" s="369">
        <v>-0.26934590915164702</v>
      </c>
      <c r="U153" s="369">
        <v>-2.8859126566488813</v>
      </c>
      <c r="V153" s="369">
        <v>-0.26675198754297302</v>
      </c>
      <c r="W153" s="369">
        <v>-2.389791550329126</v>
      </c>
      <c r="X153" s="369">
        <v>-0.11087657743425394</v>
      </c>
      <c r="Y153" s="369">
        <v>-0.75901409564308764</v>
      </c>
      <c r="Z153" s="369">
        <v>0.2966074946077264</v>
      </c>
      <c r="AA153" s="369">
        <v>1.6026276962335695</v>
      </c>
      <c r="AB153" s="369">
        <v>0.19458103802346227</v>
      </c>
      <c r="AC153" s="373">
        <v>-1.9445545002314644</v>
      </c>
      <c r="AD153" s="575">
        <v>0</v>
      </c>
      <c r="AE153" s="370" t="s">
        <v>1912</v>
      </c>
      <c r="AF153" s="370" t="s">
        <v>1812</v>
      </c>
      <c r="AG153" s="374" t="s">
        <v>1459</v>
      </c>
      <c r="AH153" s="374" t="s">
        <v>1813</v>
      </c>
      <c r="AI153" s="374">
        <v>100000</v>
      </c>
      <c r="AJ153" s="374">
        <v>20000</v>
      </c>
      <c r="AK153" s="374">
        <v>100000</v>
      </c>
      <c r="AL153" s="722">
        <v>1.5</v>
      </c>
      <c r="AM153" s="722">
        <v>15</v>
      </c>
      <c r="AN153" s="369" t="s">
        <v>1834</v>
      </c>
      <c r="AO153" s="367" t="s">
        <v>1326</v>
      </c>
      <c r="AP153" s="370" t="s">
        <v>1816</v>
      </c>
      <c r="AQ153" s="376" t="s">
        <v>689</v>
      </c>
      <c r="AR153" s="369">
        <v>4.2671999999999996E-3</v>
      </c>
      <c r="AS153" s="369">
        <v>4.2671999999999996E-3</v>
      </c>
      <c r="AT153" s="369" t="s">
        <v>1424</v>
      </c>
      <c r="AW153" s="198"/>
      <c r="AX153" s="198"/>
      <c r="AY153" s="184"/>
      <c r="AZ153" s="184"/>
      <c r="BA153" s="184"/>
      <c r="BB153" s="186"/>
      <c r="BC153" s="184"/>
      <c r="BD153" s="184"/>
      <c r="BE153" s="184"/>
      <c r="BF153" s="184"/>
      <c r="BG153" s="186"/>
      <c r="BH153" s="186"/>
      <c r="BI153" s="199"/>
      <c r="BJ153" s="199"/>
      <c r="BK153" s="199"/>
      <c r="BL153" s="186"/>
      <c r="BM153" s="186"/>
      <c r="BN153" s="186"/>
      <c r="BO153" s="186"/>
      <c r="BP153" s="186"/>
      <c r="BQ153" s="186"/>
      <c r="BR153" s="186"/>
      <c r="BS153" s="186"/>
      <c r="BT153" s="187"/>
      <c r="BU153" s="188"/>
      <c r="BV153" s="189"/>
      <c r="BW153" s="185"/>
      <c r="BX153"/>
      <c r="BZ153"/>
    </row>
    <row r="154" spans="2:78" ht="18.75">
      <c r="B154" s="363" t="s">
        <v>201</v>
      </c>
      <c r="C154" s="364">
        <v>11186674000149</v>
      </c>
      <c r="D154" s="365" t="s">
        <v>14</v>
      </c>
      <c r="E154" s="365" t="s">
        <v>607</v>
      </c>
      <c r="F154" s="365" t="s">
        <v>1424</v>
      </c>
      <c r="G154" s="366" t="s">
        <v>1424</v>
      </c>
      <c r="H154" s="366" t="s">
        <v>34</v>
      </c>
      <c r="I154" s="366" t="s">
        <v>34</v>
      </c>
      <c r="J154" s="366" t="s">
        <v>608</v>
      </c>
      <c r="K154" s="367" t="s">
        <v>48</v>
      </c>
      <c r="L154" s="368"/>
      <c r="M154" s="368" t="s">
        <v>34</v>
      </c>
      <c r="N154" s="367">
        <v>236357</v>
      </c>
      <c r="O154" s="367" t="s">
        <v>1323</v>
      </c>
      <c r="P154" s="371">
        <v>40115</v>
      </c>
      <c r="Q154" s="372">
        <v>71.309168999999997</v>
      </c>
      <c r="R154" s="372">
        <v>75.543441000000001</v>
      </c>
      <c r="S154" s="367">
        <v>2</v>
      </c>
      <c r="T154" s="369">
        <v>4.6238554356565764E-3</v>
      </c>
      <c r="U154" s="369">
        <v>4.9542400574434133E-2</v>
      </c>
      <c r="V154" s="369">
        <v>-8.9745221213828885E-2</v>
      </c>
      <c r="W154" s="369">
        <v>-0.80401414555411921</v>
      </c>
      <c r="X154" s="369">
        <v>-9.0880298447461039E-3</v>
      </c>
      <c r="Y154" s="369">
        <v>-6.221280376261254E-2</v>
      </c>
      <c r="Z154" s="369">
        <v>0.10714499110149722</v>
      </c>
      <c r="AA154" s="369">
        <v>0.57892512284308884</v>
      </c>
      <c r="AB154" s="369">
        <v>0.23064957490451515</v>
      </c>
      <c r="AC154" s="373">
        <v>-0.87304156923961962</v>
      </c>
      <c r="AD154" s="575">
        <v>12698541000114</v>
      </c>
      <c r="AE154" s="370" t="s">
        <v>1832</v>
      </c>
      <c r="AF154" s="370" t="s">
        <v>1856</v>
      </c>
      <c r="AG154" s="374" t="s">
        <v>1458</v>
      </c>
      <c r="AH154" s="374" t="s">
        <v>1819</v>
      </c>
      <c r="AI154" s="374">
        <v>1000</v>
      </c>
      <c r="AJ154" s="374">
        <v>1000</v>
      </c>
      <c r="AK154" s="374">
        <v>1000</v>
      </c>
      <c r="AL154" s="722">
        <v>1.87</v>
      </c>
      <c r="AM154" s="722">
        <v>20</v>
      </c>
      <c r="AN154" s="369" t="s">
        <v>668</v>
      </c>
      <c r="AO154" s="367" t="s">
        <v>1326</v>
      </c>
      <c r="AP154" s="370" t="s">
        <v>1816</v>
      </c>
      <c r="AQ154" s="376" t="s">
        <v>661</v>
      </c>
      <c r="AR154" s="369">
        <v>5.0666666666666698E-3</v>
      </c>
      <c r="AS154" s="369">
        <v>5.0666666666666698E-3</v>
      </c>
      <c r="AT154" s="369" t="s">
        <v>1424</v>
      </c>
      <c r="AW154" s="198"/>
      <c r="AX154" s="198"/>
      <c r="AY154" s="184"/>
      <c r="AZ154" s="184"/>
      <c r="BA154" s="184"/>
      <c r="BB154" s="186"/>
      <c r="BC154" s="184"/>
      <c r="BD154" s="184"/>
      <c r="BE154" s="184"/>
      <c r="BF154" s="184"/>
      <c r="BG154" s="186"/>
      <c r="BH154" s="186"/>
      <c r="BI154" s="199"/>
      <c r="BJ154" s="199"/>
      <c r="BK154" s="199"/>
      <c r="BL154" s="186"/>
      <c r="BM154" s="186"/>
      <c r="BN154" s="186"/>
      <c r="BO154" s="186"/>
      <c r="BP154" s="186"/>
      <c r="BQ154" s="186"/>
      <c r="BR154" s="186"/>
      <c r="BS154" s="186"/>
      <c r="BT154" s="187"/>
      <c r="BU154" s="188"/>
      <c r="BV154" s="189"/>
      <c r="BW154" s="185"/>
      <c r="BX154"/>
      <c r="BZ154"/>
    </row>
    <row r="155" spans="2:78" ht="18.75">
      <c r="B155" s="363" t="s">
        <v>911</v>
      </c>
      <c r="C155" s="364">
        <v>11182064000177</v>
      </c>
      <c r="D155" s="365" t="s">
        <v>14</v>
      </c>
      <c r="E155" s="365" t="s">
        <v>607</v>
      </c>
      <c r="F155" s="365" t="s">
        <v>1424</v>
      </c>
      <c r="G155" s="366" t="s">
        <v>1424</v>
      </c>
      <c r="H155" s="366" t="s">
        <v>34</v>
      </c>
      <c r="I155" s="366" t="s">
        <v>34</v>
      </c>
      <c r="J155" s="366" t="s">
        <v>608</v>
      </c>
      <c r="K155" s="367" t="s">
        <v>48</v>
      </c>
      <c r="L155" s="368"/>
      <c r="M155" s="368" t="s">
        <v>34</v>
      </c>
      <c r="N155" s="367">
        <v>236942</v>
      </c>
      <c r="O155" s="367" t="s">
        <v>1323</v>
      </c>
      <c r="P155" s="371">
        <v>40104</v>
      </c>
      <c r="Q155" s="372">
        <v>1306.3196150000001</v>
      </c>
      <c r="R155" s="372">
        <v>1167.3004747936511</v>
      </c>
      <c r="S155" s="367">
        <v>1</v>
      </c>
      <c r="T155" s="369">
        <v>0.12148865087506588</v>
      </c>
      <c r="U155" s="369">
        <v>1.3016928168831108</v>
      </c>
      <c r="V155" s="369">
        <v>6.3919177413832573E-2</v>
      </c>
      <c r="W155" s="369">
        <v>0.57264244399662523</v>
      </c>
      <c r="X155" s="369">
        <v>0.23161579492919104</v>
      </c>
      <c r="Y155" s="369">
        <v>1.5855436485589396</v>
      </c>
      <c r="Z155" s="369">
        <v>0.18582243836056733</v>
      </c>
      <c r="AA155" s="369">
        <v>1.0040345969415128</v>
      </c>
      <c r="AB155" s="369">
        <v>0.18103812979079284</v>
      </c>
      <c r="AC155" s="373">
        <v>-0.26349293514328859</v>
      </c>
      <c r="AD155" s="575">
        <v>0</v>
      </c>
      <c r="AE155" s="370" t="s">
        <v>1913</v>
      </c>
      <c r="AF155" s="370" t="s">
        <v>1858</v>
      </c>
      <c r="AG155" s="374" t="s">
        <v>721</v>
      </c>
      <c r="AH155" s="374" t="s">
        <v>1819</v>
      </c>
      <c r="AI155" s="374">
        <v>1000</v>
      </c>
      <c r="AJ155" s="374">
        <v>1000</v>
      </c>
      <c r="AK155" s="374">
        <v>1000</v>
      </c>
      <c r="AL155" s="722">
        <v>2</v>
      </c>
      <c r="AM155" s="722">
        <v>0</v>
      </c>
      <c r="AN155" s="369" t="s">
        <v>668</v>
      </c>
      <c r="AO155" s="367" t="s">
        <v>1326</v>
      </c>
      <c r="AP155" s="370" t="s">
        <v>1816</v>
      </c>
      <c r="AQ155" s="376" t="s">
        <v>661</v>
      </c>
      <c r="AR155" s="369">
        <v>4.0000000000000001E-3</v>
      </c>
      <c r="AS155" s="369">
        <v>4.0000000000000001E-3</v>
      </c>
      <c r="AT155" s="369" t="s">
        <v>1424</v>
      </c>
      <c r="AW155" s="198"/>
      <c r="AX155" s="198"/>
      <c r="AY155" s="184"/>
      <c r="AZ155" s="184"/>
      <c r="BA155" s="184"/>
      <c r="BB155" s="186"/>
      <c r="BC155" s="184"/>
      <c r="BD155" s="184"/>
      <c r="BE155" s="184"/>
      <c r="BF155" s="184"/>
      <c r="BG155" s="186"/>
      <c r="BH155" s="186"/>
      <c r="BI155" s="199"/>
      <c r="BJ155" s="199"/>
      <c r="BK155" s="199"/>
      <c r="BL155" s="186"/>
      <c r="BM155" s="186"/>
      <c r="BN155" s="186"/>
      <c r="BO155" s="186"/>
      <c r="BP155" s="186"/>
      <c r="BQ155" s="186"/>
      <c r="BR155" s="186"/>
      <c r="BS155" s="186"/>
      <c r="BT155" s="187"/>
      <c r="BU155" s="188"/>
      <c r="BV155" s="189"/>
      <c r="BW155" s="185"/>
      <c r="BX155"/>
      <c r="BZ155"/>
    </row>
    <row r="156" spans="2:78" ht="18.75">
      <c r="B156" s="363" t="s">
        <v>1570</v>
      </c>
      <c r="C156" s="364">
        <v>11110904000196</v>
      </c>
      <c r="D156" s="365" t="s">
        <v>11</v>
      </c>
      <c r="E156" s="365" t="s">
        <v>620</v>
      </c>
      <c r="F156" s="365" t="s">
        <v>674</v>
      </c>
      <c r="G156" s="366" t="s">
        <v>740</v>
      </c>
      <c r="H156" s="366" t="s">
        <v>34</v>
      </c>
      <c r="I156" s="366" t="s">
        <v>1306</v>
      </c>
      <c r="J156" s="366" t="s">
        <v>608</v>
      </c>
      <c r="K156" s="367" t="s">
        <v>48</v>
      </c>
      <c r="L156" s="368"/>
      <c r="M156" s="368" t="s">
        <v>1424</v>
      </c>
      <c r="N156" s="367">
        <v>236977</v>
      </c>
      <c r="O156" s="367" t="s">
        <v>1323</v>
      </c>
      <c r="P156" s="371">
        <v>40123</v>
      </c>
      <c r="Q156" s="372">
        <v>705.26369199999999</v>
      </c>
      <c r="R156" s="372">
        <v>490.94283001190507</v>
      </c>
      <c r="S156" s="367">
        <v>0</v>
      </c>
      <c r="T156" s="369">
        <v>8.9287105510900133E-2</v>
      </c>
      <c r="U156" s="369">
        <v>0.95666865214713481</v>
      </c>
      <c r="V156" s="369">
        <v>0.10606560718228386</v>
      </c>
      <c r="W156" s="369">
        <v>0.9502260663902875</v>
      </c>
      <c r="X156" s="369">
        <v>0.1366745561656213</v>
      </c>
      <c r="Y156" s="369">
        <v>0.9356161332359173</v>
      </c>
      <c r="Z156" s="369">
        <v>0.16726477574816223</v>
      </c>
      <c r="AA156" s="369">
        <v>0.90376395435599022</v>
      </c>
      <c r="AB156" s="369">
        <v>1.3874274076433547E-3</v>
      </c>
      <c r="AC156" s="373">
        <v>-4.0044173787898183</v>
      </c>
      <c r="AD156" s="575">
        <v>0</v>
      </c>
      <c r="AE156" s="370" t="s">
        <v>1836</v>
      </c>
      <c r="AF156" s="370" t="s">
        <v>1833</v>
      </c>
      <c r="AG156" s="374" t="s">
        <v>1458</v>
      </c>
      <c r="AH156" s="374" t="s">
        <v>1894</v>
      </c>
      <c r="AI156" s="374">
        <v>3000</v>
      </c>
      <c r="AJ156" s="374">
        <v>1000</v>
      </c>
      <c r="AK156" s="374">
        <v>1000</v>
      </c>
      <c r="AL156" s="722">
        <v>0.5</v>
      </c>
      <c r="AM156" s="722">
        <v>0</v>
      </c>
      <c r="AN156" s="369" t="s">
        <v>1820</v>
      </c>
      <c r="AO156" s="367" t="s">
        <v>1326</v>
      </c>
      <c r="AP156" s="370" t="s">
        <v>1821</v>
      </c>
      <c r="AQ156" s="376" t="s">
        <v>1815</v>
      </c>
      <c r="AR156" s="369">
        <v>1.75E-3</v>
      </c>
      <c r="AS156" s="369">
        <v>1.75E-3</v>
      </c>
      <c r="AT156" s="369" t="s">
        <v>1424</v>
      </c>
      <c r="AW156" s="198"/>
      <c r="AX156" s="198"/>
      <c r="AY156" s="184"/>
      <c r="AZ156" s="184"/>
      <c r="BA156" s="184"/>
      <c r="BB156" s="186"/>
      <c r="BC156" s="184"/>
      <c r="BD156" s="184"/>
      <c r="BE156" s="184"/>
      <c r="BF156" s="184"/>
      <c r="BG156" s="186"/>
      <c r="BH156" s="186"/>
      <c r="BI156" s="199"/>
      <c r="BJ156" s="199"/>
      <c r="BK156" s="199"/>
      <c r="BL156" s="186"/>
      <c r="BM156" s="186"/>
      <c r="BN156" s="186"/>
      <c r="BO156" s="186"/>
      <c r="BP156" s="186"/>
      <c r="BQ156" s="186"/>
      <c r="BR156" s="186"/>
      <c r="BS156" s="186"/>
      <c r="BT156" s="187"/>
      <c r="BU156" s="188"/>
      <c r="BV156" s="189"/>
      <c r="BW156" s="185"/>
      <c r="BX156"/>
      <c r="BZ156"/>
    </row>
    <row r="157" spans="2:78" ht="18.75">
      <c r="B157" s="363" t="s">
        <v>129</v>
      </c>
      <c r="C157" s="364">
        <v>11108013000103</v>
      </c>
      <c r="D157" s="365" t="s">
        <v>14</v>
      </c>
      <c r="E157" s="365" t="s">
        <v>607</v>
      </c>
      <c r="F157" s="365" t="s">
        <v>1424</v>
      </c>
      <c r="G157" s="366" t="s">
        <v>1424</v>
      </c>
      <c r="H157" s="366" t="s">
        <v>34</v>
      </c>
      <c r="I157" s="366" t="s">
        <v>34</v>
      </c>
      <c r="J157" s="366" t="s">
        <v>608</v>
      </c>
      <c r="K157" s="367" t="s">
        <v>48</v>
      </c>
      <c r="L157" s="368"/>
      <c r="M157" s="368" t="s">
        <v>34</v>
      </c>
      <c r="N157" s="367">
        <v>237191</v>
      </c>
      <c r="O157" s="367" t="s">
        <v>1323</v>
      </c>
      <c r="P157" s="371">
        <v>40117</v>
      </c>
      <c r="Q157" s="372">
        <v>331.83302300000003</v>
      </c>
      <c r="R157" s="372">
        <v>391.96250082539677</v>
      </c>
      <c r="S157" s="367">
        <v>2</v>
      </c>
      <c r="T157" s="369">
        <v>-1.8539250613263336E-2</v>
      </c>
      <c r="U157" s="369">
        <v>-0.1986392076943673</v>
      </c>
      <c r="V157" s="369">
        <v>-0.12530258934311189</v>
      </c>
      <c r="W157" s="369">
        <v>-1.1225673405649474</v>
      </c>
      <c r="X157" s="369">
        <v>-8.3533145676221165E-3</v>
      </c>
      <c r="Y157" s="369">
        <v>-5.7183254109061082E-2</v>
      </c>
      <c r="Z157" s="369">
        <v>-1.4469655131031822E-2</v>
      </c>
      <c r="AA157" s="369">
        <v>-7.8182347005791769E-2</v>
      </c>
      <c r="AB157" s="369">
        <v>0.26363198799156062</v>
      </c>
      <c r="AC157" s="373">
        <v>-0.89869228978372884</v>
      </c>
      <c r="AD157" s="575">
        <v>0</v>
      </c>
      <c r="AE157" s="370" t="s">
        <v>1841</v>
      </c>
      <c r="AF157" s="370" t="s">
        <v>1826</v>
      </c>
      <c r="AG157" s="374" t="s">
        <v>730</v>
      </c>
      <c r="AH157" s="374" t="s">
        <v>1819</v>
      </c>
      <c r="AI157" s="374">
        <v>5000</v>
      </c>
      <c r="AJ157" s="374">
        <v>1000</v>
      </c>
      <c r="AK157" s="374">
        <v>1000</v>
      </c>
      <c r="AL157" s="722">
        <v>2</v>
      </c>
      <c r="AM157" s="722">
        <v>20</v>
      </c>
      <c r="AN157" s="369" t="s">
        <v>1824</v>
      </c>
      <c r="AO157" s="367" t="s">
        <v>1326</v>
      </c>
      <c r="AP157" s="370" t="s">
        <v>1816</v>
      </c>
      <c r="AQ157" s="376" t="s">
        <v>683</v>
      </c>
      <c r="AR157" s="369">
        <v>6.6E-3</v>
      </c>
      <c r="AS157" s="369">
        <v>6.6E-3</v>
      </c>
      <c r="AT157" s="369" t="s">
        <v>1424</v>
      </c>
      <c r="AW157" s="198"/>
      <c r="AX157" s="198"/>
      <c r="AY157" s="184"/>
      <c r="AZ157" s="184"/>
      <c r="BA157" s="184"/>
      <c r="BB157" s="186"/>
      <c r="BC157" s="184"/>
      <c r="BD157" s="184"/>
      <c r="BE157" s="184"/>
      <c r="BF157" s="184"/>
      <c r="BG157" s="186"/>
      <c r="BH157" s="186"/>
      <c r="BI157" s="199"/>
      <c r="BJ157" s="199"/>
      <c r="BK157" s="199"/>
      <c r="BL157" s="186"/>
      <c r="BM157" s="186"/>
      <c r="BN157" s="186"/>
      <c r="BO157" s="186"/>
      <c r="BP157" s="186"/>
      <c r="BQ157" s="186"/>
      <c r="BR157" s="186"/>
      <c r="BS157" s="186"/>
      <c r="BT157" s="187"/>
      <c r="BU157" s="188"/>
      <c r="BV157" s="189"/>
      <c r="BW157" s="185"/>
      <c r="BX157"/>
      <c r="BZ157"/>
    </row>
    <row r="158" spans="2:78" ht="18.75">
      <c r="B158" s="363" t="s">
        <v>390</v>
      </c>
      <c r="C158" s="364">
        <v>11225767000135</v>
      </c>
      <c r="D158" s="365" t="s">
        <v>14</v>
      </c>
      <c r="E158" s="365" t="s">
        <v>607</v>
      </c>
      <c r="F158" s="365" t="s">
        <v>1424</v>
      </c>
      <c r="G158" s="366" t="s">
        <v>1424</v>
      </c>
      <c r="H158" s="366" t="s">
        <v>34</v>
      </c>
      <c r="I158" s="366" t="s">
        <v>34</v>
      </c>
      <c r="J158" s="366" t="s">
        <v>608</v>
      </c>
      <c r="K158" s="367" t="s">
        <v>48</v>
      </c>
      <c r="L158" s="368"/>
      <c r="M158" s="368" t="s">
        <v>1421</v>
      </c>
      <c r="N158" s="367">
        <v>238341</v>
      </c>
      <c r="O158" s="367" t="s">
        <v>1323</v>
      </c>
      <c r="P158" s="371">
        <v>40116</v>
      </c>
      <c r="Q158" s="372">
        <v>83.634064499999994</v>
      </c>
      <c r="R158" s="372">
        <v>88.316849782000034</v>
      </c>
      <c r="S158" s="367">
        <v>1</v>
      </c>
      <c r="T158" s="369">
        <v>6.9239816898744699E-2</v>
      </c>
      <c r="U158" s="369">
        <v>0.74187153820716034</v>
      </c>
      <c r="V158" s="369">
        <v>-7.9113951132551152E-2</v>
      </c>
      <c r="W158" s="369">
        <v>-0.70877017139099718</v>
      </c>
      <c r="X158" s="369">
        <v>1.2178549294310281E-2</v>
      </c>
      <c r="Y158" s="369">
        <v>8.3369191156237463E-2</v>
      </c>
      <c r="Z158" s="369">
        <v>-2.7399362424287088E-2</v>
      </c>
      <c r="AA158" s="369">
        <v>-0.1480440578157933</v>
      </c>
      <c r="AB158" s="369">
        <v>0.27656481860306587</v>
      </c>
      <c r="AC158" s="373">
        <v>-0.68965892950961538</v>
      </c>
      <c r="AD158" s="575">
        <v>11286540000108</v>
      </c>
      <c r="AE158" s="370" t="s">
        <v>1914</v>
      </c>
      <c r="AF158" s="370" t="s">
        <v>1858</v>
      </c>
      <c r="AG158" s="374" t="s">
        <v>721</v>
      </c>
      <c r="AH158" s="374" t="s">
        <v>1819</v>
      </c>
      <c r="AI158" s="374">
        <v>30000</v>
      </c>
      <c r="AJ158" s="374">
        <v>5000</v>
      </c>
      <c r="AK158" s="374">
        <v>30000</v>
      </c>
      <c r="AL158" s="722">
        <v>1.85</v>
      </c>
      <c r="AM158" s="722">
        <v>0</v>
      </c>
      <c r="AN158" s="369" t="s">
        <v>668</v>
      </c>
      <c r="AO158" s="367" t="s">
        <v>1326</v>
      </c>
      <c r="AP158" s="370" t="s">
        <v>1816</v>
      </c>
      <c r="AQ158" s="376" t="s">
        <v>661</v>
      </c>
      <c r="AR158" s="369">
        <v>3.7000000000000002E-3</v>
      </c>
      <c r="AS158" s="369">
        <v>3.7000000000000002E-3</v>
      </c>
      <c r="AT158" s="369" t="s">
        <v>1424</v>
      </c>
      <c r="AW158" s="198"/>
      <c r="AX158" s="198"/>
      <c r="AY158" s="184"/>
      <c r="AZ158" s="184"/>
      <c r="BA158" s="184"/>
      <c r="BB158" s="186"/>
      <c r="BC158" s="184"/>
      <c r="BD158" s="184"/>
      <c r="BE158" s="184"/>
      <c r="BF158" s="184"/>
      <c r="BG158" s="186"/>
      <c r="BH158" s="186"/>
      <c r="BI158" s="199"/>
      <c r="BJ158" s="199"/>
      <c r="BK158" s="199"/>
      <c r="BL158" s="186"/>
      <c r="BM158" s="186"/>
      <c r="BN158" s="186"/>
      <c r="BO158" s="186"/>
      <c r="BP158" s="186"/>
      <c r="BQ158" s="186"/>
      <c r="BR158" s="186"/>
      <c r="BS158" s="186"/>
      <c r="BT158" s="187"/>
      <c r="BU158" s="188"/>
      <c r="BV158" s="189"/>
      <c r="BW158" s="185"/>
      <c r="BX158"/>
      <c r="BZ158"/>
    </row>
    <row r="159" spans="2:78" ht="18.75">
      <c r="B159" s="363" t="s">
        <v>368</v>
      </c>
      <c r="C159" s="364">
        <v>11301137000100</v>
      </c>
      <c r="D159" s="365" t="s">
        <v>13</v>
      </c>
      <c r="E159" s="365" t="s">
        <v>615</v>
      </c>
      <c r="F159" s="365" t="s">
        <v>619</v>
      </c>
      <c r="G159" s="366" t="s">
        <v>34</v>
      </c>
      <c r="H159" s="366" t="s">
        <v>1340</v>
      </c>
      <c r="I159" s="366" t="s">
        <v>34</v>
      </c>
      <c r="J159" s="366" t="s">
        <v>1424</v>
      </c>
      <c r="K159" s="367" t="s">
        <v>48</v>
      </c>
      <c r="L159" s="368"/>
      <c r="M159" s="368" t="s">
        <v>34</v>
      </c>
      <c r="N159" s="367">
        <v>239372</v>
      </c>
      <c r="O159" s="367" t="s">
        <v>1323</v>
      </c>
      <c r="P159" s="371">
        <v>40125</v>
      </c>
      <c r="Q159" s="372">
        <v>151.67101</v>
      </c>
      <c r="R159" s="372">
        <v>152.0651700318725</v>
      </c>
      <c r="S159" s="367">
        <v>1</v>
      </c>
      <c r="T159" s="369">
        <v>0.21064125106201148</v>
      </c>
      <c r="U159" s="369">
        <v>2.2569203087838927</v>
      </c>
      <c r="V159" s="369">
        <v>0.17824136664729129</v>
      </c>
      <c r="W159" s="369">
        <v>1.5968380061805219</v>
      </c>
      <c r="X159" s="369">
        <v>0.48865408557669876</v>
      </c>
      <c r="Y159" s="369">
        <v>3.3451189370110774</v>
      </c>
      <c r="Z159" s="369">
        <v>0.76720986828993198</v>
      </c>
      <c r="AA159" s="369">
        <v>4.1453833975816368</v>
      </c>
      <c r="AB159" s="369">
        <v>0.18534244639916819</v>
      </c>
      <c r="AC159" s="373">
        <v>0.35944233140504211</v>
      </c>
      <c r="AD159" s="575">
        <v>11286399000135</v>
      </c>
      <c r="AE159" s="370" t="s">
        <v>1915</v>
      </c>
      <c r="AF159" s="370" t="s">
        <v>1916</v>
      </c>
      <c r="AG159" s="374" t="s">
        <v>738</v>
      </c>
      <c r="AH159" s="374" t="s">
        <v>1819</v>
      </c>
      <c r="AI159" s="374">
        <v>500</v>
      </c>
      <c r="AJ159" s="374">
        <v>0</v>
      </c>
      <c r="AK159" s="374">
        <v>500</v>
      </c>
      <c r="AL159" s="722">
        <v>2</v>
      </c>
      <c r="AM159" s="722">
        <v>20</v>
      </c>
      <c r="AN159" s="369" t="s">
        <v>1820</v>
      </c>
      <c r="AO159" s="367" t="s">
        <v>1326</v>
      </c>
      <c r="AP159" s="370" t="s">
        <v>1835</v>
      </c>
      <c r="AQ159" s="376" t="s">
        <v>673</v>
      </c>
      <c r="AR159" s="369">
        <v>4.6666666666666697E-3</v>
      </c>
      <c r="AS159" s="369">
        <v>4.6666666666666697E-3</v>
      </c>
      <c r="AT159" s="369" t="s">
        <v>1424</v>
      </c>
      <c r="AW159" s="198"/>
      <c r="AX159" s="198"/>
      <c r="AY159" s="184"/>
      <c r="AZ159" s="184"/>
      <c r="BA159" s="184"/>
      <c r="BB159" s="186"/>
      <c r="BC159" s="184"/>
      <c r="BD159" s="184"/>
      <c r="BE159" s="184"/>
      <c r="BF159" s="184"/>
      <c r="BG159" s="186"/>
      <c r="BH159" s="186"/>
      <c r="BI159" s="199"/>
      <c r="BJ159" s="199"/>
      <c r="BK159" s="199"/>
      <c r="BL159" s="186"/>
      <c r="BM159" s="186"/>
      <c r="BN159" s="186"/>
      <c r="BO159" s="186"/>
      <c r="BP159" s="186"/>
      <c r="BQ159" s="186"/>
      <c r="BR159" s="186"/>
      <c r="BS159" s="186"/>
      <c r="BT159" s="187"/>
      <c r="BU159" s="188"/>
      <c r="BV159" s="189"/>
      <c r="BW159" s="185"/>
      <c r="BX159"/>
      <c r="BZ159"/>
    </row>
    <row r="160" spans="2:78" ht="18.75">
      <c r="B160" s="363" t="s">
        <v>422</v>
      </c>
      <c r="C160" s="364">
        <v>10643371000145</v>
      </c>
      <c r="D160" s="365" t="s">
        <v>14</v>
      </c>
      <c r="E160" s="365" t="s">
        <v>607</v>
      </c>
      <c r="F160" s="365" t="s">
        <v>1424</v>
      </c>
      <c r="G160" s="366" t="s">
        <v>1424</v>
      </c>
      <c r="H160" s="366" t="s">
        <v>34</v>
      </c>
      <c r="I160" s="366" t="s">
        <v>34</v>
      </c>
      <c r="J160" s="366" t="s">
        <v>608</v>
      </c>
      <c r="K160" s="367" t="s">
        <v>48</v>
      </c>
      <c r="L160" s="368"/>
      <c r="M160" s="368" t="s">
        <v>34</v>
      </c>
      <c r="N160" s="367">
        <v>240631</v>
      </c>
      <c r="O160" s="367" t="s">
        <v>1323</v>
      </c>
      <c r="P160" s="371">
        <v>40171</v>
      </c>
      <c r="Q160" s="372">
        <v>147.966341</v>
      </c>
      <c r="R160" s="372">
        <v>122.113587563492</v>
      </c>
      <c r="S160" s="367">
        <v>2</v>
      </c>
      <c r="T160" s="369">
        <v>0.17778555405609864</v>
      </c>
      <c r="U160" s="369">
        <v>1.9048872219216015</v>
      </c>
      <c r="V160" s="369">
        <v>0.15734744899145858</v>
      </c>
      <c r="W160" s="369">
        <v>1.4096524922988769</v>
      </c>
      <c r="X160" s="369">
        <v>0.45948179537619893</v>
      </c>
      <c r="Y160" s="369">
        <v>3.1454177920375175</v>
      </c>
      <c r="Z160" s="369">
        <v>0.38658569374642648</v>
      </c>
      <c r="AA160" s="369">
        <v>2.088797319788132</v>
      </c>
      <c r="AB160" s="369">
        <v>0.18152067094348398</v>
      </c>
      <c r="AC160" s="373">
        <v>0.25190521359650025</v>
      </c>
      <c r="AD160" s="575">
        <v>0</v>
      </c>
      <c r="AE160" s="370" t="s">
        <v>1879</v>
      </c>
      <c r="AF160" s="370" t="s">
        <v>1856</v>
      </c>
      <c r="AG160" s="374" t="s">
        <v>59</v>
      </c>
      <c r="AH160" s="374" t="s">
        <v>1813</v>
      </c>
      <c r="AI160" s="374">
        <v>20000</v>
      </c>
      <c r="AJ160" s="374">
        <v>10000</v>
      </c>
      <c r="AK160" s="374">
        <v>20000</v>
      </c>
      <c r="AL160" s="722">
        <v>0</v>
      </c>
      <c r="AM160" s="722">
        <v>20</v>
      </c>
      <c r="AN160" s="369" t="s">
        <v>668</v>
      </c>
      <c r="AO160" s="367" t="s">
        <v>1326</v>
      </c>
      <c r="AP160" s="370" t="s">
        <v>1816</v>
      </c>
      <c r="AQ160" s="376" t="s">
        <v>661</v>
      </c>
      <c r="AR160" s="369">
        <v>4.0000000000000001E-3</v>
      </c>
      <c r="AS160" s="369">
        <v>4.0000000000000001E-3</v>
      </c>
      <c r="AT160" s="369" t="s">
        <v>1424</v>
      </c>
      <c r="AW160" s="198"/>
      <c r="AX160" s="198"/>
      <c r="AY160" s="184"/>
      <c r="AZ160" s="184"/>
      <c r="BA160" s="184"/>
      <c r="BB160" s="186"/>
      <c r="BC160" s="184"/>
      <c r="BD160" s="184"/>
      <c r="BE160" s="184"/>
      <c r="BF160" s="184"/>
      <c r="BG160" s="186"/>
      <c r="BH160" s="186"/>
      <c r="BI160" s="199"/>
      <c r="BJ160" s="199"/>
      <c r="BK160" s="199"/>
      <c r="BL160" s="186"/>
      <c r="BM160" s="186"/>
      <c r="BN160" s="186"/>
      <c r="BO160" s="186"/>
      <c r="BP160" s="186"/>
      <c r="BQ160" s="186"/>
      <c r="BR160" s="186"/>
      <c r="BS160" s="186"/>
      <c r="BT160" s="187"/>
      <c r="BU160" s="188"/>
      <c r="BV160" s="189"/>
      <c r="BW160" s="185"/>
      <c r="BX160"/>
      <c r="BZ160"/>
    </row>
    <row r="161" spans="2:78" ht="18.75">
      <c r="B161" s="363" t="s">
        <v>110</v>
      </c>
      <c r="C161" s="364">
        <v>11392165000172</v>
      </c>
      <c r="D161" s="365" t="s">
        <v>14</v>
      </c>
      <c r="E161" s="365" t="s">
        <v>607</v>
      </c>
      <c r="F161" s="365" t="s">
        <v>1424</v>
      </c>
      <c r="G161" s="366" t="s">
        <v>1424</v>
      </c>
      <c r="H161" s="366" t="s">
        <v>34</v>
      </c>
      <c r="I161" s="366" t="s">
        <v>34</v>
      </c>
      <c r="J161" s="366" t="s">
        <v>608</v>
      </c>
      <c r="K161" s="367" t="s">
        <v>48</v>
      </c>
      <c r="L161" s="368"/>
      <c r="M161" s="368" t="s">
        <v>34</v>
      </c>
      <c r="N161" s="367">
        <v>240737</v>
      </c>
      <c r="O161" s="367" t="s">
        <v>1323</v>
      </c>
      <c r="P161" s="371">
        <v>40179</v>
      </c>
      <c r="Q161" s="372">
        <v>1104.644088</v>
      </c>
      <c r="R161" s="372">
        <v>1282.0665424920635</v>
      </c>
      <c r="S161" s="367">
        <v>2</v>
      </c>
      <c r="T161" s="369">
        <v>-8.0438860097059584E-3</v>
      </c>
      <c r="U161" s="369">
        <v>-8.6186393241195966E-2</v>
      </c>
      <c r="V161" s="369">
        <v>-7.7815741502235913E-2</v>
      </c>
      <c r="W161" s="369">
        <v>-0.6971397035783311</v>
      </c>
      <c r="X161" s="369">
        <v>3.1506487998883559E-2</v>
      </c>
      <c r="Y161" s="369">
        <v>0.21568007462660466</v>
      </c>
      <c r="Z161" s="369">
        <v>4.669155307327344E-2</v>
      </c>
      <c r="AA161" s="369">
        <v>0.25228349753721435</v>
      </c>
      <c r="AB161" s="369">
        <v>0.17972178255471324</v>
      </c>
      <c r="AC161" s="373">
        <v>-1.0540580246572238</v>
      </c>
      <c r="AD161" s="575">
        <v>11403884000141</v>
      </c>
      <c r="AE161" s="370" t="s">
        <v>1861</v>
      </c>
      <c r="AF161" s="370" t="s">
        <v>1858</v>
      </c>
      <c r="AG161" s="374" t="s">
        <v>721</v>
      </c>
      <c r="AH161" s="374" t="s">
        <v>1819</v>
      </c>
      <c r="AI161" s="374">
        <v>1000</v>
      </c>
      <c r="AJ161" s="374">
        <v>500</v>
      </c>
      <c r="AK161" s="374">
        <v>500</v>
      </c>
      <c r="AL161" s="722">
        <v>2</v>
      </c>
      <c r="AM161" s="722">
        <v>20</v>
      </c>
      <c r="AN161" s="369" t="s">
        <v>1869</v>
      </c>
      <c r="AO161" s="367" t="s">
        <v>1326</v>
      </c>
      <c r="AP161" s="370" t="s">
        <v>1816</v>
      </c>
      <c r="AQ161" s="376" t="s">
        <v>661</v>
      </c>
      <c r="AR161" s="369">
        <v>4.0000000000000001E-3</v>
      </c>
      <c r="AS161" s="369">
        <v>4.0000000000000001E-3</v>
      </c>
      <c r="AT161" s="369" t="s">
        <v>1424</v>
      </c>
      <c r="AW161" s="198"/>
      <c r="AX161" s="198"/>
      <c r="AY161" s="184"/>
      <c r="AZ161" s="184"/>
      <c r="BA161" s="184"/>
      <c r="BB161" s="186"/>
      <c r="BC161" s="184"/>
      <c r="BD161" s="184"/>
      <c r="BE161" s="184"/>
      <c r="BF161" s="184"/>
      <c r="BG161" s="186"/>
      <c r="BH161" s="186"/>
      <c r="BI161" s="199"/>
      <c r="BJ161" s="199"/>
      <c r="BK161" s="199"/>
      <c r="BL161" s="186"/>
      <c r="BM161" s="186"/>
      <c r="BN161" s="186"/>
      <c r="BO161" s="186"/>
      <c r="BP161" s="186"/>
      <c r="BQ161" s="186"/>
      <c r="BR161" s="186"/>
      <c r="BS161" s="186"/>
      <c r="BT161" s="187"/>
      <c r="BU161" s="188"/>
      <c r="BV161" s="189"/>
      <c r="BW161" s="185"/>
      <c r="BX161"/>
      <c r="BZ161"/>
    </row>
    <row r="162" spans="2:78" ht="18.75">
      <c r="B162" s="363" t="s">
        <v>1589</v>
      </c>
      <c r="C162" s="364">
        <v>11357735000193</v>
      </c>
      <c r="D162" s="365" t="s">
        <v>14</v>
      </c>
      <c r="E162" s="365" t="s">
        <v>607</v>
      </c>
      <c r="F162" s="365" t="s">
        <v>1424</v>
      </c>
      <c r="G162" s="366" t="s">
        <v>1424</v>
      </c>
      <c r="H162" s="366" t="s">
        <v>34</v>
      </c>
      <c r="I162" s="366" t="s">
        <v>34</v>
      </c>
      <c r="J162" s="366" t="s">
        <v>608</v>
      </c>
      <c r="K162" s="367" t="s">
        <v>48</v>
      </c>
      <c r="L162" s="368"/>
      <c r="M162" s="368" t="s">
        <v>1424</v>
      </c>
      <c r="N162" s="367">
        <v>241210</v>
      </c>
      <c r="O162" s="367" t="s">
        <v>1323</v>
      </c>
      <c r="P162" s="371">
        <v>40145</v>
      </c>
      <c r="Q162" s="372">
        <v>564.89948500000003</v>
      </c>
      <c r="R162" s="372">
        <v>1736577.7623802295</v>
      </c>
      <c r="S162" s="367">
        <v>2</v>
      </c>
      <c r="T162" s="369">
        <v>0.18267895263530787</v>
      </c>
      <c r="U162" s="369">
        <v>1.9573176484250039</v>
      </c>
      <c r="V162" s="369">
        <v>0.10351161554139665</v>
      </c>
      <c r="W162" s="369">
        <v>0.92734523352668896</v>
      </c>
      <c r="X162" s="369">
        <v>0.29726825272906021</v>
      </c>
      <c r="Y162" s="369">
        <v>2.0349725724744694</v>
      </c>
      <c r="Z162" s="369">
        <v>0.38851192168754345</v>
      </c>
      <c r="AA162" s="369">
        <v>2.0992051021396052</v>
      </c>
      <c r="AB162" s="369">
        <v>0.21420359497536332</v>
      </c>
      <c r="AC162" s="373">
        <v>-3.7860382617744208E-2</v>
      </c>
      <c r="AD162" s="575">
        <v>0</v>
      </c>
      <c r="AE162" s="370" t="s">
        <v>1851</v>
      </c>
      <c r="AF162" s="370" t="s">
        <v>1875</v>
      </c>
      <c r="AG162" s="374" t="s">
        <v>738</v>
      </c>
      <c r="AH162" s="374" t="s">
        <v>1819</v>
      </c>
      <c r="AI162" s="374">
        <v>5000</v>
      </c>
      <c r="AJ162" s="374">
        <v>1000</v>
      </c>
      <c r="AK162" s="374">
        <v>5000</v>
      </c>
      <c r="AL162" s="722">
        <v>0.5</v>
      </c>
      <c r="AM162" s="722">
        <v>0</v>
      </c>
      <c r="AN162" s="369" t="s">
        <v>1834</v>
      </c>
      <c r="AO162" s="367" t="s">
        <v>1326</v>
      </c>
      <c r="AP162" s="370" t="s">
        <v>1816</v>
      </c>
      <c r="AQ162" s="376" t="s">
        <v>1815</v>
      </c>
      <c r="AR162" s="369">
        <v>0</v>
      </c>
      <c r="AS162" s="369">
        <v>0</v>
      </c>
      <c r="AT162" s="369" t="s">
        <v>1424</v>
      </c>
      <c r="AW162" s="198"/>
      <c r="AX162" s="198"/>
      <c r="AY162" s="184"/>
      <c r="AZ162" s="184"/>
      <c r="BA162" s="184"/>
      <c r="BB162" s="186"/>
      <c r="BC162" s="184"/>
      <c r="BD162" s="184"/>
      <c r="BE162" s="184"/>
      <c r="BF162" s="184"/>
      <c r="BG162" s="186"/>
      <c r="BH162" s="186"/>
      <c r="BI162" s="199"/>
      <c r="BJ162" s="199"/>
      <c r="BK162" s="199"/>
      <c r="BL162" s="186"/>
      <c r="BM162" s="186"/>
      <c r="BN162" s="186"/>
      <c r="BO162" s="186"/>
      <c r="BP162" s="186"/>
      <c r="BQ162" s="186"/>
      <c r="BR162" s="186"/>
      <c r="BS162" s="186"/>
      <c r="BT162" s="187"/>
      <c r="BU162" s="188"/>
      <c r="BV162" s="189"/>
      <c r="BW162" s="185"/>
      <c r="BX162"/>
      <c r="BZ162"/>
    </row>
    <row r="163" spans="2:78" ht="18.75">
      <c r="B163" s="363" t="s">
        <v>247</v>
      </c>
      <c r="C163" s="364">
        <v>11228311000129</v>
      </c>
      <c r="D163" s="365" t="s">
        <v>14</v>
      </c>
      <c r="E163" s="365" t="s">
        <v>607</v>
      </c>
      <c r="F163" s="365" t="s">
        <v>1424</v>
      </c>
      <c r="G163" s="366" t="s">
        <v>1424</v>
      </c>
      <c r="H163" s="366" t="s">
        <v>34</v>
      </c>
      <c r="I163" s="366" t="s">
        <v>34</v>
      </c>
      <c r="J163" s="366" t="s">
        <v>608</v>
      </c>
      <c r="K163" s="367" t="s">
        <v>48</v>
      </c>
      <c r="L163" s="368" t="s">
        <v>1341</v>
      </c>
      <c r="M163" s="368" t="s">
        <v>34</v>
      </c>
      <c r="N163" s="367">
        <v>241474</v>
      </c>
      <c r="O163" s="367" t="s">
        <v>1323</v>
      </c>
      <c r="P163" s="371">
        <v>40149</v>
      </c>
      <c r="Q163" s="372">
        <v>77.221860000000007</v>
      </c>
      <c r="R163" s="372">
        <v>87.410041912698418</v>
      </c>
      <c r="S163" s="367">
        <v>2</v>
      </c>
      <c r="T163" s="369">
        <v>-1.6924466532212135E-3</v>
      </c>
      <c r="U163" s="369">
        <v>-1.813375682080328E-2</v>
      </c>
      <c r="V163" s="369">
        <v>-0.11080389588215933</v>
      </c>
      <c r="W163" s="369">
        <v>-0.99267569311015658</v>
      </c>
      <c r="X163" s="369">
        <v>-1.26841758198174E-2</v>
      </c>
      <c r="Y163" s="369">
        <v>-8.6830496229606174E-2</v>
      </c>
      <c r="Z163" s="369">
        <v>0.13894549714652427</v>
      </c>
      <c r="AA163" s="369">
        <v>0.75074941140129103</v>
      </c>
      <c r="AB163" s="369">
        <v>0.25057930205313317</v>
      </c>
      <c r="AC163" s="373">
        <v>-0.88764450880406787</v>
      </c>
      <c r="AD163" s="575">
        <v>11228490000102</v>
      </c>
      <c r="AE163" s="370" t="s">
        <v>1845</v>
      </c>
      <c r="AF163" s="370" t="s">
        <v>1812</v>
      </c>
      <c r="AG163" s="374" t="s">
        <v>1459</v>
      </c>
      <c r="AH163" s="374" t="s">
        <v>1819</v>
      </c>
      <c r="AI163" s="374">
        <v>100000</v>
      </c>
      <c r="AJ163" s="374">
        <v>50000</v>
      </c>
      <c r="AK163" s="374">
        <v>100000</v>
      </c>
      <c r="AL163" s="722">
        <v>2.6</v>
      </c>
      <c r="AM163" s="722">
        <v>0</v>
      </c>
      <c r="AN163" s="369" t="s">
        <v>1815</v>
      </c>
      <c r="AO163" s="367" t="s">
        <v>1326</v>
      </c>
      <c r="AP163" s="370" t="s">
        <v>1816</v>
      </c>
      <c r="AQ163" s="376" t="s">
        <v>661</v>
      </c>
      <c r="AR163" s="369">
        <v>5.1999999999999998E-3</v>
      </c>
      <c r="AS163" s="369">
        <v>5.1999999999999998E-3</v>
      </c>
      <c r="AT163" s="369" t="s">
        <v>1424</v>
      </c>
      <c r="AW163" s="198"/>
      <c r="AX163" s="198"/>
      <c r="AY163" s="184"/>
      <c r="AZ163" s="184"/>
      <c r="BA163" s="184"/>
      <c r="BB163" s="186"/>
      <c r="BC163" s="184"/>
      <c r="BD163" s="184"/>
      <c r="BE163" s="184"/>
      <c r="BF163" s="184"/>
      <c r="BG163" s="186"/>
      <c r="BH163" s="186"/>
      <c r="BI163" s="199"/>
      <c r="BJ163" s="199"/>
      <c r="BK163" s="199"/>
      <c r="BL163" s="186"/>
      <c r="BM163" s="186"/>
      <c r="BN163" s="186"/>
      <c r="BO163" s="186"/>
      <c r="BP163" s="186"/>
      <c r="BQ163" s="186"/>
      <c r="BR163" s="186"/>
      <c r="BS163" s="186"/>
      <c r="BT163" s="187"/>
      <c r="BU163" s="188"/>
      <c r="BV163" s="189"/>
      <c r="BW163" s="185"/>
      <c r="BX163"/>
      <c r="BZ163"/>
    </row>
    <row r="164" spans="2:78" ht="18.75">
      <c r="B164" s="363" t="s">
        <v>741</v>
      </c>
      <c r="C164" s="364">
        <v>11209172000196</v>
      </c>
      <c r="D164" s="365" t="s">
        <v>14</v>
      </c>
      <c r="E164" s="365" t="s">
        <v>607</v>
      </c>
      <c r="F164" s="365" t="s">
        <v>1424</v>
      </c>
      <c r="G164" s="366" t="s">
        <v>1424</v>
      </c>
      <c r="H164" s="366" t="s">
        <v>34</v>
      </c>
      <c r="I164" s="366" t="s">
        <v>34</v>
      </c>
      <c r="J164" s="366" t="s">
        <v>608</v>
      </c>
      <c r="K164" s="367" t="s">
        <v>48</v>
      </c>
      <c r="L164" s="368"/>
      <c r="M164" s="368" t="s">
        <v>34</v>
      </c>
      <c r="N164" s="367">
        <v>242322</v>
      </c>
      <c r="O164" s="367" t="s">
        <v>1323</v>
      </c>
      <c r="P164" s="371">
        <v>40201</v>
      </c>
      <c r="Q164" s="372">
        <v>77.290440000000004</v>
      </c>
      <c r="R164" s="372">
        <v>91.927751956349226</v>
      </c>
      <c r="S164" s="367">
        <v>2</v>
      </c>
      <c r="T164" s="369">
        <v>7.7346317839381618E-2</v>
      </c>
      <c r="U164" s="369">
        <v>0.82872882050042318</v>
      </c>
      <c r="V164" s="369">
        <v>5.2621854992879191E-2</v>
      </c>
      <c r="W164" s="369">
        <v>0.47143140556494784</v>
      </c>
      <c r="X164" s="369">
        <v>0.26672955868025316</v>
      </c>
      <c r="Y164" s="369">
        <v>1.8259176053934305</v>
      </c>
      <c r="Z164" s="369">
        <v>0.20288308154264523</v>
      </c>
      <c r="AA164" s="369">
        <v>1.0962165538246893</v>
      </c>
      <c r="AB164" s="369">
        <v>0.22646236341496667</v>
      </c>
      <c r="AC164" s="373">
        <v>-0.26052713449903792</v>
      </c>
      <c r="AD164" s="575">
        <v>0</v>
      </c>
      <c r="AE164" s="370" t="s">
        <v>1900</v>
      </c>
      <c r="AF164" s="370" t="s">
        <v>1833</v>
      </c>
      <c r="AG164" s="374" t="s">
        <v>1458</v>
      </c>
      <c r="AH164" s="374" t="s">
        <v>1819</v>
      </c>
      <c r="AI164" s="374">
        <v>1000</v>
      </c>
      <c r="AJ164" s="374">
        <v>1000</v>
      </c>
      <c r="AK164" s="374">
        <v>1000</v>
      </c>
      <c r="AL164" s="722">
        <v>2</v>
      </c>
      <c r="AM164" s="722">
        <v>15</v>
      </c>
      <c r="AN164" s="369" t="s">
        <v>1834</v>
      </c>
      <c r="AO164" s="367" t="s">
        <v>1326</v>
      </c>
      <c r="AP164" s="370" t="s">
        <v>1816</v>
      </c>
      <c r="AQ164" s="376" t="s">
        <v>661</v>
      </c>
      <c r="AR164" s="369">
        <v>5.3333333333333297E-3</v>
      </c>
      <c r="AS164" s="369">
        <v>5.3333333333333297E-3</v>
      </c>
      <c r="AT164" s="369" t="s">
        <v>1424</v>
      </c>
      <c r="AW164" s="198"/>
      <c r="AX164" s="198"/>
      <c r="AY164" s="184"/>
      <c r="AZ164" s="184"/>
      <c r="BA164" s="184"/>
      <c r="BB164" s="184"/>
      <c r="BC164" s="184"/>
      <c r="BD164" s="184"/>
      <c r="BE164" s="184"/>
      <c r="BF164" s="184"/>
      <c r="BG164" s="186"/>
      <c r="BH164" s="186"/>
      <c r="BI164" s="199"/>
      <c r="BJ164" s="199"/>
      <c r="BK164" s="199"/>
      <c r="BL164" s="218"/>
      <c r="BM164" s="186"/>
      <c r="BN164" s="186"/>
      <c r="BO164" s="186"/>
      <c r="BP164" s="186"/>
      <c r="BQ164" s="186"/>
      <c r="BR164" s="186"/>
      <c r="BS164" s="186"/>
      <c r="BT164" s="186"/>
      <c r="BU164" s="186"/>
      <c r="BV164" s="189"/>
      <c r="BW164" s="184"/>
      <c r="BX164"/>
      <c r="BZ164"/>
    </row>
    <row r="165" spans="2:78" ht="18.75">
      <c r="B165" s="363" t="s">
        <v>342</v>
      </c>
      <c r="C165" s="364"/>
      <c r="D165" s="365" t="s">
        <v>13</v>
      </c>
      <c r="E165" s="365" t="s">
        <v>615</v>
      </c>
      <c r="F165" s="365" t="s">
        <v>619</v>
      </c>
      <c r="G165" s="366" t="s">
        <v>34</v>
      </c>
      <c r="H165" s="366" t="s">
        <v>1339</v>
      </c>
      <c r="I165" s="366" t="s">
        <v>34</v>
      </c>
      <c r="J165" s="366" t="s">
        <v>1424</v>
      </c>
      <c r="L165" s="368"/>
      <c r="M165" s="368" t="s">
        <v>34</v>
      </c>
      <c r="N165" s="367">
        <v>242918</v>
      </c>
      <c r="O165" s="367" t="s">
        <v>1323</v>
      </c>
      <c r="P165" s="371"/>
      <c r="S165" s="367"/>
      <c r="U165" s="369"/>
      <c r="W165" s="369"/>
      <c r="Y165" s="369"/>
      <c r="AA165" s="369"/>
      <c r="AD165" s="575">
        <v>0</v>
      </c>
      <c r="AE165" s="370"/>
      <c r="AF165" s="370"/>
      <c r="AG165" s="374" t="s">
        <v>59</v>
      </c>
      <c r="AH165" s="374"/>
      <c r="AI165" s="374">
        <v>10000</v>
      </c>
      <c r="AJ165" s="374">
        <v>100</v>
      </c>
      <c r="AK165" s="374">
        <v>10000</v>
      </c>
      <c r="AN165" s="369"/>
      <c r="AO165" s="367" t="s">
        <v>1326</v>
      </c>
      <c r="AP165" s="370"/>
      <c r="AR165" s="369">
        <v>4.4999999999999997E-3</v>
      </c>
      <c r="AS165" s="369">
        <v>4.4999999999999997E-3</v>
      </c>
      <c r="AT165" s="369" t="s">
        <v>1424</v>
      </c>
      <c r="AW165" s="198"/>
      <c r="AX165" s="198"/>
      <c r="AY165" s="184"/>
      <c r="AZ165" s="184"/>
      <c r="BA165" s="184"/>
      <c r="BB165" s="186"/>
      <c r="BC165" s="184"/>
      <c r="BD165" s="184"/>
      <c r="BE165" s="184"/>
      <c r="BF165" s="184"/>
      <c r="BG165" s="186"/>
      <c r="BH165" s="186"/>
      <c r="BI165" s="199"/>
      <c r="BJ165" s="199"/>
      <c r="BK165" s="199"/>
      <c r="BL165" s="186"/>
      <c r="BM165" s="186"/>
      <c r="BN165" s="186"/>
      <c r="BO165" s="186"/>
      <c r="BP165" s="186"/>
      <c r="BQ165" s="186"/>
      <c r="BR165" s="186"/>
      <c r="BS165" s="186"/>
      <c r="BT165" s="187"/>
      <c r="BU165" s="188"/>
      <c r="BV165" s="189"/>
      <c r="BW165" s="185"/>
      <c r="BX165"/>
      <c r="BZ165"/>
    </row>
    <row r="166" spans="2:78" ht="18.75">
      <c r="B166" s="363" t="s">
        <v>426</v>
      </c>
      <c r="C166" s="364">
        <v>11447072000106</v>
      </c>
      <c r="D166" s="365" t="s">
        <v>14</v>
      </c>
      <c r="E166" s="365" t="s">
        <v>607</v>
      </c>
      <c r="F166" s="365" t="s">
        <v>1424</v>
      </c>
      <c r="G166" s="366" t="s">
        <v>1424</v>
      </c>
      <c r="H166" s="366" t="s">
        <v>34</v>
      </c>
      <c r="I166" s="366" t="s">
        <v>34</v>
      </c>
      <c r="J166" s="366" t="s">
        <v>608</v>
      </c>
      <c r="K166" s="367" t="s">
        <v>48</v>
      </c>
      <c r="L166" s="368"/>
      <c r="M166" s="368" t="s">
        <v>34</v>
      </c>
      <c r="N166" s="367">
        <v>242950</v>
      </c>
      <c r="O166" s="367" t="s">
        <v>1323</v>
      </c>
      <c r="P166" s="371">
        <v>40230</v>
      </c>
      <c r="Q166" s="372">
        <v>38.375788</v>
      </c>
      <c r="R166" s="372">
        <v>41.581304027777783</v>
      </c>
      <c r="S166" s="367">
        <v>2</v>
      </c>
      <c r="T166" s="369">
        <v>-3.3833811217088949E-2</v>
      </c>
      <c r="U166" s="369">
        <v>-0.36251311305081624</v>
      </c>
      <c r="V166" s="369">
        <v>-5.4709850825873318E-2</v>
      </c>
      <c r="W166" s="369">
        <v>-0.49013745099978429</v>
      </c>
      <c r="X166" s="369">
        <v>0.24583756603398221</v>
      </c>
      <c r="Y166" s="369">
        <v>1.68289987097613</v>
      </c>
      <c r="Z166" s="369">
        <v>0.23450903658625832</v>
      </c>
      <c r="AA166" s="369">
        <v>1.2670977095411498</v>
      </c>
      <c r="AB166" s="369">
        <v>0.21207884205945293</v>
      </c>
      <c r="AC166" s="373">
        <v>-0.78428991226057898</v>
      </c>
      <c r="AD166" s="575">
        <v>0</v>
      </c>
      <c r="AE166" s="370" t="s">
        <v>1917</v>
      </c>
      <c r="AF166" s="370" t="s">
        <v>1833</v>
      </c>
      <c r="AG166" s="374" t="s">
        <v>1458</v>
      </c>
      <c r="AH166" s="374" t="s">
        <v>1819</v>
      </c>
      <c r="AI166" s="374">
        <v>500</v>
      </c>
      <c r="AJ166" s="374">
        <v>500</v>
      </c>
      <c r="AK166" s="374">
        <v>500</v>
      </c>
      <c r="AL166" s="722">
        <v>2</v>
      </c>
      <c r="AM166" s="722">
        <v>20</v>
      </c>
      <c r="AN166" s="369" t="s">
        <v>1815</v>
      </c>
      <c r="AO166" s="367" t="s">
        <v>1326</v>
      </c>
      <c r="AP166" s="370" t="s">
        <v>1816</v>
      </c>
      <c r="AQ166" s="376" t="s">
        <v>661</v>
      </c>
      <c r="AR166" s="369">
        <v>6.6666666666666697E-3</v>
      </c>
      <c r="AS166" s="369">
        <v>6.6666666666666697E-3</v>
      </c>
      <c r="AT166" s="369" t="s">
        <v>1424</v>
      </c>
      <c r="AW166" s="198"/>
      <c r="AX166" s="198"/>
      <c r="AY166" s="184"/>
      <c r="AZ166" s="184"/>
      <c r="BA166" s="184"/>
      <c r="BB166" s="186"/>
      <c r="BC166" s="184"/>
      <c r="BD166" s="184"/>
      <c r="BE166" s="184"/>
      <c r="BF166" s="184"/>
      <c r="BG166" s="186"/>
      <c r="BH166" s="186"/>
      <c r="BI166" s="199"/>
      <c r="BJ166" s="199"/>
      <c r="BK166" s="199"/>
      <c r="BL166" s="186"/>
      <c r="BM166" s="186"/>
      <c r="BN166" s="186"/>
      <c r="BO166" s="186"/>
      <c r="BP166" s="186"/>
      <c r="BQ166" s="186"/>
      <c r="BR166" s="186"/>
      <c r="BS166" s="186"/>
      <c r="BT166" s="187"/>
      <c r="BU166" s="188"/>
      <c r="BV166" s="189"/>
      <c r="BW166" s="185"/>
      <c r="BX166"/>
      <c r="BZ166"/>
    </row>
    <row r="167" spans="2:78" ht="18.75">
      <c r="B167" s="363" t="s">
        <v>316</v>
      </c>
      <c r="C167" s="364">
        <v>11403956000150</v>
      </c>
      <c r="D167" s="365" t="s">
        <v>13</v>
      </c>
      <c r="E167" s="365" t="s">
        <v>616</v>
      </c>
      <c r="F167" s="365" t="s">
        <v>617</v>
      </c>
      <c r="G167" s="366" t="s">
        <v>34</v>
      </c>
      <c r="H167" s="366" t="s">
        <v>1339</v>
      </c>
      <c r="I167" s="366" t="s">
        <v>34</v>
      </c>
      <c r="J167" s="366" t="s">
        <v>608</v>
      </c>
      <c r="K167" s="367" t="s">
        <v>48</v>
      </c>
      <c r="L167" s="368"/>
      <c r="M167" s="368" t="s">
        <v>34</v>
      </c>
      <c r="N167" s="367">
        <v>245054</v>
      </c>
      <c r="O167" s="367" t="s">
        <v>1323</v>
      </c>
      <c r="P167" s="371">
        <v>40261</v>
      </c>
      <c r="Q167" s="372">
        <v>600.628466</v>
      </c>
      <c r="R167" s="372">
        <v>912.03727572222238</v>
      </c>
      <c r="S167" s="367">
        <v>1</v>
      </c>
      <c r="T167" s="369">
        <v>9.5400945947303972E-2</v>
      </c>
      <c r="U167" s="369">
        <v>1.0221755297222297</v>
      </c>
      <c r="V167" s="369">
        <v>0.10338518935920171</v>
      </c>
      <c r="W167" s="369">
        <v>0.92621260008416906</v>
      </c>
      <c r="X167" s="369">
        <v>0.13428707367693105</v>
      </c>
      <c r="Y167" s="369">
        <v>0.91927243915777468</v>
      </c>
      <c r="Z167" s="369">
        <v>0.19171012108011243</v>
      </c>
      <c r="AA167" s="369">
        <v>1.0358468861267807</v>
      </c>
      <c r="AB167" s="369">
        <v>2.2507935666987576E-2</v>
      </c>
      <c r="AC167" s="373">
        <v>-0.36592677213568875</v>
      </c>
      <c r="AD167" s="575">
        <v>11490618000101</v>
      </c>
      <c r="AE167" s="370" t="s">
        <v>1918</v>
      </c>
      <c r="AF167" s="370" t="s">
        <v>1812</v>
      </c>
      <c r="AG167" s="374" t="s">
        <v>1459</v>
      </c>
      <c r="AH167" s="374" t="s">
        <v>1819</v>
      </c>
      <c r="AI167" s="374">
        <v>1000</v>
      </c>
      <c r="AJ167" s="374">
        <v>0</v>
      </c>
      <c r="AK167" s="374">
        <v>0</v>
      </c>
      <c r="AL167" s="722">
        <v>2</v>
      </c>
      <c r="AM167" s="722">
        <v>20</v>
      </c>
      <c r="AN167" s="369" t="s">
        <v>1820</v>
      </c>
      <c r="AO167" s="367" t="s">
        <v>1326</v>
      </c>
      <c r="AP167" s="370" t="s">
        <v>1835</v>
      </c>
      <c r="AQ167" s="376" t="s">
        <v>670</v>
      </c>
      <c r="AR167" s="369">
        <v>5.0000000000000001E-3</v>
      </c>
      <c r="AS167" s="369">
        <v>5.0000000000000001E-3</v>
      </c>
      <c r="AT167" s="369" t="s">
        <v>1424</v>
      </c>
      <c r="AW167" s="198"/>
      <c r="AX167" s="198"/>
      <c r="AY167" s="184"/>
      <c r="AZ167" s="184"/>
      <c r="BA167" s="184"/>
      <c r="BB167" s="186"/>
      <c r="BC167" s="184"/>
      <c r="BD167" s="184"/>
      <c r="BE167" s="184"/>
      <c r="BF167" s="184"/>
      <c r="BG167" s="186"/>
      <c r="BH167" s="186"/>
      <c r="BI167" s="199"/>
      <c r="BJ167" s="199"/>
      <c r="BK167" s="199"/>
      <c r="BL167" s="186"/>
      <c r="BM167" s="186"/>
      <c r="BN167" s="186"/>
      <c r="BO167" s="186"/>
      <c r="BP167" s="186"/>
      <c r="BQ167" s="186"/>
      <c r="BR167" s="186"/>
      <c r="BS167" s="186"/>
      <c r="BT167" s="187"/>
      <c r="BU167" s="188"/>
      <c r="BV167" s="189"/>
      <c r="BW167" s="185"/>
      <c r="BX167"/>
      <c r="BZ167"/>
    </row>
    <row r="168" spans="2:78" ht="18.75">
      <c r="B168" s="363" t="s">
        <v>831</v>
      </c>
      <c r="C168" s="364">
        <v>11616354000181</v>
      </c>
      <c r="D168" s="365" t="s">
        <v>11</v>
      </c>
      <c r="E168" s="365" t="s">
        <v>620</v>
      </c>
      <c r="F168" s="365" t="s">
        <v>674</v>
      </c>
      <c r="G168" s="366" t="s">
        <v>740</v>
      </c>
      <c r="H168" s="366" t="s">
        <v>34</v>
      </c>
      <c r="I168" s="366" t="s">
        <v>1306</v>
      </c>
      <c r="J168" s="366" t="s">
        <v>608</v>
      </c>
      <c r="K168" s="367" t="s">
        <v>48</v>
      </c>
      <c r="L168" s="368"/>
      <c r="M168" s="368" t="s">
        <v>1421</v>
      </c>
      <c r="N168" s="367">
        <v>245062</v>
      </c>
      <c r="O168" s="367" t="s">
        <v>1323</v>
      </c>
      <c r="P168" s="371">
        <v>40261</v>
      </c>
      <c r="Q168" s="372">
        <v>261.12435499999998</v>
      </c>
      <c r="R168" s="372">
        <v>260.3230123730159</v>
      </c>
      <c r="S168" s="367">
        <v>0</v>
      </c>
      <c r="T168" s="369">
        <v>9.2242322903690166E-2</v>
      </c>
      <c r="U168" s="369">
        <v>0.98833239377908944</v>
      </c>
      <c r="V168" s="369">
        <v>0.11005110732538315</v>
      </c>
      <c r="W168" s="369">
        <v>0.98593157191826342</v>
      </c>
      <c r="X168" s="369">
        <v>0.14548062013045437</v>
      </c>
      <c r="Y168" s="369">
        <v>0.99589871799017982</v>
      </c>
      <c r="Z168" s="369">
        <v>0.17424726332983576</v>
      </c>
      <c r="AA168" s="369">
        <v>0.94149168609047162</v>
      </c>
      <c r="AB168" s="369">
        <v>1.3743770339371339E-3</v>
      </c>
      <c r="AC168" s="373">
        <v>-1.1425818688039138</v>
      </c>
      <c r="AD168" s="575">
        <v>0</v>
      </c>
      <c r="AE168" s="370" t="s">
        <v>1919</v>
      </c>
      <c r="AF168" s="370" t="s">
        <v>1812</v>
      </c>
      <c r="AG168" s="374" t="s">
        <v>1459</v>
      </c>
      <c r="AH168" s="374" t="s">
        <v>1819</v>
      </c>
      <c r="AI168" s="374">
        <v>3000</v>
      </c>
      <c r="AJ168" s="374">
        <v>0</v>
      </c>
      <c r="AK168" s="374">
        <v>0</v>
      </c>
      <c r="AL168" s="722">
        <v>0.25</v>
      </c>
      <c r="AM168" s="722">
        <v>0</v>
      </c>
      <c r="AN168" s="369" t="s">
        <v>1820</v>
      </c>
      <c r="AO168" s="367" t="s">
        <v>1326</v>
      </c>
      <c r="AP168" s="370" t="s">
        <v>1821</v>
      </c>
      <c r="AQ168" s="376" t="s">
        <v>664</v>
      </c>
      <c r="AR168" s="369">
        <v>3.7500000000000001E-4</v>
      </c>
      <c r="AS168" s="369">
        <v>3.7500000000000001E-4</v>
      </c>
      <c r="AT168" s="369" t="s">
        <v>1424</v>
      </c>
      <c r="AW168" s="198"/>
      <c r="AX168" s="198"/>
      <c r="AY168" s="184"/>
      <c r="AZ168" s="184"/>
      <c r="BA168" s="184"/>
      <c r="BB168" s="186"/>
      <c r="BC168" s="184"/>
      <c r="BD168" s="184"/>
      <c r="BE168" s="184"/>
      <c r="BF168" s="184"/>
      <c r="BG168" s="186"/>
      <c r="BH168" s="186"/>
      <c r="BI168" s="199"/>
      <c r="BJ168" s="199"/>
      <c r="BK168" s="199"/>
      <c r="BL168" s="186"/>
      <c r="BM168" s="186"/>
      <c r="BN168" s="186"/>
      <c r="BO168" s="186"/>
      <c r="BP168" s="186"/>
      <c r="BQ168" s="186"/>
      <c r="BR168" s="186"/>
      <c r="BS168" s="186"/>
      <c r="BT168" s="187"/>
      <c r="BU168" s="188"/>
      <c r="BV168" s="189"/>
      <c r="BW168" s="185"/>
      <c r="BX168"/>
      <c r="BZ168"/>
    </row>
    <row r="169" spans="2:78" ht="18.75">
      <c r="B169" s="363" t="s">
        <v>907</v>
      </c>
      <c r="C169" s="364">
        <v>11403850000157</v>
      </c>
      <c r="D169" s="365" t="s">
        <v>14</v>
      </c>
      <c r="E169" s="365" t="s">
        <v>607</v>
      </c>
      <c r="F169" s="365" t="s">
        <v>1424</v>
      </c>
      <c r="G169" s="366" t="s">
        <v>1424</v>
      </c>
      <c r="H169" s="366" t="s">
        <v>34</v>
      </c>
      <c r="I169" s="366" t="s">
        <v>34</v>
      </c>
      <c r="J169" s="366" t="s">
        <v>608</v>
      </c>
      <c r="K169" s="367" t="s">
        <v>48</v>
      </c>
      <c r="L169" s="368"/>
      <c r="M169" s="368" t="s">
        <v>1421</v>
      </c>
      <c r="N169" s="367">
        <v>245755</v>
      </c>
      <c r="O169" s="367" t="s">
        <v>1323</v>
      </c>
      <c r="P169" s="371">
        <v>40256</v>
      </c>
      <c r="Q169" s="372">
        <v>500.72718800000001</v>
      </c>
      <c r="R169" s="372">
        <v>379.89933654761904</v>
      </c>
      <c r="S169" s="367">
        <v>2</v>
      </c>
      <c r="T169" s="369">
        <v>0.18059066604995677</v>
      </c>
      <c r="U169" s="369">
        <v>1.9349426559613847</v>
      </c>
      <c r="V169" s="369">
        <v>0.10010961445054778</v>
      </c>
      <c r="W169" s="369">
        <v>0.89686720959139832</v>
      </c>
      <c r="X169" s="369">
        <v>0.27464875393570765</v>
      </c>
      <c r="Y169" s="369">
        <v>1.8801290625301195</v>
      </c>
      <c r="Z169" s="369">
        <v>0.34547848515155644</v>
      </c>
      <c r="AA169" s="369">
        <v>1.8666871162138179</v>
      </c>
      <c r="AB169" s="369">
        <v>0.2107459688506286</v>
      </c>
      <c r="AC169" s="373">
        <v>-5.46242057083983E-2</v>
      </c>
      <c r="AD169" s="575">
        <v>11357735000193</v>
      </c>
      <c r="AE169" s="370" t="s">
        <v>1851</v>
      </c>
      <c r="AF169" s="370" t="s">
        <v>1875</v>
      </c>
      <c r="AG169" s="374" t="s">
        <v>738</v>
      </c>
      <c r="AH169" s="374" t="s">
        <v>1819</v>
      </c>
      <c r="AI169" s="374">
        <v>1000</v>
      </c>
      <c r="AJ169" s="374">
        <v>1000</v>
      </c>
      <c r="AK169" s="374">
        <v>1000</v>
      </c>
      <c r="AL169" s="722">
        <v>1.5</v>
      </c>
      <c r="AM169" s="722">
        <v>20</v>
      </c>
      <c r="AN169" s="369" t="s">
        <v>1869</v>
      </c>
      <c r="AO169" s="367" t="s">
        <v>1326</v>
      </c>
      <c r="AP169" s="370" t="s">
        <v>1816</v>
      </c>
      <c r="AQ169" s="376" t="s">
        <v>661</v>
      </c>
      <c r="AR169" s="369">
        <v>3.5000000000000001E-3</v>
      </c>
      <c r="AS169" s="369">
        <v>3.5000000000000001E-3</v>
      </c>
      <c r="AT169" s="369" t="s">
        <v>1424</v>
      </c>
      <c r="AW169" s="198"/>
      <c r="AX169" s="198"/>
      <c r="AY169" s="184"/>
      <c r="AZ169" s="184"/>
      <c r="BA169" s="184"/>
      <c r="BB169" s="186"/>
      <c r="BC169" s="184"/>
      <c r="BD169" s="184"/>
      <c r="BE169" s="184"/>
      <c r="BF169" s="184"/>
      <c r="BG169" s="186"/>
      <c r="BH169" s="186"/>
      <c r="BI169" s="199"/>
      <c r="BJ169" s="199"/>
      <c r="BK169" s="199"/>
      <c r="BL169" s="186"/>
      <c r="BM169" s="186"/>
      <c r="BN169" s="186"/>
      <c r="BO169" s="186"/>
      <c r="BP169" s="186"/>
      <c r="BQ169" s="186"/>
      <c r="BR169" s="186"/>
      <c r="BS169" s="186"/>
      <c r="BT169" s="187"/>
      <c r="BU169" s="188"/>
      <c r="BV169" s="189"/>
      <c r="BW169" s="185"/>
      <c r="BX169"/>
      <c r="BZ169"/>
    </row>
    <row r="170" spans="2:78" ht="18.75">
      <c r="B170" s="363" t="s">
        <v>1729</v>
      </c>
      <c r="C170" s="364">
        <v>11628865000113</v>
      </c>
      <c r="D170" s="365" t="s">
        <v>13</v>
      </c>
      <c r="E170" s="365" t="s">
        <v>615</v>
      </c>
      <c r="F170" s="365" t="s">
        <v>619</v>
      </c>
      <c r="G170" s="366" t="s">
        <v>34</v>
      </c>
      <c r="H170" s="366" t="s">
        <v>1340</v>
      </c>
      <c r="I170" s="366" t="s">
        <v>34</v>
      </c>
      <c r="J170" s="366" t="s">
        <v>611</v>
      </c>
      <c r="K170" s="367" t="s">
        <v>48</v>
      </c>
      <c r="L170" s="368"/>
      <c r="M170" s="368" t="s">
        <v>1424</v>
      </c>
      <c r="N170" s="367">
        <v>246972</v>
      </c>
      <c r="O170" s="367" t="s">
        <v>1326</v>
      </c>
      <c r="P170" s="371">
        <v>40271</v>
      </c>
      <c r="Q170" s="372">
        <v>0</v>
      </c>
      <c r="R170" s="372">
        <v>7.2009433916666659</v>
      </c>
      <c r="S170" s="367">
        <v>1</v>
      </c>
      <c r="T170" s="369">
        <v>7.5449836677714766E-2</v>
      </c>
      <c r="U170" s="369">
        <v>0.80840893145963921</v>
      </c>
      <c r="V170" s="369">
        <v>8.9362482293851686E-2</v>
      </c>
      <c r="W170" s="369">
        <v>0.80058524425381961</v>
      </c>
      <c r="X170" s="369">
        <v>0.12374172400444361</v>
      </c>
      <c r="Y170" s="369">
        <v>0.84708344099313237</v>
      </c>
      <c r="Z170" s="369">
        <v>0.16315562535442596</v>
      </c>
      <c r="AA170" s="369">
        <v>0.88156141952894451</v>
      </c>
      <c r="AB170" s="369">
        <v>9.2112150328758878E-3</v>
      </c>
      <c r="AC170" s="373">
        <v>-2.4165067509512834</v>
      </c>
      <c r="AD170" s="575">
        <v>11616552000145</v>
      </c>
      <c r="AE170" s="370" t="s">
        <v>1918</v>
      </c>
      <c r="AF170" s="370" t="s">
        <v>1812</v>
      </c>
      <c r="AG170" s="374" t="s">
        <v>1459</v>
      </c>
      <c r="AH170" s="374" t="s">
        <v>1819</v>
      </c>
      <c r="AI170" s="374">
        <v>30000</v>
      </c>
      <c r="AJ170" s="374">
        <v>0</v>
      </c>
      <c r="AK170" s="374">
        <v>0</v>
      </c>
      <c r="AL170" s="722">
        <v>0.75</v>
      </c>
      <c r="AM170" s="722">
        <v>20</v>
      </c>
      <c r="AN170" s="369" t="s">
        <v>1820</v>
      </c>
      <c r="AO170" s="367" t="s">
        <v>1326</v>
      </c>
      <c r="AP170" s="370" t="s">
        <v>1835</v>
      </c>
      <c r="AQ170" s="376" t="s">
        <v>670</v>
      </c>
      <c r="AR170" s="369">
        <v>1.8749999999999999E-3</v>
      </c>
      <c r="AS170" s="369">
        <v>1.8749999999999999E-3</v>
      </c>
      <c r="AT170" s="369" t="s">
        <v>1424</v>
      </c>
      <c r="AW170" s="198"/>
      <c r="AX170" s="198"/>
      <c r="AY170" s="184"/>
      <c r="AZ170" s="184"/>
      <c r="BA170" s="184"/>
      <c r="BB170" s="186"/>
      <c r="BC170" s="184"/>
      <c r="BD170" s="184"/>
      <c r="BE170" s="184"/>
      <c r="BF170" s="184"/>
      <c r="BG170" s="186"/>
      <c r="BH170" s="186"/>
      <c r="BI170" s="199"/>
      <c r="BJ170" s="199"/>
      <c r="BK170" s="199"/>
      <c r="BL170" s="186"/>
      <c r="BM170" s="186"/>
      <c r="BN170" s="186"/>
      <c r="BO170" s="186"/>
      <c r="BP170" s="186"/>
      <c r="BQ170" s="186"/>
      <c r="BR170" s="186"/>
      <c r="BS170" s="186"/>
      <c r="BT170" s="187"/>
      <c r="BU170" s="188"/>
      <c r="BV170" s="189"/>
      <c r="BW170" s="185"/>
      <c r="BX170"/>
      <c r="BZ170"/>
    </row>
    <row r="171" spans="2:78" ht="18.75">
      <c r="B171" s="363" t="s">
        <v>1193</v>
      </c>
      <c r="C171" s="364">
        <v>10462072000104</v>
      </c>
      <c r="D171" s="365" t="s">
        <v>13</v>
      </c>
      <c r="E171" s="365" t="s">
        <v>615</v>
      </c>
      <c r="F171" s="365" t="s">
        <v>619</v>
      </c>
      <c r="G171" s="366" t="s">
        <v>34</v>
      </c>
      <c r="H171" s="366" t="s">
        <v>1339</v>
      </c>
      <c r="I171" s="366" t="s">
        <v>34</v>
      </c>
      <c r="J171" s="366" t="s">
        <v>1424</v>
      </c>
      <c r="K171" s="367" t="s">
        <v>48</v>
      </c>
      <c r="L171" s="368"/>
      <c r="M171" s="368" t="s">
        <v>1421</v>
      </c>
      <c r="N171" s="367">
        <v>247995</v>
      </c>
      <c r="O171" s="367" t="s">
        <v>1323</v>
      </c>
      <c r="P171" s="371">
        <v>40201</v>
      </c>
      <c r="Q171" s="372">
        <v>34.328681000000003</v>
      </c>
      <c r="R171" s="372">
        <v>26.472306246031728</v>
      </c>
      <c r="S171" s="367">
        <v>1</v>
      </c>
      <c r="T171" s="369">
        <v>0.11297285372679267</v>
      </c>
      <c r="U171" s="369">
        <v>1.2104501213877079</v>
      </c>
      <c r="V171" s="369">
        <v>0.12722238931721264</v>
      </c>
      <c r="W171" s="369">
        <v>1.1397665442098273</v>
      </c>
      <c r="X171" s="369">
        <v>0.18914798407774125</v>
      </c>
      <c r="Y171" s="369">
        <v>1.2948269995311652</v>
      </c>
      <c r="Z171" s="369">
        <v>0.2048254357716095</v>
      </c>
      <c r="AA171" s="369">
        <v>1.1067114696303448</v>
      </c>
      <c r="AB171" s="369">
        <v>3.5096771710249414E-2</v>
      </c>
      <c r="AC171" s="373">
        <v>0.44451221442103261</v>
      </c>
      <c r="AD171" s="575">
        <v>0</v>
      </c>
      <c r="AE171" s="370" t="s">
        <v>1920</v>
      </c>
      <c r="AF171" s="370" t="s">
        <v>1858</v>
      </c>
      <c r="AG171" s="374" t="s">
        <v>721</v>
      </c>
      <c r="AH171" s="374" t="s">
        <v>1819</v>
      </c>
      <c r="AI171" s="374">
        <v>1000</v>
      </c>
      <c r="AJ171" s="374">
        <v>1000</v>
      </c>
      <c r="AK171" s="374">
        <v>1000</v>
      </c>
      <c r="AL171" s="722">
        <v>0.8</v>
      </c>
      <c r="AM171" s="722">
        <v>20</v>
      </c>
      <c r="AN171" s="369" t="s">
        <v>1820</v>
      </c>
      <c r="AO171" s="367" t="s">
        <v>1326</v>
      </c>
      <c r="AP171" s="370" t="s">
        <v>1835</v>
      </c>
      <c r="AQ171" s="376" t="s">
        <v>688</v>
      </c>
      <c r="AR171" s="369">
        <v>2E-3</v>
      </c>
      <c r="AS171" s="369">
        <v>2E-3</v>
      </c>
      <c r="AT171" s="369" t="s">
        <v>1424</v>
      </c>
      <c r="AW171" s="198"/>
      <c r="AX171" s="198"/>
      <c r="AY171" s="184"/>
      <c r="AZ171" s="184"/>
      <c r="BA171" s="184"/>
      <c r="BB171" s="186"/>
      <c r="BC171" s="184"/>
      <c r="BD171" s="184"/>
      <c r="BE171" s="184"/>
      <c r="BF171" s="184"/>
      <c r="BG171" s="186"/>
      <c r="BH171" s="186"/>
      <c r="BI171" s="199"/>
      <c r="BJ171" s="199"/>
      <c r="BK171" s="199"/>
      <c r="BL171" s="186"/>
      <c r="BM171" s="186"/>
      <c r="BN171" s="186"/>
      <c r="BO171" s="186"/>
      <c r="BP171" s="186"/>
      <c r="BQ171" s="186"/>
      <c r="BR171" s="186"/>
      <c r="BS171" s="186"/>
      <c r="BT171" s="187"/>
      <c r="BU171" s="188"/>
      <c r="BV171" s="189"/>
      <c r="BW171" s="185"/>
      <c r="BX171"/>
      <c r="BZ171"/>
    </row>
    <row r="172" spans="2:78" ht="18.75">
      <c r="B172" s="363" t="s">
        <v>169</v>
      </c>
      <c r="C172" s="364">
        <v>11447136000160</v>
      </c>
      <c r="D172" s="365" t="s">
        <v>11</v>
      </c>
      <c r="E172" s="365" t="s">
        <v>620</v>
      </c>
      <c r="F172" s="365" t="s">
        <v>665</v>
      </c>
      <c r="G172" s="366" t="s">
        <v>740</v>
      </c>
      <c r="H172" s="366" t="s">
        <v>34</v>
      </c>
      <c r="I172" s="366" t="s">
        <v>1424</v>
      </c>
      <c r="J172" s="366" t="s">
        <v>608</v>
      </c>
      <c r="K172" s="367" t="s">
        <v>48</v>
      </c>
      <c r="L172" s="368"/>
      <c r="M172" s="368" t="s">
        <v>34</v>
      </c>
      <c r="N172" s="367">
        <v>248185</v>
      </c>
      <c r="O172" s="367" t="s">
        <v>1323</v>
      </c>
      <c r="P172" s="371">
        <v>40304</v>
      </c>
      <c r="Q172" s="372">
        <v>94.684826999999999</v>
      </c>
      <c r="R172" s="372">
        <v>86.592000373015878</v>
      </c>
      <c r="S172" s="367">
        <v>1</v>
      </c>
      <c r="T172" s="369">
        <v>0.10534661675441814</v>
      </c>
      <c r="U172" s="369">
        <v>1.1287386379257929</v>
      </c>
      <c r="V172" s="369">
        <v>0.12610437659145179</v>
      </c>
      <c r="W172" s="369">
        <v>1.1297504337778355</v>
      </c>
      <c r="X172" s="369">
        <v>0.19158664057990737</v>
      </c>
      <c r="Y172" s="369">
        <v>1.3115210092346421</v>
      </c>
      <c r="Z172" s="369">
        <v>0.21319442804594457</v>
      </c>
      <c r="AA172" s="369">
        <v>1.1519307545514912</v>
      </c>
      <c r="AB172" s="369">
        <v>2.0052924783774341E-3</v>
      </c>
      <c r="AC172" s="373">
        <v>7.2223534184451346</v>
      </c>
      <c r="AD172" s="575">
        <v>0</v>
      </c>
      <c r="AE172" s="370" t="s">
        <v>1851</v>
      </c>
      <c r="AF172" s="370" t="s">
        <v>1812</v>
      </c>
      <c r="AG172" s="374" t="s">
        <v>1459</v>
      </c>
      <c r="AH172" s="374" t="s">
        <v>1819</v>
      </c>
      <c r="AI172" s="374">
        <v>1000</v>
      </c>
      <c r="AJ172" s="374">
        <v>1</v>
      </c>
      <c r="AK172" s="374">
        <v>1000</v>
      </c>
      <c r="AL172" s="722">
        <v>0.06</v>
      </c>
      <c r="AM172" s="722">
        <v>0</v>
      </c>
      <c r="AN172" s="369" t="s">
        <v>1820</v>
      </c>
      <c r="AO172" s="367" t="s">
        <v>1326</v>
      </c>
      <c r="AP172" s="370" t="s">
        <v>1821</v>
      </c>
      <c r="AQ172" s="376" t="s">
        <v>677</v>
      </c>
      <c r="AR172" s="369">
        <v>1.66666666666667E-3</v>
      </c>
      <c r="AS172" s="369">
        <v>1.66666666666667E-3</v>
      </c>
      <c r="AT172" s="369" t="s">
        <v>1424</v>
      </c>
      <c r="AW172" s="198"/>
      <c r="AX172" s="198"/>
      <c r="AY172" s="184"/>
      <c r="AZ172" s="184"/>
      <c r="BA172" s="184"/>
      <c r="BB172" s="186"/>
      <c r="BC172" s="184"/>
      <c r="BD172" s="184"/>
      <c r="BE172" s="184"/>
      <c r="BF172" s="184"/>
      <c r="BG172" s="186"/>
      <c r="BH172" s="186"/>
      <c r="BI172" s="199"/>
      <c r="BJ172" s="199"/>
      <c r="BK172" s="199"/>
      <c r="BL172" s="186"/>
      <c r="BM172" s="186"/>
      <c r="BN172" s="186"/>
      <c r="BO172" s="186"/>
      <c r="BP172" s="186"/>
      <c r="BQ172" s="186"/>
      <c r="BR172" s="186"/>
      <c r="BS172" s="186"/>
      <c r="BT172" s="187"/>
      <c r="BU172" s="188"/>
      <c r="BV172" s="189"/>
      <c r="BW172" s="185"/>
      <c r="BX172"/>
      <c r="BZ172"/>
    </row>
    <row r="173" spans="2:78" ht="18.75">
      <c r="B173" s="363" t="s">
        <v>1085</v>
      </c>
      <c r="C173" s="364">
        <v>11175798000129</v>
      </c>
      <c r="D173" s="365" t="s">
        <v>14</v>
      </c>
      <c r="E173" s="365" t="s">
        <v>607</v>
      </c>
      <c r="F173" s="365" t="s">
        <v>1424</v>
      </c>
      <c r="G173" s="366" t="s">
        <v>1424</v>
      </c>
      <c r="H173" s="366" t="s">
        <v>34</v>
      </c>
      <c r="I173" s="366" t="s">
        <v>34</v>
      </c>
      <c r="J173" s="366" t="s">
        <v>611</v>
      </c>
      <c r="K173" s="367" t="s">
        <v>48</v>
      </c>
      <c r="L173" s="368"/>
      <c r="M173" s="368" t="s">
        <v>34</v>
      </c>
      <c r="N173" s="367">
        <v>248401</v>
      </c>
      <c r="O173" s="367" t="s">
        <v>1323</v>
      </c>
      <c r="P173" s="371">
        <v>40310</v>
      </c>
      <c r="Q173" s="372">
        <v>34.204421000000004</v>
      </c>
      <c r="R173" s="372">
        <v>60.651796764940173</v>
      </c>
      <c r="S173" s="367">
        <v>4</v>
      </c>
      <c r="T173" s="369">
        <v>-0.25862554750514533</v>
      </c>
      <c r="U173" s="369">
        <v>-2.7710491064396456</v>
      </c>
      <c r="V173" s="369">
        <v>-0.25017857239324848</v>
      </c>
      <c r="W173" s="369">
        <v>-2.2413127785316793</v>
      </c>
      <c r="X173" s="369">
        <v>-0.10847320878655109</v>
      </c>
      <c r="Y173" s="369">
        <v>-0.7425616516477378</v>
      </c>
      <c r="Z173" s="369">
        <v>0.24599510008665115</v>
      </c>
      <c r="AA173" s="369">
        <v>1.3291591335478901</v>
      </c>
      <c r="AB173" s="369">
        <v>0.21210639056414776</v>
      </c>
      <c r="AC173" s="373">
        <v>-1.7057478420910133</v>
      </c>
      <c r="AD173" s="575">
        <v>0</v>
      </c>
      <c r="AE173" s="370" t="s">
        <v>1880</v>
      </c>
      <c r="AF173" s="370" t="s">
        <v>1812</v>
      </c>
      <c r="AG173" s="374" t="s">
        <v>1459</v>
      </c>
      <c r="AH173" s="374" t="s">
        <v>1813</v>
      </c>
      <c r="AI173" s="374">
        <v>5000</v>
      </c>
      <c r="AJ173" s="374">
        <v>5000</v>
      </c>
      <c r="AK173" s="374">
        <v>5000</v>
      </c>
      <c r="AL173" s="722">
        <v>0</v>
      </c>
      <c r="AM173" s="722">
        <v>20</v>
      </c>
      <c r="AN173" s="369" t="s">
        <v>1834</v>
      </c>
      <c r="AO173" s="367" t="s">
        <v>1326</v>
      </c>
      <c r="AP173" s="370" t="s">
        <v>1816</v>
      </c>
      <c r="AQ173" s="376" t="s">
        <v>718</v>
      </c>
      <c r="AR173" s="369">
        <v>5.3333333333333297E-3</v>
      </c>
      <c r="AS173" s="369">
        <v>5.3333333333333297E-3</v>
      </c>
      <c r="AT173" s="369" t="s">
        <v>1424</v>
      </c>
      <c r="AW173" s="198"/>
      <c r="AX173" s="198"/>
      <c r="AY173" s="184"/>
      <c r="AZ173" s="184"/>
      <c r="BA173" s="184"/>
      <c r="BB173" s="186"/>
      <c r="BC173" s="184"/>
      <c r="BD173" s="184"/>
      <c r="BE173" s="184"/>
      <c r="BF173" s="184"/>
      <c r="BG173" s="186"/>
      <c r="BH173" s="186"/>
      <c r="BI173" s="199"/>
      <c r="BJ173" s="199"/>
      <c r="BK173" s="199"/>
      <c r="BL173" s="186"/>
      <c r="BM173" s="186"/>
      <c r="BN173" s="186"/>
      <c r="BO173" s="186"/>
      <c r="BP173" s="186"/>
      <c r="BQ173" s="186"/>
      <c r="BR173" s="186"/>
      <c r="BS173" s="186"/>
      <c r="BT173" s="187"/>
      <c r="BU173" s="188"/>
      <c r="BV173" s="189"/>
      <c r="BW173" s="185"/>
      <c r="BX173"/>
      <c r="BZ173"/>
    </row>
    <row r="174" spans="2:78" ht="18.75">
      <c r="B174" s="363" t="s">
        <v>418</v>
      </c>
      <c r="C174" s="364">
        <v>11701985000107</v>
      </c>
      <c r="D174" s="365" t="s">
        <v>11</v>
      </c>
      <c r="E174" s="365" t="s">
        <v>620</v>
      </c>
      <c r="F174" s="365" t="s">
        <v>687</v>
      </c>
      <c r="G174" s="366" t="s">
        <v>740</v>
      </c>
      <c r="H174" s="366" t="s">
        <v>34</v>
      </c>
      <c r="I174" s="366" t="s">
        <v>1321</v>
      </c>
      <c r="J174" s="366" t="s">
        <v>608</v>
      </c>
      <c r="K174" s="367" t="s">
        <v>48</v>
      </c>
      <c r="L174" s="368"/>
      <c r="M174" s="368" t="s">
        <v>34</v>
      </c>
      <c r="N174" s="367">
        <v>248738</v>
      </c>
      <c r="O174" s="367" t="s">
        <v>1323</v>
      </c>
      <c r="P174" s="371">
        <v>40321</v>
      </c>
      <c r="Q174" s="372">
        <v>216.888667</v>
      </c>
      <c r="R174" s="372">
        <v>129.13826701204815</v>
      </c>
      <c r="S174" s="367">
        <v>1</v>
      </c>
      <c r="T174" s="369">
        <v>0.11698290124375044</v>
      </c>
      <c r="U174" s="369">
        <v>1.2534158635421071</v>
      </c>
      <c r="V174" s="369">
        <v>0.14463810446554026</v>
      </c>
      <c r="W174" s="369">
        <v>1.2957913569498165</v>
      </c>
      <c r="X174" s="369">
        <v>0.21026752511589186</v>
      </c>
      <c r="Y174" s="369">
        <v>1.4394024338781914</v>
      </c>
      <c r="Z174" s="369">
        <v>0.26517839423572109</v>
      </c>
      <c r="AA174" s="369">
        <v>1.4328101844053691</v>
      </c>
      <c r="AB174" s="369">
        <v>2.2727479446820104E-3</v>
      </c>
      <c r="AC174" s="373">
        <v>14.527197764070376</v>
      </c>
      <c r="AD174" s="575">
        <v>22128298000152</v>
      </c>
      <c r="AE174" s="370" t="s">
        <v>1909</v>
      </c>
      <c r="AF174" s="370" t="s">
        <v>1812</v>
      </c>
      <c r="AG174" s="374" t="s">
        <v>1459</v>
      </c>
      <c r="AH174" s="374" t="s">
        <v>1813</v>
      </c>
      <c r="AI174" s="374">
        <v>1000</v>
      </c>
      <c r="AJ174" s="374">
        <v>0</v>
      </c>
      <c r="AK174" s="374">
        <v>0</v>
      </c>
      <c r="AL174" s="722">
        <v>0.5</v>
      </c>
      <c r="AM174" s="722">
        <v>20</v>
      </c>
      <c r="AN174" s="369" t="s">
        <v>1820</v>
      </c>
      <c r="AO174" s="367" t="s">
        <v>1326</v>
      </c>
      <c r="AP174" s="370" t="s">
        <v>1835</v>
      </c>
      <c r="AQ174" s="376" t="s">
        <v>688</v>
      </c>
      <c r="AR174" s="369">
        <v>8.0000000000000004E-4</v>
      </c>
      <c r="AS174" s="369">
        <v>8.0000000000000004E-4</v>
      </c>
      <c r="AT174" s="369" t="s">
        <v>1424</v>
      </c>
      <c r="AW174" s="198"/>
      <c r="AX174" s="198"/>
      <c r="AY174" s="184"/>
      <c r="AZ174" s="184"/>
      <c r="BA174" s="184"/>
      <c r="BB174" s="184"/>
      <c r="BC174" s="184"/>
      <c r="BD174" s="184"/>
      <c r="BE174" s="184"/>
      <c r="BF174" s="184"/>
      <c r="BG174" s="186"/>
      <c r="BH174" s="186"/>
      <c r="BI174" s="199"/>
      <c r="BJ174" s="199"/>
      <c r="BK174" s="199"/>
      <c r="BL174" s="218"/>
      <c r="BM174" s="186"/>
      <c r="BN174" s="186"/>
      <c r="BO174" s="186"/>
      <c r="BP174" s="186"/>
      <c r="BQ174" s="186"/>
      <c r="BR174" s="186"/>
      <c r="BS174" s="186"/>
      <c r="BT174" s="186"/>
      <c r="BU174" s="186"/>
      <c r="BV174" s="189"/>
      <c r="BW174" s="184"/>
      <c r="BX174"/>
      <c r="BZ174"/>
    </row>
    <row r="175" spans="2:78" ht="18.75">
      <c r="B175" s="363" t="s">
        <v>1016</v>
      </c>
      <c r="C175" s="364">
        <v>11175745000108</v>
      </c>
      <c r="D175" s="365" t="s">
        <v>14</v>
      </c>
      <c r="E175" s="365" t="s">
        <v>607</v>
      </c>
      <c r="F175" s="365" t="s">
        <v>1424</v>
      </c>
      <c r="G175" s="366" t="s">
        <v>1424</v>
      </c>
      <c r="H175" s="366" t="s">
        <v>34</v>
      </c>
      <c r="I175" s="366" t="s">
        <v>34</v>
      </c>
      <c r="J175" s="366" t="s">
        <v>608</v>
      </c>
      <c r="K175" s="367" t="s">
        <v>48</v>
      </c>
      <c r="L175" s="368"/>
      <c r="M175" s="368" t="s">
        <v>34</v>
      </c>
      <c r="N175" s="367">
        <v>249181</v>
      </c>
      <c r="O175" s="367" t="s">
        <v>1323</v>
      </c>
      <c r="P175" s="371">
        <v>40325</v>
      </c>
      <c r="Q175" s="372">
        <v>30.867208000000002</v>
      </c>
      <c r="R175" s="372">
        <v>64.712628099206341</v>
      </c>
      <c r="S175" s="367">
        <v>2</v>
      </c>
      <c r="T175" s="369">
        <v>-2.1432574208918087E-2</v>
      </c>
      <c r="U175" s="369">
        <v>-0.22963978687814005</v>
      </c>
      <c r="V175" s="369">
        <v>-0.13731746981448667</v>
      </c>
      <c r="W175" s="369">
        <v>-1.2302068752997364</v>
      </c>
      <c r="X175" s="369">
        <v>-9.8705417329957412E-2</v>
      </c>
      <c r="Y175" s="369">
        <v>-0.67569548775254618</v>
      </c>
      <c r="Z175" s="369">
        <v>-1.4136821219618789E-2</v>
      </c>
      <c r="AA175" s="369">
        <v>-7.6383980968609447E-2</v>
      </c>
      <c r="AB175" s="369">
        <v>0.25172349905980052</v>
      </c>
      <c r="AC175" s="373">
        <v>-0.98893792732718966</v>
      </c>
      <c r="AD175" s="575">
        <v>0</v>
      </c>
      <c r="AE175" s="370" t="s">
        <v>1845</v>
      </c>
      <c r="AF175" s="370" t="s">
        <v>1812</v>
      </c>
      <c r="AG175" s="374" t="s">
        <v>1459</v>
      </c>
      <c r="AH175" s="374" t="s">
        <v>1819</v>
      </c>
      <c r="AI175" s="374">
        <v>100000</v>
      </c>
      <c r="AJ175" s="374">
        <v>50000</v>
      </c>
      <c r="AK175" s="374">
        <v>100000</v>
      </c>
      <c r="AL175" s="722">
        <v>2.75</v>
      </c>
      <c r="AM175" s="722">
        <v>0</v>
      </c>
      <c r="AN175" s="369" t="s">
        <v>1834</v>
      </c>
      <c r="AO175" s="367" t="s">
        <v>1326</v>
      </c>
      <c r="AP175" s="370" t="s">
        <v>1816</v>
      </c>
      <c r="AQ175" s="376" t="s">
        <v>661</v>
      </c>
      <c r="AR175" s="369">
        <v>5.4999999999999997E-3</v>
      </c>
      <c r="AS175" s="369">
        <v>5.4999999999999997E-3</v>
      </c>
      <c r="AT175" s="369" t="s">
        <v>1424</v>
      </c>
      <c r="AW175" s="198"/>
      <c r="AX175" s="198"/>
      <c r="AY175" s="184"/>
      <c r="AZ175" s="184"/>
      <c r="BA175" s="184"/>
      <c r="BB175" s="186"/>
      <c r="BC175" s="184"/>
      <c r="BD175" s="184"/>
      <c r="BE175" s="184"/>
      <c r="BF175" s="184"/>
      <c r="BG175" s="186"/>
      <c r="BH175" s="186"/>
      <c r="BI175" s="199"/>
      <c r="BJ175" s="199"/>
      <c r="BK175" s="199"/>
      <c r="BL175" s="186"/>
      <c r="BM175" s="186"/>
      <c r="BN175" s="186"/>
      <c r="BO175" s="186"/>
      <c r="BP175" s="186"/>
      <c r="BQ175" s="186"/>
      <c r="BR175" s="186"/>
      <c r="BS175" s="186"/>
      <c r="BT175" s="187"/>
      <c r="BU175" s="188"/>
      <c r="BV175" s="189"/>
      <c r="BW175" s="185"/>
      <c r="BX175"/>
      <c r="BZ175"/>
    </row>
    <row r="176" spans="2:78" ht="18.75">
      <c r="B176" s="363" t="s">
        <v>854</v>
      </c>
      <c r="C176" s="364">
        <v>11952873000110</v>
      </c>
      <c r="D176" s="365" t="s">
        <v>13</v>
      </c>
      <c r="E176" s="365" t="s">
        <v>615</v>
      </c>
      <c r="F176" s="365" t="s">
        <v>619</v>
      </c>
      <c r="G176" s="366" t="s">
        <v>34</v>
      </c>
      <c r="H176" s="366" t="s">
        <v>1339</v>
      </c>
      <c r="I176" s="366" t="s">
        <v>34</v>
      </c>
      <c r="J176" s="366" t="s">
        <v>1424</v>
      </c>
      <c r="K176" s="367" t="s">
        <v>48</v>
      </c>
      <c r="L176" s="368"/>
      <c r="M176" s="368" t="s">
        <v>34</v>
      </c>
      <c r="N176" s="367">
        <v>249378</v>
      </c>
      <c r="O176" s="367" t="s">
        <v>1323</v>
      </c>
      <c r="P176" s="371">
        <v>40332</v>
      </c>
      <c r="Q176" s="372">
        <v>240.02183500000001</v>
      </c>
      <c r="R176" s="372">
        <v>83.280770265873002</v>
      </c>
      <c r="S176" s="367">
        <v>1</v>
      </c>
      <c r="T176" s="369">
        <v>0.1579167100825265</v>
      </c>
      <c r="U176" s="369">
        <v>1.6920020569791843</v>
      </c>
      <c r="V176" s="369">
        <v>0.16921046508630888</v>
      </c>
      <c r="W176" s="369">
        <v>1.5159314965755537</v>
      </c>
      <c r="X176" s="369">
        <v>0.23737985170438125</v>
      </c>
      <c r="Y176" s="369">
        <v>1.6250019403072635</v>
      </c>
      <c r="Z176" s="369">
        <v>0.26277813706887465</v>
      </c>
      <c r="AA176" s="369">
        <v>1.4198411304077327</v>
      </c>
      <c r="AB176" s="369">
        <v>3.2050569561503449E-2</v>
      </c>
      <c r="AC176" s="373">
        <v>1.7968173504854008</v>
      </c>
      <c r="AD176" s="575">
        <v>0</v>
      </c>
      <c r="AE176" s="370" t="s">
        <v>1836</v>
      </c>
      <c r="AF176" s="370" t="s">
        <v>1833</v>
      </c>
      <c r="AG176" s="374" t="s">
        <v>1458</v>
      </c>
      <c r="AH176" s="374" t="s">
        <v>1819</v>
      </c>
      <c r="AI176" s="374">
        <v>5000</v>
      </c>
      <c r="AJ176" s="374">
        <v>1000</v>
      </c>
      <c r="AK176" s="374">
        <v>1000</v>
      </c>
      <c r="AL176" s="722">
        <v>1.25</v>
      </c>
      <c r="AM176" s="722">
        <v>20</v>
      </c>
      <c r="AN176" s="369" t="s">
        <v>1815</v>
      </c>
      <c r="AO176" s="367" t="s">
        <v>1326</v>
      </c>
      <c r="AP176" s="370" t="s">
        <v>1835</v>
      </c>
      <c r="AQ176" s="376" t="s">
        <v>690</v>
      </c>
      <c r="AR176" s="369">
        <v>4.3750000000000004E-3</v>
      </c>
      <c r="AS176" s="369">
        <v>4.3750000000000004E-3</v>
      </c>
      <c r="AT176" s="369" t="s">
        <v>1424</v>
      </c>
      <c r="AW176" s="198"/>
      <c r="AX176" s="198"/>
      <c r="AY176" s="184"/>
      <c r="AZ176" s="184"/>
      <c r="BA176" s="184"/>
      <c r="BB176" s="186"/>
      <c r="BC176" s="184"/>
      <c r="BD176" s="184"/>
      <c r="BE176" s="184"/>
      <c r="BF176" s="184"/>
      <c r="BG176" s="186"/>
      <c r="BH176" s="186"/>
      <c r="BI176" s="199"/>
      <c r="BJ176" s="199"/>
      <c r="BK176" s="199"/>
      <c r="BL176" s="186"/>
      <c r="BM176" s="186"/>
      <c r="BN176" s="186"/>
      <c r="BO176" s="186"/>
      <c r="BP176" s="186"/>
      <c r="BQ176" s="186"/>
      <c r="BR176" s="186"/>
      <c r="BS176" s="186"/>
      <c r="BT176" s="187"/>
      <c r="BU176" s="188"/>
      <c r="BV176" s="189"/>
      <c r="BW176" s="185"/>
      <c r="BX176"/>
      <c r="BZ176"/>
    </row>
    <row r="177" spans="2:78" ht="18.75">
      <c r="B177" s="363" t="s">
        <v>440</v>
      </c>
      <c r="C177" s="364">
        <v>9087523000191</v>
      </c>
      <c r="D177" s="365" t="s">
        <v>14</v>
      </c>
      <c r="E177" s="365" t="s">
        <v>607</v>
      </c>
      <c r="F177" s="365" t="s">
        <v>1424</v>
      </c>
      <c r="G177" s="366" t="s">
        <v>1424</v>
      </c>
      <c r="H177" s="366" t="s">
        <v>34</v>
      </c>
      <c r="I177" s="366" t="s">
        <v>34</v>
      </c>
      <c r="J177" s="366" t="s">
        <v>608</v>
      </c>
      <c r="K177" s="367" t="s">
        <v>48</v>
      </c>
      <c r="L177" s="368"/>
      <c r="M177" s="368" t="s">
        <v>34</v>
      </c>
      <c r="N177" s="367">
        <v>250686</v>
      </c>
      <c r="O177" s="367" t="s">
        <v>1323</v>
      </c>
      <c r="P177" s="371">
        <v>40356</v>
      </c>
      <c r="Q177" s="372">
        <v>81.691148999999996</v>
      </c>
      <c r="R177" s="372">
        <v>88.468972400793604</v>
      </c>
      <c r="S177" s="367">
        <v>2</v>
      </c>
      <c r="T177" s="369">
        <v>7.3825554409573169E-2</v>
      </c>
      <c r="U177" s="369">
        <v>0.79100552343920771</v>
      </c>
      <c r="V177" s="369">
        <v>-6.1566246371349553E-2</v>
      </c>
      <c r="W177" s="369">
        <v>-0.55156288325698066</v>
      </c>
      <c r="X177" s="369">
        <v>-7.8540262879752354E-2</v>
      </c>
      <c r="Y177" s="369">
        <v>-0.53765337982762129</v>
      </c>
      <c r="Z177" s="369">
        <v>-9.9616129165996714E-2</v>
      </c>
      <c r="AA177" s="369">
        <v>-0.53824522473427849</v>
      </c>
      <c r="AB177" s="369">
        <v>0.2223122946780122</v>
      </c>
      <c r="AC177" s="373">
        <v>-0.77902885320601611</v>
      </c>
      <c r="AD177" s="575">
        <v>0</v>
      </c>
      <c r="AE177" s="370" t="s">
        <v>1825</v>
      </c>
      <c r="AF177" s="370" t="s">
        <v>1826</v>
      </c>
      <c r="AG177" s="374" t="s">
        <v>730</v>
      </c>
      <c r="AH177" s="374" t="s">
        <v>1819</v>
      </c>
      <c r="AI177" s="374">
        <v>1000</v>
      </c>
      <c r="AJ177" s="374">
        <v>100</v>
      </c>
      <c r="AK177" s="374">
        <v>500</v>
      </c>
      <c r="AL177" s="722">
        <v>2.5</v>
      </c>
      <c r="AM177" s="722">
        <v>0</v>
      </c>
      <c r="AN177" s="369" t="s">
        <v>1834</v>
      </c>
      <c r="AO177" s="367" t="s">
        <v>1326</v>
      </c>
      <c r="AP177" s="370" t="s">
        <v>1816</v>
      </c>
      <c r="AQ177" s="376" t="s">
        <v>661</v>
      </c>
      <c r="AR177" s="369">
        <v>6.6666666666666697E-3</v>
      </c>
      <c r="AS177" s="369">
        <v>6.6666666666666697E-3</v>
      </c>
      <c r="AT177" s="369" t="s">
        <v>1424</v>
      </c>
      <c r="AW177" s="198"/>
      <c r="AX177" s="198"/>
      <c r="AY177" s="184"/>
      <c r="AZ177" s="184"/>
      <c r="BA177" s="184"/>
      <c r="BB177" s="186"/>
      <c r="BC177" s="184"/>
      <c r="BD177" s="184"/>
      <c r="BE177" s="184"/>
      <c r="BF177" s="184"/>
      <c r="BG177" s="186"/>
      <c r="BH177" s="186"/>
      <c r="BI177" s="199"/>
      <c r="BJ177" s="199"/>
      <c r="BK177" s="199"/>
      <c r="BL177" s="186"/>
      <c r="BM177" s="186"/>
      <c r="BN177" s="186"/>
      <c r="BO177" s="186"/>
      <c r="BP177" s="186"/>
      <c r="BQ177" s="186"/>
      <c r="BR177" s="186"/>
      <c r="BS177" s="186"/>
      <c r="BT177" s="187"/>
      <c r="BU177" s="188"/>
      <c r="BV177" s="189"/>
      <c r="BW177" s="185"/>
      <c r="BX177"/>
      <c r="BZ177"/>
    </row>
    <row r="178" spans="2:78" ht="18.75">
      <c r="B178" s="363" t="s">
        <v>1278</v>
      </c>
      <c r="C178" s="364">
        <v>9087483000188</v>
      </c>
      <c r="D178" s="365" t="s">
        <v>14</v>
      </c>
      <c r="E178" s="365" t="s">
        <v>607</v>
      </c>
      <c r="F178" s="365" t="s">
        <v>1424</v>
      </c>
      <c r="G178" s="366" t="s">
        <v>1424</v>
      </c>
      <c r="H178" s="366" t="s">
        <v>34</v>
      </c>
      <c r="I178" s="366" t="s">
        <v>34</v>
      </c>
      <c r="J178" s="366" t="s">
        <v>608</v>
      </c>
      <c r="K178" s="367" t="s">
        <v>48</v>
      </c>
      <c r="L178" s="368"/>
      <c r="M178" s="368" t="s">
        <v>34</v>
      </c>
      <c r="N178" s="367">
        <v>251127</v>
      </c>
      <c r="O178" s="367" t="s">
        <v>1323</v>
      </c>
      <c r="P178" s="371">
        <v>39345</v>
      </c>
      <c r="Q178" s="372">
        <v>23.311525</v>
      </c>
      <c r="R178" s="372">
        <v>25.820702658730163</v>
      </c>
      <c r="S178" s="367">
        <v>2</v>
      </c>
      <c r="T178" s="369">
        <v>0.10411132507332321</v>
      </c>
      <c r="U178" s="369">
        <v>1.1155030780899173</v>
      </c>
      <c r="V178" s="369">
        <v>3.6901465435098757E-2</v>
      </c>
      <c r="W178" s="369">
        <v>0.3305947637123216</v>
      </c>
      <c r="X178" s="369">
        <v>8.7734916938442264E-2</v>
      </c>
      <c r="Y178" s="369">
        <v>0.60059608780619145</v>
      </c>
      <c r="Z178" s="369">
        <v>-1.0853354300747076E-2</v>
      </c>
      <c r="AA178" s="369">
        <v>-5.8642773751947846E-2</v>
      </c>
      <c r="AB178" s="369">
        <v>0.17877153291012721</v>
      </c>
      <c r="AC178" s="373">
        <v>-0.41796352558953004</v>
      </c>
      <c r="AD178" s="575">
        <v>0</v>
      </c>
      <c r="AE178" s="370" t="s">
        <v>1825</v>
      </c>
      <c r="AF178" s="370" t="s">
        <v>1826</v>
      </c>
      <c r="AG178" s="374" t="s">
        <v>730</v>
      </c>
      <c r="AH178" s="374" t="s">
        <v>1819</v>
      </c>
      <c r="AI178" s="374">
        <v>5000</v>
      </c>
      <c r="AJ178" s="374">
        <v>100</v>
      </c>
      <c r="AK178" s="374">
        <v>1000</v>
      </c>
      <c r="AL178" s="722">
        <v>2</v>
      </c>
      <c r="AM178" s="722">
        <v>0</v>
      </c>
      <c r="AN178" s="369" t="s">
        <v>1834</v>
      </c>
      <c r="AO178" s="367" t="s">
        <v>1326</v>
      </c>
      <c r="AP178" s="370" t="s">
        <v>1816</v>
      </c>
      <c r="AQ178" s="376" t="s">
        <v>669</v>
      </c>
      <c r="AR178" s="369">
        <v>5.3333333333333297E-3</v>
      </c>
      <c r="AS178" s="369">
        <v>5.3333333333333297E-3</v>
      </c>
      <c r="AT178" s="369" t="s">
        <v>1424</v>
      </c>
      <c r="AW178" s="198"/>
      <c r="AX178" s="198"/>
      <c r="AY178" s="184"/>
      <c r="AZ178" s="184"/>
      <c r="BA178" s="184"/>
      <c r="BB178" s="186"/>
      <c r="BC178" s="184"/>
      <c r="BD178" s="184"/>
      <c r="BE178" s="184"/>
      <c r="BF178" s="184"/>
      <c r="BG178" s="186"/>
      <c r="BH178" s="186"/>
      <c r="BI178" s="199"/>
      <c r="BJ178" s="199"/>
      <c r="BK178" s="199"/>
      <c r="BL178" s="186"/>
      <c r="BM178" s="186"/>
      <c r="BN178" s="186"/>
      <c r="BO178" s="186"/>
      <c r="BP178" s="186"/>
      <c r="BQ178" s="186"/>
      <c r="BR178" s="186"/>
      <c r="BS178" s="186"/>
      <c r="BT178" s="187"/>
      <c r="BU178" s="188"/>
      <c r="BV178" s="189"/>
      <c r="BW178" s="185"/>
      <c r="BX178"/>
      <c r="BZ178"/>
    </row>
    <row r="179" spans="2:78" ht="18.75">
      <c r="B179" s="363" t="s">
        <v>928</v>
      </c>
      <c r="C179" s="364">
        <v>12004203000135</v>
      </c>
      <c r="D179" s="365" t="s">
        <v>14</v>
      </c>
      <c r="E179" s="365" t="s">
        <v>607</v>
      </c>
      <c r="F179" s="365" t="s">
        <v>1319</v>
      </c>
      <c r="G179" s="366" t="s">
        <v>1424</v>
      </c>
      <c r="H179" s="366" t="s">
        <v>34</v>
      </c>
      <c r="I179" s="366" t="s">
        <v>34</v>
      </c>
      <c r="J179" s="366" t="s">
        <v>608</v>
      </c>
      <c r="K179" s="367" t="s">
        <v>48</v>
      </c>
      <c r="L179" s="368"/>
      <c r="M179" s="368" t="s">
        <v>34</v>
      </c>
      <c r="N179" s="367">
        <v>251429</v>
      </c>
      <c r="O179" s="367" t="s">
        <v>1323</v>
      </c>
      <c r="P179" s="371">
        <v>40367</v>
      </c>
      <c r="Q179" s="372">
        <v>664.22742700000003</v>
      </c>
      <c r="R179" s="372">
        <v>886.18131214285688</v>
      </c>
      <c r="S179" s="367">
        <v>2</v>
      </c>
      <c r="T179" s="369">
        <v>-4.7779298591739461E-2</v>
      </c>
      <c r="U179" s="369">
        <v>-0.51193234367659901</v>
      </c>
      <c r="V179" s="369">
        <v>-0.23699482289954377</v>
      </c>
      <c r="W179" s="369">
        <v>-2.1232015193357725</v>
      </c>
      <c r="X179" s="369">
        <v>-0.21338414398363925</v>
      </c>
      <c r="Y179" s="369">
        <v>-1.4607374868362444</v>
      </c>
      <c r="Z179" s="369">
        <v>-0.33426103235340854</v>
      </c>
      <c r="AA179" s="369">
        <v>-1.8060770478159163</v>
      </c>
      <c r="AB179" s="369">
        <v>0.32463916123166048</v>
      </c>
      <c r="AC179" s="373">
        <v>-1.0738577169253885</v>
      </c>
      <c r="AD179" s="575">
        <v>11980010000157</v>
      </c>
      <c r="AE179" s="370" t="s">
        <v>1921</v>
      </c>
      <c r="AF179" s="370" t="s">
        <v>1812</v>
      </c>
      <c r="AG179" s="374" t="s">
        <v>1459</v>
      </c>
      <c r="AH179" s="374" t="s">
        <v>1819</v>
      </c>
      <c r="AI179" s="374">
        <v>5000</v>
      </c>
      <c r="AJ179" s="374">
        <v>1000</v>
      </c>
      <c r="AK179" s="374">
        <v>1000</v>
      </c>
      <c r="AL179" s="722">
        <v>2</v>
      </c>
      <c r="AM179" s="722">
        <v>20</v>
      </c>
      <c r="AN179" s="369" t="s">
        <v>668</v>
      </c>
      <c r="AO179" s="367" t="s">
        <v>1326</v>
      </c>
      <c r="AP179" s="370" t="s">
        <v>1816</v>
      </c>
      <c r="AQ179" s="376" t="s">
        <v>667</v>
      </c>
      <c r="AR179" s="369">
        <v>6.0000000000000001E-3</v>
      </c>
      <c r="AS179" s="369">
        <v>6.0000000000000001E-3</v>
      </c>
      <c r="AT179" s="369" t="s">
        <v>1424</v>
      </c>
      <c r="AW179" s="198"/>
      <c r="AX179" s="198"/>
      <c r="AY179" s="184"/>
      <c r="AZ179" s="184"/>
      <c r="BA179" s="184"/>
      <c r="BB179" s="186"/>
      <c r="BC179" s="184"/>
      <c r="BD179" s="184"/>
      <c r="BE179" s="184"/>
      <c r="BF179" s="184"/>
      <c r="BG179" s="186"/>
      <c r="BH179" s="186"/>
      <c r="BI179" s="199"/>
      <c r="BJ179" s="199"/>
      <c r="BK179" s="199"/>
      <c r="BL179" s="186"/>
      <c r="BM179" s="186"/>
      <c r="BN179" s="186"/>
      <c r="BO179" s="186"/>
      <c r="BP179" s="186"/>
      <c r="BQ179" s="186"/>
      <c r="BR179" s="186"/>
      <c r="BS179" s="186"/>
      <c r="BT179" s="187"/>
      <c r="BU179" s="188"/>
      <c r="BV179" s="189"/>
      <c r="BW179" s="185"/>
      <c r="BX179"/>
      <c r="BZ179"/>
    </row>
    <row r="180" spans="2:78" ht="18.75">
      <c r="B180" s="363" t="s">
        <v>376</v>
      </c>
      <c r="C180" s="364"/>
      <c r="D180" s="365" t="s">
        <v>14</v>
      </c>
      <c r="E180" s="365" t="s">
        <v>607</v>
      </c>
      <c r="F180" s="365" t="s">
        <v>1424</v>
      </c>
      <c r="G180" s="366" t="s">
        <v>1424</v>
      </c>
      <c r="H180" s="366" t="s">
        <v>34</v>
      </c>
      <c r="I180" s="366" t="s">
        <v>34</v>
      </c>
      <c r="J180" s="366" t="s">
        <v>608</v>
      </c>
      <c r="L180" s="368"/>
      <c r="M180" s="368" t="s">
        <v>34</v>
      </c>
      <c r="N180" s="367">
        <v>251666</v>
      </c>
      <c r="O180" s="367" t="s">
        <v>1323</v>
      </c>
      <c r="P180" s="371"/>
      <c r="S180" s="367"/>
      <c r="U180" s="369"/>
      <c r="W180" s="369"/>
      <c r="Y180" s="369"/>
      <c r="AA180" s="369"/>
      <c r="AD180" s="575">
        <v>13003672000100</v>
      </c>
      <c r="AE180" s="370"/>
      <c r="AF180" s="370"/>
      <c r="AG180" s="374" t="s">
        <v>1458</v>
      </c>
      <c r="AH180" s="374"/>
      <c r="AI180" s="374">
        <v>10000</v>
      </c>
      <c r="AJ180" s="374">
        <v>1000</v>
      </c>
      <c r="AK180" s="374">
        <v>1000</v>
      </c>
      <c r="AN180" s="369"/>
      <c r="AO180" s="367" t="s">
        <v>1326</v>
      </c>
      <c r="AP180" s="370"/>
      <c r="AR180" s="369">
        <v>5.8666666666666702E-3</v>
      </c>
      <c r="AS180" s="369">
        <v>5.8666666666666702E-3</v>
      </c>
      <c r="AT180" s="369" t="s">
        <v>1424</v>
      </c>
      <c r="AW180" s="198"/>
      <c r="AX180" s="198"/>
      <c r="AY180" s="184"/>
      <c r="AZ180" s="184"/>
      <c r="BA180" s="184"/>
      <c r="BB180" s="186"/>
      <c r="BC180" s="184"/>
      <c r="BD180" s="184"/>
      <c r="BE180" s="184"/>
      <c r="BF180" s="184"/>
      <c r="BG180" s="186"/>
      <c r="BH180" s="186"/>
      <c r="BI180" s="199"/>
      <c r="BJ180" s="199"/>
      <c r="BK180" s="199"/>
      <c r="BL180" s="186"/>
      <c r="BM180" s="186"/>
      <c r="BN180" s="186"/>
      <c r="BO180" s="186"/>
      <c r="BP180" s="186"/>
      <c r="BQ180" s="186"/>
      <c r="BR180" s="186"/>
      <c r="BS180" s="186"/>
      <c r="BT180" s="187"/>
      <c r="BU180" s="188"/>
      <c r="BV180" s="189"/>
      <c r="BW180" s="185"/>
      <c r="BX180"/>
      <c r="BZ180"/>
    </row>
    <row r="181" spans="2:78" ht="18.75">
      <c r="B181" s="363" t="s">
        <v>840</v>
      </c>
      <c r="C181" s="364">
        <v>11977794000164</v>
      </c>
      <c r="D181" s="365" t="s">
        <v>14</v>
      </c>
      <c r="E181" s="365" t="s">
        <v>607</v>
      </c>
      <c r="F181" s="365" t="s">
        <v>1424</v>
      </c>
      <c r="G181" s="366" t="s">
        <v>1424</v>
      </c>
      <c r="H181" s="366" t="s">
        <v>34</v>
      </c>
      <c r="I181" s="366" t="s">
        <v>34</v>
      </c>
      <c r="J181" s="366" t="s">
        <v>608</v>
      </c>
      <c r="K181" s="367" t="s">
        <v>48</v>
      </c>
      <c r="L181" s="368"/>
      <c r="M181" s="368" t="s">
        <v>34</v>
      </c>
      <c r="N181" s="367">
        <v>252311</v>
      </c>
      <c r="O181" s="367" t="s">
        <v>1323</v>
      </c>
      <c r="P181" s="371">
        <v>40380</v>
      </c>
      <c r="Q181" s="372">
        <v>1476.0889340000001</v>
      </c>
      <c r="R181" s="372">
        <v>1725.773865746032</v>
      </c>
      <c r="S181" s="367">
        <v>31</v>
      </c>
      <c r="T181" s="369">
        <v>2.2102919364500817E-2</v>
      </c>
      <c r="U181" s="369">
        <v>0.23682221476394941</v>
      </c>
      <c r="V181" s="369">
        <v>-0.15052672674289158</v>
      </c>
      <c r="W181" s="369">
        <v>-1.3485466518254619</v>
      </c>
      <c r="X181" s="369">
        <v>-0.22809790882949732</v>
      </c>
      <c r="Y181" s="369">
        <v>-1.5614616900576708</v>
      </c>
      <c r="Z181" s="369">
        <v>-0.17659996754323692</v>
      </c>
      <c r="AA181" s="369">
        <v>-0.95420380227765278</v>
      </c>
      <c r="AB181" s="369">
        <v>0.24674475793897099</v>
      </c>
      <c r="AC181" s="373">
        <v>-1.0624265112573967</v>
      </c>
      <c r="AD181" s="575">
        <v>17009959000190</v>
      </c>
      <c r="AE181" s="370" t="s">
        <v>1836</v>
      </c>
      <c r="AF181" s="370" t="s">
        <v>1833</v>
      </c>
      <c r="AG181" s="374" t="s">
        <v>1458</v>
      </c>
      <c r="AH181" s="374" t="s">
        <v>1819</v>
      </c>
      <c r="AI181" s="374">
        <v>5000</v>
      </c>
      <c r="AJ181" s="374">
        <v>0</v>
      </c>
      <c r="AK181" s="374">
        <v>0</v>
      </c>
      <c r="AL181" s="722">
        <v>3</v>
      </c>
      <c r="AM181" s="722">
        <v>0</v>
      </c>
      <c r="AN181" s="369" t="s">
        <v>1815</v>
      </c>
      <c r="AO181" s="367" t="s">
        <v>1326</v>
      </c>
      <c r="AP181" s="370" t="s">
        <v>1816</v>
      </c>
      <c r="AQ181" s="376" t="s">
        <v>661</v>
      </c>
      <c r="AR181" s="369">
        <v>1.0500000000000001E-2</v>
      </c>
      <c r="AS181" s="369">
        <v>1.0500000000000001E-2</v>
      </c>
      <c r="AT181" s="369" t="s">
        <v>1424</v>
      </c>
      <c r="AW181" s="198"/>
      <c r="AX181" s="198"/>
      <c r="AY181" s="184"/>
      <c r="AZ181" s="184"/>
      <c r="BA181" s="184"/>
      <c r="BB181" s="186"/>
      <c r="BC181" s="184"/>
      <c r="BD181" s="184"/>
      <c r="BE181" s="184"/>
      <c r="BF181" s="184"/>
      <c r="BG181" s="186"/>
      <c r="BH181" s="186"/>
      <c r="BI181" s="199"/>
      <c r="BJ181" s="199"/>
      <c r="BK181" s="199"/>
      <c r="BL181" s="186"/>
      <c r="BM181" s="186"/>
      <c r="BN181" s="186"/>
      <c r="BO181" s="186"/>
      <c r="BP181" s="186"/>
      <c r="BQ181" s="186"/>
      <c r="BR181" s="186"/>
      <c r="BS181" s="186"/>
      <c r="BT181" s="187"/>
      <c r="BU181" s="188"/>
      <c r="BV181" s="189"/>
      <c r="BW181" s="185"/>
      <c r="BX181"/>
      <c r="BZ181"/>
    </row>
    <row r="182" spans="2:78" ht="18.75">
      <c r="B182" s="363" t="s">
        <v>808</v>
      </c>
      <c r="C182" s="364">
        <v>12047839000164</v>
      </c>
      <c r="D182" s="365" t="s">
        <v>14</v>
      </c>
      <c r="E182" s="365" t="s">
        <v>607</v>
      </c>
      <c r="F182" s="365" t="s">
        <v>1424</v>
      </c>
      <c r="G182" s="366" t="s">
        <v>1424</v>
      </c>
      <c r="H182" s="366" t="s">
        <v>34</v>
      </c>
      <c r="I182" s="366" t="s">
        <v>34</v>
      </c>
      <c r="J182" s="366" t="s">
        <v>611</v>
      </c>
      <c r="K182" s="367" t="s">
        <v>1815</v>
      </c>
      <c r="L182" s="368"/>
      <c r="M182" s="368" t="s">
        <v>34</v>
      </c>
      <c r="N182" s="367">
        <v>253091</v>
      </c>
      <c r="O182" s="367" t="s">
        <v>1323</v>
      </c>
      <c r="P182" s="371">
        <v>40388</v>
      </c>
      <c r="Q182" s="372">
        <v>2.3621270000000001</v>
      </c>
      <c r="R182" s="372">
        <v>5.9547578214285721</v>
      </c>
      <c r="S182" s="367">
        <v>4</v>
      </c>
      <c r="T182" s="369">
        <v>-0.35109947980869483</v>
      </c>
      <c r="U182" s="369">
        <v>-3.7618630842181289</v>
      </c>
      <c r="V182" s="369">
        <v>-0.31540402173995508</v>
      </c>
      <c r="W182" s="369">
        <v>-2.8256579193155646</v>
      </c>
      <c r="X182" s="369">
        <v>-0.21710772610131479</v>
      </c>
      <c r="Y182" s="369">
        <v>-1.4862275531694711</v>
      </c>
      <c r="Z182" s="369">
        <v>0.10211954146252689</v>
      </c>
      <c r="AA182" s="369">
        <v>0.55177164586135419</v>
      </c>
      <c r="AB182" s="369">
        <v>0.23740797052363963</v>
      </c>
      <c r="AC182" s="373">
        <v>-1.7986989501799171</v>
      </c>
      <c r="AD182" s="575">
        <v>0</v>
      </c>
      <c r="AE182" s="370" t="s">
        <v>1841</v>
      </c>
      <c r="AF182" s="370" t="s">
        <v>1826</v>
      </c>
      <c r="AG182" s="374" t="s">
        <v>730</v>
      </c>
      <c r="AH182" s="374" t="s">
        <v>1894</v>
      </c>
      <c r="AI182" s="374">
        <v>25000</v>
      </c>
      <c r="AJ182" s="374">
        <v>5000</v>
      </c>
      <c r="AK182" s="374">
        <v>0</v>
      </c>
      <c r="AL182" s="722">
        <v>1.3</v>
      </c>
      <c r="AM182" s="722">
        <v>0</v>
      </c>
      <c r="AN182" s="369" t="s">
        <v>1834</v>
      </c>
      <c r="AO182" s="367" t="s">
        <v>1326</v>
      </c>
      <c r="AP182" s="370" t="s">
        <v>1816</v>
      </c>
      <c r="AQ182" s="376" t="s">
        <v>689</v>
      </c>
      <c r="AR182" s="369">
        <v>4.5500000000000002E-3</v>
      </c>
      <c r="AS182" s="369">
        <v>4.5500000000000002E-3</v>
      </c>
      <c r="AT182" s="369" t="s">
        <v>1424</v>
      </c>
      <c r="AW182" s="198"/>
      <c r="AX182" s="198"/>
      <c r="AY182" s="184"/>
      <c r="AZ182" s="184"/>
      <c r="BA182" s="184"/>
      <c r="BB182" s="186"/>
      <c r="BC182" s="184"/>
      <c r="BD182" s="184"/>
      <c r="BE182" s="184"/>
      <c r="BF182" s="184"/>
      <c r="BG182" s="186"/>
      <c r="BH182" s="186"/>
      <c r="BI182" s="199"/>
      <c r="BJ182" s="199"/>
      <c r="BK182" s="199"/>
      <c r="BL182" s="186"/>
      <c r="BM182" s="186"/>
      <c r="BN182" s="186"/>
      <c r="BO182" s="186"/>
      <c r="BP182" s="186"/>
      <c r="BQ182" s="186"/>
      <c r="BR182" s="186"/>
      <c r="BS182" s="186"/>
      <c r="BT182" s="187"/>
      <c r="BU182" s="188"/>
      <c r="BV182" s="189"/>
      <c r="BW182" s="185"/>
      <c r="BX182"/>
      <c r="BZ182"/>
    </row>
    <row r="183" spans="2:78" ht="18.75">
      <c r="B183" s="363" t="s">
        <v>577</v>
      </c>
      <c r="C183" s="364">
        <v>11147668000182</v>
      </c>
      <c r="D183" s="365" t="s">
        <v>14</v>
      </c>
      <c r="E183" s="365" t="s">
        <v>607</v>
      </c>
      <c r="F183" s="365" t="s">
        <v>1424</v>
      </c>
      <c r="G183" s="366" t="s">
        <v>1424</v>
      </c>
      <c r="H183" s="366" t="s">
        <v>34</v>
      </c>
      <c r="I183" s="366" t="s">
        <v>34</v>
      </c>
      <c r="J183" s="366" t="s">
        <v>611</v>
      </c>
      <c r="K183" s="367" t="s">
        <v>1815</v>
      </c>
      <c r="L183" s="368"/>
      <c r="M183" s="368" t="s">
        <v>1421</v>
      </c>
      <c r="N183" s="367">
        <v>253154</v>
      </c>
      <c r="O183" s="367" t="s">
        <v>1323</v>
      </c>
      <c r="P183" s="371">
        <v>40388</v>
      </c>
      <c r="Q183" s="372">
        <v>138.902782</v>
      </c>
      <c r="R183" s="372">
        <v>320.56088315873046</v>
      </c>
      <c r="S183" s="367">
        <v>4</v>
      </c>
      <c r="T183" s="369">
        <v>-0.37412209546546404</v>
      </c>
      <c r="U183" s="369">
        <v>-4.0085394050959975</v>
      </c>
      <c r="V183" s="369">
        <v>-0.32408617911813331</v>
      </c>
      <c r="W183" s="369">
        <v>-2.9034400814359334</v>
      </c>
      <c r="X183" s="369">
        <v>-0.14624086803185421</v>
      </c>
      <c r="Y183" s="369">
        <v>-1.0011030531770926</v>
      </c>
      <c r="Z183" s="369">
        <v>0.61268084673823786</v>
      </c>
      <c r="AA183" s="369">
        <v>3.31043318791769</v>
      </c>
      <c r="AB183" s="369">
        <v>0.31045071996575641</v>
      </c>
      <c r="AC183" s="373">
        <v>-1.4034679152023011</v>
      </c>
      <c r="AD183" s="575">
        <v>0</v>
      </c>
      <c r="AE183" s="370" t="s">
        <v>1841</v>
      </c>
      <c r="AF183" s="370" t="s">
        <v>1826</v>
      </c>
      <c r="AG183" s="374" t="s">
        <v>730</v>
      </c>
      <c r="AH183" s="374" t="s">
        <v>1894</v>
      </c>
      <c r="AI183" s="374">
        <v>25000</v>
      </c>
      <c r="AJ183" s="374">
        <v>5000</v>
      </c>
      <c r="AK183" s="374">
        <v>0</v>
      </c>
      <c r="AL183" s="722">
        <v>0.7</v>
      </c>
      <c r="AM183" s="722">
        <v>0</v>
      </c>
      <c r="AN183" s="369" t="s">
        <v>1834</v>
      </c>
      <c r="AO183" s="367" t="s">
        <v>1326</v>
      </c>
      <c r="AP183" s="370" t="s">
        <v>1816</v>
      </c>
      <c r="AQ183" s="376" t="s">
        <v>689</v>
      </c>
      <c r="AR183" s="369">
        <v>3.46666666666667E-3</v>
      </c>
      <c r="AS183" s="369">
        <v>3.46666666666667E-3</v>
      </c>
      <c r="AT183" s="369" t="s">
        <v>1424</v>
      </c>
      <c r="AW183" s="198"/>
      <c r="AX183" s="198"/>
      <c r="AY183" s="184"/>
      <c r="AZ183" s="184"/>
      <c r="BA183" s="184"/>
      <c r="BB183" s="186"/>
      <c r="BC183" s="184"/>
      <c r="BD183" s="184"/>
      <c r="BE183" s="184"/>
      <c r="BF183" s="184"/>
      <c r="BG183" s="186"/>
      <c r="BH183" s="186"/>
      <c r="BI183" s="199"/>
      <c r="BJ183" s="199"/>
      <c r="BK183" s="199"/>
      <c r="BL183" s="186"/>
      <c r="BM183" s="186"/>
      <c r="BN183" s="186"/>
      <c r="BO183" s="186"/>
      <c r="BP183" s="186"/>
      <c r="BQ183" s="186"/>
      <c r="BR183" s="186"/>
      <c r="BS183" s="186"/>
      <c r="BT183" s="187"/>
      <c r="BU183" s="188"/>
      <c r="BV183" s="189"/>
      <c r="BW183" s="185"/>
      <c r="BX183"/>
      <c r="BZ183"/>
    </row>
    <row r="184" spans="2:78" ht="18.75">
      <c r="B184" s="363" t="s">
        <v>994</v>
      </c>
      <c r="C184" s="364">
        <v>12082452000149</v>
      </c>
      <c r="D184" s="365" t="s">
        <v>11</v>
      </c>
      <c r="E184" s="365" t="s">
        <v>620</v>
      </c>
      <c r="F184" s="365" t="s">
        <v>665</v>
      </c>
      <c r="G184" s="366" t="s">
        <v>740</v>
      </c>
      <c r="H184" s="366" t="s">
        <v>34</v>
      </c>
      <c r="I184" s="366" t="s">
        <v>1424</v>
      </c>
      <c r="J184" s="366" t="s">
        <v>611</v>
      </c>
      <c r="K184" s="367" t="s">
        <v>48</v>
      </c>
      <c r="L184" s="368"/>
      <c r="M184" s="368" t="s">
        <v>34</v>
      </c>
      <c r="N184" s="367">
        <v>253200</v>
      </c>
      <c r="O184" s="367" t="s">
        <v>1323</v>
      </c>
      <c r="P184" s="371">
        <v>40372</v>
      </c>
      <c r="Q184" s="372">
        <v>544.35691999999995</v>
      </c>
      <c r="R184" s="372">
        <v>755.12719624603119</v>
      </c>
      <c r="S184" s="367">
        <v>2</v>
      </c>
      <c r="T184" s="369">
        <v>-0.2535705141540382</v>
      </c>
      <c r="U184" s="369">
        <v>-2.7168868406243192</v>
      </c>
      <c r="V184" s="369">
        <v>-0.25417356023442195</v>
      </c>
      <c r="W184" s="369">
        <v>-2.2771032829415701</v>
      </c>
      <c r="X184" s="369">
        <v>-0.13086272210113614</v>
      </c>
      <c r="Y184" s="369">
        <v>-0.89583077839757352</v>
      </c>
      <c r="Z184" s="369">
        <v>0.12350364504440048</v>
      </c>
      <c r="AA184" s="369">
        <v>0.66731409601003422</v>
      </c>
      <c r="AB184" s="369">
        <v>0.24020826730087838</v>
      </c>
      <c r="AC184" s="373">
        <v>-1.522824380484362</v>
      </c>
      <c r="AD184" s="575">
        <v>28246609000164</v>
      </c>
      <c r="AE184" s="370" t="s">
        <v>1811</v>
      </c>
      <c r="AF184" s="370" t="s">
        <v>1812</v>
      </c>
      <c r="AG184" s="374" t="s">
        <v>1459</v>
      </c>
      <c r="AH184" s="374" t="s">
        <v>1819</v>
      </c>
      <c r="AI184" s="374">
        <v>20000</v>
      </c>
      <c r="AJ184" s="374">
        <v>5000</v>
      </c>
      <c r="AK184" s="374">
        <v>0</v>
      </c>
      <c r="AL184" s="722">
        <v>0.6</v>
      </c>
      <c r="AM184" s="722">
        <v>20</v>
      </c>
      <c r="AN184" s="369" t="s">
        <v>1869</v>
      </c>
      <c r="AO184" s="367" t="s">
        <v>1326</v>
      </c>
      <c r="AP184" s="370" t="s">
        <v>1816</v>
      </c>
      <c r="AQ184" s="376" t="s">
        <v>718</v>
      </c>
      <c r="AR184" s="369">
        <v>5.0000000000000001E-3</v>
      </c>
      <c r="AS184" s="369">
        <v>5.0000000000000001E-3</v>
      </c>
      <c r="AT184" s="369" t="s">
        <v>1424</v>
      </c>
      <c r="AW184" s="198"/>
      <c r="AX184" s="198"/>
      <c r="AY184" s="184"/>
      <c r="AZ184" s="184"/>
      <c r="BA184" s="184"/>
      <c r="BB184" s="186"/>
      <c r="BC184" s="184"/>
      <c r="BD184" s="184"/>
      <c r="BE184" s="184"/>
      <c r="BF184" s="184"/>
      <c r="BG184" s="186"/>
      <c r="BH184" s="186"/>
      <c r="BI184" s="199"/>
      <c r="BJ184" s="199"/>
      <c r="BK184" s="199"/>
      <c r="BL184" s="186"/>
      <c r="BM184" s="186"/>
      <c r="BN184" s="186"/>
      <c r="BO184" s="186"/>
      <c r="BP184" s="186"/>
      <c r="BQ184" s="186"/>
      <c r="BR184" s="186"/>
      <c r="BS184" s="186"/>
      <c r="BT184" s="187"/>
      <c r="BU184" s="188"/>
      <c r="BV184" s="189"/>
      <c r="BW184" s="185"/>
      <c r="BX184"/>
      <c r="BZ184"/>
    </row>
    <row r="185" spans="2:78" ht="18.75">
      <c r="B185" s="363" t="s">
        <v>120</v>
      </c>
      <c r="C185" s="364">
        <v>9635172000106</v>
      </c>
      <c r="D185" s="365" t="s">
        <v>14</v>
      </c>
      <c r="E185" s="365" t="s">
        <v>607</v>
      </c>
      <c r="F185" s="365" t="s">
        <v>1424</v>
      </c>
      <c r="G185" s="366" t="s">
        <v>1424</v>
      </c>
      <c r="H185" s="366" t="s">
        <v>34</v>
      </c>
      <c r="I185" s="366" t="s">
        <v>34</v>
      </c>
      <c r="J185" s="366" t="s">
        <v>608</v>
      </c>
      <c r="K185" s="367" t="s">
        <v>48</v>
      </c>
      <c r="L185" s="368"/>
      <c r="M185" s="368" t="s">
        <v>1421</v>
      </c>
      <c r="N185" s="367">
        <v>253839</v>
      </c>
      <c r="O185" s="367" t="s">
        <v>1323</v>
      </c>
      <c r="P185" s="371">
        <v>40143</v>
      </c>
      <c r="Q185" s="372">
        <v>244.622559</v>
      </c>
      <c r="R185" s="372">
        <v>400.63613592828671</v>
      </c>
      <c r="S185" s="367">
        <v>2</v>
      </c>
      <c r="T185" s="369">
        <v>6.4697671897955944E-2</v>
      </c>
      <c r="U185" s="369">
        <v>0.69320462588093479</v>
      </c>
      <c r="V185" s="369">
        <v>-7.0019583490020909E-2</v>
      </c>
      <c r="W185" s="369">
        <v>-0.62729507856079225</v>
      </c>
      <c r="X185" s="369">
        <v>2.1774717686983358E-2</v>
      </c>
      <c r="Y185" s="369">
        <v>0.14906049623392603</v>
      </c>
      <c r="Z185" s="369">
        <v>1.1926763791940465E-2</v>
      </c>
      <c r="AA185" s="369">
        <v>6.4442612971323046E-2</v>
      </c>
      <c r="AB185" s="369">
        <v>0.21747518650694761</v>
      </c>
      <c r="AC185" s="373">
        <v>-0.83522645508561644</v>
      </c>
      <c r="AD185" s="575">
        <v>9635130000175</v>
      </c>
      <c r="AE185" s="370" t="s">
        <v>1890</v>
      </c>
      <c r="AF185" s="370" t="s">
        <v>1858</v>
      </c>
      <c r="AG185" s="374" t="s">
        <v>721</v>
      </c>
      <c r="AH185" s="374" t="s">
        <v>1819</v>
      </c>
      <c r="AI185" s="374">
        <v>1000</v>
      </c>
      <c r="AJ185" s="374">
        <v>1000</v>
      </c>
      <c r="AK185" s="374">
        <v>1000</v>
      </c>
      <c r="AL185" s="722">
        <v>1.9</v>
      </c>
      <c r="AM185" s="722">
        <v>20</v>
      </c>
      <c r="AN185" s="369" t="s">
        <v>668</v>
      </c>
      <c r="AO185" s="367" t="s">
        <v>1326</v>
      </c>
      <c r="AP185" s="370" t="s">
        <v>1816</v>
      </c>
      <c r="AQ185" s="376" t="s">
        <v>661</v>
      </c>
      <c r="AR185" s="369">
        <v>3.6099999999999999E-3</v>
      </c>
      <c r="AS185" s="369">
        <v>3.6099999999999999E-3</v>
      </c>
      <c r="AT185" s="369" t="s">
        <v>1424</v>
      </c>
      <c r="AW185" s="198"/>
      <c r="AX185" s="198"/>
      <c r="AY185" s="184"/>
      <c r="AZ185" s="184"/>
      <c r="BA185" s="184"/>
      <c r="BB185" s="186"/>
      <c r="BC185" s="184"/>
      <c r="BD185" s="184"/>
      <c r="BE185" s="184"/>
      <c r="BF185" s="184"/>
      <c r="BG185" s="186"/>
      <c r="BH185" s="186"/>
      <c r="BI185" s="199"/>
      <c r="BJ185" s="199"/>
      <c r="BK185" s="199"/>
      <c r="BL185" s="218"/>
      <c r="BM185" s="186"/>
      <c r="BN185" s="186"/>
      <c r="BO185" s="186"/>
      <c r="BP185" s="186"/>
      <c r="BQ185" s="186"/>
      <c r="BR185" s="186"/>
      <c r="BS185" s="186"/>
      <c r="BT185" s="187"/>
      <c r="BU185" s="188"/>
      <c r="BV185" s="189"/>
      <c r="BW185" s="185"/>
      <c r="BX185"/>
      <c r="BZ185"/>
    </row>
    <row r="186" spans="2:78" ht="18.75">
      <c r="B186" s="363" t="s">
        <v>1548</v>
      </c>
      <c r="C186" s="364">
        <v>12013309000103</v>
      </c>
      <c r="D186" s="365" t="s">
        <v>13</v>
      </c>
      <c r="E186" s="365" t="s">
        <v>615</v>
      </c>
      <c r="F186" s="365" t="s">
        <v>619</v>
      </c>
      <c r="G186" s="366" t="s">
        <v>34</v>
      </c>
      <c r="H186" s="366" t="s">
        <v>1339</v>
      </c>
      <c r="I186" s="366" t="s">
        <v>1424</v>
      </c>
      <c r="J186" s="366" t="s">
        <v>608</v>
      </c>
      <c r="K186" s="367" t="s">
        <v>48</v>
      </c>
      <c r="L186" s="368"/>
      <c r="M186" s="368" t="s">
        <v>1424</v>
      </c>
      <c r="N186" s="367">
        <v>254843</v>
      </c>
      <c r="O186" s="367" t="s">
        <v>1323</v>
      </c>
      <c r="P186" s="371">
        <v>40419</v>
      </c>
      <c r="Q186" s="372">
        <v>18987.166509999999</v>
      </c>
      <c r="R186" s="372">
        <v>17496.149920936499</v>
      </c>
      <c r="S186" s="367">
        <v>0</v>
      </c>
      <c r="T186" s="369">
        <v>9.0843929087111253E-2</v>
      </c>
      <c r="U186" s="369">
        <v>0.97334927253193326</v>
      </c>
      <c r="V186" s="369">
        <v>0.10975269210382677</v>
      </c>
      <c r="W186" s="369">
        <v>0.98325811414374498</v>
      </c>
      <c r="X186" s="369">
        <v>0.15533569101002342</v>
      </c>
      <c r="Y186" s="369">
        <v>1.0633623598543969</v>
      </c>
      <c r="Z186" s="369">
        <v>0.21623335202943705</v>
      </c>
      <c r="AA186" s="369">
        <v>1.1683506489615587</v>
      </c>
      <c r="AB186" s="369">
        <v>4.7192873982000345E-3</v>
      </c>
      <c r="AC186" s="373">
        <v>-0.39598213538472044</v>
      </c>
      <c r="AD186" s="575">
        <v>0</v>
      </c>
      <c r="AE186" s="370" t="s">
        <v>1871</v>
      </c>
      <c r="AF186" s="370" t="s">
        <v>1871</v>
      </c>
      <c r="AG186" s="374" t="s">
        <v>1461</v>
      </c>
      <c r="AH186" s="374" t="s">
        <v>1819</v>
      </c>
      <c r="AI186" s="374">
        <v>0</v>
      </c>
      <c r="AJ186" s="374">
        <v>0</v>
      </c>
      <c r="AK186" s="374">
        <v>0</v>
      </c>
      <c r="AL186" s="722">
        <v>0.5</v>
      </c>
      <c r="AM186" s="722">
        <v>0</v>
      </c>
      <c r="AN186" s="369" t="s">
        <v>1820</v>
      </c>
      <c r="AO186" s="367" t="s">
        <v>1326</v>
      </c>
      <c r="AP186" s="370" t="s">
        <v>1835</v>
      </c>
      <c r="AQ186" s="376" t="s">
        <v>1815</v>
      </c>
      <c r="AR186" s="369">
        <v>0</v>
      </c>
      <c r="AS186" s="369">
        <v>0</v>
      </c>
      <c r="AT186" s="369" t="s">
        <v>1424</v>
      </c>
      <c r="AW186" s="198"/>
      <c r="AX186" s="198"/>
      <c r="AY186" s="184"/>
      <c r="AZ186" s="184"/>
      <c r="BA186" s="184"/>
      <c r="BB186" s="186"/>
      <c r="BC186" s="184"/>
      <c r="BD186" s="184"/>
      <c r="BE186" s="184"/>
      <c r="BF186" s="184"/>
      <c r="BG186" s="186"/>
      <c r="BH186" s="186"/>
      <c r="BI186" s="199"/>
      <c r="BJ186" s="199"/>
      <c r="BK186" s="199"/>
      <c r="BL186" s="186"/>
      <c r="BM186" s="186"/>
      <c r="BN186" s="186"/>
      <c r="BO186" s="186"/>
      <c r="BP186" s="186"/>
      <c r="BQ186" s="186"/>
      <c r="BR186" s="186"/>
      <c r="BS186" s="186"/>
      <c r="BT186" s="187"/>
      <c r="BU186" s="188"/>
      <c r="BV186" s="189"/>
      <c r="BW186" s="185"/>
      <c r="BX186"/>
      <c r="BZ186"/>
    </row>
    <row r="187" spans="2:78" ht="18.75">
      <c r="B187" s="363" t="s">
        <v>391</v>
      </c>
      <c r="C187" s="364">
        <v>11458144000102</v>
      </c>
      <c r="D187" s="365" t="s">
        <v>14</v>
      </c>
      <c r="E187" s="365" t="s">
        <v>607</v>
      </c>
      <c r="F187" s="365" t="s">
        <v>1424</v>
      </c>
      <c r="G187" s="366" t="s">
        <v>1424</v>
      </c>
      <c r="H187" s="366" t="s">
        <v>34</v>
      </c>
      <c r="I187" s="366" t="s">
        <v>34</v>
      </c>
      <c r="J187" s="366" t="s">
        <v>608</v>
      </c>
      <c r="K187" s="367" t="s">
        <v>48</v>
      </c>
      <c r="L187" s="368"/>
      <c r="M187" s="368" t="s">
        <v>34</v>
      </c>
      <c r="N187" s="367">
        <v>255173</v>
      </c>
      <c r="O187" s="367" t="s">
        <v>1323</v>
      </c>
      <c r="P187" s="371">
        <v>40417</v>
      </c>
      <c r="Q187" s="372">
        <v>191.176817</v>
      </c>
      <c r="R187" s="372">
        <v>288.95760045418319</v>
      </c>
      <c r="S187" s="367">
        <v>2</v>
      </c>
      <c r="T187" s="369">
        <v>2.0138208925898349E-2</v>
      </c>
      <c r="U187" s="369">
        <v>0.21577128163757797</v>
      </c>
      <c r="V187" s="369">
        <v>-0.10245811163820551</v>
      </c>
      <c r="W187" s="369">
        <v>-0.91790704808231871</v>
      </c>
      <c r="X187" s="369">
        <v>-6.629088865505528E-2</v>
      </c>
      <c r="Y187" s="369">
        <v>-0.4537993511905517</v>
      </c>
      <c r="Z187" s="369">
        <v>-0.18802153725032267</v>
      </c>
      <c r="AA187" s="369">
        <v>-1.01591675383758</v>
      </c>
      <c r="AB187" s="369">
        <v>0.21501245127512325</v>
      </c>
      <c r="AC187" s="373">
        <v>-0.99566120926427737</v>
      </c>
      <c r="AD187" s="575">
        <v>0</v>
      </c>
      <c r="AE187" s="370" t="s">
        <v>1848</v>
      </c>
      <c r="AF187" s="370" t="s">
        <v>1858</v>
      </c>
      <c r="AG187" s="374" t="s">
        <v>721</v>
      </c>
      <c r="AH187" s="374" t="s">
        <v>1819</v>
      </c>
      <c r="AI187" s="374">
        <v>2500</v>
      </c>
      <c r="AJ187" s="374">
        <v>2500</v>
      </c>
      <c r="AK187" s="374">
        <v>2500</v>
      </c>
      <c r="AL187" s="722">
        <v>1.5</v>
      </c>
      <c r="AM187" s="722">
        <v>20</v>
      </c>
      <c r="AN187" s="369" t="s">
        <v>668</v>
      </c>
      <c r="AO187" s="367" t="s">
        <v>1326</v>
      </c>
      <c r="AP187" s="370" t="s">
        <v>1816</v>
      </c>
      <c r="AQ187" s="376" t="s">
        <v>667</v>
      </c>
      <c r="AR187" s="369">
        <v>5.8500000000000002E-3</v>
      </c>
      <c r="AS187" s="369">
        <v>5.8500000000000002E-3</v>
      </c>
      <c r="AT187" s="369" t="s">
        <v>1424</v>
      </c>
      <c r="AW187" s="198"/>
      <c r="AX187" s="198"/>
      <c r="AY187" s="184"/>
      <c r="AZ187" s="184"/>
      <c r="BA187" s="184"/>
      <c r="BB187" s="186"/>
      <c r="BC187" s="184"/>
      <c r="BD187" s="184"/>
      <c r="BE187" s="184"/>
      <c r="BF187" s="184"/>
      <c r="BG187" s="186"/>
      <c r="BH187" s="186"/>
      <c r="BI187" s="199"/>
      <c r="BJ187" s="199"/>
      <c r="BK187" s="199"/>
      <c r="BL187" s="186"/>
      <c r="BM187" s="186"/>
      <c r="BN187" s="186"/>
      <c r="BO187" s="186"/>
      <c r="BP187" s="186"/>
      <c r="BQ187" s="186"/>
      <c r="BR187" s="186"/>
      <c r="BS187" s="186"/>
      <c r="BT187" s="187"/>
      <c r="BU187" s="188"/>
      <c r="BV187" s="189"/>
      <c r="BW187" s="185"/>
      <c r="BX187"/>
      <c r="BZ187"/>
    </row>
    <row r="188" spans="2:78" ht="18.75">
      <c r="B188" s="363" t="s">
        <v>258</v>
      </c>
      <c r="C188" s="364">
        <v>12105992000109</v>
      </c>
      <c r="D188" s="365" t="s">
        <v>13</v>
      </c>
      <c r="E188" s="365" t="s">
        <v>615</v>
      </c>
      <c r="F188" s="365" t="s">
        <v>619</v>
      </c>
      <c r="G188" s="366" t="s">
        <v>34</v>
      </c>
      <c r="H188" s="366" t="s">
        <v>1340</v>
      </c>
      <c r="I188" s="366" t="s">
        <v>34</v>
      </c>
      <c r="J188" s="366" t="s">
        <v>611</v>
      </c>
      <c r="K188" s="367" t="s">
        <v>48</v>
      </c>
      <c r="L188" s="368" t="s">
        <v>1341</v>
      </c>
      <c r="M188" s="368" t="s">
        <v>1421</v>
      </c>
      <c r="N188" s="367">
        <v>255343</v>
      </c>
      <c r="O188" s="367" t="s">
        <v>1326</v>
      </c>
      <c r="P188" s="371">
        <v>40424</v>
      </c>
      <c r="Q188" s="372">
        <v>2533.2714080000001</v>
      </c>
      <c r="R188" s="372">
        <v>2262.3565239087302</v>
      </c>
      <c r="S188" s="367">
        <v>1</v>
      </c>
      <c r="T188" s="369">
        <v>0.16268867854030722</v>
      </c>
      <c r="U188" s="369">
        <v>1.7431314177807438</v>
      </c>
      <c r="V188" s="369">
        <v>0.16146803521612352</v>
      </c>
      <c r="W188" s="369">
        <v>1.4465682140253007</v>
      </c>
      <c r="X188" s="369">
        <v>0.42873276159667184</v>
      </c>
      <c r="Y188" s="369">
        <v>2.934922928233612</v>
      </c>
      <c r="Z188" s="369">
        <v>0.34527003371019838</v>
      </c>
      <c r="AA188" s="369">
        <v>1.865560812734258</v>
      </c>
      <c r="AB188" s="369">
        <v>6.4555321913612462E-2</v>
      </c>
      <c r="AC188" s="373">
        <v>0.77215306396531802</v>
      </c>
      <c r="AD188" s="575">
        <v>12083748000184</v>
      </c>
      <c r="AE188" s="370" t="s">
        <v>1922</v>
      </c>
      <c r="AF188" s="370" t="s">
        <v>1858</v>
      </c>
      <c r="AG188" s="374" t="s">
        <v>721</v>
      </c>
      <c r="AH188" s="374" t="s">
        <v>1813</v>
      </c>
      <c r="AI188" s="374">
        <v>100000</v>
      </c>
      <c r="AJ188" s="374">
        <v>50000</v>
      </c>
      <c r="AK188" s="374">
        <v>100000</v>
      </c>
      <c r="AL188" s="722">
        <v>2</v>
      </c>
      <c r="AM188" s="722">
        <v>20</v>
      </c>
      <c r="AN188" s="369" t="s">
        <v>1820</v>
      </c>
      <c r="AO188" s="367" t="s">
        <v>1326</v>
      </c>
      <c r="AP188" s="370" t="s">
        <v>1835</v>
      </c>
      <c r="AQ188" s="376" t="s">
        <v>670</v>
      </c>
      <c r="AR188" s="369">
        <v>0</v>
      </c>
      <c r="AS188" s="369">
        <v>0</v>
      </c>
      <c r="AT188" s="369" t="s">
        <v>1424</v>
      </c>
      <c r="AW188" s="198"/>
      <c r="AX188" s="198"/>
      <c r="AY188" s="184"/>
      <c r="AZ188" s="184"/>
      <c r="BA188" s="184"/>
      <c r="BB188" s="186"/>
      <c r="BC188" s="184"/>
      <c r="BD188" s="184"/>
      <c r="BE188" s="184"/>
      <c r="BF188" s="184"/>
      <c r="BG188" s="186"/>
      <c r="BH188" s="186"/>
      <c r="BI188" s="199"/>
      <c r="BJ188" s="199"/>
      <c r="BK188" s="199"/>
      <c r="BL188" s="218"/>
      <c r="BM188" s="186"/>
      <c r="BN188" s="186"/>
      <c r="BO188" s="186"/>
      <c r="BP188" s="186"/>
      <c r="BQ188" s="186"/>
      <c r="BR188" s="186"/>
      <c r="BS188" s="186"/>
      <c r="BT188" s="187"/>
      <c r="BU188" s="188"/>
      <c r="BV188" s="189"/>
      <c r="BW188" s="185"/>
      <c r="BX188"/>
      <c r="BZ188"/>
    </row>
    <row r="189" spans="2:78" ht="18.75">
      <c r="B189" s="363" t="s">
        <v>257</v>
      </c>
      <c r="C189" s="364">
        <v>12105940000124</v>
      </c>
      <c r="D189" s="365" t="s">
        <v>13</v>
      </c>
      <c r="E189" s="365" t="s">
        <v>615</v>
      </c>
      <c r="F189" s="365" t="s">
        <v>619</v>
      </c>
      <c r="G189" s="366" t="s">
        <v>34</v>
      </c>
      <c r="H189" s="366" t="s">
        <v>1339</v>
      </c>
      <c r="I189" s="366" t="s">
        <v>34</v>
      </c>
      <c r="J189" s="366" t="s">
        <v>611</v>
      </c>
      <c r="K189" s="367" t="s">
        <v>48</v>
      </c>
      <c r="L189" s="368"/>
      <c r="M189" s="368" t="s">
        <v>34</v>
      </c>
      <c r="N189" s="367">
        <v>256579</v>
      </c>
      <c r="O189" s="367" t="s">
        <v>1326</v>
      </c>
      <c r="P189" s="371">
        <v>40437</v>
      </c>
      <c r="Q189" s="372">
        <v>559.90690400000005</v>
      </c>
      <c r="R189" s="372">
        <v>597.13878686904764</v>
      </c>
      <c r="S189" s="367">
        <v>1</v>
      </c>
      <c r="T189" s="369">
        <v>0.13330480564189529</v>
      </c>
      <c r="U189" s="369">
        <v>1.4282972665364218</v>
      </c>
      <c r="V189" s="369">
        <v>0.13856397409728616</v>
      </c>
      <c r="W189" s="369">
        <v>1.2413741225615902</v>
      </c>
      <c r="X189" s="369">
        <v>0.29767820034729153</v>
      </c>
      <c r="Y189" s="369">
        <v>2.037778900266265</v>
      </c>
      <c r="Z189" s="369">
        <v>0.27334379180084634</v>
      </c>
      <c r="AA189" s="369">
        <v>1.4769294077106825</v>
      </c>
      <c r="AB189" s="369">
        <v>3.9115191697174333E-2</v>
      </c>
      <c r="AC189" s="373">
        <v>0.68879960248212868</v>
      </c>
      <c r="AD189" s="575">
        <v>0</v>
      </c>
      <c r="AE189" s="370" t="s">
        <v>1922</v>
      </c>
      <c r="AF189" s="370" t="s">
        <v>1858</v>
      </c>
      <c r="AG189" s="374" t="s">
        <v>721</v>
      </c>
      <c r="AH189" s="374" t="s">
        <v>1819</v>
      </c>
      <c r="AI189" s="374">
        <v>50000</v>
      </c>
      <c r="AJ189" s="374">
        <v>10000</v>
      </c>
      <c r="AK189" s="374">
        <v>20000</v>
      </c>
      <c r="AL189" s="722">
        <v>2.2000000000000002</v>
      </c>
      <c r="AM189" s="722">
        <v>20</v>
      </c>
      <c r="AN189" s="369" t="s">
        <v>1820</v>
      </c>
      <c r="AO189" s="367" t="s">
        <v>1326</v>
      </c>
      <c r="AP189" s="370" t="s">
        <v>1835</v>
      </c>
      <c r="AQ189" s="376" t="s">
        <v>670</v>
      </c>
      <c r="AR189" s="369">
        <v>4.0000000000000001E-3</v>
      </c>
      <c r="AS189" s="369">
        <v>4.0000000000000001E-3</v>
      </c>
      <c r="AT189" s="369" t="s">
        <v>1424</v>
      </c>
      <c r="AW189" s="198"/>
      <c r="AX189" s="198"/>
      <c r="AY189" s="184"/>
      <c r="AZ189" s="184"/>
      <c r="BA189" s="184"/>
      <c r="BB189" s="186"/>
      <c r="BC189" s="184"/>
      <c r="BD189" s="184"/>
      <c r="BE189" s="184"/>
      <c r="BF189" s="184"/>
      <c r="BG189" s="186"/>
      <c r="BH189" s="186"/>
      <c r="BI189" s="199"/>
      <c r="BJ189" s="199"/>
      <c r="BK189" s="199"/>
      <c r="BL189" s="186"/>
      <c r="BM189" s="186"/>
      <c r="BN189" s="186"/>
      <c r="BO189" s="186"/>
      <c r="BP189" s="186"/>
      <c r="BQ189" s="186"/>
      <c r="BR189" s="186"/>
      <c r="BS189" s="186"/>
      <c r="BT189" s="187"/>
      <c r="BU189" s="188"/>
      <c r="BV189" s="189"/>
      <c r="BW189" s="185"/>
      <c r="BX189"/>
      <c r="BZ189"/>
    </row>
    <row r="190" spans="2:78" ht="18.75">
      <c r="B190" s="363" t="s">
        <v>1060</v>
      </c>
      <c r="C190" s="364">
        <v>11435287000107</v>
      </c>
      <c r="D190" s="365" t="s">
        <v>11</v>
      </c>
      <c r="E190" s="365" t="s">
        <v>620</v>
      </c>
      <c r="F190" s="365" t="s">
        <v>665</v>
      </c>
      <c r="G190" s="366" t="s">
        <v>740</v>
      </c>
      <c r="H190" s="366" t="s">
        <v>34</v>
      </c>
      <c r="I190" s="366" t="s">
        <v>1306</v>
      </c>
      <c r="J190" s="366" t="s">
        <v>608</v>
      </c>
      <c r="K190" s="367" t="s">
        <v>48</v>
      </c>
      <c r="L190" s="368"/>
      <c r="M190" s="368" t="s">
        <v>34</v>
      </c>
      <c r="N190" s="367">
        <v>256765</v>
      </c>
      <c r="O190" s="367" t="s">
        <v>1323</v>
      </c>
      <c r="P190" s="371">
        <v>40227</v>
      </c>
      <c r="Q190" s="372">
        <v>664.95056099999999</v>
      </c>
      <c r="R190" s="372">
        <v>464.54345820634927</v>
      </c>
      <c r="S190" s="367">
        <v>0</v>
      </c>
      <c r="T190" s="369">
        <v>9.4098688456817126E-2</v>
      </c>
      <c r="U190" s="369">
        <v>1.0082224632515009</v>
      </c>
      <c r="V190" s="369">
        <v>0.11343827763745007</v>
      </c>
      <c r="W190" s="369">
        <v>1.0162767291028905</v>
      </c>
      <c r="X190" s="369">
        <v>0.15856974208883212</v>
      </c>
      <c r="Y190" s="369">
        <v>1.0855013039997559</v>
      </c>
      <c r="Z190" s="369">
        <v>0.17852014580593245</v>
      </c>
      <c r="AA190" s="369">
        <v>0.96457889704581234</v>
      </c>
      <c r="AB190" s="369">
        <v>1.7110105551457618E-3</v>
      </c>
      <c r="AC190" s="373">
        <v>1.0618473549013703</v>
      </c>
      <c r="AD190" s="575">
        <v>0</v>
      </c>
      <c r="AE190" s="370" t="s">
        <v>1923</v>
      </c>
      <c r="AF190" s="370" t="s">
        <v>1858</v>
      </c>
      <c r="AG190" s="374" t="s">
        <v>721</v>
      </c>
      <c r="AH190" s="374" t="s">
        <v>1819</v>
      </c>
      <c r="AI190" s="374">
        <v>1000</v>
      </c>
      <c r="AJ190" s="374">
        <v>500</v>
      </c>
      <c r="AK190" s="374">
        <v>0</v>
      </c>
      <c r="AL190" s="722">
        <v>0.3</v>
      </c>
      <c r="AM190" s="722">
        <v>0</v>
      </c>
      <c r="AN190" s="369" t="s">
        <v>1820</v>
      </c>
      <c r="AO190" s="367" t="s">
        <v>1326</v>
      </c>
      <c r="AP190" s="370" t="s">
        <v>1821</v>
      </c>
      <c r="AQ190" s="376" t="s">
        <v>11</v>
      </c>
      <c r="AR190" s="369">
        <v>1.1999999999999999E-3</v>
      </c>
      <c r="AS190" s="369">
        <v>1.1999999999999999E-3</v>
      </c>
      <c r="AT190" s="369" t="s">
        <v>1424</v>
      </c>
      <c r="AW190" s="198"/>
      <c r="AX190" s="198"/>
      <c r="AY190" s="184"/>
      <c r="AZ190" s="184"/>
      <c r="BA190" s="184"/>
      <c r="BB190" s="186"/>
      <c r="BC190" s="184"/>
      <c r="BD190" s="184"/>
      <c r="BE190" s="184"/>
      <c r="BF190" s="184"/>
      <c r="BG190" s="186"/>
      <c r="BH190" s="186"/>
      <c r="BI190" s="199"/>
      <c r="BJ190" s="199"/>
      <c r="BK190" s="199"/>
      <c r="BL190" s="186"/>
      <c r="BM190" s="186"/>
      <c r="BN190" s="186"/>
      <c r="BO190" s="186"/>
      <c r="BP190" s="186"/>
      <c r="BQ190" s="186"/>
      <c r="BR190" s="186"/>
      <c r="BS190" s="186"/>
      <c r="BT190" s="187"/>
      <c r="BU190" s="188"/>
      <c r="BV190" s="189"/>
      <c r="BW190" s="185"/>
      <c r="BX190"/>
      <c r="BZ190"/>
    </row>
    <row r="191" spans="2:78" ht="18.75">
      <c r="B191" s="363" t="s">
        <v>472</v>
      </c>
      <c r="C191" s="364">
        <v>9087301000179</v>
      </c>
      <c r="D191" s="365" t="s">
        <v>11</v>
      </c>
      <c r="E191" s="365" t="s">
        <v>621</v>
      </c>
      <c r="F191" s="365" t="s">
        <v>674</v>
      </c>
      <c r="G191" s="366" t="s">
        <v>867</v>
      </c>
      <c r="H191" s="366" t="s">
        <v>34</v>
      </c>
      <c r="I191" s="366" t="s">
        <v>1424</v>
      </c>
      <c r="J191" s="366" t="s">
        <v>608</v>
      </c>
      <c r="K191" s="367" t="s">
        <v>48</v>
      </c>
      <c r="L191" s="368"/>
      <c r="M191" s="368" t="s">
        <v>34</v>
      </c>
      <c r="N191" s="367">
        <v>257079</v>
      </c>
      <c r="O191" s="367" t="s">
        <v>1323</v>
      </c>
      <c r="P191" s="371">
        <v>40447</v>
      </c>
      <c r="Q191" s="372">
        <v>265.87518899999998</v>
      </c>
      <c r="R191" s="372">
        <v>312.21195903174618</v>
      </c>
      <c r="S191" s="367">
        <v>1</v>
      </c>
      <c r="T191" s="369">
        <v>4.5383096309677295E-2</v>
      </c>
      <c r="U191" s="369">
        <v>0.48625818172078955</v>
      </c>
      <c r="V191" s="369">
        <v>4.6547120390010743E-2</v>
      </c>
      <c r="W191" s="369">
        <v>0.41700875792829895</v>
      </c>
      <c r="X191" s="369">
        <v>6.4159371466271153E-2</v>
      </c>
      <c r="Y191" s="369">
        <v>0.43920788716063058</v>
      </c>
      <c r="Z191" s="369">
        <v>8.2862364470715377E-2</v>
      </c>
      <c r="AA191" s="369">
        <v>0.44772139170589148</v>
      </c>
      <c r="AB191" s="369">
        <v>6.2204335867657674E-2</v>
      </c>
      <c r="AC191" s="373">
        <v>-1.0461380916227097</v>
      </c>
      <c r="AD191" s="575">
        <v>0</v>
      </c>
      <c r="AE191" s="370" t="s">
        <v>1825</v>
      </c>
      <c r="AF191" s="370" t="s">
        <v>1826</v>
      </c>
      <c r="AG191" s="374" t="s">
        <v>730</v>
      </c>
      <c r="AH191" s="374" t="s">
        <v>1819</v>
      </c>
      <c r="AI191" s="374">
        <v>1000</v>
      </c>
      <c r="AJ191" s="374">
        <v>100</v>
      </c>
      <c r="AK191" s="374">
        <v>500</v>
      </c>
      <c r="AL191" s="722">
        <v>0.5</v>
      </c>
      <c r="AM191" s="722">
        <v>0</v>
      </c>
      <c r="AN191" s="369" t="s">
        <v>1891</v>
      </c>
      <c r="AO191" s="367" t="s">
        <v>1326</v>
      </c>
      <c r="AP191" s="370" t="s">
        <v>1821</v>
      </c>
      <c r="AQ191" s="376" t="s">
        <v>682</v>
      </c>
      <c r="AR191" s="369">
        <v>1.33333333333333E-3</v>
      </c>
      <c r="AS191" s="369">
        <v>1.33333333333333E-3</v>
      </c>
      <c r="AT191" s="369" t="s">
        <v>1424</v>
      </c>
      <c r="AW191" s="198"/>
      <c r="AX191" s="198"/>
      <c r="AY191" s="184"/>
      <c r="AZ191" s="184"/>
      <c r="BA191" s="184"/>
      <c r="BB191" s="186"/>
      <c r="BC191" s="184"/>
      <c r="BD191" s="184"/>
      <c r="BE191" s="184"/>
      <c r="BF191" s="184"/>
      <c r="BG191" s="186"/>
      <c r="BH191" s="186"/>
      <c r="BI191" s="199"/>
      <c r="BJ191" s="199"/>
      <c r="BK191" s="199"/>
      <c r="BL191" s="186"/>
      <c r="BM191" s="186"/>
      <c r="BN191" s="186"/>
      <c r="BO191" s="186"/>
      <c r="BP191" s="186"/>
      <c r="BQ191" s="186"/>
      <c r="BR191" s="186"/>
      <c r="BS191" s="186"/>
      <c r="BT191" s="187"/>
      <c r="BU191" s="188"/>
      <c r="BV191" s="189"/>
      <c r="BW191" s="185"/>
      <c r="BX191"/>
      <c r="BZ191"/>
    </row>
    <row r="192" spans="2:78" ht="18.75">
      <c r="B192" s="363" t="s">
        <v>305</v>
      </c>
      <c r="C192" s="364">
        <v>12430199000177</v>
      </c>
      <c r="D192" s="365" t="s">
        <v>13</v>
      </c>
      <c r="E192" s="365" t="s">
        <v>616</v>
      </c>
      <c r="F192" s="365" t="s">
        <v>617</v>
      </c>
      <c r="G192" s="366" t="s">
        <v>34</v>
      </c>
      <c r="H192" s="366" t="s">
        <v>1339</v>
      </c>
      <c r="I192" s="366" t="s">
        <v>34</v>
      </c>
      <c r="J192" s="366" t="s">
        <v>1424</v>
      </c>
      <c r="K192" s="367" t="s">
        <v>48</v>
      </c>
      <c r="L192" s="368"/>
      <c r="M192" s="368" t="s">
        <v>34</v>
      </c>
      <c r="N192" s="367">
        <v>257885</v>
      </c>
      <c r="O192" s="367" t="s">
        <v>1323</v>
      </c>
      <c r="P192" s="371">
        <v>40446</v>
      </c>
      <c r="Q192" s="372">
        <v>308.749438</v>
      </c>
      <c r="R192" s="372">
        <v>372.06416377999977</v>
      </c>
      <c r="S192" s="367">
        <v>2</v>
      </c>
      <c r="T192" s="369">
        <v>0.15126792807188627</v>
      </c>
      <c r="U192" s="369">
        <v>1.6207635361631769</v>
      </c>
      <c r="V192" s="369">
        <v>0.16300295336022819</v>
      </c>
      <c r="W192" s="369">
        <v>1.4603193183563876</v>
      </c>
      <c r="X192" s="369">
        <v>0.26235335026359108</v>
      </c>
      <c r="Y192" s="369">
        <v>1.7959599357883416</v>
      </c>
      <c r="Z192" s="369">
        <v>0.28017572171178373</v>
      </c>
      <c r="AA192" s="369">
        <v>1.5138436472125376</v>
      </c>
      <c r="AB192" s="369">
        <v>4.6982285170072184E-2</v>
      </c>
      <c r="AC192" s="373">
        <v>1.0936357729082555</v>
      </c>
      <c r="AD192" s="575">
        <v>32812338000134</v>
      </c>
      <c r="AE192" s="370" t="s">
        <v>1924</v>
      </c>
      <c r="AF192" s="370" t="s">
        <v>1858</v>
      </c>
      <c r="AG192" s="374" t="s">
        <v>721</v>
      </c>
      <c r="AH192" s="374" t="s">
        <v>1819</v>
      </c>
      <c r="AI192" s="374">
        <v>50000</v>
      </c>
      <c r="AJ192" s="374">
        <v>10000</v>
      </c>
      <c r="AK192" s="374">
        <v>10000</v>
      </c>
      <c r="AL192" s="722">
        <v>2</v>
      </c>
      <c r="AM192" s="722">
        <v>20</v>
      </c>
      <c r="AN192" s="369" t="s">
        <v>1820</v>
      </c>
      <c r="AO192" s="367" t="s">
        <v>1326</v>
      </c>
      <c r="AP192" s="370" t="s">
        <v>1835</v>
      </c>
      <c r="AQ192" s="376" t="s">
        <v>676</v>
      </c>
      <c r="AR192" s="369">
        <v>4.7999999999999996E-3</v>
      </c>
      <c r="AS192" s="369">
        <v>4.7999999999999996E-3</v>
      </c>
      <c r="AT192" s="369" t="s">
        <v>1424</v>
      </c>
      <c r="AW192" s="198"/>
      <c r="AX192" s="198"/>
      <c r="AY192" s="184"/>
      <c r="AZ192" s="184"/>
      <c r="BA192" s="184"/>
      <c r="BB192" s="186"/>
      <c r="BC192" s="184"/>
      <c r="BD192" s="184"/>
      <c r="BE192" s="184"/>
      <c r="BF192" s="184"/>
      <c r="BG192" s="186"/>
      <c r="BH192" s="186"/>
      <c r="BI192" s="199"/>
      <c r="BJ192" s="199"/>
      <c r="BK192" s="199"/>
      <c r="BL192" s="186"/>
      <c r="BM192" s="186"/>
      <c r="BN192" s="186"/>
      <c r="BO192" s="186"/>
      <c r="BP192" s="186"/>
      <c r="BQ192" s="186"/>
      <c r="BR192" s="186"/>
      <c r="BS192" s="186"/>
      <c r="BT192" s="187"/>
      <c r="BU192" s="188"/>
      <c r="BV192" s="189"/>
      <c r="BW192" s="185"/>
      <c r="BX192"/>
      <c r="BZ192"/>
    </row>
    <row r="193" spans="2:78" ht="18.75">
      <c r="B193" s="363" t="s">
        <v>385</v>
      </c>
      <c r="C193" s="364">
        <v>12282747000169</v>
      </c>
      <c r="D193" s="365" t="s">
        <v>14</v>
      </c>
      <c r="E193" s="365" t="s">
        <v>614</v>
      </c>
      <c r="F193" s="365" t="s">
        <v>1424</v>
      </c>
      <c r="G193" s="366" t="s">
        <v>1424</v>
      </c>
      <c r="H193" s="366" t="s">
        <v>1340</v>
      </c>
      <c r="I193" s="366" t="s">
        <v>34</v>
      </c>
      <c r="J193" s="366" t="s">
        <v>608</v>
      </c>
      <c r="K193" s="367" t="s">
        <v>48</v>
      </c>
      <c r="L193" s="368"/>
      <c r="M193" s="368" t="s">
        <v>34</v>
      </c>
      <c r="N193" s="367">
        <v>257982</v>
      </c>
      <c r="O193" s="367" t="s">
        <v>1323</v>
      </c>
      <c r="P193" s="371">
        <v>40438</v>
      </c>
      <c r="Q193" s="372">
        <v>196.62509510000001</v>
      </c>
      <c r="R193" s="372">
        <v>266.44247052976192</v>
      </c>
      <c r="S193" s="367">
        <v>2</v>
      </c>
      <c r="T193" s="369">
        <v>-9.2546945016183879E-2</v>
      </c>
      <c r="U193" s="369">
        <v>-0.99159627409087747</v>
      </c>
      <c r="V193" s="369">
        <v>-0.15672225537619378</v>
      </c>
      <c r="W193" s="369">
        <v>-1.4040514752911259</v>
      </c>
      <c r="X193" s="369">
        <v>-0.11516419655964205</v>
      </c>
      <c r="Y193" s="369">
        <v>-0.78836532047547569</v>
      </c>
      <c r="Z193" s="369">
        <v>6.1240939053034404E-2</v>
      </c>
      <c r="AA193" s="369">
        <v>0.33089664574911359</v>
      </c>
      <c r="AB193" s="369">
        <v>0.18903082982374045</v>
      </c>
      <c r="AC193" s="373">
        <v>-1.4195763793221872</v>
      </c>
      <c r="AD193" s="575">
        <v>12297830000101</v>
      </c>
      <c r="AE193" s="370" t="s">
        <v>1925</v>
      </c>
      <c r="AF193" s="370" t="s">
        <v>1812</v>
      </c>
      <c r="AG193" s="374" t="s">
        <v>1459</v>
      </c>
      <c r="AH193" s="374" t="s">
        <v>1813</v>
      </c>
      <c r="AI193" s="374">
        <v>50000</v>
      </c>
      <c r="AJ193" s="374">
        <v>10000</v>
      </c>
      <c r="AK193" s="374">
        <v>50000</v>
      </c>
      <c r="AL193" s="722">
        <v>2</v>
      </c>
      <c r="AM193" s="722">
        <v>20</v>
      </c>
      <c r="AN193" s="369" t="s">
        <v>1814</v>
      </c>
      <c r="AO193" s="367" t="s">
        <v>1326</v>
      </c>
      <c r="AP193" s="370" t="s">
        <v>1816</v>
      </c>
      <c r="AQ193" s="376" t="s">
        <v>667</v>
      </c>
      <c r="AR193" s="369">
        <v>4.6666666666666697E-3</v>
      </c>
      <c r="AS193" s="369">
        <v>4.6666666666666697E-3</v>
      </c>
      <c r="AT193" s="369" t="s">
        <v>1424</v>
      </c>
      <c r="AW193" s="198"/>
      <c r="AX193" s="198"/>
      <c r="AY193" s="184"/>
      <c r="AZ193" s="184"/>
      <c r="BA193" s="184"/>
      <c r="BB193" s="186"/>
      <c r="BC193" s="184"/>
      <c r="BD193" s="184"/>
      <c r="BE193" s="184"/>
      <c r="BF193" s="184"/>
      <c r="BG193" s="186"/>
      <c r="BH193" s="186"/>
      <c r="BI193" s="199"/>
      <c r="BJ193" s="199"/>
      <c r="BK193" s="199"/>
      <c r="BL193" s="186"/>
      <c r="BM193" s="186"/>
      <c r="BN193" s="186"/>
      <c r="BO193" s="186"/>
      <c r="BP193" s="186"/>
      <c r="BQ193" s="186"/>
      <c r="BR193" s="186"/>
      <c r="BS193" s="186"/>
      <c r="BT193" s="187"/>
      <c r="BU193" s="188"/>
      <c r="BV193" s="189"/>
      <c r="BW193" s="185"/>
      <c r="BX193"/>
      <c r="BZ193"/>
    </row>
    <row r="194" spans="2:78" ht="18.75">
      <c r="B194" s="363" t="s">
        <v>904</v>
      </c>
      <c r="C194" s="364">
        <v>11701977000152</v>
      </c>
      <c r="D194" s="365" t="s">
        <v>11</v>
      </c>
      <c r="E194" s="365" t="s">
        <v>620</v>
      </c>
      <c r="F194" s="365" t="s">
        <v>1424</v>
      </c>
      <c r="G194" s="366" t="s">
        <v>740</v>
      </c>
      <c r="H194" s="366" t="s">
        <v>34</v>
      </c>
      <c r="I194" s="366" t="s">
        <v>34</v>
      </c>
      <c r="J194" s="366" t="s">
        <v>1424</v>
      </c>
      <c r="K194" s="367" t="s">
        <v>48</v>
      </c>
      <c r="L194" s="368"/>
      <c r="M194" s="368" t="s">
        <v>34</v>
      </c>
      <c r="N194" s="367">
        <v>259047</v>
      </c>
      <c r="O194" s="367" t="s">
        <v>1323</v>
      </c>
      <c r="P194" s="371">
        <v>40472</v>
      </c>
      <c r="Q194" s="372">
        <v>20.302423000000001</v>
      </c>
      <c r="R194" s="372">
        <v>20.947265306451602</v>
      </c>
      <c r="S194" s="367">
        <v>2</v>
      </c>
      <c r="T194" s="369">
        <v>7.3748671947444722E-2</v>
      </c>
      <c r="U194" s="369">
        <v>0.79018176461090528</v>
      </c>
      <c r="V194" s="369">
        <v>7.9039159915199386E-2</v>
      </c>
      <c r="W194" s="369">
        <v>0.7081001279513498</v>
      </c>
      <c r="X194" s="369">
        <v>0.14462073018270805</v>
      </c>
      <c r="Y194" s="369">
        <v>0.99001227554990634</v>
      </c>
      <c r="Z194" s="369">
        <v>0.1970218059573241</v>
      </c>
      <c r="AA194" s="369">
        <v>1.0645469474962437</v>
      </c>
      <c r="AB194" s="369">
        <v>4.2945627513261135E-2</v>
      </c>
      <c r="AC194" s="373">
        <v>-0.75868691591477577</v>
      </c>
      <c r="AD194" s="575">
        <v>0</v>
      </c>
      <c r="AE194" s="370" t="s">
        <v>1851</v>
      </c>
      <c r="AF194" s="370" t="s">
        <v>1812</v>
      </c>
      <c r="AG194" s="374" t="s">
        <v>1459</v>
      </c>
      <c r="AH194" s="374" t="s">
        <v>1819</v>
      </c>
      <c r="AI194" s="374">
        <v>1000</v>
      </c>
      <c r="AJ194" s="374">
        <v>1000</v>
      </c>
      <c r="AK194" s="374">
        <v>1000</v>
      </c>
      <c r="AL194" s="722">
        <v>1.1200000000000001</v>
      </c>
      <c r="AM194" s="722">
        <v>10</v>
      </c>
      <c r="AN194" s="369" t="s">
        <v>1820</v>
      </c>
      <c r="AO194" s="367" t="s">
        <v>1326</v>
      </c>
      <c r="AP194" s="370" t="s">
        <v>1835</v>
      </c>
      <c r="AQ194" s="376" t="s">
        <v>688</v>
      </c>
      <c r="AR194" s="369">
        <v>1.66666666666667E-3</v>
      </c>
      <c r="AS194" s="369">
        <v>1.66666666666667E-3</v>
      </c>
      <c r="AT194" s="369" t="s">
        <v>1424</v>
      </c>
      <c r="AW194" s="198"/>
      <c r="AX194" s="198"/>
      <c r="AY194" s="184"/>
      <c r="AZ194" s="184"/>
      <c r="BA194" s="184"/>
      <c r="BB194" s="186"/>
      <c r="BC194" s="184"/>
      <c r="BD194" s="184"/>
      <c r="BE194" s="184"/>
      <c r="BF194" s="184"/>
      <c r="BG194" s="186"/>
      <c r="BH194" s="186"/>
      <c r="BI194" s="199"/>
      <c r="BJ194" s="199"/>
      <c r="BK194" s="199"/>
      <c r="BL194" s="186"/>
      <c r="BM194" s="186"/>
      <c r="BN194" s="186"/>
      <c r="BO194" s="186"/>
      <c r="BP194" s="186"/>
      <c r="BQ194" s="186"/>
      <c r="BR194" s="186"/>
      <c r="BS194" s="186"/>
      <c r="BT194" s="187"/>
      <c r="BU194" s="188"/>
      <c r="BV194" s="189"/>
      <c r="BW194" s="185"/>
      <c r="BX194"/>
      <c r="BZ194"/>
    </row>
    <row r="195" spans="2:78" ht="18.75">
      <c r="B195" s="363" t="s">
        <v>184</v>
      </c>
      <c r="C195" s="364">
        <v>10783480000168</v>
      </c>
      <c r="D195" s="365" t="s">
        <v>11</v>
      </c>
      <c r="E195" s="365" t="s">
        <v>620</v>
      </c>
      <c r="F195" s="365" t="s">
        <v>665</v>
      </c>
      <c r="G195" s="366" t="s">
        <v>740</v>
      </c>
      <c r="H195" s="366" t="s">
        <v>34</v>
      </c>
      <c r="I195" s="366" t="s">
        <v>1424</v>
      </c>
      <c r="J195" s="366" t="s">
        <v>608</v>
      </c>
      <c r="K195" s="367" t="s">
        <v>48</v>
      </c>
      <c r="L195" s="368"/>
      <c r="M195" s="368" t="s">
        <v>1421</v>
      </c>
      <c r="N195" s="367">
        <v>259624</v>
      </c>
      <c r="O195" s="367" t="s">
        <v>1323</v>
      </c>
      <c r="P195" s="371">
        <v>39918</v>
      </c>
      <c r="Q195" s="372">
        <v>1609.6025709999999</v>
      </c>
      <c r="R195" s="372">
        <v>1183.7975571071427</v>
      </c>
      <c r="S195" s="367">
        <v>1</v>
      </c>
      <c r="T195" s="369">
        <v>0.10390376295355397</v>
      </c>
      <c r="U195" s="369">
        <v>1.113279149200967</v>
      </c>
      <c r="V195" s="369">
        <v>0.12599302830935022</v>
      </c>
      <c r="W195" s="369">
        <v>1.1287528810092093</v>
      </c>
      <c r="X195" s="369">
        <v>0.18889243283409773</v>
      </c>
      <c r="Y195" s="369">
        <v>1.2930776039367748</v>
      </c>
      <c r="Z195" s="369">
        <v>0.20763218838482445</v>
      </c>
      <c r="AA195" s="369">
        <v>1.1218768971943491</v>
      </c>
      <c r="AB195" s="369">
        <v>2.3472078872510808E-3</v>
      </c>
      <c r="AC195" s="373">
        <v>6.1228418591082701</v>
      </c>
      <c r="AD195" s="575">
        <v>0</v>
      </c>
      <c r="AE195" s="370" t="s">
        <v>1829</v>
      </c>
      <c r="AF195" s="370" t="s">
        <v>1830</v>
      </c>
      <c r="AG195" s="374" t="s">
        <v>743</v>
      </c>
      <c r="AH195" s="374" t="s">
        <v>1819</v>
      </c>
      <c r="AI195" s="374">
        <v>100</v>
      </c>
      <c r="AJ195" s="374">
        <v>100</v>
      </c>
      <c r="AK195" s="374">
        <v>100</v>
      </c>
      <c r="AL195" s="722">
        <v>0.4</v>
      </c>
      <c r="AM195" s="722">
        <v>0</v>
      </c>
      <c r="AN195" s="369" t="s">
        <v>1820</v>
      </c>
      <c r="AO195" s="367" t="s">
        <v>1326</v>
      </c>
      <c r="AP195" s="370" t="s">
        <v>1821</v>
      </c>
      <c r="AQ195" s="376" t="s">
        <v>11</v>
      </c>
      <c r="AR195" s="369">
        <v>6.9999999999999999E-4</v>
      </c>
      <c r="AS195" s="369">
        <v>6.9999999999999999E-4</v>
      </c>
      <c r="AT195" s="369" t="s">
        <v>1424</v>
      </c>
      <c r="AW195" s="198"/>
      <c r="AX195" s="198"/>
      <c r="AY195" s="184"/>
      <c r="AZ195" s="184"/>
      <c r="BA195" s="184"/>
      <c r="BB195" s="186"/>
      <c r="BC195" s="184"/>
      <c r="BD195" s="184"/>
      <c r="BE195" s="184"/>
      <c r="BF195" s="184"/>
      <c r="BG195" s="186"/>
      <c r="BH195" s="186"/>
      <c r="BI195" s="199"/>
      <c r="BJ195" s="199"/>
      <c r="BK195" s="199"/>
      <c r="BL195" s="186"/>
      <c r="BM195" s="186"/>
      <c r="BN195" s="186"/>
      <c r="BO195" s="186"/>
      <c r="BP195" s="186"/>
      <c r="BQ195" s="186"/>
      <c r="BR195" s="186"/>
      <c r="BS195" s="186"/>
      <c r="BT195" s="187"/>
      <c r="BU195" s="188"/>
      <c r="BV195" s="189"/>
      <c r="BW195" s="185"/>
      <c r="BX195"/>
      <c r="BZ195"/>
    </row>
    <row r="196" spans="2:78" ht="18.75">
      <c r="B196" s="363" t="s">
        <v>920</v>
      </c>
      <c r="C196" s="364">
        <v>12265822000183</v>
      </c>
      <c r="D196" s="365" t="s">
        <v>11</v>
      </c>
      <c r="E196" s="365" t="s">
        <v>663</v>
      </c>
      <c r="F196" s="365" t="s">
        <v>674</v>
      </c>
      <c r="G196" s="366" t="s">
        <v>740</v>
      </c>
      <c r="H196" s="366" t="s">
        <v>34</v>
      </c>
      <c r="I196" s="366" t="s">
        <v>1306</v>
      </c>
      <c r="J196" s="366" t="s">
        <v>608</v>
      </c>
      <c r="K196" s="367" t="s">
        <v>48</v>
      </c>
      <c r="L196" s="368"/>
      <c r="M196" s="368" t="s">
        <v>1421</v>
      </c>
      <c r="N196" s="367">
        <v>259640</v>
      </c>
      <c r="O196" s="367" t="s">
        <v>1323</v>
      </c>
      <c r="P196" s="371">
        <v>40371</v>
      </c>
      <c r="Q196" s="372">
        <v>50.452252999999999</v>
      </c>
      <c r="R196" s="372">
        <v>39.095089944444418</v>
      </c>
      <c r="S196" s="367">
        <v>0</v>
      </c>
      <c r="T196" s="369">
        <v>8.8566022514473097E-2</v>
      </c>
      <c r="U196" s="369">
        <v>0.94894259255173385</v>
      </c>
      <c r="V196" s="369">
        <v>9.7326570860602812E-2</v>
      </c>
      <c r="W196" s="369">
        <v>0.87193433423887001</v>
      </c>
      <c r="X196" s="369">
        <v>0.12427965417765052</v>
      </c>
      <c r="Y196" s="369">
        <v>0.85076588315886281</v>
      </c>
      <c r="Z196" s="369">
        <v>0.16420445498870495</v>
      </c>
      <c r="AA196" s="369">
        <v>0.88722844902443676</v>
      </c>
      <c r="AB196" s="369">
        <v>7.0291081775053794E-3</v>
      </c>
      <c r="AC196" s="373">
        <v>-2.0336683379555889</v>
      </c>
      <c r="AD196" s="575">
        <v>0</v>
      </c>
      <c r="AE196" s="370" t="s">
        <v>1829</v>
      </c>
      <c r="AF196" s="370" t="s">
        <v>1830</v>
      </c>
      <c r="AG196" s="374" t="s">
        <v>743</v>
      </c>
      <c r="AH196" s="374" t="s">
        <v>1819</v>
      </c>
      <c r="AI196" s="374">
        <v>500</v>
      </c>
      <c r="AJ196" s="374">
        <v>500</v>
      </c>
      <c r="AK196" s="374">
        <v>500</v>
      </c>
      <c r="AL196" s="722">
        <v>0.35</v>
      </c>
      <c r="AM196" s="722">
        <v>0</v>
      </c>
      <c r="AN196" s="369" t="s">
        <v>1820</v>
      </c>
      <c r="AO196" s="367" t="s">
        <v>1326</v>
      </c>
      <c r="AP196" s="370" t="s">
        <v>1821</v>
      </c>
      <c r="AQ196" s="376" t="s">
        <v>11</v>
      </c>
      <c r="AR196" s="369">
        <v>4.6666666666666699E-4</v>
      </c>
      <c r="AS196" s="369">
        <v>4.6666666666666699E-4</v>
      </c>
      <c r="AT196" s="369" t="s">
        <v>1424</v>
      </c>
      <c r="AW196" s="198"/>
      <c r="AX196" s="198"/>
      <c r="AY196" s="184"/>
      <c r="AZ196" s="184"/>
      <c r="BA196" s="184"/>
      <c r="BB196" s="186"/>
      <c r="BC196" s="184"/>
      <c r="BD196" s="184"/>
      <c r="BE196" s="184"/>
      <c r="BF196" s="184"/>
      <c r="BG196" s="186"/>
      <c r="BH196" s="186"/>
      <c r="BI196" s="199"/>
      <c r="BJ196" s="199"/>
      <c r="BK196" s="199"/>
      <c r="BL196" s="186"/>
      <c r="BM196" s="186"/>
      <c r="BN196" s="186"/>
      <c r="BO196" s="186"/>
      <c r="BP196" s="186"/>
      <c r="BQ196" s="186"/>
      <c r="BR196" s="186"/>
      <c r="BS196" s="186"/>
      <c r="BT196" s="187"/>
      <c r="BU196" s="188"/>
      <c r="BV196" s="189"/>
      <c r="BW196" s="185"/>
      <c r="BX196"/>
      <c r="BZ196"/>
    </row>
    <row r="197" spans="2:78" ht="18.75">
      <c r="B197" s="363" t="s">
        <v>230</v>
      </c>
      <c r="C197" s="364">
        <v>12154412000165</v>
      </c>
      <c r="D197" s="365" t="s">
        <v>13</v>
      </c>
      <c r="E197" s="365" t="s">
        <v>615</v>
      </c>
      <c r="F197" s="365" t="s">
        <v>619</v>
      </c>
      <c r="G197" s="366" t="s">
        <v>34</v>
      </c>
      <c r="H197" s="366" t="s">
        <v>1339</v>
      </c>
      <c r="I197" s="366" t="s">
        <v>34</v>
      </c>
      <c r="J197" s="366" t="s">
        <v>611</v>
      </c>
      <c r="K197" s="367" t="s">
        <v>48</v>
      </c>
      <c r="L197" s="368"/>
      <c r="M197" s="368" t="s">
        <v>34</v>
      </c>
      <c r="N197" s="367">
        <v>260088</v>
      </c>
      <c r="O197" s="367" t="s">
        <v>1323</v>
      </c>
      <c r="P197" s="371">
        <v>40412</v>
      </c>
      <c r="Q197" s="372">
        <v>2449.0009540000001</v>
      </c>
      <c r="R197" s="372">
        <v>1837.2002571825401</v>
      </c>
      <c r="S197" s="367">
        <v>1</v>
      </c>
      <c r="T197" s="369">
        <v>0.1551567341466511</v>
      </c>
      <c r="U197" s="369">
        <v>1.6624302342235444</v>
      </c>
      <c r="V197" s="369">
        <v>0.17760403074302444</v>
      </c>
      <c r="W197" s="369">
        <v>1.5911282082038791</v>
      </c>
      <c r="X197" s="369">
        <v>0.25851149423350184</v>
      </c>
      <c r="Y197" s="369">
        <v>1.7696602163367898</v>
      </c>
      <c r="Z197" s="369">
        <v>0.38839234598868289</v>
      </c>
      <c r="AA197" s="369">
        <v>2.0985590114970076</v>
      </c>
      <c r="AB197" s="369">
        <v>4.1967462683412955E-2</v>
      </c>
      <c r="AC197" s="373">
        <v>1.572231936810488</v>
      </c>
      <c r="AD197" s="575">
        <v>12124089000187</v>
      </c>
      <c r="AE197" s="370" t="s">
        <v>1926</v>
      </c>
      <c r="AF197" s="370" t="s">
        <v>1858</v>
      </c>
      <c r="AG197" s="374" t="s">
        <v>721</v>
      </c>
      <c r="AH197" s="374" t="s">
        <v>1819</v>
      </c>
      <c r="AI197" s="374">
        <v>50000</v>
      </c>
      <c r="AJ197" s="374">
        <v>10000</v>
      </c>
      <c r="AK197" s="374">
        <v>10000</v>
      </c>
      <c r="AL197" s="722">
        <v>1.96</v>
      </c>
      <c r="AM197" s="722">
        <v>20</v>
      </c>
      <c r="AN197" s="369" t="s">
        <v>1820</v>
      </c>
      <c r="AO197" s="367" t="s">
        <v>1326</v>
      </c>
      <c r="AP197" s="370" t="s">
        <v>1835</v>
      </c>
      <c r="AQ197" s="376" t="s">
        <v>666</v>
      </c>
      <c r="AR197" s="369">
        <v>4.8937499999999997E-3</v>
      </c>
      <c r="AS197" s="369">
        <v>4.8937499999999997E-3</v>
      </c>
      <c r="AT197" s="369" t="s">
        <v>1424</v>
      </c>
      <c r="AW197" s="198"/>
      <c r="AX197" s="198"/>
      <c r="AY197" s="184"/>
      <c r="AZ197" s="184"/>
      <c r="BA197" s="184"/>
      <c r="BB197" s="186"/>
      <c r="BC197" s="184"/>
      <c r="BD197" s="184"/>
      <c r="BE197" s="184"/>
      <c r="BF197" s="184"/>
      <c r="BG197" s="186"/>
      <c r="BH197" s="186"/>
      <c r="BI197" s="199"/>
      <c r="BJ197" s="199"/>
      <c r="BK197" s="199"/>
      <c r="BL197" s="186"/>
      <c r="BM197" s="186"/>
      <c r="BN197" s="186"/>
      <c r="BO197" s="186"/>
      <c r="BP197" s="186"/>
      <c r="BQ197" s="186"/>
      <c r="BR197" s="186"/>
      <c r="BS197" s="186"/>
      <c r="BT197" s="187"/>
      <c r="BU197" s="188"/>
      <c r="BV197" s="189"/>
      <c r="BW197" s="185"/>
      <c r="BX197"/>
      <c r="BZ197"/>
    </row>
    <row r="198" spans="2:78" ht="18.75">
      <c r="B198" s="363" t="s">
        <v>1608</v>
      </c>
      <c r="C198" s="364">
        <v>12469170000107</v>
      </c>
      <c r="D198" s="365" t="s">
        <v>13</v>
      </c>
      <c r="E198" s="365" t="s">
        <v>615</v>
      </c>
      <c r="F198" s="365" t="s">
        <v>619</v>
      </c>
      <c r="G198" s="366" t="s">
        <v>34</v>
      </c>
      <c r="H198" s="366" t="s">
        <v>1340</v>
      </c>
      <c r="I198" s="366" t="s">
        <v>34</v>
      </c>
      <c r="J198" s="366" t="s">
        <v>611</v>
      </c>
      <c r="K198" s="367" t="s">
        <v>48</v>
      </c>
      <c r="L198" s="368"/>
      <c r="M198" s="368" t="s">
        <v>1424</v>
      </c>
      <c r="N198" s="367">
        <v>262358</v>
      </c>
      <c r="O198" s="367" t="s">
        <v>1326</v>
      </c>
      <c r="P198" s="371">
        <v>40514</v>
      </c>
      <c r="Q198" s="372">
        <v>53.955605300000002</v>
      </c>
      <c r="R198" s="372">
        <v>63.933879153784844</v>
      </c>
      <c r="S198" s="367">
        <v>1</v>
      </c>
      <c r="T198" s="369">
        <v>0.18246975384913466</v>
      </c>
      <c r="U198" s="369">
        <v>1.9550761834379382</v>
      </c>
      <c r="V198" s="369">
        <v>0.19974086437042105</v>
      </c>
      <c r="W198" s="369">
        <v>1.7894488221984481</v>
      </c>
      <c r="X198" s="369">
        <v>0.30918632583026073</v>
      </c>
      <c r="Y198" s="369">
        <v>2.1165586539178642</v>
      </c>
      <c r="Z198" s="369">
        <v>0.4043740762538226</v>
      </c>
      <c r="AA198" s="369">
        <v>2.1849113930864239</v>
      </c>
      <c r="AB198" s="369">
        <v>3.8791492673812676E-2</v>
      </c>
      <c r="AC198" s="373">
        <v>2.2716171173440922</v>
      </c>
      <c r="AD198" s="575">
        <v>38452321000108</v>
      </c>
      <c r="AE198" s="370" t="s">
        <v>1817</v>
      </c>
      <c r="AF198" s="370" t="s">
        <v>1818</v>
      </c>
      <c r="AG198" s="374" t="s">
        <v>59</v>
      </c>
      <c r="AH198" s="374" t="s">
        <v>1819</v>
      </c>
      <c r="AI198" s="374">
        <v>50000</v>
      </c>
      <c r="AJ198" s="374">
        <v>50000</v>
      </c>
      <c r="AK198" s="374">
        <v>50000</v>
      </c>
      <c r="AL198" s="722">
        <v>2.2999999999999998</v>
      </c>
      <c r="AM198" s="722">
        <v>0</v>
      </c>
      <c r="AN198" s="369" t="s">
        <v>1820</v>
      </c>
      <c r="AO198" s="367" t="s">
        <v>1326</v>
      </c>
      <c r="AP198" s="370" t="s">
        <v>1835</v>
      </c>
      <c r="AQ198" s="376" t="s">
        <v>1815</v>
      </c>
      <c r="AR198" s="369">
        <v>0</v>
      </c>
      <c r="AS198" s="369">
        <v>0</v>
      </c>
      <c r="AT198" s="369" t="s">
        <v>1424</v>
      </c>
      <c r="AW198" s="198"/>
      <c r="AX198" s="198"/>
      <c r="AY198" s="184"/>
      <c r="AZ198" s="184"/>
      <c r="BA198" s="184"/>
      <c r="BB198" s="184"/>
      <c r="BC198" s="184"/>
      <c r="BD198" s="184"/>
      <c r="BE198" s="184"/>
      <c r="BF198" s="184"/>
      <c r="BG198" s="186"/>
      <c r="BH198" s="186"/>
      <c r="BI198" s="199"/>
      <c r="BJ198" s="199"/>
      <c r="BK198" s="199"/>
      <c r="BL198" s="218"/>
      <c r="BM198" s="186"/>
      <c r="BN198" s="186"/>
      <c r="BO198" s="186"/>
      <c r="BP198" s="186"/>
      <c r="BQ198" s="186"/>
      <c r="BR198" s="186"/>
      <c r="BS198" s="186"/>
      <c r="BT198" s="186"/>
      <c r="BU198" s="186"/>
      <c r="BV198" s="189"/>
      <c r="BW198" s="184"/>
      <c r="BX198"/>
      <c r="BZ198"/>
    </row>
    <row r="199" spans="2:78" ht="18.75">
      <c r="B199" s="363" t="s">
        <v>538</v>
      </c>
      <c r="C199" s="364">
        <v>12831360000114</v>
      </c>
      <c r="D199" s="365" t="s">
        <v>13</v>
      </c>
      <c r="E199" s="365" t="s">
        <v>615</v>
      </c>
      <c r="F199" s="365" t="s">
        <v>619</v>
      </c>
      <c r="G199" s="366" t="s">
        <v>34</v>
      </c>
      <c r="H199" s="366" t="s">
        <v>1340</v>
      </c>
      <c r="I199" s="366" t="s">
        <v>34</v>
      </c>
      <c r="J199" s="366" t="s">
        <v>611</v>
      </c>
      <c r="K199" s="367" t="s">
        <v>48</v>
      </c>
      <c r="L199" s="368" t="s">
        <v>717</v>
      </c>
      <c r="M199" s="368" t="s">
        <v>1421</v>
      </c>
      <c r="N199" s="367">
        <v>262773</v>
      </c>
      <c r="O199" s="367" t="s">
        <v>1323</v>
      </c>
      <c r="P199" s="371">
        <v>40515</v>
      </c>
      <c r="Q199" s="372">
        <v>978.79655279999997</v>
      </c>
      <c r="R199" s="372">
        <v>963.83918076864984</v>
      </c>
      <c r="S199" s="367">
        <v>1</v>
      </c>
      <c r="T199" s="369">
        <v>0.29285664976322878</v>
      </c>
      <c r="U199" s="369">
        <v>3.1378190030710646</v>
      </c>
      <c r="V199" s="369">
        <v>0.31368158455766659</v>
      </c>
      <c r="W199" s="369">
        <v>2.8102268596930284</v>
      </c>
      <c r="X199" s="369">
        <v>0.46087056196795229</v>
      </c>
      <c r="Y199" s="369">
        <v>3.1549247000165637</v>
      </c>
      <c r="Z199" s="369">
        <v>0.56819148760640248</v>
      </c>
      <c r="AA199" s="369">
        <v>3.0700485704397744</v>
      </c>
      <c r="AB199" s="369">
        <v>7.7954919759395516E-2</v>
      </c>
      <c r="AC199" s="373">
        <v>2.5920126603433915</v>
      </c>
      <c r="AD199" s="575">
        <v>12798221000136</v>
      </c>
      <c r="AE199" s="370" t="s">
        <v>1927</v>
      </c>
      <c r="AF199" s="370" t="s">
        <v>1856</v>
      </c>
      <c r="AG199" s="374" t="s">
        <v>59</v>
      </c>
      <c r="AH199" s="374" t="s">
        <v>1813</v>
      </c>
      <c r="AI199" s="374">
        <v>50000</v>
      </c>
      <c r="AJ199" s="374">
        <v>10000</v>
      </c>
      <c r="AK199" s="374">
        <v>50000</v>
      </c>
      <c r="AL199" s="722">
        <v>2.2999999999999998</v>
      </c>
      <c r="AM199" s="722">
        <v>20</v>
      </c>
      <c r="AN199" s="369" t="s">
        <v>1820</v>
      </c>
      <c r="AO199" s="367" t="s">
        <v>1326</v>
      </c>
      <c r="AP199" s="370" t="s">
        <v>1835</v>
      </c>
      <c r="AQ199" s="376" t="s">
        <v>666</v>
      </c>
      <c r="AR199" s="369">
        <v>3.16666E-3</v>
      </c>
      <c r="AS199" s="369">
        <v>3.16666E-3</v>
      </c>
      <c r="AT199" s="369" t="s">
        <v>1424</v>
      </c>
      <c r="AW199" s="198"/>
      <c r="AX199" s="198"/>
      <c r="AY199" s="184"/>
      <c r="AZ199" s="184"/>
      <c r="BA199" s="184"/>
      <c r="BB199" s="184"/>
      <c r="BC199" s="184"/>
      <c r="BD199" s="184"/>
      <c r="BE199" s="184"/>
      <c r="BF199" s="184"/>
      <c r="BG199" s="186"/>
      <c r="BH199" s="186"/>
      <c r="BI199" s="199"/>
      <c r="BJ199" s="199"/>
      <c r="BK199" s="199"/>
      <c r="BL199" s="218"/>
      <c r="BM199" s="186"/>
      <c r="BN199" s="186"/>
      <c r="BO199" s="186"/>
      <c r="BP199" s="186"/>
      <c r="BQ199" s="186"/>
      <c r="BR199" s="186"/>
      <c r="BS199" s="186"/>
      <c r="BT199" s="186"/>
      <c r="BU199" s="186"/>
      <c r="BV199" s="189"/>
      <c r="BW199" s="184"/>
      <c r="BX199"/>
      <c r="BZ199"/>
    </row>
    <row r="200" spans="2:78" ht="18.75">
      <c r="B200" s="363" t="s">
        <v>1741</v>
      </c>
      <c r="C200" s="364">
        <v>12808980000132</v>
      </c>
      <c r="D200" s="365" t="s">
        <v>13</v>
      </c>
      <c r="E200" s="365" t="s">
        <v>615</v>
      </c>
      <c r="F200" s="365" t="s">
        <v>619</v>
      </c>
      <c r="G200" s="366" t="s">
        <v>34</v>
      </c>
      <c r="H200" s="366" t="s">
        <v>1340</v>
      </c>
      <c r="I200" s="366" t="s">
        <v>34</v>
      </c>
      <c r="J200" s="366" t="s">
        <v>611</v>
      </c>
      <c r="K200" s="367" t="s">
        <v>48</v>
      </c>
      <c r="L200" s="368"/>
      <c r="M200" s="368" t="s">
        <v>1424</v>
      </c>
      <c r="N200" s="367">
        <v>262821</v>
      </c>
      <c r="O200" s="367" t="s">
        <v>1323</v>
      </c>
      <c r="P200" s="371">
        <v>40515</v>
      </c>
      <c r="Q200" s="372">
        <v>20177.141173</v>
      </c>
      <c r="R200" s="372">
        <v>15677.871035380911</v>
      </c>
      <c r="S200" s="367">
        <v>1</v>
      </c>
      <c r="T200" s="369">
        <v>0.65763905782619125</v>
      </c>
      <c r="U200" s="369">
        <v>7.0462881224555831</v>
      </c>
      <c r="V200" s="369">
        <v>0.77012909505915639</v>
      </c>
      <c r="W200" s="369">
        <v>6.8994725062301443</v>
      </c>
      <c r="X200" s="369">
        <v>1.1875241072833207</v>
      </c>
      <c r="Y200" s="369">
        <v>8.1292871515490575</v>
      </c>
      <c r="Z200" s="369">
        <v>1.4401089002970799</v>
      </c>
      <c r="AA200" s="369">
        <v>7.781187094617831</v>
      </c>
      <c r="AB200" s="369">
        <v>0.24749804299871489</v>
      </c>
      <c r="AC200" s="373">
        <v>2.6606580055152818</v>
      </c>
      <c r="AD200" s="575">
        <v>0</v>
      </c>
      <c r="AE200" s="370" t="s">
        <v>1927</v>
      </c>
      <c r="AF200" s="370" t="s">
        <v>1856</v>
      </c>
      <c r="AG200" s="374" t="s">
        <v>59</v>
      </c>
      <c r="AH200" s="374" t="s">
        <v>1894</v>
      </c>
      <c r="AI200" s="374">
        <v>1000000</v>
      </c>
      <c r="AJ200" s="374">
        <v>0</v>
      </c>
      <c r="AK200" s="374">
        <v>0</v>
      </c>
      <c r="AL200" s="722">
        <v>1.3</v>
      </c>
      <c r="AM200" s="722">
        <v>0</v>
      </c>
      <c r="AN200" s="369" t="s">
        <v>1820</v>
      </c>
      <c r="AO200" s="367" t="s">
        <v>1326</v>
      </c>
      <c r="AP200" s="370" t="s">
        <v>1835</v>
      </c>
      <c r="AQ200" s="376" t="s">
        <v>1815</v>
      </c>
      <c r="AR200" s="369">
        <v>0</v>
      </c>
      <c r="AS200" s="369">
        <v>0</v>
      </c>
      <c r="AT200" s="369" t="s">
        <v>1424</v>
      </c>
      <c r="AW200" s="198"/>
      <c r="AX200" s="198"/>
      <c r="AY200" s="184"/>
      <c r="AZ200" s="184"/>
      <c r="BA200" s="184"/>
      <c r="BB200" s="186"/>
      <c r="BC200" s="184"/>
      <c r="BD200" s="184"/>
      <c r="BE200" s="184"/>
      <c r="BF200" s="184"/>
      <c r="BG200" s="186"/>
      <c r="BH200" s="186"/>
      <c r="BI200" s="199"/>
      <c r="BJ200" s="199"/>
      <c r="BK200" s="199"/>
      <c r="BL200" s="186"/>
      <c r="BM200" s="186"/>
      <c r="BN200" s="186"/>
      <c r="BO200" s="186"/>
      <c r="BP200" s="186"/>
      <c r="BQ200" s="186"/>
      <c r="BR200" s="186"/>
      <c r="BS200" s="186"/>
      <c r="BT200" s="187"/>
      <c r="BU200" s="188"/>
      <c r="BV200" s="189"/>
      <c r="BW200" s="185"/>
      <c r="BX200"/>
      <c r="BZ200"/>
    </row>
    <row r="201" spans="2:78" ht="18.75">
      <c r="B201" s="363" t="s">
        <v>1386</v>
      </c>
      <c r="C201" s="364">
        <v>12682783000110</v>
      </c>
      <c r="D201" s="365" t="s">
        <v>11</v>
      </c>
      <c r="E201" s="365" t="s">
        <v>621</v>
      </c>
      <c r="F201" s="365" t="s">
        <v>674</v>
      </c>
      <c r="G201" s="366" t="s">
        <v>740</v>
      </c>
      <c r="H201" s="366" t="s">
        <v>34</v>
      </c>
      <c r="I201" s="366" t="s">
        <v>1424</v>
      </c>
      <c r="J201" s="366" t="s">
        <v>608</v>
      </c>
      <c r="K201" s="367" t="s">
        <v>48</v>
      </c>
      <c r="L201" s="368"/>
      <c r="M201" s="368" t="s">
        <v>34</v>
      </c>
      <c r="N201" s="367">
        <v>263109</v>
      </c>
      <c r="O201" s="367" t="s">
        <v>1323</v>
      </c>
      <c r="P201" s="371">
        <v>40516</v>
      </c>
      <c r="Q201" s="372">
        <v>176.094234</v>
      </c>
      <c r="R201" s="372">
        <v>208.47333023015864</v>
      </c>
      <c r="S201" s="367">
        <v>1</v>
      </c>
      <c r="T201" s="369">
        <v>6.9609298860268565E-2</v>
      </c>
      <c r="U201" s="369">
        <v>0.74583036079527254</v>
      </c>
      <c r="V201" s="369">
        <v>8.4493518005317902E-2</v>
      </c>
      <c r="W201" s="369">
        <v>0.75696491428826385</v>
      </c>
      <c r="X201" s="369">
        <v>0.14027911932786408</v>
      </c>
      <c r="Y201" s="369">
        <v>0.96029144620181761</v>
      </c>
      <c r="Z201" s="369">
        <v>0.20743905639723947</v>
      </c>
      <c r="AA201" s="369">
        <v>1.1208333676883206</v>
      </c>
      <c r="AB201" s="369">
        <v>2.6887627122720626E-2</v>
      </c>
      <c r="AC201" s="373">
        <v>-1.0089372139878654</v>
      </c>
      <c r="AD201" s="575">
        <v>10922432000103</v>
      </c>
      <c r="AE201" s="370" t="s">
        <v>1865</v>
      </c>
      <c r="AF201" s="370" t="s">
        <v>1858</v>
      </c>
      <c r="AG201" s="374" t="s">
        <v>721</v>
      </c>
      <c r="AH201" s="374" t="s">
        <v>1819</v>
      </c>
      <c r="AI201" s="374">
        <v>500</v>
      </c>
      <c r="AJ201" s="374">
        <v>500</v>
      </c>
      <c r="AK201" s="374">
        <v>500</v>
      </c>
      <c r="AL201" s="722">
        <v>0.76</v>
      </c>
      <c r="AM201" s="722">
        <v>0</v>
      </c>
      <c r="AN201" s="369" t="s">
        <v>1928</v>
      </c>
      <c r="AO201" s="367" t="s">
        <v>1326</v>
      </c>
      <c r="AP201" s="370" t="s">
        <v>1821</v>
      </c>
      <c r="AQ201" s="376" t="s">
        <v>671</v>
      </c>
      <c r="AR201" s="369">
        <v>1.25E-3</v>
      </c>
      <c r="AS201" s="369">
        <v>1.25E-3</v>
      </c>
      <c r="AT201" s="369" t="s">
        <v>1424</v>
      </c>
      <c r="AW201" s="198"/>
      <c r="AX201" s="198"/>
      <c r="AY201" s="184"/>
      <c r="AZ201" s="184"/>
      <c r="BA201" s="184"/>
      <c r="BB201" s="186"/>
      <c r="BC201" s="184"/>
      <c r="BD201" s="184"/>
      <c r="BE201" s="184"/>
      <c r="BF201" s="184"/>
      <c r="BG201" s="186"/>
      <c r="BH201" s="186"/>
      <c r="BI201" s="199"/>
      <c r="BJ201" s="199"/>
      <c r="BK201" s="199"/>
      <c r="BL201" s="186"/>
      <c r="BM201" s="186"/>
      <c r="BN201" s="186"/>
      <c r="BO201" s="186"/>
      <c r="BP201" s="186"/>
      <c r="BQ201" s="186"/>
      <c r="BR201" s="186"/>
      <c r="BS201" s="186"/>
      <c r="BT201" s="187"/>
      <c r="BU201" s="188"/>
      <c r="BV201" s="189"/>
      <c r="BW201" s="185"/>
      <c r="BX201"/>
      <c r="BZ201"/>
    </row>
    <row r="202" spans="2:78" ht="18.75">
      <c r="B202" s="363" t="s">
        <v>45</v>
      </c>
      <c r="C202" s="364">
        <v>12565159000132</v>
      </c>
      <c r="D202" s="365" t="s">
        <v>14</v>
      </c>
      <c r="E202" s="365" t="s">
        <v>607</v>
      </c>
      <c r="F202" s="365" t="s">
        <v>1424</v>
      </c>
      <c r="G202" s="366" t="s">
        <v>1424</v>
      </c>
      <c r="H202" s="366" t="s">
        <v>34</v>
      </c>
      <c r="I202" s="366" t="s">
        <v>34</v>
      </c>
      <c r="J202" s="366" t="s">
        <v>608</v>
      </c>
      <c r="K202" s="367" t="s">
        <v>48</v>
      </c>
      <c r="L202" s="368"/>
      <c r="M202" s="368" t="s">
        <v>34</v>
      </c>
      <c r="N202" s="367">
        <v>263117</v>
      </c>
      <c r="O202" s="367" t="s">
        <v>1323</v>
      </c>
      <c r="P202" s="371">
        <v>40517</v>
      </c>
      <c r="Q202" s="372">
        <v>709.39819399999999</v>
      </c>
      <c r="R202" s="372">
        <v>714.25199002000011</v>
      </c>
      <c r="S202" s="367">
        <v>2</v>
      </c>
      <c r="T202" s="369">
        <v>4.8106637706982758E-2</v>
      </c>
      <c r="U202" s="369">
        <v>0.5154396258130618</v>
      </c>
      <c r="V202" s="369">
        <v>-7.9578340165785577E-2</v>
      </c>
      <c r="W202" s="369">
        <v>-0.71293056396355614</v>
      </c>
      <c r="X202" s="369">
        <v>-4.827548241016133E-2</v>
      </c>
      <c r="Y202" s="369">
        <v>-0.33047350911430973</v>
      </c>
      <c r="Z202" s="369">
        <v>0.10070170222790042</v>
      </c>
      <c r="AA202" s="369">
        <v>0.54411078608023467</v>
      </c>
      <c r="AB202" s="369">
        <v>0.21824681222041697</v>
      </c>
      <c r="AC202" s="373">
        <v>-0.87607137912257238</v>
      </c>
      <c r="AD202" s="575">
        <v>13549298000135</v>
      </c>
      <c r="AE202" s="370" t="s">
        <v>1864</v>
      </c>
      <c r="AF202" s="370" t="s">
        <v>1833</v>
      </c>
      <c r="AG202" s="374" t="s">
        <v>1458</v>
      </c>
      <c r="AH202" s="374" t="s">
        <v>1813</v>
      </c>
      <c r="AI202" s="374">
        <v>20000</v>
      </c>
      <c r="AJ202" s="374">
        <v>5000</v>
      </c>
      <c r="AK202" s="374">
        <v>5000</v>
      </c>
      <c r="AL202" s="722">
        <v>0</v>
      </c>
      <c r="AM202" s="722">
        <v>20</v>
      </c>
      <c r="AN202" s="369" t="s">
        <v>1814</v>
      </c>
      <c r="AO202" s="367" t="s">
        <v>1326</v>
      </c>
      <c r="AP202" s="370" t="s">
        <v>1816</v>
      </c>
      <c r="AQ202" s="376" t="s">
        <v>661</v>
      </c>
      <c r="AR202" s="369">
        <v>3.8999999999999998E-3</v>
      </c>
      <c r="AS202" s="369">
        <v>3.8999999999999998E-3</v>
      </c>
      <c r="AT202" s="369" t="s">
        <v>1424</v>
      </c>
      <c r="AW202" s="198"/>
      <c r="AX202" s="198"/>
      <c r="AY202" s="184"/>
      <c r="AZ202" s="184"/>
      <c r="BA202" s="184"/>
      <c r="BB202" s="186"/>
      <c r="BC202" s="184"/>
      <c r="BD202" s="184"/>
      <c r="BE202" s="184"/>
      <c r="BF202" s="184"/>
      <c r="BG202" s="186"/>
      <c r="BH202" s="186"/>
      <c r="BI202" s="199"/>
      <c r="BJ202" s="199"/>
      <c r="BK202" s="199"/>
      <c r="BL202" s="186"/>
      <c r="BM202" s="186"/>
      <c r="BN202" s="186"/>
      <c r="BO202" s="186"/>
      <c r="BP202" s="186"/>
      <c r="BQ202" s="186"/>
      <c r="BR202" s="186"/>
      <c r="BS202" s="186"/>
      <c r="BT202" s="187"/>
      <c r="BU202" s="188"/>
      <c r="BV202" s="189"/>
      <c r="BW202" s="185"/>
      <c r="BX202"/>
      <c r="BZ202"/>
    </row>
    <row r="203" spans="2:78" ht="18.75">
      <c r="B203" s="363" t="s">
        <v>189</v>
      </c>
      <c r="C203" s="364"/>
      <c r="D203" s="365" t="s">
        <v>13</v>
      </c>
      <c r="E203" s="365" t="s">
        <v>615</v>
      </c>
      <c r="F203" s="365" t="s">
        <v>619</v>
      </c>
      <c r="G203" s="366" t="s">
        <v>34</v>
      </c>
      <c r="H203" s="366" t="s">
        <v>1339</v>
      </c>
      <c r="I203" s="366" t="s">
        <v>34</v>
      </c>
      <c r="J203" s="366" t="s">
        <v>1424</v>
      </c>
      <c r="L203" s="368"/>
      <c r="M203" s="368" t="s">
        <v>1421</v>
      </c>
      <c r="N203" s="367">
        <v>263168</v>
      </c>
      <c r="O203" s="367" t="s">
        <v>1323</v>
      </c>
      <c r="P203" s="371"/>
      <c r="S203" s="367"/>
      <c r="U203" s="369"/>
      <c r="W203" s="369"/>
      <c r="Y203" s="369"/>
      <c r="AA203" s="369"/>
      <c r="AD203" s="575">
        <v>0</v>
      </c>
      <c r="AE203" s="370"/>
      <c r="AF203" s="370"/>
      <c r="AG203" s="374" t="s">
        <v>1460</v>
      </c>
      <c r="AH203" s="374"/>
      <c r="AI203" s="374">
        <v>20000</v>
      </c>
      <c r="AJ203" s="374">
        <v>5000</v>
      </c>
      <c r="AK203" s="374">
        <v>20000</v>
      </c>
      <c r="AN203" s="369"/>
      <c r="AO203" s="367" t="s">
        <v>1326</v>
      </c>
      <c r="AP203" s="370"/>
      <c r="AR203" s="369">
        <v>2.3999999999999998E-3</v>
      </c>
      <c r="AS203" s="369">
        <v>2.3999999999999998E-3</v>
      </c>
      <c r="AT203" s="369" t="s">
        <v>1424</v>
      </c>
      <c r="AW203" s="198"/>
      <c r="AX203" s="198"/>
      <c r="AY203" s="184"/>
      <c r="AZ203" s="184"/>
      <c r="BA203" s="184"/>
      <c r="BB203" s="186"/>
      <c r="BC203" s="184"/>
      <c r="BD203" s="184"/>
      <c r="BE203" s="184"/>
      <c r="BF203" s="184"/>
      <c r="BG203" s="186"/>
      <c r="BH203" s="186"/>
      <c r="BI203" s="199"/>
      <c r="BJ203" s="199"/>
      <c r="BK203" s="199"/>
      <c r="BL203" s="218"/>
      <c r="BM203" s="186"/>
      <c r="BN203" s="186"/>
      <c r="BO203" s="186"/>
      <c r="BP203" s="186"/>
      <c r="BQ203" s="186"/>
      <c r="BR203" s="186"/>
      <c r="BS203" s="186"/>
      <c r="BT203" s="187"/>
      <c r="BU203" s="188"/>
      <c r="BV203" s="189"/>
      <c r="BW203" s="185"/>
      <c r="BX203"/>
      <c r="BZ203"/>
    </row>
    <row r="204" spans="2:78" ht="18.75">
      <c r="B204" s="363" t="s">
        <v>251</v>
      </c>
      <c r="C204" s="364">
        <v>12845796000162</v>
      </c>
      <c r="D204" s="365" t="s">
        <v>14</v>
      </c>
      <c r="E204" s="365" t="s">
        <v>607</v>
      </c>
      <c r="F204" s="365" t="s">
        <v>1424</v>
      </c>
      <c r="G204" s="366" t="s">
        <v>1424</v>
      </c>
      <c r="H204" s="366" t="s">
        <v>34</v>
      </c>
      <c r="I204" s="366" t="s">
        <v>34</v>
      </c>
      <c r="J204" s="366" t="s">
        <v>608</v>
      </c>
      <c r="K204" s="367" t="s">
        <v>48</v>
      </c>
      <c r="L204" s="368"/>
      <c r="M204" s="368" t="s">
        <v>34</v>
      </c>
      <c r="N204" s="367">
        <v>263435</v>
      </c>
      <c r="O204" s="367" t="s">
        <v>1323</v>
      </c>
      <c r="P204" s="371">
        <v>40530</v>
      </c>
      <c r="Q204" s="372">
        <v>77.905006999999998</v>
      </c>
      <c r="R204" s="372">
        <v>58.322157023904367</v>
      </c>
      <c r="S204" s="367">
        <v>2</v>
      </c>
      <c r="T204" s="369">
        <v>7.1507039682137119E-3</v>
      </c>
      <c r="U204" s="369">
        <v>7.6616374649294147E-2</v>
      </c>
      <c r="V204" s="369">
        <v>-3.3611354775617497E-2</v>
      </c>
      <c r="W204" s="369">
        <v>-0.3011191495806389</v>
      </c>
      <c r="X204" s="369">
        <v>0.28918887105711266</v>
      </c>
      <c r="Y204" s="369">
        <v>1.979664546965431</v>
      </c>
      <c r="Z204" s="369">
        <v>0.29916994800964103</v>
      </c>
      <c r="AA204" s="369">
        <v>1.6164731278793461</v>
      </c>
      <c r="AB204" s="369">
        <v>0.15563227635590385</v>
      </c>
      <c r="AC204" s="373">
        <v>-0.93317918224594787</v>
      </c>
      <c r="AD204" s="575">
        <v>12807182000196</v>
      </c>
      <c r="AE204" s="370" t="s">
        <v>1878</v>
      </c>
      <c r="AF204" s="370" t="s">
        <v>1833</v>
      </c>
      <c r="AG204" s="374" t="s">
        <v>1458</v>
      </c>
      <c r="AH204" s="374" t="s">
        <v>1819</v>
      </c>
      <c r="AI204" s="374">
        <v>500</v>
      </c>
      <c r="AJ204" s="374">
        <v>500</v>
      </c>
      <c r="AK204" s="374">
        <v>500</v>
      </c>
      <c r="AL204" s="722">
        <v>1.35</v>
      </c>
      <c r="AM204" s="722">
        <v>20</v>
      </c>
      <c r="AN204" s="369" t="s">
        <v>668</v>
      </c>
      <c r="AO204" s="367" t="s">
        <v>1326</v>
      </c>
      <c r="AP204" s="370" t="s">
        <v>1816</v>
      </c>
      <c r="AQ204" s="376" t="s">
        <v>661</v>
      </c>
      <c r="AR204" s="369">
        <v>5.3333333333333297E-3</v>
      </c>
      <c r="AS204" s="369">
        <v>5.3333333333333297E-3</v>
      </c>
      <c r="AT204" s="369" t="s">
        <v>1424</v>
      </c>
      <c r="AW204" s="198"/>
      <c r="AX204" s="198"/>
      <c r="AY204" s="184"/>
      <c r="AZ204" s="184"/>
      <c r="BA204" s="184"/>
      <c r="BB204" s="186"/>
      <c r="BC204" s="184"/>
      <c r="BD204" s="184"/>
      <c r="BE204" s="184"/>
      <c r="BF204" s="184"/>
      <c r="BG204" s="186"/>
      <c r="BH204" s="186"/>
      <c r="BI204" s="199"/>
      <c r="BJ204" s="199"/>
      <c r="BK204" s="199"/>
      <c r="BL204" s="218"/>
      <c r="BM204" s="186"/>
      <c r="BN204" s="186"/>
      <c r="BO204" s="186"/>
      <c r="BP204" s="186"/>
      <c r="BQ204" s="186"/>
      <c r="BR204" s="186"/>
      <c r="BS204" s="186"/>
      <c r="BT204" s="187"/>
      <c r="BU204" s="188"/>
      <c r="BV204" s="189"/>
      <c r="BW204" s="185"/>
      <c r="BX204"/>
      <c r="BZ204"/>
    </row>
    <row r="205" spans="2:78" ht="18.75">
      <c r="B205" s="363" t="s">
        <v>1439</v>
      </c>
      <c r="C205" s="364">
        <v>12809201000113</v>
      </c>
      <c r="D205" s="365" t="s">
        <v>13</v>
      </c>
      <c r="E205" s="365" t="s">
        <v>615</v>
      </c>
      <c r="F205" s="365" t="s">
        <v>619</v>
      </c>
      <c r="G205" s="366" t="s">
        <v>34</v>
      </c>
      <c r="H205" s="366" t="s">
        <v>1340</v>
      </c>
      <c r="I205" s="366" t="s">
        <v>34</v>
      </c>
      <c r="J205" s="366" t="s">
        <v>611</v>
      </c>
      <c r="K205" s="367" t="s">
        <v>48</v>
      </c>
      <c r="L205" s="368"/>
      <c r="M205" s="368" t="s">
        <v>1421</v>
      </c>
      <c r="N205" s="367">
        <v>263486</v>
      </c>
      <c r="O205" s="367" t="s">
        <v>1326</v>
      </c>
      <c r="P205" s="371">
        <v>40515</v>
      </c>
      <c r="Q205" s="372">
        <v>3192.6179063</v>
      </c>
      <c r="R205" s="372">
        <v>2630.4504006571387</v>
      </c>
      <c r="S205" s="367">
        <v>1</v>
      </c>
      <c r="T205" s="369">
        <v>0.53746839668714941</v>
      </c>
      <c r="U205" s="369">
        <v>5.7587169355333847</v>
      </c>
      <c r="V205" s="369">
        <v>0.62588582642455548</v>
      </c>
      <c r="W205" s="369">
        <v>5.6072184250143797</v>
      </c>
      <c r="X205" s="369">
        <v>0.93099863975330921</v>
      </c>
      <c r="Y205" s="369">
        <v>6.3732224329914677</v>
      </c>
      <c r="Z205" s="369">
        <v>1.1387998754054016</v>
      </c>
      <c r="AA205" s="369">
        <v>6.1531561203662619</v>
      </c>
      <c r="AB205" s="369">
        <v>0.20671512967434971</v>
      </c>
      <c r="AC205" s="373">
        <v>2.4877926527654055</v>
      </c>
      <c r="AD205" s="575">
        <v>12808980000132</v>
      </c>
      <c r="AE205" s="370" t="s">
        <v>1927</v>
      </c>
      <c r="AF205" s="370" t="s">
        <v>1856</v>
      </c>
      <c r="AG205" s="374" t="s">
        <v>59</v>
      </c>
      <c r="AH205" s="374" t="s">
        <v>1894</v>
      </c>
      <c r="AI205" s="374">
        <v>1000000</v>
      </c>
      <c r="AJ205" s="374">
        <v>0</v>
      </c>
      <c r="AK205" s="374">
        <v>0</v>
      </c>
      <c r="AL205" s="722">
        <v>0</v>
      </c>
      <c r="AM205" s="722">
        <v>20</v>
      </c>
      <c r="AN205" s="369" t="s">
        <v>1820</v>
      </c>
      <c r="AO205" s="367" t="s">
        <v>1326</v>
      </c>
      <c r="AP205" s="370" t="s">
        <v>1835</v>
      </c>
      <c r="AQ205" s="376" t="s">
        <v>1815</v>
      </c>
      <c r="AR205" s="369">
        <v>0</v>
      </c>
      <c r="AS205" s="369">
        <v>0</v>
      </c>
      <c r="AT205" s="369" t="s">
        <v>1424</v>
      </c>
      <c r="AW205" s="198"/>
      <c r="AX205" s="198"/>
      <c r="AY205" s="184"/>
      <c r="AZ205" s="184"/>
      <c r="BA205" s="184"/>
      <c r="BB205" s="186"/>
      <c r="BC205" s="184"/>
      <c r="BD205" s="184"/>
      <c r="BE205" s="184"/>
      <c r="BF205" s="184"/>
      <c r="BG205" s="186"/>
      <c r="BH205" s="186"/>
      <c r="BI205" s="199"/>
      <c r="BJ205" s="199"/>
      <c r="BK205" s="199"/>
      <c r="BL205" s="218"/>
      <c r="BM205" s="186"/>
      <c r="BN205" s="186"/>
      <c r="BO205" s="186"/>
      <c r="BP205" s="186"/>
      <c r="BQ205" s="186"/>
      <c r="BR205" s="186"/>
      <c r="BS205" s="186"/>
      <c r="BT205" s="187"/>
      <c r="BU205" s="188"/>
      <c r="BV205" s="189"/>
      <c r="BW205" s="185"/>
      <c r="BX205"/>
      <c r="BZ205"/>
    </row>
    <row r="206" spans="2:78" ht="18.75">
      <c r="B206" s="363" t="s">
        <v>1710</v>
      </c>
      <c r="C206" s="364">
        <v>11702491000139</v>
      </c>
      <c r="D206" s="365" t="s">
        <v>13</v>
      </c>
      <c r="E206" s="365" t="s">
        <v>616</v>
      </c>
      <c r="F206" s="365" t="s">
        <v>617</v>
      </c>
      <c r="G206" s="366" t="s">
        <v>34</v>
      </c>
      <c r="H206" s="366" t="s">
        <v>1339</v>
      </c>
      <c r="I206" s="366" t="s">
        <v>34</v>
      </c>
      <c r="J206" s="366" t="s">
        <v>608</v>
      </c>
      <c r="K206" s="367" t="s">
        <v>48</v>
      </c>
      <c r="L206" s="368"/>
      <c r="M206" s="368" t="s">
        <v>1424</v>
      </c>
      <c r="N206" s="367">
        <v>264105</v>
      </c>
      <c r="O206" s="367" t="s">
        <v>1323</v>
      </c>
      <c r="P206" s="371">
        <v>40531</v>
      </c>
      <c r="Q206" s="372">
        <v>15.83958</v>
      </c>
      <c r="R206" s="372">
        <v>14.745251642570276</v>
      </c>
      <c r="S206" s="367">
        <v>1</v>
      </c>
      <c r="T206" s="369">
        <v>0.10074734559734244</v>
      </c>
      <c r="U206" s="369">
        <v>1.0794596461439208</v>
      </c>
      <c r="V206" s="369">
        <v>0.10948205117006737</v>
      </c>
      <c r="W206" s="369">
        <v>0.98083348210021726</v>
      </c>
      <c r="X206" s="369">
        <v>0.15580815595954722</v>
      </c>
      <c r="Y206" s="369">
        <v>1.0665966548216861</v>
      </c>
      <c r="Z206" s="369">
        <v>0.27197246416953935</v>
      </c>
      <c r="AA206" s="369">
        <v>1.4695198591237546</v>
      </c>
      <c r="AB206" s="369">
        <v>1.7013769965451061E-2</v>
      </c>
      <c r="AC206" s="373">
        <v>-0.12574487838598941</v>
      </c>
      <c r="AD206" s="575">
        <v>7279819000189</v>
      </c>
      <c r="AE206" s="370" t="s">
        <v>1906</v>
      </c>
      <c r="AF206" s="370" t="s">
        <v>1907</v>
      </c>
      <c r="AG206" s="374" t="s">
        <v>1462</v>
      </c>
      <c r="AH206" s="374" t="s">
        <v>1819</v>
      </c>
      <c r="AI206" s="374">
        <v>50000</v>
      </c>
      <c r="AJ206" s="374">
        <v>5000</v>
      </c>
      <c r="AK206" s="374">
        <v>5000</v>
      </c>
      <c r="AL206" s="722">
        <v>2.2000000000000002</v>
      </c>
      <c r="AM206" s="722">
        <v>0</v>
      </c>
      <c r="AN206" s="369" t="s">
        <v>1820</v>
      </c>
      <c r="AO206" s="367" t="s">
        <v>1326</v>
      </c>
      <c r="AP206" s="370" t="s">
        <v>1835</v>
      </c>
      <c r="AQ206" s="376" t="s">
        <v>1815</v>
      </c>
      <c r="AR206" s="369">
        <v>0</v>
      </c>
      <c r="AS206" s="369">
        <v>0</v>
      </c>
      <c r="AT206" s="369" t="s">
        <v>1424</v>
      </c>
      <c r="AW206" s="198"/>
      <c r="AX206" s="198"/>
      <c r="AY206" s="184"/>
      <c r="AZ206" s="184"/>
      <c r="BA206" s="184"/>
      <c r="BB206" s="186"/>
      <c r="BC206" s="184"/>
      <c r="BD206" s="184"/>
      <c r="BE206" s="184"/>
      <c r="BF206" s="184"/>
      <c r="BG206" s="186"/>
      <c r="BH206" s="186"/>
      <c r="BI206" s="199"/>
      <c r="BJ206" s="199"/>
      <c r="BK206" s="199"/>
      <c r="BL206" s="218"/>
      <c r="BM206" s="186"/>
      <c r="BN206" s="186"/>
      <c r="BO206" s="186"/>
      <c r="BP206" s="186"/>
      <c r="BQ206" s="186"/>
      <c r="BR206" s="186"/>
      <c r="BS206" s="186"/>
      <c r="BT206" s="187"/>
      <c r="BU206" s="188"/>
      <c r="BV206" s="189"/>
      <c r="BW206" s="185"/>
      <c r="BX206"/>
      <c r="BZ206"/>
    </row>
    <row r="207" spans="2:78" ht="18.75">
      <c r="B207" s="363" t="s">
        <v>913</v>
      </c>
      <c r="C207" s="364">
        <v>11977572000141</v>
      </c>
      <c r="D207" s="365" t="s">
        <v>14</v>
      </c>
      <c r="E207" s="365" t="s">
        <v>607</v>
      </c>
      <c r="F207" s="365" t="s">
        <v>1319</v>
      </c>
      <c r="G207" s="366" t="s">
        <v>1424</v>
      </c>
      <c r="H207" s="366" t="s">
        <v>34</v>
      </c>
      <c r="I207" s="366" t="s">
        <v>34</v>
      </c>
      <c r="J207" s="366" t="s">
        <v>608</v>
      </c>
      <c r="K207" s="367" t="s">
        <v>48</v>
      </c>
      <c r="L207" s="368"/>
      <c r="M207" s="368" t="s">
        <v>34</v>
      </c>
      <c r="N207" s="367">
        <v>264611</v>
      </c>
      <c r="O207" s="367" t="s">
        <v>1326</v>
      </c>
      <c r="P207" s="371">
        <v>40534</v>
      </c>
      <c r="Q207" s="372">
        <v>23.245958999999999</v>
      </c>
      <c r="R207" s="372">
        <v>41.142851099206354</v>
      </c>
      <c r="S207" s="367">
        <v>2</v>
      </c>
      <c r="T207" s="369">
        <v>-5.852088915857323E-2</v>
      </c>
      <c r="U207" s="369">
        <v>-0.62702335161877876</v>
      </c>
      <c r="V207" s="369">
        <v>-0.21233464877663744</v>
      </c>
      <c r="W207" s="369">
        <v>-1.9022746715495957</v>
      </c>
      <c r="X207" s="369">
        <v>-0.24397183193340333</v>
      </c>
      <c r="Y207" s="369">
        <v>-1.670127845415537</v>
      </c>
      <c r="Z207" s="369">
        <v>-9.9803719231905008E-2</v>
      </c>
      <c r="AA207" s="369">
        <v>-0.53925881016495192</v>
      </c>
      <c r="AB207" s="369">
        <v>0.26526740399378163</v>
      </c>
      <c r="AC207" s="373">
        <v>-1.221243505626842</v>
      </c>
      <c r="AD207" s="575">
        <v>38386961000159</v>
      </c>
      <c r="AE207" s="370" t="s">
        <v>1929</v>
      </c>
      <c r="AF207" s="370" t="s">
        <v>1812</v>
      </c>
      <c r="AG207" s="374" t="s">
        <v>1459</v>
      </c>
      <c r="AH207" s="374" t="s">
        <v>1813</v>
      </c>
      <c r="AI207" s="374">
        <v>50000</v>
      </c>
      <c r="AJ207" s="374">
        <v>5000</v>
      </c>
      <c r="AK207" s="374">
        <v>5000</v>
      </c>
      <c r="AL207" s="722">
        <v>2.2000000000000002</v>
      </c>
      <c r="AM207" s="722">
        <v>20</v>
      </c>
      <c r="AN207" s="369" t="s">
        <v>1814</v>
      </c>
      <c r="AO207" s="367" t="s">
        <v>1326</v>
      </c>
      <c r="AP207" s="370" t="s">
        <v>1816</v>
      </c>
      <c r="AQ207" s="376" t="s">
        <v>667</v>
      </c>
      <c r="AR207" s="369">
        <v>5.3333333333333297E-3</v>
      </c>
      <c r="AS207" s="369">
        <v>5.3333333333333297E-3</v>
      </c>
      <c r="AT207" s="369" t="s">
        <v>1424</v>
      </c>
      <c r="AW207" s="198"/>
      <c r="AX207" s="198"/>
      <c r="AY207" s="184"/>
      <c r="AZ207" s="184"/>
      <c r="BA207" s="184"/>
      <c r="BB207" s="186"/>
      <c r="BC207" s="184"/>
      <c r="BD207" s="184"/>
      <c r="BE207" s="184"/>
      <c r="BF207" s="184"/>
      <c r="BG207" s="186"/>
      <c r="BH207" s="186"/>
      <c r="BI207" s="199"/>
      <c r="BJ207" s="199"/>
      <c r="BK207" s="199"/>
      <c r="BL207" s="218"/>
      <c r="BM207" s="186"/>
      <c r="BN207" s="186"/>
      <c r="BO207" s="186"/>
      <c r="BP207" s="186"/>
      <c r="BQ207" s="186"/>
      <c r="BR207" s="186"/>
      <c r="BS207" s="186"/>
      <c r="BT207" s="187"/>
      <c r="BU207" s="188"/>
      <c r="BV207" s="189"/>
      <c r="BW207" s="185"/>
      <c r="BX207"/>
      <c r="BZ207"/>
    </row>
    <row r="208" spans="2:78" ht="18.75">
      <c r="B208" s="363" t="s">
        <v>569</v>
      </c>
      <c r="C208" s="364">
        <v>12823624000198</v>
      </c>
      <c r="D208" s="365" t="s">
        <v>14</v>
      </c>
      <c r="E208" s="365" t="s">
        <v>614</v>
      </c>
      <c r="F208" s="365" t="s">
        <v>1424</v>
      </c>
      <c r="G208" s="366" t="s">
        <v>1424</v>
      </c>
      <c r="H208" s="366" t="s">
        <v>867</v>
      </c>
      <c r="I208" s="366" t="s">
        <v>34</v>
      </c>
      <c r="J208" s="366" t="s">
        <v>608</v>
      </c>
      <c r="K208" s="367" t="s">
        <v>48</v>
      </c>
      <c r="L208" s="368"/>
      <c r="M208" s="368" t="s">
        <v>1421</v>
      </c>
      <c r="N208" s="367">
        <v>265519</v>
      </c>
      <c r="O208" s="367" t="s">
        <v>1323</v>
      </c>
      <c r="P208" s="371">
        <v>40534</v>
      </c>
      <c r="Q208" s="372">
        <v>345.90286400000002</v>
      </c>
      <c r="R208" s="372">
        <v>359.05229754365092</v>
      </c>
      <c r="S208" s="367">
        <v>2</v>
      </c>
      <c r="T208" s="369">
        <v>9.6593398002509767E-2</v>
      </c>
      <c r="U208" s="369">
        <v>1.0349520834460431</v>
      </c>
      <c r="V208" s="369">
        <v>5.2056360249981504E-2</v>
      </c>
      <c r="W208" s="369">
        <v>0.46636522191330876</v>
      </c>
      <c r="X208" s="369">
        <v>0.15504283242035011</v>
      </c>
      <c r="Y208" s="369">
        <v>1.0613575739678194</v>
      </c>
      <c r="Z208" s="369">
        <v>0.1676704202118291</v>
      </c>
      <c r="AA208" s="369">
        <v>0.90595572989812923</v>
      </c>
      <c r="AB208" s="369">
        <v>0.17031740164244458</v>
      </c>
      <c r="AC208" s="373">
        <v>-0.34972988538379968</v>
      </c>
      <c r="AD208" s="575">
        <v>15174615000101</v>
      </c>
      <c r="AE208" s="370" t="s">
        <v>1930</v>
      </c>
      <c r="AF208" s="370" t="s">
        <v>1812</v>
      </c>
      <c r="AG208" s="374" t="s">
        <v>1459</v>
      </c>
      <c r="AH208" s="374" t="s">
        <v>1813</v>
      </c>
      <c r="AI208" s="374">
        <v>50000</v>
      </c>
      <c r="AJ208" s="374">
        <v>10000</v>
      </c>
      <c r="AK208" s="374">
        <v>10000</v>
      </c>
      <c r="AL208" s="722">
        <v>2</v>
      </c>
      <c r="AM208" s="722">
        <v>15</v>
      </c>
      <c r="AN208" s="369" t="s">
        <v>1834</v>
      </c>
      <c r="AO208" s="367" t="s">
        <v>1326</v>
      </c>
      <c r="AP208" s="370" t="s">
        <v>1816</v>
      </c>
      <c r="AQ208" s="376" t="s">
        <v>661</v>
      </c>
      <c r="AR208" s="369">
        <v>3.3333333333333301E-3</v>
      </c>
      <c r="AS208" s="369">
        <v>3.3333333333333301E-3</v>
      </c>
      <c r="AT208" s="369" t="s">
        <v>1424</v>
      </c>
      <c r="AW208" s="198"/>
      <c r="AX208" s="198"/>
      <c r="AY208" s="184"/>
      <c r="AZ208" s="184"/>
      <c r="BA208" s="184"/>
      <c r="BB208" s="186"/>
      <c r="BC208" s="184"/>
      <c r="BD208" s="184"/>
      <c r="BE208" s="184"/>
      <c r="BF208" s="184"/>
      <c r="BG208" s="186"/>
      <c r="BH208" s="186"/>
      <c r="BI208" s="199"/>
      <c r="BJ208" s="199"/>
      <c r="BK208" s="199"/>
      <c r="BL208" s="218"/>
      <c r="BM208" s="186"/>
      <c r="BN208" s="186"/>
      <c r="BO208" s="186"/>
      <c r="BP208" s="186"/>
      <c r="BQ208" s="186"/>
      <c r="BR208" s="186"/>
      <c r="BS208" s="186"/>
      <c r="BT208" s="187"/>
      <c r="BU208" s="188"/>
      <c r="BV208" s="189"/>
      <c r="BW208" s="185"/>
      <c r="BX208"/>
      <c r="BZ208"/>
    </row>
    <row r="209" spans="2:78" ht="18.75">
      <c r="B209" s="363" t="s">
        <v>744</v>
      </c>
      <c r="C209" s="364">
        <v>12987743000186</v>
      </c>
      <c r="D209" s="365" t="s">
        <v>14</v>
      </c>
      <c r="E209" s="365" t="s">
        <v>607</v>
      </c>
      <c r="F209" s="365" t="s">
        <v>1319</v>
      </c>
      <c r="G209" s="366" t="s">
        <v>1424</v>
      </c>
      <c r="H209" s="366" t="s">
        <v>34</v>
      </c>
      <c r="I209" s="366" t="s">
        <v>34</v>
      </c>
      <c r="J209" s="366" t="s">
        <v>608</v>
      </c>
      <c r="K209" s="367" t="s">
        <v>48</v>
      </c>
      <c r="L209" s="368"/>
      <c r="M209" s="368" t="s">
        <v>34</v>
      </c>
      <c r="N209" s="367">
        <v>267163</v>
      </c>
      <c r="O209" s="367" t="s">
        <v>1323</v>
      </c>
      <c r="P209" s="371">
        <v>40569</v>
      </c>
      <c r="Q209" s="372">
        <v>1186.573116</v>
      </c>
      <c r="R209" s="372">
        <v>1190.7486679880956</v>
      </c>
      <c r="S209" s="367">
        <v>31</v>
      </c>
      <c r="T209" s="369">
        <v>0.21956373072941049</v>
      </c>
      <c r="U209" s="369">
        <v>2.3525204130585102</v>
      </c>
      <c r="V209" s="369">
        <v>0.15640937137285182</v>
      </c>
      <c r="W209" s="369">
        <v>1.4012483938434224</v>
      </c>
      <c r="X209" s="369">
        <v>0.20321552198224446</v>
      </c>
      <c r="Y209" s="369">
        <v>1.391127406773107</v>
      </c>
      <c r="Z209" s="369">
        <v>-0.39097608381529714</v>
      </c>
      <c r="AA209" s="369">
        <v>-2.112519447008641</v>
      </c>
      <c r="AB209" s="369">
        <v>0.440220086312967</v>
      </c>
      <c r="AC209" s="373">
        <v>0.10173985049775851</v>
      </c>
      <c r="AD209" s="575">
        <v>12055107000116</v>
      </c>
      <c r="AE209" s="370" t="s">
        <v>1931</v>
      </c>
      <c r="AF209" s="370" t="s">
        <v>1833</v>
      </c>
      <c r="AG209" s="374" t="s">
        <v>1458</v>
      </c>
      <c r="AH209" s="374" t="s">
        <v>1813</v>
      </c>
      <c r="AI209" s="374">
        <v>5000</v>
      </c>
      <c r="AJ209" s="374">
        <v>1000</v>
      </c>
      <c r="AK209" s="374">
        <v>5000</v>
      </c>
      <c r="AL209" s="722">
        <v>1.85</v>
      </c>
      <c r="AM209" s="722">
        <v>20</v>
      </c>
      <c r="AN209" s="369" t="s">
        <v>1815</v>
      </c>
      <c r="AO209" s="367" t="s">
        <v>1326</v>
      </c>
      <c r="AP209" s="370" t="s">
        <v>1816</v>
      </c>
      <c r="AQ209" s="376" t="s">
        <v>661</v>
      </c>
      <c r="AR209" s="369">
        <v>4.6249999999999998E-3</v>
      </c>
      <c r="AS209" s="369">
        <v>4.6249999999999998E-3</v>
      </c>
      <c r="AT209" s="369" t="s">
        <v>1424</v>
      </c>
      <c r="AW209" s="198"/>
      <c r="AX209" s="198"/>
      <c r="AY209" s="184"/>
      <c r="AZ209" s="184"/>
      <c r="BA209" s="184"/>
      <c r="BB209" s="186"/>
      <c r="BC209" s="184"/>
      <c r="BD209" s="184"/>
      <c r="BE209" s="184"/>
      <c r="BF209" s="184"/>
      <c r="BG209" s="186"/>
      <c r="BH209" s="186"/>
      <c r="BI209" s="199"/>
      <c r="BJ209" s="199"/>
      <c r="BK209" s="199"/>
      <c r="BL209" s="186"/>
      <c r="BM209" s="186"/>
      <c r="BN209" s="186"/>
      <c r="BO209" s="186"/>
      <c r="BP209" s="186"/>
      <c r="BQ209" s="186"/>
      <c r="BR209" s="186"/>
      <c r="BS209" s="186"/>
      <c r="BT209" s="187"/>
      <c r="BU209" s="188"/>
      <c r="BV209" s="189"/>
      <c r="BW209" s="185"/>
      <c r="BX209"/>
      <c r="BZ209"/>
    </row>
    <row r="210" spans="2:78" ht="18.75">
      <c r="B210" s="363" t="s">
        <v>1713</v>
      </c>
      <c r="C210" s="364">
        <v>12483948000124</v>
      </c>
      <c r="D210" s="365" t="s">
        <v>13</v>
      </c>
      <c r="E210" s="365" t="s">
        <v>615</v>
      </c>
      <c r="F210" s="365" t="s">
        <v>619</v>
      </c>
      <c r="G210" s="366" t="s">
        <v>34</v>
      </c>
      <c r="H210" s="366" t="s">
        <v>1340</v>
      </c>
      <c r="I210" s="366" t="s">
        <v>34</v>
      </c>
      <c r="J210" s="366" t="s">
        <v>611</v>
      </c>
      <c r="K210" s="367" t="s">
        <v>48</v>
      </c>
      <c r="L210" s="368"/>
      <c r="M210" s="368" t="s">
        <v>1424</v>
      </c>
      <c r="N210" s="367">
        <v>267805</v>
      </c>
      <c r="O210" s="367" t="s">
        <v>1326</v>
      </c>
      <c r="P210" s="371">
        <v>40584</v>
      </c>
      <c r="Q210" s="372">
        <v>0</v>
      </c>
      <c r="R210" s="372">
        <v>85.056653613953472</v>
      </c>
      <c r="S210" s="367">
        <v>1</v>
      </c>
      <c r="T210" s="369">
        <v>0.13014438740346757</v>
      </c>
      <c r="U210" s="369">
        <v>1.3944348959390374</v>
      </c>
      <c r="V210" s="369">
        <v>0.15155941443466991</v>
      </c>
      <c r="W210" s="369">
        <v>1.3577983479146736</v>
      </c>
      <c r="X210" s="369">
        <v>0.25673207206264226</v>
      </c>
      <c r="Y210" s="369">
        <v>1.7574790456961007</v>
      </c>
      <c r="Z210" s="369">
        <v>0.34486938846883297</v>
      </c>
      <c r="AA210" s="369">
        <v>1.8633960489577204</v>
      </c>
      <c r="AB210" s="369">
        <v>3.8202426851519318E-2</v>
      </c>
      <c r="AC210" s="373">
        <v>1.0454301498864425</v>
      </c>
      <c r="AD210" s="575">
        <v>38452255000168</v>
      </c>
      <c r="AE210" s="370" t="s">
        <v>1906</v>
      </c>
      <c r="AF210" s="370" t="s">
        <v>1907</v>
      </c>
      <c r="AG210" s="374" t="s">
        <v>1462</v>
      </c>
      <c r="AH210" s="374" t="s">
        <v>1819</v>
      </c>
      <c r="AI210" s="374">
        <v>5000</v>
      </c>
      <c r="AJ210" s="374">
        <v>1000</v>
      </c>
      <c r="AK210" s="374">
        <v>5000</v>
      </c>
      <c r="AL210" s="722">
        <v>2.2999999999999998</v>
      </c>
      <c r="AM210" s="722">
        <v>0</v>
      </c>
      <c r="AN210" s="369" t="s">
        <v>1820</v>
      </c>
      <c r="AO210" s="367" t="s">
        <v>1326</v>
      </c>
      <c r="AP210" s="370" t="s">
        <v>1835</v>
      </c>
      <c r="AQ210" s="376" t="s">
        <v>1815</v>
      </c>
      <c r="AR210" s="369">
        <v>0</v>
      </c>
      <c r="AS210" s="369">
        <v>0</v>
      </c>
      <c r="AT210" s="369" t="s">
        <v>1424</v>
      </c>
      <c r="AW210" s="198"/>
      <c r="AX210" s="198"/>
      <c r="AY210" s="184"/>
      <c r="AZ210" s="184"/>
      <c r="BA210" s="184"/>
      <c r="BB210" s="186"/>
      <c r="BC210" s="184"/>
      <c r="BD210" s="184"/>
      <c r="BE210" s="184"/>
      <c r="BF210" s="184"/>
      <c r="BG210" s="186"/>
      <c r="BH210" s="186"/>
      <c r="BI210" s="199"/>
      <c r="BJ210" s="199"/>
      <c r="BK210" s="199"/>
      <c r="BL210" s="186"/>
      <c r="BM210" s="186"/>
      <c r="BN210" s="186"/>
      <c r="BO210" s="186"/>
      <c r="BP210" s="186"/>
      <c r="BQ210" s="186"/>
      <c r="BR210" s="186"/>
      <c r="BS210" s="186"/>
      <c r="BT210" s="187"/>
      <c r="BU210" s="188"/>
      <c r="BV210" s="189"/>
      <c r="BW210" s="185"/>
      <c r="BX210"/>
      <c r="BZ210"/>
    </row>
    <row r="211" spans="2:78" ht="18.75">
      <c r="B211" s="363" t="s">
        <v>746</v>
      </c>
      <c r="C211" s="364">
        <v>13001211000190</v>
      </c>
      <c r="D211" s="365" t="s">
        <v>13</v>
      </c>
      <c r="E211" s="365" t="s">
        <v>615</v>
      </c>
      <c r="F211" s="365" t="s">
        <v>619</v>
      </c>
      <c r="G211" s="366" t="s">
        <v>34</v>
      </c>
      <c r="H211" s="366" t="s">
        <v>867</v>
      </c>
      <c r="I211" s="366" t="s">
        <v>34</v>
      </c>
      <c r="J211" s="366" t="s">
        <v>1424</v>
      </c>
      <c r="K211" s="367" t="s">
        <v>48</v>
      </c>
      <c r="L211" s="368"/>
      <c r="M211" s="368" t="s">
        <v>34</v>
      </c>
      <c r="N211" s="367">
        <v>268127</v>
      </c>
      <c r="O211" s="367" t="s">
        <v>1323</v>
      </c>
      <c r="P211" s="371">
        <v>40590</v>
      </c>
      <c r="Q211" s="372">
        <v>126.52982900000001</v>
      </c>
      <c r="R211" s="372">
        <v>119.56159107142854</v>
      </c>
      <c r="S211" s="367">
        <v>1</v>
      </c>
      <c r="T211" s="369">
        <v>0.10064520741363037</v>
      </c>
      <c r="U211" s="369">
        <v>1.0783652843322629</v>
      </c>
      <c r="V211" s="369">
        <v>0.10434306219194833</v>
      </c>
      <c r="W211" s="369">
        <v>0.93479404093142393</v>
      </c>
      <c r="X211" s="369">
        <v>0.14446973991097978</v>
      </c>
      <c r="Y211" s="369">
        <v>0.98897866009027791</v>
      </c>
      <c r="Z211" s="369">
        <v>0.19174612727792417</v>
      </c>
      <c r="AA211" s="369">
        <v>1.0360414345818878</v>
      </c>
      <c r="AB211" s="369">
        <v>6.8891336947423332E-2</v>
      </c>
      <c r="AC211" s="373">
        <v>-0.10565019835319235</v>
      </c>
      <c r="AD211" s="575">
        <v>0</v>
      </c>
      <c r="AE211" s="370" t="s">
        <v>1931</v>
      </c>
      <c r="AF211" s="370" t="s">
        <v>1833</v>
      </c>
      <c r="AG211" s="374" t="s">
        <v>1458</v>
      </c>
      <c r="AH211" s="374" t="s">
        <v>1819</v>
      </c>
      <c r="AI211" s="374">
        <v>5000</v>
      </c>
      <c r="AJ211" s="374">
        <v>1000</v>
      </c>
      <c r="AK211" s="374">
        <v>5000</v>
      </c>
      <c r="AL211" s="722">
        <v>2</v>
      </c>
      <c r="AM211" s="722">
        <v>20</v>
      </c>
      <c r="AN211" s="369" t="s">
        <v>1820</v>
      </c>
      <c r="AO211" s="367" t="s">
        <v>1326</v>
      </c>
      <c r="AP211" s="370" t="s">
        <v>1835</v>
      </c>
      <c r="AQ211" s="376" t="s">
        <v>666</v>
      </c>
      <c r="AR211" s="369">
        <v>4.0000000000000001E-3</v>
      </c>
      <c r="AS211" s="369">
        <v>4.0000000000000001E-3</v>
      </c>
      <c r="AT211" s="369" t="s">
        <v>1424</v>
      </c>
      <c r="AW211" s="198"/>
      <c r="AX211" s="198"/>
      <c r="AY211" s="184"/>
      <c r="AZ211" s="184"/>
      <c r="BA211" s="184"/>
      <c r="BB211" s="186"/>
      <c r="BC211" s="184"/>
      <c r="BD211" s="184"/>
      <c r="BE211" s="184"/>
      <c r="BF211" s="184"/>
      <c r="BG211" s="186"/>
      <c r="BH211" s="186"/>
      <c r="BI211" s="199"/>
      <c r="BJ211" s="199"/>
      <c r="BK211" s="199"/>
      <c r="BL211" s="186"/>
      <c r="BM211" s="186"/>
      <c r="BN211" s="186"/>
      <c r="BO211" s="186"/>
      <c r="BP211" s="186"/>
      <c r="BQ211" s="186"/>
      <c r="BR211" s="186"/>
      <c r="BS211" s="186"/>
      <c r="BT211" s="187"/>
      <c r="BU211" s="188"/>
      <c r="BV211" s="189"/>
      <c r="BW211" s="185"/>
      <c r="BX211"/>
      <c r="BZ211"/>
    </row>
    <row r="212" spans="2:78" ht="18.75">
      <c r="B212" s="363" t="s">
        <v>1202</v>
      </c>
      <c r="C212" s="364">
        <v>12839769000187</v>
      </c>
      <c r="D212" s="365" t="s">
        <v>13</v>
      </c>
      <c r="E212" s="365" t="s">
        <v>615</v>
      </c>
      <c r="F212" s="365" t="s">
        <v>619</v>
      </c>
      <c r="G212" s="366" t="s">
        <v>34</v>
      </c>
      <c r="H212" s="366" t="s">
        <v>1339</v>
      </c>
      <c r="I212" s="366" t="s">
        <v>34</v>
      </c>
      <c r="J212" s="366" t="s">
        <v>1424</v>
      </c>
      <c r="K212" s="367" t="s">
        <v>48</v>
      </c>
      <c r="L212" s="368"/>
      <c r="M212" s="368" t="s">
        <v>1421</v>
      </c>
      <c r="N212" s="367">
        <v>268471</v>
      </c>
      <c r="O212" s="367" t="s">
        <v>1323</v>
      </c>
      <c r="P212" s="371">
        <v>40599</v>
      </c>
      <c r="Q212" s="372">
        <v>22.644587000000001</v>
      </c>
      <c r="R212" s="372">
        <v>25.220429123505948</v>
      </c>
      <c r="S212" s="367">
        <v>1</v>
      </c>
      <c r="T212" s="369">
        <v>9.4633722926604991E-2</v>
      </c>
      <c r="U212" s="369">
        <v>1.0139551018238391</v>
      </c>
      <c r="V212" s="369">
        <v>8.8432489434449035E-2</v>
      </c>
      <c r="W212" s="369">
        <v>0.79225357595871893</v>
      </c>
      <c r="X212" s="369">
        <v>0.11840845093060826</v>
      </c>
      <c r="Y212" s="369">
        <v>0.8105741120381047</v>
      </c>
      <c r="Z212" s="369">
        <v>9.0161494088138561E-2</v>
      </c>
      <c r="AA212" s="369">
        <v>0.48716000163970941</v>
      </c>
      <c r="AB212" s="369">
        <v>1.4376532269997253E-2</v>
      </c>
      <c r="AC212" s="373">
        <v>-1.6129728459765502</v>
      </c>
      <c r="AD212" s="575">
        <v>0</v>
      </c>
      <c r="AE212" s="370" t="s">
        <v>1848</v>
      </c>
      <c r="AF212" s="370" t="s">
        <v>1858</v>
      </c>
      <c r="AG212" s="374" t="s">
        <v>721</v>
      </c>
      <c r="AH212" s="374" t="s">
        <v>1819</v>
      </c>
      <c r="AI212" s="374">
        <v>5000</v>
      </c>
      <c r="AJ212" s="374">
        <v>2500</v>
      </c>
      <c r="AK212" s="374">
        <v>2500</v>
      </c>
      <c r="AL212" s="722">
        <v>1</v>
      </c>
      <c r="AM212" s="722">
        <v>20</v>
      </c>
      <c r="AN212" s="369" t="s">
        <v>1820</v>
      </c>
      <c r="AO212" s="367" t="s">
        <v>1326</v>
      </c>
      <c r="AP212" s="370" t="s">
        <v>1835</v>
      </c>
      <c r="AQ212" s="376" t="s">
        <v>666</v>
      </c>
      <c r="AR212" s="369">
        <v>3.5999999999999999E-3</v>
      </c>
      <c r="AS212" s="369">
        <v>3.5999999999999999E-3</v>
      </c>
      <c r="AT212" s="369" t="s">
        <v>1424</v>
      </c>
      <c r="AW212" s="198"/>
      <c r="AX212" s="198"/>
      <c r="AY212" s="184"/>
      <c r="AZ212" s="184"/>
      <c r="BA212" s="184"/>
      <c r="BB212" s="186"/>
      <c r="BC212" s="184"/>
      <c r="BD212" s="184"/>
      <c r="BE212" s="184"/>
      <c r="BF212" s="184"/>
      <c r="BG212" s="186"/>
      <c r="BH212" s="186"/>
      <c r="BI212" s="199"/>
      <c r="BJ212" s="199"/>
      <c r="BK212" s="199"/>
      <c r="BL212" s="186"/>
      <c r="BM212" s="186"/>
      <c r="BN212" s="186"/>
      <c r="BO212" s="186"/>
      <c r="BP212" s="186"/>
      <c r="BQ212" s="186"/>
      <c r="BR212" s="186"/>
      <c r="BS212" s="186"/>
      <c r="BT212" s="187"/>
      <c r="BU212" s="188"/>
      <c r="BV212" s="189"/>
      <c r="BW212" s="185"/>
      <c r="BX212"/>
      <c r="BZ212"/>
    </row>
    <row r="213" spans="2:78" ht="18.75">
      <c r="B213" s="363" t="s">
        <v>1145</v>
      </c>
      <c r="C213" s="364">
        <v>11451917000129</v>
      </c>
      <c r="D213" s="365" t="s">
        <v>14</v>
      </c>
      <c r="E213" s="365" t="s">
        <v>607</v>
      </c>
      <c r="F213" s="365" t="s">
        <v>1424</v>
      </c>
      <c r="G213" s="366" t="s">
        <v>1424</v>
      </c>
      <c r="H213" s="366" t="s">
        <v>34</v>
      </c>
      <c r="I213" s="366" t="s">
        <v>34</v>
      </c>
      <c r="J213" s="366" t="s">
        <v>608</v>
      </c>
      <c r="K213" s="367" t="s">
        <v>48</v>
      </c>
      <c r="L213" s="368"/>
      <c r="M213" s="368" t="s">
        <v>34</v>
      </c>
      <c r="N213" s="367">
        <v>268755</v>
      </c>
      <c r="O213" s="367" t="s">
        <v>1323</v>
      </c>
      <c r="P213" s="371">
        <v>40601</v>
      </c>
      <c r="Q213" s="372">
        <v>162.05480600000001</v>
      </c>
      <c r="R213" s="372">
        <v>160.08221524999999</v>
      </c>
      <c r="S213" s="367">
        <v>4</v>
      </c>
      <c r="T213" s="369">
        <v>5.3252398233829545E-2</v>
      </c>
      <c r="U213" s="369">
        <v>0.57057398994461572</v>
      </c>
      <c r="V213" s="369">
        <v>-3.0867822401512424E-2</v>
      </c>
      <c r="W213" s="369">
        <v>-0.27654024935919447</v>
      </c>
      <c r="X213" s="369">
        <v>0.2194690209425989</v>
      </c>
      <c r="Y213" s="369">
        <v>1.5023919777032884</v>
      </c>
      <c r="Z213" s="369">
        <v>0.25723629120103531</v>
      </c>
      <c r="AA213" s="369">
        <v>1.3898974646625262</v>
      </c>
      <c r="AB213" s="369">
        <v>0.31223674550909564</v>
      </c>
      <c r="AC213" s="373">
        <v>-0.45635009349859446</v>
      </c>
      <c r="AD213" s="575">
        <v>0</v>
      </c>
      <c r="AE213" s="370" t="s">
        <v>1932</v>
      </c>
      <c r="AF213" s="370" t="s">
        <v>1856</v>
      </c>
      <c r="AG213" s="374" t="s">
        <v>59</v>
      </c>
      <c r="AH213" s="374" t="s">
        <v>1819</v>
      </c>
      <c r="AI213" s="374">
        <v>1000</v>
      </c>
      <c r="AJ213" s="374">
        <v>1000</v>
      </c>
      <c r="AK213" s="374">
        <v>1000</v>
      </c>
      <c r="AL213" s="722">
        <v>2</v>
      </c>
      <c r="AM213" s="722">
        <v>20</v>
      </c>
      <c r="AN213" s="369" t="s">
        <v>668</v>
      </c>
      <c r="AO213" s="367" t="s">
        <v>1326</v>
      </c>
      <c r="AP213" s="370" t="s">
        <v>1816</v>
      </c>
      <c r="AQ213" s="376" t="s">
        <v>667</v>
      </c>
      <c r="AR213" s="369">
        <v>5.5560000000000002E-3</v>
      </c>
      <c r="AS213" s="369">
        <v>5.5560000000000002E-3</v>
      </c>
      <c r="AT213" s="369" t="s">
        <v>1424</v>
      </c>
      <c r="AW213" s="198"/>
      <c r="AX213" s="198"/>
      <c r="AY213" s="184"/>
      <c r="AZ213" s="184"/>
      <c r="BA213" s="184"/>
      <c r="BB213" s="186"/>
      <c r="BC213" s="184"/>
      <c r="BD213" s="184"/>
      <c r="BE213" s="184"/>
      <c r="BF213" s="184"/>
      <c r="BG213" s="186"/>
      <c r="BH213" s="186"/>
      <c r="BI213" s="199"/>
      <c r="BJ213" s="199"/>
      <c r="BK213" s="199"/>
      <c r="BL213" s="186"/>
      <c r="BM213" s="186"/>
      <c r="BN213" s="186"/>
      <c r="BO213" s="186"/>
      <c r="BP213" s="186"/>
      <c r="BQ213" s="186"/>
      <c r="BR213" s="186"/>
      <c r="BS213" s="186"/>
      <c r="BT213" s="187"/>
      <c r="BU213" s="188"/>
      <c r="BV213" s="189"/>
      <c r="BW213" s="185"/>
      <c r="BX213"/>
      <c r="BZ213"/>
    </row>
    <row r="214" spans="2:78" ht="18.75">
      <c r="B214" s="363" t="s">
        <v>939</v>
      </c>
      <c r="C214" s="364">
        <v>10941848000179</v>
      </c>
      <c r="D214" s="365" t="s">
        <v>13</v>
      </c>
      <c r="E214" s="365" t="s">
        <v>615</v>
      </c>
      <c r="F214" s="365" t="s">
        <v>619</v>
      </c>
      <c r="G214" s="366" t="s">
        <v>34</v>
      </c>
      <c r="H214" s="366" t="s">
        <v>1339</v>
      </c>
      <c r="I214" s="366" t="s">
        <v>34</v>
      </c>
      <c r="J214" s="366" t="s">
        <v>1424</v>
      </c>
      <c r="K214" s="367" t="s">
        <v>48</v>
      </c>
      <c r="L214" s="368"/>
      <c r="M214" s="368" t="s">
        <v>1421</v>
      </c>
      <c r="N214" s="367">
        <v>269026</v>
      </c>
      <c r="O214" s="367" t="s">
        <v>1323</v>
      </c>
      <c r="P214" s="371">
        <v>40606</v>
      </c>
      <c r="Q214" s="372">
        <v>301.82766099999998</v>
      </c>
      <c r="R214" s="372">
        <v>410.29687497188758</v>
      </c>
      <c r="S214" s="367">
        <v>1</v>
      </c>
      <c r="T214" s="369">
        <v>0.16440611744722355</v>
      </c>
      <c r="U214" s="369">
        <v>1.761532954652427</v>
      </c>
      <c r="V214" s="369">
        <v>0.18111751424988332</v>
      </c>
      <c r="W214" s="369">
        <v>1.6226049865936163</v>
      </c>
      <c r="X214" s="369">
        <v>0.24710006685770414</v>
      </c>
      <c r="Y214" s="369">
        <v>1.6915424169776438</v>
      </c>
      <c r="Z214" s="369">
        <v>0.29772030044024889</v>
      </c>
      <c r="AA214" s="369">
        <v>1.6086404015095754</v>
      </c>
      <c r="AB214" s="369">
        <v>2.8933069546959594E-2</v>
      </c>
      <c r="AC214" s="373">
        <v>2.4019597551455107</v>
      </c>
      <c r="AD214" s="575">
        <v>0</v>
      </c>
      <c r="AE214" s="370" t="s">
        <v>1844</v>
      </c>
      <c r="AF214" s="370" t="s">
        <v>1844</v>
      </c>
      <c r="AG214" s="374" t="s">
        <v>469</v>
      </c>
      <c r="AH214" s="374" t="s">
        <v>1813</v>
      </c>
      <c r="AI214" s="374">
        <v>1000</v>
      </c>
      <c r="AJ214" s="374">
        <v>1000</v>
      </c>
      <c r="AK214" s="374">
        <v>1000</v>
      </c>
      <c r="AL214" s="722">
        <v>1</v>
      </c>
      <c r="AM214" s="722">
        <v>0</v>
      </c>
      <c r="AN214" s="369" t="s">
        <v>1820</v>
      </c>
      <c r="AO214" s="367" t="s">
        <v>1326</v>
      </c>
      <c r="AP214" s="370" t="s">
        <v>1835</v>
      </c>
      <c r="AQ214" s="376" t="s">
        <v>670</v>
      </c>
      <c r="AR214" s="369">
        <v>2.66666666666667E-3</v>
      </c>
      <c r="AS214" s="369">
        <v>2.66666666666667E-3</v>
      </c>
      <c r="AT214" s="369" t="s">
        <v>1424</v>
      </c>
      <c r="AW214" s="198"/>
      <c r="AX214" s="198"/>
      <c r="AY214" s="184"/>
      <c r="AZ214" s="184"/>
      <c r="BA214" s="184"/>
      <c r="BB214" s="186"/>
      <c r="BC214" s="184"/>
      <c r="BD214" s="184"/>
      <c r="BE214" s="184"/>
      <c r="BF214" s="184"/>
      <c r="BG214" s="186"/>
      <c r="BH214" s="186"/>
      <c r="BI214" s="199"/>
      <c r="BJ214" s="199"/>
      <c r="BK214" s="199"/>
      <c r="BL214" s="186"/>
      <c r="BM214" s="186"/>
      <c r="BN214" s="186"/>
      <c r="BO214" s="186"/>
      <c r="BP214" s="186"/>
      <c r="BQ214" s="186"/>
      <c r="BR214" s="186"/>
      <c r="BS214" s="186"/>
      <c r="BT214" s="187"/>
      <c r="BU214" s="188"/>
      <c r="BV214" s="189"/>
      <c r="BW214" s="185"/>
      <c r="BX214"/>
      <c r="BZ214"/>
    </row>
    <row r="215" spans="2:78" ht="18.75">
      <c r="B215" s="363" t="s">
        <v>1273</v>
      </c>
      <c r="C215" s="364">
        <v>13060032000124</v>
      </c>
      <c r="D215" s="365" t="s">
        <v>11</v>
      </c>
      <c r="E215" s="365" t="s">
        <v>663</v>
      </c>
      <c r="F215" s="365" t="s">
        <v>674</v>
      </c>
      <c r="G215" s="366" t="s">
        <v>740</v>
      </c>
      <c r="H215" s="366" t="s">
        <v>34</v>
      </c>
      <c r="I215" s="366" t="s">
        <v>1424</v>
      </c>
      <c r="J215" s="366" t="s">
        <v>608</v>
      </c>
      <c r="K215" s="367" t="s">
        <v>48</v>
      </c>
      <c r="L215" s="368"/>
      <c r="M215" s="368" t="s">
        <v>34</v>
      </c>
      <c r="N215" s="367">
        <v>270148</v>
      </c>
      <c r="O215" s="367" t="s">
        <v>1323</v>
      </c>
      <c r="P215" s="371">
        <v>40625</v>
      </c>
      <c r="Q215" s="372">
        <v>183.35217499999999</v>
      </c>
      <c r="R215" s="372">
        <v>179.49517789682537</v>
      </c>
      <c r="S215" s="367">
        <v>1</v>
      </c>
      <c r="T215" s="369">
        <v>6.0352718216116985E-2</v>
      </c>
      <c r="U215" s="369">
        <v>0.64665052427060576</v>
      </c>
      <c r="V215" s="369">
        <v>6.1240499322316122E-2</v>
      </c>
      <c r="W215" s="369">
        <v>0.54864456368794901</v>
      </c>
      <c r="X215" s="369">
        <v>3.1904814001421311E-2</v>
      </c>
      <c r="Y215" s="369">
        <v>0.2184068457588268</v>
      </c>
      <c r="Z215" s="369">
        <v>7.5411071753072934E-2</v>
      </c>
      <c r="AA215" s="369">
        <v>0.40746061509324882</v>
      </c>
      <c r="AB215" s="369">
        <v>5.3915540328527398E-2</v>
      </c>
      <c r="AC215" s="373">
        <v>-0.93444201756959666</v>
      </c>
      <c r="AD215" s="575">
        <v>10342116000162</v>
      </c>
      <c r="AE215" s="370" t="s">
        <v>1844</v>
      </c>
      <c r="AF215" s="370" t="s">
        <v>1844</v>
      </c>
      <c r="AG215" s="374" t="s">
        <v>469</v>
      </c>
      <c r="AH215" s="374" t="s">
        <v>1819</v>
      </c>
      <c r="AI215" s="374">
        <v>100</v>
      </c>
      <c r="AJ215" s="374">
        <v>100</v>
      </c>
      <c r="AK215" s="374">
        <v>100</v>
      </c>
      <c r="AL215" s="722">
        <v>0.35</v>
      </c>
      <c r="AM215" s="722">
        <v>0</v>
      </c>
      <c r="AN215" s="369" t="s">
        <v>633</v>
      </c>
      <c r="AO215" s="367" t="s">
        <v>1326</v>
      </c>
      <c r="AP215" s="370" t="s">
        <v>1821</v>
      </c>
      <c r="AQ215" s="376" t="s">
        <v>678</v>
      </c>
      <c r="AR215" s="369">
        <v>1.16666666666667E-3</v>
      </c>
      <c r="AS215" s="369">
        <v>1.16666666666667E-3</v>
      </c>
      <c r="AT215" s="369" t="s">
        <v>1424</v>
      </c>
      <c r="AW215" s="198"/>
      <c r="AX215" s="198"/>
      <c r="AY215" s="184"/>
      <c r="AZ215" s="184"/>
      <c r="BA215" s="184"/>
      <c r="BB215" s="186"/>
      <c r="BC215" s="184"/>
      <c r="BD215" s="184"/>
      <c r="BE215" s="184"/>
      <c r="BF215" s="184"/>
      <c r="BG215" s="186"/>
      <c r="BH215" s="186"/>
      <c r="BI215" s="199"/>
      <c r="BJ215" s="199"/>
      <c r="BK215" s="199"/>
      <c r="BL215" s="186"/>
      <c r="BM215" s="186"/>
      <c r="BN215" s="186"/>
      <c r="BO215" s="186"/>
      <c r="BP215" s="186"/>
      <c r="BQ215" s="186"/>
      <c r="BR215" s="186"/>
      <c r="BS215" s="186"/>
      <c r="BT215" s="187"/>
      <c r="BU215" s="188"/>
      <c r="BV215" s="189"/>
      <c r="BW215" s="185"/>
      <c r="BX215"/>
      <c r="BZ215"/>
    </row>
    <row r="216" spans="2:78" ht="18.75">
      <c r="B216" s="363" t="s">
        <v>938</v>
      </c>
      <c r="C216" s="364">
        <v>10459361000154</v>
      </c>
      <c r="D216" s="365" t="s">
        <v>13</v>
      </c>
      <c r="E216" s="365" t="s">
        <v>616</v>
      </c>
      <c r="F216" s="365" t="s">
        <v>617</v>
      </c>
      <c r="G216" s="366" t="s">
        <v>34</v>
      </c>
      <c r="H216" s="366" t="s">
        <v>867</v>
      </c>
      <c r="I216" s="366" t="s">
        <v>34</v>
      </c>
      <c r="J216" s="366" t="s">
        <v>608</v>
      </c>
      <c r="K216" s="367" t="s">
        <v>48</v>
      </c>
      <c r="L216" s="368"/>
      <c r="M216" s="368" t="s">
        <v>1421</v>
      </c>
      <c r="N216" s="367">
        <v>270369</v>
      </c>
      <c r="O216" s="367" t="s">
        <v>1323</v>
      </c>
      <c r="P216" s="371">
        <v>40629</v>
      </c>
      <c r="Q216" s="372">
        <v>128.553302</v>
      </c>
      <c r="R216" s="372">
        <v>222.91446944578331</v>
      </c>
      <c r="S216" s="367">
        <v>1</v>
      </c>
      <c r="T216" s="369">
        <v>0.11195841762932823</v>
      </c>
      <c r="U216" s="369">
        <v>1.1995809235511601</v>
      </c>
      <c r="V216" s="369">
        <v>7.3887332425087493E-2</v>
      </c>
      <c r="W216" s="369">
        <v>0.66194566845500091</v>
      </c>
      <c r="X216" s="369">
        <v>0.13021857780479862</v>
      </c>
      <c r="Y216" s="369">
        <v>0.89142123932392936</v>
      </c>
      <c r="Z216" s="369">
        <v>0.19852809941562777</v>
      </c>
      <c r="AA216" s="369">
        <v>1.0726857425665621</v>
      </c>
      <c r="AB216" s="369">
        <v>5.8520176020374265E-2</v>
      </c>
      <c r="AC216" s="373">
        <v>-0.64480518935956876</v>
      </c>
      <c r="AD216" s="575">
        <v>0</v>
      </c>
      <c r="AE216" s="370" t="s">
        <v>1844</v>
      </c>
      <c r="AF216" s="370" t="s">
        <v>1844</v>
      </c>
      <c r="AG216" s="374" t="s">
        <v>469</v>
      </c>
      <c r="AH216" s="374" t="s">
        <v>1813</v>
      </c>
      <c r="AI216" s="374">
        <v>1000</v>
      </c>
      <c r="AJ216" s="374">
        <v>1000</v>
      </c>
      <c r="AK216" s="374">
        <v>1000</v>
      </c>
      <c r="AL216" s="722">
        <v>1</v>
      </c>
      <c r="AM216" s="722">
        <v>0</v>
      </c>
      <c r="AN216" s="369" t="s">
        <v>1820</v>
      </c>
      <c r="AO216" s="367" t="s">
        <v>1326</v>
      </c>
      <c r="AP216" s="370" t="s">
        <v>1835</v>
      </c>
      <c r="AQ216" s="376" t="s">
        <v>670</v>
      </c>
      <c r="AR216" s="369">
        <v>2.66666666666667E-3</v>
      </c>
      <c r="AS216" s="369">
        <v>2.66666666666667E-3</v>
      </c>
      <c r="AT216" s="369" t="s">
        <v>1424</v>
      </c>
      <c r="AW216" s="198"/>
      <c r="AX216" s="198"/>
      <c r="AY216" s="184"/>
      <c r="AZ216" s="184"/>
      <c r="BA216" s="184"/>
      <c r="BB216" s="186"/>
      <c r="BC216" s="184"/>
      <c r="BD216" s="184"/>
      <c r="BE216" s="184"/>
      <c r="BF216" s="184"/>
      <c r="BG216" s="186"/>
      <c r="BH216" s="186"/>
      <c r="BI216" s="199"/>
      <c r="BJ216" s="199"/>
      <c r="BK216" s="199"/>
      <c r="BL216" s="186"/>
      <c r="BM216" s="186"/>
      <c r="BN216" s="186"/>
      <c r="BO216" s="186"/>
      <c r="BP216" s="186"/>
      <c r="BQ216" s="186"/>
      <c r="BR216" s="186"/>
      <c r="BS216" s="186"/>
      <c r="BT216" s="187"/>
      <c r="BU216" s="188"/>
      <c r="BV216" s="189"/>
      <c r="BW216" s="185"/>
      <c r="BX216"/>
      <c r="BZ216"/>
    </row>
    <row r="217" spans="2:78" ht="18.75">
      <c r="B217" s="363" t="s">
        <v>1258</v>
      </c>
      <c r="C217" s="364">
        <v>12287682000144</v>
      </c>
      <c r="D217" s="365" t="s">
        <v>14</v>
      </c>
      <c r="E217" s="365" t="s">
        <v>607</v>
      </c>
      <c r="F217" s="365" t="s">
        <v>1424</v>
      </c>
      <c r="G217" s="366" t="s">
        <v>1424</v>
      </c>
      <c r="H217" s="366" t="s">
        <v>34</v>
      </c>
      <c r="I217" s="366" t="s">
        <v>34</v>
      </c>
      <c r="J217" s="366" t="s">
        <v>608</v>
      </c>
      <c r="K217" s="367" t="s">
        <v>48</v>
      </c>
      <c r="L217" s="368"/>
      <c r="M217" s="368" t="s">
        <v>34</v>
      </c>
      <c r="N217" s="367">
        <v>270466</v>
      </c>
      <c r="O217" s="367" t="s">
        <v>1323</v>
      </c>
      <c r="P217" s="371">
        <v>40632</v>
      </c>
      <c r="Q217" s="372">
        <v>86.313528000000005</v>
      </c>
      <c r="R217" s="372">
        <v>98.606152825396833</v>
      </c>
      <c r="S217" s="367">
        <v>2</v>
      </c>
      <c r="T217" s="369">
        <v>0.14337736682544544</v>
      </c>
      <c r="U217" s="369">
        <v>1.5362199444639766</v>
      </c>
      <c r="V217" s="369">
        <v>9.2037219730746189E-2</v>
      </c>
      <c r="W217" s="369">
        <v>0.82454782082135025</v>
      </c>
      <c r="X217" s="369">
        <v>0.22445492059380268</v>
      </c>
      <c r="Y217" s="369">
        <v>1.5365233353109817</v>
      </c>
      <c r="Z217" s="369">
        <v>0.18700054386804554</v>
      </c>
      <c r="AA217" s="369">
        <v>1.0104001289988429</v>
      </c>
      <c r="AB217" s="369">
        <v>0.18808576618304443</v>
      </c>
      <c r="AC217" s="373">
        <v>-0.10412391257430254</v>
      </c>
      <c r="AD217" s="575">
        <v>0</v>
      </c>
      <c r="AE217" s="370" t="s">
        <v>1933</v>
      </c>
      <c r="AF217" s="370" t="s">
        <v>1858</v>
      </c>
      <c r="AG217" s="374" t="s">
        <v>721</v>
      </c>
      <c r="AH217" s="374" t="s">
        <v>1819</v>
      </c>
      <c r="AI217" s="374">
        <v>500</v>
      </c>
      <c r="AJ217" s="374">
        <v>500</v>
      </c>
      <c r="AK217" s="374">
        <v>500</v>
      </c>
      <c r="AL217" s="722">
        <v>2.97</v>
      </c>
      <c r="AM217" s="722">
        <v>0</v>
      </c>
      <c r="AN217" s="369" t="s">
        <v>1824</v>
      </c>
      <c r="AO217" s="367" t="s">
        <v>1326</v>
      </c>
      <c r="AP217" s="370" t="s">
        <v>1816</v>
      </c>
      <c r="AQ217" s="376" t="s">
        <v>669</v>
      </c>
      <c r="AR217" s="369">
        <v>7.4174999999999996E-3</v>
      </c>
      <c r="AS217" s="369">
        <v>7.4174999999999996E-3</v>
      </c>
      <c r="AT217" s="369" t="s">
        <v>1424</v>
      </c>
      <c r="AW217" s="198"/>
      <c r="AX217" s="198"/>
      <c r="AY217" s="184"/>
      <c r="AZ217" s="184"/>
      <c r="BA217" s="184"/>
      <c r="BB217" s="186"/>
      <c r="BC217" s="184"/>
      <c r="BD217" s="184"/>
      <c r="BE217" s="184"/>
      <c r="BF217" s="184"/>
      <c r="BG217" s="186"/>
      <c r="BH217" s="186"/>
      <c r="BI217" s="199"/>
      <c r="BJ217" s="199"/>
      <c r="BK217" s="199"/>
      <c r="BL217" s="218"/>
      <c r="BM217" s="186"/>
      <c r="BN217" s="186"/>
      <c r="BO217" s="186"/>
      <c r="BP217" s="186"/>
      <c r="BQ217" s="186"/>
      <c r="BR217" s="186"/>
      <c r="BS217" s="186"/>
      <c r="BT217" s="187"/>
      <c r="BU217" s="188"/>
      <c r="BV217" s="189"/>
      <c r="BW217" s="185"/>
      <c r="BX217"/>
      <c r="BZ217"/>
    </row>
    <row r="218" spans="2:78" ht="18.75">
      <c r="B218" s="363" t="s">
        <v>432</v>
      </c>
      <c r="C218" s="364">
        <v>12440825000106</v>
      </c>
      <c r="D218" s="365" t="s">
        <v>13</v>
      </c>
      <c r="E218" s="365" t="s">
        <v>615</v>
      </c>
      <c r="F218" s="365" t="s">
        <v>619</v>
      </c>
      <c r="G218" s="366" t="s">
        <v>34</v>
      </c>
      <c r="H218" s="366" t="s">
        <v>1339</v>
      </c>
      <c r="I218" s="366" t="s">
        <v>34</v>
      </c>
      <c r="J218" s="366" t="s">
        <v>1424</v>
      </c>
      <c r="K218" s="367" t="s">
        <v>48</v>
      </c>
      <c r="L218" s="368"/>
      <c r="M218" s="368" t="s">
        <v>1421</v>
      </c>
      <c r="N218" s="367">
        <v>270679</v>
      </c>
      <c r="O218" s="367" t="s">
        <v>1323</v>
      </c>
      <c r="P218" s="371">
        <v>40635</v>
      </c>
      <c r="Q218" s="372">
        <v>529.104513</v>
      </c>
      <c r="R218" s="372">
        <v>577.10673516269844</v>
      </c>
      <c r="S218" s="367">
        <v>1</v>
      </c>
      <c r="T218" s="369">
        <v>9.3782702235924553E-2</v>
      </c>
      <c r="U218" s="369">
        <v>1.004836821950793</v>
      </c>
      <c r="V218" s="369">
        <v>0.10724346755273517</v>
      </c>
      <c r="W218" s="369">
        <v>0.96077834300760279</v>
      </c>
      <c r="X218" s="369">
        <v>0.13193830648342852</v>
      </c>
      <c r="Y218" s="369">
        <v>0.903193773595523</v>
      </c>
      <c r="Z218" s="369">
        <v>0.174729606455019</v>
      </c>
      <c r="AA218" s="369">
        <v>0.94409787934438416</v>
      </c>
      <c r="AB218" s="369">
        <v>7.251429191027543E-3</v>
      </c>
      <c r="AC218" s="373">
        <v>-0.60374002657877102</v>
      </c>
      <c r="AD218" s="575">
        <v>0</v>
      </c>
      <c r="AE218" s="370" t="s">
        <v>1934</v>
      </c>
      <c r="AF218" s="370" t="s">
        <v>1858</v>
      </c>
      <c r="AG218" s="374" t="s">
        <v>721</v>
      </c>
      <c r="AH218" s="374" t="s">
        <v>1819</v>
      </c>
      <c r="AI218" s="374">
        <v>500</v>
      </c>
      <c r="AJ218" s="374">
        <v>0</v>
      </c>
      <c r="AK218" s="374">
        <v>500</v>
      </c>
      <c r="AL218" s="722">
        <v>2</v>
      </c>
      <c r="AM218" s="722">
        <v>20</v>
      </c>
      <c r="AN218" s="369" t="s">
        <v>1820</v>
      </c>
      <c r="AO218" s="367" t="s">
        <v>1326</v>
      </c>
      <c r="AP218" s="370" t="s">
        <v>1835</v>
      </c>
      <c r="AQ218" s="376" t="s">
        <v>690</v>
      </c>
      <c r="AR218" s="369">
        <v>1.92E-3</v>
      </c>
      <c r="AS218" s="369">
        <v>1.92E-3</v>
      </c>
      <c r="AT218" s="369" t="s">
        <v>1424</v>
      </c>
      <c r="AW218" s="198"/>
      <c r="AX218" s="198"/>
      <c r="AY218" s="184"/>
      <c r="AZ218" s="184"/>
      <c r="BA218" s="184"/>
      <c r="BB218" s="186"/>
      <c r="BC218" s="184"/>
      <c r="BD218" s="184"/>
      <c r="BE218" s="184"/>
      <c r="BF218" s="184"/>
      <c r="BG218" s="186"/>
      <c r="BH218" s="186"/>
      <c r="BI218" s="199"/>
      <c r="BJ218" s="199"/>
      <c r="BK218" s="199"/>
      <c r="BL218" s="186"/>
      <c r="BM218" s="186"/>
      <c r="BN218" s="186"/>
      <c r="BO218" s="186"/>
      <c r="BP218" s="186"/>
      <c r="BQ218" s="186"/>
      <c r="BR218" s="186"/>
      <c r="BS218" s="186"/>
      <c r="BT218" s="187"/>
      <c r="BU218" s="188"/>
      <c r="BV218" s="189"/>
      <c r="BW218" s="185"/>
      <c r="BX218"/>
      <c r="BZ218"/>
    </row>
    <row r="219" spans="2:78" ht="18.75">
      <c r="B219" s="363" t="s">
        <v>1013</v>
      </c>
      <c r="C219" s="364">
        <v>13106980000153</v>
      </c>
      <c r="D219" s="365" t="s">
        <v>14</v>
      </c>
      <c r="E219" s="365" t="s">
        <v>607</v>
      </c>
      <c r="F219" s="365" t="s">
        <v>1424</v>
      </c>
      <c r="G219" s="366" t="s">
        <v>1424</v>
      </c>
      <c r="H219" s="366" t="s">
        <v>34</v>
      </c>
      <c r="I219" s="366" t="s">
        <v>34</v>
      </c>
      <c r="J219" s="366" t="s">
        <v>608</v>
      </c>
      <c r="K219" s="367" t="s">
        <v>48</v>
      </c>
      <c r="L219" s="368"/>
      <c r="M219" s="368" t="s">
        <v>1421</v>
      </c>
      <c r="N219" s="367">
        <v>271012</v>
      </c>
      <c r="O219" s="367" t="s">
        <v>1323</v>
      </c>
      <c r="P219" s="371">
        <v>40635</v>
      </c>
      <c r="Q219" s="372">
        <v>116.213187</v>
      </c>
      <c r="R219" s="372">
        <v>126.12422428174604</v>
      </c>
      <c r="S219" s="367">
        <v>2</v>
      </c>
      <c r="T219" s="369">
        <v>2.511646853408056E-2</v>
      </c>
      <c r="U219" s="369">
        <v>0.26911095349889497</v>
      </c>
      <c r="V219" s="369">
        <v>-7.5357732229123564E-2</v>
      </c>
      <c r="W219" s="369">
        <v>-0.67511876253260328</v>
      </c>
      <c r="X219" s="369">
        <v>1.9454882566910525E-2</v>
      </c>
      <c r="Y219" s="369">
        <v>0.13317988739436079</v>
      </c>
      <c r="Z219" s="369">
        <v>0.16155322540604145</v>
      </c>
      <c r="AA219" s="369">
        <v>0.8729033424930942</v>
      </c>
      <c r="AB219" s="369">
        <v>0.23628564803542709</v>
      </c>
      <c r="AC219" s="373">
        <v>-0.79132685116088541</v>
      </c>
      <c r="AD219" s="575">
        <v>13136966000100</v>
      </c>
      <c r="AE219" s="370" t="s">
        <v>1845</v>
      </c>
      <c r="AF219" s="370" t="s">
        <v>1812</v>
      </c>
      <c r="AG219" s="374" t="s">
        <v>1459</v>
      </c>
      <c r="AH219" s="374" t="s">
        <v>1813</v>
      </c>
      <c r="AI219" s="374">
        <v>100000</v>
      </c>
      <c r="AJ219" s="374">
        <v>50000</v>
      </c>
      <c r="AK219" s="374">
        <v>100000</v>
      </c>
      <c r="AL219" s="722">
        <v>1.85</v>
      </c>
      <c r="AM219" s="722">
        <v>20</v>
      </c>
      <c r="AN219" s="369" t="s">
        <v>1814</v>
      </c>
      <c r="AO219" s="367" t="s">
        <v>1326</v>
      </c>
      <c r="AP219" s="370" t="s">
        <v>1816</v>
      </c>
      <c r="AQ219" s="376" t="s">
        <v>661</v>
      </c>
      <c r="AR219" s="369">
        <v>2.46666666666667E-3</v>
      </c>
      <c r="AS219" s="369">
        <v>2.46666666666667E-3</v>
      </c>
      <c r="AT219" s="369" t="s">
        <v>1424</v>
      </c>
      <c r="AW219" s="198"/>
      <c r="AX219" s="198"/>
      <c r="AY219" s="184"/>
      <c r="AZ219" s="184"/>
      <c r="BA219" s="184"/>
      <c r="BB219" s="186"/>
      <c r="BC219" s="184"/>
      <c r="BD219" s="184"/>
      <c r="BE219" s="184"/>
      <c r="BF219" s="184"/>
      <c r="BG219" s="186"/>
      <c r="BH219" s="186"/>
      <c r="BI219" s="199"/>
      <c r="BJ219" s="199"/>
      <c r="BK219" s="199"/>
      <c r="BL219" s="186"/>
      <c r="BM219" s="186"/>
      <c r="BN219" s="186"/>
      <c r="BO219" s="186"/>
      <c r="BP219" s="186"/>
      <c r="BQ219" s="186"/>
      <c r="BR219" s="186"/>
      <c r="BS219" s="186"/>
      <c r="BT219" s="187"/>
      <c r="BU219" s="188"/>
      <c r="BV219" s="189"/>
      <c r="BW219" s="185"/>
      <c r="BX219"/>
      <c r="BZ219"/>
    </row>
    <row r="220" spans="2:78" ht="18.75">
      <c r="B220" s="363" t="s">
        <v>898</v>
      </c>
      <c r="C220" s="364">
        <v>13106979000129</v>
      </c>
      <c r="D220" s="365" t="s">
        <v>13</v>
      </c>
      <c r="E220" s="365" t="s">
        <v>615</v>
      </c>
      <c r="F220" s="365" t="s">
        <v>619</v>
      </c>
      <c r="G220" s="366" t="s">
        <v>34</v>
      </c>
      <c r="H220" s="366" t="s">
        <v>1340</v>
      </c>
      <c r="I220" s="366" t="s">
        <v>34</v>
      </c>
      <c r="J220" s="366" t="s">
        <v>1424</v>
      </c>
      <c r="K220" s="367" t="s">
        <v>48</v>
      </c>
      <c r="L220" s="368"/>
      <c r="M220" s="368" t="s">
        <v>34</v>
      </c>
      <c r="N220" s="367">
        <v>271020</v>
      </c>
      <c r="O220" s="367" t="s">
        <v>1323</v>
      </c>
      <c r="P220" s="371">
        <v>40635</v>
      </c>
      <c r="Q220" s="372">
        <v>120.739828</v>
      </c>
      <c r="R220" s="372">
        <v>170.81942505952378</v>
      </c>
      <c r="S220" s="367">
        <v>1</v>
      </c>
      <c r="T220" s="369">
        <v>0.1156211635636466</v>
      </c>
      <c r="U220" s="369">
        <v>1.2388254952739379</v>
      </c>
      <c r="V220" s="369">
        <v>8.161486055991074E-2</v>
      </c>
      <c r="W220" s="369">
        <v>0.7311754485650972</v>
      </c>
      <c r="X220" s="369">
        <v>9.6804007461755548E-2</v>
      </c>
      <c r="Y220" s="369">
        <v>0.66267924099460629</v>
      </c>
      <c r="Z220" s="369">
        <v>0.12381817962866881</v>
      </c>
      <c r="AA220" s="369">
        <v>0.66901358724115911</v>
      </c>
      <c r="AB220" s="369">
        <v>7.7891944114251072E-2</v>
      </c>
      <c r="AC220" s="373">
        <v>-0.38523348449662698</v>
      </c>
      <c r="AD220" s="575">
        <v>9720565000118</v>
      </c>
      <c r="AE220" s="370" t="s">
        <v>1935</v>
      </c>
      <c r="AF220" s="370" t="s">
        <v>1812</v>
      </c>
      <c r="AG220" s="374" t="s">
        <v>1459</v>
      </c>
      <c r="AH220" s="374" t="s">
        <v>1819</v>
      </c>
      <c r="AI220" s="374">
        <v>20000</v>
      </c>
      <c r="AJ220" s="374">
        <v>5000</v>
      </c>
      <c r="AK220" s="374">
        <v>5000</v>
      </c>
      <c r="AL220" s="722">
        <v>1.85</v>
      </c>
      <c r="AM220" s="722">
        <v>20</v>
      </c>
      <c r="AN220" s="369" t="s">
        <v>1820</v>
      </c>
      <c r="AO220" s="367" t="s">
        <v>1326</v>
      </c>
      <c r="AP220" s="370" t="s">
        <v>1835</v>
      </c>
      <c r="AQ220" s="376" t="s">
        <v>666</v>
      </c>
      <c r="AR220" s="369">
        <v>6.8250000000000003E-3</v>
      </c>
      <c r="AS220" s="369">
        <v>6.8250000000000003E-3</v>
      </c>
      <c r="AT220" s="369" t="s">
        <v>1424</v>
      </c>
      <c r="AW220" s="198"/>
      <c r="AX220" s="198"/>
      <c r="AY220" s="184"/>
      <c r="AZ220" s="184"/>
      <c r="BA220" s="184"/>
      <c r="BB220" s="186"/>
      <c r="BC220" s="184"/>
      <c r="BD220" s="184"/>
      <c r="BE220" s="184"/>
      <c r="BF220" s="184"/>
      <c r="BG220" s="186"/>
      <c r="BH220" s="186"/>
      <c r="BI220" s="199"/>
      <c r="BJ220" s="199"/>
      <c r="BK220" s="199"/>
      <c r="BL220" s="186"/>
      <c r="BM220" s="186"/>
      <c r="BN220" s="186"/>
      <c r="BO220" s="186"/>
      <c r="BP220" s="186"/>
      <c r="BQ220" s="186"/>
      <c r="BR220" s="186"/>
      <c r="BS220" s="186"/>
      <c r="BT220" s="187"/>
      <c r="BU220" s="188"/>
      <c r="BV220" s="189"/>
      <c r="BW220" s="185"/>
      <c r="BX220"/>
      <c r="BZ220"/>
    </row>
    <row r="221" spans="2:78" ht="18.75">
      <c r="B221" s="363" t="s">
        <v>322</v>
      </c>
      <c r="C221" s="364">
        <v>13106983000197</v>
      </c>
      <c r="D221" s="365" t="s">
        <v>14</v>
      </c>
      <c r="E221" s="365" t="s">
        <v>607</v>
      </c>
      <c r="F221" s="365" t="s">
        <v>1424</v>
      </c>
      <c r="G221" s="366" t="s">
        <v>1424</v>
      </c>
      <c r="H221" s="366" t="s">
        <v>34</v>
      </c>
      <c r="I221" s="366" t="s">
        <v>34</v>
      </c>
      <c r="J221" s="366" t="s">
        <v>608</v>
      </c>
      <c r="K221" s="367" t="s">
        <v>48</v>
      </c>
      <c r="L221" s="368"/>
      <c r="M221" s="368" t="s">
        <v>34</v>
      </c>
      <c r="N221" s="367">
        <v>271063</v>
      </c>
      <c r="O221" s="367" t="s">
        <v>1323</v>
      </c>
      <c r="P221" s="371">
        <v>40634</v>
      </c>
      <c r="Q221" s="372">
        <v>153.32299</v>
      </c>
      <c r="R221" s="372">
        <v>197.70752092063492</v>
      </c>
      <c r="S221" s="367">
        <v>2</v>
      </c>
      <c r="T221" s="369">
        <v>-7.1124469775998067E-2</v>
      </c>
      <c r="U221" s="369">
        <v>-0.76206469283492562</v>
      </c>
      <c r="V221" s="369">
        <v>-0.12847781442985429</v>
      </c>
      <c r="W221" s="369">
        <v>-1.1510137118650585</v>
      </c>
      <c r="X221" s="369">
        <v>-2.9060995498616071E-2</v>
      </c>
      <c r="Y221" s="369">
        <v>-0.1989392685750008</v>
      </c>
      <c r="Z221" s="369">
        <v>-3.1381203620297282E-2</v>
      </c>
      <c r="AA221" s="369">
        <v>-0.1695587164091959</v>
      </c>
      <c r="AB221" s="369">
        <v>0.2224811030165291</v>
      </c>
      <c r="AC221" s="373">
        <v>-1.0791894537545352</v>
      </c>
      <c r="AD221" s="575">
        <v>6964937000163</v>
      </c>
      <c r="AE221" s="370" t="s">
        <v>1852</v>
      </c>
      <c r="AF221" s="370" t="s">
        <v>1812</v>
      </c>
      <c r="AG221" s="374" t="s">
        <v>1459</v>
      </c>
      <c r="AH221" s="374" t="s">
        <v>1819</v>
      </c>
      <c r="AI221" s="374">
        <v>50000</v>
      </c>
      <c r="AJ221" s="374">
        <v>5000</v>
      </c>
      <c r="AK221" s="374">
        <v>25000</v>
      </c>
      <c r="AL221" s="722">
        <v>2</v>
      </c>
      <c r="AM221" s="722">
        <v>20</v>
      </c>
      <c r="AN221" s="369" t="s">
        <v>668</v>
      </c>
      <c r="AO221" s="367" t="s">
        <v>1326</v>
      </c>
      <c r="AP221" s="370" t="s">
        <v>1816</v>
      </c>
      <c r="AQ221" s="376" t="s">
        <v>718</v>
      </c>
      <c r="AR221" s="369">
        <v>5.3333333333333297E-3</v>
      </c>
      <c r="AS221" s="369">
        <v>5.3333333333333297E-3</v>
      </c>
      <c r="AT221" s="369" t="s">
        <v>1424</v>
      </c>
      <c r="AW221" s="198"/>
      <c r="AX221" s="198"/>
      <c r="AY221" s="184"/>
      <c r="AZ221" s="184"/>
      <c r="BA221" s="184"/>
      <c r="BB221" s="186"/>
      <c r="BC221" s="184"/>
      <c r="BD221" s="184"/>
      <c r="BE221" s="184"/>
      <c r="BF221" s="184"/>
      <c r="BG221" s="186"/>
      <c r="BH221" s="186"/>
      <c r="BI221" s="199"/>
      <c r="BJ221" s="199"/>
      <c r="BK221" s="199"/>
      <c r="BL221" s="186"/>
      <c r="BM221" s="186"/>
      <c r="BN221" s="186"/>
      <c r="BO221" s="186"/>
      <c r="BP221" s="186"/>
      <c r="BQ221" s="186"/>
      <c r="BR221" s="186"/>
      <c r="BS221" s="186"/>
      <c r="BT221" s="187"/>
      <c r="BU221" s="188"/>
      <c r="BV221" s="189"/>
      <c r="BW221" s="185"/>
      <c r="BX221"/>
      <c r="BZ221"/>
    </row>
    <row r="222" spans="2:78" ht="18.75">
      <c r="B222" s="363" t="s">
        <v>1599</v>
      </c>
      <c r="C222" s="364">
        <v>13000859000142</v>
      </c>
      <c r="D222" s="365" t="s">
        <v>13</v>
      </c>
      <c r="E222" s="365" t="s">
        <v>615</v>
      </c>
      <c r="F222" s="365" t="s">
        <v>619</v>
      </c>
      <c r="G222" s="366" t="s">
        <v>34</v>
      </c>
      <c r="H222" s="366" t="s">
        <v>867</v>
      </c>
      <c r="I222" s="366" t="s">
        <v>34</v>
      </c>
      <c r="J222" s="366" t="s">
        <v>611</v>
      </c>
      <c r="K222" s="367" t="s">
        <v>48</v>
      </c>
      <c r="L222" s="368"/>
      <c r="M222" s="368" t="s">
        <v>1424</v>
      </c>
      <c r="N222" s="367">
        <v>271276</v>
      </c>
      <c r="O222" s="367" t="s">
        <v>1326</v>
      </c>
      <c r="P222" s="371">
        <v>40643</v>
      </c>
      <c r="Q222" s="372">
        <v>528.83121600000004</v>
      </c>
      <c r="R222" s="372">
        <v>475.37277716465871</v>
      </c>
      <c r="S222" s="367">
        <v>1</v>
      </c>
      <c r="T222" s="369">
        <v>0.19486112739587069</v>
      </c>
      <c r="U222" s="369">
        <v>2.0878438273365347</v>
      </c>
      <c r="V222" s="369">
        <v>0.22146031731706617</v>
      </c>
      <c r="W222" s="369">
        <v>1.9840301844883985</v>
      </c>
      <c r="X222" s="369">
        <v>0.33724148130674725</v>
      </c>
      <c r="Y222" s="369">
        <v>2.3086123676495891</v>
      </c>
      <c r="Z222" s="369">
        <v>0.55824751244138904</v>
      </c>
      <c r="AA222" s="369">
        <v>3.0163193481516259</v>
      </c>
      <c r="AB222" s="369">
        <v>6.3053465169139455E-2</v>
      </c>
      <c r="AC222" s="373">
        <v>1.7419958033577652</v>
      </c>
      <c r="AD222" s="575">
        <v>17137326000168</v>
      </c>
      <c r="AE222" s="370" t="s">
        <v>1817</v>
      </c>
      <c r="AF222" s="370" t="s">
        <v>1818</v>
      </c>
      <c r="AG222" s="374" t="s">
        <v>1594</v>
      </c>
      <c r="AH222" s="374" t="s">
        <v>1819</v>
      </c>
      <c r="AI222" s="374">
        <v>50000</v>
      </c>
      <c r="AJ222" s="374">
        <v>50000</v>
      </c>
      <c r="AK222" s="374">
        <v>50000</v>
      </c>
      <c r="AL222" s="722">
        <v>2.5</v>
      </c>
      <c r="AM222" s="722">
        <v>0</v>
      </c>
      <c r="AN222" s="369" t="s">
        <v>1820</v>
      </c>
      <c r="AO222" s="367" t="s">
        <v>1326</v>
      </c>
      <c r="AP222" s="370" t="s">
        <v>1835</v>
      </c>
      <c r="AQ222" s="376" t="s">
        <v>1815</v>
      </c>
      <c r="AR222" s="369">
        <v>0</v>
      </c>
      <c r="AS222" s="369">
        <v>0</v>
      </c>
      <c r="AT222" s="369" t="s">
        <v>1424</v>
      </c>
      <c r="AW222" s="198"/>
      <c r="AX222" s="198"/>
      <c r="AY222" s="184"/>
      <c r="AZ222" s="184"/>
      <c r="BA222" s="184"/>
      <c r="BB222" s="186"/>
      <c r="BC222" s="184"/>
      <c r="BD222" s="184"/>
      <c r="BE222" s="184"/>
      <c r="BF222" s="184"/>
      <c r="BG222" s="186"/>
      <c r="BH222" s="186"/>
      <c r="BI222" s="199"/>
      <c r="BJ222" s="199"/>
      <c r="BK222" s="199"/>
      <c r="BL222" s="186"/>
      <c r="BM222" s="186"/>
      <c r="BN222" s="186"/>
      <c r="BO222" s="186"/>
      <c r="BP222" s="186"/>
      <c r="BQ222" s="186"/>
      <c r="BR222" s="186"/>
      <c r="BS222" s="186"/>
      <c r="BT222" s="187"/>
      <c r="BU222" s="188"/>
      <c r="BV222" s="189"/>
      <c r="BW222" s="185"/>
      <c r="BX222"/>
      <c r="BZ222"/>
    </row>
    <row r="223" spans="2:78" ht="18.75">
      <c r="B223" s="363" t="s">
        <v>286</v>
      </c>
      <c r="C223" s="364">
        <v>13143673000142</v>
      </c>
      <c r="D223" s="365" t="s">
        <v>13</v>
      </c>
      <c r="E223" s="365" t="s">
        <v>615</v>
      </c>
      <c r="F223" s="365" t="s">
        <v>619</v>
      </c>
      <c r="G223" s="366" t="s">
        <v>34</v>
      </c>
      <c r="H223" s="366" t="s">
        <v>1339</v>
      </c>
      <c r="I223" s="366" t="s">
        <v>34</v>
      </c>
      <c r="J223" s="366" t="s">
        <v>1424</v>
      </c>
      <c r="K223" s="367" t="s">
        <v>48</v>
      </c>
      <c r="L223" s="368"/>
      <c r="M223" s="368" t="s">
        <v>1421</v>
      </c>
      <c r="N223" s="367">
        <v>272922</v>
      </c>
      <c r="O223" s="367" t="s">
        <v>1323</v>
      </c>
      <c r="P223" s="371">
        <v>40661</v>
      </c>
      <c r="Q223" s="372">
        <v>19.295317000000001</v>
      </c>
      <c r="R223" s="372">
        <v>18.155061630522088</v>
      </c>
      <c r="S223" s="367">
        <v>1</v>
      </c>
      <c r="T223" s="369">
        <v>7.6644305971462101E-2</v>
      </c>
      <c r="U223" s="369">
        <v>0.82120709893009103</v>
      </c>
      <c r="V223" s="369">
        <v>8.567898955295461E-2</v>
      </c>
      <c r="W223" s="369">
        <v>0.76758537831476481</v>
      </c>
      <c r="X223" s="369">
        <v>0.1978333095132605</v>
      </c>
      <c r="Y223" s="369">
        <v>1.3542830594435082</v>
      </c>
      <c r="Z223" s="369">
        <v>0.25415713858795974</v>
      </c>
      <c r="AA223" s="369">
        <v>1.3732602071813178</v>
      </c>
      <c r="AB223" s="369">
        <v>3.0183485109633802E-2</v>
      </c>
      <c r="AC223" s="373">
        <v>-0.85949173722240024</v>
      </c>
      <c r="AD223" s="575">
        <v>0</v>
      </c>
      <c r="AE223" s="370" t="s">
        <v>1913</v>
      </c>
      <c r="AF223" s="370" t="s">
        <v>1833</v>
      </c>
      <c r="AG223" s="374" t="s">
        <v>1458</v>
      </c>
      <c r="AH223" s="374" t="s">
        <v>1813</v>
      </c>
      <c r="AI223" s="374">
        <v>0</v>
      </c>
      <c r="AJ223" s="374">
        <v>0</v>
      </c>
      <c r="AK223" s="374">
        <v>0</v>
      </c>
      <c r="AL223" s="722">
        <v>0.65</v>
      </c>
      <c r="AM223" s="722">
        <v>10</v>
      </c>
      <c r="AN223" s="369" t="s">
        <v>1820</v>
      </c>
      <c r="AO223" s="367" t="s">
        <v>1326</v>
      </c>
      <c r="AP223" s="370" t="s">
        <v>1835</v>
      </c>
      <c r="AQ223" s="376" t="s">
        <v>670</v>
      </c>
      <c r="AR223" s="369">
        <v>0</v>
      </c>
      <c r="AS223" s="369">
        <v>0</v>
      </c>
      <c r="AT223" s="369" t="s">
        <v>1424</v>
      </c>
      <c r="AW223" s="198"/>
      <c r="AX223" s="198"/>
      <c r="AY223" s="184"/>
      <c r="AZ223" s="184"/>
      <c r="BA223" s="184"/>
      <c r="BB223" s="186"/>
      <c r="BC223" s="184"/>
      <c r="BD223" s="184"/>
      <c r="BE223" s="184"/>
      <c r="BF223" s="184"/>
      <c r="BG223" s="186"/>
      <c r="BH223" s="186"/>
      <c r="BI223" s="199"/>
      <c r="BJ223" s="199"/>
      <c r="BK223" s="199"/>
      <c r="BL223" s="186"/>
      <c r="BM223" s="186"/>
      <c r="BN223" s="186"/>
      <c r="BO223" s="186"/>
      <c r="BP223" s="186"/>
      <c r="BQ223" s="186"/>
      <c r="BR223" s="186"/>
      <c r="BS223" s="186"/>
      <c r="BT223" s="187"/>
      <c r="BU223" s="188"/>
      <c r="BV223" s="189"/>
      <c r="BW223" s="185"/>
      <c r="BX223"/>
      <c r="BZ223"/>
    </row>
    <row r="224" spans="2:78" ht="18.75">
      <c r="B224" s="363" t="s">
        <v>264</v>
      </c>
      <c r="C224" s="364">
        <v>13429264000107</v>
      </c>
      <c r="D224" s="365" t="s">
        <v>13</v>
      </c>
      <c r="E224" s="365" t="s">
        <v>615</v>
      </c>
      <c r="F224" s="365" t="s">
        <v>619</v>
      </c>
      <c r="G224" s="366" t="s">
        <v>34</v>
      </c>
      <c r="H224" s="366" t="s">
        <v>1339</v>
      </c>
      <c r="I224" s="366" t="s">
        <v>34</v>
      </c>
      <c r="J224" s="366" t="s">
        <v>1424</v>
      </c>
      <c r="K224" s="367" t="s">
        <v>48</v>
      </c>
      <c r="L224" s="368"/>
      <c r="M224" s="368" t="s">
        <v>1421</v>
      </c>
      <c r="N224" s="367">
        <v>273066</v>
      </c>
      <c r="O224" s="367" t="s">
        <v>1323</v>
      </c>
      <c r="P224" s="371">
        <v>40664</v>
      </c>
      <c r="Q224" s="372">
        <v>36.235045999999997</v>
      </c>
      <c r="R224" s="372">
        <v>33.546378531999999</v>
      </c>
      <c r="S224" s="367">
        <v>1</v>
      </c>
      <c r="T224" s="369">
        <v>9.2145103953209517E-2</v>
      </c>
      <c r="U224" s="369">
        <v>0.98729073919988342</v>
      </c>
      <c r="V224" s="369">
        <v>9.9513183367071933E-2</v>
      </c>
      <c r="W224" s="369">
        <v>0.89152387184620308</v>
      </c>
      <c r="X224" s="369">
        <v>0.12549627006951369</v>
      </c>
      <c r="Y224" s="369">
        <v>0.8590943203479986</v>
      </c>
      <c r="Z224" s="369">
        <v>0.15862077572006106</v>
      </c>
      <c r="AA224" s="369">
        <v>0.85705874931860604</v>
      </c>
      <c r="AB224" s="369">
        <v>1.8755966301259246E-2</v>
      </c>
      <c r="AC224" s="373">
        <v>-0.64556856435465837</v>
      </c>
      <c r="AD224" s="575">
        <v>10295477000103</v>
      </c>
      <c r="AE224" s="370" t="s">
        <v>1936</v>
      </c>
      <c r="AF224" s="370" t="s">
        <v>1858</v>
      </c>
      <c r="AG224" s="374" t="s">
        <v>721</v>
      </c>
      <c r="AH224" s="374" t="s">
        <v>1819</v>
      </c>
      <c r="AI224" s="374">
        <v>50000</v>
      </c>
      <c r="AJ224" s="374">
        <v>10000</v>
      </c>
      <c r="AK224" s="374">
        <v>10000</v>
      </c>
      <c r="AL224" s="722">
        <v>2.2999999999999998</v>
      </c>
      <c r="AM224" s="722">
        <v>20</v>
      </c>
      <c r="AN224" s="369" t="s">
        <v>1820</v>
      </c>
      <c r="AO224" s="367" t="s">
        <v>1326</v>
      </c>
      <c r="AP224" s="370" t="s">
        <v>1835</v>
      </c>
      <c r="AQ224" s="376" t="s">
        <v>666</v>
      </c>
      <c r="AR224" s="369">
        <v>3.2006399999999998E-3</v>
      </c>
      <c r="AS224" s="369">
        <v>3.2006399999999998E-3</v>
      </c>
      <c r="AT224" s="369" t="s">
        <v>1424</v>
      </c>
      <c r="AW224" s="198"/>
      <c r="AX224" s="198"/>
      <c r="AY224" s="184"/>
      <c r="AZ224" s="184"/>
      <c r="BA224" s="184"/>
      <c r="BB224" s="186"/>
      <c r="BC224" s="184"/>
      <c r="BD224" s="184"/>
      <c r="BE224" s="184"/>
      <c r="BF224" s="184"/>
      <c r="BG224" s="186"/>
      <c r="BH224" s="186"/>
      <c r="BI224" s="199"/>
      <c r="BJ224" s="199"/>
      <c r="BK224" s="199"/>
      <c r="BL224" s="186"/>
      <c r="BM224" s="186"/>
      <c r="BN224" s="186"/>
      <c r="BO224" s="186"/>
      <c r="BP224" s="186"/>
      <c r="BQ224" s="186"/>
      <c r="BR224" s="186"/>
      <c r="BS224" s="186"/>
      <c r="BT224" s="187"/>
      <c r="BU224" s="188"/>
      <c r="BV224" s="189"/>
      <c r="BW224" s="185"/>
      <c r="BX224"/>
      <c r="BZ224"/>
    </row>
    <row r="225" spans="2:78" ht="18.75">
      <c r="B225" s="363" t="s">
        <v>1038</v>
      </c>
      <c r="C225" s="364">
        <v>13503226000157</v>
      </c>
      <c r="D225" s="365" t="s">
        <v>13</v>
      </c>
      <c r="E225" s="365" t="s">
        <v>615</v>
      </c>
      <c r="F225" s="365" t="s">
        <v>619</v>
      </c>
      <c r="G225" s="366" t="s">
        <v>34</v>
      </c>
      <c r="H225" s="366" t="s">
        <v>1339</v>
      </c>
      <c r="I225" s="366" t="s">
        <v>34</v>
      </c>
      <c r="J225" s="366" t="s">
        <v>1424</v>
      </c>
      <c r="K225" s="367" t="s">
        <v>48</v>
      </c>
      <c r="L225" s="368"/>
      <c r="M225" s="368" t="s">
        <v>34</v>
      </c>
      <c r="N225" s="367">
        <v>273589</v>
      </c>
      <c r="O225" s="367" t="s">
        <v>1323</v>
      </c>
      <c r="P225" s="371">
        <v>40669</v>
      </c>
      <c r="Q225" s="372">
        <v>48.423312000000003</v>
      </c>
      <c r="R225" s="372">
        <v>37.87632263095238</v>
      </c>
      <c r="S225" s="367">
        <v>1</v>
      </c>
      <c r="T225" s="369">
        <v>9.7330574582167984E-2</v>
      </c>
      <c r="U225" s="369">
        <v>1.0428505780922825</v>
      </c>
      <c r="V225" s="369">
        <v>9.5365995657665348E-2</v>
      </c>
      <c r="W225" s="369">
        <v>0.85436983135766853</v>
      </c>
      <c r="X225" s="369">
        <v>0.14059030436216657</v>
      </c>
      <c r="Y225" s="369">
        <v>0.96242168716753307</v>
      </c>
      <c r="Z225" s="369">
        <v>0.13667080547145982</v>
      </c>
      <c r="AA225" s="369">
        <v>0.73845881205662012</v>
      </c>
      <c r="AB225" s="369">
        <v>2.1292392714813313E-2</v>
      </c>
      <c r="AC225" s="373">
        <v>-0.7634393262099568</v>
      </c>
      <c r="AD225" s="575">
        <v>0</v>
      </c>
      <c r="AE225" s="370" t="s">
        <v>1937</v>
      </c>
      <c r="AF225" s="370" t="s">
        <v>1833</v>
      </c>
      <c r="AG225" s="374" t="s">
        <v>1458</v>
      </c>
      <c r="AH225" s="374" t="s">
        <v>1819</v>
      </c>
      <c r="AI225" s="374">
        <v>5000</v>
      </c>
      <c r="AJ225" s="374">
        <v>1000</v>
      </c>
      <c r="AK225" s="374">
        <v>1000</v>
      </c>
      <c r="AL225" s="722">
        <v>0</v>
      </c>
      <c r="AM225" s="722">
        <v>20</v>
      </c>
      <c r="AN225" s="369" t="s">
        <v>1834</v>
      </c>
      <c r="AO225" s="367" t="s">
        <v>1326</v>
      </c>
      <c r="AP225" s="370" t="s">
        <v>1835</v>
      </c>
      <c r="AQ225" s="376" t="s">
        <v>670</v>
      </c>
      <c r="AR225" s="369">
        <v>4.0000000000000001E-3</v>
      </c>
      <c r="AS225" s="369">
        <v>4.0000000000000001E-3</v>
      </c>
      <c r="AT225" s="369" t="s">
        <v>1424</v>
      </c>
      <c r="AW225" s="198"/>
      <c r="AX225" s="198"/>
      <c r="AY225" s="184"/>
      <c r="AZ225" s="184"/>
      <c r="BA225" s="184"/>
      <c r="BB225" s="186"/>
      <c r="BC225" s="184"/>
      <c r="BD225" s="184"/>
      <c r="BE225" s="184"/>
      <c r="BF225" s="184"/>
      <c r="BG225" s="186"/>
      <c r="BH225" s="186"/>
      <c r="BI225" s="199"/>
      <c r="BJ225" s="199"/>
      <c r="BK225" s="199"/>
      <c r="BL225" s="186"/>
      <c r="BM225" s="186"/>
      <c r="BN225" s="186"/>
      <c r="BO225" s="186"/>
      <c r="BP225" s="186"/>
      <c r="BQ225" s="186"/>
      <c r="BR225" s="186"/>
      <c r="BS225" s="186"/>
      <c r="BT225" s="187"/>
      <c r="BU225" s="188"/>
      <c r="BV225" s="189"/>
      <c r="BW225" s="185"/>
      <c r="BX225"/>
      <c r="BZ225"/>
    </row>
    <row r="226" spans="2:78" ht="18.75">
      <c r="B226" s="363" t="s">
        <v>555</v>
      </c>
      <c r="C226" s="364">
        <v>13476201000101</v>
      </c>
      <c r="D226" s="365" t="s">
        <v>14</v>
      </c>
      <c r="E226" s="365" t="s">
        <v>607</v>
      </c>
      <c r="F226" s="365" t="s">
        <v>1424</v>
      </c>
      <c r="G226" s="366" t="s">
        <v>1424</v>
      </c>
      <c r="H226" s="366" t="s">
        <v>34</v>
      </c>
      <c r="I226" s="366" t="s">
        <v>34</v>
      </c>
      <c r="J226" s="366" t="s">
        <v>608</v>
      </c>
      <c r="K226" s="367" t="s">
        <v>48</v>
      </c>
      <c r="L226" s="368"/>
      <c r="M226" s="368" t="s">
        <v>34</v>
      </c>
      <c r="N226" s="367">
        <v>275591</v>
      </c>
      <c r="O226" s="367" t="s">
        <v>1323</v>
      </c>
      <c r="P226" s="371">
        <v>40702</v>
      </c>
      <c r="Q226" s="372">
        <v>9.86</v>
      </c>
      <c r="R226" s="372">
        <v>51.594741035856586</v>
      </c>
      <c r="S226" s="367">
        <v>2</v>
      </c>
      <c r="T226" s="369">
        <v>-0.29766699069573677</v>
      </c>
      <c r="U226" s="369">
        <v>-3.1893595065954936</v>
      </c>
      <c r="V226" s="369">
        <v>-0.4531915181165791</v>
      </c>
      <c r="W226" s="369">
        <v>-4.0600756929743813</v>
      </c>
      <c r="X226" s="369">
        <v>-0.54849796902200643</v>
      </c>
      <c r="Y226" s="369">
        <v>-3.7547848206819951</v>
      </c>
      <c r="Z226" s="369">
        <v>-0.33483121437965846</v>
      </c>
      <c r="AA226" s="369">
        <v>-1.8091578516518787</v>
      </c>
      <c r="AB226" s="369">
        <v>0.41966548454484709</v>
      </c>
      <c r="AC226" s="373">
        <v>-1.3458647053960455</v>
      </c>
      <c r="AD226" s="575">
        <v>0</v>
      </c>
      <c r="AE226" s="370" t="s">
        <v>1832</v>
      </c>
      <c r="AF226" s="370" t="s">
        <v>1856</v>
      </c>
      <c r="AG226" s="374" t="s">
        <v>1458</v>
      </c>
      <c r="AH226" s="374" t="s">
        <v>1819</v>
      </c>
      <c r="AI226" s="374">
        <v>1000</v>
      </c>
      <c r="AJ226" s="374">
        <v>1000</v>
      </c>
      <c r="AK226" s="374">
        <v>1000</v>
      </c>
      <c r="AL226" s="722">
        <v>1.5</v>
      </c>
      <c r="AM226" s="722">
        <v>0</v>
      </c>
      <c r="AN226" s="369" t="s">
        <v>1824</v>
      </c>
      <c r="AO226" s="367" t="s">
        <v>1326</v>
      </c>
      <c r="AP226" s="370" t="s">
        <v>1816</v>
      </c>
      <c r="AQ226" s="376" t="s">
        <v>661</v>
      </c>
      <c r="AR226" s="369">
        <v>4.0000000000000001E-3</v>
      </c>
      <c r="AS226" s="369">
        <v>4.0000000000000001E-3</v>
      </c>
      <c r="AT226" s="369" t="s">
        <v>1424</v>
      </c>
      <c r="AW226" s="198"/>
      <c r="AX226" s="198"/>
      <c r="AY226" s="184"/>
      <c r="AZ226" s="184"/>
      <c r="BA226" s="184"/>
      <c r="BB226" s="186"/>
      <c r="BC226" s="184"/>
      <c r="BD226" s="184"/>
      <c r="BE226" s="184"/>
      <c r="BF226" s="184"/>
      <c r="BG226" s="186"/>
      <c r="BH226" s="186"/>
      <c r="BI226" s="199"/>
      <c r="BJ226" s="199"/>
      <c r="BK226" s="199"/>
      <c r="BL226" s="186"/>
      <c r="BM226" s="186"/>
      <c r="BN226" s="186"/>
      <c r="BO226" s="186"/>
      <c r="BP226" s="186"/>
      <c r="BQ226" s="186"/>
      <c r="BR226" s="186"/>
      <c r="BS226" s="186"/>
      <c r="BT226" s="187"/>
      <c r="BU226" s="188"/>
      <c r="BV226" s="189"/>
      <c r="BW226" s="185"/>
      <c r="BX226"/>
      <c r="BZ226"/>
    </row>
    <row r="227" spans="2:78" ht="18.75">
      <c r="B227" s="363" t="s">
        <v>1076</v>
      </c>
      <c r="C227" s="364"/>
      <c r="D227" s="365" t="s">
        <v>11</v>
      </c>
      <c r="E227" s="365" t="s">
        <v>621</v>
      </c>
      <c r="F227" s="365" t="s">
        <v>674</v>
      </c>
      <c r="G227" s="366" t="s">
        <v>867</v>
      </c>
      <c r="H227" s="366" t="s">
        <v>34</v>
      </c>
      <c r="I227" s="366" t="s">
        <v>1424</v>
      </c>
      <c r="J227" s="366" t="s">
        <v>608</v>
      </c>
      <c r="L227" s="368"/>
      <c r="M227" s="368" t="s">
        <v>1421</v>
      </c>
      <c r="N227" s="367">
        <v>278912</v>
      </c>
      <c r="O227" s="367" t="s">
        <v>1323</v>
      </c>
      <c r="P227" s="371"/>
      <c r="S227" s="367"/>
      <c r="U227" s="369"/>
      <c r="W227" s="369"/>
      <c r="Y227" s="369"/>
      <c r="AA227" s="369"/>
      <c r="AD227" s="575">
        <v>0</v>
      </c>
      <c r="AE227" s="370"/>
      <c r="AF227" s="370"/>
      <c r="AG227" s="374" t="s">
        <v>738</v>
      </c>
      <c r="AH227" s="374"/>
      <c r="AI227" s="374">
        <v>5000</v>
      </c>
      <c r="AJ227" s="374">
        <v>100</v>
      </c>
      <c r="AK227" s="374">
        <v>1000</v>
      </c>
      <c r="AN227" s="369"/>
      <c r="AO227" s="367" t="s">
        <v>1326</v>
      </c>
      <c r="AP227" s="370"/>
      <c r="AR227" s="369">
        <v>8.9999999999999998E-4</v>
      </c>
      <c r="AS227" s="369">
        <v>8.9999999999999998E-4</v>
      </c>
      <c r="AT227" s="369" t="s">
        <v>1424</v>
      </c>
      <c r="AW227" s="198"/>
      <c r="AX227" s="198"/>
      <c r="AY227" s="184"/>
      <c r="AZ227" s="184"/>
      <c r="BA227" s="184"/>
      <c r="BB227" s="186"/>
      <c r="BC227" s="184"/>
      <c r="BD227" s="184"/>
      <c r="BE227" s="184"/>
      <c r="BF227" s="184"/>
      <c r="BG227" s="186"/>
      <c r="BH227" s="186"/>
      <c r="BI227" s="199"/>
      <c r="BJ227" s="199"/>
      <c r="BK227" s="199"/>
      <c r="BL227" s="186"/>
      <c r="BM227" s="186"/>
      <c r="BN227" s="186"/>
      <c r="BO227" s="186"/>
      <c r="BP227" s="186"/>
      <c r="BQ227" s="186"/>
      <c r="BR227" s="186"/>
      <c r="BS227" s="186"/>
      <c r="BT227" s="187"/>
      <c r="BU227" s="188"/>
      <c r="BV227" s="189"/>
      <c r="BW227" s="185"/>
      <c r="BX227"/>
      <c r="BZ227"/>
    </row>
    <row r="228" spans="2:78" ht="18.75">
      <c r="B228" s="363" t="s">
        <v>229</v>
      </c>
      <c r="C228" s="364">
        <v>13401715000106</v>
      </c>
      <c r="D228" s="365" t="s">
        <v>14</v>
      </c>
      <c r="E228" s="365" t="s">
        <v>607</v>
      </c>
      <c r="F228" s="365" t="s">
        <v>1424</v>
      </c>
      <c r="G228" s="366" t="s">
        <v>1424</v>
      </c>
      <c r="H228" s="366" t="s">
        <v>34</v>
      </c>
      <c r="I228" s="366" t="s">
        <v>34</v>
      </c>
      <c r="J228" s="366" t="s">
        <v>608</v>
      </c>
      <c r="K228" s="367" t="s">
        <v>48</v>
      </c>
      <c r="L228" s="368"/>
      <c r="M228" s="368" t="s">
        <v>34</v>
      </c>
      <c r="N228" s="367">
        <v>282219</v>
      </c>
      <c r="O228" s="367" t="s">
        <v>1326</v>
      </c>
      <c r="P228" s="371">
        <v>40755</v>
      </c>
      <c r="Q228" s="372">
        <v>50.111316000000002</v>
      </c>
      <c r="R228" s="372">
        <v>60.290296757936517</v>
      </c>
      <c r="S228" s="367">
        <v>2</v>
      </c>
      <c r="T228" s="369">
        <v>0.2023458877815687</v>
      </c>
      <c r="U228" s="369">
        <v>2.1680394568046202</v>
      </c>
      <c r="V228" s="369">
        <v>0.12204466294017635</v>
      </c>
      <c r="W228" s="369">
        <v>1.0933800604211574</v>
      </c>
      <c r="X228" s="369">
        <v>0.23575572554098079</v>
      </c>
      <c r="Y228" s="369">
        <v>1.6138838603696442</v>
      </c>
      <c r="Z228" s="369">
        <v>0.25805397996532808</v>
      </c>
      <c r="AA228" s="369">
        <v>1.3943155953044635</v>
      </c>
      <c r="AB228" s="369">
        <v>0.20516527078643335</v>
      </c>
      <c r="AC228" s="373">
        <v>5.0804004473867202E-2</v>
      </c>
      <c r="AD228" s="575">
        <v>13396819000161</v>
      </c>
      <c r="AE228" s="370" t="s">
        <v>1938</v>
      </c>
      <c r="AF228" s="370" t="s">
        <v>1858</v>
      </c>
      <c r="AG228" s="374" t="s">
        <v>721</v>
      </c>
      <c r="AH228" s="374" t="s">
        <v>1819</v>
      </c>
      <c r="AI228" s="374">
        <v>30000</v>
      </c>
      <c r="AJ228" s="374">
        <v>10000</v>
      </c>
      <c r="AK228" s="374">
        <v>30000</v>
      </c>
      <c r="AL228" s="722">
        <v>1.96</v>
      </c>
      <c r="AM228" s="722">
        <v>20</v>
      </c>
      <c r="AN228" s="369" t="s">
        <v>1869</v>
      </c>
      <c r="AO228" s="367" t="s">
        <v>1326</v>
      </c>
      <c r="AP228" s="370" t="s">
        <v>1816</v>
      </c>
      <c r="AQ228" s="376" t="s">
        <v>661</v>
      </c>
      <c r="AR228" s="369">
        <v>4.5022500000000002E-3</v>
      </c>
      <c r="AS228" s="369">
        <v>4.5022500000000002E-3</v>
      </c>
      <c r="AT228" s="369" t="s">
        <v>1424</v>
      </c>
      <c r="AW228" s="198"/>
      <c r="AX228" s="198"/>
      <c r="AY228" s="184"/>
      <c r="AZ228" s="184"/>
      <c r="BA228" s="184"/>
      <c r="BB228" s="186"/>
      <c r="BC228" s="184"/>
      <c r="BD228" s="184"/>
      <c r="BE228" s="184"/>
      <c r="BF228" s="184"/>
      <c r="BG228" s="186"/>
      <c r="BH228" s="186"/>
      <c r="BI228" s="199"/>
      <c r="BJ228" s="199"/>
      <c r="BK228" s="199"/>
      <c r="BL228" s="186"/>
      <c r="BM228" s="186"/>
      <c r="BN228" s="186"/>
      <c r="BO228" s="186"/>
      <c r="BP228" s="186"/>
      <c r="BQ228" s="186"/>
      <c r="BR228" s="186"/>
      <c r="BS228" s="186"/>
      <c r="BT228" s="187"/>
      <c r="BU228" s="188"/>
      <c r="BV228" s="189"/>
      <c r="BW228" s="185"/>
      <c r="BX228"/>
      <c r="BZ228"/>
    </row>
    <row r="229" spans="2:78" ht="18.75">
      <c r="B229" s="363" t="s">
        <v>1125</v>
      </c>
      <c r="C229" s="364"/>
      <c r="D229" s="365" t="s">
        <v>13</v>
      </c>
      <c r="E229" s="365" t="s">
        <v>616</v>
      </c>
      <c r="F229" s="365" t="s">
        <v>617</v>
      </c>
      <c r="G229" s="366" t="s">
        <v>34</v>
      </c>
      <c r="H229" s="366" t="s">
        <v>1340</v>
      </c>
      <c r="I229" s="366" t="s">
        <v>34</v>
      </c>
      <c r="J229" s="366" t="s">
        <v>608</v>
      </c>
      <c r="L229" s="368"/>
      <c r="M229" s="368" t="s">
        <v>34</v>
      </c>
      <c r="N229" s="367">
        <v>282553</v>
      </c>
      <c r="O229" s="367" t="s">
        <v>1323</v>
      </c>
      <c r="P229" s="371"/>
      <c r="S229" s="367"/>
      <c r="U229" s="369"/>
      <c r="W229" s="369"/>
      <c r="Y229" s="369"/>
      <c r="AA229" s="369"/>
      <c r="AD229" s="575">
        <v>13855024000174</v>
      </c>
      <c r="AE229" s="370"/>
      <c r="AF229" s="370"/>
      <c r="AG229" s="374" t="s">
        <v>721</v>
      </c>
      <c r="AH229" s="374"/>
      <c r="AI229" s="374">
        <v>5000</v>
      </c>
      <c r="AJ229" s="374">
        <v>5000</v>
      </c>
      <c r="AK229" s="374">
        <v>5000</v>
      </c>
      <c r="AN229" s="369"/>
      <c r="AO229" s="367" t="s">
        <v>1326</v>
      </c>
      <c r="AP229" s="370"/>
      <c r="AR229" s="369">
        <v>4.1999999999999997E-3</v>
      </c>
      <c r="AS229" s="369">
        <v>4.1999999999999997E-3</v>
      </c>
      <c r="AT229" s="369" t="s">
        <v>1424</v>
      </c>
      <c r="AW229" s="198"/>
      <c r="AX229" s="198"/>
      <c r="AY229" s="184"/>
      <c r="AZ229" s="184"/>
      <c r="BA229" s="184"/>
      <c r="BB229" s="186"/>
      <c r="BC229" s="184"/>
      <c r="BD229" s="184"/>
      <c r="BE229" s="184"/>
      <c r="BF229" s="184"/>
      <c r="BG229" s="186"/>
      <c r="BH229" s="186"/>
      <c r="BI229" s="199"/>
      <c r="BJ229" s="199"/>
      <c r="BK229" s="199"/>
      <c r="BL229" s="218"/>
      <c r="BM229" s="186"/>
      <c r="BN229" s="186"/>
      <c r="BO229" s="186"/>
      <c r="BP229" s="186"/>
      <c r="BQ229" s="186"/>
      <c r="BR229" s="186"/>
      <c r="BS229" s="186"/>
      <c r="BT229" s="187"/>
      <c r="BU229" s="188"/>
      <c r="BV229" s="189"/>
      <c r="BW229" s="185"/>
      <c r="BX229"/>
      <c r="BZ229"/>
    </row>
    <row r="230" spans="2:78" ht="18.75">
      <c r="B230" s="363" t="s">
        <v>414</v>
      </c>
      <c r="C230" s="364">
        <v>13418910000130</v>
      </c>
      <c r="D230" s="365" t="s">
        <v>13</v>
      </c>
      <c r="E230" s="365" t="s">
        <v>616</v>
      </c>
      <c r="F230" s="365" t="s">
        <v>617</v>
      </c>
      <c r="G230" s="366" t="s">
        <v>34</v>
      </c>
      <c r="H230" s="366" t="s">
        <v>1340</v>
      </c>
      <c r="I230" s="366" t="s">
        <v>34</v>
      </c>
      <c r="J230" s="366" t="s">
        <v>608</v>
      </c>
      <c r="K230" s="367" t="s">
        <v>48</v>
      </c>
      <c r="L230" s="368"/>
      <c r="M230" s="368" t="s">
        <v>1421</v>
      </c>
      <c r="N230" s="367">
        <v>282944</v>
      </c>
      <c r="O230" s="367" t="s">
        <v>1323</v>
      </c>
      <c r="P230" s="371">
        <v>40758</v>
      </c>
      <c r="Q230" s="372">
        <v>55.181666</v>
      </c>
      <c r="R230" s="372">
        <v>50.617146813492084</v>
      </c>
      <c r="S230" s="367">
        <v>1</v>
      </c>
      <c r="T230" s="369">
        <v>0.17040180967747132</v>
      </c>
      <c r="U230" s="369">
        <v>1.8257739306789142</v>
      </c>
      <c r="V230" s="369">
        <v>0.18031754468174777</v>
      </c>
      <c r="W230" s="369">
        <v>1.6154381777084799</v>
      </c>
      <c r="X230" s="369">
        <v>0.21379245104531197</v>
      </c>
      <c r="Y230" s="369">
        <v>1.4635325840725744</v>
      </c>
      <c r="Z230" s="369">
        <v>0.28432285098803289</v>
      </c>
      <c r="AA230" s="369">
        <v>1.5362513892919074</v>
      </c>
      <c r="AB230" s="369">
        <v>0.12647981867866365</v>
      </c>
      <c r="AC230" s="373">
        <v>0.54313881688127497</v>
      </c>
      <c r="AD230" s="575">
        <v>0</v>
      </c>
      <c r="AE230" s="370" t="s">
        <v>1939</v>
      </c>
      <c r="AF230" s="370" t="s">
        <v>1833</v>
      </c>
      <c r="AG230" s="374" t="s">
        <v>1458</v>
      </c>
      <c r="AH230" s="374" t="s">
        <v>1819</v>
      </c>
      <c r="AI230" s="374">
        <v>1000</v>
      </c>
      <c r="AJ230" s="374">
        <v>500</v>
      </c>
      <c r="AK230" s="374">
        <v>500</v>
      </c>
      <c r="AL230" s="722">
        <v>1.3</v>
      </c>
      <c r="AM230" s="722">
        <v>20</v>
      </c>
      <c r="AN230" s="369" t="s">
        <v>1834</v>
      </c>
      <c r="AO230" s="367" t="s">
        <v>1326</v>
      </c>
      <c r="AP230" s="370" t="s">
        <v>1835</v>
      </c>
      <c r="AQ230" s="376" t="s">
        <v>670</v>
      </c>
      <c r="AR230" s="369">
        <v>3.0333333333333302E-3</v>
      </c>
      <c r="AS230" s="369">
        <v>3.0333333333333302E-3</v>
      </c>
      <c r="AT230" s="369" t="s">
        <v>1424</v>
      </c>
      <c r="AW230" s="198"/>
      <c r="AX230" s="198"/>
      <c r="AY230" s="184"/>
      <c r="AZ230" s="184"/>
      <c r="BA230" s="184"/>
      <c r="BB230" s="186"/>
      <c r="BC230" s="184"/>
      <c r="BD230" s="184"/>
      <c r="BE230" s="184"/>
      <c r="BF230" s="184"/>
      <c r="BG230" s="186"/>
      <c r="BH230" s="186"/>
      <c r="BI230" s="199"/>
      <c r="BJ230" s="199"/>
      <c r="BK230" s="199"/>
      <c r="BL230" s="186"/>
      <c r="BM230" s="186"/>
      <c r="BN230" s="186"/>
      <c r="BO230" s="186"/>
      <c r="BP230" s="186"/>
      <c r="BQ230" s="186"/>
      <c r="BR230" s="186"/>
      <c r="BS230" s="186"/>
      <c r="BT230" s="187"/>
      <c r="BU230" s="188"/>
      <c r="BV230" s="189"/>
      <c r="BW230" s="185"/>
      <c r="BX230"/>
      <c r="BZ230"/>
    </row>
    <row r="231" spans="2:78" ht="18.75">
      <c r="B231" s="363" t="s">
        <v>161</v>
      </c>
      <c r="C231" s="364">
        <v>11447124000136</v>
      </c>
      <c r="D231" s="365" t="s">
        <v>11</v>
      </c>
      <c r="E231" s="365" t="s">
        <v>620</v>
      </c>
      <c r="F231" s="365" t="s">
        <v>665</v>
      </c>
      <c r="G231" s="366" t="s">
        <v>740</v>
      </c>
      <c r="H231" s="366" t="s">
        <v>34</v>
      </c>
      <c r="I231" s="366" t="s">
        <v>1306</v>
      </c>
      <c r="J231" s="366" t="s">
        <v>608</v>
      </c>
      <c r="K231" s="367" t="s">
        <v>48</v>
      </c>
      <c r="L231" s="368"/>
      <c r="M231" s="368" t="s">
        <v>34</v>
      </c>
      <c r="N231" s="367">
        <v>284211</v>
      </c>
      <c r="O231" s="367" t="s">
        <v>1323</v>
      </c>
      <c r="P231" s="371">
        <v>40169</v>
      </c>
      <c r="Q231" s="372">
        <v>727.74180200000001</v>
      </c>
      <c r="R231" s="372">
        <v>629.93405760317455</v>
      </c>
      <c r="S231" s="367">
        <v>1</v>
      </c>
      <c r="T231" s="369">
        <v>0.11511170701638918</v>
      </c>
      <c r="U231" s="369">
        <v>1.2333669119140731</v>
      </c>
      <c r="V231" s="369">
        <v>0.14081332880847031</v>
      </c>
      <c r="W231" s="369">
        <v>1.2615257582888213</v>
      </c>
      <c r="X231" s="369">
        <v>0.22581158233034104</v>
      </c>
      <c r="Y231" s="369">
        <v>1.5458104670468331</v>
      </c>
      <c r="Z231" s="369">
        <v>0.19735801613241821</v>
      </c>
      <c r="AA231" s="369">
        <v>1.066363556139508</v>
      </c>
      <c r="AB231" s="369">
        <v>6.9796872911798355E-3</v>
      </c>
      <c r="AC231" s="373">
        <v>4.1824055986146531</v>
      </c>
      <c r="AD231" s="575">
        <v>0</v>
      </c>
      <c r="AE231" s="370" t="s">
        <v>1940</v>
      </c>
      <c r="AF231" s="370" t="s">
        <v>1940</v>
      </c>
      <c r="AG231" s="374" t="s">
        <v>721</v>
      </c>
      <c r="AH231" s="374" t="s">
        <v>1819</v>
      </c>
      <c r="AI231" s="374">
        <v>1000</v>
      </c>
      <c r="AJ231" s="374">
        <v>1000</v>
      </c>
      <c r="AK231" s="374">
        <v>1000</v>
      </c>
      <c r="AL231" s="722">
        <v>0.9</v>
      </c>
      <c r="AM231" s="722">
        <v>0</v>
      </c>
      <c r="AN231" s="369" t="s">
        <v>1820</v>
      </c>
      <c r="AO231" s="367" t="s">
        <v>1326</v>
      </c>
      <c r="AP231" s="370" t="s">
        <v>1821</v>
      </c>
      <c r="AQ231" s="376" t="s">
        <v>11</v>
      </c>
      <c r="AR231" s="369">
        <v>1.5E-3</v>
      </c>
      <c r="AS231" s="369">
        <v>1.5E-3</v>
      </c>
      <c r="AT231" s="369" t="s">
        <v>1424</v>
      </c>
      <c r="AW231" s="198"/>
      <c r="AX231" s="198"/>
      <c r="AY231" s="184"/>
      <c r="AZ231" s="184"/>
      <c r="BA231" s="184"/>
      <c r="BB231" s="186"/>
      <c r="BC231" s="184"/>
      <c r="BD231" s="184"/>
      <c r="BE231" s="184"/>
      <c r="BF231" s="184"/>
      <c r="BG231" s="186"/>
      <c r="BH231" s="186"/>
      <c r="BI231" s="199"/>
      <c r="BJ231" s="199"/>
      <c r="BK231" s="199"/>
      <c r="BL231" s="186"/>
      <c r="BM231" s="186"/>
      <c r="BN231" s="186"/>
      <c r="BO231" s="186"/>
      <c r="BP231" s="186"/>
      <c r="BQ231" s="186"/>
      <c r="BR231" s="186"/>
      <c r="BS231" s="186"/>
      <c r="BT231" s="187"/>
      <c r="BU231" s="188"/>
      <c r="BV231" s="189"/>
      <c r="BW231" s="185"/>
      <c r="BX231"/>
      <c r="BZ231"/>
    </row>
    <row r="232" spans="2:78" ht="18.75">
      <c r="B232" s="363" t="s">
        <v>903</v>
      </c>
      <c r="C232" s="364">
        <v>13615411000133</v>
      </c>
      <c r="D232" s="365" t="s">
        <v>11</v>
      </c>
      <c r="E232" s="365" t="s">
        <v>620</v>
      </c>
      <c r="F232" s="365" t="s">
        <v>665</v>
      </c>
      <c r="G232" s="366" t="s">
        <v>740</v>
      </c>
      <c r="H232" s="366" t="s">
        <v>34</v>
      </c>
      <c r="I232" s="366" t="s">
        <v>1424</v>
      </c>
      <c r="J232" s="366" t="s">
        <v>608</v>
      </c>
      <c r="K232" s="367" t="s">
        <v>48</v>
      </c>
      <c r="L232" s="368" t="s">
        <v>1341</v>
      </c>
      <c r="M232" s="368" t="s">
        <v>34</v>
      </c>
      <c r="N232" s="367">
        <v>284491</v>
      </c>
      <c r="O232" s="367" t="s">
        <v>1326</v>
      </c>
      <c r="P232" s="371">
        <v>40777</v>
      </c>
      <c r="Q232" s="372">
        <v>2877.7671529999998</v>
      </c>
      <c r="R232" s="372">
        <v>2358.8891445079371</v>
      </c>
      <c r="S232" s="367">
        <v>1</v>
      </c>
      <c r="T232" s="369">
        <v>0.10211778237960378</v>
      </c>
      <c r="U232" s="369">
        <v>1.0941432211331308</v>
      </c>
      <c r="V232" s="369">
        <v>0.12295548215494989</v>
      </c>
      <c r="W232" s="369">
        <v>1.1015399548736498</v>
      </c>
      <c r="X232" s="369">
        <v>0.19660164190334939</v>
      </c>
      <c r="Y232" s="369">
        <v>1.3458515845666443</v>
      </c>
      <c r="Z232" s="369">
        <v>0.21274495775636981</v>
      </c>
      <c r="AA232" s="369">
        <v>1.1495021795902978</v>
      </c>
      <c r="AB232" s="369">
        <v>5.2272471631250083E-3</v>
      </c>
      <c r="AC232" s="373">
        <v>2.1682610743269009</v>
      </c>
      <c r="AD232" s="575">
        <v>13106998000155</v>
      </c>
      <c r="AE232" s="370" t="s">
        <v>1941</v>
      </c>
      <c r="AF232" s="370" t="s">
        <v>1812</v>
      </c>
      <c r="AG232" s="374" t="s">
        <v>1459</v>
      </c>
      <c r="AH232" s="374" t="s">
        <v>1819</v>
      </c>
      <c r="AI232" s="374">
        <v>1000</v>
      </c>
      <c r="AJ232" s="374">
        <v>1000</v>
      </c>
      <c r="AK232" s="374">
        <v>1000</v>
      </c>
      <c r="AL232" s="722">
        <v>0.8</v>
      </c>
      <c r="AM232" s="722">
        <v>0</v>
      </c>
      <c r="AN232" s="369" t="s">
        <v>1820</v>
      </c>
      <c r="AO232" s="367" t="s">
        <v>1326</v>
      </c>
      <c r="AP232" s="370" t="s">
        <v>1821</v>
      </c>
      <c r="AQ232" s="376" t="s">
        <v>11</v>
      </c>
      <c r="AR232" s="369">
        <v>9.6000000000000002E-4</v>
      </c>
      <c r="AS232" s="369">
        <v>9.6000000000000002E-4</v>
      </c>
      <c r="AT232" s="369" t="s">
        <v>1424</v>
      </c>
      <c r="AW232" s="198"/>
      <c r="AX232" s="198"/>
      <c r="AY232" s="184"/>
      <c r="AZ232" s="184"/>
      <c r="BA232" s="184"/>
      <c r="BB232" s="186"/>
      <c r="BC232" s="184"/>
      <c r="BD232" s="184"/>
      <c r="BE232" s="184"/>
      <c r="BF232" s="184"/>
      <c r="BG232" s="186"/>
      <c r="BH232" s="186"/>
      <c r="BI232" s="199"/>
      <c r="BJ232" s="199"/>
      <c r="BK232" s="199"/>
      <c r="BL232" s="186"/>
      <c r="BM232" s="186"/>
      <c r="BN232" s="186"/>
      <c r="BO232" s="186"/>
      <c r="BP232" s="186"/>
      <c r="BQ232" s="186"/>
      <c r="BR232" s="186"/>
      <c r="BS232" s="186"/>
      <c r="BT232" s="187"/>
      <c r="BU232" s="188"/>
      <c r="BV232" s="189"/>
      <c r="BW232" s="185"/>
      <c r="BX232"/>
      <c r="BZ232"/>
    </row>
    <row r="233" spans="2:78" ht="18.75">
      <c r="B233" s="363" t="s">
        <v>1206</v>
      </c>
      <c r="C233" s="364">
        <v>7381653000107</v>
      </c>
      <c r="D233" s="365" t="s">
        <v>11</v>
      </c>
      <c r="E233" s="365" t="s">
        <v>620</v>
      </c>
      <c r="F233" s="365" t="s">
        <v>619</v>
      </c>
      <c r="G233" s="366" t="s">
        <v>740</v>
      </c>
      <c r="H233" s="366" t="s">
        <v>34</v>
      </c>
      <c r="I233" s="366" t="s">
        <v>34</v>
      </c>
      <c r="J233" s="366" t="s">
        <v>608</v>
      </c>
      <c r="K233" s="367" t="s">
        <v>48</v>
      </c>
      <c r="L233" s="368"/>
      <c r="M233" s="368" t="s">
        <v>34</v>
      </c>
      <c r="N233" s="367">
        <v>284701</v>
      </c>
      <c r="O233" s="367" t="s">
        <v>1323</v>
      </c>
      <c r="P233" s="371">
        <v>38499</v>
      </c>
      <c r="Q233" s="372">
        <v>70.408046999999996</v>
      </c>
      <c r="R233" s="372">
        <v>80.738809211155385</v>
      </c>
      <c r="S233" s="367">
        <v>1</v>
      </c>
      <c r="T233" s="369">
        <v>9.587428119336594E-2</v>
      </c>
      <c r="U233" s="369">
        <v>1.0272470906074525</v>
      </c>
      <c r="V233" s="369">
        <v>0.10594914936804867</v>
      </c>
      <c r="W233" s="369">
        <v>0.94918273807999998</v>
      </c>
      <c r="X233" s="369">
        <v>0.12138149388878272</v>
      </c>
      <c r="Y233" s="369">
        <v>0.83092630512004684</v>
      </c>
      <c r="Z233" s="369">
        <v>0.12942714171429404</v>
      </c>
      <c r="AA233" s="369">
        <v>0.69931989490015922</v>
      </c>
      <c r="AB233" s="369">
        <v>6.94551921744952E-3</v>
      </c>
      <c r="AC233" s="373">
        <v>-0.81668426212986367</v>
      </c>
      <c r="AD233" s="575">
        <v>0</v>
      </c>
      <c r="AE233" s="370" t="s">
        <v>1848</v>
      </c>
      <c r="AF233" s="370" t="s">
        <v>1858</v>
      </c>
      <c r="AG233" s="374" t="s">
        <v>721</v>
      </c>
      <c r="AH233" s="374" t="s">
        <v>1819</v>
      </c>
      <c r="AI233" s="374">
        <v>500</v>
      </c>
      <c r="AJ233" s="374">
        <v>500</v>
      </c>
      <c r="AK233" s="374">
        <v>500</v>
      </c>
      <c r="AL233" s="722">
        <v>0.5</v>
      </c>
      <c r="AM233" s="722">
        <v>20</v>
      </c>
      <c r="AN233" s="369" t="s">
        <v>1820</v>
      </c>
      <c r="AO233" s="367" t="s">
        <v>1326</v>
      </c>
      <c r="AP233" s="370" t="s">
        <v>1821</v>
      </c>
      <c r="AQ233" s="376" t="s">
        <v>671</v>
      </c>
      <c r="AR233" s="369">
        <v>1.8E-3</v>
      </c>
      <c r="AS233" s="369">
        <v>1.8E-3</v>
      </c>
      <c r="AT233" s="369" t="s">
        <v>1424</v>
      </c>
      <c r="AW233" s="198"/>
      <c r="AX233" s="198"/>
      <c r="AY233" s="184"/>
      <c r="AZ233" s="184"/>
      <c r="BA233" s="184"/>
      <c r="BB233" s="186"/>
      <c r="BC233" s="184"/>
      <c r="BD233" s="184"/>
      <c r="BE233" s="184"/>
      <c r="BF233" s="184"/>
      <c r="BG233" s="186"/>
      <c r="BH233" s="186"/>
      <c r="BI233" s="199"/>
      <c r="BJ233" s="199"/>
      <c r="BK233" s="199"/>
      <c r="BL233" s="186"/>
      <c r="BM233" s="186"/>
      <c r="BN233" s="186"/>
      <c r="BO233" s="186"/>
      <c r="BP233" s="186"/>
      <c r="BQ233" s="186"/>
      <c r="BR233" s="186"/>
      <c r="BS233" s="186"/>
      <c r="BT233" s="187"/>
      <c r="BU233" s="188"/>
      <c r="BV233" s="189"/>
      <c r="BW233" s="185"/>
      <c r="BX233"/>
      <c r="BZ233"/>
    </row>
    <row r="234" spans="2:78" ht="18.75">
      <c r="B234" s="363" t="s">
        <v>250</v>
      </c>
      <c r="C234" s="364">
        <v>13812165000100</v>
      </c>
      <c r="D234" s="365" t="s">
        <v>13</v>
      </c>
      <c r="E234" s="365" t="s">
        <v>615</v>
      </c>
      <c r="F234" s="365" t="s">
        <v>619</v>
      </c>
      <c r="G234" s="366" t="s">
        <v>34</v>
      </c>
      <c r="H234" s="366" t="s">
        <v>1339</v>
      </c>
      <c r="I234" s="366" t="s">
        <v>34</v>
      </c>
      <c r="J234" s="366" t="s">
        <v>611</v>
      </c>
      <c r="K234" s="367" t="s">
        <v>48</v>
      </c>
      <c r="L234" s="368" t="s">
        <v>1341</v>
      </c>
      <c r="M234" s="368" t="s">
        <v>1421</v>
      </c>
      <c r="N234" s="367">
        <v>285560</v>
      </c>
      <c r="O234" s="367" t="s">
        <v>1323</v>
      </c>
      <c r="P234" s="371">
        <v>40788</v>
      </c>
      <c r="Q234" s="372">
        <v>1008.812014</v>
      </c>
      <c r="R234" s="372">
        <v>1164.6874822658738</v>
      </c>
      <c r="S234" s="367">
        <v>1</v>
      </c>
      <c r="T234" s="369">
        <v>0.13734068734043037</v>
      </c>
      <c r="U234" s="369">
        <v>1.4715398095964776</v>
      </c>
      <c r="V234" s="369">
        <v>0.15154437140554888</v>
      </c>
      <c r="W234" s="369">
        <v>1.3576635796446563</v>
      </c>
      <c r="X234" s="369">
        <v>0.15597096814707356</v>
      </c>
      <c r="Y234" s="369">
        <v>1.0677111981105809</v>
      </c>
      <c r="Z234" s="369">
        <v>0.28145657147917214</v>
      </c>
      <c r="AA234" s="369">
        <v>1.5207643263904047</v>
      </c>
      <c r="AB234" s="369">
        <v>2.3151059708469576E-2</v>
      </c>
      <c r="AC234" s="373">
        <v>1.7244534938365381</v>
      </c>
      <c r="AD234" s="575">
        <v>97548167000123</v>
      </c>
      <c r="AE234" s="370" t="s">
        <v>1845</v>
      </c>
      <c r="AF234" s="370" t="s">
        <v>1812</v>
      </c>
      <c r="AG234" s="374" t="s">
        <v>1459</v>
      </c>
      <c r="AH234" s="374" t="s">
        <v>1819</v>
      </c>
      <c r="AI234" s="374">
        <v>100000</v>
      </c>
      <c r="AJ234" s="374">
        <v>50000</v>
      </c>
      <c r="AK234" s="374">
        <v>100000</v>
      </c>
      <c r="AL234" s="722">
        <v>1.85</v>
      </c>
      <c r="AM234" s="722">
        <v>20</v>
      </c>
      <c r="AN234" s="369" t="s">
        <v>1820</v>
      </c>
      <c r="AO234" s="367" t="s">
        <v>1326</v>
      </c>
      <c r="AP234" s="370" t="s">
        <v>1835</v>
      </c>
      <c r="AQ234" s="376" t="s">
        <v>670</v>
      </c>
      <c r="AR234" s="369">
        <v>2.46666666666667E-3</v>
      </c>
      <c r="AS234" s="369">
        <v>2.46666666666667E-3</v>
      </c>
      <c r="AT234" s="369" t="s">
        <v>1424</v>
      </c>
      <c r="AW234" s="198"/>
      <c r="AX234" s="198"/>
      <c r="AY234" s="184"/>
      <c r="AZ234" s="184"/>
      <c r="BA234" s="184"/>
      <c r="BB234" s="186"/>
      <c r="BC234" s="184"/>
      <c r="BD234" s="184"/>
      <c r="BE234" s="184"/>
      <c r="BF234" s="184"/>
      <c r="BG234" s="186"/>
      <c r="BH234" s="186"/>
      <c r="BI234" s="199"/>
      <c r="BJ234" s="199"/>
      <c r="BK234" s="199"/>
      <c r="BL234" s="218"/>
      <c r="BM234" s="186"/>
      <c r="BN234" s="186"/>
      <c r="BO234" s="186"/>
      <c r="BP234" s="186"/>
      <c r="BQ234" s="186"/>
      <c r="BR234" s="186"/>
      <c r="BS234" s="186"/>
      <c r="BT234" s="187"/>
      <c r="BU234" s="188"/>
      <c r="BV234" s="189"/>
      <c r="BW234" s="185"/>
      <c r="BX234"/>
      <c r="BZ234"/>
    </row>
    <row r="235" spans="2:78" ht="18.75">
      <c r="B235" s="363" t="s">
        <v>1683</v>
      </c>
      <c r="C235" s="364">
        <v>13667312000103</v>
      </c>
      <c r="D235" s="365" t="s">
        <v>13</v>
      </c>
      <c r="E235" s="365" t="s">
        <v>615</v>
      </c>
      <c r="F235" s="365" t="s">
        <v>619</v>
      </c>
      <c r="G235" s="366" t="s">
        <v>34</v>
      </c>
      <c r="H235" s="366" t="s">
        <v>1339</v>
      </c>
      <c r="I235" s="366" t="s">
        <v>34</v>
      </c>
      <c r="J235" s="366" t="s">
        <v>611</v>
      </c>
      <c r="K235" s="367" t="s">
        <v>48</v>
      </c>
      <c r="L235" s="368"/>
      <c r="M235" s="368" t="s">
        <v>1424</v>
      </c>
      <c r="N235" s="367">
        <v>285773</v>
      </c>
      <c r="O235" s="367" t="s">
        <v>1323</v>
      </c>
      <c r="P235" s="371">
        <v>40786</v>
      </c>
      <c r="Q235" s="372">
        <v>299.83705800000001</v>
      </c>
      <c r="R235" s="372">
        <v>169.75912089558233</v>
      </c>
      <c r="S235" s="367">
        <v>1</v>
      </c>
      <c r="T235" s="369">
        <v>0.15421677881061191</v>
      </c>
      <c r="U235" s="369">
        <v>1.6523590621403892</v>
      </c>
      <c r="V235" s="369">
        <v>0.17650064354825634</v>
      </c>
      <c r="W235" s="369">
        <v>1.5812431257380049</v>
      </c>
      <c r="X235" s="369">
        <v>0.25592523722777227</v>
      </c>
      <c r="Y235" s="369">
        <v>1.7519557960910583</v>
      </c>
      <c r="Z235" s="369">
        <v>0.38357187647312019</v>
      </c>
      <c r="AA235" s="369">
        <v>2.0725130817921378</v>
      </c>
      <c r="AB235" s="369">
        <v>4.1838595604344934E-2</v>
      </c>
      <c r="AC235" s="373">
        <v>1.5507020970909078</v>
      </c>
      <c r="AD235" s="575">
        <v>12154412000165</v>
      </c>
      <c r="AE235" s="370" t="s">
        <v>1906</v>
      </c>
      <c r="AF235" s="370" t="s">
        <v>1907</v>
      </c>
      <c r="AG235" s="374" t="s">
        <v>1462</v>
      </c>
      <c r="AH235" s="374" t="s">
        <v>1819</v>
      </c>
      <c r="AI235" s="374">
        <v>5000</v>
      </c>
      <c r="AJ235" s="374">
        <v>1000</v>
      </c>
      <c r="AK235" s="374">
        <v>5000</v>
      </c>
      <c r="AL235" s="722">
        <v>1.9575</v>
      </c>
      <c r="AM235" s="722">
        <v>0</v>
      </c>
      <c r="AN235" s="369" t="s">
        <v>1820</v>
      </c>
      <c r="AO235" s="367" t="s">
        <v>1326</v>
      </c>
      <c r="AP235" s="370" t="s">
        <v>1835</v>
      </c>
      <c r="AQ235" s="376" t="s">
        <v>1815</v>
      </c>
      <c r="AR235" s="369">
        <v>0</v>
      </c>
      <c r="AS235" s="369">
        <v>0</v>
      </c>
      <c r="AT235" s="369" t="s">
        <v>1424</v>
      </c>
      <c r="AW235" s="198"/>
      <c r="AX235" s="198"/>
      <c r="AY235" s="184"/>
      <c r="AZ235" s="184"/>
      <c r="BA235" s="184"/>
      <c r="BB235" s="186"/>
      <c r="BC235" s="184"/>
      <c r="BD235" s="184"/>
      <c r="BE235" s="184"/>
      <c r="BF235" s="184"/>
      <c r="BG235" s="186"/>
      <c r="BH235" s="186"/>
      <c r="BI235" s="199"/>
      <c r="BJ235" s="199"/>
      <c r="BK235" s="199"/>
      <c r="BL235" s="186"/>
      <c r="BM235" s="186"/>
      <c r="BN235" s="186"/>
      <c r="BO235" s="186"/>
      <c r="BP235" s="186"/>
      <c r="BQ235" s="186"/>
      <c r="BR235" s="186"/>
      <c r="BS235" s="186"/>
      <c r="BT235" s="187"/>
      <c r="BU235" s="188"/>
      <c r="BV235" s="189"/>
      <c r="BW235" s="185"/>
      <c r="BX235"/>
      <c r="BZ235"/>
    </row>
    <row r="236" spans="2:78" ht="18.75">
      <c r="B236" s="363" t="s">
        <v>1621</v>
      </c>
      <c r="C236" s="364">
        <v>13703754000150</v>
      </c>
      <c r="D236" s="365" t="s">
        <v>11</v>
      </c>
      <c r="E236" s="365" t="s">
        <v>1424</v>
      </c>
      <c r="F236" s="365" t="s">
        <v>1424</v>
      </c>
      <c r="G236" s="366" t="s">
        <v>1424</v>
      </c>
      <c r="H236" s="366" t="s">
        <v>34</v>
      </c>
      <c r="I236" s="366" t="s">
        <v>1424</v>
      </c>
      <c r="J236" s="366" t="s">
        <v>1424</v>
      </c>
      <c r="K236" s="367" t="s">
        <v>48</v>
      </c>
      <c r="L236" s="368"/>
      <c r="M236" s="368" t="s">
        <v>1424</v>
      </c>
      <c r="N236" s="367">
        <v>286109</v>
      </c>
      <c r="O236" s="367" t="s">
        <v>1323</v>
      </c>
      <c r="P236" s="371">
        <v>40803</v>
      </c>
      <c r="Q236" s="372">
        <v>181.32553799999999</v>
      </c>
      <c r="R236" s="372">
        <v>197.18920636507934</v>
      </c>
      <c r="S236" s="367">
        <v>1</v>
      </c>
      <c r="T236" s="369">
        <v>7.1123159788824664E-2</v>
      </c>
      <c r="U236" s="369">
        <v>0.76205065694859753</v>
      </c>
      <c r="V236" s="369">
        <v>8.5456757080022427E-2</v>
      </c>
      <c r="W236" s="369">
        <v>0.76559443050247711</v>
      </c>
      <c r="X236" s="369">
        <v>0.14880922525001483</v>
      </c>
      <c r="Y236" s="369">
        <v>1.0186849390572419</v>
      </c>
      <c r="Z236" s="369">
        <v>0.22854898755435782</v>
      </c>
      <c r="AA236" s="369">
        <v>1.2348944111650708</v>
      </c>
      <c r="AB236" s="369">
        <v>2.7374207452755005E-2</v>
      </c>
      <c r="AC236" s="373">
        <v>-0.95581538097113061</v>
      </c>
      <c r="AD236" s="575">
        <v>31552311000197</v>
      </c>
      <c r="AE236" s="370" t="s">
        <v>1817</v>
      </c>
      <c r="AF236" s="370" t="s">
        <v>1818</v>
      </c>
      <c r="AG236" s="374" t="s">
        <v>59</v>
      </c>
      <c r="AH236" s="374" t="s">
        <v>1813</v>
      </c>
      <c r="AI236" s="374">
        <v>100000</v>
      </c>
      <c r="AJ236" s="374">
        <v>50000</v>
      </c>
      <c r="AK236" s="374">
        <v>100000</v>
      </c>
      <c r="AL236" s="722">
        <v>0.4</v>
      </c>
      <c r="AM236" s="722">
        <v>0</v>
      </c>
      <c r="AN236" s="369" t="s">
        <v>1928</v>
      </c>
      <c r="AO236" s="367" t="s">
        <v>1326</v>
      </c>
      <c r="AP236" s="370" t="s">
        <v>1821</v>
      </c>
      <c r="AQ236" s="376" t="s">
        <v>1815</v>
      </c>
      <c r="AR236" s="369">
        <v>0</v>
      </c>
      <c r="AS236" s="369">
        <v>0</v>
      </c>
      <c r="AT236" s="369" t="s">
        <v>1424</v>
      </c>
      <c r="AW236" s="198"/>
      <c r="AX236" s="198"/>
      <c r="AY236" s="184"/>
      <c r="AZ236" s="184"/>
      <c r="BA236" s="184"/>
      <c r="BB236" s="186"/>
      <c r="BC236" s="184"/>
      <c r="BD236" s="184"/>
      <c r="BE236" s="184"/>
      <c r="BF236" s="184"/>
      <c r="BG236" s="186"/>
      <c r="BH236" s="186"/>
      <c r="BI236" s="199"/>
      <c r="BJ236" s="199"/>
      <c r="BK236" s="199"/>
      <c r="BL236" s="186"/>
      <c r="BM236" s="186"/>
      <c r="BN236" s="186"/>
      <c r="BO236" s="186"/>
      <c r="BP236" s="186"/>
      <c r="BQ236" s="186"/>
      <c r="BR236" s="186"/>
      <c r="BS236" s="186"/>
      <c r="BT236" s="187"/>
      <c r="BU236" s="188"/>
      <c r="BV236" s="189"/>
      <c r="BW236" s="185"/>
      <c r="BX236"/>
      <c r="BZ236"/>
    </row>
    <row r="237" spans="2:78" ht="18.75">
      <c r="B237" s="363" t="s">
        <v>729</v>
      </c>
      <c r="C237" s="364">
        <v>7657641000162</v>
      </c>
      <c r="D237" s="365" t="s">
        <v>14</v>
      </c>
      <c r="E237" s="365" t="s">
        <v>614</v>
      </c>
      <c r="F237" s="365" t="s">
        <v>1424</v>
      </c>
      <c r="G237" s="366" t="s">
        <v>1424</v>
      </c>
      <c r="H237" s="366" t="s">
        <v>867</v>
      </c>
      <c r="I237" s="366" t="s">
        <v>34</v>
      </c>
      <c r="J237" s="366" t="s">
        <v>611</v>
      </c>
      <c r="K237" s="367" t="s">
        <v>48</v>
      </c>
      <c r="L237" s="368"/>
      <c r="M237" s="368" t="s">
        <v>1421</v>
      </c>
      <c r="N237" s="367">
        <v>286664</v>
      </c>
      <c r="O237" s="367" t="s">
        <v>1323</v>
      </c>
      <c r="P237" s="371">
        <v>40807</v>
      </c>
      <c r="Q237" s="372">
        <v>49.035682000000001</v>
      </c>
      <c r="R237" s="372">
        <v>124.71999689285711</v>
      </c>
      <c r="S237" s="367">
        <v>4</v>
      </c>
      <c r="T237" s="369">
        <v>-0.27560624413462764</v>
      </c>
      <c r="U237" s="369">
        <v>-2.9529891532593187</v>
      </c>
      <c r="V237" s="369">
        <v>-0.22591046594680775</v>
      </c>
      <c r="W237" s="369">
        <v>-2.0238984069935895</v>
      </c>
      <c r="X237" s="369">
        <v>-8.4328040350807876E-2</v>
      </c>
      <c r="Y237" s="369">
        <v>-0.57727405341471461</v>
      </c>
      <c r="Z237" s="369">
        <v>0.22835839613473952</v>
      </c>
      <c r="AA237" s="369">
        <v>1.233864608839446</v>
      </c>
      <c r="AB237" s="369">
        <v>0.18264849499513661</v>
      </c>
      <c r="AC237" s="373">
        <v>-1.847986273092781</v>
      </c>
      <c r="AD237" s="575">
        <v>0</v>
      </c>
      <c r="AE237" s="370" t="s">
        <v>1841</v>
      </c>
      <c r="AF237" s="370" t="s">
        <v>1826</v>
      </c>
      <c r="AG237" s="374" t="s">
        <v>730</v>
      </c>
      <c r="AH237" s="374" t="s">
        <v>1894</v>
      </c>
      <c r="AI237" s="374">
        <v>25000</v>
      </c>
      <c r="AJ237" s="374">
        <v>5000</v>
      </c>
      <c r="AK237" s="374">
        <v>0</v>
      </c>
      <c r="AL237" s="722">
        <v>0.7</v>
      </c>
      <c r="AM237" s="722">
        <v>0</v>
      </c>
      <c r="AN237" s="369" t="s">
        <v>1834</v>
      </c>
      <c r="AO237" s="367" t="s">
        <v>1326</v>
      </c>
      <c r="AP237" s="370" t="s">
        <v>1816</v>
      </c>
      <c r="AQ237" s="376" t="s">
        <v>689</v>
      </c>
      <c r="AR237" s="369">
        <v>1.8666666666666699E-3</v>
      </c>
      <c r="AS237" s="369">
        <v>1.8666666666666699E-3</v>
      </c>
      <c r="AT237" s="369" t="s">
        <v>1424</v>
      </c>
      <c r="AW237" s="198"/>
      <c r="AX237" s="198"/>
      <c r="AY237" s="184"/>
      <c r="AZ237" s="184"/>
      <c r="BA237" s="184"/>
      <c r="BB237" s="186"/>
      <c r="BC237" s="184"/>
      <c r="BD237" s="184"/>
      <c r="BE237" s="184"/>
      <c r="BF237" s="184"/>
      <c r="BG237" s="186"/>
      <c r="BH237" s="186"/>
      <c r="BI237" s="199"/>
      <c r="BJ237" s="199"/>
      <c r="BK237" s="199"/>
      <c r="BL237" s="186"/>
      <c r="BM237" s="186"/>
      <c r="BN237" s="186"/>
      <c r="BO237" s="186"/>
      <c r="BP237" s="186"/>
      <c r="BQ237" s="186"/>
      <c r="BR237" s="186"/>
      <c r="BS237" s="186"/>
      <c r="BT237" s="187"/>
      <c r="BU237" s="188"/>
      <c r="BV237" s="189"/>
      <c r="BW237" s="185"/>
      <c r="BX237"/>
      <c r="BZ237"/>
    </row>
    <row r="238" spans="2:78" ht="18.75">
      <c r="B238" s="363" t="s">
        <v>922</v>
      </c>
      <c r="C238" s="364">
        <v>7195440000190</v>
      </c>
      <c r="D238" s="365" t="s">
        <v>14</v>
      </c>
      <c r="E238" s="365" t="s">
        <v>607</v>
      </c>
      <c r="F238" s="365" t="s">
        <v>1424</v>
      </c>
      <c r="G238" s="366" t="s">
        <v>1424</v>
      </c>
      <c r="H238" s="366" t="s">
        <v>34</v>
      </c>
      <c r="I238" s="366" t="s">
        <v>34</v>
      </c>
      <c r="J238" s="366" t="s">
        <v>608</v>
      </c>
      <c r="K238" s="367" t="s">
        <v>48</v>
      </c>
      <c r="L238" s="368"/>
      <c r="M238" s="368" t="s">
        <v>1421</v>
      </c>
      <c r="N238" s="367">
        <v>287288</v>
      </c>
      <c r="O238" s="367" t="s">
        <v>1323</v>
      </c>
      <c r="P238" s="371">
        <v>40811</v>
      </c>
      <c r="Q238" s="372">
        <v>46.805303000000002</v>
      </c>
      <c r="R238" s="372">
        <v>43.770023960159328</v>
      </c>
      <c r="S238" s="367">
        <v>4</v>
      </c>
      <c r="T238" s="369">
        <v>0.15800392725351653</v>
      </c>
      <c r="U238" s="369">
        <v>1.6929365472724656</v>
      </c>
      <c r="V238" s="369">
        <v>9.9421330358529847E-2</v>
      </c>
      <c r="W238" s="369">
        <v>0.89070097434613915</v>
      </c>
      <c r="X238" s="369">
        <v>0.19468097480029423</v>
      </c>
      <c r="Y238" s="369">
        <v>1.3327035109338585</v>
      </c>
      <c r="Z238" s="369">
        <v>0.22125600581324356</v>
      </c>
      <c r="AA238" s="369">
        <v>1.1954890193967573</v>
      </c>
      <c r="AB238" s="369">
        <v>0.15910926140719195</v>
      </c>
      <c r="AC238" s="373">
        <v>-7.667759336464941E-2</v>
      </c>
      <c r="AD238" s="575">
        <v>0</v>
      </c>
      <c r="AE238" s="370" t="s">
        <v>1942</v>
      </c>
      <c r="AF238" s="370" t="s">
        <v>1943</v>
      </c>
      <c r="AG238" s="374" t="s">
        <v>1460</v>
      </c>
      <c r="AH238" s="374" t="s">
        <v>1819</v>
      </c>
      <c r="AI238" s="374">
        <v>25000</v>
      </c>
      <c r="AJ238" s="374">
        <v>5000</v>
      </c>
      <c r="AK238" s="374">
        <v>5000</v>
      </c>
      <c r="AL238" s="722">
        <v>1.2</v>
      </c>
      <c r="AM238" s="722">
        <v>20</v>
      </c>
      <c r="AN238" s="369" t="s">
        <v>668</v>
      </c>
      <c r="AO238" s="367" t="s">
        <v>1326</v>
      </c>
      <c r="AP238" s="370" t="s">
        <v>1816</v>
      </c>
      <c r="AQ238" s="376" t="s">
        <v>661</v>
      </c>
      <c r="AR238" s="369">
        <v>2.3999999999999998E-3</v>
      </c>
      <c r="AS238" s="369">
        <v>2.3999999999999998E-3</v>
      </c>
      <c r="AT238" s="369" t="s">
        <v>1424</v>
      </c>
      <c r="AW238" s="198"/>
      <c r="AX238" s="198"/>
      <c r="AY238" s="184"/>
      <c r="AZ238" s="184"/>
      <c r="BA238" s="184"/>
      <c r="BB238" s="186"/>
      <c r="BC238" s="184"/>
      <c r="BD238" s="184"/>
      <c r="BE238" s="184"/>
      <c r="BF238" s="184"/>
      <c r="BG238" s="186"/>
      <c r="BH238" s="186"/>
      <c r="BI238" s="199"/>
      <c r="BJ238" s="199"/>
      <c r="BK238" s="199"/>
      <c r="BL238" s="186"/>
      <c r="BM238" s="186"/>
      <c r="BN238" s="186"/>
      <c r="BO238" s="186"/>
      <c r="BP238" s="186"/>
      <c r="BQ238" s="186"/>
      <c r="BR238" s="186"/>
      <c r="BS238" s="186"/>
      <c r="BT238" s="187"/>
      <c r="BU238" s="188"/>
      <c r="BV238" s="189"/>
      <c r="BW238" s="185"/>
      <c r="BX238"/>
      <c r="BZ238"/>
    </row>
    <row r="239" spans="2:78" ht="18.75">
      <c r="B239" s="363" t="s">
        <v>839</v>
      </c>
      <c r="C239" s="364">
        <v>9120774000120</v>
      </c>
      <c r="D239" s="365" t="s">
        <v>14</v>
      </c>
      <c r="E239" s="365" t="s">
        <v>607</v>
      </c>
      <c r="F239" s="365" t="s">
        <v>1424</v>
      </c>
      <c r="G239" s="366" t="s">
        <v>1424</v>
      </c>
      <c r="H239" s="366" t="s">
        <v>34</v>
      </c>
      <c r="I239" s="366" t="s">
        <v>34</v>
      </c>
      <c r="J239" s="366" t="s">
        <v>608</v>
      </c>
      <c r="K239" s="367" t="s">
        <v>48</v>
      </c>
      <c r="L239" s="368"/>
      <c r="M239" s="368" t="s">
        <v>34</v>
      </c>
      <c r="N239" s="367">
        <v>287342</v>
      </c>
      <c r="O239" s="367" t="s">
        <v>1323</v>
      </c>
      <c r="P239" s="371">
        <v>39424</v>
      </c>
      <c r="Q239" s="372">
        <v>682.32574090000003</v>
      </c>
      <c r="R239" s="372">
        <v>907.49826389841246</v>
      </c>
      <c r="S239" s="367">
        <v>31</v>
      </c>
      <c r="T239" s="369">
        <v>9.0075861074045971E-2</v>
      </c>
      <c r="U239" s="369">
        <v>0.96511979094428357</v>
      </c>
      <c r="V239" s="369">
        <v>-8.6558377981183821E-2</v>
      </c>
      <c r="W239" s="369">
        <v>-0.77546368900551776</v>
      </c>
      <c r="X239" s="369">
        <v>-0.14144382290847168</v>
      </c>
      <c r="Y239" s="369">
        <v>-0.96826451369166999</v>
      </c>
      <c r="Z239" s="369">
        <v>-2.3083189018284767E-3</v>
      </c>
      <c r="AA239" s="369">
        <v>-1.2472293758801767E-2</v>
      </c>
      <c r="AB239" s="369">
        <v>0.23611794007181344</v>
      </c>
      <c r="AC239" s="373">
        <v>-0.83932556554647719</v>
      </c>
      <c r="AD239" s="575">
        <v>12976456000170</v>
      </c>
      <c r="AE239" s="370" t="s">
        <v>1836</v>
      </c>
      <c r="AF239" s="370" t="s">
        <v>1833</v>
      </c>
      <c r="AG239" s="374" t="s">
        <v>1458</v>
      </c>
      <c r="AH239" s="374" t="s">
        <v>1813</v>
      </c>
      <c r="AI239" s="374">
        <v>5000</v>
      </c>
      <c r="AJ239" s="374">
        <v>0</v>
      </c>
      <c r="AK239" s="374">
        <v>0</v>
      </c>
      <c r="AL239" s="722">
        <v>2</v>
      </c>
      <c r="AM239" s="722">
        <v>20</v>
      </c>
      <c r="AN239" s="369" t="s">
        <v>1815</v>
      </c>
      <c r="AO239" s="367" t="s">
        <v>1326</v>
      </c>
      <c r="AP239" s="370" t="s">
        <v>1816</v>
      </c>
      <c r="AQ239" s="376" t="s">
        <v>661</v>
      </c>
      <c r="AR239" s="369">
        <v>7.0000000000000001E-3</v>
      </c>
      <c r="AS239" s="369">
        <v>7.0000000000000001E-3</v>
      </c>
      <c r="AT239" s="369" t="s">
        <v>1424</v>
      </c>
      <c r="AW239" s="198"/>
      <c r="AX239" s="198"/>
      <c r="AY239" s="184"/>
      <c r="AZ239" s="184"/>
      <c r="BA239" s="184"/>
      <c r="BB239" s="186"/>
      <c r="BC239" s="184"/>
      <c r="BD239" s="184"/>
      <c r="BE239" s="184"/>
      <c r="BF239" s="184"/>
      <c r="BG239" s="186"/>
      <c r="BH239" s="186"/>
      <c r="BI239" s="199"/>
      <c r="BJ239" s="199"/>
      <c r="BK239" s="199"/>
      <c r="BL239" s="218"/>
      <c r="BM239" s="186"/>
      <c r="BN239" s="186"/>
      <c r="BO239" s="186"/>
      <c r="BP239" s="186"/>
      <c r="BQ239" s="186"/>
      <c r="BR239" s="186"/>
      <c r="BS239" s="186"/>
      <c r="BT239" s="187"/>
      <c r="BU239" s="188"/>
      <c r="BV239" s="189"/>
      <c r="BW239" s="185"/>
      <c r="BX239"/>
      <c r="BZ239"/>
    </row>
    <row r="240" spans="2:78" ht="18.75">
      <c r="B240" s="363" t="s">
        <v>126</v>
      </c>
      <c r="C240" s="364">
        <v>12239939000192</v>
      </c>
      <c r="D240" s="365" t="s">
        <v>14</v>
      </c>
      <c r="E240" s="365" t="s">
        <v>607</v>
      </c>
      <c r="F240" s="365" t="s">
        <v>1424</v>
      </c>
      <c r="G240" s="366" t="s">
        <v>1424</v>
      </c>
      <c r="H240" s="366" t="s">
        <v>34</v>
      </c>
      <c r="I240" s="366" t="s">
        <v>34</v>
      </c>
      <c r="J240" s="366" t="s">
        <v>608</v>
      </c>
      <c r="K240" s="367" t="s">
        <v>48</v>
      </c>
      <c r="L240" s="368"/>
      <c r="M240" s="368" t="s">
        <v>34</v>
      </c>
      <c r="N240" s="367">
        <v>287393</v>
      </c>
      <c r="O240" s="367" t="s">
        <v>1323</v>
      </c>
      <c r="P240" s="371">
        <v>40810</v>
      </c>
      <c r="Q240" s="372">
        <v>199.628287</v>
      </c>
      <c r="R240" s="372">
        <v>207.74735622222221</v>
      </c>
      <c r="S240" s="367">
        <v>2</v>
      </c>
      <c r="T240" s="369">
        <v>0.12862789403752495</v>
      </c>
      <c r="U240" s="369">
        <v>1.3781863944775437</v>
      </c>
      <c r="V240" s="369">
        <v>5.0758347850975216E-2</v>
      </c>
      <c r="W240" s="369">
        <v>0.45473652106672952</v>
      </c>
      <c r="X240" s="369">
        <v>0.1293745921303886</v>
      </c>
      <c r="Y240" s="369">
        <v>0.8856436708038522</v>
      </c>
      <c r="Z240" s="369">
        <v>6.3720779134571748E-2</v>
      </c>
      <c r="AA240" s="369">
        <v>0.34429570163661893</v>
      </c>
      <c r="AB240" s="369">
        <v>0.19940359078401779</v>
      </c>
      <c r="AC240" s="373">
        <v>-0.30522568583134652</v>
      </c>
      <c r="AD240" s="575">
        <v>12241282000106</v>
      </c>
      <c r="AE240" s="370" t="s">
        <v>1841</v>
      </c>
      <c r="AF240" s="370" t="s">
        <v>1826</v>
      </c>
      <c r="AG240" s="374" t="s">
        <v>730</v>
      </c>
      <c r="AH240" s="374" t="s">
        <v>1819</v>
      </c>
      <c r="AI240" s="374">
        <v>5000</v>
      </c>
      <c r="AJ240" s="374">
        <v>5000</v>
      </c>
      <c r="AK240" s="374">
        <v>1000</v>
      </c>
      <c r="AL240" s="722">
        <v>2.02</v>
      </c>
      <c r="AM240" s="722">
        <v>20</v>
      </c>
      <c r="AN240" s="369" t="s">
        <v>668</v>
      </c>
      <c r="AO240" s="367" t="s">
        <v>1326</v>
      </c>
      <c r="AP240" s="370" t="s">
        <v>1816</v>
      </c>
      <c r="AQ240" s="376" t="s">
        <v>661</v>
      </c>
      <c r="AR240" s="369">
        <v>6.6E-3</v>
      </c>
      <c r="AS240" s="369">
        <v>6.6E-3</v>
      </c>
      <c r="AT240" s="369" t="s">
        <v>1424</v>
      </c>
      <c r="AW240" s="198"/>
      <c r="AX240" s="198"/>
      <c r="AY240" s="184"/>
      <c r="AZ240" s="184"/>
      <c r="BA240" s="184"/>
      <c r="BB240" s="186"/>
      <c r="BC240" s="184"/>
      <c r="BD240" s="184"/>
      <c r="BE240" s="184"/>
      <c r="BF240" s="184"/>
      <c r="BG240" s="186"/>
      <c r="BH240" s="186"/>
      <c r="BI240" s="199"/>
      <c r="BJ240" s="199"/>
      <c r="BK240" s="199"/>
      <c r="BL240" s="186"/>
      <c r="BM240" s="186"/>
      <c r="BN240" s="186"/>
      <c r="BO240" s="186"/>
      <c r="BP240" s="186"/>
      <c r="BQ240" s="186"/>
      <c r="BR240" s="186"/>
      <c r="BS240" s="186"/>
      <c r="BT240" s="187"/>
      <c r="BU240" s="188"/>
      <c r="BV240" s="189"/>
      <c r="BW240" s="185"/>
      <c r="BX240"/>
      <c r="BZ240"/>
    </row>
    <row r="241" spans="2:78" ht="18.75">
      <c r="B241" s="363" t="s">
        <v>1118</v>
      </c>
      <c r="C241" s="364">
        <v>14083797000142</v>
      </c>
      <c r="D241" s="365" t="s">
        <v>14</v>
      </c>
      <c r="E241" s="365" t="s">
        <v>607</v>
      </c>
      <c r="F241" s="365" t="s">
        <v>1424</v>
      </c>
      <c r="G241" s="366" t="s">
        <v>1424</v>
      </c>
      <c r="H241" s="366" t="s">
        <v>34</v>
      </c>
      <c r="I241" s="366" t="s">
        <v>34</v>
      </c>
      <c r="J241" s="366" t="s">
        <v>608</v>
      </c>
      <c r="K241" s="367" t="s">
        <v>48</v>
      </c>
      <c r="L241" s="368"/>
      <c r="M241" s="368" t="s">
        <v>34</v>
      </c>
      <c r="N241" s="367">
        <v>287962</v>
      </c>
      <c r="O241" s="367" t="s">
        <v>1323</v>
      </c>
      <c r="P241" s="371">
        <v>40818</v>
      </c>
      <c r="Q241" s="372">
        <v>149.85111599999999</v>
      </c>
      <c r="R241" s="372">
        <v>187.28073878174607</v>
      </c>
      <c r="S241" s="367">
        <v>2</v>
      </c>
      <c r="T241" s="369">
        <v>0.1026506068411257</v>
      </c>
      <c r="U241" s="369">
        <v>1.0998521805233865</v>
      </c>
      <c r="V241" s="369">
        <v>-5.9520662664636959E-2</v>
      </c>
      <c r="W241" s="369">
        <v>-0.53323680178024868</v>
      </c>
      <c r="X241" s="369">
        <v>1.1614718663410351E-2</v>
      </c>
      <c r="Y241" s="369">
        <v>7.9509445425340011E-2</v>
      </c>
      <c r="Z241" s="369">
        <v>7.3090353962470989E-2</v>
      </c>
      <c r="AA241" s="369">
        <v>0.39492132773882954</v>
      </c>
      <c r="AB241" s="369">
        <v>0.22882802111784503</v>
      </c>
      <c r="AC241" s="373">
        <v>-0.74790712882912203</v>
      </c>
      <c r="AD241" s="575">
        <v>14126355000136</v>
      </c>
      <c r="AE241" s="370" t="s">
        <v>1944</v>
      </c>
      <c r="AF241" s="370" t="s">
        <v>1812</v>
      </c>
      <c r="AG241" s="374" t="s">
        <v>1459</v>
      </c>
      <c r="AH241" s="374" t="s">
        <v>1819</v>
      </c>
      <c r="AI241" s="374">
        <v>25000</v>
      </c>
      <c r="AJ241" s="374">
        <v>5000</v>
      </c>
      <c r="AK241" s="374">
        <v>5000</v>
      </c>
      <c r="AL241" s="722">
        <v>2.93</v>
      </c>
      <c r="AM241" s="722">
        <v>0</v>
      </c>
      <c r="AN241" s="369" t="s">
        <v>1815</v>
      </c>
      <c r="AO241" s="367" t="s">
        <v>1326</v>
      </c>
      <c r="AP241" s="370" t="s">
        <v>1816</v>
      </c>
      <c r="AQ241" s="376" t="s">
        <v>661</v>
      </c>
      <c r="AR241" s="369">
        <v>4.8833333333333298E-3</v>
      </c>
      <c r="AS241" s="369">
        <v>4.8833333333333298E-3</v>
      </c>
      <c r="AT241" s="369" t="s">
        <v>1424</v>
      </c>
      <c r="AW241" s="198"/>
      <c r="AX241" s="198"/>
      <c r="AY241" s="184"/>
      <c r="AZ241" s="184"/>
      <c r="BA241" s="184"/>
      <c r="BB241" s="186"/>
      <c r="BC241" s="184"/>
      <c r="BD241" s="184"/>
      <c r="BE241" s="184"/>
      <c r="BF241" s="184"/>
      <c r="BG241" s="186"/>
      <c r="BH241" s="186"/>
      <c r="BI241" s="199"/>
      <c r="BJ241" s="199"/>
      <c r="BK241" s="199"/>
      <c r="BL241" s="186"/>
      <c r="BM241" s="186"/>
      <c r="BN241" s="186"/>
      <c r="BO241" s="186"/>
      <c r="BP241" s="186"/>
      <c r="BQ241" s="186"/>
      <c r="BR241" s="186"/>
      <c r="BS241" s="186"/>
      <c r="BT241" s="187"/>
      <c r="BU241" s="188"/>
      <c r="BV241" s="189"/>
      <c r="BW241" s="185"/>
      <c r="BX241"/>
      <c r="BZ241"/>
    </row>
    <row r="242" spans="2:78" ht="18.75">
      <c r="B242" s="363" t="s">
        <v>303</v>
      </c>
      <c r="C242" s="364">
        <v>14113340000133</v>
      </c>
      <c r="D242" s="365" t="s">
        <v>14</v>
      </c>
      <c r="E242" s="365" t="s">
        <v>607</v>
      </c>
      <c r="F242" s="365" t="s">
        <v>1424</v>
      </c>
      <c r="G242" s="366" t="s">
        <v>1424</v>
      </c>
      <c r="H242" s="366" t="s">
        <v>34</v>
      </c>
      <c r="I242" s="366" t="s">
        <v>34</v>
      </c>
      <c r="J242" s="366" t="s">
        <v>608</v>
      </c>
      <c r="K242" s="367" t="s">
        <v>48</v>
      </c>
      <c r="L242" s="368"/>
      <c r="M242" s="368" t="s">
        <v>1421</v>
      </c>
      <c r="N242" s="367">
        <v>287989</v>
      </c>
      <c r="O242" s="367" t="s">
        <v>1326</v>
      </c>
      <c r="P242" s="371">
        <v>40814</v>
      </c>
      <c r="Q242" s="372">
        <v>825.06905500000005</v>
      </c>
      <c r="R242" s="372">
        <v>830.16545697211188</v>
      </c>
      <c r="S242" s="367">
        <v>2</v>
      </c>
      <c r="T242" s="369">
        <v>0.14250746004118753</v>
      </c>
      <c r="U242" s="369">
        <v>1.5268993091266818</v>
      </c>
      <c r="V242" s="369">
        <v>7.6045059367755075E-2</v>
      </c>
      <c r="W242" s="369">
        <v>0.68127642457419857</v>
      </c>
      <c r="X242" s="369">
        <v>0.31366316520474902</v>
      </c>
      <c r="Y242" s="369">
        <v>2.1472052004455247</v>
      </c>
      <c r="Z242" s="369">
        <v>0.26994571552979885</v>
      </c>
      <c r="AA242" s="369">
        <v>1.4585689439837053</v>
      </c>
      <c r="AB242" s="369">
        <v>0.20395315441565914</v>
      </c>
      <c r="AC242" s="373">
        <v>-0.17443410639778589</v>
      </c>
      <c r="AD242" s="575">
        <v>32812291000109</v>
      </c>
      <c r="AE242" s="370" t="s">
        <v>1924</v>
      </c>
      <c r="AF242" s="370" t="s">
        <v>1858</v>
      </c>
      <c r="AG242" s="374" t="s">
        <v>721</v>
      </c>
      <c r="AH242" s="374" t="s">
        <v>1819</v>
      </c>
      <c r="AI242" s="374">
        <v>10000</v>
      </c>
      <c r="AJ242" s="374">
        <v>5000</v>
      </c>
      <c r="AK242" s="374">
        <v>5000</v>
      </c>
      <c r="AL242" s="722">
        <v>1.8</v>
      </c>
      <c r="AM242" s="722">
        <v>20</v>
      </c>
      <c r="AN242" s="369" t="s">
        <v>668</v>
      </c>
      <c r="AO242" s="367" t="s">
        <v>1326</v>
      </c>
      <c r="AP242" s="370" t="s">
        <v>1816</v>
      </c>
      <c r="AQ242" s="376" t="s">
        <v>661</v>
      </c>
      <c r="AR242" s="369">
        <v>3.15E-3</v>
      </c>
      <c r="AS242" s="369">
        <v>3.15E-3</v>
      </c>
      <c r="AT242" s="369" t="s">
        <v>1424</v>
      </c>
      <c r="AW242" s="198"/>
      <c r="AX242" s="198"/>
      <c r="AY242" s="184"/>
      <c r="AZ242" s="184"/>
      <c r="BA242" s="184"/>
      <c r="BB242" s="186"/>
      <c r="BC242" s="184"/>
      <c r="BD242" s="184"/>
      <c r="BE242" s="184"/>
      <c r="BF242" s="184"/>
      <c r="BG242" s="186"/>
      <c r="BH242" s="186"/>
      <c r="BI242" s="199"/>
      <c r="BJ242" s="199"/>
      <c r="BK242" s="199"/>
      <c r="BL242" s="186"/>
      <c r="BM242" s="186"/>
      <c r="BN242" s="186"/>
      <c r="BO242" s="186"/>
      <c r="BP242" s="186"/>
      <c r="BQ242" s="186"/>
      <c r="BR242" s="186"/>
      <c r="BS242" s="186"/>
      <c r="BT242" s="187"/>
      <c r="BU242" s="188"/>
      <c r="BV242" s="189"/>
      <c r="BW242" s="185"/>
      <c r="BX242"/>
      <c r="BZ242"/>
    </row>
    <row r="243" spans="2:78" ht="18.75">
      <c r="B243" s="363" t="s">
        <v>170</v>
      </c>
      <c r="C243" s="364">
        <v>13176277000111</v>
      </c>
      <c r="D243" s="365" t="s">
        <v>11</v>
      </c>
      <c r="E243" s="365" t="s">
        <v>621</v>
      </c>
      <c r="F243" s="365" t="s">
        <v>674</v>
      </c>
      <c r="G243" s="366" t="s">
        <v>740</v>
      </c>
      <c r="H243" s="366" t="s">
        <v>34</v>
      </c>
      <c r="I243" s="366" t="s">
        <v>1424</v>
      </c>
      <c r="J243" s="366" t="s">
        <v>608</v>
      </c>
      <c r="K243" s="367" t="s">
        <v>48</v>
      </c>
      <c r="L243" s="368"/>
      <c r="M243" s="368" t="s">
        <v>34</v>
      </c>
      <c r="N243" s="367">
        <v>288561</v>
      </c>
      <c r="O243" s="367" t="s">
        <v>1323</v>
      </c>
      <c r="P243" s="371">
        <v>40823</v>
      </c>
      <c r="Q243" s="372">
        <v>41.230941999999999</v>
      </c>
      <c r="R243" s="372">
        <v>52.193401261904746</v>
      </c>
      <c r="S243" s="367">
        <v>1</v>
      </c>
      <c r="T243" s="369">
        <v>7.7401308456104712E-2</v>
      </c>
      <c r="U243" s="369">
        <v>0.82931801867053079</v>
      </c>
      <c r="V243" s="369">
        <v>9.0688988092123335E-2</v>
      </c>
      <c r="W243" s="369">
        <v>0.81246921324453414</v>
      </c>
      <c r="X243" s="369">
        <v>0.14757577726078419</v>
      </c>
      <c r="Y243" s="369">
        <v>1.0102412764575028</v>
      </c>
      <c r="Z243" s="369">
        <v>0.24018812838199222</v>
      </c>
      <c r="AA243" s="369">
        <v>1.297782941596169</v>
      </c>
      <c r="AB243" s="369">
        <v>3.1343217725802217E-2</v>
      </c>
      <c r="AC243" s="373">
        <v>-0.66784647626988736</v>
      </c>
      <c r="AD243" s="575">
        <v>0</v>
      </c>
      <c r="AE243" s="370" t="s">
        <v>1851</v>
      </c>
      <c r="AF243" s="370" t="s">
        <v>1833</v>
      </c>
      <c r="AG243" s="374" t="s">
        <v>1458</v>
      </c>
      <c r="AH243" s="374" t="s">
        <v>1819</v>
      </c>
      <c r="AI243" s="374">
        <v>1000</v>
      </c>
      <c r="AJ243" s="374">
        <v>1</v>
      </c>
      <c r="AK243" s="374">
        <v>1000</v>
      </c>
      <c r="AL243" s="722">
        <v>1</v>
      </c>
      <c r="AM243" s="722">
        <v>20</v>
      </c>
      <c r="AN243" s="369" t="s">
        <v>1928</v>
      </c>
      <c r="AO243" s="367" t="s">
        <v>1326</v>
      </c>
      <c r="AP243" s="370" t="s">
        <v>1835</v>
      </c>
      <c r="AQ243" s="376" t="s">
        <v>666</v>
      </c>
      <c r="AR243" s="369">
        <v>3.3333333333333301E-3</v>
      </c>
      <c r="AS243" s="369">
        <v>3.3333333333333301E-3</v>
      </c>
      <c r="AT243" s="369" t="s">
        <v>1424</v>
      </c>
      <c r="AW243" s="198"/>
      <c r="AX243" s="198"/>
      <c r="AY243" s="184"/>
      <c r="AZ243" s="184"/>
      <c r="BA243" s="184"/>
      <c r="BB243" s="186"/>
      <c r="BC243" s="184"/>
      <c r="BD243" s="184"/>
      <c r="BE243" s="184"/>
      <c r="BF243" s="184"/>
      <c r="BG243" s="186"/>
      <c r="BH243" s="186"/>
      <c r="BI243" s="199"/>
      <c r="BJ243" s="199"/>
      <c r="BK243" s="199"/>
      <c r="BL243" s="186"/>
      <c r="BM243" s="186"/>
      <c r="BN243" s="186"/>
      <c r="BO243" s="186"/>
      <c r="BP243" s="186"/>
      <c r="BQ243" s="186"/>
      <c r="BR243" s="186"/>
      <c r="BS243" s="186"/>
      <c r="BT243" s="187"/>
      <c r="BU243" s="188"/>
      <c r="BV243" s="189"/>
      <c r="BW243" s="185"/>
      <c r="BX243"/>
      <c r="BZ243"/>
    </row>
    <row r="244" spans="2:78" ht="18.75">
      <c r="B244" s="363" t="s">
        <v>112</v>
      </c>
      <c r="C244" s="364">
        <v>13974750000106</v>
      </c>
      <c r="D244" s="365" t="s">
        <v>14</v>
      </c>
      <c r="E244" s="365" t="s">
        <v>614</v>
      </c>
      <c r="F244" s="365" t="s">
        <v>1424</v>
      </c>
      <c r="G244" s="366" t="s">
        <v>1424</v>
      </c>
      <c r="H244" s="366" t="s">
        <v>1339</v>
      </c>
      <c r="I244" s="366" t="s">
        <v>34</v>
      </c>
      <c r="J244" s="366" t="s">
        <v>608</v>
      </c>
      <c r="K244" s="367" t="s">
        <v>48</v>
      </c>
      <c r="L244" s="368"/>
      <c r="M244" s="368" t="s">
        <v>34</v>
      </c>
      <c r="N244" s="367">
        <v>288888</v>
      </c>
      <c r="O244" s="367" t="s">
        <v>1323</v>
      </c>
      <c r="P244" s="371">
        <v>40836</v>
      </c>
      <c r="Q244" s="372">
        <v>311.01758000000001</v>
      </c>
      <c r="R244" s="372">
        <v>437.5754935833333</v>
      </c>
      <c r="S244" s="367">
        <v>2</v>
      </c>
      <c r="T244" s="369">
        <v>-4.3091160631313352E-2</v>
      </c>
      <c r="U244" s="369">
        <v>-0.46170118657930531</v>
      </c>
      <c r="V244" s="369">
        <v>-8.6939340051372938E-4</v>
      </c>
      <c r="W244" s="369">
        <v>-7.7887667177171799E-3</v>
      </c>
      <c r="X244" s="369">
        <v>5.3090469183588729E-2</v>
      </c>
      <c r="Y244" s="369">
        <v>0.36343486953809723</v>
      </c>
      <c r="Z244" s="369">
        <v>6.702515553495636E-2</v>
      </c>
      <c r="AA244" s="369">
        <v>0.36214988682853627</v>
      </c>
      <c r="AB244" s="369">
        <v>0.11836962320109654</v>
      </c>
      <c r="AC244" s="373">
        <v>-0.95033536445972122</v>
      </c>
      <c r="AD244" s="575">
        <v>13909560000105</v>
      </c>
      <c r="AE244" s="370" t="s">
        <v>1861</v>
      </c>
      <c r="AF244" s="370" t="s">
        <v>1812</v>
      </c>
      <c r="AG244" s="374" t="s">
        <v>1459</v>
      </c>
      <c r="AH244" s="374" t="s">
        <v>1819</v>
      </c>
      <c r="AI244" s="374">
        <v>1000</v>
      </c>
      <c r="AJ244" s="374">
        <v>500</v>
      </c>
      <c r="AK244" s="374">
        <v>500</v>
      </c>
      <c r="AL244" s="722">
        <v>2</v>
      </c>
      <c r="AM244" s="722">
        <v>20</v>
      </c>
      <c r="AN244" s="369" t="s">
        <v>1824</v>
      </c>
      <c r="AO244" s="367" t="s">
        <v>1326</v>
      </c>
      <c r="AP244" s="370" t="s">
        <v>1816</v>
      </c>
      <c r="AQ244" s="376" t="s">
        <v>661</v>
      </c>
      <c r="AR244" s="369">
        <v>5.3333333333333297E-3</v>
      </c>
      <c r="AS244" s="369">
        <v>5.3333333333333297E-3</v>
      </c>
      <c r="AT244" s="369" t="s">
        <v>1424</v>
      </c>
      <c r="AW244" s="198"/>
      <c r="AX244" s="198"/>
      <c r="AY244" s="184"/>
      <c r="AZ244" s="184"/>
      <c r="BA244" s="184"/>
      <c r="BB244" s="186"/>
      <c r="BC244" s="184"/>
      <c r="BD244" s="184"/>
      <c r="BE244" s="184"/>
      <c r="BF244" s="184"/>
      <c r="BG244" s="186"/>
      <c r="BH244" s="186"/>
      <c r="BI244" s="199"/>
      <c r="BJ244" s="199"/>
      <c r="BK244" s="199"/>
      <c r="BL244" s="186"/>
      <c r="BM244" s="186"/>
      <c r="BN244" s="186"/>
      <c r="BO244" s="186"/>
      <c r="BP244" s="186"/>
      <c r="BQ244" s="186"/>
      <c r="BR244" s="186"/>
      <c r="BS244" s="186"/>
      <c r="BT244" s="187"/>
      <c r="BU244" s="188"/>
      <c r="BV244" s="189"/>
      <c r="BW244" s="185"/>
      <c r="BX244"/>
      <c r="BZ244"/>
    </row>
    <row r="245" spans="2:78" ht="18.75">
      <c r="B245" s="363" t="s">
        <v>185</v>
      </c>
      <c r="C245" s="364">
        <v>13155995000101</v>
      </c>
      <c r="D245" s="365" t="s">
        <v>14</v>
      </c>
      <c r="E245" s="365" t="s">
        <v>607</v>
      </c>
      <c r="F245" s="365" t="s">
        <v>1424</v>
      </c>
      <c r="G245" s="366" t="s">
        <v>1424</v>
      </c>
      <c r="H245" s="366" t="s">
        <v>34</v>
      </c>
      <c r="I245" s="366" t="s">
        <v>34</v>
      </c>
      <c r="J245" s="366" t="s">
        <v>608</v>
      </c>
      <c r="K245" s="367" t="s">
        <v>48</v>
      </c>
      <c r="L245" s="368"/>
      <c r="M245" s="368" t="s">
        <v>1421</v>
      </c>
      <c r="N245" s="367">
        <v>289140</v>
      </c>
      <c r="O245" s="367" t="s">
        <v>1323</v>
      </c>
      <c r="P245" s="371">
        <v>40796</v>
      </c>
      <c r="Q245" s="372">
        <v>155.51759699999999</v>
      </c>
      <c r="R245" s="372">
        <v>147.84306620481917</v>
      </c>
      <c r="S245" s="367">
        <v>2</v>
      </c>
      <c r="T245" s="369">
        <v>0.11547168188417301</v>
      </c>
      <c r="U245" s="369">
        <v>1.2372238705375953</v>
      </c>
      <c r="V245" s="369">
        <v>2.2307090517111883E-2</v>
      </c>
      <c r="W245" s="369">
        <v>0.19984592025441972</v>
      </c>
      <c r="X245" s="369">
        <v>7.838539812890577E-2</v>
      </c>
      <c r="Y245" s="369">
        <v>0.53659324132469444</v>
      </c>
      <c r="Z245" s="369">
        <v>2.0537822680791074E-2</v>
      </c>
      <c r="AA245" s="369">
        <v>0.11096983065819117</v>
      </c>
      <c r="AB245" s="369">
        <v>0.21488629507275664</v>
      </c>
      <c r="AC245" s="373">
        <v>-0.41563541806101734</v>
      </c>
      <c r="AD245" s="575">
        <v>0</v>
      </c>
      <c r="AE245" s="370" t="s">
        <v>1829</v>
      </c>
      <c r="AF245" s="370" t="s">
        <v>1830</v>
      </c>
      <c r="AG245" s="374" t="s">
        <v>743</v>
      </c>
      <c r="AH245" s="374" t="s">
        <v>1819</v>
      </c>
      <c r="AI245" s="374">
        <v>500</v>
      </c>
      <c r="AJ245" s="374">
        <v>500</v>
      </c>
      <c r="AK245" s="374">
        <v>500</v>
      </c>
      <c r="AL245" s="722">
        <v>2.8</v>
      </c>
      <c r="AM245" s="722">
        <v>0</v>
      </c>
      <c r="AN245" s="369" t="s">
        <v>668</v>
      </c>
      <c r="AO245" s="367" t="s">
        <v>1326</v>
      </c>
      <c r="AP245" s="370" t="s">
        <v>1816</v>
      </c>
      <c r="AQ245" s="376" t="s">
        <v>672</v>
      </c>
      <c r="AR245" s="369">
        <v>3.3333333333333301E-3</v>
      </c>
      <c r="AS245" s="369">
        <v>3.3333333333333301E-3</v>
      </c>
      <c r="AT245" s="369" t="s">
        <v>1424</v>
      </c>
      <c r="AW245" s="198"/>
      <c r="AX245" s="198"/>
      <c r="AY245" s="184"/>
      <c r="AZ245" s="184"/>
      <c r="BA245" s="184"/>
      <c r="BB245" s="186"/>
      <c r="BC245" s="184"/>
      <c r="BD245" s="184"/>
      <c r="BE245" s="184"/>
      <c r="BF245" s="184"/>
      <c r="BG245" s="186"/>
      <c r="BH245" s="186"/>
      <c r="BI245" s="199"/>
      <c r="BJ245" s="199"/>
      <c r="BK245" s="199"/>
      <c r="BL245" s="186"/>
      <c r="BM245" s="186"/>
      <c r="BN245" s="186"/>
      <c r="BO245" s="186"/>
      <c r="BP245" s="186"/>
      <c r="BQ245" s="186"/>
      <c r="BR245" s="186"/>
      <c r="BS245" s="186"/>
      <c r="BT245" s="187"/>
      <c r="BU245" s="188"/>
      <c r="BV245" s="189"/>
      <c r="BW245" s="185"/>
      <c r="BX245"/>
      <c r="BZ245"/>
    </row>
    <row r="246" spans="2:78" ht="18.75">
      <c r="B246" s="363" t="s">
        <v>785</v>
      </c>
      <c r="C246" s="364"/>
      <c r="D246" s="365" t="s">
        <v>11</v>
      </c>
      <c r="E246" s="365" t="s">
        <v>620</v>
      </c>
      <c r="F246" s="365" t="s">
        <v>665</v>
      </c>
      <c r="G246" s="366" t="s">
        <v>740</v>
      </c>
      <c r="H246" s="366" t="s">
        <v>34</v>
      </c>
      <c r="I246" s="366" t="s">
        <v>1424</v>
      </c>
      <c r="J246" s="366" t="s">
        <v>608</v>
      </c>
      <c r="L246" s="368"/>
      <c r="M246" s="368" t="s">
        <v>34</v>
      </c>
      <c r="N246" s="367">
        <v>291781</v>
      </c>
      <c r="O246" s="367" t="s">
        <v>1323</v>
      </c>
      <c r="P246" s="371"/>
      <c r="S246" s="367"/>
      <c r="U246" s="369"/>
      <c r="W246" s="369"/>
      <c r="Y246" s="369"/>
      <c r="AA246" s="369"/>
      <c r="AD246" s="575">
        <v>0</v>
      </c>
      <c r="AE246" s="370"/>
      <c r="AF246" s="370"/>
      <c r="AG246" s="374" t="s">
        <v>738</v>
      </c>
      <c r="AH246" s="374"/>
      <c r="AI246" s="374">
        <v>500</v>
      </c>
      <c r="AJ246" s="374">
        <v>500</v>
      </c>
      <c r="AK246" s="374">
        <v>500</v>
      </c>
      <c r="AN246" s="369"/>
      <c r="AO246" s="367" t="s">
        <v>1326</v>
      </c>
      <c r="AP246" s="370"/>
      <c r="AR246" s="369">
        <v>1.5E-3</v>
      </c>
      <c r="AS246" s="369">
        <v>1.5E-3</v>
      </c>
      <c r="AT246" s="369" t="s">
        <v>1424</v>
      </c>
      <c r="AW246" s="198"/>
      <c r="AX246" s="198"/>
      <c r="AY246" s="184"/>
      <c r="AZ246" s="184"/>
      <c r="BA246" s="184"/>
      <c r="BB246" s="186"/>
      <c r="BC246" s="184"/>
      <c r="BD246" s="184"/>
      <c r="BE246" s="184"/>
      <c r="BF246" s="184"/>
      <c r="BG246" s="186"/>
      <c r="BH246" s="186"/>
      <c r="BI246" s="199"/>
      <c r="BJ246" s="199"/>
      <c r="BK246" s="199"/>
      <c r="BL246" s="186"/>
      <c r="BM246" s="186"/>
      <c r="BN246" s="186"/>
      <c r="BO246" s="186"/>
      <c r="BP246" s="186"/>
      <c r="BQ246" s="186"/>
      <c r="BR246" s="186"/>
      <c r="BS246" s="186"/>
      <c r="BT246" s="187"/>
      <c r="BU246" s="188"/>
      <c r="BV246" s="189"/>
      <c r="BW246" s="185"/>
      <c r="BX246"/>
      <c r="BZ246"/>
    </row>
    <row r="247" spans="2:78" ht="18.75">
      <c r="B247" s="363" t="s">
        <v>1389</v>
      </c>
      <c r="C247" s="364">
        <v>13966590000153</v>
      </c>
      <c r="D247" s="365" t="s">
        <v>11</v>
      </c>
      <c r="E247" s="365" t="s">
        <v>621</v>
      </c>
      <c r="F247" s="365" t="s">
        <v>674</v>
      </c>
      <c r="G247" s="366" t="s">
        <v>740</v>
      </c>
      <c r="H247" s="366" t="s">
        <v>34</v>
      </c>
      <c r="I247" s="366" t="s">
        <v>1424</v>
      </c>
      <c r="J247" s="366" t="s">
        <v>608</v>
      </c>
      <c r="K247" s="367" t="s">
        <v>48</v>
      </c>
      <c r="L247" s="368"/>
      <c r="M247" s="368" t="s">
        <v>1421</v>
      </c>
      <c r="N247" s="367">
        <v>291854</v>
      </c>
      <c r="O247" s="367" t="s">
        <v>1323</v>
      </c>
      <c r="P247" s="371">
        <v>40876</v>
      </c>
      <c r="Q247" s="372">
        <v>35.692217999999997</v>
      </c>
      <c r="R247" s="372">
        <v>38.932121515873</v>
      </c>
      <c r="S247" s="367">
        <v>1</v>
      </c>
      <c r="T247" s="369">
        <v>6.5753875988276755E-2</v>
      </c>
      <c r="U247" s="369">
        <v>0.70452134779388942</v>
      </c>
      <c r="V247" s="369">
        <v>8.4310461192351305E-2</v>
      </c>
      <c r="W247" s="369">
        <v>0.755324935411678</v>
      </c>
      <c r="X247" s="369">
        <v>0.13647094053940956</v>
      </c>
      <c r="Y247" s="369">
        <v>0.9342222668850233</v>
      </c>
      <c r="Z247" s="369">
        <v>0.20112293141753224</v>
      </c>
      <c r="AA247" s="369">
        <v>1.0867061220543601</v>
      </c>
      <c r="AB247" s="369">
        <v>3.1415084003970695E-2</v>
      </c>
      <c r="AC247" s="373">
        <v>-0.86935894901496846</v>
      </c>
      <c r="AD247" s="575">
        <v>0</v>
      </c>
      <c r="AE247" s="370" t="s">
        <v>1945</v>
      </c>
      <c r="AF247" s="370" t="s">
        <v>1833</v>
      </c>
      <c r="AG247" s="374" t="s">
        <v>1458</v>
      </c>
      <c r="AH247" s="374" t="s">
        <v>1819</v>
      </c>
      <c r="AI247" s="374">
        <v>0</v>
      </c>
      <c r="AJ247" s="374">
        <v>0</v>
      </c>
      <c r="AK247" s="374">
        <v>0</v>
      </c>
      <c r="AL247" s="722">
        <v>0.2</v>
      </c>
      <c r="AM247" s="722">
        <v>0</v>
      </c>
      <c r="AN247" s="369" t="s">
        <v>1814</v>
      </c>
      <c r="AO247" s="367" t="s">
        <v>1326</v>
      </c>
      <c r="AP247" s="370" t="s">
        <v>1821</v>
      </c>
      <c r="AQ247" s="376" t="s">
        <v>11</v>
      </c>
      <c r="AR247" s="369">
        <v>4.0000000000000002E-4</v>
      </c>
      <c r="AS247" s="369">
        <v>4.0000000000000002E-4</v>
      </c>
      <c r="AT247" s="369" t="s">
        <v>1424</v>
      </c>
      <c r="AW247" s="198"/>
      <c r="AX247" s="198"/>
      <c r="AY247" s="184"/>
      <c r="AZ247" s="184"/>
      <c r="BA247" s="184"/>
      <c r="BB247" s="186"/>
      <c r="BC247" s="184"/>
      <c r="BD247" s="184"/>
      <c r="BE247" s="184"/>
      <c r="BF247" s="184"/>
      <c r="BG247" s="186"/>
      <c r="BH247" s="186"/>
      <c r="BI247" s="199"/>
      <c r="BJ247" s="199"/>
      <c r="BK247" s="199"/>
      <c r="BL247" s="186"/>
      <c r="BM247" s="186"/>
      <c r="BN247" s="186"/>
      <c r="BO247" s="186"/>
      <c r="BP247" s="186"/>
      <c r="BQ247" s="186"/>
      <c r="BR247" s="186"/>
      <c r="BS247" s="186"/>
      <c r="BT247" s="187"/>
      <c r="BU247" s="188"/>
      <c r="BV247" s="189"/>
      <c r="BW247" s="185"/>
      <c r="BX247"/>
      <c r="BZ247"/>
    </row>
    <row r="248" spans="2:78" ht="18.75">
      <c r="B248" s="363" t="s">
        <v>84</v>
      </c>
      <c r="C248" s="364">
        <v>13608337000128</v>
      </c>
      <c r="D248" s="365" t="s">
        <v>13</v>
      </c>
      <c r="E248" s="365" t="s">
        <v>616</v>
      </c>
      <c r="F248" s="365" t="s">
        <v>617</v>
      </c>
      <c r="G248" s="366" t="s">
        <v>34</v>
      </c>
      <c r="H248" s="366" t="s">
        <v>1339</v>
      </c>
      <c r="I248" s="366" t="s">
        <v>34</v>
      </c>
      <c r="J248" s="366" t="s">
        <v>608</v>
      </c>
      <c r="K248" s="367" t="s">
        <v>48</v>
      </c>
      <c r="L248" s="368"/>
      <c r="M248" s="368" t="s">
        <v>34</v>
      </c>
      <c r="N248" s="367">
        <v>292540</v>
      </c>
      <c r="O248" s="367" t="s">
        <v>1323</v>
      </c>
      <c r="P248" s="371">
        <v>40879</v>
      </c>
      <c r="Q248" s="372">
        <v>263.307997</v>
      </c>
      <c r="R248" s="372">
        <v>505.13691642857162</v>
      </c>
      <c r="S248" s="367">
        <v>1</v>
      </c>
      <c r="T248" s="369">
        <v>0.12419524321710496</v>
      </c>
      <c r="U248" s="369">
        <v>1.3306926599506428</v>
      </c>
      <c r="V248" s="369">
        <v>9.2832617443799448E-2</v>
      </c>
      <c r="W248" s="369">
        <v>0.83167367113389778</v>
      </c>
      <c r="X248" s="369">
        <v>4.6071732837525969E-2</v>
      </c>
      <c r="Y248" s="369">
        <v>0.31538757277316037</v>
      </c>
      <c r="Z248" s="369">
        <v>0.12897025200117884</v>
      </c>
      <c r="AA248" s="369">
        <v>0.69685123135768534</v>
      </c>
      <c r="AB248" s="369">
        <v>4.5694623473061156E-2</v>
      </c>
      <c r="AC248" s="373">
        <v>-0.41118247035206557</v>
      </c>
      <c r="AD248" s="575">
        <v>0</v>
      </c>
      <c r="AE248" s="370" t="s">
        <v>1946</v>
      </c>
      <c r="AF248" s="370" t="s">
        <v>1812</v>
      </c>
      <c r="AG248" s="374" t="s">
        <v>1459</v>
      </c>
      <c r="AH248" s="374" t="s">
        <v>1819</v>
      </c>
      <c r="AI248" s="374">
        <v>500</v>
      </c>
      <c r="AJ248" s="374">
        <v>100</v>
      </c>
      <c r="AK248" s="374">
        <v>100</v>
      </c>
      <c r="AL248" s="722">
        <v>1.9</v>
      </c>
      <c r="AM248" s="722">
        <v>20</v>
      </c>
      <c r="AN248" s="369" t="s">
        <v>1834</v>
      </c>
      <c r="AO248" s="367" t="s">
        <v>1326</v>
      </c>
      <c r="AP248" s="370" t="s">
        <v>1835</v>
      </c>
      <c r="AQ248" s="376" t="s">
        <v>670</v>
      </c>
      <c r="AR248" s="369">
        <v>4.0000000000000001E-3</v>
      </c>
      <c r="AS248" s="369">
        <v>4.0000000000000001E-3</v>
      </c>
      <c r="AT248" s="369" t="s">
        <v>1424</v>
      </c>
      <c r="AW248" s="198"/>
      <c r="AX248" s="198"/>
      <c r="AY248" s="184"/>
      <c r="AZ248" s="184"/>
      <c r="BA248" s="184"/>
      <c r="BB248" s="186"/>
      <c r="BC248" s="184"/>
      <c r="BD248" s="184"/>
      <c r="BE248" s="184"/>
      <c r="BF248" s="184"/>
      <c r="BG248" s="186"/>
      <c r="BH248" s="186"/>
      <c r="BI248" s="199"/>
      <c r="BJ248" s="199"/>
      <c r="BK248" s="199"/>
      <c r="BL248" s="186"/>
      <c r="BM248" s="186"/>
      <c r="BN248" s="186"/>
      <c r="BO248" s="186"/>
      <c r="BP248" s="186"/>
      <c r="BQ248" s="186"/>
      <c r="BR248" s="186"/>
      <c r="BS248" s="186"/>
      <c r="BT248" s="187"/>
      <c r="BU248" s="188"/>
      <c r="BV248" s="189"/>
      <c r="BW248" s="185"/>
      <c r="BX248"/>
      <c r="BZ248"/>
    </row>
    <row r="249" spans="2:78" ht="18.75">
      <c r="B249" s="363" t="s">
        <v>1192</v>
      </c>
      <c r="C249" s="364">
        <v>14550994000124</v>
      </c>
      <c r="D249" s="365" t="s">
        <v>14</v>
      </c>
      <c r="E249" s="365" t="s">
        <v>607</v>
      </c>
      <c r="F249" s="365" t="s">
        <v>1424</v>
      </c>
      <c r="G249" s="366" t="s">
        <v>1424</v>
      </c>
      <c r="H249" s="366" t="s">
        <v>34</v>
      </c>
      <c r="I249" s="366" t="s">
        <v>34</v>
      </c>
      <c r="J249" s="366" t="s">
        <v>608</v>
      </c>
      <c r="K249" s="367" t="s">
        <v>48</v>
      </c>
      <c r="L249" s="368"/>
      <c r="M249" s="368" t="s">
        <v>34</v>
      </c>
      <c r="N249" s="367">
        <v>292966</v>
      </c>
      <c r="O249" s="367" t="s">
        <v>1323</v>
      </c>
      <c r="P249" s="371">
        <v>40885</v>
      </c>
      <c r="Q249" s="372">
        <v>359.208595</v>
      </c>
      <c r="R249" s="372">
        <v>342.12378132936544</v>
      </c>
      <c r="S249" s="367">
        <v>2</v>
      </c>
      <c r="T249" s="369">
        <v>6.407861957235883E-2</v>
      </c>
      <c r="U249" s="369">
        <v>0.68657177614805542</v>
      </c>
      <c r="V249" s="369">
        <v>-3.0607158471621099E-2</v>
      </c>
      <c r="W249" s="369">
        <v>-0.27420499981572288</v>
      </c>
      <c r="X249" s="369">
        <v>0.11790638704555589</v>
      </c>
      <c r="Y249" s="369">
        <v>0.80713719529259964</v>
      </c>
      <c r="Z249" s="369">
        <v>1.0887481313093916E-2</v>
      </c>
      <c r="AA249" s="369">
        <v>5.8827168604306805E-2</v>
      </c>
      <c r="AB249" s="369">
        <v>0.20628793992036459</v>
      </c>
      <c r="AC249" s="373">
        <v>-0.68946640376450141</v>
      </c>
      <c r="AD249" s="575">
        <v>0</v>
      </c>
      <c r="AE249" s="370" t="s">
        <v>1920</v>
      </c>
      <c r="AF249" s="370" t="s">
        <v>1858</v>
      </c>
      <c r="AG249" s="374" t="s">
        <v>721</v>
      </c>
      <c r="AH249" s="374" t="s">
        <v>1819</v>
      </c>
      <c r="AI249" s="374">
        <v>5000</v>
      </c>
      <c r="AJ249" s="374">
        <v>300</v>
      </c>
      <c r="AK249" s="374">
        <v>300</v>
      </c>
      <c r="AL249" s="722">
        <v>2</v>
      </c>
      <c r="AM249" s="722">
        <v>20</v>
      </c>
      <c r="AN249" s="369" t="s">
        <v>668</v>
      </c>
      <c r="AO249" s="367" t="s">
        <v>1326</v>
      </c>
      <c r="AP249" s="370" t="s">
        <v>1816</v>
      </c>
      <c r="AQ249" s="376" t="s">
        <v>718</v>
      </c>
      <c r="AR249" s="369">
        <v>4.0000000000000001E-3</v>
      </c>
      <c r="AS249" s="369">
        <v>4.0000000000000001E-3</v>
      </c>
      <c r="AT249" s="369" t="s">
        <v>1424</v>
      </c>
      <c r="AW249" s="198"/>
      <c r="AX249" s="198"/>
      <c r="AY249" s="184"/>
      <c r="AZ249" s="184"/>
      <c r="BA249" s="184"/>
      <c r="BB249" s="186"/>
      <c r="BC249" s="184"/>
      <c r="BD249" s="184"/>
      <c r="BE249" s="184"/>
      <c r="BF249" s="184"/>
      <c r="BG249" s="186"/>
      <c r="BH249" s="186"/>
      <c r="BI249" s="199"/>
      <c r="BJ249" s="199"/>
      <c r="BK249" s="199"/>
      <c r="BL249" s="186"/>
      <c r="BM249" s="186"/>
      <c r="BN249" s="186"/>
      <c r="BO249" s="186"/>
      <c r="BP249" s="186"/>
      <c r="BQ249" s="186"/>
      <c r="BR249" s="186"/>
      <c r="BS249" s="186"/>
      <c r="BT249" s="187"/>
      <c r="BU249" s="188"/>
      <c r="BV249" s="189"/>
      <c r="BW249" s="185"/>
      <c r="BX249"/>
      <c r="BZ249"/>
    </row>
    <row r="250" spans="2:78" ht="18.75">
      <c r="B250" s="363" t="s">
        <v>846</v>
      </c>
      <c r="C250" s="364">
        <v>14171644000157</v>
      </c>
      <c r="D250" s="365" t="s">
        <v>11</v>
      </c>
      <c r="E250" s="365" t="s">
        <v>620</v>
      </c>
      <c r="F250" s="365" t="s">
        <v>665</v>
      </c>
      <c r="G250" s="366" t="s">
        <v>740</v>
      </c>
      <c r="H250" s="366" t="s">
        <v>34</v>
      </c>
      <c r="I250" s="366" t="s">
        <v>1424</v>
      </c>
      <c r="J250" s="366" t="s">
        <v>608</v>
      </c>
      <c r="K250" s="367" t="s">
        <v>48</v>
      </c>
      <c r="L250" s="368"/>
      <c r="M250" s="368" t="s">
        <v>34</v>
      </c>
      <c r="N250" s="367">
        <v>293075</v>
      </c>
      <c r="O250" s="367" t="s">
        <v>1323</v>
      </c>
      <c r="P250" s="371">
        <v>40901</v>
      </c>
      <c r="Q250" s="372">
        <v>2475.862028</v>
      </c>
      <c r="R250" s="372">
        <v>1729.4138995039682</v>
      </c>
      <c r="S250" s="367">
        <v>1</v>
      </c>
      <c r="T250" s="369">
        <v>0.10817687168991807</v>
      </c>
      <c r="U250" s="369">
        <v>1.1590634665657689</v>
      </c>
      <c r="V250" s="369">
        <v>0.13035479797714533</v>
      </c>
      <c r="W250" s="369">
        <v>1.1678293294832789</v>
      </c>
      <c r="X250" s="369">
        <v>0.20948715055013034</v>
      </c>
      <c r="Y250" s="369">
        <v>1.4340603200702</v>
      </c>
      <c r="Z250" s="369">
        <v>0.19651918327841167</v>
      </c>
      <c r="AA250" s="369">
        <v>1.0618311798888016</v>
      </c>
      <c r="AB250" s="369">
        <v>2.593832121424897E-3</v>
      </c>
      <c r="AC250" s="373">
        <v>7.2222686337904269</v>
      </c>
      <c r="AD250" s="575">
        <v>14557317000138</v>
      </c>
      <c r="AE250" s="370" t="s">
        <v>1836</v>
      </c>
      <c r="AF250" s="370" t="s">
        <v>1833</v>
      </c>
      <c r="AG250" s="374" t="s">
        <v>1458</v>
      </c>
      <c r="AH250" s="374" t="s">
        <v>1819</v>
      </c>
      <c r="AI250" s="374">
        <v>5000</v>
      </c>
      <c r="AJ250" s="374">
        <v>1000</v>
      </c>
      <c r="AK250" s="374">
        <v>1000</v>
      </c>
      <c r="AL250" s="722">
        <v>0.5</v>
      </c>
      <c r="AM250" s="722">
        <v>20</v>
      </c>
      <c r="AN250" s="369" t="s">
        <v>1834</v>
      </c>
      <c r="AO250" s="367" t="s">
        <v>1326</v>
      </c>
      <c r="AP250" s="370" t="s">
        <v>1821</v>
      </c>
      <c r="AQ250" s="376" t="s">
        <v>677</v>
      </c>
      <c r="AR250" s="369">
        <v>1.75E-3</v>
      </c>
      <c r="AS250" s="369">
        <v>1.75E-3</v>
      </c>
      <c r="AT250" s="369" t="s">
        <v>1424</v>
      </c>
      <c r="AW250" s="198"/>
      <c r="AX250" s="198"/>
      <c r="AY250" s="184"/>
      <c r="AZ250" s="184"/>
      <c r="BA250" s="184"/>
      <c r="BB250" s="184"/>
      <c r="BC250" s="184"/>
      <c r="BD250" s="184"/>
      <c r="BE250" s="184"/>
      <c r="BF250" s="184"/>
      <c r="BG250" s="186"/>
      <c r="BH250" s="186"/>
      <c r="BI250" s="199"/>
      <c r="BJ250" s="199"/>
      <c r="BK250" s="199"/>
      <c r="BL250" s="218"/>
      <c r="BM250" s="186"/>
      <c r="BN250" s="186"/>
      <c r="BO250" s="186"/>
      <c r="BP250" s="186"/>
      <c r="BQ250" s="186"/>
      <c r="BR250" s="186"/>
      <c r="BS250" s="186"/>
      <c r="BT250" s="186"/>
      <c r="BU250" s="186"/>
      <c r="BV250" s="189"/>
      <c r="BW250" s="184"/>
      <c r="BX250"/>
      <c r="BZ250"/>
    </row>
    <row r="251" spans="2:78" ht="18.75">
      <c r="B251" s="363" t="s">
        <v>470</v>
      </c>
      <c r="C251" s="364">
        <v>14115118000170</v>
      </c>
      <c r="D251" s="365" t="s">
        <v>11</v>
      </c>
      <c r="E251" s="365" t="s">
        <v>621</v>
      </c>
      <c r="F251" s="365" t="s">
        <v>674</v>
      </c>
      <c r="G251" s="366" t="s">
        <v>867</v>
      </c>
      <c r="H251" s="366" t="s">
        <v>34</v>
      </c>
      <c r="I251" s="366" t="s">
        <v>1424</v>
      </c>
      <c r="J251" s="366" t="s">
        <v>608</v>
      </c>
      <c r="K251" s="367" t="s">
        <v>48</v>
      </c>
      <c r="L251" s="368"/>
      <c r="M251" s="368" t="s">
        <v>1421</v>
      </c>
      <c r="N251" s="367">
        <v>293458</v>
      </c>
      <c r="O251" s="367" t="s">
        <v>1323</v>
      </c>
      <c r="P251" s="371">
        <v>40896</v>
      </c>
      <c r="Q251" s="372">
        <v>173.28262000000001</v>
      </c>
      <c r="R251" s="372">
        <v>203.22512134399983</v>
      </c>
      <c r="S251" s="367">
        <v>1</v>
      </c>
      <c r="T251" s="369">
        <v>5.630454697164522E-2</v>
      </c>
      <c r="U251" s="369">
        <v>0.60327630460081472</v>
      </c>
      <c r="V251" s="369">
        <v>6.5943677192259909E-2</v>
      </c>
      <c r="W251" s="369">
        <v>0.59077963768238706</v>
      </c>
      <c r="X251" s="369">
        <v>0.1064931113717984</v>
      </c>
      <c r="Y251" s="369">
        <v>0.72900674326832915</v>
      </c>
      <c r="Z251" s="369">
        <v>0.1193218951328161</v>
      </c>
      <c r="AA251" s="369">
        <v>0.64471929193776778</v>
      </c>
      <c r="AB251" s="369">
        <v>5.6571913420289742E-2</v>
      </c>
      <c r="AC251" s="373">
        <v>-0.80742838011587914</v>
      </c>
      <c r="AD251" s="575">
        <v>0</v>
      </c>
      <c r="AE251" s="370" t="s">
        <v>1923</v>
      </c>
      <c r="AF251" s="370" t="s">
        <v>1858</v>
      </c>
      <c r="AG251" s="374" t="s">
        <v>721</v>
      </c>
      <c r="AH251" s="374" t="s">
        <v>1819</v>
      </c>
      <c r="AI251" s="374">
        <v>1000</v>
      </c>
      <c r="AJ251" s="374">
        <v>500</v>
      </c>
      <c r="AK251" s="374">
        <v>500</v>
      </c>
      <c r="AL251" s="722">
        <v>0.5</v>
      </c>
      <c r="AM251" s="722">
        <v>20</v>
      </c>
      <c r="AN251" s="369" t="s">
        <v>1891</v>
      </c>
      <c r="AO251" s="367" t="s">
        <v>1326</v>
      </c>
      <c r="AP251" s="370" t="s">
        <v>1821</v>
      </c>
      <c r="AQ251" s="376" t="s">
        <v>11</v>
      </c>
      <c r="AR251" s="369">
        <v>1.73333333333333E-3</v>
      </c>
      <c r="AS251" s="369">
        <v>1.73333333333333E-3</v>
      </c>
      <c r="AT251" s="369" t="s">
        <v>1424</v>
      </c>
      <c r="AW251" s="198"/>
      <c r="AX251" s="198"/>
      <c r="AY251" s="184"/>
      <c r="AZ251" s="184"/>
      <c r="BA251" s="184"/>
      <c r="BB251" s="184"/>
      <c r="BC251" s="184"/>
      <c r="BD251" s="184"/>
      <c r="BE251" s="184"/>
      <c r="BF251" s="184"/>
      <c r="BG251" s="186"/>
      <c r="BH251" s="186"/>
      <c r="BI251" s="199"/>
      <c r="BJ251" s="199"/>
      <c r="BK251" s="199"/>
      <c r="BL251" s="218"/>
      <c r="BM251" s="186"/>
      <c r="BN251" s="186"/>
      <c r="BO251" s="186"/>
      <c r="BP251" s="186"/>
      <c r="BQ251" s="186"/>
      <c r="BR251" s="186"/>
      <c r="BS251" s="186"/>
      <c r="BT251" s="186"/>
      <c r="BU251" s="186"/>
      <c r="BV251" s="189"/>
      <c r="BW251" s="184"/>
      <c r="BX251"/>
      <c r="BZ251"/>
    </row>
    <row r="252" spans="2:78" ht="18.75">
      <c r="B252" s="363" t="s">
        <v>937</v>
      </c>
      <c r="C252" s="364">
        <v>14115121000193</v>
      </c>
      <c r="D252" s="365" t="s">
        <v>11</v>
      </c>
      <c r="E252" s="365" t="s">
        <v>620</v>
      </c>
      <c r="F252" s="365" t="s">
        <v>665</v>
      </c>
      <c r="G252" s="366" t="s">
        <v>740</v>
      </c>
      <c r="H252" s="366" t="s">
        <v>34</v>
      </c>
      <c r="I252" s="366" t="s">
        <v>1306</v>
      </c>
      <c r="J252" s="366" t="s">
        <v>608</v>
      </c>
      <c r="K252" s="367" t="s">
        <v>48</v>
      </c>
      <c r="L252" s="368"/>
      <c r="M252" s="368" t="s">
        <v>34</v>
      </c>
      <c r="N252" s="367">
        <v>295183</v>
      </c>
      <c r="O252" s="367" t="s">
        <v>1323</v>
      </c>
      <c r="P252" s="371">
        <v>40926</v>
      </c>
      <c r="Q252" s="372">
        <v>309.87430999999998</v>
      </c>
      <c r="R252" s="372">
        <v>250.80446919678707</v>
      </c>
      <c r="S252" s="367">
        <v>1</v>
      </c>
      <c r="T252" s="369">
        <v>0.11522514196154243</v>
      </c>
      <c r="U252" s="369">
        <v>1.2345823131241942</v>
      </c>
      <c r="V252" s="369">
        <v>0.14436185819821135</v>
      </c>
      <c r="W252" s="369">
        <v>1.2933165075529913</v>
      </c>
      <c r="X252" s="369">
        <v>0.21363478054250273</v>
      </c>
      <c r="Y252" s="369">
        <v>1.4624532385798772</v>
      </c>
      <c r="Z252" s="369">
        <v>0.26929490968340053</v>
      </c>
      <c r="AA252" s="369">
        <v>1.455052514044239</v>
      </c>
      <c r="AB252" s="369">
        <v>2.1796951188034625E-3</v>
      </c>
      <c r="AC252" s="373">
        <v>15.020638579455959</v>
      </c>
      <c r="AD252" s="575">
        <v>0</v>
      </c>
      <c r="AE252" s="370" t="s">
        <v>1947</v>
      </c>
      <c r="AF252" s="370" t="s">
        <v>1833</v>
      </c>
      <c r="AG252" s="374" t="s">
        <v>1458</v>
      </c>
      <c r="AH252" s="374" t="s">
        <v>1813</v>
      </c>
      <c r="AI252" s="374">
        <v>0</v>
      </c>
      <c r="AJ252" s="374">
        <v>0</v>
      </c>
      <c r="AK252" s="374">
        <v>0</v>
      </c>
      <c r="AL252" s="722">
        <v>1.1000000000000001</v>
      </c>
      <c r="AM252" s="722">
        <v>15</v>
      </c>
      <c r="AN252" s="369" t="s">
        <v>1820</v>
      </c>
      <c r="AO252" s="367" t="s">
        <v>1326</v>
      </c>
      <c r="AP252" s="370" t="s">
        <v>1835</v>
      </c>
      <c r="AQ252" s="376" t="s">
        <v>688</v>
      </c>
      <c r="AR252" s="369">
        <v>3.6666666666666701E-3</v>
      </c>
      <c r="AS252" s="369">
        <v>3.6666666666666701E-3</v>
      </c>
      <c r="AT252" s="369" t="s">
        <v>1424</v>
      </c>
      <c r="AW252" s="198"/>
      <c r="AX252" s="198"/>
      <c r="AY252" s="184"/>
      <c r="AZ252" s="184"/>
      <c r="BA252" s="184"/>
      <c r="BB252" s="186"/>
      <c r="BC252" s="184"/>
      <c r="BD252" s="184"/>
      <c r="BE252" s="184"/>
      <c r="BF252" s="184"/>
      <c r="BG252" s="186"/>
      <c r="BH252" s="186"/>
      <c r="BI252" s="199"/>
      <c r="BJ252" s="199"/>
      <c r="BK252" s="199"/>
      <c r="BL252" s="186"/>
      <c r="BM252" s="186"/>
      <c r="BN252" s="186"/>
      <c r="BO252" s="186"/>
      <c r="BP252" s="186"/>
      <c r="BQ252" s="186"/>
      <c r="BR252" s="186"/>
      <c r="BS252" s="186"/>
      <c r="BT252" s="187"/>
      <c r="BU252" s="188"/>
      <c r="BV252" s="189"/>
      <c r="BW252" s="185"/>
      <c r="BX252"/>
      <c r="BZ252"/>
    </row>
    <row r="253" spans="2:78" ht="18.75">
      <c r="B253" s="363" t="s">
        <v>1098</v>
      </c>
      <c r="C253" s="364"/>
      <c r="D253" s="365" t="s">
        <v>13</v>
      </c>
      <c r="E253" s="365" t="s">
        <v>615</v>
      </c>
      <c r="F253" s="365" t="s">
        <v>619</v>
      </c>
      <c r="G253" s="366" t="s">
        <v>34</v>
      </c>
      <c r="H253" s="366" t="s">
        <v>867</v>
      </c>
      <c r="I253" s="366" t="s">
        <v>34</v>
      </c>
      <c r="J253" s="366" t="s">
        <v>1424</v>
      </c>
      <c r="L253" s="368"/>
      <c r="M253" s="368" t="s">
        <v>34</v>
      </c>
      <c r="N253" s="367">
        <v>295906</v>
      </c>
      <c r="O253" s="367" t="s">
        <v>1323</v>
      </c>
      <c r="P253" s="371"/>
      <c r="S253" s="367"/>
      <c r="U253" s="369"/>
      <c r="W253" s="369"/>
      <c r="Y253" s="369"/>
      <c r="AA253" s="369"/>
      <c r="AD253" s="575">
        <v>14146709000104</v>
      </c>
      <c r="AE253" s="370"/>
      <c r="AF253" s="370"/>
      <c r="AG253" s="374" t="s">
        <v>59</v>
      </c>
      <c r="AH253" s="374"/>
      <c r="AI253" s="374">
        <v>5000</v>
      </c>
      <c r="AJ253" s="374">
        <v>1000</v>
      </c>
      <c r="AK253" s="374">
        <v>1000</v>
      </c>
      <c r="AN253" s="369"/>
      <c r="AO253" s="367" t="s">
        <v>1326</v>
      </c>
      <c r="AP253" s="370"/>
      <c r="AR253" s="369">
        <v>4.00013333333333E-3</v>
      </c>
      <c r="AS253" s="369">
        <v>4.00013333333333E-3</v>
      </c>
      <c r="AT253" s="369" t="s">
        <v>1424</v>
      </c>
      <c r="AW253" s="198"/>
      <c r="AX253" s="198"/>
      <c r="AY253" s="184"/>
      <c r="AZ253" s="184"/>
      <c r="BA253" s="184"/>
      <c r="BB253" s="186"/>
      <c r="BC253" s="184"/>
      <c r="BD253" s="184"/>
      <c r="BE253" s="184"/>
      <c r="BF253" s="184"/>
      <c r="BG253" s="186"/>
      <c r="BH253" s="186"/>
      <c r="BI253" s="199"/>
      <c r="BJ253" s="199"/>
      <c r="BK253" s="199"/>
      <c r="BL253" s="186"/>
      <c r="BM253" s="186"/>
      <c r="BN253" s="186"/>
      <c r="BO253" s="186"/>
      <c r="BP253" s="186"/>
      <c r="BQ253" s="186"/>
      <c r="BR253" s="186"/>
      <c r="BS253" s="186"/>
      <c r="BT253" s="187"/>
      <c r="BU253" s="188"/>
      <c r="BV253" s="189"/>
      <c r="BW253" s="185"/>
      <c r="BX253"/>
      <c r="BZ253"/>
    </row>
    <row r="254" spans="2:78" ht="18.75">
      <c r="B254" s="363" t="s">
        <v>113</v>
      </c>
      <c r="C254" s="364">
        <v>14812722000155</v>
      </c>
      <c r="D254" s="365" t="s">
        <v>13</v>
      </c>
      <c r="E254" s="365" t="s">
        <v>615</v>
      </c>
      <c r="F254" s="365" t="s">
        <v>619</v>
      </c>
      <c r="G254" s="366" t="s">
        <v>34</v>
      </c>
      <c r="H254" s="366" t="s">
        <v>867</v>
      </c>
      <c r="I254" s="366" t="s">
        <v>34</v>
      </c>
      <c r="J254" s="366" t="s">
        <v>1424</v>
      </c>
      <c r="K254" s="367" t="s">
        <v>48</v>
      </c>
      <c r="L254" s="368"/>
      <c r="M254" s="368" t="s">
        <v>34</v>
      </c>
      <c r="N254" s="367">
        <v>296139</v>
      </c>
      <c r="O254" s="367" t="s">
        <v>1323</v>
      </c>
      <c r="P254" s="371">
        <v>40933</v>
      </c>
      <c r="Q254" s="372">
        <v>35.744433999999998</v>
      </c>
      <c r="R254" s="372">
        <v>115.29803907142851</v>
      </c>
      <c r="S254" s="367">
        <v>2</v>
      </c>
      <c r="T254" s="369">
        <v>7.4315149790491919E-2</v>
      </c>
      <c r="U254" s="369">
        <v>0.79625130389631782</v>
      </c>
      <c r="V254" s="369">
        <v>0.11049439037577669</v>
      </c>
      <c r="W254" s="369">
        <v>0.98990287911635488</v>
      </c>
      <c r="X254" s="369">
        <v>0.11939419182222455</v>
      </c>
      <c r="Y254" s="369">
        <v>0.8173220767453685</v>
      </c>
      <c r="Z254" s="369">
        <v>9.5303295605315252E-2</v>
      </c>
      <c r="AA254" s="369">
        <v>0.51494215033713653</v>
      </c>
      <c r="AB254" s="369">
        <v>5.6902445635496651E-2</v>
      </c>
      <c r="AC254" s="373">
        <v>-1.9806797702565816E-2</v>
      </c>
      <c r="AD254" s="575">
        <v>23686472000145</v>
      </c>
      <c r="AE254" s="370" t="s">
        <v>1861</v>
      </c>
      <c r="AF254" s="370" t="s">
        <v>1812</v>
      </c>
      <c r="AG254" s="374" t="s">
        <v>1459</v>
      </c>
      <c r="AH254" s="374" t="s">
        <v>1819</v>
      </c>
      <c r="AI254" s="374">
        <v>1000</v>
      </c>
      <c r="AJ254" s="374">
        <v>500</v>
      </c>
      <c r="AK254" s="374">
        <v>500</v>
      </c>
      <c r="AL254" s="722">
        <v>2</v>
      </c>
      <c r="AM254" s="722">
        <v>25</v>
      </c>
      <c r="AN254" s="369" t="s">
        <v>1820</v>
      </c>
      <c r="AO254" s="367" t="s">
        <v>1326</v>
      </c>
      <c r="AP254" s="370" t="s">
        <v>1835</v>
      </c>
      <c r="AQ254" s="376" t="s">
        <v>676</v>
      </c>
      <c r="AR254" s="369">
        <v>4.0000000000000001E-3</v>
      </c>
      <c r="AS254" s="369">
        <v>4.0000000000000001E-3</v>
      </c>
      <c r="AT254" s="369" t="s">
        <v>1424</v>
      </c>
      <c r="AW254" s="198"/>
      <c r="AX254" s="198"/>
      <c r="AY254" s="184"/>
      <c r="AZ254" s="184"/>
      <c r="BA254" s="184"/>
      <c r="BB254" s="186"/>
      <c r="BC254" s="184"/>
      <c r="BD254" s="184"/>
      <c r="BE254" s="184"/>
      <c r="BF254" s="184"/>
      <c r="BG254" s="186"/>
      <c r="BH254" s="186"/>
      <c r="BI254" s="199"/>
      <c r="BJ254" s="199"/>
      <c r="BK254" s="199"/>
      <c r="BL254" s="186"/>
      <c r="BM254" s="186"/>
      <c r="BN254" s="186"/>
      <c r="BO254" s="186"/>
      <c r="BP254" s="186"/>
      <c r="BQ254" s="186"/>
      <c r="BR254" s="186"/>
      <c r="BS254" s="186"/>
      <c r="BT254" s="187"/>
      <c r="BU254" s="188"/>
      <c r="BV254" s="189"/>
      <c r="BW254" s="185"/>
      <c r="BX254"/>
      <c r="BZ254"/>
    </row>
    <row r="255" spans="2:78" ht="18.75">
      <c r="B255" s="363" t="s">
        <v>381</v>
      </c>
      <c r="C255" s="364">
        <v>14188162000100</v>
      </c>
      <c r="D255" s="365" t="s">
        <v>11</v>
      </c>
      <c r="E255" s="365" t="s">
        <v>620</v>
      </c>
      <c r="F255" s="365" t="s">
        <v>665</v>
      </c>
      <c r="G255" s="366" t="s">
        <v>740</v>
      </c>
      <c r="H255" s="366" t="s">
        <v>34</v>
      </c>
      <c r="I255" s="366" t="s">
        <v>1424</v>
      </c>
      <c r="J255" s="366" t="s">
        <v>608</v>
      </c>
      <c r="K255" s="367" t="s">
        <v>48</v>
      </c>
      <c r="L255" s="368" t="s">
        <v>1341</v>
      </c>
      <c r="M255" s="368" t="s">
        <v>34</v>
      </c>
      <c r="N255" s="367">
        <v>296430</v>
      </c>
      <c r="O255" s="367" t="s">
        <v>1323</v>
      </c>
      <c r="P255" s="371">
        <v>40948</v>
      </c>
      <c r="Q255" s="372">
        <v>2031.7065050000001</v>
      </c>
      <c r="R255" s="372">
        <v>1671.5796893849206</v>
      </c>
      <c r="S255" s="367">
        <v>1</v>
      </c>
      <c r="T255" s="369">
        <v>0.10617392745714005</v>
      </c>
      <c r="U255" s="369">
        <v>1.1376028766123438</v>
      </c>
      <c r="V255" s="369">
        <v>0.1277256034745351</v>
      </c>
      <c r="W255" s="369">
        <v>1.1442747653190757</v>
      </c>
      <c r="X255" s="369">
        <v>0.20077001812530693</v>
      </c>
      <c r="Y255" s="369">
        <v>1.3743865229785492</v>
      </c>
      <c r="Z255" s="369">
        <v>0.21697343174930817</v>
      </c>
      <c r="AA255" s="369">
        <v>1.1723494429166974</v>
      </c>
      <c r="AB255" s="369">
        <v>1.8212919663020517E-3</v>
      </c>
      <c r="AC255" s="373">
        <v>8.8421615903641957</v>
      </c>
      <c r="AD255" s="575">
        <v>14188164000107</v>
      </c>
      <c r="AE255" s="370" t="s">
        <v>1873</v>
      </c>
      <c r="AF255" s="370" t="s">
        <v>1812</v>
      </c>
      <c r="AG255" s="374" t="s">
        <v>1459</v>
      </c>
      <c r="AH255" s="374" t="s">
        <v>1819</v>
      </c>
      <c r="AI255" s="374">
        <v>1000</v>
      </c>
      <c r="AJ255" s="374">
        <v>100</v>
      </c>
      <c r="AK255" s="374">
        <v>100</v>
      </c>
      <c r="AL255" s="722">
        <v>0.7</v>
      </c>
      <c r="AM255" s="722">
        <v>20</v>
      </c>
      <c r="AN255" s="369" t="s">
        <v>1820</v>
      </c>
      <c r="AO255" s="367" t="s">
        <v>1326</v>
      </c>
      <c r="AP255" s="370" t="s">
        <v>1821</v>
      </c>
      <c r="AQ255" s="376" t="s">
        <v>1376</v>
      </c>
      <c r="AR255" s="369">
        <v>1.4E-3</v>
      </c>
      <c r="AS255" s="369">
        <v>1.4E-3</v>
      </c>
      <c r="AT255" s="369" t="s">
        <v>1424</v>
      </c>
      <c r="AW255" s="198"/>
      <c r="AX255" s="198"/>
      <c r="AY255" s="184"/>
      <c r="AZ255" s="184"/>
      <c r="BA255" s="184"/>
      <c r="BB255" s="186"/>
      <c r="BC255" s="184"/>
      <c r="BD255" s="184"/>
      <c r="BE255" s="184"/>
      <c r="BF255" s="184"/>
      <c r="BG255" s="186"/>
      <c r="BH255" s="186"/>
      <c r="BI255" s="199"/>
      <c r="BJ255" s="199"/>
      <c r="BK255" s="199"/>
      <c r="BL255" s="186"/>
      <c r="BM255" s="186"/>
      <c r="BN255" s="186"/>
      <c r="BO255" s="186"/>
      <c r="BP255" s="186"/>
      <c r="BQ255" s="186"/>
      <c r="BR255" s="186"/>
      <c r="BS255" s="186"/>
      <c r="BT255" s="187"/>
      <c r="BU255" s="188"/>
      <c r="BV255" s="189"/>
      <c r="BW255" s="185"/>
      <c r="BX255"/>
      <c r="BZ255"/>
    </row>
    <row r="256" spans="2:78" ht="18.75">
      <c r="B256" s="363" t="s">
        <v>841</v>
      </c>
      <c r="C256" s="364">
        <v>14799785000119</v>
      </c>
      <c r="D256" s="365" t="s">
        <v>13</v>
      </c>
      <c r="E256" s="365" t="s">
        <v>616</v>
      </c>
      <c r="F256" s="365" t="s">
        <v>617</v>
      </c>
      <c r="G256" s="366" t="s">
        <v>34</v>
      </c>
      <c r="H256" s="366" t="s">
        <v>1340</v>
      </c>
      <c r="I256" s="366" t="s">
        <v>34</v>
      </c>
      <c r="J256" s="366" t="s">
        <v>608</v>
      </c>
      <c r="K256" s="367" t="s">
        <v>48</v>
      </c>
      <c r="L256" s="368"/>
      <c r="M256" s="368" t="s">
        <v>34</v>
      </c>
      <c r="N256" s="367">
        <v>296961</v>
      </c>
      <c r="O256" s="367" t="s">
        <v>1323</v>
      </c>
      <c r="P256" s="371">
        <v>40954</v>
      </c>
      <c r="Q256" s="372">
        <v>382.43022200000001</v>
      </c>
      <c r="R256" s="372">
        <v>514.48943607539661</v>
      </c>
      <c r="S256" s="367">
        <v>31</v>
      </c>
      <c r="T256" s="369">
        <v>0.22806569325107939</v>
      </c>
      <c r="U256" s="369">
        <v>2.4436148771434447</v>
      </c>
      <c r="V256" s="369">
        <v>0.14271611564674047</v>
      </c>
      <c r="W256" s="369">
        <v>1.2785725437694466</v>
      </c>
      <c r="X256" s="369">
        <v>8.3326015657269048E-2</v>
      </c>
      <c r="Y256" s="369">
        <v>0.57041461669527405</v>
      </c>
      <c r="Z256" s="369">
        <v>0.19485841093824319</v>
      </c>
      <c r="AA256" s="369">
        <v>1.0528577055232511</v>
      </c>
      <c r="AB256" s="369">
        <v>9.7426678347538542E-2</v>
      </c>
      <c r="AC256" s="373">
        <v>0.31915970624144607</v>
      </c>
      <c r="AD256" s="575">
        <v>14816895000141</v>
      </c>
      <c r="AE256" s="370" t="s">
        <v>1836</v>
      </c>
      <c r="AF256" s="370" t="s">
        <v>1833</v>
      </c>
      <c r="AG256" s="374" t="s">
        <v>1458</v>
      </c>
      <c r="AH256" s="374" t="s">
        <v>1813</v>
      </c>
      <c r="AI256" s="374">
        <v>5000</v>
      </c>
      <c r="AJ256" s="374">
        <v>1000</v>
      </c>
      <c r="AK256" s="374">
        <v>1000</v>
      </c>
      <c r="AL256" s="722">
        <v>2</v>
      </c>
      <c r="AM256" s="722">
        <v>20</v>
      </c>
      <c r="AN256" s="369" t="s">
        <v>1815</v>
      </c>
      <c r="AO256" s="367" t="s">
        <v>1326</v>
      </c>
      <c r="AP256" s="370" t="s">
        <v>1816</v>
      </c>
      <c r="AQ256" s="376" t="s">
        <v>661</v>
      </c>
      <c r="AR256" s="369">
        <v>7.0000000000000001E-3</v>
      </c>
      <c r="AS256" s="369">
        <v>7.0000000000000001E-3</v>
      </c>
      <c r="AT256" s="369" t="s">
        <v>1424</v>
      </c>
      <c r="AW256" s="198"/>
      <c r="AX256" s="198"/>
      <c r="AY256" s="184"/>
      <c r="AZ256" s="184"/>
      <c r="BA256" s="184"/>
      <c r="BB256" s="184"/>
      <c r="BC256" s="184"/>
      <c r="BD256" s="184"/>
      <c r="BE256" s="184"/>
      <c r="BF256" s="184"/>
      <c r="BG256" s="186"/>
      <c r="BH256" s="186"/>
      <c r="BI256" s="199"/>
      <c r="BJ256" s="199"/>
      <c r="BK256" s="199"/>
      <c r="BL256" s="218"/>
      <c r="BM256" s="186"/>
      <c r="BN256" s="186"/>
      <c r="BO256" s="186"/>
      <c r="BP256" s="186"/>
      <c r="BQ256" s="186"/>
      <c r="BR256" s="186"/>
      <c r="BS256" s="186"/>
      <c r="BT256" s="186"/>
      <c r="BU256" s="186"/>
      <c r="BV256" s="189"/>
      <c r="BW256" s="184"/>
      <c r="BX256"/>
      <c r="BZ256"/>
    </row>
    <row r="257" spans="2:78" ht="18.75">
      <c r="B257" s="363" t="s">
        <v>599</v>
      </c>
      <c r="C257" s="364"/>
      <c r="D257" s="365" t="s">
        <v>14</v>
      </c>
      <c r="E257" s="365" t="s">
        <v>607</v>
      </c>
      <c r="F257" s="365" t="s">
        <v>1424</v>
      </c>
      <c r="G257" s="366" t="s">
        <v>1424</v>
      </c>
      <c r="H257" s="366" t="s">
        <v>34</v>
      </c>
      <c r="I257" s="366" t="s">
        <v>34</v>
      </c>
      <c r="J257" s="366" t="s">
        <v>608</v>
      </c>
      <c r="L257" s="368"/>
      <c r="M257" s="368" t="s">
        <v>1421</v>
      </c>
      <c r="N257" s="367">
        <v>297593</v>
      </c>
      <c r="O257" s="367" t="s">
        <v>1323</v>
      </c>
      <c r="P257" s="371"/>
      <c r="S257" s="367"/>
      <c r="U257" s="369"/>
      <c r="W257" s="369"/>
      <c r="Y257" s="369"/>
      <c r="AA257" s="369"/>
      <c r="AD257" s="575">
        <v>0</v>
      </c>
      <c r="AE257" s="370"/>
      <c r="AF257" s="370"/>
      <c r="AG257" s="374" t="s">
        <v>1458</v>
      </c>
      <c r="AH257" s="374"/>
      <c r="AI257" s="374">
        <v>25000</v>
      </c>
      <c r="AJ257" s="374">
        <v>25000</v>
      </c>
      <c r="AK257" s="374">
        <v>5000</v>
      </c>
      <c r="AN257" s="369"/>
      <c r="AO257" s="367" t="s">
        <v>1326</v>
      </c>
      <c r="AP257" s="370"/>
      <c r="AR257" s="369">
        <v>1.3333333333333299E-4</v>
      </c>
      <c r="AS257" s="369">
        <v>1.3333333333333299E-4</v>
      </c>
      <c r="AT257" s="369" t="s">
        <v>1424</v>
      </c>
      <c r="AW257" s="198"/>
      <c r="AX257" s="198"/>
      <c r="AY257" s="184"/>
      <c r="AZ257" s="184"/>
      <c r="BA257" s="184"/>
      <c r="BB257" s="186"/>
      <c r="BC257" s="184"/>
      <c r="BD257" s="184"/>
      <c r="BE257" s="184"/>
      <c r="BF257" s="184"/>
      <c r="BG257" s="186"/>
      <c r="BH257" s="186"/>
      <c r="BI257" s="199"/>
      <c r="BJ257" s="199"/>
      <c r="BK257" s="199"/>
      <c r="BL257" s="186"/>
      <c r="BM257" s="186"/>
      <c r="BN257" s="186"/>
      <c r="BO257" s="186"/>
      <c r="BP257" s="186"/>
      <c r="BQ257" s="186"/>
      <c r="BR257" s="186"/>
      <c r="BS257" s="186"/>
      <c r="BT257" s="187"/>
      <c r="BU257" s="188"/>
      <c r="BV257" s="189"/>
      <c r="BW257" s="185"/>
      <c r="BX257"/>
      <c r="BZ257"/>
    </row>
    <row r="258" spans="2:78" ht="18.75">
      <c r="B258" s="363" t="s">
        <v>1155</v>
      </c>
      <c r="C258" s="364">
        <v>10500884000105</v>
      </c>
      <c r="D258" s="365" t="s">
        <v>14</v>
      </c>
      <c r="E258" s="365" t="s">
        <v>607</v>
      </c>
      <c r="F258" s="365" t="s">
        <v>1424</v>
      </c>
      <c r="G258" s="366" t="s">
        <v>1424</v>
      </c>
      <c r="H258" s="366" t="s">
        <v>34</v>
      </c>
      <c r="I258" s="366" t="s">
        <v>34</v>
      </c>
      <c r="J258" s="366" t="s">
        <v>608</v>
      </c>
      <c r="K258" s="367" t="s">
        <v>48</v>
      </c>
      <c r="L258" s="368" t="s">
        <v>717</v>
      </c>
      <c r="M258" s="368" t="s">
        <v>34</v>
      </c>
      <c r="N258" s="367">
        <v>298761</v>
      </c>
      <c r="O258" s="367" t="s">
        <v>1323</v>
      </c>
      <c r="P258" s="371">
        <v>40951</v>
      </c>
      <c r="Q258" s="372">
        <v>1511.2990179999999</v>
      </c>
      <c r="R258" s="372">
        <v>23488010.425872121</v>
      </c>
      <c r="S258" s="367">
        <v>2</v>
      </c>
      <c r="T258" s="369">
        <v>0.11112357438738463</v>
      </c>
      <c r="U258" s="369">
        <v>1.1906359773077539</v>
      </c>
      <c r="V258" s="369">
        <v>7.1660374199551402E-2</v>
      </c>
      <c r="W258" s="369">
        <v>0.64199467952576283</v>
      </c>
      <c r="X258" s="369">
        <v>0.21069827339502223</v>
      </c>
      <c r="Y258" s="369">
        <v>1.4423511541859393</v>
      </c>
      <c r="Z258" s="369">
        <v>0.33404107996179366</v>
      </c>
      <c r="AA258" s="369">
        <v>1.8048886024763235</v>
      </c>
      <c r="AB258" s="369">
        <v>0.19364216388352212</v>
      </c>
      <c r="AC258" s="373">
        <v>-0.20636554872287957</v>
      </c>
      <c r="AD258" s="575">
        <v>36352539000157</v>
      </c>
      <c r="AE258" s="370" t="s">
        <v>1948</v>
      </c>
      <c r="AF258" s="370" t="s">
        <v>1812</v>
      </c>
      <c r="AG258" s="374" t="s">
        <v>1459</v>
      </c>
      <c r="AH258" s="374" t="s">
        <v>1819</v>
      </c>
      <c r="AI258" s="374">
        <v>5000</v>
      </c>
      <c r="AJ258" s="374">
        <v>1000</v>
      </c>
      <c r="AK258" s="374">
        <v>5000</v>
      </c>
      <c r="AL258" s="722">
        <v>2.2000000000000002</v>
      </c>
      <c r="AM258" s="722">
        <v>15</v>
      </c>
      <c r="AN258" s="369" t="s">
        <v>668</v>
      </c>
      <c r="AO258" s="367" t="s">
        <v>1326</v>
      </c>
      <c r="AP258" s="370" t="s">
        <v>1816</v>
      </c>
      <c r="AQ258" s="376" t="s">
        <v>661</v>
      </c>
      <c r="AR258" s="369">
        <v>5.3333333333333297E-3</v>
      </c>
      <c r="AS258" s="369">
        <v>5.3333333333333297E-3</v>
      </c>
      <c r="AT258" s="369" t="s">
        <v>1424</v>
      </c>
      <c r="AW258" s="198"/>
      <c r="AX258" s="198"/>
      <c r="AY258" s="184"/>
      <c r="AZ258" s="184"/>
      <c r="BA258" s="184"/>
      <c r="BB258" s="186"/>
      <c r="BC258" s="184"/>
      <c r="BD258" s="184"/>
      <c r="BE258" s="184"/>
      <c r="BF258" s="184"/>
      <c r="BG258" s="186"/>
      <c r="BH258" s="186"/>
      <c r="BI258" s="199"/>
      <c r="BJ258" s="199"/>
      <c r="BK258" s="199"/>
      <c r="BL258" s="218"/>
      <c r="BM258" s="186"/>
      <c r="BN258" s="186"/>
      <c r="BO258" s="186"/>
      <c r="BP258" s="186"/>
      <c r="BQ258" s="186"/>
      <c r="BR258" s="186"/>
      <c r="BS258" s="186"/>
      <c r="BT258" s="187"/>
      <c r="BU258" s="188"/>
      <c r="BV258" s="189"/>
      <c r="BW258" s="185"/>
      <c r="BX258"/>
      <c r="BZ258"/>
    </row>
    <row r="259" spans="2:78" ht="18.75">
      <c r="B259" s="363" t="s">
        <v>1196</v>
      </c>
      <c r="C259" s="364">
        <v>14180011000105</v>
      </c>
      <c r="D259" s="365" t="s">
        <v>13</v>
      </c>
      <c r="E259" s="365" t="s">
        <v>616</v>
      </c>
      <c r="F259" s="365" t="s">
        <v>619</v>
      </c>
      <c r="G259" s="366" t="s">
        <v>34</v>
      </c>
      <c r="H259" s="366" t="s">
        <v>1339</v>
      </c>
      <c r="I259" s="366" t="s">
        <v>34</v>
      </c>
      <c r="J259" s="366" t="s">
        <v>1424</v>
      </c>
      <c r="K259" s="367" t="s">
        <v>48</v>
      </c>
      <c r="L259" s="368"/>
      <c r="M259" s="368" t="s">
        <v>1421</v>
      </c>
      <c r="N259" s="367">
        <v>298875</v>
      </c>
      <c r="O259" s="367" t="s">
        <v>1323</v>
      </c>
      <c r="P259" s="371">
        <v>40968</v>
      </c>
      <c r="Q259" s="372">
        <v>96.501638999999997</v>
      </c>
      <c r="R259" s="372">
        <v>92.991424277777782</v>
      </c>
      <c r="S259" s="367">
        <v>3</v>
      </c>
      <c r="T259" s="369">
        <v>9.7785967552849185E-2</v>
      </c>
      <c r="U259" s="369">
        <v>1.0477298960740451</v>
      </c>
      <c r="V259" s="369">
        <v>0.11588335168013209</v>
      </c>
      <c r="W259" s="369">
        <v>1.0381817853349053</v>
      </c>
      <c r="X259" s="369">
        <v>0.15800280075612982</v>
      </c>
      <c r="Y259" s="369">
        <v>1.0816202637216243</v>
      </c>
      <c r="Z259" s="369">
        <v>0.26105209601012214</v>
      </c>
      <c r="AA259" s="369">
        <v>1.410514996524125</v>
      </c>
      <c r="AB259" s="369">
        <v>6.4292860579335193E-3</v>
      </c>
      <c r="AC259" s="373">
        <v>0.66288947738027959</v>
      </c>
      <c r="AD259" s="575">
        <v>14083541000135</v>
      </c>
      <c r="AE259" s="370" t="s">
        <v>1873</v>
      </c>
      <c r="AF259" s="370" t="s">
        <v>1812</v>
      </c>
      <c r="AG259" s="374" t="s">
        <v>1459</v>
      </c>
      <c r="AH259" s="374" t="s">
        <v>1819</v>
      </c>
      <c r="AI259" s="374">
        <v>5000</v>
      </c>
      <c r="AJ259" s="374">
        <v>3000</v>
      </c>
      <c r="AK259" s="374">
        <v>5000</v>
      </c>
      <c r="AL259" s="722">
        <v>2</v>
      </c>
      <c r="AM259" s="722">
        <v>20</v>
      </c>
      <c r="AN259" s="369" t="s">
        <v>1820</v>
      </c>
      <c r="AO259" s="367" t="s">
        <v>1326</v>
      </c>
      <c r="AP259" s="370" t="s">
        <v>1835</v>
      </c>
      <c r="AQ259" s="376" t="s">
        <v>670</v>
      </c>
      <c r="AR259" s="369">
        <v>0</v>
      </c>
      <c r="AS259" s="369">
        <v>0</v>
      </c>
      <c r="AT259" s="369" t="s">
        <v>1424</v>
      </c>
      <c r="AW259" s="198"/>
      <c r="AX259" s="198"/>
      <c r="AY259" s="184"/>
      <c r="AZ259" s="184"/>
      <c r="BA259" s="184"/>
      <c r="BB259" s="186"/>
      <c r="BC259" s="184"/>
      <c r="BD259" s="184"/>
      <c r="BE259" s="184"/>
      <c r="BF259" s="184"/>
      <c r="BG259" s="186"/>
      <c r="BH259" s="186"/>
      <c r="BI259" s="199"/>
      <c r="BJ259" s="199"/>
      <c r="BK259" s="199"/>
      <c r="BL259" s="186"/>
      <c r="BM259" s="186"/>
      <c r="BN259" s="186"/>
      <c r="BO259" s="186"/>
      <c r="BP259" s="186"/>
      <c r="BQ259" s="186"/>
      <c r="BR259" s="186"/>
      <c r="BS259" s="186"/>
      <c r="BT259" s="187"/>
      <c r="BU259" s="188"/>
      <c r="BV259" s="189"/>
      <c r="BW259" s="185"/>
      <c r="BX259"/>
      <c r="BZ259"/>
    </row>
    <row r="260" spans="2:78" ht="18.75">
      <c r="B260" s="363" t="s">
        <v>1201</v>
      </c>
      <c r="C260" s="364">
        <v>13823084000105</v>
      </c>
      <c r="D260" s="365" t="s">
        <v>11</v>
      </c>
      <c r="E260" s="365" t="s">
        <v>620</v>
      </c>
      <c r="F260" s="365" t="s">
        <v>665</v>
      </c>
      <c r="G260" s="366" t="s">
        <v>740</v>
      </c>
      <c r="H260" s="366" t="s">
        <v>34</v>
      </c>
      <c r="I260" s="366" t="s">
        <v>1424</v>
      </c>
      <c r="J260" s="366" t="s">
        <v>608</v>
      </c>
      <c r="K260" s="367" t="s">
        <v>48</v>
      </c>
      <c r="L260" s="368"/>
      <c r="M260" s="368" t="s">
        <v>34</v>
      </c>
      <c r="N260" s="367">
        <v>299588</v>
      </c>
      <c r="O260" s="367" t="s">
        <v>1323</v>
      </c>
      <c r="P260" s="371">
        <v>40996</v>
      </c>
      <c r="Q260" s="372">
        <v>1207.635945</v>
      </c>
      <c r="R260" s="372">
        <v>929.77419270238067</v>
      </c>
      <c r="S260" s="367">
        <v>1</v>
      </c>
      <c r="T260" s="369">
        <v>0.1054459554543099</v>
      </c>
      <c r="U260" s="369">
        <v>1.1298030046065999</v>
      </c>
      <c r="V260" s="369">
        <v>0.13018628501481455</v>
      </c>
      <c r="W260" s="369">
        <v>1.1663196468105896</v>
      </c>
      <c r="X260" s="369">
        <v>0.20304414351999145</v>
      </c>
      <c r="Y260" s="369">
        <v>1.3899542223950376</v>
      </c>
      <c r="Z260" s="369">
        <v>0.19918482096840817</v>
      </c>
      <c r="AA260" s="369">
        <v>1.0762341362124859</v>
      </c>
      <c r="AB260" s="369">
        <v>2.3175602615687105E-3</v>
      </c>
      <c r="AC260" s="373">
        <v>8.0105098958627146</v>
      </c>
      <c r="AD260" s="575">
        <v>0</v>
      </c>
      <c r="AE260" s="370" t="s">
        <v>1848</v>
      </c>
      <c r="AF260" s="370" t="s">
        <v>1849</v>
      </c>
      <c r="AG260" s="374" t="s">
        <v>721</v>
      </c>
      <c r="AH260" s="374" t="s">
        <v>1819</v>
      </c>
      <c r="AI260" s="374">
        <v>1000</v>
      </c>
      <c r="AJ260" s="374">
        <v>1000</v>
      </c>
      <c r="AK260" s="374">
        <v>1000</v>
      </c>
      <c r="AL260" s="722">
        <v>0.6</v>
      </c>
      <c r="AM260" s="722">
        <v>20</v>
      </c>
      <c r="AN260" s="369" t="s">
        <v>1820</v>
      </c>
      <c r="AO260" s="367" t="s">
        <v>1326</v>
      </c>
      <c r="AP260" s="370" t="s">
        <v>1821</v>
      </c>
      <c r="AQ260" s="376" t="s">
        <v>677</v>
      </c>
      <c r="AR260" s="369">
        <v>2.3999999999999998E-3</v>
      </c>
      <c r="AS260" s="369">
        <v>2.3999999999999998E-3</v>
      </c>
      <c r="AT260" s="369" t="s">
        <v>1424</v>
      </c>
      <c r="AW260" s="198"/>
      <c r="AX260" s="198"/>
      <c r="AY260" s="184"/>
      <c r="AZ260" s="184"/>
      <c r="BA260" s="184"/>
      <c r="BB260" s="186"/>
      <c r="BC260" s="184"/>
      <c r="BD260" s="184"/>
      <c r="BE260" s="184"/>
      <c r="BF260" s="184"/>
      <c r="BG260" s="186"/>
      <c r="BH260" s="186"/>
      <c r="BI260" s="199"/>
      <c r="BJ260" s="199"/>
      <c r="BK260" s="199"/>
      <c r="BL260" s="186"/>
      <c r="BM260" s="186"/>
      <c r="BN260" s="186"/>
      <c r="BO260" s="186"/>
      <c r="BP260" s="186"/>
      <c r="BQ260" s="186"/>
      <c r="BR260" s="186"/>
      <c r="BS260" s="186"/>
      <c r="BT260" s="187"/>
      <c r="BU260" s="188"/>
      <c r="BV260" s="189"/>
      <c r="BW260" s="185"/>
      <c r="BX260"/>
      <c r="BZ260"/>
    </row>
    <row r="261" spans="2:78" ht="18.75">
      <c r="B261" s="363" t="s">
        <v>1027</v>
      </c>
      <c r="C261" s="364">
        <v>14146496000110</v>
      </c>
      <c r="D261" s="365" t="s">
        <v>13</v>
      </c>
      <c r="E261" s="365" t="s">
        <v>616</v>
      </c>
      <c r="F261" s="365" t="s">
        <v>610</v>
      </c>
      <c r="G261" s="366" t="s">
        <v>34</v>
      </c>
      <c r="H261" s="366" t="s">
        <v>867</v>
      </c>
      <c r="I261" s="366" t="s">
        <v>34</v>
      </c>
      <c r="J261" s="366" t="s">
        <v>1424</v>
      </c>
      <c r="K261" s="367" t="s">
        <v>48</v>
      </c>
      <c r="L261" s="368"/>
      <c r="M261" s="368" t="s">
        <v>34</v>
      </c>
      <c r="N261" s="367">
        <v>299677</v>
      </c>
      <c r="O261" s="367" t="s">
        <v>1323</v>
      </c>
      <c r="P261" s="371">
        <v>40991</v>
      </c>
      <c r="Q261" s="372">
        <v>989.20624499999997</v>
      </c>
      <c r="R261" s="372">
        <v>1267.2941867420636</v>
      </c>
      <c r="S261" s="367">
        <v>1</v>
      </c>
      <c r="T261" s="369">
        <v>-1.4684023626904574E-2</v>
      </c>
      <c r="U261" s="369">
        <v>-0.15733229351389982</v>
      </c>
      <c r="V261" s="369">
        <v>8.9821938875258578E-3</v>
      </c>
      <c r="W261" s="369">
        <v>8.0470144772095367E-2</v>
      </c>
      <c r="X261" s="369">
        <v>3.7600948154678626E-2</v>
      </c>
      <c r="Y261" s="369">
        <v>0.25740016800093846</v>
      </c>
      <c r="Z261" s="369">
        <v>0.10862895633458014</v>
      </c>
      <c r="AA261" s="369">
        <v>0.58694327419132664</v>
      </c>
      <c r="AB261" s="369">
        <v>6.5624403185219018E-2</v>
      </c>
      <c r="AC261" s="373">
        <v>-1.5640409167309945</v>
      </c>
      <c r="AD261" s="575">
        <v>43761843000113</v>
      </c>
      <c r="AE261" s="370" t="s">
        <v>1878</v>
      </c>
      <c r="AF261" s="370" t="s">
        <v>1812</v>
      </c>
      <c r="AG261" s="374" t="s">
        <v>1459</v>
      </c>
      <c r="AH261" s="374" t="s">
        <v>1813</v>
      </c>
      <c r="AI261" s="374">
        <v>100000</v>
      </c>
      <c r="AJ261" s="374">
        <v>50000</v>
      </c>
      <c r="AK261" s="374">
        <v>100000</v>
      </c>
      <c r="AL261" s="722">
        <v>2</v>
      </c>
      <c r="AM261" s="722">
        <v>20</v>
      </c>
      <c r="AN261" s="369" t="s">
        <v>1834</v>
      </c>
      <c r="AO261" s="367" t="s">
        <v>1326</v>
      </c>
      <c r="AP261" s="370" t="s">
        <v>1835</v>
      </c>
      <c r="AQ261" s="376" t="s">
        <v>670</v>
      </c>
      <c r="AR261" s="369">
        <v>5.3333333333333297E-3</v>
      </c>
      <c r="AS261" s="369">
        <v>5.3333333333333297E-3</v>
      </c>
      <c r="AT261" s="369" t="s">
        <v>1424</v>
      </c>
      <c r="AW261" s="198"/>
      <c r="AX261" s="198"/>
      <c r="AY261" s="184"/>
      <c r="AZ261" s="184"/>
      <c r="BA261" s="184"/>
      <c r="BB261" s="186"/>
      <c r="BC261" s="184"/>
      <c r="BD261" s="184"/>
      <c r="BE261" s="184"/>
      <c r="BF261" s="184"/>
      <c r="BG261" s="186"/>
      <c r="BH261" s="186"/>
      <c r="BI261" s="199"/>
      <c r="BJ261" s="199"/>
      <c r="BK261" s="199"/>
      <c r="BL261" s="186"/>
      <c r="BM261" s="186"/>
      <c r="BN261" s="186"/>
      <c r="BO261" s="186"/>
      <c r="BP261" s="186"/>
      <c r="BQ261" s="186"/>
      <c r="BR261" s="186"/>
      <c r="BS261" s="186"/>
      <c r="BT261" s="187"/>
      <c r="BU261" s="188"/>
      <c r="BV261" s="189"/>
      <c r="BW261" s="185"/>
      <c r="BX261"/>
      <c r="BZ261"/>
    </row>
    <row r="262" spans="2:78" ht="18.75">
      <c r="B262" s="363" t="s">
        <v>335</v>
      </c>
      <c r="C262" s="364">
        <v>10608762000129</v>
      </c>
      <c r="D262" s="365" t="s">
        <v>14</v>
      </c>
      <c r="E262" s="365" t="s">
        <v>607</v>
      </c>
      <c r="F262" s="365" t="s">
        <v>1424</v>
      </c>
      <c r="G262" s="366" t="s">
        <v>1424</v>
      </c>
      <c r="H262" s="366" t="s">
        <v>34</v>
      </c>
      <c r="I262" s="366" t="s">
        <v>34</v>
      </c>
      <c r="J262" s="366" t="s">
        <v>608</v>
      </c>
      <c r="K262" s="367" t="s">
        <v>48</v>
      </c>
      <c r="L262" s="368"/>
      <c r="M262" s="368" t="s">
        <v>34</v>
      </c>
      <c r="N262" s="367">
        <v>301116</v>
      </c>
      <c r="O262" s="367" t="s">
        <v>1323</v>
      </c>
      <c r="P262" s="371">
        <v>39954</v>
      </c>
      <c r="Q262" s="372">
        <v>177.56767300000001</v>
      </c>
      <c r="R262" s="372">
        <v>188.96425295238083</v>
      </c>
      <c r="S262" s="367">
        <v>2</v>
      </c>
      <c r="T262" s="369">
        <v>5.2691588963482916E-2</v>
      </c>
      <c r="U262" s="369">
        <v>0.56456518670584754</v>
      </c>
      <c r="V262" s="369">
        <v>-6.1198894945311277E-2</v>
      </c>
      <c r="W262" s="369">
        <v>-0.5482718362359863</v>
      </c>
      <c r="X262" s="369">
        <v>-0.13450297848188786</v>
      </c>
      <c r="Y262" s="369">
        <v>-0.92075043202219609</v>
      </c>
      <c r="Z262" s="369">
        <v>-0.12769907417936444</v>
      </c>
      <c r="AA262" s="369">
        <v>-0.68998281157357999</v>
      </c>
      <c r="AB262" s="369">
        <v>0.20874824089160018</v>
      </c>
      <c r="AC262" s="373">
        <v>-0.82788884740980639</v>
      </c>
      <c r="AD262" s="575">
        <v>11952800000129</v>
      </c>
      <c r="AE262" s="370" t="s">
        <v>1884</v>
      </c>
      <c r="AF262" s="370" t="s">
        <v>1858</v>
      </c>
      <c r="AG262" s="374" t="s">
        <v>721</v>
      </c>
      <c r="AH262" s="374" t="s">
        <v>1819</v>
      </c>
      <c r="AI262" s="374">
        <v>5000</v>
      </c>
      <c r="AJ262" s="374">
        <v>1000</v>
      </c>
      <c r="AK262" s="374">
        <v>1000</v>
      </c>
      <c r="AL262" s="722">
        <v>1.85</v>
      </c>
      <c r="AM262" s="722">
        <v>20</v>
      </c>
      <c r="AN262" s="369" t="s">
        <v>668</v>
      </c>
      <c r="AO262" s="367" t="s">
        <v>1326</v>
      </c>
      <c r="AP262" s="370" t="s">
        <v>1816</v>
      </c>
      <c r="AQ262" s="376" t="s">
        <v>661</v>
      </c>
      <c r="AR262" s="369">
        <v>4.4400000000000004E-3</v>
      </c>
      <c r="AS262" s="369">
        <v>4.4400000000000004E-3</v>
      </c>
      <c r="AT262" s="369" t="s">
        <v>1424</v>
      </c>
      <c r="AW262" s="198"/>
      <c r="AX262" s="198"/>
      <c r="AY262" s="184"/>
      <c r="AZ262" s="184"/>
      <c r="BA262" s="184"/>
      <c r="BB262" s="184"/>
      <c r="BC262" s="184"/>
      <c r="BD262" s="184"/>
      <c r="BE262" s="184"/>
      <c r="BF262" s="184"/>
      <c r="BG262" s="186"/>
      <c r="BH262" s="186"/>
      <c r="BI262" s="199"/>
      <c r="BJ262" s="199"/>
      <c r="BK262" s="199"/>
      <c r="BL262" s="218"/>
      <c r="BM262" s="186"/>
      <c r="BN262" s="186"/>
      <c r="BO262" s="186"/>
      <c r="BP262" s="186"/>
      <c r="BQ262" s="186"/>
      <c r="BR262" s="186"/>
      <c r="BS262" s="186"/>
      <c r="BT262" s="186"/>
      <c r="BU262" s="186"/>
      <c r="BV262" s="189"/>
      <c r="BW262" s="184"/>
      <c r="BX262"/>
      <c r="BZ262"/>
    </row>
    <row r="263" spans="2:78" ht="18.75">
      <c r="B263" s="363" t="s">
        <v>1191</v>
      </c>
      <c r="C263" s="364">
        <v>13054728000148</v>
      </c>
      <c r="D263" s="365" t="s">
        <v>11</v>
      </c>
      <c r="E263" s="365" t="s">
        <v>620</v>
      </c>
      <c r="F263" s="365" t="s">
        <v>687</v>
      </c>
      <c r="G263" s="366" t="s">
        <v>740</v>
      </c>
      <c r="H263" s="366" t="s">
        <v>34</v>
      </c>
      <c r="I263" s="366" t="s">
        <v>1321</v>
      </c>
      <c r="J263" s="366" t="s">
        <v>608</v>
      </c>
      <c r="K263" s="367" t="s">
        <v>48</v>
      </c>
      <c r="L263" s="368"/>
      <c r="M263" s="368" t="s">
        <v>34</v>
      </c>
      <c r="N263" s="367">
        <v>301426</v>
      </c>
      <c r="O263" s="367" t="s">
        <v>1323</v>
      </c>
      <c r="P263" s="371">
        <v>40975</v>
      </c>
      <c r="Q263" s="372">
        <v>176.14392100000001</v>
      </c>
      <c r="R263" s="372">
        <v>82.349092035714207</v>
      </c>
      <c r="S263" s="367">
        <v>1</v>
      </c>
      <c r="T263" s="369">
        <v>0.11195376599294127</v>
      </c>
      <c r="U263" s="369">
        <v>1.1995310834909729</v>
      </c>
      <c r="V263" s="369">
        <v>0.13745224792957789</v>
      </c>
      <c r="W263" s="369">
        <v>1.2314143324721498</v>
      </c>
      <c r="X263" s="369">
        <v>0.1962583578763013</v>
      </c>
      <c r="Y263" s="369">
        <v>1.3435016074897173</v>
      </c>
      <c r="Z263" s="369">
        <v>0.25131995089240444</v>
      </c>
      <c r="AA263" s="369">
        <v>1.3579303329772843</v>
      </c>
      <c r="AB263" s="369">
        <v>1.3683719389895779E-3</v>
      </c>
      <c r="AC263" s="373">
        <v>18.877033055348562</v>
      </c>
      <c r="AD263" s="575">
        <v>13054656000139</v>
      </c>
      <c r="AE263" s="370" t="s">
        <v>1949</v>
      </c>
      <c r="AF263" s="370" t="s">
        <v>1833</v>
      </c>
      <c r="AG263" s="374" t="s">
        <v>1458</v>
      </c>
      <c r="AH263" s="374" t="s">
        <v>1813</v>
      </c>
      <c r="AI263" s="374">
        <v>10000</v>
      </c>
      <c r="AJ263" s="374">
        <v>1000</v>
      </c>
      <c r="AK263" s="374">
        <v>0</v>
      </c>
      <c r="AL263" s="722">
        <v>0.4</v>
      </c>
      <c r="AM263" s="722">
        <v>20</v>
      </c>
      <c r="AN263" s="369" t="s">
        <v>1820</v>
      </c>
      <c r="AO263" s="367" t="s">
        <v>1326</v>
      </c>
      <c r="AP263" s="370" t="s">
        <v>1835</v>
      </c>
      <c r="AQ263" s="376" t="s">
        <v>1950</v>
      </c>
      <c r="AR263" s="369">
        <v>1.92E-3</v>
      </c>
      <c r="AS263" s="369">
        <v>1.92E-3</v>
      </c>
      <c r="AT263" s="369" t="s">
        <v>1424</v>
      </c>
      <c r="AW263" s="198"/>
      <c r="AX263" s="198"/>
      <c r="AY263" s="184"/>
      <c r="AZ263" s="184"/>
      <c r="BA263" s="184"/>
      <c r="BB263" s="186"/>
      <c r="BC263" s="184"/>
      <c r="BD263" s="184"/>
      <c r="BE263" s="184"/>
      <c r="BF263" s="184"/>
      <c r="BG263" s="186"/>
      <c r="BH263" s="186"/>
      <c r="BI263" s="199"/>
      <c r="BJ263" s="199"/>
      <c r="BK263" s="199"/>
      <c r="BL263" s="186"/>
      <c r="BM263" s="186"/>
      <c r="BN263" s="186"/>
      <c r="BO263" s="186"/>
      <c r="BP263" s="186"/>
      <c r="BQ263" s="186"/>
      <c r="BR263" s="186"/>
      <c r="BS263" s="186"/>
      <c r="BT263" s="187"/>
      <c r="BU263" s="188"/>
      <c r="BV263" s="189"/>
      <c r="BW263" s="185"/>
      <c r="BX263"/>
      <c r="BZ263"/>
    </row>
    <row r="264" spans="2:78" ht="18.75">
      <c r="B264" s="363" t="s">
        <v>1055</v>
      </c>
      <c r="C264" s="364">
        <v>14796095000106</v>
      </c>
      <c r="D264" s="365" t="s">
        <v>13</v>
      </c>
      <c r="E264" s="365" t="s">
        <v>615</v>
      </c>
      <c r="F264" s="365" t="s">
        <v>619</v>
      </c>
      <c r="G264" s="366" t="s">
        <v>34</v>
      </c>
      <c r="H264" s="366" t="s">
        <v>1339</v>
      </c>
      <c r="I264" s="366" t="s">
        <v>34</v>
      </c>
      <c r="J264" s="366" t="s">
        <v>1424</v>
      </c>
      <c r="K264" s="367" t="s">
        <v>48</v>
      </c>
      <c r="L264" s="368"/>
      <c r="M264" s="368" t="s">
        <v>1421</v>
      </c>
      <c r="N264" s="367">
        <v>301485</v>
      </c>
      <c r="O264" s="367" t="s">
        <v>1323</v>
      </c>
      <c r="P264" s="371">
        <v>40955</v>
      </c>
      <c r="Q264" s="372">
        <v>65.276943000000003</v>
      </c>
      <c r="R264" s="372">
        <v>71.566895028112469</v>
      </c>
      <c r="S264" s="367">
        <v>1</v>
      </c>
      <c r="T264" s="369">
        <v>0.18952264017268217</v>
      </c>
      <c r="U264" s="369">
        <v>2.0306444887860318</v>
      </c>
      <c r="V264" s="369">
        <v>0.19129326748911413</v>
      </c>
      <c r="W264" s="369">
        <v>1.7137680528310533</v>
      </c>
      <c r="X264" s="369">
        <v>0.29593183289460434</v>
      </c>
      <c r="Y264" s="369">
        <v>2.0258240082283332</v>
      </c>
      <c r="Z264" s="369">
        <v>0.31972764432009582</v>
      </c>
      <c r="AA264" s="369">
        <v>1.727550339604782</v>
      </c>
      <c r="AB264" s="369">
        <v>3.4983223899706789E-2</v>
      </c>
      <c r="AC264" s="373">
        <v>2.2774293790722266</v>
      </c>
      <c r="AD264" s="575">
        <v>0</v>
      </c>
      <c r="AE264" s="370" t="s">
        <v>1951</v>
      </c>
      <c r="AF264" s="370" t="s">
        <v>1833</v>
      </c>
      <c r="AG264" s="374" t="s">
        <v>1458</v>
      </c>
      <c r="AH264" s="374" t="s">
        <v>1813</v>
      </c>
      <c r="AI264" s="374">
        <v>5000</v>
      </c>
      <c r="AJ264" s="374">
        <v>0</v>
      </c>
      <c r="AK264" s="374">
        <v>0</v>
      </c>
      <c r="AL264" s="722">
        <v>0.67</v>
      </c>
      <c r="AM264" s="722">
        <v>20</v>
      </c>
      <c r="AN264" s="369" t="s">
        <v>1815</v>
      </c>
      <c r="AO264" s="367" t="s">
        <v>1326</v>
      </c>
      <c r="AP264" s="370" t="s">
        <v>1835</v>
      </c>
      <c r="AQ264" s="376" t="s">
        <v>688</v>
      </c>
      <c r="AR264" s="369">
        <v>1.34E-3</v>
      </c>
      <c r="AS264" s="369">
        <v>1.34E-3</v>
      </c>
      <c r="AT264" s="369" t="s">
        <v>1424</v>
      </c>
      <c r="AW264" s="198"/>
      <c r="AX264" s="198"/>
      <c r="AY264" s="184"/>
      <c r="AZ264" s="184"/>
      <c r="BA264" s="184"/>
      <c r="BB264" s="186"/>
      <c r="BC264" s="184"/>
      <c r="BD264" s="184"/>
      <c r="BE264" s="184"/>
      <c r="BF264" s="184"/>
      <c r="BG264" s="186"/>
      <c r="BH264" s="186"/>
      <c r="BI264" s="199"/>
      <c r="BJ264" s="199"/>
      <c r="BK264" s="199"/>
      <c r="BL264" s="186"/>
      <c r="BM264" s="186"/>
      <c r="BN264" s="186"/>
      <c r="BO264" s="186"/>
      <c r="BP264" s="186"/>
      <c r="BQ264" s="186"/>
      <c r="BR264" s="186"/>
      <c r="BS264" s="186"/>
      <c r="BT264" s="187"/>
      <c r="BU264" s="188"/>
      <c r="BV264" s="189"/>
      <c r="BW264" s="185"/>
      <c r="BX264"/>
      <c r="BZ264"/>
    </row>
    <row r="265" spans="2:78" ht="18.75">
      <c r="B265" s="363" t="s">
        <v>436</v>
      </c>
      <c r="C265" s="364">
        <v>13962947000125</v>
      </c>
      <c r="D265" s="365" t="s">
        <v>14</v>
      </c>
      <c r="E265" s="365" t="s">
        <v>607</v>
      </c>
      <c r="F265" s="365" t="s">
        <v>1424</v>
      </c>
      <c r="G265" s="366" t="s">
        <v>1424</v>
      </c>
      <c r="H265" s="366" t="s">
        <v>34</v>
      </c>
      <c r="I265" s="366" t="s">
        <v>34</v>
      </c>
      <c r="J265" s="366" t="s">
        <v>608</v>
      </c>
      <c r="K265" s="367" t="s">
        <v>48</v>
      </c>
      <c r="L265" s="368"/>
      <c r="M265" s="368" t="s">
        <v>34</v>
      </c>
      <c r="N265" s="367">
        <v>302139</v>
      </c>
      <c r="O265" s="367" t="s">
        <v>1323</v>
      </c>
      <c r="P265" s="371">
        <v>41018</v>
      </c>
      <c r="Q265" s="372">
        <v>704.24145199999998</v>
      </c>
      <c r="R265" s="372">
        <v>635.30816548809491</v>
      </c>
      <c r="S265" s="367">
        <v>1</v>
      </c>
      <c r="T265" s="369">
        <v>8.571950564192643E-2</v>
      </c>
      <c r="U265" s="369">
        <v>0.91844352503026683</v>
      </c>
      <c r="V265" s="369">
        <v>1.0949268799690159E-2</v>
      </c>
      <c r="W265" s="369">
        <v>9.8092877585650703E-2</v>
      </c>
      <c r="X265" s="369">
        <v>0.30818445597824651</v>
      </c>
      <c r="Y265" s="369">
        <v>2.1097002771779296</v>
      </c>
      <c r="Z265" s="369">
        <v>0.64084485789517553</v>
      </c>
      <c r="AA265" s="369">
        <v>3.4626087908195458</v>
      </c>
      <c r="AB265" s="369">
        <v>0.19869327148893415</v>
      </c>
      <c r="AC265" s="373">
        <v>-0.5066712931503411</v>
      </c>
      <c r="AD265" s="575">
        <v>22041216000138</v>
      </c>
      <c r="AE265" s="370" t="s">
        <v>1952</v>
      </c>
      <c r="AF265" s="370" t="s">
        <v>1875</v>
      </c>
      <c r="AG265" s="374" t="s">
        <v>738</v>
      </c>
      <c r="AH265" s="374" t="s">
        <v>1819</v>
      </c>
      <c r="AI265" s="374">
        <v>1000</v>
      </c>
      <c r="AJ265" s="374">
        <v>1000</v>
      </c>
      <c r="AK265" s="374">
        <v>1000</v>
      </c>
      <c r="AL265" s="722">
        <v>1.8</v>
      </c>
      <c r="AM265" s="722">
        <v>20</v>
      </c>
      <c r="AN265" s="369" t="s">
        <v>668</v>
      </c>
      <c r="AO265" s="367" t="s">
        <v>1326</v>
      </c>
      <c r="AP265" s="370" t="s">
        <v>1816</v>
      </c>
      <c r="AQ265" s="376" t="s">
        <v>661</v>
      </c>
      <c r="AR265" s="369">
        <v>6.0000000000000001E-3</v>
      </c>
      <c r="AS265" s="369">
        <v>6.0000000000000001E-3</v>
      </c>
      <c r="AT265" s="369" t="s">
        <v>1424</v>
      </c>
      <c r="AW265" s="198"/>
      <c r="AX265" s="198"/>
      <c r="AY265" s="184"/>
      <c r="AZ265" s="184"/>
      <c r="BA265" s="184"/>
      <c r="BB265" s="186"/>
      <c r="BC265" s="184"/>
      <c r="BD265" s="184"/>
      <c r="BE265" s="184"/>
      <c r="BF265" s="184"/>
      <c r="BG265" s="186"/>
      <c r="BH265" s="186"/>
      <c r="BI265" s="199"/>
      <c r="BJ265" s="199"/>
      <c r="BK265" s="199"/>
      <c r="BL265" s="186"/>
      <c r="BM265" s="186"/>
      <c r="BN265" s="186"/>
      <c r="BO265" s="186"/>
      <c r="BP265" s="186"/>
      <c r="BQ265" s="186"/>
      <c r="BR265" s="186"/>
      <c r="BS265" s="186"/>
      <c r="BT265" s="187"/>
      <c r="BU265" s="188"/>
      <c r="BV265" s="189"/>
      <c r="BW265" s="185"/>
      <c r="BX265"/>
      <c r="BZ265"/>
    </row>
    <row r="266" spans="2:78" ht="18.75">
      <c r="B266" s="363" t="s">
        <v>437</v>
      </c>
      <c r="C266" s="364">
        <v>13962941000158</v>
      </c>
      <c r="D266" s="365" t="s">
        <v>14</v>
      </c>
      <c r="E266" s="365" t="s">
        <v>614</v>
      </c>
      <c r="F266" s="365" t="s">
        <v>1424</v>
      </c>
      <c r="G266" s="366" t="s">
        <v>1424</v>
      </c>
      <c r="H266" s="366" t="s">
        <v>1340</v>
      </c>
      <c r="I266" s="366" t="s">
        <v>34</v>
      </c>
      <c r="J266" s="366" t="s">
        <v>608</v>
      </c>
      <c r="K266" s="367" t="s">
        <v>48</v>
      </c>
      <c r="L266" s="368"/>
      <c r="M266" s="368" t="s">
        <v>34</v>
      </c>
      <c r="N266" s="367">
        <v>302147</v>
      </c>
      <c r="O266" s="367" t="s">
        <v>1323</v>
      </c>
      <c r="P266" s="371">
        <v>41018</v>
      </c>
      <c r="Q266" s="372">
        <v>107.82783999999999</v>
      </c>
      <c r="R266" s="372">
        <v>93.870827765873059</v>
      </c>
      <c r="S266" s="367">
        <v>1</v>
      </c>
      <c r="T266" s="369">
        <v>0.11846076194166888</v>
      </c>
      <c r="U266" s="369">
        <v>1.2692504344339393</v>
      </c>
      <c r="V266" s="369">
        <v>1.9348655996036079E-2</v>
      </c>
      <c r="W266" s="369">
        <v>0.17334174352535231</v>
      </c>
      <c r="X266" s="369">
        <v>0.38757580665014868</v>
      </c>
      <c r="Y266" s="369">
        <v>2.6531798436161047</v>
      </c>
      <c r="Z266" s="369">
        <v>0.56973418432592182</v>
      </c>
      <c r="AA266" s="369">
        <v>3.0783840593756162</v>
      </c>
      <c r="AB266" s="369">
        <v>0.24361684147305998</v>
      </c>
      <c r="AC266" s="373">
        <v>-0.37876194868665514</v>
      </c>
      <c r="AD266" s="575">
        <v>0</v>
      </c>
      <c r="AE266" s="370" t="s">
        <v>1952</v>
      </c>
      <c r="AF266" s="370" t="s">
        <v>1875</v>
      </c>
      <c r="AG266" s="374" t="s">
        <v>738</v>
      </c>
      <c r="AH266" s="374" t="s">
        <v>1819</v>
      </c>
      <c r="AI266" s="374">
        <v>1000</v>
      </c>
      <c r="AJ266" s="374">
        <v>1000</v>
      </c>
      <c r="AK266" s="374">
        <v>1000</v>
      </c>
      <c r="AL266" s="722">
        <v>1.8</v>
      </c>
      <c r="AM266" s="722">
        <v>20</v>
      </c>
      <c r="AN266" s="369" t="s">
        <v>668</v>
      </c>
      <c r="AO266" s="367" t="s">
        <v>1326</v>
      </c>
      <c r="AP266" s="370" t="s">
        <v>1816</v>
      </c>
      <c r="AQ266" s="376" t="s">
        <v>661</v>
      </c>
      <c r="AR266" s="369">
        <v>6.0000000000000001E-3</v>
      </c>
      <c r="AS266" s="369">
        <v>6.0000000000000001E-3</v>
      </c>
      <c r="AT266" s="369" t="s">
        <v>1424</v>
      </c>
      <c r="AW266" s="198"/>
      <c r="AX266" s="198"/>
      <c r="AY266" s="184"/>
      <c r="AZ266" s="184"/>
      <c r="BA266" s="184"/>
      <c r="BB266" s="186"/>
      <c r="BC266" s="184"/>
      <c r="BD266" s="184"/>
      <c r="BE266" s="184"/>
      <c r="BF266" s="184"/>
      <c r="BG266" s="186"/>
      <c r="BH266" s="186"/>
      <c r="BI266" s="199"/>
      <c r="BJ266" s="199"/>
      <c r="BK266" s="199"/>
      <c r="BL266" s="186"/>
      <c r="BM266" s="186"/>
      <c r="BN266" s="186"/>
      <c r="BO266" s="186"/>
      <c r="BP266" s="186"/>
      <c r="BQ266" s="186"/>
      <c r="BR266" s="186"/>
      <c r="BS266" s="186"/>
      <c r="BT266" s="187"/>
      <c r="BU266" s="188"/>
      <c r="BV266" s="189"/>
      <c r="BW266" s="185"/>
      <c r="BX266"/>
      <c r="BZ266"/>
    </row>
    <row r="267" spans="2:78" ht="18.75">
      <c r="B267" s="363" t="s">
        <v>309</v>
      </c>
      <c r="C267" s="364">
        <v>11961199000130</v>
      </c>
      <c r="D267" s="365" t="s">
        <v>14</v>
      </c>
      <c r="E267" s="365" t="s">
        <v>607</v>
      </c>
      <c r="F267" s="365" t="s">
        <v>1424</v>
      </c>
      <c r="G267" s="366" t="s">
        <v>1424</v>
      </c>
      <c r="H267" s="366" t="s">
        <v>34</v>
      </c>
      <c r="I267" s="366" t="s">
        <v>34</v>
      </c>
      <c r="J267" s="366" t="s">
        <v>608</v>
      </c>
      <c r="K267" s="367" t="s">
        <v>48</v>
      </c>
      <c r="L267" s="368"/>
      <c r="M267" s="368" t="s">
        <v>1421</v>
      </c>
      <c r="N267" s="367">
        <v>303593</v>
      </c>
      <c r="O267" s="367" t="s">
        <v>1323</v>
      </c>
      <c r="P267" s="371">
        <v>40627</v>
      </c>
      <c r="Q267" s="372">
        <v>263.561217</v>
      </c>
      <c r="R267" s="372">
        <v>364.99599583730179</v>
      </c>
      <c r="S267" s="367">
        <v>2</v>
      </c>
      <c r="T267" s="369">
        <v>2.2940452919989474E-2</v>
      </c>
      <c r="U267" s="369">
        <v>0.24579598643089537</v>
      </c>
      <c r="V267" s="369">
        <v>-0.12899767854937916</v>
      </c>
      <c r="W267" s="369">
        <v>-1.1556710975198128</v>
      </c>
      <c r="X267" s="369">
        <v>-8.0631511756453222E-2</v>
      </c>
      <c r="Y267" s="369">
        <v>-0.55196918404564865</v>
      </c>
      <c r="Z267" s="369">
        <v>-5.6461539487618562E-2</v>
      </c>
      <c r="AA267" s="369">
        <v>-0.3050726249332128</v>
      </c>
      <c r="AB267" s="369">
        <v>0.26567488899951502</v>
      </c>
      <c r="AC267" s="373">
        <v>-0.90569012773758462</v>
      </c>
      <c r="AD267" s="575">
        <v>20889133000178</v>
      </c>
      <c r="AE267" s="370" t="s">
        <v>1953</v>
      </c>
      <c r="AF267" s="370" t="s">
        <v>1856</v>
      </c>
      <c r="AG267" s="374" t="s">
        <v>59</v>
      </c>
      <c r="AH267" s="374" t="s">
        <v>1819</v>
      </c>
      <c r="AI267" s="374">
        <v>25000</v>
      </c>
      <c r="AJ267" s="374">
        <v>1000</v>
      </c>
      <c r="AK267" s="374">
        <v>1000</v>
      </c>
      <c r="AL267" s="722">
        <v>2</v>
      </c>
      <c r="AM267" s="722">
        <v>20</v>
      </c>
      <c r="AN267" s="369" t="s">
        <v>668</v>
      </c>
      <c r="AO267" s="367" t="s">
        <v>1326</v>
      </c>
      <c r="AP267" s="370" t="s">
        <v>1816</v>
      </c>
      <c r="AQ267" s="376" t="s">
        <v>667</v>
      </c>
      <c r="AR267" s="369">
        <v>0</v>
      </c>
      <c r="AS267" s="369">
        <v>0</v>
      </c>
      <c r="AT267" s="369" t="s">
        <v>1424</v>
      </c>
      <c r="AW267" s="198"/>
      <c r="AX267" s="198"/>
      <c r="AY267" s="184"/>
      <c r="AZ267" s="184"/>
      <c r="BA267" s="184"/>
      <c r="BB267" s="186"/>
      <c r="BC267" s="184"/>
      <c r="BD267" s="184"/>
      <c r="BE267" s="184"/>
      <c r="BF267" s="184"/>
      <c r="BG267" s="186"/>
      <c r="BH267" s="186"/>
      <c r="BI267" s="199"/>
      <c r="BJ267" s="199"/>
      <c r="BK267" s="199"/>
      <c r="BL267" s="186"/>
      <c r="BM267" s="186"/>
      <c r="BN267" s="186"/>
      <c r="BO267" s="186"/>
      <c r="BP267" s="186"/>
      <c r="BQ267" s="186"/>
      <c r="BR267" s="186"/>
      <c r="BS267" s="186"/>
      <c r="BT267" s="187"/>
      <c r="BU267" s="188"/>
      <c r="BV267" s="189"/>
      <c r="BW267" s="185"/>
      <c r="BX267"/>
      <c r="BZ267"/>
    </row>
    <row r="268" spans="2:78" ht="18.75">
      <c r="B268" s="363" t="s">
        <v>276</v>
      </c>
      <c r="C268" s="364">
        <v>11182072000113</v>
      </c>
      <c r="D268" s="365" t="s">
        <v>14</v>
      </c>
      <c r="E268" s="365" t="s">
        <v>614</v>
      </c>
      <c r="F268" s="365" t="s">
        <v>1424</v>
      </c>
      <c r="G268" s="366" t="s">
        <v>1424</v>
      </c>
      <c r="H268" s="366" t="s">
        <v>1340</v>
      </c>
      <c r="I268" s="366" t="s">
        <v>34</v>
      </c>
      <c r="J268" s="366" t="s">
        <v>608</v>
      </c>
      <c r="K268" s="367" t="s">
        <v>48</v>
      </c>
      <c r="L268" s="368"/>
      <c r="M268" s="368" t="s">
        <v>34</v>
      </c>
      <c r="N268" s="367">
        <v>304425</v>
      </c>
      <c r="O268" s="367" t="s">
        <v>1323</v>
      </c>
      <c r="P268" s="371">
        <v>40081</v>
      </c>
      <c r="Q268" s="372">
        <v>161.244</v>
      </c>
      <c r="R268" s="372">
        <v>165.3215518452381</v>
      </c>
      <c r="S268" s="367">
        <v>2</v>
      </c>
      <c r="T268" s="369">
        <v>4.4198019174905179E-2</v>
      </c>
      <c r="U268" s="369">
        <v>0.473560646743867</v>
      </c>
      <c r="V268" s="369">
        <v>-4.6577435444825843E-2</v>
      </c>
      <c r="W268" s="369">
        <v>-0.41728034601471653</v>
      </c>
      <c r="X268" s="369">
        <v>0.22199168202325015</v>
      </c>
      <c r="Y268" s="369">
        <v>1.5196610471772256</v>
      </c>
      <c r="Z268" s="369">
        <v>-0.13293562162669981</v>
      </c>
      <c r="AA268" s="369">
        <v>-0.71827689086796831</v>
      </c>
      <c r="AB268" s="369">
        <v>0.5719691660709989</v>
      </c>
      <c r="AC268" s="373">
        <v>-0.27658637988616458</v>
      </c>
      <c r="AD268" s="575">
        <v>15559384000154</v>
      </c>
      <c r="AE268" s="370" t="s">
        <v>1954</v>
      </c>
      <c r="AF268" s="370" t="s">
        <v>1833</v>
      </c>
      <c r="AG268" s="374" t="s">
        <v>1458</v>
      </c>
      <c r="AH268" s="374" t="s">
        <v>1819</v>
      </c>
      <c r="AI268" s="374">
        <v>10000</v>
      </c>
      <c r="AJ268" s="374">
        <v>1000</v>
      </c>
      <c r="AK268" s="374">
        <v>1000</v>
      </c>
      <c r="AL268" s="722">
        <v>1.87</v>
      </c>
      <c r="AM268" s="722">
        <v>20</v>
      </c>
      <c r="AN268" s="369" t="s">
        <v>1834</v>
      </c>
      <c r="AO268" s="367" t="s">
        <v>1326</v>
      </c>
      <c r="AP268" s="370" t="s">
        <v>1835</v>
      </c>
      <c r="AQ268" s="376" t="s">
        <v>670</v>
      </c>
      <c r="AR268" s="369">
        <v>3.7399999999999998E-3</v>
      </c>
      <c r="AS268" s="369">
        <v>3.7399999999999998E-3</v>
      </c>
      <c r="AT268" s="369" t="s">
        <v>1424</v>
      </c>
      <c r="AW268" s="198"/>
      <c r="AX268" s="198"/>
      <c r="AY268" s="184"/>
      <c r="AZ268" s="184"/>
      <c r="BA268" s="184"/>
      <c r="BB268" s="186"/>
      <c r="BC268" s="184"/>
      <c r="BD268" s="184"/>
      <c r="BE268" s="184"/>
      <c r="BF268" s="184"/>
      <c r="BG268" s="186"/>
      <c r="BH268" s="186"/>
      <c r="BI268" s="199"/>
      <c r="BJ268" s="199"/>
      <c r="BK268" s="199"/>
      <c r="BL268" s="186"/>
      <c r="BM268" s="186"/>
      <c r="BN268" s="186"/>
      <c r="BO268" s="186"/>
      <c r="BP268" s="186"/>
      <c r="BQ268" s="186"/>
      <c r="BR268" s="186"/>
      <c r="BS268" s="186"/>
      <c r="BT268" s="187"/>
      <c r="BU268" s="188"/>
      <c r="BV268" s="189"/>
      <c r="BW268" s="185"/>
      <c r="BX268"/>
      <c r="BZ268"/>
    </row>
    <row r="269" spans="2:78" ht="18.75">
      <c r="B269" s="363" t="s">
        <v>138</v>
      </c>
      <c r="C269" s="364">
        <v>15350679000116</v>
      </c>
      <c r="D269" s="365" t="s">
        <v>11</v>
      </c>
      <c r="E269" s="365" t="s">
        <v>620</v>
      </c>
      <c r="F269" s="365" t="s">
        <v>665</v>
      </c>
      <c r="G269" s="366" t="s">
        <v>740</v>
      </c>
      <c r="H269" s="366" t="s">
        <v>34</v>
      </c>
      <c r="I269" s="366" t="s">
        <v>1306</v>
      </c>
      <c r="J269" s="366" t="s">
        <v>608</v>
      </c>
      <c r="K269" s="367" t="s">
        <v>48</v>
      </c>
      <c r="L269" s="368"/>
      <c r="M269" s="368" t="s">
        <v>1421</v>
      </c>
      <c r="N269" s="367">
        <v>305121</v>
      </c>
      <c r="O269" s="367" t="s">
        <v>1323</v>
      </c>
      <c r="P269" s="371">
        <v>41060</v>
      </c>
      <c r="Q269" s="372">
        <v>249.303597</v>
      </c>
      <c r="R269" s="372">
        <v>224.68319193650802</v>
      </c>
      <c r="S269" s="367">
        <v>0</v>
      </c>
      <c r="T269" s="369">
        <v>9.6758999684298352E-2</v>
      </c>
      <c r="U269" s="369">
        <v>1.0367264263010776</v>
      </c>
      <c r="V269" s="369">
        <v>0.11543030514431196</v>
      </c>
      <c r="W269" s="369">
        <v>1.0341230085168531</v>
      </c>
      <c r="X269" s="369">
        <v>0.16030660896354276</v>
      </c>
      <c r="Y269" s="369">
        <v>1.0973911591041188</v>
      </c>
      <c r="Z269" s="369">
        <v>0.17257160647571324</v>
      </c>
      <c r="AA269" s="369">
        <v>0.93243778781540632</v>
      </c>
      <c r="AB269" s="369">
        <v>1.449563738916486E-3</v>
      </c>
      <c r="AC269" s="373">
        <v>2.6275902444267656</v>
      </c>
      <c r="AD269" s="575">
        <v>0</v>
      </c>
      <c r="AE269" s="370" t="s">
        <v>1919</v>
      </c>
      <c r="AF269" s="370" t="s">
        <v>1812</v>
      </c>
      <c r="AG269" s="374" t="s">
        <v>1459</v>
      </c>
      <c r="AH269" s="374" t="s">
        <v>1819</v>
      </c>
      <c r="AI269" s="374">
        <v>3000</v>
      </c>
      <c r="AJ269" s="374">
        <v>100</v>
      </c>
      <c r="AK269" s="374">
        <v>100</v>
      </c>
      <c r="AL269" s="722">
        <v>0.35</v>
      </c>
      <c r="AM269" s="722">
        <v>0</v>
      </c>
      <c r="AN269" s="369" t="s">
        <v>1820</v>
      </c>
      <c r="AO269" s="367" t="s">
        <v>1326</v>
      </c>
      <c r="AP269" s="370" t="s">
        <v>1821</v>
      </c>
      <c r="AQ269" s="376" t="s">
        <v>671</v>
      </c>
      <c r="AR269" s="369">
        <v>6.2500000000000001E-4</v>
      </c>
      <c r="AS269" s="369">
        <v>6.2500000000000001E-4</v>
      </c>
      <c r="AT269" s="369" t="s">
        <v>1424</v>
      </c>
      <c r="AW269" s="198"/>
      <c r="AX269" s="198"/>
      <c r="AY269" s="184"/>
      <c r="AZ269" s="184"/>
      <c r="BA269" s="184"/>
      <c r="BB269" s="186"/>
      <c r="BC269" s="184"/>
      <c r="BD269" s="184"/>
      <c r="BE269" s="184"/>
      <c r="BF269" s="184"/>
      <c r="BG269" s="186"/>
      <c r="BH269" s="186"/>
      <c r="BI269" s="199"/>
      <c r="BJ269" s="199"/>
      <c r="BK269" s="199"/>
      <c r="BL269" s="186"/>
      <c r="BM269" s="186"/>
      <c r="BN269" s="186"/>
      <c r="BO269" s="186"/>
      <c r="BP269" s="186"/>
      <c r="BQ269" s="186"/>
      <c r="BR269" s="186"/>
      <c r="BS269" s="186"/>
      <c r="BT269" s="187"/>
      <c r="BU269" s="188"/>
      <c r="BV269" s="189"/>
      <c r="BW269" s="185"/>
      <c r="BX269"/>
      <c r="BZ269"/>
    </row>
    <row r="270" spans="2:78" ht="18.75">
      <c r="B270" s="363" t="s">
        <v>130</v>
      </c>
      <c r="C270" s="364">
        <v>15390811000113</v>
      </c>
      <c r="D270" s="365" t="s">
        <v>14</v>
      </c>
      <c r="E270" s="365" t="s">
        <v>607</v>
      </c>
      <c r="F270" s="365" t="s">
        <v>1424</v>
      </c>
      <c r="G270" s="366" t="s">
        <v>1424</v>
      </c>
      <c r="H270" s="366" t="s">
        <v>34</v>
      </c>
      <c r="I270" s="366" t="s">
        <v>34</v>
      </c>
      <c r="J270" s="366" t="s">
        <v>608</v>
      </c>
      <c r="K270" s="367" t="s">
        <v>48</v>
      </c>
      <c r="L270" s="368"/>
      <c r="M270" s="368" t="s">
        <v>34</v>
      </c>
      <c r="N270" s="367">
        <v>305261</v>
      </c>
      <c r="O270" s="367" t="s">
        <v>1326</v>
      </c>
      <c r="P270" s="371">
        <v>41061</v>
      </c>
      <c r="Q270" s="372">
        <v>87.615910999999997</v>
      </c>
      <c r="R270" s="372">
        <v>107.59408849603176</v>
      </c>
      <c r="S270" s="367">
        <v>2</v>
      </c>
      <c r="T270" s="369">
        <v>-0.13784653025918159</v>
      </c>
      <c r="U270" s="369">
        <v>-1.4769596746543814</v>
      </c>
      <c r="V270" s="369">
        <v>-0.26787233479304562</v>
      </c>
      <c r="W270" s="369">
        <v>-2.3998285754186828</v>
      </c>
      <c r="X270" s="369">
        <v>-0.18242281098103474</v>
      </c>
      <c r="Y270" s="369">
        <v>-1.2487893124545892</v>
      </c>
      <c r="Z270" s="369">
        <v>-0.10664100142063015</v>
      </c>
      <c r="AA270" s="369">
        <v>-0.57620196905952814</v>
      </c>
      <c r="AB270" s="369">
        <v>0.28040374323836054</v>
      </c>
      <c r="AC270" s="373">
        <v>-1.3533834321024474</v>
      </c>
      <c r="AD270" s="575">
        <v>15165493000197</v>
      </c>
      <c r="AE270" s="370" t="s">
        <v>1896</v>
      </c>
      <c r="AF270" s="370" t="s">
        <v>1812</v>
      </c>
      <c r="AG270" s="374" t="s">
        <v>1459</v>
      </c>
      <c r="AH270" s="374" t="s">
        <v>1819</v>
      </c>
      <c r="AI270" s="374">
        <v>150000</v>
      </c>
      <c r="AJ270" s="374">
        <v>10000</v>
      </c>
      <c r="AK270" s="374">
        <v>150000</v>
      </c>
      <c r="AL270" s="722">
        <v>2.8</v>
      </c>
      <c r="AM270" s="722">
        <v>20</v>
      </c>
      <c r="AN270" s="369" t="s">
        <v>668</v>
      </c>
      <c r="AO270" s="367" t="s">
        <v>1326</v>
      </c>
      <c r="AP270" s="370" t="s">
        <v>1816</v>
      </c>
      <c r="AQ270" s="376" t="s">
        <v>667</v>
      </c>
      <c r="AR270" s="369">
        <v>4.0000000000000001E-3</v>
      </c>
      <c r="AS270" s="369">
        <v>4.0000000000000001E-3</v>
      </c>
      <c r="AT270" s="369" t="s">
        <v>1424</v>
      </c>
      <c r="AW270" s="198"/>
      <c r="AX270" s="198"/>
      <c r="AY270" s="184"/>
      <c r="AZ270" s="184"/>
      <c r="BA270" s="184"/>
      <c r="BB270" s="186"/>
      <c r="BC270" s="184"/>
      <c r="BD270" s="184"/>
      <c r="BE270" s="184"/>
      <c r="BF270" s="184"/>
      <c r="BG270" s="186"/>
      <c r="BH270" s="186"/>
      <c r="BI270" s="199"/>
      <c r="BJ270" s="199"/>
      <c r="BK270" s="199"/>
      <c r="BL270" s="186"/>
      <c r="BM270" s="186"/>
      <c r="BN270" s="186"/>
      <c r="BO270" s="186"/>
      <c r="BP270" s="186"/>
      <c r="BQ270" s="186"/>
      <c r="BR270" s="186"/>
      <c r="BS270" s="186"/>
      <c r="BT270" s="187"/>
      <c r="BU270" s="188"/>
      <c r="BV270" s="189"/>
      <c r="BW270" s="185"/>
      <c r="BX270"/>
      <c r="BZ270"/>
    </row>
    <row r="271" spans="2:78" ht="18.75">
      <c r="B271" s="363" t="s">
        <v>1081</v>
      </c>
      <c r="C271" s="364">
        <v>15559416000111</v>
      </c>
      <c r="D271" s="365" t="s">
        <v>14</v>
      </c>
      <c r="E271" s="365" t="s">
        <v>607</v>
      </c>
      <c r="F271" s="365" t="s">
        <v>1424</v>
      </c>
      <c r="G271" s="366" t="s">
        <v>1424</v>
      </c>
      <c r="H271" s="366" t="s">
        <v>34</v>
      </c>
      <c r="I271" s="366" t="s">
        <v>34</v>
      </c>
      <c r="J271" s="366" t="s">
        <v>608</v>
      </c>
      <c r="K271" s="367" t="s">
        <v>48</v>
      </c>
      <c r="L271" s="368"/>
      <c r="M271" s="368" t="s">
        <v>1421</v>
      </c>
      <c r="N271" s="367">
        <v>305367</v>
      </c>
      <c r="O271" s="367" t="s">
        <v>1323</v>
      </c>
      <c r="P271" s="371">
        <v>41067</v>
      </c>
      <c r="Q271" s="372">
        <v>18.211832999999999</v>
      </c>
      <c r="R271" s="372">
        <v>26.038036927710856</v>
      </c>
      <c r="S271" s="367">
        <v>4</v>
      </c>
      <c r="T271" s="369">
        <v>1.2598166122622434E-2</v>
      </c>
      <c r="U271" s="369">
        <v>0.13498332749272024</v>
      </c>
      <c r="V271" s="369">
        <v>-0.11488704697842012</v>
      </c>
      <c r="W271" s="369">
        <v>-1.029256039065364</v>
      </c>
      <c r="X271" s="369">
        <v>-7.7319894205710948E-2</v>
      </c>
      <c r="Y271" s="369">
        <v>-0.52929925268090328</v>
      </c>
      <c r="Z271" s="369">
        <v>-7.0795205347167212E-2</v>
      </c>
      <c r="AA271" s="369">
        <v>-0.38252019558698491</v>
      </c>
      <c r="AB271" s="369">
        <v>0.2147916062279262</v>
      </c>
      <c r="AC271" s="373">
        <v>-1.0545500197215376</v>
      </c>
      <c r="AD271" s="575">
        <v>0</v>
      </c>
      <c r="AE271" s="370" t="s">
        <v>1951</v>
      </c>
      <c r="AF271" s="370" t="s">
        <v>1833</v>
      </c>
      <c r="AG271" s="374" t="s">
        <v>1458</v>
      </c>
      <c r="AH271" s="374" t="s">
        <v>1813</v>
      </c>
      <c r="AI271" s="374">
        <v>5000</v>
      </c>
      <c r="AJ271" s="374">
        <v>0</v>
      </c>
      <c r="AK271" s="374">
        <v>0</v>
      </c>
      <c r="AL271" s="722">
        <v>1.1499999999999999</v>
      </c>
      <c r="AM271" s="722">
        <v>20</v>
      </c>
      <c r="AN271" s="369" t="s">
        <v>1815</v>
      </c>
      <c r="AO271" s="367" t="s">
        <v>1326</v>
      </c>
      <c r="AP271" s="370" t="s">
        <v>1816</v>
      </c>
      <c r="AQ271" s="376" t="s">
        <v>661</v>
      </c>
      <c r="AR271" s="369">
        <v>0</v>
      </c>
      <c r="AS271" s="369">
        <v>0</v>
      </c>
      <c r="AT271" s="369" t="s">
        <v>1424</v>
      </c>
      <c r="AW271" s="198"/>
      <c r="AX271" s="198"/>
      <c r="AY271" s="184"/>
      <c r="AZ271" s="184"/>
      <c r="BA271" s="184"/>
      <c r="BB271" s="186"/>
      <c r="BC271" s="184"/>
      <c r="BD271" s="184"/>
      <c r="BE271" s="184"/>
      <c r="BF271" s="184"/>
      <c r="BG271" s="186"/>
      <c r="BH271" s="186"/>
      <c r="BI271" s="199"/>
      <c r="BJ271" s="199"/>
      <c r="BK271" s="199"/>
      <c r="BL271" s="186"/>
      <c r="BM271" s="186"/>
      <c r="BN271" s="186"/>
      <c r="BO271" s="186"/>
      <c r="BP271" s="186"/>
      <c r="BQ271" s="186"/>
      <c r="BR271" s="186"/>
      <c r="BS271" s="186"/>
      <c r="BT271" s="187"/>
      <c r="BU271" s="188"/>
      <c r="BV271" s="189"/>
      <c r="BW271" s="185"/>
      <c r="BX271"/>
      <c r="BZ271"/>
    </row>
    <row r="272" spans="2:78" ht="18.75">
      <c r="B272" s="363" t="s">
        <v>1715</v>
      </c>
      <c r="C272" s="364">
        <v>14476715000120</v>
      </c>
      <c r="D272" s="365" t="s">
        <v>14</v>
      </c>
      <c r="E272" s="365" t="s">
        <v>1424</v>
      </c>
      <c r="F272" s="365" t="s">
        <v>1424</v>
      </c>
      <c r="G272" s="366" t="s">
        <v>1424</v>
      </c>
      <c r="H272" s="366" t="s">
        <v>34</v>
      </c>
      <c r="I272" s="366" t="s">
        <v>1424</v>
      </c>
      <c r="J272" s="366" t="s">
        <v>1424</v>
      </c>
      <c r="K272" s="367" t="s">
        <v>48</v>
      </c>
      <c r="L272" s="368"/>
      <c r="M272" s="368" t="s">
        <v>1424</v>
      </c>
      <c r="N272" s="367">
        <v>307092</v>
      </c>
      <c r="O272" s="367" t="s">
        <v>1323</v>
      </c>
      <c r="P272" s="371">
        <v>41091</v>
      </c>
      <c r="Q272" s="372">
        <v>23.563652000000001</v>
      </c>
      <c r="R272" s="372">
        <v>45.787432265060211</v>
      </c>
      <c r="S272" s="367">
        <v>2</v>
      </c>
      <c r="T272" s="369">
        <v>-9.0771397923619102E-2</v>
      </c>
      <c r="U272" s="369">
        <v>-0.97257213578839508</v>
      </c>
      <c r="V272" s="369">
        <v>-0.15414415344776344</v>
      </c>
      <c r="W272" s="369">
        <v>-1.3809546419321712</v>
      </c>
      <c r="X272" s="369">
        <v>-0.11184890640890266</v>
      </c>
      <c r="Y272" s="369">
        <v>-0.7656702480464046</v>
      </c>
      <c r="Z272" s="369">
        <v>6.1718602971183589E-2</v>
      </c>
      <c r="AA272" s="369">
        <v>0.33347755634184745</v>
      </c>
      <c r="AB272" s="369">
        <v>0.18600422433547781</v>
      </c>
      <c r="AC272" s="373">
        <v>-1.4288148562351357</v>
      </c>
      <c r="AD272" s="575">
        <v>12282747000169</v>
      </c>
      <c r="AE272" s="370" t="s">
        <v>1906</v>
      </c>
      <c r="AF272" s="370" t="s">
        <v>1907</v>
      </c>
      <c r="AG272" s="374" t="s">
        <v>1462</v>
      </c>
      <c r="AH272" s="374" t="s">
        <v>1813</v>
      </c>
      <c r="AI272" s="374">
        <v>50000</v>
      </c>
      <c r="AJ272" s="374">
        <v>10000</v>
      </c>
      <c r="AK272" s="374">
        <v>50000</v>
      </c>
      <c r="AL272" s="722">
        <v>0</v>
      </c>
      <c r="AM272" s="722">
        <v>0</v>
      </c>
      <c r="AN272" s="369" t="s">
        <v>668</v>
      </c>
      <c r="AO272" s="367" t="s">
        <v>1326</v>
      </c>
      <c r="AP272" s="370" t="s">
        <v>1816</v>
      </c>
      <c r="AQ272" s="376" t="s">
        <v>1815</v>
      </c>
      <c r="AR272" s="369">
        <v>0</v>
      </c>
      <c r="AS272" s="369">
        <v>0</v>
      </c>
      <c r="AT272" s="369" t="s">
        <v>1424</v>
      </c>
      <c r="AW272" s="198"/>
      <c r="AX272" s="198"/>
      <c r="AY272" s="184"/>
      <c r="AZ272" s="184"/>
      <c r="BA272" s="184"/>
      <c r="BB272" s="186"/>
      <c r="BC272" s="184"/>
      <c r="BD272" s="184"/>
      <c r="BE272" s="184"/>
      <c r="BF272" s="184"/>
      <c r="BG272" s="186"/>
      <c r="BH272" s="186"/>
      <c r="BI272" s="199"/>
      <c r="BJ272" s="199"/>
      <c r="BK272" s="199"/>
      <c r="BL272" s="186"/>
      <c r="BM272" s="186"/>
      <c r="BN272" s="186"/>
      <c r="BO272" s="186"/>
      <c r="BP272" s="186"/>
      <c r="BQ272" s="186"/>
      <c r="BR272" s="186"/>
      <c r="BS272" s="186"/>
      <c r="BT272" s="187"/>
      <c r="BU272" s="188"/>
      <c r="BV272" s="189"/>
      <c r="BW272" s="185"/>
      <c r="BX272"/>
      <c r="BZ272"/>
    </row>
    <row r="273" spans="2:78" ht="18.75">
      <c r="B273" s="363" t="s">
        <v>1102</v>
      </c>
      <c r="C273" s="364">
        <v>15578417000103</v>
      </c>
      <c r="D273" s="365" t="s">
        <v>13</v>
      </c>
      <c r="E273" s="365" t="s">
        <v>615</v>
      </c>
      <c r="F273" s="365" t="s">
        <v>619</v>
      </c>
      <c r="G273" s="366" t="s">
        <v>34</v>
      </c>
      <c r="H273" s="366" t="s">
        <v>1339</v>
      </c>
      <c r="I273" s="366" t="s">
        <v>34</v>
      </c>
      <c r="J273" s="366" t="s">
        <v>611</v>
      </c>
      <c r="K273" s="367" t="s">
        <v>48</v>
      </c>
      <c r="L273" s="368"/>
      <c r="M273" s="368" t="s">
        <v>1421</v>
      </c>
      <c r="N273" s="367">
        <v>307998</v>
      </c>
      <c r="O273" s="367" t="s">
        <v>1323</v>
      </c>
      <c r="P273" s="371">
        <v>41098</v>
      </c>
      <c r="Q273" s="372">
        <v>555.04530099999999</v>
      </c>
      <c r="R273" s="372">
        <v>884.25522445634886</v>
      </c>
      <c r="S273" s="367">
        <v>1</v>
      </c>
      <c r="T273" s="369">
        <v>8.2930672245224546E-2</v>
      </c>
      <c r="U273" s="369">
        <v>0.88856250837708384</v>
      </c>
      <c r="V273" s="369">
        <v>9.6994713374256358E-2</v>
      </c>
      <c r="W273" s="369">
        <v>0.8689612721669091</v>
      </c>
      <c r="X273" s="369">
        <v>0.13018827521455156</v>
      </c>
      <c r="Y273" s="369">
        <v>0.89121380062349109</v>
      </c>
      <c r="Z273" s="369">
        <v>0.16794277012775272</v>
      </c>
      <c r="AA273" s="369">
        <v>0.90742728920212901</v>
      </c>
      <c r="AB273" s="369">
        <v>8.9819873951902211E-3</v>
      </c>
      <c r="AC273" s="373">
        <v>-1.6284516541223772</v>
      </c>
      <c r="AD273" s="575">
        <v>11616552000145</v>
      </c>
      <c r="AE273" s="370" t="s">
        <v>1918</v>
      </c>
      <c r="AF273" s="370" t="s">
        <v>1812</v>
      </c>
      <c r="AG273" s="374" t="s">
        <v>1459</v>
      </c>
      <c r="AH273" s="374" t="s">
        <v>1819</v>
      </c>
      <c r="AI273" s="374">
        <v>1000</v>
      </c>
      <c r="AJ273" s="374">
        <v>0</v>
      </c>
      <c r="AK273" s="374">
        <v>0</v>
      </c>
      <c r="AL273" s="722">
        <v>2</v>
      </c>
      <c r="AM273" s="722">
        <v>20</v>
      </c>
      <c r="AN273" s="369" t="s">
        <v>1820</v>
      </c>
      <c r="AO273" s="367" t="s">
        <v>1326</v>
      </c>
      <c r="AP273" s="370" t="s">
        <v>1835</v>
      </c>
      <c r="AQ273" s="376" t="s">
        <v>670</v>
      </c>
      <c r="AR273" s="369">
        <v>2.5000000000000001E-3</v>
      </c>
      <c r="AS273" s="369">
        <v>2.5000000000000001E-3</v>
      </c>
      <c r="AT273" s="369" t="s">
        <v>1424</v>
      </c>
      <c r="AW273" s="198"/>
      <c r="AX273" s="198"/>
      <c r="AY273" s="184"/>
      <c r="AZ273" s="184"/>
      <c r="BA273" s="184"/>
      <c r="BB273" s="186"/>
      <c r="BC273" s="184"/>
      <c r="BD273" s="184"/>
      <c r="BE273" s="184"/>
      <c r="BF273" s="184"/>
      <c r="BG273" s="186"/>
      <c r="BH273" s="186"/>
      <c r="BI273" s="199"/>
      <c r="BJ273" s="199"/>
      <c r="BK273" s="199"/>
      <c r="BL273" s="186"/>
      <c r="BM273" s="186"/>
      <c r="BN273" s="186"/>
      <c r="BO273" s="186"/>
      <c r="BP273" s="186"/>
      <c r="BQ273" s="186"/>
      <c r="BR273" s="186"/>
      <c r="BS273" s="186"/>
      <c r="BT273" s="187"/>
      <c r="BU273" s="188"/>
      <c r="BV273" s="189"/>
      <c r="BW273" s="185"/>
      <c r="BX273"/>
      <c r="BZ273"/>
    </row>
    <row r="274" spans="2:78" ht="18.75">
      <c r="B274" s="363" t="s">
        <v>1117</v>
      </c>
      <c r="C274" s="364">
        <v>14171578000115</v>
      </c>
      <c r="D274" s="365" t="s">
        <v>11</v>
      </c>
      <c r="E274" s="365" t="s">
        <v>620</v>
      </c>
      <c r="F274" s="365" t="s">
        <v>687</v>
      </c>
      <c r="G274" s="366" t="s">
        <v>740</v>
      </c>
      <c r="H274" s="366" t="s">
        <v>34</v>
      </c>
      <c r="I274" s="366" t="s">
        <v>1321</v>
      </c>
      <c r="J274" s="366" t="s">
        <v>608</v>
      </c>
      <c r="K274" s="367" t="s">
        <v>48</v>
      </c>
      <c r="L274" s="368"/>
      <c r="M274" s="368" t="s">
        <v>34</v>
      </c>
      <c r="N274" s="367">
        <v>308110</v>
      </c>
      <c r="O274" s="367" t="s">
        <v>1323</v>
      </c>
      <c r="P274" s="371">
        <v>41085</v>
      </c>
      <c r="Q274" s="372">
        <v>321.92004400000002</v>
      </c>
      <c r="R274" s="372">
        <v>212.47053603599991</v>
      </c>
      <c r="S274" s="367">
        <v>1</v>
      </c>
      <c r="T274" s="369">
        <v>0.11601845886743267</v>
      </c>
      <c r="U274" s="369">
        <v>1.2430823245283145</v>
      </c>
      <c r="V274" s="369">
        <v>0.1440645554005342</v>
      </c>
      <c r="W274" s="369">
        <v>1.2906530158192566</v>
      </c>
      <c r="X274" s="369">
        <v>0.22464077596005994</v>
      </c>
      <c r="Y274" s="369">
        <v>1.5377956224432556</v>
      </c>
      <c r="Z274" s="369">
        <v>0.28905458122402017</v>
      </c>
      <c r="AA274" s="369">
        <v>1.5618178434953929</v>
      </c>
      <c r="AB274" s="369">
        <v>1.6224063970872768E-3</v>
      </c>
      <c r="AC274" s="373">
        <v>19.996906973197</v>
      </c>
      <c r="AD274" s="575">
        <v>0</v>
      </c>
      <c r="AE274" s="370" t="s">
        <v>1955</v>
      </c>
      <c r="AF274" s="370" t="s">
        <v>1956</v>
      </c>
      <c r="AG274" s="374" t="s">
        <v>763</v>
      </c>
      <c r="AH274" s="374" t="s">
        <v>1813</v>
      </c>
      <c r="AI274" s="374">
        <v>1000</v>
      </c>
      <c r="AJ274" s="374">
        <v>1000</v>
      </c>
      <c r="AK274" s="374">
        <v>1000</v>
      </c>
      <c r="AL274" s="722">
        <v>2</v>
      </c>
      <c r="AM274" s="722">
        <v>20</v>
      </c>
      <c r="AN274" s="369" t="s">
        <v>1820</v>
      </c>
      <c r="AO274" s="367" t="s">
        <v>1326</v>
      </c>
      <c r="AP274" s="370" t="s">
        <v>1835</v>
      </c>
      <c r="AQ274" s="376" t="s">
        <v>1950</v>
      </c>
      <c r="AR274" s="369">
        <v>4.6666666666666697E-3</v>
      </c>
      <c r="AS274" s="369">
        <v>4.6666666666666697E-3</v>
      </c>
      <c r="AT274" s="369" t="s">
        <v>1424</v>
      </c>
      <c r="AW274" s="198"/>
      <c r="AX274" s="198"/>
      <c r="AY274" s="184"/>
      <c r="AZ274" s="184"/>
      <c r="BA274" s="184"/>
      <c r="BB274" s="186"/>
      <c r="BC274" s="184"/>
      <c r="BD274" s="184"/>
      <c r="BE274" s="184"/>
      <c r="BF274" s="184"/>
      <c r="BG274" s="186"/>
      <c r="BH274" s="186"/>
      <c r="BI274" s="199"/>
      <c r="BJ274" s="199"/>
      <c r="BK274" s="199"/>
      <c r="BL274" s="186"/>
      <c r="BM274" s="186"/>
      <c r="BN274" s="186"/>
      <c r="BO274" s="186"/>
      <c r="BP274" s="186"/>
      <c r="BQ274" s="186"/>
      <c r="BR274" s="186"/>
      <c r="BS274" s="186"/>
      <c r="BT274" s="187"/>
      <c r="BU274" s="188"/>
      <c r="BV274" s="189"/>
      <c r="BW274" s="185"/>
      <c r="BX274"/>
      <c r="BZ274"/>
    </row>
    <row r="275" spans="2:78" ht="18.75">
      <c r="B275" s="363" t="s">
        <v>196</v>
      </c>
      <c r="C275" s="364">
        <v>15569128000148</v>
      </c>
      <c r="D275" s="365" t="s">
        <v>14</v>
      </c>
      <c r="E275" s="365" t="s">
        <v>607</v>
      </c>
      <c r="F275" s="365" t="s">
        <v>1319</v>
      </c>
      <c r="G275" s="366" t="s">
        <v>1424</v>
      </c>
      <c r="H275" s="366" t="s">
        <v>34</v>
      </c>
      <c r="I275" s="366" t="s">
        <v>34</v>
      </c>
      <c r="J275" s="366" t="s">
        <v>608</v>
      </c>
      <c r="K275" s="367" t="s">
        <v>48</v>
      </c>
      <c r="L275" s="368"/>
      <c r="M275" s="368" t="s">
        <v>34</v>
      </c>
      <c r="N275" s="367">
        <v>308374</v>
      </c>
      <c r="O275" s="367" t="s">
        <v>1323</v>
      </c>
      <c r="P275" s="371">
        <v>41105</v>
      </c>
      <c r="Q275" s="372">
        <v>147.78703999999999</v>
      </c>
      <c r="R275" s="372">
        <v>270.22816243253976</v>
      </c>
      <c r="S275" s="367">
        <v>2</v>
      </c>
      <c r="T275" s="369">
        <v>1.1751263458579242E-2</v>
      </c>
      <c r="U275" s="369">
        <v>0.12590917030648344</v>
      </c>
      <c r="V275" s="369">
        <v>-0.17523930612946881</v>
      </c>
      <c r="W275" s="369">
        <v>-1.5699429906076272</v>
      </c>
      <c r="X275" s="369">
        <v>-0.13039369602870121</v>
      </c>
      <c r="Y275" s="369">
        <v>-0.89262002452655587</v>
      </c>
      <c r="Z275" s="369">
        <v>-0.23551418401714419</v>
      </c>
      <c r="AA275" s="369">
        <v>-1.2725287156378302</v>
      </c>
      <c r="AB275" s="369">
        <v>0.29586358996535489</v>
      </c>
      <c r="AC275" s="373">
        <v>-0.9695709829260164</v>
      </c>
      <c r="AD275" s="575">
        <v>15611751000111</v>
      </c>
      <c r="AE275" s="370" t="s">
        <v>1921</v>
      </c>
      <c r="AF275" s="370" t="s">
        <v>1856</v>
      </c>
      <c r="AG275" s="374" t="s">
        <v>59</v>
      </c>
      <c r="AH275" s="374" t="s">
        <v>1819</v>
      </c>
      <c r="AI275" s="374">
        <v>5000</v>
      </c>
      <c r="AJ275" s="374">
        <v>0</v>
      </c>
      <c r="AK275" s="374">
        <v>5000</v>
      </c>
      <c r="AL275" s="722">
        <v>3</v>
      </c>
      <c r="AM275" s="722">
        <v>0</v>
      </c>
      <c r="AN275" s="369" t="s">
        <v>668</v>
      </c>
      <c r="AO275" s="367" t="s">
        <v>1326</v>
      </c>
      <c r="AP275" s="370" t="s">
        <v>1816</v>
      </c>
      <c r="AQ275" s="376" t="s">
        <v>661</v>
      </c>
      <c r="AR275" s="369">
        <v>8.0000000000000002E-3</v>
      </c>
      <c r="AS275" s="369">
        <v>8.0000000000000002E-3</v>
      </c>
      <c r="AT275" s="369" t="s">
        <v>1424</v>
      </c>
      <c r="AW275" s="198"/>
      <c r="AX275" s="198"/>
      <c r="AY275" s="184"/>
      <c r="AZ275" s="184"/>
      <c r="BA275" s="184"/>
      <c r="BB275" s="186"/>
      <c r="BC275" s="184"/>
      <c r="BD275" s="184"/>
      <c r="BE275" s="184"/>
      <c r="BF275" s="184"/>
      <c r="BG275" s="186"/>
      <c r="BH275" s="186"/>
      <c r="BI275" s="199"/>
      <c r="BJ275" s="199"/>
      <c r="BK275" s="199"/>
      <c r="BL275" s="218"/>
      <c r="BM275" s="186"/>
      <c r="BN275" s="186"/>
      <c r="BO275" s="186"/>
      <c r="BP275" s="186"/>
      <c r="BQ275" s="186"/>
      <c r="BR275" s="186"/>
      <c r="BS275" s="186"/>
      <c r="BT275" s="187"/>
      <c r="BU275" s="188"/>
      <c r="BV275" s="189"/>
      <c r="BW275" s="185"/>
      <c r="BX275"/>
      <c r="BZ275"/>
    </row>
    <row r="276" spans="2:78" ht="18.75">
      <c r="B276" s="363" t="s">
        <v>1633</v>
      </c>
      <c r="C276" s="364">
        <v>14485349000175</v>
      </c>
      <c r="D276" s="365" t="s">
        <v>14</v>
      </c>
      <c r="E276" s="365" t="s">
        <v>607</v>
      </c>
      <c r="F276" s="365" t="s">
        <v>1424</v>
      </c>
      <c r="G276" s="366" t="s">
        <v>1424</v>
      </c>
      <c r="H276" s="366" t="s">
        <v>34</v>
      </c>
      <c r="I276" s="366" t="s">
        <v>34</v>
      </c>
      <c r="J276" s="366" t="s">
        <v>611</v>
      </c>
      <c r="K276" s="367" t="s">
        <v>48</v>
      </c>
      <c r="L276" s="368"/>
      <c r="M276" s="368" t="s">
        <v>1424</v>
      </c>
      <c r="N276" s="367">
        <v>308404</v>
      </c>
      <c r="O276" s="367" t="s">
        <v>1323</v>
      </c>
      <c r="P276" s="371">
        <v>41108</v>
      </c>
      <c r="Q276" s="372">
        <v>62.277779000000002</v>
      </c>
      <c r="R276" s="372">
        <v>187.72331445238109</v>
      </c>
      <c r="S276" s="367">
        <v>5</v>
      </c>
      <c r="T276" s="369">
        <v>-0.27080882334574796</v>
      </c>
      <c r="U276" s="369">
        <v>-2.9015870828974353</v>
      </c>
      <c r="V276" s="369">
        <v>-0.23970245523749645</v>
      </c>
      <c r="W276" s="369">
        <v>-2.1474587964501364</v>
      </c>
      <c r="X276" s="369">
        <v>-0.13498445762817068</v>
      </c>
      <c r="Y276" s="369">
        <v>-0.92404643436320955</v>
      </c>
      <c r="Z276" s="369">
        <v>0.3915983411192645</v>
      </c>
      <c r="AA276" s="369">
        <v>2.1158816236483129</v>
      </c>
      <c r="AB276" s="369">
        <v>0.21604748594448026</v>
      </c>
      <c r="AC276" s="373">
        <v>-1.6261420460733325</v>
      </c>
      <c r="AD276" s="575">
        <v>25682017000105</v>
      </c>
      <c r="AE276" s="370" t="s">
        <v>1838</v>
      </c>
      <c r="AF276" s="370" t="s">
        <v>1818</v>
      </c>
      <c r="AG276" s="374" t="s">
        <v>59</v>
      </c>
      <c r="AH276" s="374" t="s">
        <v>1813</v>
      </c>
      <c r="AI276" s="374">
        <v>25000</v>
      </c>
      <c r="AJ276" s="374">
        <v>5000</v>
      </c>
      <c r="AK276" s="374">
        <v>25000</v>
      </c>
      <c r="AL276" s="722">
        <v>1.5</v>
      </c>
      <c r="AM276" s="722">
        <v>10</v>
      </c>
      <c r="AN276" s="369" t="s">
        <v>1824</v>
      </c>
      <c r="AO276" s="367" t="s">
        <v>1326</v>
      </c>
      <c r="AP276" s="370" t="s">
        <v>1816</v>
      </c>
      <c r="AQ276" s="376" t="s">
        <v>1815</v>
      </c>
      <c r="AR276" s="369">
        <v>0</v>
      </c>
      <c r="AS276" s="369">
        <v>0</v>
      </c>
      <c r="AT276" s="369" t="s">
        <v>1424</v>
      </c>
      <c r="AW276" s="198"/>
      <c r="AX276" s="198"/>
      <c r="AY276" s="184"/>
      <c r="AZ276" s="184"/>
      <c r="BA276" s="184"/>
      <c r="BB276" s="186"/>
      <c r="BC276" s="184"/>
      <c r="BD276" s="184"/>
      <c r="BE276" s="184"/>
      <c r="BF276" s="184"/>
      <c r="BG276" s="186"/>
      <c r="BH276" s="186"/>
      <c r="BI276" s="199"/>
      <c r="BJ276" s="199"/>
      <c r="BK276" s="199"/>
      <c r="BL276" s="186"/>
      <c r="BM276" s="186"/>
      <c r="BN276" s="186"/>
      <c r="BO276" s="186"/>
      <c r="BP276" s="186"/>
      <c r="BQ276" s="186"/>
      <c r="BR276" s="186"/>
      <c r="BS276" s="186"/>
      <c r="BT276" s="187"/>
      <c r="BU276" s="188"/>
      <c r="BV276" s="189"/>
      <c r="BW276" s="185"/>
      <c r="BX276"/>
      <c r="BZ276"/>
    </row>
    <row r="277" spans="2:78" ht="18.75">
      <c r="B277" s="363" t="s">
        <v>299</v>
      </c>
      <c r="C277" s="364">
        <v>15585932000110</v>
      </c>
      <c r="D277" s="365" t="s">
        <v>11</v>
      </c>
      <c r="E277" s="365" t="s">
        <v>620</v>
      </c>
      <c r="F277" s="365" t="s">
        <v>687</v>
      </c>
      <c r="G277" s="366" t="s">
        <v>740</v>
      </c>
      <c r="H277" s="366" t="s">
        <v>34</v>
      </c>
      <c r="I277" s="366" t="s">
        <v>1321</v>
      </c>
      <c r="J277" s="366" t="s">
        <v>608</v>
      </c>
      <c r="K277" s="367" t="s">
        <v>48</v>
      </c>
      <c r="L277" s="368"/>
      <c r="M277" s="368" t="s">
        <v>34</v>
      </c>
      <c r="N277" s="367">
        <v>308560</v>
      </c>
      <c r="O277" s="367" t="s">
        <v>1323</v>
      </c>
      <c r="P277" s="371">
        <v>41094</v>
      </c>
      <c r="Q277" s="372">
        <v>138.19631999999999</v>
      </c>
      <c r="R277" s="372">
        <v>85.628538677290805</v>
      </c>
      <c r="S277" s="367">
        <v>1</v>
      </c>
      <c r="T277" s="369">
        <v>0.12779875342711144</v>
      </c>
      <c r="U277" s="369">
        <v>1.3693025492048587</v>
      </c>
      <c r="V277" s="369">
        <v>0.15564993252966786</v>
      </c>
      <c r="W277" s="369">
        <v>1.3944446937205119</v>
      </c>
      <c r="X277" s="369">
        <v>0.23698604227383058</v>
      </c>
      <c r="Y277" s="369">
        <v>1.622306087714209</v>
      </c>
      <c r="Z277" s="369">
        <v>0.30051432581494653</v>
      </c>
      <c r="AA277" s="369">
        <v>1.6237370613407502</v>
      </c>
      <c r="AB277" s="369">
        <v>2.1351093054747341E-3</v>
      </c>
      <c r="AC277" s="373">
        <v>20.621186377443124</v>
      </c>
      <c r="AD277" s="575">
        <v>0</v>
      </c>
      <c r="AE277" s="370" t="s">
        <v>1957</v>
      </c>
      <c r="AF277" s="370" t="s">
        <v>1833</v>
      </c>
      <c r="AG277" s="374" t="s">
        <v>1458</v>
      </c>
      <c r="AH277" s="374" t="s">
        <v>1813</v>
      </c>
      <c r="AI277" s="374">
        <v>100</v>
      </c>
      <c r="AJ277" s="374">
        <v>100</v>
      </c>
      <c r="AK277" s="374">
        <v>100</v>
      </c>
      <c r="AL277" s="722">
        <v>1.2</v>
      </c>
      <c r="AM277" s="722">
        <v>20</v>
      </c>
      <c r="AN277" s="369" t="s">
        <v>1815</v>
      </c>
      <c r="AO277" s="367" t="s">
        <v>1326</v>
      </c>
      <c r="AP277" s="370" t="s">
        <v>1835</v>
      </c>
      <c r="AQ277" s="376" t="s">
        <v>1950</v>
      </c>
      <c r="AR277" s="369">
        <v>4.0000000000000001E-3</v>
      </c>
      <c r="AS277" s="369">
        <v>4.0000000000000001E-3</v>
      </c>
      <c r="AT277" s="369" t="s">
        <v>1424</v>
      </c>
      <c r="AW277" s="198"/>
      <c r="AX277" s="198"/>
      <c r="AY277" s="184"/>
      <c r="AZ277" s="184"/>
      <c r="BA277" s="184"/>
      <c r="BB277" s="186"/>
      <c r="BC277" s="184"/>
      <c r="BD277" s="184"/>
      <c r="BE277" s="184"/>
      <c r="BF277" s="184"/>
      <c r="BG277" s="186"/>
      <c r="BH277" s="186"/>
      <c r="BI277" s="199"/>
      <c r="BJ277" s="199"/>
      <c r="BK277" s="199"/>
      <c r="BL277" s="186"/>
      <c r="BM277" s="186"/>
      <c r="BN277" s="186"/>
      <c r="BO277" s="186"/>
      <c r="BP277" s="186"/>
      <c r="BQ277" s="186"/>
      <c r="BR277" s="186"/>
      <c r="BS277" s="186"/>
      <c r="BT277" s="187"/>
      <c r="BU277" s="188"/>
      <c r="BV277" s="189"/>
      <c r="BW277" s="185"/>
      <c r="BX277"/>
      <c r="BZ277"/>
    </row>
    <row r="278" spans="2:78" ht="18.75">
      <c r="B278" s="363" t="s">
        <v>1701</v>
      </c>
      <c r="C278" s="364">
        <v>15674503000110</v>
      </c>
      <c r="D278" s="365" t="s">
        <v>13</v>
      </c>
      <c r="E278" s="365" t="s">
        <v>616</v>
      </c>
      <c r="F278" s="365" t="s">
        <v>617</v>
      </c>
      <c r="G278" s="366" t="s">
        <v>34</v>
      </c>
      <c r="H278" s="366" t="s">
        <v>1339</v>
      </c>
      <c r="I278" s="366" t="s">
        <v>34</v>
      </c>
      <c r="J278" s="366" t="s">
        <v>608</v>
      </c>
      <c r="K278" s="367" t="s">
        <v>48</v>
      </c>
      <c r="L278" s="368"/>
      <c r="M278" s="368" t="s">
        <v>1424</v>
      </c>
      <c r="N278" s="367">
        <v>311243</v>
      </c>
      <c r="O278" s="367" t="s">
        <v>1323</v>
      </c>
      <c r="P278" s="371">
        <v>41154</v>
      </c>
      <c r="Q278" s="372">
        <v>108.69682</v>
      </c>
      <c r="R278" s="372">
        <v>176.42942042168681</v>
      </c>
      <c r="S278" s="367">
        <v>1</v>
      </c>
      <c r="T278" s="369">
        <v>9.4858510126605733E-2</v>
      </c>
      <c r="U278" s="369">
        <v>1.0163635892130778</v>
      </c>
      <c r="V278" s="369">
        <v>0.10283274392080854</v>
      </c>
      <c r="W278" s="369">
        <v>0.92126332321897919</v>
      </c>
      <c r="X278" s="369">
        <v>0.13333485981786097</v>
      </c>
      <c r="Y278" s="369">
        <v>0.91275398631745819</v>
      </c>
      <c r="Z278" s="369">
        <v>0.1902121997116506</v>
      </c>
      <c r="AA278" s="369">
        <v>1.0277533270781398</v>
      </c>
      <c r="AB278" s="369">
        <v>2.2277863434320568E-2</v>
      </c>
      <c r="AC278" s="373">
        <v>-0.39450379567872196</v>
      </c>
      <c r="AD278" s="575">
        <v>11403956000150</v>
      </c>
      <c r="AE278" s="370" t="s">
        <v>1906</v>
      </c>
      <c r="AF278" s="370" t="s">
        <v>1907</v>
      </c>
      <c r="AG278" s="374" t="s">
        <v>1462</v>
      </c>
      <c r="AH278" s="374" t="s">
        <v>1819</v>
      </c>
      <c r="AI278" s="374">
        <v>5000</v>
      </c>
      <c r="AJ278" s="374">
        <v>0</v>
      </c>
      <c r="AK278" s="374">
        <v>0</v>
      </c>
      <c r="AL278" s="722">
        <v>2.5</v>
      </c>
      <c r="AM278" s="722">
        <v>0</v>
      </c>
      <c r="AN278" s="369" t="s">
        <v>1820</v>
      </c>
      <c r="AO278" s="367" t="s">
        <v>1326</v>
      </c>
      <c r="AP278" s="370" t="s">
        <v>1835</v>
      </c>
      <c r="AQ278" s="376" t="s">
        <v>1815</v>
      </c>
      <c r="AR278" s="369">
        <v>0</v>
      </c>
      <c r="AS278" s="369">
        <v>0</v>
      </c>
      <c r="AT278" s="369" t="s">
        <v>1424</v>
      </c>
      <c r="AW278" s="198"/>
      <c r="AX278" s="198"/>
      <c r="AY278" s="184"/>
      <c r="AZ278" s="184"/>
      <c r="BA278" s="184"/>
      <c r="BB278" s="186"/>
      <c r="BC278" s="184"/>
      <c r="BD278" s="184"/>
      <c r="BE278" s="184"/>
      <c r="BF278" s="184"/>
      <c r="BG278" s="186"/>
      <c r="BH278" s="186"/>
      <c r="BI278" s="199"/>
      <c r="BJ278" s="199"/>
      <c r="BK278" s="199"/>
      <c r="BL278" s="186"/>
      <c r="BM278" s="186"/>
      <c r="BN278" s="186"/>
      <c r="BO278" s="186"/>
      <c r="BP278" s="186"/>
      <c r="BQ278" s="186"/>
      <c r="BR278" s="186"/>
      <c r="BS278" s="186"/>
      <c r="BT278" s="187"/>
      <c r="BU278" s="188"/>
      <c r="BV278" s="189"/>
      <c r="BW278" s="185"/>
      <c r="BX278"/>
      <c r="BZ278"/>
    </row>
    <row r="279" spans="2:78" ht="18.75">
      <c r="B279" s="363" t="s">
        <v>37</v>
      </c>
      <c r="C279" s="364">
        <v>13396703000122</v>
      </c>
      <c r="D279" s="365" t="s">
        <v>11</v>
      </c>
      <c r="E279" s="365" t="s">
        <v>621</v>
      </c>
      <c r="F279" s="365" t="s">
        <v>674</v>
      </c>
      <c r="G279" s="366" t="s">
        <v>740</v>
      </c>
      <c r="H279" s="366" t="s">
        <v>34</v>
      </c>
      <c r="I279" s="366" t="s">
        <v>34</v>
      </c>
      <c r="J279" s="366" t="s">
        <v>608</v>
      </c>
      <c r="K279" s="367" t="s">
        <v>48</v>
      </c>
      <c r="L279" s="368" t="s">
        <v>717</v>
      </c>
      <c r="M279" s="368" t="s">
        <v>34</v>
      </c>
      <c r="N279" s="367">
        <v>311278</v>
      </c>
      <c r="O279" s="367" t="s">
        <v>1323</v>
      </c>
      <c r="P279" s="371">
        <v>41144</v>
      </c>
      <c r="Q279" s="372">
        <v>1877.8435689999999</v>
      </c>
      <c r="R279" s="372">
        <v>16405110.522747006</v>
      </c>
      <c r="S279" s="367">
        <v>1</v>
      </c>
      <c r="T279" s="369">
        <v>8.5994939875766008E-2</v>
      </c>
      <c r="U279" s="369">
        <v>0.9213946711754436</v>
      </c>
      <c r="V279" s="369">
        <v>8.6334776498018018E-2</v>
      </c>
      <c r="W279" s="369">
        <v>0.77346047643329796</v>
      </c>
      <c r="X279" s="369">
        <v>0.14764269219547366</v>
      </c>
      <c r="Y279" s="369">
        <v>1.0106993477635771</v>
      </c>
      <c r="Z279" s="369">
        <v>0.22599434757698744</v>
      </c>
      <c r="AA279" s="369">
        <v>1.2210911969642499</v>
      </c>
      <c r="AB279" s="369">
        <v>2.0306333887329303E-2</v>
      </c>
      <c r="AC279" s="373">
        <v>-1.2452601856911509</v>
      </c>
      <c r="AD279" s="575">
        <v>0</v>
      </c>
      <c r="AE279" s="370" t="s">
        <v>1958</v>
      </c>
      <c r="AF279" s="370" t="s">
        <v>1858</v>
      </c>
      <c r="AG279" s="374" t="s">
        <v>721</v>
      </c>
      <c r="AH279" s="374" t="s">
        <v>1819</v>
      </c>
      <c r="AI279" s="374">
        <v>500</v>
      </c>
      <c r="AJ279" s="374">
        <v>0</v>
      </c>
      <c r="AK279" s="374">
        <v>500</v>
      </c>
      <c r="AL279" s="722">
        <v>0.96</v>
      </c>
      <c r="AM279" s="722">
        <v>20</v>
      </c>
      <c r="AN279" s="369" t="s">
        <v>1866</v>
      </c>
      <c r="AO279" s="367" t="s">
        <v>1326</v>
      </c>
      <c r="AP279" s="370" t="s">
        <v>1835</v>
      </c>
      <c r="AQ279" s="376" t="s">
        <v>690</v>
      </c>
      <c r="AR279" s="369">
        <v>2.8800000000000002E-3</v>
      </c>
      <c r="AS279" s="369">
        <v>2.8800000000000002E-3</v>
      </c>
      <c r="AT279" s="369" t="s">
        <v>1424</v>
      </c>
      <c r="AW279" s="198"/>
      <c r="AX279" s="198"/>
      <c r="AY279" s="184"/>
      <c r="AZ279" s="184"/>
      <c r="BA279" s="184"/>
      <c r="BB279" s="186"/>
      <c r="BC279" s="184"/>
      <c r="BD279" s="184"/>
      <c r="BE279" s="184"/>
      <c r="BF279" s="184"/>
      <c r="BG279" s="186"/>
      <c r="BH279" s="186"/>
      <c r="BI279" s="199"/>
      <c r="BJ279" s="199"/>
      <c r="BK279" s="199"/>
      <c r="BL279" s="186"/>
      <c r="BM279" s="186"/>
      <c r="BN279" s="186"/>
      <c r="BO279" s="186"/>
      <c r="BP279" s="186"/>
      <c r="BQ279" s="186"/>
      <c r="BR279" s="186"/>
      <c r="BS279" s="186"/>
      <c r="BT279" s="187"/>
      <c r="BU279" s="188"/>
      <c r="BV279" s="189"/>
      <c r="BW279" s="185"/>
      <c r="BX279"/>
      <c r="BZ279"/>
    </row>
    <row r="280" spans="2:78" ht="18.75">
      <c r="B280" s="363" t="s">
        <v>756</v>
      </c>
      <c r="C280" s="364">
        <v>15862797000103</v>
      </c>
      <c r="D280" s="365" t="s">
        <v>14</v>
      </c>
      <c r="E280" s="365" t="s">
        <v>614</v>
      </c>
      <c r="F280" s="365" t="s">
        <v>691</v>
      </c>
      <c r="G280" s="366" t="s">
        <v>1424</v>
      </c>
      <c r="H280" s="366" t="s">
        <v>867</v>
      </c>
      <c r="I280" s="366" t="s">
        <v>34</v>
      </c>
      <c r="J280" s="366" t="s">
        <v>608</v>
      </c>
      <c r="K280" s="367" t="s">
        <v>48</v>
      </c>
      <c r="L280" s="368"/>
      <c r="M280" s="368" t="s">
        <v>34</v>
      </c>
      <c r="N280" s="367">
        <v>311456</v>
      </c>
      <c r="O280" s="367" t="s">
        <v>1326</v>
      </c>
      <c r="P280" s="371">
        <v>41150</v>
      </c>
      <c r="Q280" s="372">
        <v>4.0063979999999999</v>
      </c>
      <c r="R280" s="372">
        <v>3.6322841349206358</v>
      </c>
      <c r="S280" s="367">
        <v>2</v>
      </c>
      <c r="T280" s="369">
        <v>0.17172082898331675</v>
      </c>
      <c r="U280" s="369">
        <v>1.8399065919882804</v>
      </c>
      <c r="V280" s="369">
        <v>6.3958560175182422E-2</v>
      </c>
      <c r="W280" s="369">
        <v>0.572995268322957</v>
      </c>
      <c r="X280" s="369">
        <v>1.5379640255203775E-2</v>
      </c>
      <c r="Y280" s="369">
        <v>0.10528250429213896</v>
      </c>
      <c r="Z280" s="369">
        <v>-3.5986391035384369E-2</v>
      </c>
      <c r="AA280" s="369">
        <v>-0.19444143526134655</v>
      </c>
      <c r="AB280" s="369">
        <v>0.14700863586670532</v>
      </c>
      <c r="AC280" s="373">
        <v>-0.32421826887295496</v>
      </c>
      <c r="AD280" s="575">
        <v>15862804000177</v>
      </c>
      <c r="AE280" s="370" t="s">
        <v>1946</v>
      </c>
      <c r="AF280" s="370" t="s">
        <v>1812</v>
      </c>
      <c r="AG280" s="374" t="s">
        <v>1459</v>
      </c>
      <c r="AH280" s="374" t="s">
        <v>1813</v>
      </c>
      <c r="AI280" s="374">
        <v>20000</v>
      </c>
      <c r="AJ280" s="374">
        <v>5000</v>
      </c>
      <c r="AK280" s="374">
        <v>20000</v>
      </c>
      <c r="AL280" s="722">
        <v>1.9</v>
      </c>
      <c r="AM280" s="722">
        <v>20</v>
      </c>
      <c r="AN280" s="369" t="s">
        <v>1814</v>
      </c>
      <c r="AO280" s="367" t="s">
        <v>1326</v>
      </c>
      <c r="AP280" s="370" t="s">
        <v>1816</v>
      </c>
      <c r="AQ280" s="376" t="s">
        <v>661</v>
      </c>
      <c r="AR280" s="369">
        <v>3.9899999999999996E-3</v>
      </c>
      <c r="AS280" s="369">
        <v>3.9899999999999996E-3</v>
      </c>
      <c r="AT280" s="369" t="s">
        <v>1424</v>
      </c>
      <c r="AW280" s="198"/>
      <c r="AX280" s="198"/>
      <c r="AY280" s="184"/>
      <c r="AZ280" s="184"/>
      <c r="BA280" s="184"/>
      <c r="BB280" s="186"/>
      <c r="BC280" s="184"/>
      <c r="BD280" s="184"/>
      <c r="BE280" s="184"/>
      <c r="BF280" s="184"/>
      <c r="BG280" s="186"/>
      <c r="BH280" s="186"/>
      <c r="BI280" s="199"/>
      <c r="BJ280" s="199"/>
      <c r="BK280" s="199"/>
      <c r="BL280" s="186"/>
      <c r="BM280" s="186"/>
      <c r="BN280" s="186"/>
      <c r="BO280" s="186"/>
      <c r="BP280" s="186"/>
      <c r="BQ280" s="186"/>
      <c r="BR280" s="186"/>
      <c r="BS280" s="186"/>
      <c r="BT280" s="187"/>
      <c r="BU280" s="188"/>
      <c r="BV280" s="189"/>
      <c r="BW280" s="185"/>
      <c r="BX280"/>
      <c r="BZ280"/>
    </row>
    <row r="281" spans="2:78" ht="18.75">
      <c r="B281" s="363" t="s">
        <v>83</v>
      </c>
      <c r="C281" s="364">
        <v>15862830000103</v>
      </c>
      <c r="D281" s="365" t="s">
        <v>14</v>
      </c>
      <c r="E281" s="365" t="s">
        <v>607</v>
      </c>
      <c r="F281" s="365" t="s">
        <v>691</v>
      </c>
      <c r="G281" s="366" t="s">
        <v>1424</v>
      </c>
      <c r="H281" s="366" t="s">
        <v>34</v>
      </c>
      <c r="I281" s="366" t="s">
        <v>34</v>
      </c>
      <c r="J281" s="366" t="s">
        <v>611</v>
      </c>
      <c r="K281" s="367" t="s">
        <v>1815</v>
      </c>
      <c r="L281" s="368"/>
      <c r="M281" s="368" t="s">
        <v>34</v>
      </c>
      <c r="N281" s="367">
        <v>311502</v>
      </c>
      <c r="O281" s="367" t="s">
        <v>1323</v>
      </c>
      <c r="P281" s="371">
        <v>41143</v>
      </c>
      <c r="Q281" s="372">
        <v>193.823757</v>
      </c>
      <c r="R281" s="372">
        <v>158.23910134126976</v>
      </c>
      <c r="S281" s="367">
        <v>2</v>
      </c>
      <c r="T281" s="369">
        <v>0.15070462657945871</v>
      </c>
      <c r="U281" s="369">
        <v>1.6147280299562101</v>
      </c>
      <c r="V281" s="369">
        <v>6.8520595502441717E-2</v>
      </c>
      <c r="W281" s="369">
        <v>0.61386586718074765</v>
      </c>
      <c r="X281" s="369">
        <v>0.1521540626166531</v>
      </c>
      <c r="Y281" s="369">
        <v>1.0415822792138458</v>
      </c>
      <c r="Z281" s="369">
        <v>3.06232442813128E-2</v>
      </c>
      <c r="AA281" s="369">
        <v>0.16546331541171963</v>
      </c>
      <c r="AB281" s="369">
        <v>0.21670229763157173</v>
      </c>
      <c r="AC281" s="373">
        <v>-0.19889429218741733</v>
      </c>
      <c r="AD281" s="575">
        <v>13950080000198</v>
      </c>
      <c r="AE281" s="370" t="s">
        <v>1946</v>
      </c>
      <c r="AF281" s="370" t="s">
        <v>1812</v>
      </c>
      <c r="AG281" s="374" t="s">
        <v>1459</v>
      </c>
      <c r="AH281" s="374" t="s">
        <v>1819</v>
      </c>
      <c r="AI281" s="374">
        <v>500</v>
      </c>
      <c r="AJ281" s="374">
        <v>100</v>
      </c>
      <c r="AK281" s="374">
        <v>100</v>
      </c>
      <c r="AL281" s="722">
        <v>1.9</v>
      </c>
      <c r="AM281" s="722">
        <v>20</v>
      </c>
      <c r="AN281" s="369" t="s">
        <v>668</v>
      </c>
      <c r="AO281" s="367" t="s">
        <v>1326</v>
      </c>
      <c r="AP281" s="370" t="s">
        <v>1816</v>
      </c>
      <c r="AQ281" s="376" t="s">
        <v>661</v>
      </c>
      <c r="AR281" s="369">
        <v>3.9899999999999996E-3</v>
      </c>
      <c r="AS281" s="369">
        <v>3.9899999999999996E-3</v>
      </c>
      <c r="AT281" s="369" t="s">
        <v>1424</v>
      </c>
      <c r="AW281" s="198"/>
      <c r="AX281" s="198"/>
      <c r="AY281" s="184"/>
      <c r="AZ281" s="184"/>
      <c r="BA281" s="184"/>
      <c r="BB281" s="186"/>
      <c r="BC281" s="184"/>
      <c r="BD281" s="184"/>
      <c r="BE281" s="184"/>
      <c r="BF281" s="184"/>
      <c r="BG281" s="186"/>
      <c r="BH281" s="186"/>
      <c r="BI281" s="199"/>
      <c r="BJ281" s="199"/>
      <c r="BK281" s="199"/>
      <c r="BL281" s="186"/>
      <c r="BM281" s="186"/>
      <c r="BN281" s="186"/>
      <c r="BO281" s="186"/>
      <c r="BP281" s="186"/>
      <c r="BQ281" s="186"/>
      <c r="BR281" s="186"/>
      <c r="BS281" s="186"/>
      <c r="BT281" s="187"/>
      <c r="BU281" s="188"/>
      <c r="BV281" s="189"/>
      <c r="BW281" s="185"/>
      <c r="BX281"/>
      <c r="BZ281"/>
    </row>
    <row r="282" spans="2:78" ht="18.75">
      <c r="B282" s="363" t="s">
        <v>1560</v>
      </c>
      <c r="C282" s="364">
        <v>16565016000181</v>
      </c>
      <c r="D282" s="365" t="s">
        <v>11</v>
      </c>
      <c r="E282" s="365" t="s">
        <v>1424</v>
      </c>
      <c r="F282" s="365" t="s">
        <v>1424</v>
      </c>
      <c r="G282" s="366" t="s">
        <v>1424</v>
      </c>
      <c r="H282" s="366" t="s">
        <v>34</v>
      </c>
      <c r="I282" s="366" t="s">
        <v>1424</v>
      </c>
      <c r="J282" s="366" t="s">
        <v>1424</v>
      </c>
      <c r="K282" s="367" t="s">
        <v>48</v>
      </c>
      <c r="L282" s="368"/>
      <c r="M282" s="368" t="s">
        <v>1424</v>
      </c>
      <c r="N282" s="367">
        <v>311715</v>
      </c>
      <c r="O282" s="367" t="s">
        <v>1323</v>
      </c>
      <c r="P282" s="371">
        <v>41140</v>
      </c>
      <c r="Q282" s="372">
        <v>2386.7161409999999</v>
      </c>
      <c r="R282" s="372">
        <v>2053.4583308968254</v>
      </c>
      <c r="S282" s="367">
        <v>0</v>
      </c>
      <c r="T282" s="369">
        <v>9.6043245918335352E-2</v>
      </c>
      <c r="U282" s="369">
        <v>1.0290574668624779</v>
      </c>
      <c r="V282" s="369">
        <v>0.11457898827111612</v>
      </c>
      <c r="W282" s="369">
        <v>1.0264961867302365</v>
      </c>
      <c r="X282" s="369">
        <v>0.15086898452501774</v>
      </c>
      <c r="Y282" s="369">
        <v>1.0327851787971079</v>
      </c>
      <c r="Z282" s="369">
        <v>0.16873320451722518</v>
      </c>
      <c r="AA282" s="369">
        <v>0.91169815918233432</v>
      </c>
      <c r="AB282" s="369">
        <v>1.5142533205905325E-3</v>
      </c>
      <c r="AC282" s="373">
        <v>1.953135994909039</v>
      </c>
      <c r="AD282" s="575">
        <v>16157572000119</v>
      </c>
      <c r="AE282" s="370" t="s">
        <v>1836</v>
      </c>
      <c r="AF282" s="370" t="s">
        <v>1833</v>
      </c>
      <c r="AG282" s="374" t="s">
        <v>1458</v>
      </c>
      <c r="AH282" s="374" t="s">
        <v>1819</v>
      </c>
      <c r="AI282" s="374">
        <v>500</v>
      </c>
      <c r="AJ282" s="374">
        <v>100</v>
      </c>
      <c r="AK282" s="374">
        <v>100</v>
      </c>
      <c r="AL282" s="722">
        <v>0.15</v>
      </c>
      <c r="AM282" s="722">
        <v>0</v>
      </c>
      <c r="AN282" s="369" t="s">
        <v>1815</v>
      </c>
      <c r="AO282" s="367" t="s">
        <v>1326</v>
      </c>
      <c r="AP282" s="370" t="s">
        <v>1821</v>
      </c>
      <c r="AQ282" s="376" t="s">
        <v>1815</v>
      </c>
      <c r="AR282" s="369">
        <v>0</v>
      </c>
      <c r="AS282" s="369">
        <v>0</v>
      </c>
      <c r="AT282" s="369" t="s">
        <v>1424</v>
      </c>
      <c r="AW282" s="198"/>
      <c r="AX282" s="198"/>
      <c r="AY282" s="184"/>
      <c r="AZ282" s="184"/>
      <c r="BA282" s="184"/>
      <c r="BB282" s="186"/>
      <c r="BC282" s="184"/>
      <c r="BD282" s="184"/>
      <c r="BE282" s="184"/>
      <c r="BF282" s="184"/>
      <c r="BG282" s="186"/>
      <c r="BH282" s="186"/>
      <c r="BI282" s="199"/>
      <c r="BJ282" s="199"/>
      <c r="BK282" s="199"/>
      <c r="BL282" s="186"/>
      <c r="BM282" s="186"/>
      <c r="BN282" s="186"/>
      <c r="BO282" s="186"/>
      <c r="BP282" s="186"/>
      <c r="BQ282" s="186"/>
      <c r="BR282" s="186"/>
      <c r="BS282" s="186"/>
      <c r="BT282" s="187"/>
      <c r="BU282" s="188"/>
      <c r="BV282" s="189"/>
      <c r="BW282" s="185"/>
      <c r="BX282"/>
      <c r="BZ282"/>
    </row>
    <row r="283" spans="2:78" ht="18.75">
      <c r="B283" s="363" t="s">
        <v>30</v>
      </c>
      <c r="C283" s="364">
        <v>14866273000128</v>
      </c>
      <c r="D283" s="365" t="s">
        <v>14</v>
      </c>
      <c r="E283" s="365" t="s">
        <v>607</v>
      </c>
      <c r="F283" s="365" t="s">
        <v>1424</v>
      </c>
      <c r="G283" s="366" t="s">
        <v>1424</v>
      </c>
      <c r="H283" s="366" t="s">
        <v>34</v>
      </c>
      <c r="I283" s="366" t="s">
        <v>34</v>
      </c>
      <c r="J283" s="366" t="s">
        <v>608</v>
      </c>
      <c r="K283" s="367" t="s">
        <v>48</v>
      </c>
      <c r="L283" s="368"/>
      <c r="M283" s="368" t="s">
        <v>34</v>
      </c>
      <c r="N283" s="367">
        <v>311774</v>
      </c>
      <c r="O283" s="367" t="s">
        <v>1323</v>
      </c>
      <c r="P283" s="371">
        <v>41150</v>
      </c>
      <c r="Q283" s="372">
        <v>438.51325400000002</v>
      </c>
      <c r="R283" s="372">
        <v>550.88043936111137</v>
      </c>
      <c r="S283" s="367">
        <v>2</v>
      </c>
      <c r="T283" s="369">
        <v>-2.2755997375009218E-2</v>
      </c>
      <c r="U283" s="369">
        <v>-0.2438196334447883</v>
      </c>
      <c r="V283" s="369">
        <v>-0.13851302490412498</v>
      </c>
      <c r="W283" s="369">
        <v>-1.2409176762856535</v>
      </c>
      <c r="X283" s="369">
        <v>-6.2975014120187911E-2</v>
      </c>
      <c r="Y283" s="369">
        <v>-0.43110027831521269</v>
      </c>
      <c r="Z283" s="369">
        <v>-9.2909719591067086E-2</v>
      </c>
      <c r="AA283" s="369">
        <v>-0.50200919590000159</v>
      </c>
      <c r="AB283" s="369">
        <v>0.23191972547760814</v>
      </c>
      <c r="AC283" s="373">
        <v>-1.0785390073839825</v>
      </c>
      <c r="AD283" s="575">
        <v>14284684000105</v>
      </c>
      <c r="AE283" s="370" t="s">
        <v>1903</v>
      </c>
      <c r="AF283" s="370" t="s">
        <v>1812</v>
      </c>
      <c r="AG283" s="374" t="s">
        <v>1459</v>
      </c>
      <c r="AH283" s="374" t="s">
        <v>1819</v>
      </c>
      <c r="AI283" s="374">
        <v>100000</v>
      </c>
      <c r="AJ283" s="374">
        <v>10000</v>
      </c>
      <c r="AK283" s="374">
        <v>100000</v>
      </c>
      <c r="AL283" s="722">
        <v>1.38</v>
      </c>
      <c r="AM283" s="722">
        <v>20</v>
      </c>
      <c r="AN283" s="369" t="s">
        <v>668</v>
      </c>
      <c r="AO283" s="367" t="s">
        <v>1326</v>
      </c>
      <c r="AP283" s="370" t="s">
        <v>1816</v>
      </c>
      <c r="AQ283" s="376" t="s">
        <v>661</v>
      </c>
      <c r="AR283" s="369">
        <v>4.1399999999999996E-3</v>
      </c>
      <c r="AS283" s="369">
        <v>4.1399999999999996E-3</v>
      </c>
      <c r="AT283" s="369" t="s">
        <v>1424</v>
      </c>
      <c r="AW283" s="198"/>
      <c r="AX283" s="198"/>
      <c r="AY283" s="184"/>
      <c r="AZ283" s="184"/>
      <c r="BA283" s="184"/>
      <c r="BB283" s="186"/>
      <c r="BC283" s="184"/>
      <c r="BD283" s="184"/>
      <c r="BE283" s="184"/>
      <c r="BF283" s="184"/>
      <c r="BG283" s="186"/>
      <c r="BH283" s="186"/>
      <c r="BI283" s="199"/>
      <c r="BJ283" s="199"/>
      <c r="BK283" s="199"/>
      <c r="BL283" s="186"/>
      <c r="BM283" s="186"/>
      <c r="BN283" s="186"/>
      <c r="BO283" s="186"/>
      <c r="BP283" s="186"/>
      <c r="BQ283" s="186"/>
      <c r="BR283" s="186"/>
      <c r="BS283" s="186"/>
      <c r="BT283" s="187"/>
      <c r="BU283" s="188"/>
      <c r="BV283" s="189"/>
      <c r="BW283" s="185"/>
      <c r="BX283"/>
      <c r="BZ283"/>
    </row>
    <row r="284" spans="2:78" ht="18.75">
      <c r="B284" s="363" t="s">
        <v>1607</v>
      </c>
      <c r="C284" s="364">
        <v>15626322000118</v>
      </c>
      <c r="D284" s="365" t="s">
        <v>14</v>
      </c>
      <c r="E284" s="365" t="s">
        <v>614</v>
      </c>
      <c r="F284" s="365" t="s">
        <v>1424</v>
      </c>
      <c r="G284" s="366" t="s">
        <v>1424</v>
      </c>
      <c r="H284" s="366" t="s">
        <v>867</v>
      </c>
      <c r="I284" s="366" t="s">
        <v>34</v>
      </c>
      <c r="J284" s="366" t="s">
        <v>608</v>
      </c>
      <c r="K284" s="367" t="s">
        <v>48</v>
      </c>
      <c r="L284" s="368"/>
      <c r="M284" s="368" t="s">
        <v>1424</v>
      </c>
      <c r="N284" s="367">
        <v>313114</v>
      </c>
      <c r="O284" s="367" t="s">
        <v>1326</v>
      </c>
      <c r="P284" s="371">
        <v>41168</v>
      </c>
      <c r="Q284" s="372">
        <v>211.98211900000001</v>
      </c>
      <c r="R284" s="372">
        <v>214.58140616532259</v>
      </c>
      <c r="S284" s="367">
        <v>2</v>
      </c>
      <c r="T284" s="369">
        <v>0.19991079277150847</v>
      </c>
      <c r="U284" s="369">
        <v>2.14194857786085</v>
      </c>
      <c r="V284" s="369">
        <v>0.15697443053944204</v>
      </c>
      <c r="W284" s="369">
        <v>1.4063106752314318</v>
      </c>
      <c r="X284" s="369">
        <v>0.46836572938709153</v>
      </c>
      <c r="Y284" s="369">
        <v>3.2062334421510768</v>
      </c>
      <c r="Z284" s="369">
        <v>0.38579955741017957</v>
      </c>
      <c r="AA284" s="369">
        <v>2.0845496730213129</v>
      </c>
      <c r="AB284" s="369">
        <v>0.16426126147344292</v>
      </c>
      <c r="AC284" s="373">
        <v>0.27610274344273383</v>
      </c>
      <c r="AD284" s="575">
        <v>16617768000149</v>
      </c>
      <c r="AE284" s="370" t="s">
        <v>1817</v>
      </c>
      <c r="AF284" s="370" t="s">
        <v>1818</v>
      </c>
      <c r="AG284" s="374" t="s">
        <v>1594</v>
      </c>
      <c r="AH284" s="374" t="s">
        <v>1813</v>
      </c>
      <c r="AI284" s="374">
        <v>100000</v>
      </c>
      <c r="AJ284" s="374">
        <v>50000</v>
      </c>
      <c r="AK284" s="374">
        <v>100000</v>
      </c>
      <c r="AL284" s="722">
        <v>0</v>
      </c>
      <c r="AM284" s="722">
        <v>0</v>
      </c>
      <c r="AN284" s="369" t="s">
        <v>1814</v>
      </c>
      <c r="AO284" s="367" t="s">
        <v>1326</v>
      </c>
      <c r="AP284" s="370" t="s">
        <v>1816</v>
      </c>
      <c r="AQ284" s="376" t="s">
        <v>1815</v>
      </c>
      <c r="AR284" s="369">
        <v>0</v>
      </c>
      <c r="AS284" s="369">
        <v>0</v>
      </c>
      <c r="AT284" s="369" t="s">
        <v>1424</v>
      </c>
      <c r="AW284" s="198"/>
      <c r="AX284" s="198"/>
      <c r="AY284" s="184"/>
      <c r="AZ284" s="184"/>
      <c r="BA284" s="184"/>
      <c r="BB284" s="184"/>
      <c r="BC284" s="184"/>
      <c r="BD284" s="184"/>
      <c r="BE284" s="184"/>
      <c r="BF284" s="184"/>
      <c r="BG284" s="186"/>
      <c r="BH284" s="186"/>
      <c r="BI284" s="199"/>
      <c r="BJ284" s="199"/>
      <c r="BK284" s="199"/>
      <c r="BL284" s="218"/>
      <c r="BM284" s="186"/>
      <c r="BN284" s="186"/>
      <c r="BO284" s="186"/>
      <c r="BP284" s="186"/>
      <c r="BQ284" s="186"/>
      <c r="BR284" s="186"/>
      <c r="BS284" s="186"/>
      <c r="BT284" s="186"/>
      <c r="BU284" s="186"/>
      <c r="BV284" s="189"/>
      <c r="BW284" s="184"/>
      <c r="BX284"/>
      <c r="BZ284"/>
    </row>
    <row r="285" spans="2:78" ht="18.75">
      <c r="B285" s="363" t="s">
        <v>382</v>
      </c>
      <c r="C285" s="364">
        <v>16617768000149</v>
      </c>
      <c r="D285" s="365" t="s">
        <v>14</v>
      </c>
      <c r="E285" s="365" t="s">
        <v>614</v>
      </c>
      <c r="F285" s="365" t="s">
        <v>1424</v>
      </c>
      <c r="G285" s="366" t="s">
        <v>1424</v>
      </c>
      <c r="H285" s="366" t="s">
        <v>867</v>
      </c>
      <c r="I285" s="366" t="s">
        <v>34</v>
      </c>
      <c r="J285" s="366" t="s">
        <v>608</v>
      </c>
      <c r="K285" s="367" t="s">
        <v>48</v>
      </c>
      <c r="L285" s="368"/>
      <c r="M285" s="368" t="s">
        <v>1421</v>
      </c>
      <c r="N285" s="367">
        <v>313947</v>
      </c>
      <c r="O285" s="367" t="s">
        <v>1326</v>
      </c>
      <c r="P285" s="371">
        <v>41171</v>
      </c>
      <c r="Q285" s="372">
        <v>436.3938516</v>
      </c>
      <c r="R285" s="372">
        <v>439.6136597873014</v>
      </c>
      <c r="S285" s="367">
        <v>1</v>
      </c>
      <c r="T285" s="369">
        <v>0.20248691181823197</v>
      </c>
      <c r="U285" s="369">
        <v>2.1695504619413981</v>
      </c>
      <c r="V285" s="369">
        <v>0.15891352213262722</v>
      </c>
      <c r="W285" s="369">
        <v>1.4236827096345932</v>
      </c>
      <c r="X285" s="369">
        <v>0.4751673685862956</v>
      </c>
      <c r="Y285" s="369">
        <v>3.2527945837838588</v>
      </c>
      <c r="Z285" s="369">
        <v>0.39252518273481796</v>
      </c>
      <c r="AA285" s="369">
        <v>2.1208895282701175</v>
      </c>
      <c r="AB285" s="369">
        <v>0.16647868720006953</v>
      </c>
      <c r="AC285" s="373">
        <v>0.28407285835052676</v>
      </c>
      <c r="AD285" s="575">
        <v>15831948000166</v>
      </c>
      <c r="AE285" s="370" t="s">
        <v>1927</v>
      </c>
      <c r="AF285" s="370" t="s">
        <v>1856</v>
      </c>
      <c r="AG285" s="374" t="s">
        <v>59</v>
      </c>
      <c r="AH285" s="374" t="s">
        <v>1813</v>
      </c>
      <c r="AI285" s="374">
        <v>50000</v>
      </c>
      <c r="AJ285" s="374">
        <v>10000</v>
      </c>
      <c r="AK285" s="374">
        <v>50000</v>
      </c>
      <c r="AL285" s="722">
        <v>0</v>
      </c>
      <c r="AM285" s="722">
        <v>0</v>
      </c>
      <c r="AN285" s="369" t="s">
        <v>1814</v>
      </c>
      <c r="AO285" s="367" t="s">
        <v>1326</v>
      </c>
      <c r="AP285" s="370" t="s">
        <v>1816</v>
      </c>
      <c r="AQ285" s="376" t="s">
        <v>661</v>
      </c>
      <c r="AR285" s="369">
        <v>3.16666E-3</v>
      </c>
      <c r="AS285" s="369">
        <v>3.16666E-3</v>
      </c>
      <c r="AT285" s="369" t="s">
        <v>1424</v>
      </c>
      <c r="AW285" s="198"/>
      <c r="AX285" s="198"/>
      <c r="AY285" s="184"/>
      <c r="AZ285" s="184"/>
      <c r="BA285" s="184"/>
      <c r="BB285" s="186"/>
      <c r="BC285" s="184"/>
      <c r="BD285" s="184"/>
      <c r="BE285" s="184"/>
      <c r="BF285" s="184"/>
      <c r="BG285" s="186"/>
      <c r="BH285" s="186"/>
      <c r="BI285" s="199"/>
      <c r="BJ285" s="199"/>
      <c r="BK285" s="199"/>
      <c r="BL285" s="186"/>
      <c r="BM285" s="186"/>
      <c r="BN285" s="186"/>
      <c r="BO285" s="186"/>
      <c r="BP285" s="186"/>
      <c r="BQ285" s="186"/>
      <c r="BR285" s="186"/>
      <c r="BS285" s="186"/>
      <c r="BT285" s="187"/>
      <c r="BU285" s="188"/>
      <c r="BV285" s="189"/>
      <c r="BW285" s="185"/>
      <c r="BX285"/>
      <c r="BZ285"/>
    </row>
    <row r="286" spans="2:78" ht="18.75">
      <c r="B286" s="363" t="s">
        <v>842</v>
      </c>
      <c r="C286" s="364">
        <v>15912241000184</v>
      </c>
      <c r="D286" s="365" t="s">
        <v>14</v>
      </c>
      <c r="E286" s="365" t="s">
        <v>607</v>
      </c>
      <c r="F286" s="365" t="s">
        <v>1424</v>
      </c>
      <c r="G286" s="366" t="s">
        <v>1424</v>
      </c>
      <c r="H286" s="366" t="s">
        <v>34</v>
      </c>
      <c r="I286" s="366" t="s">
        <v>34</v>
      </c>
      <c r="J286" s="366" t="s">
        <v>1424</v>
      </c>
      <c r="K286" s="367" t="s">
        <v>48</v>
      </c>
      <c r="L286" s="368"/>
      <c r="M286" s="368" t="s">
        <v>34</v>
      </c>
      <c r="N286" s="367">
        <v>314153</v>
      </c>
      <c r="O286" s="367" t="s">
        <v>1323</v>
      </c>
      <c r="P286" s="371">
        <v>41157</v>
      </c>
      <c r="Q286" s="372">
        <v>44.284500000000001</v>
      </c>
      <c r="R286" s="372">
        <v>80.774549397590391</v>
      </c>
      <c r="S286" s="367">
        <v>2</v>
      </c>
      <c r="T286" s="369">
        <v>-0.19211078781628754</v>
      </c>
      <c r="U286" s="369">
        <v>-2.0583752535319388</v>
      </c>
      <c r="V286" s="369">
        <v>-0.28914022750105373</v>
      </c>
      <c r="W286" s="369">
        <v>-2.5903644764069229</v>
      </c>
      <c r="X286" s="369">
        <v>-0.3332218743350458</v>
      </c>
      <c r="Y286" s="369">
        <v>-2.2810958405248614</v>
      </c>
      <c r="Z286" s="369">
        <v>-0.19872146118721368</v>
      </c>
      <c r="AA286" s="369">
        <v>-1.0737305136400181</v>
      </c>
      <c r="AB286" s="369">
        <v>0.19419314627933174</v>
      </c>
      <c r="AC286" s="373">
        <v>-2.0637271746442041</v>
      </c>
      <c r="AD286" s="575">
        <v>16565058000112</v>
      </c>
      <c r="AE286" s="370" t="s">
        <v>1889</v>
      </c>
      <c r="AF286" s="370" t="s">
        <v>1833</v>
      </c>
      <c r="AG286" s="374" t="s">
        <v>1458</v>
      </c>
      <c r="AH286" s="374" t="s">
        <v>1819</v>
      </c>
      <c r="AI286" s="374">
        <v>5000</v>
      </c>
      <c r="AJ286" s="374">
        <v>5000</v>
      </c>
      <c r="AK286" s="374">
        <v>5000</v>
      </c>
      <c r="AL286" s="722">
        <v>0.75</v>
      </c>
      <c r="AM286" s="722">
        <v>10</v>
      </c>
      <c r="AN286" s="369" t="s">
        <v>1815</v>
      </c>
      <c r="AO286" s="367" t="s">
        <v>1326</v>
      </c>
      <c r="AP286" s="370" t="s">
        <v>1816</v>
      </c>
      <c r="AQ286" s="376" t="s">
        <v>661</v>
      </c>
      <c r="AR286" s="369">
        <v>6.0000000000000001E-3</v>
      </c>
      <c r="AS286" s="369">
        <v>6.0000000000000001E-3</v>
      </c>
      <c r="AT286" s="369" t="s">
        <v>1424</v>
      </c>
      <c r="AW286" s="198"/>
      <c r="AX286" s="198"/>
      <c r="AY286" s="184"/>
      <c r="AZ286" s="184"/>
      <c r="BA286" s="184"/>
      <c r="BB286" s="186"/>
      <c r="BC286" s="184"/>
      <c r="BD286" s="184"/>
      <c r="BE286" s="184"/>
      <c r="BF286" s="184"/>
      <c r="BG286" s="186"/>
      <c r="BH286" s="186"/>
      <c r="BI286" s="199"/>
      <c r="BJ286" s="199"/>
      <c r="BK286" s="199"/>
      <c r="BL286" s="186"/>
      <c r="BM286" s="186"/>
      <c r="BN286" s="186"/>
      <c r="BO286" s="186"/>
      <c r="BP286" s="186"/>
      <c r="BQ286" s="186"/>
      <c r="BR286" s="186"/>
      <c r="BS286" s="186"/>
      <c r="BT286" s="187"/>
      <c r="BU286" s="188"/>
      <c r="BV286" s="189"/>
      <c r="BW286" s="185"/>
      <c r="BX286"/>
      <c r="BZ286"/>
    </row>
    <row r="287" spans="2:78" ht="18.75">
      <c r="B287" s="363" t="s">
        <v>1381</v>
      </c>
      <c r="C287" s="364">
        <v>16599968000116</v>
      </c>
      <c r="D287" s="365" t="s">
        <v>11</v>
      </c>
      <c r="E287" s="365" t="s">
        <v>620</v>
      </c>
      <c r="F287" s="365" t="s">
        <v>665</v>
      </c>
      <c r="G287" s="366" t="s">
        <v>740</v>
      </c>
      <c r="H287" s="366" t="s">
        <v>34</v>
      </c>
      <c r="I287" s="366" t="s">
        <v>1424</v>
      </c>
      <c r="J287" s="366" t="s">
        <v>608</v>
      </c>
      <c r="K287" s="367" t="s">
        <v>48</v>
      </c>
      <c r="L287" s="368"/>
      <c r="M287" s="368" t="s">
        <v>34</v>
      </c>
      <c r="N287" s="367">
        <v>314331</v>
      </c>
      <c r="O287" s="367" t="s">
        <v>1323</v>
      </c>
      <c r="P287" s="371">
        <v>41174</v>
      </c>
      <c r="Q287" s="372">
        <v>29.006577</v>
      </c>
      <c r="R287" s="372">
        <v>52.363269373015832</v>
      </c>
      <c r="S287" s="367">
        <v>1</v>
      </c>
      <c r="T287" s="369">
        <v>7.3360738220541899E-2</v>
      </c>
      <c r="U287" s="369">
        <v>0.78602524017756226</v>
      </c>
      <c r="V287" s="369">
        <v>8.7185992911233523E-2</v>
      </c>
      <c r="W287" s="369">
        <v>0.78108639821382886</v>
      </c>
      <c r="X287" s="369">
        <v>8.8986170510991114E-2</v>
      </c>
      <c r="Y287" s="369">
        <v>0.60916163988910543</v>
      </c>
      <c r="Z287" s="369">
        <v>0.12493192440866041</v>
      </c>
      <c r="AA287" s="369">
        <v>0.67503136583205647</v>
      </c>
      <c r="AB287" s="369">
        <v>1.3393791526759711E-2</v>
      </c>
      <c r="AC287" s="373">
        <v>-1.8243865185751651</v>
      </c>
      <c r="AD287" s="575">
        <v>16802143000157</v>
      </c>
      <c r="AE287" s="370" t="s">
        <v>1861</v>
      </c>
      <c r="AF287" s="370" t="s">
        <v>1858</v>
      </c>
      <c r="AG287" s="374" t="s">
        <v>721</v>
      </c>
      <c r="AH287" s="374" t="s">
        <v>1819</v>
      </c>
      <c r="AI287" s="374">
        <v>1000</v>
      </c>
      <c r="AJ287" s="374">
        <v>1000</v>
      </c>
      <c r="AK287" s="374">
        <v>1000</v>
      </c>
      <c r="AL287" s="722">
        <v>1.5</v>
      </c>
      <c r="AM287" s="722">
        <v>20</v>
      </c>
      <c r="AN287" s="369" t="s">
        <v>1820</v>
      </c>
      <c r="AO287" s="367" t="s">
        <v>1326</v>
      </c>
      <c r="AP287" s="370" t="s">
        <v>1821</v>
      </c>
      <c r="AQ287" s="376" t="s">
        <v>671</v>
      </c>
      <c r="AR287" s="369">
        <v>2.5000000000000001E-3</v>
      </c>
      <c r="AS287" s="369">
        <v>2.5000000000000001E-3</v>
      </c>
      <c r="AT287" s="369" t="s">
        <v>1424</v>
      </c>
      <c r="AW287" s="198"/>
      <c r="AX287" s="198"/>
      <c r="AY287" s="184"/>
      <c r="AZ287" s="184"/>
      <c r="BA287" s="184"/>
      <c r="BB287" s="186"/>
      <c r="BC287" s="184"/>
      <c r="BD287" s="184"/>
      <c r="BE287" s="184"/>
      <c r="BF287" s="184"/>
      <c r="BG287" s="186"/>
      <c r="BH287" s="186"/>
      <c r="BI287" s="199"/>
      <c r="BJ287" s="199"/>
      <c r="BK287" s="199"/>
      <c r="BL287" s="218"/>
      <c r="BM287" s="186"/>
      <c r="BN287" s="186"/>
      <c r="BO287" s="186"/>
      <c r="BP287" s="186"/>
      <c r="BQ287" s="186"/>
      <c r="BR287" s="186"/>
      <c r="BS287" s="186"/>
      <c r="BT287" s="187"/>
      <c r="BU287" s="188"/>
      <c r="BV287" s="189"/>
      <c r="BW287" s="185"/>
      <c r="BX287"/>
      <c r="BZ287"/>
    </row>
    <row r="288" spans="2:78" ht="18.75">
      <c r="B288" s="363" t="s">
        <v>1211</v>
      </c>
      <c r="C288" s="364">
        <v>16599959000125</v>
      </c>
      <c r="D288" s="365" t="s">
        <v>11</v>
      </c>
      <c r="E288" s="365" t="s">
        <v>620</v>
      </c>
      <c r="F288" s="365" t="s">
        <v>665</v>
      </c>
      <c r="G288" s="366" t="s">
        <v>740</v>
      </c>
      <c r="H288" s="366" t="s">
        <v>34</v>
      </c>
      <c r="I288" s="366" t="s">
        <v>34</v>
      </c>
      <c r="J288" s="366" t="s">
        <v>608</v>
      </c>
      <c r="K288" s="367" t="s">
        <v>48</v>
      </c>
      <c r="L288" s="368"/>
      <c r="M288" s="368" t="s">
        <v>34</v>
      </c>
      <c r="N288" s="367">
        <v>317748</v>
      </c>
      <c r="O288" s="367" t="s">
        <v>1323</v>
      </c>
      <c r="P288" s="371">
        <v>41182</v>
      </c>
      <c r="Q288" s="372">
        <v>93.751521999999994</v>
      </c>
      <c r="R288" s="372">
        <v>76.737854638888862</v>
      </c>
      <c r="S288" s="367">
        <v>1</v>
      </c>
      <c r="T288" s="369">
        <v>0.11310996805034423</v>
      </c>
      <c r="U288" s="369">
        <v>1.2119192358175193</v>
      </c>
      <c r="V288" s="369">
        <v>0.13477411302484388</v>
      </c>
      <c r="W288" s="369">
        <v>1.2074213184934113</v>
      </c>
      <c r="X288" s="369">
        <v>0.20974275619947069</v>
      </c>
      <c r="Y288" s="369">
        <v>1.4358100881029514</v>
      </c>
      <c r="Z288" s="369">
        <v>0.19012744684407834</v>
      </c>
      <c r="AA288" s="369">
        <v>1.0272953909323046</v>
      </c>
      <c r="AB288" s="369">
        <v>3.3893970858104505E-3</v>
      </c>
      <c r="AC288" s="373">
        <v>6.8309102868209806</v>
      </c>
      <c r="AD288" s="575">
        <v>0</v>
      </c>
      <c r="AE288" s="370" t="s">
        <v>1959</v>
      </c>
      <c r="AF288" s="370" t="s">
        <v>1833</v>
      </c>
      <c r="AG288" s="374" t="s">
        <v>1458</v>
      </c>
      <c r="AH288" s="374" t="s">
        <v>1819</v>
      </c>
      <c r="AI288" s="374">
        <v>500</v>
      </c>
      <c r="AJ288" s="374">
        <v>0</v>
      </c>
      <c r="AK288" s="374">
        <v>0</v>
      </c>
      <c r="AL288" s="722">
        <v>0.75</v>
      </c>
      <c r="AM288" s="722">
        <v>0</v>
      </c>
      <c r="AN288" s="369" t="s">
        <v>1820</v>
      </c>
      <c r="AO288" s="367" t="s">
        <v>1326</v>
      </c>
      <c r="AP288" s="370" t="s">
        <v>1821</v>
      </c>
      <c r="AQ288" s="376" t="s">
        <v>677</v>
      </c>
      <c r="AR288" s="369">
        <v>1.5E-3</v>
      </c>
      <c r="AS288" s="369">
        <v>1.5E-3</v>
      </c>
      <c r="AT288" s="369" t="s">
        <v>1424</v>
      </c>
      <c r="AW288" s="198"/>
      <c r="AX288" s="198"/>
      <c r="AY288" s="184"/>
      <c r="AZ288" s="184"/>
      <c r="BA288" s="184"/>
      <c r="BB288" s="186"/>
      <c r="BC288" s="184"/>
      <c r="BD288" s="184"/>
      <c r="BE288" s="184"/>
      <c r="BF288" s="184"/>
      <c r="BG288" s="186"/>
      <c r="BH288" s="186"/>
      <c r="BI288" s="199"/>
      <c r="BJ288" s="199"/>
      <c r="BK288" s="199"/>
      <c r="BL288" s="218"/>
      <c r="BM288" s="186"/>
      <c r="BN288" s="186"/>
      <c r="BO288" s="186"/>
      <c r="BP288" s="186"/>
      <c r="BQ288" s="186"/>
      <c r="BR288" s="186"/>
      <c r="BS288" s="186"/>
      <c r="BT288" s="187"/>
      <c r="BU288" s="188"/>
      <c r="BV288" s="189"/>
      <c r="BW288" s="185"/>
      <c r="BX288"/>
      <c r="BZ288"/>
    </row>
    <row r="289" spans="2:78" ht="18.75">
      <c r="B289" s="363" t="s">
        <v>1090</v>
      </c>
      <c r="C289" s="364">
        <v>16816153000141</v>
      </c>
      <c r="D289" s="365" t="s">
        <v>14</v>
      </c>
      <c r="E289" s="365" t="s">
        <v>607</v>
      </c>
      <c r="F289" s="365" t="s">
        <v>1424</v>
      </c>
      <c r="G289" s="366" t="s">
        <v>1424</v>
      </c>
      <c r="H289" s="366" t="s">
        <v>34</v>
      </c>
      <c r="I289" s="366" t="s">
        <v>34</v>
      </c>
      <c r="J289" s="366" t="s">
        <v>608</v>
      </c>
      <c r="K289" s="367" t="s">
        <v>48</v>
      </c>
      <c r="L289" s="368"/>
      <c r="M289" s="368" t="s">
        <v>1421</v>
      </c>
      <c r="N289" s="367">
        <v>318221</v>
      </c>
      <c r="O289" s="367" t="s">
        <v>1323</v>
      </c>
      <c r="P289" s="371">
        <v>41215</v>
      </c>
      <c r="Q289" s="372">
        <v>423.145847</v>
      </c>
      <c r="R289" s="372">
        <v>473.50883117857143</v>
      </c>
      <c r="S289" s="367">
        <v>4</v>
      </c>
      <c r="T289" s="369">
        <v>-0.23922388026809138</v>
      </c>
      <c r="U289" s="369">
        <v>-2.5631695168967443</v>
      </c>
      <c r="V289" s="369">
        <v>-0.32162489655624771</v>
      </c>
      <c r="W289" s="369">
        <v>-2.881389815480861</v>
      </c>
      <c r="X289" s="369">
        <v>-0.21136235198235986</v>
      </c>
      <c r="Y289" s="369">
        <v>-1.4468971549740939</v>
      </c>
      <c r="Z289" s="369">
        <v>-5.0366131743470488E-2</v>
      </c>
      <c r="AA289" s="369">
        <v>-0.27213795723869721</v>
      </c>
      <c r="AB289" s="369">
        <v>0.33116378108632527</v>
      </c>
      <c r="AC289" s="373">
        <v>-1.3082540027182881</v>
      </c>
      <c r="AD289" s="575">
        <v>29994412000176</v>
      </c>
      <c r="AE289" s="370" t="s">
        <v>1960</v>
      </c>
      <c r="AF289" s="370" t="s">
        <v>1856</v>
      </c>
      <c r="AG289" s="374" t="s">
        <v>59</v>
      </c>
      <c r="AH289" s="374" t="s">
        <v>1813</v>
      </c>
      <c r="AI289" s="374">
        <v>25000</v>
      </c>
      <c r="AJ289" s="374">
        <v>1000</v>
      </c>
      <c r="AK289" s="374">
        <v>1000</v>
      </c>
      <c r="AL289" s="722">
        <v>0</v>
      </c>
      <c r="AM289" s="722">
        <v>30</v>
      </c>
      <c r="AN289" s="369" t="s">
        <v>1437</v>
      </c>
      <c r="AO289" s="367" t="s">
        <v>1326</v>
      </c>
      <c r="AP289" s="370" t="s">
        <v>1816</v>
      </c>
      <c r="AQ289" s="376" t="s">
        <v>661</v>
      </c>
      <c r="AR289" s="369">
        <v>0</v>
      </c>
      <c r="AS289" s="369">
        <v>0</v>
      </c>
      <c r="AT289" s="369" t="s">
        <v>1424</v>
      </c>
      <c r="AW289" s="198"/>
      <c r="AX289" s="198"/>
      <c r="AY289" s="184"/>
      <c r="AZ289" s="184"/>
      <c r="BA289" s="184"/>
      <c r="BB289" s="186"/>
      <c r="BC289" s="184"/>
      <c r="BD289" s="184"/>
      <c r="BE289" s="184"/>
      <c r="BF289" s="184"/>
      <c r="BG289" s="186"/>
      <c r="BH289" s="186"/>
      <c r="BI289" s="199"/>
      <c r="BJ289" s="199"/>
      <c r="BK289" s="199"/>
      <c r="BL289" s="218"/>
      <c r="BM289" s="186"/>
      <c r="BN289" s="186"/>
      <c r="BO289" s="186"/>
      <c r="BP289" s="186"/>
      <c r="BQ289" s="186"/>
      <c r="BR289" s="186"/>
      <c r="BS289" s="186"/>
      <c r="BT289" s="187"/>
      <c r="BU289" s="188"/>
      <c r="BV289" s="189"/>
      <c r="BW289" s="185"/>
      <c r="BX289"/>
      <c r="BZ289"/>
    </row>
    <row r="290" spans="2:78" ht="18.75">
      <c r="B290" s="363" t="s">
        <v>1114</v>
      </c>
      <c r="C290" s="364">
        <v>9601190000177</v>
      </c>
      <c r="D290" s="365" t="s">
        <v>14</v>
      </c>
      <c r="E290" s="365" t="s">
        <v>15</v>
      </c>
      <c r="F290" s="365" t="s">
        <v>701</v>
      </c>
      <c r="G290" s="366" t="s">
        <v>1424</v>
      </c>
      <c r="H290" s="366" t="s">
        <v>34</v>
      </c>
      <c r="I290" s="366" t="s">
        <v>34</v>
      </c>
      <c r="J290" s="366" t="s">
        <v>611</v>
      </c>
      <c r="K290" s="367" t="s">
        <v>48</v>
      </c>
      <c r="L290" s="368"/>
      <c r="M290" s="368" t="s">
        <v>1421</v>
      </c>
      <c r="N290" s="367">
        <v>318396</v>
      </c>
      <c r="O290" s="367" t="s">
        <v>1323</v>
      </c>
      <c r="P290" s="371">
        <v>39659</v>
      </c>
      <c r="Q290" s="372">
        <v>114.98809199999999</v>
      </c>
      <c r="R290" s="372">
        <v>160.68479360714281</v>
      </c>
      <c r="S290" s="367">
        <v>1</v>
      </c>
      <c r="T290" s="369">
        <v>-0.16152946026474269</v>
      </c>
      <c r="U290" s="369">
        <v>-1.7307109481184892</v>
      </c>
      <c r="V290" s="369">
        <v>-0.11915403654093926</v>
      </c>
      <c r="W290" s="369">
        <v>-1.0674833666132351</v>
      </c>
      <c r="X290" s="369">
        <v>-0.21776368171834815</v>
      </c>
      <c r="Y290" s="369">
        <v>-1.4907179475427985</v>
      </c>
      <c r="Z290" s="369">
        <v>0.25531326540386279</v>
      </c>
      <c r="AA290" s="369">
        <v>1.3795069841145002</v>
      </c>
      <c r="AB290" s="369">
        <v>0.1634133061901982</v>
      </c>
      <c r="AC290" s="373">
        <v>-1.4122196504463218</v>
      </c>
      <c r="AD290" s="575">
        <v>0</v>
      </c>
      <c r="AE290" s="370" t="s">
        <v>1945</v>
      </c>
      <c r="AF290" s="370" t="s">
        <v>1833</v>
      </c>
      <c r="AG290" s="374" t="s">
        <v>1458</v>
      </c>
      <c r="AH290" s="374" t="s">
        <v>1819</v>
      </c>
      <c r="AI290" s="374">
        <v>0</v>
      </c>
      <c r="AJ290" s="374">
        <v>0</v>
      </c>
      <c r="AK290" s="374">
        <v>0</v>
      </c>
      <c r="AL290" s="722">
        <v>0.6</v>
      </c>
      <c r="AM290" s="722">
        <v>0</v>
      </c>
      <c r="AN290" s="369" t="s">
        <v>1961</v>
      </c>
      <c r="AO290" s="367" t="s">
        <v>1326</v>
      </c>
      <c r="AP290" s="370" t="s">
        <v>1835</v>
      </c>
      <c r="AQ290" s="376" t="s">
        <v>1950</v>
      </c>
      <c r="AR290" s="369">
        <v>1.1999999999999999E-3</v>
      </c>
      <c r="AS290" s="369">
        <v>1.1999999999999999E-3</v>
      </c>
      <c r="AT290" s="369" t="s">
        <v>1424</v>
      </c>
      <c r="AW290" s="198"/>
      <c r="AX290" s="198"/>
      <c r="AY290" s="184"/>
      <c r="AZ290" s="184"/>
      <c r="BA290" s="184"/>
      <c r="BB290" s="186"/>
      <c r="BC290" s="184"/>
      <c r="BD290" s="184"/>
      <c r="BE290" s="184"/>
      <c r="BF290" s="184"/>
      <c r="BG290" s="186"/>
      <c r="BH290" s="186"/>
      <c r="BI290" s="199"/>
      <c r="BJ290" s="199"/>
      <c r="BK290" s="199"/>
      <c r="BL290" s="218"/>
      <c r="BM290" s="186"/>
      <c r="BN290" s="186"/>
      <c r="BO290" s="186"/>
      <c r="BP290" s="186"/>
      <c r="BQ290" s="186"/>
      <c r="BR290" s="186"/>
      <c r="BS290" s="186"/>
      <c r="BT290" s="187"/>
      <c r="BU290" s="188"/>
      <c r="BV290" s="189"/>
      <c r="BW290" s="185"/>
      <c r="BX290"/>
      <c r="BZ290"/>
    </row>
    <row r="291" spans="2:78" ht="18.75">
      <c r="B291" s="363" t="s">
        <v>1309</v>
      </c>
      <c r="C291" s="364">
        <v>15334585000153</v>
      </c>
      <c r="D291" s="365" t="s">
        <v>14</v>
      </c>
      <c r="E291" s="365" t="s">
        <v>607</v>
      </c>
      <c r="F291" s="365" t="s">
        <v>1424</v>
      </c>
      <c r="G291" s="366" t="s">
        <v>1424</v>
      </c>
      <c r="H291" s="366" t="s">
        <v>34</v>
      </c>
      <c r="I291" s="366" t="s">
        <v>34</v>
      </c>
      <c r="J291" s="366" t="s">
        <v>608</v>
      </c>
      <c r="K291" s="367" t="s">
        <v>48</v>
      </c>
      <c r="L291" s="368" t="s">
        <v>1341</v>
      </c>
      <c r="M291" s="368" t="s">
        <v>1421</v>
      </c>
      <c r="N291" s="367">
        <v>320021</v>
      </c>
      <c r="O291" s="367" t="s">
        <v>1323</v>
      </c>
      <c r="P291" s="371">
        <v>41096</v>
      </c>
      <c r="Q291" s="372">
        <v>57.354301</v>
      </c>
      <c r="R291" s="372">
        <v>57.226760194444417</v>
      </c>
      <c r="S291" s="367">
        <v>2</v>
      </c>
      <c r="T291" s="369">
        <v>0.1152389682084809</v>
      </c>
      <c r="U291" s="369">
        <v>1.2347304547505487</v>
      </c>
      <c r="V291" s="369">
        <v>4.5181201269473892E-2</v>
      </c>
      <c r="W291" s="369">
        <v>0.40477169082053804</v>
      </c>
      <c r="X291" s="369">
        <v>0.26199551020693401</v>
      </c>
      <c r="Y291" s="369">
        <v>1.7935103142968278</v>
      </c>
      <c r="Z291" s="369">
        <v>0.18943538500072243</v>
      </c>
      <c r="AA291" s="369">
        <v>1.0235560468569451</v>
      </c>
      <c r="AB291" s="369">
        <v>0.21757553351747413</v>
      </c>
      <c r="AC291" s="373">
        <v>-0.30536633996326756</v>
      </c>
      <c r="AD291" s="575">
        <v>15350712000108</v>
      </c>
      <c r="AE291" s="370" t="s">
        <v>1962</v>
      </c>
      <c r="AF291" s="370" t="s">
        <v>1856</v>
      </c>
      <c r="AG291" s="374" t="s">
        <v>59</v>
      </c>
      <c r="AH291" s="374" t="s">
        <v>1819</v>
      </c>
      <c r="AI291" s="374">
        <v>5000</v>
      </c>
      <c r="AJ291" s="374">
        <v>5000</v>
      </c>
      <c r="AK291" s="374">
        <v>5000</v>
      </c>
      <c r="AL291" s="722">
        <v>2.2000000000000002</v>
      </c>
      <c r="AM291" s="722">
        <v>20</v>
      </c>
      <c r="AN291" s="369" t="s">
        <v>1869</v>
      </c>
      <c r="AO291" s="367" t="s">
        <v>1326</v>
      </c>
      <c r="AP291" s="370" t="s">
        <v>1816</v>
      </c>
      <c r="AQ291" s="376" t="s">
        <v>718</v>
      </c>
      <c r="AR291" s="369">
        <v>3.16666E-3</v>
      </c>
      <c r="AS291" s="369">
        <v>3.16666E-3</v>
      </c>
      <c r="AT291" s="369" t="s">
        <v>1424</v>
      </c>
      <c r="AW291" s="198"/>
      <c r="AX291" s="198"/>
      <c r="AY291" s="184"/>
      <c r="AZ291" s="184"/>
      <c r="BA291" s="184"/>
      <c r="BB291" s="186"/>
      <c r="BC291" s="184"/>
      <c r="BD291" s="184"/>
      <c r="BE291" s="184"/>
      <c r="BF291" s="184"/>
      <c r="BG291" s="186"/>
      <c r="BH291" s="186"/>
      <c r="BI291" s="199"/>
      <c r="BJ291" s="199"/>
      <c r="BK291" s="199"/>
      <c r="BL291" s="218"/>
      <c r="BM291" s="186"/>
      <c r="BN291" s="186"/>
      <c r="BO291" s="186"/>
      <c r="BP291" s="186"/>
      <c r="BQ291" s="186"/>
      <c r="BR291" s="186"/>
      <c r="BS291" s="186"/>
      <c r="BT291" s="187"/>
      <c r="BU291" s="188"/>
      <c r="BV291" s="189"/>
      <c r="BW291" s="185"/>
      <c r="BX291"/>
      <c r="BZ291"/>
    </row>
    <row r="292" spans="2:78" ht="18.75">
      <c r="B292" s="363" t="s">
        <v>41</v>
      </c>
      <c r="C292" s="364">
        <v>15799713000134</v>
      </c>
      <c r="D292" s="365" t="s">
        <v>13</v>
      </c>
      <c r="E292" s="365" t="s">
        <v>615</v>
      </c>
      <c r="F292" s="365" t="s">
        <v>619</v>
      </c>
      <c r="G292" s="366" t="s">
        <v>34</v>
      </c>
      <c r="H292" s="366" t="s">
        <v>867</v>
      </c>
      <c r="I292" s="366" t="s">
        <v>34</v>
      </c>
      <c r="J292" s="366" t="s">
        <v>611</v>
      </c>
      <c r="K292" s="367" t="s">
        <v>48</v>
      </c>
      <c r="L292" s="368" t="s">
        <v>717</v>
      </c>
      <c r="M292" s="368" t="s">
        <v>34</v>
      </c>
      <c r="N292" s="367">
        <v>320153</v>
      </c>
      <c r="O292" s="367" t="s">
        <v>1326</v>
      </c>
      <c r="P292" s="371">
        <v>41245</v>
      </c>
      <c r="Q292" s="372">
        <v>5433.4785419999998</v>
      </c>
      <c r="R292" s="372">
        <v>4842.8148305337309</v>
      </c>
      <c r="S292" s="367">
        <v>1</v>
      </c>
      <c r="T292" s="369">
        <v>0.19540002147923197</v>
      </c>
      <c r="U292" s="369">
        <v>2.0936178198232369</v>
      </c>
      <c r="V292" s="369">
        <v>0.22216660594031823</v>
      </c>
      <c r="W292" s="369">
        <v>1.9903577196625064</v>
      </c>
      <c r="X292" s="369">
        <v>0.33934794183296546</v>
      </c>
      <c r="Y292" s="369">
        <v>2.3230323043784575</v>
      </c>
      <c r="Z292" s="369">
        <v>0.56294697338583877</v>
      </c>
      <c r="AA292" s="369">
        <v>3.0417114451278127</v>
      </c>
      <c r="AB292" s="369">
        <v>6.2651109128202417E-2</v>
      </c>
      <c r="AC292" s="373">
        <v>1.764456557486483</v>
      </c>
      <c r="AD292" s="575">
        <v>15487918000184</v>
      </c>
      <c r="AE292" s="370" t="s">
        <v>1926</v>
      </c>
      <c r="AF292" s="370" t="s">
        <v>1858</v>
      </c>
      <c r="AG292" s="374" t="s">
        <v>721</v>
      </c>
      <c r="AH292" s="374" t="s">
        <v>1819</v>
      </c>
      <c r="AI292" s="374">
        <v>5000</v>
      </c>
      <c r="AJ292" s="374">
        <v>1000</v>
      </c>
      <c r="AK292" s="374">
        <v>5000</v>
      </c>
      <c r="AL292" s="722">
        <v>1.96</v>
      </c>
      <c r="AM292" s="722">
        <v>0</v>
      </c>
      <c r="AN292" s="369" t="s">
        <v>1820</v>
      </c>
      <c r="AO292" s="367" t="s">
        <v>1326</v>
      </c>
      <c r="AP292" s="370" t="s">
        <v>1835</v>
      </c>
      <c r="AQ292" s="376" t="s">
        <v>666</v>
      </c>
      <c r="AR292" s="369">
        <v>4.8937499999999997E-3</v>
      </c>
      <c r="AS292" s="369">
        <v>4.8937499999999997E-3</v>
      </c>
      <c r="AT292" s="369" t="s">
        <v>1424</v>
      </c>
      <c r="AW292" s="198"/>
      <c r="AX292" s="198"/>
      <c r="AY292" s="184"/>
      <c r="AZ292" s="184"/>
      <c r="BA292" s="184"/>
      <c r="BB292" s="186"/>
      <c r="BC292" s="184"/>
      <c r="BD292" s="184"/>
      <c r="BE292" s="184"/>
      <c r="BF292" s="184"/>
      <c r="BG292" s="186"/>
      <c r="BH292" s="186"/>
      <c r="BI292" s="199"/>
      <c r="BJ292" s="199"/>
      <c r="BK292" s="199"/>
      <c r="BL292" s="218"/>
      <c r="BM292" s="186"/>
      <c r="BN292" s="186"/>
      <c r="BO292" s="186"/>
      <c r="BP292" s="186"/>
      <c r="BQ292" s="186"/>
      <c r="BR292" s="186"/>
      <c r="BS292" s="186"/>
      <c r="BT292" s="187"/>
      <c r="BU292" s="188"/>
      <c r="BV292" s="189"/>
      <c r="BW292" s="185"/>
      <c r="BX292"/>
      <c r="BZ292"/>
    </row>
    <row r="293" spans="2:78" ht="18.75">
      <c r="B293" s="363" t="s">
        <v>98</v>
      </c>
      <c r="C293" s="364">
        <v>13083227000190</v>
      </c>
      <c r="D293" s="365" t="s">
        <v>14</v>
      </c>
      <c r="E293" s="365" t="s">
        <v>607</v>
      </c>
      <c r="F293" s="365" t="s">
        <v>1424</v>
      </c>
      <c r="G293" s="366" t="s">
        <v>1424</v>
      </c>
      <c r="H293" s="366" t="s">
        <v>34</v>
      </c>
      <c r="I293" s="366" t="s">
        <v>34</v>
      </c>
      <c r="J293" s="366" t="s">
        <v>608</v>
      </c>
      <c r="K293" s="367" t="s">
        <v>48</v>
      </c>
      <c r="L293" s="368"/>
      <c r="M293" s="368" t="s">
        <v>34</v>
      </c>
      <c r="N293" s="367">
        <v>320358</v>
      </c>
      <c r="O293" s="367" t="s">
        <v>1323</v>
      </c>
      <c r="P293" s="371">
        <v>40787</v>
      </c>
      <c r="Q293" s="372">
        <v>151.207999</v>
      </c>
      <c r="R293" s="372">
        <v>313.3956258293652</v>
      </c>
      <c r="S293" s="367">
        <v>2</v>
      </c>
      <c r="T293" s="369">
        <v>-1.997910620339205E-2</v>
      </c>
      <c r="U293" s="369">
        <v>-0.21406657202444734</v>
      </c>
      <c r="V293" s="369">
        <v>-0.16216835318691536</v>
      </c>
      <c r="W293" s="369">
        <v>-1.4528422590082735</v>
      </c>
      <c r="X293" s="369">
        <v>-0.13761941909847786</v>
      </c>
      <c r="Y293" s="369">
        <v>-0.94208426474831053</v>
      </c>
      <c r="Z293" s="369">
        <v>-8.5712245131033149E-2</v>
      </c>
      <c r="AA293" s="369">
        <v>-0.46311984845502413</v>
      </c>
      <c r="AB293" s="369">
        <v>0.25405897326091686</v>
      </c>
      <c r="AC293" s="373">
        <v>-1.0776623839654556</v>
      </c>
      <c r="AD293" s="575">
        <v>11046170000123</v>
      </c>
      <c r="AE293" s="370" t="s">
        <v>1963</v>
      </c>
      <c r="AF293" s="370" t="s">
        <v>1856</v>
      </c>
      <c r="AG293" s="374" t="s">
        <v>59</v>
      </c>
      <c r="AH293" s="374" t="s">
        <v>1819</v>
      </c>
      <c r="AI293" s="374">
        <v>500</v>
      </c>
      <c r="AJ293" s="374">
        <v>500</v>
      </c>
      <c r="AK293" s="374">
        <v>500</v>
      </c>
      <c r="AL293" s="722">
        <v>0.2</v>
      </c>
      <c r="AM293" s="722">
        <v>0</v>
      </c>
      <c r="AN293" s="369" t="s">
        <v>1869</v>
      </c>
      <c r="AO293" s="367" t="s">
        <v>1326</v>
      </c>
      <c r="AP293" s="370" t="s">
        <v>1816</v>
      </c>
      <c r="AQ293" s="376" t="s">
        <v>661</v>
      </c>
      <c r="AR293" s="369">
        <v>4.0000000000000001E-3</v>
      </c>
      <c r="AS293" s="369">
        <v>4.0000000000000001E-3</v>
      </c>
      <c r="AT293" s="369" t="s">
        <v>1424</v>
      </c>
      <c r="AW293" s="198"/>
      <c r="AX293" s="198"/>
      <c r="AY293" s="184"/>
      <c r="AZ293" s="184"/>
      <c r="BA293" s="184"/>
      <c r="BB293" s="186"/>
      <c r="BC293" s="184"/>
      <c r="BD293" s="184"/>
      <c r="BE293" s="184"/>
      <c r="BF293" s="184"/>
      <c r="BG293" s="186"/>
      <c r="BH293" s="186"/>
      <c r="BI293" s="199"/>
      <c r="BJ293" s="199"/>
      <c r="BK293" s="199"/>
      <c r="BL293" s="218"/>
      <c r="BM293" s="186"/>
      <c r="BN293" s="186"/>
      <c r="BO293" s="186"/>
      <c r="BP293" s="186"/>
      <c r="BQ293" s="186"/>
      <c r="BR293" s="186"/>
      <c r="BS293" s="186"/>
      <c r="BT293" s="187"/>
      <c r="BU293" s="188"/>
      <c r="BV293" s="189"/>
      <c r="BW293" s="185"/>
      <c r="BX293"/>
      <c r="BZ293"/>
    </row>
    <row r="294" spans="2:78" ht="18.75">
      <c r="B294" s="363" t="s">
        <v>179</v>
      </c>
      <c r="C294" s="364">
        <v>16948298000104</v>
      </c>
      <c r="D294" s="365" t="s">
        <v>14</v>
      </c>
      <c r="E294" s="365" t="s">
        <v>607</v>
      </c>
      <c r="F294" s="365" t="s">
        <v>1319</v>
      </c>
      <c r="G294" s="366" t="s">
        <v>1424</v>
      </c>
      <c r="H294" s="366" t="s">
        <v>34</v>
      </c>
      <c r="I294" s="366" t="s">
        <v>34</v>
      </c>
      <c r="J294" s="366" t="s">
        <v>608</v>
      </c>
      <c r="K294" s="367" t="s">
        <v>48</v>
      </c>
      <c r="L294" s="368"/>
      <c r="M294" s="368" t="s">
        <v>34</v>
      </c>
      <c r="N294" s="367">
        <v>320757</v>
      </c>
      <c r="O294" s="367" t="s">
        <v>1323</v>
      </c>
      <c r="P294" s="371">
        <v>41249</v>
      </c>
      <c r="Q294" s="372">
        <v>413.40238699999998</v>
      </c>
      <c r="R294" s="372">
        <v>638.4316069880955</v>
      </c>
      <c r="S294" s="367">
        <v>2</v>
      </c>
      <c r="T294" s="369">
        <v>-5.5613564188026432E-2</v>
      </c>
      <c r="U294" s="369">
        <v>-0.59587275439634813</v>
      </c>
      <c r="V294" s="369">
        <v>-0.20856477003105001</v>
      </c>
      <c r="W294" s="369">
        <v>-1.8685008861883194</v>
      </c>
      <c r="X294" s="369">
        <v>-0.22315823527033063</v>
      </c>
      <c r="Y294" s="369">
        <v>-1.5276467767004636</v>
      </c>
      <c r="Z294" s="369">
        <v>-8.5291388468185514E-2</v>
      </c>
      <c r="AA294" s="369">
        <v>-0.46084587845667307</v>
      </c>
      <c r="AB294" s="369">
        <v>0.26507035903494436</v>
      </c>
      <c r="AC294" s="373">
        <v>-1.2079291581375944</v>
      </c>
      <c r="AD294" s="575">
        <v>11225860000140</v>
      </c>
      <c r="AE294" s="370" t="s">
        <v>1929</v>
      </c>
      <c r="AF294" s="370" t="s">
        <v>1812</v>
      </c>
      <c r="AG294" s="374" t="s">
        <v>1459</v>
      </c>
      <c r="AH294" s="374" t="s">
        <v>1819</v>
      </c>
      <c r="AI294" s="374">
        <v>50000</v>
      </c>
      <c r="AJ294" s="374">
        <v>1000</v>
      </c>
      <c r="AK294" s="374">
        <v>1000</v>
      </c>
      <c r="AL294" s="722">
        <v>2</v>
      </c>
      <c r="AM294" s="722">
        <v>20</v>
      </c>
      <c r="AN294" s="369" t="s">
        <v>1834</v>
      </c>
      <c r="AO294" s="367" t="s">
        <v>1326</v>
      </c>
      <c r="AP294" s="370" t="s">
        <v>1816</v>
      </c>
      <c r="AQ294" s="376" t="s">
        <v>667</v>
      </c>
      <c r="AR294" s="369">
        <v>5.3333333333333297E-3</v>
      </c>
      <c r="AS294" s="369">
        <v>5.3333333333333297E-3</v>
      </c>
      <c r="AT294" s="369" t="s">
        <v>1424</v>
      </c>
      <c r="AW294" s="198"/>
      <c r="AX294" s="198"/>
      <c r="AY294" s="184"/>
      <c r="AZ294" s="184"/>
      <c r="BA294" s="184"/>
      <c r="BB294" s="186"/>
      <c r="BC294" s="184"/>
      <c r="BD294" s="184"/>
      <c r="BE294" s="184"/>
      <c r="BF294" s="184"/>
      <c r="BG294" s="186"/>
      <c r="BH294" s="186"/>
      <c r="BI294" s="199"/>
      <c r="BJ294" s="199"/>
      <c r="BK294" s="199"/>
      <c r="BL294" s="218"/>
      <c r="BM294" s="186"/>
      <c r="BN294" s="186"/>
      <c r="BO294" s="186"/>
      <c r="BP294" s="186"/>
      <c r="BQ294" s="186"/>
      <c r="BR294" s="186"/>
      <c r="BS294" s="186"/>
      <c r="BT294" s="187"/>
      <c r="BU294" s="188"/>
      <c r="BV294" s="189"/>
      <c r="BW294" s="185"/>
      <c r="BX294"/>
      <c r="BZ294"/>
    </row>
    <row r="295" spans="2:78" ht="18.75">
      <c r="B295" s="363" t="s">
        <v>1730</v>
      </c>
      <c r="C295" s="364">
        <v>17157131000180</v>
      </c>
      <c r="D295" s="365" t="s">
        <v>14</v>
      </c>
      <c r="E295" s="365" t="s">
        <v>607</v>
      </c>
      <c r="F295" s="365" t="s">
        <v>1424</v>
      </c>
      <c r="G295" s="366" t="s">
        <v>1424</v>
      </c>
      <c r="H295" s="366" t="s">
        <v>34</v>
      </c>
      <c r="I295" s="366" t="s">
        <v>34</v>
      </c>
      <c r="J295" s="366" t="s">
        <v>608</v>
      </c>
      <c r="K295" s="367" t="s">
        <v>48</v>
      </c>
      <c r="L295" s="368"/>
      <c r="M295" s="368" t="s">
        <v>1424</v>
      </c>
      <c r="N295" s="367">
        <v>321141</v>
      </c>
      <c r="O295" s="367" t="s">
        <v>1326</v>
      </c>
      <c r="P295" s="371">
        <v>41266</v>
      </c>
      <c r="Q295" s="372">
        <v>452.28056900000001</v>
      </c>
      <c r="R295" s="372">
        <v>455.78293360317457</v>
      </c>
      <c r="S295" s="367">
        <v>2</v>
      </c>
      <c r="T295" s="369">
        <v>0.11764120328205463</v>
      </c>
      <c r="U295" s="369">
        <v>1.2604692551834489</v>
      </c>
      <c r="V295" s="369">
        <v>5.0605775375911044E-2</v>
      </c>
      <c r="W295" s="369">
        <v>0.45336964685866982</v>
      </c>
      <c r="X295" s="369">
        <v>0.15214764672619818</v>
      </c>
      <c r="Y295" s="369">
        <v>1.0415383587447615</v>
      </c>
      <c r="Z295" s="369">
        <v>0.14356561874580054</v>
      </c>
      <c r="AA295" s="369">
        <v>0.77571282254084961</v>
      </c>
      <c r="AB295" s="369">
        <v>0.23057689342106613</v>
      </c>
      <c r="AC295" s="373">
        <v>-0.26462178982490625</v>
      </c>
      <c r="AD295" s="575">
        <v>27227810000131</v>
      </c>
      <c r="AE295" s="370" t="s">
        <v>1930</v>
      </c>
      <c r="AF295" s="370" t="s">
        <v>1812</v>
      </c>
      <c r="AG295" s="374" t="s">
        <v>1459</v>
      </c>
      <c r="AH295" s="374" t="s">
        <v>1819</v>
      </c>
      <c r="AI295" s="374">
        <v>50000</v>
      </c>
      <c r="AJ295" s="374">
        <v>10000</v>
      </c>
      <c r="AK295" s="374">
        <v>10000</v>
      </c>
      <c r="AL295" s="722">
        <v>2</v>
      </c>
      <c r="AM295" s="722">
        <v>20</v>
      </c>
      <c r="AN295" s="369" t="s">
        <v>1834</v>
      </c>
      <c r="AO295" s="367" t="s">
        <v>1326</v>
      </c>
      <c r="AP295" s="370" t="s">
        <v>1816</v>
      </c>
      <c r="AQ295" s="376" t="s">
        <v>1815</v>
      </c>
      <c r="AR295" s="369">
        <v>3.3333333333333301E-3</v>
      </c>
      <c r="AS295" s="369">
        <v>3.3333333333333301E-3</v>
      </c>
      <c r="AT295" s="369" t="s">
        <v>1424</v>
      </c>
      <c r="AW295" s="198"/>
      <c r="AX295" s="198"/>
      <c r="AY295" s="184"/>
      <c r="AZ295" s="184"/>
      <c r="BA295" s="184"/>
      <c r="BB295" s="186"/>
      <c r="BC295" s="184"/>
      <c r="BD295" s="184"/>
      <c r="BE295" s="184"/>
      <c r="BF295" s="184"/>
      <c r="BG295" s="186"/>
      <c r="BH295" s="186"/>
      <c r="BI295" s="199"/>
      <c r="BJ295" s="199"/>
      <c r="BK295" s="199"/>
      <c r="BL295" s="218"/>
      <c r="BM295" s="186"/>
      <c r="BN295" s="186"/>
      <c r="BO295" s="186"/>
      <c r="BP295" s="186"/>
      <c r="BQ295" s="186"/>
      <c r="BR295" s="186"/>
      <c r="BS295" s="186"/>
      <c r="BT295" s="187"/>
      <c r="BU295" s="188"/>
      <c r="BV295" s="189"/>
      <c r="BW295" s="185"/>
      <c r="BX295"/>
      <c r="BZ295"/>
    </row>
    <row r="296" spans="2:78" ht="18.75">
      <c r="B296" s="363" t="s">
        <v>373</v>
      </c>
      <c r="C296" s="364">
        <v>5969595000101</v>
      </c>
      <c r="D296" s="365" t="s">
        <v>14</v>
      </c>
      <c r="E296" s="365" t="s">
        <v>607</v>
      </c>
      <c r="F296" s="365" t="s">
        <v>1424</v>
      </c>
      <c r="G296" s="366" t="s">
        <v>1424</v>
      </c>
      <c r="H296" s="366" t="s">
        <v>34</v>
      </c>
      <c r="I296" s="366" t="s">
        <v>34</v>
      </c>
      <c r="J296" s="366" t="s">
        <v>608</v>
      </c>
      <c r="K296" s="367" t="s">
        <v>48</v>
      </c>
      <c r="L296" s="368"/>
      <c r="M296" s="368" t="s">
        <v>1421</v>
      </c>
      <c r="N296" s="367">
        <v>321265</v>
      </c>
      <c r="O296" s="367" t="s">
        <v>1323</v>
      </c>
      <c r="P296" s="371">
        <v>41224</v>
      </c>
      <c r="Q296" s="372">
        <v>32.652929999999998</v>
      </c>
      <c r="R296" s="372">
        <v>37.684569900793626</v>
      </c>
      <c r="S296" s="367">
        <v>2</v>
      </c>
      <c r="T296" s="369">
        <v>-7.8431306937340906E-2</v>
      </c>
      <c r="U296" s="369">
        <v>-0.84035396000964757</v>
      </c>
      <c r="V296" s="369">
        <v>-9.1593963357948671E-2</v>
      </c>
      <c r="W296" s="369">
        <v>-0.82057675262389063</v>
      </c>
      <c r="X296" s="369">
        <v>-4.6255806972811953E-2</v>
      </c>
      <c r="Y296" s="369">
        <v>-0.3166476663525119</v>
      </c>
      <c r="Z296" s="369">
        <v>8.9857490902616188E-2</v>
      </c>
      <c r="AA296" s="369">
        <v>0.4855174135941655</v>
      </c>
      <c r="AB296" s="369">
        <v>0.18210333080900137</v>
      </c>
      <c r="AC296" s="373">
        <v>-1.1159346073485656</v>
      </c>
      <c r="AD296" s="575">
        <v>0</v>
      </c>
      <c r="AE296" s="370" t="s">
        <v>1964</v>
      </c>
      <c r="AF296" s="370" t="s">
        <v>1833</v>
      </c>
      <c r="AG296" s="374" t="s">
        <v>1458</v>
      </c>
      <c r="AH296" s="374" t="s">
        <v>1819</v>
      </c>
      <c r="AI296" s="374">
        <v>1000</v>
      </c>
      <c r="AJ296" s="374">
        <v>100</v>
      </c>
      <c r="AK296" s="374">
        <v>1000</v>
      </c>
      <c r="AL296" s="722">
        <v>2</v>
      </c>
      <c r="AM296" s="722">
        <v>20</v>
      </c>
      <c r="AN296" s="369" t="s">
        <v>1834</v>
      </c>
      <c r="AO296" s="367" t="s">
        <v>1326</v>
      </c>
      <c r="AP296" s="370" t="s">
        <v>1816</v>
      </c>
      <c r="AQ296" s="376" t="s">
        <v>667</v>
      </c>
      <c r="AR296" s="369">
        <v>2.66666666666667E-3</v>
      </c>
      <c r="AS296" s="369">
        <v>2.66666666666667E-3</v>
      </c>
      <c r="AT296" s="369" t="s">
        <v>1424</v>
      </c>
      <c r="AW296" s="198"/>
      <c r="AX296" s="198"/>
      <c r="AY296" s="184"/>
      <c r="AZ296" s="184"/>
      <c r="BA296" s="184"/>
      <c r="BB296" s="186"/>
      <c r="BC296" s="184"/>
      <c r="BD296" s="184"/>
      <c r="BE296" s="184"/>
      <c r="BF296" s="184"/>
      <c r="BG296" s="186"/>
      <c r="BH296" s="186"/>
      <c r="BI296" s="199"/>
      <c r="BJ296" s="199"/>
      <c r="BK296" s="199"/>
      <c r="BL296" s="186"/>
      <c r="BM296" s="186"/>
      <c r="BN296" s="186"/>
      <c r="BO296" s="186"/>
      <c r="BP296" s="186"/>
      <c r="BQ296" s="186"/>
      <c r="BR296" s="186"/>
      <c r="BS296" s="186"/>
      <c r="BT296" s="187"/>
      <c r="BU296" s="188"/>
      <c r="BV296" s="189"/>
      <c r="BW296" s="185"/>
      <c r="BX296"/>
      <c r="BZ296"/>
    </row>
    <row r="297" spans="2:78" ht="18.75">
      <c r="B297" s="363" t="s">
        <v>1632</v>
      </c>
      <c r="C297" s="364">
        <v>16929562000154</v>
      </c>
      <c r="D297" s="365" t="s">
        <v>14</v>
      </c>
      <c r="E297" s="365" t="s">
        <v>614</v>
      </c>
      <c r="F297" s="365" t="s">
        <v>1424</v>
      </c>
      <c r="G297" s="366" t="s">
        <v>1424</v>
      </c>
      <c r="H297" s="366" t="s">
        <v>1340</v>
      </c>
      <c r="I297" s="366" t="s">
        <v>34</v>
      </c>
      <c r="J297" s="366" t="s">
        <v>608</v>
      </c>
      <c r="K297" s="367" t="s">
        <v>48</v>
      </c>
      <c r="L297" s="368"/>
      <c r="M297" s="368" t="s">
        <v>1424</v>
      </c>
      <c r="N297" s="367">
        <v>321303</v>
      </c>
      <c r="O297" s="367" t="s">
        <v>1323</v>
      </c>
      <c r="P297" s="371">
        <v>41263</v>
      </c>
      <c r="Q297" s="372">
        <v>26.360755999999999</v>
      </c>
      <c r="R297" s="372">
        <v>34.510593115537858</v>
      </c>
      <c r="S297" s="367">
        <v>2</v>
      </c>
      <c r="T297" s="369">
        <v>-6.9921584483477517E-2</v>
      </c>
      <c r="U297" s="369">
        <v>-0.74917635196085874</v>
      </c>
      <c r="V297" s="369">
        <v>-0.19306681730039499</v>
      </c>
      <c r="W297" s="369">
        <v>-1.729657022926933</v>
      </c>
      <c r="X297" s="369">
        <v>-0.12251516874307811</v>
      </c>
      <c r="Y297" s="369">
        <v>-0.83868696308945934</v>
      </c>
      <c r="Z297" s="369">
        <v>-0.11472745050613742</v>
      </c>
      <c r="AA297" s="369">
        <v>-0.61989461845045479</v>
      </c>
      <c r="AB297" s="369">
        <v>0.25754638264677582</v>
      </c>
      <c r="AC297" s="373">
        <v>-1.1830422923219013</v>
      </c>
      <c r="AD297" s="575">
        <v>16929553000163</v>
      </c>
      <c r="AE297" s="370" t="s">
        <v>1838</v>
      </c>
      <c r="AF297" s="370" t="s">
        <v>1818</v>
      </c>
      <c r="AG297" s="374" t="s">
        <v>59</v>
      </c>
      <c r="AH297" s="374" t="s">
        <v>1813</v>
      </c>
      <c r="AI297" s="374">
        <v>50000</v>
      </c>
      <c r="AJ297" s="374">
        <v>50000</v>
      </c>
      <c r="AK297" s="374">
        <v>50000</v>
      </c>
      <c r="AL297" s="722">
        <v>2</v>
      </c>
      <c r="AM297" s="722">
        <v>20</v>
      </c>
      <c r="AN297" s="369" t="s">
        <v>1814</v>
      </c>
      <c r="AO297" s="367" t="s">
        <v>1326</v>
      </c>
      <c r="AP297" s="370" t="s">
        <v>1816</v>
      </c>
      <c r="AQ297" s="376" t="s">
        <v>1815</v>
      </c>
      <c r="AR297" s="369">
        <v>0</v>
      </c>
      <c r="AS297" s="369">
        <v>0</v>
      </c>
      <c r="AT297" s="369" t="s">
        <v>1424</v>
      </c>
      <c r="AW297" s="198"/>
      <c r="AX297" s="198"/>
      <c r="AY297" s="184"/>
      <c r="AZ297" s="184"/>
      <c r="BA297" s="184"/>
      <c r="BB297" s="186"/>
      <c r="BC297" s="184"/>
      <c r="BD297" s="184"/>
      <c r="BE297" s="184"/>
      <c r="BF297" s="184"/>
      <c r="BG297" s="186"/>
      <c r="BH297" s="186"/>
      <c r="BI297" s="199"/>
      <c r="BJ297" s="199"/>
      <c r="BK297" s="199"/>
      <c r="BL297" s="186"/>
      <c r="BM297" s="186"/>
      <c r="BN297" s="186"/>
      <c r="BO297" s="186"/>
      <c r="BP297" s="186"/>
      <c r="BQ297" s="186"/>
      <c r="BR297" s="186"/>
      <c r="BS297" s="186"/>
      <c r="BT297" s="187"/>
      <c r="BU297" s="188"/>
      <c r="BV297" s="189"/>
      <c r="BW297" s="185"/>
      <c r="BX297"/>
      <c r="BZ297"/>
    </row>
    <row r="298" spans="2:78" ht="18.75">
      <c r="B298" s="363" t="s">
        <v>386</v>
      </c>
      <c r="C298" s="364">
        <v>17164804000129</v>
      </c>
      <c r="D298" s="365" t="s">
        <v>14</v>
      </c>
      <c r="E298" s="365" t="s">
        <v>607</v>
      </c>
      <c r="F298" s="365" t="s">
        <v>1424</v>
      </c>
      <c r="G298" s="366" t="s">
        <v>1424</v>
      </c>
      <c r="H298" s="366" t="s">
        <v>34</v>
      </c>
      <c r="I298" s="366" t="s">
        <v>34</v>
      </c>
      <c r="J298" s="366" t="s">
        <v>608</v>
      </c>
      <c r="K298" s="367" t="s">
        <v>48</v>
      </c>
      <c r="L298" s="368"/>
      <c r="M298" s="368" t="s">
        <v>34</v>
      </c>
      <c r="N298" s="367">
        <v>321771</v>
      </c>
      <c r="O298" s="367" t="s">
        <v>1323</v>
      </c>
      <c r="P298" s="371">
        <v>41248</v>
      </c>
      <c r="Q298" s="372">
        <v>68.551255999999995</v>
      </c>
      <c r="R298" s="372">
        <v>73.678487384920686</v>
      </c>
      <c r="S298" s="367">
        <v>2</v>
      </c>
      <c r="T298" s="369">
        <v>-5.8478061349537036E-2</v>
      </c>
      <c r="U298" s="369">
        <v>-0.62656447211864674</v>
      </c>
      <c r="V298" s="369">
        <v>-0.1392832671391977</v>
      </c>
      <c r="W298" s="369">
        <v>-1.247818162396509</v>
      </c>
      <c r="X298" s="369">
        <v>-0.14581855688071965</v>
      </c>
      <c r="Y298" s="369">
        <v>-0.99821208987469034</v>
      </c>
      <c r="Z298" s="369">
        <v>-3.4815165254597047E-2</v>
      </c>
      <c r="AA298" s="369">
        <v>-0.18811307569877045</v>
      </c>
      <c r="AB298" s="369">
        <v>0.2185735067854695</v>
      </c>
      <c r="AC298" s="373">
        <v>-1.1479191436989735</v>
      </c>
      <c r="AD298" s="575">
        <v>0</v>
      </c>
      <c r="AE298" s="370" t="s">
        <v>1925</v>
      </c>
      <c r="AF298" s="370" t="s">
        <v>1812</v>
      </c>
      <c r="AG298" s="374" t="s">
        <v>1459</v>
      </c>
      <c r="AH298" s="374" t="s">
        <v>1819</v>
      </c>
      <c r="AI298" s="374">
        <v>50000</v>
      </c>
      <c r="AJ298" s="374">
        <v>10000</v>
      </c>
      <c r="AK298" s="374">
        <v>50000</v>
      </c>
      <c r="AL298" s="722">
        <v>2</v>
      </c>
      <c r="AM298" s="722">
        <v>20</v>
      </c>
      <c r="AN298" s="369" t="s">
        <v>668</v>
      </c>
      <c r="AO298" s="367" t="s">
        <v>1326</v>
      </c>
      <c r="AP298" s="370" t="s">
        <v>1816</v>
      </c>
      <c r="AQ298" s="376" t="s">
        <v>667</v>
      </c>
      <c r="AR298" s="369">
        <v>4.7999999999999996E-3</v>
      </c>
      <c r="AS298" s="369">
        <v>4.7999999999999996E-3</v>
      </c>
      <c r="AT298" s="369" t="s">
        <v>1424</v>
      </c>
      <c r="AW298" s="198"/>
      <c r="AX298" s="198"/>
      <c r="AY298" s="184"/>
      <c r="AZ298" s="184"/>
      <c r="BA298" s="184"/>
      <c r="BB298" s="186"/>
      <c r="BC298" s="184"/>
      <c r="BD298" s="184"/>
      <c r="BE298" s="184"/>
      <c r="BF298" s="184"/>
      <c r="BG298" s="186"/>
      <c r="BH298" s="186"/>
      <c r="BI298" s="199"/>
      <c r="BJ298" s="199"/>
      <c r="BK298" s="199"/>
      <c r="BL298" s="186"/>
      <c r="BM298" s="186"/>
      <c r="BN298" s="186"/>
      <c r="BO298" s="186"/>
      <c r="BP298" s="186"/>
      <c r="BQ298" s="186"/>
      <c r="BR298" s="186"/>
      <c r="BS298" s="186"/>
      <c r="BT298" s="187"/>
      <c r="BU298" s="188"/>
      <c r="BV298" s="189"/>
      <c r="BW298" s="185"/>
      <c r="BX298"/>
      <c r="BZ298"/>
    </row>
    <row r="299" spans="2:78" ht="18.75">
      <c r="B299" s="363" t="s">
        <v>1583</v>
      </c>
      <c r="C299" s="364">
        <v>15212344000131</v>
      </c>
      <c r="D299" s="365" t="s">
        <v>13</v>
      </c>
      <c r="E299" s="365" t="s">
        <v>615</v>
      </c>
      <c r="F299" s="365" t="s">
        <v>619</v>
      </c>
      <c r="G299" s="366" t="s">
        <v>34</v>
      </c>
      <c r="H299" s="366" t="s">
        <v>1340</v>
      </c>
      <c r="I299" s="366" t="s">
        <v>34</v>
      </c>
      <c r="J299" s="366" t="s">
        <v>1424</v>
      </c>
      <c r="K299" s="367" t="s">
        <v>48</v>
      </c>
      <c r="L299" s="368"/>
      <c r="M299" s="368" t="s">
        <v>1424</v>
      </c>
      <c r="N299" s="367">
        <v>322733</v>
      </c>
      <c r="O299" s="367" t="s">
        <v>1323</v>
      </c>
      <c r="P299" s="371">
        <v>41258</v>
      </c>
      <c r="Q299" s="372">
        <v>44.581080900000003</v>
      </c>
      <c r="R299" s="372">
        <v>72.030978059920642</v>
      </c>
      <c r="S299" s="367">
        <v>1</v>
      </c>
      <c r="T299" s="369">
        <v>0.11603031809322051</v>
      </c>
      <c r="U299" s="369">
        <v>1.2432093904633679</v>
      </c>
      <c r="V299" s="369">
        <v>8.151405247879917E-2</v>
      </c>
      <c r="W299" s="369">
        <v>0.73027232389613295</v>
      </c>
      <c r="X299" s="369">
        <v>9.7285745132367873E-2</v>
      </c>
      <c r="Y299" s="369">
        <v>0.66597701308370094</v>
      </c>
      <c r="Z299" s="369">
        <v>0.1252477141211934</v>
      </c>
      <c r="AA299" s="369">
        <v>0.67673763876410198</v>
      </c>
      <c r="AB299" s="369">
        <v>7.8736632541568763E-2</v>
      </c>
      <c r="AC299" s="373">
        <v>-0.38238101065048646</v>
      </c>
      <c r="AD299" s="575">
        <v>9720565000118</v>
      </c>
      <c r="AE299" s="370" t="s">
        <v>1935</v>
      </c>
      <c r="AF299" s="370" t="s">
        <v>1818</v>
      </c>
      <c r="AG299" s="374" t="s">
        <v>59</v>
      </c>
      <c r="AH299" s="374" t="s">
        <v>1819</v>
      </c>
      <c r="AI299" s="374">
        <v>50000</v>
      </c>
      <c r="AJ299" s="374">
        <v>50000</v>
      </c>
      <c r="AK299" s="374">
        <v>50000</v>
      </c>
      <c r="AL299" s="722">
        <v>2.4500000000000002</v>
      </c>
      <c r="AM299" s="722">
        <v>20</v>
      </c>
      <c r="AN299" s="369" t="s">
        <v>1820</v>
      </c>
      <c r="AO299" s="367" t="s">
        <v>1326</v>
      </c>
      <c r="AP299" s="370" t="s">
        <v>1835</v>
      </c>
      <c r="AQ299" s="376" t="s">
        <v>1815</v>
      </c>
      <c r="AR299" s="369">
        <v>0</v>
      </c>
      <c r="AS299" s="369">
        <v>0</v>
      </c>
      <c r="AT299" s="369" t="s">
        <v>1424</v>
      </c>
      <c r="AW299" s="198"/>
      <c r="AX299" s="198"/>
      <c r="AY299" s="184"/>
      <c r="AZ299" s="184"/>
      <c r="BA299" s="184"/>
      <c r="BB299" s="186"/>
      <c r="BC299" s="184"/>
      <c r="BD299" s="184"/>
      <c r="BE299" s="184"/>
      <c r="BF299" s="184"/>
      <c r="BG299" s="186"/>
      <c r="BH299" s="186"/>
      <c r="BI299" s="199"/>
      <c r="BJ299" s="199"/>
      <c r="BK299" s="199"/>
      <c r="BL299" s="186"/>
      <c r="BM299" s="186"/>
      <c r="BN299" s="186"/>
      <c r="BO299" s="186"/>
      <c r="BP299" s="186"/>
      <c r="BQ299" s="186"/>
      <c r="BR299" s="186"/>
      <c r="BS299" s="186"/>
      <c r="BT299" s="187"/>
      <c r="BU299" s="188"/>
      <c r="BV299" s="189"/>
      <c r="BW299" s="185"/>
      <c r="BX299"/>
      <c r="BZ299"/>
    </row>
    <row r="300" spans="2:78" ht="18.75">
      <c r="B300" s="363" t="s">
        <v>792</v>
      </c>
      <c r="C300" s="364">
        <v>17087932000116</v>
      </c>
      <c r="D300" s="365" t="s">
        <v>13</v>
      </c>
      <c r="E300" s="365" t="s">
        <v>615</v>
      </c>
      <c r="F300" s="365" t="s">
        <v>619</v>
      </c>
      <c r="G300" s="366" t="s">
        <v>34</v>
      </c>
      <c r="H300" s="366" t="s">
        <v>1339</v>
      </c>
      <c r="I300" s="366" t="s">
        <v>34</v>
      </c>
      <c r="J300" s="366" t="s">
        <v>611</v>
      </c>
      <c r="K300" s="367" t="s">
        <v>48</v>
      </c>
      <c r="L300" s="368"/>
      <c r="M300" s="368" t="s">
        <v>1421</v>
      </c>
      <c r="N300" s="367">
        <v>323683</v>
      </c>
      <c r="O300" s="367" t="s">
        <v>1323</v>
      </c>
      <c r="P300" s="371">
        <v>41272</v>
      </c>
      <c r="Q300" s="372">
        <v>750.54772400000002</v>
      </c>
      <c r="R300" s="372">
        <v>830.87141129365091</v>
      </c>
      <c r="S300" s="367">
        <v>1</v>
      </c>
      <c r="T300" s="369">
        <v>0.18642974226624265</v>
      </c>
      <c r="U300" s="369">
        <v>1.9975055662680319</v>
      </c>
      <c r="V300" s="369">
        <v>0.19383920315661207</v>
      </c>
      <c r="W300" s="369">
        <v>1.7365767134221499</v>
      </c>
      <c r="X300" s="369">
        <v>0.25358768499188478</v>
      </c>
      <c r="Y300" s="369">
        <v>1.7359539033793836</v>
      </c>
      <c r="Z300" s="369">
        <v>0.23177042336005416</v>
      </c>
      <c r="AA300" s="369">
        <v>1.2523004522722767</v>
      </c>
      <c r="AB300" s="369">
        <v>3.5126204594784396E-2</v>
      </c>
      <c r="AC300" s="373">
        <v>2.3406388051261224</v>
      </c>
      <c r="AD300" s="575">
        <v>0</v>
      </c>
      <c r="AE300" s="370" t="s">
        <v>1890</v>
      </c>
      <c r="AF300" s="370" t="s">
        <v>1858</v>
      </c>
      <c r="AG300" s="374" t="s">
        <v>721</v>
      </c>
      <c r="AH300" s="374" t="s">
        <v>1819</v>
      </c>
      <c r="AI300" s="374">
        <v>20000</v>
      </c>
      <c r="AJ300" s="374">
        <v>1000</v>
      </c>
      <c r="AK300" s="374">
        <v>20000</v>
      </c>
      <c r="AL300" s="722">
        <v>2.2000000000000002</v>
      </c>
      <c r="AM300" s="722">
        <v>20</v>
      </c>
      <c r="AN300" s="369" t="s">
        <v>1820</v>
      </c>
      <c r="AO300" s="367" t="s">
        <v>1326</v>
      </c>
      <c r="AP300" s="370" t="s">
        <v>1835</v>
      </c>
      <c r="AQ300" s="376" t="s">
        <v>666</v>
      </c>
      <c r="AR300" s="369">
        <v>3.6099999999999999E-3</v>
      </c>
      <c r="AS300" s="369">
        <v>3.6099999999999999E-3</v>
      </c>
      <c r="AT300" s="369" t="s">
        <v>1424</v>
      </c>
      <c r="AW300" s="198"/>
      <c r="AX300" s="198"/>
      <c r="AY300" s="184"/>
      <c r="AZ300" s="184"/>
      <c r="BA300" s="184"/>
      <c r="BB300" s="186"/>
      <c r="BC300" s="184"/>
      <c r="BD300" s="184"/>
      <c r="BE300" s="184"/>
      <c r="BF300" s="184"/>
      <c r="BG300" s="186"/>
      <c r="BH300" s="186"/>
      <c r="BI300" s="199"/>
      <c r="BJ300" s="199"/>
      <c r="BK300" s="199"/>
      <c r="BL300" s="186"/>
      <c r="BM300" s="186"/>
      <c r="BN300" s="186"/>
      <c r="BO300" s="186"/>
      <c r="BP300" s="186"/>
      <c r="BQ300" s="186"/>
      <c r="BR300" s="186"/>
      <c r="BS300" s="186"/>
      <c r="BT300" s="187"/>
      <c r="BU300" s="188"/>
      <c r="BV300" s="189"/>
      <c r="BW300" s="185"/>
      <c r="BX300"/>
      <c r="BZ300"/>
    </row>
    <row r="301" spans="2:78" ht="18.75">
      <c r="B301" s="363" t="s">
        <v>976</v>
      </c>
      <c r="C301" s="364">
        <v>7317588000150</v>
      </c>
      <c r="D301" s="365" t="s">
        <v>14</v>
      </c>
      <c r="E301" s="365" t="s">
        <v>607</v>
      </c>
      <c r="F301" s="365" t="s">
        <v>1424</v>
      </c>
      <c r="G301" s="366" t="s">
        <v>1424</v>
      </c>
      <c r="H301" s="366" t="s">
        <v>34</v>
      </c>
      <c r="I301" s="366" t="s">
        <v>34</v>
      </c>
      <c r="J301" s="366" t="s">
        <v>608</v>
      </c>
      <c r="K301" s="367" t="s">
        <v>48</v>
      </c>
      <c r="L301" s="368"/>
      <c r="M301" s="368" t="s">
        <v>34</v>
      </c>
      <c r="N301" s="367">
        <v>323950</v>
      </c>
      <c r="O301" s="367" t="s">
        <v>1323</v>
      </c>
      <c r="P301" s="371">
        <v>41147</v>
      </c>
      <c r="Q301" s="372">
        <v>301.97683899999998</v>
      </c>
      <c r="R301" s="372">
        <v>338.34014523412679</v>
      </c>
      <c r="S301" s="367">
        <v>1</v>
      </c>
      <c r="T301" s="369">
        <v>-6.3891341545520564E-2</v>
      </c>
      <c r="U301" s="369">
        <v>-0.68456518161811775</v>
      </c>
      <c r="V301" s="369">
        <v>-0.10311487152244347</v>
      </c>
      <c r="W301" s="369">
        <v>-0.92379086261882393</v>
      </c>
      <c r="X301" s="369">
        <v>-2.6967892852476472E-2</v>
      </c>
      <c r="Y301" s="369">
        <v>-0.18461077423642111</v>
      </c>
      <c r="Z301" s="369">
        <v>7.3279465202063854E-2</v>
      </c>
      <c r="AA301" s="369">
        <v>0.39594313236531548</v>
      </c>
      <c r="AB301" s="369">
        <v>0.25437998447558935</v>
      </c>
      <c r="AC301" s="373">
        <v>-0.84415571284190438</v>
      </c>
      <c r="AD301" s="575">
        <v>28767201000138</v>
      </c>
      <c r="AE301" s="370" t="s">
        <v>1965</v>
      </c>
      <c r="AF301" s="370" t="s">
        <v>1812</v>
      </c>
      <c r="AG301" s="374" t="s">
        <v>1459</v>
      </c>
      <c r="AH301" s="374" t="s">
        <v>1813</v>
      </c>
      <c r="AI301" s="374">
        <v>1000</v>
      </c>
      <c r="AJ301" s="374">
        <v>100</v>
      </c>
      <c r="AK301" s="374">
        <v>1000</v>
      </c>
      <c r="AL301" s="722">
        <v>2</v>
      </c>
      <c r="AM301" s="722">
        <v>20</v>
      </c>
      <c r="AN301" s="369" t="s">
        <v>1814</v>
      </c>
      <c r="AO301" s="367" t="s">
        <v>1326</v>
      </c>
      <c r="AP301" s="370" t="s">
        <v>1816</v>
      </c>
      <c r="AQ301" s="376" t="s">
        <v>661</v>
      </c>
      <c r="AR301" s="369">
        <v>5.8199999999999997E-3</v>
      </c>
      <c r="AS301" s="369">
        <v>5.8199999999999997E-3</v>
      </c>
      <c r="AT301" s="369" t="s">
        <v>1424</v>
      </c>
      <c r="AW301" s="198"/>
      <c r="AX301" s="198"/>
      <c r="AY301" s="184"/>
      <c r="AZ301" s="184"/>
      <c r="BA301" s="184"/>
      <c r="BB301" s="186"/>
      <c r="BC301" s="184"/>
      <c r="BD301" s="184"/>
      <c r="BE301" s="184"/>
      <c r="BF301" s="184"/>
      <c r="BG301" s="186"/>
      <c r="BH301" s="186"/>
      <c r="BI301" s="199"/>
      <c r="BJ301" s="199"/>
      <c r="BK301" s="199"/>
      <c r="BL301" s="186"/>
      <c r="BM301" s="186"/>
      <c r="BN301" s="186"/>
      <c r="BO301" s="186"/>
      <c r="BP301" s="186"/>
      <c r="BQ301" s="186"/>
      <c r="BR301" s="186"/>
      <c r="BS301" s="186"/>
      <c r="BT301" s="187"/>
      <c r="BU301" s="188"/>
      <c r="BV301" s="189"/>
      <c r="BW301" s="185"/>
      <c r="BX301"/>
      <c r="BZ301"/>
    </row>
    <row r="302" spans="2:78" ht="18.75">
      <c r="B302" s="363" t="s">
        <v>235</v>
      </c>
      <c r="C302" s="364">
        <v>17335646000122</v>
      </c>
      <c r="D302" s="365" t="s">
        <v>14</v>
      </c>
      <c r="E302" s="365" t="s">
        <v>607</v>
      </c>
      <c r="F302" s="365" t="s">
        <v>1424</v>
      </c>
      <c r="G302" s="366" t="s">
        <v>1424</v>
      </c>
      <c r="H302" s="366" t="s">
        <v>34</v>
      </c>
      <c r="I302" s="366" t="s">
        <v>34</v>
      </c>
      <c r="J302" s="366" t="s">
        <v>608</v>
      </c>
      <c r="K302" s="367" t="s">
        <v>48</v>
      </c>
      <c r="L302" s="368"/>
      <c r="M302" s="368" t="s">
        <v>34</v>
      </c>
      <c r="N302" s="367">
        <v>325325</v>
      </c>
      <c r="O302" s="367" t="s">
        <v>1323</v>
      </c>
      <c r="P302" s="371">
        <v>41273</v>
      </c>
      <c r="Q302" s="372">
        <v>559.59707800000001</v>
      </c>
      <c r="R302" s="372">
        <v>790.43662156349171</v>
      </c>
      <c r="S302" s="367">
        <v>2</v>
      </c>
      <c r="T302" s="369">
        <v>-9.2164352145665207E-2</v>
      </c>
      <c r="U302" s="369">
        <v>-0.98749697438051209</v>
      </c>
      <c r="V302" s="369">
        <v>-0.22697562918592806</v>
      </c>
      <c r="W302" s="369">
        <v>-2.0334410467017974</v>
      </c>
      <c r="X302" s="369">
        <v>-0.19245870562207068</v>
      </c>
      <c r="Y302" s="369">
        <v>-1.3174907972154446</v>
      </c>
      <c r="Z302" s="369">
        <v>-0.10444522217559737</v>
      </c>
      <c r="AA302" s="369">
        <v>-0.56433774884635246</v>
      </c>
      <c r="AB302" s="369">
        <v>0.28560516014594944</v>
      </c>
      <c r="AC302" s="373">
        <v>-1.1855425672917079</v>
      </c>
      <c r="AD302" s="575">
        <v>17335645000188</v>
      </c>
      <c r="AE302" s="370" t="s">
        <v>1966</v>
      </c>
      <c r="AF302" s="370" t="s">
        <v>1833</v>
      </c>
      <c r="AG302" s="374" t="s">
        <v>1458</v>
      </c>
      <c r="AH302" s="374" t="s">
        <v>1819</v>
      </c>
      <c r="AI302" s="374">
        <v>5000</v>
      </c>
      <c r="AJ302" s="374">
        <v>1000</v>
      </c>
      <c r="AK302" s="374">
        <v>1000</v>
      </c>
      <c r="AL302" s="722">
        <v>1.34</v>
      </c>
      <c r="AM302" s="722">
        <v>20</v>
      </c>
      <c r="AN302" s="369" t="s">
        <v>1869</v>
      </c>
      <c r="AO302" s="367" t="s">
        <v>1326</v>
      </c>
      <c r="AP302" s="370" t="s">
        <v>1816</v>
      </c>
      <c r="AQ302" s="376" t="s">
        <v>661</v>
      </c>
      <c r="AR302" s="369">
        <v>4.6899999999999997E-3</v>
      </c>
      <c r="AS302" s="369">
        <v>4.6899999999999997E-3</v>
      </c>
      <c r="AT302" s="369" t="s">
        <v>1424</v>
      </c>
      <c r="AW302" s="198"/>
      <c r="AX302" s="198"/>
      <c r="AY302" s="184"/>
      <c r="AZ302" s="184"/>
      <c r="BA302" s="184"/>
      <c r="BB302" s="186"/>
      <c r="BC302" s="184"/>
      <c r="BD302" s="184"/>
      <c r="BE302" s="184"/>
      <c r="BF302" s="184"/>
      <c r="BG302" s="186"/>
      <c r="BH302" s="186"/>
      <c r="BI302" s="199"/>
      <c r="BJ302" s="199"/>
      <c r="BK302" s="199"/>
      <c r="BL302" s="186"/>
      <c r="BM302" s="186"/>
      <c r="BN302" s="186"/>
      <c r="BO302" s="186"/>
      <c r="BP302" s="186"/>
      <c r="BQ302" s="186"/>
      <c r="BR302" s="186"/>
      <c r="BS302" s="186"/>
      <c r="BT302" s="187"/>
      <c r="BU302" s="188"/>
      <c r="BV302" s="189"/>
      <c r="BW302" s="185"/>
      <c r="BX302"/>
      <c r="BZ302"/>
    </row>
    <row r="303" spans="2:78" ht="18.75">
      <c r="B303" s="363" t="s">
        <v>649</v>
      </c>
      <c r="C303" s="364">
        <v>17162002000180</v>
      </c>
      <c r="D303" s="365" t="s">
        <v>13</v>
      </c>
      <c r="E303" s="365" t="s">
        <v>615</v>
      </c>
      <c r="F303" s="365" t="s">
        <v>619</v>
      </c>
      <c r="G303" s="366" t="s">
        <v>34</v>
      </c>
      <c r="H303" s="366" t="s">
        <v>1339</v>
      </c>
      <c r="I303" s="366" t="s">
        <v>34</v>
      </c>
      <c r="J303" s="366" t="s">
        <v>611</v>
      </c>
      <c r="K303" s="367" t="s">
        <v>48</v>
      </c>
      <c r="L303" s="368" t="s">
        <v>1341</v>
      </c>
      <c r="M303" s="368" t="s">
        <v>34</v>
      </c>
      <c r="N303" s="367">
        <v>326860</v>
      </c>
      <c r="O303" s="367" t="s">
        <v>1323</v>
      </c>
      <c r="P303" s="371">
        <v>41286</v>
      </c>
      <c r="Q303" s="372">
        <v>1493.1669340000001</v>
      </c>
      <c r="R303" s="372">
        <v>1689.6187196309506</v>
      </c>
      <c r="S303" s="367">
        <v>2</v>
      </c>
      <c r="T303" s="369">
        <v>0.10818270420724962</v>
      </c>
      <c r="U303" s="369">
        <v>1.159125959200761</v>
      </c>
      <c r="V303" s="369">
        <v>0.11126282901054441</v>
      </c>
      <c r="W303" s="369">
        <v>0.99678720703919188</v>
      </c>
      <c r="X303" s="369">
        <v>0.15611430854926334</v>
      </c>
      <c r="Y303" s="369">
        <v>1.0686924458028781</v>
      </c>
      <c r="Z303" s="369">
        <v>0.25637888803775577</v>
      </c>
      <c r="AA303" s="369">
        <v>1.3852647494368797</v>
      </c>
      <c r="AB303" s="369">
        <v>3.6781291263751098E-2</v>
      </c>
      <c r="AC303" s="373">
        <v>-9.7499729453282193E-3</v>
      </c>
      <c r="AD303" s="575">
        <v>17248340000139</v>
      </c>
      <c r="AE303" s="370" t="s">
        <v>1918</v>
      </c>
      <c r="AF303" s="370" t="s">
        <v>1812</v>
      </c>
      <c r="AG303" s="374" t="s">
        <v>1459</v>
      </c>
      <c r="AH303" s="374" t="s">
        <v>1819</v>
      </c>
      <c r="AI303" s="374">
        <v>10000</v>
      </c>
      <c r="AJ303" s="374">
        <v>1000</v>
      </c>
      <c r="AK303" s="374">
        <v>0</v>
      </c>
      <c r="AL303" s="722">
        <v>2</v>
      </c>
      <c r="AM303" s="722">
        <v>20</v>
      </c>
      <c r="AN303" s="369" t="s">
        <v>1820</v>
      </c>
      <c r="AO303" s="367" t="s">
        <v>1326</v>
      </c>
      <c r="AP303" s="370" t="s">
        <v>1835</v>
      </c>
      <c r="AQ303" s="376" t="s">
        <v>670</v>
      </c>
      <c r="AR303" s="369">
        <v>5.0000000000000001E-3</v>
      </c>
      <c r="AS303" s="369">
        <v>5.0000000000000001E-3</v>
      </c>
      <c r="AT303" s="369" t="s">
        <v>1424</v>
      </c>
      <c r="AW303" s="198"/>
      <c r="AX303" s="198"/>
      <c r="AY303" s="184"/>
      <c r="AZ303" s="184"/>
      <c r="BA303" s="184"/>
      <c r="BB303" s="186"/>
      <c r="BC303" s="184"/>
      <c r="BD303" s="184"/>
      <c r="BE303" s="184"/>
      <c r="BF303" s="184"/>
      <c r="BG303" s="186"/>
      <c r="BH303" s="186"/>
      <c r="BI303" s="199"/>
      <c r="BJ303" s="199"/>
      <c r="BK303" s="199"/>
      <c r="BL303" s="186"/>
      <c r="BM303" s="186"/>
      <c r="BN303" s="186"/>
      <c r="BO303" s="186"/>
      <c r="BP303" s="186"/>
      <c r="BQ303" s="186"/>
      <c r="BR303" s="186"/>
      <c r="BS303" s="186"/>
      <c r="BT303" s="187"/>
      <c r="BU303" s="188"/>
      <c r="BV303" s="189"/>
      <c r="BW303" s="185"/>
      <c r="BX303"/>
      <c r="BZ303"/>
    </row>
    <row r="304" spans="2:78" ht="18.75">
      <c r="B304" s="363" t="s">
        <v>324</v>
      </c>
      <c r="C304" s="364">
        <v>17400251000166</v>
      </c>
      <c r="D304" s="365" t="s">
        <v>14</v>
      </c>
      <c r="E304" s="365" t="s">
        <v>607</v>
      </c>
      <c r="F304" s="365" t="s">
        <v>1424</v>
      </c>
      <c r="G304" s="366" t="s">
        <v>1424</v>
      </c>
      <c r="H304" s="366" t="s">
        <v>34</v>
      </c>
      <c r="I304" s="366" t="s">
        <v>34</v>
      </c>
      <c r="J304" s="366" t="s">
        <v>608</v>
      </c>
      <c r="K304" s="367" t="s">
        <v>48</v>
      </c>
      <c r="L304" s="368"/>
      <c r="M304" s="368" t="s">
        <v>1421</v>
      </c>
      <c r="N304" s="367">
        <v>327794</v>
      </c>
      <c r="O304" s="367" t="s">
        <v>1323</v>
      </c>
      <c r="P304" s="371">
        <v>41313</v>
      </c>
      <c r="Q304" s="372">
        <v>164.298889</v>
      </c>
      <c r="R304" s="372">
        <v>123.66598805952384</v>
      </c>
      <c r="S304" s="367">
        <v>2</v>
      </c>
      <c r="T304" s="369">
        <v>0.17196237858825625</v>
      </c>
      <c r="U304" s="369">
        <v>1.8424946805332265</v>
      </c>
      <c r="V304" s="369">
        <v>0.19557976109556363</v>
      </c>
      <c r="W304" s="369">
        <v>1.7521701142199402</v>
      </c>
      <c r="X304" s="369">
        <v>1.035491784383916</v>
      </c>
      <c r="Y304" s="369">
        <v>7.088538250885752</v>
      </c>
      <c r="Z304" s="369">
        <v>0.96488936483094223</v>
      </c>
      <c r="AA304" s="369">
        <v>5.2134839745853263</v>
      </c>
      <c r="AB304" s="369">
        <v>0.23937244692102286</v>
      </c>
      <c r="AC304" s="373">
        <v>0.35074344006686836</v>
      </c>
      <c r="AD304" s="575">
        <v>38251507000190</v>
      </c>
      <c r="AE304" s="370" t="s">
        <v>1967</v>
      </c>
      <c r="AF304" s="370" t="s">
        <v>1833</v>
      </c>
      <c r="AG304" s="374" t="s">
        <v>1458</v>
      </c>
      <c r="AH304" s="374" t="s">
        <v>1813</v>
      </c>
      <c r="AI304" s="374">
        <v>10000</v>
      </c>
      <c r="AJ304" s="374">
        <v>1000</v>
      </c>
      <c r="AK304" s="374">
        <v>5000</v>
      </c>
      <c r="AL304" s="722">
        <v>1.8</v>
      </c>
      <c r="AM304" s="722">
        <v>15</v>
      </c>
      <c r="AN304" s="369" t="s">
        <v>1815</v>
      </c>
      <c r="AO304" s="367" t="s">
        <v>1326</v>
      </c>
      <c r="AP304" s="370" t="s">
        <v>1816</v>
      </c>
      <c r="AQ304" s="376" t="s">
        <v>661</v>
      </c>
      <c r="AR304" s="369">
        <v>3.5999999999999999E-3</v>
      </c>
      <c r="AS304" s="369">
        <v>3.5999999999999999E-3</v>
      </c>
      <c r="AT304" s="369" t="s">
        <v>1424</v>
      </c>
      <c r="AW304" s="198"/>
      <c r="AX304" s="198"/>
      <c r="AY304" s="184"/>
      <c r="AZ304" s="184"/>
      <c r="BA304" s="184"/>
      <c r="BB304" s="186"/>
      <c r="BC304" s="184"/>
      <c r="BD304" s="184"/>
      <c r="BE304" s="184"/>
      <c r="BF304" s="184"/>
      <c r="BG304" s="186"/>
      <c r="BH304" s="186"/>
      <c r="BI304" s="199"/>
      <c r="BJ304" s="199"/>
      <c r="BK304" s="199"/>
      <c r="BL304" s="186"/>
      <c r="BM304" s="186"/>
      <c r="BN304" s="186"/>
      <c r="BO304" s="186"/>
      <c r="BP304" s="186"/>
      <c r="BQ304" s="186"/>
      <c r="BR304" s="186"/>
      <c r="BS304" s="186"/>
      <c r="BT304" s="187"/>
      <c r="BU304" s="188"/>
      <c r="BV304" s="189"/>
      <c r="BW304" s="185"/>
      <c r="BX304"/>
      <c r="BZ304"/>
    </row>
    <row r="305" spans="2:78" ht="18.75">
      <c r="B305" s="363" t="s">
        <v>1579</v>
      </c>
      <c r="C305" s="364">
        <v>17408524000119</v>
      </c>
      <c r="D305" s="365" t="s">
        <v>13</v>
      </c>
      <c r="E305" s="365" t="s">
        <v>615</v>
      </c>
      <c r="F305" s="365" t="s">
        <v>619</v>
      </c>
      <c r="G305" s="366" t="s">
        <v>34</v>
      </c>
      <c r="H305" s="366" t="s">
        <v>1340</v>
      </c>
      <c r="I305" s="366" t="s">
        <v>34</v>
      </c>
      <c r="J305" s="366" t="s">
        <v>611</v>
      </c>
      <c r="K305" s="367" t="s">
        <v>48</v>
      </c>
      <c r="L305" s="368"/>
      <c r="M305" s="368" t="s">
        <v>1424</v>
      </c>
      <c r="N305" s="367">
        <v>327840</v>
      </c>
      <c r="O305" s="367" t="s">
        <v>1323</v>
      </c>
      <c r="P305" s="371">
        <v>41315</v>
      </c>
      <c r="Q305" s="372">
        <v>1237.629085</v>
      </c>
      <c r="R305" s="372">
        <v>44142603.675542355</v>
      </c>
      <c r="S305" s="367">
        <v>1</v>
      </c>
      <c r="T305" s="369">
        <v>0.29068094091218732</v>
      </c>
      <c r="U305" s="369">
        <v>3.1145073228224947</v>
      </c>
      <c r="V305" s="369">
        <v>0.31111972902762242</v>
      </c>
      <c r="W305" s="369">
        <v>2.7872755754111176</v>
      </c>
      <c r="X305" s="369">
        <v>0.45550516394630924</v>
      </c>
      <c r="Y305" s="369">
        <v>3.1181954572729604</v>
      </c>
      <c r="Z305" s="369">
        <v>0.55923397038635003</v>
      </c>
      <c r="AA305" s="369">
        <v>3.0216493713388521</v>
      </c>
      <c r="AB305" s="369">
        <v>7.782296957494475E-2</v>
      </c>
      <c r="AC305" s="373">
        <v>2.5634884470739991</v>
      </c>
      <c r="AD305" s="575">
        <v>17417026000132</v>
      </c>
      <c r="AE305" s="370" t="s">
        <v>1889</v>
      </c>
      <c r="AF305" s="370" t="s">
        <v>1833</v>
      </c>
      <c r="AG305" s="374" t="s">
        <v>1458</v>
      </c>
      <c r="AH305" s="374" t="s">
        <v>1813</v>
      </c>
      <c r="AI305" s="374">
        <v>5000</v>
      </c>
      <c r="AJ305" s="374">
        <v>5000</v>
      </c>
      <c r="AK305" s="374">
        <v>5000</v>
      </c>
      <c r="AL305" s="722">
        <v>0</v>
      </c>
      <c r="AM305" s="722">
        <v>0</v>
      </c>
      <c r="AN305" s="369" t="s">
        <v>1815</v>
      </c>
      <c r="AO305" s="367" t="s">
        <v>1326</v>
      </c>
      <c r="AP305" s="370" t="s">
        <v>1835</v>
      </c>
      <c r="AQ305" s="376" t="s">
        <v>1815</v>
      </c>
      <c r="AR305" s="369">
        <v>3.3333333333333301E-3</v>
      </c>
      <c r="AS305" s="369">
        <v>3.3333333333333301E-3</v>
      </c>
      <c r="AT305" s="369" t="s">
        <v>1424</v>
      </c>
      <c r="AW305" s="198"/>
      <c r="AX305" s="198"/>
      <c r="AY305" s="184"/>
      <c r="AZ305" s="184"/>
      <c r="BA305" s="184"/>
      <c r="BB305" s="186"/>
      <c r="BC305" s="184"/>
      <c r="BD305" s="184"/>
      <c r="BE305" s="184"/>
      <c r="BF305" s="184"/>
      <c r="BG305" s="186"/>
      <c r="BH305" s="186"/>
      <c r="BI305" s="199"/>
      <c r="BJ305" s="199"/>
      <c r="BK305" s="199"/>
      <c r="BL305" s="186"/>
      <c r="BM305" s="186"/>
      <c r="BN305" s="186"/>
      <c r="BO305" s="186"/>
      <c r="BP305" s="186"/>
      <c r="BQ305" s="186"/>
      <c r="BR305" s="186"/>
      <c r="BS305" s="186"/>
      <c r="BT305" s="187"/>
      <c r="BU305" s="188"/>
      <c r="BV305" s="189"/>
      <c r="BW305" s="185"/>
      <c r="BX305"/>
      <c r="BZ305"/>
    </row>
    <row r="306" spans="2:78" ht="18.75">
      <c r="B306" s="363" t="s">
        <v>1030</v>
      </c>
      <c r="C306" s="364">
        <v>17429959000140</v>
      </c>
      <c r="D306" s="365" t="s">
        <v>13</v>
      </c>
      <c r="E306" s="365" t="s">
        <v>615</v>
      </c>
      <c r="F306" s="365" t="s">
        <v>619</v>
      </c>
      <c r="G306" s="366" t="s">
        <v>34</v>
      </c>
      <c r="H306" s="366" t="s">
        <v>1339</v>
      </c>
      <c r="I306" s="366" t="s">
        <v>34</v>
      </c>
      <c r="J306" s="366" t="s">
        <v>611</v>
      </c>
      <c r="K306" s="367" t="s">
        <v>48</v>
      </c>
      <c r="L306" s="368" t="s">
        <v>1341</v>
      </c>
      <c r="M306" s="368" t="s">
        <v>34</v>
      </c>
      <c r="N306" s="367">
        <v>329118</v>
      </c>
      <c r="O306" s="367" t="s">
        <v>1326</v>
      </c>
      <c r="P306" s="371">
        <v>41334</v>
      </c>
      <c r="Q306" s="372">
        <v>89.097736999999995</v>
      </c>
      <c r="R306" s="372">
        <v>91.423951103585651</v>
      </c>
      <c r="S306" s="367">
        <v>1</v>
      </c>
      <c r="T306" s="369">
        <v>0.13173675151910258</v>
      </c>
      <c r="U306" s="369">
        <v>1.4114963162137268</v>
      </c>
      <c r="V306" s="369">
        <v>0.1370138401869847</v>
      </c>
      <c r="W306" s="369">
        <v>1.2274867024346068</v>
      </c>
      <c r="X306" s="369">
        <v>0.29234103906497988</v>
      </c>
      <c r="Y306" s="369">
        <v>2.001242954282568</v>
      </c>
      <c r="Z306" s="369">
        <v>0.27032835615514483</v>
      </c>
      <c r="AA306" s="369">
        <v>1.4606364253354311</v>
      </c>
      <c r="AB306" s="369">
        <v>3.9463475888370382E-2</v>
      </c>
      <c r="AC306" s="373">
        <v>0.64344039672408715</v>
      </c>
      <c r="AD306" s="575">
        <v>0</v>
      </c>
      <c r="AE306" s="370" t="s">
        <v>1889</v>
      </c>
      <c r="AF306" s="370" t="s">
        <v>1833</v>
      </c>
      <c r="AG306" s="374" t="s">
        <v>1458</v>
      </c>
      <c r="AH306" s="374" t="s">
        <v>1819</v>
      </c>
      <c r="AI306" s="374">
        <v>10000</v>
      </c>
      <c r="AJ306" s="374">
        <v>10000</v>
      </c>
      <c r="AK306" s="374">
        <v>10000</v>
      </c>
      <c r="AL306" s="722">
        <v>0</v>
      </c>
      <c r="AM306" s="722">
        <v>0</v>
      </c>
      <c r="AN306" s="369" t="s">
        <v>1815</v>
      </c>
      <c r="AO306" s="367" t="s">
        <v>1326</v>
      </c>
      <c r="AP306" s="370" t="s">
        <v>1835</v>
      </c>
      <c r="AQ306" s="376" t="s">
        <v>670</v>
      </c>
      <c r="AR306" s="369">
        <v>4.0000000000000001E-3</v>
      </c>
      <c r="AS306" s="369">
        <v>4.0000000000000001E-3</v>
      </c>
      <c r="AT306" s="369" t="s">
        <v>1424</v>
      </c>
      <c r="AW306" s="198"/>
      <c r="AX306" s="198"/>
      <c r="AY306" s="184"/>
      <c r="AZ306" s="184"/>
      <c r="BA306" s="184"/>
      <c r="BB306" s="186"/>
      <c r="BC306" s="184"/>
      <c r="BD306" s="184"/>
      <c r="BE306" s="184"/>
      <c r="BF306" s="184"/>
      <c r="BG306" s="186"/>
      <c r="BH306" s="186"/>
      <c r="BI306" s="199"/>
      <c r="BJ306" s="199"/>
      <c r="BK306" s="199"/>
      <c r="BL306" s="186"/>
      <c r="BM306" s="186"/>
      <c r="BN306" s="186"/>
      <c r="BO306" s="186"/>
      <c r="BP306" s="186"/>
      <c r="BQ306" s="186"/>
      <c r="BR306" s="186"/>
      <c r="BS306" s="186"/>
      <c r="BT306" s="187"/>
      <c r="BU306" s="188"/>
      <c r="BV306" s="189"/>
      <c r="BW306" s="185"/>
      <c r="BX306"/>
      <c r="BZ306"/>
    </row>
    <row r="307" spans="2:78" ht="18.75">
      <c r="B307" s="363" t="s">
        <v>389</v>
      </c>
      <c r="C307" s="364"/>
      <c r="D307" s="365" t="s">
        <v>14</v>
      </c>
      <c r="E307" s="365" t="s">
        <v>607</v>
      </c>
      <c r="F307" s="365" t="s">
        <v>1424</v>
      </c>
      <c r="G307" s="366" t="s">
        <v>1424</v>
      </c>
      <c r="H307" s="366" t="s">
        <v>34</v>
      </c>
      <c r="I307" s="366" t="s">
        <v>34</v>
      </c>
      <c r="J307" s="366" t="s">
        <v>608</v>
      </c>
      <c r="L307" s="368"/>
      <c r="M307" s="368" t="s">
        <v>34</v>
      </c>
      <c r="N307" s="367">
        <v>329169</v>
      </c>
      <c r="O307" s="367" t="s">
        <v>1323</v>
      </c>
      <c r="P307" s="371"/>
      <c r="S307" s="367"/>
      <c r="U307" s="369"/>
      <c r="W307" s="369"/>
      <c r="Y307" s="369"/>
      <c r="AA307" s="369"/>
      <c r="AD307" s="575">
        <v>17301225000180</v>
      </c>
      <c r="AE307" s="370"/>
      <c r="AF307" s="370"/>
      <c r="AG307" s="374" t="s">
        <v>1459</v>
      </c>
      <c r="AH307" s="374"/>
      <c r="AI307" s="374">
        <v>30000</v>
      </c>
      <c r="AJ307" s="374">
        <v>5000</v>
      </c>
      <c r="AK307" s="374">
        <v>30000</v>
      </c>
      <c r="AN307" s="369"/>
      <c r="AO307" s="367" t="s">
        <v>1326</v>
      </c>
      <c r="AP307" s="370"/>
      <c r="AR307" s="369">
        <v>4.9333333333333304E-3</v>
      </c>
      <c r="AS307" s="369">
        <v>4.9333333333333304E-3</v>
      </c>
      <c r="AT307" s="369" t="s">
        <v>1424</v>
      </c>
      <c r="AW307" s="198"/>
      <c r="AX307" s="198"/>
      <c r="AY307" s="184"/>
      <c r="AZ307" s="184"/>
      <c r="BA307" s="184"/>
      <c r="BB307" s="186"/>
      <c r="BC307" s="184"/>
      <c r="BD307" s="184"/>
      <c r="BE307" s="184"/>
      <c r="BF307" s="184"/>
      <c r="BG307" s="186"/>
      <c r="BH307" s="186"/>
      <c r="BI307" s="199"/>
      <c r="BJ307" s="199"/>
      <c r="BK307" s="199"/>
      <c r="BL307" s="186"/>
      <c r="BM307" s="186"/>
      <c r="BN307" s="186"/>
      <c r="BO307" s="186"/>
      <c r="BP307" s="186"/>
      <c r="BQ307" s="186"/>
      <c r="BR307" s="186"/>
      <c r="BS307" s="186"/>
      <c r="BT307" s="187"/>
      <c r="BU307" s="188"/>
      <c r="BV307" s="189"/>
      <c r="BW307" s="185"/>
      <c r="BX307"/>
      <c r="BZ307"/>
    </row>
    <row r="308" spans="2:78" ht="18.75">
      <c r="B308" s="363" t="s">
        <v>1390</v>
      </c>
      <c r="C308" s="364">
        <v>16892116000112</v>
      </c>
      <c r="D308" s="365" t="s">
        <v>11</v>
      </c>
      <c r="E308" s="365" t="s">
        <v>621</v>
      </c>
      <c r="F308" s="365" t="s">
        <v>674</v>
      </c>
      <c r="G308" s="366" t="s">
        <v>740</v>
      </c>
      <c r="H308" s="366" t="s">
        <v>34</v>
      </c>
      <c r="I308" s="366" t="s">
        <v>1424</v>
      </c>
      <c r="J308" s="366" t="s">
        <v>608</v>
      </c>
      <c r="K308" s="367" t="s">
        <v>48</v>
      </c>
      <c r="L308" s="368"/>
      <c r="M308" s="368" t="s">
        <v>1421</v>
      </c>
      <c r="N308" s="367">
        <v>329355</v>
      </c>
      <c r="O308" s="367" t="s">
        <v>1323</v>
      </c>
      <c r="P308" s="371">
        <v>41334</v>
      </c>
      <c r="Q308" s="372">
        <v>24.595279000000001</v>
      </c>
      <c r="R308" s="372">
        <v>75.601252273809493</v>
      </c>
      <c r="S308" s="367">
        <v>1</v>
      </c>
      <c r="T308" s="369">
        <v>8.1164353197082706E-2</v>
      </c>
      <c r="U308" s="369">
        <v>0.86963724415915744</v>
      </c>
      <c r="V308" s="369">
        <v>7.6560991996246885E-2</v>
      </c>
      <c r="W308" s="369">
        <v>0.68589858858304298</v>
      </c>
      <c r="X308" s="369">
        <v>0.10751272446451221</v>
      </c>
      <c r="Y308" s="369">
        <v>0.73598658272027218</v>
      </c>
      <c r="Z308" s="369">
        <v>0.17298620341489168</v>
      </c>
      <c r="AA308" s="369">
        <v>0.93467793531531951</v>
      </c>
      <c r="AB308" s="369">
        <v>3.5213909397304913E-2</v>
      </c>
      <c r="AC308" s="373">
        <v>-0.99564218256597981</v>
      </c>
      <c r="AD308" s="575">
        <v>0</v>
      </c>
      <c r="AE308" s="370" t="s">
        <v>1848</v>
      </c>
      <c r="AF308" s="370" t="s">
        <v>1858</v>
      </c>
      <c r="AG308" s="374" t="s">
        <v>721</v>
      </c>
      <c r="AH308" s="374" t="s">
        <v>1819</v>
      </c>
      <c r="AI308" s="374">
        <v>5000</v>
      </c>
      <c r="AJ308" s="374">
        <v>2500</v>
      </c>
      <c r="AK308" s="374">
        <v>2500</v>
      </c>
      <c r="AL308" s="722">
        <v>0.25</v>
      </c>
      <c r="AM308" s="722">
        <v>20</v>
      </c>
      <c r="AN308" s="369" t="s">
        <v>1928</v>
      </c>
      <c r="AO308" s="367" t="s">
        <v>1326</v>
      </c>
      <c r="AP308" s="370" t="s">
        <v>1821</v>
      </c>
      <c r="AQ308" s="376" t="s">
        <v>682</v>
      </c>
      <c r="AR308" s="369">
        <v>8.3333333333333295E-4</v>
      </c>
      <c r="AS308" s="369">
        <v>8.3333333333333295E-4</v>
      </c>
      <c r="AT308" s="369" t="s">
        <v>1424</v>
      </c>
      <c r="AW308" s="198"/>
      <c r="AX308" s="198"/>
      <c r="AY308" s="184"/>
      <c r="AZ308" s="184"/>
      <c r="BA308" s="184"/>
      <c r="BB308" s="186"/>
      <c r="BC308" s="184"/>
      <c r="BD308" s="184"/>
      <c r="BE308" s="184"/>
      <c r="BF308" s="184"/>
      <c r="BG308" s="186"/>
      <c r="BH308" s="186"/>
      <c r="BI308" s="199"/>
      <c r="BJ308" s="199"/>
      <c r="BK308" s="199"/>
      <c r="BL308" s="186"/>
      <c r="BM308" s="186"/>
      <c r="BN308" s="186"/>
      <c r="BO308" s="186"/>
      <c r="BP308" s="186"/>
      <c r="BQ308" s="186"/>
      <c r="BR308" s="186"/>
      <c r="BS308" s="186"/>
      <c r="BT308" s="187"/>
      <c r="BU308" s="188"/>
      <c r="BV308" s="189"/>
      <c r="BW308" s="185"/>
      <c r="BX308"/>
      <c r="BZ308"/>
    </row>
    <row r="309" spans="2:78" ht="18.75">
      <c r="B309" s="363" t="s">
        <v>523</v>
      </c>
      <c r="C309" s="364">
        <v>17092258000168</v>
      </c>
      <c r="D309" s="365" t="s">
        <v>13</v>
      </c>
      <c r="E309" s="365" t="s">
        <v>615</v>
      </c>
      <c r="F309" s="365" t="s">
        <v>619</v>
      </c>
      <c r="G309" s="366" t="s">
        <v>34</v>
      </c>
      <c r="H309" s="366" t="s">
        <v>1339</v>
      </c>
      <c r="I309" s="366" t="s">
        <v>34</v>
      </c>
      <c r="J309" s="366" t="s">
        <v>1424</v>
      </c>
      <c r="K309" s="367" t="s">
        <v>48</v>
      </c>
      <c r="L309" s="368"/>
      <c r="M309" s="368" t="s">
        <v>1421</v>
      </c>
      <c r="N309" s="367">
        <v>331066</v>
      </c>
      <c r="O309" s="367" t="s">
        <v>1323</v>
      </c>
      <c r="P309" s="371">
        <v>41363</v>
      </c>
      <c r="Q309" s="372">
        <v>100.00350299999999</v>
      </c>
      <c r="R309" s="372">
        <v>98.156580475609744</v>
      </c>
      <c r="S309" s="367">
        <v>2</v>
      </c>
      <c r="T309" s="369">
        <v>0.14215739988934373</v>
      </c>
      <c r="U309" s="369">
        <v>1.5231485819447601</v>
      </c>
      <c r="V309" s="369">
        <v>0.14990403461535706</v>
      </c>
      <c r="W309" s="369">
        <v>1.3429680452758153</v>
      </c>
      <c r="X309" s="369">
        <v>0.21347248305239952</v>
      </c>
      <c r="Y309" s="369">
        <v>1.4613422186915797</v>
      </c>
      <c r="Z309" s="369">
        <v>0.30481779731451786</v>
      </c>
      <c r="AA309" s="369">
        <v>1.6469895507098613</v>
      </c>
      <c r="AB309" s="369">
        <v>2.7183471660647364E-2</v>
      </c>
      <c r="AC309" s="373">
        <v>1.4083038946610089</v>
      </c>
      <c r="AD309" s="575">
        <v>0</v>
      </c>
      <c r="AE309" s="370" t="s">
        <v>1860</v>
      </c>
      <c r="AF309" s="370" t="s">
        <v>1856</v>
      </c>
      <c r="AG309" s="374" t="s">
        <v>59</v>
      </c>
      <c r="AH309" s="374" t="s">
        <v>1819</v>
      </c>
      <c r="AI309" s="374">
        <v>20000</v>
      </c>
      <c r="AJ309" s="374">
        <v>1000</v>
      </c>
      <c r="AK309" s="374">
        <v>1000</v>
      </c>
      <c r="AL309" s="722">
        <v>2.35</v>
      </c>
      <c r="AM309" s="722">
        <v>0</v>
      </c>
      <c r="AN309" s="369" t="s">
        <v>1820</v>
      </c>
      <c r="AO309" s="367" t="s">
        <v>1326</v>
      </c>
      <c r="AP309" s="370" t="s">
        <v>1835</v>
      </c>
      <c r="AQ309" s="376" t="s">
        <v>688</v>
      </c>
      <c r="AR309" s="369">
        <v>1.33333333333333E-3</v>
      </c>
      <c r="AS309" s="369">
        <v>1.33333333333333E-3</v>
      </c>
      <c r="AT309" s="369" t="s">
        <v>1424</v>
      </c>
      <c r="AW309" s="198"/>
      <c r="AX309" s="198"/>
      <c r="AY309" s="184"/>
      <c r="AZ309" s="184"/>
      <c r="BA309" s="184"/>
      <c r="BB309" s="186"/>
      <c r="BC309" s="184"/>
      <c r="BD309" s="184"/>
      <c r="BE309" s="184"/>
      <c r="BF309" s="184"/>
      <c r="BG309" s="186"/>
      <c r="BH309" s="186"/>
      <c r="BI309" s="199"/>
      <c r="BJ309" s="199"/>
      <c r="BK309" s="199"/>
      <c r="BL309" s="218"/>
      <c r="BM309" s="186"/>
      <c r="BN309" s="186"/>
      <c r="BO309" s="186"/>
      <c r="BP309" s="186"/>
      <c r="BQ309" s="186"/>
      <c r="BR309" s="186"/>
      <c r="BS309" s="186"/>
      <c r="BT309" s="187"/>
      <c r="BU309" s="188"/>
      <c r="BV309" s="189"/>
      <c r="BW309" s="185"/>
      <c r="BX309"/>
      <c r="BZ309"/>
    </row>
    <row r="310" spans="2:78" ht="18.75">
      <c r="B310" s="363" t="s">
        <v>1200</v>
      </c>
      <c r="C310" s="364">
        <v>17447468000121</v>
      </c>
      <c r="D310" s="365" t="s">
        <v>14</v>
      </c>
      <c r="E310" s="365" t="s">
        <v>614</v>
      </c>
      <c r="F310" s="365" t="s">
        <v>1424</v>
      </c>
      <c r="G310" s="366" t="s">
        <v>1424</v>
      </c>
      <c r="H310" s="366" t="s">
        <v>867</v>
      </c>
      <c r="I310" s="366" t="s">
        <v>34</v>
      </c>
      <c r="J310" s="366" t="s">
        <v>608</v>
      </c>
      <c r="K310" s="367" t="s">
        <v>48</v>
      </c>
      <c r="L310" s="368" t="s">
        <v>1341</v>
      </c>
      <c r="M310" s="368" t="s">
        <v>1421</v>
      </c>
      <c r="N310" s="367">
        <v>331155</v>
      </c>
      <c r="O310" s="367" t="s">
        <v>1323</v>
      </c>
      <c r="P310" s="371">
        <v>41355</v>
      </c>
      <c r="Q310" s="372">
        <v>142.96507800000001</v>
      </c>
      <c r="R310" s="372">
        <v>121.49520083333331</v>
      </c>
      <c r="S310" s="367">
        <v>2</v>
      </c>
      <c r="T310" s="369">
        <v>0.19493301628070925</v>
      </c>
      <c r="U310" s="369">
        <v>2.0886140823713388</v>
      </c>
      <c r="V310" s="369">
        <v>0.15209731081194278</v>
      </c>
      <c r="W310" s="369">
        <v>1.3626172818960078</v>
      </c>
      <c r="X310" s="369">
        <v>0.45751589252999425</v>
      </c>
      <c r="Y310" s="369">
        <v>3.1319600536633421</v>
      </c>
      <c r="Z310" s="369">
        <v>0.37282194788892764</v>
      </c>
      <c r="AA310" s="369">
        <v>2.0144291372028591</v>
      </c>
      <c r="AB310" s="369">
        <v>0.16218985340026251</v>
      </c>
      <c r="AC310" s="373">
        <v>0.24955855349837222</v>
      </c>
      <c r="AD310" s="575">
        <v>17735052000109</v>
      </c>
      <c r="AE310" s="370" t="s">
        <v>1889</v>
      </c>
      <c r="AF310" s="370" t="s">
        <v>1833</v>
      </c>
      <c r="AG310" s="374" t="s">
        <v>1458</v>
      </c>
      <c r="AH310" s="374" t="s">
        <v>1813</v>
      </c>
      <c r="AI310" s="374">
        <v>5000</v>
      </c>
      <c r="AJ310" s="374">
        <v>5000</v>
      </c>
      <c r="AK310" s="374">
        <v>5000</v>
      </c>
      <c r="AL310" s="722">
        <v>0</v>
      </c>
      <c r="AM310" s="722">
        <v>0</v>
      </c>
      <c r="AN310" s="369" t="s">
        <v>1815</v>
      </c>
      <c r="AO310" s="367" t="s">
        <v>1326</v>
      </c>
      <c r="AP310" s="370" t="s">
        <v>1816</v>
      </c>
      <c r="AQ310" s="376" t="s">
        <v>661</v>
      </c>
      <c r="AR310" s="369">
        <v>3.3333333333333301E-3</v>
      </c>
      <c r="AS310" s="369">
        <v>3.3333333333333301E-3</v>
      </c>
      <c r="AT310" s="369" t="s">
        <v>1424</v>
      </c>
      <c r="AW310" s="198"/>
      <c r="AX310" s="198"/>
      <c r="AY310" s="184"/>
      <c r="AZ310" s="184"/>
      <c r="BA310" s="184"/>
      <c r="BB310" s="184"/>
      <c r="BC310" s="184"/>
      <c r="BD310" s="184"/>
      <c r="BE310" s="184"/>
      <c r="BF310" s="184"/>
      <c r="BG310" s="186"/>
      <c r="BH310" s="186"/>
      <c r="BI310" s="199"/>
      <c r="BJ310" s="199"/>
      <c r="BK310" s="199"/>
      <c r="BL310" s="218"/>
      <c r="BM310" s="186"/>
      <c r="BN310" s="186"/>
      <c r="BO310" s="186"/>
      <c r="BP310" s="186"/>
      <c r="BQ310" s="186"/>
      <c r="BR310" s="186"/>
      <c r="BS310" s="186"/>
      <c r="BT310" s="186"/>
      <c r="BU310" s="186"/>
      <c r="BV310" s="189"/>
      <c r="BW310" s="184"/>
      <c r="BX310"/>
      <c r="BZ310"/>
    </row>
    <row r="311" spans="2:78" ht="18.75">
      <c r="B311" s="363" t="s">
        <v>1099</v>
      </c>
      <c r="C311" s="364">
        <v>14806166000104</v>
      </c>
      <c r="D311" s="365" t="s">
        <v>13</v>
      </c>
      <c r="E311" s="365" t="s">
        <v>615</v>
      </c>
      <c r="F311" s="365" t="s">
        <v>619</v>
      </c>
      <c r="G311" s="366" t="s">
        <v>34</v>
      </c>
      <c r="H311" s="366" t="s">
        <v>867</v>
      </c>
      <c r="I311" s="366" t="s">
        <v>34</v>
      </c>
      <c r="J311" s="366" t="s">
        <v>1424</v>
      </c>
      <c r="K311" s="367" t="s">
        <v>48</v>
      </c>
      <c r="L311" s="368"/>
      <c r="M311" s="368" t="s">
        <v>34</v>
      </c>
      <c r="N311" s="367">
        <v>331341</v>
      </c>
      <c r="O311" s="367" t="s">
        <v>1326</v>
      </c>
      <c r="P311" s="371">
        <v>40996</v>
      </c>
      <c r="Q311" s="372">
        <v>26.742017000000001</v>
      </c>
      <c r="R311" s="372">
        <v>26.863512824000001</v>
      </c>
      <c r="S311" s="367">
        <v>1</v>
      </c>
      <c r="T311" s="369">
        <v>0.26276167531991512</v>
      </c>
      <c r="U311" s="369">
        <v>2.8153657387128357</v>
      </c>
      <c r="V311" s="369">
        <v>0.25318107447229199</v>
      </c>
      <c r="W311" s="369">
        <v>2.2682117499861576</v>
      </c>
      <c r="X311" s="369">
        <v>0.24585063075059943</v>
      </c>
      <c r="Y311" s="369">
        <v>1.6829893064935091</v>
      </c>
      <c r="Z311" s="369">
        <v>0.31152443393000073</v>
      </c>
      <c r="AA311" s="369">
        <v>1.6832268062881868</v>
      </c>
      <c r="AB311" s="369">
        <v>6.3932252033757769E-2</v>
      </c>
      <c r="AC311" s="373">
        <v>2.2142130828159297</v>
      </c>
      <c r="AD311" s="575">
        <v>14146709000104</v>
      </c>
      <c r="AE311" s="370" t="s">
        <v>1855</v>
      </c>
      <c r="AF311" s="370" t="s">
        <v>1856</v>
      </c>
      <c r="AG311" s="374" t="s">
        <v>59</v>
      </c>
      <c r="AH311" s="374" t="s">
        <v>1819</v>
      </c>
      <c r="AI311" s="374">
        <v>5000</v>
      </c>
      <c r="AJ311" s="374">
        <v>1000</v>
      </c>
      <c r="AK311" s="374">
        <v>1000</v>
      </c>
      <c r="AL311" s="722">
        <v>1.86</v>
      </c>
      <c r="AM311" s="722">
        <v>20</v>
      </c>
      <c r="AN311" s="369" t="s">
        <v>1820</v>
      </c>
      <c r="AO311" s="367" t="s">
        <v>1326</v>
      </c>
      <c r="AP311" s="370" t="s">
        <v>1835</v>
      </c>
      <c r="AQ311" s="376" t="s">
        <v>666</v>
      </c>
      <c r="AR311" s="369">
        <v>6.6674166666666696E-3</v>
      </c>
      <c r="AS311" s="369">
        <v>6.6674166666666696E-3</v>
      </c>
      <c r="AT311" s="369" t="s">
        <v>1424</v>
      </c>
      <c r="AW311" s="198"/>
      <c r="AX311" s="198"/>
      <c r="AY311" s="184"/>
      <c r="AZ311" s="184"/>
      <c r="BA311" s="184"/>
      <c r="BB311" s="184"/>
      <c r="BC311" s="184"/>
      <c r="BD311" s="184"/>
      <c r="BE311" s="184"/>
      <c r="BF311" s="184"/>
      <c r="BG311" s="186"/>
      <c r="BH311" s="186"/>
      <c r="BI311" s="199"/>
      <c r="BJ311" s="199"/>
      <c r="BK311" s="199"/>
      <c r="BL311" s="218"/>
      <c r="BM311" s="186"/>
      <c r="BN311" s="186"/>
      <c r="BO311" s="186"/>
      <c r="BP311" s="186"/>
      <c r="BQ311" s="186"/>
      <c r="BR311" s="186"/>
      <c r="BS311" s="186"/>
      <c r="BT311" s="186"/>
      <c r="BU311" s="186"/>
      <c r="BV311" s="189"/>
      <c r="BW311" s="184"/>
      <c r="BX311"/>
      <c r="BZ311"/>
    </row>
    <row r="312" spans="2:78" ht="18.75">
      <c r="B312" s="363" t="s">
        <v>1142</v>
      </c>
      <c r="C312" s="364">
        <v>17302010000184</v>
      </c>
      <c r="D312" s="365" t="s">
        <v>11</v>
      </c>
      <c r="E312" s="365" t="s">
        <v>663</v>
      </c>
      <c r="F312" s="365" t="s">
        <v>1424</v>
      </c>
      <c r="G312" s="366" t="s">
        <v>1424</v>
      </c>
      <c r="H312" s="366" t="s">
        <v>34</v>
      </c>
      <c r="I312" s="366" t="s">
        <v>34</v>
      </c>
      <c r="J312" s="366" t="s">
        <v>611</v>
      </c>
      <c r="K312" s="367" t="s">
        <v>48</v>
      </c>
      <c r="L312" s="368"/>
      <c r="M312" s="368" t="s">
        <v>34</v>
      </c>
      <c r="N312" s="367">
        <v>331597</v>
      </c>
      <c r="O312" s="367" t="s">
        <v>1323</v>
      </c>
      <c r="P312" s="371">
        <v>41350</v>
      </c>
      <c r="Q312" s="372">
        <v>14.806535</v>
      </c>
      <c r="R312" s="372">
        <v>75950.296907161362</v>
      </c>
      <c r="S312" s="367">
        <v>4</v>
      </c>
      <c r="T312" s="369">
        <v>-7.8291675408985184E-2</v>
      </c>
      <c r="U312" s="369">
        <v>-0.83885787493370112</v>
      </c>
      <c r="V312" s="369">
        <v>-5.7917788852428598E-2</v>
      </c>
      <c r="W312" s="369">
        <v>-0.51887689268288062</v>
      </c>
      <c r="X312" s="369">
        <v>3.0258001496672904E-2</v>
      </c>
      <c r="Y312" s="369">
        <v>0.2071334647354405</v>
      </c>
      <c r="Z312" s="369">
        <v>4.5710937829053222E-2</v>
      </c>
      <c r="AA312" s="369">
        <v>0.24698504359283707</v>
      </c>
      <c r="AB312" s="369">
        <v>5.6355193137762521E-2</v>
      </c>
      <c r="AC312" s="373">
        <v>-3.0084048162738681</v>
      </c>
      <c r="AD312" s="575">
        <v>0</v>
      </c>
      <c r="AE312" s="370" t="s">
        <v>1851</v>
      </c>
      <c r="AF312" s="370" t="s">
        <v>1875</v>
      </c>
      <c r="AG312" s="374" t="s">
        <v>738</v>
      </c>
      <c r="AH312" s="374" t="s">
        <v>1813</v>
      </c>
      <c r="AI312" s="374">
        <v>25000</v>
      </c>
      <c r="AJ312" s="374">
        <v>5000</v>
      </c>
      <c r="AK312" s="374">
        <v>25000</v>
      </c>
      <c r="AL312" s="722">
        <v>0.87</v>
      </c>
      <c r="AM312" s="722">
        <v>0</v>
      </c>
      <c r="AN312" s="369" t="s">
        <v>1820</v>
      </c>
      <c r="AO312" s="367" t="s">
        <v>1326</v>
      </c>
      <c r="AP312" s="370" t="s">
        <v>1835</v>
      </c>
      <c r="AQ312" s="376" t="s">
        <v>681</v>
      </c>
      <c r="AR312" s="369">
        <v>4.176E-3</v>
      </c>
      <c r="AS312" s="369">
        <v>4.176E-3</v>
      </c>
      <c r="AT312" s="369" t="s">
        <v>1424</v>
      </c>
      <c r="AW312" s="198"/>
      <c r="AX312" s="198"/>
      <c r="AY312" s="184"/>
      <c r="AZ312" s="184"/>
      <c r="BA312" s="184"/>
      <c r="BB312" s="184"/>
      <c r="BC312" s="184"/>
      <c r="BD312" s="184"/>
      <c r="BE312" s="184"/>
      <c r="BF312" s="184"/>
      <c r="BG312" s="186"/>
      <c r="BH312" s="186"/>
      <c r="BI312" s="199"/>
      <c r="BJ312" s="199"/>
      <c r="BK312" s="199"/>
      <c r="BL312" s="218"/>
      <c r="BM312" s="186"/>
      <c r="BN312" s="186"/>
      <c r="BO312" s="186"/>
      <c r="BP312" s="186"/>
      <c r="BQ312" s="186"/>
      <c r="BR312" s="186"/>
      <c r="BS312" s="186"/>
      <c r="BT312" s="186"/>
      <c r="BU312" s="186"/>
      <c r="BV312" s="189"/>
      <c r="BW312" s="184"/>
      <c r="BX312"/>
      <c r="BZ312"/>
    </row>
    <row r="313" spans="2:78" ht="18.75">
      <c r="B313" s="363" t="s">
        <v>1238</v>
      </c>
      <c r="C313" s="364">
        <v>17439235000187</v>
      </c>
      <c r="D313" s="365" t="s">
        <v>14</v>
      </c>
      <c r="E313" s="365" t="s">
        <v>614</v>
      </c>
      <c r="F313" s="365" t="s">
        <v>1424</v>
      </c>
      <c r="G313" s="366" t="s">
        <v>1424</v>
      </c>
      <c r="H313" s="366" t="s">
        <v>1340</v>
      </c>
      <c r="I313" s="366" t="s">
        <v>34</v>
      </c>
      <c r="J313" s="366" t="s">
        <v>608</v>
      </c>
      <c r="K313" s="367" t="s">
        <v>48</v>
      </c>
      <c r="L313" s="368"/>
      <c r="M313" s="368" t="s">
        <v>34</v>
      </c>
      <c r="N313" s="367">
        <v>331945</v>
      </c>
      <c r="O313" s="367" t="s">
        <v>1323</v>
      </c>
      <c r="P313" s="371">
        <v>41361</v>
      </c>
      <c r="Q313" s="372">
        <v>59.426274999999997</v>
      </c>
      <c r="R313" s="372">
        <v>47.241673380952349</v>
      </c>
      <c r="S313" s="367">
        <v>4</v>
      </c>
      <c r="T313" s="369">
        <v>0.16683295994985725</v>
      </c>
      <c r="U313" s="369">
        <v>1.7875354119242055</v>
      </c>
      <c r="V313" s="369">
        <v>6.654405986700862E-2</v>
      </c>
      <c r="W313" s="369">
        <v>0.59615837714856379</v>
      </c>
      <c r="X313" s="369">
        <v>0.22344763949908075</v>
      </c>
      <c r="Y313" s="369">
        <v>1.5296279154949968</v>
      </c>
      <c r="Z313" s="369">
        <v>0.36461075946232424</v>
      </c>
      <c r="AA313" s="369">
        <v>1.970062497011009</v>
      </c>
      <c r="AB313" s="369">
        <v>0.23707721629307246</v>
      </c>
      <c r="AC313" s="373">
        <v>-0.19013799150791186</v>
      </c>
      <c r="AD313" s="575">
        <v>0</v>
      </c>
      <c r="AE313" s="370" t="s">
        <v>1939</v>
      </c>
      <c r="AF313" s="370" t="s">
        <v>1833</v>
      </c>
      <c r="AG313" s="374" t="s">
        <v>1458</v>
      </c>
      <c r="AH313" s="374" t="s">
        <v>1819</v>
      </c>
      <c r="AI313" s="374">
        <v>1000</v>
      </c>
      <c r="AJ313" s="374">
        <v>500</v>
      </c>
      <c r="AK313" s="374">
        <v>500</v>
      </c>
      <c r="AL313" s="722">
        <v>1.8</v>
      </c>
      <c r="AM313" s="722">
        <v>20</v>
      </c>
      <c r="AN313" s="369" t="s">
        <v>668</v>
      </c>
      <c r="AO313" s="367" t="s">
        <v>1326</v>
      </c>
      <c r="AP313" s="370" t="s">
        <v>1816</v>
      </c>
      <c r="AQ313" s="376" t="s">
        <v>672</v>
      </c>
      <c r="AR313" s="369">
        <v>4.6666666666666697E-3</v>
      </c>
      <c r="AS313" s="369">
        <v>4.6666666666666697E-3</v>
      </c>
      <c r="AT313" s="369" t="s">
        <v>1424</v>
      </c>
      <c r="AW313" s="198"/>
      <c r="AX313" s="198"/>
      <c r="AY313" s="184"/>
      <c r="AZ313" s="184"/>
      <c r="BA313" s="184"/>
      <c r="BB313" s="184"/>
      <c r="BC313" s="184"/>
      <c r="BD313" s="184"/>
      <c r="BE313" s="184"/>
      <c r="BF313" s="184"/>
      <c r="BG313" s="186"/>
      <c r="BH313" s="186"/>
      <c r="BI313" s="199"/>
      <c r="BJ313" s="199"/>
      <c r="BK313" s="199"/>
      <c r="BL313" s="218"/>
      <c r="BM313" s="186"/>
      <c r="BN313" s="186"/>
      <c r="BO313" s="186"/>
      <c r="BP313" s="186"/>
      <c r="BQ313" s="186"/>
      <c r="BR313" s="186"/>
      <c r="BS313" s="186"/>
      <c r="BT313" s="186"/>
      <c r="BU313" s="186"/>
      <c r="BV313" s="189"/>
      <c r="BW313" s="184"/>
      <c r="BX313"/>
      <c r="BZ313"/>
    </row>
    <row r="314" spans="2:78" ht="18.75">
      <c r="B314" s="363" t="s">
        <v>1645</v>
      </c>
      <c r="C314" s="364">
        <v>15174629000125</v>
      </c>
      <c r="D314" s="365" t="s">
        <v>11</v>
      </c>
      <c r="E314" s="365" t="s">
        <v>620</v>
      </c>
      <c r="F314" s="365" t="s">
        <v>665</v>
      </c>
      <c r="G314" s="366" t="s">
        <v>740</v>
      </c>
      <c r="H314" s="366" t="s">
        <v>34</v>
      </c>
      <c r="I314" s="366" t="s">
        <v>1424</v>
      </c>
      <c r="J314" s="366" t="s">
        <v>608</v>
      </c>
      <c r="K314" s="367" t="s">
        <v>48</v>
      </c>
      <c r="L314" s="368"/>
      <c r="M314" s="368" t="s">
        <v>1424</v>
      </c>
      <c r="N314" s="367">
        <v>332208</v>
      </c>
      <c r="O314" s="367" t="s">
        <v>1323</v>
      </c>
      <c r="P314" s="371">
        <v>41025</v>
      </c>
      <c r="Q314" s="372">
        <v>43.111635</v>
      </c>
      <c r="R314" s="372">
        <v>31.899197670634937</v>
      </c>
      <c r="S314" s="367">
        <v>1</v>
      </c>
      <c r="T314" s="369">
        <v>0.10561519105053185</v>
      </c>
      <c r="U314" s="369">
        <v>1.1316162831176073</v>
      </c>
      <c r="V314" s="369">
        <v>0.12668844675527868</v>
      </c>
      <c r="W314" s="369">
        <v>1.1349830318745524</v>
      </c>
      <c r="X314" s="369">
        <v>0.1943422007714164</v>
      </c>
      <c r="Y314" s="369">
        <v>1.330384407394533</v>
      </c>
      <c r="Z314" s="369">
        <v>0.23715234030186383</v>
      </c>
      <c r="AA314" s="369">
        <v>1.2813799910788737</v>
      </c>
      <c r="AB314" s="369">
        <v>2.816705441966794E-3</v>
      </c>
      <c r="AC314" s="373">
        <v>5.3491575389927091</v>
      </c>
      <c r="AD314" s="575">
        <v>0</v>
      </c>
      <c r="AE314" s="370" t="s">
        <v>1968</v>
      </c>
      <c r="AF314" s="370" t="s">
        <v>1833</v>
      </c>
      <c r="AG314" s="374" t="s">
        <v>1458</v>
      </c>
      <c r="AH314" s="374" t="s">
        <v>1819</v>
      </c>
      <c r="AI314" s="374">
        <v>1000</v>
      </c>
      <c r="AJ314" s="374">
        <v>1000</v>
      </c>
      <c r="AK314" s="374">
        <v>1000</v>
      </c>
      <c r="AL314" s="722">
        <v>1.5</v>
      </c>
      <c r="AM314" s="722">
        <v>0</v>
      </c>
      <c r="AN314" s="369" t="s">
        <v>1834</v>
      </c>
      <c r="AO314" s="367" t="s">
        <v>1326</v>
      </c>
      <c r="AP314" s="370" t="s">
        <v>1821</v>
      </c>
      <c r="AQ314" s="376" t="s">
        <v>1815</v>
      </c>
      <c r="AR314" s="369">
        <v>3.0000000000000001E-3</v>
      </c>
      <c r="AS314" s="369">
        <v>3.0000000000000001E-3</v>
      </c>
      <c r="AT314" s="369" t="s">
        <v>1424</v>
      </c>
      <c r="AW314" s="198"/>
      <c r="AX314" s="198"/>
      <c r="AY314" s="184"/>
      <c r="AZ314" s="184"/>
      <c r="BA314" s="184"/>
      <c r="BB314" s="184"/>
      <c r="BC314" s="184"/>
      <c r="BD314" s="184"/>
      <c r="BE314" s="184"/>
      <c r="BF314" s="184"/>
      <c r="BG314" s="186"/>
      <c r="BH314" s="186"/>
      <c r="BI314" s="199"/>
      <c r="BJ314" s="199"/>
      <c r="BK314" s="199"/>
      <c r="BL314" s="218"/>
      <c r="BM314" s="186"/>
      <c r="BN314" s="186"/>
      <c r="BO314" s="186"/>
      <c r="BP314" s="186"/>
      <c r="BQ314" s="186"/>
      <c r="BR314" s="186"/>
      <c r="BS314" s="186"/>
      <c r="BT314" s="186"/>
      <c r="BU314" s="186"/>
      <c r="BV314" s="189"/>
      <c r="BW314" s="184"/>
      <c r="BX314"/>
      <c r="BZ314"/>
    </row>
    <row r="315" spans="2:78" ht="18.75">
      <c r="B315" s="363" t="s">
        <v>102</v>
      </c>
      <c r="C315" s="364">
        <v>17012208000123</v>
      </c>
      <c r="D315" s="365" t="s">
        <v>11</v>
      </c>
      <c r="E315" s="365" t="s">
        <v>620</v>
      </c>
      <c r="F315" s="365" t="s">
        <v>665</v>
      </c>
      <c r="G315" s="366" t="s">
        <v>740</v>
      </c>
      <c r="H315" s="366" t="s">
        <v>34</v>
      </c>
      <c r="I315" s="366" t="s">
        <v>1306</v>
      </c>
      <c r="J315" s="366" t="s">
        <v>608</v>
      </c>
      <c r="K315" s="367" t="s">
        <v>48</v>
      </c>
      <c r="L315" s="368"/>
      <c r="M315" s="368" t="s">
        <v>34</v>
      </c>
      <c r="N315" s="367">
        <v>332232</v>
      </c>
      <c r="O315" s="367" t="s">
        <v>1323</v>
      </c>
      <c r="P315" s="371">
        <v>41367</v>
      </c>
      <c r="Q315" s="372">
        <v>922.91296299999999</v>
      </c>
      <c r="R315" s="372">
        <v>751.62763082142862</v>
      </c>
      <c r="S315" s="367">
        <v>1</v>
      </c>
      <c r="T315" s="369">
        <v>0.10963980978641197</v>
      </c>
      <c r="U315" s="369">
        <v>1.1747381489170368</v>
      </c>
      <c r="V315" s="369">
        <v>0.13620179152090706</v>
      </c>
      <c r="W315" s="369">
        <v>1.2202116786999262</v>
      </c>
      <c r="X315" s="369">
        <v>0.22008947707668547</v>
      </c>
      <c r="Y315" s="369">
        <v>1.5066393576495098</v>
      </c>
      <c r="Z315" s="369">
        <v>0.27538341435950264</v>
      </c>
      <c r="AA315" s="369">
        <v>1.4879498831261417</v>
      </c>
      <c r="AB315" s="369">
        <v>3.3868140785881765E-3</v>
      </c>
      <c r="AC315" s="373">
        <v>7.2576602509853076</v>
      </c>
      <c r="AD315" s="575">
        <v>0</v>
      </c>
      <c r="AE315" s="370" t="s">
        <v>1969</v>
      </c>
      <c r="AF315" s="370" t="s">
        <v>1875</v>
      </c>
      <c r="AG315" s="374" t="s">
        <v>738</v>
      </c>
      <c r="AH315" s="374" t="s">
        <v>1813</v>
      </c>
      <c r="AI315" s="374">
        <v>5000</v>
      </c>
      <c r="AJ315" s="374">
        <v>5000</v>
      </c>
      <c r="AK315" s="374">
        <v>5000</v>
      </c>
      <c r="AL315" s="722">
        <v>1.1000000000000001</v>
      </c>
      <c r="AM315" s="722">
        <v>20</v>
      </c>
      <c r="AN315" s="369" t="s">
        <v>1820</v>
      </c>
      <c r="AO315" s="367" t="s">
        <v>1326</v>
      </c>
      <c r="AP315" s="370" t="s">
        <v>1835</v>
      </c>
      <c r="AQ315" s="376" t="s">
        <v>670</v>
      </c>
      <c r="AR315" s="369">
        <v>1.83333333333333E-3</v>
      </c>
      <c r="AS315" s="369">
        <v>1.83333333333333E-3</v>
      </c>
      <c r="AT315" s="369" t="s">
        <v>1424</v>
      </c>
      <c r="AW315" s="198"/>
      <c r="AX315" s="198"/>
      <c r="AY315" s="184"/>
      <c r="AZ315" s="184"/>
      <c r="BA315" s="184"/>
      <c r="BB315" s="184"/>
      <c r="BC315" s="184"/>
      <c r="BD315" s="184"/>
      <c r="BE315" s="184"/>
      <c r="BF315" s="184"/>
      <c r="BG315" s="186"/>
      <c r="BH315" s="186"/>
      <c r="BI315" s="199"/>
      <c r="BJ315" s="199"/>
      <c r="BK315" s="199"/>
      <c r="BL315" s="218"/>
      <c r="BM315" s="186"/>
      <c r="BN315" s="186"/>
      <c r="BO315" s="186"/>
      <c r="BP315" s="186"/>
      <c r="BQ315" s="186"/>
      <c r="BR315" s="186"/>
      <c r="BS315" s="186"/>
      <c r="BT315" s="186"/>
      <c r="BU315" s="186"/>
      <c r="BV315" s="189"/>
      <c r="BW315" s="184"/>
      <c r="BX315"/>
      <c r="BZ315"/>
    </row>
    <row r="316" spans="2:78" ht="18.75">
      <c r="B316" s="363" t="s">
        <v>1103</v>
      </c>
      <c r="C316" s="364">
        <v>17164789000119</v>
      </c>
      <c r="D316" s="365" t="s">
        <v>13</v>
      </c>
      <c r="E316" s="365" t="s">
        <v>616</v>
      </c>
      <c r="F316" s="365" t="s">
        <v>617</v>
      </c>
      <c r="G316" s="366" t="s">
        <v>34</v>
      </c>
      <c r="H316" s="366" t="s">
        <v>1339</v>
      </c>
      <c r="I316" s="366" t="s">
        <v>34</v>
      </c>
      <c r="J316" s="366" t="s">
        <v>608</v>
      </c>
      <c r="K316" s="367" t="s">
        <v>48</v>
      </c>
      <c r="L316" s="368"/>
      <c r="M316" s="368" t="s">
        <v>34</v>
      </c>
      <c r="N316" s="367">
        <v>333077</v>
      </c>
      <c r="O316" s="367" t="s">
        <v>1326</v>
      </c>
      <c r="P316" s="371">
        <v>41264</v>
      </c>
      <c r="Q316" s="372">
        <v>124.233987</v>
      </c>
      <c r="R316" s="372">
        <v>195.81333073015875</v>
      </c>
      <c r="S316" s="367">
        <v>2</v>
      </c>
      <c r="T316" s="369">
        <v>4.0982416441999625E-2</v>
      </c>
      <c r="U316" s="369">
        <v>0.43910700066891556</v>
      </c>
      <c r="V316" s="369">
        <v>4.2342426439190062E-2</v>
      </c>
      <c r="W316" s="369">
        <v>0.37933952753963129</v>
      </c>
      <c r="X316" s="369">
        <v>4.0635230339407302E-2</v>
      </c>
      <c r="Y316" s="369">
        <v>0.27817157889458194</v>
      </c>
      <c r="Z316" s="369">
        <v>0.11070095863089535</v>
      </c>
      <c r="AA316" s="369">
        <v>0.59813870359585319</v>
      </c>
      <c r="AB316" s="369">
        <v>4.4189277100916573E-2</v>
      </c>
      <c r="AC316" s="373">
        <v>-1.5677789661020087</v>
      </c>
      <c r="AD316" s="575">
        <v>17102710000125</v>
      </c>
      <c r="AE316" s="370" t="s">
        <v>1918</v>
      </c>
      <c r="AF316" s="370" t="s">
        <v>1812</v>
      </c>
      <c r="AG316" s="374" t="s">
        <v>1459</v>
      </c>
      <c r="AH316" s="374" t="s">
        <v>1819</v>
      </c>
      <c r="AI316" s="374">
        <v>5000</v>
      </c>
      <c r="AJ316" s="374">
        <v>0</v>
      </c>
      <c r="AK316" s="374">
        <v>0</v>
      </c>
      <c r="AL316" s="722">
        <v>2</v>
      </c>
      <c r="AM316" s="722">
        <v>0</v>
      </c>
      <c r="AN316" s="369" t="s">
        <v>1820</v>
      </c>
      <c r="AO316" s="367" t="s">
        <v>1326</v>
      </c>
      <c r="AP316" s="370" t="s">
        <v>1835</v>
      </c>
      <c r="AQ316" s="376" t="s">
        <v>676</v>
      </c>
      <c r="AR316" s="369">
        <v>4.6666666666666697E-3</v>
      </c>
      <c r="AS316" s="369">
        <v>4.6666666666666697E-3</v>
      </c>
      <c r="AT316" s="369" t="s">
        <v>1424</v>
      </c>
      <c r="AW316" s="198"/>
      <c r="AX316" s="198"/>
      <c r="AY316" s="184"/>
      <c r="AZ316" s="184"/>
      <c r="BA316" s="184"/>
      <c r="BB316" s="184"/>
      <c r="BC316" s="184"/>
      <c r="BD316" s="184"/>
      <c r="BE316" s="184"/>
      <c r="BF316" s="184"/>
      <c r="BG316" s="186"/>
      <c r="BH316" s="186"/>
      <c r="BI316" s="199"/>
      <c r="BJ316" s="199"/>
      <c r="BK316" s="199"/>
      <c r="BL316" s="218"/>
      <c r="BM316" s="186"/>
      <c r="BN316" s="186"/>
      <c r="BO316" s="186"/>
      <c r="BP316" s="186"/>
      <c r="BQ316" s="186"/>
      <c r="BR316" s="186"/>
      <c r="BS316" s="186"/>
      <c r="BT316" s="186"/>
      <c r="BU316" s="186"/>
      <c r="BV316" s="189"/>
      <c r="BW316" s="184"/>
      <c r="BX316"/>
      <c r="BZ316"/>
    </row>
    <row r="317" spans="2:78" ht="18.75">
      <c r="B317" s="363" t="s">
        <v>85</v>
      </c>
      <c r="C317" s="364">
        <v>17397804000179</v>
      </c>
      <c r="D317" s="365" t="s">
        <v>14</v>
      </c>
      <c r="E317" s="365" t="s">
        <v>614</v>
      </c>
      <c r="F317" s="365" t="s">
        <v>691</v>
      </c>
      <c r="G317" s="366" t="s">
        <v>1424</v>
      </c>
      <c r="H317" s="366" t="s">
        <v>867</v>
      </c>
      <c r="I317" s="366" t="s">
        <v>34</v>
      </c>
      <c r="J317" s="366" t="s">
        <v>608</v>
      </c>
      <c r="K317" s="367" t="s">
        <v>48</v>
      </c>
      <c r="L317" s="368"/>
      <c r="M317" s="368" t="s">
        <v>34</v>
      </c>
      <c r="N317" s="367">
        <v>333115</v>
      </c>
      <c r="O317" s="367" t="s">
        <v>1323</v>
      </c>
      <c r="P317" s="371">
        <v>41381</v>
      </c>
      <c r="Q317" s="372">
        <v>129.779044</v>
      </c>
      <c r="R317" s="372">
        <v>134.22676753571426</v>
      </c>
      <c r="S317" s="367">
        <v>2</v>
      </c>
      <c r="T317" s="369">
        <v>0.17503415322827887</v>
      </c>
      <c r="U317" s="369">
        <v>1.8754072773494759</v>
      </c>
      <c r="V317" s="369">
        <v>6.8167970953924684E-2</v>
      </c>
      <c r="W317" s="369">
        <v>0.61070675607441005</v>
      </c>
      <c r="X317" s="369">
        <v>1.9952544279733697E-2</v>
      </c>
      <c r="Y317" s="369">
        <v>0.13658666873299521</v>
      </c>
      <c r="Z317" s="369">
        <v>-3.4828051500419344E-2</v>
      </c>
      <c r="AA317" s="369">
        <v>-0.18818270257884168</v>
      </c>
      <c r="AB317" s="369">
        <v>0.14606866106846889</v>
      </c>
      <c r="AC317" s="373">
        <v>-0.29748663630843414</v>
      </c>
      <c r="AD317" s="575">
        <v>15862804000177</v>
      </c>
      <c r="AE317" s="370" t="s">
        <v>1946</v>
      </c>
      <c r="AF317" s="370" t="s">
        <v>1812</v>
      </c>
      <c r="AG317" s="374" t="s">
        <v>1459</v>
      </c>
      <c r="AH317" s="374" t="s">
        <v>1813</v>
      </c>
      <c r="AI317" s="374">
        <v>1000</v>
      </c>
      <c r="AJ317" s="374">
        <v>1000</v>
      </c>
      <c r="AK317" s="374">
        <v>1000</v>
      </c>
      <c r="AL317" s="722">
        <v>1.9</v>
      </c>
      <c r="AM317" s="722">
        <v>20</v>
      </c>
      <c r="AN317" s="369" t="s">
        <v>1820</v>
      </c>
      <c r="AO317" s="367" t="s">
        <v>1326</v>
      </c>
      <c r="AP317" s="370" t="s">
        <v>1816</v>
      </c>
      <c r="AQ317" s="376" t="s">
        <v>661</v>
      </c>
      <c r="AR317" s="369">
        <v>3.9899999999999996E-3</v>
      </c>
      <c r="AS317" s="369">
        <v>3.9899999999999996E-3</v>
      </c>
      <c r="AT317" s="369" t="s">
        <v>1424</v>
      </c>
      <c r="AW317" s="198"/>
      <c r="AX317" s="198"/>
      <c r="AY317" s="184"/>
      <c r="AZ317" s="184"/>
      <c r="BA317" s="184"/>
      <c r="BB317" s="184"/>
      <c r="BC317" s="184"/>
      <c r="BD317" s="184"/>
      <c r="BE317" s="184"/>
      <c r="BF317" s="184"/>
      <c r="BG317" s="186"/>
      <c r="BH317" s="186"/>
      <c r="BI317" s="199"/>
      <c r="BJ317" s="199"/>
      <c r="BK317" s="199"/>
      <c r="BL317" s="218"/>
      <c r="BM317" s="186"/>
      <c r="BN317" s="186"/>
      <c r="BO317" s="186"/>
      <c r="BP317" s="186"/>
      <c r="BQ317" s="186"/>
      <c r="BR317" s="186"/>
      <c r="BS317" s="186"/>
      <c r="BT317" s="186"/>
      <c r="BU317" s="186"/>
      <c r="BV317" s="189"/>
      <c r="BW317" s="184"/>
      <c r="BX317"/>
      <c r="BZ317"/>
    </row>
    <row r="318" spans="2:78" ht="18.75">
      <c r="B318" s="363" t="s">
        <v>1244</v>
      </c>
      <c r="C318" s="364">
        <v>17313316000136</v>
      </c>
      <c r="D318" s="365" t="s">
        <v>11</v>
      </c>
      <c r="E318" s="365" t="s">
        <v>620</v>
      </c>
      <c r="F318" s="365" t="s">
        <v>687</v>
      </c>
      <c r="G318" s="366" t="s">
        <v>740</v>
      </c>
      <c r="H318" s="366" t="s">
        <v>34</v>
      </c>
      <c r="I318" s="366" t="s">
        <v>1321</v>
      </c>
      <c r="J318" s="366" t="s">
        <v>608</v>
      </c>
      <c r="K318" s="367" t="s">
        <v>48</v>
      </c>
      <c r="L318" s="368"/>
      <c r="M318" s="368" t="s">
        <v>34</v>
      </c>
      <c r="N318" s="367">
        <v>333468</v>
      </c>
      <c r="O318" s="367" t="s">
        <v>1323</v>
      </c>
      <c r="P318" s="371">
        <v>41361</v>
      </c>
      <c r="Q318" s="372">
        <v>665.69469800000002</v>
      </c>
      <c r="R318" s="372">
        <v>274.75700701606439</v>
      </c>
      <c r="S318" s="367">
        <v>1</v>
      </c>
      <c r="T318" s="369">
        <v>0.11971566026368952</v>
      </c>
      <c r="U318" s="369">
        <v>1.2826960700544447</v>
      </c>
      <c r="V318" s="369">
        <v>0.14772542506007169</v>
      </c>
      <c r="W318" s="369">
        <v>1.3234502049228976</v>
      </c>
      <c r="X318" s="369">
        <v>0.22955420527717951</v>
      </c>
      <c r="Y318" s="369">
        <v>1.5714308788331917</v>
      </c>
      <c r="Z318" s="369">
        <v>0.30362402129255361</v>
      </c>
      <c r="AA318" s="369">
        <v>1.6405393478300261</v>
      </c>
      <c r="AB318" s="369">
        <v>3.5163654255097668E-3</v>
      </c>
      <c r="AC318" s="373">
        <v>10.267413958996451</v>
      </c>
      <c r="AD318" s="575">
        <v>0</v>
      </c>
      <c r="AE318" s="370" t="s">
        <v>1909</v>
      </c>
      <c r="AF318" s="370" t="s">
        <v>1833</v>
      </c>
      <c r="AG318" s="374" t="s">
        <v>1458</v>
      </c>
      <c r="AH318" s="374" t="s">
        <v>1894</v>
      </c>
      <c r="AI318" s="374">
        <v>0</v>
      </c>
      <c r="AJ318" s="374">
        <v>0</v>
      </c>
      <c r="AK318" s="374">
        <v>0</v>
      </c>
      <c r="AL318" s="722">
        <v>0</v>
      </c>
      <c r="AM318" s="722">
        <v>20</v>
      </c>
      <c r="AN318" s="369" t="s">
        <v>1820</v>
      </c>
      <c r="AO318" s="367" t="s">
        <v>1326</v>
      </c>
      <c r="AP318" s="370" t="s">
        <v>1835</v>
      </c>
      <c r="AQ318" s="376" t="s">
        <v>670</v>
      </c>
      <c r="AR318" s="369">
        <v>3.0666666666666698E-3</v>
      </c>
      <c r="AS318" s="369">
        <v>3.0666666666666698E-3</v>
      </c>
      <c r="AT318" s="369" t="s">
        <v>1424</v>
      </c>
      <c r="AW318" s="198"/>
      <c r="AX318" s="198"/>
      <c r="AY318" s="184"/>
      <c r="AZ318" s="184"/>
      <c r="BA318" s="184"/>
      <c r="BB318" s="186"/>
      <c r="BC318" s="184"/>
      <c r="BD318" s="184"/>
      <c r="BE318" s="184"/>
      <c r="BF318" s="184"/>
      <c r="BG318" s="186"/>
      <c r="BH318" s="186"/>
      <c r="BI318" s="199"/>
      <c r="BJ318" s="199"/>
      <c r="BK318" s="199"/>
      <c r="BL318" s="186"/>
      <c r="BM318" s="186"/>
      <c r="BN318" s="186"/>
      <c r="BO318" s="186"/>
      <c r="BP318" s="186"/>
      <c r="BQ318" s="186"/>
      <c r="BR318" s="186"/>
      <c r="BS318" s="186"/>
      <c r="BT318" s="187"/>
      <c r="BU318" s="188"/>
      <c r="BV318" s="189"/>
      <c r="BW318" s="185"/>
      <c r="BX318"/>
      <c r="BZ318"/>
    </row>
    <row r="319" spans="2:78" ht="18.75">
      <c r="B319" s="363" t="s">
        <v>1171</v>
      </c>
      <c r="C319" s="364">
        <v>17253801000161</v>
      </c>
      <c r="D319" s="365" t="s">
        <v>14</v>
      </c>
      <c r="E319" s="365" t="s">
        <v>607</v>
      </c>
      <c r="F319" s="365" t="s">
        <v>1424</v>
      </c>
      <c r="G319" s="366" t="s">
        <v>1424</v>
      </c>
      <c r="H319" s="366" t="s">
        <v>34</v>
      </c>
      <c r="I319" s="366" t="s">
        <v>34</v>
      </c>
      <c r="J319" s="366" t="s">
        <v>608</v>
      </c>
      <c r="K319" s="367" t="s">
        <v>48</v>
      </c>
      <c r="L319" s="368"/>
      <c r="M319" s="368" t="s">
        <v>34</v>
      </c>
      <c r="N319" s="367">
        <v>333956</v>
      </c>
      <c r="O319" s="367" t="s">
        <v>1326</v>
      </c>
      <c r="P319" s="371">
        <v>41391</v>
      </c>
      <c r="Q319" s="372">
        <v>440.57301999999999</v>
      </c>
      <c r="R319" s="372">
        <v>755.18615596825407</v>
      </c>
      <c r="S319" s="367">
        <v>1</v>
      </c>
      <c r="T319" s="369">
        <v>3.6841978525733232E-2</v>
      </c>
      <c r="U319" s="369">
        <v>0.39474418771861891</v>
      </c>
      <c r="V319" s="369">
        <v>-8.6538865295599954E-2</v>
      </c>
      <c r="W319" s="369">
        <v>-0.77528887774520783</v>
      </c>
      <c r="X319" s="369">
        <v>-5.6322640310117023E-2</v>
      </c>
      <c r="Y319" s="369">
        <v>-0.3855609443262577</v>
      </c>
      <c r="Z319" s="369">
        <v>6.9799809966371695E-2</v>
      </c>
      <c r="AA319" s="369">
        <v>0.37714188170427054</v>
      </c>
      <c r="AB319" s="369">
        <v>0.24056695184783572</v>
      </c>
      <c r="AC319" s="373">
        <v>-0.82372208393030333</v>
      </c>
      <c r="AD319" s="575">
        <v>37388322000160</v>
      </c>
      <c r="AE319" s="370" t="s">
        <v>1906</v>
      </c>
      <c r="AF319" s="370" t="s">
        <v>1907</v>
      </c>
      <c r="AG319" s="374" t="s">
        <v>1462</v>
      </c>
      <c r="AH319" s="374" t="s">
        <v>1813</v>
      </c>
      <c r="AI319" s="374">
        <v>15000</v>
      </c>
      <c r="AJ319" s="374">
        <v>2000</v>
      </c>
      <c r="AK319" s="374">
        <v>10000</v>
      </c>
      <c r="AL319" s="722">
        <v>2</v>
      </c>
      <c r="AM319" s="722">
        <v>20</v>
      </c>
      <c r="AN319" s="369" t="s">
        <v>1814</v>
      </c>
      <c r="AO319" s="367" t="s">
        <v>1326</v>
      </c>
      <c r="AP319" s="370" t="s">
        <v>1816</v>
      </c>
      <c r="AQ319" s="376" t="s">
        <v>661</v>
      </c>
      <c r="AR319" s="369">
        <v>4.0000000000000001E-3</v>
      </c>
      <c r="AS319" s="369">
        <v>4.0000000000000001E-3</v>
      </c>
      <c r="AT319" s="369" t="s">
        <v>1424</v>
      </c>
      <c r="AW319" s="198"/>
      <c r="AX319" s="198"/>
      <c r="AY319" s="184"/>
      <c r="AZ319" s="184"/>
      <c r="BA319" s="184"/>
      <c r="BB319" s="186"/>
      <c r="BC319" s="184"/>
      <c r="BD319" s="184"/>
      <c r="BE319" s="184"/>
      <c r="BF319" s="184"/>
      <c r="BG319" s="186"/>
      <c r="BH319" s="186"/>
      <c r="BI319" s="199"/>
      <c r="BJ319" s="199"/>
      <c r="BK319" s="199"/>
      <c r="BL319" s="186"/>
      <c r="BM319" s="186"/>
      <c r="BN319" s="186"/>
      <c r="BO319" s="186"/>
      <c r="BP319" s="186"/>
      <c r="BQ319" s="186"/>
      <c r="BR319" s="186"/>
      <c r="BS319" s="186"/>
      <c r="BT319" s="187"/>
      <c r="BU319" s="188"/>
      <c r="BV319" s="189"/>
      <c r="BW319" s="185"/>
      <c r="BX319"/>
      <c r="BZ319"/>
    </row>
    <row r="320" spans="2:78" ht="18.75">
      <c r="B320" s="363" t="s">
        <v>388</v>
      </c>
      <c r="C320" s="364">
        <v>17033928000175</v>
      </c>
      <c r="D320" s="365" t="s">
        <v>14</v>
      </c>
      <c r="E320" s="365" t="s">
        <v>607</v>
      </c>
      <c r="F320" s="365" t="s">
        <v>1424</v>
      </c>
      <c r="G320" s="366" t="s">
        <v>1424</v>
      </c>
      <c r="H320" s="366" t="s">
        <v>34</v>
      </c>
      <c r="I320" s="366" t="s">
        <v>34</v>
      </c>
      <c r="J320" s="366" t="s">
        <v>608</v>
      </c>
      <c r="K320" s="367" t="s">
        <v>48</v>
      </c>
      <c r="L320" s="368"/>
      <c r="M320" s="368" t="s">
        <v>34</v>
      </c>
      <c r="N320" s="367">
        <v>336106</v>
      </c>
      <c r="O320" s="367" t="s">
        <v>1323</v>
      </c>
      <c r="P320" s="371">
        <v>41284</v>
      </c>
      <c r="Q320" s="372">
        <v>27.000198999999999</v>
      </c>
      <c r="R320" s="372">
        <v>32.567184289682523</v>
      </c>
      <c r="S320" s="367">
        <v>2</v>
      </c>
      <c r="T320" s="369">
        <v>9.1499293001474635E-2</v>
      </c>
      <c r="U320" s="369">
        <v>0.98037118357980968</v>
      </c>
      <c r="V320" s="369">
        <v>-5.9739587852672194E-2</v>
      </c>
      <c r="W320" s="369">
        <v>-0.53519812011695478</v>
      </c>
      <c r="X320" s="369">
        <v>2.2085701777178501E-2</v>
      </c>
      <c r="Y320" s="369">
        <v>0.15118936162137742</v>
      </c>
      <c r="Z320" s="369">
        <v>1.4832537576115135E-2</v>
      </c>
      <c r="AA320" s="369">
        <v>8.014307108572985E-2</v>
      </c>
      <c r="AB320" s="369">
        <v>0.27772216952323225</v>
      </c>
      <c r="AC320" s="373">
        <v>-0.61702324215639393</v>
      </c>
      <c r="AD320" s="575">
        <v>17034032000100</v>
      </c>
      <c r="AE320" s="370" t="s">
        <v>1914</v>
      </c>
      <c r="AF320" s="370" t="s">
        <v>1812</v>
      </c>
      <c r="AG320" s="374" t="s">
        <v>1459</v>
      </c>
      <c r="AH320" s="374" t="s">
        <v>1819</v>
      </c>
      <c r="AI320" s="374">
        <v>500</v>
      </c>
      <c r="AJ320" s="374">
        <v>500</v>
      </c>
      <c r="AK320" s="374">
        <v>500</v>
      </c>
      <c r="AL320" s="722">
        <v>2</v>
      </c>
      <c r="AM320" s="722">
        <v>20</v>
      </c>
      <c r="AN320" s="369" t="s">
        <v>668</v>
      </c>
      <c r="AO320" s="367" t="s">
        <v>1326</v>
      </c>
      <c r="AP320" s="370" t="s">
        <v>1816</v>
      </c>
      <c r="AQ320" s="376" t="s">
        <v>661</v>
      </c>
      <c r="AR320" s="369">
        <v>4.9333333333333304E-3</v>
      </c>
      <c r="AS320" s="369">
        <v>4.9333333333333304E-3</v>
      </c>
      <c r="AT320" s="369" t="s">
        <v>1424</v>
      </c>
      <c r="AW320" s="198"/>
      <c r="AX320" s="198"/>
      <c r="AY320" s="184"/>
      <c r="AZ320" s="184"/>
      <c r="BA320" s="184"/>
      <c r="BB320" s="186"/>
      <c r="BC320" s="184"/>
      <c r="BD320" s="184"/>
      <c r="BE320" s="184"/>
      <c r="BF320" s="184"/>
      <c r="BG320" s="186"/>
      <c r="BH320" s="186"/>
      <c r="BI320" s="199"/>
      <c r="BJ320" s="199"/>
      <c r="BK320" s="199"/>
      <c r="BL320" s="186"/>
      <c r="BM320" s="186"/>
      <c r="BN320" s="186"/>
      <c r="BO320" s="186"/>
      <c r="BP320" s="186"/>
      <c r="BQ320" s="186"/>
      <c r="BR320" s="186"/>
      <c r="BS320" s="186"/>
      <c r="BT320" s="187"/>
      <c r="BU320" s="188"/>
      <c r="BV320" s="189"/>
      <c r="BW320" s="185"/>
      <c r="BX320"/>
      <c r="BZ320"/>
    </row>
    <row r="321" spans="2:78" ht="18.75">
      <c r="B321" s="363" t="s">
        <v>872</v>
      </c>
      <c r="C321" s="364">
        <v>17816013000136</v>
      </c>
      <c r="D321" s="365" t="s">
        <v>13</v>
      </c>
      <c r="E321" s="365" t="s">
        <v>615</v>
      </c>
      <c r="F321" s="365" t="s">
        <v>619</v>
      </c>
      <c r="G321" s="366" t="s">
        <v>34</v>
      </c>
      <c r="H321" s="366" t="s">
        <v>1339</v>
      </c>
      <c r="I321" s="366" t="s">
        <v>34</v>
      </c>
      <c r="J321" s="366" t="s">
        <v>611</v>
      </c>
      <c r="K321" s="367" t="s">
        <v>48</v>
      </c>
      <c r="L321" s="368" t="s">
        <v>717</v>
      </c>
      <c r="M321" s="368" t="s">
        <v>34</v>
      </c>
      <c r="N321" s="367">
        <v>336246</v>
      </c>
      <c r="O321" s="367" t="s">
        <v>1323</v>
      </c>
      <c r="P321" s="371">
        <v>41399</v>
      </c>
      <c r="Q321" s="372">
        <v>78.546683999999999</v>
      </c>
      <c r="R321" s="372">
        <v>92.461023620000049</v>
      </c>
      <c r="S321" s="367">
        <v>1</v>
      </c>
      <c r="T321" s="369">
        <v>0.15240228494844144</v>
      </c>
      <c r="U321" s="369">
        <v>1.6329176278199546</v>
      </c>
      <c r="V321" s="369">
        <v>0.13497225207356611</v>
      </c>
      <c r="W321" s="369">
        <v>1.2091964168864471</v>
      </c>
      <c r="X321" s="369">
        <v>0.24499574340131591</v>
      </c>
      <c r="Y321" s="369">
        <v>1.6771371097238361</v>
      </c>
      <c r="Z321" s="369">
        <v>0.39560001331084993</v>
      </c>
      <c r="AA321" s="369">
        <v>2.137503432948729</v>
      </c>
      <c r="AB321" s="369">
        <v>4.1236948518415646E-2</v>
      </c>
      <c r="AC321" s="373">
        <v>0.56625932100378051</v>
      </c>
      <c r="AD321" s="575">
        <v>8893082000152</v>
      </c>
      <c r="AE321" s="370" t="s">
        <v>1889</v>
      </c>
      <c r="AF321" s="370" t="s">
        <v>1833</v>
      </c>
      <c r="AG321" s="374" t="s">
        <v>1458</v>
      </c>
      <c r="AH321" s="374" t="s">
        <v>1819</v>
      </c>
      <c r="AI321" s="374">
        <v>1000</v>
      </c>
      <c r="AJ321" s="374">
        <v>1000</v>
      </c>
      <c r="AK321" s="374">
        <v>1000</v>
      </c>
      <c r="AL321" s="722">
        <v>0</v>
      </c>
      <c r="AM321" s="722">
        <v>0</v>
      </c>
      <c r="AN321" s="369" t="s">
        <v>1815</v>
      </c>
      <c r="AO321" s="367" t="s">
        <v>1326</v>
      </c>
      <c r="AP321" s="370" t="s">
        <v>1835</v>
      </c>
      <c r="AQ321" s="376" t="s">
        <v>670</v>
      </c>
      <c r="AR321" s="369">
        <v>3.96E-3</v>
      </c>
      <c r="AS321" s="369">
        <v>3.96E-3</v>
      </c>
      <c r="AT321" s="369" t="s">
        <v>1424</v>
      </c>
      <c r="AW321" s="198"/>
      <c r="AX321" s="198"/>
      <c r="AY321" s="184"/>
      <c r="AZ321" s="184"/>
      <c r="BA321" s="184"/>
      <c r="BB321" s="186"/>
      <c r="BC321" s="184"/>
      <c r="BD321" s="184"/>
      <c r="BE321" s="184"/>
      <c r="BF321" s="184"/>
      <c r="BG321" s="186"/>
      <c r="BH321" s="186"/>
      <c r="BI321" s="199"/>
      <c r="BJ321" s="199"/>
      <c r="BK321" s="199"/>
      <c r="BL321" s="186"/>
      <c r="BM321" s="186"/>
      <c r="BN321" s="186"/>
      <c r="BO321" s="186"/>
      <c r="BP321" s="186"/>
      <c r="BQ321" s="186"/>
      <c r="BR321" s="186"/>
      <c r="BS321" s="186"/>
      <c r="BT321" s="187"/>
      <c r="BU321" s="188"/>
      <c r="BV321" s="189"/>
      <c r="BW321" s="185"/>
      <c r="BX321"/>
      <c r="BZ321"/>
    </row>
    <row r="322" spans="2:78" ht="18.75">
      <c r="B322" s="363" t="s">
        <v>1093</v>
      </c>
      <c r="C322" s="364">
        <v>17703320000100</v>
      </c>
      <c r="D322" s="365" t="s">
        <v>14</v>
      </c>
      <c r="E322" s="365" t="s">
        <v>607</v>
      </c>
      <c r="F322" s="365" t="s">
        <v>1424</v>
      </c>
      <c r="G322" s="366" t="s">
        <v>1424</v>
      </c>
      <c r="H322" s="366" t="s">
        <v>34</v>
      </c>
      <c r="I322" s="366" t="s">
        <v>34</v>
      </c>
      <c r="J322" s="366" t="s">
        <v>611</v>
      </c>
      <c r="K322" s="367" t="s">
        <v>1815</v>
      </c>
      <c r="L322" s="368"/>
      <c r="M322" s="368" t="s">
        <v>34</v>
      </c>
      <c r="N322" s="367">
        <v>336408</v>
      </c>
      <c r="O322" s="367" t="s">
        <v>1323</v>
      </c>
      <c r="P322" s="371">
        <v>41416</v>
      </c>
      <c r="Q322" s="372">
        <v>4.2901179999999997</v>
      </c>
      <c r="R322" s="372">
        <v>3.9382729682539668</v>
      </c>
      <c r="S322" s="367">
        <v>5</v>
      </c>
      <c r="T322" s="369">
        <v>-0.27801696673573872</v>
      </c>
      <c r="U322" s="369">
        <v>-2.9788188934923472</v>
      </c>
      <c r="V322" s="369">
        <v>-0.28062524023006497</v>
      </c>
      <c r="W322" s="369">
        <v>-2.5140799665189104</v>
      </c>
      <c r="X322" s="369">
        <v>-8.7328836361655782E-2</v>
      </c>
      <c r="Y322" s="369">
        <v>-0.59781623214253177</v>
      </c>
      <c r="Z322" s="369">
        <v>0.35747985674947325</v>
      </c>
      <c r="AA322" s="369">
        <v>1.9315328495997854</v>
      </c>
      <c r="AB322" s="369">
        <v>0.19563628884724987</v>
      </c>
      <c r="AC322" s="373">
        <v>-2.0049791792032305</v>
      </c>
      <c r="AD322" s="575">
        <v>17703461000123</v>
      </c>
      <c r="AE322" s="370" t="s">
        <v>1912</v>
      </c>
      <c r="AF322" s="370" t="s">
        <v>1812</v>
      </c>
      <c r="AG322" s="374" t="s">
        <v>1459</v>
      </c>
      <c r="AH322" s="374" t="s">
        <v>1819</v>
      </c>
      <c r="AI322" s="374">
        <v>20000</v>
      </c>
      <c r="AJ322" s="374">
        <v>5000</v>
      </c>
      <c r="AK322" s="374">
        <v>5000</v>
      </c>
      <c r="AL322" s="722">
        <v>2</v>
      </c>
      <c r="AM322" s="722">
        <v>20</v>
      </c>
      <c r="AN322" s="369" t="s">
        <v>1834</v>
      </c>
      <c r="AO322" s="367" t="s">
        <v>1326</v>
      </c>
      <c r="AP322" s="370" t="s">
        <v>1816</v>
      </c>
      <c r="AQ322" s="376" t="s">
        <v>661</v>
      </c>
      <c r="AR322" s="369">
        <v>5.3340000000000002E-3</v>
      </c>
      <c r="AS322" s="369">
        <v>5.3340000000000002E-3</v>
      </c>
      <c r="AT322" s="369" t="s">
        <v>1424</v>
      </c>
      <c r="AW322" s="198"/>
      <c r="AX322" s="198"/>
      <c r="AY322" s="184"/>
      <c r="AZ322" s="184"/>
      <c r="BA322" s="184"/>
      <c r="BB322" s="186"/>
      <c r="BC322" s="184"/>
      <c r="BD322" s="184"/>
      <c r="BE322" s="184"/>
      <c r="BF322" s="184"/>
      <c r="BG322" s="186"/>
      <c r="BH322" s="186"/>
      <c r="BI322" s="199"/>
      <c r="BJ322" s="199"/>
      <c r="BK322" s="199"/>
      <c r="BL322" s="218"/>
      <c r="BM322" s="186"/>
      <c r="BN322" s="186"/>
      <c r="BO322" s="186"/>
      <c r="BP322" s="186"/>
      <c r="BQ322" s="186"/>
      <c r="BR322" s="186"/>
      <c r="BS322" s="186"/>
      <c r="BT322" s="187"/>
      <c r="BU322" s="188"/>
      <c r="BV322" s="189"/>
      <c r="BW322" s="185"/>
      <c r="BX322"/>
      <c r="BZ322"/>
    </row>
    <row r="323" spans="2:78" ht="18.75">
      <c r="B323" s="363" t="s">
        <v>439</v>
      </c>
      <c r="C323" s="364">
        <v>17453850000148</v>
      </c>
      <c r="D323" s="365" t="s">
        <v>14</v>
      </c>
      <c r="E323" s="365" t="s">
        <v>607</v>
      </c>
      <c r="F323" s="365" t="s">
        <v>674</v>
      </c>
      <c r="G323" s="366" t="s">
        <v>1424</v>
      </c>
      <c r="H323" s="366" t="s">
        <v>34</v>
      </c>
      <c r="I323" s="366" t="s">
        <v>34</v>
      </c>
      <c r="J323" s="366" t="s">
        <v>692</v>
      </c>
      <c r="K323" s="367" t="s">
        <v>1815</v>
      </c>
      <c r="L323" s="368" t="s">
        <v>717</v>
      </c>
      <c r="M323" s="368" t="s">
        <v>1421</v>
      </c>
      <c r="N323" s="367">
        <v>337031</v>
      </c>
      <c r="O323" s="367" t="s">
        <v>1323</v>
      </c>
      <c r="P323" s="371">
        <v>41396</v>
      </c>
      <c r="Q323" s="372">
        <v>1042.5639530000001</v>
      </c>
      <c r="R323" s="372">
        <v>1833.0503835912693</v>
      </c>
      <c r="S323" s="367">
        <v>1</v>
      </c>
      <c r="T323" s="369">
        <v>-0.19688286789610376</v>
      </c>
      <c r="U323" s="369">
        <v>-2.1095058103102478</v>
      </c>
      <c r="V323" s="369">
        <v>-0.10432840851092573</v>
      </c>
      <c r="W323" s="369">
        <v>-0.93466276077335808</v>
      </c>
      <c r="X323" s="369">
        <v>0.14056763368261183</v>
      </c>
      <c r="Y323" s="369">
        <v>0.96226649329576996</v>
      </c>
      <c r="Z323" s="369">
        <v>0.30217520175327839</v>
      </c>
      <c r="AA323" s="369">
        <v>1.632711095467227</v>
      </c>
      <c r="AB323" s="369">
        <v>0.22249607517468098</v>
      </c>
      <c r="AC323" s="373">
        <v>-0.97057826277000336</v>
      </c>
      <c r="AD323" s="575">
        <v>0</v>
      </c>
      <c r="AE323" s="370" t="s">
        <v>1825</v>
      </c>
      <c r="AF323" s="370" t="s">
        <v>1826</v>
      </c>
      <c r="AG323" s="374" t="s">
        <v>730</v>
      </c>
      <c r="AH323" s="374" t="s">
        <v>1819</v>
      </c>
      <c r="AI323" s="374">
        <v>1000</v>
      </c>
      <c r="AJ323" s="374">
        <v>100</v>
      </c>
      <c r="AK323" s="374">
        <v>500</v>
      </c>
      <c r="AL323" s="722">
        <v>1</v>
      </c>
      <c r="AM323" s="722">
        <v>0</v>
      </c>
      <c r="AN323" s="369" t="s">
        <v>1824</v>
      </c>
      <c r="AO323" s="367" t="s">
        <v>1326</v>
      </c>
      <c r="AP323" s="370" t="s">
        <v>1835</v>
      </c>
      <c r="AQ323" s="376" t="s">
        <v>673</v>
      </c>
      <c r="AR323" s="369">
        <v>2.66666666666667E-3</v>
      </c>
      <c r="AS323" s="369">
        <v>2.66666666666667E-3</v>
      </c>
      <c r="AT323" s="369" t="s">
        <v>1424</v>
      </c>
      <c r="AW323" s="198"/>
      <c r="AX323" s="198"/>
      <c r="AY323" s="184"/>
      <c r="AZ323" s="184"/>
      <c r="BA323" s="184"/>
      <c r="BB323" s="186"/>
      <c r="BC323" s="184"/>
      <c r="BD323" s="184"/>
      <c r="BE323" s="184"/>
      <c r="BF323" s="184"/>
      <c r="BG323" s="186"/>
      <c r="BH323" s="186"/>
      <c r="BI323" s="199"/>
      <c r="BJ323" s="199"/>
      <c r="BK323" s="199"/>
      <c r="BL323" s="186"/>
      <c r="BM323" s="186"/>
      <c r="BN323" s="186"/>
      <c r="BO323" s="186"/>
      <c r="BP323" s="186"/>
      <c r="BQ323" s="186"/>
      <c r="BR323" s="186"/>
      <c r="BS323" s="186"/>
      <c r="BT323" s="187"/>
      <c r="BU323" s="188"/>
      <c r="BV323" s="189"/>
      <c r="BW323" s="185"/>
      <c r="BX323"/>
      <c r="BZ323"/>
    </row>
    <row r="324" spans="2:78" ht="18.75">
      <c r="B324" s="363" t="s">
        <v>1672</v>
      </c>
      <c r="C324" s="364">
        <v>17253889000111</v>
      </c>
      <c r="D324" s="365" t="s">
        <v>13</v>
      </c>
      <c r="E324" s="365" t="s">
        <v>615</v>
      </c>
      <c r="F324" s="365" t="s">
        <v>619</v>
      </c>
      <c r="G324" s="366" t="s">
        <v>34</v>
      </c>
      <c r="H324" s="366" t="s">
        <v>1340</v>
      </c>
      <c r="I324" s="366" t="s">
        <v>34</v>
      </c>
      <c r="J324" s="366" t="s">
        <v>1424</v>
      </c>
      <c r="K324" s="367" t="s">
        <v>48</v>
      </c>
      <c r="L324" s="368"/>
      <c r="M324" s="368" t="s">
        <v>1424</v>
      </c>
      <c r="N324" s="367">
        <v>337064</v>
      </c>
      <c r="O324" s="367" t="s">
        <v>1323</v>
      </c>
      <c r="P324" s="371">
        <v>41413</v>
      </c>
      <c r="Q324" s="372">
        <v>19.486787</v>
      </c>
      <c r="R324" s="372">
        <v>37.09008310887095</v>
      </c>
      <c r="S324" s="367">
        <v>1</v>
      </c>
      <c r="T324" s="369">
        <v>0.11366582058021235</v>
      </c>
      <c r="U324" s="369">
        <v>1.2178749299516134</v>
      </c>
      <c r="V324" s="369">
        <v>8.0217388170263249E-2</v>
      </c>
      <c r="W324" s="369">
        <v>0.71865570039242499</v>
      </c>
      <c r="X324" s="369">
        <v>9.456204144154734E-2</v>
      </c>
      <c r="Y324" s="369">
        <v>0.64733169103708799</v>
      </c>
      <c r="Z324" s="369">
        <v>0.11927567840038122</v>
      </c>
      <c r="AA324" s="369">
        <v>0.64446957398803251</v>
      </c>
      <c r="AB324" s="369">
        <v>7.7638627006482497E-2</v>
      </c>
      <c r="AC324" s="373">
        <v>-0.40449011846094163</v>
      </c>
      <c r="AD324" s="575">
        <v>13106979000129</v>
      </c>
      <c r="AE324" s="370" t="s">
        <v>1906</v>
      </c>
      <c r="AF324" s="370" t="s">
        <v>1907</v>
      </c>
      <c r="AG324" s="374" t="s">
        <v>1462</v>
      </c>
      <c r="AH324" s="374" t="s">
        <v>1819</v>
      </c>
      <c r="AI324" s="374">
        <v>1000</v>
      </c>
      <c r="AJ324" s="374">
        <v>100</v>
      </c>
      <c r="AK324" s="374">
        <v>1000</v>
      </c>
      <c r="AL324" s="722">
        <v>2.4500000000000002</v>
      </c>
      <c r="AM324" s="722">
        <v>0</v>
      </c>
      <c r="AN324" s="369" t="s">
        <v>1820</v>
      </c>
      <c r="AO324" s="367" t="s">
        <v>1326</v>
      </c>
      <c r="AP324" s="370" t="s">
        <v>1835</v>
      </c>
      <c r="AQ324" s="376" t="s">
        <v>1815</v>
      </c>
      <c r="AR324" s="369">
        <v>0</v>
      </c>
      <c r="AS324" s="369">
        <v>0</v>
      </c>
      <c r="AT324" s="369" t="s">
        <v>1424</v>
      </c>
      <c r="AW324" s="198"/>
      <c r="AX324" s="198"/>
      <c r="AY324" s="184"/>
      <c r="AZ324" s="184"/>
      <c r="BA324" s="184"/>
      <c r="BB324" s="186"/>
      <c r="BC324" s="184"/>
      <c r="BD324" s="184"/>
      <c r="BE324" s="184"/>
      <c r="BF324" s="184"/>
      <c r="BG324" s="186"/>
      <c r="BH324" s="186"/>
      <c r="BI324" s="199"/>
      <c r="BJ324" s="199"/>
      <c r="BK324" s="199"/>
      <c r="BL324" s="186"/>
      <c r="BM324" s="186"/>
      <c r="BN324" s="186"/>
      <c r="BO324" s="186"/>
      <c r="BP324" s="186"/>
      <c r="BQ324" s="186"/>
      <c r="BR324" s="186"/>
      <c r="BS324" s="186"/>
      <c r="BT324" s="187"/>
      <c r="BU324" s="188"/>
      <c r="BV324" s="189"/>
      <c r="BW324" s="185"/>
      <c r="BX324"/>
      <c r="BZ324"/>
    </row>
    <row r="325" spans="2:78" ht="18.75">
      <c r="B325" s="363" t="s">
        <v>231</v>
      </c>
      <c r="C325" s="364">
        <v>17554200000199</v>
      </c>
      <c r="D325" s="365" t="s">
        <v>14</v>
      </c>
      <c r="E325" s="365" t="s">
        <v>614</v>
      </c>
      <c r="F325" s="365" t="s">
        <v>1424</v>
      </c>
      <c r="G325" s="366" t="s">
        <v>1424</v>
      </c>
      <c r="H325" s="366" t="s">
        <v>867</v>
      </c>
      <c r="I325" s="366" t="s">
        <v>34</v>
      </c>
      <c r="J325" s="366" t="s">
        <v>608</v>
      </c>
      <c r="K325" s="367" t="s">
        <v>48</v>
      </c>
      <c r="L325" s="368"/>
      <c r="M325" s="368" t="s">
        <v>34</v>
      </c>
      <c r="N325" s="367">
        <v>337250</v>
      </c>
      <c r="O325" s="367" t="s">
        <v>1323</v>
      </c>
      <c r="P325" s="371">
        <v>41416</v>
      </c>
      <c r="Q325" s="372">
        <v>201.51444100000001</v>
      </c>
      <c r="R325" s="372">
        <v>216.33017260317462</v>
      </c>
      <c r="S325" s="367">
        <v>2</v>
      </c>
      <c r="T325" s="369">
        <v>0.20431083348878243</v>
      </c>
      <c r="U325" s="369">
        <v>2.1890929107216919</v>
      </c>
      <c r="V325" s="369">
        <v>0.16489477265471675</v>
      </c>
      <c r="W325" s="369">
        <v>1.4772678472365708</v>
      </c>
      <c r="X325" s="369">
        <v>0.38091588981348834</v>
      </c>
      <c r="Y325" s="369">
        <v>2.6075888732614025</v>
      </c>
      <c r="Z325" s="369">
        <v>0.37399159233054147</v>
      </c>
      <c r="AA325" s="369">
        <v>2.0207489524838422</v>
      </c>
      <c r="AB325" s="369">
        <v>0.16770621125948737</v>
      </c>
      <c r="AC325" s="373">
        <v>0.31765864036501384</v>
      </c>
      <c r="AD325" s="575">
        <v>17554210000124</v>
      </c>
      <c r="AE325" s="370" t="s">
        <v>1938</v>
      </c>
      <c r="AF325" s="370" t="s">
        <v>1858</v>
      </c>
      <c r="AG325" s="374" t="s">
        <v>721</v>
      </c>
      <c r="AH325" s="374" t="s">
        <v>1819</v>
      </c>
      <c r="AI325" s="374">
        <v>20000</v>
      </c>
      <c r="AJ325" s="374">
        <v>10000</v>
      </c>
      <c r="AK325" s="374">
        <v>30000</v>
      </c>
      <c r="AL325" s="722">
        <v>1.96</v>
      </c>
      <c r="AM325" s="722">
        <v>20</v>
      </c>
      <c r="AN325" s="369" t="s">
        <v>1824</v>
      </c>
      <c r="AO325" s="367" t="s">
        <v>1326</v>
      </c>
      <c r="AP325" s="370" t="s">
        <v>1835</v>
      </c>
      <c r="AQ325" s="376" t="s">
        <v>670</v>
      </c>
      <c r="AR325" s="369">
        <v>4.8937499999999997E-3</v>
      </c>
      <c r="AS325" s="369">
        <v>4.8937499999999997E-3</v>
      </c>
      <c r="AT325" s="369" t="s">
        <v>1424</v>
      </c>
      <c r="AW325" s="198"/>
      <c r="AX325" s="198"/>
      <c r="AY325" s="184"/>
      <c r="AZ325" s="184"/>
      <c r="BA325" s="184"/>
      <c r="BB325" s="186"/>
      <c r="BC325" s="184"/>
      <c r="BD325" s="184"/>
      <c r="BE325" s="184"/>
      <c r="BF325" s="184"/>
      <c r="BG325" s="186"/>
      <c r="BH325" s="186"/>
      <c r="BI325" s="199"/>
      <c r="BJ325" s="199"/>
      <c r="BK325" s="199"/>
      <c r="BL325" s="186"/>
      <c r="BM325" s="186"/>
      <c r="BN325" s="186"/>
      <c r="BO325" s="186"/>
      <c r="BP325" s="186"/>
      <c r="BQ325" s="186"/>
      <c r="BR325" s="186"/>
      <c r="BS325" s="186"/>
      <c r="BT325" s="187"/>
      <c r="BU325" s="188"/>
      <c r="BV325" s="189"/>
      <c r="BW325" s="185"/>
      <c r="BX325"/>
      <c r="BZ325"/>
    </row>
    <row r="326" spans="2:78" ht="18.75">
      <c r="B326" s="363" t="s">
        <v>1120</v>
      </c>
      <c r="C326" s="364">
        <v>17002861000101</v>
      </c>
      <c r="D326" s="365" t="s">
        <v>14</v>
      </c>
      <c r="E326" s="365" t="s">
        <v>614</v>
      </c>
      <c r="F326" s="365" t="s">
        <v>1424</v>
      </c>
      <c r="G326" s="366" t="s">
        <v>1424</v>
      </c>
      <c r="H326" s="366" t="s">
        <v>1340</v>
      </c>
      <c r="I326" s="366" t="s">
        <v>34</v>
      </c>
      <c r="J326" s="366" t="s">
        <v>608</v>
      </c>
      <c r="K326" s="367" t="s">
        <v>48</v>
      </c>
      <c r="L326" s="368"/>
      <c r="M326" s="368" t="s">
        <v>34</v>
      </c>
      <c r="N326" s="367">
        <v>337625</v>
      </c>
      <c r="O326" s="367" t="s">
        <v>1323</v>
      </c>
      <c r="P326" s="371">
        <v>41259</v>
      </c>
      <c r="Q326" s="372">
        <v>204.72416699999999</v>
      </c>
      <c r="R326" s="372">
        <v>254.37873835714274</v>
      </c>
      <c r="S326" s="367">
        <v>1</v>
      </c>
      <c r="T326" s="369">
        <v>0.18693189110754682</v>
      </c>
      <c r="U326" s="369">
        <v>2.002885851052032</v>
      </c>
      <c r="V326" s="369">
        <v>2.0061922572016E-2</v>
      </c>
      <c r="W326" s="369">
        <v>0.17973179314451176</v>
      </c>
      <c r="X326" s="369">
        <v>8.2741289177538757E-2</v>
      </c>
      <c r="Y326" s="369">
        <v>0.56641182683215596</v>
      </c>
      <c r="Z326" s="369">
        <v>0.16732716598550845</v>
      </c>
      <c r="AA326" s="369">
        <v>0.90410106088284281</v>
      </c>
      <c r="AB326" s="369">
        <v>0.20958451201314127</v>
      </c>
      <c r="AC326" s="373">
        <v>-0.43686206654193654</v>
      </c>
      <c r="AD326" s="575">
        <v>17039320000158</v>
      </c>
      <c r="AE326" s="370" t="s">
        <v>1944</v>
      </c>
      <c r="AF326" s="370" t="s">
        <v>1812</v>
      </c>
      <c r="AG326" s="374" t="s">
        <v>1459</v>
      </c>
      <c r="AH326" s="374" t="s">
        <v>1819</v>
      </c>
      <c r="AI326" s="374">
        <v>50000</v>
      </c>
      <c r="AJ326" s="374">
        <v>5000</v>
      </c>
      <c r="AK326" s="374">
        <v>5000</v>
      </c>
      <c r="AL326" s="722">
        <v>1.93</v>
      </c>
      <c r="AM326" s="722">
        <v>20</v>
      </c>
      <c r="AN326" s="369" t="s">
        <v>1814</v>
      </c>
      <c r="AO326" s="367" t="s">
        <v>1326</v>
      </c>
      <c r="AP326" s="370" t="s">
        <v>1835</v>
      </c>
      <c r="AQ326" s="376" t="s">
        <v>670</v>
      </c>
      <c r="AR326" s="369">
        <v>4.8250000000000003E-3</v>
      </c>
      <c r="AS326" s="369">
        <v>4.8250000000000003E-3</v>
      </c>
      <c r="AT326" s="369" t="s">
        <v>1424</v>
      </c>
      <c r="AW326" s="198"/>
      <c r="AX326" s="198"/>
      <c r="AY326" s="184"/>
      <c r="AZ326" s="184"/>
      <c r="BA326" s="184"/>
      <c r="BB326" s="186"/>
      <c r="BC326" s="184"/>
      <c r="BD326" s="184"/>
      <c r="BE326" s="184"/>
      <c r="BF326" s="184"/>
      <c r="BG326" s="186"/>
      <c r="BH326" s="186"/>
      <c r="BI326" s="199"/>
      <c r="BJ326" s="199"/>
      <c r="BK326" s="199"/>
      <c r="BL326" s="186"/>
      <c r="BM326" s="186"/>
      <c r="BN326" s="186"/>
      <c r="BO326" s="186"/>
      <c r="BP326" s="186"/>
      <c r="BQ326" s="186"/>
      <c r="BR326" s="186"/>
      <c r="BS326" s="186"/>
      <c r="BT326" s="187"/>
      <c r="BU326" s="188"/>
      <c r="BV326" s="189"/>
      <c r="BW326" s="185"/>
      <c r="BX326"/>
      <c r="BZ326"/>
    </row>
    <row r="327" spans="2:78" ht="18.75">
      <c r="B327" s="363" t="s">
        <v>1551</v>
      </c>
      <c r="C327" s="364">
        <v>17898543000170</v>
      </c>
      <c r="D327" s="365" t="s">
        <v>11</v>
      </c>
      <c r="E327" s="365" t="s">
        <v>620</v>
      </c>
      <c r="F327" s="365" t="s">
        <v>674</v>
      </c>
      <c r="G327" s="366" t="s">
        <v>740</v>
      </c>
      <c r="H327" s="366" t="s">
        <v>34</v>
      </c>
      <c r="I327" s="366" t="s">
        <v>1424</v>
      </c>
      <c r="J327" s="366" t="s">
        <v>608</v>
      </c>
      <c r="K327" s="367" t="s">
        <v>48</v>
      </c>
      <c r="L327" s="368"/>
      <c r="M327" s="368" t="s">
        <v>1424</v>
      </c>
      <c r="N327" s="367">
        <v>339423</v>
      </c>
      <c r="O327" s="367" t="s">
        <v>1323</v>
      </c>
      <c r="P327" s="371">
        <v>41411</v>
      </c>
      <c r="Q327" s="372">
        <v>2251.764576</v>
      </c>
      <c r="R327" s="372">
        <v>10906493.857665814</v>
      </c>
      <c r="S327" s="367">
        <v>0</v>
      </c>
      <c r="T327" s="369">
        <v>9.1622104886278422E-2</v>
      </c>
      <c r="U327" s="369">
        <v>0.98168705421567137</v>
      </c>
      <c r="V327" s="369">
        <v>0.10968768772620718</v>
      </c>
      <c r="W327" s="369">
        <v>0.98267574955182357</v>
      </c>
      <c r="X327" s="369">
        <v>0.14585822507895752</v>
      </c>
      <c r="Y327" s="369">
        <v>0.99848364156133185</v>
      </c>
      <c r="Z327" s="369">
        <v>0.16934300731968976</v>
      </c>
      <c r="AA327" s="369">
        <v>0.91499304174004947</v>
      </c>
      <c r="AB327" s="369">
        <v>1.3509350857742325E-3</v>
      </c>
      <c r="AC327" s="373">
        <v>-1.431421760687176</v>
      </c>
      <c r="AD327" s="575">
        <v>0</v>
      </c>
      <c r="AE327" s="370" t="s">
        <v>1843</v>
      </c>
      <c r="AF327" s="370" t="s">
        <v>1812</v>
      </c>
      <c r="AG327" s="374" t="s">
        <v>1459</v>
      </c>
      <c r="AH327" s="374" t="s">
        <v>1819</v>
      </c>
      <c r="AI327" s="374">
        <v>0</v>
      </c>
      <c r="AJ327" s="374">
        <v>0</v>
      </c>
      <c r="AK327" s="374">
        <v>0</v>
      </c>
      <c r="AL327" s="722">
        <v>0.2</v>
      </c>
      <c r="AM327" s="722">
        <v>0</v>
      </c>
      <c r="AN327" s="369" t="s">
        <v>1820</v>
      </c>
      <c r="AO327" s="367" t="s">
        <v>1326</v>
      </c>
      <c r="AP327" s="370" t="s">
        <v>1821</v>
      </c>
      <c r="AQ327" s="376" t="s">
        <v>1815</v>
      </c>
      <c r="AR327" s="369">
        <v>0</v>
      </c>
      <c r="AS327" s="369">
        <v>0</v>
      </c>
      <c r="AT327" s="369" t="s">
        <v>1424</v>
      </c>
      <c r="AW327" s="198"/>
      <c r="AX327" s="198"/>
      <c r="AY327" s="184"/>
      <c r="AZ327" s="184"/>
      <c r="BA327" s="184"/>
      <c r="BB327" s="186"/>
      <c r="BC327" s="184"/>
      <c r="BD327" s="184"/>
      <c r="BE327" s="184"/>
      <c r="BF327" s="184"/>
      <c r="BG327" s="186"/>
      <c r="BH327" s="186"/>
      <c r="BI327" s="199"/>
      <c r="BJ327" s="199"/>
      <c r="BK327" s="199"/>
      <c r="BL327" s="186"/>
      <c r="BM327" s="186"/>
      <c r="BN327" s="186"/>
      <c r="BO327" s="186"/>
      <c r="BP327" s="186"/>
      <c r="BQ327" s="186"/>
      <c r="BR327" s="186"/>
      <c r="BS327" s="186"/>
      <c r="BT327" s="187"/>
      <c r="BU327" s="188"/>
      <c r="BV327" s="189"/>
      <c r="BW327" s="185"/>
      <c r="BX327"/>
      <c r="BZ327"/>
    </row>
    <row r="328" spans="2:78" ht="18.75">
      <c r="B328" s="363" t="s">
        <v>212</v>
      </c>
      <c r="C328" s="364">
        <v>11052478000181</v>
      </c>
      <c r="D328" s="365" t="s">
        <v>13</v>
      </c>
      <c r="E328" s="365" t="s">
        <v>616</v>
      </c>
      <c r="F328" s="365" t="s">
        <v>610</v>
      </c>
      <c r="G328" s="366" t="s">
        <v>34</v>
      </c>
      <c r="H328" s="366" t="s">
        <v>867</v>
      </c>
      <c r="I328" s="366" t="s">
        <v>34</v>
      </c>
      <c r="J328" s="366" t="s">
        <v>611</v>
      </c>
      <c r="K328" s="367" t="s">
        <v>48</v>
      </c>
      <c r="L328" s="368" t="s">
        <v>717</v>
      </c>
      <c r="M328" s="368" t="s">
        <v>1421</v>
      </c>
      <c r="N328" s="367">
        <v>340091</v>
      </c>
      <c r="O328" s="367" t="s">
        <v>1323</v>
      </c>
      <c r="P328" s="371">
        <v>40977</v>
      </c>
      <c r="Q328" s="372">
        <v>653.80332199999998</v>
      </c>
      <c r="R328" s="372">
        <v>2123786.7505507856</v>
      </c>
      <c r="S328" s="367">
        <v>3</v>
      </c>
      <c r="T328" s="369">
        <v>0.10311894997118798</v>
      </c>
      <c r="U328" s="369">
        <v>1.1048702532721368</v>
      </c>
      <c r="V328" s="369">
        <v>0.15540445089282695</v>
      </c>
      <c r="W328" s="369">
        <v>1.3922454600919758</v>
      </c>
      <c r="X328" s="369">
        <v>0.22670342820664535</v>
      </c>
      <c r="Y328" s="369">
        <v>1.5519156662414739</v>
      </c>
      <c r="Z328" s="369">
        <v>0.30771771600899123</v>
      </c>
      <c r="AA328" s="369">
        <v>1.6626583726414681</v>
      </c>
      <c r="AB328" s="369">
        <v>5.4822680684636596E-2</v>
      </c>
      <c r="AC328" s="373">
        <v>0.79862941287795142</v>
      </c>
      <c r="AD328" s="575">
        <v>22099965000116</v>
      </c>
      <c r="AE328" s="370" t="s">
        <v>1970</v>
      </c>
      <c r="AF328" s="370" t="s">
        <v>1812</v>
      </c>
      <c r="AG328" s="374" t="s">
        <v>1459</v>
      </c>
      <c r="AH328" s="374" t="s">
        <v>1819</v>
      </c>
      <c r="AI328" s="374">
        <v>50000</v>
      </c>
      <c r="AJ328" s="374">
        <v>20000</v>
      </c>
      <c r="AK328" s="374">
        <v>20000</v>
      </c>
      <c r="AL328" s="722">
        <v>1</v>
      </c>
      <c r="AM328" s="722">
        <v>27.5</v>
      </c>
      <c r="AN328" s="369" t="s">
        <v>1820</v>
      </c>
      <c r="AO328" s="367" t="s">
        <v>1326</v>
      </c>
      <c r="AP328" s="370" t="s">
        <v>1835</v>
      </c>
      <c r="AQ328" s="376" t="s">
        <v>670</v>
      </c>
      <c r="AR328" s="369">
        <v>1.9E-3</v>
      </c>
      <c r="AS328" s="369">
        <v>1.9E-3</v>
      </c>
      <c r="AT328" s="369" t="s">
        <v>1424</v>
      </c>
      <c r="AW328" s="198"/>
      <c r="AX328" s="198"/>
      <c r="AY328" s="184"/>
      <c r="AZ328" s="184"/>
      <c r="BA328" s="184"/>
      <c r="BB328" s="186"/>
      <c r="BC328" s="184"/>
      <c r="BD328" s="184"/>
      <c r="BE328" s="184"/>
      <c r="BF328" s="184"/>
      <c r="BG328" s="186"/>
      <c r="BH328" s="186"/>
      <c r="BI328" s="199"/>
      <c r="BJ328" s="199"/>
      <c r="BK328" s="199"/>
      <c r="BL328" s="186"/>
      <c r="BM328" s="186"/>
      <c r="BN328" s="186"/>
      <c r="BO328" s="186"/>
      <c r="BP328" s="186"/>
      <c r="BQ328" s="186"/>
      <c r="BR328" s="186"/>
      <c r="BS328" s="186"/>
      <c r="BT328" s="187"/>
      <c r="BU328" s="188"/>
      <c r="BV328" s="189"/>
      <c r="BW328" s="185"/>
      <c r="BX328"/>
      <c r="BZ328"/>
    </row>
    <row r="329" spans="2:78" ht="18.75">
      <c r="B329" s="363" t="s">
        <v>1078</v>
      </c>
      <c r="C329" s="364">
        <v>17321731000131</v>
      </c>
      <c r="D329" s="365" t="s">
        <v>14</v>
      </c>
      <c r="E329" s="365" t="s">
        <v>607</v>
      </c>
      <c r="F329" s="365" t="s">
        <v>1424</v>
      </c>
      <c r="G329" s="366" t="s">
        <v>1424</v>
      </c>
      <c r="H329" s="366" t="s">
        <v>34</v>
      </c>
      <c r="I329" s="366" t="s">
        <v>34</v>
      </c>
      <c r="J329" s="366" t="s">
        <v>608</v>
      </c>
      <c r="K329" s="367" t="s">
        <v>48</v>
      </c>
      <c r="L329" s="368"/>
      <c r="M329" s="368" t="s">
        <v>1421</v>
      </c>
      <c r="N329" s="367">
        <v>340944</v>
      </c>
      <c r="O329" s="367" t="s">
        <v>1323</v>
      </c>
      <c r="P329" s="371">
        <v>41466</v>
      </c>
      <c r="Q329" s="372">
        <v>41.597718</v>
      </c>
      <c r="R329" s="372">
        <v>33.421304119047633</v>
      </c>
      <c r="S329" s="367">
        <v>2</v>
      </c>
      <c r="T329" s="369">
        <v>-5.9935720755585509E-2</v>
      </c>
      <c r="U329" s="369">
        <v>-0.64218259582525239</v>
      </c>
      <c r="V329" s="369">
        <v>-0.12628194850728947</v>
      </c>
      <c r="W329" s="369">
        <v>-1.1313412742733584</v>
      </c>
      <c r="X329" s="369">
        <v>-2.6852631920665448E-2</v>
      </c>
      <c r="Y329" s="369">
        <v>-0.18382174670737964</v>
      </c>
      <c r="Z329" s="369">
        <v>1.3561741033822461E-2</v>
      </c>
      <c r="AA329" s="369">
        <v>7.3276711428669997E-2</v>
      </c>
      <c r="AB329" s="369">
        <v>0.22866503162231377</v>
      </c>
      <c r="AC329" s="373">
        <v>-1.0404012910268454</v>
      </c>
      <c r="AD329" s="575">
        <v>0</v>
      </c>
      <c r="AE329" s="370" t="s">
        <v>1910</v>
      </c>
      <c r="AF329" s="370" t="s">
        <v>1812</v>
      </c>
      <c r="AG329" s="374" t="s">
        <v>1459</v>
      </c>
      <c r="AH329" s="374" t="s">
        <v>1813</v>
      </c>
      <c r="AI329" s="374">
        <v>1000000</v>
      </c>
      <c r="AJ329" s="374">
        <v>0</v>
      </c>
      <c r="AK329" s="374">
        <v>0</v>
      </c>
      <c r="AL329" s="722">
        <v>2</v>
      </c>
      <c r="AM329" s="722">
        <v>20</v>
      </c>
      <c r="AN329" s="369" t="s">
        <v>1815</v>
      </c>
      <c r="AO329" s="367" t="s">
        <v>1326</v>
      </c>
      <c r="AP329" s="370" t="s">
        <v>1816</v>
      </c>
      <c r="AQ329" s="376" t="s">
        <v>667</v>
      </c>
      <c r="AR329" s="369">
        <v>3.06705E-3</v>
      </c>
      <c r="AS329" s="369">
        <v>3.06705E-3</v>
      </c>
      <c r="AT329" s="369" t="s">
        <v>1424</v>
      </c>
      <c r="AW329" s="198"/>
      <c r="AX329" s="198"/>
      <c r="AY329" s="184"/>
      <c r="AZ329" s="184"/>
      <c r="BA329" s="184"/>
      <c r="BB329" s="186"/>
      <c r="BC329" s="184"/>
      <c r="BD329" s="184"/>
      <c r="BE329" s="184"/>
      <c r="BF329" s="184"/>
      <c r="BG329" s="186"/>
      <c r="BH329" s="186"/>
      <c r="BI329" s="199"/>
      <c r="BJ329" s="199"/>
      <c r="BK329" s="199"/>
      <c r="BL329" s="186"/>
      <c r="BM329" s="186"/>
      <c r="BN329" s="186"/>
      <c r="BO329" s="186"/>
      <c r="BP329" s="186"/>
      <c r="BQ329" s="186"/>
      <c r="BR329" s="186"/>
      <c r="BS329" s="186"/>
      <c r="BT329" s="187"/>
      <c r="BU329" s="188"/>
      <c r="BV329" s="189"/>
      <c r="BW329" s="185"/>
      <c r="BX329"/>
      <c r="BZ329"/>
    </row>
    <row r="330" spans="2:78" ht="18.75">
      <c r="B330" s="363" t="s">
        <v>589</v>
      </c>
      <c r="C330" s="364">
        <v>10756685000154</v>
      </c>
      <c r="D330" s="365" t="s">
        <v>14</v>
      </c>
      <c r="E330" s="365" t="s">
        <v>607</v>
      </c>
      <c r="F330" s="365" t="s">
        <v>1424</v>
      </c>
      <c r="G330" s="366" t="s">
        <v>1424</v>
      </c>
      <c r="H330" s="366" t="s">
        <v>34</v>
      </c>
      <c r="I330" s="366" t="s">
        <v>34</v>
      </c>
      <c r="J330" s="366" t="s">
        <v>608</v>
      </c>
      <c r="K330" s="367" t="s">
        <v>48</v>
      </c>
      <c r="L330" s="368"/>
      <c r="M330" s="368" t="s">
        <v>34</v>
      </c>
      <c r="N330" s="367">
        <v>342084</v>
      </c>
      <c r="O330" s="367" t="s">
        <v>1323</v>
      </c>
      <c r="P330" s="371">
        <v>41418</v>
      </c>
      <c r="Q330" s="372">
        <v>83.267972999999998</v>
      </c>
      <c r="R330" s="372">
        <v>82.07416271428572</v>
      </c>
      <c r="S330" s="367">
        <v>2</v>
      </c>
      <c r="T330" s="369">
        <v>6.642328087681304E-2</v>
      </c>
      <c r="U330" s="369">
        <v>0.71169370116778763</v>
      </c>
      <c r="V330" s="369">
        <v>-4.0442285603575323E-2</v>
      </c>
      <c r="W330" s="369">
        <v>-0.3623164472049219</v>
      </c>
      <c r="X330" s="369">
        <v>0.14142072381648019</v>
      </c>
      <c r="Y330" s="369">
        <v>0.96810638708978691</v>
      </c>
      <c r="Z330" s="369">
        <v>0.12386638589430032</v>
      </c>
      <c r="AA330" s="369">
        <v>0.66927405502379289</v>
      </c>
      <c r="AB330" s="369">
        <v>0.258428380868928</v>
      </c>
      <c r="AC330" s="373">
        <v>-0.588417304235484</v>
      </c>
      <c r="AD330" s="575">
        <v>0</v>
      </c>
      <c r="AE330" s="370" t="s">
        <v>1971</v>
      </c>
      <c r="AF330" s="370" t="s">
        <v>1830</v>
      </c>
      <c r="AG330" s="374" t="s">
        <v>743</v>
      </c>
      <c r="AH330" s="374" t="s">
        <v>1819</v>
      </c>
      <c r="AI330" s="374">
        <v>5000</v>
      </c>
      <c r="AJ330" s="374">
        <v>1000</v>
      </c>
      <c r="AK330" s="374">
        <v>1000</v>
      </c>
      <c r="AL330" s="722">
        <v>3</v>
      </c>
      <c r="AM330" s="722">
        <v>20</v>
      </c>
      <c r="AN330" s="369" t="s">
        <v>668</v>
      </c>
      <c r="AO330" s="367" t="s">
        <v>1326</v>
      </c>
      <c r="AP330" s="370" t="s">
        <v>1816</v>
      </c>
      <c r="AQ330" s="376" t="s">
        <v>667</v>
      </c>
      <c r="AR330" s="369">
        <v>0.01</v>
      </c>
      <c r="AS330" s="369">
        <v>0.01</v>
      </c>
      <c r="AT330" s="369" t="s">
        <v>1424</v>
      </c>
      <c r="AW330" s="198"/>
      <c r="AX330" s="198"/>
      <c r="AY330" s="184"/>
      <c r="AZ330" s="184"/>
      <c r="BA330" s="184"/>
      <c r="BB330" s="186"/>
      <c r="BC330" s="184"/>
      <c r="BD330" s="184"/>
      <c r="BE330" s="184"/>
      <c r="BF330" s="184"/>
      <c r="BG330" s="186"/>
      <c r="BH330" s="186"/>
      <c r="BI330" s="199"/>
      <c r="BJ330" s="199"/>
      <c r="BK330" s="199"/>
      <c r="BL330" s="186"/>
      <c r="BM330" s="186"/>
      <c r="BN330" s="186"/>
      <c r="BO330" s="186"/>
      <c r="BP330" s="186"/>
      <c r="BQ330" s="186"/>
      <c r="BR330" s="186"/>
      <c r="BS330" s="186"/>
      <c r="BT330" s="187"/>
      <c r="BU330" s="188"/>
      <c r="BV330" s="189"/>
      <c r="BW330" s="185"/>
      <c r="BX330"/>
      <c r="BZ330"/>
    </row>
    <row r="331" spans="2:78" ht="18.75">
      <c r="B331" s="363" t="s">
        <v>232</v>
      </c>
      <c r="C331" s="364">
        <v>18391138000124</v>
      </c>
      <c r="D331" s="365" t="s">
        <v>13</v>
      </c>
      <c r="E331" s="365" t="s">
        <v>616</v>
      </c>
      <c r="F331" s="365" t="s">
        <v>617</v>
      </c>
      <c r="G331" s="366" t="s">
        <v>34</v>
      </c>
      <c r="H331" s="366" t="s">
        <v>1340</v>
      </c>
      <c r="I331" s="366" t="s">
        <v>34</v>
      </c>
      <c r="J331" s="366" t="s">
        <v>608</v>
      </c>
      <c r="K331" s="367" t="s">
        <v>48</v>
      </c>
      <c r="L331" s="368"/>
      <c r="M331" s="368" t="s">
        <v>34</v>
      </c>
      <c r="N331" s="367">
        <v>342092</v>
      </c>
      <c r="O331" s="367" t="s">
        <v>1326</v>
      </c>
      <c r="P331" s="371">
        <v>41488</v>
      </c>
      <c r="Q331" s="372">
        <v>798.571325</v>
      </c>
      <c r="R331" s="372">
        <v>629.01327201190486</v>
      </c>
      <c r="S331" s="367">
        <v>1</v>
      </c>
      <c r="T331" s="369">
        <v>0.26056551674194894</v>
      </c>
      <c r="U331" s="369">
        <v>2.7918349494161911</v>
      </c>
      <c r="V331" s="369">
        <v>0.25994291417681925</v>
      </c>
      <c r="W331" s="369">
        <v>2.3287900704680475</v>
      </c>
      <c r="X331" s="369">
        <v>0.32878877048343091</v>
      </c>
      <c r="Y331" s="369">
        <v>2.2507486888658867</v>
      </c>
      <c r="Z331" s="369">
        <v>0.43591209758699678</v>
      </c>
      <c r="AA331" s="369">
        <v>2.3553174259474474</v>
      </c>
      <c r="AB331" s="369">
        <v>0.10215028031251433</v>
      </c>
      <c r="AC331" s="373">
        <v>1.4519927710211904</v>
      </c>
      <c r="AD331" s="575">
        <v>13962959000150</v>
      </c>
      <c r="AE331" s="370" t="s">
        <v>1938</v>
      </c>
      <c r="AF331" s="370" t="s">
        <v>1858</v>
      </c>
      <c r="AG331" s="374" t="s">
        <v>721</v>
      </c>
      <c r="AH331" s="374" t="s">
        <v>1819</v>
      </c>
      <c r="AI331" s="374">
        <v>1000</v>
      </c>
      <c r="AJ331" s="374">
        <v>100</v>
      </c>
      <c r="AK331" s="374">
        <v>1000</v>
      </c>
      <c r="AL331" s="722">
        <v>1.96</v>
      </c>
      <c r="AM331" s="722">
        <v>20</v>
      </c>
      <c r="AN331" s="369" t="s">
        <v>1820</v>
      </c>
      <c r="AO331" s="367" t="s">
        <v>1326</v>
      </c>
      <c r="AP331" s="370" t="s">
        <v>1835</v>
      </c>
      <c r="AQ331" s="376" t="s">
        <v>693</v>
      </c>
      <c r="AR331" s="369">
        <v>4.8937499999999997E-3</v>
      </c>
      <c r="AS331" s="369">
        <v>4.8937499999999997E-3</v>
      </c>
      <c r="AT331" s="369" t="s">
        <v>1424</v>
      </c>
      <c r="AW331" s="198"/>
      <c r="AX331" s="198"/>
      <c r="AY331" s="184"/>
      <c r="AZ331" s="184"/>
      <c r="BA331" s="184"/>
      <c r="BB331" s="186"/>
      <c r="BC331" s="184"/>
      <c r="BD331" s="184"/>
      <c r="BE331" s="184"/>
      <c r="BF331" s="184"/>
      <c r="BG331" s="186"/>
      <c r="BH331" s="186"/>
      <c r="BI331" s="199"/>
      <c r="BJ331" s="199"/>
      <c r="BK331" s="199"/>
      <c r="BL331" s="186"/>
      <c r="BM331" s="186"/>
      <c r="BN331" s="186"/>
      <c r="BO331" s="186"/>
      <c r="BP331" s="186"/>
      <c r="BQ331" s="186"/>
      <c r="BR331" s="186"/>
      <c r="BS331" s="186"/>
      <c r="BT331" s="187"/>
      <c r="BU331" s="188"/>
      <c r="BV331" s="189"/>
      <c r="BW331" s="185"/>
      <c r="BX331"/>
      <c r="BZ331"/>
    </row>
    <row r="332" spans="2:78" ht="18.75">
      <c r="B332" s="363" t="s">
        <v>343</v>
      </c>
      <c r="C332" s="364">
        <v>17787909000134</v>
      </c>
      <c r="D332" s="365" t="s">
        <v>14</v>
      </c>
      <c r="E332" s="365" t="s">
        <v>607</v>
      </c>
      <c r="F332" s="365" t="s">
        <v>1424</v>
      </c>
      <c r="G332" s="366" t="s">
        <v>1424</v>
      </c>
      <c r="H332" s="366" t="s">
        <v>34</v>
      </c>
      <c r="I332" s="366" t="s">
        <v>34</v>
      </c>
      <c r="J332" s="366" t="s">
        <v>608</v>
      </c>
      <c r="K332" s="367" t="s">
        <v>48</v>
      </c>
      <c r="L332" s="368"/>
      <c r="M332" s="368" t="s">
        <v>34</v>
      </c>
      <c r="N332" s="367">
        <v>342106</v>
      </c>
      <c r="O332" s="367" t="s">
        <v>1323</v>
      </c>
      <c r="P332" s="371">
        <v>41488</v>
      </c>
      <c r="Q332" s="372">
        <v>71.810821000000004</v>
      </c>
      <c r="R332" s="372">
        <v>103.78106770634925</v>
      </c>
      <c r="S332" s="367">
        <v>2</v>
      </c>
      <c r="T332" s="369">
        <v>1.6066835264806345E-2</v>
      </c>
      <c r="U332" s="369">
        <v>0.17214845916553873</v>
      </c>
      <c r="V332" s="369">
        <v>-8.3154375375616429E-2</v>
      </c>
      <c r="W332" s="369">
        <v>-0.74496773379628889</v>
      </c>
      <c r="X332" s="369">
        <v>-4.3572886131093447E-2</v>
      </c>
      <c r="Y332" s="369">
        <v>-0.29828152642032951</v>
      </c>
      <c r="Z332" s="369">
        <v>-4.5017568250415252E-2</v>
      </c>
      <c r="AA332" s="369">
        <v>-0.2432386335706607</v>
      </c>
      <c r="AB332" s="369">
        <v>0.24422725135758827</v>
      </c>
      <c r="AC332" s="373">
        <v>-0.79751878587739289</v>
      </c>
      <c r="AD332" s="575">
        <v>26470606000184</v>
      </c>
      <c r="AE332" s="370" t="s">
        <v>1860</v>
      </c>
      <c r="AF332" s="370" t="s">
        <v>1856</v>
      </c>
      <c r="AG332" s="374" t="s">
        <v>59</v>
      </c>
      <c r="AH332" s="374" t="s">
        <v>1819</v>
      </c>
      <c r="AI332" s="374">
        <v>20000</v>
      </c>
      <c r="AJ332" s="374">
        <v>0</v>
      </c>
      <c r="AK332" s="374">
        <v>0</v>
      </c>
      <c r="AL332" s="722">
        <v>0</v>
      </c>
      <c r="AM332" s="722">
        <v>10</v>
      </c>
      <c r="AN332" s="369" t="s">
        <v>668</v>
      </c>
      <c r="AO332" s="367" t="s">
        <v>1326</v>
      </c>
      <c r="AP332" s="370" t="s">
        <v>1816</v>
      </c>
      <c r="AQ332" s="376" t="s">
        <v>661</v>
      </c>
      <c r="AR332" s="369">
        <v>5.3333333333333297E-3</v>
      </c>
      <c r="AS332" s="369">
        <v>5.3333333333333297E-3</v>
      </c>
      <c r="AT332" s="369" t="s">
        <v>1424</v>
      </c>
      <c r="AW332" s="198"/>
      <c r="AX332" s="198"/>
      <c r="AY332" s="184"/>
      <c r="AZ332" s="184"/>
      <c r="BA332" s="184"/>
      <c r="BB332" s="186"/>
      <c r="BC332" s="184"/>
      <c r="BD332" s="184"/>
      <c r="BE332" s="184"/>
      <c r="BF332" s="184"/>
      <c r="BG332" s="186"/>
      <c r="BH332" s="186"/>
      <c r="BI332" s="199"/>
      <c r="BJ332" s="199"/>
      <c r="BK332" s="199"/>
      <c r="BL332" s="218"/>
      <c r="BM332" s="186"/>
      <c r="BN332" s="186"/>
      <c r="BO332" s="186"/>
      <c r="BP332" s="186"/>
      <c r="BQ332" s="186"/>
      <c r="BR332" s="186"/>
      <c r="BS332" s="186"/>
      <c r="BT332" s="187"/>
      <c r="BU332" s="188"/>
      <c r="BV332" s="189"/>
      <c r="BW332" s="185"/>
      <c r="BX332"/>
      <c r="BZ332"/>
    </row>
    <row r="333" spans="2:78" ht="18.75">
      <c r="B333" s="363" t="s">
        <v>370</v>
      </c>
      <c r="C333" s="364">
        <v>17898650000107</v>
      </c>
      <c r="D333" s="365" t="s">
        <v>14</v>
      </c>
      <c r="E333" s="365" t="s">
        <v>607</v>
      </c>
      <c r="F333" s="365" t="s">
        <v>1424</v>
      </c>
      <c r="G333" s="366" t="s">
        <v>1424</v>
      </c>
      <c r="H333" s="366" t="s">
        <v>34</v>
      </c>
      <c r="I333" s="366" t="s">
        <v>34</v>
      </c>
      <c r="J333" s="366" t="s">
        <v>608</v>
      </c>
      <c r="K333" s="367" t="s">
        <v>48</v>
      </c>
      <c r="L333" s="368"/>
      <c r="M333" s="368" t="s">
        <v>34</v>
      </c>
      <c r="N333" s="367">
        <v>342191</v>
      </c>
      <c r="O333" s="367" t="s">
        <v>1323</v>
      </c>
      <c r="P333" s="371">
        <v>41481</v>
      </c>
      <c r="Q333" s="372">
        <v>496.20916599999998</v>
      </c>
      <c r="R333" s="372">
        <v>498.89103074206326</v>
      </c>
      <c r="S333" s="367">
        <v>2</v>
      </c>
      <c r="T333" s="369">
        <v>0.11533086119835345</v>
      </c>
      <c r="U333" s="369">
        <v>1.2357150442078966</v>
      </c>
      <c r="V333" s="369">
        <v>-1.9224768648362756E-2</v>
      </c>
      <c r="W333" s="369">
        <v>-0.17223185512530917</v>
      </c>
      <c r="X333" s="369">
        <v>2.7683264348602021E-2</v>
      </c>
      <c r="Y333" s="369">
        <v>0.18950790455686722</v>
      </c>
      <c r="Z333" s="369">
        <v>9.8011104431884322E-2</v>
      </c>
      <c r="AA333" s="369">
        <v>0.52957296547316202</v>
      </c>
      <c r="AB333" s="369">
        <v>0.20398832700192812</v>
      </c>
      <c r="AC333" s="373">
        <v>-0.64143971459889559</v>
      </c>
      <c r="AD333" s="575">
        <v>0</v>
      </c>
      <c r="AE333" s="370" t="s">
        <v>1864</v>
      </c>
      <c r="AF333" s="370" t="s">
        <v>1812</v>
      </c>
      <c r="AG333" s="374" t="s">
        <v>1459</v>
      </c>
      <c r="AH333" s="374" t="s">
        <v>1819</v>
      </c>
      <c r="AI333" s="374">
        <v>20000</v>
      </c>
      <c r="AJ333" s="374">
        <v>5000</v>
      </c>
      <c r="AK333" s="374">
        <v>5000</v>
      </c>
      <c r="AL333" s="722">
        <v>3</v>
      </c>
      <c r="AM333" s="722">
        <v>0</v>
      </c>
      <c r="AN333" s="369" t="s">
        <v>1863</v>
      </c>
      <c r="AO333" s="367" t="s">
        <v>1326</v>
      </c>
      <c r="AP333" s="370" t="s">
        <v>1816</v>
      </c>
      <c r="AQ333" s="376" t="s">
        <v>661</v>
      </c>
      <c r="AR333" s="369">
        <v>6.0000000000000001E-3</v>
      </c>
      <c r="AS333" s="369">
        <v>6.0000000000000001E-3</v>
      </c>
      <c r="AT333" s="369" t="s">
        <v>1424</v>
      </c>
      <c r="AW333" s="198"/>
      <c r="AX333" s="198"/>
      <c r="AY333" s="184"/>
      <c r="AZ333" s="184"/>
      <c r="BA333" s="184"/>
      <c r="BB333" s="186"/>
      <c r="BC333" s="184"/>
      <c r="BD333" s="184"/>
      <c r="BE333" s="184"/>
      <c r="BF333" s="184"/>
      <c r="BG333" s="186"/>
      <c r="BH333" s="186"/>
      <c r="BI333" s="199"/>
      <c r="BJ333" s="199"/>
      <c r="BK333" s="199"/>
      <c r="BL333" s="186"/>
      <c r="BM333" s="186"/>
      <c r="BN333" s="186"/>
      <c r="BO333" s="186"/>
      <c r="BP333" s="186"/>
      <c r="BQ333" s="186"/>
      <c r="BR333" s="186"/>
      <c r="BS333" s="186"/>
      <c r="BT333" s="187"/>
      <c r="BU333" s="188"/>
      <c r="BV333" s="189"/>
      <c r="BW333" s="185"/>
      <c r="BX333"/>
      <c r="BZ333"/>
    </row>
    <row r="334" spans="2:78" ht="18.75">
      <c r="B334" s="363" t="s">
        <v>1754</v>
      </c>
      <c r="C334" s="364">
        <v>18239849000188</v>
      </c>
      <c r="D334" s="365" t="s">
        <v>13</v>
      </c>
      <c r="E334" s="365" t="s">
        <v>616</v>
      </c>
      <c r="F334" s="365" t="s">
        <v>619</v>
      </c>
      <c r="G334" s="366" t="s">
        <v>34</v>
      </c>
      <c r="H334" s="366" t="s">
        <v>1340</v>
      </c>
      <c r="I334" s="366" t="s">
        <v>34</v>
      </c>
      <c r="J334" s="366" t="s">
        <v>611</v>
      </c>
      <c r="K334" s="367" t="s">
        <v>48</v>
      </c>
      <c r="L334" s="368"/>
      <c r="M334" s="368" t="s">
        <v>1424</v>
      </c>
      <c r="N334" s="367">
        <v>342319</v>
      </c>
      <c r="O334" s="367" t="s">
        <v>1326</v>
      </c>
      <c r="P334" s="371">
        <v>41472</v>
      </c>
      <c r="Q334" s="372">
        <v>6.0045909999999996</v>
      </c>
      <c r="R334" s="372">
        <v>7.3323555963855416</v>
      </c>
      <c r="S334" s="367">
        <v>3</v>
      </c>
      <c r="T334" s="369">
        <v>-5.6286582422638842E-3</v>
      </c>
      <c r="U334" s="369">
        <v>-6.03083823046104E-2</v>
      </c>
      <c r="V334" s="369">
        <v>-1.7671127932272546E-2</v>
      </c>
      <c r="W334" s="369">
        <v>-0.15831301804462372</v>
      </c>
      <c r="X334" s="369">
        <v>2.1544588630338257E-2</v>
      </c>
      <c r="Y334" s="369">
        <v>0.14748513016606332</v>
      </c>
      <c r="Z334" s="369">
        <v>0.3162678658749416</v>
      </c>
      <c r="AA334" s="369">
        <v>1.7088564870897969</v>
      </c>
      <c r="AB334" s="369">
        <v>0.11337154955946149</v>
      </c>
      <c r="AC334" s="373">
        <v>-1.1404322692945197</v>
      </c>
      <c r="AD334" s="575">
        <v>22188059000198</v>
      </c>
      <c r="AE334" s="370" t="s">
        <v>1838</v>
      </c>
      <c r="AF334" s="370" t="s">
        <v>1856</v>
      </c>
      <c r="AG334" s="374" t="s">
        <v>59</v>
      </c>
      <c r="AH334" s="374" t="s">
        <v>1894</v>
      </c>
      <c r="AI334" s="374">
        <v>1000000</v>
      </c>
      <c r="AJ334" s="374">
        <v>100000</v>
      </c>
      <c r="AK334" s="374">
        <v>1000000</v>
      </c>
      <c r="AL334" s="722">
        <v>0</v>
      </c>
      <c r="AM334" s="722">
        <v>0</v>
      </c>
      <c r="AN334" s="369" t="s">
        <v>1820</v>
      </c>
      <c r="AO334" s="367" t="s">
        <v>1326</v>
      </c>
      <c r="AP334" s="370" t="s">
        <v>1835</v>
      </c>
      <c r="AQ334" s="376" t="s">
        <v>1815</v>
      </c>
      <c r="AR334" s="369">
        <v>0</v>
      </c>
      <c r="AS334" s="369">
        <v>0</v>
      </c>
      <c r="AT334" s="369" t="s">
        <v>1424</v>
      </c>
      <c r="AW334" s="198"/>
      <c r="AX334" s="198"/>
      <c r="AY334" s="184"/>
      <c r="AZ334" s="184"/>
      <c r="BA334" s="184"/>
      <c r="BB334" s="186"/>
      <c r="BC334" s="184"/>
      <c r="BD334" s="184"/>
      <c r="BE334" s="184"/>
      <c r="BF334" s="184"/>
      <c r="BG334" s="186"/>
      <c r="BH334" s="186"/>
      <c r="BI334" s="199"/>
      <c r="BJ334" s="199"/>
      <c r="BK334" s="199"/>
      <c r="BL334" s="186"/>
      <c r="BM334" s="186"/>
      <c r="BN334" s="186"/>
      <c r="BO334" s="186"/>
      <c r="BP334" s="186"/>
      <c r="BQ334" s="186"/>
      <c r="BR334" s="186"/>
      <c r="BS334" s="186"/>
      <c r="BT334" s="187"/>
      <c r="BU334" s="188"/>
      <c r="BV334" s="189"/>
      <c r="BW334" s="185"/>
      <c r="BX334"/>
      <c r="BZ334"/>
    </row>
    <row r="335" spans="2:78" ht="18.75">
      <c r="B335" s="363" t="s">
        <v>1667</v>
      </c>
      <c r="C335" s="364">
        <v>18205277000116</v>
      </c>
      <c r="D335" s="365" t="s">
        <v>14</v>
      </c>
      <c r="E335" s="365" t="s">
        <v>1424</v>
      </c>
      <c r="F335" s="365" t="s">
        <v>1424</v>
      </c>
      <c r="G335" s="366" t="s">
        <v>1424</v>
      </c>
      <c r="H335" s="366" t="s">
        <v>34</v>
      </c>
      <c r="I335" s="366" t="s">
        <v>1424</v>
      </c>
      <c r="J335" s="366" t="s">
        <v>1424</v>
      </c>
      <c r="K335" s="367" t="s">
        <v>48</v>
      </c>
      <c r="L335" s="368"/>
      <c r="M335" s="368" t="s">
        <v>1424</v>
      </c>
      <c r="N335" s="367">
        <v>342823</v>
      </c>
      <c r="O335" s="367" t="s">
        <v>1326</v>
      </c>
      <c r="P335" s="371">
        <v>41480</v>
      </c>
      <c r="Q335" s="372">
        <v>13.719973</v>
      </c>
      <c r="R335" s="372">
        <v>19.770163765182172</v>
      </c>
      <c r="S335" s="367">
        <v>3</v>
      </c>
      <c r="T335" s="369">
        <v>0.16828932891343351</v>
      </c>
      <c r="U335" s="369">
        <v>1.803139709156613</v>
      </c>
      <c r="V335" s="369">
        <v>6.288461545983659E-2</v>
      </c>
      <c r="W335" s="369">
        <v>0.56337395666978463</v>
      </c>
      <c r="X335" s="369">
        <v>8.585246134054314E-3</v>
      </c>
      <c r="Y335" s="369">
        <v>5.8770959395608224E-2</v>
      </c>
      <c r="Z335" s="369">
        <v>-4.5737153782448026E-2</v>
      </c>
      <c r="AA335" s="369">
        <v>-0.24712669346263974</v>
      </c>
      <c r="AB335" s="369">
        <v>0.14674952468962343</v>
      </c>
      <c r="AC335" s="373">
        <v>-0.33210894719081685</v>
      </c>
      <c r="AD335" s="575">
        <v>34284218000137</v>
      </c>
      <c r="AE335" s="370" t="s">
        <v>1906</v>
      </c>
      <c r="AF335" s="370" t="s">
        <v>1907</v>
      </c>
      <c r="AG335" s="374" t="s">
        <v>1462</v>
      </c>
      <c r="AH335" s="374" t="s">
        <v>1813</v>
      </c>
      <c r="AI335" s="374">
        <v>20000</v>
      </c>
      <c r="AJ335" s="374">
        <v>5000</v>
      </c>
      <c r="AK335" s="374">
        <v>0</v>
      </c>
      <c r="AL335" s="722">
        <v>0</v>
      </c>
      <c r="AM335" s="722">
        <v>0</v>
      </c>
      <c r="AN335" s="369" t="s">
        <v>1824</v>
      </c>
      <c r="AO335" s="367" t="s">
        <v>1326</v>
      </c>
      <c r="AP335" s="370" t="s">
        <v>1816</v>
      </c>
      <c r="AQ335" s="376" t="s">
        <v>1815</v>
      </c>
      <c r="AR335" s="369">
        <v>0</v>
      </c>
      <c r="AS335" s="369">
        <v>0</v>
      </c>
      <c r="AT335" s="369" t="s">
        <v>1424</v>
      </c>
      <c r="AW335" s="198"/>
      <c r="AX335" s="198"/>
      <c r="AY335" s="184"/>
      <c r="AZ335" s="184"/>
      <c r="BA335" s="184"/>
      <c r="BB335" s="186"/>
      <c r="BC335" s="184"/>
      <c r="BD335" s="184"/>
      <c r="BE335" s="184"/>
      <c r="BF335" s="184"/>
      <c r="BG335" s="186"/>
      <c r="BH335" s="186"/>
      <c r="BI335" s="199"/>
      <c r="BJ335" s="199"/>
      <c r="BK335" s="199"/>
      <c r="BL335" s="186"/>
      <c r="BM335" s="186"/>
      <c r="BN335" s="186"/>
      <c r="BO335" s="186"/>
      <c r="BP335" s="186"/>
      <c r="BQ335" s="186"/>
      <c r="BR335" s="186"/>
      <c r="BS335" s="186"/>
      <c r="BT335" s="187"/>
      <c r="BU335" s="188"/>
      <c r="BV335" s="189"/>
      <c r="BW335" s="185"/>
      <c r="BX335"/>
      <c r="BZ335"/>
    </row>
    <row r="336" spans="2:78" ht="18.75">
      <c r="B336" s="363" t="s">
        <v>1631</v>
      </c>
      <c r="C336" s="364">
        <v>18197429000186</v>
      </c>
      <c r="D336" s="365" t="s">
        <v>13</v>
      </c>
      <c r="E336" s="365" t="s">
        <v>615</v>
      </c>
      <c r="F336" s="365" t="s">
        <v>619</v>
      </c>
      <c r="G336" s="366" t="s">
        <v>1424</v>
      </c>
      <c r="H336" s="366" t="s">
        <v>34</v>
      </c>
      <c r="I336" s="366" t="s">
        <v>1424</v>
      </c>
      <c r="J336" s="366" t="s">
        <v>611</v>
      </c>
      <c r="K336" s="367" t="s">
        <v>48</v>
      </c>
      <c r="L336" s="368"/>
      <c r="M336" s="368" t="s">
        <v>1424</v>
      </c>
      <c r="N336" s="367">
        <v>343889</v>
      </c>
      <c r="O336" s="367" t="s">
        <v>1323</v>
      </c>
      <c r="P336" s="371">
        <v>41496</v>
      </c>
      <c r="Q336" s="372">
        <v>11.512352</v>
      </c>
      <c r="R336" s="372">
        <v>15.828590615079372</v>
      </c>
      <c r="S336" s="367">
        <v>3</v>
      </c>
      <c r="T336" s="369">
        <v>-3.3695422942314757E-3</v>
      </c>
      <c r="U336" s="369">
        <v>-3.6103034884266264E-2</v>
      </c>
      <c r="V336" s="369">
        <v>-4.1012641244584369E-3</v>
      </c>
      <c r="W336" s="369">
        <v>-3.6742617892283981E-2</v>
      </c>
      <c r="X336" s="369">
        <v>3.413890010793974E-2</v>
      </c>
      <c r="Y336" s="369">
        <v>0.23370045316417232</v>
      </c>
      <c r="Z336" s="369">
        <v>0.52620049585275153</v>
      </c>
      <c r="AA336" s="369">
        <v>2.8431631154187622</v>
      </c>
      <c r="AB336" s="369">
        <v>0.1658093352185939</v>
      </c>
      <c r="AC336" s="373">
        <v>-0.6979263838019506</v>
      </c>
      <c r="AD336" s="575">
        <v>15212548000172</v>
      </c>
      <c r="AE336" s="370" t="s">
        <v>1838</v>
      </c>
      <c r="AF336" s="370" t="s">
        <v>1818</v>
      </c>
      <c r="AG336" s="374" t="s">
        <v>59</v>
      </c>
      <c r="AH336" s="374" t="s">
        <v>1894</v>
      </c>
      <c r="AI336" s="374">
        <v>500000</v>
      </c>
      <c r="AJ336" s="374">
        <v>100000</v>
      </c>
      <c r="AK336" s="374">
        <v>500000</v>
      </c>
      <c r="AL336" s="722">
        <v>0</v>
      </c>
      <c r="AM336" s="722">
        <v>0</v>
      </c>
      <c r="AN336" s="369" t="s">
        <v>1824</v>
      </c>
      <c r="AO336" s="367" t="s">
        <v>1326</v>
      </c>
      <c r="AP336" s="370" t="s">
        <v>1835</v>
      </c>
      <c r="AQ336" s="376" t="s">
        <v>1815</v>
      </c>
      <c r="AR336" s="369">
        <v>0</v>
      </c>
      <c r="AS336" s="369">
        <v>0</v>
      </c>
      <c r="AT336" s="369" t="s">
        <v>1424</v>
      </c>
      <c r="AW336" s="198"/>
      <c r="AX336" s="198"/>
      <c r="AY336" s="184"/>
      <c r="AZ336" s="184"/>
      <c r="BA336" s="184"/>
      <c r="BB336" s="186"/>
      <c r="BC336" s="184"/>
      <c r="BD336" s="184"/>
      <c r="BE336" s="184"/>
      <c r="BF336" s="184"/>
      <c r="BG336" s="186"/>
      <c r="BH336" s="186"/>
      <c r="BI336" s="199"/>
      <c r="BJ336" s="199"/>
      <c r="BK336" s="199"/>
      <c r="BL336" s="186"/>
      <c r="BM336" s="186"/>
      <c r="BN336" s="186"/>
      <c r="BO336" s="186"/>
      <c r="BP336" s="186"/>
      <c r="BQ336" s="186"/>
      <c r="BR336" s="186"/>
      <c r="BS336" s="186"/>
      <c r="BT336" s="187"/>
      <c r="BU336" s="188"/>
      <c r="BV336" s="189"/>
      <c r="BW336" s="185"/>
      <c r="BX336"/>
      <c r="BZ336"/>
    </row>
    <row r="337" spans="2:78" ht="18.75">
      <c r="B337" s="363" t="s">
        <v>961</v>
      </c>
      <c r="C337" s="364">
        <v>18391171000154</v>
      </c>
      <c r="D337" s="365" t="s">
        <v>13</v>
      </c>
      <c r="E337" s="365" t="s">
        <v>615</v>
      </c>
      <c r="F337" s="365" t="s">
        <v>619</v>
      </c>
      <c r="G337" s="366" t="s">
        <v>34</v>
      </c>
      <c r="H337" s="366" t="s">
        <v>1340</v>
      </c>
      <c r="I337" s="366" t="s">
        <v>34</v>
      </c>
      <c r="J337" s="366" t="s">
        <v>611</v>
      </c>
      <c r="K337" s="367" t="s">
        <v>49</v>
      </c>
      <c r="L337" s="368" t="s">
        <v>1341</v>
      </c>
      <c r="M337" s="368" t="s">
        <v>34</v>
      </c>
      <c r="N337" s="367">
        <v>344095</v>
      </c>
      <c r="O337" s="367" t="s">
        <v>1326</v>
      </c>
      <c r="P337" s="371">
        <v>41502</v>
      </c>
      <c r="Q337" s="372">
        <v>32.732382999999999</v>
      </c>
      <c r="R337" s="372">
        <v>37.150728456349178</v>
      </c>
      <c r="S337" s="367">
        <v>1</v>
      </c>
      <c r="T337" s="369">
        <v>6.7289713955975827E-3</v>
      </c>
      <c r="U337" s="369">
        <v>7.2097711741558129E-2</v>
      </c>
      <c r="V337" s="369">
        <v>-1.5479094098809432E-2</v>
      </c>
      <c r="W337" s="369">
        <v>-0.13867491157165207</v>
      </c>
      <c r="X337" s="369">
        <v>5.3765522343679262E-2</v>
      </c>
      <c r="Y337" s="369">
        <v>0.36805599760385976</v>
      </c>
      <c r="Z337" s="369">
        <v>0.56622314168743815</v>
      </c>
      <c r="AA337" s="369">
        <v>3.0594132165028403</v>
      </c>
      <c r="AB337" s="369">
        <v>0.18946777005999557</v>
      </c>
      <c r="AC337" s="373">
        <v>-0.67082934297386232</v>
      </c>
      <c r="AD337" s="575">
        <v>18391155000161</v>
      </c>
      <c r="AE337" s="370" t="s">
        <v>1893</v>
      </c>
      <c r="AF337" s="370" t="s">
        <v>1858</v>
      </c>
      <c r="AG337" s="374" t="s">
        <v>721</v>
      </c>
      <c r="AH337" s="374" t="s">
        <v>1813</v>
      </c>
      <c r="AI337" s="374">
        <v>50000</v>
      </c>
      <c r="AJ337" s="374">
        <v>25000</v>
      </c>
      <c r="AK337" s="374">
        <v>50000</v>
      </c>
      <c r="AL337" s="722">
        <v>1.98</v>
      </c>
      <c r="AM337" s="722">
        <v>20</v>
      </c>
      <c r="AN337" s="369" t="s">
        <v>1824</v>
      </c>
      <c r="AO337" s="367" t="s">
        <v>1326</v>
      </c>
      <c r="AP337" s="370" t="s">
        <v>1835</v>
      </c>
      <c r="AQ337" s="376" t="s">
        <v>670</v>
      </c>
      <c r="AR337" s="369">
        <v>3.9500000000000004E-3</v>
      </c>
      <c r="AS337" s="369">
        <v>3.9500000000000004E-3</v>
      </c>
      <c r="AT337" s="369" t="s">
        <v>1424</v>
      </c>
      <c r="AW337" s="198"/>
      <c r="AX337" s="198"/>
      <c r="AY337" s="184"/>
      <c r="AZ337" s="184"/>
      <c r="BA337" s="184"/>
      <c r="BB337" s="186"/>
      <c r="BC337" s="184"/>
      <c r="BD337" s="184"/>
      <c r="BE337" s="184"/>
      <c r="BF337" s="184"/>
      <c r="BG337" s="186"/>
      <c r="BH337" s="186"/>
      <c r="BI337" s="199"/>
      <c r="BJ337" s="199"/>
      <c r="BK337" s="199"/>
      <c r="BL337" s="186"/>
      <c r="BM337" s="186"/>
      <c r="BN337" s="186"/>
      <c r="BO337" s="186"/>
      <c r="BP337" s="186"/>
      <c r="BQ337" s="186"/>
      <c r="BR337" s="186"/>
      <c r="BS337" s="186"/>
      <c r="BT337" s="187"/>
      <c r="BU337" s="188"/>
      <c r="BV337" s="189"/>
      <c r="BW337" s="185"/>
      <c r="BX337"/>
      <c r="BZ337"/>
    </row>
    <row r="338" spans="2:78" ht="18.75">
      <c r="B338" s="363" t="s">
        <v>180</v>
      </c>
      <c r="C338" s="364">
        <v>18558694000142</v>
      </c>
      <c r="D338" s="365" t="s">
        <v>14</v>
      </c>
      <c r="E338" s="365" t="s">
        <v>614</v>
      </c>
      <c r="F338" s="365" t="s">
        <v>1424</v>
      </c>
      <c r="G338" s="366" t="s">
        <v>1424</v>
      </c>
      <c r="H338" s="366" t="s">
        <v>1340</v>
      </c>
      <c r="I338" s="366" t="s">
        <v>34</v>
      </c>
      <c r="J338" s="366" t="s">
        <v>608</v>
      </c>
      <c r="K338" s="367" t="s">
        <v>48</v>
      </c>
      <c r="L338" s="368"/>
      <c r="M338" s="368" t="s">
        <v>34</v>
      </c>
      <c r="N338" s="367">
        <v>344435</v>
      </c>
      <c r="O338" s="367" t="s">
        <v>1323</v>
      </c>
      <c r="P338" s="371">
        <v>41469</v>
      </c>
      <c r="Q338" s="372">
        <v>85.591300000000004</v>
      </c>
      <c r="R338" s="372">
        <v>86.037243188754999</v>
      </c>
      <c r="S338" s="367">
        <v>3</v>
      </c>
      <c r="T338" s="369">
        <v>2.5629233828990516E-2</v>
      </c>
      <c r="U338" s="369">
        <v>0.27460498850812087</v>
      </c>
      <c r="V338" s="369">
        <v>1.5312099223291131E-2</v>
      </c>
      <c r="W338" s="369">
        <v>0.13717882921388666</v>
      </c>
      <c r="X338" s="369">
        <v>9.0391172623505822E-2</v>
      </c>
      <c r="Y338" s="369">
        <v>0.61877968936794447</v>
      </c>
      <c r="Z338" s="369">
        <v>0.38673647982263737</v>
      </c>
      <c r="AA338" s="369">
        <v>2.0896120461397421</v>
      </c>
      <c r="AB338" s="369">
        <v>0.19925250963388949</v>
      </c>
      <c r="AC338" s="373">
        <v>-0.48335324136659452</v>
      </c>
      <c r="AD338" s="575">
        <v>0</v>
      </c>
      <c r="AE338" s="370" t="s">
        <v>1972</v>
      </c>
      <c r="AF338" s="370" t="s">
        <v>1830</v>
      </c>
      <c r="AG338" s="374" t="s">
        <v>743</v>
      </c>
      <c r="AH338" s="374" t="s">
        <v>1819</v>
      </c>
      <c r="AI338" s="374">
        <v>1000</v>
      </c>
      <c r="AJ338" s="374">
        <v>0</v>
      </c>
      <c r="AK338" s="374">
        <v>1000</v>
      </c>
      <c r="AL338" s="722">
        <v>2</v>
      </c>
      <c r="AM338" s="722">
        <v>20</v>
      </c>
      <c r="AN338" s="369" t="s">
        <v>668</v>
      </c>
      <c r="AO338" s="367" t="s">
        <v>1326</v>
      </c>
      <c r="AP338" s="370" t="s">
        <v>1816</v>
      </c>
      <c r="AQ338" s="376" t="s">
        <v>661</v>
      </c>
      <c r="AR338" s="369">
        <v>4.0000000000000001E-3</v>
      </c>
      <c r="AS338" s="369">
        <v>4.0000000000000001E-3</v>
      </c>
      <c r="AT338" s="369" t="s">
        <v>1424</v>
      </c>
      <c r="AW338" s="198"/>
      <c r="AX338" s="198"/>
      <c r="AY338" s="184"/>
      <c r="AZ338" s="184"/>
      <c r="BA338" s="184"/>
      <c r="BB338" s="186"/>
      <c r="BC338" s="184"/>
      <c r="BD338" s="184"/>
      <c r="BE338" s="184"/>
      <c r="BF338" s="184"/>
      <c r="BG338" s="186"/>
      <c r="BH338" s="186"/>
      <c r="BI338" s="199"/>
      <c r="BJ338" s="199"/>
      <c r="BK338" s="199"/>
      <c r="BL338" s="186"/>
      <c r="BM338" s="186"/>
      <c r="BN338" s="186"/>
      <c r="BO338" s="186"/>
      <c r="BP338" s="186"/>
      <c r="BQ338" s="186"/>
      <c r="BR338" s="186"/>
      <c r="BS338" s="186"/>
      <c r="BT338" s="187"/>
      <c r="BU338" s="188"/>
      <c r="BV338" s="189"/>
      <c r="BW338" s="185"/>
      <c r="BX338"/>
      <c r="BZ338"/>
    </row>
    <row r="339" spans="2:78" ht="18.75">
      <c r="B339" s="363" t="s">
        <v>1057</v>
      </c>
      <c r="C339" s="364">
        <v>18323970000193</v>
      </c>
      <c r="D339" s="365" t="s">
        <v>14</v>
      </c>
      <c r="E339" s="365" t="s">
        <v>607</v>
      </c>
      <c r="F339" s="365" t="s">
        <v>1424</v>
      </c>
      <c r="G339" s="366" t="s">
        <v>1424</v>
      </c>
      <c r="H339" s="366" t="s">
        <v>34</v>
      </c>
      <c r="I339" s="366" t="s">
        <v>34</v>
      </c>
      <c r="J339" s="366" t="s">
        <v>611</v>
      </c>
      <c r="K339" s="367" t="s">
        <v>1815</v>
      </c>
      <c r="L339" s="368"/>
      <c r="M339" s="368" t="s">
        <v>1421</v>
      </c>
      <c r="N339" s="367">
        <v>344788</v>
      </c>
      <c r="O339" s="367" t="s">
        <v>1326</v>
      </c>
      <c r="P339" s="371">
        <v>41487</v>
      </c>
      <c r="Q339" s="372">
        <v>55.660252</v>
      </c>
      <c r="R339" s="372">
        <v>78.328719943775155</v>
      </c>
      <c r="S339" s="367">
        <v>3</v>
      </c>
      <c r="T339" s="369">
        <v>-0.36502237162428763</v>
      </c>
      <c r="U339" s="369">
        <v>-3.91104021423034</v>
      </c>
      <c r="V339" s="369">
        <v>-0.33946441890180523</v>
      </c>
      <c r="W339" s="369">
        <v>-3.0412114541348299</v>
      </c>
      <c r="X339" s="369">
        <v>-0.20991248753166525</v>
      </c>
      <c r="Y339" s="369">
        <v>-1.4369719969261592</v>
      </c>
      <c r="Z339" s="369">
        <v>0.27754963705995905</v>
      </c>
      <c r="AA339" s="369">
        <v>1.4996544036088513</v>
      </c>
      <c r="AB339" s="369">
        <v>0.19937682343766241</v>
      </c>
      <c r="AC339" s="373">
        <v>-2.262478941781831</v>
      </c>
      <c r="AD339" s="575">
        <v>17690766000148</v>
      </c>
      <c r="AE339" s="370" t="s">
        <v>1973</v>
      </c>
      <c r="AF339" s="370" t="s">
        <v>1812</v>
      </c>
      <c r="AG339" s="374" t="s">
        <v>1459</v>
      </c>
      <c r="AH339" s="374" t="s">
        <v>1894</v>
      </c>
      <c r="AI339" s="374">
        <v>25000</v>
      </c>
      <c r="AJ339" s="374">
        <v>25000</v>
      </c>
      <c r="AK339" s="374">
        <v>25000</v>
      </c>
      <c r="AL339" s="722">
        <v>0.7</v>
      </c>
      <c r="AM339" s="722">
        <v>10</v>
      </c>
      <c r="AN339" s="369" t="s">
        <v>1824</v>
      </c>
      <c r="AO339" s="367" t="s">
        <v>1326</v>
      </c>
      <c r="AP339" s="370" t="s">
        <v>1835</v>
      </c>
      <c r="AQ339" s="376" t="s">
        <v>681</v>
      </c>
      <c r="AR339" s="369">
        <v>6.9999999999999999E-4</v>
      </c>
      <c r="AS339" s="369">
        <v>6.9999999999999999E-4</v>
      </c>
      <c r="AT339" s="369" t="s">
        <v>1424</v>
      </c>
      <c r="AW339" s="198"/>
      <c r="AX339" s="198"/>
      <c r="AY339" s="184"/>
      <c r="AZ339" s="184"/>
      <c r="BA339" s="184"/>
      <c r="BB339" s="186"/>
      <c r="BC339" s="184"/>
      <c r="BD339" s="184"/>
      <c r="BE339" s="184"/>
      <c r="BF339" s="184"/>
      <c r="BG339" s="186"/>
      <c r="BH339" s="186"/>
      <c r="BI339" s="199"/>
      <c r="BJ339" s="199"/>
      <c r="BK339" s="199"/>
      <c r="BL339" s="186"/>
      <c r="BM339" s="186"/>
      <c r="BN339" s="186"/>
      <c r="BO339" s="186"/>
      <c r="BP339" s="186"/>
      <c r="BQ339" s="186"/>
      <c r="BR339" s="186"/>
      <c r="BS339" s="186"/>
      <c r="BT339" s="187"/>
      <c r="BU339" s="188"/>
      <c r="BV339" s="189"/>
      <c r="BW339" s="185"/>
      <c r="BX339"/>
      <c r="BZ339"/>
    </row>
    <row r="340" spans="2:78" ht="18.75">
      <c r="B340" s="363" t="s">
        <v>1143</v>
      </c>
      <c r="C340" s="364">
        <v>16987508000165</v>
      </c>
      <c r="D340" s="365" t="s">
        <v>14</v>
      </c>
      <c r="E340" s="365" t="s">
        <v>607</v>
      </c>
      <c r="F340" s="365" t="s">
        <v>1424</v>
      </c>
      <c r="G340" s="366" t="s">
        <v>1424</v>
      </c>
      <c r="H340" s="366" t="s">
        <v>34</v>
      </c>
      <c r="I340" s="366" t="s">
        <v>34</v>
      </c>
      <c r="J340" s="366" t="s">
        <v>608</v>
      </c>
      <c r="K340" s="367" t="s">
        <v>48</v>
      </c>
      <c r="L340" s="368"/>
      <c r="M340" s="368" t="s">
        <v>34</v>
      </c>
      <c r="N340" s="367">
        <v>345865</v>
      </c>
      <c r="O340" s="367" t="s">
        <v>1323</v>
      </c>
      <c r="P340" s="371">
        <v>41486</v>
      </c>
      <c r="Q340" s="372">
        <v>136.46664899999999</v>
      </c>
      <c r="R340" s="372">
        <v>149.93462720238105</v>
      </c>
      <c r="S340" s="367">
        <v>2</v>
      </c>
      <c r="T340" s="369">
        <v>-9.7043230458374929E-2</v>
      </c>
      <c r="U340" s="369">
        <v>-1.0397718231697373</v>
      </c>
      <c r="V340" s="369">
        <v>-0.18790113386592655</v>
      </c>
      <c r="W340" s="369">
        <v>-1.6833784300771644</v>
      </c>
      <c r="X340" s="369">
        <v>-0.23161962204244924</v>
      </c>
      <c r="Y340" s="369">
        <v>-1.5855698473556179</v>
      </c>
      <c r="Z340" s="369">
        <v>-0.25519178164132583</v>
      </c>
      <c r="AA340" s="369">
        <v>-1.3788505838345886</v>
      </c>
      <c r="AB340" s="369">
        <v>0.24142772568831772</v>
      </c>
      <c r="AC340" s="373">
        <v>-1.2406304148259644</v>
      </c>
      <c r="AD340" s="575">
        <v>0</v>
      </c>
      <c r="AE340" s="370" t="s">
        <v>1974</v>
      </c>
      <c r="AF340" s="370" t="s">
        <v>1812</v>
      </c>
      <c r="AG340" s="374" t="s">
        <v>1459</v>
      </c>
      <c r="AH340" s="374" t="s">
        <v>1813</v>
      </c>
      <c r="AI340" s="374">
        <v>1000</v>
      </c>
      <c r="AJ340" s="374">
        <v>100</v>
      </c>
      <c r="AK340" s="374">
        <v>1000</v>
      </c>
      <c r="AL340" s="722">
        <v>2</v>
      </c>
      <c r="AM340" s="722">
        <v>20</v>
      </c>
      <c r="AN340" s="369" t="s">
        <v>1834</v>
      </c>
      <c r="AO340" s="367" t="s">
        <v>1326</v>
      </c>
      <c r="AP340" s="370" t="s">
        <v>1816</v>
      </c>
      <c r="AQ340" s="376" t="s">
        <v>667</v>
      </c>
      <c r="AR340" s="369">
        <v>5.3333333333333297E-3</v>
      </c>
      <c r="AS340" s="369">
        <v>5.3333333333333297E-3</v>
      </c>
      <c r="AT340" s="369" t="s">
        <v>1424</v>
      </c>
      <c r="AW340" s="198"/>
      <c r="AX340" s="198"/>
      <c r="AY340" s="184"/>
      <c r="AZ340" s="184"/>
      <c r="BA340" s="184"/>
      <c r="BB340" s="186"/>
      <c r="BC340" s="184"/>
      <c r="BD340" s="184"/>
      <c r="BE340" s="184"/>
      <c r="BF340" s="184"/>
      <c r="BG340" s="186"/>
      <c r="BH340" s="186"/>
      <c r="BI340" s="199"/>
      <c r="BJ340" s="199"/>
      <c r="BK340" s="199"/>
      <c r="BL340" s="186"/>
      <c r="BM340" s="186"/>
      <c r="BN340" s="186"/>
      <c r="BO340" s="186"/>
      <c r="BP340" s="186"/>
      <c r="BQ340" s="186"/>
      <c r="BR340" s="186"/>
      <c r="BS340" s="186"/>
      <c r="BT340" s="187"/>
      <c r="BU340" s="188"/>
      <c r="BV340" s="189"/>
      <c r="BW340" s="185"/>
      <c r="BX340"/>
      <c r="BZ340"/>
    </row>
    <row r="341" spans="2:78" ht="18.75">
      <c r="B341" s="363" t="s">
        <v>1388</v>
      </c>
      <c r="C341" s="364">
        <v>18316558000146</v>
      </c>
      <c r="D341" s="365" t="s">
        <v>11</v>
      </c>
      <c r="E341" s="365" t="s">
        <v>620</v>
      </c>
      <c r="F341" s="365" t="s">
        <v>665</v>
      </c>
      <c r="G341" s="366" t="s">
        <v>740</v>
      </c>
      <c r="H341" s="366" t="s">
        <v>34</v>
      </c>
      <c r="I341" s="366" t="s">
        <v>1424</v>
      </c>
      <c r="J341" s="366" t="s">
        <v>608</v>
      </c>
      <c r="K341" s="367" t="s">
        <v>48</v>
      </c>
      <c r="L341" s="368"/>
      <c r="M341" s="368" t="s">
        <v>34</v>
      </c>
      <c r="N341" s="367">
        <v>347582</v>
      </c>
      <c r="O341" s="367" t="s">
        <v>1323</v>
      </c>
      <c r="P341" s="371">
        <v>41539</v>
      </c>
      <c r="Q341" s="372">
        <v>128.81262599999999</v>
      </c>
      <c r="R341" s="372">
        <v>125.21581997222219</v>
      </c>
      <c r="S341" s="367">
        <v>1</v>
      </c>
      <c r="T341" s="369">
        <v>0.1027812335138707</v>
      </c>
      <c r="U341" s="369">
        <v>1.101251782876205</v>
      </c>
      <c r="V341" s="369">
        <v>0.12235002717920795</v>
      </c>
      <c r="W341" s="369">
        <v>1.0961157734140845</v>
      </c>
      <c r="X341" s="369">
        <v>0.1828545393817349</v>
      </c>
      <c r="Y341" s="369">
        <v>1.2517447422595467</v>
      </c>
      <c r="Z341" s="369">
        <v>0.16572159951594445</v>
      </c>
      <c r="AA341" s="369">
        <v>0.89542587452023836</v>
      </c>
      <c r="AB341" s="369">
        <v>1.7467346371226359E-3</v>
      </c>
      <c r="AC341" s="373">
        <v>6.1420786798049267</v>
      </c>
      <c r="AD341" s="575">
        <v>15487311000102</v>
      </c>
      <c r="AE341" s="370" t="s">
        <v>1919</v>
      </c>
      <c r="AF341" s="370" t="s">
        <v>1812</v>
      </c>
      <c r="AG341" s="374" t="s">
        <v>1459</v>
      </c>
      <c r="AH341" s="374" t="s">
        <v>1819</v>
      </c>
      <c r="AI341" s="374">
        <v>3000</v>
      </c>
      <c r="AJ341" s="374">
        <v>0</v>
      </c>
      <c r="AK341" s="374">
        <v>100</v>
      </c>
      <c r="AL341" s="722">
        <v>0.6</v>
      </c>
      <c r="AM341" s="722">
        <v>20</v>
      </c>
      <c r="AN341" s="369" t="s">
        <v>1820</v>
      </c>
      <c r="AO341" s="367" t="s">
        <v>1326</v>
      </c>
      <c r="AP341" s="370" t="s">
        <v>1821</v>
      </c>
      <c r="AQ341" s="376" t="s">
        <v>677</v>
      </c>
      <c r="AR341" s="369">
        <v>1.3500000000000001E-3</v>
      </c>
      <c r="AS341" s="369">
        <v>1.3500000000000001E-3</v>
      </c>
      <c r="AT341" s="369" t="s">
        <v>1424</v>
      </c>
      <c r="AW341" s="198"/>
      <c r="AX341" s="198"/>
      <c r="AY341" s="184"/>
      <c r="AZ341" s="184"/>
      <c r="BA341" s="184"/>
      <c r="BB341" s="186"/>
      <c r="BC341" s="184"/>
      <c r="BD341" s="184"/>
      <c r="BE341" s="184"/>
      <c r="BF341" s="184"/>
      <c r="BG341" s="186"/>
      <c r="BH341" s="186"/>
      <c r="BI341" s="199"/>
      <c r="BJ341" s="199"/>
      <c r="BK341" s="199"/>
      <c r="BL341" s="186"/>
      <c r="BM341" s="186"/>
      <c r="BN341" s="186"/>
      <c r="BO341" s="186"/>
      <c r="BP341" s="186"/>
      <c r="BQ341" s="186"/>
      <c r="BR341" s="186"/>
      <c r="BS341" s="186"/>
      <c r="BT341" s="187"/>
      <c r="BU341" s="188"/>
      <c r="BV341" s="189"/>
      <c r="BW341" s="185"/>
      <c r="BX341"/>
      <c r="BZ341"/>
    </row>
    <row r="342" spans="2:78" ht="18.75">
      <c r="B342" s="363" t="s">
        <v>561</v>
      </c>
      <c r="C342" s="364">
        <v>16961689000150</v>
      </c>
      <c r="D342" s="365" t="s">
        <v>14</v>
      </c>
      <c r="E342" s="365" t="s">
        <v>607</v>
      </c>
      <c r="F342" s="365" t="s">
        <v>1424</v>
      </c>
      <c r="G342" s="366" t="s">
        <v>1424</v>
      </c>
      <c r="H342" s="366" t="s">
        <v>34</v>
      </c>
      <c r="I342" s="366" t="s">
        <v>34</v>
      </c>
      <c r="J342" s="366" t="s">
        <v>608</v>
      </c>
      <c r="K342" s="367" t="s">
        <v>48</v>
      </c>
      <c r="L342" s="368"/>
      <c r="M342" s="368" t="s">
        <v>1421</v>
      </c>
      <c r="N342" s="367">
        <v>348120</v>
      </c>
      <c r="O342" s="367" t="s">
        <v>1323</v>
      </c>
      <c r="P342" s="371">
        <v>41321</v>
      </c>
      <c r="Q342" s="372">
        <v>10.451890000000001</v>
      </c>
      <c r="R342" s="372">
        <v>9.605026375999989</v>
      </c>
      <c r="S342" s="367">
        <v>2</v>
      </c>
      <c r="T342" s="369">
        <v>6.0045396934916617E-2</v>
      </c>
      <c r="U342" s="369">
        <v>0.64335772365645449</v>
      </c>
      <c r="V342" s="369">
        <v>-4.4907469274067968E-2</v>
      </c>
      <c r="W342" s="369">
        <v>-0.40231936641350646</v>
      </c>
      <c r="X342" s="369">
        <v>3.2168572974270448E-2</v>
      </c>
      <c r="Y342" s="369">
        <v>0.2202124279915896</v>
      </c>
      <c r="Z342" s="369">
        <v>6.5737772505070957E-2</v>
      </c>
      <c r="AA342" s="369">
        <v>0.35519390716900645</v>
      </c>
      <c r="AB342" s="369">
        <v>0.21047822283216672</v>
      </c>
      <c r="AC342" s="373">
        <v>-0.7436822335968829</v>
      </c>
      <c r="AD342" s="575">
        <v>0</v>
      </c>
      <c r="AE342" s="370" t="s">
        <v>1923</v>
      </c>
      <c r="AF342" s="370" t="s">
        <v>1812</v>
      </c>
      <c r="AG342" s="374" t="s">
        <v>1459</v>
      </c>
      <c r="AH342" s="374" t="s">
        <v>1819</v>
      </c>
      <c r="AI342" s="374">
        <v>1000</v>
      </c>
      <c r="AJ342" s="374">
        <v>1000</v>
      </c>
      <c r="AK342" s="374">
        <v>1000</v>
      </c>
      <c r="AL342" s="722">
        <v>3</v>
      </c>
      <c r="AM342" s="722">
        <v>15</v>
      </c>
      <c r="AN342" s="369" t="s">
        <v>1834</v>
      </c>
      <c r="AO342" s="367" t="s">
        <v>1326</v>
      </c>
      <c r="AP342" s="370" t="s">
        <v>1816</v>
      </c>
      <c r="AQ342" s="376" t="s">
        <v>661</v>
      </c>
      <c r="AR342" s="369">
        <v>1.73333333333333E-3</v>
      </c>
      <c r="AS342" s="369">
        <v>1.73333333333333E-3</v>
      </c>
      <c r="AT342" s="369" t="s">
        <v>1424</v>
      </c>
      <c r="AW342" s="198"/>
      <c r="AX342" s="198"/>
      <c r="AY342" s="184"/>
      <c r="AZ342" s="184"/>
      <c r="BA342" s="184"/>
      <c r="BB342" s="186"/>
      <c r="BC342" s="184"/>
      <c r="BD342" s="184"/>
      <c r="BE342" s="184"/>
      <c r="BF342" s="184"/>
      <c r="BG342" s="186"/>
      <c r="BH342" s="186"/>
      <c r="BI342" s="199"/>
      <c r="BJ342" s="199"/>
      <c r="BK342" s="199"/>
      <c r="BL342" s="186"/>
      <c r="BM342" s="186"/>
      <c r="BN342" s="186"/>
      <c r="BO342" s="186"/>
      <c r="BP342" s="186"/>
      <c r="BQ342" s="186"/>
      <c r="BR342" s="186"/>
      <c r="BS342" s="186"/>
      <c r="BT342" s="187"/>
      <c r="BU342" s="188"/>
      <c r="BV342" s="189"/>
      <c r="BW342" s="185"/>
      <c r="BX342"/>
      <c r="BZ342"/>
    </row>
    <row r="343" spans="2:78" ht="18.75">
      <c r="B343" s="363" t="s">
        <v>1533</v>
      </c>
      <c r="C343" s="364">
        <v>18422272000145</v>
      </c>
      <c r="D343" s="365" t="s">
        <v>13</v>
      </c>
      <c r="E343" s="365" t="s">
        <v>615</v>
      </c>
      <c r="F343" s="365" t="s">
        <v>619</v>
      </c>
      <c r="G343" s="366" t="s">
        <v>34</v>
      </c>
      <c r="H343" s="366" t="s">
        <v>1339</v>
      </c>
      <c r="I343" s="366" t="s">
        <v>34</v>
      </c>
      <c r="J343" s="366" t="s">
        <v>611</v>
      </c>
      <c r="K343" s="367" t="s">
        <v>48</v>
      </c>
      <c r="L343" s="368"/>
      <c r="M343" s="368" t="s">
        <v>1424</v>
      </c>
      <c r="N343" s="367">
        <v>348341</v>
      </c>
      <c r="O343" s="367" t="s">
        <v>1323</v>
      </c>
      <c r="P343" s="371">
        <v>41537</v>
      </c>
      <c r="Q343" s="372">
        <v>2017.610181</v>
      </c>
      <c r="R343" s="372">
        <v>1692.2590825595234</v>
      </c>
      <c r="S343" s="367">
        <v>1</v>
      </c>
      <c r="T343" s="369">
        <v>0.22629911701112637</v>
      </c>
      <c r="U343" s="369">
        <v>2.4246868572382114</v>
      </c>
      <c r="V343" s="369">
        <v>0.2829949338813873</v>
      </c>
      <c r="W343" s="369">
        <v>2.5353097009885976</v>
      </c>
      <c r="X343" s="369">
        <v>0.36287216146259582</v>
      </c>
      <c r="Y343" s="369">
        <v>2.4840691500412015</v>
      </c>
      <c r="Z343" s="369">
        <v>0.41782615166199011</v>
      </c>
      <c r="AA343" s="369">
        <v>2.2575955599159365</v>
      </c>
      <c r="AB343" s="369">
        <v>4.2259905350475552E-2</v>
      </c>
      <c r="AC343" s="373">
        <v>4.0552265050020662</v>
      </c>
      <c r="AD343" s="575">
        <v>21470947000136</v>
      </c>
      <c r="AE343" s="370" t="s">
        <v>1975</v>
      </c>
      <c r="AF343" s="370" t="s">
        <v>1818</v>
      </c>
      <c r="AG343" s="374" t="s">
        <v>59</v>
      </c>
      <c r="AH343" s="374" t="s">
        <v>1819</v>
      </c>
      <c r="AI343" s="374">
        <v>50000</v>
      </c>
      <c r="AJ343" s="374">
        <v>50000</v>
      </c>
      <c r="AK343" s="374">
        <v>50000</v>
      </c>
      <c r="AL343" s="722">
        <v>2.5</v>
      </c>
      <c r="AM343" s="722">
        <v>20</v>
      </c>
      <c r="AN343" s="369" t="s">
        <v>1820</v>
      </c>
      <c r="AO343" s="367" t="s">
        <v>1326</v>
      </c>
      <c r="AP343" s="370" t="s">
        <v>1835</v>
      </c>
      <c r="AQ343" s="376" t="s">
        <v>1815</v>
      </c>
      <c r="AR343" s="369">
        <v>0</v>
      </c>
      <c r="AS343" s="369">
        <v>0</v>
      </c>
      <c r="AT343" s="369" t="s">
        <v>1424</v>
      </c>
      <c r="AW343" s="198"/>
      <c r="AX343" s="198"/>
      <c r="AY343" s="184"/>
      <c r="AZ343" s="184"/>
      <c r="BA343" s="184"/>
      <c r="BB343" s="186"/>
      <c r="BC343" s="184"/>
      <c r="BD343" s="184"/>
      <c r="BE343" s="184"/>
      <c r="BF343" s="184"/>
      <c r="BG343" s="186"/>
      <c r="BH343" s="186"/>
      <c r="BI343" s="199"/>
      <c r="BJ343" s="199"/>
      <c r="BK343" s="199"/>
      <c r="BL343" s="186"/>
      <c r="BM343" s="186"/>
      <c r="BN343" s="186"/>
      <c r="BO343" s="186"/>
      <c r="BP343" s="186"/>
      <c r="BQ343" s="186"/>
      <c r="BR343" s="186"/>
      <c r="BS343" s="186"/>
      <c r="BT343" s="187"/>
      <c r="BU343" s="188"/>
      <c r="BV343" s="189"/>
      <c r="BW343" s="185"/>
      <c r="BX343"/>
      <c r="BZ343"/>
    </row>
    <row r="344" spans="2:78" ht="18.75">
      <c r="B344" s="363" t="s">
        <v>38</v>
      </c>
      <c r="C344" s="364">
        <v>17517577000178</v>
      </c>
      <c r="D344" s="365" t="s">
        <v>11</v>
      </c>
      <c r="E344" s="365" t="s">
        <v>621</v>
      </c>
      <c r="F344" s="365" t="s">
        <v>674</v>
      </c>
      <c r="G344" s="366" t="s">
        <v>740</v>
      </c>
      <c r="H344" s="366" t="s">
        <v>34</v>
      </c>
      <c r="I344" s="366" t="s">
        <v>1424</v>
      </c>
      <c r="J344" s="366" t="s">
        <v>608</v>
      </c>
      <c r="K344" s="367" t="s">
        <v>48</v>
      </c>
      <c r="L344" s="368"/>
      <c r="M344" s="368" t="s">
        <v>34</v>
      </c>
      <c r="N344" s="367">
        <v>348430</v>
      </c>
      <c r="O344" s="367" t="s">
        <v>1323</v>
      </c>
      <c r="P344" s="371">
        <v>41515</v>
      </c>
      <c r="Q344" s="372">
        <v>472.55945000000003</v>
      </c>
      <c r="R344" s="372">
        <v>708.17593333333309</v>
      </c>
      <c r="S344" s="367">
        <v>1</v>
      </c>
      <c r="T344" s="369">
        <v>6.2516496745933958E-2</v>
      </c>
      <c r="U344" s="369">
        <v>0.66983437683050551</v>
      </c>
      <c r="V344" s="369">
        <v>7.2328364649055121E-2</v>
      </c>
      <c r="W344" s="369">
        <v>0.64797910703323314</v>
      </c>
      <c r="X344" s="369">
        <v>0.10828493289186025</v>
      </c>
      <c r="Y344" s="369">
        <v>0.74127279460284123</v>
      </c>
      <c r="Z344" s="369">
        <v>0.19114617824723479</v>
      </c>
      <c r="AA344" s="369">
        <v>1.0327997938600884</v>
      </c>
      <c r="AB344" s="369">
        <v>3.4691239765372188E-2</v>
      </c>
      <c r="AC344" s="373">
        <v>-1.1326513904362201</v>
      </c>
      <c r="AD344" s="575">
        <v>0</v>
      </c>
      <c r="AE344" s="370" t="s">
        <v>1825</v>
      </c>
      <c r="AF344" s="370" t="s">
        <v>1826</v>
      </c>
      <c r="AG344" s="374" t="s">
        <v>730</v>
      </c>
      <c r="AH344" s="374" t="s">
        <v>1819</v>
      </c>
      <c r="AI344" s="374">
        <v>1000</v>
      </c>
      <c r="AJ344" s="374">
        <v>100</v>
      </c>
      <c r="AK344" s="374">
        <v>500</v>
      </c>
      <c r="AL344" s="722">
        <v>0.4</v>
      </c>
      <c r="AM344" s="722">
        <v>0</v>
      </c>
      <c r="AN344" s="369" t="s">
        <v>1928</v>
      </c>
      <c r="AO344" s="367" t="s">
        <v>1326</v>
      </c>
      <c r="AP344" s="370" t="s">
        <v>1821</v>
      </c>
      <c r="AQ344" s="376" t="s">
        <v>682</v>
      </c>
      <c r="AR344" s="369">
        <v>1.06666666666667E-3</v>
      </c>
      <c r="AS344" s="369">
        <v>1.06666666666667E-3</v>
      </c>
      <c r="AT344" s="369" t="s">
        <v>1424</v>
      </c>
      <c r="AW344" s="198"/>
      <c r="AX344" s="198"/>
      <c r="AY344" s="184"/>
      <c r="AZ344" s="184"/>
      <c r="BA344" s="184"/>
      <c r="BB344" s="186"/>
      <c r="BC344" s="184"/>
      <c r="BD344" s="184"/>
      <c r="BE344" s="184"/>
      <c r="BF344" s="184"/>
      <c r="BG344" s="186"/>
      <c r="BH344" s="186"/>
      <c r="BI344" s="199"/>
      <c r="BJ344" s="199"/>
      <c r="BK344" s="199"/>
      <c r="BL344" s="218"/>
      <c r="BM344" s="186"/>
      <c r="BN344" s="186"/>
      <c r="BO344" s="186"/>
      <c r="BP344" s="186"/>
      <c r="BQ344" s="186"/>
      <c r="BR344" s="186"/>
      <c r="BS344" s="186"/>
      <c r="BT344" s="187"/>
      <c r="BU344" s="188"/>
      <c r="BV344" s="189"/>
      <c r="BW344" s="185"/>
      <c r="BX344"/>
      <c r="BZ344"/>
    </row>
    <row r="345" spans="2:78" ht="18.75">
      <c r="B345" s="363" t="s">
        <v>219</v>
      </c>
      <c r="C345" s="364">
        <v>4437399000123</v>
      </c>
      <c r="D345" s="365" t="s">
        <v>14</v>
      </c>
      <c r="E345" s="365" t="s">
        <v>607</v>
      </c>
      <c r="F345" s="365" t="s">
        <v>1424</v>
      </c>
      <c r="G345" s="366" t="s">
        <v>1424</v>
      </c>
      <c r="H345" s="366" t="s">
        <v>34</v>
      </c>
      <c r="I345" s="366" t="s">
        <v>34</v>
      </c>
      <c r="J345" s="366" t="s">
        <v>608</v>
      </c>
      <c r="K345" s="367" t="s">
        <v>48</v>
      </c>
      <c r="L345" s="368"/>
      <c r="M345" s="368" t="s">
        <v>34</v>
      </c>
      <c r="N345" s="367">
        <v>349011</v>
      </c>
      <c r="O345" s="367" t="s">
        <v>1326</v>
      </c>
      <c r="P345" s="371">
        <v>41549</v>
      </c>
      <c r="Q345" s="372">
        <v>34.065424</v>
      </c>
      <c r="R345" s="372">
        <v>31.087842337301602</v>
      </c>
      <c r="S345" s="367">
        <v>2</v>
      </c>
      <c r="T345" s="369">
        <v>0.12918933842487967</v>
      </c>
      <c r="U345" s="369">
        <v>1.3842020026914379</v>
      </c>
      <c r="V345" s="369">
        <v>0.13304704740101458</v>
      </c>
      <c r="W345" s="369">
        <v>1.1919487933485846</v>
      </c>
      <c r="X345" s="369">
        <v>0.52630285608968164</v>
      </c>
      <c r="Y345" s="369">
        <v>3.602846476625388</v>
      </c>
      <c r="Z345" s="369">
        <v>0.83653477411952593</v>
      </c>
      <c r="AA345" s="369">
        <v>4.5199592803260282</v>
      </c>
      <c r="AB345" s="369">
        <v>0.23787656468136514</v>
      </c>
      <c r="AC345" s="373">
        <v>9.007025061276587E-2</v>
      </c>
      <c r="AD345" s="575">
        <v>14213077000154</v>
      </c>
      <c r="AE345" s="370" t="s">
        <v>1876</v>
      </c>
      <c r="AF345" s="370" t="s">
        <v>1833</v>
      </c>
      <c r="AG345" s="374" t="s">
        <v>1458</v>
      </c>
      <c r="AH345" s="374" t="s">
        <v>1819</v>
      </c>
      <c r="AI345" s="374">
        <v>10000</v>
      </c>
      <c r="AJ345" s="374">
        <v>1000</v>
      </c>
      <c r="AK345" s="374">
        <v>1000</v>
      </c>
      <c r="AL345" s="722">
        <v>1.9</v>
      </c>
      <c r="AM345" s="722">
        <v>20</v>
      </c>
      <c r="AN345" s="369" t="s">
        <v>668</v>
      </c>
      <c r="AO345" s="367" t="s">
        <v>1326</v>
      </c>
      <c r="AP345" s="370" t="s">
        <v>1816</v>
      </c>
      <c r="AQ345" s="376" t="s">
        <v>661</v>
      </c>
      <c r="AR345" s="369">
        <v>4.4333333333333299E-3</v>
      </c>
      <c r="AS345" s="369">
        <v>4.4333333333333299E-3</v>
      </c>
      <c r="AT345" s="369" t="s">
        <v>1424</v>
      </c>
      <c r="AW345" s="198"/>
      <c r="AX345" s="198"/>
      <c r="AY345" s="184"/>
      <c r="AZ345" s="184"/>
      <c r="BA345" s="184"/>
      <c r="BB345" s="186"/>
      <c r="BC345" s="184"/>
      <c r="BD345" s="184"/>
      <c r="BE345" s="184"/>
      <c r="BF345" s="184"/>
      <c r="BG345" s="186"/>
      <c r="BH345" s="186"/>
      <c r="BI345" s="199"/>
      <c r="BJ345" s="199"/>
      <c r="BK345" s="199"/>
      <c r="BL345" s="218"/>
      <c r="BM345" s="186"/>
      <c r="BN345" s="186"/>
      <c r="BO345" s="186"/>
      <c r="BP345" s="186"/>
      <c r="BQ345" s="186"/>
      <c r="BR345" s="186"/>
      <c r="BS345" s="186"/>
      <c r="BT345" s="187"/>
      <c r="BU345" s="188"/>
      <c r="BV345" s="189"/>
      <c r="BW345" s="185"/>
      <c r="BX345"/>
      <c r="BZ345"/>
    </row>
    <row r="346" spans="2:78" ht="18.75">
      <c r="B346" s="363" t="s">
        <v>556</v>
      </c>
      <c r="C346" s="364">
        <v>18832871000137</v>
      </c>
      <c r="D346" s="365" t="s">
        <v>14</v>
      </c>
      <c r="E346" s="365" t="s">
        <v>607</v>
      </c>
      <c r="F346" s="365" t="s">
        <v>1424</v>
      </c>
      <c r="G346" s="366" t="s">
        <v>1424</v>
      </c>
      <c r="H346" s="366" t="s">
        <v>34</v>
      </c>
      <c r="I346" s="366" t="s">
        <v>34</v>
      </c>
      <c r="J346" s="366" t="s">
        <v>608</v>
      </c>
      <c r="K346" s="367" t="s">
        <v>48</v>
      </c>
      <c r="L346" s="368"/>
      <c r="M346" s="368" t="s">
        <v>34</v>
      </c>
      <c r="N346" s="367">
        <v>349232</v>
      </c>
      <c r="O346" s="367" t="s">
        <v>1323</v>
      </c>
      <c r="P346" s="371">
        <v>41551</v>
      </c>
      <c r="Q346" s="372">
        <v>24.532712</v>
      </c>
      <c r="R346" s="372">
        <v>12.449645476190469</v>
      </c>
      <c r="S346" s="367">
        <v>2</v>
      </c>
      <c r="T346" s="369">
        <v>0.16613712792465996</v>
      </c>
      <c r="U346" s="369">
        <v>1.7800799044143887</v>
      </c>
      <c r="V346" s="369">
        <v>5.1437492078754365E-2</v>
      </c>
      <c r="W346" s="369">
        <v>0.46082087362189073</v>
      </c>
      <c r="X346" s="369">
        <v>0.14811420477460913</v>
      </c>
      <c r="Y346" s="369">
        <v>1.0139271232064928</v>
      </c>
      <c r="Z346" s="369">
        <v>0.21140064119798785</v>
      </c>
      <c r="AA346" s="369">
        <v>1.1422385770578749</v>
      </c>
      <c r="AB346" s="369">
        <v>0.19049025386607099</v>
      </c>
      <c r="AC346" s="373">
        <v>-0.31594242910096443</v>
      </c>
      <c r="AD346" s="575">
        <v>41569841000100</v>
      </c>
      <c r="AE346" s="370" t="s">
        <v>1976</v>
      </c>
      <c r="AF346" s="370" t="s">
        <v>1856</v>
      </c>
      <c r="AG346" s="374" t="s">
        <v>59</v>
      </c>
      <c r="AH346" s="374" t="s">
        <v>1813</v>
      </c>
      <c r="AI346" s="374">
        <v>5000</v>
      </c>
      <c r="AJ346" s="374">
        <v>1000</v>
      </c>
      <c r="AK346" s="374">
        <v>1000</v>
      </c>
      <c r="AL346" s="722">
        <v>3.5</v>
      </c>
      <c r="AM346" s="722">
        <v>0</v>
      </c>
      <c r="AN346" s="369" t="s">
        <v>668</v>
      </c>
      <c r="AO346" s="367" t="s">
        <v>1326</v>
      </c>
      <c r="AP346" s="370" t="s">
        <v>1816</v>
      </c>
      <c r="AQ346" s="376" t="s">
        <v>661</v>
      </c>
      <c r="AR346" s="369">
        <v>8.0009999999999994E-3</v>
      </c>
      <c r="AS346" s="369">
        <v>8.0009999999999994E-3</v>
      </c>
      <c r="AT346" s="369" t="s">
        <v>1424</v>
      </c>
      <c r="AW346" s="198"/>
      <c r="AX346" s="198"/>
      <c r="AY346" s="184"/>
      <c r="AZ346" s="184"/>
      <c r="BA346" s="184"/>
      <c r="BB346" s="186"/>
      <c r="BC346" s="184"/>
      <c r="BD346" s="184"/>
      <c r="BE346" s="184"/>
      <c r="BF346" s="184"/>
      <c r="BG346" s="186"/>
      <c r="BH346" s="186"/>
      <c r="BI346" s="199"/>
      <c r="BJ346" s="199"/>
      <c r="BK346" s="199"/>
      <c r="BL346" s="218"/>
      <c r="BM346" s="186"/>
      <c r="BN346" s="186"/>
      <c r="BO346" s="186"/>
      <c r="BP346" s="186"/>
      <c r="BQ346" s="186"/>
      <c r="BR346" s="186"/>
      <c r="BS346" s="186"/>
      <c r="BT346" s="187"/>
      <c r="BU346" s="188"/>
      <c r="BV346" s="189"/>
      <c r="BW346" s="185"/>
      <c r="BX346"/>
      <c r="BZ346"/>
    </row>
    <row r="347" spans="2:78" ht="18.75">
      <c r="B347" s="363" t="s">
        <v>465</v>
      </c>
      <c r="C347" s="364">
        <v>11741429000156</v>
      </c>
      <c r="D347" s="365" t="s">
        <v>14</v>
      </c>
      <c r="E347" s="365" t="s">
        <v>607</v>
      </c>
      <c r="F347" s="365" t="s">
        <v>1319</v>
      </c>
      <c r="G347" s="366" t="s">
        <v>1424</v>
      </c>
      <c r="H347" s="366" t="s">
        <v>34</v>
      </c>
      <c r="I347" s="366" t="s">
        <v>34</v>
      </c>
      <c r="J347" s="366" t="s">
        <v>608</v>
      </c>
      <c r="K347" s="367" t="s">
        <v>48</v>
      </c>
      <c r="L347" s="368" t="s">
        <v>1341</v>
      </c>
      <c r="M347" s="368" t="s">
        <v>34</v>
      </c>
      <c r="N347" s="367">
        <v>349836</v>
      </c>
      <c r="O347" s="367" t="s">
        <v>1323</v>
      </c>
      <c r="P347" s="371">
        <v>41511</v>
      </c>
      <c r="Q347" s="372">
        <v>25.510776</v>
      </c>
      <c r="R347" s="372">
        <v>34.18834626984129</v>
      </c>
      <c r="S347" s="367">
        <v>32</v>
      </c>
      <c r="T347" s="369">
        <v>-3.303740656871712E-2</v>
      </c>
      <c r="U347" s="369">
        <v>-0.35398001796209061</v>
      </c>
      <c r="V347" s="369">
        <v>-0.139940064345635</v>
      </c>
      <c r="W347" s="369">
        <v>-1.2537023112970707</v>
      </c>
      <c r="X347" s="369">
        <v>-4.8573738978488379E-2</v>
      </c>
      <c r="Y347" s="369">
        <v>-0.33251524727684095</v>
      </c>
      <c r="Z347" s="369">
        <v>-2.6966428601846726E-2</v>
      </c>
      <c r="AA347" s="369">
        <v>-0.14570483258685291</v>
      </c>
      <c r="AB347" s="369">
        <v>0.23230285970657094</v>
      </c>
      <c r="AC347" s="373">
        <v>-1.0829031991627245</v>
      </c>
      <c r="AD347" s="575">
        <v>0</v>
      </c>
      <c r="AE347" s="370" t="s">
        <v>1977</v>
      </c>
      <c r="AF347" s="370" t="s">
        <v>1833</v>
      </c>
      <c r="AG347" s="374" t="s">
        <v>1458</v>
      </c>
      <c r="AH347" s="374" t="s">
        <v>1819</v>
      </c>
      <c r="AI347" s="374">
        <v>500</v>
      </c>
      <c r="AJ347" s="374">
        <v>500</v>
      </c>
      <c r="AK347" s="374">
        <v>500</v>
      </c>
      <c r="AL347" s="722">
        <v>2</v>
      </c>
      <c r="AM347" s="722">
        <v>20</v>
      </c>
      <c r="AN347" s="369" t="s">
        <v>1815</v>
      </c>
      <c r="AO347" s="367" t="s">
        <v>1326</v>
      </c>
      <c r="AP347" s="370" t="s">
        <v>1816</v>
      </c>
      <c r="AQ347" s="376" t="s">
        <v>661</v>
      </c>
      <c r="AR347" s="369">
        <v>5.3340000000000002E-3</v>
      </c>
      <c r="AS347" s="369">
        <v>5.3340000000000002E-3</v>
      </c>
      <c r="AT347" s="369" t="s">
        <v>1424</v>
      </c>
      <c r="AW347" s="198"/>
      <c r="AX347" s="198"/>
      <c r="AY347" s="184"/>
      <c r="AZ347" s="184"/>
      <c r="BA347" s="184"/>
      <c r="BB347" s="186"/>
      <c r="BC347" s="184"/>
      <c r="BD347" s="184"/>
      <c r="BE347" s="184"/>
      <c r="BF347" s="184"/>
      <c r="BG347" s="186"/>
      <c r="BH347" s="186"/>
      <c r="BI347" s="199"/>
      <c r="BJ347" s="199"/>
      <c r="BK347" s="199"/>
      <c r="BL347" s="218"/>
      <c r="BM347" s="186"/>
      <c r="BN347" s="186"/>
      <c r="BO347" s="186"/>
      <c r="BP347" s="186"/>
      <c r="BQ347" s="186"/>
      <c r="BR347" s="186"/>
      <c r="BS347" s="186"/>
      <c r="BT347" s="187"/>
      <c r="BU347" s="188"/>
      <c r="BV347" s="189"/>
      <c r="BW347" s="185"/>
      <c r="BX347"/>
      <c r="BZ347"/>
    </row>
    <row r="348" spans="2:78" ht="18.75">
      <c r="B348" s="363" t="s">
        <v>722</v>
      </c>
      <c r="C348" s="364">
        <v>18860059000115</v>
      </c>
      <c r="D348" s="365" t="s">
        <v>13</v>
      </c>
      <c r="E348" s="365" t="s">
        <v>615</v>
      </c>
      <c r="F348" s="365" t="s">
        <v>619</v>
      </c>
      <c r="G348" s="366" t="s">
        <v>34</v>
      </c>
      <c r="H348" s="366" t="s">
        <v>1339</v>
      </c>
      <c r="I348" s="366" t="s">
        <v>34</v>
      </c>
      <c r="J348" s="366" t="s">
        <v>608</v>
      </c>
      <c r="K348" s="367" t="s">
        <v>48</v>
      </c>
      <c r="L348" s="368" t="s">
        <v>1341</v>
      </c>
      <c r="M348" s="368" t="s">
        <v>34</v>
      </c>
      <c r="N348" s="367">
        <v>350273</v>
      </c>
      <c r="O348" s="367" t="s">
        <v>1323</v>
      </c>
      <c r="P348" s="371">
        <v>41549</v>
      </c>
      <c r="Q348" s="372">
        <v>1309.1361420000001</v>
      </c>
      <c r="R348" s="372">
        <v>600.51229920238075</v>
      </c>
      <c r="S348" s="367">
        <v>1</v>
      </c>
      <c r="T348" s="369">
        <v>0.14939790099629047</v>
      </c>
      <c r="U348" s="369">
        <v>1.6007270900083568</v>
      </c>
      <c r="V348" s="369">
        <v>0.18453183808207818</v>
      </c>
      <c r="W348" s="369">
        <v>1.653193408143623</v>
      </c>
      <c r="X348" s="369">
        <v>0.23362020874638922</v>
      </c>
      <c r="Y348" s="369">
        <v>1.5992650167320988</v>
      </c>
      <c r="Z348" s="369">
        <v>0.26826886458157406</v>
      </c>
      <c r="AA348" s="369">
        <v>1.4495085937871106</v>
      </c>
      <c r="AB348" s="369">
        <v>2.11724261302371E-2</v>
      </c>
      <c r="AC348" s="373">
        <v>3.4436484523940325</v>
      </c>
      <c r="AD348" s="575">
        <v>18422264000107</v>
      </c>
      <c r="AE348" s="370" t="s">
        <v>1975</v>
      </c>
      <c r="AF348" s="370" t="s">
        <v>1812</v>
      </c>
      <c r="AG348" s="374" t="s">
        <v>1459</v>
      </c>
      <c r="AH348" s="374" t="s">
        <v>1819</v>
      </c>
      <c r="AI348" s="374">
        <v>50000</v>
      </c>
      <c r="AJ348" s="374">
        <v>5000</v>
      </c>
      <c r="AK348" s="374">
        <v>25000</v>
      </c>
      <c r="AL348" s="722">
        <v>1.9</v>
      </c>
      <c r="AM348" s="722">
        <v>20</v>
      </c>
      <c r="AN348" s="369" t="s">
        <v>1820</v>
      </c>
      <c r="AO348" s="367" t="s">
        <v>1326</v>
      </c>
      <c r="AP348" s="370" t="s">
        <v>1835</v>
      </c>
      <c r="AQ348" s="376" t="s">
        <v>666</v>
      </c>
      <c r="AR348" s="369">
        <v>4.7499999999999999E-3</v>
      </c>
      <c r="AS348" s="369">
        <v>4.7499999999999999E-3</v>
      </c>
      <c r="AT348" s="369" t="s">
        <v>1424</v>
      </c>
      <c r="AW348" s="198"/>
      <c r="AX348" s="198"/>
      <c r="AY348" s="184"/>
      <c r="AZ348" s="184"/>
      <c r="BA348" s="184"/>
      <c r="BB348" s="186"/>
      <c r="BC348" s="184"/>
      <c r="BD348" s="184"/>
      <c r="BE348" s="184"/>
      <c r="BF348" s="184"/>
      <c r="BG348" s="186"/>
      <c r="BH348" s="186"/>
      <c r="BI348" s="199"/>
      <c r="BJ348" s="199"/>
      <c r="BK348" s="199"/>
      <c r="BL348" s="218"/>
      <c r="BM348" s="186"/>
      <c r="BN348" s="186"/>
      <c r="BO348" s="186"/>
      <c r="BP348" s="186"/>
      <c r="BQ348" s="186"/>
      <c r="BR348" s="186"/>
      <c r="BS348" s="186"/>
      <c r="BT348" s="187"/>
      <c r="BU348" s="188"/>
      <c r="BV348" s="189"/>
      <c r="BW348" s="185"/>
      <c r="BX348"/>
      <c r="BZ348"/>
    </row>
    <row r="349" spans="2:78" ht="18.75">
      <c r="B349" s="363" t="s">
        <v>108</v>
      </c>
      <c r="C349" s="364">
        <v>4455632000109</v>
      </c>
      <c r="D349" s="365" t="s">
        <v>13</v>
      </c>
      <c r="E349" s="365" t="s">
        <v>615</v>
      </c>
      <c r="F349" s="365" t="s">
        <v>619</v>
      </c>
      <c r="G349" s="366" t="s">
        <v>34</v>
      </c>
      <c r="H349" s="366" t="s">
        <v>1339</v>
      </c>
      <c r="I349" s="366" t="s">
        <v>34</v>
      </c>
      <c r="J349" s="366" t="s">
        <v>1424</v>
      </c>
      <c r="K349" s="367" t="s">
        <v>48</v>
      </c>
      <c r="L349" s="368"/>
      <c r="M349" s="368" t="s">
        <v>34</v>
      </c>
      <c r="N349" s="367">
        <v>350631</v>
      </c>
      <c r="O349" s="367" t="s">
        <v>1323</v>
      </c>
      <c r="P349" s="371">
        <v>37041</v>
      </c>
      <c r="Q349" s="372">
        <v>226.337334</v>
      </c>
      <c r="R349" s="372">
        <v>221.75929204761914</v>
      </c>
      <c r="S349" s="367">
        <v>1</v>
      </c>
      <c r="T349" s="369">
        <v>0.12700928167670145</v>
      </c>
      <c r="U349" s="369">
        <v>1.3608437368035453</v>
      </c>
      <c r="V349" s="369">
        <v>0.13252638791415206</v>
      </c>
      <c r="W349" s="369">
        <v>1.1872842821156464</v>
      </c>
      <c r="X349" s="369">
        <v>0.14242428642160831</v>
      </c>
      <c r="Y349" s="369">
        <v>0.97497635170070052</v>
      </c>
      <c r="Z349" s="369">
        <v>0.18733521136762254</v>
      </c>
      <c r="AA349" s="369">
        <v>1.0122084022677322</v>
      </c>
      <c r="AB349" s="369">
        <v>3.1040764504049665E-2</v>
      </c>
      <c r="AC349" s="373">
        <v>0.67346737887736374</v>
      </c>
      <c r="AD349" s="575">
        <v>0</v>
      </c>
      <c r="AE349" s="370" t="s">
        <v>1978</v>
      </c>
      <c r="AF349" s="370" t="s">
        <v>1812</v>
      </c>
      <c r="AG349" s="374" t="s">
        <v>1459</v>
      </c>
      <c r="AH349" s="374" t="s">
        <v>1819</v>
      </c>
      <c r="AI349" s="374">
        <v>1000</v>
      </c>
      <c r="AJ349" s="374">
        <v>500</v>
      </c>
      <c r="AK349" s="374">
        <v>500</v>
      </c>
      <c r="AL349" s="722">
        <v>2.5</v>
      </c>
      <c r="AM349" s="722">
        <v>20</v>
      </c>
      <c r="AN349" s="369" t="s">
        <v>1820</v>
      </c>
      <c r="AO349" s="367" t="s">
        <v>1326</v>
      </c>
      <c r="AP349" s="370" t="s">
        <v>1835</v>
      </c>
      <c r="AQ349" s="376" t="s">
        <v>666</v>
      </c>
      <c r="AR349" s="369">
        <v>4.0000000000000001E-3</v>
      </c>
      <c r="AS349" s="369">
        <v>4.0000000000000001E-3</v>
      </c>
      <c r="AT349" s="369" t="s">
        <v>1424</v>
      </c>
      <c r="AW349" s="198"/>
      <c r="AX349" s="198"/>
      <c r="AY349" s="184"/>
      <c r="AZ349" s="184"/>
      <c r="BA349" s="184"/>
      <c r="BB349" s="186"/>
      <c r="BC349" s="184"/>
      <c r="BD349" s="184"/>
      <c r="BE349" s="184"/>
      <c r="BF349" s="184"/>
      <c r="BG349" s="186"/>
      <c r="BH349" s="186"/>
      <c r="BI349" s="199"/>
      <c r="BJ349" s="199"/>
      <c r="BK349" s="199"/>
      <c r="BL349" s="218"/>
      <c r="BM349" s="186"/>
      <c r="BN349" s="186"/>
      <c r="BO349" s="186"/>
      <c r="BP349" s="186"/>
      <c r="BQ349" s="186"/>
      <c r="BR349" s="186"/>
      <c r="BS349" s="186"/>
      <c r="BT349" s="187"/>
      <c r="BU349" s="188"/>
      <c r="BV349" s="189"/>
      <c r="BW349" s="185"/>
      <c r="BX349"/>
      <c r="BZ349"/>
    </row>
    <row r="350" spans="2:78" ht="18.75">
      <c r="B350" s="363" t="s">
        <v>54</v>
      </c>
      <c r="C350" s="364">
        <v>18832847000106</v>
      </c>
      <c r="D350" s="365" t="s">
        <v>14</v>
      </c>
      <c r="E350" s="365" t="s">
        <v>614</v>
      </c>
      <c r="F350" s="365" t="s">
        <v>1424</v>
      </c>
      <c r="G350" s="366" t="s">
        <v>1424</v>
      </c>
      <c r="H350" s="366" t="s">
        <v>1340</v>
      </c>
      <c r="I350" s="366" t="s">
        <v>34</v>
      </c>
      <c r="J350" s="366" t="s">
        <v>608</v>
      </c>
      <c r="K350" s="367" t="s">
        <v>48</v>
      </c>
      <c r="L350" s="368"/>
      <c r="M350" s="368" t="s">
        <v>1421</v>
      </c>
      <c r="N350" s="367">
        <v>350729</v>
      </c>
      <c r="O350" s="367" t="s">
        <v>1326</v>
      </c>
      <c r="P350" s="371">
        <v>41571</v>
      </c>
      <c r="Q350" s="372">
        <v>269.92812400000003</v>
      </c>
      <c r="R350" s="372">
        <v>214.42112824206336</v>
      </c>
      <c r="S350" s="367">
        <v>2</v>
      </c>
      <c r="T350" s="369">
        <v>0.3035297947915343</v>
      </c>
      <c r="U350" s="369">
        <v>3.2521766497880749</v>
      </c>
      <c r="V350" s="369">
        <v>1.3401352246691367E-2</v>
      </c>
      <c r="W350" s="369">
        <v>0.12006073003286585</v>
      </c>
      <c r="X350" s="369">
        <v>2.0736210154922663E-2</v>
      </c>
      <c r="Y350" s="369">
        <v>0.14195131345153916</v>
      </c>
      <c r="Z350" s="369">
        <v>1.2584095032343643</v>
      </c>
      <c r="AA350" s="369">
        <v>6.7994300877466252</v>
      </c>
      <c r="AB350" s="369">
        <v>0.65058561829502581</v>
      </c>
      <c r="AC350" s="373">
        <v>-0.1509718176924536</v>
      </c>
      <c r="AD350" s="575">
        <v>0</v>
      </c>
      <c r="AE350" s="370" t="s">
        <v>1979</v>
      </c>
      <c r="AF350" s="370" t="s">
        <v>1812</v>
      </c>
      <c r="AG350" s="374" t="s">
        <v>1459</v>
      </c>
      <c r="AH350" s="374" t="s">
        <v>1819</v>
      </c>
      <c r="AI350" s="374">
        <v>500000</v>
      </c>
      <c r="AJ350" s="374">
        <v>1000</v>
      </c>
      <c r="AK350" s="374">
        <v>5000</v>
      </c>
      <c r="AL350" s="722">
        <v>4</v>
      </c>
      <c r="AM350" s="722">
        <v>20</v>
      </c>
      <c r="AN350" s="369" t="s">
        <v>1834</v>
      </c>
      <c r="AO350" s="367" t="s">
        <v>1326</v>
      </c>
      <c r="AP350" s="370" t="s">
        <v>1835</v>
      </c>
      <c r="AQ350" s="376" t="s">
        <v>676</v>
      </c>
      <c r="AR350" s="369">
        <v>3.3333333333333301E-3</v>
      </c>
      <c r="AS350" s="369">
        <v>3.3333333333333301E-3</v>
      </c>
      <c r="AT350" s="369" t="s">
        <v>1424</v>
      </c>
      <c r="AW350" s="198"/>
      <c r="AX350" s="198"/>
      <c r="AY350" s="184"/>
      <c r="AZ350" s="184"/>
      <c r="BA350" s="184"/>
      <c r="BB350" s="186"/>
      <c r="BC350" s="184"/>
      <c r="BD350" s="184"/>
      <c r="BE350" s="184"/>
      <c r="BF350" s="184"/>
      <c r="BG350" s="186"/>
      <c r="BH350" s="186"/>
      <c r="BI350" s="199"/>
      <c r="BJ350" s="199"/>
      <c r="BK350" s="199"/>
      <c r="BL350" s="218"/>
      <c r="BM350" s="186"/>
      <c r="BN350" s="186"/>
      <c r="BO350" s="186"/>
      <c r="BP350" s="186"/>
      <c r="BQ350" s="186"/>
      <c r="BR350" s="186"/>
      <c r="BS350" s="186"/>
      <c r="BT350" s="187"/>
      <c r="BU350" s="188"/>
      <c r="BV350" s="189"/>
      <c r="BW350" s="185"/>
      <c r="BX350"/>
      <c r="BZ350"/>
    </row>
    <row r="351" spans="2:78" ht="18.75">
      <c r="B351" s="363" t="s">
        <v>1546</v>
      </c>
      <c r="C351" s="364">
        <v>14091645000191</v>
      </c>
      <c r="D351" s="365" t="s">
        <v>11</v>
      </c>
      <c r="E351" s="365" t="s">
        <v>621</v>
      </c>
      <c r="F351" s="365" t="s">
        <v>665</v>
      </c>
      <c r="G351" s="366" t="s">
        <v>1424</v>
      </c>
      <c r="H351" s="366" t="s">
        <v>34</v>
      </c>
      <c r="I351" s="366" t="s">
        <v>1424</v>
      </c>
      <c r="J351" s="366" t="s">
        <v>608</v>
      </c>
      <c r="K351" s="367" t="s">
        <v>48</v>
      </c>
      <c r="L351" s="368"/>
      <c r="M351" s="368" t="s">
        <v>1424</v>
      </c>
      <c r="N351" s="367">
        <v>351164</v>
      </c>
      <c r="O351" s="367" t="s">
        <v>1326</v>
      </c>
      <c r="P351" s="371">
        <v>41564</v>
      </c>
      <c r="Q351" s="372">
        <v>549.54691500000001</v>
      </c>
      <c r="R351" s="372">
        <v>609.86522377777806</v>
      </c>
      <c r="S351" s="367">
        <v>0</v>
      </c>
      <c r="T351" s="369">
        <v>7.1184820629628165E-2</v>
      </c>
      <c r="U351" s="369">
        <v>0.7627113233810483</v>
      </c>
      <c r="V351" s="369">
        <v>9.050394112902449E-2</v>
      </c>
      <c r="W351" s="369">
        <v>0.81081140490765558</v>
      </c>
      <c r="X351" s="369">
        <v>0.15252134489232594</v>
      </c>
      <c r="Y351" s="369">
        <v>1.0440965381381968</v>
      </c>
      <c r="Z351" s="369">
        <v>0.22714778761928245</v>
      </c>
      <c r="AA351" s="369">
        <v>1.2273234567396529</v>
      </c>
      <c r="AB351" s="369">
        <v>3.0224643159893802E-2</v>
      </c>
      <c r="AC351" s="373">
        <v>-0.6986849890839183</v>
      </c>
      <c r="AD351" s="575">
        <v>0</v>
      </c>
      <c r="AE351" s="370" t="s">
        <v>1871</v>
      </c>
      <c r="AF351" s="370" t="s">
        <v>1871</v>
      </c>
      <c r="AG351" s="374" t="s">
        <v>1461</v>
      </c>
      <c r="AH351" s="374" t="s">
        <v>1819</v>
      </c>
      <c r="AI351" s="374">
        <v>1000000</v>
      </c>
      <c r="AJ351" s="374">
        <v>0</v>
      </c>
      <c r="AK351" s="374">
        <v>1000000</v>
      </c>
      <c r="AL351" s="722">
        <v>0.2</v>
      </c>
      <c r="AM351" s="722">
        <v>0</v>
      </c>
      <c r="AN351" s="369" t="s">
        <v>1814</v>
      </c>
      <c r="AO351" s="367" t="s">
        <v>1323</v>
      </c>
      <c r="AP351" s="370" t="s">
        <v>1821</v>
      </c>
      <c r="AQ351" s="376" t="s">
        <v>1815</v>
      </c>
      <c r="AR351" s="369">
        <v>0</v>
      </c>
      <c r="AS351" s="369">
        <v>0</v>
      </c>
      <c r="AT351" s="369" t="s">
        <v>1424</v>
      </c>
      <c r="AW351" s="198"/>
      <c r="AX351" s="198"/>
      <c r="AY351" s="184"/>
      <c r="AZ351" s="184"/>
      <c r="BA351" s="184"/>
      <c r="BB351" s="186"/>
      <c r="BC351" s="184"/>
      <c r="BD351" s="184"/>
      <c r="BE351" s="184"/>
      <c r="BF351" s="184"/>
      <c r="BG351" s="186"/>
      <c r="BH351" s="186"/>
      <c r="BI351" s="199"/>
      <c r="BJ351" s="199"/>
      <c r="BK351" s="199"/>
      <c r="BL351" s="218"/>
      <c r="BM351" s="186"/>
      <c r="BN351" s="186"/>
      <c r="BO351" s="186"/>
      <c r="BP351" s="186"/>
      <c r="BQ351" s="186"/>
      <c r="BR351" s="186"/>
      <c r="BS351" s="186"/>
      <c r="BT351" s="187"/>
      <c r="BU351" s="188"/>
      <c r="BV351" s="189"/>
      <c r="BW351" s="185"/>
      <c r="BX351"/>
      <c r="BZ351"/>
    </row>
    <row r="352" spans="2:78" ht="18.75">
      <c r="B352" s="363" t="s">
        <v>27</v>
      </c>
      <c r="C352" s="364">
        <v>18471807000178</v>
      </c>
      <c r="D352" s="365" t="s">
        <v>14</v>
      </c>
      <c r="E352" s="365" t="s">
        <v>614</v>
      </c>
      <c r="F352" s="365" t="s">
        <v>1424</v>
      </c>
      <c r="G352" s="366" t="s">
        <v>1424</v>
      </c>
      <c r="H352" s="366" t="s">
        <v>1340</v>
      </c>
      <c r="I352" s="366" t="s">
        <v>34</v>
      </c>
      <c r="J352" s="366" t="s">
        <v>608</v>
      </c>
      <c r="K352" s="367" t="s">
        <v>48</v>
      </c>
      <c r="L352" s="368"/>
      <c r="M352" s="368" t="s">
        <v>34</v>
      </c>
      <c r="N352" s="367">
        <v>351830</v>
      </c>
      <c r="O352" s="367" t="s">
        <v>1323</v>
      </c>
      <c r="P352" s="371">
        <v>41580</v>
      </c>
      <c r="Q352" s="372">
        <v>129.56831399999999</v>
      </c>
      <c r="R352" s="372">
        <v>224.24568442857134</v>
      </c>
      <c r="S352" s="367">
        <v>2</v>
      </c>
      <c r="T352" s="369">
        <v>-0.12225756856030356</v>
      </c>
      <c r="U352" s="369">
        <v>-1.3099314023019049</v>
      </c>
      <c r="V352" s="369">
        <v>-0.16621616779035275</v>
      </c>
      <c r="W352" s="369">
        <v>-1.4891060305576238</v>
      </c>
      <c r="X352" s="369">
        <v>-9.6760329164244152E-2</v>
      </c>
      <c r="Y352" s="369">
        <v>-0.66238023786651556</v>
      </c>
      <c r="Z352" s="369">
        <v>-3.3708517499879909E-2</v>
      </c>
      <c r="AA352" s="369">
        <v>-0.18213364370892826</v>
      </c>
      <c r="AB352" s="369">
        <v>0.19420767984153073</v>
      </c>
      <c r="AC352" s="373">
        <v>-1.4306211454785025</v>
      </c>
      <c r="AD352" s="575">
        <v>18543673000153</v>
      </c>
      <c r="AE352" s="370" t="s">
        <v>1839</v>
      </c>
      <c r="AF352" s="370" t="s">
        <v>1812</v>
      </c>
      <c r="AG352" s="374" t="s">
        <v>1459</v>
      </c>
      <c r="AH352" s="374" t="s">
        <v>1819</v>
      </c>
      <c r="AI352" s="374">
        <v>50000</v>
      </c>
      <c r="AJ352" s="374">
        <v>5000</v>
      </c>
      <c r="AK352" s="374">
        <v>25000</v>
      </c>
      <c r="AL352" s="722">
        <v>2</v>
      </c>
      <c r="AM352" s="722">
        <v>20</v>
      </c>
      <c r="AN352" s="369" t="s">
        <v>1815</v>
      </c>
      <c r="AO352" s="367" t="s">
        <v>1326</v>
      </c>
      <c r="AP352" s="370" t="s">
        <v>1835</v>
      </c>
      <c r="AQ352" s="376" t="s">
        <v>670</v>
      </c>
      <c r="AR352" s="369">
        <v>5.3333333333333297E-3</v>
      </c>
      <c r="AS352" s="369">
        <v>5.3333333333333297E-3</v>
      </c>
      <c r="AT352" s="369" t="s">
        <v>1424</v>
      </c>
      <c r="AW352" s="198"/>
      <c r="AX352" s="198"/>
      <c r="AY352" s="184"/>
      <c r="AZ352" s="184"/>
      <c r="BA352" s="184"/>
      <c r="BB352" s="186"/>
      <c r="BC352" s="184"/>
      <c r="BD352" s="184"/>
      <c r="BE352" s="184"/>
      <c r="BF352" s="184"/>
      <c r="BG352" s="186"/>
      <c r="BH352" s="186"/>
      <c r="BI352" s="199"/>
      <c r="BJ352" s="199"/>
      <c r="BK352" s="199"/>
      <c r="BL352" s="218"/>
      <c r="BM352" s="186"/>
      <c r="BN352" s="186"/>
      <c r="BO352" s="186"/>
      <c r="BP352" s="186"/>
      <c r="BQ352" s="186"/>
      <c r="BR352" s="186"/>
      <c r="BS352" s="186"/>
      <c r="BT352" s="187"/>
      <c r="BU352" s="188"/>
      <c r="BV352" s="189"/>
      <c r="BW352" s="185"/>
      <c r="BX352"/>
      <c r="BZ352"/>
    </row>
    <row r="353" spans="2:78" ht="18.75">
      <c r="B353" s="363" t="s">
        <v>924</v>
      </c>
      <c r="C353" s="364">
        <v>17251743000137</v>
      </c>
      <c r="D353" s="365" t="s">
        <v>11</v>
      </c>
      <c r="E353" s="365" t="s">
        <v>620</v>
      </c>
      <c r="F353" s="365" t="s">
        <v>665</v>
      </c>
      <c r="G353" s="366" t="s">
        <v>740</v>
      </c>
      <c r="H353" s="366" t="s">
        <v>34</v>
      </c>
      <c r="I353" s="366" t="s">
        <v>1424</v>
      </c>
      <c r="J353" s="366" t="s">
        <v>608</v>
      </c>
      <c r="K353" s="367" t="s">
        <v>48</v>
      </c>
      <c r="L353" s="368"/>
      <c r="M353" s="368" t="s">
        <v>34</v>
      </c>
      <c r="N353" s="367">
        <v>352349</v>
      </c>
      <c r="O353" s="367" t="s">
        <v>1323</v>
      </c>
      <c r="P353" s="371">
        <v>41580</v>
      </c>
      <c r="Q353" s="372">
        <v>791.18884600000001</v>
      </c>
      <c r="R353" s="372">
        <v>567.81448195999985</v>
      </c>
      <c r="S353" s="367">
        <v>1</v>
      </c>
      <c r="T353" s="369">
        <v>0.10812673547496154</v>
      </c>
      <c r="U353" s="369">
        <v>1.1585262809899595</v>
      </c>
      <c r="V353" s="369">
        <v>0.13285390479044579</v>
      </c>
      <c r="W353" s="369">
        <v>1.190218457304991</v>
      </c>
      <c r="X353" s="369">
        <v>0.19252894915952878</v>
      </c>
      <c r="Y353" s="369">
        <v>1.3179716547264926</v>
      </c>
      <c r="Z353" s="369">
        <v>0.25485384033103209</v>
      </c>
      <c r="AA353" s="369">
        <v>1.3770246215328117</v>
      </c>
      <c r="AB353" s="369">
        <v>2.9067923654524349E-3</v>
      </c>
      <c r="AC353" s="373">
        <v>7.3044292525107108</v>
      </c>
      <c r="AD353" s="575">
        <v>0</v>
      </c>
      <c r="AE353" s="370" t="s">
        <v>1980</v>
      </c>
      <c r="AF353" s="370" t="s">
        <v>1833</v>
      </c>
      <c r="AG353" s="374" t="s">
        <v>1458</v>
      </c>
      <c r="AH353" s="374" t="s">
        <v>1813</v>
      </c>
      <c r="AI353" s="374">
        <v>1000</v>
      </c>
      <c r="AJ353" s="374">
        <v>100</v>
      </c>
      <c r="AK353" s="374">
        <v>1000</v>
      </c>
      <c r="AL353" s="722">
        <v>0.8</v>
      </c>
      <c r="AM353" s="722">
        <v>20</v>
      </c>
      <c r="AN353" s="369" t="s">
        <v>1820</v>
      </c>
      <c r="AO353" s="367" t="s">
        <v>1326</v>
      </c>
      <c r="AP353" s="370" t="s">
        <v>1835</v>
      </c>
      <c r="AQ353" s="376" t="s">
        <v>673</v>
      </c>
      <c r="AR353" s="369">
        <v>2.3466666666666701E-3</v>
      </c>
      <c r="AS353" s="369">
        <v>2.3466666666666701E-3</v>
      </c>
      <c r="AT353" s="369" t="s">
        <v>1424</v>
      </c>
      <c r="AW353" s="198"/>
      <c r="AX353" s="198"/>
      <c r="AY353" s="184"/>
      <c r="AZ353" s="184"/>
      <c r="BA353" s="184"/>
      <c r="BB353" s="186"/>
      <c r="BC353" s="184"/>
      <c r="BD353" s="184"/>
      <c r="BE353" s="184"/>
      <c r="BF353" s="184"/>
      <c r="BG353" s="186"/>
      <c r="BH353" s="186"/>
      <c r="BI353" s="199"/>
      <c r="BJ353" s="199"/>
      <c r="BK353" s="199"/>
      <c r="BL353" s="218"/>
      <c r="BM353" s="186"/>
      <c r="BN353" s="186"/>
      <c r="BO353" s="186"/>
      <c r="BP353" s="186"/>
      <c r="BQ353" s="186"/>
      <c r="BR353" s="186"/>
      <c r="BS353" s="186"/>
      <c r="BT353" s="187"/>
      <c r="BU353" s="188"/>
      <c r="BV353" s="189"/>
      <c r="BW353" s="185"/>
      <c r="BX353"/>
      <c r="BZ353"/>
    </row>
    <row r="354" spans="2:78" ht="18.75">
      <c r="B354" s="363" t="s">
        <v>1393</v>
      </c>
      <c r="C354" s="364">
        <v>18956729000100</v>
      </c>
      <c r="D354" s="365" t="s">
        <v>13</v>
      </c>
      <c r="E354" s="365" t="s">
        <v>616</v>
      </c>
      <c r="F354" s="365" t="s">
        <v>617</v>
      </c>
      <c r="G354" s="366" t="s">
        <v>34</v>
      </c>
      <c r="H354" s="366" t="s">
        <v>1340</v>
      </c>
      <c r="I354" s="366" t="s">
        <v>34</v>
      </c>
      <c r="J354" s="366" t="s">
        <v>608</v>
      </c>
      <c r="K354" s="367" t="s">
        <v>48</v>
      </c>
      <c r="L354" s="368"/>
      <c r="M354" s="368" t="s">
        <v>1421</v>
      </c>
      <c r="N354" s="367">
        <v>352691</v>
      </c>
      <c r="O354" s="367" t="s">
        <v>1323</v>
      </c>
      <c r="P354" s="371">
        <v>41536</v>
      </c>
      <c r="Q354" s="372">
        <v>167.288263</v>
      </c>
      <c r="R354" s="372">
        <v>209.53614461847394</v>
      </c>
      <c r="S354" s="367">
        <v>2</v>
      </c>
      <c r="T354" s="369">
        <v>0.11608155404243647</v>
      </c>
      <c r="U354" s="369">
        <v>1.2437583591660428</v>
      </c>
      <c r="V354" s="369">
        <v>0.13669650015458124</v>
      </c>
      <c r="W354" s="369">
        <v>1.2246437000824808</v>
      </c>
      <c r="X354" s="369">
        <v>0.2351799849486631</v>
      </c>
      <c r="Y354" s="369">
        <v>1.609942584086453</v>
      </c>
      <c r="Z354" s="369">
        <v>0.37706778253302398</v>
      </c>
      <c r="AA354" s="369">
        <v>2.0373702034872969</v>
      </c>
      <c r="AB354" s="369">
        <v>0.11308590155183365</v>
      </c>
      <c r="AC354" s="373">
        <v>0.22173457703591554</v>
      </c>
      <c r="AD354" s="575">
        <v>0</v>
      </c>
      <c r="AE354" s="370" t="s">
        <v>1972</v>
      </c>
      <c r="AF354" s="370" t="s">
        <v>1830</v>
      </c>
      <c r="AG354" s="374" t="s">
        <v>743</v>
      </c>
      <c r="AH354" s="374" t="s">
        <v>1819</v>
      </c>
      <c r="AI354" s="374">
        <v>2000</v>
      </c>
      <c r="AJ354" s="374">
        <v>0</v>
      </c>
      <c r="AK354" s="374">
        <v>1000</v>
      </c>
      <c r="AL354" s="722">
        <v>2</v>
      </c>
      <c r="AM354" s="722">
        <v>20</v>
      </c>
      <c r="AN354" s="369" t="s">
        <v>1824</v>
      </c>
      <c r="AO354" s="367" t="s">
        <v>1326</v>
      </c>
      <c r="AP354" s="370" t="s">
        <v>1835</v>
      </c>
      <c r="AQ354" s="376" t="s">
        <v>670</v>
      </c>
      <c r="AR354" s="369">
        <v>2.5999999999999999E-3</v>
      </c>
      <c r="AS354" s="369">
        <v>2.5999999999999999E-3</v>
      </c>
      <c r="AT354" s="369" t="s">
        <v>1424</v>
      </c>
      <c r="AW354" s="198"/>
      <c r="AX354" s="198"/>
      <c r="AY354" s="184"/>
      <c r="AZ354" s="184"/>
      <c r="BA354" s="184"/>
      <c r="BB354" s="186"/>
      <c r="BC354" s="184"/>
      <c r="BD354" s="184"/>
      <c r="BE354" s="184"/>
      <c r="BF354" s="184"/>
      <c r="BG354" s="186"/>
      <c r="BH354" s="186"/>
      <c r="BI354" s="199"/>
      <c r="BJ354" s="199"/>
      <c r="BK354" s="199"/>
      <c r="BL354" s="218"/>
      <c r="BM354" s="186"/>
      <c r="BN354" s="186"/>
      <c r="BO354" s="186"/>
      <c r="BP354" s="186"/>
      <c r="BQ354" s="186"/>
      <c r="BR354" s="186"/>
      <c r="BS354" s="186"/>
      <c r="BT354" s="187"/>
      <c r="BU354" s="188"/>
      <c r="BV354" s="189"/>
      <c r="BW354" s="185"/>
      <c r="BX354"/>
      <c r="BZ354"/>
    </row>
    <row r="355" spans="2:78" ht="18.75">
      <c r="B355" s="363" t="s">
        <v>1077</v>
      </c>
      <c r="C355" s="364"/>
      <c r="D355" s="365" t="s">
        <v>13</v>
      </c>
      <c r="E355" s="365" t="s">
        <v>615</v>
      </c>
      <c r="F355" s="365" t="s">
        <v>619</v>
      </c>
      <c r="G355" s="366" t="s">
        <v>34</v>
      </c>
      <c r="H355" s="366" t="s">
        <v>1339</v>
      </c>
      <c r="I355" s="366" t="s">
        <v>34</v>
      </c>
      <c r="J355" s="366" t="s">
        <v>1424</v>
      </c>
      <c r="L355" s="368"/>
      <c r="M355" s="368" t="s">
        <v>34</v>
      </c>
      <c r="N355" s="367">
        <v>354341</v>
      </c>
      <c r="O355" s="367" t="s">
        <v>1323</v>
      </c>
      <c r="P355" s="371"/>
      <c r="S355" s="367"/>
      <c r="U355" s="369"/>
      <c r="W355" s="369"/>
      <c r="Y355" s="369"/>
      <c r="AA355" s="369"/>
      <c r="AD355" s="575">
        <v>0</v>
      </c>
      <c r="AE355" s="370"/>
      <c r="AF355" s="370"/>
      <c r="AG355" s="374" t="s">
        <v>738</v>
      </c>
      <c r="AH355" s="374"/>
      <c r="AI355" s="374">
        <v>500</v>
      </c>
      <c r="AJ355" s="374">
        <v>100</v>
      </c>
      <c r="AK355" s="374">
        <v>100</v>
      </c>
      <c r="AN355" s="369"/>
      <c r="AO355" s="367" t="s">
        <v>1326</v>
      </c>
      <c r="AP355" s="370"/>
      <c r="AR355" s="369">
        <v>5.2500000000000003E-3</v>
      </c>
      <c r="AS355" s="369">
        <v>5.2500000000000003E-3</v>
      </c>
      <c r="AT355" s="369" t="s">
        <v>1424</v>
      </c>
      <c r="AW355" s="198"/>
      <c r="AX355" s="198"/>
      <c r="AY355" s="184"/>
      <c r="AZ355" s="184"/>
      <c r="BA355" s="184"/>
      <c r="BB355" s="186"/>
      <c r="BC355" s="184"/>
      <c r="BD355" s="184"/>
      <c r="BE355" s="184"/>
      <c r="BF355" s="184"/>
      <c r="BG355" s="186"/>
      <c r="BH355" s="186"/>
      <c r="BI355" s="199"/>
      <c r="BJ355" s="199"/>
      <c r="BK355" s="199"/>
      <c r="BL355" s="218"/>
      <c r="BM355" s="186"/>
      <c r="BN355" s="186"/>
      <c r="BO355" s="186"/>
      <c r="BP355" s="186"/>
      <c r="BQ355" s="186"/>
      <c r="BR355" s="186"/>
      <c r="BS355" s="186"/>
      <c r="BT355" s="187"/>
      <c r="BU355" s="188"/>
      <c r="BV355" s="189"/>
      <c r="BW355" s="185"/>
      <c r="BX355"/>
      <c r="BZ355"/>
    </row>
    <row r="356" spans="2:78" ht="18.75">
      <c r="B356" s="363" t="s">
        <v>1054</v>
      </c>
      <c r="C356" s="364">
        <v>11952816000131</v>
      </c>
      <c r="D356" s="365" t="s">
        <v>14</v>
      </c>
      <c r="E356" s="365" t="s">
        <v>607</v>
      </c>
      <c r="F356" s="365" t="s">
        <v>1424</v>
      </c>
      <c r="G356" s="366" t="s">
        <v>1424</v>
      </c>
      <c r="H356" s="366" t="s">
        <v>34</v>
      </c>
      <c r="I356" s="366" t="s">
        <v>34</v>
      </c>
      <c r="J356" s="366" t="s">
        <v>611</v>
      </c>
      <c r="K356" s="367" t="s">
        <v>1815</v>
      </c>
      <c r="L356" s="368"/>
      <c r="M356" s="368" t="s">
        <v>1421</v>
      </c>
      <c r="N356" s="367">
        <v>354465</v>
      </c>
      <c r="O356" s="367" t="s">
        <v>1323</v>
      </c>
      <c r="P356" s="371">
        <v>40369</v>
      </c>
      <c r="Q356" s="372">
        <v>390.66202099999998</v>
      </c>
      <c r="R356" s="372">
        <v>424.35368534538128</v>
      </c>
      <c r="S356" s="367">
        <v>2</v>
      </c>
      <c r="T356" s="369">
        <v>-0.19784893290225325</v>
      </c>
      <c r="U356" s="369">
        <v>-2.1198567350269948</v>
      </c>
      <c r="V356" s="369">
        <v>-0.19079169657430761</v>
      </c>
      <c r="W356" s="369">
        <v>-1.7092745532881404</v>
      </c>
      <c r="X356" s="369">
        <v>-7.7277219916457307E-3</v>
      </c>
      <c r="Y356" s="369">
        <v>-5.2900712256817251E-2</v>
      </c>
      <c r="Z356" s="369">
        <v>0.43364598984151814</v>
      </c>
      <c r="AA356" s="369">
        <v>2.3430732072355887</v>
      </c>
      <c r="AB356" s="369">
        <v>0.16112490435814517</v>
      </c>
      <c r="AC356" s="373">
        <v>-1.8768864030315886</v>
      </c>
      <c r="AD356" s="575">
        <v>46785338000105</v>
      </c>
      <c r="AE356" s="370" t="s">
        <v>1981</v>
      </c>
      <c r="AF356" s="370" t="s">
        <v>1833</v>
      </c>
      <c r="AG356" s="374" t="s">
        <v>1458</v>
      </c>
      <c r="AH356" s="374" t="s">
        <v>1894</v>
      </c>
      <c r="AI356" s="374">
        <v>0</v>
      </c>
      <c r="AJ356" s="374">
        <v>0</v>
      </c>
      <c r="AK356" s="374">
        <v>0</v>
      </c>
      <c r="AL356" s="722">
        <v>1.17</v>
      </c>
      <c r="AM356" s="722">
        <v>0</v>
      </c>
      <c r="AN356" s="369" t="s">
        <v>1815</v>
      </c>
      <c r="AO356" s="367" t="s">
        <v>1326</v>
      </c>
      <c r="AP356" s="370" t="s">
        <v>1816</v>
      </c>
      <c r="AQ356" s="376" t="s">
        <v>689</v>
      </c>
      <c r="AR356" s="369">
        <v>0</v>
      </c>
      <c r="AS356" s="369">
        <v>0</v>
      </c>
      <c r="AT356" s="369" t="s">
        <v>1424</v>
      </c>
      <c r="AW356" s="198"/>
      <c r="AX356" s="198"/>
      <c r="AY356" s="184"/>
      <c r="AZ356" s="184"/>
      <c r="BA356" s="184"/>
      <c r="BB356" s="186"/>
      <c r="BC356" s="184"/>
      <c r="BD356" s="184"/>
      <c r="BE356" s="184"/>
      <c r="BF356" s="184"/>
      <c r="BG356" s="186"/>
      <c r="BH356" s="186"/>
      <c r="BI356" s="199"/>
      <c r="BJ356" s="199"/>
      <c r="BK356" s="199"/>
      <c r="BL356" s="218"/>
      <c r="BM356" s="186"/>
      <c r="BN356" s="186"/>
      <c r="BO356" s="186"/>
      <c r="BP356" s="186"/>
      <c r="BQ356" s="186"/>
      <c r="BR356" s="186"/>
      <c r="BS356" s="186"/>
      <c r="BT356" s="187"/>
      <c r="BU356" s="188"/>
      <c r="BV356" s="189"/>
      <c r="BW356" s="185"/>
      <c r="BX356"/>
      <c r="BZ356"/>
    </row>
    <row r="357" spans="2:78" ht="18.75">
      <c r="B357" s="363" t="s">
        <v>395</v>
      </c>
      <c r="C357" s="364">
        <v>3618010000183</v>
      </c>
      <c r="D357" s="365" t="s">
        <v>14</v>
      </c>
      <c r="E357" s="365" t="s">
        <v>607</v>
      </c>
      <c r="F357" s="365" t="s">
        <v>1424</v>
      </c>
      <c r="G357" s="366" t="s">
        <v>1424</v>
      </c>
      <c r="H357" s="366" t="s">
        <v>34</v>
      </c>
      <c r="I357" s="366" t="s">
        <v>34</v>
      </c>
      <c r="J357" s="366" t="s">
        <v>608</v>
      </c>
      <c r="K357" s="367" t="s">
        <v>48</v>
      </c>
      <c r="L357" s="368"/>
      <c r="M357" s="368" t="s">
        <v>34</v>
      </c>
      <c r="N357" s="367">
        <v>354491</v>
      </c>
      <c r="O357" s="367" t="s">
        <v>1323</v>
      </c>
      <c r="P357" s="371">
        <v>40551</v>
      </c>
      <c r="Q357" s="372">
        <v>23.227137330000001</v>
      </c>
      <c r="R357" s="372">
        <v>29.248446368452395</v>
      </c>
      <c r="S357" s="367">
        <v>3</v>
      </c>
      <c r="T357" s="369">
        <v>-5.707541362543922E-2</v>
      </c>
      <c r="U357" s="369">
        <v>-0.61153577228599187</v>
      </c>
      <c r="V357" s="369">
        <v>-0.19010455083861766</v>
      </c>
      <c r="W357" s="369">
        <v>-1.7031185164086327</v>
      </c>
      <c r="X357" s="369">
        <v>-0.19747460553444851</v>
      </c>
      <c r="Y357" s="369">
        <v>-1.3518275239067714</v>
      </c>
      <c r="Z357" s="369">
        <v>-0.16159535601115904</v>
      </c>
      <c r="AA357" s="369">
        <v>-0.87313098230614017</v>
      </c>
      <c r="AB357" s="369">
        <v>0.39192742767280747</v>
      </c>
      <c r="AC357" s="373">
        <v>-0.76985169993197722</v>
      </c>
      <c r="AD357" s="575">
        <v>0</v>
      </c>
      <c r="AE357" s="370" t="s">
        <v>1959</v>
      </c>
      <c r="AF357" s="370" t="s">
        <v>1833</v>
      </c>
      <c r="AG357" s="374" t="s">
        <v>1458</v>
      </c>
      <c r="AH357" s="374" t="s">
        <v>1819</v>
      </c>
      <c r="AI357" s="374">
        <v>1000</v>
      </c>
      <c r="AJ357" s="374">
        <v>1000</v>
      </c>
      <c r="AK357" s="374">
        <v>1000</v>
      </c>
      <c r="AL357" s="722">
        <v>2</v>
      </c>
      <c r="AM357" s="722">
        <v>20</v>
      </c>
      <c r="AN357" s="369" t="s">
        <v>668</v>
      </c>
      <c r="AO357" s="367" t="s">
        <v>1326</v>
      </c>
      <c r="AP357" s="370" t="s">
        <v>1816</v>
      </c>
      <c r="AQ357" s="376" t="s">
        <v>661</v>
      </c>
      <c r="AR357" s="369">
        <v>4.0000000000000001E-3</v>
      </c>
      <c r="AS357" s="369">
        <v>4.0000000000000001E-3</v>
      </c>
      <c r="AT357" s="369" t="s">
        <v>1424</v>
      </c>
      <c r="AW357" s="198"/>
      <c r="AX357" s="198"/>
      <c r="AY357" s="184"/>
      <c r="AZ357" s="184"/>
      <c r="BA357" s="184"/>
      <c r="BB357" s="186"/>
      <c r="BC357" s="184"/>
      <c r="BD357" s="184"/>
      <c r="BE357" s="184"/>
      <c r="BF357" s="184"/>
      <c r="BG357" s="186"/>
      <c r="BH357" s="186"/>
      <c r="BI357" s="199"/>
      <c r="BJ357" s="199"/>
      <c r="BK357" s="199"/>
      <c r="BL357" s="218"/>
      <c r="BM357" s="186"/>
      <c r="BN357" s="186"/>
      <c r="BO357" s="186"/>
      <c r="BP357" s="186"/>
      <c r="BQ357" s="186"/>
      <c r="BR357" s="186"/>
      <c r="BS357" s="186"/>
      <c r="BT357" s="187"/>
      <c r="BU357" s="188"/>
      <c r="BV357" s="189"/>
      <c r="BW357" s="185"/>
      <c r="BX357"/>
      <c r="BZ357"/>
    </row>
    <row r="358" spans="2:78" ht="18.75">
      <c r="B358" s="363" t="s">
        <v>650</v>
      </c>
      <c r="C358" s="364">
        <v>18772290000157</v>
      </c>
      <c r="D358" s="365" t="s">
        <v>13</v>
      </c>
      <c r="E358" s="365" t="s">
        <v>616</v>
      </c>
      <c r="F358" s="365" t="s">
        <v>617</v>
      </c>
      <c r="G358" s="366" t="s">
        <v>34</v>
      </c>
      <c r="H358" s="366" t="s">
        <v>1339</v>
      </c>
      <c r="I358" s="366" t="s">
        <v>34</v>
      </c>
      <c r="J358" s="366" t="s">
        <v>608</v>
      </c>
      <c r="K358" s="367" t="s">
        <v>48</v>
      </c>
      <c r="L358" s="368" t="s">
        <v>717</v>
      </c>
      <c r="M358" s="368" t="s">
        <v>34</v>
      </c>
      <c r="N358" s="367">
        <v>355208</v>
      </c>
      <c r="O358" s="367" t="s">
        <v>1323</v>
      </c>
      <c r="P358" s="371">
        <v>41579</v>
      </c>
      <c r="Q358" s="372">
        <v>474.880718</v>
      </c>
      <c r="R358" s="372">
        <v>546.60860331349204</v>
      </c>
      <c r="S358" s="367">
        <v>3</v>
      </c>
      <c r="T358" s="369">
        <v>0.12395767601081698</v>
      </c>
      <c r="U358" s="369">
        <v>1.3281472409034754</v>
      </c>
      <c r="V358" s="369">
        <v>0.12769576724119425</v>
      </c>
      <c r="W358" s="369">
        <v>1.1440074669233322</v>
      </c>
      <c r="X358" s="369">
        <v>0.22871489649711974</v>
      </c>
      <c r="Y358" s="369">
        <v>1.565685326351288</v>
      </c>
      <c r="Z358" s="369">
        <v>0.338955138588247</v>
      </c>
      <c r="AA358" s="369">
        <v>1.8314402122597684</v>
      </c>
      <c r="AB358" s="369">
        <v>4.766786628986458E-2</v>
      </c>
      <c r="AC358" s="373">
        <v>0.33721504415967213</v>
      </c>
      <c r="AD358" s="575">
        <v>18816393000171</v>
      </c>
      <c r="AE358" s="370" t="s">
        <v>1982</v>
      </c>
      <c r="AF358" s="370" t="s">
        <v>1858</v>
      </c>
      <c r="AG358" s="374" t="s">
        <v>721</v>
      </c>
      <c r="AH358" s="374" t="s">
        <v>1819</v>
      </c>
      <c r="AI358" s="374">
        <v>10000</v>
      </c>
      <c r="AJ358" s="374">
        <v>5000</v>
      </c>
      <c r="AK358" s="374">
        <v>10000</v>
      </c>
      <c r="AL358" s="722">
        <v>2.2999999999999998</v>
      </c>
      <c r="AM358" s="722">
        <v>20</v>
      </c>
      <c r="AN358" s="369" t="s">
        <v>1820</v>
      </c>
      <c r="AO358" s="367" t="s">
        <v>1326</v>
      </c>
      <c r="AP358" s="370" t="s">
        <v>1835</v>
      </c>
      <c r="AQ358" s="376" t="s">
        <v>676</v>
      </c>
      <c r="AR358" s="369">
        <v>4.6249999999999998E-3</v>
      </c>
      <c r="AS358" s="369">
        <v>4.6249999999999998E-3</v>
      </c>
      <c r="AT358" s="369" t="s">
        <v>1424</v>
      </c>
      <c r="AW358" s="198"/>
      <c r="AX358" s="198"/>
      <c r="AY358" s="184"/>
      <c r="AZ358" s="184"/>
      <c r="BA358" s="184"/>
      <c r="BB358" s="186"/>
      <c r="BC358" s="184"/>
      <c r="BD358" s="184"/>
      <c r="BE358" s="184"/>
      <c r="BF358" s="184"/>
      <c r="BG358" s="186"/>
      <c r="BH358" s="186"/>
      <c r="BI358" s="199"/>
      <c r="BJ358" s="199"/>
      <c r="BK358" s="199"/>
      <c r="BL358" s="218"/>
      <c r="BM358" s="186"/>
      <c r="BN358" s="186"/>
      <c r="BO358" s="186"/>
      <c r="BP358" s="186"/>
      <c r="BQ358" s="186"/>
      <c r="BR358" s="186"/>
      <c r="BS358" s="186"/>
      <c r="BT358" s="187"/>
      <c r="BU358" s="188"/>
      <c r="BV358" s="189"/>
      <c r="BW358" s="185"/>
      <c r="BX358"/>
      <c r="BZ358"/>
    </row>
    <row r="359" spans="2:78" ht="18.75">
      <c r="B359" s="363" t="s">
        <v>954</v>
      </c>
      <c r="C359" s="364">
        <v>19211736000137</v>
      </c>
      <c r="D359" s="365" t="s">
        <v>13</v>
      </c>
      <c r="E359" s="365" t="s">
        <v>615</v>
      </c>
      <c r="F359" s="365" t="s">
        <v>619</v>
      </c>
      <c r="G359" s="366" t="s">
        <v>34</v>
      </c>
      <c r="H359" s="366" t="s">
        <v>1339</v>
      </c>
      <c r="I359" s="366" t="s">
        <v>34</v>
      </c>
      <c r="J359" s="366" t="s">
        <v>1424</v>
      </c>
      <c r="K359" s="367" t="s">
        <v>48</v>
      </c>
      <c r="L359" s="368"/>
      <c r="M359" s="368" t="s">
        <v>34</v>
      </c>
      <c r="N359" s="367">
        <v>355259</v>
      </c>
      <c r="O359" s="367" t="s">
        <v>1323</v>
      </c>
      <c r="P359" s="371">
        <v>41616</v>
      </c>
      <c r="Q359" s="372">
        <v>32.166119999999999</v>
      </c>
      <c r="R359" s="372">
        <v>38.791361349397597</v>
      </c>
      <c r="S359" s="367">
        <v>1</v>
      </c>
      <c r="T359" s="369">
        <v>0.12435304011620762</v>
      </c>
      <c r="U359" s="369">
        <v>1.3323833782902479</v>
      </c>
      <c r="V359" s="369">
        <v>0.14963627389011447</v>
      </c>
      <c r="W359" s="369">
        <v>1.3405692165938297</v>
      </c>
      <c r="X359" s="369">
        <v>0.20690995736730544</v>
      </c>
      <c r="Y359" s="369">
        <v>1.4164179469177705</v>
      </c>
      <c r="Z359" s="369">
        <v>0.25617737098588034</v>
      </c>
      <c r="AA359" s="369">
        <v>1.3841759138057168</v>
      </c>
      <c r="AB359" s="369">
        <v>4.1360452370441864E-2</v>
      </c>
      <c r="AC359" s="373">
        <v>0.91911055382995388</v>
      </c>
      <c r="AD359" s="575">
        <v>19203036000109</v>
      </c>
      <c r="AE359" s="370" t="s">
        <v>1889</v>
      </c>
      <c r="AF359" s="370" t="s">
        <v>1833</v>
      </c>
      <c r="AG359" s="374" t="s">
        <v>1458</v>
      </c>
      <c r="AH359" s="374" t="s">
        <v>1819</v>
      </c>
      <c r="AI359" s="374">
        <v>5000</v>
      </c>
      <c r="AJ359" s="374">
        <v>1000</v>
      </c>
      <c r="AK359" s="374">
        <v>5000</v>
      </c>
      <c r="AL359" s="722">
        <v>0</v>
      </c>
      <c r="AM359" s="722">
        <v>0</v>
      </c>
      <c r="AN359" s="369" t="s">
        <v>1815</v>
      </c>
      <c r="AO359" s="367" t="s">
        <v>1326</v>
      </c>
      <c r="AP359" s="370" t="s">
        <v>1835</v>
      </c>
      <c r="AQ359" s="376" t="s">
        <v>666</v>
      </c>
      <c r="AR359" s="369">
        <v>3.7799999999999999E-3</v>
      </c>
      <c r="AS359" s="369">
        <v>3.7799999999999999E-3</v>
      </c>
      <c r="AT359" s="369" t="s">
        <v>1424</v>
      </c>
      <c r="AW359" s="198"/>
      <c r="AX359" s="198"/>
      <c r="AY359" s="184"/>
      <c r="AZ359" s="184"/>
      <c r="BA359" s="184"/>
      <c r="BB359" s="186"/>
      <c r="BC359" s="184"/>
      <c r="BD359" s="184"/>
      <c r="BE359" s="184"/>
      <c r="BF359" s="184"/>
      <c r="BG359" s="186"/>
      <c r="BH359" s="186"/>
      <c r="BI359" s="199"/>
      <c r="BJ359" s="199"/>
      <c r="BK359" s="199"/>
      <c r="BL359" s="218"/>
      <c r="BM359" s="186"/>
      <c r="BN359" s="186"/>
      <c r="BO359" s="186"/>
      <c r="BP359" s="186"/>
      <c r="BQ359" s="186"/>
      <c r="BR359" s="186"/>
      <c r="BS359" s="186"/>
      <c r="BT359" s="187"/>
      <c r="BU359" s="188"/>
      <c r="BV359" s="189"/>
      <c r="BW359" s="185"/>
      <c r="BX359"/>
      <c r="BZ359"/>
    </row>
    <row r="360" spans="2:78" ht="18.75">
      <c r="B360" s="363" t="s">
        <v>955</v>
      </c>
      <c r="C360" s="364">
        <v>19212817000151</v>
      </c>
      <c r="D360" s="365" t="s">
        <v>13</v>
      </c>
      <c r="E360" s="365" t="s">
        <v>615</v>
      </c>
      <c r="F360" s="365" t="s">
        <v>619</v>
      </c>
      <c r="G360" s="366" t="s">
        <v>34</v>
      </c>
      <c r="H360" s="366" t="s">
        <v>1339</v>
      </c>
      <c r="I360" s="366" t="s">
        <v>34</v>
      </c>
      <c r="J360" s="366" t="s">
        <v>1424</v>
      </c>
      <c r="K360" s="367" t="s">
        <v>48</v>
      </c>
      <c r="L360" s="368"/>
      <c r="M360" s="368" t="s">
        <v>34</v>
      </c>
      <c r="N360" s="367">
        <v>355283</v>
      </c>
      <c r="O360" s="367" t="s">
        <v>1323</v>
      </c>
      <c r="P360" s="371">
        <v>41616</v>
      </c>
      <c r="Q360" s="372">
        <v>242.42643100000001</v>
      </c>
      <c r="R360" s="372">
        <v>261.15016426190471</v>
      </c>
      <c r="S360" s="367">
        <v>1</v>
      </c>
      <c r="T360" s="369">
        <v>0.12531485681261012</v>
      </c>
      <c r="U360" s="369">
        <v>1.3426887843989459</v>
      </c>
      <c r="V360" s="369">
        <v>0.15083169513585304</v>
      </c>
      <c r="W360" s="369">
        <v>1.3512788184920714</v>
      </c>
      <c r="X360" s="369">
        <v>0.20894004594805793</v>
      </c>
      <c r="Y360" s="369">
        <v>1.4303150736495989</v>
      </c>
      <c r="Z360" s="369">
        <v>0.25944228784253154</v>
      </c>
      <c r="AA360" s="369">
        <v>1.401816891446181</v>
      </c>
      <c r="AB360" s="369">
        <v>4.2481490295171911E-2</v>
      </c>
      <c r="AC360" s="373">
        <v>0.92299609213684131</v>
      </c>
      <c r="AD360" s="575">
        <v>18981231000199</v>
      </c>
      <c r="AE360" s="370" t="s">
        <v>1983</v>
      </c>
      <c r="AF360" s="370" t="s">
        <v>1856</v>
      </c>
      <c r="AG360" s="374" t="s">
        <v>59</v>
      </c>
      <c r="AH360" s="374" t="s">
        <v>1819</v>
      </c>
      <c r="AI360" s="374">
        <v>500</v>
      </c>
      <c r="AJ360" s="374">
        <v>100</v>
      </c>
      <c r="AK360" s="374">
        <v>500</v>
      </c>
      <c r="AL360" s="722">
        <v>2.5</v>
      </c>
      <c r="AM360" s="722">
        <v>20</v>
      </c>
      <c r="AN360" s="369" t="s">
        <v>1820</v>
      </c>
      <c r="AO360" s="367" t="s">
        <v>1831</v>
      </c>
      <c r="AP360" s="370" t="s">
        <v>1835</v>
      </c>
      <c r="AQ360" s="376" t="s">
        <v>666</v>
      </c>
      <c r="AR360" s="369">
        <v>3.7799999999999999E-3</v>
      </c>
      <c r="AS360" s="369">
        <v>3.7799999999999999E-3</v>
      </c>
      <c r="AT360" s="369" t="s">
        <v>1424</v>
      </c>
      <c r="AW360" s="198"/>
      <c r="AX360" s="198"/>
      <c r="AY360" s="184"/>
      <c r="AZ360" s="184"/>
      <c r="BA360" s="184"/>
      <c r="BB360" s="186"/>
      <c r="BC360" s="184"/>
      <c r="BD360" s="184"/>
      <c r="BE360" s="184"/>
      <c r="BF360" s="184"/>
      <c r="BG360" s="186"/>
      <c r="BH360" s="186"/>
      <c r="BI360" s="199"/>
      <c r="BJ360" s="199"/>
      <c r="BK360" s="199"/>
      <c r="BL360" s="218"/>
      <c r="BM360" s="186"/>
      <c r="BN360" s="186"/>
      <c r="BO360" s="186"/>
      <c r="BP360" s="186"/>
      <c r="BQ360" s="186"/>
      <c r="BR360" s="186"/>
      <c r="BS360" s="186"/>
      <c r="BT360" s="187"/>
      <c r="BU360" s="188"/>
      <c r="BV360" s="189"/>
      <c r="BW360" s="185"/>
      <c r="BX360"/>
      <c r="BZ360"/>
    </row>
    <row r="361" spans="2:78" ht="18.75">
      <c r="B361" s="363" t="s">
        <v>1079</v>
      </c>
      <c r="C361" s="364">
        <v>19186860000190</v>
      </c>
      <c r="D361" s="365" t="s">
        <v>14</v>
      </c>
      <c r="E361" s="365" t="s">
        <v>607</v>
      </c>
      <c r="F361" s="365" t="s">
        <v>1424</v>
      </c>
      <c r="G361" s="366" t="s">
        <v>1424</v>
      </c>
      <c r="H361" s="366" t="s">
        <v>34</v>
      </c>
      <c r="I361" s="366" t="s">
        <v>34</v>
      </c>
      <c r="J361" s="366" t="s">
        <v>611</v>
      </c>
      <c r="K361" s="367" t="s">
        <v>1815</v>
      </c>
      <c r="L361" s="368"/>
      <c r="M361" s="368" t="s">
        <v>34</v>
      </c>
      <c r="N361" s="367">
        <v>355739</v>
      </c>
      <c r="O361" s="367" t="s">
        <v>1323</v>
      </c>
      <c r="P361" s="371">
        <v>41607</v>
      </c>
      <c r="Q361" s="372">
        <v>92.037592000000004</v>
      </c>
      <c r="R361" s="372">
        <v>92.02340883333332</v>
      </c>
      <c r="S361" s="367">
        <v>2</v>
      </c>
      <c r="T361" s="369">
        <v>-4.8583430874689082E-3</v>
      </c>
      <c r="U361" s="369">
        <v>-5.2054823667565586E-2</v>
      </c>
      <c r="V361" s="369">
        <v>-9.1397616556594063E-2</v>
      </c>
      <c r="W361" s="369">
        <v>-0.81881771070958886</v>
      </c>
      <c r="X361" s="369">
        <v>-4.6898812889607622E-2</v>
      </c>
      <c r="Y361" s="369">
        <v>-0.32104941256188796</v>
      </c>
      <c r="Z361" s="369">
        <v>4.9714249293584256E-3</v>
      </c>
      <c r="AA361" s="369">
        <v>2.6861571020222921E-2</v>
      </c>
      <c r="AB361" s="369">
        <v>0.22262733913948066</v>
      </c>
      <c r="AC361" s="373">
        <v>-0.91192331969012408</v>
      </c>
      <c r="AD361" s="575">
        <v>18981190000130</v>
      </c>
      <c r="AE361" s="370" t="s">
        <v>1910</v>
      </c>
      <c r="AF361" s="370" t="s">
        <v>1812</v>
      </c>
      <c r="AG361" s="374" t="s">
        <v>1459</v>
      </c>
      <c r="AH361" s="374" t="s">
        <v>1813</v>
      </c>
      <c r="AI361" s="374">
        <v>5000</v>
      </c>
      <c r="AJ361" s="374">
        <v>1000</v>
      </c>
      <c r="AK361" s="374">
        <v>5000</v>
      </c>
      <c r="AL361" s="722">
        <v>2</v>
      </c>
      <c r="AM361" s="722">
        <v>10</v>
      </c>
      <c r="AN361" s="369" t="s">
        <v>1866</v>
      </c>
      <c r="AO361" s="367" t="s">
        <v>1326</v>
      </c>
      <c r="AP361" s="370" t="s">
        <v>1816</v>
      </c>
      <c r="AQ361" s="376" t="s">
        <v>667</v>
      </c>
      <c r="AR361" s="369">
        <v>6.0000000000000001E-3</v>
      </c>
      <c r="AS361" s="369">
        <v>6.0000000000000001E-3</v>
      </c>
      <c r="AT361" s="369" t="s">
        <v>1424</v>
      </c>
      <c r="AW361" s="198"/>
      <c r="AX361" s="198"/>
      <c r="AY361" s="184"/>
      <c r="AZ361" s="184"/>
      <c r="BA361" s="184"/>
      <c r="BB361" s="186"/>
      <c r="BC361" s="184"/>
      <c r="BD361" s="184"/>
      <c r="BE361" s="184"/>
      <c r="BF361" s="184"/>
      <c r="BG361" s="186"/>
      <c r="BH361" s="186"/>
      <c r="BI361" s="199"/>
      <c r="BJ361" s="199"/>
      <c r="BK361" s="199"/>
      <c r="BL361" s="218"/>
      <c r="BM361" s="186"/>
      <c r="BN361" s="186"/>
      <c r="BO361" s="186"/>
      <c r="BP361" s="186"/>
      <c r="BQ361" s="186"/>
      <c r="BR361" s="186"/>
      <c r="BS361" s="186"/>
      <c r="BT361" s="187"/>
      <c r="BU361" s="188"/>
      <c r="BV361" s="189"/>
      <c r="BW361" s="185"/>
      <c r="BX361"/>
      <c r="BZ361"/>
    </row>
    <row r="362" spans="2:78" ht="18.75">
      <c r="B362" s="363" t="s">
        <v>1249</v>
      </c>
      <c r="C362" s="364">
        <v>18679873000138</v>
      </c>
      <c r="D362" s="365" t="s">
        <v>13</v>
      </c>
      <c r="E362" s="365" t="s">
        <v>616</v>
      </c>
      <c r="F362" s="365" t="s">
        <v>619</v>
      </c>
      <c r="G362" s="366" t="s">
        <v>34</v>
      </c>
      <c r="H362" s="366" t="s">
        <v>1340</v>
      </c>
      <c r="I362" s="366" t="s">
        <v>34</v>
      </c>
      <c r="J362" s="366" t="s">
        <v>611</v>
      </c>
      <c r="K362" s="367" t="s">
        <v>48</v>
      </c>
      <c r="L362" s="368"/>
      <c r="M362" s="368" t="s">
        <v>1421</v>
      </c>
      <c r="N362" s="367">
        <v>357308</v>
      </c>
      <c r="O362" s="367" t="s">
        <v>1323</v>
      </c>
      <c r="P362" s="371">
        <v>41609</v>
      </c>
      <c r="Q362" s="372">
        <v>9.0309629999999999</v>
      </c>
      <c r="R362" s="372">
        <v>15.21030411111111</v>
      </c>
      <c r="S362" s="367">
        <v>3</v>
      </c>
      <c r="T362" s="369">
        <v>-1.1031037997004556E-2</v>
      </c>
      <c r="U362" s="369">
        <v>-0.11819229878708372</v>
      </c>
      <c r="V362" s="369">
        <v>-1.3018736604296199E-2</v>
      </c>
      <c r="W362" s="369">
        <v>-0.1166329331581662</v>
      </c>
      <c r="X362" s="369">
        <v>2.3914232943318181E-2</v>
      </c>
      <c r="Y362" s="369">
        <v>0.16370671164731662</v>
      </c>
      <c r="Z362" s="369">
        <v>0.49765494146854095</v>
      </c>
      <c r="AA362" s="369">
        <v>2.688925960619351</v>
      </c>
      <c r="AB362" s="369">
        <v>0.16301265108638513</v>
      </c>
      <c r="AC362" s="373">
        <v>-0.76460435051452524</v>
      </c>
      <c r="AD362" s="575">
        <v>22187896000100</v>
      </c>
      <c r="AE362" s="370" t="s">
        <v>1838</v>
      </c>
      <c r="AF362" s="370" t="s">
        <v>1856</v>
      </c>
      <c r="AG362" s="374" t="s">
        <v>59</v>
      </c>
      <c r="AH362" s="374" t="s">
        <v>1894</v>
      </c>
      <c r="AI362" s="374">
        <v>500000</v>
      </c>
      <c r="AJ362" s="374">
        <v>100000</v>
      </c>
      <c r="AK362" s="374">
        <v>500000</v>
      </c>
      <c r="AL362" s="722">
        <v>0</v>
      </c>
      <c r="AM362" s="722">
        <v>0</v>
      </c>
      <c r="AN362" s="369" t="s">
        <v>1820</v>
      </c>
      <c r="AO362" s="367" t="s">
        <v>1326</v>
      </c>
      <c r="AP362" s="370" t="s">
        <v>1835</v>
      </c>
      <c r="AQ362" s="376" t="s">
        <v>681</v>
      </c>
      <c r="AR362" s="369">
        <v>2.66666666666667E-3</v>
      </c>
      <c r="AS362" s="369">
        <v>2.66666666666667E-3</v>
      </c>
      <c r="AT362" s="369" t="s">
        <v>1424</v>
      </c>
      <c r="AW362" s="198"/>
      <c r="AX362" s="198"/>
      <c r="AY362" s="184"/>
      <c r="AZ362" s="184"/>
      <c r="BA362" s="184"/>
      <c r="BB362" s="186"/>
      <c r="BC362" s="184"/>
      <c r="BD362" s="184"/>
      <c r="BE362" s="184"/>
      <c r="BF362" s="184"/>
      <c r="BG362" s="186"/>
      <c r="BH362" s="186"/>
      <c r="BI362" s="199"/>
      <c r="BJ362" s="199"/>
      <c r="BK362" s="199"/>
      <c r="BL362" s="218"/>
      <c r="BM362" s="186"/>
      <c r="BN362" s="186"/>
      <c r="BO362" s="186"/>
      <c r="BP362" s="186"/>
      <c r="BQ362" s="186"/>
      <c r="BR362" s="186"/>
      <c r="BS362" s="186"/>
      <c r="BT362" s="187"/>
      <c r="BU362" s="188"/>
      <c r="BV362" s="189"/>
      <c r="BW362" s="185"/>
      <c r="BX362"/>
      <c r="BZ362"/>
    </row>
    <row r="363" spans="2:78" ht="18.75">
      <c r="B363" s="363" t="s">
        <v>1609</v>
      </c>
      <c r="C363" s="364">
        <v>19009392000188</v>
      </c>
      <c r="D363" s="365" t="s">
        <v>13</v>
      </c>
      <c r="E363" s="365" t="s">
        <v>615</v>
      </c>
      <c r="F363" s="365" t="s">
        <v>619</v>
      </c>
      <c r="G363" s="366" t="s">
        <v>34</v>
      </c>
      <c r="H363" s="366" t="s">
        <v>1340</v>
      </c>
      <c r="I363" s="366" t="s">
        <v>34</v>
      </c>
      <c r="J363" s="366" t="s">
        <v>611</v>
      </c>
      <c r="K363" s="367" t="s">
        <v>48</v>
      </c>
      <c r="L363" s="368"/>
      <c r="M363" s="368" t="s">
        <v>1424</v>
      </c>
      <c r="N363" s="367">
        <v>357898</v>
      </c>
      <c r="O363" s="367" t="s">
        <v>1323</v>
      </c>
      <c r="P363" s="371">
        <v>41637</v>
      </c>
      <c r="Q363" s="372">
        <v>2697.0633357000002</v>
      </c>
      <c r="R363" s="372">
        <v>2058.1170738963715</v>
      </c>
      <c r="S363" s="367">
        <v>1</v>
      </c>
      <c r="T363" s="369">
        <v>0.53240338000341203</v>
      </c>
      <c r="U363" s="369">
        <v>5.7044477030814242</v>
      </c>
      <c r="V363" s="369">
        <v>0.62015442926613318</v>
      </c>
      <c r="W363" s="369">
        <v>5.5558716866941209</v>
      </c>
      <c r="X363" s="369">
        <v>0.92020013901036357</v>
      </c>
      <c r="Y363" s="369">
        <v>6.2993004698016479</v>
      </c>
      <c r="Z363" s="369">
        <v>1.1214990777300939</v>
      </c>
      <c r="AA363" s="369">
        <v>6.0596765622787263</v>
      </c>
      <c r="AB363" s="369">
        <v>0.20672101234280818</v>
      </c>
      <c r="AC363" s="373">
        <v>2.4599965813710605</v>
      </c>
      <c r="AD363" s="575">
        <v>18764148000168</v>
      </c>
      <c r="AE363" s="370" t="s">
        <v>1817</v>
      </c>
      <c r="AF363" s="370" t="s">
        <v>1818</v>
      </c>
      <c r="AG363" s="374" t="s">
        <v>1594</v>
      </c>
      <c r="AH363" s="374" t="s">
        <v>1894</v>
      </c>
      <c r="AI363" s="374">
        <v>1000000</v>
      </c>
      <c r="AJ363" s="374">
        <v>200000</v>
      </c>
      <c r="AK363" s="374">
        <v>1000000</v>
      </c>
      <c r="AL363" s="722">
        <v>0</v>
      </c>
      <c r="AM363" s="722">
        <v>0</v>
      </c>
      <c r="AN363" s="369" t="s">
        <v>1820</v>
      </c>
      <c r="AO363" s="367" t="s">
        <v>1326</v>
      </c>
      <c r="AP363" s="370" t="s">
        <v>1835</v>
      </c>
      <c r="AQ363" s="376" t="s">
        <v>1815</v>
      </c>
      <c r="AR363" s="369">
        <v>0</v>
      </c>
      <c r="AS363" s="369">
        <v>0</v>
      </c>
      <c r="AT363" s="369" t="s">
        <v>1424</v>
      </c>
      <c r="AW363" s="198"/>
      <c r="AX363" s="198"/>
      <c r="AY363" s="184"/>
      <c r="AZ363" s="184"/>
      <c r="BA363" s="184"/>
      <c r="BB363" s="186"/>
      <c r="BC363" s="184"/>
      <c r="BD363" s="184"/>
      <c r="BE363" s="184"/>
      <c r="BF363" s="184"/>
      <c r="BG363" s="186"/>
      <c r="BH363" s="186"/>
      <c r="BI363" s="199"/>
      <c r="BJ363" s="199"/>
      <c r="BK363" s="199"/>
      <c r="BL363" s="218"/>
      <c r="BM363" s="186"/>
      <c r="BN363" s="186"/>
      <c r="BO363" s="186"/>
      <c r="BP363" s="186"/>
      <c r="BQ363" s="186"/>
      <c r="BR363" s="186"/>
      <c r="BS363" s="186"/>
      <c r="BT363" s="187"/>
      <c r="BU363" s="188"/>
      <c r="BV363" s="189"/>
      <c r="BW363" s="185"/>
      <c r="BX363"/>
      <c r="BZ363"/>
    </row>
    <row r="364" spans="2:78" ht="18.75">
      <c r="B364" s="363" t="s">
        <v>1173</v>
      </c>
      <c r="C364" s="364">
        <v>19436818000180</v>
      </c>
      <c r="D364" s="365" t="s">
        <v>14</v>
      </c>
      <c r="E364" s="365" t="s">
        <v>607</v>
      </c>
      <c r="F364" s="365" t="s">
        <v>862</v>
      </c>
      <c r="G364" s="366" t="s">
        <v>1424</v>
      </c>
      <c r="H364" s="366" t="s">
        <v>34</v>
      </c>
      <c r="I364" s="366" t="s">
        <v>34</v>
      </c>
      <c r="J364" s="366" t="s">
        <v>611</v>
      </c>
      <c r="K364" s="367" t="s">
        <v>1815</v>
      </c>
      <c r="L364" s="368"/>
      <c r="M364" s="368" t="s">
        <v>1421</v>
      </c>
      <c r="N364" s="367">
        <v>359130</v>
      </c>
      <c r="O364" s="367" t="s">
        <v>1323</v>
      </c>
      <c r="P364" s="371">
        <v>41658</v>
      </c>
      <c r="Q364" s="372">
        <v>1038.2202179999999</v>
      </c>
      <c r="R364" s="372">
        <v>2392.1242875476191</v>
      </c>
      <c r="S364" s="367">
        <v>3</v>
      </c>
      <c r="T364" s="369">
        <v>-0.34414174795727959</v>
      </c>
      <c r="U364" s="369">
        <v>-3.6873143135506554</v>
      </c>
      <c r="V364" s="369">
        <v>-0.27831876355472673</v>
      </c>
      <c r="W364" s="369">
        <v>-2.4934165835746067</v>
      </c>
      <c r="X364" s="369">
        <v>-0.12217938996002553</v>
      </c>
      <c r="Y364" s="369">
        <v>-0.83638836373464143</v>
      </c>
      <c r="Z364" s="369">
        <v>0.33021904382357636</v>
      </c>
      <c r="AA364" s="369">
        <v>1.7842374015374749</v>
      </c>
      <c r="AB364" s="369">
        <v>0.23580563270909974</v>
      </c>
      <c r="AC364" s="373">
        <v>-1.6536509526090688</v>
      </c>
      <c r="AD364" s="575">
        <v>0</v>
      </c>
      <c r="AE364" s="370" t="s">
        <v>1984</v>
      </c>
      <c r="AF364" s="370" t="s">
        <v>1907</v>
      </c>
      <c r="AG364" s="374" t="s">
        <v>1462</v>
      </c>
      <c r="AH364" s="374" t="s">
        <v>1819</v>
      </c>
      <c r="AI364" s="374">
        <v>50000</v>
      </c>
      <c r="AJ364" s="374">
        <v>1000</v>
      </c>
      <c r="AK364" s="374">
        <v>1000</v>
      </c>
      <c r="AL364" s="722">
        <v>1.5</v>
      </c>
      <c r="AM364" s="722">
        <v>0</v>
      </c>
      <c r="AN364" s="369" t="s">
        <v>1824</v>
      </c>
      <c r="AO364" s="367" t="s">
        <v>1326</v>
      </c>
      <c r="AP364" s="370" t="s">
        <v>1816</v>
      </c>
      <c r="AQ364" s="376" t="s">
        <v>661</v>
      </c>
      <c r="AR364" s="369">
        <v>2E-3</v>
      </c>
      <c r="AS364" s="369">
        <v>2E-3</v>
      </c>
      <c r="AT364" s="369" t="s">
        <v>1424</v>
      </c>
      <c r="AW364" s="198"/>
      <c r="AX364" s="198"/>
      <c r="AY364" s="184"/>
      <c r="AZ364" s="184"/>
      <c r="BA364" s="184"/>
      <c r="BB364" s="186"/>
      <c r="BC364" s="184"/>
      <c r="BD364" s="184"/>
      <c r="BE364" s="184"/>
      <c r="BF364" s="184"/>
      <c r="BG364" s="186"/>
      <c r="BH364" s="186"/>
      <c r="BI364" s="199"/>
      <c r="BJ364" s="199"/>
      <c r="BK364" s="199"/>
      <c r="BL364" s="218"/>
      <c r="BM364" s="186"/>
      <c r="BN364" s="186"/>
      <c r="BO364" s="186"/>
      <c r="BP364" s="186"/>
      <c r="BQ364" s="186"/>
      <c r="BR364" s="186"/>
      <c r="BS364" s="186"/>
      <c r="BT364" s="187"/>
      <c r="BU364" s="188"/>
      <c r="BV364" s="189"/>
      <c r="BW364" s="185"/>
      <c r="BX364"/>
      <c r="BZ364"/>
    </row>
    <row r="365" spans="2:78" ht="18.75">
      <c r="B365" s="363" t="s">
        <v>1174</v>
      </c>
      <c r="C365" s="364">
        <v>19436835000117</v>
      </c>
      <c r="D365" s="365" t="s">
        <v>14</v>
      </c>
      <c r="E365" s="365" t="s">
        <v>607</v>
      </c>
      <c r="F365" s="365" t="s">
        <v>862</v>
      </c>
      <c r="G365" s="366" t="s">
        <v>1424</v>
      </c>
      <c r="H365" s="366" t="s">
        <v>34</v>
      </c>
      <c r="I365" s="366" t="s">
        <v>34</v>
      </c>
      <c r="J365" s="366" t="s">
        <v>611</v>
      </c>
      <c r="K365" s="367" t="s">
        <v>1815</v>
      </c>
      <c r="L365" s="368"/>
      <c r="M365" s="368" t="s">
        <v>1421</v>
      </c>
      <c r="N365" s="367">
        <v>359149</v>
      </c>
      <c r="O365" s="367" t="s">
        <v>1323</v>
      </c>
      <c r="P365" s="371">
        <v>41655</v>
      </c>
      <c r="Q365" s="372">
        <v>593.81080399999996</v>
      </c>
      <c r="R365" s="372">
        <v>1481.5959776349205</v>
      </c>
      <c r="S365" s="367">
        <v>3</v>
      </c>
      <c r="T365" s="369">
        <v>-0.34906682317227644</v>
      </c>
      <c r="U365" s="369">
        <v>-3.7400841400636122</v>
      </c>
      <c r="V365" s="369">
        <v>-0.28536770627405339</v>
      </c>
      <c r="W365" s="369">
        <v>-2.5565670174460209</v>
      </c>
      <c r="X365" s="369">
        <v>-0.13976285627010343</v>
      </c>
      <c r="Y365" s="369">
        <v>-0.95675732793294799</v>
      </c>
      <c r="Z365" s="369">
        <v>0.29012618017909286</v>
      </c>
      <c r="AA365" s="369">
        <v>1.5676079000377123</v>
      </c>
      <c r="AB365" s="369">
        <v>0.23535260736396546</v>
      </c>
      <c r="AC365" s="373">
        <v>-1.6867845923855955</v>
      </c>
      <c r="AD365" s="575">
        <v>19436818000180</v>
      </c>
      <c r="AE365" s="370" t="s">
        <v>1906</v>
      </c>
      <c r="AF365" s="370" t="s">
        <v>1907</v>
      </c>
      <c r="AG365" s="374" t="s">
        <v>1462</v>
      </c>
      <c r="AH365" s="374" t="s">
        <v>1819</v>
      </c>
      <c r="AI365" s="374">
        <v>1000</v>
      </c>
      <c r="AJ365" s="374">
        <v>100</v>
      </c>
      <c r="AK365" s="374">
        <v>100</v>
      </c>
      <c r="AL365" s="722">
        <v>2.5</v>
      </c>
      <c r="AM365" s="722">
        <v>0</v>
      </c>
      <c r="AN365" s="369" t="s">
        <v>1824</v>
      </c>
      <c r="AO365" s="367" t="s">
        <v>1326</v>
      </c>
      <c r="AP365" s="370" t="s">
        <v>1816</v>
      </c>
      <c r="AQ365" s="376" t="s">
        <v>661</v>
      </c>
      <c r="AR365" s="369">
        <v>3.0000000000000001E-3</v>
      </c>
      <c r="AS365" s="369">
        <v>3.0000000000000001E-3</v>
      </c>
      <c r="AT365" s="369" t="s">
        <v>1424</v>
      </c>
      <c r="AW365" s="198"/>
      <c r="AX365" s="198"/>
      <c r="AY365" s="184"/>
      <c r="AZ365" s="184"/>
      <c r="BA365" s="184"/>
      <c r="BB365" s="184"/>
      <c r="BC365" s="184"/>
      <c r="BD365" s="184"/>
      <c r="BE365" s="184"/>
      <c r="BF365" s="184"/>
      <c r="BG365" s="186"/>
      <c r="BH365" s="186"/>
      <c r="BI365" s="199"/>
      <c r="BJ365" s="199"/>
      <c r="BK365" s="199"/>
      <c r="BL365" s="218"/>
      <c r="BM365" s="186"/>
      <c r="BN365" s="186"/>
      <c r="BO365" s="186"/>
      <c r="BP365" s="186"/>
      <c r="BQ365" s="186"/>
      <c r="BR365" s="186"/>
      <c r="BS365" s="186"/>
      <c r="BT365" s="186"/>
      <c r="BU365" s="186"/>
      <c r="BV365" s="189"/>
      <c r="BW365" s="184"/>
      <c r="BX365"/>
      <c r="BZ365"/>
    </row>
    <row r="366" spans="2:78" ht="18.75">
      <c r="B366" s="363" t="s">
        <v>891</v>
      </c>
      <c r="C366" s="364">
        <v>13614709000129</v>
      </c>
      <c r="D366" s="365" t="s">
        <v>14</v>
      </c>
      <c r="E366" s="365" t="s">
        <v>607</v>
      </c>
      <c r="F366" s="365" t="s">
        <v>1424</v>
      </c>
      <c r="G366" s="366" t="s">
        <v>1424</v>
      </c>
      <c r="H366" s="366" t="s">
        <v>34</v>
      </c>
      <c r="I366" s="366" t="s">
        <v>34</v>
      </c>
      <c r="J366" s="366" t="s">
        <v>608</v>
      </c>
      <c r="K366" s="367" t="s">
        <v>48</v>
      </c>
      <c r="L366" s="368"/>
      <c r="M366" s="368" t="s">
        <v>1421</v>
      </c>
      <c r="N366" s="367">
        <v>359890</v>
      </c>
      <c r="O366" s="367" t="s">
        <v>1323</v>
      </c>
      <c r="P366" s="371">
        <v>41648</v>
      </c>
      <c r="Q366" s="372">
        <v>179.46636699999999</v>
      </c>
      <c r="R366" s="372">
        <v>198.37395471485939</v>
      </c>
      <c r="S366" s="367">
        <v>2</v>
      </c>
      <c r="T366" s="369">
        <v>4.1020368367871374E-2</v>
      </c>
      <c r="U366" s="369">
        <v>0.43951363741184013</v>
      </c>
      <c r="V366" s="369">
        <v>-6.3045584487640527E-2</v>
      </c>
      <c r="W366" s="369">
        <v>-0.56481605435030735</v>
      </c>
      <c r="X366" s="369">
        <v>1.8303893267533011E-2</v>
      </c>
      <c r="Y366" s="369">
        <v>0.12530070206615276</v>
      </c>
      <c r="Z366" s="369">
        <v>6.3499870189862584E-3</v>
      </c>
      <c r="AA366" s="369">
        <v>3.4310208785553471E-2</v>
      </c>
      <c r="AB366" s="369">
        <v>0.19724678041497698</v>
      </c>
      <c r="AC366" s="373">
        <v>-0.8855253795546274</v>
      </c>
      <c r="AD366" s="575">
        <v>0</v>
      </c>
      <c r="AE366" s="370" t="s">
        <v>1844</v>
      </c>
      <c r="AF366" s="370" t="s">
        <v>1844</v>
      </c>
      <c r="AG366" s="374" t="s">
        <v>469</v>
      </c>
      <c r="AH366" s="374" t="s">
        <v>1819</v>
      </c>
      <c r="AI366" s="374">
        <v>1000</v>
      </c>
      <c r="AJ366" s="374">
        <v>1000</v>
      </c>
      <c r="AK366" s="374">
        <v>1000</v>
      </c>
      <c r="AL366" s="722">
        <v>1</v>
      </c>
      <c r="AM366" s="722">
        <v>0</v>
      </c>
      <c r="AN366" s="369" t="s">
        <v>668</v>
      </c>
      <c r="AO366" s="367" t="s">
        <v>1326</v>
      </c>
      <c r="AP366" s="370" t="s">
        <v>1816</v>
      </c>
      <c r="AQ366" s="376" t="s">
        <v>661</v>
      </c>
      <c r="AR366" s="369">
        <v>2.66666666666667E-3</v>
      </c>
      <c r="AS366" s="369">
        <v>2.66666666666667E-3</v>
      </c>
      <c r="AT366" s="369" t="s">
        <v>1424</v>
      </c>
      <c r="AW366" s="198"/>
      <c r="AX366" s="198"/>
      <c r="AY366" s="184"/>
      <c r="AZ366" s="184"/>
      <c r="BA366" s="184"/>
      <c r="BB366" s="184"/>
      <c r="BC366" s="184"/>
      <c r="BD366" s="184"/>
      <c r="BE366" s="184"/>
      <c r="BF366" s="184"/>
      <c r="BG366" s="186"/>
      <c r="BH366" s="186"/>
      <c r="BI366" s="199"/>
      <c r="BJ366" s="199"/>
      <c r="BK366" s="199"/>
      <c r="BL366" s="218"/>
      <c r="BM366" s="186"/>
      <c r="BN366" s="186"/>
      <c r="BO366" s="186"/>
      <c r="BP366" s="186"/>
      <c r="BQ366" s="186"/>
      <c r="BR366" s="186"/>
      <c r="BS366" s="186"/>
      <c r="BT366" s="186"/>
      <c r="BU366" s="186"/>
      <c r="BV366" s="189"/>
      <c r="BW366" s="184"/>
      <c r="BX366"/>
      <c r="BZ366"/>
    </row>
    <row r="367" spans="2:78" ht="18.75">
      <c r="B367" s="363" t="s">
        <v>940</v>
      </c>
      <c r="C367" s="364">
        <v>19038997000105</v>
      </c>
      <c r="D367" s="365" t="s">
        <v>13</v>
      </c>
      <c r="E367" s="365" t="s">
        <v>615</v>
      </c>
      <c r="F367" s="365" t="s">
        <v>619</v>
      </c>
      <c r="G367" s="366" t="s">
        <v>34</v>
      </c>
      <c r="H367" s="366" t="s">
        <v>1339</v>
      </c>
      <c r="I367" s="366" t="s">
        <v>34</v>
      </c>
      <c r="J367" s="366" t="s">
        <v>1424</v>
      </c>
      <c r="K367" s="367" t="s">
        <v>48</v>
      </c>
      <c r="L367" s="368"/>
      <c r="M367" s="368" t="s">
        <v>1421</v>
      </c>
      <c r="N367" s="367">
        <v>360600</v>
      </c>
      <c r="O367" s="367" t="s">
        <v>1323</v>
      </c>
      <c r="P367" s="371">
        <v>41529</v>
      </c>
      <c r="Q367" s="372">
        <v>69.110524999999996</v>
      </c>
      <c r="R367" s="372">
        <v>57.860751273092369</v>
      </c>
      <c r="S367" s="367">
        <v>3</v>
      </c>
      <c r="T367" s="369">
        <v>7.4648229088017048E-2</v>
      </c>
      <c r="U367" s="369">
        <v>0.79982008934185544</v>
      </c>
      <c r="V367" s="369">
        <v>8.0588529166080169E-2</v>
      </c>
      <c r="W367" s="369">
        <v>0.72198069760782957</v>
      </c>
      <c r="X367" s="369">
        <v>0.13720522956402426</v>
      </c>
      <c r="Y367" s="369">
        <v>0.93924889859440353</v>
      </c>
      <c r="Z367" s="369">
        <v>0.16051654623053069</v>
      </c>
      <c r="AA367" s="369">
        <v>0.86730196427782213</v>
      </c>
      <c r="AB367" s="369">
        <v>5.3588731756044339E-2</v>
      </c>
      <c r="AC367" s="373">
        <v>-0.57909406366348293</v>
      </c>
      <c r="AD367" s="575">
        <v>0</v>
      </c>
      <c r="AE367" s="370" t="s">
        <v>1898</v>
      </c>
      <c r="AF367" s="370" t="s">
        <v>1858</v>
      </c>
      <c r="AG367" s="374" t="s">
        <v>721</v>
      </c>
      <c r="AH367" s="374" t="s">
        <v>1819</v>
      </c>
      <c r="AI367" s="374">
        <v>1000</v>
      </c>
      <c r="AJ367" s="374">
        <v>500</v>
      </c>
      <c r="AK367" s="374">
        <v>500</v>
      </c>
      <c r="AL367" s="722">
        <v>0.85</v>
      </c>
      <c r="AM367" s="722">
        <v>20</v>
      </c>
      <c r="AN367" s="369" t="s">
        <v>1820</v>
      </c>
      <c r="AO367" s="367" t="s">
        <v>1326</v>
      </c>
      <c r="AP367" s="370" t="s">
        <v>1835</v>
      </c>
      <c r="AQ367" s="376" t="s">
        <v>688</v>
      </c>
      <c r="AR367" s="369">
        <v>2.6503E-3</v>
      </c>
      <c r="AS367" s="369">
        <v>2.6503E-3</v>
      </c>
      <c r="AT367" s="369" t="s">
        <v>1424</v>
      </c>
      <c r="AW367" s="198"/>
      <c r="AX367" s="198"/>
      <c r="AY367" s="184"/>
      <c r="AZ367" s="184"/>
      <c r="BA367" s="184"/>
      <c r="BB367" s="184"/>
      <c r="BC367" s="184"/>
      <c r="BD367" s="184"/>
      <c r="BE367" s="184"/>
      <c r="BF367" s="184"/>
      <c r="BG367" s="186"/>
      <c r="BH367" s="186"/>
      <c r="BI367" s="199"/>
      <c r="BJ367" s="199"/>
      <c r="BK367" s="199"/>
      <c r="BL367" s="218"/>
      <c r="BM367" s="186"/>
      <c r="BN367" s="186"/>
      <c r="BO367" s="186"/>
      <c r="BP367" s="186"/>
      <c r="BQ367" s="186"/>
      <c r="BR367" s="186"/>
      <c r="BS367" s="186"/>
      <c r="BT367" s="186"/>
      <c r="BU367" s="186"/>
      <c r="BV367" s="189"/>
      <c r="BW367" s="184"/>
      <c r="BX367"/>
      <c r="BZ367"/>
    </row>
    <row r="368" spans="2:78" ht="18.75">
      <c r="B368" s="363" t="s">
        <v>215</v>
      </c>
      <c r="C368" s="364">
        <v>18889810000106</v>
      </c>
      <c r="D368" s="365" t="s">
        <v>14</v>
      </c>
      <c r="E368" s="365" t="s">
        <v>614</v>
      </c>
      <c r="F368" s="365" t="s">
        <v>1424</v>
      </c>
      <c r="G368" s="366" t="s">
        <v>1424</v>
      </c>
      <c r="H368" s="366" t="s">
        <v>1340</v>
      </c>
      <c r="I368" s="366" t="s">
        <v>34</v>
      </c>
      <c r="J368" s="366" t="s">
        <v>608</v>
      </c>
      <c r="K368" s="367" t="s">
        <v>48</v>
      </c>
      <c r="L368" s="368"/>
      <c r="M368" s="368" t="s">
        <v>34</v>
      </c>
      <c r="N368" s="367">
        <v>361402</v>
      </c>
      <c r="O368" s="367" t="s">
        <v>1323</v>
      </c>
      <c r="P368" s="371">
        <v>41697</v>
      </c>
      <c r="Q368" s="372">
        <v>50.551205000000003</v>
      </c>
      <c r="R368" s="372">
        <v>46.848086555555597</v>
      </c>
      <c r="S368" s="367">
        <v>2</v>
      </c>
      <c r="T368" s="369">
        <v>0.12141477494951936</v>
      </c>
      <c r="U368" s="369">
        <v>1.3009012716570187</v>
      </c>
      <c r="V368" s="369">
        <v>1.7570384584132626E-2</v>
      </c>
      <c r="W368" s="369">
        <v>0.15741047330876543</v>
      </c>
      <c r="X368" s="369">
        <v>0.2034877525400236</v>
      </c>
      <c r="Y368" s="369">
        <v>1.3929909818887951</v>
      </c>
      <c r="Z368" s="369">
        <v>0.27969892760458825</v>
      </c>
      <c r="AA368" s="369">
        <v>1.5112674363767225</v>
      </c>
      <c r="AB368" s="369">
        <v>0.2418699317085338</v>
      </c>
      <c r="AC368" s="373">
        <v>-0.3888497439791902</v>
      </c>
      <c r="AD368" s="575">
        <v>26946245000108</v>
      </c>
      <c r="AE368" s="370" t="s">
        <v>1859</v>
      </c>
      <c r="AF368" s="370" t="s">
        <v>1812</v>
      </c>
      <c r="AG368" s="374" t="s">
        <v>1459</v>
      </c>
      <c r="AH368" s="374" t="s">
        <v>1819</v>
      </c>
      <c r="AI368" s="374">
        <v>5000</v>
      </c>
      <c r="AJ368" s="374">
        <v>1000</v>
      </c>
      <c r="AK368" s="374">
        <v>5000</v>
      </c>
      <c r="AL368" s="722">
        <v>2</v>
      </c>
      <c r="AM368" s="722">
        <v>20</v>
      </c>
      <c r="AN368" s="369" t="s">
        <v>1820</v>
      </c>
      <c r="AO368" s="367" t="s">
        <v>1326</v>
      </c>
      <c r="AP368" s="370" t="s">
        <v>1835</v>
      </c>
      <c r="AQ368" s="376" t="s">
        <v>670</v>
      </c>
      <c r="AR368" s="369">
        <v>4.0000000000000001E-3</v>
      </c>
      <c r="AS368" s="369">
        <v>4.0000000000000001E-3</v>
      </c>
      <c r="AT368" s="369" t="s">
        <v>1424</v>
      </c>
      <c r="AW368" s="198"/>
      <c r="AX368" s="198"/>
      <c r="AY368" s="184"/>
      <c r="AZ368" s="184"/>
      <c r="BA368" s="184"/>
      <c r="BB368" s="184"/>
      <c r="BC368" s="184"/>
      <c r="BD368" s="184"/>
      <c r="BE368" s="184"/>
      <c r="BF368" s="184"/>
      <c r="BG368" s="186"/>
      <c r="BH368" s="186"/>
      <c r="BI368" s="199"/>
      <c r="BJ368" s="199"/>
      <c r="BK368" s="199"/>
      <c r="BL368" s="218"/>
      <c r="BM368" s="186"/>
      <c r="BN368" s="186"/>
      <c r="BO368" s="186"/>
      <c r="BP368" s="186"/>
      <c r="BQ368" s="186"/>
      <c r="BR368" s="186"/>
      <c r="BS368" s="186"/>
      <c r="BT368" s="186"/>
      <c r="BU368" s="186"/>
      <c r="BV368" s="189"/>
      <c r="BW368" s="184"/>
      <c r="BX368"/>
      <c r="BZ368"/>
    </row>
    <row r="369" spans="2:78" ht="18.75">
      <c r="B369" s="363" t="s">
        <v>1138</v>
      </c>
      <c r="C369" s="364">
        <v>18719154000101</v>
      </c>
      <c r="D369" s="365" t="s">
        <v>11</v>
      </c>
      <c r="E369" s="365" t="s">
        <v>620</v>
      </c>
      <c r="F369" s="365" t="s">
        <v>674</v>
      </c>
      <c r="G369" s="366" t="s">
        <v>740</v>
      </c>
      <c r="H369" s="366" t="s">
        <v>34</v>
      </c>
      <c r="I369" s="366" t="s">
        <v>1424</v>
      </c>
      <c r="J369" s="366" t="s">
        <v>608</v>
      </c>
      <c r="K369" s="367" t="s">
        <v>48</v>
      </c>
      <c r="L369" s="368" t="s">
        <v>1341</v>
      </c>
      <c r="M369" s="368" t="s">
        <v>1421</v>
      </c>
      <c r="N369" s="367">
        <v>361445</v>
      </c>
      <c r="O369" s="367" t="s">
        <v>1323</v>
      </c>
      <c r="P369" s="371">
        <v>41700</v>
      </c>
      <c r="Q369" s="372">
        <v>4772.4754519999997</v>
      </c>
      <c r="R369" s="372">
        <v>4126.3902525476224</v>
      </c>
      <c r="S369" s="367">
        <v>0</v>
      </c>
      <c r="T369" s="369">
        <v>9.9128707015736728E-2</v>
      </c>
      <c r="U369" s="369">
        <v>1.0621167075267757</v>
      </c>
      <c r="V369" s="369">
        <v>0.1184368200059327</v>
      </c>
      <c r="W369" s="369">
        <v>1.0610579298961462</v>
      </c>
      <c r="X369" s="369">
        <v>0.1867565879575277</v>
      </c>
      <c r="Y369" s="369">
        <v>1.2784565143889395</v>
      </c>
      <c r="Z369" s="369">
        <v>0.20455778159080351</v>
      </c>
      <c r="AA369" s="369">
        <v>1.105265282291958</v>
      </c>
      <c r="AB369" s="369">
        <v>1.4492761709530349E-3</v>
      </c>
      <c r="AC369" s="373">
        <v>4.7026057126094418</v>
      </c>
      <c r="AD369" s="575">
        <v>0</v>
      </c>
      <c r="AE369" s="370" t="s">
        <v>1860</v>
      </c>
      <c r="AF369" s="370" t="s">
        <v>1856</v>
      </c>
      <c r="AG369" s="374" t="s">
        <v>59</v>
      </c>
      <c r="AH369" s="374" t="s">
        <v>1819</v>
      </c>
      <c r="AI369" s="374">
        <v>20000</v>
      </c>
      <c r="AJ369" s="374">
        <v>100</v>
      </c>
      <c r="AK369" s="374">
        <v>1000</v>
      </c>
      <c r="AL369" s="722">
        <v>0.4</v>
      </c>
      <c r="AM369" s="722">
        <v>0</v>
      </c>
      <c r="AN369" s="369" t="s">
        <v>1820</v>
      </c>
      <c r="AO369" s="367" t="s">
        <v>1326</v>
      </c>
      <c r="AP369" s="370" t="s">
        <v>1821</v>
      </c>
      <c r="AQ369" s="376" t="s">
        <v>679</v>
      </c>
      <c r="AR369" s="369">
        <v>6.6666666666666697E-4</v>
      </c>
      <c r="AS369" s="369">
        <v>6.6666666666666697E-4</v>
      </c>
      <c r="AT369" s="369" t="s">
        <v>1424</v>
      </c>
      <c r="AW369" s="198"/>
      <c r="AX369" s="198"/>
      <c r="AY369" s="184"/>
      <c r="AZ369" s="184"/>
      <c r="BA369" s="184"/>
      <c r="BB369" s="184"/>
      <c r="BC369" s="184"/>
      <c r="BD369" s="184"/>
      <c r="BE369" s="184"/>
      <c r="BF369" s="184"/>
      <c r="BG369" s="186"/>
      <c r="BH369" s="186"/>
      <c r="BI369" s="199"/>
      <c r="BJ369" s="199"/>
      <c r="BK369" s="199"/>
      <c r="BL369" s="218"/>
      <c r="BM369" s="186"/>
      <c r="BN369" s="186"/>
      <c r="BO369" s="186"/>
      <c r="BP369" s="186"/>
      <c r="BQ369" s="186"/>
      <c r="BR369" s="186"/>
      <c r="BS369" s="186"/>
      <c r="BT369" s="186"/>
      <c r="BU369" s="186"/>
      <c r="BV369" s="189"/>
      <c r="BW369" s="184"/>
      <c r="BX369"/>
      <c r="BZ369"/>
    </row>
    <row r="370" spans="2:78" ht="18.75">
      <c r="B370" s="363" t="s">
        <v>1025</v>
      </c>
      <c r="C370" s="364">
        <v>17340392000130</v>
      </c>
      <c r="D370" s="365" t="s">
        <v>14</v>
      </c>
      <c r="E370" s="365" t="s">
        <v>607</v>
      </c>
      <c r="F370" s="365" t="s">
        <v>1424</v>
      </c>
      <c r="G370" s="366" t="s">
        <v>1424</v>
      </c>
      <c r="H370" s="366" t="s">
        <v>34</v>
      </c>
      <c r="I370" s="366" t="s">
        <v>34</v>
      </c>
      <c r="J370" s="366" t="s">
        <v>611</v>
      </c>
      <c r="K370" s="367" t="s">
        <v>1815</v>
      </c>
      <c r="L370" s="368"/>
      <c r="M370" s="368" t="s">
        <v>1421</v>
      </c>
      <c r="N370" s="367">
        <v>363103</v>
      </c>
      <c r="O370" s="367" t="s">
        <v>1323</v>
      </c>
      <c r="P370" s="371">
        <v>41712</v>
      </c>
      <c r="Q370" s="372">
        <v>114.693162</v>
      </c>
      <c r="R370" s="372">
        <v>244.08686149397579</v>
      </c>
      <c r="S370" s="367">
        <v>5</v>
      </c>
      <c r="T370" s="369">
        <v>-0.2937053080224632</v>
      </c>
      <c r="U370" s="369">
        <v>-3.1469119706205189</v>
      </c>
      <c r="V370" s="369">
        <v>-0.23877416184335065</v>
      </c>
      <c r="W370" s="369">
        <v>-2.1391423534125802</v>
      </c>
      <c r="X370" s="369">
        <v>-3.8988031368975773E-2</v>
      </c>
      <c r="Y370" s="369">
        <v>-0.26689555229078754</v>
      </c>
      <c r="Z370" s="369">
        <v>0.47904226224792357</v>
      </c>
      <c r="AA370" s="369">
        <v>2.5883580526522154</v>
      </c>
      <c r="AB370" s="369">
        <v>0.21753220410814933</v>
      </c>
      <c r="AC370" s="373">
        <v>-1.6107757878203934</v>
      </c>
      <c r="AD370" s="575">
        <v>0</v>
      </c>
      <c r="AE370" s="370" t="s">
        <v>1985</v>
      </c>
      <c r="AF370" s="370" t="s">
        <v>1812</v>
      </c>
      <c r="AG370" s="374" t="s">
        <v>730</v>
      </c>
      <c r="AH370" s="374" t="s">
        <v>1894</v>
      </c>
      <c r="AI370" s="374">
        <v>10000</v>
      </c>
      <c r="AJ370" s="374">
        <v>1000</v>
      </c>
      <c r="AK370" s="374">
        <v>1000</v>
      </c>
      <c r="AL370" s="722">
        <v>0.3</v>
      </c>
      <c r="AM370" s="722">
        <v>0</v>
      </c>
      <c r="AN370" s="369" t="s">
        <v>1824</v>
      </c>
      <c r="AO370" s="367" t="s">
        <v>1326</v>
      </c>
      <c r="AP370" s="370" t="s">
        <v>1816</v>
      </c>
      <c r="AQ370" s="376" t="s">
        <v>689</v>
      </c>
      <c r="AR370" s="369">
        <v>0</v>
      </c>
      <c r="AS370" s="369">
        <v>0</v>
      </c>
      <c r="AT370" s="369" t="s">
        <v>1424</v>
      </c>
      <c r="AW370" s="198"/>
      <c r="AX370" s="198"/>
      <c r="AY370" s="184"/>
      <c r="AZ370" s="184"/>
      <c r="BA370" s="184"/>
      <c r="BB370" s="184"/>
      <c r="BC370" s="184"/>
      <c r="BD370" s="184"/>
      <c r="BE370" s="184"/>
      <c r="BF370" s="184"/>
      <c r="BG370" s="186"/>
      <c r="BH370" s="186"/>
      <c r="BI370" s="199"/>
      <c r="BJ370" s="199"/>
      <c r="BK370" s="199"/>
      <c r="BL370" s="218"/>
      <c r="BM370" s="186"/>
      <c r="BN370" s="186"/>
      <c r="BO370" s="186"/>
      <c r="BP370" s="186"/>
      <c r="BQ370" s="186"/>
      <c r="BR370" s="186"/>
      <c r="BS370" s="186"/>
      <c r="BT370" s="186"/>
      <c r="BU370" s="186"/>
      <c r="BV370" s="189"/>
      <c r="BW370" s="184"/>
      <c r="BX370"/>
      <c r="BZ370"/>
    </row>
    <row r="371" spans="2:78" ht="18.75">
      <c r="B371" s="363" t="s">
        <v>1257</v>
      </c>
      <c r="C371" s="364">
        <v>19587174000120</v>
      </c>
      <c r="D371" s="365" t="s">
        <v>14</v>
      </c>
      <c r="E371" s="365" t="s">
        <v>607</v>
      </c>
      <c r="F371" s="365" t="s">
        <v>1424</v>
      </c>
      <c r="G371" s="366" t="s">
        <v>1424</v>
      </c>
      <c r="H371" s="366" t="s">
        <v>34</v>
      </c>
      <c r="I371" s="366" t="s">
        <v>34</v>
      </c>
      <c r="J371" s="366" t="s">
        <v>611</v>
      </c>
      <c r="K371" s="367" t="s">
        <v>48</v>
      </c>
      <c r="L371" s="368"/>
      <c r="M371" s="368" t="s">
        <v>1421</v>
      </c>
      <c r="N371" s="367">
        <v>363871</v>
      </c>
      <c r="O371" s="367" t="s">
        <v>1323</v>
      </c>
      <c r="P371" s="371">
        <v>41726</v>
      </c>
      <c r="Q371" s="372">
        <v>125.979511</v>
      </c>
      <c r="R371" s="372">
        <v>128.66000679710143</v>
      </c>
      <c r="S371" s="367">
        <v>2</v>
      </c>
      <c r="T371" s="369">
        <v>0.28318510791266638</v>
      </c>
      <c r="U371" s="369">
        <v>3.0341930555905225</v>
      </c>
      <c r="V371" s="369">
        <v>0.28318510791266638</v>
      </c>
      <c r="W371" s="369">
        <v>2.5370134419699824</v>
      </c>
      <c r="X371" s="369">
        <v>0.28318510791266638</v>
      </c>
      <c r="Y371" s="369">
        <v>1.9385653269228633</v>
      </c>
      <c r="Z371" s="369">
        <v>0.28318510791266638</v>
      </c>
      <c r="AA371" s="369">
        <v>1.5301039432666752</v>
      </c>
      <c r="AB371" s="369">
        <v>0.59156832785815971</v>
      </c>
      <c r="AC371" s="373">
        <v>0.2900149555480292</v>
      </c>
      <c r="AD371" s="575">
        <v>19587181000122</v>
      </c>
      <c r="AE371" s="370" t="s">
        <v>1958</v>
      </c>
      <c r="AF371" s="370" t="s">
        <v>1858</v>
      </c>
      <c r="AG371" s="374" t="s">
        <v>721</v>
      </c>
      <c r="AH371" s="374" t="s">
        <v>1813</v>
      </c>
      <c r="AI371" s="374">
        <v>25000</v>
      </c>
      <c r="AJ371" s="374">
        <v>500</v>
      </c>
      <c r="AK371" s="374">
        <v>1000</v>
      </c>
      <c r="AL371" s="722">
        <v>1</v>
      </c>
      <c r="AM371" s="722">
        <v>10</v>
      </c>
      <c r="AN371" s="369" t="s">
        <v>1824</v>
      </c>
      <c r="AO371" s="367" t="s">
        <v>1326</v>
      </c>
      <c r="AP371" s="370" t="s">
        <v>1835</v>
      </c>
      <c r="AQ371" s="376" t="s">
        <v>1950</v>
      </c>
      <c r="AR371" s="369">
        <v>1.66666666666667E-3</v>
      </c>
      <c r="AS371" s="369">
        <v>1.66666666666667E-3</v>
      </c>
      <c r="AT371" s="369" t="s">
        <v>1424</v>
      </c>
      <c r="AW371" s="198"/>
      <c r="AX371" s="198"/>
      <c r="AY371" s="184"/>
      <c r="AZ371" s="184"/>
      <c r="BA371" s="184"/>
      <c r="BB371" s="184"/>
      <c r="BC371" s="184"/>
      <c r="BD371" s="184"/>
      <c r="BE371" s="184"/>
      <c r="BF371" s="184"/>
      <c r="BG371" s="186"/>
      <c r="BH371" s="186"/>
      <c r="BI371" s="199"/>
      <c r="BJ371" s="199"/>
      <c r="BK371" s="199"/>
      <c r="BL371" s="218"/>
      <c r="BM371" s="186"/>
      <c r="BN371" s="186"/>
      <c r="BO371" s="186"/>
      <c r="BP371" s="186"/>
      <c r="BQ371" s="186"/>
      <c r="BR371" s="186"/>
      <c r="BS371" s="186"/>
      <c r="BT371" s="186"/>
      <c r="BU371" s="186"/>
      <c r="BV371" s="189"/>
      <c r="BW371" s="184"/>
      <c r="BX371"/>
      <c r="BZ371"/>
    </row>
    <row r="372" spans="2:78" ht="18.75">
      <c r="B372" s="363" t="s">
        <v>1168</v>
      </c>
      <c r="C372" s="364">
        <v>19211696000123</v>
      </c>
      <c r="D372" s="365" t="s">
        <v>14</v>
      </c>
      <c r="E372" s="365" t="s">
        <v>614</v>
      </c>
      <c r="F372" s="365" t="s">
        <v>1424</v>
      </c>
      <c r="G372" s="366" t="s">
        <v>1424</v>
      </c>
      <c r="H372" s="366" t="s">
        <v>1339</v>
      </c>
      <c r="I372" s="366" t="s">
        <v>34</v>
      </c>
      <c r="J372" s="366" t="s">
        <v>608</v>
      </c>
      <c r="K372" s="367" t="s">
        <v>48</v>
      </c>
      <c r="L372" s="368"/>
      <c r="M372" s="368" t="s">
        <v>1421</v>
      </c>
      <c r="N372" s="367">
        <v>364010</v>
      </c>
      <c r="O372" s="367" t="s">
        <v>1323</v>
      </c>
      <c r="P372" s="371">
        <v>41614</v>
      </c>
      <c r="Q372" s="372">
        <v>474.79594800000001</v>
      </c>
      <c r="R372" s="372">
        <v>347.16328701587315</v>
      </c>
      <c r="S372" s="367">
        <v>2</v>
      </c>
      <c r="T372" s="369">
        <v>7.1560953154675699E-2</v>
      </c>
      <c r="U372" s="369">
        <v>0.76674140357803711</v>
      </c>
      <c r="V372" s="369">
        <v>5.213113428241245E-2</v>
      </c>
      <c r="W372" s="369">
        <v>0.46703511139579568</v>
      </c>
      <c r="X372" s="369">
        <v>0.18349690784396766</v>
      </c>
      <c r="Y372" s="369">
        <v>1.2561421247249314</v>
      </c>
      <c r="Z372" s="369">
        <v>0.27414015918788559</v>
      </c>
      <c r="AA372" s="369">
        <v>1.4812323348249627</v>
      </c>
      <c r="AB372" s="369">
        <v>9.949824498150589E-2</v>
      </c>
      <c r="AC372" s="373">
        <v>-0.59790312214959618</v>
      </c>
      <c r="AD372" s="575">
        <v>18611600000151</v>
      </c>
      <c r="AE372" s="370" t="s">
        <v>1986</v>
      </c>
      <c r="AF372" s="370" t="s">
        <v>1833</v>
      </c>
      <c r="AG372" s="374" t="s">
        <v>1458</v>
      </c>
      <c r="AH372" s="374" t="s">
        <v>1813</v>
      </c>
      <c r="AI372" s="374">
        <v>50000500</v>
      </c>
      <c r="AJ372" s="374">
        <v>100</v>
      </c>
      <c r="AK372" s="374">
        <v>100</v>
      </c>
      <c r="AL372" s="722">
        <v>1.7</v>
      </c>
      <c r="AM372" s="722">
        <v>20</v>
      </c>
      <c r="AN372" s="369" t="s">
        <v>1815</v>
      </c>
      <c r="AO372" s="367" t="s">
        <v>1326</v>
      </c>
      <c r="AP372" s="370" t="s">
        <v>1835</v>
      </c>
      <c r="AQ372" s="376" t="s">
        <v>670</v>
      </c>
      <c r="AR372" s="369">
        <v>1.1333333333333299E-3</v>
      </c>
      <c r="AS372" s="369">
        <v>1.1333333333333299E-3</v>
      </c>
      <c r="AT372" s="369" t="s">
        <v>1424</v>
      </c>
      <c r="AW372" s="198"/>
      <c r="AX372" s="198"/>
      <c r="AY372" s="184"/>
      <c r="AZ372" s="184"/>
      <c r="BA372" s="184"/>
      <c r="BB372" s="184"/>
      <c r="BC372" s="184"/>
      <c r="BD372" s="184"/>
      <c r="BE372" s="184"/>
      <c r="BF372" s="184"/>
      <c r="BG372" s="186"/>
      <c r="BH372" s="186"/>
      <c r="BI372" s="199"/>
      <c r="BJ372" s="199"/>
      <c r="BK372" s="199"/>
      <c r="BL372" s="218"/>
      <c r="BM372" s="186"/>
      <c r="BN372" s="186"/>
      <c r="BO372" s="186"/>
      <c r="BP372" s="186"/>
      <c r="BQ372" s="186"/>
      <c r="BR372" s="186"/>
      <c r="BS372" s="186"/>
      <c r="BT372" s="186"/>
      <c r="BU372" s="186"/>
      <c r="BV372" s="189"/>
      <c r="BW372" s="184"/>
      <c r="BX372"/>
      <c r="BZ372"/>
    </row>
    <row r="373" spans="2:78" ht="18.75">
      <c r="B373" s="363" t="s">
        <v>1712</v>
      </c>
      <c r="C373" s="364">
        <v>19436830000194</v>
      </c>
      <c r="D373" s="365" t="s">
        <v>14</v>
      </c>
      <c r="E373" s="365" t="s">
        <v>614</v>
      </c>
      <c r="F373" s="365" t="s">
        <v>1424</v>
      </c>
      <c r="G373" s="366" t="s">
        <v>1424</v>
      </c>
      <c r="H373" s="366" t="s">
        <v>867</v>
      </c>
      <c r="I373" s="366" t="s">
        <v>34</v>
      </c>
      <c r="J373" s="366" t="s">
        <v>608</v>
      </c>
      <c r="K373" s="367" t="s">
        <v>48</v>
      </c>
      <c r="L373" s="368"/>
      <c r="M373" s="368" t="s">
        <v>1424</v>
      </c>
      <c r="N373" s="367">
        <v>365981</v>
      </c>
      <c r="O373" s="367" t="s">
        <v>1323</v>
      </c>
      <c r="P373" s="371">
        <v>41759</v>
      </c>
      <c r="Q373" s="372">
        <v>199.45781600000001</v>
      </c>
      <c r="R373" s="372">
        <v>283.22427567469873</v>
      </c>
      <c r="S373" s="367">
        <v>2</v>
      </c>
      <c r="T373" s="369">
        <v>0.19449377743052221</v>
      </c>
      <c r="U373" s="369">
        <v>2.083907848068248</v>
      </c>
      <c r="V373" s="369">
        <v>0.15124923686153391</v>
      </c>
      <c r="W373" s="369">
        <v>1.3550195129743616</v>
      </c>
      <c r="X373" s="369">
        <v>0.45191461638487884</v>
      </c>
      <c r="Y373" s="369">
        <v>3.0936160891749638</v>
      </c>
      <c r="Z373" s="369">
        <v>0.36841327523484368</v>
      </c>
      <c r="AA373" s="369">
        <v>1.9906082256361881</v>
      </c>
      <c r="AB373" s="369">
        <v>0.16314986013233107</v>
      </c>
      <c r="AC373" s="373">
        <v>0.24289197198288456</v>
      </c>
      <c r="AD373" s="575">
        <v>26218464000162</v>
      </c>
      <c r="AE373" s="370" t="s">
        <v>1906</v>
      </c>
      <c r="AF373" s="370" t="s">
        <v>1907</v>
      </c>
      <c r="AG373" s="374" t="s">
        <v>1462</v>
      </c>
      <c r="AH373" s="374" t="s">
        <v>1813</v>
      </c>
      <c r="AI373" s="374">
        <v>10000</v>
      </c>
      <c r="AJ373" s="374">
        <v>10000</v>
      </c>
      <c r="AK373" s="374">
        <v>10000</v>
      </c>
      <c r="AL373" s="722">
        <v>2.2000000000000002</v>
      </c>
      <c r="AM373" s="722">
        <v>0</v>
      </c>
      <c r="AN373" s="369" t="s">
        <v>1824</v>
      </c>
      <c r="AO373" s="367" t="s">
        <v>1326</v>
      </c>
      <c r="AP373" s="370" t="s">
        <v>1816</v>
      </c>
      <c r="AQ373" s="376" t="s">
        <v>1815</v>
      </c>
      <c r="AR373" s="369">
        <v>0</v>
      </c>
      <c r="AS373" s="369">
        <v>0</v>
      </c>
      <c r="AT373" s="369" t="s">
        <v>1424</v>
      </c>
      <c r="AW373" s="198"/>
      <c r="AX373" s="198"/>
      <c r="AY373" s="184"/>
      <c r="AZ373" s="184"/>
      <c r="BA373" s="184"/>
      <c r="BB373" s="184"/>
      <c r="BC373" s="184"/>
      <c r="BD373" s="184"/>
      <c r="BE373" s="184"/>
      <c r="BF373" s="184"/>
      <c r="BG373" s="186"/>
      <c r="BH373" s="186"/>
      <c r="BI373" s="199"/>
      <c r="BJ373" s="199"/>
      <c r="BK373" s="199"/>
      <c r="BL373" s="218"/>
      <c r="BM373" s="186"/>
      <c r="BN373" s="186"/>
      <c r="BO373" s="186"/>
      <c r="BP373" s="186"/>
      <c r="BQ373" s="186"/>
      <c r="BR373" s="186"/>
      <c r="BS373" s="186"/>
      <c r="BT373" s="186"/>
      <c r="BU373" s="186"/>
      <c r="BV373" s="189"/>
      <c r="BW373" s="184"/>
      <c r="BX373"/>
      <c r="BZ373"/>
    </row>
    <row r="374" spans="2:78" ht="18.75">
      <c r="B374" s="363" t="s">
        <v>984</v>
      </c>
      <c r="C374" s="364">
        <v>19418031000195</v>
      </c>
      <c r="D374" s="365" t="s">
        <v>11</v>
      </c>
      <c r="E374" s="365" t="s">
        <v>663</v>
      </c>
      <c r="F374" s="365" t="s">
        <v>674</v>
      </c>
      <c r="G374" s="366" t="s">
        <v>868</v>
      </c>
      <c r="H374" s="366" t="s">
        <v>34</v>
      </c>
      <c r="I374" s="366" t="s">
        <v>1424</v>
      </c>
      <c r="J374" s="366" t="s">
        <v>608</v>
      </c>
      <c r="K374" s="367" t="s">
        <v>48</v>
      </c>
      <c r="L374" s="368"/>
      <c r="M374" s="368" t="s">
        <v>1421</v>
      </c>
      <c r="N374" s="367">
        <v>366153</v>
      </c>
      <c r="O374" s="367" t="s">
        <v>1323</v>
      </c>
      <c r="P374" s="371">
        <v>41742</v>
      </c>
      <c r="Q374" s="372">
        <v>99.748970999999997</v>
      </c>
      <c r="R374" s="372">
        <v>135.0337299642857</v>
      </c>
      <c r="S374" s="367">
        <v>1</v>
      </c>
      <c r="T374" s="369">
        <v>5.4864394637191616E-2</v>
      </c>
      <c r="U374" s="369">
        <v>0.58784576079715112</v>
      </c>
      <c r="V374" s="369">
        <v>5.7689422116087963E-2</v>
      </c>
      <c r="W374" s="369">
        <v>0.51683098891320323</v>
      </c>
      <c r="X374" s="369">
        <v>3.6126876829778443E-3</v>
      </c>
      <c r="Y374" s="369">
        <v>2.4730929994320139E-2</v>
      </c>
      <c r="Z374" s="369">
        <v>4.7916180912153994E-2</v>
      </c>
      <c r="AA374" s="369">
        <v>0.25890039875464405</v>
      </c>
      <c r="AB374" s="369">
        <v>8.6949053474523905E-2</v>
      </c>
      <c r="AC374" s="373">
        <v>-0.62027154217353675</v>
      </c>
      <c r="AD374" s="575">
        <v>0</v>
      </c>
      <c r="AE374" s="370" t="s">
        <v>1865</v>
      </c>
      <c r="AF374" s="370" t="s">
        <v>1858</v>
      </c>
      <c r="AG374" s="374" t="s">
        <v>721</v>
      </c>
      <c r="AH374" s="374" t="s">
        <v>1819</v>
      </c>
      <c r="AI374" s="374">
        <v>500</v>
      </c>
      <c r="AJ374" s="374">
        <v>500</v>
      </c>
      <c r="AK374" s="374">
        <v>500</v>
      </c>
      <c r="AL374" s="722">
        <v>0.35</v>
      </c>
      <c r="AM374" s="722">
        <v>20</v>
      </c>
      <c r="AN374" s="369" t="s">
        <v>633</v>
      </c>
      <c r="AO374" s="367" t="s">
        <v>1326</v>
      </c>
      <c r="AP374" s="370" t="s">
        <v>1821</v>
      </c>
      <c r="AQ374" s="376" t="s">
        <v>675</v>
      </c>
      <c r="AR374" s="369">
        <v>7.5000000000000002E-4</v>
      </c>
      <c r="AS374" s="369">
        <v>7.5000000000000002E-4</v>
      </c>
      <c r="AT374" s="369" t="s">
        <v>1424</v>
      </c>
      <c r="AW374" s="198"/>
      <c r="AX374" s="198"/>
      <c r="AY374" s="184"/>
      <c r="AZ374" s="184"/>
      <c r="BA374" s="184"/>
      <c r="BB374" s="184"/>
      <c r="BC374" s="184"/>
      <c r="BD374" s="184"/>
      <c r="BE374" s="184"/>
      <c r="BF374" s="184"/>
      <c r="BG374" s="186"/>
      <c r="BH374" s="186"/>
      <c r="BI374" s="199"/>
      <c r="BJ374" s="199"/>
      <c r="BK374" s="199"/>
      <c r="BL374" s="218"/>
      <c r="BM374" s="186"/>
      <c r="BN374" s="186"/>
      <c r="BO374" s="186"/>
      <c r="BP374" s="186"/>
      <c r="BQ374" s="186"/>
      <c r="BR374" s="186"/>
      <c r="BS374" s="186"/>
      <c r="BT374" s="186"/>
      <c r="BU374" s="186"/>
      <c r="BV374" s="189"/>
      <c r="BW374" s="184"/>
      <c r="BX374"/>
      <c r="BZ374"/>
    </row>
    <row r="375" spans="2:78" ht="18.75">
      <c r="B375" s="363" t="s">
        <v>1711</v>
      </c>
      <c r="C375" s="364">
        <v>19391009000107</v>
      </c>
      <c r="D375" s="365" t="s">
        <v>13</v>
      </c>
      <c r="E375" s="365" t="s">
        <v>616</v>
      </c>
      <c r="F375" s="365" t="s">
        <v>617</v>
      </c>
      <c r="G375" s="366" t="s">
        <v>34</v>
      </c>
      <c r="H375" s="366" t="s">
        <v>1339</v>
      </c>
      <c r="I375" s="366" t="s">
        <v>34</v>
      </c>
      <c r="J375" s="366" t="s">
        <v>608</v>
      </c>
      <c r="K375" s="367" t="s">
        <v>48</v>
      </c>
      <c r="L375" s="368"/>
      <c r="M375" s="368" t="s">
        <v>1424</v>
      </c>
      <c r="N375" s="367">
        <v>366226</v>
      </c>
      <c r="O375" s="367" t="s">
        <v>1323</v>
      </c>
      <c r="P375" s="371">
        <v>41756</v>
      </c>
      <c r="Q375" s="372">
        <v>73.864260999999999</v>
      </c>
      <c r="R375" s="372">
        <v>101.28971508032123</v>
      </c>
      <c r="S375" s="367">
        <v>1</v>
      </c>
      <c r="T375" s="369">
        <v>0.12199105518173425</v>
      </c>
      <c r="U375" s="369">
        <v>1.3070758388563639</v>
      </c>
      <c r="V375" s="369">
        <v>0.12565361668769359</v>
      </c>
      <c r="W375" s="369">
        <v>1.1257121425577747</v>
      </c>
      <c r="X375" s="369">
        <v>0.22506954594030981</v>
      </c>
      <c r="Y375" s="369">
        <v>1.5407308001546278</v>
      </c>
      <c r="Z375" s="369">
        <v>0.33350693160490086</v>
      </c>
      <c r="AA375" s="369">
        <v>1.8020024955295446</v>
      </c>
      <c r="AB375" s="369">
        <v>4.7713450267175168E-2</v>
      </c>
      <c r="AC375" s="373">
        <v>0.29409256727105554</v>
      </c>
      <c r="AD375" s="575">
        <v>18772290000157</v>
      </c>
      <c r="AE375" s="370" t="s">
        <v>1906</v>
      </c>
      <c r="AF375" s="370" t="s">
        <v>1907</v>
      </c>
      <c r="AG375" s="374" t="s">
        <v>1462</v>
      </c>
      <c r="AH375" s="374" t="s">
        <v>1819</v>
      </c>
      <c r="AI375" s="374">
        <v>10000</v>
      </c>
      <c r="AJ375" s="374">
        <v>5000</v>
      </c>
      <c r="AK375" s="374">
        <v>10000</v>
      </c>
      <c r="AL375" s="722">
        <v>2.2999999999999998</v>
      </c>
      <c r="AM375" s="722">
        <v>0</v>
      </c>
      <c r="AN375" s="369" t="s">
        <v>1820</v>
      </c>
      <c r="AO375" s="367" t="s">
        <v>1326</v>
      </c>
      <c r="AP375" s="370" t="s">
        <v>1835</v>
      </c>
      <c r="AQ375" s="376" t="s">
        <v>1815</v>
      </c>
      <c r="AR375" s="369">
        <v>0</v>
      </c>
      <c r="AS375" s="369">
        <v>0</v>
      </c>
      <c r="AT375" s="369" t="s">
        <v>1424</v>
      </c>
      <c r="AW375" s="198"/>
      <c r="AX375" s="198"/>
      <c r="AY375" s="184"/>
      <c r="AZ375" s="184"/>
      <c r="BA375" s="184"/>
      <c r="BB375" s="184"/>
      <c r="BC375" s="184"/>
      <c r="BD375" s="184"/>
      <c r="BE375" s="184"/>
      <c r="BF375" s="184"/>
      <c r="BG375" s="186"/>
      <c r="BH375" s="186"/>
      <c r="BI375" s="199"/>
      <c r="BJ375" s="199"/>
      <c r="BK375" s="199"/>
      <c r="BL375" s="218"/>
      <c r="BM375" s="186"/>
      <c r="BN375" s="186"/>
      <c r="BO375" s="186"/>
      <c r="BP375" s="186"/>
      <c r="BQ375" s="186"/>
      <c r="BR375" s="186"/>
      <c r="BS375" s="186"/>
      <c r="BT375" s="186"/>
      <c r="BU375" s="186"/>
      <c r="BV375" s="189"/>
      <c r="BW375" s="184"/>
      <c r="BX375"/>
      <c r="BZ375"/>
    </row>
    <row r="376" spans="2:78" ht="18.75">
      <c r="B376" s="363" t="s">
        <v>166</v>
      </c>
      <c r="C376" s="364">
        <v>19773986000160</v>
      </c>
      <c r="D376" s="365" t="s">
        <v>14</v>
      </c>
      <c r="E376" s="365" t="s">
        <v>607</v>
      </c>
      <c r="F376" s="365" t="s">
        <v>1424</v>
      </c>
      <c r="G376" s="366" t="s">
        <v>1424</v>
      </c>
      <c r="H376" s="366" t="s">
        <v>34</v>
      </c>
      <c r="I376" s="366" t="s">
        <v>34</v>
      </c>
      <c r="J376" s="366" t="s">
        <v>608</v>
      </c>
      <c r="K376" s="367" t="s">
        <v>48</v>
      </c>
      <c r="L376" s="368"/>
      <c r="M376" s="368" t="s">
        <v>34</v>
      </c>
      <c r="N376" s="367">
        <v>366471</v>
      </c>
      <c r="O376" s="367" t="s">
        <v>1323</v>
      </c>
      <c r="P376" s="371">
        <v>41760</v>
      </c>
      <c r="Q376" s="372">
        <v>69.505819000000002</v>
      </c>
      <c r="R376" s="372">
        <v>68.350426789682516</v>
      </c>
      <c r="S376" s="367">
        <v>2</v>
      </c>
      <c r="T376" s="369">
        <v>-8.9484303654081443E-2</v>
      </c>
      <c r="U376" s="369">
        <v>-0.9587815359814098</v>
      </c>
      <c r="V376" s="369">
        <v>-0.21110610527582863</v>
      </c>
      <c r="W376" s="369">
        <v>-1.8912683322735979</v>
      </c>
      <c r="X376" s="369">
        <v>-0.10498275019384595</v>
      </c>
      <c r="Y376" s="369">
        <v>-0.71866745024444612</v>
      </c>
      <c r="Z376" s="369">
        <v>-0.17561923245180822</v>
      </c>
      <c r="AA376" s="369">
        <v>-0.94890470077561384</v>
      </c>
      <c r="AB376" s="369">
        <v>0.264949522243763</v>
      </c>
      <c r="AC376" s="373">
        <v>-1.2180718355255911</v>
      </c>
      <c r="AD376" s="575">
        <v>0</v>
      </c>
      <c r="AE376" s="370" t="s">
        <v>1987</v>
      </c>
      <c r="AF376" s="370" t="s">
        <v>1812</v>
      </c>
      <c r="AG376" s="374" t="s">
        <v>1459</v>
      </c>
      <c r="AH376" s="374" t="s">
        <v>1819</v>
      </c>
      <c r="AI376" s="374">
        <v>100000</v>
      </c>
      <c r="AJ376" s="374">
        <v>10000</v>
      </c>
      <c r="AK376" s="374">
        <v>10000</v>
      </c>
      <c r="AL376" s="722">
        <v>2.5</v>
      </c>
      <c r="AM376" s="722">
        <v>20</v>
      </c>
      <c r="AN376" s="369" t="s">
        <v>1834</v>
      </c>
      <c r="AO376" s="367" t="s">
        <v>1326</v>
      </c>
      <c r="AP376" s="370" t="s">
        <v>1816</v>
      </c>
      <c r="AQ376" s="376" t="s">
        <v>661</v>
      </c>
      <c r="AR376" s="369">
        <v>4.0000000000000001E-3</v>
      </c>
      <c r="AS376" s="369">
        <v>4.0000000000000001E-3</v>
      </c>
      <c r="AT376" s="369" t="s">
        <v>1424</v>
      </c>
      <c r="AW376" s="198"/>
      <c r="AX376" s="198"/>
      <c r="AY376" s="184"/>
      <c r="AZ376" s="184"/>
      <c r="BA376" s="184"/>
      <c r="BB376" s="184"/>
      <c r="BC376" s="184"/>
      <c r="BD376" s="184"/>
      <c r="BE376" s="184"/>
      <c r="BF376" s="184"/>
      <c r="BG376" s="186"/>
      <c r="BH376" s="186"/>
      <c r="BI376" s="199"/>
      <c r="BJ376" s="199"/>
      <c r="BK376" s="199"/>
      <c r="BL376" s="218"/>
      <c r="BM376" s="186"/>
      <c r="BN376" s="186"/>
      <c r="BO376" s="186"/>
      <c r="BP376" s="186"/>
      <c r="BQ376" s="186"/>
      <c r="BR376" s="186"/>
      <c r="BS376" s="186"/>
      <c r="BT376" s="186"/>
      <c r="BU376" s="186"/>
      <c r="BV376" s="189"/>
      <c r="BW376" s="184"/>
      <c r="BX376"/>
      <c r="BZ376"/>
    </row>
    <row r="377" spans="2:78" ht="18.75">
      <c r="B377" s="363" t="s">
        <v>767</v>
      </c>
      <c r="C377" s="364">
        <v>19523641000159</v>
      </c>
      <c r="D377" s="365" t="s">
        <v>13</v>
      </c>
      <c r="E377" s="365" t="s">
        <v>615</v>
      </c>
      <c r="F377" s="365" t="s">
        <v>619</v>
      </c>
      <c r="G377" s="366" t="s">
        <v>34</v>
      </c>
      <c r="H377" s="366" t="s">
        <v>1339</v>
      </c>
      <c r="I377" s="366" t="s">
        <v>34</v>
      </c>
      <c r="J377" s="366" t="s">
        <v>1424</v>
      </c>
      <c r="K377" s="367" t="s">
        <v>48</v>
      </c>
      <c r="L377" s="368"/>
      <c r="M377" s="368" t="s">
        <v>34</v>
      </c>
      <c r="N377" s="367">
        <v>366706</v>
      </c>
      <c r="O377" s="367" t="s">
        <v>1323</v>
      </c>
      <c r="P377" s="371">
        <v>41739</v>
      </c>
      <c r="Q377" s="372">
        <v>61.65</v>
      </c>
      <c r="R377" s="372">
        <v>58.260515873015905</v>
      </c>
      <c r="S377" s="367">
        <v>1</v>
      </c>
      <c r="T377" s="369">
        <v>0.15113805307076467</v>
      </c>
      <c r="U377" s="369">
        <v>1.6193719876124688</v>
      </c>
      <c r="V377" s="369">
        <v>0.15365590588707323</v>
      </c>
      <c r="W377" s="369">
        <v>1.3765805043455925</v>
      </c>
      <c r="X377" s="369">
        <v>0.23871648882017982</v>
      </c>
      <c r="Y377" s="369">
        <v>1.6341519919694589</v>
      </c>
      <c r="Z377" s="369">
        <v>0.23322286216845334</v>
      </c>
      <c r="AA377" s="369">
        <v>1.2601482602465948</v>
      </c>
      <c r="AB377" s="369">
        <v>3.7801555324762315E-2</v>
      </c>
      <c r="AC377" s="373">
        <v>1.1119770051968705</v>
      </c>
      <c r="AD377" s="575">
        <v>0</v>
      </c>
      <c r="AE377" s="370" t="s">
        <v>1988</v>
      </c>
      <c r="AF377" s="370" t="s">
        <v>1833</v>
      </c>
      <c r="AG377" s="374" t="s">
        <v>1458</v>
      </c>
      <c r="AH377" s="374" t="s">
        <v>1819</v>
      </c>
      <c r="AI377" s="374">
        <v>1000</v>
      </c>
      <c r="AJ377" s="374">
        <v>1000</v>
      </c>
      <c r="AK377" s="374">
        <v>1000</v>
      </c>
      <c r="AL377" s="722">
        <v>1.4</v>
      </c>
      <c r="AM377" s="722">
        <v>15</v>
      </c>
      <c r="AN377" s="369" t="s">
        <v>1820</v>
      </c>
      <c r="AO377" s="367" t="s">
        <v>1326</v>
      </c>
      <c r="AP377" s="370" t="s">
        <v>1835</v>
      </c>
      <c r="AQ377" s="376" t="s">
        <v>670</v>
      </c>
      <c r="AR377" s="369">
        <v>3.7333333333333298E-3</v>
      </c>
      <c r="AS377" s="369">
        <v>3.7333333333333298E-3</v>
      </c>
      <c r="AT377" s="369" t="s">
        <v>1424</v>
      </c>
      <c r="AW377" s="198"/>
      <c r="AX377" s="198"/>
      <c r="AY377" s="184"/>
      <c r="AZ377" s="184"/>
      <c r="BA377" s="184"/>
      <c r="BB377" s="184"/>
      <c r="BC377" s="184"/>
      <c r="BD377" s="184"/>
      <c r="BE377" s="184"/>
      <c r="BF377" s="184"/>
      <c r="BG377" s="186"/>
      <c r="BH377" s="186"/>
      <c r="BI377" s="199"/>
      <c r="BJ377" s="199"/>
      <c r="BK377" s="199"/>
      <c r="BL377" s="218"/>
      <c r="BM377" s="186"/>
      <c r="BN377" s="186"/>
      <c r="BO377" s="186"/>
      <c r="BP377" s="186"/>
      <c r="BQ377" s="186"/>
      <c r="BR377" s="186"/>
      <c r="BS377" s="186"/>
      <c r="BT377" s="186"/>
      <c r="BU377" s="186"/>
      <c r="BV377" s="189"/>
      <c r="BW377" s="184"/>
      <c r="BX377"/>
      <c r="BZ377"/>
    </row>
    <row r="378" spans="2:78" ht="18.75">
      <c r="B378" s="363" t="s">
        <v>550</v>
      </c>
      <c r="C378" s="364"/>
      <c r="D378" s="365" t="s">
        <v>14</v>
      </c>
      <c r="E378" s="365" t="s">
        <v>15</v>
      </c>
      <c r="F378" s="365" t="s">
        <v>17</v>
      </c>
      <c r="G378" s="366" t="s">
        <v>1424</v>
      </c>
      <c r="H378" s="366" t="s">
        <v>34</v>
      </c>
      <c r="I378" s="366" t="s">
        <v>34</v>
      </c>
      <c r="J378" s="366" t="s">
        <v>611</v>
      </c>
      <c r="L378" s="368"/>
      <c r="M378" s="368" t="s">
        <v>1421</v>
      </c>
      <c r="N378" s="367">
        <v>367044</v>
      </c>
      <c r="O378" s="367" t="s">
        <v>1323</v>
      </c>
      <c r="P378" s="371"/>
      <c r="S378" s="367"/>
      <c r="U378" s="369"/>
      <c r="W378" s="369"/>
      <c r="Y378" s="369"/>
      <c r="AA378" s="369"/>
      <c r="AD378" s="575">
        <v>0</v>
      </c>
      <c r="AE378" s="370"/>
      <c r="AF378" s="370"/>
      <c r="AG378" s="374" t="s">
        <v>1459</v>
      </c>
      <c r="AH378" s="374"/>
      <c r="AI378" s="374">
        <v>500</v>
      </c>
      <c r="AJ378" s="374">
        <v>0</v>
      </c>
      <c r="AK378" s="374">
        <v>0</v>
      </c>
      <c r="AN378" s="369"/>
      <c r="AO378" s="367" t="s">
        <v>1326</v>
      </c>
      <c r="AP378" s="370"/>
      <c r="AR378" s="369">
        <v>5.6666666666666703E-4</v>
      </c>
      <c r="AS378" s="369">
        <v>5.6666666666666703E-4</v>
      </c>
      <c r="AT378" s="369" t="s">
        <v>1424</v>
      </c>
      <c r="AW378" s="198"/>
      <c r="AX378" s="198"/>
      <c r="AY378" s="184"/>
      <c r="AZ378" s="184"/>
      <c r="BA378" s="184"/>
      <c r="BB378" s="184"/>
      <c r="BC378" s="184"/>
      <c r="BD378" s="184"/>
      <c r="BE378" s="184"/>
      <c r="BF378" s="184"/>
      <c r="BG378" s="186"/>
      <c r="BH378" s="186"/>
      <c r="BI378" s="199"/>
      <c r="BJ378" s="199"/>
      <c r="BK378" s="199"/>
      <c r="BL378" s="218"/>
      <c r="BM378" s="186"/>
      <c r="BN378" s="186"/>
      <c r="BO378" s="186"/>
      <c r="BP378" s="186"/>
      <c r="BQ378" s="186"/>
      <c r="BR378" s="186"/>
      <c r="BS378" s="186"/>
      <c r="BT378" s="186"/>
      <c r="BU378" s="186"/>
      <c r="BV378" s="189"/>
      <c r="BW378" s="184"/>
      <c r="BX378"/>
      <c r="BZ378"/>
    </row>
    <row r="379" spans="2:78" ht="18.75">
      <c r="B379" s="363" t="s">
        <v>1279</v>
      </c>
      <c r="C379" s="364">
        <v>19831126000136</v>
      </c>
      <c r="D379" s="365" t="s">
        <v>14</v>
      </c>
      <c r="E379" s="365" t="s">
        <v>607</v>
      </c>
      <c r="F379" s="365" t="s">
        <v>1424</v>
      </c>
      <c r="G379" s="366" t="s">
        <v>1424</v>
      </c>
      <c r="H379" s="366" t="s">
        <v>34</v>
      </c>
      <c r="I379" s="366" t="s">
        <v>34</v>
      </c>
      <c r="J379" s="366" t="s">
        <v>611</v>
      </c>
      <c r="K379" s="367" t="s">
        <v>1815</v>
      </c>
      <c r="L379" s="368"/>
      <c r="M379" s="368" t="s">
        <v>34</v>
      </c>
      <c r="N379" s="367">
        <v>367222</v>
      </c>
      <c r="O379" s="367" t="s">
        <v>1323</v>
      </c>
      <c r="P379" s="371">
        <v>41767</v>
      </c>
      <c r="Q379" s="372">
        <v>1478.2840180000001</v>
      </c>
      <c r="R379" s="372">
        <v>2804.1362403968265</v>
      </c>
      <c r="S379" s="367">
        <v>3</v>
      </c>
      <c r="T379" s="369">
        <v>-0.40548546964118848</v>
      </c>
      <c r="U379" s="369">
        <v>-4.3445829662327577</v>
      </c>
      <c r="V379" s="369">
        <v>-0.35473911657649715</v>
      </c>
      <c r="W379" s="369">
        <v>-3.1780552084139995</v>
      </c>
      <c r="X379" s="369">
        <v>-0.23982722092021691</v>
      </c>
      <c r="Y379" s="369">
        <v>-1.6417555935589045</v>
      </c>
      <c r="Z379" s="369">
        <v>0.3501824172486554</v>
      </c>
      <c r="AA379" s="369">
        <v>1.8921033716930766</v>
      </c>
      <c r="AB379" s="369">
        <v>0.26895196927226817</v>
      </c>
      <c r="AC379" s="373">
        <v>-1.7339919965770785</v>
      </c>
      <c r="AD379" s="575">
        <v>0</v>
      </c>
      <c r="AE379" s="370" t="s">
        <v>1825</v>
      </c>
      <c r="AF379" s="370" t="s">
        <v>1826</v>
      </c>
      <c r="AG379" s="374" t="s">
        <v>730</v>
      </c>
      <c r="AH379" s="374" t="s">
        <v>1819</v>
      </c>
      <c r="AI379" s="374">
        <v>1000</v>
      </c>
      <c r="AJ379" s="374">
        <v>100</v>
      </c>
      <c r="AK379" s="374">
        <v>500</v>
      </c>
      <c r="AL379" s="722">
        <v>1.5</v>
      </c>
      <c r="AM379" s="722">
        <v>0</v>
      </c>
      <c r="AN379" s="369" t="s">
        <v>1824</v>
      </c>
      <c r="AO379" s="367" t="s">
        <v>1326</v>
      </c>
      <c r="AP379" s="370" t="s">
        <v>1816</v>
      </c>
      <c r="AQ379" s="376" t="s">
        <v>661</v>
      </c>
      <c r="AR379" s="369">
        <v>4.0000000000000001E-3</v>
      </c>
      <c r="AS379" s="369">
        <v>4.0000000000000001E-3</v>
      </c>
      <c r="AT379" s="369" t="s">
        <v>1424</v>
      </c>
      <c r="AW379" s="198"/>
      <c r="AX379" s="198"/>
      <c r="AY379" s="184"/>
      <c r="AZ379" s="184"/>
      <c r="BA379" s="184"/>
      <c r="BB379" s="184"/>
      <c r="BC379" s="184"/>
      <c r="BD379" s="184"/>
      <c r="BE379" s="184"/>
      <c r="BF379" s="184"/>
      <c r="BG379" s="186"/>
      <c r="BH379" s="186"/>
      <c r="BI379" s="199"/>
      <c r="BJ379" s="199"/>
      <c r="BK379" s="199"/>
      <c r="BL379" s="218"/>
      <c r="BM379" s="186"/>
      <c r="BN379" s="186"/>
      <c r="BO379" s="186"/>
      <c r="BP379" s="186"/>
      <c r="BQ379" s="186"/>
      <c r="BR379" s="186"/>
      <c r="BS379" s="186"/>
      <c r="BT379" s="186"/>
      <c r="BU379" s="186"/>
      <c r="BV379" s="189"/>
      <c r="BW379" s="184"/>
      <c r="BX379"/>
      <c r="BZ379"/>
    </row>
    <row r="380" spans="2:78" ht="18.75">
      <c r="B380" s="363" t="s">
        <v>982</v>
      </c>
      <c r="C380" s="364">
        <v>19719727000151</v>
      </c>
      <c r="D380" s="365" t="s">
        <v>11</v>
      </c>
      <c r="E380" s="365" t="s">
        <v>621</v>
      </c>
      <c r="F380" s="365" t="s">
        <v>674</v>
      </c>
      <c r="G380" s="366" t="s">
        <v>740</v>
      </c>
      <c r="H380" s="366" t="s">
        <v>34</v>
      </c>
      <c r="I380" s="366" t="s">
        <v>1424</v>
      </c>
      <c r="J380" s="366" t="s">
        <v>608</v>
      </c>
      <c r="K380" s="367" t="s">
        <v>48</v>
      </c>
      <c r="L380" s="368"/>
      <c r="M380" s="368" t="s">
        <v>1421</v>
      </c>
      <c r="N380" s="367">
        <v>367354</v>
      </c>
      <c r="O380" s="367" t="s">
        <v>1323</v>
      </c>
      <c r="P380" s="371">
        <v>41756</v>
      </c>
      <c r="Q380" s="372">
        <v>803.25704399999995</v>
      </c>
      <c r="R380" s="372">
        <v>962.70023546825416</v>
      </c>
      <c r="S380" s="367">
        <v>1</v>
      </c>
      <c r="T380" s="369">
        <v>8.6439183790114393E-2</v>
      </c>
      <c r="U380" s="369">
        <v>0.92615453234836909</v>
      </c>
      <c r="V380" s="369">
        <v>9.7629246454397745E-2</v>
      </c>
      <c r="W380" s="369">
        <v>0.87464596005731099</v>
      </c>
      <c r="X380" s="369">
        <v>0.18113477964377855</v>
      </c>
      <c r="Y380" s="369">
        <v>1.2399719953689572</v>
      </c>
      <c r="Z380" s="369">
        <v>0.24028134401578449</v>
      </c>
      <c r="AA380" s="369">
        <v>1.2982866037057021</v>
      </c>
      <c r="AB380" s="369">
        <v>3.8784440524616964E-2</v>
      </c>
      <c r="AC380" s="373">
        <v>-0.36076836384893707</v>
      </c>
      <c r="AD380" s="575">
        <v>0</v>
      </c>
      <c r="AE380" s="370" t="s">
        <v>1865</v>
      </c>
      <c r="AF380" s="370" t="s">
        <v>1858</v>
      </c>
      <c r="AG380" s="374" t="s">
        <v>721</v>
      </c>
      <c r="AH380" s="374" t="s">
        <v>1819</v>
      </c>
      <c r="AI380" s="374">
        <v>500</v>
      </c>
      <c r="AJ380" s="374">
        <v>500</v>
      </c>
      <c r="AK380" s="374">
        <v>500</v>
      </c>
      <c r="AL380" s="722">
        <v>0.4</v>
      </c>
      <c r="AM380" s="722">
        <v>0</v>
      </c>
      <c r="AN380" s="369" t="s">
        <v>1824</v>
      </c>
      <c r="AO380" s="367" t="s">
        <v>1326</v>
      </c>
      <c r="AP380" s="370" t="s">
        <v>1821</v>
      </c>
      <c r="AQ380" s="376" t="s">
        <v>671</v>
      </c>
      <c r="AR380" s="369">
        <v>6.6666666666666697E-4</v>
      </c>
      <c r="AS380" s="369">
        <v>6.6666666666666697E-4</v>
      </c>
      <c r="AT380" s="369" t="s">
        <v>1424</v>
      </c>
      <c r="AW380" s="198"/>
      <c r="AX380" s="198"/>
      <c r="AY380" s="184"/>
      <c r="AZ380" s="184"/>
      <c r="BA380" s="184"/>
      <c r="BB380" s="184"/>
      <c r="BC380" s="184"/>
      <c r="BD380" s="184"/>
      <c r="BE380" s="184"/>
      <c r="BF380" s="184"/>
      <c r="BG380" s="186"/>
      <c r="BH380" s="186"/>
      <c r="BI380" s="199"/>
      <c r="BJ380" s="199"/>
      <c r="BK380" s="199"/>
      <c r="BL380" s="218"/>
      <c r="BM380" s="186"/>
      <c r="BN380" s="186"/>
      <c r="BO380" s="186"/>
      <c r="BP380" s="186"/>
      <c r="BQ380" s="186"/>
      <c r="BR380" s="186"/>
      <c r="BS380" s="186"/>
      <c r="BT380" s="186"/>
      <c r="BU380" s="186"/>
      <c r="BV380" s="189"/>
      <c r="BW380" s="184"/>
      <c r="BX380"/>
      <c r="BZ380"/>
    </row>
    <row r="381" spans="2:78" ht="18.75">
      <c r="B381" s="363" t="s">
        <v>96</v>
      </c>
      <c r="C381" s="364">
        <v>17249227000178</v>
      </c>
      <c r="D381" s="365" t="s">
        <v>14</v>
      </c>
      <c r="E381" s="365" t="s">
        <v>614</v>
      </c>
      <c r="F381" s="365" t="s">
        <v>1424</v>
      </c>
      <c r="G381" s="366" t="s">
        <v>1424</v>
      </c>
      <c r="H381" s="366" t="s">
        <v>1340</v>
      </c>
      <c r="I381" s="366" t="s">
        <v>34</v>
      </c>
      <c r="J381" s="366" t="s">
        <v>608</v>
      </c>
      <c r="K381" s="367" t="s">
        <v>48</v>
      </c>
      <c r="L381" s="368"/>
      <c r="M381" s="368" t="s">
        <v>34</v>
      </c>
      <c r="N381" s="367">
        <v>367427</v>
      </c>
      <c r="O381" s="367" t="s">
        <v>1323</v>
      </c>
      <c r="P381" s="371">
        <v>41284</v>
      </c>
      <c r="Q381" s="372">
        <v>126.649114</v>
      </c>
      <c r="R381" s="372">
        <v>126.81925734920634</v>
      </c>
      <c r="S381" s="367">
        <v>27</v>
      </c>
      <c r="T381" s="369">
        <v>0.1241128443172439</v>
      </c>
      <c r="U381" s="369">
        <v>1.3298097951291499</v>
      </c>
      <c r="V381" s="369">
        <v>3.8504695265047406E-2</v>
      </c>
      <c r="W381" s="369">
        <v>0.34495786231989861</v>
      </c>
      <c r="X381" s="369">
        <v>0.17559183285027546</v>
      </c>
      <c r="Y381" s="369">
        <v>1.2020273289206875</v>
      </c>
      <c r="Z381" s="369">
        <v>6.2177064886813849E-2</v>
      </c>
      <c r="AA381" s="369">
        <v>0.33595471479878081</v>
      </c>
      <c r="AB381" s="369">
        <v>0.21062844095106112</v>
      </c>
      <c r="AC381" s="373">
        <v>-0.34713617026297633</v>
      </c>
      <c r="AD381" s="575">
        <v>21360513000183</v>
      </c>
      <c r="AE381" s="370" t="s">
        <v>1989</v>
      </c>
      <c r="AF381" s="370" t="s">
        <v>1833</v>
      </c>
      <c r="AG381" s="374" t="s">
        <v>1458</v>
      </c>
      <c r="AH381" s="374" t="s">
        <v>1894</v>
      </c>
      <c r="AI381" s="374">
        <v>20000</v>
      </c>
      <c r="AJ381" s="374">
        <v>1000</v>
      </c>
      <c r="AK381" s="374">
        <v>20000</v>
      </c>
      <c r="AL381" s="722">
        <v>2</v>
      </c>
      <c r="AM381" s="722">
        <v>20</v>
      </c>
      <c r="AN381" s="369" t="s">
        <v>1815</v>
      </c>
      <c r="AO381" s="367" t="s">
        <v>1326</v>
      </c>
      <c r="AP381" s="370" t="s">
        <v>1816</v>
      </c>
      <c r="AQ381" s="376" t="s">
        <v>661</v>
      </c>
      <c r="AR381" s="369">
        <v>5.0000000000000001E-3</v>
      </c>
      <c r="AS381" s="369">
        <v>5.0000000000000001E-3</v>
      </c>
      <c r="AT381" s="369" t="s">
        <v>1424</v>
      </c>
      <c r="AW381" s="198"/>
      <c r="AX381" s="198"/>
      <c r="AY381" s="184"/>
      <c r="AZ381" s="184"/>
      <c r="BA381" s="184"/>
      <c r="BB381" s="184"/>
      <c r="BC381" s="184"/>
      <c r="BD381" s="184"/>
      <c r="BE381" s="184"/>
      <c r="BF381" s="184"/>
      <c r="BG381" s="186"/>
      <c r="BH381" s="186"/>
      <c r="BI381" s="199"/>
      <c r="BJ381" s="199"/>
      <c r="BK381" s="199"/>
      <c r="BL381" s="218"/>
      <c r="BM381" s="186"/>
      <c r="BN381" s="186"/>
      <c r="BO381" s="186"/>
      <c r="BP381" s="186"/>
      <c r="BQ381" s="186"/>
      <c r="BR381" s="186"/>
      <c r="BS381" s="186"/>
      <c r="BT381" s="186"/>
      <c r="BU381" s="186"/>
      <c r="BV381" s="189"/>
      <c r="BW381" s="184"/>
      <c r="BX381"/>
      <c r="BZ381"/>
    </row>
    <row r="382" spans="2:78" ht="18.75">
      <c r="B382" s="363" t="s">
        <v>1586</v>
      </c>
      <c r="C382" s="364">
        <v>19729259000104</v>
      </c>
      <c r="D382" s="365" t="s">
        <v>13</v>
      </c>
      <c r="E382" s="365" t="s">
        <v>1424</v>
      </c>
      <c r="F382" s="365" t="s">
        <v>1424</v>
      </c>
      <c r="G382" s="366" t="s">
        <v>1424</v>
      </c>
      <c r="H382" s="366" t="s">
        <v>1340</v>
      </c>
      <c r="I382" s="366" t="s">
        <v>1424</v>
      </c>
      <c r="J382" s="366" t="s">
        <v>1424</v>
      </c>
      <c r="K382" s="367" t="s">
        <v>48</v>
      </c>
      <c r="L382" s="368"/>
      <c r="M382" s="368" t="s">
        <v>1424</v>
      </c>
      <c r="N382" s="367">
        <v>367745</v>
      </c>
      <c r="O382" s="367" t="s">
        <v>1326</v>
      </c>
      <c r="P382" s="371">
        <v>41781</v>
      </c>
      <c r="Q382" s="372">
        <v>20668954.350000001</v>
      </c>
      <c r="R382" s="372">
        <v>19618809.686746031</v>
      </c>
      <c r="S382" s="367">
        <v>1</v>
      </c>
      <c r="T382" s="369">
        <v>8.8787464180082321E-2</v>
      </c>
      <c r="U382" s="369">
        <v>0.95131523413928909</v>
      </c>
      <c r="V382" s="369">
        <v>9.2056443654584541E-2</v>
      </c>
      <c r="W382" s="369">
        <v>0.82472004510794772</v>
      </c>
      <c r="X382" s="369">
        <v>0.15306344356867507</v>
      </c>
      <c r="Y382" s="369">
        <v>1.0478075161111815</v>
      </c>
      <c r="Z382" s="369">
        <v>0.22209225172335545</v>
      </c>
      <c r="AA382" s="369">
        <v>1.2000074178889457</v>
      </c>
      <c r="AB382" s="369">
        <v>4.2537700721911369E-2</v>
      </c>
      <c r="AC382" s="373">
        <v>-0.45994498100828596</v>
      </c>
      <c r="AD382" s="575">
        <v>0</v>
      </c>
      <c r="AE382" s="370" t="s">
        <v>1990</v>
      </c>
      <c r="AF382" s="370" t="s">
        <v>1833</v>
      </c>
      <c r="AG382" s="374" t="s">
        <v>1458</v>
      </c>
      <c r="AH382" s="374" t="s">
        <v>1894</v>
      </c>
      <c r="AI382" s="374">
        <v>1000000</v>
      </c>
      <c r="AJ382" s="374">
        <v>0</v>
      </c>
      <c r="AK382" s="374">
        <v>1000000</v>
      </c>
      <c r="AL382" s="722">
        <v>0.3</v>
      </c>
      <c r="AM382" s="722">
        <v>10</v>
      </c>
      <c r="AN382" s="369" t="s">
        <v>1820</v>
      </c>
      <c r="AO382" s="367" t="s">
        <v>1326</v>
      </c>
      <c r="AP382" s="370" t="s">
        <v>1835</v>
      </c>
      <c r="AQ382" s="376" t="s">
        <v>681</v>
      </c>
      <c r="AR382" s="369">
        <v>0</v>
      </c>
      <c r="AS382" s="369">
        <v>0</v>
      </c>
      <c r="AT382" s="369" t="s">
        <v>1424</v>
      </c>
      <c r="AW382" s="198"/>
      <c r="AX382" s="198"/>
      <c r="AY382" s="184"/>
      <c r="AZ382" s="184"/>
      <c r="BA382" s="184"/>
      <c r="BB382" s="184"/>
      <c r="BC382" s="184"/>
      <c r="BD382" s="184"/>
      <c r="BE382" s="184"/>
      <c r="BF382" s="184"/>
      <c r="BG382" s="186"/>
      <c r="BH382" s="186"/>
      <c r="BI382" s="199"/>
      <c r="BJ382" s="199"/>
      <c r="BK382" s="199"/>
      <c r="BL382" s="218"/>
      <c r="BM382" s="186"/>
      <c r="BN382" s="186"/>
      <c r="BO382" s="186"/>
      <c r="BP382" s="186"/>
      <c r="BQ382" s="186"/>
      <c r="BR382" s="186"/>
      <c r="BS382" s="186"/>
      <c r="BT382" s="186"/>
      <c r="BU382" s="186"/>
      <c r="BV382" s="189"/>
      <c r="BW382" s="184"/>
      <c r="BX382"/>
      <c r="BZ382"/>
    </row>
    <row r="383" spans="2:78" ht="18.75">
      <c r="B383" s="363" t="s">
        <v>278</v>
      </c>
      <c r="C383" s="364">
        <v>19392834000118</v>
      </c>
      <c r="D383" s="365" t="s">
        <v>11</v>
      </c>
      <c r="E383" s="365" t="s">
        <v>620</v>
      </c>
      <c r="F383" s="365" t="s">
        <v>687</v>
      </c>
      <c r="G383" s="366" t="s">
        <v>740</v>
      </c>
      <c r="H383" s="366" t="s">
        <v>34</v>
      </c>
      <c r="I383" s="366" t="s">
        <v>1321</v>
      </c>
      <c r="J383" s="366" t="s">
        <v>608</v>
      </c>
      <c r="K383" s="367" t="s">
        <v>48</v>
      </c>
      <c r="L383" s="368"/>
      <c r="M383" s="368" t="s">
        <v>34</v>
      </c>
      <c r="N383" s="367">
        <v>367771</v>
      </c>
      <c r="O383" s="367" t="s">
        <v>1323</v>
      </c>
      <c r="P383" s="371">
        <v>41654</v>
      </c>
      <c r="Q383" s="372">
        <v>323.98237399999999</v>
      </c>
      <c r="R383" s="372">
        <v>147.03189553174599</v>
      </c>
      <c r="S383" s="367">
        <v>1</v>
      </c>
      <c r="T383" s="369">
        <v>0.11792598848725655</v>
      </c>
      <c r="U383" s="369">
        <v>1.2635205925165724</v>
      </c>
      <c r="V383" s="369">
        <v>0.14405395024590506</v>
      </c>
      <c r="W383" s="369">
        <v>1.2905580058095614</v>
      </c>
      <c r="X383" s="369">
        <v>0.21627072581477091</v>
      </c>
      <c r="Y383" s="369">
        <v>1.4804978036565875</v>
      </c>
      <c r="Z383" s="369">
        <v>0.27595876170753297</v>
      </c>
      <c r="AA383" s="369">
        <v>1.4910585961953358</v>
      </c>
      <c r="AB383" s="369">
        <v>1.7296559043490517E-3</v>
      </c>
      <c r="AC383" s="373">
        <v>18.750842036902522</v>
      </c>
      <c r="AD383" s="575">
        <v>0</v>
      </c>
      <c r="AE383" s="370" t="s">
        <v>1957</v>
      </c>
      <c r="AF383" s="370" t="s">
        <v>1833</v>
      </c>
      <c r="AG383" s="374" t="s">
        <v>1458</v>
      </c>
      <c r="AH383" s="374" t="s">
        <v>1813</v>
      </c>
      <c r="AI383" s="374">
        <v>100</v>
      </c>
      <c r="AJ383" s="374">
        <v>100</v>
      </c>
      <c r="AK383" s="374">
        <v>100</v>
      </c>
      <c r="AL383" s="722">
        <v>0.5</v>
      </c>
      <c r="AM383" s="722">
        <v>0</v>
      </c>
      <c r="AN383" s="369" t="s">
        <v>1834</v>
      </c>
      <c r="AO383" s="367" t="s">
        <v>1326</v>
      </c>
      <c r="AP383" s="370" t="s">
        <v>1835</v>
      </c>
      <c r="AQ383" s="376" t="s">
        <v>1950</v>
      </c>
      <c r="AR383" s="369">
        <v>1E-3</v>
      </c>
      <c r="AS383" s="369">
        <v>1E-3</v>
      </c>
      <c r="AT383" s="369" t="s">
        <v>1424</v>
      </c>
      <c r="AW383" s="198"/>
      <c r="AX383" s="198"/>
      <c r="AY383" s="184"/>
      <c r="AZ383" s="184"/>
      <c r="BA383" s="184"/>
      <c r="BB383" s="184"/>
      <c r="BC383" s="184"/>
      <c r="BD383" s="184"/>
      <c r="BE383" s="184"/>
      <c r="BF383" s="184"/>
      <c r="BG383" s="186"/>
      <c r="BH383" s="186"/>
      <c r="BI383" s="199"/>
      <c r="BJ383" s="199"/>
      <c r="BK383" s="199"/>
      <c r="BL383" s="218"/>
      <c r="BM383" s="186"/>
      <c r="BN383" s="186"/>
      <c r="BO383" s="186"/>
      <c r="BP383" s="186"/>
      <c r="BQ383" s="186"/>
      <c r="BR383" s="186"/>
      <c r="BS383" s="186"/>
      <c r="BT383" s="186"/>
      <c r="BU383" s="186"/>
      <c r="BV383" s="189"/>
      <c r="BW383" s="184"/>
      <c r="BX383"/>
      <c r="BZ383"/>
    </row>
    <row r="384" spans="2:78" ht="18.75">
      <c r="B384" s="363" t="s">
        <v>28</v>
      </c>
      <c r="C384" s="364">
        <v>18525868000170</v>
      </c>
      <c r="D384" s="365" t="s">
        <v>14</v>
      </c>
      <c r="E384" s="365" t="s">
        <v>614</v>
      </c>
      <c r="F384" s="365" t="s">
        <v>1424</v>
      </c>
      <c r="G384" s="366" t="s">
        <v>1424</v>
      </c>
      <c r="H384" s="366" t="s">
        <v>867</v>
      </c>
      <c r="I384" s="366" t="s">
        <v>34</v>
      </c>
      <c r="J384" s="366" t="s">
        <v>608</v>
      </c>
      <c r="K384" s="367" t="s">
        <v>48</v>
      </c>
      <c r="L384" s="368"/>
      <c r="M384" s="368" t="s">
        <v>34</v>
      </c>
      <c r="N384" s="367">
        <v>368091</v>
      </c>
      <c r="O384" s="367" t="s">
        <v>1323</v>
      </c>
      <c r="P384" s="371">
        <v>41521</v>
      </c>
      <c r="Q384" s="372">
        <v>86.954532999999998</v>
      </c>
      <c r="R384" s="372">
        <v>144.66588151984115</v>
      </c>
      <c r="S384" s="367">
        <v>2</v>
      </c>
      <c r="T384" s="369">
        <v>3.4427862966721623E-3</v>
      </c>
      <c r="U384" s="369">
        <v>3.6887809356367825E-2</v>
      </c>
      <c r="V384" s="369">
        <v>-2.1755187129353315E-2</v>
      </c>
      <c r="W384" s="369">
        <v>-0.1949014995405873</v>
      </c>
      <c r="X384" s="369">
        <v>-3.5547306550193558E-2</v>
      </c>
      <c r="Y384" s="369">
        <v>-0.24334180724275634</v>
      </c>
      <c r="Z384" s="369">
        <v>7.4325724393533799E-2</v>
      </c>
      <c r="AA384" s="369">
        <v>0.40159627326084901</v>
      </c>
      <c r="AB384" s="369">
        <v>0.14199535092663831</v>
      </c>
      <c r="AC384" s="373">
        <v>-0.93930281424159001</v>
      </c>
      <c r="AD384" s="575">
        <v>18525753000186</v>
      </c>
      <c r="AE384" s="370" t="s">
        <v>1918</v>
      </c>
      <c r="AF384" s="370" t="s">
        <v>1812</v>
      </c>
      <c r="AG384" s="374" t="s">
        <v>1459</v>
      </c>
      <c r="AH384" s="374" t="s">
        <v>1819</v>
      </c>
      <c r="AI384" s="374">
        <v>5000</v>
      </c>
      <c r="AJ384" s="374">
        <v>0</v>
      </c>
      <c r="AK384" s="374">
        <v>0</v>
      </c>
      <c r="AL384" s="722">
        <v>2</v>
      </c>
      <c r="AM384" s="722">
        <v>20</v>
      </c>
      <c r="AN384" s="369" t="s">
        <v>1814</v>
      </c>
      <c r="AO384" s="367" t="s">
        <v>1326</v>
      </c>
      <c r="AP384" s="370" t="s">
        <v>1835</v>
      </c>
      <c r="AQ384" s="376" t="s">
        <v>676</v>
      </c>
      <c r="AR384" s="369">
        <v>4.6666666666666697E-3</v>
      </c>
      <c r="AS384" s="369">
        <v>4.6666666666666697E-3</v>
      </c>
      <c r="AT384" s="369" t="s">
        <v>1424</v>
      </c>
      <c r="AW384" s="198"/>
      <c r="AX384" s="198"/>
      <c r="AY384" s="184"/>
      <c r="AZ384" s="184"/>
      <c r="BA384" s="184"/>
      <c r="BB384" s="184"/>
      <c r="BC384" s="184"/>
      <c r="BD384" s="184"/>
      <c r="BE384" s="184"/>
      <c r="BF384" s="184"/>
      <c r="BG384" s="186"/>
      <c r="BH384" s="186"/>
      <c r="BI384" s="199"/>
      <c r="BJ384" s="199"/>
      <c r="BK384" s="199"/>
      <c r="BL384" s="218"/>
      <c r="BM384" s="186"/>
      <c r="BN384" s="186"/>
      <c r="BO384" s="186"/>
      <c r="BP384" s="186"/>
      <c r="BQ384" s="186"/>
      <c r="BR384" s="186"/>
      <c r="BS384" s="186"/>
      <c r="BT384" s="186"/>
      <c r="BU384" s="186"/>
      <c r="BV384" s="189"/>
      <c r="BW384" s="184"/>
      <c r="BX384"/>
      <c r="BZ384"/>
    </row>
    <row r="385" spans="2:78" ht="18.75">
      <c r="B385" s="363" t="s">
        <v>114</v>
      </c>
      <c r="C385" s="364">
        <v>19782311000188</v>
      </c>
      <c r="D385" s="365" t="s">
        <v>11</v>
      </c>
      <c r="E385" s="365" t="s">
        <v>620</v>
      </c>
      <c r="F385" s="365" t="s">
        <v>665</v>
      </c>
      <c r="G385" s="366" t="s">
        <v>740</v>
      </c>
      <c r="H385" s="366" t="s">
        <v>34</v>
      </c>
      <c r="I385" s="366" t="s">
        <v>1424</v>
      </c>
      <c r="J385" s="366" t="s">
        <v>608</v>
      </c>
      <c r="K385" s="367" t="s">
        <v>48</v>
      </c>
      <c r="L385" s="368"/>
      <c r="M385" s="368" t="s">
        <v>34</v>
      </c>
      <c r="N385" s="367">
        <v>369888</v>
      </c>
      <c r="O385" s="367" t="s">
        <v>1323</v>
      </c>
      <c r="P385" s="371">
        <v>41759</v>
      </c>
      <c r="Q385" s="372">
        <v>850.32034999999996</v>
      </c>
      <c r="R385" s="372">
        <v>551.19333849206328</v>
      </c>
      <c r="S385" s="367">
        <v>1</v>
      </c>
      <c r="T385" s="369">
        <v>0.10024403151037276</v>
      </c>
      <c r="U385" s="369">
        <v>1.0740668763096564</v>
      </c>
      <c r="V385" s="369">
        <v>0.11791353947927563</v>
      </c>
      <c r="W385" s="369">
        <v>1.0563699371558659</v>
      </c>
      <c r="X385" s="369">
        <v>0.18751300087505252</v>
      </c>
      <c r="Y385" s="369">
        <v>1.2836345969002643</v>
      </c>
      <c r="Z385" s="369">
        <v>0.18275528209259018</v>
      </c>
      <c r="AA385" s="369">
        <v>0.98746215803454074</v>
      </c>
      <c r="AB385" s="369">
        <v>3.3794961247117826E-3</v>
      </c>
      <c r="AC385" s="373">
        <v>1.8618437902638607</v>
      </c>
      <c r="AD385" s="575">
        <v>0</v>
      </c>
      <c r="AE385" s="370" t="s">
        <v>1861</v>
      </c>
      <c r="AF385" s="370" t="s">
        <v>1812</v>
      </c>
      <c r="AG385" s="374" t="s">
        <v>1459</v>
      </c>
      <c r="AH385" s="374" t="s">
        <v>1819</v>
      </c>
      <c r="AI385" s="374">
        <v>5000</v>
      </c>
      <c r="AJ385" s="374">
        <v>2500</v>
      </c>
      <c r="AK385" s="374">
        <v>5000</v>
      </c>
      <c r="AL385" s="722">
        <v>1</v>
      </c>
      <c r="AM385" s="722">
        <v>0</v>
      </c>
      <c r="AN385" s="369" t="s">
        <v>1834</v>
      </c>
      <c r="AO385" s="367" t="s">
        <v>1326</v>
      </c>
      <c r="AP385" s="370" t="s">
        <v>1821</v>
      </c>
      <c r="AQ385" s="376" t="s">
        <v>671</v>
      </c>
      <c r="AR385" s="369">
        <v>3.0000000000000001E-3</v>
      </c>
      <c r="AS385" s="369">
        <v>3.0000000000000001E-3</v>
      </c>
      <c r="AT385" s="369" t="s">
        <v>1424</v>
      </c>
      <c r="AW385" s="198"/>
      <c r="AX385" s="198"/>
      <c r="AY385" s="184"/>
      <c r="AZ385" s="184"/>
      <c r="BA385" s="184"/>
      <c r="BB385" s="184"/>
      <c r="BC385" s="184"/>
      <c r="BD385" s="184"/>
      <c r="BE385" s="184"/>
      <c r="BF385" s="184"/>
      <c r="BG385" s="186"/>
      <c r="BH385" s="186"/>
      <c r="BI385" s="199"/>
      <c r="BJ385" s="199"/>
      <c r="BK385" s="199"/>
      <c r="BL385" s="218"/>
      <c r="BM385" s="186"/>
      <c r="BN385" s="186"/>
      <c r="BO385" s="186"/>
      <c r="BP385" s="186"/>
      <c r="BQ385" s="186"/>
      <c r="BR385" s="186"/>
      <c r="BS385" s="186"/>
      <c r="BT385" s="186"/>
      <c r="BU385" s="186"/>
      <c r="BV385" s="189"/>
      <c r="BW385" s="184"/>
      <c r="BX385"/>
      <c r="BZ385"/>
    </row>
    <row r="386" spans="2:78" ht="18.75">
      <c r="B386" s="363" t="s">
        <v>933</v>
      </c>
      <c r="C386" s="364">
        <v>19628666000117</v>
      </c>
      <c r="D386" s="365" t="s">
        <v>13</v>
      </c>
      <c r="E386" s="365" t="s">
        <v>615</v>
      </c>
      <c r="F386" s="365" t="s">
        <v>619</v>
      </c>
      <c r="G386" s="366" t="s">
        <v>34</v>
      </c>
      <c r="H386" s="366" t="s">
        <v>1340</v>
      </c>
      <c r="I386" s="366" t="s">
        <v>34</v>
      </c>
      <c r="J386" s="366" t="s">
        <v>702</v>
      </c>
      <c r="K386" s="367" t="s">
        <v>48</v>
      </c>
      <c r="L386" s="368"/>
      <c r="M386" s="368" t="s">
        <v>34</v>
      </c>
      <c r="N386" s="367">
        <v>370126</v>
      </c>
      <c r="O386" s="367" t="s">
        <v>1323</v>
      </c>
      <c r="P386" s="371">
        <v>41745</v>
      </c>
      <c r="Q386" s="372">
        <v>186.023393</v>
      </c>
      <c r="R386" s="372">
        <v>222.09388057539695</v>
      </c>
      <c r="S386" s="367">
        <v>3</v>
      </c>
      <c r="T386" s="369">
        <v>0.31334566910648864</v>
      </c>
      <c r="U386" s="369">
        <v>3.3573490506269246</v>
      </c>
      <c r="V386" s="369">
        <v>0.32695590409567954</v>
      </c>
      <c r="W386" s="369">
        <v>2.9291495225024353</v>
      </c>
      <c r="X386" s="369">
        <v>0.6374948256991626</v>
      </c>
      <c r="Y386" s="369">
        <v>4.364019613539341</v>
      </c>
      <c r="Z386" s="369">
        <v>0.11750453213209222</v>
      </c>
      <c r="AA386" s="369">
        <v>0.63489972792802418</v>
      </c>
      <c r="AB386" s="369">
        <v>0.25275016352615698</v>
      </c>
      <c r="AC386" s="373">
        <v>0.85196565448763584</v>
      </c>
      <c r="AD386" s="575">
        <v>19770499000144</v>
      </c>
      <c r="AE386" s="370" t="s">
        <v>1991</v>
      </c>
      <c r="AF386" s="370" t="s">
        <v>1833</v>
      </c>
      <c r="AG386" s="374" t="s">
        <v>1458</v>
      </c>
      <c r="AH386" s="374" t="s">
        <v>1819</v>
      </c>
      <c r="AI386" s="374">
        <v>5000</v>
      </c>
      <c r="AJ386" s="374">
        <v>1000</v>
      </c>
      <c r="AK386" s="374">
        <v>5000</v>
      </c>
      <c r="AL386" s="722">
        <v>2</v>
      </c>
      <c r="AM386" s="722">
        <v>20</v>
      </c>
      <c r="AN386" s="369" t="s">
        <v>1815</v>
      </c>
      <c r="AO386" s="367" t="s">
        <v>1326</v>
      </c>
      <c r="AP386" s="370" t="s">
        <v>1835</v>
      </c>
      <c r="AQ386" s="376" t="s">
        <v>676</v>
      </c>
      <c r="AR386" s="369">
        <v>4.1999999999999997E-3</v>
      </c>
      <c r="AS386" s="369">
        <v>4.1999999999999997E-3</v>
      </c>
      <c r="AT386" s="369" t="s">
        <v>1424</v>
      </c>
      <c r="AW386" s="198"/>
      <c r="AX386" s="198"/>
      <c r="AY386" s="184"/>
      <c r="AZ386" s="184"/>
      <c r="BA386" s="184"/>
      <c r="BB386" s="184"/>
      <c r="BC386" s="184"/>
      <c r="BD386" s="184"/>
      <c r="BE386" s="184"/>
      <c r="BF386" s="184"/>
      <c r="BG386" s="186"/>
      <c r="BH386" s="186"/>
      <c r="BI386" s="199"/>
      <c r="BJ386" s="199"/>
      <c r="BK386" s="199"/>
      <c r="BL386" s="218"/>
      <c r="BM386" s="186"/>
      <c r="BN386" s="186"/>
      <c r="BO386" s="186"/>
      <c r="BP386" s="186"/>
      <c r="BQ386" s="186"/>
      <c r="BR386" s="186"/>
      <c r="BS386" s="186"/>
      <c r="BT386" s="186"/>
      <c r="BU386" s="186"/>
      <c r="BV386" s="189"/>
      <c r="BW386" s="184"/>
      <c r="BX386"/>
      <c r="BZ386"/>
    </row>
    <row r="387" spans="2:78" ht="18.75">
      <c r="B387" s="363" t="s">
        <v>337</v>
      </c>
      <c r="C387" s="364"/>
      <c r="D387" s="365" t="s">
        <v>11</v>
      </c>
      <c r="E387" s="365" t="s">
        <v>620</v>
      </c>
      <c r="F387" s="365" t="s">
        <v>687</v>
      </c>
      <c r="G387" s="366" t="s">
        <v>740</v>
      </c>
      <c r="H387" s="366" t="s">
        <v>34</v>
      </c>
      <c r="I387" s="366" t="s">
        <v>1321</v>
      </c>
      <c r="J387" s="366" t="s">
        <v>608</v>
      </c>
      <c r="L387" s="368"/>
      <c r="M387" s="368" t="s">
        <v>34</v>
      </c>
      <c r="N387" s="367">
        <v>370797</v>
      </c>
      <c r="O387" s="367" t="s">
        <v>1323</v>
      </c>
      <c r="P387" s="371"/>
      <c r="S387" s="367"/>
      <c r="U387" s="369"/>
      <c r="W387" s="369"/>
      <c r="Y387" s="369"/>
      <c r="AA387" s="369"/>
      <c r="AD387" s="575">
        <v>0</v>
      </c>
      <c r="AE387" s="370"/>
      <c r="AF387" s="370"/>
      <c r="AG387" s="374" t="s">
        <v>1458</v>
      </c>
      <c r="AH387" s="374"/>
      <c r="AI387" s="374">
        <v>20000</v>
      </c>
      <c r="AJ387" s="374">
        <v>10000</v>
      </c>
      <c r="AK387" s="374">
        <v>20000</v>
      </c>
      <c r="AN387" s="369"/>
      <c r="AO387" s="367" t="s">
        <v>1326</v>
      </c>
      <c r="AP387" s="370"/>
      <c r="AR387" s="369">
        <v>5.3333333333333297E-3</v>
      </c>
      <c r="AS387" s="369">
        <v>5.3333333333333297E-3</v>
      </c>
      <c r="AT387" s="369" t="s">
        <v>1424</v>
      </c>
      <c r="AW387" s="198"/>
      <c r="AX387" s="198"/>
      <c r="AY387" s="184"/>
      <c r="AZ387" s="184"/>
      <c r="BA387" s="184"/>
      <c r="BB387" s="184"/>
      <c r="BC387" s="184"/>
      <c r="BD387" s="184"/>
      <c r="BE387" s="184"/>
      <c r="BF387" s="184"/>
      <c r="BG387" s="186"/>
      <c r="BH387" s="186"/>
      <c r="BI387" s="199"/>
      <c r="BJ387" s="199"/>
      <c r="BK387" s="199"/>
      <c r="BL387" s="218"/>
      <c r="BM387" s="186"/>
      <c r="BN387" s="186"/>
      <c r="BO387" s="186"/>
      <c r="BP387" s="186"/>
      <c r="BQ387" s="186"/>
      <c r="BR387" s="186"/>
      <c r="BS387" s="186"/>
      <c r="BT387" s="186"/>
      <c r="BU387" s="186"/>
      <c r="BV387" s="189"/>
      <c r="BW387" s="184"/>
      <c r="BX387"/>
      <c r="BZ387"/>
    </row>
    <row r="388" spans="2:78" ht="18.75">
      <c r="B388" s="363" t="s">
        <v>770</v>
      </c>
      <c r="C388" s="364">
        <v>20441301000168</v>
      </c>
      <c r="D388" s="365" t="s">
        <v>11</v>
      </c>
      <c r="E388" s="365" t="s">
        <v>620</v>
      </c>
      <c r="F388" s="365" t="s">
        <v>687</v>
      </c>
      <c r="G388" s="366" t="s">
        <v>740</v>
      </c>
      <c r="H388" s="366" t="s">
        <v>34</v>
      </c>
      <c r="I388" s="366" t="s">
        <v>1321</v>
      </c>
      <c r="J388" s="366" t="s">
        <v>608</v>
      </c>
      <c r="K388" s="367" t="s">
        <v>48</v>
      </c>
      <c r="L388" s="368"/>
      <c r="M388" s="368" t="s">
        <v>34</v>
      </c>
      <c r="N388" s="367">
        <v>371688</v>
      </c>
      <c r="O388" s="367" t="s">
        <v>1323</v>
      </c>
      <c r="P388" s="371">
        <v>41840</v>
      </c>
      <c r="Q388" s="372">
        <v>690.599649</v>
      </c>
      <c r="R388" s="372">
        <v>519.04260292063475</v>
      </c>
      <c r="S388" s="367">
        <v>1</v>
      </c>
      <c r="T388" s="369">
        <v>0.11332884834062429</v>
      </c>
      <c r="U388" s="369">
        <v>1.2142644334928794</v>
      </c>
      <c r="V388" s="369">
        <v>0.14017070045719282</v>
      </c>
      <c r="W388" s="369">
        <v>1.2557685460632235</v>
      </c>
      <c r="X388" s="369">
        <v>0.22277194658939825</v>
      </c>
      <c r="Y388" s="369">
        <v>1.5250024079744455</v>
      </c>
      <c r="Z388" s="369">
        <v>0.29980379151060799</v>
      </c>
      <c r="AA388" s="369">
        <v>1.6198979069836998</v>
      </c>
      <c r="AB388" s="369">
        <v>1.1717159053993692E-3</v>
      </c>
      <c r="AC388" s="373">
        <v>24.365338663045492</v>
      </c>
      <c r="AD388" s="575">
        <v>30576260000170</v>
      </c>
      <c r="AE388" s="370" t="s">
        <v>1904</v>
      </c>
      <c r="AF388" s="370" t="s">
        <v>1956</v>
      </c>
      <c r="AG388" s="374" t="s">
        <v>1460</v>
      </c>
      <c r="AH388" s="374" t="s">
        <v>1813</v>
      </c>
      <c r="AI388" s="374">
        <v>25000</v>
      </c>
      <c r="AJ388" s="374">
        <v>5000</v>
      </c>
      <c r="AK388" s="374">
        <v>5000</v>
      </c>
      <c r="AL388" s="722">
        <v>2</v>
      </c>
      <c r="AM388" s="722">
        <v>20</v>
      </c>
      <c r="AN388" s="369" t="s">
        <v>1820</v>
      </c>
      <c r="AO388" s="367" t="s">
        <v>1326</v>
      </c>
      <c r="AP388" s="370" t="s">
        <v>1835</v>
      </c>
      <c r="AQ388" s="376" t="s">
        <v>670</v>
      </c>
      <c r="AR388" s="369">
        <v>6.6666666666666697E-3</v>
      </c>
      <c r="AS388" s="369">
        <v>6.6666666666666697E-3</v>
      </c>
      <c r="AT388" s="369" t="s">
        <v>1424</v>
      </c>
      <c r="AW388" s="198"/>
      <c r="AX388" s="198"/>
      <c r="AY388" s="184"/>
      <c r="AZ388" s="184"/>
      <c r="BA388" s="184"/>
      <c r="BB388" s="184"/>
      <c r="BC388" s="184"/>
      <c r="BD388" s="184"/>
      <c r="BE388" s="184"/>
      <c r="BF388" s="184"/>
      <c r="BG388" s="186"/>
      <c r="BH388" s="186"/>
      <c r="BI388" s="199"/>
      <c r="BJ388" s="199"/>
      <c r="BK388" s="199"/>
      <c r="BL388" s="218"/>
      <c r="BM388" s="186"/>
      <c r="BN388" s="186"/>
      <c r="BO388" s="186"/>
      <c r="BP388" s="186"/>
      <c r="BQ388" s="186"/>
      <c r="BR388" s="186"/>
      <c r="BS388" s="186"/>
      <c r="BT388" s="186"/>
      <c r="BU388" s="186"/>
      <c r="BV388" s="189"/>
      <c r="BW388" s="184"/>
      <c r="BX388"/>
      <c r="BZ388"/>
    </row>
    <row r="389" spans="2:78" ht="18.75">
      <c r="B389" s="363" t="s">
        <v>159</v>
      </c>
      <c r="C389" s="364">
        <v>11888706000158</v>
      </c>
      <c r="D389" s="365" t="s">
        <v>14</v>
      </c>
      <c r="E389" s="365" t="s">
        <v>607</v>
      </c>
      <c r="F389" s="365" t="s">
        <v>1424</v>
      </c>
      <c r="G389" s="366" t="s">
        <v>1424</v>
      </c>
      <c r="H389" s="366" t="s">
        <v>34</v>
      </c>
      <c r="I389" s="366" t="s">
        <v>34</v>
      </c>
      <c r="J389" s="366" t="s">
        <v>608</v>
      </c>
      <c r="K389" s="367" t="s">
        <v>48</v>
      </c>
      <c r="L389" s="368"/>
      <c r="M389" s="368" t="s">
        <v>1421</v>
      </c>
      <c r="N389" s="367">
        <v>372986</v>
      </c>
      <c r="O389" s="367" t="s">
        <v>1323</v>
      </c>
      <c r="P389" s="371">
        <v>40292</v>
      </c>
      <c r="Q389" s="372">
        <v>28.496884999999999</v>
      </c>
      <c r="R389" s="372">
        <v>34.079706608870936</v>
      </c>
      <c r="S389" s="367">
        <v>2</v>
      </c>
      <c r="T389" s="369">
        <v>3.1758946537566501E-2</v>
      </c>
      <c r="U389" s="369">
        <v>0.34028192989185368</v>
      </c>
      <c r="V389" s="369">
        <v>-7.7310123546856735E-2</v>
      </c>
      <c r="W389" s="369">
        <v>-0.69260994719829594</v>
      </c>
      <c r="X389" s="369">
        <v>-1.5037420131644663E-2</v>
      </c>
      <c r="Y389" s="369">
        <v>-0.10293981024796081</v>
      </c>
      <c r="Z389" s="369">
        <v>3.8723717014956804E-2</v>
      </c>
      <c r="AA389" s="369">
        <v>0.20923173728754557</v>
      </c>
      <c r="AB389" s="369">
        <v>0.21967078144294999</v>
      </c>
      <c r="AC389" s="373">
        <v>-0.86006690517092632</v>
      </c>
      <c r="AD389" s="575">
        <v>0</v>
      </c>
      <c r="AE389" s="370" t="s">
        <v>1940</v>
      </c>
      <c r="AF389" s="370" t="s">
        <v>1940</v>
      </c>
      <c r="AG389" s="374" t="s">
        <v>721</v>
      </c>
      <c r="AH389" s="374" t="s">
        <v>1813</v>
      </c>
      <c r="AI389" s="374">
        <v>50000</v>
      </c>
      <c r="AJ389" s="374">
        <v>1000</v>
      </c>
      <c r="AK389" s="374">
        <v>1000</v>
      </c>
      <c r="AL389" s="722">
        <v>4</v>
      </c>
      <c r="AM389" s="722">
        <v>20</v>
      </c>
      <c r="AN389" s="369" t="s">
        <v>668</v>
      </c>
      <c r="AO389" s="367" t="s">
        <v>1326</v>
      </c>
      <c r="AP389" s="370" t="s">
        <v>1816</v>
      </c>
      <c r="AQ389" s="376" t="s">
        <v>672</v>
      </c>
      <c r="AR389" s="369">
        <v>2.3333333333333301E-3</v>
      </c>
      <c r="AS389" s="369">
        <v>2.3333333333333301E-3</v>
      </c>
      <c r="AT389" s="369" t="s">
        <v>1424</v>
      </c>
      <c r="AW389" s="198"/>
      <c r="AX389" s="198"/>
      <c r="AY389" s="184"/>
      <c r="AZ389" s="184"/>
      <c r="BA389" s="184"/>
      <c r="BB389" s="184"/>
      <c r="BC389" s="184"/>
      <c r="BD389" s="184"/>
      <c r="BE389" s="184"/>
      <c r="BF389" s="184"/>
      <c r="BG389" s="186"/>
      <c r="BH389" s="186"/>
      <c r="BI389" s="199"/>
      <c r="BJ389" s="199"/>
      <c r="BK389" s="199"/>
      <c r="BL389" s="218"/>
      <c r="BM389" s="186"/>
      <c r="BN389" s="186"/>
      <c r="BO389" s="186"/>
      <c r="BP389" s="186"/>
      <c r="BQ389" s="186"/>
      <c r="BR389" s="186"/>
      <c r="BS389" s="186"/>
      <c r="BT389" s="186"/>
      <c r="BU389" s="186"/>
      <c r="BV389" s="189"/>
      <c r="BW389" s="184"/>
      <c r="BX389"/>
      <c r="BZ389"/>
    </row>
    <row r="390" spans="2:78" ht="18.75">
      <c r="B390" s="363" t="s">
        <v>551</v>
      </c>
      <c r="C390" s="364">
        <v>13001237000139</v>
      </c>
      <c r="D390" s="365" t="s">
        <v>14</v>
      </c>
      <c r="E390" s="365" t="s">
        <v>607</v>
      </c>
      <c r="F390" s="365" t="s">
        <v>1424</v>
      </c>
      <c r="G390" s="366" t="s">
        <v>1424</v>
      </c>
      <c r="H390" s="366" t="s">
        <v>34</v>
      </c>
      <c r="I390" s="366" t="s">
        <v>34</v>
      </c>
      <c r="J390" s="366" t="s">
        <v>608</v>
      </c>
      <c r="K390" s="367" t="s">
        <v>48</v>
      </c>
      <c r="L390" s="368"/>
      <c r="M390" s="368" t="s">
        <v>1421</v>
      </c>
      <c r="N390" s="367">
        <v>372994</v>
      </c>
      <c r="O390" s="367" t="s">
        <v>1323</v>
      </c>
      <c r="P390" s="371">
        <v>40583</v>
      </c>
      <c r="Q390" s="372">
        <v>25.616114</v>
      </c>
      <c r="R390" s="372">
        <v>26.325730162698424</v>
      </c>
      <c r="S390" s="367">
        <v>2</v>
      </c>
      <c r="T390" s="369">
        <v>3.6184668405866427E-2</v>
      </c>
      <c r="U390" s="369">
        <v>0.38770142400915047</v>
      </c>
      <c r="V390" s="369">
        <v>-1.7209072423573946E-2</v>
      </c>
      <c r="W390" s="369">
        <v>-0.15417353117278532</v>
      </c>
      <c r="X390" s="369">
        <v>0.17352824554358692</v>
      </c>
      <c r="Y390" s="369">
        <v>1.1879008840969778</v>
      </c>
      <c r="Z390" s="369">
        <v>0.14336785020069276</v>
      </c>
      <c r="AA390" s="369">
        <v>0.77464424081720595</v>
      </c>
      <c r="AB390" s="369">
        <v>0.20594091101704087</v>
      </c>
      <c r="AC390" s="373">
        <v>-0.62557030263002911</v>
      </c>
      <c r="AD390" s="575">
        <v>0</v>
      </c>
      <c r="AE390" s="370" t="s">
        <v>1848</v>
      </c>
      <c r="AF390" s="370" t="s">
        <v>1849</v>
      </c>
      <c r="AG390" s="374" t="s">
        <v>721</v>
      </c>
      <c r="AH390" s="374" t="s">
        <v>1819</v>
      </c>
      <c r="AI390" s="374">
        <v>1000</v>
      </c>
      <c r="AJ390" s="374">
        <v>1000</v>
      </c>
      <c r="AK390" s="374">
        <v>1000</v>
      </c>
      <c r="AL390" s="722">
        <v>1</v>
      </c>
      <c r="AM390" s="722">
        <v>0</v>
      </c>
      <c r="AN390" s="369" t="s">
        <v>668</v>
      </c>
      <c r="AO390" s="367" t="s">
        <v>1326</v>
      </c>
      <c r="AP390" s="370" t="s">
        <v>1816</v>
      </c>
      <c r="AQ390" s="376" t="s">
        <v>661</v>
      </c>
      <c r="AR390" s="369">
        <v>3.3333333333333301E-3</v>
      </c>
      <c r="AS390" s="369">
        <v>3.3333333333333301E-3</v>
      </c>
      <c r="AT390" s="369" t="s">
        <v>1424</v>
      </c>
      <c r="AW390" s="198"/>
      <c r="AX390" s="198"/>
      <c r="AY390" s="184"/>
      <c r="AZ390" s="184"/>
      <c r="BA390" s="184"/>
      <c r="BB390" s="184"/>
      <c r="BC390" s="184"/>
      <c r="BD390" s="184"/>
      <c r="BE390" s="184"/>
      <c r="BF390" s="184"/>
      <c r="BG390" s="186"/>
      <c r="BH390" s="186"/>
      <c r="BI390" s="199"/>
      <c r="BJ390" s="199"/>
      <c r="BK390" s="199"/>
      <c r="BL390" s="218"/>
      <c r="BM390" s="186"/>
      <c r="BN390" s="186"/>
      <c r="BO390" s="186"/>
      <c r="BP390" s="186"/>
      <c r="BQ390" s="186"/>
      <c r="BR390" s="186"/>
      <c r="BS390" s="186"/>
      <c r="BT390" s="186"/>
      <c r="BU390" s="186"/>
      <c r="BV390" s="189"/>
      <c r="BW390" s="184"/>
      <c r="BX390"/>
      <c r="BZ390"/>
    </row>
    <row r="391" spans="2:78" ht="18.75">
      <c r="B391" s="363" t="s">
        <v>1008</v>
      </c>
      <c r="C391" s="364">
        <v>19628842000110</v>
      </c>
      <c r="D391" s="365" t="s">
        <v>14</v>
      </c>
      <c r="E391" s="365" t="s">
        <v>614</v>
      </c>
      <c r="F391" s="365" t="s">
        <v>1424</v>
      </c>
      <c r="G391" s="366" t="s">
        <v>1424</v>
      </c>
      <c r="H391" s="366" t="s">
        <v>1340</v>
      </c>
      <c r="I391" s="366" t="s">
        <v>34</v>
      </c>
      <c r="J391" s="366" t="s">
        <v>611</v>
      </c>
      <c r="K391" s="367" t="s">
        <v>48</v>
      </c>
      <c r="L391" s="368"/>
      <c r="M391" s="368" t="s">
        <v>34</v>
      </c>
      <c r="N391" s="367">
        <v>374296</v>
      </c>
      <c r="O391" s="367" t="s">
        <v>1323</v>
      </c>
      <c r="P391" s="371">
        <v>41727</v>
      </c>
      <c r="Q391" s="372">
        <v>164.162137</v>
      </c>
      <c r="R391" s="372">
        <v>176.31092624999994</v>
      </c>
      <c r="S391" s="367">
        <v>2</v>
      </c>
      <c r="T391" s="369">
        <v>-5.2733732356537555E-2</v>
      </c>
      <c r="U391" s="369">
        <v>-0.56501673301591993</v>
      </c>
      <c r="V391" s="369">
        <v>-0.10319821036991528</v>
      </c>
      <c r="W391" s="369">
        <v>-0.92453748301080962</v>
      </c>
      <c r="X391" s="369">
        <v>-7.799806057789449E-2</v>
      </c>
      <c r="Y391" s="369">
        <v>-0.5339416924782866</v>
      </c>
      <c r="Z391" s="369">
        <v>6.1223343883194614E-2</v>
      </c>
      <c r="AA391" s="369">
        <v>0.33080157564125112</v>
      </c>
      <c r="AB391" s="369">
        <v>0.2475139120130827</v>
      </c>
      <c r="AC391" s="373">
        <v>-0.86790942063822618</v>
      </c>
      <c r="AD391" s="575">
        <v>19601993000185</v>
      </c>
      <c r="AE391" s="370" t="s">
        <v>1992</v>
      </c>
      <c r="AF391" s="370" t="s">
        <v>1812</v>
      </c>
      <c r="AG391" s="374" t="s">
        <v>1459</v>
      </c>
      <c r="AH391" s="374" t="s">
        <v>1813</v>
      </c>
      <c r="AI391" s="374">
        <v>20000</v>
      </c>
      <c r="AJ391" s="374">
        <v>10000</v>
      </c>
      <c r="AK391" s="374">
        <v>20000</v>
      </c>
      <c r="AL391" s="722">
        <v>2</v>
      </c>
      <c r="AM391" s="722">
        <v>20</v>
      </c>
      <c r="AN391" s="369" t="s">
        <v>668</v>
      </c>
      <c r="AO391" s="367" t="s">
        <v>1326</v>
      </c>
      <c r="AP391" s="370" t="s">
        <v>1816</v>
      </c>
      <c r="AQ391" s="376" t="s">
        <v>661</v>
      </c>
      <c r="AR391" s="369">
        <v>5.3333333333333297E-3</v>
      </c>
      <c r="AS391" s="369">
        <v>5.3333333333333297E-3</v>
      </c>
      <c r="AT391" s="369" t="s">
        <v>1424</v>
      </c>
      <c r="AW391" s="198"/>
      <c r="AX391" s="198"/>
      <c r="AY391" s="184"/>
      <c r="AZ391" s="184"/>
      <c r="BA391" s="184"/>
      <c r="BB391" s="186"/>
      <c r="BC391" s="184"/>
      <c r="BD391" s="184"/>
      <c r="BE391" s="184"/>
      <c r="BF391" s="184"/>
      <c r="BG391" s="186"/>
      <c r="BH391" s="186"/>
      <c r="BI391" s="199"/>
      <c r="BJ391" s="199"/>
      <c r="BK391" s="199"/>
      <c r="BL391" s="186"/>
      <c r="BM391" s="186"/>
      <c r="BN391" s="186"/>
      <c r="BO391" s="186"/>
      <c r="BP391" s="186"/>
      <c r="BQ391" s="186"/>
      <c r="BR391" s="186"/>
      <c r="BS391" s="186"/>
      <c r="BT391" s="187"/>
      <c r="BU391" s="188"/>
      <c r="BV391" s="189"/>
      <c r="BW391" s="185"/>
      <c r="BX391"/>
      <c r="BZ391"/>
    </row>
    <row r="392" spans="2:78" ht="18.75">
      <c r="B392" s="363" t="s">
        <v>783</v>
      </c>
      <c r="C392" s="364">
        <v>17627210000107</v>
      </c>
      <c r="D392" s="365" t="s">
        <v>11</v>
      </c>
      <c r="E392" s="365" t="s">
        <v>620</v>
      </c>
      <c r="F392" s="365" t="s">
        <v>665</v>
      </c>
      <c r="G392" s="366" t="s">
        <v>740</v>
      </c>
      <c r="H392" s="366" t="s">
        <v>34</v>
      </c>
      <c r="I392" s="366" t="s">
        <v>1424</v>
      </c>
      <c r="J392" s="366" t="s">
        <v>608</v>
      </c>
      <c r="K392" s="367" t="s">
        <v>48</v>
      </c>
      <c r="L392" s="368"/>
      <c r="M392" s="368" t="s">
        <v>1421</v>
      </c>
      <c r="N392" s="367">
        <v>375322</v>
      </c>
      <c r="O392" s="367" t="s">
        <v>1323</v>
      </c>
      <c r="P392" s="371">
        <v>41462</v>
      </c>
      <c r="Q392" s="372">
        <v>167.37750199999999</v>
      </c>
      <c r="R392" s="372">
        <v>171.54015873705171</v>
      </c>
      <c r="S392" s="367">
        <v>1</v>
      </c>
      <c r="T392" s="369">
        <v>9.8229799194895273E-2</v>
      </c>
      <c r="U392" s="369">
        <v>1.0524853399463368</v>
      </c>
      <c r="V392" s="369">
        <v>0.1181788660930978</v>
      </c>
      <c r="W392" s="369">
        <v>1.0587469589941287</v>
      </c>
      <c r="X392" s="369">
        <v>0.16639221448029051</v>
      </c>
      <c r="Y392" s="369">
        <v>1.1390506373692539</v>
      </c>
      <c r="Z392" s="369">
        <v>0.2031914416843823</v>
      </c>
      <c r="AA392" s="369">
        <v>1.0978826833478692</v>
      </c>
      <c r="AB392" s="369">
        <v>1.5954807240875534E-3</v>
      </c>
      <c r="AC392" s="373">
        <v>4.1099966855367285</v>
      </c>
      <c r="AD392" s="575">
        <v>23225882000199</v>
      </c>
      <c r="AE392" s="370" t="s">
        <v>1993</v>
      </c>
      <c r="AF392" s="370" t="s">
        <v>1833</v>
      </c>
      <c r="AG392" s="374" t="s">
        <v>1458</v>
      </c>
      <c r="AH392" s="374" t="s">
        <v>1813</v>
      </c>
      <c r="AI392" s="374">
        <v>1000</v>
      </c>
      <c r="AJ392" s="374">
        <v>1000</v>
      </c>
      <c r="AK392" s="374">
        <v>1000</v>
      </c>
      <c r="AL392" s="722">
        <v>0.5</v>
      </c>
      <c r="AM392" s="722">
        <v>15</v>
      </c>
      <c r="AN392" s="369" t="s">
        <v>1834</v>
      </c>
      <c r="AO392" s="367" t="s">
        <v>1326</v>
      </c>
      <c r="AP392" s="370" t="s">
        <v>1821</v>
      </c>
      <c r="AQ392" s="376" t="s">
        <v>677</v>
      </c>
      <c r="AR392" s="369">
        <v>0</v>
      </c>
      <c r="AS392" s="369">
        <v>0</v>
      </c>
      <c r="AT392" s="369" t="s">
        <v>1424</v>
      </c>
      <c r="AW392" s="198"/>
      <c r="AX392" s="198"/>
      <c r="AY392" s="184"/>
      <c r="AZ392" s="184"/>
      <c r="BA392" s="184"/>
      <c r="BB392" s="186"/>
      <c r="BC392" s="184"/>
      <c r="BD392" s="184"/>
      <c r="BE392" s="184"/>
      <c r="BF392" s="184"/>
      <c r="BG392" s="186"/>
      <c r="BH392" s="186"/>
      <c r="BI392" s="199"/>
      <c r="BJ392" s="199"/>
      <c r="BK392" s="199"/>
      <c r="BL392" s="186"/>
      <c r="BM392" s="186"/>
      <c r="BN392" s="186"/>
      <c r="BO392" s="186"/>
      <c r="BP392" s="186"/>
      <c r="BQ392" s="186"/>
      <c r="BR392" s="186"/>
      <c r="BS392" s="186"/>
      <c r="BT392" s="187"/>
      <c r="BU392" s="188"/>
      <c r="BV392" s="189"/>
      <c r="BW392" s="185"/>
      <c r="BX392"/>
      <c r="BZ392"/>
    </row>
    <row r="393" spans="2:78" ht="18.75">
      <c r="B393" s="363" t="s">
        <v>570</v>
      </c>
      <c r="C393" s="364">
        <v>19496576000110</v>
      </c>
      <c r="D393" s="365" t="s">
        <v>14</v>
      </c>
      <c r="E393" s="365" t="s">
        <v>614</v>
      </c>
      <c r="F393" s="365" t="s">
        <v>1424</v>
      </c>
      <c r="G393" s="366" t="s">
        <v>1424</v>
      </c>
      <c r="H393" s="366" t="s">
        <v>867</v>
      </c>
      <c r="I393" s="366" t="s">
        <v>34</v>
      </c>
      <c r="J393" s="366" t="s">
        <v>608</v>
      </c>
      <c r="K393" s="367" t="s">
        <v>48</v>
      </c>
      <c r="L393" s="368"/>
      <c r="M393" s="368" t="s">
        <v>1421</v>
      </c>
      <c r="N393" s="367">
        <v>375756</v>
      </c>
      <c r="O393" s="367" t="s">
        <v>1323</v>
      </c>
      <c r="P393" s="371">
        <v>41707</v>
      </c>
      <c r="Q393" s="372">
        <v>196.67415600000001</v>
      </c>
      <c r="R393" s="372">
        <v>211.60631382936506</v>
      </c>
      <c r="S393" s="367">
        <v>2</v>
      </c>
      <c r="T393" s="369">
        <v>9.5989132546421052E-2</v>
      </c>
      <c r="U393" s="369">
        <v>1.0284776679511327</v>
      </c>
      <c r="V393" s="369">
        <v>5.1190177504619738E-2</v>
      </c>
      <c r="W393" s="369">
        <v>0.45860521897959883</v>
      </c>
      <c r="X393" s="369">
        <v>0.15281150354002015</v>
      </c>
      <c r="Y393" s="369">
        <v>1.0460828413653436</v>
      </c>
      <c r="Z393" s="369">
        <v>0.16215138360314874</v>
      </c>
      <c r="AA393" s="369">
        <v>0.87613530699446696</v>
      </c>
      <c r="AB393" s="369">
        <v>0.17121729730519852</v>
      </c>
      <c r="AC393" s="373">
        <v>-0.35295071848331094</v>
      </c>
      <c r="AD393" s="575">
        <v>19418024000193</v>
      </c>
      <c r="AE393" s="370" t="s">
        <v>1930</v>
      </c>
      <c r="AF393" s="370" t="s">
        <v>1812</v>
      </c>
      <c r="AG393" s="374" t="s">
        <v>1459</v>
      </c>
      <c r="AH393" s="374" t="s">
        <v>1819</v>
      </c>
      <c r="AI393" s="374">
        <v>50000</v>
      </c>
      <c r="AJ393" s="374">
        <v>10000</v>
      </c>
      <c r="AK393" s="374">
        <v>10000</v>
      </c>
      <c r="AL393" s="722">
        <v>2</v>
      </c>
      <c r="AM393" s="722">
        <v>15</v>
      </c>
      <c r="AN393" s="369" t="s">
        <v>1815</v>
      </c>
      <c r="AO393" s="367" t="s">
        <v>1326</v>
      </c>
      <c r="AP393" s="370" t="s">
        <v>1835</v>
      </c>
      <c r="AQ393" s="376" t="s">
        <v>670</v>
      </c>
      <c r="AR393" s="369">
        <v>3.3333333333333301E-3</v>
      </c>
      <c r="AS393" s="369">
        <v>3.3333333333333301E-3</v>
      </c>
      <c r="AT393" s="369" t="s">
        <v>1424</v>
      </c>
      <c r="AW393" s="198"/>
      <c r="AX393" s="198"/>
      <c r="AY393" s="184"/>
      <c r="AZ393" s="184"/>
      <c r="BA393" s="184"/>
      <c r="BB393" s="186"/>
      <c r="BC393" s="184"/>
      <c r="BD393" s="184"/>
      <c r="BE393" s="184"/>
      <c r="BF393" s="184"/>
      <c r="BG393" s="186"/>
      <c r="BH393" s="186"/>
      <c r="BI393" s="199"/>
      <c r="BJ393" s="199"/>
      <c r="BK393" s="199"/>
      <c r="BL393" s="186"/>
      <c r="BM393" s="186"/>
      <c r="BN393" s="186"/>
      <c r="BO393" s="186"/>
      <c r="BP393" s="186"/>
      <c r="BQ393" s="186"/>
      <c r="BR393" s="186"/>
      <c r="BS393" s="186"/>
      <c r="BT393" s="187"/>
      <c r="BU393" s="188"/>
      <c r="BV393" s="189"/>
      <c r="BW393" s="185"/>
      <c r="BX393"/>
      <c r="BZ393"/>
    </row>
    <row r="394" spans="2:78" ht="18.75">
      <c r="B394" s="363" t="s">
        <v>778</v>
      </c>
      <c r="C394" s="364">
        <v>20458815000126</v>
      </c>
      <c r="D394" s="365" t="s">
        <v>13</v>
      </c>
      <c r="E394" s="365" t="s">
        <v>616</v>
      </c>
      <c r="F394" s="365" t="s">
        <v>617</v>
      </c>
      <c r="G394" s="366" t="s">
        <v>34</v>
      </c>
      <c r="H394" s="366" t="s">
        <v>1340</v>
      </c>
      <c r="I394" s="366" t="s">
        <v>34</v>
      </c>
      <c r="J394" s="366" t="s">
        <v>608</v>
      </c>
      <c r="K394" s="367" t="s">
        <v>48</v>
      </c>
      <c r="L394" s="368"/>
      <c r="M394" s="368" t="s">
        <v>34</v>
      </c>
      <c r="N394" s="367">
        <v>375918</v>
      </c>
      <c r="O394" s="367" t="s">
        <v>1323</v>
      </c>
      <c r="P394" s="371">
        <v>41872</v>
      </c>
      <c r="Q394" s="372">
        <v>1560.582496</v>
      </c>
      <c r="R394" s="372">
        <v>410.81482026984116</v>
      </c>
      <c r="S394" s="367">
        <v>1</v>
      </c>
      <c r="T394" s="369">
        <v>0.38912269393302124</v>
      </c>
      <c r="U394" s="369">
        <v>4.1692636466899469</v>
      </c>
      <c r="V394" s="369">
        <v>0.42369914822040955</v>
      </c>
      <c r="W394" s="369">
        <v>3.795857918905527</v>
      </c>
      <c r="X394" s="369">
        <v>0.4869407952103042</v>
      </c>
      <c r="Y394" s="369">
        <v>3.333390476698582</v>
      </c>
      <c r="Z394" s="369">
        <v>0.60777499320698203</v>
      </c>
      <c r="AA394" s="369">
        <v>3.2839259118515409</v>
      </c>
      <c r="AB394" s="369">
        <v>8.5450107646793297E-2</v>
      </c>
      <c r="AC394" s="373">
        <v>3.6521627790700708</v>
      </c>
      <c r="AD394" s="575">
        <v>36327493000116</v>
      </c>
      <c r="AE394" s="370" t="s">
        <v>1994</v>
      </c>
      <c r="AF394" s="370" t="s">
        <v>1812</v>
      </c>
      <c r="AG394" s="374" t="s">
        <v>1459</v>
      </c>
      <c r="AH394" s="374" t="s">
        <v>1819</v>
      </c>
      <c r="AI394" s="374">
        <v>10000</v>
      </c>
      <c r="AJ394" s="374">
        <v>5000</v>
      </c>
      <c r="AK394" s="374">
        <v>5000</v>
      </c>
      <c r="AL394" s="722">
        <v>2</v>
      </c>
      <c r="AM394" s="722">
        <v>20</v>
      </c>
      <c r="AN394" s="369" t="s">
        <v>1815</v>
      </c>
      <c r="AO394" s="367" t="s">
        <v>1326</v>
      </c>
      <c r="AP394" s="370" t="s">
        <v>1835</v>
      </c>
      <c r="AQ394" s="376" t="s">
        <v>670</v>
      </c>
      <c r="AR394" s="369">
        <v>3.8E-3</v>
      </c>
      <c r="AS394" s="369">
        <v>3.8E-3</v>
      </c>
      <c r="AT394" s="369" t="s">
        <v>1424</v>
      </c>
      <c r="AW394" s="198"/>
      <c r="AX394" s="198"/>
      <c r="AY394" s="184"/>
      <c r="AZ394" s="184"/>
      <c r="BA394" s="184"/>
      <c r="BB394" s="186"/>
      <c r="BC394" s="184"/>
      <c r="BD394" s="184"/>
      <c r="BE394" s="184"/>
      <c r="BF394" s="184"/>
      <c r="BG394" s="186"/>
      <c r="BH394" s="186"/>
      <c r="BI394" s="199"/>
      <c r="BJ394" s="199"/>
      <c r="BK394" s="199"/>
      <c r="BL394" s="186"/>
      <c r="BM394" s="186"/>
      <c r="BN394" s="186"/>
      <c r="BO394" s="186"/>
      <c r="BP394" s="186"/>
      <c r="BQ394" s="186"/>
      <c r="BR394" s="186"/>
      <c r="BS394" s="186"/>
      <c r="BT394" s="187"/>
      <c r="BU394" s="188"/>
      <c r="BV394" s="189"/>
      <c r="BW394" s="185"/>
      <c r="BX394"/>
      <c r="BZ394"/>
    </row>
    <row r="395" spans="2:78" ht="18.75">
      <c r="B395" s="363" t="s">
        <v>461</v>
      </c>
      <c r="C395" s="364">
        <v>20226378000115</v>
      </c>
      <c r="D395" s="365" t="s">
        <v>13</v>
      </c>
      <c r="E395" s="365" t="s">
        <v>615</v>
      </c>
      <c r="F395" s="365" t="s">
        <v>619</v>
      </c>
      <c r="G395" s="366" t="s">
        <v>34</v>
      </c>
      <c r="H395" s="366" t="s">
        <v>1340</v>
      </c>
      <c r="I395" s="366" t="s">
        <v>34</v>
      </c>
      <c r="J395" s="366" t="s">
        <v>611</v>
      </c>
      <c r="K395" s="367" t="s">
        <v>48</v>
      </c>
      <c r="L395" s="368" t="s">
        <v>1341</v>
      </c>
      <c r="M395" s="368" t="s">
        <v>34</v>
      </c>
      <c r="N395" s="367">
        <v>376711</v>
      </c>
      <c r="O395" s="367" t="s">
        <v>1323</v>
      </c>
      <c r="P395" s="371">
        <v>41854</v>
      </c>
      <c r="Q395" s="372">
        <v>960.910889</v>
      </c>
      <c r="R395" s="372">
        <v>308.94091460879048</v>
      </c>
      <c r="S395" s="367">
        <v>1</v>
      </c>
      <c r="T395" s="369">
        <v>-0.98065415256394073</v>
      </c>
      <c r="U395" s="369">
        <v>-10.507240446284884</v>
      </c>
      <c r="V395" s="369">
        <v>-0.98031383277969208</v>
      </c>
      <c r="W395" s="369">
        <v>-8.7824864430307503</v>
      </c>
      <c r="X395" s="369">
        <v>-0.97824875504879838</v>
      </c>
      <c r="Y395" s="369">
        <v>-6.6966767130561928</v>
      </c>
      <c r="Z395" s="369">
        <v>0.30499278299510713</v>
      </c>
      <c r="AA395" s="369">
        <v>1.6479350322073114</v>
      </c>
      <c r="AB395" s="369">
        <v>0.99280373020693935</v>
      </c>
      <c r="AC395" s="373">
        <v>-1.099850096410647</v>
      </c>
      <c r="AD395" s="575">
        <v>20226388000150</v>
      </c>
      <c r="AE395" s="370" t="s">
        <v>1889</v>
      </c>
      <c r="AF395" s="370" t="s">
        <v>1833</v>
      </c>
      <c r="AG395" s="374" t="s">
        <v>1458</v>
      </c>
      <c r="AH395" s="374" t="s">
        <v>1819</v>
      </c>
      <c r="AI395" s="374">
        <v>500</v>
      </c>
      <c r="AJ395" s="374">
        <v>100</v>
      </c>
      <c r="AK395" s="374">
        <v>100</v>
      </c>
      <c r="AL395" s="722">
        <v>0</v>
      </c>
      <c r="AM395" s="722">
        <v>0</v>
      </c>
      <c r="AN395" s="369" t="s">
        <v>1815</v>
      </c>
      <c r="AO395" s="367" t="s">
        <v>1326</v>
      </c>
      <c r="AP395" s="370" t="s">
        <v>1835</v>
      </c>
      <c r="AQ395" s="376" t="s">
        <v>666</v>
      </c>
      <c r="AR395" s="369">
        <v>4.0000000000000001E-3</v>
      </c>
      <c r="AS395" s="369">
        <v>4.0000000000000001E-3</v>
      </c>
      <c r="AT395" s="369" t="s">
        <v>1424</v>
      </c>
      <c r="AW395" s="198"/>
      <c r="AX395" s="198"/>
      <c r="AY395" s="184"/>
      <c r="AZ395" s="184"/>
      <c r="BA395" s="184"/>
      <c r="BB395" s="186"/>
      <c r="BC395" s="184"/>
      <c r="BD395" s="184"/>
      <c r="BE395" s="184"/>
      <c r="BF395" s="184"/>
      <c r="BG395" s="186"/>
      <c r="BH395" s="186"/>
      <c r="BI395" s="199"/>
      <c r="BJ395" s="199"/>
      <c r="BK395" s="199"/>
      <c r="BL395" s="186"/>
      <c r="BM395" s="186"/>
      <c r="BN395" s="186"/>
      <c r="BO395" s="186"/>
      <c r="BP395" s="186"/>
      <c r="BQ395" s="186"/>
      <c r="BR395" s="186"/>
      <c r="BS395" s="186"/>
      <c r="BT395" s="187"/>
      <c r="BU395" s="188"/>
      <c r="BV395" s="189"/>
      <c r="BW395" s="185"/>
      <c r="BX395"/>
      <c r="BZ395"/>
    </row>
    <row r="396" spans="2:78" ht="18.75">
      <c r="B396" s="363" t="s">
        <v>1383</v>
      </c>
      <c r="C396" s="364">
        <v>20374752000120</v>
      </c>
      <c r="D396" s="365" t="s">
        <v>11</v>
      </c>
      <c r="E396" s="365" t="s">
        <v>621</v>
      </c>
      <c r="F396" s="365" t="s">
        <v>674</v>
      </c>
      <c r="G396" s="366" t="s">
        <v>868</v>
      </c>
      <c r="H396" s="366" t="s">
        <v>34</v>
      </c>
      <c r="I396" s="366" t="s">
        <v>1424</v>
      </c>
      <c r="J396" s="366" t="s">
        <v>608</v>
      </c>
      <c r="K396" s="367" t="s">
        <v>48</v>
      </c>
      <c r="L396" s="368" t="s">
        <v>1341</v>
      </c>
      <c r="M396" s="368" t="s">
        <v>1421</v>
      </c>
      <c r="N396" s="367">
        <v>377546</v>
      </c>
      <c r="O396" s="367" t="s">
        <v>1323</v>
      </c>
      <c r="P396" s="371">
        <v>41867</v>
      </c>
      <c r="Q396" s="372">
        <v>315.68194299999999</v>
      </c>
      <c r="R396" s="372">
        <v>265.56293764285726</v>
      </c>
      <c r="S396" s="367">
        <v>1</v>
      </c>
      <c r="T396" s="369">
        <v>4.10064552422722E-2</v>
      </c>
      <c r="U396" s="369">
        <v>0.43936456492216813</v>
      </c>
      <c r="V396" s="369">
        <v>4.1264174177769508E-2</v>
      </c>
      <c r="W396" s="369">
        <v>0.36967962521912467</v>
      </c>
      <c r="X396" s="369">
        <v>6.4502662931917643E-2</v>
      </c>
      <c r="Y396" s="369">
        <v>0.44155791515905218</v>
      </c>
      <c r="Z396" s="369">
        <v>3.2692257947148473E-2</v>
      </c>
      <c r="AA396" s="369">
        <v>0.17664259666737142</v>
      </c>
      <c r="AB396" s="369">
        <v>8.7664178437763154E-2</v>
      </c>
      <c r="AC396" s="373">
        <v>-0.80257720634934804</v>
      </c>
      <c r="AD396" s="575">
        <v>0</v>
      </c>
      <c r="AE396" s="370" t="s">
        <v>1836</v>
      </c>
      <c r="AF396" s="370" t="s">
        <v>1833</v>
      </c>
      <c r="AG396" s="374" t="s">
        <v>1458</v>
      </c>
      <c r="AH396" s="374" t="s">
        <v>1819</v>
      </c>
      <c r="AI396" s="374">
        <v>3000</v>
      </c>
      <c r="AJ396" s="374">
        <v>1000</v>
      </c>
      <c r="AK396" s="374">
        <v>1000</v>
      </c>
      <c r="AL396" s="722">
        <v>0.2</v>
      </c>
      <c r="AM396" s="722">
        <v>0</v>
      </c>
      <c r="AN396" s="369" t="s">
        <v>1824</v>
      </c>
      <c r="AO396" s="367" t="s">
        <v>1326</v>
      </c>
      <c r="AP396" s="370" t="s">
        <v>1821</v>
      </c>
      <c r="AQ396" s="376" t="s">
        <v>682</v>
      </c>
      <c r="AR396" s="369">
        <v>6.9999999999999999E-4</v>
      </c>
      <c r="AS396" s="369">
        <v>6.9999999999999999E-4</v>
      </c>
      <c r="AT396" s="369" t="s">
        <v>1424</v>
      </c>
      <c r="AW396" s="198"/>
      <c r="AX396" s="198"/>
      <c r="AY396" s="184"/>
      <c r="AZ396" s="184"/>
      <c r="BA396" s="184"/>
      <c r="BB396" s="186"/>
      <c r="BC396" s="184"/>
      <c r="BD396" s="184"/>
      <c r="BE396" s="184"/>
      <c r="BF396" s="184"/>
      <c r="BG396" s="186"/>
      <c r="BH396" s="186"/>
      <c r="BI396" s="199"/>
      <c r="BJ396" s="199"/>
      <c r="BK396" s="199"/>
      <c r="BL396" s="186"/>
      <c r="BM396" s="186"/>
      <c r="BN396" s="186"/>
      <c r="BO396" s="186"/>
      <c r="BP396" s="186"/>
      <c r="BQ396" s="186"/>
      <c r="BR396" s="186"/>
      <c r="BS396" s="186"/>
      <c r="BT396" s="187"/>
      <c r="BU396" s="188"/>
      <c r="BV396" s="189"/>
      <c r="BW396" s="185"/>
      <c r="BX396"/>
      <c r="BZ396"/>
    </row>
    <row r="397" spans="2:78" ht="18.75">
      <c r="B397" s="363" t="s">
        <v>1183</v>
      </c>
      <c r="C397" s="364">
        <v>17899612000160</v>
      </c>
      <c r="D397" s="365" t="s">
        <v>11</v>
      </c>
      <c r="E397" s="365" t="s">
        <v>620</v>
      </c>
      <c r="F397" s="365" t="s">
        <v>665</v>
      </c>
      <c r="G397" s="366" t="s">
        <v>740</v>
      </c>
      <c r="H397" s="366" t="s">
        <v>34</v>
      </c>
      <c r="I397" s="366" t="s">
        <v>1306</v>
      </c>
      <c r="J397" s="366" t="s">
        <v>608</v>
      </c>
      <c r="K397" s="367" t="s">
        <v>48</v>
      </c>
      <c r="L397" s="368" t="s">
        <v>1341</v>
      </c>
      <c r="M397" s="368" t="s">
        <v>34</v>
      </c>
      <c r="N397" s="367">
        <v>377856</v>
      </c>
      <c r="O397" s="367" t="s">
        <v>1323</v>
      </c>
      <c r="P397" s="371">
        <v>41915</v>
      </c>
      <c r="Q397" s="372">
        <v>259.047641</v>
      </c>
      <c r="R397" s="372">
        <v>452.47964584337331</v>
      </c>
      <c r="S397" s="367">
        <v>1</v>
      </c>
      <c r="T397" s="369">
        <v>9.6731412437440767E-2</v>
      </c>
      <c r="U397" s="369">
        <v>1.0364308421389896</v>
      </c>
      <c r="V397" s="369">
        <v>0.11617825088245226</v>
      </c>
      <c r="W397" s="369">
        <v>1.0408237436138106</v>
      </c>
      <c r="X397" s="369">
        <v>0.15619900575212164</v>
      </c>
      <c r="Y397" s="369">
        <v>1.0692722469864882</v>
      </c>
      <c r="Z397" s="369">
        <v>0.20289927795828144</v>
      </c>
      <c r="AA397" s="369">
        <v>1.0963040661928871</v>
      </c>
      <c r="AB397" s="369">
        <v>2.2426199607698686E-3</v>
      </c>
      <c r="AC397" s="373">
        <v>2.0319114949943367</v>
      </c>
      <c r="AD397" s="575">
        <v>0</v>
      </c>
      <c r="AE397" s="370" t="s">
        <v>1862</v>
      </c>
      <c r="AF397" s="370" t="s">
        <v>1833</v>
      </c>
      <c r="AG397" s="374" t="s">
        <v>1458</v>
      </c>
      <c r="AH397" s="374" t="s">
        <v>1819</v>
      </c>
      <c r="AI397" s="374">
        <v>100</v>
      </c>
      <c r="AJ397" s="374">
        <v>100</v>
      </c>
      <c r="AK397" s="374">
        <v>100</v>
      </c>
      <c r="AL397" s="722">
        <v>0.8</v>
      </c>
      <c r="AM397" s="722">
        <v>20</v>
      </c>
      <c r="AN397" s="369" t="s">
        <v>1820</v>
      </c>
      <c r="AO397" s="367" t="s">
        <v>1326</v>
      </c>
      <c r="AP397" s="370" t="s">
        <v>1835</v>
      </c>
      <c r="AQ397" s="376" t="s">
        <v>688</v>
      </c>
      <c r="AR397" s="369">
        <v>1.6000000000000001E-3</v>
      </c>
      <c r="AS397" s="369">
        <v>1.6000000000000001E-3</v>
      </c>
      <c r="AT397" s="369" t="s">
        <v>1424</v>
      </c>
      <c r="AW397" s="198"/>
      <c r="AX397" s="198"/>
      <c r="AY397" s="184"/>
      <c r="AZ397" s="184"/>
      <c r="BA397" s="184"/>
      <c r="BB397" s="186"/>
      <c r="BC397" s="184"/>
      <c r="BD397" s="184"/>
      <c r="BE397" s="184"/>
      <c r="BF397" s="184"/>
      <c r="BG397" s="186"/>
      <c r="BH397" s="186"/>
      <c r="BI397" s="199"/>
      <c r="BJ397" s="199"/>
      <c r="BK397" s="199"/>
      <c r="BL397" s="186"/>
      <c r="BM397" s="186"/>
      <c r="BN397" s="186"/>
      <c r="BO397" s="186"/>
      <c r="BP397" s="186"/>
      <c r="BQ397" s="186"/>
      <c r="BR397" s="186"/>
      <c r="BS397" s="186"/>
      <c r="BT397" s="187"/>
      <c r="BU397" s="188"/>
      <c r="BV397" s="189"/>
      <c r="BW397" s="185"/>
      <c r="BX397"/>
      <c r="BZ397"/>
    </row>
    <row r="398" spans="2:78" ht="18.75">
      <c r="B398" s="363" t="s">
        <v>425</v>
      </c>
      <c r="C398" s="364">
        <v>19941946000180</v>
      </c>
      <c r="D398" s="365" t="s">
        <v>11</v>
      </c>
      <c r="E398" s="365" t="s">
        <v>621</v>
      </c>
      <c r="F398" s="365" t="s">
        <v>674</v>
      </c>
      <c r="G398" s="366" t="s">
        <v>868</v>
      </c>
      <c r="H398" s="366" t="s">
        <v>34</v>
      </c>
      <c r="I398" s="366" t="s">
        <v>1424</v>
      </c>
      <c r="J398" s="366" t="s">
        <v>608</v>
      </c>
      <c r="K398" s="367" t="s">
        <v>48</v>
      </c>
      <c r="L398" s="368"/>
      <c r="M398" s="368" t="s">
        <v>34</v>
      </c>
      <c r="N398" s="367">
        <v>378003</v>
      </c>
      <c r="O398" s="367" t="s">
        <v>1323</v>
      </c>
      <c r="P398" s="371">
        <v>41869</v>
      </c>
      <c r="Q398" s="372">
        <v>155.511889</v>
      </c>
      <c r="R398" s="372">
        <v>149.97266054166664</v>
      </c>
      <c r="S398" s="367">
        <v>1</v>
      </c>
      <c r="T398" s="369">
        <v>0.5941796628585061</v>
      </c>
      <c r="U398" s="369">
        <v>6.3663510419283549</v>
      </c>
      <c r="V398" s="369">
        <v>0.5941796628585061</v>
      </c>
      <c r="W398" s="369">
        <v>5.323167601320737</v>
      </c>
      <c r="X398" s="369">
        <v>0.5941796628585061</v>
      </c>
      <c r="Y398" s="369">
        <v>4.0675023516259419</v>
      </c>
      <c r="Z398" s="369">
        <v>0.5941796628585061</v>
      </c>
      <c r="AA398" s="369">
        <v>3.2104677108552107</v>
      </c>
      <c r="AB398" s="369">
        <v>1.0275051926844383</v>
      </c>
      <c r="AC398" s="373">
        <v>0.4696406603965908</v>
      </c>
      <c r="AD398" s="575">
        <v>0</v>
      </c>
      <c r="AE398" s="370" t="s">
        <v>1879</v>
      </c>
      <c r="AF398" s="370" t="s">
        <v>1856</v>
      </c>
      <c r="AG398" s="374" t="s">
        <v>59</v>
      </c>
      <c r="AH398" s="374" t="s">
        <v>1813</v>
      </c>
      <c r="AI398" s="374">
        <v>20000</v>
      </c>
      <c r="AJ398" s="374">
        <v>10000</v>
      </c>
      <c r="AK398" s="374">
        <v>20000</v>
      </c>
      <c r="AL398" s="722">
        <v>0</v>
      </c>
      <c r="AM398" s="722">
        <v>0</v>
      </c>
      <c r="AN398" s="369" t="s">
        <v>1891</v>
      </c>
      <c r="AO398" s="367" t="s">
        <v>1326</v>
      </c>
      <c r="AP398" s="370" t="s">
        <v>1835</v>
      </c>
      <c r="AQ398" s="376" t="s">
        <v>1950</v>
      </c>
      <c r="AR398" s="369">
        <v>4.0000000000000001E-3</v>
      </c>
      <c r="AS398" s="369">
        <v>4.0000000000000001E-3</v>
      </c>
      <c r="AT398" s="369" t="s">
        <v>1424</v>
      </c>
      <c r="AW398" s="198"/>
      <c r="AX398" s="198"/>
      <c r="AY398" s="184"/>
      <c r="AZ398" s="184"/>
      <c r="BA398" s="184"/>
      <c r="BB398" s="186"/>
      <c r="BC398" s="184"/>
      <c r="BD398" s="184"/>
      <c r="BE398" s="184"/>
      <c r="BF398" s="184"/>
      <c r="BG398" s="186"/>
      <c r="BH398" s="186"/>
      <c r="BI398" s="199"/>
      <c r="BJ398" s="199"/>
      <c r="BK398" s="199"/>
      <c r="BL398" s="186"/>
      <c r="BM398" s="186"/>
      <c r="BN398" s="186"/>
      <c r="BO398" s="186"/>
      <c r="BP398" s="186"/>
      <c r="BQ398" s="186"/>
      <c r="BR398" s="186"/>
      <c r="BS398" s="186"/>
      <c r="BT398" s="187"/>
      <c r="BU398" s="188"/>
      <c r="BV398" s="189"/>
      <c r="BW398" s="185"/>
      <c r="BX398"/>
      <c r="BZ398"/>
    </row>
    <row r="399" spans="2:78" ht="18.75">
      <c r="B399" s="363" t="s">
        <v>317</v>
      </c>
      <c r="C399" s="364">
        <v>11628883000103</v>
      </c>
      <c r="D399" s="365" t="s">
        <v>14</v>
      </c>
      <c r="E399" s="365" t="s">
        <v>607</v>
      </c>
      <c r="F399" s="365" t="s">
        <v>1424</v>
      </c>
      <c r="G399" s="366" t="s">
        <v>1424</v>
      </c>
      <c r="H399" s="366" t="s">
        <v>34</v>
      </c>
      <c r="I399" s="366" t="s">
        <v>34</v>
      </c>
      <c r="J399" s="366" t="s">
        <v>608</v>
      </c>
      <c r="K399" s="367" t="s">
        <v>48</v>
      </c>
      <c r="L399" s="368"/>
      <c r="M399" s="368" t="s">
        <v>34</v>
      </c>
      <c r="N399" s="367">
        <v>378100</v>
      </c>
      <c r="O399" s="367" t="s">
        <v>1323</v>
      </c>
      <c r="P399" s="371">
        <v>40271</v>
      </c>
      <c r="Q399" s="372">
        <v>1038.3746940000001</v>
      </c>
      <c r="R399" s="372">
        <v>1010.4344879960312</v>
      </c>
      <c r="S399" s="367">
        <v>2</v>
      </c>
      <c r="T399" s="369">
        <v>0.11487847905927207</v>
      </c>
      <c r="U399" s="369">
        <v>1.2308679858474081</v>
      </c>
      <c r="V399" s="369">
        <v>5.3836344715740614E-2</v>
      </c>
      <c r="W399" s="369">
        <v>0.48231183912568454</v>
      </c>
      <c r="X399" s="369">
        <v>0.15889598004569949</v>
      </c>
      <c r="Y399" s="369">
        <v>1.0877345908988123</v>
      </c>
      <c r="Z399" s="369">
        <v>0.14438475540317985</v>
      </c>
      <c r="AA399" s="369">
        <v>0.78013877642934615</v>
      </c>
      <c r="AB399" s="369">
        <v>0.19226556037846523</v>
      </c>
      <c r="AC399" s="373">
        <v>-0.3005483705754296</v>
      </c>
      <c r="AD399" s="575">
        <v>11616482000125</v>
      </c>
      <c r="AE399" s="370" t="s">
        <v>1918</v>
      </c>
      <c r="AF399" s="370" t="s">
        <v>1858</v>
      </c>
      <c r="AG399" s="374" t="s">
        <v>721</v>
      </c>
      <c r="AH399" s="374" t="s">
        <v>1819</v>
      </c>
      <c r="AI399" s="374">
        <v>5000</v>
      </c>
      <c r="AJ399" s="374">
        <v>0</v>
      </c>
      <c r="AK399" s="374">
        <v>0</v>
      </c>
      <c r="AL399" s="722">
        <v>2</v>
      </c>
      <c r="AM399" s="722">
        <v>20</v>
      </c>
      <c r="AN399" s="369" t="s">
        <v>668</v>
      </c>
      <c r="AO399" s="367" t="s">
        <v>1326</v>
      </c>
      <c r="AP399" s="370" t="s">
        <v>1816</v>
      </c>
      <c r="AQ399" s="376" t="s">
        <v>667</v>
      </c>
      <c r="AR399" s="369">
        <v>5.3333333333333297E-3</v>
      </c>
      <c r="AS399" s="369">
        <v>5.3333333333333297E-3</v>
      </c>
      <c r="AT399" s="369" t="s">
        <v>1424</v>
      </c>
      <c r="AW399" s="198"/>
      <c r="AX399" s="198"/>
      <c r="AY399" s="184"/>
      <c r="AZ399" s="184"/>
      <c r="BA399" s="184"/>
      <c r="BB399" s="186"/>
      <c r="BC399" s="184"/>
      <c r="BD399" s="184"/>
      <c r="BE399" s="184"/>
      <c r="BF399" s="184"/>
      <c r="BG399" s="186"/>
      <c r="BH399" s="186"/>
      <c r="BI399" s="199"/>
      <c r="BJ399" s="199"/>
      <c r="BK399" s="199"/>
      <c r="BL399" s="186"/>
      <c r="BM399" s="186"/>
      <c r="BN399" s="186"/>
      <c r="BO399" s="186"/>
      <c r="BP399" s="186"/>
      <c r="BQ399" s="186"/>
      <c r="BR399" s="186"/>
      <c r="BS399" s="186"/>
      <c r="BT399" s="187"/>
      <c r="BU399" s="188"/>
      <c r="BV399" s="189"/>
      <c r="BW399" s="185"/>
      <c r="BX399"/>
      <c r="BZ399"/>
    </row>
    <row r="400" spans="2:78" ht="18.75">
      <c r="B400" s="363" t="s">
        <v>1061</v>
      </c>
      <c r="C400" s="364">
        <v>19488768000184</v>
      </c>
      <c r="D400" s="365" t="s">
        <v>11</v>
      </c>
      <c r="E400" s="365" t="s">
        <v>620</v>
      </c>
      <c r="F400" s="365" t="s">
        <v>665</v>
      </c>
      <c r="G400" s="366" t="s">
        <v>740</v>
      </c>
      <c r="H400" s="366" t="s">
        <v>34</v>
      </c>
      <c r="I400" s="366" t="s">
        <v>1424</v>
      </c>
      <c r="J400" s="366" t="s">
        <v>608</v>
      </c>
      <c r="K400" s="367" t="s">
        <v>48</v>
      </c>
      <c r="L400" s="368"/>
      <c r="M400" s="368" t="s">
        <v>34</v>
      </c>
      <c r="N400" s="367">
        <v>378615</v>
      </c>
      <c r="O400" s="367" t="s">
        <v>1323</v>
      </c>
      <c r="P400" s="371">
        <v>41907</v>
      </c>
      <c r="Q400" s="372">
        <v>1253.575364</v>
      </c>
      <c r="R400" s="372">
        <v>886.63393496400067</v>
      </c>
      <c r="S400" s="367">
        <v>1</v>
      </c>
      <c r="T400" s="369">
        <v>0.10226106456761386</v>
      </c>
      <c r="U400" s="369">
        <v>1.095678421282088</v>
      </c>
      <c r="V400" s="369">
        <v>0.123144289883516</v>
      </c>
      <c r="W400" s="369">
        <v>1.1032314553513789</v>
      </c>
      <c r="X400" s="369">
        <v>0.18547315572898926</v>
      </c>
      <c r="Y400" s="369">
        <v>1.269670680853981</v>
      </c>
      <c r="Z400" s="369">
        <v>0.17935213442748443</v>
      </c>
      <c r="AA400" s="369">
        <v>0.96907429258399258</v>
      </c>
      <c r="AB400" s="369">
        <v>1.8638874930879648E-3</v>
      </c>
      <c r="AC400" s="373">
        <v>6.1821565523600901</v>
      </c>
      <c r="AD400" s="575">
        <v>0</v>
      </c>
      <c r="AE400" s="370" t="s">
        <v>1923</v>
      </c>
      <c r="AF400" s="370" t="s">
        <v>1858</v>
      </c>
      <c r="AG400" s="374" t="s">
        <v>721</v>
      </c>
      <c r="AH400" s="374" t="s">
        <v>1819</v>
      </c>
      <c r="AI400" s="374">
        <v>1000</v>
      </c>
      <c r="AJ400" s="374">
        <v>0</v>
      </c>
      <c r="AK400" s="374">
        <v>0</v>
      </c>
      <c r="AL400" s="722">
        <v>0.45</v>
      </c>
      <c r="AM400" s="722">
        <v>0</v>
      </c>
      <c r="AN400" s="369" t="s">
        <v>1820</v>
      </c>
      <c r="AO400" s="367" t="s">
        <v>1326</v>
      </c>
      <c r="AP400" s="370" t="s">
        <v>1821</v>
      </c>
      <c r="AQ400" s="376" t="s">
        <v>11</v>
      </c>
      <c r="AR400" s="369">
        <v>1.6199999999999999E-3</v>
      </c>
      <c r="AS400" s="369">
        <v>1.6199999999999999E-3</v>
      </c>
      <c r="AT400" s="369" t="s">
        <v>1424</v>
      </c>
      <c r="AW400" s="198"/>
      <c r="AX400" s="198"/>
      <c r="AY400" s="184"/>
      <c r="AZ400" s="184"/>
      <c r="BA400" s="184"/>
      <c r="BB400" s="186"/>
      <c r="BC400" s="184"/>
      <c r="BD400" s="184"/>
      <c r="BE400" s="184"/>
      <c r="BF400" s="184"/>
      <c r="BG400" s="186"/>
      <c r="BH400" s="186"/>
      <c r="BI400" s="199"/>
      <c r="BJ400" s="199"/>
      <c r="BK400" s="199"/>
      <c r="BL400" s="218"/>
      <c r="BM400" s="186"/>
      <c r="BN400" s="186"/>
      <c r="BO400" s="186"/>
      <c r="BP400" s="186"/>
      <c r="BQ400" s="186"/>
      <c r="BR400" s="186"/>
      <c r="BS400" s="186"/>
      <c r="BT400" s="187"/>
      <c r="BU400" s="188"/>
      <c r="BV400" s="189"/>
      <c r="BW400" s="185"/>
      <c r="BX400"/>
      <c r="BZ400"/>
    </row>
    <row r="401" spans="2:78" ht="18.75">
      <c r="B401" s="363" t="s">
        <v>1219</v>
      </c>
      <c r="C401" s="364">
        <v>9141867000131</v>
      </c>
      <c r="D401" s="365" t="s">
        <v>14</v>
      </c>
      <c r="E401" s="365" t="s">
        <v>614</v>
      </c>
      <c r="F401" s="365" t="s">
        <v>1424</v>
      </c>
      <c r="G401" s="366" t="s">
        <v>1424</v>
      </c>
      <c r="H401" s="366" t="s">
        <v>1340</v>
      </c>
      <c r="I401" s="366" t="s">
        <v>34</v>
      </c>
      <c r="J401" s="366" t="s">
        <v>608</v>
      </c>
      <c r="K401" s="367" t="s">
        <v>48</v>
      </c>
      <c r="L401" s="368"/>
      <c r="M401" s="368" t="s">
        <v>34</v>
      </c>
      <c r="N401" s="367">
        <v>378631</v>
      </c>
      <c r="O401" s="367" t="s">
        <v>1326</v>
      </c>
      <c r="P401" s="371">
        <v>39375</v>
      </c>
      <c r="Q401" s="372">
        <v>181.100707</v>
      </c>
      <c r="R401" s="372">
        <v>230.0587113095238</v>
      </c>
      <c r="S401" s="367">
        <v>2</v>
      </c>
      <c r="T401" s="369">
        <v>5.6057058767054357E-2</v>
      </c>
      <c r="U401" s="369">
        <v>0.60062458679953212</v>
      </c>
      <c r="V401" s="369">
        <v>1.2823538897255293E-2</v>
      </c>
      <c r="W401" s="369">
        <v>0.11488418580963959</v>
      </c>
      <c r="X401" s="369">
        <v>8.3845591018876231E-3</v>
      </c>
      <c r="Y401" s="369">
        <v>5.7397140959359876E-2</v>
      </c>
      <c r="Z401" s="369">
        <v>4.8289024190393937E-2</v>
      </c>
      <c r="AA401" s="369">
        <v>0.26091494314386149</v>
      </c>
      <c r="AB401" s="369">
        <v>0.27831844891018132</v>
      </c>
      <c r="AC401" s="373">
        <v>-0.35498152240669067</v>
      </c>
      <c r="AD401" s="575">
        <v>33589828000186</v>
      </c>
      <c r="AE401" s="370" t="s">
        <v>1995</v>
      </c>
      <c r="AF401" s="370" t="s">
        <v>1833</v>
      </c>
      <c r="AG401" s="374" t="s">
        <v>1458</v>
      </c>
      <c r="AH401" s="374" t="s">
        <v>1819</v>
      </c>
      <c r="AI401" s="374">
        <v>10000</v>
      </c>
      <c r="AJ401" s="374">
        <v>5000</v>
      </c>
      <c r="AK401" s="374">
        <v>5000</v>
      </c>
      <c r="AL401" s="722">
        <v>2</v>
      </c>
      <c r="AM401" s="722">
        <v>20</v>
      </c>
      <c r="AN401" s="369" t="s">
        <v>1834</v>
      </c>
      <c r="AO401" s="367" t="s">
        <v>1326</v>
      </c>
      <c r="AP401" s="370" t="s">
        <v>1835</v>
      </c>
      <c r="AQ401" s="376" t="s">
        <v>676</v>
      </c>
      <c r="AR401" s="369">
        <v>6.6666666666666697E-3</v>
      </c>
      <c r="AS401" s="369">
        <v>6.6666666666666697E-3</v>
      </c>
      <c r="AT401" s="369" t="s">
        <v>1424</v>
      </c>
      <c r="AW401" s="198"/>
      <c r="AX401" s="198"/>
      <c r="AY401" s="184"/>
      <c r="AZ401" s="184"/>
      <c r="BA401" s="184"/>
      <c r="BB401" s="186"/>
      <c r="BC401" s="184"/>
      <c r="BD401" s="184"/>
      <c r="BE401" s="184"/>
      <c r="BF401" s="184"/>
      <c r="BG401" s="186"/>
      <c r="BH401" s="186"/>
      <c r="BI401" s="199"/>
      <c r="BJ401" s="199"/>
      <c r="BK401" s="199"/>
      <c r="BL401" s="186"/>
      <c r="BM401" s="186"/>
      <c r="BN401" s="186"/>
      <c r="BO401" s="186"/>
      <c r="BP401" s="186"/>
      <c r="BQ401" s="186"/>
      <c r="BR401" s="186"/>
      <c r="BS401" s="186"/>
      <c r="BT401" s="187"/>
      <c r="BU401" s="188"/>
      <c r="BV401" s="189"/>
      <c r="BW401" s="185"/>
      <c r="BX401"/>
      <c r="BZ401"/>
    </row>
    <row r="402" spans="2:78" ht="18.75">
      <c r="B402" s="363" t="s">
        <v>1187</v>
      </c>
      <c r="C402" s="364">
        <v>20501983000157</v>
      </c>
      <c r="D402" s="365" t="s">
        <v>13</v>
      </c>
      <c r="E402" s="365" t="s">
        <v>616</v>
      </c>
      <c r="F402" s="365" t="s">
        <v>617</v>
      </c>
      <c r="G402" s="366" t="s">
        <v>34</v>
      </c>
      <c r="H402" s="366" t="s">
        <v>1339</v>
      </c>
      <c r="I402" s="366" t="s">
        <v>34</v>
      </c>
      <c r="J402" s="366" t="s">
        <v>608</v>
      </c>
      <c r="K402" s="367" t="s">
        <v>48</v>
      </c>
      <c r="L402" s="368"/>
      <c r="M402" s="368" t="s">
        <v>34</v>
      </c>
      <c r="N402" s="367">
        <v>378860</v>
      </c>
      <c r="O402" s="367" t="s">
        <v>1326</v>
      </c>
      <c r="P402" s="371">
        <v>41907</v>
      </c>
      <c r="Q402" s="372">
        <v>25.290271000000001</v>
      </c>
      <c r="R402" s="372">
        <v>23.982331545816749</v>
      </c>
      <c r="S402" s="367">
        <v>1</v>
      </c>
      <c r="T402" s="369">
        <v>0.10159218660259861</v>
      </c>
      <c r="U402" s="369">
        <v>1.0885117136418236</v>
      </c>
      <c r="V402" s="369">
        <v>0.11031817946592182</v>
      </c>
      <c r="W402" s="369">
        <v>0.98832423167186623</v>
      </c>
      <c r="X402" s="369">
        <v>0.15708284757304725</v>
      </c>
      <c r="Y402" s="369">
        <v>1.0753226538075247</v>
      </c>
      <c r="Z402" s="369">
        <v>0.27398828855628077</v>
      </c>
      <c r="AA402" s="369">
        <v>1.4804117484106636</v>
      </c>
      <c r="AB402" s="369">
        <v>1.665009626136647E-2</v>
      </c>
      <c r="AC402" s="373">
        <v>-7.8273790065850377E-2</v>
      </c>
      <c r="AD402" s="575">
        <v>7279819000189</v>
      </c>
      <c r="AE402" s="370" t="s">
        <v>1889</v>
      </c>
      <c r="AF402" s="370" t="s">
        <v>1833</v>
      </c>
      <c r="AG402" s="374" t="s">
        <v>1458</v>
      </c>
      <c r="AH402" s="374" t="s">
        <v>1813</v>
      </c>
      <c r="AI402" s="374">
        <v>50000</v>
      </c>
      <c r="AJ402" s="374">
        <v>5000</v>
      </c>
      <c r="AK402" s="374">
        <v>5000</v>
      </c>
      <c r="AL402" s="722">
        <v>0</v>
      </c>
      <c r="AM402" s="722">
        <v>0</v>
      </c>
      <c r="AN402" s="369" t="s">
        <v>1815</v>
      </c>
      <c r="AO402" s="367" t="s">
        <v>1326</v>
      </c>
      <c r="AP402" s="370" t="s">
        <v>1835</v>
      </c>
      <c r="AQ402" s="376" t="s">
        <v>670</v>
      </c>
      <c r="AR402" s="369">
        <v>4.0000000000000001E-3</v>
      </c>
      <c r="AS402" s="369">
        <v>4.0000000000000001E-3</v>
      </c>
      <c r="AT402" s="369" t="s">
        <v>1424</v>
      </c>
      <c r="AW402" s="198"/>
      <c r="AX402" s="198"/>
      <c r="AY402" s="184"/>
      <c r="AZ402" s="184"/>
      <c r="BA402" s="184"/>
      <c r="BB402" s="186"/>
      <c r="BC402" s="184"/>
      <c r="BD402" s="184"/>
      <c r="BE402" s="184"/>
      <c r="BF402" s="184"/>
      <c r="BG402" s="186"/>
      <c r="BH402" s="186"/>
      <c r="BI402" s="199"/>
      <c r="BJ402" s="199"/>
      <c r="BK402" s="199"/>
      <c r="BL402" s="186"/>
      <c r="BM402" s="186"/>
      <c r="BN402" s="186"/>
      <c r="BO402" s="186"/>
      <c r="BP402" s="186"/>
      <c r="BQ402" s="186"/>
      <c r="BR402" s="186"/>
      <c r="BS402" s="186"/>
      <c r="BT402" s="187"/>
      <c r="BU402" s="188"/>
      <c r="BV402" s="189"/>
      <c r="BW402" s="185"/>
      <c r="BX402"/>
      <c r="BZ402"/>
    </row>
    <row r="403" spans="2:78" ht="18.75">
      <c r="B403" s="363" t="s">
        <v>1082</v>
      </c>
      <c r="C403" s="364">
        <v>19620324000150</v>
      </c>
      <c r="D403" s="365" t="s">
        <v>11</v>
      </c>
      <c r="E403" s="365" t="s">
        <v>621</v>
      </c>
      <c r="F403" s="365" t="s">
        <v>674</v>
      </c>
      <c r="G403" s="366" t="s">
        <v>740</v>
      </c>
      <c r="H403" s="366" t="s">
        <v>34</v>
      </c>
      <c r="I403" s="366" t="s">
        <v>1424</v>
      </c>
      <c r="J403" s="366" t="s">
        <v>608</v>
      </c>
      <c r="K403" s="367" t="s">
        <v>48</v>
      </c>
      <c r="L403" s="368"/>
      <c r="M403" s="368" t="s">
        <v>34</v>
      </c>
      <c r="N403" s="367">
        <v>379018</v>
      </c>
      <c r="O403" s="367" t="s">
        <v>1323</v>
      </c>
      <c r="P403" s="371">
        <v>41712</v>
      </c>
      <c r="Q403" s="372">
        <v>42.695180000000001</v>
      </c>
      <c r="R403" s="372">
        <v>1098.3477740399996</v>
      </c>
      <c r="S403" s="367">
        <v>1</v>
      </c>
      <c r="T403" s="369">
        <v>0.45083770021737046</v>
      </c>
      <c r="U403" s="369">
        <v>4.8305104363744062</v>
      </c>
      <c r="V403" s="369">
        <v>0.45083770021737046</v>
      </c>
      <c r="W403" s="369">
        <v>4.0389881870166757</v>
      </c>
      <c r="X403" s="369">
        <v>0.45083770021737046</v>
      </c>
      <c r="Y403" s="369">
        <v>3.0862439771394032</v>
      </c>
      <c r="Z403" s="369">
        <v>0.45083770021737046</v>
      </c>
      <c r="AA403" s="369">
        <v>2.4359633455323482</v>
      </c>
      <c r="AB403" s="369">
        <v>2.2640511996976711</v>
      </c>
      <c r="AC403" s="373">
        <v>0.1498271128574333</v>
      </c>
      <c r="AD403" s="575">
        <v>0</v>
      </c>
      <c r="AE403" s="370" t="s">
        <v>1957</v>
      </c>
      <c r="AF403" s="370" t="s">
        <v>1833</v>
      </c>
      <c r="AG403" s="374" t="s">
        <v>1458</v>
      </c>
      <c r="AH403" s="374" t="s">
        <v>1813</v>
      </c>
      <c r="AI403" s="374">
        <v>5000</v>
      </c>
      <c r="AJ403" s="374">
        <v>0</v>
      </c>
      <c r="AK403" s="374">
        <v>0</v>
      </c>
      <c r="AL403" s="722">
        <v>0.7</v>
      </c>
      <c r="AM403" s="722">
        <v>20</v>
      </c>
      <c r="AN403" s="369" t="s">
        <v>1928</v>
      </c>
      <c r="AO403" s="367" t="s">
        <v>1323</v>
      </c>
      <c r="AP403" s="370" t="s">
        <v>1821</v>
      </c>
      <c r="AQ403" s="376" t="s">
        <v>11</v>
      </c>
      <c r="AR403" s="369">
        <v>2.3333333333333301E-3</v>
      </c>
      <c r="AS403" s="369">
        <v>2.3333333333333301E-3</v>
      </c>
      <c r="AT403" s="369" t="s">
        <v>1424</v>
      </c>
      <c r="AW403" s="198"/>
      <c r="AX403" s="198"/>
      <c r="AY403" s="184"/>
      <c r="AZ403" s="184"/>
      <c r="BA403" s="184"/>
      <c r="BB403" s="186"/>
      <c r="BC403" s="184"/>
      <c r="BD403" s="184"/>
      <c r="BE403" s="184"/>
      <c r="BF403" s="184"/>
      <c r="BG403" s="186"/>
      <c r="BH403" s="186"/>
      <c r="BI403" s="199"/>
      <c r="BJ403" s="199"/>
      <c r="BK403" s="199"/>
      <c r="BL403" s="186"/>
      <c r="BM403" s="186"/>
      <c r="BN403" s="186"/>
      <c r="BO403" s="186"/>
      <c r="BP403" s="186"/>
      <c r="BQ403" s="186"/>
      <c r="BR403" s="186"/>
      <c r="BS403" s="186"/>
      <c r="BT403" s="187"/>
      <c r="BU403" s="188"/>
      <c r="BV403" s="189"/>
      <c r="BW403" s="185"/>
      <c r="BX403"/>
      <c r="BZ403"/>
    </row>
    <row r="404" spans="2:78" ht="18.75">
      <c r="B404" s="363" t="s">
        <v>764</v>
      </c>
      <c r="C404" s="364">
        <v>4812385000142</v>
      </c>
      <c r="D404" s="365" t="s">
        <v>14</v>
      </c>
      <c r="E404" s="365" t="s">
        <v>614</v>
      </c>
      <c r="F404" s="365" t="s">
        <v>1424</v>
      </c>
      <c r="G404" s="366" t="s">
        <v>1424</v>
      </c>
      <c r="H404" s="366" t="s">
        <v>1340</v>
      </c>
      <c r="I404" s="366" t="s">
        <v>34</v>
      </c>
      <c r="J404" s="366" t="s">
        <v>608</v>
      </c>
      <c r="K404" s="367" t="s">
        <v>48</v>
      </c>
      <c r="L404" s="368"/>
      <c r="M404" s="368" t="s">
        <v>1421</v>
      </c>
      <c r="N404" s="367">
        <v>379360</v>
      </c>
      <c r="O404" s="367" t="s">
        <v>1323</v>
      </c>
      <c r="P404" s="371">
        <v>41755</v>
      </c>
      <c r="Q404" s="372">
        <v>25.095095000000001</v>
      </c>
      <c r="R404" s="372">
        <v>27.16767452380952</v>
      </c>
      <c r="S404" s="367">
        <v>2</v>
      </c>
      <c r="T404" s="369">
        <v>-0.10716120308990573</v>
      </c>
      <c r="U404" s="369">
        <v>-1.1481810630536138</v>
      </c>
      <c r="V404" s="369">
        <v>-0.1712323899942374</v>
      </c>
      <c r="W404" s="369">
        <v>-1.534045622377856</v>
      </c>
      <c r="X404" s="369">
        <v>-1.2917345643741918E-2</v>
      </c>
      <c r="Y404" s="369">
        <v>-8.8426678102574513E-2</v>
      </c>
      <c r="Z404" s="369">
        <v>-0.20322014556314638</v>
      </c>
      <c r="AA404" s="369">
        <v>-1.0980377759599338</v>
      </c>
      <c r="AB404" s="369">
        <v>0.18994983653896394</v>
      </c>
      <c r="AC404" s="373">
        <v>-1.48909754676981</v>
      </c>
      <c r="AD404" s="575">
        <v>0</v>
      </c>
      <c r="AE404" s="370" t="s">
        <v>1996</v>
      </c>
      <c r="AF404" s="370" t="s">
        <v>1956</v>
      </c>
      <c r="AG404" s="374" t="s">
        <v>1459</v>
      </c>
      <c r="AH404" s="374" t="s">
        <v>1819</v>
      </c>
      <c r="AI404" s="374">
        <v>100000</v>
      </c>
      <c r="AJ404" s="374">
        <v>1000</v>
      </c>
      <c r="AK404" s="374">
        <v>1000</v>
      </c>
      <c r="AL404" s="722">
        <v>2</v>
      </c>
      <c r="AM404" s="722">
        <v>10</v>
      </c>
      <c r="AN404" s="369" t="s">
        <v>668</v>
      </c>
      <c r="AO404" s="367" t="s">
        <v>1326</v>
      </c>
      <c r="AP404" s="370" t="s">
        <v>1816</v>
      </c>
      <c r="AQ404" s="376" t="s">
        <v>661</v>
      </c>
      <c r="AR404" s="369">
        <v>0</v>
      </c>
      <c r="AS404" s="369">
        <v>0</v>
      </c>
      <c r="AT404" s="369" t="s">
        <v>1424</v>
      </c>
      <c r="AW404" s="198"/>
      <c r="AX404" s="198"/>
      <c r="AY404" s="184"/>
      <c r="AZ404" s="184"/>
      <c r="BA404" s="184"/>
      <c r="BB404" s="186"/>
      <c r="BC404" s="184"/>
      <c r="BD404" s="184"/>
      <c r="BE404" s="184"/>
      <c r="BF404" s="184"/>
      <c r="BG404" s="186"/>
      <c r="BH404" s="186"/>
      <c r="BI404" s="199"/>
      <c r="BJ404" s="199"/>
      <c r="BK404" s="199"/>
      <c r="BL404" s="186"/>
      <c r="BM404" s="186"/>
      <c r="BN404" s="186"/>
      <c r="BO404" s="186"/>
      <c r="BP404" s="186"/>
      <c r="BQ404" s="186"/>
      <c r="BR404" s="186"/>
      <c r="BS404" s="186"/>
      <c r="BT404" s="187"/>
      <c r="BU404" s="188"/>
      <c r="BV404" s="189"/>
      <c r="BW404" s="185"/>
      <c r="BX404"/>
      <c r="BZ404"/>
    </row>
    <row r="405" spans="2:78" ht="18.75">
      <c r="B405" s="363" t="s">
        <v>1642</v>
      </c>
      <c r="C405" s="364">
        <v>20216106000134</v>
      </c>
      <c r="D405" s="365" t="s">
        <v>13</v>
      </c>
      <c r="E405" s="365" t="s">
        <v>615</v>
      </c>
      <c r="F405" s="365" t="s">
        <v>619</v>
      </c>
      <c r="G405" s="366" t="s">
        <v>34</v>
      </c>
      <c r="H405" s="366" t="s">
        <v>1340</v>
      </c>
      <c r="I405" s="366" t="s">
        <v>34</v>
      </c>
      <c r="J405" s="366" t="s">
        <v>611</v>
      </c>
      <c r="K405" s="367" t="s">
        <v>48</v>
      </c>
      <c r="L405" s="368"/>
      <c r="M405" s="368" t="s">
        <v>1424</v>
      </c>
      <c r="N405" s="367">
        <v>380776</v>
      </c>
      <c r="O405" s="367" t="s">
        <v>1323</v>
      </c>
      <c r="P405" s="371">
        <v>41936</v>
      </c>
      <c r="Q405" s="372">
        <v>135.61640199999999</v>
      </c>
      <c r="R405" s="372">
        <v>153.56258846825395</v>
      </c>
      <c r="S405" s="367">
        <v>1</v>
      </c>
      <c r="T405" s="369">
        <v>0.1432465328373298</v>
      </c>
      <c r="U405" s="369">
        <v>1.5348181208260678</v>
      </c>
      <c r="V405" s="369">
        <v>0.12983105740772616</v>
      </c>
      <c r="W405" s="369">
        <v>1.1631372152880253</v>
      </c>
      <c r="X405" s="369">
        <v>0.14836608747810276</v>
      </c>
      <c r="Y405" s="369">
        <v>1.0156514055285524</v>
      </c>
      <c r="Z405" s="369">
        <v>0.29220474801564689</v>
      </c>
      <c r="AA405" s="369">
        <v>1.5788388043267876</v>
      </c>
      <c r="AB405" s="369">
        <v>6.9502905278509469E-2</v>
      </c>
      <c r="AC405" s="373">
        <v>0.26199785073008186</v>
      </c>
      <c r="AD405" s="575">
        <v>20216114000180</v>
      </c>
      <c r="AE405" s="370" t="s">
        <v>1997</v>
      </c>
      <c r="AF405" s="370" t="s">
        <v>1818</v>
      </c>
      <c r="AG405" s="374" t="s">
        <v>59</v>
      </c>
      <c r="AH405" s="374" t="s">
        <v>1813</v>
      </c>
      <c r="AI405" s="374">
        <v>200000</v>
      </c>
      <c r="AJ405" s="374">
        <v>50000</v>
      </c>
      <c r="AK405" s="374">
        <v>200000</v>
      </c>
      <c r="AL405" s="722">
        <v>0</v>
      </c>
      <c r="AM405" s="722">
        <v>20</v>
      </c>
      <c r="AN405" s="369" t="s">
        <v>1820</v>
      </c>
      <c r="AO405" s="367" t="s">
        <v>1326</v>
      </c>
      <c r="AP405" s="370" t="s">
        <v>1835</v>
      </c>
      <c r="AQ405" s="376" t="s">
        <v>1815</v>
      </c>
      <c r="AR405" s="369">
        <v>0</v>
      </c>
      <c r="AS405" s="369">
        <v>0</v>
      </c>
      <c r="AT405" s="369" t="s">
        <v>1424</v>
      </c>
      <c r="AW405" s="198"/>
      <c r="AX405" s="198"/>
      <c r="AY405" s="184"/>
      <c r="AZ405" s="184"/>
      <c r="BA405" s="184"/>
      <c r="BB405" s="186"/>
      <c r="BC405" s="184"/>
      <c r="BD405" s="184"/>
      <c r="BE405" s="184"/>
      <c r="BF405" s="184"/>
      <c r="BG405" s="186"/>
      <c r="BH405" s="186"/>
      <c r="BI405" s="199"/>
      <c r="BJ405" s="199"/>
      <c r="BK405" s="199"/>
      <c r="BL405" s="186"/>
      <c r="BM405" s="186"/>
      <c r="BN405" s="186"/>
      <c r="BO405" s="186"/>
      <c r="BP405" s="186"/>
      <c r="BQ405" s="186"/>
      <c r="BR405" s="186"/>
      <c r="BS405" s="186"/>
      <c r="BT405" s="187"/>
      <c r="BU405" s="188"/>
      <c r="BV405" s="189"/>
      <c r="BW405" s="185"/>
      <c r="BX405"/>
      <c r="BZ405"/>
    </row>
    <row r="406" spans="2:78" ht="18.75">
      <c r="B406" s="363" t="s">
        <v>644</v>
      </c>
      <c r="C406" s="364">
        <v>20146294000171</v>
      </c>
      <c r="D406" s="365" t="s">
        <v>11</v>
      </c>
      <c r="E406" s="365" t="s">
        <v>620</v>
      </c>
      <c r="F406" s="365" t="s">
        <v>665</v>
      </c>
      <c r="G406" s="366" t="s">
        <v>740</v>
      </c>
      <c r="H406" s="366" t="s">
        <v>34</v>
      </c>
      <c r="I406" s="366" t="s">
        <v>34</v>
      </c>
      <c r="J406" s="366" t="s">
        <v>608</v>
      </c>
      <c r="K406" s="367" t="s">
        <v>48</v>
      </c>
      <c r="L406" s="368" t="s">
        <v>1341</v>
      </c>
      <c r="M406" s="368" t="s">
        <v>34</v>
      </c>
      <c r="N406" s="367">
        <v>381934</v>
      </c>
      <c r="O406" s="367" t="s">
        <v>1323</v>
      </c>
      <c r="P406" s="371">
        <v>41951</v>
      </c>
      <c r="Q406" s="372">
        <v>1430.088857</v>
      </c>
      <c r="R406" s="372">
        <v>1040.5709061190482</v>
      </c>
      <c r="S406" s="367">
        <v>1</v>
      </c>
      <c r="T406" s="369">
        <v>0.10922583983880374</v>
      </c>
      <c r="U406" s="369">
        <v>1.1703026588253636</v>
      </c>
      <c r="V406" s="369">
        <v>0.13076887460673281</v>
      </c>
      <c r="W406" s="369">
        <v>1.1715389806828507</v>
      </c>
      <c r="X406" s="369">
        <v>0.2172349281978676</v>
      </c>
      <c r="Y406" s="369">
        <v>1.4870983248555487</v>
      </c>
      <c r="Z406" s="369">
        <v>0.26145559310926836</v>
      </c>
      <c r="AA406" s="369">
        <v>1.4126951694401766</v>
      </c>
      <c r="AB406" s="369">
        <v>5.7076263597649673E-3</v>
      </c>
      <c r="AC406" s="373">
        <v>3.3547096103643792</v>
      </c>
      <c r="AD406" s="575">
        <v>20146318000192</v>
      </c>
      <c r="AE406" s="370" t="s">
        <v>1941</v>
      </c>
      <c r="AF406" s="370" t="s">
        <v>1812</v>
      </c>
      <c r="AG406" s="374" t="s">
        <v>1459</v>
      </c>
      <c r="AH406" s="374" t="s">
        <v>1819</v>
      </c>
      <c r="AI406" s="374">
        <v>1000</v>
      </c>
      <c r="AJ406" s="374">
        <v>1000</v>
      </c>
      <c r="AK406" s="374">
        <v>1000</v>
      </c>
      <c r="AL406" s="722">
        <v>0.75</v>
      </c>
      <c r="AM406" s="722">
        <v>15</v>
      </c>
      <c r="AN406" s="369" t="s">
        <v>1820</v>
      </c>
      <c r="AO406" s="367" t="s">
        <v>1326</v>
      </c>
      <c r="AP406" s="370" t="s">
        <v>1821</v>
      </c>
      <c r="AQ406" s="376" t="s">
        <v>1377</v>
      </c>
      <c r="AR406" s="369">
        <v>1.65E-3</v>
      </c>
      <c r="AS406" s="369">
        <v>1.65E-3</v>
      </c>
      <c r="AT406" s="369" t="s">
        <v>1424</v>
      </c>
      <c r="AW406" s="198"/>
      <c r="AX406" s="198"/>
      <c r="AY406" s="184"/>
      <c r="AZ406" s="184"/>
      <c r="BA406" s="184"/>
      <c r="BB406" s="186"/>
      <c r="BC406" s="184"/>
      <c r="BD406" s="184"/>
      <c r="BE406" s="184"/>
      <c r="BF406" s="184"/>
      <c r="BG406" s="186"/>
      <c r="BH406" s="186"/>
      <c r="BI406" s="199"/>
      <c r="BJ406" s="199"/>
      <c r="BK406" s="199"/>
      <c r="BL406" s="186"/>
      <c r="BM406" s="186"/>
      <c r="BN406" s="186"/>
      <c r="BO406" s="186"/>
      <c r="BP406" s="186"/>
      <c r="BQ406" s="186"/>
      <c r="BR406" s="186"/>
      <c r="BS406" s="186"/>
      <c r="BT406" s="187"/>
      <c r="BU406" s="188"/>
      <c r="BV406" s="189"/>
      <c r="BW406" s="185"/>
      <c r="BX406"/>
      <c r="BZ406"/>
    </row>
    <row r="407" spans="2:78" ht="18.75">
      <c r="B407" s="363" t="s">
        <v>1063</v>
      </c>
      <c r="C407" s="364">
        <v>18683208000118</v>
      </c>
      <c r="D407" s="365" t="s">
        <v>13</v>
      </c>
      <c r="E407" s="365" t="s">
        <v>615</v>
      </c>
      <c r="F407" s="365" t="s">
        <v>619</v>
      </c>
      <c r="G407" s="366" t="s">
        <v>34</v>
      </c>
      <c r="H407" s="366" t="s">
        <v>1339</v>
      </c>
      <c r="I407" s="366" t="s">
        <v>34</v>
      </c>
      <c r="J407" s="366" t="s">
        <v>1424</v>
      </c>
      <c r="K407" s="367" t="s">
        <v>48</v>
      </c>
      <c r="L407" s="368"/>
      <c r="M407" s="368" t="s">
        <v>1421</v>
      </c>
      <c r="N407" s="367">
        <v>382485</v>
      </c>
      <c r="O407" s="367" t="s">
        <v>1323</v>
      </c>
      <c r="P407" s="371">
        <v>41941</v>
      </c>
      <c r="Q407" s="372">
        <v>92.369578000000004</v>
      </c>
      <c r="R407" s="372">
        <v>86.164461500000058</v>
      </c>
      <c r="S407" s="367">
        <v>1</v>
      </c>
      <c r="T407" s="369">
        <v>7.2698529547485347E-2</v>
      </c>
      <c r="U407" s="369">
        <v>0.77892999081240255</v>
      </c>
      <c r="V407" s="369">
        <v>8.3123936571418922E-2</v>
      </c>
      <c r="W407" s="369">
        <v>0.74469503705748163</v>
      </c>
      <c r="X407" s="369">
        <v>0.12780684596158287</v>
      </c>
      <c r="Y407" s="369">
        <v>0.87491154443370345</v>
      </c>
      <c r="Z407" s="369">
        <v>0.12319995998174216</v>
      </c>
      <c r="AA407" s="369">
        <v>0.66567322684389152</v>
      </c>
      <c r="AB407" s="369">
        <v>2.4520672713915996E-2</v>
      </c>
      <c r="AC407" s="373">
        <v>-1.162183002331268</v>
      </c>
      <c r="AD407" s="575">
        <v>0</v>
      </c>
      <c r="AE407" s="370" t="s">
        <v>1923</v>
      </c>
      <c r="AF407" s="370" t="s">
        <v>1812</v>
      </c>
      <c r="AG407" s="374" t="s">
        <v>1459</v>
      </c>
      <c r="AH407" s="374" t="s">
        <v>1819</v>
      </c>
      <c r="AI407" s="374">
        <v>1000</v>
      </c>
      <c r="AJ407" s="374">
        <v>0</v>
      </c>
      <c r="AK407" s="374">
        <v>500</v>
      </c>
      <c r="AL407" s="722">
        <v>0.9</v>
      </c>
      <c r="AM407" s="722">
        <v>15</v>
      </c>
      <c r="AN407" s="369" t="s">
        <v>1820</v>
      </c>
      <c r="AO407" s="367" t="s">
        <v>1326</v>
      </c>
      <c r="AP407" s="370" t="s">
        <v>1835</v>
      </c>
      <c r="AQ407" s="376" t="s">
        <v>670</v>
      </c>
      <c r="AR407" s="369">
        <v>8.0009999999999999E-4</v>
      </c>
      <c r="AS407" s="369">
        <v>8.0009999999999999E-4</v>
      </c>
      <c r="AT407" s="369" t="s">
        <v>1424</v>
      </c>
      <c r="AW407" s="198"/>
      <c r="AX407" s="198"/>
      <c r="AY407" s="184"/>
      <c r="AZ407" s="184"/>
      <c r="BA407" s="184"/>
      <c r="BB407" s="186"/>
      <c r="BC407" s="184"/>
      <c r="BD407" s="184"/>
      <c r="BE407" s="184"/>
      <c r="BF407" s="184"/>
      <c r="BG407" s="186"/>
      <c r="BH407" s="186"/>
      <c r="BI407" s="199"/>
      <c r="BJ407" s="199"/>
      <c r="BK407" s="199"/>
      <c r="BL407" s="186"/>
      <c r="BM407" s="186"/>
      <c r="BN407" s="186"/>
      <c r="BO407" s="186"/>
      <c r="BP407" s="186"/>
      <c r="BQ407" s="186"/>
      <c r="BR407" s="186"/>
      <c r="BS407" s="186"/>
      <c r="BT407" s="187"/>
      <c r="BU407" s="188"/>
      <c r="BV407" s="189"/>
      <c r="BW407" s="185"/>
      <c r="BX407"/>
      <c r="BZ407"/>
    </row>
    <row r="408" spans="2:78" ht="18.75">
      <c r="B408" s="363" t="s">
        <v>781</v>
      </c>
      <c r="C408" s="364">
        <v>20501989000124</v>
      </c>
      <c r="D408" s="365" t="s">
        <v>14</v>
      </c>
      <c r="E408" s="365" t="s">
        <v>614</v>
      </c>
      <c r="F408" s="365" t="s">
        <v>1424</v>
      </c>
      <c r="G408" s="366" t="s">
        <v>1424</v>
      </c>
      <c r="H408" s="366" t="s">
        <v>867</v>
      </c>
      <c r="I408" s="366" t="s">
        <v>34</v>
      </c>
      <c r="J408" s="366" t="s">
        <v>608</v>
      </c>
      <c r="K408" s="367" t="s">
        <v>48</v>
      </c>
      <c r="L408" s="368"/>
      <c r="M408" s="368" t="s">
        <v>34</v>
      </c>
      <c r="N408" s="367">
        <v>383651</v>
      </c>
      <c r="O408" s="367" t="s">
        <v>1323</v>
      </c>
      <c r="P408" s="371">
        <v>41922</v>
      </c>
      <c r="Q408" s="372">
        <v>91.777618000000004</v>
      </c>
      <c r="R408" s="372">
        <v>90.652720645161281</v>
      </c>
      <c r="S408" s="367">
        <v>2</v>
      </c>
      <c r="T408" s="369">
        <v>1.4447906616263717E-2</v>
      </c>
      <c r="U408" s="369">
        <v>0.15480241261983024</v>
      </c>
      <c r="V408" s="369">
        <v>-1.295024525253996E-2</v>
      </c>
      <c r="W408" s="369">
        <v>-0.11601932928137668</v>
      </c>
      <c r="X408" s="369">
        <v>2.4912476501133041E-2</v>
      </c>
      <c r="Y408" s="369">
        <v>0.1705402643128078</v>
      </c>
      <c r="Z408" s="369">
        <v>-6.0896273636493747E-3</v>
      </c>
      <c r="AA408" s="369">
        <v>-3.2903435179995881E-2</v>
      </c>
      <c r="AB408" s="369">
        <v>0.17298522026493249</v>
      </c>
      <c r="AC408" s="373">
        <v>-0.72012909927804569</v>
      </c>
      <c r="AD408" s="575">
        <v>20355747000170</v>
      </c>
      <c r="AE408" s="370" t="s">
        <v>1993</v>
      </c>
      <c r="AF408" s="370" t="s">
        <v>1833</v>
      </c>
      <c r="AG408" s="374" t="s">
        <v>1458</v>
      </c>
      <c r="AH408" s="374" t="s">
        <v>1813</v>
      </c>
      <c r="AI408" s="374">
        <v>1000</v>
      </c>
      <c r="AJ408" s="374">
        <v>1000</v>
      </c>
      <c r="AK408" s="374">
        <v>1000</v>
      </c>
      <c r="AL408" s="722">
        <v>1.6</v>
      </c>
      <c r="AM408" s="722">
        <v>15</v>
      </c>
      <c r="AN408" s="369" t="s">
        <v>1834</v>
      </c>
      <c r="AO408" s="367" t="s">
        <v>1326</v>
      </c>
      <c r="AP408" s="370" t="s">
        <v>1816</v>
      </c>
      <c r="AQ408" s="376" t="s">
        <v>661</v>
      </c>
      <c r="AR408" s="369">
        <v>4.2666666666666703E-3</v>
      </c>
      <c r="AS408" s="369">
        <v>4.2666666666666703E-3</v>
      </c>
      <c r="AT408" s="369" t="s">
        <v>1424</v>
      </c>
      <c r="AW408" s="198"/>
      <c r="AX408" s="198"/>
      <c r="AY408" s="184"/>
      <c r="AZ408" s="184"/>
      <c r="BA408" s="184"/>
      <c r="BB408" s="186"/>
      <c r="BC408" s="184"/>
      <c r="BD408" s="184"/>
      <c r="BE408" s="184"/>
      <c r="BF408" s="184"/>
      <c r="BG408" s="186"/>
      <c r="BH408" s="186"/>
      <c r="BI408" s="199"/>
      <c r="BJ408" s="199"/>
      <c r="BK408" s="199"/>
      <c r="BL408" s="186"/>
      <c r="BM408" s="186"/>
      <c r="BN408" s="186"/>
      <c r="BO408" s="186"/>
      <c r="BP408" s="186"/>
      <c r="BQ408" s="186"/>
      <c r="BR408" s="186"/>
      <c r="BS408" s="186"/>
      <c r="BT408" s="187"/>
      <c r="BU408" s="188"/>
      <c r="BV408" s="189"/>
      <c r="BW408" s="185"/>
      <c r="BX408"/>
      <c r="BZ408"/>
    </row>
    <row r="409" spans="2:78" ht="18.75">
      <c r="B409" s="363" t="s">
        <v>552</v>
      </c>
      <c r="C409" s="364">
        <v>14438229000117</v>
      </c>
      <c r="D409" s="365" t="s">
        <v>14</v>
      </c>
      <c r="E409" s="365" t="s">
        <v>607</v>
      </c>
      <c r="F409" s="365" t="s">
        <v>1424</v>
      </c>
      <c r="G409" s="366" t="s">
        <v>1424</v>
      </c>
      <c r="H409" s="366" t="s">
        <v>34</v>
      </c>
      <c r="I409" s="366" t="s">
        <v>34</v>
      </c>
      <c r="J409" s="366" t="s">
        <v>608</v>
      </c>
      <c r="K409" s="367" t="s">
        <v>48</v>
      </c>
      <c r="L409" s="368"/>
      <c r="M409" s="368" t="s">
        <v>1421</v>
      </c>
      <c r="N409" s="367">
        <v>383732</v>
      </c>
      <c r="O409" s="367" t="s">
        <v>1323</v>
      </c>
      <c r="P409" s="371">
        <v>41949</v>
      </c>
      <c r="Q409" s="372">
        <v>196.884218</v>
      </c>
      <c r="R409" s="372">
        <v>144.5841050357142</v>
      </c>
      <c r="S409" s="367">
        <v>2</v>
      </c>
      <c r="T409" s="369">
        <v>0.22801486598673493</v>
      </c>
      <c r="U409" s="369">
        <v>2.4430702873037977</v>
      </c>
      <c r="V409" s="369">
        <v>0.24292391392262691</v>
      </c>
      <c r="W409" s="369">
        <v>2.1763193677109931</v>
      </c>
      <c r="X409" s="369">
        <v>0.71376927530787571</v>
      </c>
      <c r="Y409" s="369">
        <v>4.8861621952289722</v>
      </c>
      <c r="Z409" s="369">
        <v>1.0411034123817409</v>
      </c>
      <c r="AA409" s="369">
        <v>5.625283223314729</v>
      </c>
      <c r="AB409" s="369">
        <v>0.17266318977223236</v>
      </c>
      <c r="AC409" s="373">
        <v>0.76045431855263179</v>
      </c>
      <c r="AD409" s="575">
        <v>0</v>
      </c>
      <c r="AE409" s="370" t="s">
        <v>1998</v>
      </c>
      <c r="AF409" s="370" t="s">
        <v>1833</v>
      </c>
      <c r="AG409" s="374" t="s">
        <v>1458</v>
      </c>
      <c r="AH409" s="374" t="s">
        <v>1819</v>
      </c>
      <c r="AI409" s="374">
        <v>5000</v>
      </c>
      <c r="AJ409" s="374">
        <v>1000</v>
      </c>
      <c r="AK409" s="374">
        <v>1000</v>
      </c>
      <c r="AL409" s="722">
        <v>2</v>
      </c>
      <c r="AM409" s="722">
        <v>20</v>
      </c>
      <c r="AN409" s="369" t="s">
        <v>1815</v>
      </c>
      <c r="AO409" s="367" t="s">
        <v>1326</v>
      </c>
      <c r="AP409" s="370" t="s">
        <v>1816</v>
      </c>
      <c r="AQ409" s="376" t="s">
        <v>661</v>
      </c>
      <c r="AR409" s="369">
        <v>2.666E-3</v>
      </c>
      <c r="AS409" s="369">
        <v>2.666E-3</v>
      </c>
      <c r="AT409" s="369" t="s">
        <v>1424</v>
      </c>
      <c r="AW409" s="198"/>
      <c r="AX409" s="198"/>
      <c r="AY409" s="184"/>
      <c r="AZ409" s="184"/>
      <c r="BA409" s="184"/>
      <c r="BB409" s="186"/>
      <c r="BC409" s="184"/>
      <c r="BD409" s="184"/>
      <c r="BE409" s="184"/>
      <c r="BF409" s="184"/>
      <c r="BG409" s="186"/>
      <c r="BH409" s="186"/>
      <c r="BI409" s="199"/>
      <c r="BJ409" s="199"/>
      <c r="BK409" s="199"/>
      <c r="BL409" s="186"/>
      <c r="BM409" s="186"/>
      <c r="BN409" s="186"/>
      <c r="BO409" s="186"/>
      <c r="BP409" s="186"/>
      <c r="BQ409" s="186"/>
      <c r="BR409" s="186"/>
      <c r="BS409" s="186"/>
      <c r="BT409" s="187"/>
      <c r="BU409" s="188"/>
      <c r="BV409" s="189"/>
      <c r="BW409" s="185"/>
      <c r="BX409"/>
      <c r="BZ409"/>
    </row>
    <row r="410" spans="2:78" ht="18.75">
      <c r="B410" s="363" t="s">
        <v>1175</v>
      </c>
      <c r="C410" s="364">
        <v>20391600000135</v>
      </c>
      <c r="D410" s="365" t="s">
        <v>13</v>
      </c>
      <c r="E410" s="365" t="s">
        <v>615</v>
      </c>
      <c r="F410" s="365" t="s">
        <v>619</v>
      </c>
      <c r="G410" s="366" t="s">
        <v>34</v>
      </c>
      <c r="H410" s="366" t="s">
        <v>867</v>
      </c>
      <c r="I410" s="366" t="s">
        <v>34</v>
      </c>
      <c r="J410" s="366" t="s">
        <v>1424</v>
      </c>
      <c r="K410" s="367" t="s">
        <v>48</v>
      </c>
      <c r="L410" s="368"/>
      <c r="M410" s="368" t="s">
        <v>1421</v>
      </c>
      <c r="N410" s="367">
        <v>383791</v>
      </c>
      <c r="O410" s="367" t="s">
        <v>1323</v>
      </c>
      <c r="P410" s="371">
        <v>41976</v>
      </c>
      <c r="Q410" s="372">
        <v>11.754205000000001</v>
      </c>
      <c r="R410" s="372">
        <v>14.546351432539684</v>
      </c>
      <c r="S410" s="367">
        <v>1</v>
      </c>
      <c r="T410" s="369">
        <v>0.18943009542620382</v>
      </c>
      <c r="U410" s="369">
        <v>2.0296529160682226</v>
      </c>
      <c r="V410" s="369">
        <v>0.15978482187696685</v>
      </c>
      <c r="W410" s="369">
        <v>1.4314885550043164</v>
      </c>
      <c r="X410" s="369">
        <v>0.20145775034713331</v>
      </c>
      <c r="Y410" s="369">
        <v>1.3790944465316883</v>
      </c>
      <c r="Z410" s="369">
        <v>0.2641934345279604</v>
      </c>
      <c r="AA410" s="369">
        <v>1.4274882564836924</v>
      </c>
      <c r="AB410" s="369">
        <v>5.9887522108150182E-2</v>
      </c>
      <c r="AC410" s="373">
        <v>0.80423057385358099</v>
      </c>
      <c r="AD410" s="575">
        <v>10347249000121</v>
      </c>
      <c r="AE410" s="370" t="s">
        <v>1906</v>
      </c>
      <c r="AF410" s="370" t="s">
        <v>1907</v>
      </c>
      <c r="AG410" s="374" t="s">
        <v>1462</v>
      </c>
      <c r="AH410" s="374" t="s">
        <v>1819</v>
      </c>
      <c r="AI410" s="374">
        <v>5000</v>
      </c>
      <c r="AJ410" s="374">
        <v>500</v>
      </c>
      <c r="AK410" s="374">
        <v>100</v>
      </c>
      <c r="AL410" s="722">
        <v>2</v>
      </c>
      <c r="AM410" s="722">
        <v>0</v>
      </c>
      <c r="AN410" s="369" t="s">
        <v>1820</v>
      </c>
      <c r="AO410" s="367" t="s">
        <v>1326</v>
      </c>
      <c r="AP410" s="370" t="s">
        <v>1835</v>
      </c>
      <c r="AQ410" s="376" t="s">
        <v>670</v>
      </c>
      <c r="AR410" s="369">
        <v>0</v>
      </c>
      <c r="AS410" s="369">
        <v>0</v>
      </c>
      <c r="AT410" s="369" t="s">
        <v>1424</v>
      </c>
      <c r="AW410" s="198"/>
      <c r="AX410" s="198"/>
      <c r="AY410" s="184"/>
      <c r="AZ410" s="184"/>
      <c r="BA410" s="184"/>
      <c r="BB410" s="186"/>
      <c r="BC410" s="184"/>
      <c r="BD410" s="184"/>
      <c r="BE410" s="184"/>
      <c r="BF410" s="184"/>
      <c r="BG410" s="186"/>
      <c r="BH410" s="186"/>
      <c r="BI410" s="199"/>
      <c r="BJ410" s="199"/>
      <c r="BK410" s="199"/>
      <c r="BL410" s="186"/>
      <c r="BM410" s="186"/>
      <c r="BN410" s="186"/>
      <c r="BO410" s="186"/>
      <c r="BP410" s="186"/>
      <c r="BQ410" s="186"/>
      <c r="BR410" s="186"/>
      <c r="BS410" s="186"/>
      <c r="BT410" s="187"/>
      <c r="BU410" s="188"/>
      <c r="BV410" s="189"/>
      <c r="BW410" s="185"/>
      <c r="BX410"/>
      <c r="BZ410"/>
    </row>
    <row r="411" spans="2:78" ht="18.75">
      <c r="B411" s="363" t="s">
        <v>350</v>
      </c>
      <c r="C411" s="364">
        <v>20468028000165</v>
      </c>
      <c r="D411" s="365" t="s">
        <v>14</v>
      </c>
      <c r="E411" s="365" t="s">
        <v>607</v>
      </c>
      <c r="F411" s="365" t="s">
        <v>1424</v>
      </c>
      <c r="G411" s="366" t="s">
        <v>1424</v>
      </c>
      <c r="H411" s="366" t="s">
        <v>34</v>
      </c>
      <c r="I411" s="366" t="s">
        <v>34</v>
      </c>
      <c r="J411" s="366" t="s">
        <v>608</v>
      </c>
      <c r="K411" s="367" t="s">
        <v>48</v>
      </c>
      <c r="L411" s="368"/>
      <c r="M411" s="368" t="s">
        <v>34</v>
      </c>
      <c r="N411" s="367">
        <v>383872</v>
      </c>
      <c r="O411" s="367" t="s">
        <v>1323</v>
      </c>
      <c r="P411" s="371">
        <v>41801</v>
      </c>
      <c r="Q411" s="372">
        <v>74.729418999999993</v>
      </c>
      <c r="R411" s="372">
        <v>77.054349533864453</v>
      </c>
      <c r="S411" s="367">
        <v>2</v>
      </c>
      <c r="T411" s="369">
        <v>0.13243203127449843</v>
      </c>
      <c r="U411" s="369">
        <v>1.4189459064166317</v>
      </c>
      <c r="V411" s="369">
        <v>2.1390065786868862E-2</v>
      </c>
      <c r="W411" s="369">
        <v>0.19163043150787543</v>
      </c>
      <c r="X411" s="369">
        <v>9.8020376368085582E-2</v>
      </c>
      <c r="Y411" s="369">
        <v>0.67100598742537443</v>
      </c>
      <c r="Z411" s="369">
        <v>0.11553890864040017</v>
      </c>
      <c r="AA411" s="369">
        <v>0.62427908379251706</v>
      </c>
      <c r="AB411" s="369">
        <v>0.23313168834657025</v>
      </c>
      <c r="AC411" s="373">
        <v>-0.387040391026786</v>
      </c>
      <c r="AD411" s="575">
        <v>0</v>
      </c>
      <c r="AE411" s="370" t="s">
        <v>1999</v>
      </c>
      <c r="AF411" s="370" t="s">
        <v>1833</v>
      </c>
      <c r="AG411" s="374" t="s">
        <v>1458</v>
      </c>
      <c r="AH411" s="374" t="s">
        <v>1819</v>
      </c>
      <c r="AI411" s="374">
        <v>1000</v>
      </c>
      <c r="AJ411" s="374">
        <v>1000</v>
      </c>
      <c r="AK411" s="374">
        <v>1000</v>
      </c>
      <c r="AL411" s="722">
        <v>1.66</v>
      </c>
      <c r="AM411" s="722">
        <v>20</v>
      </c>
      <c r="AN411" s="369" t="s">
        <v>1834</v>
      </c>
      <c r="AO411" s="367" t="s">
        <v>1326</v>
      </c>
      <c r="AP411" s="370" t="s">
        <v>1816</v>
      </c>
      <c r="AQ411" s="376" t="s">
        <v>661</v>
      </c>
      <c r="AR411" s="369">
        <v>3.8733333333333302E-3</v>
      </c>
      <c r="AS411" s="369">
        <v>3.8733333333333302E-3</v>
      </c>
      <c r="AT411" s="369" t="s">
        <v>1424</v>
      </c>
      <c r="AW411" s="198"/>
      <c r="AX411" s="198"/>
      <c r="AY411" s="184"/>
      <c r="AZ411" s="184"/>
      <c r="BA411" s="184"/>
      <c r="BB411" s="186"/>
      <c r="BC411" s="184"/>
      <c r="BD411" s="184"/>
      <c r="BE411" s="184"/>
      <c r="BF411" s="184"/>
      <c r="BG411" s="186"/>
      <c r="BH411" s="186"/>
      <c r="BI411" s="199"/>
      <c r="BJ411" s="199"/>
      <c r="BK411" s="199"/>
      <c r="BL411" s="186"/>
      <c r="BM411" s="186"/>
      <c r="BN411" s="186"/>
      <c r="BO411" s="186"/>
      <c r="BP411" s="186"/>
      <c r="BQ411" s="186"/>
      <c r="BR411" s="186"/>
      <c r="BS411" s="186"/>
      <c r="BT411" s="187"/>
      <c r="BU411" s="188"/>
      <c r="BV411" s="189"/>
      <c r="BW411" s="185"/>
      <c r="BX411"/>
      <c r="BZ411"/>
    </row>
    <row r="412" spans="2:78" ht="18.75">
      <c r="B412" s="363" t="s">
        <v>1751</v>
      </c>
      <c r="C412" s="364">
        <v>20852221000103</v>
      </c>
      <c r="D412" s="365" t="s">
        <v>14</v>
      </c>
      <c r="E412" s="365" t="s">
        <v>607</v>
      </c>
      <c r="F412" s="365" t="s">
        <v>1424</v>
      </c>
      <c r="G412" s="366" t="s">
        <v>1424</v>
      </c>
      <c r="H412" s="366" t="s">
        <v>34</v>
      </c>
      <c r="I412" s="366" t="s">
        <v>34</v>
      </c>
      <c r="J412" s="366" t="s">
        <v>611</v>
      </c>
      <c r="K412" s="367" t="s">
        <v>48</v>
      </c>
      <c r="L412" s="368"/>
      <c r="M412" s="368" t="s">
        <v>1424</v>
      </c>
      <c r="N412" s="367">
        <v>384021</v>
      </c>
      <c r="O412" s="367" t="s">
        <v>1323</v>
      </c>
      <c r="P412" s="371">
        <v>41893</v>
      </c>
      <c r="Q412" s="372">
        <v>0</v>
      </c>
      <c r="R412" s="372">
        <v>12.622053063768119</v>
      </c>
      <c r="S412" s="367">
        <v>3</v>
      </c>
      <c r="T412" s="369">
        <v>-4.079222728644849E-2</v>
      </c>
      <c r="U412" s="369">
        <v>-0.43706921478647487</v>
      </c>
      <c r="V412" s="369">
        <v>7.165472086360225E-2</v>
      </c>
      <c r="W412" s="369">
        <v>0.6419440321262555</v>
      </c>
      <c r="X412" s="369">
        <v>0.42871989848294678</v>
      </c>
      <c r="Y412" s="369">
        <v>2.9348348728042586</v>
      </c>
      <c r="Z412" s="369">
        <v>0.90109004065370457</v>
      </c>
      <c r="AA412" s="369">
        <v>4.86876387888225</v>
      </c>
      <c r="AB412" s="369">
        <v>0.20440857314531624</v>
      </c>
      <c r="AC412" s="373">
        <v>-0.19552372058898526</v>
      </c>
      <c r="AD412" s="575">
        <v>0</v>
      </c>
      <c r="AE412" s="370" t="s">
        <v>2000</v>
      </c>
      <c r="AF412" s="370" t="s">
        <v>1833</v>
      </c>
      <c r="AG412" s="374" t="s">
        <v>1458</v>
      </c>
      <c r="AH412" s="374" t="s">
        <v>1894</v>
      </c>
      <c r="AI412" s="374">
        <v>200000</v>
      </c>
      <c r="AJ412" s="374">
        <v>50000</v>
      </c>
      <c r="AK412" s="374">
        <v>200000</v>
      </c>
      <c r="AL412" s="722">
        <v>0.08</v>
      </c>
      <c r="AM412" s="722">
        <v>10</v>
      </c>
      <c r="AN412" s="369" t="s">
        <v>1834</v>
      </c>
      <c r="AO412" s="367" t="s">
        <v>1326</v>
      </c>
      <c r="AP412" s="370" t="s">
        <v>1835</v>
      </c>
      <c r="AQ412" s="376" t="s">
        <v>681</v>
      </c>
      <c r="AR412" s="369">
        <v>1.3333333333333299E-4</v>
      </c>
      <c r="AS412" s="369">
        <v>1.3333333333333299E-4</v>
      </c>
      <c r="AT412" s="369" t="s">
        <v>1424</v>
      </c>
      <c r="AW412" s="198"/>
      <c r="AX412" s="198"/>
      <c r="AY412" s="184"/>
      <c r="AZ412" s="184"/>
      <c r="BA412" s="184"/>
      <c r="BB412" s="186"/>
      <c r="BC412" s="184"/>
      <c r="BD412" s="184"/>
      <c r="BE412" s="184"/>
      <c r="BF412" s="184"/>
      <c r="BG412" s="186"/>
      <c r="BH412" s="186"/>
      <c r="BI412" s="199"/>
      <c r="BJ412" s="199"/>
      <c r="BK412" s="199"/>
      <c r="BL412" s="218"/>
      <c r="BM412" s="186"/>
      <c r="BN412" s="186"/>
      <c r="BO412" s="186"/>
      <c r="BP412" s="186"/>
      <c r="BQ412" s="186"/>
      <c r="BR412" s="186"/>
      <c r="BS412" s="186"/>
      <c r="BT412" s="187"/>
      <c r="BU412" s="188"/>
      <c r="BV412" s="189"/>
      <c r="BW412" s="185"/>
      <c r="BX412"/>
      <c r="BZ412"/>
    </row>
    <row r="413" spans="2:78" ht="18.75">
      <c r="B413" s="363" t="s">
        <v>529</v>
      </c>
      <c r="C413" s="364">
        <v>21006934000100</v>
      </c>
      <c r="D413" s="365" t="s">
        <v>13</v>
      </c>
      <c r="E413" s="365" t="s">
        <v>616</v>
      </c>
      <c r="F413" s="365" t="s">
        <v>619</v>
      </c>
      <c r="G413" s="366" t="s">
        <v>34</v>
      </c>
      <c r="H413" s="366" t="s">
        <v>1340</v>
      </c>
      <c r="I413" s="366" t="s">
        <v>34</v>
      </c>
      <c r="J413" s="366" t="s">
        <v>611</v>
      </c>
      <c r="K413" s="367" t="s">
        <v>48</v>
      </c>
      <c r="L413" s="368"/>
      <c r="M413" s="368" t="s">
        <v>1421</v>
      </c>
      <c r="N413" s="367">
        <v>384844</v>
      </c>
      <c r="O413" s="367" t="s">
        <v>1323</v>
      </c>
      <c r="P413" s="371">
        <v>41935</v>
      </c>
      <c r="Q413" s="372">
        <v>101.186645</v>
      </c>
      <c r="R413" s="372">
        <v>111.72150191666663</v>
      </c>
      <c r="S413" s="367">
        <v>5</v>
      </c>
      <c r="T413" s="369">
        <v>-0.13716355137409675</v>
      </c>
      <c r="U413" s="369">
        <v>-1.469641882396469</v>
      </c>
      <c r="V413" s="369">
        <v>-0.15869898881468647</v>
      </c>
      <c r="W413" s="369">
        <v>-1.4217607374116261</v>
      </c>
      <c r="X413" s="369">
        <v>0.113333592904731</v>
      </c>
      <c r="Y413" s="369">
        <v>0.77583378306905504</v>
      </c>
      <c r="Z413" s="369">
        <v>0.10995547154230878</v>
      </c>
      <c r="AA413" s="369">
        <v>0.5941106925810492</v>
      </c>
      <c r="AB413" s="369">
        <v>0.11702369963252186</v>
      </c>
      <c r="AC413" s="373">
        <v>-2.3099631550601085</v>
      </c>
      <c r="AD413" s="575">
        <v>0</v>
      </c>
      <c r="AE413" s="370" t="s">
        <v>2001</v>
      </c>
      <c r="AF413" s="370" t="s">
        <v>1833</v>
      </c>
      <c r="AG413" s="374" t="s">
        <v>1458</v>
      </c>
      <c r="AH413" s="374" t="s">
        <v>1894</v>
      </c>
      <c r="AI413" s="374">
        <v>250000</v>
      </c>
      <c r="AJ413" s="374">
        <v>50000</v>
      </c>
      <c r="AK413" s="374">
        <v>250000</v>
      </c>
      <c r="AL413" s="722">
        <v>2</v>
      </c>
      <c r="AM413" s="722">
        <v>20</v>
      </c>
      <c r="AN413" s="369" t="s">
        <v>1815</v>
      </c>
      <c r="AO413" s="367" t="s">
        <v>1326</v>
      </c>
      <c r="AP413" s="370" t="s">
        <v>1835</v>
      </c>
      <c r="AQ413" s="376" t="s">
        <v>681</v>
      </c>
      <c r="AR413" s="369">
        <v>3.3333333333333301E-3</v>
      </c>
      <c r="AS413" s="369">
        <v>3.3333333333333301E-3</v>
      </c>
      <c r="AT413" s="369" t="s">
        <v>1424</v>
      </c>
      <c r="AW413" s="198"/>
      <c r="AX413" s="198"/>
      <c r="AY413" s="184"/>
      <c r="AZ413" s="184"/>
      <c r="BA413" s="184"/>
      <c r="BB413" s="186"/>
      <c r="BC413" s="184"/>
      <c r="BD413" s="184"/>
      <c r="BE413" s="184"/>
      <c r="BF413" s="184"/>
      <c r="BG413" s="186"/>
      <c r="BH413" s="186"/>
      <c r="BI413" s="199"/>
      <c r="BJ413" s="199"/>
      <c r="BK413" s="199"/>
      <c r="BL413" s="186"/>
      <c r="BM413" s="186"/>
      <c r="BN413" s="186"/>
      <c r="BO413" s="186"/>
      <c r="BP413" s="186"/>
      <c r="BQ413" s="186"/>
      <c r="BR413" s="186"/>
      <c r="BS413" s="186"/>
      <c r="BT413" s="187"/>
      <c r="BU413" s="188"/>
      <c r="BV413" s="189"/>
      <c r="BW413" s="185"/>
      <c r="BX413"/>
      <c r="BZ413"/>
    </row>
    <row r="414" spans="2:78" ht="18.75">
      <c r="B414" s="363" t="s">
        <v>442</v>
      </c>
      <c r="C414" s="364">
        <v>17094929000120</v>
      </c>
      <c r="D414" s="365" t="s">
        <v>14</v>
      </c>
      <c r="E414" s="365" t="s">
        <v>607</v>
      </c>
      <c r="F414" s="365" t="s">
        <v>1424</v>
      </c>
      <c r="G414" s="366" t="s">
        <v>1424</v>
      </c>
      <c r="H414" s="366" t="s">
        <v>34</v>
      </c>
      <c r="I414" s="366" t="s">
        <v>34</v>
      </c>
      <c r="J414" s="366" t="s">
        <v>608</v>
      </c>
      <c r="K414" s="367" t="s">
        <v>48</v>
      </c>
      <c r="L414" s="368"/>
      <c r="M414" s="368" t="s">
        <v>1421</v>
      </c>
      <c r="N414" s="367">
        <v>385875</v>
      </c>
      <c r="O414" s="367" t="s">
        <v>1323</v>
      </c>
      <c r="P414" s="371">
        <v>41244</v>
      </c>
      <c r="Q414" s="372">
        <v>22.252714999999998</v>
      </c>
      <c r="R414" s="372">
        <v>20.276879789682543</v>
      </c>
      <c r="S414" s="367">
        <v>2</v>
      </c>
      <c r="T414" s="369">
        <v>0.19855134676651653</v>
      </c>
      <c r="U414" s="369">
        <v>2.127382763795977</v>
      </c>
      <c r="V414" s="369">
        <v>0.1554531221954063</v>
      </c>
      <c r="W414" s="369">
        <v>1.3926814990835461</v>
      </c>
      <c r="X414" s="369">
        <v>0.2145778291169762</v>
      </c>
      <c r="Y414" s="369">
        <v>1.4689089497631154</v>
      </c>
      <c r="Z414" s="369">
        <v>0.31871891945105046</v>
      </c>
      <c r="AA414" s="369">
        <v>1.7221000039173791</v>
      </c>
      <c r="AB414" s="369">
        <v>0.16835876115452192</v>
      </c>
      <c r="AC414" s="373">
        <v>0.26034687051371674</v>
      </c>
      <c r="AD414" s="575">
        <v>0</v>
      </c>
      <c r="AE414" s="370" t="s">
        <v>2002</v>
      </c>
      <c r="AF414" s="370" t="s">
        <v>1833</v>
      </c>
      <c r="AG414" s="374" t="s">
        <v>1458</v>
      </c>
      <c r="AH414" s="374" t="s">
        <v>1819</v>
      </c>
      <c r="AI414" s="374">
        <v>10000</v>
      </c>
      <c r="AJ414" s="374">
        <v>5000</v>
      </c>
      <c r="AK414" s="374">
        <v>10000</v>
      </c>
      <c r="AL414" s="722">
        <v>2</v>
      </c>
      <c r="AM414" s="722">
        <v>0</v>
      </c>
      <c r="AN414" s="369" t="s">
        <v>1815</v>
      </c>
      <c r="AO414" s="367" t="s">
        <v>1326</v>
      </c>
      <c r="AP414" s="370" t="s">
        <v>1816</v>
      </c>
      <c r="AQ414" s="376" t="s">
        <v>661</v>
      </c>
      <c r="AR414" s="369">
        <v>0</v>
      </c>
      <c r="AS414" s="369">
        <v>0</v>
      </c>
      <c r="AT414" s="369" t="s">
        <v>1424</v>
      </c>
      <c r="AW414" s="198"/>
      <c r="AX414" s="198"/>
      <c r="AY414" s="184"/>
      <c r="AZ414" s="184"/>
      <c r="BA414" s="184"/>
      <c r="BB414" s="186"/>
      <c r="BC414" s="184"/>
      <c r="BD414" s="184"/>
      <c r="BE414" s="184"/>
      <c r="BF414" s="184"/>
      <c r="BG414" s="186"/>
      <c r="BH414" s="186"/>
      <c r="BI414" s="199"/>
      <c r="BJ414" s="199"/>
      <c r="BK414" s="199"/>
      <c r="BL414" s="218"/>
      <c r="BM414" s="186"/>
      <c r="BN414" s="186"/>
      <c r="BO414" s="186"/>
      <c r="BP414" s="186"/>
      <c r="BQ414" s="186"/>
      <c r="BR414" s="186"/>
      <c r="BS414" s="186"/>
      <c r="BT414" s="187"/>
      <c r="BU414" s="188"/>
      <c r="BV414" s="189"/>
      <c r="BW414" s="185"/>
      <c r="BX414"/>
      <c r="BZ414"/>
    </row>
    <row r="415" spans="2:78" ht="18.75">
      <c r="B415" s="363" t="s">
        <v>814</v>
      </c>
      <c r="C415" s="364">
        <v>21185984000100</v>
      </c>
      <c r="D415" s="365" t="s">
        <v>11</v>
      </c>
      <c r="E415" s="365" t="s">
        <v>620</v>
      </c>
      <c r="F415" s="365" t="s">
        <v>665</v>
      </c>
      <c r="G415" s="366" t="s">
        <v>740</v>
      </c>
      <c r="H415" s="366" t="s">
        <v>34</v>
      </c>
      <c r="I415" s="366" t="s">
        <v>1424</v>
      </c>
      <c r="J415" s="366" t="s">
        <v>608</v>
      </c>
      <c r="K415" s="367" t="s">
        <v>48</v>
      </c>
      <c r="L415" s="368"/>
      <c r="M415" s="368" t="s">
        <v>1421</v>
      </c>
      <c r="N415" s="367">
        <v>385883</v>
      </c>
      <c r="O415" s="367" t="s">
        <v>1323</v>
      </c>
      <c r="P415" s="371">
        <v>42005</v>
      </c>
      <c r="Q415" s="372">
        <v>586.22073799999998</v>
      </c>
      <c r="R415" s="372">
        <v>630.3927599761904</v>
      </c>
      <c r="S415" s="367">
        <v>1</v>
      </c>
      <c r="T415" s="369">
        <v>0.10330580102088582</v>
      </c>
      <c r="U415" s="369">
        <v>1.1068722729461298</v>
      </c>
      <c r="V415" s="369">
        <v>0.1247885334677421</v>
      </c>
      <c r="W415" s="369">
        <v>1.1179619901093754</v>
      </c>
      <c r="X415" s="369">
        <v>0.18716551146002969</v>
      </c>
      <c r="Y415" s="369">
        <v>1.2812558315181393</v>
      </c>
      <c r="Z415" s="369">
        <v>0.19441813167014832</v>
      </c>
      <c r="AA415" s="369">
        <v>1.0504787914298648</v>
      </c>
      <c r="AB415" s="369">
        <v>2.8943190948291227E-3</v>
      </c>
      <c r="AC415" s="373">
        <v>4.5492868723444104</v>
      </c>
      <c r="AD415" s="575">
        <v>17137984000150</v>
      </c>
      <c r="AE415" s="370" t="s">
        <v>1841</v>
      </c>
      <c r="AF415" s="370" t="s">
        <v>1826</v>
      </c>
      <c r="AG415" s="374" t="s">
        <v>730</v>
      </c>
      <c r="AH415" s="374" t="s">
        <v>1819</v>
      </c>
      <c r="AI415" s="374">
        <v>5000</v>
      </c>
      <c r="AJ415" s="374">
        <v>5000</v>
      </c>
      <c r="AK415" s="374">
        <v>5000</v>
      </c>
      <c r="AL415" s="722">
        <v>0.4</v>
      </c>
      <c r="AM415" s="722">
        <v>0</v>
      </c>
      <c r="AN415" s="369" t="s">
        <v>1834</v>
      </c>
      <c r="AO415" s="367" t="s">
        <v>1326</v>
      </c>
      <c r="AP415" s="370" t="s">
        <v>1821</v>
      </c>
      <c r="AQ415" s="376" t="s">
        <v>679</v>
      </c>
      <c r="AR415" s="369">
        <v>1.2800000000000001E-3</v>
      </c>
      <c r="AS415" s="369">
        <v>1.2800000000000001E-3</v>
      </c>
      <c r="AT415" s="369" t="s">
        <v>1424</v>
      </c>
      <c r="AW415" s="198"/>
      <c r="AX415" s="198"/>
      <c r="AY415" s="184"/>
      <c r="AZ415" s="184"/>
      <c r="BA415" s="184"/>
      <c r="BB415" s="186"/>
      <c r="BC415" s="184"/>
      <c r="BD415" s="184"/>
      <c r="BE415" s="184"/>
      <c r="BF415" s="184"/>
      <c r="BG415" s="186"/>
      <c r="BH415" s="186"/>
      <c r="BI415" s="199"/>
      <c r="BJ415" s="199"/>
      <c r="BK415" s="199"/>
      <c r="BL415" s="186"/>
      <c r="BM415" s="186"/>
      <c r="BN415" s="186"/>
      <c r="BO415" s="186"/>
      <c r="BP415" s="186"/>
      <c r="BQ415" s="186"/>
      <c r="BR415" s="186"/>
      <c r="BS415" s="186"/>
      <c r="BT415" s="187"/>
      <c r="BU415" s="188"/>
      <c r="BV415" s="189"/>
      <c r="BW415" s="185"/>
      <c r="BX415"/>
      <c r="BZ415"/>
    </row>
    <row r="416" spans="2:78" ht="18.75">
      <c r="B416" s="363" t="s">
        <v>352</v>
      </c>
      <c r="C416" s="364">
        <v>17155131000140</v>
      </c>
      <c r="D416" s="365" t="s">
        <v>13</v>
      </c>
      <c r="E416" s="365" t="s">
        <v>615</v>
      </c>
      <c r="F416" s="365" t="s">
        <v>619</v>
      </c>
      <c r="G416" s="366" t="s">
        <v>34</v>
      </c>
      <c r="H416" s="366" t="s">
        <v>1340</v>
      </c>
      <c r="I416" s="366" t="s">
        <v>34</v>
      </c>
      <c r="J416" s="366" t="s">
        <v>1424</v>
      </c>
      <c r="K416" s="367" t="s">
        <v>48</v>
      </c>
      <c r="L416" s="368"/>
      <c r="M416" s="368" t="s">
        <v>34</v>
      </c>
      <c r="N416" s="367">
        <v>386278</v>
      </c>
      <c r="O416" s="367" t="s">
        <v>1323</v>
      </c>
      <c r="P416" s="371">
        <v>41271</v>
      </c>
      <c r="Q416" s="372">
        <v>60.020927999999998</v>
      </c>
      <c r="R416" s="372">
        <v>84.050511126984119</v>
      </c>
      <c r="S416" s="367">
        <v>1</v>
      </c>
      <c r="T416" s="369">
        <v>1.9044565729475993E-2</v>
      </c>
      <c r="U416" s="369">
        <v>0.20405341760038467</v>
      </c>
      <c r="V416" s="369">
        <v>2.2071085790367206E-3</v>
      </c>
      <c r="W416" s="369">
        <v>1.977315888599018E-2</v>
      </c>
      <c r="X416" s="369">
        <v>5.1685075733077568E-2</v>
      </c>
      <c r="Y416" s="369">
        <v>0.35381414112505638</v>
      </c>
      <c r="Z416" s="369">
        <v>0.15731948527565764</v>
      </c>
      <c r="AA416" s="369">
        <v>0.85002762520691388</v>
      </c>
      <c r="AB416" s="369">
        <v>9.0280469627530946E-2</v>
      </c>
      <c r="AC416" s="373">
        <v>-1.2119380578948351</v>
      </c>
      <c r="AD416" s="575">
        <v>0</v>
      </c>
      <c r="AE416" s="370" t="s">
        <v>1872</v>
      </c>
      <c r="AF416" s="370" t="s">
        <v>1858</v>
      </c>
      <c r="AG416" s="374" t="s">
        <v>721</v>
      </c>
      <c r="AH416" s="374" t="s">
        <v>1819</v>
      </c>
      <c r="AI416" s="374">
        <v>10000</v>
      </c>
      <c r="AJ416" s="374">
        <v>1000</v>
      </c>
      <c r="AK416" s="374">
        <v>10000</v>
      </c>
      <c r="AL416" s="722">
        <v>2</v>
      </c>
      <c r="AM416" s="722">
        <v>0</v>
      </c>
      <c r="AN416" s="369" t="s">
        <v>1820</v>
      </c>
      <c r="AO416" s="367" t="s">
        <v>1326</v>
      </c>
      <c r="AP416" s="370" t="s">
        <v>1835</v>
      </c>
      <c r="AQ416" s="376" t="s">
        <v>680</v>
      </c>
      <c r="AR416" s="369">
        <v>6.0000000000000001E-3</v>
      </c>
      <c r="AS416" s="369">
        <v>6.0000000000000001E-3</v>
      </c>
      <c r="AT416" s="369" t="s">
        <v>1424</v>
      </c>
      <c r="AW416" s="198"/>
      <c r="AX416" s="198"/>
      <c r="AY416" s="184"/>
      <c r="AZ416" s="184"/>
      <c r="BA416" s="184"/>
      <c r="BB416" s="186"/>
      <c r="BC416" s="184"/>
      <c r="BD416" s="184"/>
      <c r="BE416" s="184"/>
      <c r="BF416" s="184"/>
      <c r="BG416" s="186"/>
      <c r="BH416" s="186"/>
      <c r="BI416" s="199"/>
      <c r="BJ416" s="199"/>
      <c r="BK416" s="199"/>
      <c r="BL416" s="186"/>
      <c r="BM416" s="186"/>
      <c r="BN416" s="186"/>
      <c r="BO416" s="186"/>
      <c r="BP416" s="186"/>
      <c r="BQ416" s="186"/>
      <c r="BR416" s="186"/>
      <c r="BS416" s="186"/>
      <c r="BT416" s="187"/>
      <c r="BU416" s="188"/>
      <c r="BV416" s="189"/>
      <c r="BW416" s="185"/>
      <c r="BX416"/>
      <c r="BZ416"/>
    </row>
    <row r="417" spans="2:78" ht="18.75">
      <c r="B417" s="363" t="s">
        <v>1571</v>
      </c>
      <c r="C417" s="364">
        <v>20997959000150</v>
      </c>
      <c r="D417" s="365" t="s">
        <v>11</v>
      </c>
      <c r="E417" s="365" t="s">
        <v>620</v>
      </c>
      <c r="F417" s="365" t="s">
        <v>674</v>
      </c>
      <c r="G417" s="366" t="s">
        <v>740</v>
      </c>
      <c r="H417" s="366" t="s">
        <v>34</v>
      </c>
      <c r="I417" s="366" t="s">
        <v>1306</v>
      </c>
      <c r="J417" s="366" t="s">
        <v>608</v>
      </c>
      <c r="K417" s="367" t="s">
        <v>48</v>
      </c>
      <c r="L417" s="368"/>
      <c r="M417" s="368" t="s">
        <v>1424</v>
      </c>
      <c r="N417" s="367">
        <v>387150</v>
      </c>
      <c r="O417" s="367" t="s">
        <v>1323</v>
      </c>
      <c r="P417" s="371">
        <v>42013</v>
      </c>
      <c r="Q417" s="372">
        <v>571.23609399999998</v>
      </c>
      <c r="R417" s="372">
        <v>404.00670601190478</v>
      </c>
      <c r="S417" s="367">
        <v>1</v>
      </c>
      <c r="T417" s="369">
        <v>9.79789648556324E-2</v>
      </c>
      <c r="U417" s="369">
        <v>1.0497977699116521</v>
      </c>
      <c r="V417" s="369">
        <v>0.11694026595671891</v>
      </c>
      <c r="W417" s="369">
        <v>1.0476505238094502</v>
      </c>
      <c r="X417" s="369">
        <v>0.17548438974626346</v>
      </c>
      <c r="Y417" s="369">
        <v>1.2012918189301025</v>
      </c>
      <c r="Z417" s="369">
        <v>0.16929813468423482</v>
      </c>
      <c r="AA417" s="369">
        <v>0.9147505862064218</v>
      </c>
      <c r="AB417" s="369">
        <v>2.1022092329454831E-3</v>
      </c>
      <c r="AC417" s="373">
        <v>2.5301098806450875</v>
      </c>
      <c r="AD417" s="575">
        <v>0</v>
      </c>
      <c r="AE417" s="370" t="s">
        <v>1836</v>
      </c>
      <c r="AF417" s="370" t="s">
        <v>1833</v>
      </c>
      <c r="AG417" s="374" t="s">
        <v>1458</v>
      </c>
      <c r="AH417" s="374" t="s">
        <v>1894</v>
      </c>
      <c r="AI417" s="374">
        <v>1000</v>
      </c>
      <c r="AJ417" s="374">
        <v>0</v>
      </c>
      <c r="AK417" s="374">
        <v>0</v>
      </c>
      <c r="AL417" s="722">
        <v>0.75</v>
      </c>
      <c r="AM417" s="722">
        <v>0</v>
      </c>
      <c r="AN417" s="369" t="s">
        <v>1815</v>
      </c>
      <c r="AO417" s="367" t="s">
        <v>1323</v>
      </c>
      <c r="AP417" s="370" t="s">
        <v>1835</v>
      </c>
      <c r="AQ417" s="376" t="s">
        <v>1815</v>
      </c>
      <c r="AR417" s="369">
        <v>0</v>
      </c>
      <c r="AS417" s="369">
        <v>0</v>
      </c>
      <c r="AT417" s="369" t="s">
        <v>1424</v>
      </c>
      <c r="AW417" s="198"/>
      <c r="AX417" s="198"/>
      <c r="AY417" s="184"/>
      <c r="AZ417" s="184"/>
      <c r="BA417" s="184"/>
      <c r="BB417" s="186"/>
      <c r="BC417" s="184"/>
      <c r="BD417" s="184"/>
      <c r="BE417" s="184"/>
      <c r="BF417" s="184"/>
      <c r="BG417" s="186"/>
      <c r="BH417" s="186"/>
      <c r="BI417" s="199"/>
      <c r="BJ417" s="199"/>
      <c r="BK417" s="199"/>
      <c r="BL417" s="186"/>
      <c r="BM417" s="186"/>
      <c r="BN417" s="186"/>
      <c r="BO417" s="186"/>
      <c r="BP417" s="186"/>
      <c r="BQ417" s="186"/>
      <c r="BR417" s="186"/>
      <c r="BS417" s="186"/>
      <c r="BT417" s="187"/>
      <c r="BU417" s="188"/>
      <c r="BV417" s="189"/>
      <c r="BW417" s="185"/>
      <c r="BX417"/>
      <c r="BZ417"/>
    </row>
    <row r="418" spans="2:78" ht="18.75">
      <c r="B418" s="363" t="s">
        <v>987</v>
      </c>
      <c r="C418" s="364">
        <v>20879578000177</v>
      </c>
      <c r="D418" s="365" t="s">
        <v>11</v>
      </c>
      <c r="E418" s="365" t="s">
        <v>620</v>
      </c>
      <c r="F418" s="365" t="s">
        <v>665</v>
      </c>
      <c r="G418" s="366" t="s">
        <v>740</v>
      </c>
      <c r="H418" s="366" t="s">
        <v>34</v>
      </c>
      <c r="I418" s="366" t="s">
        <v>1424</v>
      </c>
      <c r="J418" s="366" t="s">
        <v>608</v>
      </c>
      <c r="K418" s="367" t="s">
        <v>48</v>
      </c>
      <c r="L418" s="368"/>
      <c r="M418" s="368" t="s">
        <v>34</v>
      </c>
      <c r="N418" s="367">
        <v>387444</v>
      </c>
      <c r="O418" s="367" t="s">
        <v>1323</v>
      </c>
      <c r="P418" s="371">
        <v>41992</v>
      </c>
      <c r="Q418" s="372">
        <v>1518.6899109999999</v>
      </c>
      <c r="R418" s="372">
        <v>665.62531431349203</v>
      </c>
      <c r="S418" s="367">
        <v>1</v>
      </c>
      <c r="T418" s="369">
        <v>0.10403455081486879</v>
      </c>
      <c r="U418" s="369">
        <v>1.1146804786122557</v>
      </c>
      <c r="V418" s="369">
        <v>0.12936797330580951</v>
      </c>
      <c r="W418" s="369">
        <v>1.1589885134018814</v>
      </c>
      <c r="X418" s="369">
        <v>0.18253409998323034</v>
      </c>
      <c r="Y418" s="369">
        <v>1.2495511498354968</v>
      </c>
      <c r="Z418" s="369">
        <v>0.16772441716608832</v>
      </c>
      <c r="AA418" s="369">
        <v>0.9062474858920988</v>
      </c>
      <c r="AB418" s="369">
        <v>3.8268335881482822E-3</v>
      </c>
      <c r="AC418" s="373">
        <v>4.637392061026735</v>
      </c>
      <c r="AD418" s="575">
        <v>0</v>
      </c>
      <c r="AE418" s="370" t="s">
        <v>1901</v>
      </c>
      <c r="AF418" s="370" t="s">
        <v>1833</v>
      </c>
      <c r="AG418" s="374" t="s">
        <v>1458</v>
      </c>
      <c r="AH418" s="374" t="s">
        <v>1819</v>
      </c>
      <c r="AI418" s="374">
        <v>500</v>
      </c>
      <c r="AJ418" s="374">
        <v>100</v>
      </c>
      <c r="AK418" s="374">
        <v>500</v>
      </c>
      <c r="AL418" s="722">
        <v>0.5</v>
      </c>
      <c r="AM418" s="722">
        <v>0</v>
      </c>
      <c r="AN418" s="369" t="s">
        <v>1820</v>
      </c>
      <c r="AO418" s="367" t="s">
        <v>1326</v>
      </c>
      <c r="AP418" s="370" t="s">
        <v>1821</v>
      </c>
      <c r="AQ418" s="376" t="s">
        <v>11</v>
      </c>
      <c r="AR418" s="369">
        <v>1.5E-3</v>
      </c>
      <c r="AS418" s="369">
        <v>1.5E-3</v>
      </c>
      <c r="AT418" s="369" t="s">
        <v>1424</v>
      </c>
      <c r="AW418" s="198"/>
      <c r="AX418" s="198"/>
      <c r="AY418" s="184"/>
      <c r="AZ418" s="184"/>
      <c r="BA418" s="184"/>
      <c r="BB418" s="186"/>
      <c r="BC418" s="184"/>
      <c r="BD418" s="184"/>
      <c r="BE418" s="184"/>
      <c r="BF418" s="184"/>
      <c r="BG418" s="186"/>
      <c r="BH418" s="186"/>
      <c r="BI418" s="199"/>
      <c r="BJ418" s="199"/>
      <c r="BK418" s="199"/>
      <c r="BL418" s="218"/>
      <c r="BM418" s="186"/>
      <c r="BN418" s="186"/>
      <c r="BO418" s="186"/>
      <c r="BP418" s="186"/>
      <c r="BQ418" s="186"/>
      <c r="BR418" s="186"/>
      <c r="BS418" s="186"/>
      <c r="BT418" s="187"/>
      <c r="BU418" s="188"/>
      <c r="BV418" s="189"/>
      <c r="BW418" s="185"/>
      <c r="BX418"/>
      <c r="BZ418"/>
    </row>
    <row r="419" spans="2:78" ht="18.75">
      <c r="B419" s="363" t="s">
        <v>1115</v>
      </c>
      <c r="C419" s="364">
        <v>20331359000159</v>
      </c>
      <c r="D419" s="365" t="s">
        <v>14</v>
      </c>
      <c r="E419" s="365" t="s">
        <v>607</v>
      </c>
      <c r="F419" s="365" t="s">
        <v>1424</v>
      </c>
      <c r="G419" s="366" t="s">
        <v>1424</v>
      </c>
      <c r="H419" s="366" t="s">
        <v>34</v>
      </c>
      <c r="I419" s="366" t="s">
        <v>34</v>
      </c>
      <c r="J419" s="366" t="s">
        <v>608</v>
      </c>
      <c r="K419" s="367" t="s">
        <v>48</v>
      </c>
      <c r="L419" s="368"/>
      <c r="M419" s="368" t="s">
        <v>34</v>
      </c>
      <c r="N419" s="367">
        <v>387894</v>
      </c>
      <c r="O419" s="367" t="s">
        <v>1323</v>
      </c>
      <c r="P419" s="371">
        <v>41879</v>
      </c>
      <c r="Q419" s="372">
        <v>74.778874000000002</v>
      </c>
      <c r="R419" s="372">
        <v>77.141709395999968</v>
      </c>
      <c r="S419" s="367">
        <v>2</v>
      </c>
      <c r="T419" s="369">
        <v>-1.3251068014036527E-2</v>
      </c>
      <c r="U419" s="369">
        <v>-0.14197885914165675</v>
      </c>
      <c r="V419" s="369">
        <v>-0.14216868270037653</v>
      </c>
      <c r="W419" s="369">
        <v>-1.2736681730779946</v>
      </c>
      <c r="X419" s="369">
        <v>-0.17519053207584512</v>
      </c>
      <c r="Y419" s="369">
        <v>-1.1992801937598305</v>
      </c>
      <c r="Z419" s="369">
        <v>-0.11543688047617018</v>
      </c>
      <c r="AA419" s="369">
        <v>-0.62372780587552745</v>
      </c>
      <c r="AB419" s="369">
        <v>0.28652155179047406</v>
      </c>
      <c r="AC419" s="373">
        <v>-0.88576278719594193</v>
      </c>
      <c r="AD419" s="575">
        <v>43310020000171</v>
      </c>
      <c r="AE419" s="370" t="s">
        <v>2003</v>
      </c>
      <c r="AF419" s="370" t="s">
        <v>1858</v>
      </c>
      <c r="AG419" s="374" t="s">
        <v>721</v>
      </c>
      <c r="AH419" s="374" t="s">
        <v>1813</v>
      </c>
      <c r="AI419" s="374">
        <v>1000</v>
      </c>
      <c r="AJ419" s="374">
        <v>100</v>
      </c>
      <c r="AK419" s="374">
        <v>1000</v>
      </c>
      <c r="AL419" s="722">
        <v>1.97</v>
      </c>
      <c r="AM419" s="722">
        <v>20</v>
      </c>
      <c r="AN419" s="369" t="s">
        <v>1814</v>
      </c>
      <c r="AO419" s="367" t="s">
        <v>1326</v>
      </c>
      <c r="AP419" s="370" t="s">
        <v>1816</v>
      </c>
      <c r="AQ419" s="376" t="s">
        <v>661</v>
      </c>
      <c r="AR419" s="369">
        <v>4.0000000000000001E-3</v>
      </c>
      <c r="AS419" s="369">
        <v>4.0000000000000001E-3</v>
      </c>
      <c r="AT419" s="369" t="s">
        <v>1424</v>
      </c>
      <c r="AW419" s="198"/>
      <c r="AX419" s="198"/>
      <c r="AY419" s="184"/>
      <c r="AZ419" s="184"/>
      <c r="BA419" s="184"/>
      <c r="BB419" s="186"/>
      <c r="BC419" s="184"/>
      <c r="BD419" s="184"/>
      <c r="BE419" s="184"/>
      <c r="BF419" s="184"/>
      <c r="BG419" s="186"/>
      <c r="BH419" s="186"/>
      <c r="BI419" s="199"/>
      <c r="BJ419" s="199"/>
      <c r="BK419" s="199"/>
      <c r="BL419" s="186"/>
      <c r="BM419" s="186"/>
      <c r="BN419" s="186"/>
      <c r="BO419" s="186"/>
      <c r="BP419" s="186"/>
      <c r="BQ419" s="186"/>
      <c r="BR419" s="186"/>
      <c r="BS419" s="186"/>
      <c r="BT419" s="187"/>
      <c r="BU419" s="188"/>
      <c r="BV419" s="189"/>
      <c r="BW419" s="185"/>
      <c r="BX419"/>
      <c r="BZ419"/>
    </row>
    <row r="420" spans="2:78" ht="18.75">
      <c r="B420" s="363" t="s">
        <v>69</v>
      </c>
      <c r="C420" s="364">
        <v>11741292000130</v>
      </c>
      <c r="D420" s="365" t="s">
        <v>13</v>
      </c>
      <c r="E420" s="365" t="s">
        <v>615</v>
      </c>
      <c r="F420" s="365" t="s">
        <v>619</v>
      </c>
      <c r="G420" s="366" t="s">
        <v>34</v>
      </c>
      <c r="H420" s="366" t="s">
        <v>867</v>
      </c>
      <c r="I420" s="366" t="s">
        <v>34</v>
      </c>
      <c r="J420" s="366" t="s">
        <v>1424</v>
      </c>
      <c r="K420" s="367" t="s">
        <v>48</v>
      </c>
      <c r="L420" s="368"/>
      <c r="M420" s="368" t="s">
        <v>1421</v>
      </c>
      <c r="N420" s="367">
        <v>388041</v>
      </c>
      <c r="O420" s="367" t="s">
        <v>1323</v>
      </c>
      <c r="P420" s="371">
        <v>40438</v>
      </c>
      <c r="Q420" s="372">
        <v>13.769036</v>
      </c>
      <c r="R420" s="372">
        <v>22.500305170634945</v>
      </c>
      <c r="S420" s="367">
        <v>1</v>
      </c>
      <c r="T420" s="369">
        <v>5.41812613355932E-2</v>
      </c>
      <c r="U420" s="369">
        <v>0.58052631404011412</v>
      </c>
      <c r="V420" s="369">
        <v>6.9773524888602667E-2</v>
      </c>
      <c r="W420" s="369">
        <v>0.62509067599205648</v>
      </c>
      <c r="X420" s="369">
        <v>0.1137895040434187</v>
      </c>
      <c r="Y420" s="369">
        <v>0.77895475765748734</v>
      </c>
      <c r="Z420" s="369">
        <v>7.6622080413994098E-2</v>
      </c>
      <c r="AA420" s="369">
        <v>0.41400392925642515</v>
      </c>
      <c r="AB420" s="369">
        <v>5.3015576450695913E-2</v>
      </c>
      <c r="AC420" s="373">
        <v>-0.78935142307800432</v>
      </c>
      <c r="AD420" s="575">
        <v>0</v>
      </c>
      <c r="AE420" s="370" t="s">
        <v>2004</v>
      </c>
      <c r="AF420" s="370" t="s">
        <v>1833</v>
      </c>
      <c r="AG420" s="374" t="s">
        <v>1458</v>
      </c>
      <c r="AH420" s="374" t="s">
        <v>1819</v>
      </c>
      <c r="AI420" s="374">
        <v>1000</v>
      </c>
      <c r="AJ420" s="374">
        <v>1000</v>
      </c>
      <c r="AK420" s="374">
        <v>1000</v>
      </c>
      <c r="AL420" s="722">
        <v>0.14000000000000001</v>
      </c>
      <c r="AM420" s="722">
        <v>0</v>
      </c>
      <c r="AN420" s="369" t="s">
        <v>1834</v>
      </c>
      <c r="AO420" s="367" t="s">
        <v>1326</v>
      </c>
      <c r="AP420" s="370" t="s">
        <v>1835</v>
      </c>
      <c r="AQ420" s="376" t="s">
        <v>670</v>
      </c>
      <c r="AR420" s="369">
        <v>0</v>
      </c>
      <c r="AS420" s="369">
        <v>0</v>
      </c>
      <c r="AT420" s="369" t="s">
        <v>1424</v>
      </c>
      <c r="AW420" s="198"/>
      <c r="AX420" s="198"/>
      <c r="AY420" s="184"/>
      <c r="AZ420" s="184"/>
      <c r="BA420" s="184"/>
      <c r="BB420" s="186"/>
      <c r="BC420" s="184"/>
      <c r="BD420" s="184"/>
      <c r="BE420" s="184"/>
      <c r="BF420" s="184"/>
      <c r="BG420" s="186"/>
      <c r="BH420" s="186"/>
      <c r="BI420" s="199"/>
      <c r="BJ420" s="199"/>
      <c r="BK420" s="199"/>
      <c r="BL420" s="186"/>
      <c r="BM420" s="186"/>
      <c r="BN420" s="186"/>
      <c r="BO420" s="186"/>
      <c r="BP420" s="186"/>
      <c r="BQ420" s="186"/>
      <c r="BR420" s="186"/>
      <c r="BS420" s="186"/>
      <c r="BT420" s="187"/>
      <c r="BU420" s="188"/>
      <c r="BV420" s="189"/>
      <c r="BW420" s="185"/>
      <c r="BX420"/>
      <c r="BZ420"/>
    </row>
    <row r="421" spans="2:78" ht="18.75">
      <c r="B421" s="363" t="s">
        <v>340</v>
      </c>
      <c r="C421" s="364">
        <v>398561000190</v>
      </c>
      <c r="D421" s="365" t="s">
        <v>14</v>
      </c>
      <c r="E421" s="365" t="s">
        <v>607</v>
      </c>
      <c r="F421" s="365" t="s">
        <v>1424</v>
      </c>
      <c r="G421" s="366" t="s">
        <v>1424</v>
      </c>
      <c r="H421" s="366" t="s">
        <v>34</v>
      </c>
      <c r="I421" s="366" t="s">
        <v>34</v>
      </c>
      <c r="J421" s="366" t="s">
        <v>608</v>
      </c>
      <c r="K421" s="367" t="s">
        <v>48</v>
      </c>
      <c r="L421" s="368"/>
      <c r="M421" s="368" t="s">
        <v>34</v>
      </c>
      <c r="N421" s="367">
        <v>388211</v>
      </c>
      <c r="O421" s="367" t="s">
        <v>1323</v>
      </c>
      <c r="P421" s="371">
        <v>34725</v>
      </c>
      <c r="Q421" s="372">
        <v>79.544747000000001</v>
      </c>
      <c r="R421" s="372">
        <v>140.02906471428571</v>
      </c>
      <c r="S421" s="367">
        <v>2</v>
      </c>
      <c r="T421" s="369">
        <v>6.2380560527484086E-2</v>
      </c>
      <c r="U421" s="369">
        <v>0.6683778852336697</v>
      </c>
      <c r="V421" s="369">
        <v>-8.8723229886077393E-3</v>
      </c>
      <c r="W421" s="369">
        <v>-7.9485827660608854E-2</v>
      </c>
      <c r="X421" s="369">
        <v>0.10968401555411433</v>
      </c>
      <c r="Y421" s="369">
        <v>0.75085032203193591</v>
      </c>
      <c r="Z421" s="369">
        <v>-3.3238427928734549E-3</v>
      </c>
      <c r="AA421" s="369">
        <v>-1.7959365877893017E-2</v>
      </c>
      <c r="AB421" s="369">
        <v>0.24284206121384075</v>
      </c>
      <c r="AC421" s="373">
        <v>-0.49618162517474312</v>
      </c>
      <c r="AD421" s="575">
        <v>14172679000100</v>
      </c>
      <c r="AE421" s="370" t="s">
        <v>1860</v>
      </c>
      <c r="AF421" s="370" t="s">
        <v>1856</v>
      </c>
      <c r="AG421" s="374" t="s">
        <v>59</v>
      </c>
      <c r="AH421" s="374" t="s">
        <v>1819</v>
      </c>
      <c r="AI421" s="374">
        <v>1000</v>
      </c>
      <c r="AJ421" s="374">
        <v>100</v>
      </c>
      <c r="AK421" s="374">
        <v>1000</v>
      </c>
      <c r="AL421" s="722">
        <v>2</v>
      </c>
      <c r="AM421" s="722">
        <v>20</v>
      </c>
      <c r="AN421" s="369" t="s">
        <v>668</v>
      </c>
      <c r="AO421" s="367" t="s">
        <v>1326</v>
      </c>
      <c r="AP421" s="370" t="s">
        <v>1816</v>
      </c>
      <c r="AQ421" s="376" t="s">
        <v>661</v>
      </c>
      <c r="AR421" s="369">
        <v>6.0000000000000001E-3</v>
      </c>
      <c r="AS421" s="369">
        <v>6.0000000000000001E-3</v>
      </c>
      <c r="AT421" s="369" t="s">
        <v>1424</v>
      </c>
      <c r="AW421" s="198"/>
      <c r="AX421" s="198"/>
      <c r="AY421" s="184"/>
      <c r="AZ421" s="184"/>
      <c r="BA421" s="184"/>
      <c r="BB421" s="186"/>
      <c r="BC421" s="184"/>
      <c r="BD421" s="184"/>
      <c r="BE421" s="184"/>
      <c r="BF421" s="184"/>
      <c r="BG421" s="186"/>
      <c r="BH421" s="186"/>
      <c r="BI421" s="199"/>
      <c r="BJ421" s="199"/>
      <c r="BK421" s="199"/>
      <c r="BL421" s="186"/>
      <c r="BM421" s="186"/>
      <c r="BN421" s="186"/>
      <c r="BO421" s="186"/>
      <c r="BP421" s="186"/>
      <c r="BQ421" s="186"/>
      <c r="BR421" s="186"/>
      <c r="BS421" s="186"/>
      <c r="BT421" s="187"/>
      <c r="BU421" s="188"/>
      <c r="BV421" s="189"/>
      <c r="BW421" s="185"/>
      <c r="BX421"/>
      <c r="BZ421"/>
    </row>
    <row r="422" spans="2:78" ht="18.75">
      <c r="B422" s="363" t="s">
        <v>441</v>
      </c>
      <c r="C422" s="364"/>
      <c r="D422" s="365" t="s">
        <v>11</v>
      </c>
      <c r="E422" s="365" t="s">
        <v>620</v>
      </c>
      <c r="F422" s="365" t="s">
        <v>665</v>
      </c>
      <c r="G422" s="366" t="s">
        <v>740</v>
      </c>
      <c r="H422" s="366" t="s">
        <v>34</v>
      </c>
      <c r="I422" s="366" t="s">
        <v>34</v>
      </c>
      <c r="J422" s="366" t="s">
        <v>608</v>
      </c>
      <c r="L422" s="368"/>
      <c r="M422" s="368" t="s">
        <v>1421</v>
      </c>
      <c r="N422" s="367">
        <v>388343</v>
      </c>
      <c r="O422" s="367" t="s">
        <v>1323</v>
      </c>
      <c r="P422" s="371"/>
      <c r="S422" s="367"/>
      <c r="U422" s="369"/>
      <c r="W422" s="369"/>
      <c r="Y422" s="369"/>
      <c r="AA422" s="369"/>
      <c r="AD422" s="575">
        <v>0</v>
      </c>
      <c r="AE422" s="370"/>
      <c r="AF422" s="370"/>
      <c r="AG422" s="374" t="s">
        <v>1458</v>
      </c>
      <c r="AH422" s="374"/>
      <c r="AI422" s="374">
        <v>1000</v>
      </c>
      <c r="AJ422" s="374">
        <v>1000</v>
      </c>
      <c r="AK422" s="374">
        <v>1000</v>
      </c>
      <c r="AN422" s="369"/>
      <c r="AO422" s="367" t="s">
        <v>1326</v>
      </c>
      <c r="AP422" s="370"/>
      <c r="AR422" s="369">
        <v>0</v>
      </c>
      <c r="AS422" s="369">
        <v>0</v>
      </c>
      <c r="AT422" s="369" t="s">
        <v>1424</v>
      </c>
      <c r="AW422" s="198"/>
      <c r="AX422" s="198"/>
      <c r="AY422" s="184"/>
      <c r="AZ422" s="184"/>
      <c r="BA422" s="184"/>
      <c r="BB422" s="186"/>
      <c r="BC422" s="184"/>
      <c r="BD422" s="184"/>
      <c r="BE422" s="184"/>
      <c r="BF422" s="184"/>
      <c r="BG422" s="186"/>
      <c r="BH422" s="186"/>
      <c r="BI422" s="199"/>
      <c r="BJ422" s="199"/>
      <c r="BK422" s="199"/>
      <c r="BL422" s="186"/>
      <c r="BM422" s="186"/>
      <c r="BN422" s="186"/>
      <c r="BO422" s="186"/>
      <c r="BP422" s="186"/>
      <c r="BQ422" s="186"/>
      <c r="BR422" s="186"/>
      <c r="BS422" s="186"/>
      <c r="BT422" s="187"/>
      <c r="BU422" s="188"/>
      <c r="BV422" s="189"/>
      <c r="BW422" s="185"/>
      <c r="BX422"/>
      <c r="BZ422"/>
    </row>
    <row r="423" spans="2:78" ht="18.75">
      <c r="B423" s="363" t="s">
        <v>56</v>
      </c>
      <c r="C423" s="364">
        <v>21329166000126</v>
      </c>
      <c r="D423" s="365" t="s">
        <v>14</v>
      </c>
      <c r="E423" s="365" t="s">
        <v>607</v>
      </c>
      <c r="F423" s="365" t="s">
        <v>1424</v>
      </c>
      <c r="G423" s="366" t="s">
        <v>1424</v>
      </c>
      <c r="H423" s="366" t="s">
        <v>34</v>
      </c>
      <c r="I423" s="366" t="s">
        <v>34</v>
      </c>
      <c r="J423" s="366" t="s">
        <v>611</v>
      </c>
      <c r="K423" s="367" t="s">
        <v>48</v>
      </c>
      <c r="L423" s="368"/>
      <c r="M423" s="368" t="s">
        <v>34</v>
      </c>
      <c r="N423" s="367">
        <v>388467</v>
      </c>
      <c r="O423" s="367" t="s">
        <v>1323</v>
      </c>
      <c r="P423" s="371">
        <v>42005</v>
      </c>
      <c r="Q423" s="372">
        <v>463.052774</v>
      </c>
      <c r="R423" s="372">
        <v>497.61386832142858</v>
      </c>
      <c r="S423" s="367">
        <v>2</v>
      </c>
      <c r="T423" s="369">
        <v>2.1687150371257014E-2</v>
      </c>
      <c r="U423" s="369">
        <v>0.23236744875831869</v>
      </c>
      <c r="V423" s="369">
        <v>-0.13824480219009661</v>
      </c>
      <c r="W423" s="369">
        <v>-1.2385147087145567</v>
      </c>
      <c r="X423" s="369">
        <v>-3.428634195796032E-2</v>
      </c>
      <c r="Y423" s="369">
        <v>-0.23470977763145826</v>
      </c>
      <c r="Z423" s="369">
        <v>-3.9633706654838008E-3</v>
      </c>
      <c r="AA423" s="369">
        <v>-2.1414858742340604E-2</v>
      </c>
      <c r="AB423" s="369">
        <v>0.30200387425425457</v>
      </c>
      <c r="AC423" s="373">
        <v>-0.8273610675106654</v>
      </c>
      <c r="AD423" s="575">
        <v>34507968000120</v>
      </c>
      <c r="AE423" s="370" t="s">
        <v>2005</v>
      </c>
      <c r="AF423" s="370" t="s">
        <v>1833</v>
      </c>
      <c r="AG423" s="374" t="s">
        <v>1458</v>
      </c>
      <c r="AH423" s="374" t="s">
        <v>1819</v>
      </c>
      <c r="AI423" s="374">
        <v>5000</v>
      </c>
      <c r="AJ423" s="374">
        <v>2000</v>
      </c>
      <c r="AK423" s="374">
        <v>2000</v>
      </c>
      <c r="AL423" s="722">
        <v>2</v>
      </c>
      <c r="AM423" s="722">
        <v>20</v>
      </c>
      <c r="AN423" s="369" t="s">
        <v>1869</v>
      </c>
      <c r="AO423" s="367" t="s">
        <v>1326</v>
      </c>
      <c r="AP423" s="370" t="s">
        <v>1816</v>
      </c>
      <c r="AQ423" s="376" t="s">
        <v>661</v>
      </c>
      <c r="AR423" s="369">
        <v>5.3340000000000002E-3</v>
      </c>
      <c r="AS423" s="369">
        <v>5.3340000000000002E-3</v>
      </c>
      <c r="AT423" s="369" t="s">
        <v>1424</v>
      </c>
      <c r="AW423" s="198"/>
      <c r="AX423" s="198"/>
      <c r="AY423" s="184"/>
      <c r="AZ423" s="184"/>
      <c r="BA423" s="184"/>
      <c r="BB423" s="186"/>
      <c r="BC423" s="184"/>
      <c r="BD423" s="184"/>
      <c r="BE423" s="184"/>
      <c r="BF423" s="184"/>
      <c r="BG423" s="186"/>
      <c r="BH423" s="186"/>
      <c r="BI423" s="199"/>
      <c r="BJ423" s="199"/>
      <c r="BK423" s="199"/>
      <c r="BL423" s="186"/>
      <c r="BM423" s="186"/>
      <c r="BN423" s="186"/>
      <c r="BO423" s="186"/>
      <c r="BP423" s="186"/>
      <c r="BQ423" s="186"/>
      <c r="BR423" s="186"/>
      <c r="BS423" s="186"/>
      <c r="BT423" s="187"/>
      <c r="BU423" s="188"/>
      <c r="BV423" s="189"/>
      <c r="BW423" s="185"/>
      <c r="BX423"/>
      <c r="BZ423"/>
    </row>
    <row r="424" spans="2:78" ht="18.75">
      <c r="B424" s="363" t="s">
        <v>1728</v>
      </c>
      <c r="C424" s="364">
        <v>21312739000109</v>
      </c>
      <c r="D424" s="365" t="s">
        <v>14</v>
      </c>
      <c r="E424" s="365" t="s">
        <v>607</v>
      </c>
      <c r="F424" s="365" t="s">
        <v>1424</v>
      </c>
      <c r="G424" s="366" t="s">
        <v>1424</v>
      </c>
      <c r="H424" s="366" t="s">
        <v>34</v>
      </c>
      <c r="I424" s="366" t="s">
        <v>34</v>
      </c>
      <c r="J424" s="366" t="s">
        <v>608</v>
      </c>
      <c r="K424" s="367" t="s">
        <v>48</v>
      </c>
      <c r="L424" s="368"/>
      <c r="M424" s="368" t="s">
        <v>1424</v>
      </c>
      <c r="N424" s="367">
        <v>388483</v>
      </c>
      <c r="O424" s="367" t="s">
        <v>1323</v>
      </c>
      <c r="P424" s="371">
        <v>41997</v>
      </c>
      <c r="Q424" s="372">
        <v>13.574655999999999</v>
      </c>
      <c r="R424" s="372">
        <v>19.717198580508473</v>
      </c>
      <c r="S424" s="367">
        <v>2</v>
      </c>
      <c r="T424" s="369">
        <v>9.4525764441624194E-3</v>
      </c>
      <c r="U424" s="369">
        <v>0.10127983782664625</v>
      </c>
      <c r="V424" s="369">
        <v>-0.18068613413984058</v>
      </c>
      <c r="W424" s="369">
        <v>-1.6187403160752978</v>
      </c>
      <c r="X424" s="369">
        <v>-0.23011567469009275</v>
      </c>
      <c r="Y424" s="369">
        <v>-1.5752744606656695</v>
      </c>
      <c r="Z424" s="369">
        <v>-0.26883948325860185</v>
      </c>
      <c r="AA424" s="369">
        <v>-1.4525917569317315</v>
      </c>
      <c r="AB424" s="369">
        <v>0.38206624401893324</v>
      </c>
      <c r="AC424" s="373">
        <v>-0.7650704146755648</v>
      </c>
      <c r="AD424" s="575">
        <v>21293631000116</v>
      </c>
      <c r="AE424" s="370" t="s">
        <v>1855</v>
      </c>
      <c r="AF424" s="370" t="s">
        <v>1856</v>
      </c>
      <c r="AG424" s="374" t="s">
        <v>59</v>
      </c>
      <c r="AH424" s="374" t="s">
        <v>1819</v>
      </c>
      <c r="AI424" s="374">
        <v>5000</v>
      </c>
      <c r="AJ424" s="374">
        <v>1000</v>
      </c>
      <c r="AK424" s="374">
        <v>5000</v>
      </c>
      <c r="AL424" s="722">
        <v>1.86</v>
      </c>
      <c r="AM424" s="722">
        <v>20</v>
      </c>
      <c r="AN424" s="369" t="s">
        <v>668</v>
      </c>
      <c r="AO424" s="367" t="s">
        <v>1326</v>
      </c>
      <c r="AP424" s="370" t="s">
        <v>1816</v>
      </c>
      <c r="AQ424" s="376" t="s">
        <v>661</v>
      </c>
      <c r="AR424" s="369">
        <v>6.6674166666666696E-3</v>
      </c>
      <c r="AS424" s="369">
        <v>6.6674166666666696E-3</v>
      </c>
      <c r="AT424" s="369" t="s">
        <v>1424</v>
      </c>
      <c r="AW424" s="198"/>
      <c r="AX424" s="198"/>
      <c r="AY424" s="184"/>
      <c r="AZ424" s="184"/>
      <c r="BA424" s="184"/>
      <c r="BB424" s="186"/>
      <c r="BC424" s="184"/>
      <c r="BD424" s="184"/>
      <c r="BE424" s="184"/>
      <c r="BF424" s="184"/>
      <c r="BG424" s="186"/>
      <c r="BH424" s="186"/>
      <c r="BI424" s="199"/>
      <c r="BJ424" s="199"/>
      <c r="BK424" s="199"/>
      <c r="BL424" s="186"/>
      <c r="BM424" s="186"/>
      <c r="BN424" s="186"/>
      <c r="BO424" s="186"/>
      <c r="BP424" s="186"/>
      <c r="BQ424" s="186"/>
      <c r="BR424" s="186"/>
      <c r="BS424" s="186"/>
      <c r="BT424" s="187"/>
      <c r="BU424" s="188"/>
      <c r="BV424" s="189"/>
      <c r="BW424" s="185"/>
      <c r="BX424"/>
      <c r="BZ424"/>
    </row>
    <row r="425" spans="2:78" ht="18.75">
      <c r="B425" s="363" t="s">
        <v>1562</v>
      </c>
      <c r="C425" s="364">
        <v>21336440000194</v>
      </c>
      <c r="D425" s="365" t="s">
        <v>11</v>
      </c>
      <c r="E425" s="365" t="s">
        <v>620</v>
      </c>
      <c r="F425" s="365" t="s">
        <v>665</v>
      </c>
      <c r="G425" s="366" t="s">
        <v>740</v>
      </c>
      <c r="H425" s="366" t="s">
        <v>34</v>
      </c>
      <c r="I425" s="366" t="s">
        <v>1424</v>
      </c>
      <c r="J425" s="366" t="s">
        <v>608</v>
      </c>
      <c r="K425" s="367" t="s">
        <v>48</v>
      </c>
      <c r="L425" s="368"/>
      <c r="M425" s="368" t="s">
        <v>1424</v>
      </c>
      <c r="N425" s="367">
        <v>388491</v>
      </c>
      <c r="O425" s="367" t="s">
        <v>1323</v>
      </c>
      <c r="P425" s="371">
        <v>42013</v>
      </c>
      <c r="Q425" s="372">
        <v>2440.0005160000001</v>
      </c>
      <c r="R425" s="372">
        <v>1395.7780815317453</v>
      </c>
      <c r="S425" s="367">
        <v>1</v>
      </c>
      <c r="T425" s="369">
        <v>0.11457130371106428</v>
      </c>
      <c r="U425" s="369">
        <v>1.2275767488355096</v>
      </c>
      <c r="V425" s="369">
        <v>0.13563147226989414</v>
      </c>
      <c r="W425" s="369">
        <v>1.2151022729945942</v>
      </c>
      <c r="X425" s="369">
        <v>0.2169809998388037</v>
      </c>
      <c r="Y425" s="369">
        <v>1.4853600388417392</v>
      </c>
      <c r="Z425" s="369">
        <v>0.23216468363435205</v>
      </c>
      <c r="AA425" s="369">
        <v>1.2544307168360569</v>
      </c>
      <c r="AB425" s="369">
        <v>4.9276308591143462E-3</v>
      </c>
      <c r="AC425" s="373">
        <v>4.8725294875171095</v>
      </c>
      <c r="AD425" s="575">
        <v>0</v>
      </c>
      <c r="AE425" s="370" t="s">
        <v>1836</v>
      </c>
      <c r="AF425" s="370" t="s">
        <v>1833</v>
      </c>
      <c r="AG425" s="374" t="s">
        <v>1458</v>
      </c>
      <c r="AH425" s="374" t="s">
        <v>1813</v>
      </c>
      <c r="AI425" s="374">
        <v>0</v>
      </c>
      <c r="AJ425" s="374">
        <v>0</v>
      </c>
      <c r="AK425" s="374">
        <v>0</v>
      </c>
      <c r="AL425" s="722">
        <v>0</v>
      </c>
      <c r="AM425" s="722">
        <v>0</v>
      </c>
      <c r="AN425" s="369" t="s">
        <v>1815</v>
      </c>
      <c r="AO425" s="367" t="s">
        <v>1323</v>
      </c>
      <c r="AP425" s="370" t="s">
        <v>1835</v>
      </c>
      <c r="AQ425" s="376" t="s">
        <v>1815</v>
      </c>
      <c r="AR425" s="369">
        <v>0</v>
      </c>
      <c r="AS425" s="369">
        <v>0</v>
      </c>
      <c r="AT425" s="369" t="s">
        <v>1424</v>
      </c>
      <c r="AW425" s="198"/>
      <c r="AX425" s="198"/>
      <c r="AY425" s="184"/>
      <c r="AZ425" s="184"/>
      <c r="BA425" s="184"/>
      <c r="BB425" s="186"/>
      <c r="BC425" s="184"/>
      <c r="BD425" s="184"/>
      <c r="BE425" s="184"/>
      <c r="BF425" s="184"/>
      <c r="BG425" s="186"/>
      <c r="BH425" s="186"/>
      <c r="BI425" s="199"/>
      <c r="BJ425" s="199"/>
      <c r="BK425" s="199"/>
      <c r="BL425" s="186"/>
      <c r="BM425" s="186"/>
      <c r="BN425" s="186"/>
      <c r="BO425" s="186"/>
      <c r="BP425" s="186"/>
      <c r="BQ425" s="186"/>
      <c r="BR425" s="186"/>
      <c r="BS425" s="186"/>
      <c r="BT425" s="187"/>
      <c r="BU425" s="188"/>
      <c r="BV425" s="189"/>
      <c r="BW425" s="185"/>
      <c r="BX425"/>
      <c r="BZ425"/>
    </row>
    <row r="426" spans="2:78" ht="18.75">
      <c r="B426" s="363" t="s">
        <v>1198</v>
      </c>
      <c r="C426" s="364"/>
      <c r="D426" s="365" t="s">
        <v>11</v>
      </c>
      <c r="E426" s="365" t="s">
        <v>620</v>
      </c>
      <c r="F426" s="365" t="s">
        <v>665</v>
      </c>
      <c r="G426" s="366" t="s">
        <v>740</v>
      </c>
      <c r="H426" s="366" t="s">
        <v>34</v>
      </c>
      <c r="I426" s="366" t="s">
        <v>1306</v>
      </c>
      <c r="J426" s="366" t="s">
        <v>608</v>
      </c>
      <c r="L426" s="368"/>
      <c r="M426" s="368" t="s">
        <v>1421</v>
      </c>
      <c r="N426" s="367">
        <v>389651</v>
      </c>
      <c r="O426" s="367" t="s">
        <v>1323</v>
      </c>
      <c r="P426" s="371"/>
      <c r="S426" s="367"/>
      <c r="U426" s="369"/>
      <c r="W426" s="369"/>
      <c r="Y426" s="369"/>
      <c r="AA426" s="369"/>
      <c r="AD426" s="575">
        <v>0</v>
      </c>
      <c r="AE426" s="370"/>
      <c r="AF426" s="370"/>
      <c r="AG426" s="374" t="s">
        <v>1459</v>
      </c>
      <c r="AH426" s="374"/>
      <c r="AI426" s="374">
        <v>500</v>
      </c>
      <c r="AJ426" s="374">
        <v>100</v>
      </c>
      <c r="AK426" s="374">
        <v>100</v>
      </c>
      <c r="AN426" s="369"/>
      <c r="AO426" s="367" t="s">
        <v>1326</v>
      </c>
      <c r="AP426" s="370"/>
      <c r="AR426" s="369">
        <v>7.5000000000000002E-4</v>
      </c>
      <c r="AS426" s="369">
        <v>7.5000000000000002E-4</v>
      </c>
      <c r="AT426" s="369" t="s">
        <v>1424</v>
      </c>
      <c r="AW426" s="198"/>
      <c r="AX426" s="198"/>
      <c r="AY426" s="184"/>
      <c r="AZ426" s="184"/>
      <c r="BA426" s="184"/>
      <c r="BB426" s="186"/>
      <c r="BC426" s="184"/>
      <c r="BD426" s="184"/>
      <c r="BE426" s="184"/>
      <c r="BF426" s="184"/>
      <c r="BG426" s="186"/>
      <c r="BH426" s="186"/>
      <c r="BI426" s="199"/>
      <c r="BJ426" s="199"/>
      <c r="BK426" s="199"/>
      <c r="BL426" s="186"/>
      <c r="BM426" s="186"/>
      <c r="BN426" s="186"/>
      <c r="BO426" s="186"/>
      <c r="BP426" s="186"/>
      <c r="BQ426" s="186"/>
      <c r="BR426" s="186"/>
      <c r="BS426" s="186"/>
      <c r="BT426" s="187"/>
      <c r="BU426" s="188"/>
      <c r="BV426" s="189"/>
      <c r="BW426" s="185"/>
      <c r="BX426"/>
      <c r="BZ426"/>
    </row>
    <row r="427" spans="2:78" ht="18.75">
      <c r="B427" s="363" t="s">
        <v>70</v>
      </c>
      <c r="C427" s="364">
        <v>21377860000119</v>
      </c>
      <c r="D427" s="365" t="s">
        <v>13</v>
      </c>
      <c r="E427" s="365" t="s">
        <v>615</v>
      </c>
      <c r="F427" s="365" t="s">
        <v>619</v>
      </c>
      <c r="G427" s="366" t="s">
        <v>34</v>
      </c>
      <c r="H427" s="366" t="s">
        <v>1340</v>
      </c>
      <c r="I427" s="366" t="s">
        <v>34</v>
      </c>
      <c r="J427" s="366" t="s">
        <v>1424</v>
      </c>
      <c r="K427" s="367" t="s">
        <v>48</v>
      </c>
      <c r="L427" s="368"/>
      <c r="M427" s="368" t="s">
        <v>1421</v>
      </c>
      <c r="N427" s="367">
        <v>390887</v>
      </c>
      <c r="O427" s="367" t="s">
        <v>1323</v>
      </c>
      <c r="P427" s="371">
        <v>41979</v>
      </c>
      <c r="Q427" s="372">
        <v>28.407347000000001</v>
      </c>
      <c r="R427" s="372">
        <v>28.284360210317448</v>
      </c>
      <c r="S427" s="367">
        <v>1</v>
      </c>
      <c r="T427" s="369">
        <v>-3.3842910353816924E-2</v>
      </c>
      <c r="U427" s="369">
        <v>-0.36261060595104461</v>
      </c>
      <c r="V427" s="369">
        <v>-3.5984194845715134E-2</v>
      </c>
      <c r="W427" s="369">
        <v>-0.32237707235014845</v>
      </c>
      <c r="X427" s="369">
        <v>-5.4971863887960271E-2</v>
      </c>
      <c r="Y427" s="369">
        <v>-0.37631410096037859</v>
      </c>
      <c r="Z427" s="369">
        <v>-0.48710518147303061</v>
      </c>
      <c r="AA427" s="369">
        <v>-2.6319235656536324</v>
      </c>
      <c r="AB427" s="369">
        <v>0.1846370151704175</v>
      </c>
      <c r="AC427" s="373">
        <v>-0.79943688601517582</v>
      </c>
      <c r="AD427" s="575">
        <v>28971394000144</v>
      </c>
      <c r="AE427" s="370" t="s">
        <v>2004</v>
      </c>
      <c r="AF427" s="370" t="s">
        <v>1833</v>
      </c>
      <c r="AG427" s="374" t="s">
        <v>1458</v>
      </c>
      <c r="AH427" s="374" t="s">
        <v>1894</v>
      </c>
      <c r="AI427" s="374">
        <v>5000</v>
      </c>
      <c r="AJ427" s="374">
        <v>1000</v>
      </c>
      <c r="AK427" s="374">
        <v>1000</v>
      </c>
      <c r="AL427" s="722">
        <v>2</v>
      </c>
      <c r="AM427" s="722">
        <v>20</v>
      </c>
      <c r="AN427" s="369" t="s">
        <v>1820</v>
      </c>
      <c r="AO427" s="367" t="s">
        <v>1326</v>
      </c>
      <c r="AP427" s="370" t="s">
        <v>1835</v>
      </c>
      <c r="AQ427" s="376" t="s">
        <v>670</v>
      </c>
      <c r="AR427" s="369">
        <v>0</v>
      </c>
      <c r="AS427" s="369">
        <v>0</v>
      </c>
      <c r="AT427" s="369" t="s">
        <v>1424</v>
      </c>
      <c r="AW427" s="198"/>
      <c r="AX427" s="198"/>
      <c r="AY427" s="184"/>
      <c r="AZ427" s="184"/>
      <c r="BA427" s="184"/>
      <c r="BB427" s="186"/>
      <c r="BC427" s="184"/>
      <c r="BD427" s="184"/>
      <c r="BE427" s="184"/>
      <c r="BF427" s="184"/>
      <c r="BG427" s="186"/>
      <c r="BH427" s="186"/>
      <c r="BI427" s="199"/>
      <c r="BJ427" s="199"/>
      <c r="BK427" s="199"/>
      <c r="BL427" s="186"/>
      <c r="BM427" s="186"/>
      <c r="BN427" s="186"/>
      <c r="BO427" s="186"/>
      <c r="BP427" s="186"/>
      <c r="BQ427" s="186"/>
      <c r="BR427" s="186"/>
      <c r="BS427" s="186"/>
      <c r="BT427" s="187"/>
      <c r="BU427" s="188"/>
      <c r="BV427" s="189"/>
      <c r="BW427" s="185"/>
      <c r="BX427"/>
      <c r="BZ427"/>
    </row>
    <row r="428" spans="2:78" ht="18.75">
      <c r="B428" s="363" t="s">
        <v>1009</v>
      </c>
      <c r="C428" s="364">
        <v>20824446000148</v>
      </c>
      <c r="D428" s="365" t="s">
        <v>11</v>
      </c>
      <c r="E428" s="365" t="s">
        <v>620</v>
      </c>
      <c r="F428" s="365" t="s">
        <v>665</v>
      </c>
      <c r="G428" s="366" t="s">
        <v>740</v>
      </c>
      <c r="H428" s="366" t="s">
        <v>34</v>
      </c>
      <c r="I428" s="366" t="s">
        <v>1424</v>
      </c>
      <c r="J428" s="366" t="s">
        <v>608</v>
      </c>
      <c r="K428" s="367" t="s">
        <v>48</v>
      </c>
      <c r="L428" s="368" t="s">
        <v>1341</v>
      </c>
      <c r="M428" s="368" t="s">
        <v>1421</v>
      </c>
      <c r="N428" s="367">
        <v>391573</v>
      </c>
      <c r="O428" s="367" t="s">
        <v>1323</v>
      </c>
      <c r="P428" s="371">
        <v>41994</v>
      </c>
      <c r="Q428" s="372">
        <v>568.05540199999996</v>
      </c>
      <c r="R428" s="372">
        <v>437.45362628174621</v>
      </c>
      <c r="S428" s="367">
        <v>1</v>
      </c>
      <c r="T428" s="369">
        <v>0.10758530680239353</v>
      </c>
      <c r="U428" s="369">
        <v>1.1527251315915594</v>
      </c>
      <c r="V428" s="369">
        <v>0.12753568723857955</v>
      </c>
      <c r="W428" s="369">
        <v>1.142573333887815</v>
      </c>
      <c r="X428" s="369">
        <v>0.20605754677285537</v>
      </c>
      <c r="Y428" s="369">
        <v>1.4105827049628432</v>
      </c>
      <c r="Z428" s="369">
        <v>0.21979035269622371</v>
      </c>
      <c r="AA428" s="369">
        <v>1.187569811955578</v>
      </c>
      <c r="AB428" s="369">
        <v>1.8873486993089465E-3</v>
      </c>
      <c r="AC428" s="373">
        <v>8.4320622040571216</v>
      </c>
      <c r="AD428" s="575">
        <v>20833920000106</v>
      </c>
      <c r="AE428" s="370" t="s">
        <v>2006</v>
      </c>
      <c r="AF428" s="370" t="s">
        <v>1812</v>
      </c>
      <c r="AG428" s="374" t="s">
        <v>1459</v>
      </c>
      <c r="AH428" s="374" t="s">
        <v>1819</v>
      </c>
      <c r="AI428" s="374">
        <v>100000</v>
      </c>
      <c r="AJ428" s="374">
        <v>50000</v>
      </c>
      <c r="AK428" s="374">
        <v>100000</v>
      </c>
      <c r="AL428" s="722">
        <v>0.6</v>
      </c>
      <c r="AM428" s="722">
        <v>20</v>
      </c>
      <c r="AN428" s="369" t="s">
        <v>1834</v>
      </c>
      <c r="AO428" s="367" t="s">
        <v>1326</v>
      </c>
      <c r="AP428" s="370" t="s">
        <v>1821</v>
      </c>
      <c r="AQ428" s="376" t="s">
        <v>677</v>
      </c>
      <c r="AR428" s="369">
        <v>0</v>
      </c>
      <c r="AS428" s="369">
        <v>0</v>
      </c>
      <c r="AT428" s="369" t="s">
        <v>1424</v>
      </c>
      <c r="AW428" s="198"/>
      <c r="AX428" s="198"/>
      <c r="AY428" s="184"/>
      <c r="AZ428" s="184"/>
      <c r="BA428" s="184"/>
      <c r="BB428" s="186"/>
      <c r="BC428" s="184"/>
      <c r="BD428" s="184"/>
      <c r="BE428" s="184"/>
      <c r="BF428" s="184"/>
      <c r="BG428" s="186"/>
      <c r="BH428" s="186"/>
      <c r="BI428" s="199"/>
      <c r="BJ428" s="199"/>
      <c r="BK428" s="199"/>
      <c r="BL428" s="186"/>
      <c r="BM428" s="186"/>
      <c r="BN428" s="186"/>
      <c r="BO428" s="186"/>
      <c r="BP428" s="186"/>
      <c r="BQ428" s="186"/>
      <c r="BR428" s="186"/>
      <c r="BS428" s="186"/>
      <c r="BT428" s="187"/>
      <c r="BU428" s="188"/>
      <c r="BV428" s="189"/>
      <c r="BW428" s="185"/>
      <c r="BX428"/>
      <c r="BZ428"/>
    </row>
    <row r="429" spans="2:78" ht="18.75">
      <c r="B429" s="363" t="s">
        <v>1616</v>
      </c>
      <c r="C429" s="364">
        <v>21595870000120</v>
      </c>
      <c r="D429" s="365" t="s">
        <v>13</v>
      </c>
      <c r="E429" s="365" t="s">
        <v>615</v>
      </c>
      <c r="F429" s="365" t="s">
        <v>619</v>
      </c>
      <c r="G429" s="366" t="s">
        <v>1424</v>
      </c>
      <c r="H429" s="366" t="s">
        <v>34</v>
      </c>
      <c r="I429" s="366" t="s">
        <v>1424</v>
      </c>
      <c r="J429" s="366" t="s">
        <v>611</v>
      </c>
      <c r="K429" s="367" t="s">
        <v>48</v>
      </c>
      <c r="L429" s="368"/>
      <c r="M429" s="368" t="s">
        <v>1424</v>
      </c>
      <c r="N429" s="367">
        <v>392111</v>
      </c>
      <c r="O429" s="367" t="s">
        <v>1323</v>
      </c>
      <c r="P429" s="371">
        <v>42097</v>
      </c>
      <c r="Q429" s="372">
        <v>20.969894</v>
      </c>
      <c r="R429" s="372">
        <v>21.419214841396283</v>
      </c>
      <c r="S429" s="367">
        <v>2</v>
      </c>
      <c r="T429" s="369">
        <v>8.5565837860305916E-2</v>
      </c>
      <c r="U429" s="369">
        <v>0.91679704821057206</v>
      </c>
      <c r="V429" s="369">
        <v>8.6576381934809987E-2</v>
      </c>
      <c r="W429" s="369">
        <v>0.77562498375966238</v>
      </c>
      <c r="X429" s="369">
        <v>0.11825401781068501</v>
      </c>
      <c r="Y429" s="369">
        <v>0.80951692829769395</v>
      </c>
      <c r="Z429" s="369">
        <v>0.23104942716857746</v>
      </c>
      <c r="AA429" s="369">
        <v>1.2484047703143153</v>
      </c>
      <c r="AB429" s="369">
        <v>5.7271456131429553E-2</v>
      </c>
      <c r="AC429" s="373">
        <v>-0.437304468267325</v>
      </c>
      <c r="AD429" s="575">
        <v>21862646000158</v>
      </c>
      <c r="AE429" s="370" t="s">
        <v>1817</v>
      </c>
      <c r="AF429" s="370" t="s">
        <v>1818</v>
      </c>
      <c r="AG429" s="374" t="s">
        <v>1594</v>
      </c>
      <c r="AH429" s="374" t="s">
        <v>1894</v>
      </c>
      <c r="AI429" s="374">
        <v>500000</v>
      </c>
      <c r="AJ429" s="374">
        <v>100000</v>
      </c>
      <c r="AK429" s="374">
        <v>500000</v>
      </c>
      <c r="AL429" s="722">
        <v>0</v>
      </c>
      <c r="AM429" s="722">
        <v>0</v>
      </c>
      <c r="AN429" s="369" t="s">
        <v>1820</v>
      </c>
      <c r="AO429" s="367" t="s">
        <v>1326</v>
      </c>
      <c r="AP429" s="370" t="s">
        <v>1835</v>
      </c>
      <c r="AQ429" s="376" t="s">
        <v>1815</v>
      </c>
      <c r="AR429" s="369">
        <v>0</v>
      </c>
      <c r="AS429" s="369">
        <v>0</v>
      </c>
      <c r="AT429" s="369" t="s">
        <v>1424</v>
      </c>
      <c r="AW429" s="198"/>
      <c r="AX429" s="198"/>
      <c r="AY429" s="184"/>
      <c r="AZ429" s="184"/>
      <c r="BA429" s="184"/>
      <c r="BB429" s="186"/>
      <c r="BC429" s="184"/>
      <c r="BD429" s="184"/>
      <c r="BE429" s="184"/>
      <c r="BF429" s="184"/>
      <c r="BG429" s="186"/>
      <c r="BH429" s="186"/>
      <c r="BI429" s="199"/>
      <c r="BJ429" s="199"/>
      <c r="BK429" s="199"/>
      <c r="BL429" s="186"/>
      <c r="BM429" s="186"/>
      <c r="BN429" s="186"/>
      <c r="BO429" s="186"/>
      <c r="BP429" s="186"/>
      <c r="BQ429" s="186"/>
      <c r="BR429" s="186"/>
      <c r="BS429" s="186"/>
      <c r="BT429" s="187"/>
      <c r="BU429" s="188"/>
      <c r="BV429" s="189"/>
      <c r="BW429" s="185"/>
      <c r="BX429"/>
      <c r="BZ429"/>
    </row>
    <row r="430" spans="2:78" ht="18.75">
      <c r="B430" s="363" t="s">
        <v>1140</v>
      </c>
      <c r="C430" s="364">
        <v>21625026000103</v>
      </c>
      <c r="D430" s="365" t="s">
        <v>11</v>
      </c>
      <c r="E430" s="365" t="s">
        <v>621</v>
      </c>
      <c r="F430" s="365" t="s">
        <v>665</v>
      </c>
      <c r="G430" s="366" t="s">
        <v>867</v>
      </c>
      <c r="H430" s="366" t="s">
        <v>34</v>
      </c>
      <c r="I430" s="366" t="s">
        <v>1424</v>
      </c>
      <c r="J430" s="366" t="s">
        <v>608</v>
      </c>
      <c r="K430" s="367" t="s">
        <v>48</v>
      </c>
      <c r="L430" s="368"/>
      <c r="M430" s="368" t="s">
        <v>34</v>
      </c>
      <c r="N430" s="367">
        <v>392979</v>
      </c>
      <c r="O430" s="367" t="s">
        <v>1323</v>
      </c>
      <c r="P430" s="371">
        <v>42113</v>
      </c>
      <c r="Q430" s="372">
        <v>29.985878</v>
      </c>
      <c r="R430" s="372">
        <v>50.992431111111102</v>
      </c>
      <c r="S430" s="367">
        <v>1</v>
      </c>
      <c r="T430" s="369">
        <v>5.7405309001336446E-2</v>
      </c>
      <c r="U430" s="369">
        <v>0.61507044353334961</v>
      </c>
      <c r="V430" s="369">
        <v>6.1377203431475458E-2</v>
      </c>
      <c r="W430" s="369">
        <v>0.5498692755559782</v>
      </c>
      <c r="X430" s="369">
        <v>0.10559207819631378</v>
      </c>
      <c r="Y430" s="369">
        <v>0.72283865171409256</v>
      </c>
      <c r="Z430" s="369">
        <v>0.12264515560221589</v>
      </c>
      <c r="AA430" s="369">
        <v>0.66267551140923475</v>
      </c>
      <c r="AB430" s="369">
        <v>5.8845524709334011E-2</v>
      </c>
      <c r="AC430" s="373">
        <v>-0.85383285172432277</v>
      </c>
      <c r="AD430" s="575">
        <v>0</v>
      </c>
      <c r="AE430" s="370" t="s">
        <v>1860</v>
      </c>
      <c r="AF430" s="370" t="s">
        <v>1856</v>
      </c>
      <c r="AG430" s="374" t="s">
        <v>59</v>
      </c>
      <c r="AH430" s="374" t="s">
        <v>1819</v>
      </c>
      <c r="AI430" s="374">
        <v>20000</v>
      </c>
      <c r="AJ430" s="374">
        <v>100</v>
      </c>
      <c r="AK430" s="374">
        <v>1000</v>
      </c>
      <c r="AL430" s="722">
        <v>0.5</v>
      </c>
      <c r="AM430" s="722">
        <v>20</v>
      </c>
      <c r="AN430" s="369" t="s">
        <v>2007</v>
      </c>
      <c r="AO430" s="367" t="s">
        <v>1326</v>
      </c>
      <c r="AP430" s="370" t="s">
        <v>1821</v>
      </c>
      <c r="AQ430" s="376" t="s">
        <v>671</v>
      </c>
      <c r="AR430" s="369">
        <v>1.33333333333333E-3</v>
      </c>
      <c r="AS430" s="369">
        <v>1.33333333333333E-3</v>
      </c>
      <c r="AT430" s="369" t="s">
        <v>1424</v>
      </c>
      <c r="AW430" s="198"/>
      <c r="AX430" s="198"/>
      <c r="AY430" s="184"/>
      <c r="AZ430" s="184"/>
      <c r="BA430" s="184"/>
      <c r="BB430" s="186"/>
      <c r="BC430" s="184"/>
      <c r="BD430" s="184"/>
      <c r="BE430" s="184"/>
      <c r="BF430" s="184"/>
      <c r="BG430" s="186"/>
      <c r="BH430" s="186"/>
      <c r="BI430" s="199"/>
      <c r="BJ430" s="199"/>
      <c r="BK430" s="199"/>
      <c r="BL430" s="186"/>
      <c r="BM430" s="186"/>
      <c r="BN430" s="186"/>
      <c r="BO430" s="186"/>
      <c r="BP430" s="186"/>
      <c r="BQ430" s="186"/>
      <c r="BR430" s="186"/>
      <c r="BS430" s="186"/>
      <c r="BT430" s="187"/>
      <c r="BU430" s="188"/>
      <c r="BV430" s="189"/>
      <c r="BW430" s="185"/>
      <c r="BX430"/>
      <c r="BZ430"/>
    </row>
    <row r="431" spans="2:78" ht="18.75">
      <c r="B431" s="363" t="s">
        <v>249</v>
      </c>
      <c r="C431" s="364">
        <v>21946695000179</v>
      </c>
      <c r="D431" s="365" t="s">
        <v>11</v>
      </c>
      <c r="E431" s="365" t="s">
        <v>620</v>
      </c>
      <c r="F431" s="365" t="s">
        <v>665</v>
      </c>
      <c r="G431" s="366" t="s">
        <v>740</v>
      </c>
      <c r="H431" s="366" t="s">
        <v>34</v>
      </c>
      <c r="I431" s="366" t="s">
        <v>1424</v>
      </c>
      <c r="J431" s="366" t="s">
        <v>608</v>
      </c>
      <c r="K431" s="367" t="s">
        <v>48</v>
      </c>
      <c r="L431" s="368" t="s">
        <v>1341</v>
      </c>
      <c r="M431" s="368" t="s">
        <v>34</v>
      </c>
      <c r="N431" s="367">
        <v>393185</v>
      </c>
      <c r="O431" s="367" t="s">
        <v>1323</v>
      </c>
      <c r="P431" s="371">
        <v>42120</v>
      </c>
      <c r="Q431" s="372">
        <v>328.115118</v>
      </c>
      <c r="R431" s="372">
        <v>340.12322059920638</v>
      </c>
      <c r="S431" s="367">
        <v>1</v>
      </c>
      <c r="T431" s="369">
        <v>0.1014427664211055</v>
      </c>
      <c r="U431" s="369">
        <v>1.0869107478269431</v>
      </c>
      <c r="V431" s="369">
        <v>0.1185317067253302</v>
      </c>
      <c r="W431" s="369">
        <v>1.0619080059624701</v>
      </c>
      <c r="X431" s="369">
        <v>0.21621344791910535</v>
      </c>
      <c r="Y431" s="369">
        <v>1.4801057034386247</v>
      </c>
      <c r="Z431" s="369">
        <v>0.18130277739416023</v>
      </c>
      <c r="AA431" s="369">
        <v>0.97961399404363469</v>
      </c>
      <c r="AB431" s="369">
        <v>6.5026134030368946E-3</v>
      </c>
      <c r="AC431" s="373">
        <v>1.0626898281916477</v>
      </c>
      <c r="AD431" s="575">
        <v>21762085000115</v>
      </c>
      <c r="AE431" s="370" t="s">
        <v>2006</v>
      </c>
      <c r="AF431" s="370" t="s">
        <v>1812</v>
      </c>
      <c r="AG431" s="374" t="s">
        <v>1459</v>
      </c>
      <c r="AH431" s="374" t="s">
        <v>1819</v>
      </c>
      <c r="AI431" s="374">
        <v>100000</v>
      </c>
      <c r="AJ431" s="374">
        <v>50000</v>
      </c>
      <c r="AK431" s="374">
        <v>100000</v>
      </c>
      <c r="AL431" s="722">
        <v>0.85</v>
      </c>
      <c r="AM431" s="722">
        <v>20</v>
      </c>
      <c r="AN431" s="369" t="s">
        <v>1820</v>
      </c>
      <c r="AO431" s="367" t="s">
        <v>1326</v>
      </c>
      <c r="AP431" s="370" t="s">
        <v>1835</v>
      </c>
      <c r="AQ431" s="376" t="s">
        <v>673</v>
      </c>
      <c r="AR431" s="369">
        <v>1.66656666666667E-3</v>
      </c>
      <c r="AS431" s="369">
        <v>1.66656666666667E-3</v>
      </c>
      <c r="AT431" s="369" t="s">
        <v>1424</v>
      </c>
      <c r="AW431" s="198"/>
      <c r="AX431" s="198"/>
      <c r="AY431" s="184"/>
      <c r="AZ431" s="184"/>
      <c r="BA431" s="184"/>
      <c r="BB431" s="186"/>
      <c r="BC431" s="184"/>
      <c r="BD431" s="184"/>
      <c r="BE431" s="184"/>
      <c r="BF431" s="184"/>
      <c r="BG431" s="186"/>
      <c r="BH431" s="186"/>
      <c r="BI431" s="199"/>
      <c r="BJ431" s="199"/>
      <c r="BK431" s="199"/>
      <c r="BL431" s="186"/>
      <c r="BM431" s="186"/>
      <c r="BN431" s="186"/>
      <c r="BO431" s="186"/>
      <c r="BP431" s="186"/>
      <c r="BQ431" s="186"/>
      <c r="BR431" s="186"/>
      <c r="BS431" s="186"/>
      <c r="BT431" s="187"/>
      <c r="BU431" s="188"/>
      <c r="BV431" s="189"/>
      <c r="BW431" s="185"/>
      <c r="BX431"/>
      <c r="BZ431"/>
    </row>
    <row r="432" spans="2:78" ht="18.75">
      <c r="B432" s="363" t="s">
        <v>765</v>
      </c>
      <c r="C432" s="364">
        <v>21689246000192</v>
      </c>
      <c r="D432" s="365" t="s">
        <v>14</v>
      </c>
      <c r="E432" s="365" t="s">
        <v>607</v>
      </c>
      <c r="F432" s="365" t="s">
        <v>1319</v>
      </c>
      <c r="G432" s="366" t="s">
        <v>1424</v>
      </c>
      <c r="H432" s="366" t="s">
        <v>34</v>
      </c>
      <c r="I432" s="366" t="s">
        <v>34</v>
      </c>
      <c r="J432" s="366" t="s">
        <v>611</v>
      </c>
      <c r="K432" s="367" t="s">
        <v>1424</v>
      </c>
      <c r="L432" s="368"/>
      <c r="M432" s="368" t="s">
        <v>34</v>
      </c>
      <c r="N432" s="367">
        <v>393959</v>
      </c>
      <c r="O432" s="367" t="s">
        <v>1323</v>
      </c>
      <c r="P432" s="371">
        <v>42082</v>
      </c>
      <c r="Q432" s="372">
        <v>111.831059</v>
      </c>
      <c r="R432" s="372">
        <v>130.82884249999995</v>
      </c>
      <c r="S432" s="367">
        <v>0</v>
      </c>
      <c r="T432" s="369">
        <v>1.0977150395741462</v>
      </c>
      <c r="U432" s="369">
        <v>11.761491890033723</v>
      </c>
      <c r="V432" s="369">
        <v>1.0977150395741462</v>
      </c>
      <c r="W432" s="369">
        <v>9.83426646753996</v>
      </c>
      <c r="X432" s="369">
        <v>1.0977150395741462</v>
      </c>
      <c r="Y432" s="369">
        <v>7.5144923059176767</v>
      </c>
      <c r="Z432" s="369">
        <v>1.0977150395741462</v>
      </c>
      <c r="AA432" s="369">
        <v>5.9311668011635907</v>
      </c>
      <c r="AB432" s="369">
        <v>2.3083806835013028</v>
      </c>
      <c r="AC432" s="373">
        <v>0.4271797979496173</v>
      </c>
      <c r="AD432" s="575">
        <v>39466384000178</v>
      </c>
      <c r="AE432" s="370" t="s">
        <v>2008</v>
      </c>
      <c r="AF432" s="370" t="s">
        <v>1833</v>
      </c>
      <c r="AG432" s="374" t="s">
        <v>1458</v>
      </c>
      <c r="AH432" s="374" t="s">
        <v>1813</v>
      </c>
      <c r="AI432" s="374">
        <v>1000</v>
      </c>
      <c r="AJ432" s="374">
        <v>100</v>
      </c>
      <c r="AK432" s="374">
        <v>1000</v>
      </c>
      <c r="AL432" s="722">
        <v>2</v>
      </c>
      <c r="AM432" s="722">
        <v>20</v>
      </c>
      <c r="AN432" s="369" t="s">
        <v>1815</v>
      </c>
      <c r="AO432" s="367" t="s">
        <v>1326</v>
      </c>
      <c r="AP432" s="370" t="s">
        <v>1816</v>
      </c>
      <c r="AQ432" s="376" t="s">
        <v>1424</v>
      </c>
      <c r="AR432" s="369">
        <v>6.6666666666666697E-3</v>
      </c>
      <c r="AS432" s="369">
        <v>6.6666666666666697E-3</v>
      </c>
      <c r="AT432" s="369" t="s">
        <v>1424</v>
      </c>
      <c r="AW432" s="198"/>
      <c r="AX432" s="198"/>
      <c r="AY432" s="184"/>
      <c r="AZ432" s="184"/>
      <c r="BA432" s="184"/>
      <c r="BB432" s="186"/>
      <c r="BC432" s="184"/>
      <c r="BD432" s="184"/>
      <c r="BE432" s="184"/>
      <c r="BF432" s="184"/>
      <c r="BG432" s="186"/>
      <c r="BH432" s="186"/>
      <c r="BI432" s="199"/>
      <c r="BJ432" s="199"/>
      <c r="BK432" s="199"/>
      <c r="BL432" s="186"/>
      <c r="BM432" s="186"/>
      <c r="BN432" s="186"/>
      <c r="BO432" s="186"/>
      <c r="BP432" s="186"/>
      <c r="BQ432" s="186"/>
      <c r="BR432" s="186"/>
      <c r="BS432" s="186"/>
      <c r="BT432" s="187"/>
      <c r="BU432" s="188"/>
      <c r="BV432" s="189"/>
      <c r="BW432" s="185"/>
      <c r="BX432"/>
      <c r="BZ432"/>
    </row>
    <row r="433" spans="2:78" ht="18.75">
      <c r="B433" s="363" t="s">
        <v>204</v>
      </c>
      <c r="C433" s="364">
        <v>21917184000129</v>
      </c>
      <c r="D433" s="365" t="s">
        <v>14</v>
      </c>
      <c r="E433" s="365" t="s">
        <v>607</v>
      </c>
      <c r="F433" s="365" t="s">
        <v>691</v>
      </c>
      <c r="G433" s="366" t="s">
        <v>1424</v>
      </c>
      <c r="H433" s="366" t="s">
        <v>34</v>
      </c>
      <c r="I433" s="366" t="s">
        <v>34</v>
      </c>
      <c r="J433" s="366" t="s">
        <v>608</v>
      </c>
      <c r="K433" s="367" t="s">
        <v>48</v>
      </c>
      <c r="L433" s="368" t="s">
        <v>1341</v>
      </c>
      <c r="M433" s="368" t="s">
        <v>34</v>
      </c>
      <c r="N433" s="367">
        <v>394181</v>
      </c>
      <c r="O433" s="367" t="s">
        <v>1323</v>
      </c>
      <c r="P433" s="371">
        <v>42036</v>
      </c>
      <c r="Q433" s="372">
        <v>818.11604</v>
      </c>
      <c r="R433" s="372">
        <v>676.64597387649394</v>
      </c>
      <c r="S433" s="367">
        <v>2</v>
      </c>
      <c r="T433" s="369">
        <v>0.28277076713239535</v>
      </c>
      <c r="U433" s="369">
        <v>3.029753592204143</v>
      </c>
      <c r="V433" s="369">
        <v>6.3906149642179333E-2</v>
      </c>
      <c r="W433" s="369">
        <v>0.57252573011980168</v>
      </c>
      <c r="X433" s="369">
        <v>9.9119227692353373E-2</v>
      </c>
      <c r="Y433" s="369">
        <v>0.67852825825511653</v>
      </c>
      <c r="Z433" s="369">
        <v>0.46327835115673843</v>
      </c>
      <c r="AA433" s="369">
        <v>2.5031825902145286</v>
      </c>
      <c r="AB433" s="369">
        <v>0.27635451360538565</v>
      </c>
      <c r="AC433" s="373">
        <v>-0.17265973093971207</v>
      </c>
      <c r="AD433" s="575">
        <v>21917206000150</v>
      </c>
      <c r="AE433" s="370" t="s">
        <v>2009</v>
      </c>
      <c r="AF433" s="370" t="s">
        <v>1812</v>
      </c>
      <c r="AG433" s="374" t="s">
        <v>1459</v>
      </c>
      <c r="AH433" s="374" t="s">
        <v>1819</v>
      </c>
      <c r="AI433" s="374">
        <v>10000</v>
      </c>
      <c r="AJ433" s="374">
        <v>5000</v>
      </c>
      <c r="AK433" s="374">
        <v>5000</v>
      </c>
      <c r="AL433" s="722">
        <v>3</v>
      </c>
      <c r="AM433" s="722">
        <v>20</v>
      </c>
      <c r="AN433" s="369" t="s">
        <v>668</v>
      </c>
      <c r="AO433" s="367" t="s">
        <v>1326</v>
      </c>
      <c r="AP433" s="370" t="s">
        <v>1816</v>
      </c>
      <c r="AQ433" s="376" t="s">
        <v>672</v>
      </c>
      <c r="AR433" s="369">
        <v>4.4999999999999997E-3</v>
      </c>
      <c r="AS433" s="369">
        <v>4.4999999999999997E-3</v>
      </c>
      <c r="AT433" s="369" t="s">
        <v>1424</v>
      </c>
      <c r="AW433" s="198"/>
      <c r="AX433" s="198"/>
      <c r="AY433" s="184"/>
      <c r="AZ433" s="184"/>
      <c r="BA433" s="184"/>
      <c r="BB433" s="186"/>
      <c r="BC433" s="184"/>
      <c r="BD433" s="184"/>
      <c r="BE433" s="184"/>
      <c r="BF433" s="184"/>
      <c r="BG433" s="186"/>
      <c r="BH433" s="186"/>
      <c r="BI433" s="199"/>
      <c r="BJ433" s="199"/>
      <c r="BK433" s="199"/>
      <c r="BL433" s="186"/>
      <c r="BM433" s="186"/>
      <c r="BN433" s="186"/>
      <c r="BO433" s="186"/>
      <c r="BP433" s="186"/>
      <c r="BQ433" s="186"/>
      <c r="BR433" s="186"/>
      <c r="BS433" s="186"/>
      <c r="BT433" s="187"/>
      <c r="BU433" s="188"/>
      <c r="BV433" s="189"/>
      <c r="BW433" s="185"/>
      <c r="BX433"/>
      <c r="BZ433"/>
    </row>
    <row r="434" spans="2:78" ht="18.75">
      <c r="B434" s="363" t="s">
        <v>1150</v>
      </c>
      <c r="C434" s="364">
        <v>21732619000160</v>
      </c>
      <c r="D434" s="365" t="s">
        <v>11</v>
      </c>
      <c r="E434" s="365" t="s">
        <v>620</v>
      </c>
      <c r="F434" s="365" t="s">
        <v>1424</v>
      </c>
      <c r="G434" s="366" t="s">
        <v>1424</v>
      </c>
      <c r="H434" s="366" t="s">
        <v>34</v>
      </c>
      <c r="I434" s="366" t="s">
        <v>34</v>
      </c>
      <c r="J434" s="366" t="s">
        <v>702</v>
      </c>
      <c r="K434" s="367" t="s">
        <v>48</v>
      </c>
      <c r="L434" s="368"/>
      <c r="M434" s="368" t="s">
        <v>34</v>
      </c>
      <c r="N434" s="367">
        <v>395102</v>
      </c>
      <c r="O434" s="367" t="s">
        <v>1323</v>
      </c>
      <c r="P434" s="371">
        <v>42118</v>
      </c>
      <c r="Q434" s="372">
        <v>36.605803999999999</v>
      </c>
      <c r="R434" s="372">
        <v>311538.94886742055</v>
      </c>
      <c r="S434" s="367">
        <v>2</v>
      </c>
      <c r="T434" s="369">
        <v>-1.7956989303887894E-2</v>
      </c>
      <c r="U434" s="369">
        <v>-0.19240055611248094</v>
      </c>
      <c r="V434" s="369">
        <v>-3.2031917304600088E-2</v>
      </c>
      <c r="W434" s="369">
        <v>-0.28696920319306962</v>
      </c>
      <c r="X434" s="369">
        <v>0.1486465861872035</v>
      </c>
      <c r="Y434" s="369">
        <v>1.017571580906832</v>
      </c>
      <c r="Z434" s="369">
        <v>0.13265969319051329</v>
      </c>
      <c r="AA434" s="369">
        <v>0.71678599612643201</v>
      </c>
      <c r="AB434" s="369">
        <v>3.8170173402057639E-2</v>
      </c>
      <c r="AC434" s="373">
        <v>-3.76349778128376</v>
      </c>
      <c r="AD434" s="575">
        <v>0</v>
      </c>
      <c r="AE434" s="370" t="s">
        <v>2010</v>
      </c>
      <c r="AF434" s="370" t="s">
        <v>1833</v>
      </c>
      <c r="AG434" s="374" t="s">
        <v>1458</v>
      </c>
      <c r="AH434" s="374" t="s">
        <v>1813</v>
      </c>
      <c r="AI434" s="374">
        <v>500</v>
      </c>
      <c r="AJ434" s="374">
        <v>500</v>
      </c>
      <c r="AK434" s="374">
        <v>500</v>
      </c>
      <c r="AL434" s="722">
        <v>1</v>
      </c>
      <c r="AM434" s="722">
        <v>20</v>
      </c>
      <c r="AN434" s="369" t="s">
        <v>1815</v>
      </c>
      <c r="AO434" s="367" t="s">
        <v>1326</v>
      </c>
      <c r="AP434" s="370" t="s">
        <v>1835</v>
      </c>
      <c r="AQ434" s="376" t="s">
        <v>681</v>
      </c>
      <c r="AR434" s="369">
        <v>3.1113333333333301E-3</v>
      </c>
      <c r="AS434" s="369">
        <v>3.1113333333333301E-3</v>
      </c>
      <c r="AT434" s="369" t="s">
        <v>1424</v>
      </c>
      <c r="AW434" s="198"/>
      <c r="AX434" s="198"/>
      <c r="AY434" s="184"/>
      <c r="AZ434" s="184"/>
      <c r="BA434" s="184"/>
      <c r="BB434" s="186"/>
      <c r="BC434" s="184"/>
      <c r="BD434" s="184"/>
      <c r="BE434" s="184"/>
      <c r="BF434" s="184"/>
      <c r="BG434" s="186"/>
      <c r="BH434" s="186"/>
      <c r="BI434" s="199"/>
      <c r="BJ434" s="199"/>
      <c r="BK434" s="199"/>
      <c r="BL434" s="186"/>
      <c r="BM434" s="186"/>
      <c r="BN434" s="186"/>
      <c r="BO434" s="186"/>
      <c r="BP434" s="186"/>
      <c r="BQ434" s="186"/>
      <c r="BR434" s="186"/>
      <c r="BS434" s="186"/>
      <c r="BT434" s="187"/>
      <c r="BU434" s="188"/>
      <c r="BV434" s="189"/>
      <c r="BW434" s="185"/>
      <c r="BX434"/>
      <c r="BZ434"/>
    </row>
    <row r="435" spans="2:78" ht="18.75">
      <c r="B435" s="363" t="s">
        <v>293</v>
      </c>
      <c r="C435" s="364">
        <v>20658576000158</v>
      </c>
      <c r="D435" s="365" t="s">
        <v>14</v>
      </c>
      <c r="E435" s="365" t="s">
        <v>607</v>
      </c>
      <c r="F435" s="365" t="s">
        <v>1424</v>
      </c>
      <c r="G435" s="366" t="s">
        <v>1424</v>
      </c>
      <c r="H435" s="366" t="s">
        <v>34</v>
      </c>
      <c r="I435" s="366" t="s">
        <v>34</v>
      </c>
      <c r="J435" s="366" t="s">
        <v>608</v>
      </c>
      <c r="K435" s="367" t="s">
        <v>48</v>
      </c>
      <c r="L435" s="368"/>
      <c r="M435" s="368" t="s">
        <v>34</v>
      </c>
      <c r="N435" s="367">
        <v>395511</v>
      </c>
      <c r="O435" s="367" t="s">
        <v>1323</v>
      </c>
      <c r="P435" s="371">
        <v>41857</v>
      </c>
      <c r="Q435" s="372">
        <v>966.375181</v>
      </c>
      <c r="R435" s="372">
        <v>1146.8006819362556</v>
      </c>
      <c r="S435" s="367">
        <v>2</v>
      </c>
      <c r="T435" s="369">
        <v>0.10493742194429467</v>
      </c>
      <c r="U435" s="369">
        <v>1.1243543111495304</v>
      </c>
      <c r="V435" s="369">
        <v>3.9209898339849669E-2</v>
      </c>
      <c r="W435" s="369">
        <v>0.35127567222621497</v>
      </c>
      <c r="X435" s="369">
        <v>4.2513530556511414E-2</v>
      </c>
      <c r="Y435" s="369">
        <v>0.29102962676746885</v>
      </c>
      <c r="Z435" s="369">
        <v>9.5496495483435861E-2</v>
      </c>
      <c r="AA435" s="369">
        <v>0.51598604666886783</v>
      </c>
      <c r="AB435" s="369">
        <v>0.27499305348695929</v>
      </c>
      <c r="AC435" s="373">
        <v>-0.2633213688390294</v>
      </c>
      <c r="AD435" s="575">
        <v>26491395000166</v>
      </c>
      <c r="AE435" s="370" t="s">
        <v>2011</v>
      </c>
      <c r="AF435" s="370" t="s">
        <v>1856</v>
      </c>
      <c r="AG435" s="374" t="s">
        <v>59</v>
      </c>
      <c r="AH435" s="374" t="s">
        <v>1819</v>
      </c>
      <c r="AI435" s="374">
        <v>1000</v>
      </c>
      <c r="AJ435" s="374">
        <v>500</v>
      </c>
      <c r="AK435" s="374">
        <v>1000</v>
      </c>
      <c r="AL435" s="722">
        <v>2</v>
      </c>
      <c r="AM435" s="722">
        <v>20</v>
      </c>
      <c r="AN435" s="369" t="s">
        <v>668</v>
      </c>
      <c r="AO435" s="367" t="s">
        <v>1326</v>
      </c>
      <c r="AP435" s="370" t="s">
        <v>1816</v>
      </c>
      <c r="AQ435" s="376" t="s">
        <v>661</v>
      </c>
      <c r="AR435" s="369">
        <v>4.9333333333333304E-3</v>
      </c>
      <c r="AS435" s="369">
        <v>4.9333333333333304E-3</v>
      </c>
      <c r="AT435" s="369" t="s">
        <v>1424</v>
      </c>
      <c r="AW435" s="198"/>
      <c r="AX435" s="198"/>
      <c r="AY435" s="184"/>
      <c r="AZ435" s="184"/>
      <c r="BA435" s="184"/>
      <c r="BB435" s="186"/>
      <c r="BC435" s="184"/>
      <c r="BD435" s="184"/>
      <c r="BE435" s="184"/>
      <c r="BF435" s="184"/>
      <c r="BG435" s="186"/>
      <c r="BH435" s="186"/>
      <c r="BI435" s="199"/>
      <c r="BJ435" s="199"/>
      <c r="BK435" s="199"/>
      <c r="BL435" s="186"/>
      <c r="BM435" s="186"/>
      <c r="BN435" s="186"/>
      <c r="BO435" s="186"/>
      <c r="BP435" s="186"/>
      <c r="BQ435" s="186"/>
      <c r="BR435" s="186"/>
      <c r="BS435" s="186"/>
      <c r="BT435" s="187"/>
      <c r="BU435" s="188"/>
      <c r="BV435" s="189"/>
      <c r="BW435" s="185"/>
      <c r="BX435"/>
      <c r="BZ435"/>
    </row>
    <row r="436" spans="2:78" ht="18.75">
      <c r="B436" s="363" t="s">
        <v>306</v>
      </c>
      <c r="C436" s="364">
        <v>17759778000181</v>
      </c>
      <c r="D436" s="365" t="s">
        <v>14</v>
      </c>
      <c r="E436" s="365" t="s">
        <v>607</v>
      </c>
      <c r="F436" s="365" t="s">
        <v>1424</v>
      </c>
      <c r="G436" s="366" t="s">
        <v>1424</v>
      </c>
      <c r="H436" s="366" t="s">
        <v>34</v>
      </c>
      <c r="I436" s="366" t="s">
        <v>34</v>
      </c>
      <c r="J436" s="366" t="s">
        <v>608</v>
      </c>
      <c r="K436" s="367" t="s">
        <v>48</v>
      </c>
      <c r="L436" s="368"/>
      <c r="M436" s="368" t="s">
        <v>34</v>
      </c>
      <c r="N436" s="367">
        <v>395951</v>
      </c>
      <c r="O436" s="367" t="s">
        <v>1323</v>
      </c>
      <c r="P436" s="371">
        <v>41388</v>
      </c>
      <c r="Q436" s="372">
        <v>58.102637000000001</v>
      </c>
      <c r="R436" s="372">
        <v>73.006706559523764</v>
      </c>
      <c r="S436" s="367">
        <v>5</v>
      </c>
      <c r="T436" s="369">
        <v>6.4904774314535008E-2</v>
      </c>
      <c r="U436" s="369">
        <v>0.69542362926996182</v>
      </c>
      <c r="V436" s="369">
        <v>2.9580479356868583E-2</v>
      </c>
      <c r="W436" s="369">
        <v>0.26500713367821305</v>
      </c>
      <c r="X436" s="369">
        <v>0.11863147349150505</v>
      </c>
      <c r="Y436" s="369">
        <v>0.8121008300454986</v>
      </c>
      <c r="Z436" s="369">
        <v>0.16636193966708768</v>
      </c>
      <c r="AA436" s="369">
        <v>0.89888575628280043</v>
      </c>
      <c r="AB436" s="369">
        <v>0.1714990929025092</v>
      </c>
      <c r="AC436" s="373">
        <v>-0.47837551126307615</v>
      </c>
      <c r="AD436" s="575">
        <v>0</v>
      </c>
      <c r="AE436" s="370" t="s">
        <v>2012</v>
      </c>
      <c r="AF436" s="370" t="s">
        <v>1833</v>
      </c>
      <c r="AG436" s="374" t="s">
        <v>1458</v>
      </c>
      <c r="AH436" s="374" t="s">
        <v>1819</v>
      </c>
      <c r="AI436" s="374">
        <v>1000</v>
      </c>
      <c r="AJ436" s="374">
        <v>1000</v>
      </c>
      <c r="AK436" s="374">
        <v>100</v>
      </c>
      <c r="AL436" s="722">
        <v>2</v>
      </c>
      <c r="AM436" s="722">
        <v>20</v>
      </c>
      <c r="AN436" s="369" t="s">
        <v>1815</v>
      </c>
      <c r="AO436" s="367" t="s">
        <v>1326</v>
      </c>
      <c r="AP436" s="370" t="s">
        <v>1816</v>
      </c>
      <c r="AQ436" s="376" t="s">
        <v>661</v>
      </c>
      <c r="AR436" s="369">
        <v>6.0000000000000001E-3</v>
      </c>
      <c r="AS436" s="369">
        <v>6.0000000000000001E-3</v>
      </c>
      <c r="AT436" s="369" t="s">
        <v>1424</v>
      </c>
      <c r="AW436" s="198"/>
      <c r="AX436" s="198"/>
      <c r="AY436" s="184"/>
      <c r="AZ436" s="184"/>
      <c r="BA436" s="184"/>
      <c r="BB436" s="186"/>
      <c r="BC436" s="184"/>
      <c r="BD436" s="184"/>
      <c r="BE436" s="184"/>
      <c r="BF436" s="184"/>
      <c r="BG436" s="186"/>
      <c r="BH436" s="186"/>
      <c r="BI436" s="199"/>
      <c r="BJ436" s="199"/>
      <c r="BK436" s="199"/>
      <c r="BL436" s="186"/>
      <c r="BM436" s="186"/>
      <c r="BN436" s="186"/>
      <c r="BO436" s="186"/>
      <c r="BP436" s="186"/>
      <c r="BQ436" s="186"/>
      <c r="BR436" s="186"/>
      <c r="BS436" s="186"/>
      <c r="BT436" s="187"/>
      <c r="BU436" s="188"/>
      <c r="BV436" s="189"/>
      <c r="BW436" s="185"/>
      <c r="BX436"/>
      <c r="BZ436"/>
    </row>
    <row r="437" spans="2:78" ht="18.75">
      <c r="B437" s="363" t="s">
        <v>543</v>
      </c>
      <c r="C437" s="364">
        <v>22187946000141</v>
      </c>
      <c r="D437" s="365" t="s">
        <v>13</v>
      </c>
      <c r="E437" s="365" t="s">
        <v>615</v>
      </c>
      <c r="F437" s="365" t="s">
        <v>619</v>
      </c>
      <c r="G437" s="366" t="s">
        <v>34</v>
      </c>
      <c r="H437" s="366" t="s">
        <v>1340</v>
      </c>
      <c r="I437" s="366" t="s">
        <v>34</v>
      </c>
      <c r="J437" s="366" t="s">
        <v>611</v>
      </c>
      <c r="K437" s="367" t="s">
        <v>48</v>
      </c>
      <c r="L437" s="368"/>
      <c r="M437" s="368" t="s">
        <v>1421</v>
      </c>
      <c r="N437" s="367">
        <v>396052</v>
      </c>
      <c r="O437" s="367" t="s">
        <v>1326</v>
      </c>
      <c r="P437" s="371">
        <v>42147</v>
      </c>
      <c r="Q437" s="372">
        <v>1301.086661</v>
      </c>
      <c r="R437" s="372">
        <v>1303.3351433214293</v>
      </c>
      <c r="S437" s="367">
        <v>1</v>
      </c>
      <c r="T437" s="369">
        <v>0.12855599455706335</v>
      </c>
      <c r="U437" s="369">
        <v>1.3774160259157038</v>
      </c>
      <c r="V437" s="369">
        <v>9.5689130810435508E-2</v>
      </c>
      <c r="W437" s="369">
        <v>0.85726475133490032</v>
      </c>
      <c r="X437" s="369">
        <v>0.16489998759243307</v>
      </c>
      <c r="Y437" s="369">
        <v>1.1288354840159407</v>
      </c>
      <c r="Z437" s="369">
        <v>0.19175728790863289</v>
      </c>
      <c r="AA437" s="369">
        <v>1.0361017376295396</v>
      </c>
      <c r="AB437" s="369">
        <v>8.2373697730679027E-2</v>
      </c>
      <c r="AC437" s="373">
        <v>-0.19341507342447398</v>
      </c>
      <c r="AD437" s="575">
        <v>7455507000189</v>
      </c>
      <c r="AE437" s="370" t="s">
        <v>1838</v>
      </c>
      <c r="AF437" s="370" t="s">
        <v>1856</v>
      </c>
      <c r="AG437" s="374" t="s">
        <v>59</v>
      </c>
      <c r="AH437" s="374" t="s">
        <v>1819</v>
      </c>
      <c r="AI437" s="374">
        <v>5000</v>
      </c>
      <c r="AJ437" s="374">
        <v>2000</v>
      </c>
      <c r="AK437" s="374">
        <v>5000</v>
      </c>
      <c r="AL437" s="722">
        <v>0</v>
      </c>
      <c r="AM437" s="722">
        <v>0</v>
      </c>
      <c r="AN437" s="369" t="s">
        <v>1820</v>
      </c>
      <c r="AO437" s="367" t="s">
        <v>1326</v>
      </c>
      <c r="AP437" s="370" t="s">
        <v>1835</v>
      </c>
      <c r="AQ437" s="376" t="s">
        <v>666</v>
      </c>
      <c r="AR437" s="369">
        <v>0</v>
      </c>
      <c r="AS437" s="369">
        <v>0</v>
      </c>
      <c r="AT437" s="369" t="s">
        <v>1424</v>
      </c>
      <c r="AW437" s="198"/>
      <c r="AX437" s="198"/>
      <c r="AY437" s="184"/>
      <c r="AZ437" s="184"/>
      <c r="BA437" s="184"/>
      <c r="BB437" s="186"/>
      <c r="BC437" s="184"/>
      <c r="BD437" s="184"/>
      <c r="BE437" s="184"/>
      <c r="BF437" s="184"/>
      <c r="BG437" s="186"/>
      <c r="BH437" s="186"/>
      <c r="BI437" s="199"/>
      <c r="BJ437" s="199"/>
      <c r="BK437" s="199"/>
      <c r="BL437" s="186"/>
      <c r="BM437" s="186"/>
      <c r="BN437" s="186"/>
      <c r="BO437" s="186"/>
      <c r="BP437" s="186"/>
      <c r="BQ437" s="186"/>
      <c r="BR437" s="186"/>
      <c r="BS437" s="186"/>
      <c r="BT437" s="187"/>
      <c r="BU437" s="188"/>
      <c r="BV437" s="189"/>
      <c r="BW437" s="185"/>
      <c r="BX437"/>
      <c r="BZ437"/>
    </row>
    <row r="438" spans="2:78" ht="18.75">
      <c r="B438" s="363" t="s">
        <v>65</v>
      </c>
      <c r="C438" s="364">
        <v>21983042000160</v>
      </c>
      <c r="D438" s="365" t="s">
        <v>13</v>
      </c>
      <c r="E438" s="365" t="s">
        <v>615</v>
      </c>
      <c r="F438" s="365" t="s">
        <v>619</v>
      </c>
      <c r="G438" s="366" t="s">
        <v>34</v>
      </c>
      <c r="H438" s="366" t="s">
        <v>1339</v>
      </c>
      <c r="I438" s="366" t="s">
        <v>34</v>
      </c>
      <c r="J438" s="366" t="s">
        <v>611</v>
      </c>
      <c r="K438" s="367" t="s">
        <v>48</v>
      </c>
      <c r="L438" s="368" t="s">
        <v>1341</v>
      </c>
      <c r="M438" s="368" t="s">
        <v>34</v>
      </c>
      <c r="N438" s="367">
        <v>396729</v>
      </c>
      <c r="O438" s="367" t="s">
        <v>1323</v>
      </c>
      <c r="P438" s="371">
        <v>42155</v>
      </c>
      <c r="Q438" s="372">
        <v>669.18549700000005</v>
      </c>
      <c r="R438" s="372">
        <v>716.23674640079412</v>
      </c>
      <c r="S438" s="367">
        <v>1</v>
      </c>
      <c r="T438" s="369">
        <v>8.5379537240343195E-2</v>
      </c>
      <c r="U438" s="369">
        <v>0.91480092612805974</v>
      </c>
      <c r="V438" s="369">
        <v>0.10424044644105268</v>
      </c>
      <c r="W438" s="369">
        <v>0.93387472161658058</v>
      </c>
      <c r="X438" s="369">
        <v>0.1398244276005709</v>
      </c>
      <c r="Y438" s="369">
        <v>0.95717881918740177</v>
      </c>
      <c r="Z438" s="369">
        <v>0.18612733864988718</v>
      </c>
      <c r="AA438" s="369">
        <v>1.0056820322124922</v>
      </c>
      <c r="AB438" s="369">
        <v>2.3739177026652462E-2</v>
      </c>
      <c r="AC438" s="373">
        <v>-0.31092059998207755</v>
      </c>
      <c r="AD438" s="575">
        <v>21983079000198</v>
      </c>
      <c r="AE438" s="370" t="s">
        <v>1975</v>
      </c>
      <c r="AF438" s="370" t="s">
        <v>1812</v>
      </c>
      <c r="AG438" s="374" t="s">
        <v>1459</v>
      </c>
      <c r="AH438" s="374" t="s">
        <v>1819</v>
      </c>
      <c r="AI438" s="374">
        <v>50000</v>
      </c>
      <c r="AJ438" s="374">
        <v>5000</v>
      </c>
      <c r="AK438" s="374">
        <v>25000</v>
      </c>
      <c r="AL438" s="722">
        <v>1.9</v>
      </c>
      <c r="AM438" s="722">
        <v>20</v>
      </c>
      <c r="AN438" s="369" t="s">
        <v>1820</v>
      </c>
      <c r="AO438" s="367" t="s">
        <v>1326</v>
      </c>
      <c r="AP438" s="370" t="s">
        <v>1835</v>
      </c>
      <c r="AQ438" s="376" t="s">
        <v>673</v>
      </c>
      <c r="AR438" s="369">
        <v>3.8E-3</v>
      </c>
      <c r="AS438" s="369">
        <v>3.8E-3</v>
      </c>
      <c r="AT438" s="369" t="s">
        <v>1424</v>
      </c>
      <c r="AW438" s="198"/>
      <c r="AX438" s="198"/>
      <c r="AY438" s="184"/>
      <c r="AZ438" s="184"/>
      <c r="BA438" s="184"/>
      <c r="BB438" s="186"/>
      <c r="BC438" s="184"/>
      <c r="BD438" s="184"/>
      <c r="BE438" s="184"/>
      <c r="BF438" s="184"/>
      <c r="BG438" s="186"/>
      <c r="BH438" s="186"/>
      <c r="BI438" s="199"/>
      <c r="BJ438" s="199"/>
      <c r="BK438" s="199"/>
      <c r="BL438" s="186"/>
      <c r="BM438" s="186"/>
      <c r="BN438" s="186"/>
      <c r="BO438" s="186"/>
      <c r="BP438" s="186"/>
      <c r="BQ438" s="186"/>
      <c r="BR438" s="186"/>
      <c r="BS438" s="186"/>
      <c r="BT438" s="187"/>
      <c r="BU438" s="188"/>
      <c r="BV438" s="189"/>
      <c r="BW438" s="185"/>
      <c r="BX438"/>
      <c r="BZ438"/>
    </row>
    <row r="439" spans="2:78" ht="18.75">
      <c r="B439" s="363" t="s">
        <v>1186</v>
      </c>
      <c r="C439" s="364">
        <v>19366052000104</v>
      </c>
      <c r="D439" s="365" t="s">
        <v>13</v>
      </c>
      <c r="E439" s="365" t="s">
        <v>616</v>
      </c>
      <c r="F439" s="365" t="s">
        <v>617</v>
      </c>
      <c r="G439" s="366" t="s">
        <v>34</v>
      </c>
      <c r="H439" s="366" t="s">
        <v>1339</v>
      </c>
      <c r="I439" s="366" t="s">
        <v>34</v>
      </c>
      <c r="J439" s="366" t="s">
        <v>608</v>
      </c>
      <c r="K439" s="367" t="s">
        <v>48</v>
      </c>
      <c r="L439" s="368" t="s">
        <v>1341</v>
      </c>
      <c r="M439" s="368" t="s">
        <v>34</v>
      </c>
      <c r="N439" s="367">
        <v>396941</v>
      </c>
      <c r="O439" s="367" t="s">
        <v>1326</v>
      </c>
      <c r="P439" s="371">
        <v>42148</v>
      </c>
      <c r="Q439" s="372">
        <v>1496.178314</v>
      </c>
      <c r="R439" s="372">
        <v>1465.4681179761899</v>
      </c>
      <c r="S439" s="367">
        <v>1</v>
      </c>
      <c r="T439" s="369">
        <v>0.12239648092707789</v>
      </c>
      <c r="U439" s="369">
        <v>1.3114197819052993</v>
      </c>
      <c r="V439" s="369">
        <v>0.12991300417132323</v>
      </c>
      <c r="W439" s="369">
        <v>1.1638713642067453</v>
      </c>
      <c r="X439" s="369">
        <v>0.2084040307333237</v>
      </c>
      <c r="Y439" s="369">
        <v>1.426645740478635</v>
      </c>
      <c r="Z439" s="369">
        <v>0.44708847250592254</v>
      </c>
      <c r="AA439" s="369">
        <v>2.4157055426140519</v>
      </c>
      <c r="AB439" s="369">
        <v>2.9168862192194105E-2</v>
      </c>
      <c r="AC439" s="373">
        <v>0.62709194638925714</v>
      </c>
      <c r="AD439" s="575">
        <v>32318967000102</v>
      </c>
      <c r="AE439" s="370" t="s">
        <v>1864</v>
      </c>
      <c r="AF439" s="370" t="s">
        <v>1812</v>
      </c>
      <c r="AG439" s="374" t="s">
        <v>1459</v>
      </c>
      <c r="AH439" s="374" t="s">
        <v>1819</v>
      </c>
      <c r="AI439" s="374">
        <v>50000</v>
      </c>
      <c r="AJ439" s="374">
        <v>5000</v>
      </c>
      <c r="AK439" s="374">
        <v>5000</v>
      </c>
      <c r="AL439" s="722">
        <v>2</v>
      </c>
      <c r="AM439" s="722">
        <v>25</v>
      </c>
      <c r="AN439" s="369" t="s">
        <v>1820</v>
      </c>
      <c r="AO439" s="367" t="s">
        <v>1326</v>
      </c>
      <c r="AP439" s="370" t="s">
        <v>1835</v>
      </c>
      <c r="AQ439" s="376" t="s">
        <v>670</v>
      </c>
      <c r="AR439" s="369">
        <v>3.8899999999999998E-3</v>
      </c>
      <c r="AS439" s="369">
        <v>3.8899999999999998E-3</v>
      </c>
      <c r="AT439" s="369" t="s">
        <v>1424</v>
      </c>
      <c r="AW439" s="198"/>
      <c r="AX439" s="198"/>
      <c r="AY439" s="184"/>
      <c r="AZ439" s="184"/>
      <c r="BA439" s="184"/>
      <c r="BB439" s="186"/>
      <c r="BC439" s="184"/>
      <c r="BD439" s="184"/>
      <c r="BE439" s="184"/>
      <c r="BF439" s="184"/>
      <c r="BG439" s="186"/>
      <c r="BH439" s="186"/>
      <c r="BI439" s="199"/>
      <c r="BJ439" s="199"/>
      <c r="BK439" s="199"/>
      <c r="BL439" s="186"/>
      <c r="BM439" s="186"/>
      <c r="BN439" s="186"/>
      <c r="BO439" s="186"/>
      <c r="BP439" s="186"/>
      <c r="BQ439" s="186"/>
      <c r="BR439" s="186"/>
      <c r="BS439" s="186"/>
      <c r="BT439" s="187"/>
      <c r="BU439" s="188"/>
      <c r="BV439" s="189"/>
      <c r="BW439" s="185"/>
      <c r="BX439"/>
      <c r="BZ439"/>
    </row>
    <row r="440" spans="2:78" ht="18.75">
      <c r="B440" s="363" t="s">
        <v>1709</v>
      </c>
      <c r="C440" s="364">
        <v>21940710000171</v>
      </c>
      <c r="D440" s="365" t="s">
        <v>13</v>
      </c>
      <c r="E440" s="365" t="s">
        <v>616</v>
      </c>
      <c r="F440" s="365" t="s">
        <v>617</v>
      </c>
      <c r="G440" s="366" t="s">
        <v>34</v>
      </c>
      <c r="H440" s="366" t="s">
        <v>1339</v>
      </c>
      <c r="I440" s="366" t="s">
        <v>34</v>
      </c>
      <c r="J440" s="366" t="s">
        <v>608</v>
      </c>
      <c r="K440" s="367" t="s">
        <v>48</v>
      </c>
      <c r="L440" s="368"/>
      <c r="M440" s="368" t="s">
        <v>1424</v>
      </c>
      <c r="N440" s="367">
        <v>397520</v>
      </c>
      <c r="O440" s="367" t="s">
        <v>1323</v>
      </c>
      <c r="P440" s="371">
        <v>42165</v>
      </c>
      <c r="Q440" s="372">
        <v>356.288546</v>
      </c>
      <c r="R440" s="372">
        <v>329.0329238588709</v>
      </c>
      <c r="S440" s="367">
        <v>1</v>
      </c>
      <c r="T440" s="369">
        <v>0.12212466126734012</v>
      </c>
      <c r="U440" s="369">
        <v>1.3085073641936884</v>
      </c>
      <c r="V440" s="369">
        <v>0.12952486891294912</v>
      </c>
      <c r="W440" s="369">
        <v>1.1603941179099475</v>
      </c>
      <c r="X440" s="369">
        <v>0.20757268068459123</v>
      </c>
      <c r="Y440" s="369">
        <v>1.4209546701010733</v>
      </c>
      <c r="Z440" s="369">
        <v>0.44496578965417211</v>
      </c>
      <c r="AA440" s="369">
        <v>2.4042362763602294</v>
      </c>
      <c r="AB440" s="369">
        <v>2.9521812066025301E-2</v>
      </c>
      <c r="AC440" s="373">
        <v>0.60644730301947714</v>
      </c>
      <c r="AD440" s="575">
        <v>19366052000104</v>
      </c>
      <c r="AE440" s="370" t="s">
        <v>1906</v>
      </c>
      <c r="AF440" s="370" t="s">
        <v>1907</v>
      </c>
      <c r="AG440" s="374" t="s">
        <v>1462</v>
      </c>
      <c r="AH440" s="374" t="s">
        <v>1819</v>
      </c>
      <c r="AI440" s="374">
        <v>50000</v>
      </c>
      <c r="AJ440" s="374">
        <v>5000</v>
      </c>
      <c r="AK440" s="374">
        <v>5000</v>
      </c>
      <c r="AL440" s="722">
        <v>0</v>
      </c>
      <c r="AM440" s="722">
        <v>0</v>
      </c>
      <c r="AN440" s="369" t="s">
        <v>1820</v>
      </c>
      <c r="AO440" s="367" t="s">
        <v>1326</v>
      </c>
      <c r="AP440" s="370" t="s">
        <v>1835</v>
      </c>
      <c r="AQ440" s="376" t="s">
        <v>1815</v>
      </c>
      <c r="AR440" s="369">
        <v>0</v>
      </c>
      <c r="AS440" s="369">
        <v>0</v>
      </c>
      <c r="AT440" s="369" t="s">
        <v>1424</v>
      </c>
      <c r="AW440" s="198"/>
      <c r="AX440" s="198"/>
      <c r="AY440" s="184"/>
      <c r="AZ440" s="184"/>
      <c r="BA440" s="184"/>
      <c r="BB440" s="186"/>
      <c r="BC440" s="184"/>
      <c r="BD440" s="184"/>
      <c r="BE440" s="184"/>
      <c r="BF440" s="184"/>
      <c r="BG440" s="186"/>
      <c r="BH440" s="186"/>
      <c r="BI440" s="199"/>
      <c r="BJ440" s="199"/>
      <c r="BK440" s="199"/>
      <c r="BL440" s="186"/>
      <c r="BM440" s="186"/>
      <c r="BN440" s="186"/>
      <c r="BO440" s="186"/>
      <c r="BP440" s="186"/>
      <c r="BQ440" s="186"/>
      <c r="BR440" s="186"/>
      <c r="BS440" s="186"/>
      <c r="BT440" s="187"/>
      <c r="BU440" s="188"/>
      <c r="BV440" s="189"/>
      <c r="BW440" s="185"/>
      <c r="BX440"/>
      <c r="BZ440"/>
    </row>
    <row r="441" spans="2:78" ht="18.75">
      <c r="B441" s="363" t="s">
        <v>1034</v>
      </c>
      <c r="C441" s="364">
        <v>21624757000126</v>
      </c>
      <c r="D441" s="365" t="s">
        <v>13</v>
      </c>
      <c r="E441" s="365" t="s">
        <v>615</v>
      </c>
      <c r="F441" s="365" t="s">
        <v>619</v>
      </c>
      <c r="G441" s="366" t="s">
        <v>34</v>
      </c>
      <c r="H441" s="366" t="s">
        <v>1339</v>
      </c>
      <c r="I441" s="366" t="s">
        <v>34</v>
      </c>
      <c r="J441" s="366" t="s">
        <v>611</v>
      </c>
      <c r="K441" s="367" t="s">
        <v>48</v>
      </c>
      <c r="L441" s="368"/>
      <c r="M441" s="368" t="s">
        <v>34</v>
      </c>
      <c r="N441" s="367">
        <v>397679</v>
      </c>
      <c r="O441" s="367" t="s">
        <v>1323</v>
      </c>
      <c r="P441" s="371">
        <v>42088</v>
      </c>
      <c r="Q441" s="372">
        <v>3287.6569260000001</v>
      </c>
      <c r="R441" s="372">
        <v>3466.3278554701205</v>
      </c>
      <c r="S441" s="367">
        <v>1</v>
      </c>
      <c r="T441" s="369">
        <v>0.12479533833197509</v>
      </c>
      <c r="U441" s="369">
        <v>1.3371223922330135</v>
      </c>
      <c r="V441" s="369">
        <v>0.12612026635255136</v>
      </c>
      <c r="W441" s="369">
        <v>1.1298927877942468</v>
      </c>
      <c r="X441" s="369">
        <v>0.20357536328076198</v>
      </c>
      <c r="Y441" s="369">
        <v>1.3935907279189212</v>
      </c>
      <c r="Z441" s="369">
        <v>0.22117934208532075</v>
      </c>
      <c r="AA441" s="369">
        <v>1.1950747904379506</v>
      </c>
      <c r="AB441" s="369">
        <v>2.1546521948975723E-2</v>
      </c>
      <c r="AC441" s="373">
        <v>0.67290771019219575</v>
      </c>
      <c r="AD441" s="575">
        <v>0</v>
      </c>
      <c r="AE441" s="370" t="s">
        <v>2013</v>
      </c>
      <c r="AF441" s="370" t="s">
        <v>1856</v>
      </c>
      <c r="AG441" s="374" t="s">
        <v>59</v>
      </c>
      <c r="AH441" s="374" t="s">
        <v>1819</v>
      </c>
      <c r="AI441" s="374">
        <v>1</v>
      </c>
      <c r="AJ441" s="374">
        <v>1</v>
      </c>
      <c r="AK441" s="374">
        <v>1</v>
      </c>
      <c r="AL441" s="722">
        <v>2.0499999999999998</v>
      </c>
      <c r="AM441" s="722">
        <v>20</v>
      </c>
      <c r="AN441" s="369" t="s">
        <v>1820</v>
      </c>
      <c r="AO441" s="367" t="s">
        <v>1326</v>
      </c>
      <c r="AP441" s="370" t="s">
        <v>1835</v>
      </c>
      <c r="AQ441" s="376" t="s">
        <v>666</v>
      </c>
      <c r="AR441" s="369">
        <v>4.6666666666666697E-3</v>
      </c>
      <c r="AS441" s="369">
        <v>4.6666666666666697E-3</v>
      </c>
      <c r="AT441" s="369" t="s">
        <v>1424</v>
      </c>
      <c r="AW441" s="198"/>
      <c r="AX441" s="198"/>
      <c r="AY441" s="184"/>
      <c r="AZ441" s="184"/>
      <c r="BA441" s="184"/>
      <c r="BB441" s="186"/>
      <c r="BC441" s="184"/>
      <c r="BD441" s="184"/>
      <c r="BE441" s="184"/>
      <c r="BF441" s="184"/>
      <c r="BG441" s="186"/>
      <c r="BH441" s="186"/>
      <c r="BI441" s="199"/>
      <c r="BJ441" s="199"/>
      <c r="BK441" s="199"/>
      <c r="BL441" s="186"/>
      <c r="BM441" s="186"/>
      <c r="BN441" s="186"/>
      <c r="BO441" s="186"/>
      <c r="BP441" s="186"/>
      <c r="BQ441" s="186"/>
      <c r="BR441" s="186"/>
      <c r="BS441" s="186"/>
      <c r="BT441" s="187"/>
      <c r="BU441" s="188"/>
      <c r="BV441" s="189"/>
      <c r="BW441" s="185"/>
      <c r="BX441"/>
      <c r="BZ441"/>
    </row>
    <row r="442" spans="2:78" ht="18.75">
      <c r="B442" s="363" t="s">
        <v>53</v>
      </c>
      <c r="C442" s="364">
        <v>21646715000196</v>
      </c>
      <c r="D442" s="365" t="s">
        <v>13</v>
      </c>
      <c r="E442" s="365" t="s">
        <v>615</v>
      </c>
      <c r="F442" s="365" t="s">
        <v>619</v>
      </c>
      <c r="G442" s="366" t="s">
        <v>34</v>
      </c>
      <c r="H442" s="366" t="s">
        <v>1340</v>
      </c>
      <c r="I442" s="366" t="s">
        <v>34</v>
      </c>
      <c r="J442" s="366" t="s">
        <v>611</v>
      </c>
      <c r="K442" s="367" t="s">
        <v>48</v>
      </c>
      <c r="L442" s="368"/>
      <c r="M442" s="368" t="s">
        <v>34</v>
      </c>
      <c r="N442" s="367">
        <v>397806</v>
      </c>
      <c r="O442" s="367" t="s">
        <v>1323</v>
      </c>
      <c r="P442" s="371">
        <v>42036</v>
      </c>
      <c r="Q442" s="372">
        <v>883.18947000000003</v>
      </c>
      <c r="R442" s="372">
        <v>933.96537779365053</v>
      </c>
      <c r="S442" s="367">
        <v>1</v>
      </c>
      <c r="T442" s="369">
        <v>0.28947735322069668</v>
      </c>
      <c r="U442" s="369">
        <v>3.1016114560792429</v>
      </c>
      <c r="V442" s="369">
        <v>0.11852296948810781</v>
      </c>
      <c r="W442" s="369">
        <v>1.0618297303481827</v>
      </c>
      <c r="X442" s="369">
        <v>0.83889623067017349</v>
      </c>
      <c r="Y442" s="369">
        <v>5.7427283434869603</v>
      </c>
      <c r="Z442" s="369">
        <v>1.4576155567907527</v>
      </c>
      <c r="AA442" s="369">
        <v>7.875778947741142</v>
      </c>
      <c r="AB442" s="369">
        <v>0.27189752553600155</v>
      </c>
      <c r="AC442" s="373">
        <v>2.5382812400526141E-2</v>
      </c>
      <c r="AD442" s="575">
        <v>31301673000105</v>
      </c>
      <c r="AE442" s="370" t="s">
        <v>2005</v>
      </c>
      <c r="AF442" s="370" t="s">
        <v>1833</v>
      </c>
      <c r="AG442" s="374" t="s">
        <v>1458</v>
      </c>
      <c r="AH442" s="374" t="s">
        <v>1813</v>
      </c>
      <c r="AI442" s="374">
        <v>5000</v>
      </c>
      <c r="AJ442" s="374">
        <v>2000</v>
      </c>
      <c r="AK442" s="374">
        <v>2000</v>
      </c>
      <c r="AL442" s="722">
        <v>2</v>
      </c>
      <c r="AM442" s="722">
        <v>20</v>
      </c>
      <c r="AN442" s="369" t="s">
        <v>1820</v>
      </c>
      <c r="AO442" s="367" t="s">
        <v>1326</v>
      </c>
      <c r="AP442" s="370" t="s">
        <v>1835</v>
      </c>
      <c r="AQ442" s="376" t="s">
        <v>670</v>
      </c>
      <c r="AR442" s="369">
        <v>5.3333333333333297E-3</v>
      </c>
      <c r="AS442" s="369">
        <v>5.3333333333333297E-3</v>
      </c>
      <c r="AT442" s="369" t="s">
        <v>1424</v>
      </c>
      <c r="AW442" s="198"/>
      <c r="AX442" s="198"/>
      <c r="AY442" s="184"/>
      <c r="AZ442" s="184"/>
      <c r="BA442" s="184"/>
      <c r="BB442" s="186"/>
      <c r="BC442" s="184"/>
      <c r="BD442" s="184"/>
      <c r="BE442" s="184"/>
      <c r="BF442" s="184"/>
      <c r="BG442" s="186"/>
      <c r="BH442" s="186"/>
      <c r="BI442" s="199"/>
      <c r="BJ442" s="199"/>
      <c r="BK442" s="199"/>
      <c r="BL442" s="186"/>
      <c r="BM442" s="186"/>
      <c r="BN442" s="186"/>
      <c r="BO442" s="186"/>
      <c r="BP442" s="186"/>
      <c r="BQ442" s="186"/>
      <c r="BR442" s="186"/>
      <c r="BS442" s="186"/>
      <c r="BT442" s="187"/>
      <c r="BU442" s="188"/>
      <c r="BV442" s="189"/>
      <c r="BW442" s="185"/>
      <c r="BX442"/>
      <c r="BZ442"/>
    </row>
    <row r="443" spans="2:78" ht="18.75">
      <c r="B443" s="363" t="s">
        <v>776</v>
      </c>
      <c r="C443" s="364">
        <v>17414721000140</v>
      </c>
      <c r="D443" s="365" t="s">
        <v>13</v>
      </c>
      <c r="E443" s="365" t="s">
        <v>615</v>
      </c>
      <c r="F443" s="365" t="s">
        <v>619</v>
      </c>
      <c r="G443" s="366" t="s">
        <v>34</v>
      </c>
      <c r="H443" s="366" t="s">
        <v>1340</v>
      </c>
      <c r="I443" s="366" t="s">
        <v>34</v>
      </c>
      <c r="J443" s="366" t="s">
        <v>611</v>
      </c>
      <c r="K443" s="367" t="s">
        <v>48</v>
      </c>
      <c r="L443" s="368" t="s">
        <v>717</v>
      </c>
      <c r="M443" s="368" t="s">
        <v>34</v>
      </c>
      <c r="N443" s="367">
        <v>398322</v>
      </c>
      <c r="O443" s="367" t="s">
        <v>1323</v>
      </c>
      <c r="P443" s="371">
        <v>42187</v>
      </c>
      <c r="Q443" s="372">
        <v>504.38022100000001</v>
      </c>
      <c r="R443" s="372">
        <v>907.39734847222257</v>
      </c>
      <c r="S443" s="367">
        <v>1</v>
      </c>
      <c r="T443" s="369">
        <v>1.1546351224229978E-2</v>
      </c>
      <c r="U443" s="369">
        <v>0.12371363367303936</v>
      </c>
      <c r="V443" s="369">
        <v>3.4544225670124939E-2</v>
      </c>
      <c r="W443" s="369">
        <v>0.30947660176600533</v>
      </c>
      <c r="X443" s="369">
        <v>0.14120246969683858</v>
      </c>
      <c r="Y443" s="369">
        <v>0.96661231181190976</v>
      </c>
      <c r="Z443" s="369">
        <v>0.28449069776306346</v>
      </c>
      <c r="AA443" s="369">
        <v>1.5371582979010214</v>
      </c>
      <c r="AB443" s="369">
        <v>9.0754524354585697E-2</v>
      </c>
      <c r="AC443" s="373">
        <v>-0.84929341521297586</v>
      </c>
      <c r="AD443" s="575">
        <v>19736757000176</v>
      </c>
      <c r="AE443" s="370" t="s">
        <v>1843</v>
      </c>
      <c r="AF443" s="370" t="s">
        <v>1812</v>
      </c>
      <c r="AG443" s="374" t="s">
        <v>1459</v>
      </c>
      <c r="AH443" s="374" t="s">
        <v>1819</v>
      </c>
      <c r="AI443" s="374">
        <v>1000</v>
      </c>
      <c r="AJ443" s="374">
        <v>1000</v>
      </c>
      <c r="AK443" s="374">
        <v>1000</v>
      </c>
      <c r="AL443" s="722">
        <v>2.5</v>
      </c>
      <c r="AM443" s="722">
        <v>20</v>
      </c>
      <c r="AN443" s="369" t="s">
        <v>1820</v>
      </c>
      <c r="AO443" s="367" t="s">
        <v>1326</v>
      </c>
      <c r="AP443" s="370" t="s">
        <v>1835</v>
      </c>
      <c r="AQ443" s="376" t="s">
        <v>666</v>
      </c>
      <c r="AR443" s="369">
        <v>4.6666666666666697E-3</v>
      </c>
      <c r="AS443" s="369">
        <v>4.6666666666666697E-3</v>
      </c>
      <c r="AT443" s="369" t="s">
        <v>1424</v>
      </c>
      <c r="AW443" s="198"/>
      <c r="AX443" s="198"/>
      <c r="AY443" s="184"/>
      <c r="AZ443" s="184"/>
      <c r="BA443" s="184"/>
      <c r="BB443" s="186"/>
      <c r="BC443" s="184"/>
      <c r="BD443" s="184"/>
      <c r="BE443" s="184"/>
      <c r="BF443" s="184"/>
      <c r="BG443" s="186"/>
      <c r="BH443" s="186"/>
      <c r="BI443" s="199"/>
      <c r="BJ443" s="199"/>
      <c r="BK443" s="199"/>
      <c r="BL443" s="186"/>
      <c r="BM443" s="186"/>
      <c r="BN443" s="186"/>
      <c r="BO443" s="186"/>
      <c r="BP443" s="186"/>
      <c r="BQ443" s="186"/>
      <c r="BR443" s="186"/>
      <c r="BS443" s="186"/>
      <c r="BT443" s="187"/>
      <c r="BU443" s="188"/>
      <c r="BV443" s="189"/>
      <c r="BW443" s="185"/>
      <c r="BX443"/>
      <c r="BZ443"/>
    </row>
    <row r="444" spans="2:78" ht="18.75">
      <c r="B444" s="363" t="s">
        <v>844</v>
      </c>
      <c r="C444" s="364">
        <v>22232878000195</v>
      </c>
      <c r="D444" s="365" t="s">
        <v>11</v>
      </c>
      <c r="E444" s="365" t="s">
        <v>620</v>
      </c>
      <c r="F444" s="365" t="s">
        <v>665</v>
      </c>
      <c r="G444" s="366" t="s">
        <v>740</v>
      </c>
      <c r="H444" s="366" t="s">
        <v>34</v>
      </c>
      <c r="I444" s="366" t="s">
        <v>1424</v>
      </c>
      <c r="J444" s="366" t="s">
        <v>608</v>
      </c>
      <c r="K444" s="367" t="s">
        <v>48</v>
      </c>
      <c r="L444" s="368"/>
      <c r="M444" s="368" t="s">
        <v>34</v>
      </c>
      <c r="N444" s="367">
        <v>400513</v>
      </c>
      <c r="O444" s="367" t="s">
        <v>1323</v>
      </c>
      <c r="P444" s="371">
        <v>42186</v>
      </c>
      <c r="Q444" s="372">
        <v>981.73563200000001</v>
      </c>
      <c r="R444" s="372">
        <v>789.92321674603193</v>
      </c>
      <c r="S444" s="367">
        <v>1</v>
      </c>
      <c r="T444" s="369">
        <v>0.11224599835806437</v>
      </c>
      <c r="U444" s="369">
        <v>1.2026622135825622</v>
      </c>
      <c r="V444" s="369">
        <v>0.13595441480725512</v>
      </c>
      <c r="W444" s="369">
        <v>1.2179954673589015</v>
      </c>
      <c r="X444" s="369">
        <v>0.21977836119025818</v>
      </c>
      <c r="Y444" s="369">
        <v>1.5045095900408656</v>
      </c>
      <c r="Z444" s="369">
        <v>0.21149828732519782</v>
      </c>
      <c r="AA444" s="369">
        <v>1.1427661779807834</v>
      </c>
      <c r="AB444" s="369">
        <v>5.3358400817782679E-3</v>
      </c>
      <c r="AC444" s="373">
        <v>4.5602883199388327</v>
      </c>
      <c r="AD444" s="575">
        <v>0</v>
      </c>
      <c r="AE444" s="370" t="s">
        <v>1836</v>
      </c>
      <c r="AF444" s="370" t="s">
        <v>1833</v>
      </c>
      <c r="AG444" s="374" t="s">
        <v>1458</v>
      </c>
      <c r="AH444" s="374" t="s">
        <v>1819</v>
      </c>
      <c r="AI444" s="374">
        <v>0</v>
      </c>
      <c r="AJ444" s="374">
        <v>0</v>
      </c>
      <c r="AK444" s="374">
        <v>0</v>
      </c>
      <c r="AL444" s="722">
        <v>0.3</v>
      </c>
      <c r="AM444" s="722">
        <v>20</v>
      </c>
      <c r="AN444" s="369" t="s">
        <v>1815</v>
      </c>
      <c r="AO444" s="367" t="s">
        <v>1326</v>
      </c>
      <c r="AP444" s="370" t="s">
        <v>1821</v>
      </c>
      <c r="AQ444" s="376" t="s">
        <v>677</v>
      </c>
      <c r="AR444" s="369">
        <v>1.0499999999999999E-3</v>
      </c>
      <c r="AS444" s="369">
        <v>1.0499999999999999E-3</v>
      </c>
      <c r="AT444" s="369" t="s">
        <v>1424</v>
      </c>
      <c r="AW444" s="198"/>
      <c r="AX444" s="198"/>
      <c r="AY444" s="184"/>
      <c r="AZ444" s="184"/>
      <c r="BA444" s="184"/>
      <c r="BB444" s="186"/>
      <c r="BC444" s="184"/>
      <c r="BD444" s="184"/>
      <c r="BE444" s="184"/>
      <c r="BF444" s="184"/>
      <c r="BG444" s="186"/>
      <c r="BH444" s="186"/>
      <c r="BI444" s="199"/>
      <c r="BJ444" s="199"/>
      <c r="BK444" s="199"/>
      <c r="BL444" s="186"/>
      <c r="BM444" s="186"/>
      <c r="BN444" s="186"/>
      <c r="BO444" s="186"/>
      <c r="BP444" s="186"/>
      <c r="BQ444" s="186"/>
      <c r="BR444" s="186"/>
      <c r="BS444" s="186"/>
      <c r="BT444" s="187"/>
      <c r="BU444" s="188"/>
      <c r="BV444" s="189"/>
      <c r="BW444" s="185"/>
      <c r="BX444"/>
      <c r="BZ444"/>
    </row>
    <row r="445" spans="2:78" ht="18.75">
      <c r="B445" s="363" t="s">
        <v>463</v>
      </c>
      <c r="C445" s="364">
        <v>22232929000189</v>
      </c>
      <c r="D445" s="365" t="s">
        <v>13</v>
      </c>
      <c r="E445" s="365" t="s">
        <v>616</v>
      </c>
      <c r="F445" s="365" t="s">
        <v>617</v>
      </c>
      <c r="G445" s="366" t="s">
        <v>34</v>
      </c>
      <c r="H445" s="366" t="s">
        <v>1339</v>
      </c>
      <c r="I445" s="366" t="s">
        <v>34</v>
      </c>
      <c r="J445" s="366" t="s">
        <v>608</v>
      </c>
      <c r="K445" s="367" t="s">
        <v>48</v>
      </c>
      <c r="L445" s="368"/>
      <c r="M445" s="368" t="s">
        <v>1421</v>
      </c>
      <c r="N445" s="367">
        <v>400531</v>
      </c>
      <c r="O445" s="367" t="s">
        <v>1323</v>
      </c>
      <c r="P445" s="371">
        <v>42193</v>
      </c>
      <c r="Q445" s="372">
        <v>101.73067399999999</v>
      </c>
      <c r="R445" s="372">
        <v>100.15671693650796</v>
      </c>
      <c r="S445" s="367">
        <v>1</v>
      </c>
      <c r="T445" s="369">
        <v>0.11081996081654744</v>
      </c>
      <c r="U445" s="369">
        <v>1.1873829030376855</v>
      </c>
      <c r="V445" s="369">
        <v>0.12473127005022633</v>
      </c>
      <c r="W445" s="369">
        <v>1.1174489756325849</v>
      </c>
      <c r="X445" s="369">
        <v>0.19020415694096982</v>
      </c>
      <c r="Y445" s="369">
        <v>1.3020571116898989</v>
      </c>
      <c r="Z445" s="369">
        <v>0.34020613841954495</v>
      </c>
      <c r="AA445" s="369">
        <v>1.8381996064560384</v>
      </c>
      <c r="AB445" s="369">
        <v>2.2620212227127203E-2</v>
      </c>
      <c r="AC445" s="373">
        <v>0.57956239814780364</v>
      </c>
      <c r="AD445" s="575">
        <v>0</v>
      </c>
      <c r="AE445" s="370" t="s">
        <v>2014</v>
      </c>
      <c r="AF445" s="370" t="s">
        <v>1856</v>
      </c>
      <c r="AG445" s="374" t="s">
        <v>59</v>
      </c>
      <c r="AH445" s="374" t="s">
        <v>1819</v>
      </c>
      <c r="AI445" s="374">
        <v>5000</v>
      </c>
      <c r="AJ445" s="374">
        <v>0</v>
      </c>
      <c r="AK445" s="374">
        <v>1000</v>
      </c>
      <c r="AL445" s="722">
        <v>0</v>
      </c>
      <c r="AM445" s="722">
        <v>0</v>
      </c>
      <c r="AN445" s="369" t="s">
        <v>1820</v>
      </c>
      <c r="AO445" s="367" t="s">
        <v>1326</v>
      </c>
      <c r="AP445" s="370" t="s">
        <v>1835</v>
      </c>
      <c r="AQ445" s="376" t="s">
        <v>670</v>
      </c>
      <c r="AR445" s="369">
        <v>3.0000000000000001E-3</v>
      </c>
      <c r="AS445" s="369">
        <v>3.0000000000000001E-3</v>
      </c>
      <c r="AT445" s="369" t="s">
        <v>1424</v>
      </c>
      <c r="AW445" s="198"/>
      <c r="AX445" s="198"/>
      <c r="AY445" s="184"/>
      <c r="AZ445" s="184"/>
      <c r="BA445" s="184"/>
      <c r="BB445" s="186"/>
      <c r="BC445" s="184"/>
      <c r="BD445" s="184"/>
      <c r="BE445" s="184"/>
      <c r="BF445" s="184"/>
      <c r="BG445" s="186"/>
      <c r="BH445" s="186"/>
      <c r="BI445" s="199"/>
      <c r="BJ445" s="199"/>
      <c r="BK445" s="199"/>
      <c r="BL445" s="186"/>
      <c r="BM445" s="186"/>
      <c r="BN445" s="186"/>
      <c r="BO445" s="186"/>
      <c r="BP445" s="186"/>
      <c r="BQ445" s="186"/>
      <c r="BR445" s="186"/>
      <c r="BS445" s="186"/>
      <c r="BT445" s="187"/>
      <c r="BU445" s="188"/>
      <c r="BV445" s="189"/>
      <c r="BW445" s="185"/>
      <c r="BX445"/>
      <c r="BZ445"/>
    </row>
    <row r="446" spans="2:78" ht="18.75">
      <c r="B446" s="363" t="s">
        <v>396</v>
      </c>
      <c r="C446" s="364">
        <v>22232927000190</v>
      </c>
      <c r="D446" s="365" t="s">
        <v>14</v>
      </c>
      <c r="E446" s="365" t="s">
        <v>607</v>
      </c>
      <c r="F446" s="365" t="s">
        <v>1424</v>
      </c>
      <c r="G446" s="366" t="s">
        <v>1424</v>
      </c>
      <c r="H446" s="366" t="s">
        <v>34</v>
      </c>
      <c r="I446" s="366" t="s">
        <v>34</v>
      </c>
      <c r="J446" s="366" t="s">
        <v>608</v>
      </c>
      <c r="K446" s="367" t="s">
        <v>48</v>
      </c>
      <c r="L446" s="368" t="s">
        <v>1341</v>
      </c>
      <c r="M446" s="368" t="s">
        <v>34</v>
      </c>
      <c r="N446" s="367">
        <v>401463</v>
      </c>
      <c r="O446" s="367" t="s">
        <v>1326</v>
      </c>
      <c r="P446" s="371">
        <v>42222</v>
      </c>
      <c r="Q446" s="372">
        <v>455.68687899999998</v>
      </c>
      <c r="R446" s="372">
        <v>455.02987194354841</v>
      </c>
      <c r="S446" s="367">
        <v>2</v>
      </c>
      <c r="T446" s="369">
        <v>0.26388951032923558</v>
      </c>
      <c r="U446" s="369">
        <v>2.8274499516799505</v>
      </c>
      <c r="V446" s="369">
        <v>0.23679404748686328</v>
      </c>
      <c r="W446" s="369">
        <v>2.1214028021484812</v>
      </c>
      <c r="X446" s="369">
        <v>0.68168632341571334</v>
      </c>
      <c r="Y446" s="369">
        <v>4.6665358929070964</v>
      </c>
      <c r="Z446" s="369">
        <v>0.93290258786100733</v>
      </c>
      <c r="AA446" s="369">
        <v>5.0406532281705712</v>
      </c>
      <c r="AB446" s="369">
        <v>0.19621749891477994</v>
      </c>
      <c r="AC446" s="373">
        <v>0.63792782281853111</v>
      </c>
      <c r="AD446" s="575">
        <v>27389566000103</v>
      </c>
      <c r="AE446" s="370" t="s">
        <v>2015</v>
      </c>
      <c r="AF446" s="370" t="s">
        <v>1833</v>
      </c>
      <c r="AG446" s="374" t="s">
        <v>1458</v>
      </c>
      <c r="AH446" s="374" t="s">
        <v>1819</v>
      </c>
      <c r="AI446" s="374">
        <v>1000</v>
      </c>
      <c r="AJ446" s="374">
        <v>1000</v>
      </c>
      <c r="AK446" s="374">
        <v>1000</v>
      </c>
      <c r="AL446" s="722">
        <v>1.5</v>
      </c>
      <c r="AM446" s="722">
        <v>20</v>
      </c>
      <c r="AN446" s="369" t="s">
        <v>1834</v>
      </c>
      <c r="AO446" s="367" t="s">
        <v>1326</v>
      </c>
      <c r="AP446" s="370" t="s">
        <v>1816</v>
      </c>
      <c r="AQ446" s="376" t="s">
        <v>661</v>
      </c>
      <c r="AR446" s="369">
        <v>3.7499999999999999E-3</v>
      </c>
      <c r="AS446" s="369">
        <v>3.7499999999999999E-3</v>
      </c>
      <c r="AT446" s="369" t="s">
        <v>1424</v>
      </c>
      <c r="AW446" s="198"/>
      <c r="AX446" s="198"/>
      <c r="AY446" s="184"/>
      <c r="AZ446" s="184"/>
      <c r="BA446" s="184"/>
      <c r="BB446" s="186"/>
      <c r="BC446" s="184"/>
      <c r="BD446" s="184"/>
      <c r="BE446" s="184"/>
      <c r="BF446" s="184"/>
      <c r="BG446" s="186"/>
      <c r="BH446" s="186"/>
      <c r="BI446" s="199"/>
      <c r="BJ446" s="199"/>
      <c r="BK446" s="199"/>
      <c r="BL446" s="186"/>
      <c r="BM446" s="186"/>
      <c r="BN446" s="186"/>
      <c r="BO446" s="186"/>
      <c r="BP446" s="186"/>
      <c r="BQ446" s="186"/>
      <c r="BR446" s="186"/>
      <c r="BS446" s="186"/>
      <c r="BT446" s="187"/>
      <c r="BU446" s="188"/>
      <c r="BV446" s="189"/>
      <c r="BW446" s="185"/>
      <c r="BX446"/>
      <c r="BZ446"/>
    </row>
    <row r="447" spans="2:78" ht="18.75">
      <c r="B447" s="363" t="s">
        <v>354</v>
      </c>
      <c r="C447" s="364">
        <v>22504083000199</v>
      </c>
      <c r="D447" s="365" t="s">
        <v>13</v>
      </c>
      <c r="E447" s="365" t="s">
        <v>615</v>
      </c>
      <c r="F447" s="365" t="s">
        <v>619</v>
      </c>
      <c r="G447" s="366" t="s">
        <v>34</v>
      </c>
      <c r="H447" s="366" t="s">
        <v>1339</v>
      </c>
      <c r="I447" s="366" t="s">
        <v>34</v>
      </c>
      <c r="J447" s="366" t="s">
        <v>1424</v>
      </c>
      <c r="K447" s="367" t="s">
        <v>48</v>
      </c>
      <c r="L447" s="368"/>
      <c r="M447" s="368" t="s">
        <v>34</v>
      </c>
      <c r="N447" s="367">
        <v>402346</v>
      </c>
      <c r="O447" s="367" t="s">
        <v>1323</v>
      </c>
      <c r="P447" s="371">
        <v>42249</v>
      </c>
      <c r="Q447" s="372">
        <v>7.2565080000000002</v>
      </c>
      <c r="R447" s="372">
        <v>7.0876829246031772</v>
      </c>
      <c r="S447" s="367">
        <v>1</v>
      </c>
      <c r="T447" s="369">
        <v>9.9983151513959312E-2</v>
      </c>
      <c r="U447" s="369">
        <v>1.0712716718608961</v>
      </c>
      <c r="V447" s="369">
        <v>9.9719896496452298E-2</v>
      </c>
      <c r="W447" s="369">
        <v>0.89337578415803054</v>
      </c>
      <c r="X447" s="369">
        <v>0.14071617378475887</v>
      </c>
      <c r="Y447" s="369">
        <v>0.96328333593203119</v>
      </c>
      <c r="Z447" s="369">
        <v>0.1275608444522347</v>
      </c>
      <c r="AA447" s="369">
        <v>0.68923592960610336</v>
      </c>
      <c r="AB447" s="369">
        <v>2.0049894576205173E-2</v>
      </c>
      <c r="AC447" s="373">
        <v>-0.59359659291837108</v>
      </c>
      <c r="AD447" s="575">
        <v>22504056000116</v>
      </c>
      <c r="AE447" s="370" t="s">
        <v>1872</v>
      </c>
      <c r="AF447" s="370" t="s">
        <v>1858</v>
      </c>
      <c r="AG447" s="374" t="s">
        <v>721</v>
      </c>
      <c r="AH447" s="374" t="s">
        <v>1819</v>
      </c>
      <c r="AI447" s="374">
        <v>50000</v>
      </c>
      <c r="AJ447" s="374">
        <v>10000</v>
      </c>
      <c r="AK447" s="374">
        <v>50000</v>
      </c>
      <c r="AL447" s="722">
        <v>2.5</v>
      </c>
      <c r="AM447" s="722">
        <v>20</v>
      </c>
      <c r="AN447" s="369" t="s">
        <v>1820</v>
      </c>
      <c r="AO447" s="367" t="s">
        <v>1326</v>
      </c>
      <c r="AP447" s="370" t="s">
        <v>1835</v>
      </c>
      <c r="AQ447" s="376" t="s">
        <v>670</v>
      </c>
      <c r="AR447" s="369">
        <v>6.0000000000000001E-3</v>
      </c>
      <c r="AS447" s="369">
        <v>6.0000000000000001E-3</v>
      </c>
      <c r="AT447" s="369" t="s">
        <v>1424</v>
      </c>
      <c r="AW447" s="198"/>
      <c r="AX447" s="198"/>
      <c r="AY447" s="184"/>
      <c r="AZ447" s="184"/>
      <c r="BA447" s="184"/>
      <c r="BB447" s="186"/>
      <c r="BC447" s="184"/>
      <c r="BD447" s="184"/>
      <c r="BE447" s="184"/>
      <c r="BF447" s="184"/>
      <c r="BG447" s="186"/>
      <c r="BH447" s="186"/>
      <c r="BI447" s="199"/>
      <c r="BJ447" s="199"/>
      <c r="BK447" s="199"/>
      <c r="BL447" s="186"/>
      <c r="BM447" s="186"/>
      <c r="BN447" s="186"/>
      <c r="BO447" s="186"/>
      <c r="BP447" s="186"/>
      <c r="BQ447" s="186"/>
      <c r="BR447" s="186"/>
      <c r="BS447" s="186"/>
      <c r="BT447" s="187"/>
      <c r="BU447" s="188"/>
      <c r="BV447" s="189"/>
      <c r="BW447" s="185"/>
      <c r="BX447"/>
      <c r="BZ447"/>
    </row>
    <row r="448" spans="2:78" ht="18.75">
      <c r="B448" s="363" t="s">
        <v>983</v>
      </c>
      <c r="C448" s="364">
        <v>22504092000180</v>
      </c>
      <c r="D448" s="365" t="s">
        <v>13</v>
      </c>
      <c r="E448" s="365" t="s">
        <v>615</v>
      </c>
      <c r="F448" s="365" t="s">
        <v>619</v>
      </c>
      <c r="G448" s="366" t="s">
        <v>34</v>
      </c>
      <c r="H448" s="366" t="s">
        <v>1339</v>
      </c>
      <c r="I448" s="366" t="s">
        <v>34</v>
      </c>
      <c r="J448" s="366" t="s">
        <v>1424</v>
      </c>
      <c r="K448" s="367" t="s">
        <v>48</v>
      </c>
      <c r="L448" s="368"/>
      <c r="M448" s="368" t="s">
        <v>1421</v>
      </c>
      <c r="N448" s="367">
        <v>402354</v>
      </c>
      <c r="O448" s="367" t="s">
        <v>1323</v>
      </c>
      <c r="P448" s="371">
        <v>42239</v>
      </c>
      <c r="Q448" s="372">
        <v>90.760484000000005</v>
      </c>
      <c r="R448" s="372">
        <v>110.26195408333325</v>
      </c>
      <c r="S448" s="367">
        <v>1</v>
      </c>
      <c r="T448" s="369">
        <v>9.1553826391856052E-2</v>
      </c>
      <c r="U448" s="369">
        <v>0.98095548278824163</v>
      </c>
      <c r="V448" s="369">
        <v>0.12426930439526984</v>
      </c>
      <c r="W448" s="369">
        <v>1.1133102937471147</v>
      </c>
      <c r="X448" s="369">
        <v>0.16599222586301243</v>
      </c>
      <c r="Y448" s="369">
        <v>1.1363124846805954</v>
      </c>
      <c r="Z448" s="369">
        <v>0.1817713764249278</v>
      </c>
      <c r="AA448" s="369">
        <v>0.98214592529550515</v>
      </c>
      <c r="AB448" s="369">
        <v>2.3088644040132798E-2</v>
      </c>
      <c r="AC448" s="373">
        <v>0.54779565088469695</v>
      </c>
      <c r="AD448" s="575">
        <v>0</v>
      </c>
      <c r="AE448" s="370" t="s">
        <v>1865</v>
      </c>
      <c r="AF448" s="370" t="s">
        <v>1858</v>
      </c>
      <c r="AG448" s="374" t="s">
        <v>721</v>
      </c>
      <c r="AH448" s="374" t="s">
        <v>1819</v>
      </c>
      <c r="AI448" s="374">
        <v>500</v>
      </c>
      <c r="AJ448" s="374">
        <v>500</v>
      </c>
      <c r="AK448" s="374">
        <v>500</v>
      </c>
      <c r="AL448" s="722">
        <v>1.5</v>
      </c>
      <c r="AM448" s="722">
        <v>20</v>
      </c>
      <c r="AN448" s="369" t="s">
        <v>1820</v>
      </c>
      <c r="AO448" s="367" t="s">
        <v>1326</v>
      </c>
      <c r="AP448" s="370" t="s">
        <v>1835</v>
      </c>
      <c r="AQ448" s="376" t="s">
        <v>666</v>
      </c>
      <c r="AR448" s="369">
        <v>3.0000000000000001E-3</v>
      </c>
      <c r="AS448" s="369">
        <v>3.0000000000000001E-3</v>
      </c>
      <c r="AT448" s="369" t="s">
        <v>1424</v>
      </c>
      <c r="AW448" s="198"/>
      <c r="AX448" s="198"/>
      <c r="AY448" s="184"/>
      <c r="AZ448" s="184"/>
      <c r="BA448" s="184"/>
      <c r="BB448" s="186"/>
      <c r="BC448" s="184"/>
      <c r="BD448" s="184"/>
      <c r="BE448" s="184"/>
      <c r="BF448" s="184"/>
      <c r="BG448" s="186"/>
      <c r="BH448" s="186"/>
      <c r="BI448" s="199"/>
      <c r="BJ448" s="199"/>
      <c r="BK448" s="199"/>
      <c r="BL448" s="186"/>
      <c r="BM448" s="186"/>
      <c r="BN448" s="186"/>
      <c r="BO448" s="186"/>
      <c r="BP448" s="186"/>
      <c r="BQ448" s="186"/>
      <c r="BR448" s="186"/>
      <c r="BS448" s="186"/>
      <c r="BT448" s="187"/>
      <c r="BU448" s="188"/>
      <c r="BV448" s="189"/>
      <c r="BW448" s="185"/>
      <c r="BX448"/>
      <c r="BZ448"/>
    </row>
    <row r="449" spans="2:78" ht="18.75">
      <c r="B449" s="363" t="s">
        <v>1160</v>
      </c>
      <c r="C449" s="364">
        <v>22407091000117</v>
      </c>
      <c r="D449" s="365" t="s">
        <v>13</v>
      </c>
      <c r="E449" s="365" t="s">
        <v>616</v>
      </c>
      <c r="F449" s="365" t="s">
        <v>610</v>
      </c>
      <c r="G449" s="366" t="s">
        <v>34</v>
      </c>
      <c r="H449" s="366" t="s">
        <v>1340</v>
      </c>
      <c r="I449" s="366" t="s">
        <v>34</v>
      </c>
      <c r="J449" s="366" t="s">
        <v>1424</v>
      </c>
      <c r="K449" s="367" t="s">
        <v>48</v>
      </c>
      <c r="L449" s="368"/>
      <c r="M449" s="368" t="s">
        <v>34</v>
      </c>
      <c r="N449" s="367">
        <v>402362</v>
      </c>
      <c r="O449" s="367" t="s">
        <v>1323</v>
      </c>
      <c r="P449" s="371">
        <v>42235</v>
      </c>
      <c r="Q449" s="372">
        <v>11.575518000000001</v>
      </c>
      <c r="R449" s="372">
        <v>10.870031767068273</v>
      </c>
      <c r="S449" s="367">
        <v>1</v>
      </c>
      <c r="T449" s="369">
        <v>1.0708455621692758E-2</v>
      </c>
      <c r="U449" s="369">
        <v>0.11473598284504342</v>
      </c>
      <c r="V449" s="369">
        <v>4.9954412355931233E-2</v>
      </c>
      <c r="W449" s="369">
        <v>0.44753418202977568</v>
      </c>
      <c r="X449" s="369">
        <v>0.10558338283144697</v>
      </c>
      <c r="Y449" s="369">
        <v>0.72277912692848501</v>
      </c>
      <c r="Z449" s="369">
        <v>0.13812984187690214</v>
      </c>
      <c r="AA449" s="369">
        <v>0.74634226812460447</v>
      </c>
      <c r="AB449" s="369">
        <v>6.4479571029371158E-2</v>
      </c>
      <c r="AC449" s="373">
        <v>-0.95638094771503623</v>
      </c>
      <c r="AD449" s="575">
        <v>22407108000136</v>
      </c>
      <c r="AE449" s="370" t="s">
        <v>1857</v>
      </c>
      <c r="AF449" s="370" t="s">
        <v>1858</v>
      </c>
      <c r="AG449" s="374" t="s">
        <v>721</v>
      </c>
      <c r="AH449" s="374" t="s">
        <v>1819</v>
      </c>
      <c r="AI449" s="374">
        <v>100</v>
      </c>
      <c r="AJ449" s="374">
        <v>100</v>
      </c>
      <c r="AK449" s="374">
        <v>100</v>
      </c>
      <c r="AL449" s="722">
        <v>1.5</v>
      </c>
      <c r="AM449" s="722">
        <v>20</v>
      </c>
      <c r="AN449" s="369" t="s">
        <v>1820</v>
      </c>
      <c r="AO449" s="367" t="s">
        <v>1326</v>
      </c>
      <c r="AP449" s="370" t="s">
        <v>1835</v>
      </c>
      <c r="AQ449" s="376" t="s">
        <v>670</v>
      </c>
      <c r="AR449" s="369">
        <v>4.0000000000000001E-3</v>
      </c>
      <c r="AS449" s="369">
        <v>4.0000000000000001E-3</v>
      </c>
      <c r="AT449" s="369" t="s">
        <v>1424</v>
      </c>
      <c r="AW449" s="198"/>
      <c r="AX449" s="198"/>
      <c r="AY449" s="184"/>
      <c r="AZ449" s="184"/>
      <c r="BA449" s="184"/>
      <c r="BB449" s="186"/>
      <c r="BC449" s="184"/>
      <c r="BD449" s="184"/>
      <c r="BE449" s="184"/>
      <c r="BF449" s="184"/>
      <c r="BG449" s="186"/>
      <c r="BH449" s="186"/>
      <c r="BI449" s="199"/>
      <c r="BJ449" s="199"/>
      <c r="BK449" s="199"/>
      <c r="BL449" s="186"/>
      <c r="BM449" s="186"/>
      <c r="BN449" s="186"/>
      <c r="BO449" s="186"/>
      <c r="BP449" s="186"/>
      <c r="BQ449" s="186"/>
      <c r="BR449" s="186"/>
      <c r="BS449" s="186"/>
      <c r="BT449" s="187"/>
      <c r="BU449" s="188"/>
      <c r="BV449" s="189"/>
      <c r="BW449" s="185"/>
      <c r="BX449"/>
      <c r="BZ449"/>
    </row>
    <row r="450" spans="2:78" ht="18.75">
      <c r="B450" s="363" t="s">
        <v>327</v>
      </c>
      <c r="C450" s="364">
        <v>22354046000141</v>
      </c>
      <c r="D450" s="365" t="s">
        <v>13</v>
      </c>
      <c r="E450" s="365" t="s">
        <v>615</v>
      </c>
      <c r="F450" s="365" t="s">
        <v>619</v>
      </c>
      <c r="G450" s="366" t="s">
        <v>34</v>
      </c>
      <c r="H450" s="366" t="s">
        <v>1339</v>
      </c>
      <c r="I450" s="366" t="s">
        <v>34</v>
      </c>
      <c r="J450" s="366" t="s">
        <v>611</v>
      </c>
      <c r="K450" s="367" t="s">
        <v>48</v>
      </c>
      <c r="L450" s="368"/>
      <c r="M450" s="368" t="s">
        <v>34</v>
      </c>
      <c r="N450" s="367">
        <v>403075</v>
      </c>
      <c r="O450" s="367" t="s">
        <v>1323</v>
      </c>
      <c r="P450" s="371">
        <v>42249</v>
      </c>
      <c r="Q450" s="372">
        <v>124.41244399999999</v>
      </c>
      <c r="R450" s="372">
        <v>199.79114169841264</v>
      </c>
      <c r="S450" s="367">
        <v>1</v>
      </c>
      <c r="T450" s="369">
        <v>6.7845203749860694E-2</v>
      </c>
      <c r="U450" s="369">
        <v>0.72692892500701956</v>
      </c>
      <c r="V450" s="369">
        <v>7.643883706002863E-2</v>
      </c>
      <c r="W450" s="369">
        <v>0.68480422060065504</v>
      </c>
      <c r="X450" s="369">
        <v>7.7457281412408374E-2</v>
      </c>
      <c r="Y450" s="369">
        <v>0.53023974731789014</v>
      </c>
      <c r="Z450" s="369">
        <v>0.10690440279365454</v>
      </c>
      <c r="AA450" s="369">
        <v>0.57762517765441923</v>
      </c>
      <c r="AB450" s="369">
        <v>4.9035141582714367E-2</v>
      </c>
      <c r="AC450" s="373">
        <v>-0.71749784765858593</v>
      </c>
      <c r="AD450" s="575">
        <v>18237547000170</v>
      </c>
      <c r="AE450" s="370" t="s">
        <v>1944</v>
      </c>
      <c r="AF450" s="370" t="s">
        <v>1812</v>
      </c>
      <c r="AG450" s="374" t="s">
        <v>1459</v>
      </c>
      <c r="AH450" s="374" t="s">
        <v>1819</v>
      </c>
      <c r="AI450" s="374">
        <v>50000</v>
      </c>
      <c r="AJ450" s="374">
        <v>5000</v>
      </c>
      <c r="AK450" s="374">
        <v>5000</v>
      </c>
      <c r="AL450" s="722">
        <v>1.93</v>
      </c>
      <c r="AM450" s="722">
        <v>20</v>
      </c>
      <c r="AN450" s="369" t="s">
        <v>1820</v>
      </c>
      <c r="AO450" s="367" t="s">
        <v>1326</v>
      </c>
      <c r="AP450" s="370" t="s">
        <v>1835</v>
      </c>
      <c r="AQ450" s="376" t="s">
        <v>666</v>
      </c>
      <c r="AR450" s="369">
        <v>4.8250000000000003E-3</v>
      </c>
      <c r="AS450" s="369">
        <v>4.8250000000000003E-3</v>
      </c>
      <c r="AT450" s="369" t="s">
        <v>1424</v>
      </c>
      <c r="AW450" s="198"/>
      <c r="AX450" s="198"/>
      <c r="AY450" s="184"/>
      <c r="AZ450" s="184"/>
      <c r="BA450" s="184"/>
      <c r="BB450" s="186"/>
      <c r="BC450" s="184"/>
      <c r="BD450" s="184"/>
      <c r="BE450" s="184"/>
      <c r="BF450" s="184"/>
      <c r="BG450" s="186"/>
      <c r="BH450" s="186"/>
      <c r="BI450" s="199"/>
      <c r="BJ450" s="199"/>
      <c r="BK450" s="199"/>
      <c r="BL450" s="186"/>
      <c r="BM450" s="186"/>
      <c r="BN450" s="186"/>
      <c r="BO450" s="186"/>
      <c r="BP450" s="186"/>
      <c r="BQ450" s="186"/>
      <c r="BR450" s="186"/>
      <c r="BS450" s="186"/>
      <c r="BT450" s="187"/>
      <c r="BU450" s="188"/>
      <c r="BV450" s="189"/>
      <c r="BW450" s="185"/>
      <c r="BX450"/>
      <c r="BZ450"/>
    </row>
    <row r="451" spans="2:78" ht="18.75">
      <c r="B451" s="363" t="s">
        <v>512</v>
      </c>
      <c r="C451" s="364">
        <v>12672120000114</v>
      </c>
      <c r="D451" s="365" t="s">
        <v>13</v>
      </c>
      <c r="E451" s="365" t="s">
        <v>615</v>
      </c>
      <c r="F451" s="365" t="s">
        <v>619</v>
      </c>
      <c r="G451" s="366" t="s">
        <v>34</v>
      </c>
      <c r="H451" s="366" t="s">
        <v>1339</v>
      </c>
      <c r="I451" s="366" t="s">
        <v>34</v>
      </c>
      <c r="J451" s="366" t="s">
        <v>1424</v>
      </c>
      <c r="K451" s="367" t="s">
        <v>48</v>
      </c>
      <c r="L451" s="368"/>
      <c r="M451" s="368" t="s">
        <v>1421</v>
      </c>
      <c r="N451" s="367">
        <v>403679</v>
      </c>
      <c r="O451" s="367" t="s">
        <v>1323</v>
      </c>
      <c r="P451" s="371">
        <v>40452</v>
      </c>
      <c r="Q451" s="372">
        <v>173.478881</v>
      </c>
      <c r="R451" s="372">
        <v>152.10701618875513</v>
      </c>
      <c r="S451" s="367">
        <v>1</v>
      </c>
      <c r="T451" s="369">
        <v>7.0557947214843653E-2</v>
      </c>
      <c r="U451" s="369">
        <v>0.75599467441637158</v>
      </c>
      <c r="V451" s="369">
        <v>8.5413985698555406E-2</v>
      </c>
      <c r="W451" s="369">
        <v>0.76521124803037155</v>
      </c>
      <c r="X451" s="369">
        <v>0.14090568655694002</v>
      </c>
      <c r="Y451" s="369">
        <v>0.96458066011643973</v>
      </c>
      <c r="Z451" s="369">
        <v>0.21159089773183837</v>
      </c>
      <c r="AA451" s="369">
        <v>1.1432665699308853</v>
      </c>
      <c r="AB451" s="369">
        <v>2.7319140898958007E-2</v>
      </c>
      <c r="AC451" s="373">
        <v>-0.95930761525902897</v>
      </c>
      <c r="AD451" s="575">
        <v>0</v>
      </c>
      <c r="AE451" s="370" t="s">
        <v>1829</v>
      </c>
      <c r="AF451" s="370" t="s">
        <v>1830</v>
      </c>
      <c r="AG451" s="374" t="s">
        <v>743</v>
      </c>
      <c r="AH451" s="374" t="s">
        <v>1819</v>
      </c>
      <c r="AI451" s="374">
        <v>500</v>
      </c>
      <c r="AJ451" s="374">
        <v>500</v>
      </c>
      <c r="AK451" s="374">
        <v>500</v>
      </c>
      <c r="AL451" s="722">
        <v>0.5</v>
      </c>
      <c r="AM451" s="722">
        <v>0</v>
      </c>
      <c r="AN451" s="369" t="s">
        <v>1928</v>
      </c>
      <c r="AO451" s="367" t="s">
        <v>1326</v>
      </c>
      <c r="AP451" s="370" t="s">
        <v>1821</v>
      </c>
      <c r="AQ451" s="376" t="s">
        <v>678</v>
      </c>
      <c r="AR451" s="369">
        <v>6.6666666666666697E-4</v>
      </c>
      <c r="AS451" s="369">
        <v>6.6666666666666697E-4</v>
      </c>
      <c r="AT451" s="369" t="s">
        <v>1424</v>
      </c>
      <c r="AW451" s="198"/>
      <c r="AX451" s="198"/>
      <c r="AY451" s="184"/>
      <c r="AZ451" s="184"/>
      <c r="BA451" s="184"/>
      <c r="BB451" s="186"/>
      <c r="BC451" s="184"/>
      <c r="BD451" s="184"/>
      <c r="BE451" s="184"/>
      <c r="BF451" s="184"/>
      <c r="BG451" s="186"/>
      <c r="BH451" s="186"/>
      <c r="BI451" s="199"/>
      <c r="BJ451" s="199"/>
      <c r="BK451" s="199"/>
      <c r="BL451" s="186"/>
      <c r="BM451" s="186"/>
      <c r="BN451" s="186"/>
      <c r="BO451" s="186"/>
      <c r="BP451" s="186"/>
      <c r="BQ451" s="186"/>
      <c r="BR451" s="186"/>
      <c r="BS451" s="186"/>
      <c r="BT451" s="187"/>
      <c r="BU451" s="188"/>
      <c r="BV451" s="189"/>
      <c r="BW451" s="185"/>
      <c r="BX451"/>
      <c r="BZ451"/>
    </row>
    <row r="452" spans="2:78" ht="18.75">
      <c r="B452" s="363" t="s">
        <v>549</v>
      </c>
      <c r="C452" s="364">
        <v>21732670000172</v>
      </c>
      <c r="D452" s="365" t="s">
        <v>14</v>
      </c>
      <c r="E452" s="365" t="s">
        <v>15</v>
      </c>
      <c r="F452" s="365" t="s">
        <v>16</v>
      </c>
      <c r="G452" s="366" t="s">
        <v>1424</v>
      </c>
      <c r="H452" s="366" t="s">
        <v>34</v>
      </c>
      <c r="I452" s="366" t="s">
        <v>34</v>
      </c>
      <c r="J452" s="366" t="s">
        <v>608</v>
      </c>
      <c r="K452" s="367" t="s">
        <v>48</v>
      </c>
      <c r="L452" s="368"/>
      <c r="M452" s="368" t="s">
        <v>1421</v>
      </c>
      <c r="N452" s="367">
        <v>403806</v>
      </c>
      <c r="O452" s="367" t="s">
        <v>1323</v>
      </c>
      <c r="P452" s="371">
        <v>42204</v>
      </c>
      <c r="Q452" s="372">
        <v>339.36276199999998</v>
      </c>
      <c r="R452" s="372">
        <v>323.83147953968268</v>
      </c>
      <c r="S452" s="367">
        <v>1</v>
      </c>
      <c r="T452" s="369">
        <v>8.7113064387560835E-2</v>
      </c>
      <c r="U452" s="369">
        <v>0.93337484080364197</v>
      </c>
      <c r="V452" s="369">
        <v>9.2827315099774932E-2</v>
      </c>
      <c r="W452" s="369">
        <v>0.83162616821906132</v>
      </c>
      <c r="X452" s="369">
        <v>0.14751694119524061</v>
      </c>
      <c r="Y452" s="369">
        <v>1.0098385096684013</v>
      </c>
      <c r="Z452" s="369">
        <v>0.22517929987496954</v>
      </c>
      <c r="AA452" s="369">
        <v>1.2166873364929125</v>
      </c>
      <c r="AB452" s="369">
        <v>6.5629515433526353E-2</v>
      </c>
      <c r="AC452" s="373">
        <v>-0.28636704661519474</v>
      </c>
      <c r="AD452" s="575">
        <v>18447898000106</v>
      </c>
      <c r="AE452" s="370" t="s">
        <v>1941</v>
      </c>
      <c r="AF452" s="370" t="s">
        <v>1812</v>
      </c>
      <c r="AG452" s="374" t="s">
        <v>1459</v>
      </c>
      <c r="AH452" s="374" t="s">
        <v>1813</v>
      </c>
      <c r="AI452" s="374">
        <v>25000</v>
      </c>
      <c r="AJ452" s="374">
        <v>5000</v>
      </c>
      <c r="AK452" s="374">
        <v>5000</v>
      </c>
      <c r="AL452" s="722">
        <v>0.55000000000000004</v>
      </c>
      <c r="AM452" s="722">
        <v>20</v>
      </c>
      <c r="AN452" s="369" t="s">
        <v>1824</v>
      </c>
      <c r="AO452" s="367" t="s">
        <v>1326</v>
      </c>
      <c r="AP452" s="370" t="s">
        <v>1835</v>
      </c>
      <c r="AQ452" s="376" t="s">
        <v>673</v>
      </c>
      <c r="AR452" s="369">
        <v>1.2833333333333299E-3</v>
      </c>
      <c r="AS452" s="369">
        <v>1.2833333333333299E-3</v>
      </c>
      <c r="AT452" s="369" t="s">
        <v>1424</v>
      </c>
      <c r="AW452" s="198"/>
      <c r="AX452" s="198"/>
      <c r="AY452" s="184"/>
      <c r="AZ452" s="184"/>
      <c r="BA452" s="184"/>
      <c r="BB452" s="186"/>
      <c r="BC452" s="184"/>
      <c r="BD452" s="184"/>
      <c r="BE452" s="184"/>
      <c r="BF452" s="184"/>
      <c r="BG452" s="186"/>
      <c r="BH452" s="186"/>
      <c r="BI452" s="199"/>
      <c r="BJ452" s="199"/>
      <c r="BK452" s="199"/>
      <c r="BL452" s="186"/>
      <c r="BM452" s="186"/>
      <c r="BN452" s="186"/>
      <c r="BO452" s="186"/>
      <c r="BP452" s="186"/>
      <c r="BQ452" s="186"/>
      <c r="BR452" s="186"/>
      <c r="BS452" s="186"/>
      <c r="BT452" s="187"/>
      <c r="BU452" s="188"/>
      <c r="BV452" s="189"/>
      <c r="BW452" s="185"/>
      <c r="BX452"/>
      <c r="BZ452"/>
    </row>
    <row r="453" spans="2:78" ht="18.75">
      <c r="B453" s="363" t="s">
        <v>790</v>
      </c>
      <c r="C453" s="364">
        <v>22681798000117</v>
      </c>
      <c r="D453" s="365" t="s">
        <v>11</v>
      </c>
      <c r="E453" s="365" t="s">
        <v>620</v>
      </c>
      <c r="F453" s="365" t="s">
        <v>665</v>
      </c>
      <c r="G453" s="366" t="s">
        <v>740</v>
      </c>
      <c r="H453" s="366" t="s">
        <v>34</v>
      </c>
      <c r="I453" s="366" t="s">
        <v>1306</v>
      </c>
      <c r="J453" s="366" t="s">
        <v>608</v>
      </c>
      <c r="K453" s="367" t="s">
        <v>48</v>
      </c>
      <c r="L453" s="368"/>
      <c r="M453" s="368" t="s">
        <v>1421</v>
      </c>
      <c r="N453" s="367">
        <v>403822</v>
      </c>
      <c r="O453" s="367" t="s">
        <v>1323</v>
      </c>
      <c r="P453" s="371">
        <v>42221</v>
      </c>
      <c r="Q453" s="372">
        <v>504.04009300000001</v>
      </c>
      <c r="R453" s="372">
        <v>536.56235014682511</v>
      </c>
      <c r="S453" s="367">
        <v>1</v>
      </c>
      <c r="T453" s="369">
        <v>9.5416684573159216E-2</v>
      </c>
      <c r="U453" s="369">
        <v>1.0223441615744713</v>
      </c>
      <c r="V453" s="369">
        <v>0.11398374334052508</v>
      </c>
      <c r="W453" s="369">
        <v>1.0211634755530665</v>
      </c>
      <c r="X453" s="369">
        <v>0.15285860984695954</v>
      </c>
      <c r="Y453" s="369">
        <v>1.0464053111943015</v>
      </c>
      <c r="Z453" s="369">
        <v>0.19512543032371488</v>
      </c>
      <c r="AA453" s="369">
        <v>1.054300462939594</v>
      </c>
      <c r="AB453" s="369">
        <v>1.4903681215965143E-3</v>
      </c>
      <c r="AC453" s="373">
        <v>1.5850431185647733</v>
      </c>
      <c r="AD453" s="575">
        <v>0</v>
      </c>
      <c r="AE453" s="370" t="s">
        <v>1861</v>
      </c>
      <c r="AF453" s="370" t="s">
        <v>1833</v>
      </c>
      <c r="AG453" s="374" t="s">
        <v>1458</v>
      </c>
      <c r="AH453" s="374" t="s">
        <v>1819</v>
      </c>
      <c r="AI453" s="374">
        <v>500</v>
      </c>
      <c r="AJ453" s="374">
        <v>300</v>
      </c>
      <c r="AK453" s="374">
        <v>300</v>
      </c>
      <c r="AL453" s="722">
        <v>0.4</v>
      </c>
      <c r="AM453" s="722">
        <v>10</v>
      </c>
      <c r="AN453" s="369" t="s">
        <v>1834</v>
      </c>
      <c r="AO453" s="367" t="s">
        <v>1326</v>
      </c>
      <c r="AP453" s="370" t="s">
        <v>1821</v>
      </c>
      <c r="AQ453" s="376" t="s">
        <v>1376</v>
      </c>
      <c r="AR453" s="369">
        <v>1E-3</v>
      </c>
      <c r="AS453" s="369">
        <v>1E-3</v>
      </c>
      <c r="AT453" s="369" t="s">
        <v>1424</v>
      </c>
      <c r="AW453" s="198"/>
      <c r="AX453" s="198"/>
      <c r="AY453" s="184"/>
      <c r="AZ453" s="184"/>
      <c r="BA453" s="184"/>
      <c r="BB453" s="186"/>
      <c r="BC453" s="184"/>
      <c r="BD453" s="184"/>
      <c r="BE453" s="184"/>
      <c r="BF453" s="184"/>
      <c r="BG453" s="186"/>
      <c r="BH453" s="186"/>
      <c r="BI453" s="199"/>
      <c r="BJ453" s="199"/>
      <c r="BK453" s="199"/>
      <c r="BL453" s="186"/>
      <c r="BM453" s="186"/>
      <c r="BN453" s="186"/>
      <c r="BO453" s="186"/>
      <c r="BP453" s="186"/>
      <c r="BQ453" s="186"/>
      <c r="BR453" s="186"/>
      <c r="BS453" s="186"/>
      <c r="BT453" s="187"/>
      <c r="BU453" s="188"/>
      <c r="BV453" s="189"/>
      <c r="BW453" s="185"/>
      <c r="BX453"/>
      <c r="BZ453"/>
    </row>
    <row r="454" spans="2:78" ht="18.75">
      <c r="B454" s="363" t="s">
        <v>1024</v>
      </c>
      <c r="C454" s="364">
        <v>19821469000110</v>
      </c>
      <c r="D454" s="365" t="s">
        <v>13</v>
      </c>
      <c r="E454" s="365" t="s">
        <v>615</v>
      </c>
      <c r="F454" s="365" t="s">
        <v>619</v>
      </c>
      <c r="G454" s="366" t="s">
        <v>34</v>
      </c>
      <c r="H454" s="366" t="s">
        <v>867</v>
      </c>
      <c r="I454" s="366" t="s">
        <v>34</v>
      </c>
      <c r="J454" s="366" t="s">
        <v>611</v>
      </c>
      <c r="K454" s="367" t="s">
        <v>48</v>
      </c>
      <c r="L454" s="368"/>
      <c r="M454" s="368" t="s">
        <v>34</v>
      </c>
      <c r="N454" s="367">
        <v>405396</v>
      </c>
      <c r="O454" s="367" t="s">
        <v>1323</v>
      </c>
      <c r="P454" s="371">
        <v>42280</v>
      </c>
      <c r="Q454" s="372">
        <v>126.493613</v>
      </c>
      <c r="R454" s="372">
        <v>274.32389772222223</v>
      </c>
      <c r="S454" s="367">
        <v>4</v>
      </c>
      <c r="T454" s="369">
        <v>-4.0523444107168682E-2</v>
      </c>
      <c r="U454" s="369">
        <v>-0.43418933151139161</v>
      </c>
      <c r="V454" s="369">
        <v>-2.2073682430733377E-2</v>
      </c>
      <c r="W454" s="369">
        <v>-0.19775485177637891</v>
      </c>
      <c r="X454" s="369">
        <v>7.4262427671519582E-2</v>
      </c>
      <c r="Y454" s="369">
        <v>0.50836913154883334</v>
      </c>
      <c r="Z454" s="369">
        <v>0.1615863940570279</v>
      </c>
      <c r="AA454" s="369">
        <v>0.87308255913354993</v>
      </c>
      <c r="AB454" s="369">
        <v>6.5343140050061033E-2</v>
      </c>
      <c r="AC454" s="373">
        <v>-2.0460468831703889</v>
      </c>
      <c r="AD454" s="575">
        <v>26094770000134</v>
      </c>
      <c r="AE454" s="370" t="s">
        <v>1985</v>
      </c>
      <c r="AF454" s="370" t="s">
        <v>1812</v>
      </c>
      <c r="AG454" s="374" t="s">
        <v>1459</v>
      </c>
      <c r="AH454" s="374" t="s">
        <v>1813</v>
      </c>
      <c r="AI454" s="374">
        <v>10000</v>
      </c>
      <c r="AJ454" s="374">
        <v>1000</v>
      </c>
      <c r="AK454" s="374">
        <v>1000</v>
      </c>
      <c r="AL454" s="722">
        <v>1.4</v>
      </c>
      <c r="AM454" s="722">
        <v>0</v>
      </c>
      <c r="AN454" s="369" t="s">
        <v>1834</v>
      </c>
      <c r="AO454" s="367" t="s">
        <v>1326</v>
      </c>
      <c r="AP454" s="370" t="s">
        <v>1835</v>
      </c>
      <c r="AQ454" s="376" t="s">
        <v>681</v>
      </c>
      <c r="AR454" s="369">
        <v>6.6666666666666697E-3</v>
      </c>
      <c r="AS454" s="369">
        <v>6.6666666666666697E-3</v>
      </c>
      <c r="AT454" s="369" t="s">
        <v>1424</v>
      </c>
      <c r="AW454" s="198"/>
      <c r="AX454" s="198"/>
      <c r="AY454" s="184"/>
      <c r="AZ454" s="184"/>
      <c r="BA454" s="184"/>
      <c r="BB454" s="186"/>
      <c r="BC454" s="184"/>
      <c r="BD454" s="184"/>
      <c r="BE454" s="184"/>
      <c r="BF454" s="184"/>
      <c r="BG454" s="186"/>
      <c r="BH454" s="186"/>
      <c r="BI454" s="199"/>
      <c r="BJ454" s="199"/>
      <c r="BK454" s="199"/>
      <c r="BL454" s="186"/>
      <c r="BM454" s="186"/>
      <c r="BN454" s="186"/>
      <c r="BO454" s="186"/>
      <c r="BP454" s="186"/>
      <c r="BQ454" s="186"/>
      <c r="BR454" s="186"/>
      <c r="BS454" s="186"/>
      <c r="BT454" s="187"/>
      <c r="BU454" s="188"/>
      <c r="BV454" s="189"/>
      <c r="BW454" s="185"/>
      <c r="BX454"/>
      <c r="BZ454"/>
    </row>
    <row r="455" spans="2:78" ht="18.75">
      <c r="B455" s="363" t="s">
        <v>895</v>
      </c>
      <c r="C455" s="364">
        <v>18623722000168</v>
      </c>
      <c r="D455" s="365" t="s">
        <v>11</v>
      </c>
      <c r="E455" s="365" t="s">
        <v>621</v>
      </c>
      <c r="F455" s="365" t="s">
        <v>694</v>
      </c>
      <c r="G455" s="366" t="s">
        <v>740</v>
      </c>
      <c r="H455" s="366" t="s">
        <v>34</v>
      </c>
      <c r="I455" s="366" t="s">
        <v>1424</v>
      </c>
      <c r="J455" s="366" t="s">
        <v>608</v>
      </c>
      <c r="K455" s="367" t="s">
        <v>48</v>
      </c>
      <c r="L455" s="368"/>
      <c r="M455" s="368" t="s">
        <v>34</v>
      </c>
      <c r="N455" s="367">
        <v>405469</v>
      </c>
      <c r="O455" s="367" t="s">
        <v>1323</v>
      </c>
      <c r="P455" s="371">
        <v>41463</v>
      </c>
      <c r="Q455" s="372">
        <v>831.01173500000004</v>
      </c>
      <c r="R455" s="372">
        <v>859.35950481944428</v>
      </c>
      <c r="S455" s="367">
        <v>1</v>
      </c>
      <c r="T455" s="369">
        <v>0.51313590551695198</v>
      </c>
      <c r="U455" s="369">
        <v>5.4980059247107409</v>
      </c>
      <c r="V455" s="369">
        <v>0.51313590551695198</v>
      </c>
      <c r="W455" s="369">
        <v>4.597108581908298</v>
      </c>
      <c r="X455" s="369">
        <v>0.51313590551695198</v>
      </c>
      <c r="Y455" s="369">
        <v>3.5127111088804406</v>
      </c>
      <c r="Z455" s="369">
        <v>0.51313590551695198</v>
      </c>
      <c r="AA455" s="369">
        <v>2.772572605425788</v>
      </c>
      <c r="AB455" s="369">
        <v>0.9441037179736278</v>
      </c>
      <c r="AC455" s="373">
        <v>0.42528638778531691</v>
      </c>
      <c r="AD455" s="575">
        <v>0</v>
      </c>
      <c r="AE455" s="370" t="s">
        <v>1940</v>
      </c>
      <c r="AF455" s="370" t="s">
        <v>1940</v>
      </c>
      <c r="AG455" s="374" t="s">
        <v>721</v>
      </c>
      <c r="AH455" s="374" t="s">
        <v>1819</v>
      </c>
      <c r="AI455" s="374">
        <v>1000</v>
      </c>
      <c r="AJ455" s="374">
        <v>1000</v>
      </c>
      <c r="AK455" s="374">
        <v>1000</v>
      </c>
      <c r="AL455" s="722">
        <v>1.2</v>
      </c>
      <c r="AM455" s="722">
        <v>20</v>
      </c>
      <c r="AN455" s="369" t="s">
        <v>1928</v>
      </c>
      <c r="AO455" s="367" t="s">
        <v>1326</v>
      </c>
      <c r="AP455" s="370" t="s">
        <v>1835</v>
      </c>
      <c r="AQ455" s="376" t="s">
        <v>1950</v>
      </c>
      <c r="AR455" s="369">
        <v>2.8E-3</v>
      </c>
      <c r="AS455" s="369">
        <v>2.8E-3</v>
      </c>
      <c r="AT455" s="369" t="s">
        <v>1424</v>
      </c>
      <c r="AW455" s="198"/>
      <c r="AX455" s="198"/>
      <c r="AY455" s="184"/>
      <c r="AZ455" s="184"/>
      <c r="BA455" s="184"/>
      <c r="BB455" s="184"/>
      <c r="BC455" s="184"/>
      <c r="BD455" s="184"/>
      <c r="BE455" s="184"/>
      <c r="BF455" s="184"/>
      <c r="BG455" s="186"/>
      <c r="BH455" s="186"/>
      <c r="BI455" s="199"/>
      <c r="BJ455" s="199"/>
      <c r="BK455" s="199"/>
      <c r="BL455" s="218"/>
      <c r="BM455" s="186"/>
      <c r="BN455" s="186"/>
      <c r="BO455" s="186"/>
      <c r="BP455" s="186"/>
      <c r="BQ455" s="186"/>
      <c r="BR455" s="186"/>
      <c r="BS455" s="186"/>
      <c r="BT455" s="186"/>
      <c r="BU455" s="186"/>
      <c r="BV455" s="189"/>
      <c r="BW455" s="184"/>
      <c r="BX455"/>
      <c r="BZ455"/>
    </row>
    <row r="456" spans="2:78" ht="18.75">
      <c r="B456" s="363" t="s">
        <v>1684</v>
      </c>
      <c r="C456" s="364">
        <v>21940681000148</v>
      </c>
      <c r="D456" s="365" t="s">
        <v>13</v>
      </c>
      <c r="E456" s="365" t="s">
        <v>615</v>
      </c>
      <c r="F456" s="365" t="s">
        <v>619</v>
      </c>
      <c r="G456" s="366" t="s">
        <v>34</v>
      </c>
      <c r="H456" s="366" t="s">
        <v>867</v>
      </c>
      <c r="I456" s="366" t="s">
        <v>34</v>
      </c>
      <c r="J456" s="366" t="s">
        <v>611</v>
      </c>
      <c r="K456" s="367" t="s">
        <v>48</v>
      </c>
      <c r="L456" s="368"/>
      <c r="M456" s="368" t="s">
        <v>1424</v>
      </c>
      <c r="N456" s="367">
        <v>406597</v>
      </c>
      <c r="O456" s="367" t="s">
        <v>1323</v>
      </c>
      <c r="P456" s="371">
        <v>42299</v>
      </c>
      <c r="Q456" s="372">
        <v>780.34831299999996</v>
      </c>
      <c r="R456" s="372">
        <v>819.97693279435441</v>
      </c>
      <c r="S456" s="367">
        <v>1</v>
      </c>
      <c r="T456" s="369">
        <v>0.19420933812009333</v>
      </c>
      <c r="U456" s="369">
        <v>2.0808602168322636</v>
      </c>
      <c r="V456" s="369">
        <v>0.22090297782105872</v>
      </c>
      <c r="W456" s="369">
        <v>1.979037062485854</v>
      </c>
      <c r="X456" s="369">
        <v>0.33705084981456945</v>
      </c>
      <c r="Y456" s="369">
        <v>2.3073073851818338</v>
      </c>
      <c r="Z456" s="369">
        <v>0.5592655012765233</v>
      </c>
      <c r="AA456" s="369">
        <v>3.021819738840676</v>
      </c>
      <c r="AB456" s="369">
        <v>6.231663201302845E-2</v>
      </c>
      <c r="AC456" s="373">
        <v>1.7536495263888967</v>
      </c>
      <c r="AD456" s="575">
        <v>15799713000134</v>
      </c>
      <c r="AE456" s="370" t="s">
        <v>1906</v>
      </c>
      <c r="AF456" s="370" t="s">
        <v>1907</v>
      </c>
      <c r="AG456" s="374" t="s">
        <v>1462</v>
      </c>
      <c r="AH456" s="374" t="s">
        <v>1819</v>
      </c>
      <c r="AI456" s="374">
        <v>5000</v>
      </c>
      <c r="AJ456" s="374">
        <v>1000</v>
      </c>
      <c r="AK456" s="374">
        <v>5000</v>
      </c>
      <c r="AL456" s="722">
        <v>1.96</v>
      </c>
      <c r="AM456" s="722">
        <v>0</v>
      </c>
      <c r="AN456" s="369" t="s">
        <v>1820</v>
      </c>
      <c r="AO456" s="367" t="s">
        <v>1326</v>
      </c>
      <c r="AP456" s="370" t="s">
        <v>1835</v>
      </c>
      <c r="AQ456" s="376" t="s">
        <v>1815</v>
      </c>
      <c r="AR456" s="369">
        <v>0</v>
      </c>
      <c r="AS456" s="369">
        <v>0</v>
      </c>
      <c r="AT456" s="369" t="s">
        <v>1424</v>
      </c>
      <c r="AW456" s="198"/>
      <c r="AX456" s="198"/>
      <c r="AY456" s="184"/>
      <c r="AZ456" s="184"/>
      <c r="BA456" s="184"/>
      <c r="BB456" s="186"/>
      <c r="BC456" s="184"/>
      <c r="BD456" s="184"/>
      <c r="BE456" s="184"/>
      <c r="BF456" s="184"/>
      <c r="BG456" s="186"/>
      <c r="BH456" s="186"/>
      <c r="BI456" s="199"/>
      <c r="BJ456" s="199"/>
      <c r="BK456" s="199"/>
      <c r="BL456" s="186"/>
      <c r="BM456" s="186"/>
      <c r="BN456" s="186"/>
      <c r="BO456" s="186"/>
      <c r="BP456" s="186"/>
      <c r="BQ456" s="186"/>
      <c r="BR456" s="186"/>
      <c r="BS456" s="186"/>
      <c r="BT456" s="187"/>
      <c r="BU456" s="188"/>
      <c r="BV456" s="189"/>
      <c r="BW456" s="185"/>
      <c r="BX456"/>
      <c r="BZ456"/>
    </row>
    <row r="457" spans="2:78" ht="18.75">
      <c r="B457" s="363" t="s">
        <v>394</v>
      </c>
      <c r="C457" s="364">
        <v>12120451000141</v>
      </c>
      <c r="D457" s="365" t="s">
        <v>13</v>
      </c>
      <c r="E457" s="365" t="s">
        <v>615</v>
      </c>
      <c r="F457" s="365" t="s">
        <v>619</v>
      </c>
      <c r="G457" s="366" t="s">
        <v>34</v>
      </c>
      <c r="H457" s="366" t="s">
        <v>1339</v>
      </c>
      <c r="I457" s="366" t="s">
        <v>34</v>
      </c>
      <c r="J457" s="366" t="s">
        <v>1424</v>
      </c>
      <c r="K457" s="367" t="s">
        <v>48</v>
      </c>
      <c r="L457" s="368"/>
      <c r="M457" s="368" t="s">
        <v>34</v>
      </c>
      <c r="N457" s="367">
        <v>406619</v>
      </c>
      <c r="O457" s="367" t="s">
        <v>1326</v>
      </c>
      <c r="P457" s="371">
        <v>40384</v>
      </c>
      <c r="Q457" s="372">
        <v>11.977726000000001</v>
      </c>
      <c r="R457" s="372">
        <v>23.962897964285716</v>
      </c>
      <c r="S457" s="367">
        <v>1</v>
      </c>
      <c r="T457" s="369">
        <v>8.8991888360604898E-2</v>
      </c>
      <c r="U457" s="369">
        <v>0.95350554150929268</v>
      </c>
      <c r="V457" s="369">
        <v>9.7967784172543482E-2</v>
      </c>
      <c r="W457" s="369">
        <v>0.87767886933661698</v>
      </c>
      <c r="X457" s="369">
        <v>0.1224082670999822</v>
      </c>
      <c r="Y457" s="369">
        <v>0.83795515971101076</v>
      </c>
      <c r="Z457" s="369">
        <v>0.19148064115313645</v>
      </c>
      <c r="AA457" s="369">
        <v>1.0346069616697544</v>
      </c>
      <c r="AB457" s="369">
        <v>2.0871818932544726E-2</v>
      </c>
      <c r="AC457" s="373">
        <v>-0.6541672997855994</v>
      </c>
      <c r="AD457" s="575">
        <v>0</v>
      </c>
      <c r="AE457" s="370" t="s">
        <v>1959</v>
      </c>
      <c r="AF457" s="370" t="s">
        <v>1833</v>
      </c>
      <c r="AG457" s="374" t="s">
        <v>1458</v>
      </c>
      <c r="AH457" s="374" t="s">
        <v>1819</v>
      </c>
      <c r="AI457" s="374">
        <v>1000</v>
      </c>
      <c r="AJ457" s="374">
        <v>1000</v>
      </c>
      <c r="AK457" s="374">
        <v>1000</v>
      </c>
      <c r="AL457" s="722">
        <v>2</v>
      </c>
      <c r="AM457" s="722">
        <v>20</v>
      </c>
      <c r="AN457" s="369" t="s">
        <v>1820</v>
      </c>
      <c r="AO457" s="367" t="s">
        <v>1326</v>
      </c>
      <c r="AP457" s="370" t="s">
        <v>1835</v>
      </c>
      <c r="AQ457" s="376" t="s">
        <v>670</v>
      </c>
      <c r="AR457" s="369">
        <v>4.0000000000000001E-3</v>
      </c>
      <c r="AS457" s="369">
        <v>4.0000000000000001E-3</v>
      </c>
      <c r="AT457" s="369" t="s">
        <v>1424</v>
      </c>
      <c r="AW457" s="198"/>
      <c r="AX457" s="198"/>
      <c r="AY457" s="184"/>
      <c r="AZ457" s="184"/>
      <c r="BA457" s="184"/>
      <c r="BB457" s="186"/>
      <c r="BC457" s="184"/>
      <c r="BD457" s="184"/>
      <c r="BE457" s="184"/>
      <c r="BF457" s="184"/>
      <c r="BG457" s="186"/>
      <c r="BH457" s="186"/>
      <c r="BI457" s="199"/>
      <c r="BJ457" s="199"/>
      <c r="BK457" s="199"/>
      <c r="BL457" s="186"/>
      <c r="BM457" s="186"/>
      <c r="BN457" s="186"/>
      <c r="BO457" s="186"/>
      <c r="BP457" s="186"/>
      <c r="BQ457" s="186"/>
      <c r="BR457" s="186"/>
      <c r="BS457" s="186"/>
      <c r="BT457" s="187"/>
      <c r="BU457" s="188"/>
      <c r="BV457" s="189"/>
      <c r="BW457" s="185"/>
      <c r="BX457"/>
      <c r="BZ457"/>
    </row>
    <row r="458" spans="2:78" ht="18.75">
      <c r="B458" s="363" t="s">
        <v>97</v>
      </c>
      <c r="C458" s="364">
        <v>23186344000132</v>
      </c>
      <c r="D458" s="365" t="s">
        <v>14</v>
      </c>
      <c r="E458" s="365" t="s">
        <v>607</v>
      </c>
      <c r="F458" s="365" t="s">
        <v>1424</v>
      </c>
      <c r="G458" s="366" t="s">
        <v>1424</v>
      </c>
      <c r="H458" s="366" t="s">
        <v>34</v>
      </c>
      <c r="I458" s="366" t="s">
        <v>34</v>
      </c>
      <c r="J458" s="366" t="s">
        <v>608</v>
      </c>
      <c r="K458" s="367" t="s">
        <v>48</v>
      </c>
      <c r="L458" s="368"/>
      <c r="M458" s="368" t="s">
        <v>34</v>
      </c>
      <c r="N458" s="367">
        <v>407194</v>
      </c>
      <c r="O458" s="367" t="s">
        <v>1323</v>
      </c>
      <c r="P458" s="371">
        <v>42278</v>
      </c>
      <c r="Q458" s="372">
        <v>126.203918</v>
      </c>
      <c r="R458" s="372">
        <v>153.48279558565733</v>
      </c>
      <c r="S458" s="367">
        <v>27</v>
      </c>
      <c r="T458" s="369">
        <v>0.1202471586175915</v>
      </c>
      <c r="U458" s="369">
        <v>1.2883908208354942</v>
      </c>
      <c r="V458" s="369">
        <v>2.9986521508557518E-2</v>
      </c>
      <c r="W458" s="369">
        <v>0.26864480518020084</v>
      </c>
      <c r="X458" s="369">
        <v>0.15825191954908946</v>
      </c>
      <c r="Y458" s="369">
        <v>1.0833256254826156</v>
      </c>
      <c r="Z458" s="369">
        <v>4.511545593160915E-2</v>
      </c>
      <c r="AA458" s="369">
        <v>0.24376753965649273</v>
      </c>
      <c r="AB458" s="369">
        <v>0.2185296124212926</v>
      </c>
      <c r="AC458" s="373">
        <v>-0.37356458555979455</v>
      </c>
      <c r="AD458" s="575">
        <v>21360513000183</v>
      </c>
      <c r="AE458" s="370" t="s">
        <v>1989</v>
      </c>
      <c r="AF458" s="370" t="s">
        <v>1833</v>
      </c>
      <c r="AG458" s="374" t="s">
        <v>1458</v>
      </c>
      <c r="AH458" s="374" t="s">
        <v>1819</v>
      </c>
      <c r="AI458" s="374">
        <v>1000</v>
      </c>
      <c r="AJ458" s="374">
        <v>0</v>
      </c>
      <c r="AK458" s="374">
        <v>0</v>
      </c>
      <c r="AL458" s="722">
        <v>3</v>
      </c>
      <c r="AM458" s="722">
        <v>0</v>
      </c>
      <c r="AN458" s="369" t="s">
        <v>1815</v>
      </c>
      <c r="AO458" s="367" t="s">
        <v>1326</v>
      </c>
      <c r="AP458" s="370" t="s">
        <v>1816</v>
      </c>
      <c r="AQ458" s="376" t="s">
        <v>661</v>
      </c>
      <c r="AR458" s="369">
        <v>1.0500000000000001E-2</v>
      </c>
      <c r="AS458" s="369">
        <v>1.0500000000000001E-2</v>
      </c>
      <c r="AT458" s="369" t="s">
        <v>1424</v>
      </c>
      <c r="AW458" s="198"/>
      <c r="AX458" s="198"/>
      <c r="AY458" s="184"/>
      <c r="AZ458" s="184"/>
      <c r="BA458" s="184"/>
      <c r="BB458" s="186"/>
      <c r="BC458" s="184"/>
      <c r="BD458" s="184"/>
      <c r="BE458" s="184"/>
      <c r="BF458" s="184"/>
      <c r="BG458" s="186"/>
      <c r="BH458" s="186"/>
      <c r="BI458" s="199"/>
      <c r="BJ458" s="199"/>
      <c r="BK458" s="199"/>
      <c r="BL458" s="186"/>
      <c r="BM458" s="186"/>
      <c r="BN458" s="186"/>
      <c r="BO458" s="186"/>
      <c r="BP458" s="186"/>
      <c r="BQ458" s="186"/>
      <c r="BR458" s="186"/>
      <c r="BS458" s="186"/>
      <c r="BT458" s="187"/>
      <c r="BU458" s="188"/>
      <c r="BV458" s="189"/>
      <c r="BW458" s="185"/>
      <c r="BX458"/>
      <c r="BZ458"/>
    </row>
    <row r="459" spans="2:78" ht="18.75">
      <c r="B459" s="363" t="s">
        <v>645</v>
      </c>
      <c r="C459" s="364">
        <v>22672424000135</v>
      </c>
      <c r="D459" s="365" t="s">
        <v>11</v>
      </c>
      <c r="E459" s="365" t="s">
        <v>620</v>
      </c>
      <c r="F459" s="365" t="s">
        <v>687</v>
      </c>
      <c r="G459" s="366" t="s">
        <v>740</v>
      </c>
      <c r="H459" s="366" t="s">
        <v>34</v>
      </c>
      <c r="I459" s="366" t="s">
        <v>1321</v>
      </c>
      <c r="J459" s="366" t="s">
        <v>608</v>
      </c>
      <c r="K459" s="367" t="s">
        <v>48</v>
      </c>
      <c r="L459" s="368"/>
      <c r="M459" s="368" t="s">
        <v>34</v>
      </c>
      <c r="N459" s="367">
        <v>407410</v>
      </c>
      <c r="O459" s="367" t="s">
        <v>1323</v>
      </c>
      <c r="P459" s="371">
        <v>42278</v>
      </c>
      <c r="Q459" s="372">
        <v>190.995574</v>
      </c>
      <c r="R459" s="372">
        <v>166.30752024209673</v>
      </c>
      <c r="S459" s="367">
        <v>1</v>
      </c>
      <c r="T459" s="369">
        <v>0.10450943660966416</v>
      </c>
      <c r="U459" s="369">
        <v>1.1197686528859223</v>
      </c>
      <c r="V459" s="369">
        <v>0.14356035177485493</v>
      </c>
      <c r="W459" s="369">
        <v>1.2861359302095401</v>
      </c>
      <c r="X459" s="369">
        <v>0.24099070693660885</v>
      </c>
      <c r="Y459" s="369">
        <v>1.6497203261197446</v>
      </c>
      <c r="Z459" s="369">
        <v>0.3103819474460161</v>
      </c>
      <c r="AA459" s="369">
        <v>1.6770537307081925</v>
      </c>
      <c r="AB459" s="369">
        <v>1.743738106436362</v>
      </c>
      <c r="AC459" s="373">
        <v>1.8316343521830543E-2</v>
      </c>
      <c r="AD459" s="575">
        <v>0</v>
      </c>
      <c r="AE459" s="370" t="s">
        <v>2016</v>
      </c>
      <c r="AF459" s="370" t="s">
        <v>1833</v>
      </c>
      <c r="AG459" s="374" t="s">
        <v>1458</v>
      </c>
      <c r="AH459" s="374" t="s">
        <v>1894</v>
      </c>
      <c r="AI459" s="374">
        <v>50000</v>
      </c>
      <c r="AJ459" s="374">
        <v>10000</v>
      </c>
      <c r="AK459" s="374">
        <v>30000</v>
      </c>
      <c r="AL459" s="722">
        <v>2</v>
      </c>
      <c r="AM459" s="722">
        <v>20</v>
      </c>
      <c r="AN459" s="369" t="s">
        <v>1834</v>
      </c>
      <c r="AO459" s="367" t="s">
        <v>1326</v>
      </c>
      <c r="AP459" s="370" t="s">
        <v>1835</v>
      </c>
      <c r="AQ459" s="376" t="s">
        <v>681</v>
      </c>
      <c r="AR459" s="369">
        <v>6.6666666666666697E-3</v>
      </c>
      <c r="AS459" s="369">
        <v>6.6666666666666697E-3</v>
      </c>
      <c r="AT459" s="369" t="s">
        <v>1424</v>
      </c>
      <c r="AW459" s="198"/>
      <c r="AX459" s="198"/>
      <c r="AY459" s="184"/>
      <c r="AZ459" s="184"/>
      <c r="BA459" s="184"/>
      <c r="BB459" s="186"/>
      <c r="BC459" s="184"/>
      <c r="BD459" s="184"/>
      <c r="BE459" s="184"/>
      <c r="BF459" s="184"/>
      <c r="BG459" s="186"/>
      <c r="BH459" s="186"/>
      <c r="BI459" s="199"/>
      <c r="BJ459" s="199"/>
      <c r="BK459" s="199"/>
      <c r="BL459" s="186"/>
      <c r="BM459" s="186"/>
      <c r="BN459" s="186"/>
      <c r="BO459" s="186"/>
      <c r="BP459" s="186"/>
      <c r="BQ459" s="186"/>
      <c r="BR459" s="186"/>
      <c r="BS459" s="186"/>
      <c r="BT459" s="187"/>
      <c r="BU459" s="188"/>
      <c r="BV459" s="189"/>
      <c r="BW459" s="185"/>
      <c r="BX459"/>
      <c r="BZ459"/>
    </row>
    <row r="460" spans="2:78" ht="18.75">
      <c r="B460" s="363" t="s">
        <v>977</v>
      </c>
      <c r="C460" s="364">
        <v>22662135000155</v>
      </c>
      <c r="D460" s="365" t="s">
        <v>14</v>
      </c>
      <c r="E460" s="365" t="s">
        <v>607</v>
      </c>
      <c r="F460" s="365" t="s">
        <v>1424</v>
      </c>
      <c r="G460" s="366" t="s">
        <v>1424</v>
      </c>
      <c r="H460" s="366" t="s">
        <v>34</v>
      </c>
      <c r="I460" s="366" t="s">
        <v>34</v>
      </c>
      <c r="J460" s="366" t="s">
        <v>608</v>
      </c>
      <c r="K460" s="367" t="s">
        <v>48</v>
      </c>
      <c r="L460" s="368"/>
      <c r="M460" s="368" t="s">
        <v>34</v>
      </c>
      <c r="N460" s="367">
        <v>407496</v>
      </c>
      <c r="O460" s="367" t="s">
        <v>1323</v>
      </c>
      <c r="P460" s="371">
        <v>42313</v>
      </c>
      <c r="Q460" s="372">
        <v>369.86097699999999</v>
      </c>
      <c r="R460" s="372">
        <v>433.11621699603188</v>
      </c>
      <c r="S460" s="367">
        <v>2</v>
      </c>
      <c r="T460" s="369">
        <v>-5.2068817967633074E-2</v>
      </c>
      <c r="U460" s="369">
        <v>-0.55789249319890821</v>
      </c>
      <c r="V460" s="369">
        <v>-9.3637853341742572E-2</v>
      </c>
      <c r="W460" s="369">
        <v>-0.8388876602878349</v>
      </c>
      <c r="X460" s="369">
        <v>-2.4785571960903585E-2</v>
      </c>
      <c r="Y460" s="369">
        <v>-0.16967152957131221</v>
      </c>
      <c r="Z460" s="369">
        <v>9.633235183225608E-2</v>
      </c>
      <c r="AA460" s="369">
        <v>0.52050234028600517</v>
      </c>
      <c r="AB460" s="369">
        <v>0.25283707546495199</v>
      </c>
      <c r="AC460" s="373">
        <v>-0.8118243678050121</v>
      </c>
      <c r="AD460" s="575">
        <v>35939458000195</v>
      </c>
      <c r="AE460" s="370" t="s">
        <v>1965</v>
      </c>
      <c r="AF460" s="370" t="s">
        <v>1812</v>
      </c>
      <c r="AG460" s="374" t="s">
        <v>1459</v>
      </c>
      <c r="AH460" s="374" t="s">
        <v>1819</v>
      </c>
      <c r="AI460" s="374">
        <v>1000</v>
      </c>
      <c r="AJ460" s="374">
        <v>100</v>
      </c>
      <c r="AK460" s="374">
        <v>1000</v>
      </c>
      <c r="AL460" s="722">
        <v>2</v>
      </c>
      <c r="AM460" s="722">
        <v>20</v>
      </c>
      <c r="AN460" s="369" t="s">
        <v>668</v>
      </c>
      <c r="AO460" s="367" t="s">
        <v>1326</v>
      </c>
      <c r="AP460" s="370" t="s">
        <v>1816</v>
      </c>
      <c r="AQ460" s="376" t="s">
        <v>661</v>
      </c>
      <c r="AR460" s="369">
        <v>4.0000000000000001E-3</v>
      </c>
      <c r="AS460" s="369">
        <v>4.0000000000000001E-3</v>
      </c>
      <c r="AT460" s="369" t="s">
        <v>1424</v>
      </c>
      <c r="AW460" s="198"/>
      <c r="AX460" s="198"/>
      <c r="AY460" s="184"/>
      <c r="AZ460" s="184"/>
      <c r="BA460" s="184"/>
      <c r="BB460" s="186"/>
      <c r="BC460" s="184"/>
      <c r="BD460" s="184"/>
      <c r="BE460" s="184"/>
      <c r="BF460" s="184"/>
      <c r="BG460" s="186"/>
      <c r="BH460" s="186"/>
      <c r="BI460" s="199"/>
      <c r="BJ460" s="199"/>
      <c r="BK460" s="199"/>
      <c r="BL460" s="186"/>
      <c r="BM460" s="186"/>
      <c r="BN460" s="186"/>
      <c r="BO460" s="186"/>
      <c r="BP460" s="186"/>
      <c r="BQ460" s="186"/>
      <c r="BR460" s="186"/>
      <c r="BS460" s="186"/>
      <c r="BT460" s="187"/>
      <c r="BU460" s="188"/>
      <c r="BV460" s="189"/>
      <c r="BW460" s="185"/>
      <c r="BX460"/>
      <c r="BZ460"/>
    </row>
    <row r="461" spans="2:78" ht="18.75">
      <c r="B461" s="363" t="s">
        <v>146</v>
      </c>
      <c r="C461" s="364">
        <v>22710616000199</v>
      </c>
      <c r="D461" s="365" t="s">
        <v>14</v>
      </c>
      <c r="E461" s="365" t="s">
        <v>607</v>
      </c>
      <c r="F461" s="365" t="s">
        <v>1424</v>
      </c>
      <c r="G461" s="366" t="s">
        <v>1424</v>
      </c>
      <c r="H461" s="366" t="s">
        <v>34</v>
      </c>
      <c r="I461" s="366" t="s">
        <v>34</v>
      </c>
      <c r="J461" s="366" t="s">
        <v>611</v>
      </c>
      <c r="K461" s="367" t="s">
        <v>48</v>
      </c>
      <c r="L461" s="368"/>
      <c r="M461" s="368" t="s">
        <v>34</v>
      </c>
      <c r="N461" s="367">
        <v>407771</v>
      </c>
      <c r="O461" s="367" t="s">
        <v>1323</v>
      </c>
      <c r="P461" s="371">
        <v>42250</v>
      </c>
      <c r="Q461" s="372">
        <v>4.3099999999999996</v>
      </c>
      <c r="R461" s="372">
        <v>7.2177482777777779</v>
      </c>
      <c r="S461" s="367">
        <v>2</v>
      </c>
      <c r="T461" s="369">
        <v>-0.25328084663036365</v>
      </c>
      <c r="U461" s="369">
        <v>-2.7137831915827375</v>
      </c>
      <c r="V461" s="369">
        <v>-0.20096148853483087</v>
      </c>
      <c r="W461" s="369">
        <v>-1.8003842133125039</v>
      </c>
      <c r="X461" s="369">
        <v>-9.3210850944001167E-2</v>
      </c>
      <c r="Y461" s="369">
        <v>-0.63808201308644352</v>
      </c>
      <c r="Z461" s="369">
        <v>-4.3901404496059504E-2</v>
      </c>
      <c r="AA461" s="369">
        <v>-0.23720778479312624</v>
      </c>
      <c r="AB461" s="369">
        <v>0.22660509019891981</v>
      </c>
      <c r="AC461" s="373">
        <v>-1.379417090170824</v>
      </c>
      <c r="AD461" s="575">
        <v>22314799000123</v>
      </c>
      <c r="AE461" s="370" t="s">
        <v>1836</v>
      </c>
      <c r="AF461" s="370" t="s">
        <v>1833</v>
      </c>
      <c r="AG461" s="374" t="s">
        <v>1458</v>
      </c>
      <c r="AH461" s="374" t="s">
        <v>1894</v>
      </c>
      <c r="AI461" s="374">
        <v>50000</v>
      </c>
      <c r="AJ461" s="374">
        <v>5000</v>
      </c>
      <c r="AK461" s="374">
        <v>5000</v>
      </c>
      <c r="AL461" s="722">
        <v>1.5</v>
      </c>
      <c r="AM461" s="722">
        <v>0</v>
      </c>
      <c r="AN461" s="369" t="s">
        <v>1815</v>
      </c>
      <c r="AO461" s="367" t="s">
        <v>1326</v>
      </c>
      <c r="AP461" s="370" t="s">
        <v>1816</v>
      </c>
      <c r="AQ461" s="376" t="s">
        <v>689</v>
      </c>
      <c r="AR461" s="369">
        <v>5.2500000000000003E-3</v>
      </c>
      <c r="AS461" s="369">
        <v>5.2500000000000003E-3</v>
      </c>
      <c r="AT461" s="369" t="s">
        <v>1424</v>
      </c>
      <c r="AW461" s="198"/>
      <c r="AX461" s="198"/>
      <c r="AY461" s="184"/>
      <c r="AZ461" s="184"/>
      <c r="BA461" s="184"/>
      <c r="BB461" s="184"/>
      <c r="BC461" s="184"/>
      <c r="BD461" s="184"/>
      <c r="BE461" s="184"/>
      <c r="BF461" s="184"/>
      <c r="BG461" s="186"/>
      <c r="BH461" s="186"/>
      <c r="BI461" s="199"/>
      <c r="BJ461" s="199"/>
      <c r="BK461" s="199"/>
      <c r="BL461" s="218"/>
      <c r="BM461" s="186"/>
      <c r="BN461" s="186"/>
      <c r="BO461" s="186"/>
      <c r="BP461" s="186"/>
      <c r="BQ461" s="186"/>
      <c r="BR461" s="186"/>
      <c r="BS461" s="186"/>
      <c r="BT461" s="186"/>
      <c r="BU461" s="186"/>
      <c r="BV461" s="189"/>
      <c r="BW461" s="184"/>
      <c r="BX461"/>
      <c r="BZ461"/>
    </row>
    <row r="462" spans="2:78" ht="18.75">
      <c r="B462" s="363" t="s">
        <v>147</v>
      </c>
      <c r="C462" s="364">
        <v>22353918000157</v>
      </c>
      <c r="D462" s="365" t="s">
        <v>14</v>
      </c>
      <c r="E462" s="365" t="s">
        <v>607</v>
      </c>
      <c r="F462" s="365" t="s">
        <v>1424</v>
      </c>
      <c r="G462" s="366" t="s">
        <v>1424</v>
      </c>
      <c r="H462" s="366" t="s">
        <v>34</v>
      </c>
      <c r="I462" s="366" t="s">
        <v>34</v>
      </c>
      <c r="J462" s="366" t="s">
        <v>611</v>
      </c>
      <c r="K462" s="367" t="s">
        <v>49</v>
      </c>
      <c r="L462" s="368"/>
      <c r="M462" s="368" t="s">
        <v>34</v>
      </c>
      <c r="N462" s="367">
        <v>408565</v>
      </c>
      <c r="O462" s="367" t="s">
        <v>1323</v>
      </c>
      <c r="P462" s="371">
        <v>42250</v>
      </c>
      <c r="Q462" s="372">
        <v>5.8719130000000002</v>
      </c>
      <c r="R462" s="372">
        <v>10.945687603174608</v>
      </c>
      <c r="S462" s="367">
        <v>2</v>
      </c>
      <c r="T462" s="369">
        <v>-0.32809423856398334</v>
      </c>
      <c r="U462" s="369">
        <v>-3.515372921859679</v>
      </c>
      <c r="V462" s="369">
        <v>-0.28503071338227093</v>
      </c>
      <c r="W462" s="369">
        <v>-2.5535479480373144</v>
      </c>
      <c r="X462" s="369">
        <v>-0.20900100073184857</v>
      </c>
      <c r="Y462" s="369">
        <v>-1.4307323442865953</v>
      </c>
      <c r="Z462" s="369">
        <v>0.13679589298689332</v>
      </c>
      <c r="AA462" s="369">
        <v>0.73913468411087113</v>
      </c>
      <c r="AB462" s="369">
        <v>0.24285426677707342</v>
      </c>
      <c r="AC462" s="373">
        <v>-1.6332929384009365</v>
      </c>
      <c r="AD462" s="575">
        <v>22690848000122</v>
      </c>
      <c r="AE462" s="370" t="s">
        <v>1836</v>
      </c>
      <c r="AF462" s="370" t="s">
        <v>1833</v>
      </c>
      <c r="AG462" s="374" t="s">
        <v>1458</v>
      </c>
      <c r="AH462" s="374" t="s">
        <v>1894</v>
      </c>
      <c r="AI462" s="374">
        <v>50000</v>
      </c>
      <c r="AJ462" s="374">
        <v>5000</v>
      </c>
      <c r="AK462" s="374">
        <v>5000</v>
      </c>
      <c r="AL462" s="722">
        <v>1.5</v>
      </c>
      <c r="AM462" s="722">
        <v>20</v>
      </c>
      <c r="AN462" s="369" t="s">
        <v>1815</v>
      </c>
      <c r="AO462" s="367" t="s">
        <v>1326</v>
      </c>
      <c r="AP462" s="370" t="s">
        <v>1816</v>
      </c>
      <c r="AQ462" s="376" t="s">
        <v>689</v>
      </c>
      <c r="AR462" s="369">
        <v>5.2500000000000003E-3</v>
      </c>
      <c r="AS462" s="369">
        <v>5.2500000000000003E-3</v>
      </c>
      <c r="AT462" s="369" t="s">
        <v>1424</v>
      </c>
      <c r="AW462" s="198"/>
      <c r="AX462" s="198"/>
      <c r="AY462" s="184"/>
      <c r="AZ462" s="184"/>
      <c r="BA462" s="184"/>
      <c r="BB462" s="186"/>
      <c r="BC462" s="184"/>
      <c r="BD462" s="184"/>
      <c r="BE462" s="184"/>
      <c r="BF462" s="184"/>
      <c r="BG462" s="186"/>
      <c r="BH462" s="186"/>
      <c r="BI462" s="199"/>
      <c r="BJ462" s="199"/>
      <c r="BK462" s="199"/>
      <c r="BL462" s="186"/>
      <c r="BM462" s="186"/>
      <c r="BN462" s="186"/>
      <c r="BO462" s="186"/>
      <c r="BP462" s="186"/>
      <c r="BQ462" s="186"/>
      <c r="BR462" s="186"/>
      <c r="BS462" s="186"/>
      <c r="BT462" s="187"/>
      <c r="BU462" s="188"/>
      <c r="BV462" s="189"/>
      <c r="BW462" s="185"/>
      <c r="BX462"/>
      <c r="BZ462"/>
    </row>
    <row r="463" spans="2:78" ht="18.75">
      <c r="B463" s="363" t="s">
        <v>935</v>
      </c>
      <c r="C463" s="364">
        <v>20584638000124</v>
      </c>
      <c r="D463" s="365" t="s">
        <v>11</v>
      </c>
      <c r="E463" s="365" t="s">
        <v>620</v>
      </c>
      <c r="F463" s="365" t="s">
        <v>694</v>
      </c>
      <c r="G463" s="366" t="s">
        <v>740</v>
      </c>
      <c r="H463" s="366" t="s">
        <v>34</v>
      </c>
      <c r="I463" s="366" t="s">
        <v>1306</v>
      </c>
      <c r="J463" s="366" t="s">
        <v>608</v>
      </c>
      <c r="K463" s="367" t="s">
        <v>48</v>
      </c>
      <c r="L463" s="368"/>
      <c r="M463" s="368" t="s">
        <v>34</v>
      </c>
      <c r="N463" s="367">
        <v>408840</v>
      </c>
      <c r="O463" s="367" t="s">
        <v>1323</v>
      </c>
      <c r="P463" s="371">
        <v>42321</v>
      </c>
      <c r="Q463" s="372">
        <v>13.712883</v>
      </c>
      <c r="R463" s="372">
        <v>23.355469706349208</v>
      </c>
      <c r="S463" s="367">
        <v>1</v>
      </c>
      <c r="T463" s="369">
        <v>7.8308819154633724E-2</v>
      </c>
      <c r="U463" s="369">
        <v>0.83904156197281488</v>
      </c>
      <c r="V463" s="369">
        <v>9.894589895082806E-2</v>
      </c>
      <c r="W463" s="369">
        <v>0.88644165477610681</v>
      </c>
      <c r="X463" s="369">
        <v>0.15615025525260973</v>
      </c>
      <c r="Y463" s="369">
        <v>1.0689385217114531</v>
      </c>
      <c r="Z463" s="369">
        <v>0.12723397119420632</v>
      </c>
      <c r="AA463" s="369">
        <v>0.68746977013273203</v>
      </c>
      <c r="AB463" s="369">
        <v>7.6664538868969944E-3</v>
      </c>
      <c r="AC463" s="373">
        <v>-1.6533780599784704</v>
      </c>
      <c r="AD463" s="575">
        <v>0</v>
      </c>
      <c r="AE463" s="370" t="s">
        <v>1832</v>
      </c>
      <c r="AF463" s="370" t="s">
        <v>1833</v>
      </c>
      <c r="AG463" s="374" t="s">
        <v>59</v>
      </c>
      <c r="AH463" s="374" t="s">
        <v>1819</v>
      </c>
      <c r="AI463" s="374">
        <v>0</v>
      </c>
      <c r="AJ463" s="374">
        <v>0</v>
      </c>
      <c r="AK463" s="374">
        <v>0</v>
      </c>
      <c r="AL463" s="722">
        <v>0</v>
      </c>
      <c r="AM463" s="722">
        <v>0</v>
      </c>
      <c r="AN463" s="369" t="s">
        <v>1820</v>
      </c>
      <c r="AO463" s="367" t="s">
        <v>1326</v>
      </c>
      <c r="AP463" s="370" t="s">
        <v>1821</v>
      </c>
      <c r="AQ463" s="376" t="s">
        <v>677</v>
      </c>
      <c r="AR463" s="369">
        <v>2E-3</v>
      </c>
      <c r="AS463" s="369">
        <v>2E-3</v>
      </c>
      <c r="AT463" s="369" t="s">
        <v>1424</v>
      </c>
      <c r="AW463" s="198"/>
      <c r="AX463" s="198"/>
      <c r="AY463" s="184"/>
      <c r="AZ463" s="184"/>
      <c r="BA463" s="184"/>
      <c r="BB463" s="186"/>
      <c r="BC463" s="184"/>
      <c r="BD463" s="184"/>
      <c r="BE463" s="184"/>
      <c r="BF463" s="184"/>
      <c r="BG463" s="186"/>
      <c r="BH463" s="186"/>
      <c r="BI463" s="199"/>
      <c r="BJ463" s="199"/>
      <c r="BK463" s="199"/>
      <c r="BL463" s="186"/>
      <c r="BM463" s="186"/>
      <c r="BN463" s="186"/>
      <c r="BO463" s="186"/>
      <c r="BP463" s="186"/>
      <c r="BQ463" s="186"/>
      <c r="BR463" s="186"/>
      <c r="BS463" s="186"/>
      <c r="BT463" s="187"/>
      <c r="BU463" s="188"/>
      <c r="BV463" s="189"/>
      <c r="BW463" s="185"/>
      <c r="BX463"/>
      <c r="BZ463"/>
    </row>
    <row r="464" spans="2:78" ht="18.75">
      <c r="B464" s="363" t="s">
        <v>168</v>
      </c>
      <c r="C464" s="364">
        <v>23591953000177</v>
      </c>
      <c r="D464" s="365" t="s">
        <v>14</v>
      </c>
      <c r="E464" s="365" t="s">
        <v>607</v>
      </c>
      <c r="F464" s="365" t="s">
        <v>1424</v>
      </c>
      <c r="G464" s="366" t="s">
        <v>1424</v>
      </c>
      <c r="H464" s="366" t="s">
        <v>34</v>
      </c>
      <c r="I464" s="366" t="s">
        <v>34</v>
      </c>
      <c r="J464" s="366" t="s">
        <v>608</v>
      </c>
      <c r="K464" s="367" t="s">
        <v>48</v>
      </c>
      <c r="L464" s="368"/>
      <c r="M464" s="368" t="s">
        <v>34</v>
      </c>
      <c r="N464" s="367">
        <v>409804</v>
      </c>
      <c r="O464" s="367" t="s">
        <v>1323</v>
      </c>
      <c r="P464" s="371">
        <v>42355</v>
      </c>
      <c r="Q464" s="372">
        <v>110.1728</v>
      </c>
      <c r="R464" s="372">
        <v>103.28962750396822</v>
      </c>
      <c r="S464" s="367">
        <v>3</v>
      </c>
      <c r="T464" s="369">
        <v>0.21584377445433844</v>
      </c>
      <c r="U464" s="369">
        <v>2.3126628598837691</v>
      </c>
      <c r="V464" s="369">
        <v>0.12512579624150622</v>
      </c>
      <c r="W464" s="369">
        <v>1.1209834773507861</v>
      </c>
      <c r="X464" s="369">
        <v>0.16908466287563595</v>
      </c>
      <c r="Y464" s="369">
        <v>1.1574819988988843</v>
      </c>
      <c r="Z464" s="369">
        <v>0.34695450392868321</v>
      </c>
      <c r="AA464" s="369">
        <v>1.8746623313226358</v>
      </c>
      <c r="AB464" s="369">
        <v>0.17512944218104501</v>
      </c>
      <c r="AC464" s="373">
        <v>7.7110681494008834E-2</v>
      </c>
      <c r="AD464" s="575">
        <v>0</v>
      </c>
      <c r="AE464" s="370" t="s">
        <v>2017</v>
      </c>
      <c r="AF464" s="370" t="s">
        <v>1833</v>
      </c>
      <c r="AG464" s="374" t="s">
        <v>1458</v>
      </c>
      <c r="AH464" s="374" t="s">
        <v>1819</v>
      </c>
      <c r="AI464" s="374">
        <v>10000</v>
      </c>
      <c r="AJ464" s="374">
        <v>1000</v>
      </c>
      <c r="AK464" s="374">
        <v>10000</v>
      </c>
      <c r="AL464" s="722">
        <v>2</v>
      </c>
      <c r="AM464" s="722">
        <v>20</v>
      </c>
      <c r="AN464" s="369" t="s">
        <v>1815</v>
      </c>
      <c r="AO464" s="367" t="s">
        <v>1326</v>
      </c>
      <c r="AP464" s="370" t="s">
        <v>1816</v>
      </c>
      <c r="AQ464" s="376" t="s">
        <v>661</v>
      </c>
      <c r="AR464" s="369">
        <v>4.0000000000000001E-3</v>
      </c>
      <c r="AS464" s="369">
        <v>4.0000000000000001E-3</v>
      </c>
      <c r="AT464" s="369" t="s">
        <v>1424</v>
      </c>
      <c r="AW464" s="198"/>
      <c r="AX464" s="198"/>
      <c r="AY464" s="184"/>
      <c r="AZ464" s="184"/>
      <c r="BA464" s="184"/>
      <c r="BB464" s="186"/>
      <c r="BC464" s="184"/>
      <c r="BD464" s="184"/>
      <c r="BE464" s="184"/>
      <c r="BF464" s="184"/>
      <c r="BG464" s="186"/>
      <c r="BH464" s="186"/>
      <c r="BI464" s="199"/>
      <c r="BJ464" s="199"/>
      <c r="BK464" s="199"/>
      <c r="BL464" s="186"/>
      <c r="BM464" s="186"/>
      <c r="BN464" s="186"/>
      <c r="BO464" s="186"/>
      <c r="BP464" s="186"/>
      <c r="BQ464" s="186"/>
      <c r="BR464" s="186"/>
      <c r="BS464" s="186"/>
      <c r="BT464" s="187"/>
      <c r="BU464" s="188"/>
      <c r="BV464" s="189"/>
      <c r="BW464" s="185"/>
      <c r="BX464"/>
      <c r="BZ464"/>
    </row>
    <row r="465" spans="2:78" ht="18.75">
      <c r="B465" s="363" t="s">
        <v>117</v>
      </c>
      <c r="C465" s="364">
        <v>23732231000195</v>
      </c>
      <c r="D465" s="365" t="s">
        <v>14</v>
      </c>
      <c r="E465" s="365" t="s">
        <v>614</v>
      </c>
      <c r="F465" s="365" t="s">
        <v>1424</v>
      </c>
      <c r="G465" s="366" t="s">
        <v>1424</v>
      </c>
      <c r="H465" s="366" t="s">
        <v>867</v>
      </c>
      <c r="I465" s="366" t="s">
        <v>34</v>
      </c>
      <c r="J465" s="366" t="s">
        <v>608</v>
      </c>
      <c r="K465" s="367" t="s">
        <v>48</v>
      </c>
      <c r="L465" s="368"/>
      <c r="M465" s="368" t="s">
        <v>34</v>
      </c>
      <c r="N465" s="367">
        <v>410314</v>
      </c>
      <c r="O465" s="367" t="s">
        <v>1326</v>
      </c>
      <c r="P465" s="371">
        <v>42368</v>
      </c>
      <c r="Q465" s="372">
        <v>214.455927</v>
      </c>
      <c r="R465" s="372">
        <v>288.06313517857126</v>
      </c>
      <c r="S465" s="367">
        <v>2</v>
      </c>
      <c r="T465" s="369">
        <v>0.13468597793669645</v>
      </c>
      <c r="U465" s="369">
        <v>1.4430958674104202</v>
      </c>
      <c r="V465" s="369">
        <v>4.2888132671556889E-3</v>
      </c>
      <c r="W465" s="369">
        <v>3.8422842885611014E-2</v>
      </c>
      <c r="X465" s="369">
        <v>5.8603155626855807E-2</v>
      </c>
      <c r="Y465" s="369">
        <v>0.40117238644315645</v>
      </c>
      <c r="Z465" s="369">
        <v>2.6979632062759329E-2</v>
      </c>
      <c r="AA465" s="369">
        <v>0.14577617344144819</v>
      </c>
      <c r="AB465" s="369">
        <v>0.14496553934600373</v>
      </c>
      <c r="AC465" s="373">
        <v>-0.7404010140777183</v>
      </c>
      <c r="AD465" s="575">
        <v>23732220000105</v>
      </c>
      <c r="AE465" s="370" t="s">
        <v>1890</v>
      </c>
      <c r="AF465" s="370" t="s">
        <v>1858</v>
      </c>
      <c r="AG465" s="374" t="s">
        <v>721</v>
      </c>
      <c r="AH465" s="374" t="s">
        <v>1819</v>
      </c>
      <c r="AI465" s="374">
        <v>20000</v>
      </c>
      <c r="AJ465" s="374">
        <v>1000</v>
      </c>
      <c r="AK465" s="374">
        <v>20000</v>
      </c>
      <c r="AL465" s="722">
        <v>2.2000000000000002</v>
      </c>
      <c r="AM465" s="722">
        <v>20</v>
      </c>
      <c r="AN465" s="369" t="s">
        <v>1820</v>
      </c>
      <c r="AO465" s="367" t="s">
        <v>1326</v>
      </c>
      <c r="AP465" s="370" t="s">
        <v>1835</v>
      </c>
      <c r="AQ465" s="376" t="s">
        <v>670</v>
      </c>
      <c r="AR465" s="369">
        <v>4.7499999999999999E-3</v>
      </c>
      <c r="AS465" s="369">
        <v>4.7499999999999999E-3</v>
      </c>
      <c r="AT465" s="369" t="s">
        <v>1424</v>
      </c>
      <c r="AW465" s="198"/>
      <c r="AX465" s="198"/>
      <c r="AY465" s="184"/>
      <c r="AZ465" s="184"/>
      <c r="BA465" s="184"/>
      <c r="BB465" s="186"/>
      <c r="BC465" s="184"/>
      <c r="BD465" s="184"/>
      <c r="BE465" s="184"/>
      <c r="BF465" s="184"/>
      <c r="BG465" s="186"/>
      <c r="BH465" s="186"/>
      <c r="BI465" s="199"/>
      <c r="BJ465" s="199"/>
      <c r="BK465" s="199"/>
      <c r="BL465" s="186"/>
      <c r="BM465" s="186"/>
      <c r="BN465" s="186"/>
      <c r="BO465" s="186"/>
      <c r="BP465" s="186"/>
      <c r="BQ465" s="186"/>
      <c r="BR465" s="186"/>
      <c r="BS465" s="186"/>
      <c r="BT465" s="187"/>
      <c r="BU465" s="188"/>
      <c r="BV465" s="189"/>
      <c r="BW465" s="185"/>
      <c r="BX465"/>
      <c r="BZ465"/>
    </row>
    <row r="466" spans="2:78" ht="18.75">
      <c r="B466" s="363" t="s">
        <v>1732</v>
      </c>
      <c r="C466" s="364">
        <v>23339998000159</v>
      </c>
      <c r="D466" s="365" t="s">
        <v>13</v>
      </c>
      <c r="E466" s="365" t="s">
        <v>615</v>
      </c>
      <c r="F466" s="365" t="s">
        <v>619</v>
      </c>
      <c r="G466" s="366" t="s">
        <v>34</v>
      </c>
      <c r="H466" s="366" t="s">
        <v>1339</v>
      </c>
      <c r="I466" s="366" t="s">
        <v>1424</v>
      </c>
      <c r="J466" s="366" t="s">
        <v>608</v>
      </c>
      <c r="K466" s="367" t="s">
        <v>48</v>
      </c>
      <c r="L466" s="368"/>
      <c r="M466" s="368" t="s">
        <v>1424</v>
      </c>
      <c r="N466" s="367">
        <v>410349</v>
      </c>
      <c r="O466" s="367" t="s">
        <v>1323</v>
      </c>
      <c r="P466" s="371">
        <v>42361</v>
      </c>
      <c r="Q466" s="372">
        <v>23.869247000000001</v>
      </c>
      <c r="R466" s="372">
        <v>22.537654400793656</v>
      </c>
      <c r="S466" s="367">
        <v>1</v>
      </c>
      <c r="T466" s="369">
        <v>0.13427582336339072</v>
      </c>
      <c r="U466" s="369">
        <v>1.4387012572304712</v>
      </c>
      <c r="V466" s="369">
        <v>0.12508740012966846</v>
      </c>
      <c r="W466" s="369">
        <v>1.1206394922713101</v>
      </c>
      <c r="X466" s="369">
        <v>0.15721074273523095</v>
      </c>
      <c r="Y466" s="369">
        <v>1.0761981699274152</v>
      </c>
      <c r="Z466" s="369">
        <v>0.18247185543513722</v>
      </c>
      <c r="AA466" s="369">
        <v>0.98593074895236044</v>
      </c>
      <c r="AB466" s="369">
        <v>3.6265956418433803E-2</v>
      </c>
      <c r="AC466" s="373">
        <v>0.3713111649128758</v>
      </c>
      <c r="AD466" s="575">
        <v>22918586000100</v>
      </c>
      <c r="AE466" s="370" t="s">
        <v>1997</v>
      </c>
      <c r="AF466" s="370" t="s">
        <v>1818</v>
      </c>
      <c r="AG466" s="374" t="s">
        <v>59</v>
      </c>
      <c r="AH466" s="374" t="s">
        <v>1819</v>
      </c>
      <c r="AI466" s="374">
        <v>50000</v>
      </c>
      <c r="AJ466" s="374">
        <v>50000</v>
      </c>
      <c r="AK466" s="374">
        <v>50000</v>
      </c>
      <c r="AL466" s="722">
        <v>1</v>
      </c>
      <c r="AM466" s="722">
        <v>20</v>
      </c>
      <c r="AN466" s="369" t="s">
        <v>1820</v>
      </c>
      <c r="AO466" s="367" t="s">
        <v>1326</v>
      </c>
      <c r="AP466" s="370" t="s">
        <v>1835</v>
      </c>
      <c r="AQ466" s="376" t="s">
        <v>1815</v>
      </c>
      <c r="AR466" s="369">
        <v>0</v>
      </c>
      <c r="AS466" s="369">
        <v>0</v>
      </c>
      <c r="AT466" s="369" t="s">
        <v>1424</v>
      </c>
      <c r="AW466" s="198"/>
      <c r="AX466" s="198"/>
      <c r="AY466" s="184"/>
      <c r="AZ466" s="184"/>
      <c r="BA466" s="184"/>
      <c r="BB466" s="186"/>
      <c r="BC466" s="184"/>
      <c r="BD466" s="184"/>
      <c r="BE466" s="184"/>
      <c r="BF466" s="184"/>
      <c r="BG466" s="186"/>
      <c r="BH466" s="186"/>
      <c r="BI466" s="199"/>
      <c r="BJ466" s="199"/>
      <c r="BK466" s="199"/>
      <c r="BL466" s="186"/>
      <c r="BM466" s="186"/>
      <c r="BN466" s="186"/>
      <c r="BO466" s="186"/>
      <c r="BP466" s="186"/>
      <c r="BQ466" s="186"/>
      <c r="BR466" s="186"/>
      <c r="BS466" s="186"/>
      <c r="BT466" s="187"/>
      <c r="BU466" s="188"/>
      <c r="BV466" s="189"/>
      <c r="BW466" s="185"/>
      <c r="BX466"/>
      <c r="BZ466"/>
    </row>
    <row r="467" spans="2:78" ht="18.75">
      <c r="B467" s="363" t="s">
        <v>1282</v>
      </c>
      <c r="C467" s="364">
        <v>22773406000140</v>
      </c>
      <c r="D467" s="365" t="s">
        <v>13</v>
      </c>
      <c r="E467" s="365" t="s">
        <v>615</v>
      </c>
      <c r="F467" s="365" t="s">
        <v>619</v>
      </c>
      <c r="G467" s="366" t="s">
        <v>34</v>
      </c>
      <c r="H467" s="366" t="s">
        <v>1340</v>
      </c>
      <c r="I467" s="366" t="s">
        <v>34</v>
      </c>
      <c r="J467" s="366" t="s">
        <v>1424</v>
      </c>
      <c r="K467" s="367" t="s">
        <v>48</v>
      </c>
      <c r="L467" s="368"/>
      <c r="M467" s="368" t="s">
        <v>34</v>
      </c>
      <c r="N467" s="367">
        <v>410373</v>
      </c>
      <c r="O467" s="367" t="s">
        <v>1323</v>
      </c>
      <c r="P467" s="371">
        <v>42334</v>
      </c>
      <c r="Q467" s="372">
        <v>27.009160000000001</v>
      </c>
      <c r="R467" s="372">
        <v>70.366415702381019</v>
      </c>
      <c r="S467" s="367">
        <v>4</v>
      </c>
      <c r="T467" s="369">
        <v>-0.212438395262316</v>
      </c>
      <c r="U467" s="369">
        <v>-2.2761758497713815</v>
      </c>
      <c r="V467" s="369">
        <v>-0.19709026928179951</v>
      </c>
      <c r="W467" s="369">
        <v>-1.7657025333536043</v>
      </c>
      <c r="X467" s="369">
        <v>-0.16077865968303107</v>
      </c>
      <c r="Y467" s="369">
        <v>-1.100622618428001</v>
      </c>
      <c r="Z467" s="369">
        <v>-0.13158775886428076</v>
      </c>
      <c r="AA467" s="369">
        <v>-0.71099412750883106</v>
      </c>
      <c r="AB467" s="369">
        <v>0.13021680204352987</v>
      </c>
      <c r="AC467" s="373">
        <v>-2.3707517773617357</v>
      </c>
      <c r="AD467" s="575">
        <v>22282992000120</v>
      </c>
      <c r="AE467" s="370" t="s">
        <v>1825</v>
      </c>
      <c r="AF467" s="370" t="s">
        <v>1826</v>
      </c>
      <c r="AG467" s="374" t="s">
        <v>730</v>
      </c>
      <c r="AH467" s="374" t="s">
        <v>1813</v>
      </c>
      <c r="AI467" s="374">
        <v>1000</v>
      </c>
      <c r="AJ467" s="374">
        <v>100</v>
      </c>
      <c r="AK467" s="374">
        <v>500</v>
      </c>
      <c r="AL467" s="722">
        <v>1</v>
      </c>
      <c r="AM467" s="722">
        <v>0</v>
      </c>
      <c r="AN467" s="369" t="s">
        <v>1834</v>
      </c>
      <c r="AO467" s="367" t="s">
        <v>1326</v>
      </c>
      <c r="AP467" s="370" t="s">
        <v>1835</v>
      </c>
      <c r="AQ467" s="376" t="s">
        <v>681</v>
      </c>
      <c r="AR467" s="369">
        <v>5.4999999999999997E-3</v>
      </c>
      <c r="AS467" s="369">
        <v>5.4999999999999997E-3</v>
      </c>
      <c r="AT467" s="369" t="s">
        <v>1424</v>
      </c>
      <c r="AW467" s="198"/>
      <c r="AX467" s="198"/>
      <c r="AY467" s="184"/>
      <c r="AZ467" s="184"/>
      <c r="BA467" s="184"/>
      <c r="BB467" s="186"/>
      <c r="BC467" s="184"/>
      <c r="BD467" s="184"/>
      <c r="BE467" s="184"/>
      <c r="BF467" s="184"/>
      <c r="BG467" s="186"/>
      <c r="BH467" s="186"/>
      <c r="BI467" s="199"/>
      <c r="BJ467" s="199"/>
      <c r="BK467" s="199"/>
      <c r="BL467" s="218"/>
      <c r="BM467" s="186"/>
      <c r="BN467" s="186"/>
      <c r="BO467" s="186"/>
      <c r="BP467" s="186"/>
      <c r="BQ467" s="186"/>
      <c r="BR467" s="186"/>
      <c r="BS467" s="186"/>
      <c r="BT467" s="187"/>
      <c r="BU467" s="188"/>
      <c r="BV467" s="189"/>
      <c r="BW467" s="185"/>
      <c r="BX467"/>
      <c r="BZ467"/>
    </row>
    <row r="468" spans="2:78" ht="18.75">
      <c r="B468" s="363" t="s">
        <v>157</v>
      </c>
      <c r="C468" s="364">
        <v>22344837000190</v>
      </c>
      <c r="D468" s="365" t="s">
        <v>14</v>
      </c>
      <c r="E468" s="365" t="s">
        <v>607</v>
      </c>
      <c r="F468" s="365" t="s">
        <v>1424</v>
      </c>
      <c r="G468" s="366" t="s">
        <v>1424</v>
      </c>
      <c r="H468" s="366" t="s">
        <v>34</v>
      </c>
      <c r="I468" s="366" t="s">
        <v>34</v>
      </c>
      <c r="J468" s="366" t="s">
        <v>608</v>
      </c>
      <c r="K468" s="367" t="s">
        <v>48</v>
      </c>
      <c r="L468" s="368"/>
      <c r="M468" s="368" t="s">
        <v>34</v>
      </c>
      <c r="N468" s="367">
        <v>410802</v>
      </c>
      <c r="O468" s="367" t="s">
        <v>1323</v>
      </c>
      <c r="P468" s="371">
        <v>42307</v>
      </c>
      <c r="Q468" s="372">
        <v>82.523829000000006</v>
      </c>
      <c r="R468" s="372">
        <v>76.195919027777776</v>
      </c>
      <c r="S468" s="367">
        <v>2</v>
      </c>
      <c r="T468" s="369">
        <v>0.40067597186915993</v>
      </c>
      <c r="U468" s="369">
        <v>4.2930514967697961</v>
      </c>
      <c r="V468" s="369">
        <v>0.40067597186915993</v>
      </c>
      <c r="W468" s="369">
        <v>3.5895966917156454</v>
      </c>
      <c r="X468" s="369">
        <v>0.40067597186915993</v>
      </c>
      <c r="Y468" s="369">
        <v>2.7428580271114318</v>
      </c>
      <c r="Z468" s="369">
        <v>0.40067597186915993</v>
      </c>
      <c r="AA468" s="369">
        <v>2.1649298193967184</v>
      </c>
      <c r="AB468" s="369">
        <v>0.33925860741535013</v>
      </c>
      <c r="AC468" s="373">
        <v>0.85201825376242801</v>
      </c>
      <c r="AD468" s="575">
        <v>22662147000180</v>
      </c>
      <c r="AE468" s="370" t="s">
        <v>2018</v>
      </c>
      <c r="AF468" s="370" t="s">
        <v>1833</v>
      </c>
      <c r="AG468" s="374" t="s">
        <v>1458</v>
      </c>
      <c r="AH468" s="374" t="s">
        <v>1819</v>
      </c>
      <c r="AI468" s="374">
        <v>100</v>
      </c>
      <c r="AJ468" s="374">
        <v>0</v>
      </c>
      <c r="AK468" s="374">
        <v>0</v>
      </c>
      <c r="AL468" s="722">
        <v>2</v>
      </c>
      <c r="AM468" s="722">
        <v>20</v>
      </c>
      <c r="AN468" s="369" t="s">
        <v>1815</v>
      </c>
      <c r="AO468" s="367" t="s">
        <v>1326</v>
      </c>
      <c r="AP468" s="370" t="s">
        <v>1816</v>
      </c>
      <c r="AQ468" s="376" t="s">
        <v>718</v>
      </c>
      <c r="AR468" s="369">
        <v>4.6666666666666697E-3</v>
      </c>
      <c r="AS468" s="369">
        <v>4.6666666666666697E-3</v>
      </c>
      <c r="AT468" s="369" t="s">
        <v>1424</v>
      </c>
      <c r="AW468" s="198"/>
      <c r="AX468" s="198"/>
      <c r="AY468" s="184"/>
      <c r="AZ468" s="184"/>
      <c r="BA468" s="184"/>
      <c r="BB468" s="186"/>
      <c r="BC468" s="184"/>
      <c r="BD468" s="184"/>
      <c r="BE468" s="184"/>
      <c r="BF468" s="184"/>
      <c r="BG468" s="186"/>
      <c r="BH468" s="186"/>
      <c r="BI468" s="199"/>
      <c r="BJ468" s="199"/>
      <c r="BK468" s="199"/>
      <c r="BL468" s="218"/>
      <c r="BM468" s="186"/>
      <c r="BN468" s="186"/>
      <c r="BO468" s="186"/>
      <c r="BP468" s="186"/>
      <c r="BQ468" s="186"/>
      <c r="BR468" s="186"/>
      <c r="BS468" s="186"/>
      <c r="BT468" s="187"/>
      <c r="BU468" s="188"/>
      <c r="BV468" s="189"/>
      <c r="BW468" s="185"/>
      <c r="BX468"/>
      <c r="BZ468"/>
    </row>
    <row r="469" spans="2:78" ht="18.75">
      <c r="B469" s="363" t="s">
        <v>67</v>
      </c>
      <c r="C469" s="364">
        <v>23565803000199</v>
      </c>
      <c r="D469" s="365" t="s">
        <v>13</v>
      </c>
      <c r="E469" s="365" t="s">
        <v>615</v>
      </c>
      <c r="F469" s="365" t="s">
        <v>619</v>
      </c>
      <c r="G469" s="366" t="s">
        <v>34</v>
      </c>
      <c r="H469" s="366" t="s">
        <v>1339</v>
      </c>
      <c r="I469" s="366" t="s">
        <v>34</v>
      </c>
      <c r="J469" s="366" t="s">
        <v>611</v>
      </c>
      <c r="K469" s="367" t="s">
        <v>48</v>
      </c>
      <c r="L469" s="368" t="s">
        <v>717</v>
      </c>
      <c r="M469" s="368" t="s">
        <v>34</v>
      </c>
      <c r="N469" s="367">
        <v>410901</v>
      </c>
      <c r="O469" s="367" t="s">
        <v>1323</v>
      </c>
      <c r="P469" s="371">
        <v>42368</v>
      </c>
      <c r="Q469" s="372">
        <v>3638.0766480000002</v>
      </c>
      <c r="R469" s="372">
        <v>3230.0373820039667</v>
      </c>
      <c r="S469" s="367">
        <v>1</v>
      </c>
      <c r="T469" s="369">
        <v>0.22679395085265663</v>
      </c>
      <c r="U469" s="369">
        <v>2.4299887652965451</v>
      </c>
      <c r="V469" s="369">
        <v>0.28373387166686648</v>
      </c>
      <c r="W469" s="369">
        <v>2.5419297351717454</v>
      </c>
      <c r="X469" s="369">
        <v>0.36364590836252342</v>
      </c>
      <c r="Y469" s="369">
        <v>2.4893658936555454</v>
      </c>
      <c r="Z469" s="369">
        <v>0.41862376588032957</v>
      </c>
      <c r="AA469" s="369">
        <v>2.2619052239010329</v>
      </c>
      <c r="AB469" s="369">
        <v>4.2372112775867672E-2</v>
      </c>
      <c r="AC469" s="373">
        <v>4.0619269322730114</v>
      </c>
      <c r="AD469" s="575">
        <v>21470947000136</v>
      </c>
      <c r="AE469" s="370" t="s">
        <v>1975</v>
      </c>
      <c r="AF469" s="370" t="s">
        <v>1812</v>
      </c>
      <c r="AG469" s="374" t="s">
        <v>1459</v>
      </c>
      <c r="AH469" s="374" t="s">
        <v>1819</v>
      </c>
      <c r="AI469" s="374">
        <v>100000</v>
      </c>
      <c r="AJ469" s="374">
        <v>10000</v>
      </c>
      <c r="AK469" s="374">
        <v>100000</v>
      </c>
      <c r="AL469" s="722">
        <v>1.9</v>
      </c>
      <c r="AM469" s="722">
        <v>20</v>
      </c>
      <c r="AN469" s="369" t="s">
        <v>1820</v>
      </c>
      <c r="AO469" s="367" t="s">
        <v>1326</v>
      </c>
      <c r="AP469" s="370" t="s">
        <v>1835</v>
      </c>
      <c r="AQ469" s="376" t="s">
        <v>666</v>
      </c>
      <c r="AR469" s="369">
        <v>3.8E-3</v>
      </c>
      <c r="AS469" s="369">
        <v>3.8E-3</v>
      </c>
      <c r="AT469" s="369" t="s">
        <v>1424</v>
      </c>
      <c r="AW469" s="198"/>
      <c r="AX469" s="198"/>
      <c r="AY469" s="184"/>
      <c r="AZ469" s="184"/>
      <c r="BA469" s="184"/>
      <c r="BB469" s="186"/>
      <c r="BC469" s="184"/>
      <c r="BD469" s="184"/>
      <c r="BE469" s="184"/>
      <c r="BF469" s="184"/>
      <c r="BG469" s="186"/>
      <c r="BH469" s="186"/>
      <c r="BI469" s="199"/>
      <c r="BJ469" s="199"/>
      <c r="BK469" s="199"/>
      <c r="BL469" s="218"/>
      <c r="BM469" s="186"/>
      <c r="BN469" s="186"/>
      <c r="BO469" s="186"/>
      <c r="BP469" s="186"/>
      <c r="BQ469" s="186"/>
      <c r="BR469" s="186"/>
      <c r="BS469" s="186"/>
      <c r="BT469" s="187"/>
      <c r="BU469" s="188"/>
      <c r="BV469" s="189"/>
      <c r="BW469" s="185"/>
      <c r="BX469"/>
      <c r="BZ469"/>
    </row>
    <row r="470" spans="2:78" ht="18.75">
      <c r="B470" s="363" t="s">
        <v>899</v>
      </c>
      <c r="C470" s="364">
        <v>23272391000107</v>
      </c>
      <c r="D470" s="365" t="s">
        <v>11</v>
      </c>
      <c r="E470" s="365" t="s">
        <v>620</v>
      </c>
      <c r="F470" s="365" t="s">
        <v>665</v>
      </c>
      <c r="G470" s="366" t="s">
        <v>740</v>
      </c>
      <c r="H470" s="366" t="s">
        <v>34</v>
      </c>
      <c r="I470" s="366" t="s">
        <v>1306</v>
      </c>
      <c r="J470" s="366" t="s">
        <v>608</v>
      </c>
      <c r="K470" s="367" t="s">
        <v>48</v>
      </c>
      <c r="L470" s="368"/>
      <c r="M470" s="368" t="s">
        <v>34</v>
      </c>
      <c r="N470" s="367">
        <v>410942</v>
      </c>
      <c r="O470" s="367" t="s">
        <v>1323</v>
      </c>
      <c r="P470" s="371">
        <v>42342</v>
      </c>
      <c r="Q470" s="372">
        <v>710.84233200000006</v>
      </c>
      <c r="R470" s="372">
        <v>452.91896720833336</v>
      </c>
      <c r="S470" s="367">
        <v>1</v>
      </c>
      <c r="T470" s="369">
        <v>0.4366512703288945</v>
      </c>
      <c r="U470" s="369">
        <v>4.6785096218947464</v>
      </c>
      <c r="V470" s="369">
        <v>0.4366512703288945</v>
      </c>
      <c r="W470" s="369">
        <v>3.9118940626613519</v>
      </c>
      <c r="X470" s="369">
        <v>0.4366512703288945</v>
      </c>
      <c r="Y470" s="369">
        <v>2.9891296857229812</v>
      </c>
      <c r="Z470" s="369">
        <v>0.4366512703288945</v>
      </c>
      <c r="AA470" s="369">
        <v>2.3593113193250672</v>
      </c>
      <c r="AB470" s="369">
        <v>0.69926787135577206</v>
      </c>
      <c r="AC470" s="373">
        <v>0.46481446958724387</v>
      </c>
      <c r="AD470" s="575">
        <v>0</v>
      </c>
      <c r="AE470" s="370" t="s">
        <v>1941</v>
      </c>
      <c r="AF470" s="370" t="s">
        <v>1812</v>
      </c>
      <c r="AG470" s="374" t="s">
        <v>1459</v>
      </c>
      <c r="AH470" s="374" t="s">
        <v>1813</v>
      </c>
      <c r="AI470" s="374">
        <v>20000</v>
      </c>
      <c r="AJ470" s="374">
        <v>1000</v>
      </c>
      <c r="AK470" s="374">
        <v>10000</v>
      </c>
      <c r="AL470" s="722">
        <v>0.75</v>
      </c>
      <c r="AM470" s="722">
        <v>20</v>
      </c>
      <c r="AN470" s="369" t="s">
        <v>1820</v>
      </c>
      <c r="AO470" s="367" t="s">
        <v>1326</v>
      </c>
      <c r="AP470" s="370" t="s">
        <v>1835</v>
      </c>
      <c r="AQ470" s="376" t="s">
        <v>1950</v>
      </c>
      <c r="AR470" s="369">
        <v>1.75E-3</v>
      </c>
      <c r="AS470" s="369">
        <v>1.75E-3</v>
      </c>
      <c r="AT470" s="369" t="s">
        <v>1424</v>
      </c>
      <c r="AW470" s="198"/>
      <c r="AX470" s="198"/>
      <c r="AY470" s="184"/>
      <c r="AZ470" s="184"/>
      <c r="BA470" s="184"/>
      <c r="BB470" s="186"/>
      <c r="BC470" s="184"/>
      <c r="BD470" s="184"/>
      <c r="BE470" s="184"/>
      <c r="BF470" s="184"/>
      <c r="BG470" s="186"/>
      <c r="BH470" s="186"/>
      <c r="BI470" s="199"/>
      <c r="BJ470" s="199"/>
      <c r="BK470" s="199"/>
      <c r="BL470" s="186"/>
      <c r="BM470" s="186"/>
      <c r="BN470" s="186"/>
      <c r="BO470" s="186"/>
      <c r="BP470" s="186"/>
      <c r="BQ470" s="186"/>
      <c r="BR470" s="186"/>
      <c r="BS470" s="186"/>
      <c r="BT470" s="187"/>
      <c r="BU470" s="188"/>
      <c r="BV470" s="189"/>
      <c r="BW470" s="185"/>
      <c r="BX470"/>
      <c r="BZ470"/>
    </row>
    <row r="471" spans="2:78" ht="18.75">
      <c r="B471" s="363" t="s">
        <v>881</v>
      </c>
      <c r="C471" s="364">
        <v>23186354000178</v>
      </c>
      <c r="D471" s="365" t="s">
        <v>11</v>
      </c>
      <c r="E471" s="365" t="s">
        <v>621</v>
      </c>
      <c r="F471" s="365" t="s">
        <v>694</v>
      </c>
      <c r="G471" s="366" t="s">
        <v>740</v>
      </c>
      <c r="H471" s="366" t="s">
        <v>34</v>
      </c>
      <c r="I471" s="366" t="s">
        <v>1424</v>
      </c>
      <c r="J471" s="366" t="s">
        <v>608</v>
      </c>
      <c r="K471" s="367" t="s">
        <v>48</v>
      </c>
      <c r="L471" s="368"/>
      <c r="M471" s="368" t="s">
        <v>34</v>
      </c>
      <c r="N471" s="367">
        <v>411051</v>
      </c>
      <c r="O471" s="367" t="s">
        <v>1323</v>
      </c>
      <c r="P471" s="371">
        <v>42303</v>
      </c>
      <c r="Q471" s="372">
        <v>55.301741999999997</v>
      </c>
      <c r="R471" s="372">
        <v>58.541016638888905</v>
      </c>
      <c r="S471" s="367">
        <v>1</v>
      </c>
      <c r="T471" s="369">
        <v>0.40629717707528634</v>
      </c>
      <c r="U471" s="369">
        <v>4.3532800233550928</v>
      </c>
      <c r="V471" s="369">
        <v>0.40629717707528634</v>
      </c>
      <c r="W471" s="369">
        <v>3.6399562366547542</v>
      </c>
      <c r="X471" s="369">
        <v>0.40629717707528634</v>
      </c>
      <c r="Y471" s="369">
        <v>2.7813384175120301</v>
      </c>
      <c r="Z471" s="369">
        <v>0.40629717707528634</v>
      </c>
      <c r="AA471" s="369">
        <v>2.1953022790052152</v>
      </c>
      <c r="AB471" s="369">
        <v>0.77293392151900653</v>
      </c>
      <c r="AC471" s="373">
        <v>0.3812431092310134</v>
      </c>
      <c r="AD471" s="575">
        <v>0</v>
      </c>
      <c r="AE471" s="370" t="s">
        <v>2018</v>
      </c>
      <c r="AF471" s="370" t="s">
        <v>1833</v>
      </c>
      <c r="AG471" s="374" t="s">
        <v>1458</v>
      </c>
      <c r="AH471" s="374" t="s">
        <v>1819</v>
      </c>
      <c r="AI471" s="374">
        <v>100</v>
      </c>
      <c r="AJ471" s="374">
        <v>0</v>
      </c>
      <c r="AK471" s="374">
        <v>0</v>
      </c>
      <c r="AL471" s="722">
        <v>1</v>
      </c>
      <c r="AM471" s="722">
        <v>20</v>
      </c>
      <c r="AN471" s="369" t="s">
        <v>1815</v>
      </c>
      <c r="AO471" s="367" t="s">
        <v>1326</v>
      </c>
      <c r="AP471" s="370" t="s">
        <v>1821</v>
      </c>
      <c r="AQ471" s="376" t="s">
        <v>11</v>
      </c>
      <c r="AR471" s="369">
        <v>2.3333333333333301E-3</v>
      </c>
      <c r="AS471" s="369">
        <v>2.3333333333333301E-3</v>
      </c>
      <c r="AT471" s="369" t="s">
        <v>1424</v>
      </c>
      <c r="AW471" s="198"/>
      <c r="AX471" s="198"/>
      <c r="AY471" s="184"/>
      <c r="AZ471" s="184"/>
      <c r="BA471" s="184"/>
      <c r="BB471" s="186"/>
      <c r="BC471" s="184"/>
      <c r="BD471" s="184"/>
      <c r="BE471" s="184"/>
      <c r="BF471" s="184"/>
      <c r="BG471" s="186"/>
      <c r="BH471" s="186"/>
      <c r="BI471" s="199"/>
      <c r="BJ471" s="199"/>
      <c r="BK471" s="199"/>
      <c r="BL471" s="186"/>
      <c r="BM471" s="186"/>
      <c r="BN471" s="186"/>
      <c r="BO471" s="186"/>
      <c r="BP471" s="186"/>
      <c r="BQ471" s="186"/>
      <c r="BR471" s="186"/>
      <c r="BS471" s="186"/>
      <c r="BT471" s="187"/>
      <c r="BU471" s="188"/>
      <c r="BV471" s="189"/>
      <c r="BW471" s="185"/>
      <c r="BX471"/>
      <c r="BZ471"/>
    </row>
    <row r="472" spans="2:78" ht="18.75">
      <c r="B472" s="363" t="s">
        <v>925</v>
      </c>
      <c r="C472" s="364">
        <v>22652091000182</v>
      </c>
      <c r="D472" s="365" t="s">
        <v>11</v>
      </c>
      <c r="E472" s="365" t="s">
        <v>620</v>
      </c>
      <c r="F472" s="365" t="s">
        <v>674</v>
      </c>
      <c r="G472" s="366" t="s">
        <v>740</v>
      </c>
      <c r="H472" s="366" t="s">
        <v>34</v>
      </c>
      <c r="I472" s="366" t="s">
        <v>1306</v>
      </c>
      <c r="J472" s="366" t="s">
        <v>608</v>
      </c>
      <c r="K472" s="367" t="s">
        <v>48</v>
      </c>
      <c r="L472" s="368"/>
      <c r="M472" s="368" t="s">
        <v>34</v>
      </c>
      <c r="N472" s="367">
        <v>412112</v>
      </c>
      <c r="O472" s="367" t="s">
        <v>1323</v>
      </c>
      <c r="P472" s="371">
        <v>42356</v>
      </c>
      <c r="Q472" s="372">
        <v>1576.3028549999999</v>
      </c>
      <c r="R472" s="372">
        <v>1322.1427213614463</v>
      </c>
      <c r="S472" s="367">
        <v>1</v>
      </c>
      <c r="T472" s="369">
        <v>0.11296709785387171</v>
      </c>
      <c r="U472" s="369">
        <v>1.2103884499609359</v>
      </c>
      <c r="V472" s="369">
        <v>0.15029504365068558</v>
      </c>
      <c r="W472" s="369">
        <v>1.3464710373147402</v>
      </c>
      <c r="X472" s="369">
        <v>0.286041258968871</v>
      </c>
      <c r="Y472" s="369">
        <v>1.9581173275447319</v>
      </c>
      <c r="Z472" s="369">
        <v>0.39926773686503347</v>
      </c>
      <c r="AA472" s="369">
        <v>2.157320853131711</v>
      </c>
      <c r="AB472" s="369">
        <v>4.0939508405950223E-3</v>
      </c>
      <c r="AC472" s="373">
        <v>9.4465223328877279</v>
      </c>
      <c r="AD472" s="575">
        <v>0</v>
      </c>
      <c r="AE472" s="370" t="s">
        <v>1980</v>
      </c>
      <c r="AF472" s="370" t="s">
        <v>1833</v>
      </c>
      <c r="AG472" s="374" t="s">
        <v>1458</v>
      </c>
      <c r="AH472" s="374" t="s">
        <v>1813</v>
      </c>
      <c r="AI472" s="374">
        <v>1000</v>
      </c>
      <c r="AJ472" s="374">
        <v>100</v>
      </c>
      <c r="AK472" s="374">
        <v>1000</v>
      </c>
      <c r="AL472" s="722">
        <v>1</v>
      </c>
      <c r="AM472" s="722">
        <v>0</v>
      </c>
      <c r="AN472" s="369" t="s">
        <v>1814</v>
      </c>
      <c r="AO472" s="367" t="s">
        <v>1326</v>
      </c>
      <c r="AP472" s="370" t="s">
        <v>1835</v>
      </c>
      <c r="AQ472" s="376" t="s">
        <v>673</v>
      </c>
      <c r="AR472" s="369">
        <v>3.0000000000000001E-3</v>
      </c>
      <c r="AS472" s="369">
        <v>3.0000000000000001E-3</v>
      </c>
      <c r="AT472" s="369" t="s">
        <v>1424</v>
      </c>
      <c r="AW472" s="198"/>
      <c r="AX472" s="198"/>
      <c r="AY472" s="184"/>
      <c r="AZ472" s="184"/>
      <c r="BA472" s="184"/>
      <c r="BB472" s="186"/>
      <c r="BC472" s="184"/>
      <c r="BD472" s="184"/>
      <c r="BE472" s="184"/>
      <c r="BF472" s="184"/>
      <c r="BG472" s="186"/>
      <c r="BH472" s="186"/>
      <c r="BI472" s="199"/>
      <c r="BJ472" s="199"/>
      <c r="BK472" s="199"/>
      <c r="BL472" s="186"/>
      <c r="BM472" s="186"/>
      <c r="BN472" s="186"/>
      <c r="BO472" s="186"/>
      <c r="BP472" s="186"/>
      <c r="BQ472" s="186"/>
      <c r="BR472" s="186"/>
      <c r="BS472" s="186"/>
      <c r="BT472" s="187"/>
      <c r="BU472" s="188"/>
      <c r="BV472" s="189"/>
      <c r="BW472" s="185"/>
      <c r="BX472"/>
      <c r="BZ472"/>
    </row>
    <row r="473" spans="2:78" ht="18.75">
      <c r="B473" s="363" t="s">
        <v>156</v>
      </c>
      <c r="C473" s="364">
        <v>22632296000104</v>
      </c>
      <c r="D473" s="365" t="s">
        <v>13</v>
      </c>
      <c r="E473" s="365" t="s">
        <v>615</v>
      </c>
      <c r="F473" s="365" t="s">
        <v>619</v>
      </c>
      <c r="G473" s="366" t="s">
        <v>34</v>
      </c>
      <c r="H473" s="366" t="s">
        <v>867</v>
      </c>
      <c r="I473" s="366" t="s">
        <v>34</v>
      </c>
      <c r="J473" s="366" t="s">
        <v>1424</v>
      </c>
      <c r="K473" s="367" t="s">
        <v>48</v>
      </c>
      <c r="L473" s="368"/>
      <c r="M473" s="368" t="s">
        <v>1421</v>
      </c>
      <c r="N473" s="367">
        <v>412155</v>
      </c>
      <c r="O473" s="367" t="s">
        <v>1323</v>
      </c>
      <c r="P473" s="371">
        <v>42328</v>
      </c>
      <c r="Q473" s="372">
        <v>34.610261999999999</v>
      </c>
      <c r="R473" s="372">
        <v>44.318603960317432</v>
      </c>
      <c r="S473" s="367">
        <v>1</v>
      </c>
      <c r="T473" s="369">
        <v>0.11500772717525432</v>
      </c>
      <c r="U473" s="369">
        <v>1.2322528176235283</v>
      </c>
      <c r="V473" s="369">
        <v>7.8318258790145645E-2</v>
      </c>
      <c r="W473" s="369">
        <v>0.70164168153771744</v>
      </c>
      <c r="X473" s="369">
        <v>6.1328759284585921E-2</v>
      </c>
      <c r="Y473" s="369">
        <v>0.41983071485864376</v>
      </c>
      <c r="Z473" s="369">
        <v>0.11121649186726001</v>
      </c>
      <c r="AA473" s="369">
        <v>0.60092422944380808</v>
      </c>
      <c r="AB473" s="369">
        <v>5.638594899046958E-2</v>
      </c>
      <c r="AC473" s="373">
        <v>-0.5906291799885024</v>
      </c>
      <c r="AD473" s="575">
        <v>19805188000173</v>
      </c>
      <c r="AE473" s="370" t="s">
        <v>2018</v>
      </c>
      <c r="AF473" s="370" t="s">
        <v>1833</v>
      </c>
      <c r="AG473" s="374" t="s">
        <v>1458</v>
      </c>
      <c r="AH473" s="374" t="s">
        <v>1819</v>
      </c>
      <c r="AI473" s="374">
        <v>100</v>
      </c>
      <c r="AJ473" s="374">
        <v>0</v>
      </c>
      <c r="AK473" s="374">
        <v>0</v>
      </c>
      <c r="AL473" s="722">
        <v>1.5</v>
      </c>
      <c r="AM473" s="722">
        <v>20</v>
      </c>
      <c r="AN473" s="369" t="s">
        <v>1815</v>
      </c>
      <c r="AO473" s="367" t="s">
        <v>1326</v>
      </c>
      <c r="AP473" s="370" t="s">
        <v>1835</v>
      </c>
      <c r="AQ473" s="376" t="s">
        <v>670</v>
      </c>
      <c r="AR473" s="369">
        <v>3.5000000000000001E-3</v>
      </c>
      <c r="AS473" s="369">
        <v>3.5000000000000001E-3</v>
      </c>
      <c r="AT473" s="369" t="s">
        <v>1424</v>
      </c>
      <c r="AW473" s="198"/>
      <c r="AX473" s="198"/>
      <c r="AY473" s="184"/>
      <c r="AZ473" s="184"/>
      <c r="BA473" s="184"/>
      <c r="BB473" s="186"/>
      <c r="BC473" s="184"/>
      <c r="BD473" s="184"/>
      <c r="BE473" s="184"/>
      <c r="BF473" s="184"/>
      <c r="BG473" s="186"/>
      <c r="BH473" s="186"/>
      <c r="BI473" s="199"/>
      <c r="BJ473" s="199"/>
      <c r="BK473" s="199"/>
      <c r="BL473" s="218"/>
      <c r="BM473" s="186"/>
      <c r="BN473" s="186"/>
      <c r="BO473" s="186"/>
      <c r="BP473" s="186"/>
      <c r="BQ473" s="186"/>
      <c r="BR473" s="186"/>
      <c r="BS473" s="186"/>
      <c r="BT473" s="187"/>
      <c r="BU473" s="188"/>
      <c r="BV473" s="189"/>
      <c r="BW473" s="185"/>
      <c r="BX473"/>
      <c r="BZ473"/>
    </row>
    <row r="474" spans="2:78" ht="18.75">
      <c r="B474" s="363" t="s">
        <v>158</v>
      </c>
      <c r="C474" s="364">
        <v>12796232000187</v>
      </c>
      <c r="D474" s="365" t="s">
        <v>11</v>
      </c>
      <c r="E474" s="365" t="s">
        <v>620</v>
      </c>
      <c r="F474" s="365" t="s">
        <v>665</v>
      </c>
      <c r="G474" s="366" t="s">
        <v>740</v>
      </c>
      <c r="H474" s="366" t="s">
        <v>34</v>
      </c>
      <c r="I474" s="366" t="s">
        <v>1306</v>
      </c>
      <c r="J474" s="366" t="s">
        <v>608</v>
      </c>
      <c r="K474" s="367" t="s">
        <v>48</v>
      </c>
      <c r="L474" s="368"/>
      <c r="M474" s="368" t="s">
        <v>1421</v>
      </c>
      <c r="N474" s="367">
        <v>412171</v>
      </c>
      <c r="O474" s="367" t="s">
        <v>1323</v>
      </c>
      <c r="P474" s="371">
        <v>40455</v>
      </c>
      <c r="Q474" s="372">
        <v>1602.6193020000001</v>
      </c>
      <c r="R474" s="372">
        <v>873.00302942857093</v>
      </c>
      <c r="S474" s="367">
        <v>1</v>
      </c>
      <c r="T474" s="369">
        <v>0.10893551245065569</v>
      </c>
      <c r="U474" s="369">
        <v>1.1671919396513941</v>
      </c>
      <c r="V474" s="369">
        <v>0.13502877096964738</v>
      </c>
      <c r="W474" s="369">
        <v>1.2097027613059697</v>
      </c>
      <c r="X474" s="369">
        <v>0.22228355147893875</v>
      </c>
      <c r="Y474" s="369">
        <v>1.5216590618714174</v>
      </c>
      <c r="Z474" s="369">
        <v>0.18805204938226772</v>
      </c>
      <c r="AA474" s="369">
        <v>1.016081616791535</v>
      </c>
      <c r="AB474" s="369">
        <v>7.1740440967360914E-3</v>
      </c>
      <c r="AC474" s="373">
        <v>3.2627796886607627</v>
      </c>
      <c r="AD474" s="575">
        <v>0</v>
      </c>
      <c r="AE474" s="370" t="s">
        <v>1940</v>
      </c>
      <c r="AF474" s="370" t="s">
        <v>1940</v>
      </c>
      <c r="AG474" s="374" t="s">
        <v>721</v>
      </c>
      <c r="AH474" s="374" t="s">
        <v>1819</v>
      </c>
      <c r="AI474" s="374">
        <v>1000</v>
      </c>
      <c r="AJ474" s="374">
        <v>1000</v>
      </c>
      <c r="AK474" s="374">
        <v>1000</v>
      </c>
      <c r="AL474" s="722">
        <v>0.6</v>
      </c>
      <c r="AM474" s="722">
        <v>0</v>
      </c>
      <c r="AN474" s="369" t="s">
        <v>1820</v>
      </c>
      <c r="AO474" s="367" t="s">
        <v>1326</v>
      </c>
      <c r="AP474" s="370" t="s">
        <v>1821</v>
      </c>
      <c r="AQ474" s="376" t="s">
        <v>11</v>
      </c>
      <c r="AR474" s="369">
        <v>1.5E-3</v>
      </c>
      <c r="AS474" s="369">
        <v>1.5E-3</v>
      </c>
      <c r="AT474" s="369" t="s">
        <v>1424</v>
      </c>
      <c r="AW474" s="198"/>
      <c r="AX474" s="198"/>
      <c r="AY474" s="184"/>
      <c r="AZ474" s="184"/>
      <c r="BA474" s="184"/>
      <c r="BB474" s="186"/>
      <c r="BC474" s="184"/>
      <c r="BD474" s="184"/>
      <c r="BE474" s="184"/>
      <c r="BF474" s="184"/>
      <c r="BG474" s="186"/>
      <c r="BH474" s="186"/>
      <c r="BI474" s="199"/>
      <c r="BJ474" s="199"/>
      <c r="BK474" s="199"/>
      <c r="BL474" s="218"/>
      <c r="BM474" s="186"/>
      <c r="BN474" s="186"/>
      <c r="BO474" s="186"/>
      <c r="BP474" s="186"/>
      <c r="BQ474" s="186"/>
      <c r="BR474" s="186"/>
      <c r="BS474" s="186"/>
      <c r="BT474" s="187"/>
      <c r="BU474" s="188"/>
      <c r="BV474" s="189"/>
      <c r="BW474" s="185"/>
      <c r="BX474"/>
      <c r="BZ474"/>
    </row>
    <row r="475" spans="2:78" ht="18.75">
      <c r="B475" s="363" t="s">
        <v>789</v>
      </c>
      <c r="C475" s="364">
        <v>23556185000110</v>
      </c>
      <c r="D475" s="365" t="s">
        <v>11</v>
      </c>
      <c r="E475" s="365" t="s">
        <v>620</v>
      </c>
      <c r="F475" s="365" t="s">
        <v>665</v>
      </c>
      <c r="G475" s="366" t="s">
        <v>740</v>
      </c>
      <c r="H475" s="366" t="s">
        <v>34</v>
      </c>
      <c r="I475" s="366" t="s">
        <v>1424</v>
      </c>
      <c r="J475" s="366" t="s">
        <v>608</v>
      </c>
      <c r="K475" s="367" t="s">
        <v>48</v>
      </c>
      <c r="L475" s="368"/>
      <c r="M475" s="368" t="s">
        <v>34</v>
      </c>
      <c r="N475" s="367">
        <v>412449</v>
      </c>
      <c r="O475" s="367" t="s">
        <v>1323</v>
      </c>
      <c r="P475" s="371">
        <v>42351</v>
      </c>
      <c r="Q475" s="372">
        <v>2996.4558040000002</v>
      </c>
      <c r="R475" s="372">
        <v>2627.6961542500012</v>
      </c>
      <c r="S475" s="367">
        <v>1</v>
      </c>
      <c r="T475" s="369">
        <v>0.10203111008012788</v>
      </c>
      <c r="U475" s="369">
        <v>1.0932145688776493</v>
      </c>
      <c r="V475" s="369">
        <v>0.12230140819046897</v>
      </c>
      <c r="W475" s="369">
        <v>1.0956802030944621</v>
      </c>
      <c r="X475" s="369">
        <v>0.18538390018218864</v>
      </c>
      <c r="Y475" s="369">
        <v>1.2690596751780874</v>
      </c>
      <c r="Z475" s="369">
        <v>0.18318291577474599</v>
      </c>
      <c r="AA475" s="369">
        <v>0.98977274557978001</v>
      </c>
      <c r="AB475" s="369">
        <v>1.7090020389074736E-3</v>
      </c>
      <c r="AC475" s="373">
        <v>6.2492392297180732</v>
      </c>
      <c r="AD475" s="575">
        <v>23556204000109</v>
      </c>
      <c r="AE475" s="370" t="s">
        <v>1978</v>
      </c>
      <c r="AF475" s="370" t="s">
        <v>1812</v>
      </c>
      <c r="AG475" s="374" t="s">
        <v>1459</v>
      </c>
      <c r="AH475" s="374" t="s">
        <v>1819</v>
      </c>
      <c r="AI475" s="374">
        <v>5000</v>
      </c>
      <c r="AJ475" s="374">
        <v>2500</v>
      </c>
      <c r="AK475" s="374">
        <v>5000</v>
      </c>
      <c r="AL475" s="722">
        <v>0.8</v>
      </c>
      <c r="AM475" s="722">
        <v>0</v>
      </c>
      <c r="AN475" s="369" t="s">
        <v>1820</v>
      </c>
      <c r="AO475" s="367" t="s">
        <v>1326</v>
      </c>
      <c r="AP475" s="370" t="s">
        <v>1821</v>
      </c>
      <c r="AQ475" s="376" t="s">
        <v>671</v>
      </c>
      <c r="AR475" s="369">
        <v>1.08E-3</v>
      </c>
      <c r="AS475" s="369">
        <v>1.08E-3</v>
      </c>
      <c r="AT475" s="369" t="s">
        <v>1424</v>
      </c>
      <c r="AW475" s="198"/>
      <c r="AX475" s="198"/>
      <c r="AY475" s="184"/>
      <c r="AZ475" s="184"/>
      <c r="BA475" s="184"/>
      <c r="BB475" s="186"/>
      <c r="BC475" s="184"/>
      <c r="BD475" s="184"/>
      <c r="BE475" s="184"/>
      <c r="BF475" s="184"/>
      <c r="BG475" s="186"/>
      <c r="BH475" s="186"/>
      <c r="BI475" s="199"/>
      <c r="BJ475" s="199"/>
      <c r="BK475" s="199"/>
      <c r="BL475" s="186"/>
      <c r="BM475" s="186"/>
      <c r="BN475" s="186"/>
      <c r="BO475" s="186"/>
      <c r="BP475" s="186"/>
      <c r="BQ475" s="186"/>
      <c r="BR475" s="186"/>
      <c r="BS475" s="186"/>
      <c r="BT475" s="187"/>
      <c r="BU475" s="188"/>
      <c r="BV475" s="189"/>
      <c r="BW475" s="185"/>
      <c r="BX475"/>
      <c r="BZ475"/>
    </row>
    <row r="476" spans="2:78" ht="18.75">
      <c r="B476" s="363" t="s">
        <v>883</v>
      </c>
      <c r="C476" s="364">
        <v>22344843000148</v>
      </c>
      <c r="D476" s="365" t="s">
        <v>11</v>
      </c>
      <c r="E476" s="365" t="s">
        <v>620</v>
      </c>
      <c r="F476" s="365" t="s">
        <v>665</v>
      </c>
      <c r="G476" s="366" t="s">
        <v>740</v>
      </c>
      <c r="H476" s="366" t="s">
        <v>34</v>
      </c>
      <c r="I476" s="366" t="s">
        <v>1424</v>
      </c>
      <c r="J476" s="366" t="s">
        <v>608</v>
      </c>
      <c r="K476" s="367" t="s">
        <v>48</v>
      </c>
      <c r="L476" s="368"/>
      <c r="M476" s="368" t="s">
        <v>34</v>
      </c>
      <c r="N476" s="367">
        <v>412570</v>
      </c>
      <c r="O476" s="367" t="s">
        <v>1323</v>
      </c>
      <c r="P476" s="371">
        <v>42331</v>
      </c>
      <c r="Q476" s="372">
        <v>138.92327700000001</v>
      </c>
      <c r="R476" s="372">
        <v>106.04201874999994</v>
      </c>
      <c r="S476" s="367">
        <v>1</v>
      </c>
      <c r="T476" s="369">
        <v>0.10737849475842309</v>
      </c>
      <c r="U476" s="369">
        <v>1.150509239406222</v>
      </c>
      <c r="V476" s="369">
        <v>0.13256393118413645</v>
      </c>
      <c r="W476" s="369">
        <v>1.1876206267112643</v>
      </c>
      <c r="X476" s="369">
        <v>0.1759922422872775</v>
      </c>
      <c r="Y476" s="369">
        <v>1.2047683623629695</v>
      </c>
      <c r="Z476" s="369">
        <v>0.17917760947174344</v>
      </c>
      <c r="AA476" s="369">
        <v>0.96813130047206242</v>
      </c>
      <c r="AB476" s="369">
        <v>5.8401203046777178E-3</v>
      </c>
      <c r="AC476" s="373">
        <v>3.5859681798167906</v>
      </c>
      <c r="AD476" s="575">
        <v>23225888000166</v>
      </c>
      <c r="AE476" s="370" t="s">
        <v>2018</v>
      </c>
      <c r="AF476" s="370" t="s">
        <v>1833</v>
      </c>
      <c r="AG476" s="374" t="s">
        <v>1458</v>
      </c>
      <c r="AH476" s="374" t="s">
        <v>1819</v>
      </c>
      <c r="AI476" s="374">
        <v>100</v>
      </c>
      <c r="AJ476" s="374">
        <v>0</v>
      </c>
      <c r="AK476" s="374">
        <v>0</v>
      </c>
      <c r="AL476" s="722">
        <v>0.5</v>
      </c>
      <c r="AM476" s="722">
        <v>0</v>
      </c>
      <c r="AN476" s="369" t="s">
        <v>1834</v>
      </c>
      <c r="AO476" s="367" t="s">
        <v>1326</v>
      </c>
      <c r="AP476" s="370" t="s">
        <v>1821</v>
      </c>
      <c r="AQ476" s="376" t="s">
        <v>11</v>
      </c>
      <c r="AR476" s="369">
        <v>1.16666666666667E-3</v>
      </c>
      <c r="AS476" s="369">
        <v>1.16666666666667E-3</v>
      </c>
      <c r="AT476" s="369" t="s">
        <v>1424</v>
      </c>
      <c r="AW476" s="198"/>
      <c r="AX476" s="198"/>
      <c r="AY476" s="184"/>
      <c r="AZ476" s="184"/>
      <c r="BA476" s="184"/>
      <c r="BB476" s="186"/>
      <c r="BC476" s="184"/>
      <c r="BD476" s="184"/>
      <c r="BE476" s="184"/>
      <c r="BF476" s="184"/>
      <c r="BG476" s="186"/>
      <c r="BH476" s="186"/>
      <c r="BI476" s="199"/>
      <c r="BJ476" s="199"/>
      <c r="BK476" s="199"/>
      <c r="BL476" s="186"/>
      <c r="BM476" s="186"/>
      <c r="BN476" s="186"/>
      <c r="BO476" s="186"/>
      <c r="BP476" s="186"/>
      <c r="BQ476" s="186"/>
      <c r="BR476" s="186"/>
      <c r="BS476" s="186"/>
      <c r="BT476" s="187"/>
      <c r="BU476" s="188"/>
      <c r="BV476" s="189"/>
      <c r="BW476" s="185"/>
      <c r="BX476"/>
      <c r="BZ476"/>
    </row>
    <row r="477" spans="2:78" ht="18.75">
      <c r="B477" s="363" t="s">
        <v>695</v>
      </c>
      <c r="C477" s="364">
        <v>23711486000171</v>
      </c>
      <c r="D477" s="365" t="s">
        <v>14</v>
      </c>
      <c r="E477" s="365" t="s">
        <v>15</v>
      </c>
      <c r="F477" s="365" t="s">
        <v>17</v>
      </c>
      <c r="G477" s="366" t="s">
        <v>1424</v>
      </c>
      <c r="H477" s="366" t="s">
        <v>34</v>
      </c>
      <c r="I477" s="366" t="s">
        <v>34</v>
      </c>
      <c r="J477" s="366" t="s">
        <v>611</v>
      </c>
      <c r="K477" s="367" t="s">
        <v>49</v>
      </c>
      <c r="L477" s="368"/>
      <c r="M477" s="368" t="s">
        <v>1421</v>
      </c>
      <c r="N477" s="367">
        <v>412831</v>
      </c>
      <c r="O477" s="367" t="s">
        <v>1323</v>
      </c>
      <c r="P477" s="371">
        <v>42417</v>
      </c>
      <c r="Q477" s="372">
        <v>65.484899999999996</v>
      </c>
      <c r="R477" s="372">
        <v>73.095348095238094</v>
      </c>
      <c r="S477" s="367">
        <v>1</v>
      </c>
      <c r="T477" s="369">
        <v>-4.7452217901092775E-2</v>
      </c>
      <c r="U477" s="369">
        <v>-0.50842783043615003</v>
      </c>
      <c r="V477" s="369">
        <v>-3.9207045157476306E-2</v>
      </c>
      <c r="W477" s="369">
        <v>-0.35125011098788933</v>
      </c>
      <c r="X477" s="369">
        <v>-3.8809639651057992E-2</v>
      </c>
      <c r="Y477" s="369">
        <v>-0.2656743581343764</v>
      </c>
      <c r="Z477" s="369">
        <v>0.3010747530798128</v>
      </c>
      <c r="AA477" s="369">
        <v>1.626765158313104</v>
      </c>
      <c r="AB477" s="369">
        <v>0.17349930241091593</v>
      </c>
      <c r="AC477" s="373">
        <v>-0.86933197232986081</v>
      </c>
      <c r="AD477" s="575">
        <v>0</v>
      </c>
      <c r="AE477" s="370" t="s">
        <v>1918</v>
      </c>
      <c r="AF477" s="370" t="s">
        <v>1812</v>
      </c>
      <c r="AG477" s="374" t="s">
        <v>1459</v>
      </c>
      <c r="AH477" s="374" t="s">
        <v>1819</v>
      </c>
      <c r="AI477" s="374">
        <v>5000</v>
      </c>
      <c r="AJ477" s="374">
        <v>0</v>
      </c>
      <c r="AK477" s="374">
        <v>0</v>
      </c>
      <c r="AL477" s="722">
        <v>0.75</v>
      </c>
      <c r="AM477" s="722">
        <v>0</v>
      </c>
      <c r="AN477" s="369" t="s">
        <v>1815</v>
      </c>
      <c r="AO477" s="367" t="s">
        <v>1326</v>
      </c>
      <c r="AP477" s="370" t="s">
        <v>1828</v>
      </c>
      <c r="AQ477" s="376" t="s">
        <v>17</v>
      </c>
      <c r="AR477" s="369">
        <v>1.75E-3</v>
      </c>
      <c r="AS477" s="369">
        <v>1.75E-3</v>
      </c>
      <c r="AT477" s="369" t="s">
        <v>1424</v>
      </c>
      <c r="AW477" s="198"/>
      <c r="AX477" s="198"/>
      <c r="AY477" s="184"/>
      <c r="AZ477" s="184"/>
      <c r="BA477" s="184"/>
      <c r="BB477" s="186"/>
      <c r="BC477" s="184"/>
      <c r="BD477" s="184"/>
      <c r="BE477" s="184"/>
      <c r="BF477" s="184"/>
      <c r="BG477" s="186"/>
      <c r="BH477" s="186"/>
      <c r="BI477" s="199"/>
      <c r="BJ477" s="199"/>
      <c r="BK477" s="199"/>
      <c r="BL477" s="186"/>
      <c r="BM477" s="186"/>
      <c r="BN477" s="186"/>
      <c r="BO477" s="186"/>
      <c r="BP477" s="186"/>
      <c r="BQ477" s="186"/>
      <c r="BR477" s="186"/>
      <c r="BS477" s="186"/>
      <c r="BT477" s="187"/>
      <c r="BU477" s="188"/>
      <c r="BV477" s="189"/>
      <c r="BW477" s="185"/>
      <c r="BX477"/>
      <c r="BZ477"/>
    </row>
    <row r="478" spans="2:78" ht="18.75">
      <c r="B478" s="363" t="s">
        <v>1146</v>
      </c>
      <c r="C478" s="364">
        <v>22918359000185</v>
      </c>
      <c r="D478" s="365" t="s">
        <v>13</v>
      </c>
      <c r="E478" s="365" t="s">
        <v>615</v>
      </c>
      <c r="F478" s="365" t="s">
        <v>619</v>
      </c>
      <c r="G478" s="366" t="s">
        <v>34</v>
      </c>
      <c r="H478" s="366" t="s">
        <v>1339</v>
      </c>
      <c r="I478" s="366" t="s">
        <v>34</v>
      </c>
      <c r="J478" s="366" t="s">
        <v>611</v>
      </c>
      <c r="K478" s="367" t="s">
        <v>48</v>
      </c>
      <c r="L478" s="368" t="s">
        <v>1341</v>
      </c>
      <c r="M478" s="368" t="s">
        <v>34</v>
      </c>
      <c r="N478" s="367">
        <v>413259</v>
      </c>
      <c r="O478" s="367" t="s">
        <v>1323</v>
      </c>
      <c r="P478" s="371">
        <v>42424</v>
      </c>
      <c r="Q478" s="372">
        <v>1255.983072</v>
      </c>
      <c r="R478" s="372">
        <v>1315.2089256547615</v>
      </c>
      <c r="S478" s="367">
        <v>1</v>
      </c>
      <c r="T478" s="369">
        <v>0.14111935205999093</v>
      </c>
      <c r="U478" s="369">
        <v>1.512026395688538</v>
      </c>
      <c r="V478" s="369">
        <v>0.14880022114799041</v>
      </c>
      <c r="W478" s="369">
        <v>1.3330791438968617</v>
      </c>
      <c r="X478" s="369">
        <v>0.27245221525885999</v>
      </c>
      <c r="Y478" s="369">
        <v>1.8650924889278977</v>
      </c>
      <c r="Z478" s="369">
        <v>0.40391050598916123</v>
      </c>
      <c r="AA478" s="369">
        <v>2.1824066332310497</v>
      </c>
      <c r="AB478" s="369">
        <v>4.4954402806896006E-2</v>
      </c>
      <c r="AC478" s="373">
        <v>0.82703302060164319</v>
      </c>
      <c r="AD478" s="575">
        <v>22918378000101</v>
      </c>
      <c r="AE478" s="370" t="s">
        <v>1932</v>
      </c>
      <c r="AF478" s="370" t="s">
        <v>1856</v>
      </c>
      <c r="AG478" s="374" t="s">
        <v>59</v>
      </c>
      <c r="AH478" s="374" t="s">
        <v>1819</v>
      </c>
      <c r="AI478" s="374">
        <v>1000</v>
      </c>
      <c r="AJ478" s="374">
        <v>1000</v>
      </c>
      <c r="AK478" s="374">
        <v>1000</v>
      </c>
      <c r="AL478" s="722">
        <v>1.8</v>
      </c>
      <c r="AM478" s="722">
        <v>20</v>
      </c>
      <c r="AN478" s="369" t="s">
        <v>1820</v>
      </c>
      <c r="AO478" s="367" t="s">
        <v>1326</v>
      </c>
      <c r="AP478" s="370" t="s">
        <v>1835</v>
      </c>
      <c r="AQ478" s="376" t="s">
        <v>666</v>
      </c>
      <c r="AR478" s="369">
        <v>5.0004000000000003E-3</v>
      </c>
      <c r="AS478" s="369">
        <v>5.0004000000000003E-3</v>
      </c>
      <c r="AT478" s="369" t="s">
        <v>1424</v>
      </c>
      <c r="AW478" s="198"/>
      <c r="AX478" s="198"/>
      <c r="AY478" s="184"/>
      <c r="AZ478" s="184"/>
      <c r="BA478" s="184"/>
      <c r="BB478" s="186"/>
      <c r="BC478" s="184"/>
      <c r="BD478" s="184"/>
      <c r="BE478" s="184"/>
      <c r="BF478" s="184"/>
      <c r="BG478" s="186"/>
      <c r="BH478" s="186"/>
      <c r="BI478" s="199"/>
      <c r="BJ478" s="199"/>
      <c r="BK478" s="199"/>
      <c r="BL478" s="186"/>
      <c r="BM478" s="186"/>
      <c r="BN478" s="186"/>
      <c r="BO478" s="186"/>
      <c r="BP478" s="186"/>
      <c r="BQ478" s="186"/>
      <c r="BR478" s="186"/>
      <c r="BS478" s="186"/>
      <c r="BT478" s="187"/>
      <c r="BU478" s="188"/>
      <c r="BV478" s="189"/>
      <c r="BW478" s="185"/>
      <c r="BX478"/>
      <c r="BZ478"/>
    </row>
    <row r="479" spans="2:78" ht="18.75">
      <c r="B479" s="363" t="s">
        <v>1131</v>
      </c>
      <c r="C479" s="364">
        <v>23729512000199</v>
      </c>
      <c r="D479" s="365" t="s">
        <v>11</v>
      </c>
      <c r="E479" s="365" t="s">
        <v>663</v>
      </c>
      <c r="F479" s="365" t="s">
        <v>1424</v>
      </c>
      <c r="G479" s="366" t="s">
        <v>740</v>
      </c>
      <c r="H479" s="366" t="s">
        <v>34</v>
      </c>
      <c r="I479" s="366" t="s">
        <v>34</v>
      </c>
      <c r="J479" s="366" t="s">
        <v>611</v>
      </c>
      <c r="K479" s="367" t="s">
        <v>48</v>
      </c>
      <c r="L479" s="368" t="s">
        <v>1341</v>
      </c>
      <c r="M479" s="368" t="s">
        <v>34</v>
      </c>
      <c r="N479" s="367">
        <v>414069</v>
      </c>
      <c r="O479" s="367" t="s">
        <v>1323</v>
      </c>
      <c r="P479" s="371">
        <v>42405</v>
      </c>
      <c r="Q479" s="372">
        <v>356.736806</v>
      </c>
      <c r="R479" s="372">
        <v>633.12709938888918</v>
      </c>
      <c r="S479" s="367">
        <v>5</v>
      </c>
      <c r="T479" s="369">
        <v>-5.4378058645508487E-2</v>
      </c>
      <c r="U479" s="369">
        <v>-0.58263490313756061</v>
      </c>
      <c r="V479" s="369">
        <v>-4.0878475504502965E-2</v>
      </c>
      <c r="W479" s="369">
        <v>-0.36622420792744637</v>
      </c>
      <c r="X479" s="369">
        <v>3.5852373930843839E-2</v>
      </c>
      <c r="Y479" s="369">
        <v>0.24543016934224288</v>
      </c>
      <c r="Z479" s="369">
        <v>8.1011345028616288E-2</v>
      </c>
      <c r="AA479" s="369">
        <v>0.43771997542981894</v>
      </c>
      <c r="AB479" s="369">
        <v>5.8353142784694882E-2</v>
      </c>
      <c r="AC479" s="373">
        <v>-2.6133968768818656</v>
      </c>
      <c r="AD479" s="575">
        <v>23720107000100</v>
      </c>
      <c r="AE479" s="370" t="s">
        <v>2019</v>
      </c>
      <c r="AF479" s="370" t="s">
        <v>1812</v>
      </c>
      <c r="AG479" s="374" t="s">
        <v>1459</v>
      </c>
      <c r="AH479" s="374" t="s">
        <v>1813</v>
      </c>
      <c r="AI479" s="374">
        <v>25000</v>
      </c>
      <c r="AJ479" s="374">
        <v>0</v>
      </c>
      <c r="AK479" s="374">
        <v>10000</v>
      </c>
      <c r="AL479" s="722">
        <v>0.93</v>
      </c>
      <c r="AM479" s="722">
        <v>0</v>
      </c>
      <c r="AN479" s="369" t="s">
        <v>1815</v>
      </c>
      <c r="AO479" s="367" t="s">
        <v>1326</v>
      </c>
      <c r="AP479" s="370" t="s">
        <v>1835</v>
      </c>
      <c r="AQ479" s="376" t="s">
        <v>681</v>
      </c>
      <c r="AR479" s="369">
        <v>4.3499200000000002E-3</v>
      </c>
      <c r="AS479" s="369">
        <v>4.3499200000000002E-3</v>
      </c>
      <c r="AT479" s="369" t="s">
        <v>1424</v>
      </c>
      <c r="AW479" s="198"/>
      <c r="AX479" s="198"/>
      <c r="AY479" s="184"/>
      <c r="AZ479" s="184"/>
      <c r="BA479" s="184"/>
      <c r="BB479" s="186"/>
      <c r="BC479" s="184"/>
      <c r="BD479" s="184"/>
      <c r="BE479" s="184"/>
      <c r="BF479" s="184"/>
      <c r="BG479" s="186"/>
      <c r="BH479" s="186"/>
      <c r="BI479" s="199"/>
      <c r="BJ479" s="199"/>
      <c r="BK479" s="199"/>
      <c r="BL479" s="186"/>
      <c r="BM479" s="186"/>
      <c r="BN479" s="186"/>
      <c r="BO479" s="186"/>
      <c r="BP479" s="186"/>
      <c r="BQ479" s="186"/>
      <c r="BR479" s="186"/>
      <c r="BS479" s="186"/>
      <c r="BT479" s="187"/>
      <c r="BU479" s="188"/>
      <c r="BV479" s="189"/>
      <c r="BW479" s="185"/>
      <c r="BX479"/>
      <c r="BZ479"/>
    </row>
    <row r="480" spans="2:78" ht="18.75">
      <c r="B480" s="363" t="s">
        <v>105</v>
      </c>
      <c r="C480" s="364">
        <v>22100009000107</v>
      </c>
      <c r="D480" s="365" t="s">
        <v>11</v>
      </c>
      <c r="E480" s="365" t="s">
        <v>620</v>
      </c>
      <c r="F480" s="365" t="s">
        <v>665</v>
      </c>
      <c r="G480" s="366" t="s">
        <v>740</v>
      </c>
      <c r="H480" s="366" t="s">
        <v>34</v>
      </c>
      <c r="I480" s="366" t="s">
        <v>1424</v>
      </c>
      <c r="J480" s="366" t="s">
        <v>608</v>
      </c>
      <c r="K480" s="367" t="s">
        <v>48</v>
      </c>
      <c r="L480" s="368"/>
      <c r="M480" s="368" t="s">
        <v>34</v>
      </c>
      <c r="N480" s="367">
        <v>414141</v>
      </c>
      <c r="O480" s="367" t="s">
        <v>1323</v>
      </c>
      <c r="P480" s="371">
        <v>42355</v>
      </c>
      <c r="Q480" s="372">
        <v>713.51660800000002</v>
      </c>
      <c r="R480" s="372">
        <v>658.8198305714285</v>
      </c>
      <c r="S480" s="367">
        <v>1</v>
      </c>
      <c r="T480" s="369">
        <v>0.10404158248100814</v>
      </c>
      <c r="U480" s="369">
        <v>1.1147558195534744</v>
      </c>
      <c r="V480" s="369">
        <v>0.12215506356380046</v>
      </c>
      <c r="W480" s="369">
        <v>1.0943691232578325</v>
      </c>
      <c r="X480" s="369">
        <v>0.20747846943566972</v>
      </c>
      <c r="Y480" s="369">
        <v>1.4203097397870765</v>
      </c>
      <c r="Z480" s="369">
        <v>0.22096535853775179</v>
      </c>
      <c r="AA480" s="369">
        <v>1.1939185959178968</v>
      </c>
      <c r="AB480" s="369">
        <v>4.6628174095602101E-3</v>
      </c>
      <c r="AC480" s="373">
        <v>2.2590672190901331</v>
      </c>
      <c r="AD480" s="575">
        <v>23556180000198</v>
      </c>
      <c r="AE480" s="370" t="s">
        <v>1978</v>
      </c>
      <c r="AF480" s="370" t="s">
        <v>1812</v>
      </c>
      <c r="AG480" s="374" t="s">
        <v>1459</v>
      </c>
      <c r="AH480" s="374" t="s">
        <v>1819</v>
      </c>
      <c r="AI480" s="374">
        <v>10000</v>
      </c>
      <c r="AJ480" s="374">
        <v>5000</v>
      </c>
      <c r="AK480" s="374">
        <v>5000</v>
      </c>
      <c r="AL480" s="722">
        <v>0.8</v>
      </c>
      <c r="AM480" s="722">
        <v>20</v>
      </c>
      <c r="AN480" s="369" t="s">
        <v>1815</v>
      </c>
      <c r="AO480" s="367" t="s">
        <v>1326</v>
      </c>
      <c r="AP480" s="370" t="s">
        <v>1835</v>
      </c>
      <c r="AQ480" s="376" t="s">
        <v>688</v>
      </c>
      <c r="AR480" s="369">
        <v>2.32E-3</v>
      </c>
      <c r="AS480" s="369">
        <v>2.32E-3</v>
      </c>
      <c r="AT480" s="369" t="s">
        <v>1424</v>
      </c>
      <c r="AW480" s="198"/>
      <c r="AX480" s="198"/>
      <c r="AY480" s="184"/>
      <c r="AZ480" s="184"/>
      <c r="BA480" s="184"/>
      <c r="BB480" s="186"/>
      <c r="BC480" s="184"/>
      <c r="BD480" s="184"/>
      <c r="BE480" s="184"/>
      <c r="BF480" s="184"/>
      <c r="BG480" s="186"/>
      <c r="BH480" s="186"/>
      <c r="BI480" s="199"/>
      <c r="BJ480" s="199"/>
      <c r="BK480" s="199"/>
      <c r="BL480" s="186"/>
      <c r="BM480" s="186"/>
      <c r="BN480" s="186"/>
      <c r="BO480" s="186"/>
      <c r="BP480" s="186"/>
      <c r="BQ480" s="186"/>
      <c r="BR480" s="186"/>
      <c r="BS480" s="186"/>
      <c r="BT480" s="187"/>
      <c r="BU480" s="188"/>
      <c r="BV480" s="189"/>
      <c r="BW480" s="185"/>
      <c r="BX480"/>
      <c r="BZ480"/>
    </row>
    <row r="481" spans="2:78" ht="18.75">
      <c r="B481" s="363" t="s">
        <v>274</v>
      </c>
      <c r="C481" s="364">
        <v>24325422000103</v>
      </c>
      <c r="D481" s="365" t="s">
        <v>14</v>
      </c>
      <c r="E481" s="365" t="s">
        <v>607</v>
      </c>
      <c r="F481" s="365" t="s">
        <v>1424</v>
      </c>
      <c r="G481" s="366" t="s">
        <v>1424</v>
      </c>
      <c r="H481" s="366" t="s">
        <v>34</v>
      </c>
      <c r="I481" s="366" t="s">
        <v>34</v>
      </c>
      <c r="J481" s="366" t="s">
        <v>608</v>
      </c>
      <c r="K481" s="367" t="s">
        <v>48</v>
      </c>
      <c r="L481" s="368"/>
      <c r="M481" s="368" t="s">
        <v>34</v>
      </c>
      <c r="N481" s="367">
        <v>414948</v>
      </c>
      <c r="O481" s="367" t="s">
        <v>1323</v>
      </c>
      <c r="P481" s="371">
        <v>42441</v>
      </c>
      <c r="Q481" s="372">
        <v>265.31683299999997</v>
      </c>
      <c r="R481" s="372">
        <v>257.56717723809538</v>
      </c>
      <c r="S481" s="367">
        <v>1</v>
      </c>
      <c r="T481" s="369">
        <v>-2.6420077384544549E-2</v>
      </c>
      <c r="U481" s="369">
        <v>-0.28307849914576566</v>
      </c>
      <c r="V481" s="369">
        <v>-7.6021746372101018E-2</v>
      </c>
      <c r="W481" s="369">
        <v>-0.68106756689879722</v>
      </c>
      <c r="X481" s="369">
        <v>8.9487708727591153E-2</v>
      </c>
      <c r="Y481" s="369">
        <v>0.61259495813099341</v>
      </c>
      <c r="Z481" s="369">
        <v>0.4364508935866398</v>
      </c>
      <c r="AA481" s="369">
        <v>2.358228645007471</v>
      </c>
      <c r="AB481" s="369">
        <v>0.19794118558601922</v>
      </c>
      <c r="AC481" s="373">
        <v>-0.94797447747839825</v>
      </c>
      <c r="AD481" s="575">
        <v>0</v>
      </c>
      <c r="AE481" s="370" t="s">
        <v>2020</v>
      </c>
      <c r="AF481" s="370" t="s">
        <v>1812</v>
      </c>
      <c r="AG481" s="374" t="s">
        <v>1459</v>
      </c>
      <c r="AH481" s="374" t="s">
        <v>1819</v>
      </c>
      <c r="AI481" s="374">
        <v>100</v>
      </c>
      <c r="AJ481" s="374">
        <v>100</v>
      </c>
      <c r="AK481" s="374">
        <v>100</v>
      </c>
      <c r="AL481" s="722">
        <v>3</v>
      </c>
      <c r="AM481" s="722">
        <v>20</v>
      </c>
      <c r="AN481" s="369" t="s">
        <v>1869</v>
      </c>
      <c r="AO481" s="367" t="s">
        <v>1326</v>
      </c>
      <c r="AP481" s="370" t="s">
        <v>1816</v>
      </c>
      <c r="AQ481" s="376" t="s">
        <v>661</v>
      </c>
      <c r="AR481" s="369">
        <v>7.4166666666666704E-3</v>
      </c>
      <c r="AS481" s="369">
        <v>7.4166666666666704E-3</v>
      </c>
      <c r="AT481" s="369" t="s">
        <v>1424</v>
      </c>
      <c r="AW481" s="198"/>
      <c r="AX481" s="198"/>
      <c r="AY481" s="184"/>
      <c r="AZ481" s="184"/>
      <c r="BA481" s="184"/>
      <c r="BB481" s="186"/>
      <c r="BC481" s="184"/>
      <c r="BD481" s="184"/>
      <c r="BE481" s="184"/>
      <c r="BF481" s="184"/>
      <c r="BG481" s="186"/>
      <c r="BH481" s="186"/>
      <c r="BI481" s="199"/>
      <c r="BJ481" s="199"/>
      <c r="BK481" s="199"/>
      <c r="BL481" s="218"/>
      <c r="BM481" s="186"/>
      <c r="BN481" s="186"/>
      <c r="BO481" s="186"/>
      <c r="BP481" s="186"/>
      <c r="BQ481" s="186"/>
      <c r="BR481" s="186"/>
      <c r="BS481" s="186"/>
      <c r="BT481" s="187"/>
      <c r="BU481" s="188"/>
      <c r="BV481" s="189"/>
      <c r="BW481" s="185"/>
      <c r="BX481"/>
      <c r="BZ481"/>
    </row>
    <row r="482" spans="2:78" ht="18.75">
      <c r="B482" s="363" t="s">
        <v>1136</v>
      </c>
      <c r="C482" s="364">
        <v>23601467000192</v>
      </c>
      <c r="D482" s="365" t="s">
        <v>11</v>
      </c>
      <c r="E482" s="365" t="s">
        <v>620</v>
      </c>
      <c r="F482" s="365" t="s">
        <v>687</v>
      </c>
      <c r="G482" s="366" t="s">
        <v>740</v>
      </c>
      <c r="H482" s="366" t="s">
        <v>34</v>
      </c>
      <c r="I482" s="366" t="s">
        <v>1321</v>
      </c>
      <c r="J482" s="366" t="s">
        <v>608</v>
      </c>
      <c r="K482" s="367" t="s">
        <v>48</v>
      </c>
      <c r="L482" s="368"/>
      <c r="M482" s="368" t="s">
        <v>34</v>
      </c>
      <c r="N482" s="367">
        <v>414972</v>
      </c>
      <c r="O482" s="367" t="s">
        <v>1323</v>
      </c>
      <c r="P482" s="371">
        <v>42434</v>
      </c>
      <c r="Q482" s="372">
        <v>24.521743000000001</v>
      </c>
      <c r="R482" s="372">
        <v>33.437515619047637</v>
      </c>
      <c r="S482" s="367">
        <v>3</v>
      </c>
      <c r="T482" s="369">
        <v>9.8554567882665367E-2</v>
      </c>
      <c r="U482" s="369">
        <v>1.0559650811812085</v>
      </c>
      <c r="V482" s="369">
        <v>0.11276558512496893</v>
      </c>
      <c r="W482" s="369">
        <v>1.0102501765095828</v>
      </c>
      <c r="X482" s="369">
        <v>0.1911477420856873</v>
      </c>
      <c r="Y482" s="369">
        <v>1.3085164960058036</v>
      </c>
      <c r="Z482" s="369">
        <v>0.13040952331817746</v>
      </c>
      <c r="AA482" s="369">
        <v>0.70462789282764293</v>
      </c>
      <c r="AB482" s="369">
        <v>1.883413360967108E-2</v>
      </c>
      <c r="AC482" s="373">
        <v>6.0748189612566429E-2</v>
      </c>
      <c r="AD482" s="575">
        <v>23376623000169</v>
      </c>
      <c r="AE482" s="370" t="s">
        <v>1854</v>
      </c>
      <c r="AF482" s="370" t="s">
        <v>1812</v>
      </c>
      <c r="AG482" s="374" t="s">
        <v>1459</v>
      </c>
      <c r="AH482" s="374" t="s">
        <v>1813</v>
      </c>
      <c r="AI482" s="374">
        <v>50000</v>
      </c>
      <c r="AJ482" s="374">
        <v>25000</v>
      </c>
      <c r="AK482" s="374">
        <v>25000</v>
      </c>
      <c r="AL482" s="722">
        <v>1</v>
      </c>
      <c r="AM482" s="722">
        <v>20</v>
      </c>
      <c r="AN482" s="369" t="s">
        <v>1820</v>
      </c>
      <c r="AO482" s="367" t="s">
        <v>1326</v>
      </c>
      <c r="AP482" s="370" t="s">
        <v>1835</v>
      </c>
      <c r="AQ482" s="376" t="s">
        <v>670</v>
      </c>
      <c r="AR482" s="369">
        <v>2.66666666666667E-3</v>
      </c>
      <c r="AS482" s="369">
        <v>2.66666666666667E-3</v>
      </c>
      <c r="AT482" s="369" t="s">
        <v>1424</v>
      </c>
      <c r="AW482" s="198"/>
      <c r="AX482" s="198"/>
      <c r="AY482" s="184"/>
      <c r="AZ482" s="184"/>
      <c r="BA482" s="184"/>
      <c r="BB482" s="186"/>
      <c r="BC482" s="184"/>
      <c r="BD482" s="184"/>
      <c r="BE482" s="184"/>
      <c r="BF482" s="184"/>
      <c r="BG482" s="186"/>
      <c r="BH482" s="186"/>
      <c r="BI482" s="199"/>
      <c r="BJ482" s="199"/>
      <c r="BK482" s="199"/>
      <c r="BL482" s="218"/>
      <c r="BM482" s="186"/>
      <c r="BN482" s="186"/>
      <c r="BO482" s="186"/>
      <c r="BP482" s="186"/>
      <c r="BQ482" s="186"/>
      <c r="BR482" s="186"/>
      <c r="BS482" s="186"/>
      <c r="BT482" s="187"/>
      <c r="BU482" s="188"/>
      <c r="BV482" s="189"/>
      <c r="BW482" s="185"/>
      <c r="BX482"/>
      <c r="BZ482"/>
    </row>
    <row r="483" spans="2:78" ht="18.75">
      <c r="B483" s="363" t="s">
        <v>1385</v>
      </c>
      <c r="C483" s="364">
        <v>23600995000127</v>
      </c>
      <c r="D483" s="365" t="s">
        <v>11</v>
      </c>
      <c r="E483" s="365" t="s">
        <v>620</v>
      </c>
      <c r="F483" s="365" t="s">
        <v>665</v>
      </c>
      <c r="G483" s="366" t="s">
        <v>740</v>
      </c>
      <c r="H483" s="366" t="s">
        <v>34</v>
      </c>
      <c r="I483" s="366" t="s">
        <v>1424</v>
      </c>
      <c r="J483" s="366" t="s">
        <v>608</v>
      </c>
      <c r="K483" s="367" t="s">
        <v>48</v>
      </c>
      <c r="L483" s="368"/>
      <c r="M483" s="368" t="s">
        <v>34</v>
      </c>
      <c r="N483" s="367">
        <v>415359</v>
      </c>
      <c r="O483" s="367" t="s">
        <v>1323</v>
      </c>
      <c r="P483" s="371">
        <v>42458</v>
      </c>
      <c r="Q483" s="372">
        <v>61.685543000000003</v>
      </c>
      <c r="R483" s="372">
        <v>59.122671163346624</v>
      </c>
      <c r="S483" s="367">
        <v>1</v>
      </c>
      <c r="T483" s="369">
        <v>0.10027066495796477</v>
      </c>
      <c r="U483" s="369">
        <v>1.0743522409685744</v>
      </c>
      <c r="V483" s="369">
        <v>0.11687670558500285</v>
      </c>
      <c r="W483" s="369">
        <v>1.0470810958525605</v>
      </c>
      <c r="X483" s="369">
        <v>0.17073114480698859</v>
      </c>
      <c r="Y483" s="369">
        <v>1.1687531169567928</v>
      </c>
      <c r="Z483" s="369">
        <v>0.18943711887341852</v>
      </c>
      <c r="AA483" s="369">
        <v>1.0235654153066809</v>
      </c>
      <c r="AB483" s="369">
        <v>4.4538856837082605E-3</v>
      </c>
      <c r="AC483" s="373">
        <v>1.1799270014867458</v>
      </c>
      <c r="AD483" s="575">
        <v>0</v>
      </c>
      <c r="AE483" s="370" t="s">
        <v>1957</v>
      </c>
      <c r="AF483" s="370" t="s">
        <v>1833</v>
      </c>
      <c r="AG483" s="374" t="s">
        <v>1458</v>
      </c>
      <c r="AH483" s="374" t="s">
        <v>1819</v>
      </c>
      <c r="AI483" s="374">
        <v>100</v>
      </c>
      <c r="AJ483" s="374">
        <v>100</v>
      </c>
      <c r="AK483" s="374">
        <v>100</v>
      </c>
      <c r="AL483" s="722">
        <v>0.8</v>
      </c>
      <c r="AM483" s="722">
        <v>20</v>
      </c>
      <c r="AN483" s="369" t="s">
        <v>1815</v>
      </c>
      <c r="AO483" s="367" t="s">
        <v>1326</v>
      </c>
      <c r="AP483" s="370" t="s">
        <v>1821</v>
      </c>
      <c r="AQ483" s="376" t="s">
        <v>11</v>
      </c>
      <c r="AR483" s="369">
        <v>2.6664000000000002E-3</v>
      </c>
      <c r="AS483" s="369">
        <v>2.6664000000000002E-3</v>
      </c>
      <c r="AT483" s="369" t="s">
        <v>1424</v>
      </c>
      <c r="AW483" s="198"/>
      <c r="AX483" s="198"/>
      <c r="AY483" s="184"/>
      <c r="AZ483" s="184"/>
      <c r="BA483" s="184"/>
      <c r="BB483" s="186"/>
      <c r="BC483" s="184"/>
      <c r="BD483" s="184"/>
      <c r="BE483" s="184"/>
      <c r="BF483" s="184"/>
      <c r="BG483" s="186"/>
      <c r="BH483" s="186"/>
      <c r="BI483" s="199"/>
      <c r="BJ483" s="199"/>
      <c r="BK483" s="199"/>
      <c r="BL483" s="186"/>
      <c r="BM483" s="186"/>
      <c r="BN483" s="186"/>
      <c r="BO483" s="186"/>
      <c r="BP483" s="186"/>
      <c r="BQ483" s="186"/>
      <c r="BR483" s="186"/>
      <c r="BS483" s="186"/>
      <c r="BT483" s="187"/>
      <c r="BU483" s="188"/>
      <c r="BV483" s="189"/>
      <c r="BW483" s="185"/>
      <c r="BX483"/>
      <c r="BZ483"/>
    </row>
    <row r="484" spans="2:78" ht="18.75">
      <c r="B484" s="363" t="s">
        <v>962</v>
      </c>
      <c r="C484" s="364">
        <v>23686321000197</v>
      </c>
      <c r="D484" s="365" t="s">
        <v>13</v>
      </c>
      <c r="E484" s="365" t="s">
        <v>615</v>
      </c>
      <c r="F484" s="365" t="s">
        <v>619</v>
      </c>
      <c r="G484" s="366" t="s">
        <v>34</v>
      </c>
      <c r="H484" s="366" t="s">
        <v>1339</v>
      </c>
      <c r="I484" s="366" t="s">
        <v>34</v>
      </c>
      <c r="J484" s="366" t="s">
        <v>1424</v>
      </c>
      <c r="K484" s="367" t="s">
        <v>48</v>
      </c>
      <c r="L484" s="368"/>
      <c r="M484" s="368" t="s">
        <v>34</v>
      </c>
      <c r="N484" s="367">
        <v>415391</v>
      </c>
      <c r="O484" s="367" t="s">
        <v>1323</v>
      </c>
      <c r="P484" s="371">
        <v>42428</v>
      </c>
      <c r="Q484" s="372">
        <v>0.65208999999999995</v>
      </c>
      <c r="R484" s="372">
        <v>57.173211123015875</v>
      </c>
      <c r="S484" s="367">
        <v>1</v>
      </c>
      <c r="T484" s="369">
        <v>9.3879747396921065E-3</v>
      </c>
      <c r="U484" s="369">
        <v>0.10058766144587561</v>
      </c>
      <c r="V484" s="369">
        <v>-2.528042833183497E-2</v>
      </c>
      <c r="W484" s="369">
        <v>-0.22648361338408984</v>
      </c>
      <c r="X484" s="369">
        <v>-2.3121689485113173E-2</v>
      </c>
      <c r="Y484" s="369">
        <v>-0.15828129475488037</v>
      </c>
      <c r="Z484" s="369">
        <v>8.7460347896002322E-3</v>
      </c>
      <c r="AA484" s="369">
        <v>4.7256518600695359E-2</v>
      </c>
      <c r="AB484" s="369">
        <v>4.6244740666989574E-2</v>
      </c>
      <c r="AC484" s="373">
        <v>-2.9603771577600932</v>
      </c>
      <c r="AD484" s="575">
        <v>0</v>
      </c>
      <c r="AE484" s="370" t="s">
        <v>1836</v>
      </c>
      <c r="AF484" s="370" t="s">
        <v>1833</v>
      </c>
      <c r="AG484" s="374" t="s">
        <v>1458</v>
      </c>
      <c r="AH484" s="374" t="s">
        <v>1894</v>
      </c>
      <c r="AI484" s="374">
        <v>100000</v>
      </c>
      <c r="AJ484" s="374">
        <v>1000</v>
      </c>
      <c r="AK484" s="374">
        <v>100000</v>
      </c>
      <c r="AL484" s="722">
        <v>2</v>
      </c>
      <c r="AM484" s="722">
        <v>20</v>
      </c>
      <c r="AN484" s="369" t="s">
        <v>1815</v>
      </c>
      <c r="AO484" s="367" t="s">
        <v>1326</v>
      </c>
      <c r="AP484" s="370" t="s">
        <v>1835</v>
      </c>
      <c r="AQ484" s="376" t="s">
        <v>681</v>
      </c>
      <c r="AR484" s="369">
        <v>7.0000000000000001E-3</v>
      </c>
      <c r="AS484" s="369">
        <v>7.0000000000000001E-3</v>
      </c>
      <c r="AT484" s="369" t="s">
        <v>1424</v>
      </c>
      <c r="AW484" s="198"/>
      <c r="AX484" s="198"/>
      <c r="AY484" s="184"/>
      <c r="AZ484" s="184"/>
      <c r="BA484" s="184"/>
      <c r="BB484" s="186"/>
      <c r="BC484" s="184"/>
      <c r="BD484" s="184"/>
      <c r="BE484" s="184"/>
      <c r="BF484" s="184"/>
      <c r="BG484" s="186"/>
      <c r="BH484" s="186"/>
      <c r="BI484" s="199"/>
      <c r="BJ484" s="199"/>
      <c r="BK484" s="199"/>
      <c r="BL484" s="186"/>
      <c r="BM484" s="186"/>
      <c r="BN484" s="186"/>
      <c r="BO484" s="186"/>
      <c r="BP484" s="186"/>
      <c r="BQ484" s="186"/>
      <c r="BR484" s="186"/>
      <c r="BS484" s="186"/>
      <c r="BT484" s="187"/>
      <c r="BU484" s="188"/>
      <c r="BV484" s="189"/>
      <c r="BW484" s="185"/>
      <c r="BX484"/>
      <c r="BZ484"/>
    </row>
    <row r="485" spans="2:78" ht="18.75">
      <c r="B485" s="363" t="s">
        <v>1151</v>
      </c>
      <c r="C485" s="364">
        <v>23565840000105</v>
      </c>
      <c r="D485" s="365" t="s">
        <v>11</v>
      </c>
      <c r="E485" s="365" t="s">
        <v>620</v>
      </c>
      <c r="F485" s="365" t="s">
        <v>694</v>
      </c>
      <c r="G485" s="366" t="s">
        <v>740</v>
      </c>
      <c r="H485" s="366" t="s">
        <v>34</v>
      </c>
      <c r="I485" s="366" t="s">
        <v>1424</v>
      </c>
      <c r="J485" s="366" t="s">
        <v>608</v>
      </c>
      <c r="K485" s="367" t="s">
        <v>48</v>
      </c>
      <c r="L485" s="368"/>
      <c r="M485" s="368" t="s">
        <v>34</v>
      </c>
      <c r="N485" s="367">
        <v>416517</v>
      </c>
      <c r="O485" s="367" t="s">
        <v>1323</v>
      </c>
      <c r="P485" s="371">
        <v>42366</v>
      </c>
      <c r="Q485" s="372">
        <v>53.452561000000003</v>
      </c>
      <c r="R485" s="372">
        <v>55.618191698412723</v>
      </c>
      <c r="S485" s="367">
        <v>1</v>
      </c>
      <c r="T485" s="369">
        <v>9.5173054787171196E-2</v>
      </c>
      <c r="U485" s="369">
        <v>1.0197337848840138</v>
      </c>
      <c r="V485" s="369">
        <v>0.11637415325884448</v>
      </c>
      <c r="W485" s="369">
        <v>1.0425788039906938</v>
      </c>
      <c r="X485" s="369">
        <v>0.18385159533011408</v>
      </c>
      <c r="Y485" s="369">
        <v>1.2585701650537642</v>
      </c>
      <c r="Z485" s="369">
        <v>0.16126161867792255</v>
      </c>
      <c r="AA485" s="369">
        <v>0.87132773490600512</v>
      </c>
      <c r="AB485" s="369">
        <v>1.2661626129229036E-2</v>
      </c>
      <c r="AC485" s="373">
        <v>0.37536313306651525</v>
      </c>
      <c r="AD485" s="575">
        <v>26171796000139</v>
      </c>
      <c r="AE485" s="370" t="s">
        <v>2021</v>
      </c>
      <c r="AF485" s="370" t="s">
        <v>1812</v>
      </c>
      <c r="AG485" s="374" t="s">
        <v>1459</v>
      </c>
      <c r="AH485" s="374" t="s">
        <v>1819</v>
      </c>
      <c r="AI485" s="374">
        <v>1000</v>
      </c>
      <c r="AJ485" s="374">
        <v>1000</v>
      </c>
      <c r="AK485" s="374">
        <v>1000</v>
      </c>
      <c r="AL485" s="722">
        <v>1.5</v>
      </c>
      <c r="AM485" s="722">
        <v>0</v>
      </c>
      <c r="AN485" s="369" t="s">
        <v>1820</v>
      </c>
      <c r="AO485" s="367" t="s">
        <v>1326</v>
      </c>
      <c r="AP485" s="370" t="s">
        <v>1821</v>
      </c>
      <c r="AQ485" s="376" t="s">
        <v>11</v>
      </c>
      <c r="AR485" s="369">
        <v>1.6000000000000001E-3</v>
      </c>
      <c r="AS485" s="369">
        <v>1.6000000000000001E-3</v>
      </c>
      <c r="AT485" s="369" t="s">
        <v>1424</v>
      </c>
      <c r="AW485" s="198"/>
      <c r="AX485" s="198"/>
      <c r="AY485" s="184"/>
      <c r="AZ485" s="184"/>
      <c r="BA485" s="184"/>
      <c r="BB485" s="186"/>
      <c r="BC485" s="184"/>
      <c r="BD485" s="184"/>
      <c r="BE485" s="184"/>
      <c r="BF485" s="184"/>
      <c r="BG485" s="186"/>
      <c r="BH485" s="186"/>
      <c r="BI485" s="199"/>
      <c r="BJ485" s="199"/>
      <c r="BK485" s="199"/>
      <c r="BL485" s="218"/>
      <c r="BM485" s="186"/>
      <c r="BN485" s="186"/>
      <c r="BO485" s="186"/>
      <c r="BP485" s="186"/>
      <c r="BQ485" s="186"/>
      <c r="BR485" s="186"/>
      <c r="BS485" s="186"/>
      <c r="BT485" s="187"/>
      <c r="BU485" s="188"/>
      <c r="BV485" s="189"/>
      <c r="BW485" s="185"/>
      <c r="BX485"/>
      <c r="BZ485"/>
    </row>
    <row r="486" spans="2:78" ht="18.75">
      <c r="B486" s="363" t="s">
        <v>1744</v>
      </c>
      <c r="C486" s="364">
        <v>23711497000151</v>
      </c>
      <c r="D486" s="365" t="s">
        <v>13</v>
      </c>
      <c r="E486" s="365" t="s">
        <v>615</v>
      </c>
      <c r="F486" s="365" t="s">
        <v>619</v>
      </c>
      <c r="G486" s="366" t="s">
        <v>1424</v>
      </c>
      <c r="H486" s="366" t="s">
        <v>1340</v>
      </c>
      <c r="I486" s="366" t="s">
        <v>1424</v>
      </c>
      <c r="J486" s="366" t="s">
        <v>608</v>
      </c>
      <c r="K486" s="367" t="s">
        <v>48</v>
      </c>
      <c r="L486" s="368"/>
      <c r="M486" s="368" t="s">
        <v>1424</v>
      </c>
      <c r="N486" s="367">
        <v>416630</v>
      </c>
      <c r="O486" s="367" t="s">
        <v>1323</v>
      </c>
      <c r="P486" s="371">
        <v>42426</v>
      </c>
      <c r="Q486" s="372">
        <v>12.082401000000001</v>
      </c>
      <c r="R486" s="372">
        <v>16.390538733990152</v>
      </c>
      <c r="S486" s="367">
        <v>1</v>
      </c>
      <c r="T486" s="369">
        <v>0.16302864082110724</v>
      </c>
      <c r="U486" s="369">
        <v>1.7467739511016847</v>
      </c>
      <c r="V486" s="369">
        <v>8.3749995821302603E-2</v>
      </c>
      <c r="W486" s="369">
        <v>0.75030380915758221</v>
      </c>
      <c r="X486" s="369">
        <v>8.9755491401047882E-2</v>
      </c>
      <c r="Y486" s="369">
        <v>0.61442808491417866</v>
      </c>
      <c r="Z486" s="369">
        <v>0.13967998584433428</v>
      </c>
      <c r="AA486" s="369">
        <v>0.75471799598219524</v>
      </c>
      <c r="AB486" s="369">
        <v>0.25891300631805297</v>
      </c>
      <c r="AC486" s="373">
        <v>-0.10764793233183453</v>
      </c>
      <c r="AD486" s="575">
        <v>44643074000111</v>
      </c>
      <c r="AE486" s="370" t="s">
        <v>1914</v>
      </c>
      <c r="AF486" s="370" t="s">
        <v>1812</v>
      </c>
      <c r="AG486" s="374" t="s">
        <v>1459</v>
      </c>
      <c r="AH486" s="374" t="s">
        <v>1819</v>
      </c>
      <c r="AI486" s="374">
        <v>1000</v>
      </c>
      <c r="AJ486" s="374">
        <v>500</v>
      </c>
      <c r="AK486" s="374">
        <v>500</v>
      </c>
      <c r="AL486" s="722">
        <v>2</v>
      </c>
      <c r="AM486" s="722">
        <v>20</v>
      </c>
      <c r="AN486" s="369" t="s">
        <v>1820</v>
      </c>
      <c r="AO486" s="367" t="s">
        <v>1326</v>
      </c>
      <c r="AP486" s="370" t="s">
        <v>1835</v>
      </c>
      <c r="AQ486" s="376" t="s">
        <v>670</v>
      </c>
      <c r="AR486" s="369">
        <v>4.9333333333333304E-3</v>
      </c>
      <c r="AS486" s="369">
        <v>4.9333333333333304E-3</v>
      </c>
      <c r="AT486" s="369" t="s">
        <v>1424</v>
      </c>
      <c r="AW486" s="198"/>
      <c r="AX486" s="198"/>
      <c r="AY486" s="184"/>
      <c r="AZ486" s="184"/>
      <c r="BA486" s="184"/>
      <c r="BB486" s="186"/>
      <c r="BC486" s="184"/>
      <c r="BD486" s="184"/>
      <c r="BE486" s="184"/>
      <c r="BF486" s="184"/>
      <c r="BG486" s="186"/>
      <c r="BH486" s="186"/>
      <c r="BI486" s="199"/>
      <c r="BJ486" s="199"/>
      <c r="BK486" s="199"/>
      <c r="BL486" s="186"/>
      <c r="BM486" s="186"/>
      <c r="BN486" s="186"/>
      <c r="BO486" s="186"/>
      <c r="BP486" s="186"/>
      <c r="BQ486" s="186"/>
      <c r="BR486" s="186"/>
      <c r="BS486" s="186"/>
      <c r="BT486" s="187"/>
      <c r="BU486" s="188"/>
      <c r="BV486" s="189"/>
      <c r="BW486" s="185"/>
      <c r="BX486"/>
      <c r="BZ486"/>
    </row>
    <row r="487" spans="2:78" ht="18.75">
      <c r="B487" s="363" t="s">
        <v>1640</v>
      </c>
      <c r="C487" s="364">
        <v>23686459000196</v>
      </c>
      <c r="D487" s="365" t="s">
        <v>13</v>
      </c>
      <c r="E487" s="365" t="s">
        <v>615</v>
      </c>
      <c r="F487" s="365" t="s">
        <v>619</v>
      </c>
      <c r="G487" s="366" t="s">
        <v>34</v>
      </c>
      <c r="H487" s="366" t="s">
        <v>1339</v>
      </c>
      <c r="I487" s="366" t="s">
        <v>34</v>
      </c>
      <c r="J487" s="366" t="s">
        <v>1424</v>
      </c>
      <c r="K487" s="367" t="s">
        <v>48</v>
      </c>
      <c r="L487" s="368"/>
      <c r="M487" s="368" t="s">
        <v>1424</v>
      </c>
      <c r="N487" s="367">
        <v>416665</v>
      </c>
      <c r="O487" s="367" t="s">
        <v>1323</v>
      </c>
      <c r="P487" s="371">
        <v>42446</v>
      </c>
      <c r="Q487" s="372">
        <v>40.672268000000003</v>
      </c>
      <c r="R487" s="372">
        <v>45.688548915662658</v>
      </c>
      <c r="S487" s="367">
        <v>1</v>
      </c>
      <c r="T487" s="369">
        <v>0.12413593311682414</v>
      </c>
      <c r="U487" s="369">
        <v>1.3300571805791288</v>
      </c>
      <c r="V487" s="369">
        <v>0.14895897829834692</v>
      </c>
      <c r="W487" s="369">
        <v>1.3345014256949128</v>
      </c>
      <c r="X487" s="369">
        <v>0.20723442679595405</v>
      </c>
      <c r="Y487" s="369">
        <v>1.418639127221569</v>
      </c>
      <c r="Z487" s="369">
        <v>0.25638851976816968</v>
      </c>
      <c r="AA487" s="369">
        <v>1.3853167915403486</v>
      </c>
      <c r="AB487" s="369">
        <v>4.3134204713196789E-2</v>
      </c>
      <c r="AC487" s="373">
        <v>0.86561310081749099</v>
      </c>
      <c r="AD487" s="575">
        <v>18981231000199</v>
      </c>
      <c r="AE487" s="370" t="s">
        <v>1983</v>
      </c>
      <c r="AF487" s="370" t="s">
        <v>1812</v>
      </c>
      <c r="AG487" s="374" t="s">
        <v>1459</v>
      </c>
      <c r="AH487" s="374" t="s">
        <v>1819</v>
      </c>
      <c r="AI487" s="374">
        <v>500</v>
      </c>
      <c r="AJ487" s="374">
        <v>100</v>
      </c>
      <c r="AK487" s="374">
        <v>500</v>
      </c>
      <c r="AL487" s="722">
        <v>1.89</v>
      </c>
      <c r="AM487" s="722">
        <v>20</v>
      </c>
      <c r="AN487" s="369" t="s">
        <v>1820</v>
      </c>
      <c r="AO487" s="367" t="s">
        <v>1326</v>
      </c>
      <c r="AP487" s="370" t="s">
        <v>1835</v>
      </c>
      <c r="AQ487" s="376" t="s">
        <v>1815</v>
      </c>
      <c r="AR487" s="369">
        <v>3.15E-3</v>
      </c>
      <c r="AS487" s="369">
        <v>3.15E-3</v>
      </c>
      <c r="AT487" s="369" t="s">
        <v>1424</v>
      </c>
      <c r="AW487" s="198"/>
      <c r="AX487" s="198"/>
      <c r="AY487" s="184"/>
      <c r="AZ487" s="184"/>
      <c r="BA487" s="184"/>
      <c r="BB487" s="186"/>
      <c r="BC487" s="184"/>
      <c r="BD487" s="184"/>
      <c r="BE487" s="184"/>
      <c r="BF487" s="184"/>
      <c r="BG487" s="186"/>
      <c r="BH487" s="186"/>
      <c r="BI487" s="199"/>
      <c r="BJ487" s="199"/>
      <c r="BK487" s="199"/>
      <c r="BL487" s="186"/>
      <c r="BM487" s="186"/>
      <c r="BN487" s="186"/>
      <c r="BO487" s="186"/>
      <c r="BP487" s="186"/>
      <c r="BQ487" s="186"/>
      <c r="BR487" s="186"/>
      <c r="BS487" s="186"/>
      <c r="BT487" s="187"/>
      <c r="BU487" s="188"/>
      <c r="BV487" s="189"/>
      <c r="BW487" s="185"/>
      <c r="BX487"/>
      <c r="BZ487"/>
    </row>
    <row r="488" spans="2:78" ht="18.75">
      <c r="B488" s="363" t="s">
        <v>1170</v>
      </c>
      <c r="C488" s="364">
        <v>23960625000109</v>
      </c>
      <c r="D488" s="365" t="s">
        <v>14</v>
      </c>
      <c r="E488" s="365" t="s">
        <v>614</v>
      </c>
      <c r="F488" s="365" t="s">
        <v>1424</v>
      </c>
      <c r="G488" s="366" t="s">
        <v>1424</v>
      </c>
      <c r="H488" s="366" t="s">
        <v>1340</v>
      </c>
      <c r="I488" s="366" t="s">
        <v>34</v>
      </c>
      <c r="J488" s="366" t="s">
        <v>608</v>
      </c>
      <c r="K488" s="367" t="s">
        <v>48</v>
      </c>
      <c r="L488" s="368"/>
      <c r="M488" s="368" t="s">
        <v>34</v>
      </c>
      <c r="N488" s="367">
        <v>416681</v>
      </c>
      <c r="O488" s="367" t="s">
        <v>1323</v>
      </c>
      <c r="P488" s="371">
        <v>42481</v>
      </c>
      <c r="Q488" s="372">
        <v>428.45904000000002</v>
      </c>
      <c r="R488" s="372">
        <v>233.24367183665333</v>
      </c>
      <c r="S488" s="367">
        <v>2</v>
      </c>
      <c r="T488" s="369">
        <v>4.3551343770619866E-2</v>
      </c>
      <c r="U488" s="369">
        <v>0.46663182892796401</v>
      </c>
      <c r="V488" s="369">
        <v>-0.11820789131281539</v>
      </c>
      <c r="W488" s="369">
        <v>-1.0590069916389329</v>
      </c>
      <c r="X488" s="369">
        <v>-6.9745482537270087E-2</v>
      </c>
      <c r="Y488" s="369">
        <v>-0.47744803797363916</v>
      </c>
      <c r="Z488" s="369">
        <v>-0.1837876768222384</v>
      </c>
      <c r="AA488" s="369">
        <v>-0.99304038655964255</v>
      </c>
      <c r="AB488" s="369">
        <v>0.28088463594215202</v>
      </c>
      <c r="AC488" s="373">
        <v>-0.81823392065277933</v>
      </c>
      <c r="AD488" s="575">
        <v>22899381000125</v>
      </c>
      <c r="AE488" s="370" t="s">
        <v>2022</v>
      </c>
      <c r="AF488" s="370" t="s">
        <v>1812</v>
      </c>
      <c r="AG488" s="374" t="s">
        <v>1459</v>
      </c>
      <c r="AH488" s="374" t="s">
        <v>1819</v>
      </c>
      <c r="AI488" s="374">
        <v>100000</v>
      </c>
      <c r="AJ488" s="374">
        <v>10000</v>
      </c>
      <c r="AK488" s="374">
        <v>100000</v>
      </c>
      <c r="AL488" s="722">
        <v>2.5</v>
      </c>
      <c r="AM488" s="722">
        <v>20</v>
      </c>
      <c r="AN488" s="369" t="s">
        <v>1834</v>
      </c>
      <c r="AO488" s="367" t="s">
        <v>1326</v>
      </c>
      <c r="AP488" s="370" t="s">
        <v>1835</v>
      </c>
      <c r="AQ488" s="376" t="s">
        <v>670</v>
      </c>
      <c r="AR488" s="369">
        <v>4.7999999999999996E-3</v>
      </c>
      <c r="AS488" s="369">
        <v>4.7999999999999996E-3</v>
      </c>
      <c r="AT488" s="369" t="s">
        <v>1424</v>
      </c>
      <c r="AW488" s="198"/>
      <c r="AX488" s="198"/>
      <c r="AY488" s="184"/>
      <c r="AZ488" s="184"/>
      <c r="BA488" s="184"/>
      <c r="BB488" s="186"/>
      <c r="BC488" s="184"/>
      <c r="BD488" s="184"/>
      <c r="BE488" s="184"/>
      <c r="BF488" s="184"/>
      <c r="BG488" s="186"/>
      <c r="BH488" s="186"/>
      <c r="BI488" s="199"/>
      <c r="BJ488" s="199"/>
      <c r="BK488" s="199"/>
      <c r="BL488" s="186"/>
      <c r="BM488" s="186"/>
      <c r="BN488" s="186"/>
      <c r="BO488" s="186"/>
      <c r="BP488" s="186"/>
      <c r="BQ488" s="186"/>
      <c r="BR488" s="186"/>
      <c r="BS488" s="186"/>
      <c r="BT488" s="187"/>
      <c r="BU488" s="188"/>
      <c r="BV488" s="189"/>
      <c r="BW488" s="185"/>
      <c r="BX488"/>
      <c r="BZ488"/>
    </row>
    <row r="489" spans="2:78" ht="18.75">
      <c r="B489" s="363" t="s">
        <v>1110</v>
      </c>
      <c r="C489" s="364">
        <v>23915589000153</v>
      </c>
      <c r="D489" s="365" t="s">
        <v>14</v>
      </c>
      <c r="E489" s="365" t="s">
        <v>614</v>
      </c>
      <c r="F489" s="365" t="s">
        <v>1424</v>
      </c>
      <c r="G489" s="366" t="s">
        <v>1424</v>
      </c>
      <c r="H489" s="366" t="s">
        <v>1340</v>
      </c>
      <c r="I489" s="366" t="s">
        <v>34</v>
      </c>
      <c r="J489" s="366" t="s">
        <v>611</v>
      </c>
      <c r="K489" s="367" t="s">
        <v>49</v>
      </c>
      <c r="L489" s="368"/>
      <c r="M489" s="368" t="s">
        <v>34</v>
      </c>
      <c r="N489" s="367">
        <v>416691</v>
      </c>
      <c r="O489" s="367" t="s">
        <v>1323</v>
      </c>
      <c r="P489" s="371">
        <v>42445</v>
      </c>
      <c r="Q489" s="372">
        <v>66.831549999999993</v>
      </c>
      <c r="R489" s="372">
        <v>104.5636262460317</v>
      </c>
      <c r="S489" s="367">
        <v>3</v>
      </c>
      <c r="T489" s="369">
        <v>-0.38863301173945264</v>
      </c>
      <c r="U489" s="369">
        <v>-4.164016936076794</v>
      </c>
      <c r="V489" s="369">
        <v>-0.38023488789175286</v>
      </c>
      <c r="W489" s="369">
        <v>-3.40646804769418</v>
      </c>
      <c r="X489" s="369">
        <v>-0.28969316206037765</v>
      </c>
      <c r="Y489" s="369">
        <v>-1.9831167096190905</v>
      </c>
      <c r="Z489" s="369">
        <v>0.27162864063996306</v>
      </c>
      <c r="AA489" s="369">
        <v>1.4676621140527997</v>
      </c>
      <c r="AB489" s="369">
        <v>0.27464092342549273</v>
      </c>
      <c r="AC489" s="373">
        <v>-1.7909069317211521</v>
      </c>
      <c r="AD489" s="575">
        <v>23729562000176</v>
      </c>
      <c r="AE489" s="370" t="s">
        <v>2023</v>
      </c>
      <c r="AF489" s="370" t="s">
        <v>1812</v>
      </c>
      <c r="AG489" s="374" t="s">
        <v>1459</v>
      </c>
      <c r="AH489" s="374" t="s">
        <v>1894</v>
      </c>
      <c r="AI489" s="374">
        <v>50000</v>
      </c>
      <c r="AJ489" s="374">
        <v>5000</v>
      </c>
      <c r="AK489" s="374">
        <v>25000</v>
      </c>
      <c r="AL489" s="722">
        <v>1.5</v>
      </c>
      <c r="AM489" s="722">
        <v>20</v>
      </c>
      <c r="AN489" s="369" t="s">
        <v>1824</v>
      </c>
      <c r="AO489" s="367" t="s">
        <v>1326</v>
      </c>
      <c r="AP489" s="370" t="s">
        <v>1816</v>
      </c>
      <c r="AQ489" s="376" t="s">
        <v>689</v>
      </c>
      <c r="AR489" s="369">
        <v>4.0000000000000001E-3</v>
      </c>
      <c r="AS489" s="369">
        <v>4.0000000000000001E-3</v>
      </c>
      <c r="AT489" s="369" t="s">
        <v>1424</v>
      </c>
      <c r="AW489" s="198"/>
      <c r="AX489" s="198"/>
      <c r="AY489" s="184"/>
      <c r="AZ489" s="184"/>
      <c r="BA489" s="184"/>
      <c r="BB489" s="186"/>
      <c r="BC489" s="184"/>
      <c r="BD489" s="184"/>
      <c r="BE489" s="184"/>
      <c r="BF489" s="184"/>
      <c r="BG489" s="186"/>
      <c r="BH489" s="186"/>
      <c r="BI489" s="199"/>
      <c r="BJ489" s="199"/>
      <c r="BK489" s="199"/>
      <c r="BL489" s="186"/>
      <c r="BM489" s="186"/>
      <c r="BN489" s="186"/>
      <c r="BO489" s="186"/>
      <c r="BP489" s="186"/>
      <c r="BQ489" s="186"/>
      <c r="BR489" s="186"/>
      <c r="BS489" s="186"/>
      <c r="BT489" s="187"/>
      <c r="BU489" s="188"/>
      <c r="BV489" s="189"/>
      <c r="BW489" s="185"/>
      <c r="BX489"/>
      <c r="BZ489"/>
    </row>
    <row r="490" spans="2:78" ht="18.75">
      <c r="B490" s="363" t="s">
        <v>1015</v>
      </c>
      <c r="C490" s="364">
        <v>18628905000176</v>
      </c>
      <c r="D490" s="365" t="s">
        <v>14</v>
      </c>
      <c r="E490" s="365" t="s">
        <v>607</v>
      </c>
      <c r="F490" s="365" t="s">
        <v>862</v>
      </c>
      <c r="G490" s="366" t="s">
        <v>1424</v>
      </c>
      <c r="H490" s="366" t="s">
        <v>34</v>
      </c>
      <c r="I490" s="366" t="s">
        <v>34</v>
      </c>
      <c r="J490" s="366" t="s">
        <v>611</v>
      </c>
      <c r="K490" s="367" t="s">
        <v>1815</v>
      </c>
      <c r="L490" s="368"/>
      <c r="M490" s="368" t="s">
        <v>1421</v>
      </c>
      <c r="N490" s="367">
        <v>416703</v>
      </c>
      <c r="O490" s="367" t="s">
        <v>1323</v>
      </c>
      <c r="P490" s="371">
        <v>42459</v>
      </c>
      <c r="Q490" s="372">
        <v>25.181943</v>
      </c>
      <c r="R490" s="372">
        <v>29.676373956349224</v>
      </c>
      <c r="S490" s="367">
        <v>5</v>
      </c>
      <c r="T490" s="369">
        <v>-0.24145699250438524</v>
      </c>
      <c r="U490" s="369">
        <v>-2.5870962469767975</v>
      </c>
      <c r="V490" s="369">
        <v>-0.20054076792272901</v>
      </c>
      <c r="W490" s="369">
        <v>-1.7966150396575622</v>
      </c>
      <c r="X490" s="369">
        <v>-0.16096155612412311</v>
      </c>
      <c r="Y490" s="369">
        <v>-1.101874650011625</v>
      </c>
      <c r="Z490" s="369">
        <v>0.54912868106816903</v>
      </c>
      <c r="AA490" s="369">
        <v>2.9670485374617828</v>
      </c>
      <c r="AB490" s="369">
        <v>0.25213632843506562</v>
      </c>
      <c r="AC490" s="373">
        <v>-1.2380691646677264</v>
      </c>
      <c r="AD490" s="575">
        <v>23668075000140</v>
      </c>
      <c r="AE490" s="370" t="s">
        <v>1845</v>
      </c>
      <c r="AF490" s="370" t="s">
        <v>1812</v>
      </c>
      <c r="AG490" s="374" t="s">
        <v>1459</v>
      </c>
      <c r="AH490" s="374" t="s">
        <v>1894</v>
      </c>
      <c r="AI490" s="374">
        <v>100000</v>
      </c>
      <c r="AJ490" s="374">
        <v>50000</v>
      </c>
      <c r="AK490" s="374">
        <v>100000</v>
      </c>
      <c r="AL490" s="722">
        <v>1.75</v>
      </c>
      <c r="AM490" s="722">
        <v>0</v>
      </c>
      <c r="AN490" s="369" t="s">
        <v>1824</v>
      </c>
      <c r="AO490" s="367" t="s">
        <v>1326</v>
      </c>
      <c r="AP490" s="370" t="s">
        <v>1816</v>
      </c>
      <c r="AQ490" s="376" t="s">
        <v>689</v>
      </c>
      <c r="AR490" s="369">
        <v>3.5000000000000001E-3</v>
      </c>
      <c r="AS490" s="369">
        <v>3.5000000000000001E-3</v>
      </c>
      <c r="AT490" s="369" t="s">
        <v>1424</v>
      </c>
      <c r="AW490" s="198"/>
      <c r="AX490" s="198"/>
      <c r="AY490" s="184"/>
      <c r="AZ490" s="184"/>
      <c r="BA490" s="184"/>
      <c r="BB490" s="186"/>
      <c r="BC490" s="184"/>
      <c r="BD490" s="184"/>
      <c r="BE490" s="184"/>
      <c r="BF490" s="184"/>
      <c r="BG490" s="186"/>
      <c r="BH490" s="186"/>
      <c r="BI490" s="199"/>
      <c r="BJ490" s="199"/>
      <c r="BK490" s="199"/>
      <c r="BL490" s="186"/>
      <c r="BM490" s="186"/>
      <c r="BN490" s="186"/>
      <c r="BO490" s="186"/>
      <c r="BP490" s="186"/>
      <c r="BQ490" s="186"/>
      <c r="BR490" s="186"/>
      <c r="BS490" s="186"/>
      <c r="BT490" s="187"/>
      <c r="BU490" s="188"/>
      <c r="BV490" s="189"/>
      <c r="BW490" s="185"/>
      <c r="BX490"/>
      <c r="BZ490"/>
    </row>
    <row r="491" spans="2:78" ht="18.75">
      <c r="B491" s="363" t="s">
        <v>734</v>
      </c>
      <c r="C491" s="364">
        <v>24018977000102</v>
      </c>
      <c r="D491" s="365" t="s">
        <v>13</v>
      </c>
      <c r="E491" s="365" t="s">
        <v>615</v>
      </c>
      <c r="F491" s="365" t="s">
        <v>619</v>
      </c>
      <c r="G491" s="366" t="s">
        <v>34</v>
      </c>
      <c r="H491" s="366" t="s">
        <v>1340</v>
      </c>
      <c r="I491" s="366" t="s">
        <v>34</v>
      </c>
      <c r="J491" s="366" t="s">
        <v>611</v>
      </c>
      <c r="K491" s="367" t="s">
        <v>48</v>
      </c>
      <c r="L491" s="368"/>
      <c r="M491" s="368" t="s">
        <v>1421</v>
      </c>
      <c r="N491" s="367">
        <v>416762</v>
      </c>
      <c r="O491" s="367" t="s">
        <v>1323</v>
      </c>
      <c r="P491" s="371">
        <v>42491</v>
      </c>
      <c r="Q491" s="372">
        <v>69.877234999999999</v>
      </c>
      <c r="R491" s="372">
        <v>176.63311000000004</v>
      </c>
      <c r="S491" s="367">
        <v>1</v>
      </c>
      <c r="T491" s="369">
        <v>-8.3820630866621171E-2</v>
      </c>
      <c r="U491" s="369">
        <v>-0.89809798956360631</v>
      </c>
      <c r="V491" s="369">
        <v>-7.9613009227791354E-2</v>
      </c>
      <c r="W491" s="369">
        <v>-0.71324115895556495</v>
      </c>
      <c r="X491" s="369">
        <v>-1.7890682306351269E-2</v>
      </c>
      <c r="Y491" s="369">
        <v>-0.12247203481046348</v>
      </c>
      <c r="Z491" s="369">
        <v>-7.0932834952324164E-3</v>
      </c>
      <c r="AA491" s="369">
        <v>-3.8326383497930008E-2</v>
      </c>
      <c r="AB491" s="369">
        <v>0.20944715771566341</v>
      </c>
      <c r="AC491" s="373">
        <v>-0.91304392439005244</v>
      </c>
      <c r="AD491" s="575">
        <v>23884625000169</v>
      </c>
      <c r="AE491" s="370" t="s">
        <v>2024</v>
      </c>
      <c r="AF491" s="370" t="s">
        <v>1812</v>
      </c>
      <c r="AG491" s="374" t="s">
        <v>1459</v>
      </c>
      <c r="AH491" s="374" t="s">
        <v>1894</v>
      </c>
      <c r="AI491" s="374">
        <v>500000</v>
      </c>
      <c r="AJ491" s="374">
        <v>50000</v>
      </c>
      <c r="AK491" s="374">
        <v>50000</v>
      </c>
      <c r="AL491" s="722">
        <v>1.9</v>
      </c>
      <c r="AM491" s="722">
        <v>20</v>
      </c>
      <c r="AN491" s="369" t="s">
        <v>1820</v>
      </c>
      <c r="AO491" s="367" t="s">
        <v>1326</v>
      </c>
      <c r="AP491" s="370" t="s">
        <v>1835</v>
      </c>
      <c r="AQ491" s="376" t="s">
        <v>681</v>
      </c>
      <c r="AR491" s="369">
        <v>0</v>
      </c>
      <c r="AS491" s="369">
        <v>0</v>
      </c>
      <c r="AT491" s="369" t="s">
        <v>1424</v>
      </c>
      <c r="AW491" s="198"/>
      <c r="AX491" s="198"/>
      <c r="AY491" s="184"/>
      <c r="AZ491" s="184"/>
      <c r="BA491" s="184"/>
      <c r="BB491" s="184"/>
      <c r="BC491" s="184"/>
      <c r="BD491" s="184"/>
      <c r="BE491" s="184"/>
      <c r="BF491" s="184"/>
      <c r="BG491" s="186"/>
      <c r="BH491" s="186"/>
      <c r="BI491" s="199"/>
      <c r="BJ491" s="199"/>
      <c r="BK491" s="199"/>
      <c r="BL491" s="218"/>
      <c r="BM491" s="186"/>
      <c r="BN491" s="186"/>
      <c r="BO491" s="186"/>
      <c r="BP491" s="186"/>
      <c r="BQ491" s="186"/>
      <c r="BR491" s="186"/>
      <c r="BS491" s="186"/>
      <c r="BT491" s="186"/>
      <c r="BU491" s="186"/>
      <c r="BV491" s="189"/>
      <c r="BW491" s="184"/>
      <c r="BX491"/>
      <c r="BZ491"/>
    </row>
    <row r="492" spans="2:78" ht="18.75">
      <c r="B492" s="363" t="s">
        <v>735</v>
      </c>
      <c r="C492" s="364">
        <v>24029438000160</v>
      </c>
      <c r="D492" s="365" t="s">
        <v>13</v>
      </c>
      <c r="E492" s="365" t="s">
        <v>615</v>
      </c>
      <c r="F492" s="365" t="s">
        <v>619</v>
      </c>
      <c r="G492" s="366" t="s">
        <v>34</v>
      </c>
      <c r="H492" s="366" t="s">
        <v>1340</v>
      </c>
      <c r="I492" s="366" t="s">
        <v>34</v>
      </c>
      <c r="J492" s="366" t="s">
        <v>611</v>
      </c>
      <c r="K492" s="367" t="s">
        <v>48</v>
      </c>
      <c r="L492" s="368"/>
      <c r="M492" s="368" t="s">
        <v>34</v>
      </c>
      <c r="N492" s="367">
        <v>416770</v>
      </c>
      <c r="O492" s="367" t="s">
        <v>1323</v>
      </c>
      <c r="P492" s="371">
        <v>42491</v>
      </c>
      <c r="Q492" s="372">
        <v>177.52132599999999</v>
      </c>
      <c r="R492" s="372">
        <v>247.40688482539682</v>
      </c>
      <c r="S492" s="367">
        <v>1</v>
      </c>
      <c r="T492" s="369">
        <v>-6.6767721436463701E-3</v>
      </c>
      <c r="U492" s="369">
        <v>-7.1538421710578698E-2</v>
      </c>
      <c r="V492" s="369">
        <v>4.827032935919684E-3</v>
      </c>
      <c r="W492" s="369">
        <v>4.3244673187534922E-2</v>
      </c>
      <c r="X492" s="369">
        <v>3.5958430500118377E-2</v>
      </c>
      <c r="Y492" s="369">
        <v>0.24615618770317807</v>
      </c>
      <c r="Z492" s="369">
        <v>5.309870014078566E-2</v>
      </c>
      <c r="AA492" s="369">
        <v>0.28690255312721863</v>
      </c>
      <c r="AB492" s="369">
        <v>0.1050989405348217</v>
      </c>
      <c r="AC492" s="373">
        <v>-1.0161321524830889</v>
      </c>
      <c r="AD492" s="575">
        <v>23884632000160</v>
      </c>
      <c r="AE492" s="370" t="s">
        <v>2024</v>
      </c>
      <c r="AF492" s="370" t="s">
        <v>1812</v>
      </c>
      <c r="AG492" s="374" t="s">
        <v>1459</v>
      </c>
      <c r="AH492" s="374" t="s">
        <v>1819</v>
      </c>
      <c r="AI492" s="374">
        <v>5000</v>
      </c>
      <c r="AJ492" s="374">
        <v>5000</v>
      </c>
      <c r="AK492" s="374">
        <v>5000</v>
      </c>
      <c r="AL492" s="722">
        <v>1.9</v>
      </c>
      <c r="AM492" s="722">
        <v>20</v>
      </c>
      <c r="AN492" s="369" t="s">
        <v>1820</v>
      </c>
      <c r="AO492" s="367" t="s">
        <v>1326</v>
      </c>
      <c r="AP492" s="370" t="s">
        <v>1835</v>
      </c>
      <c r="AQ492" s="376" t="s">
        <v>666</v>
      </c>
      <c r="AR492" s="369">
        <v>3.8E-3</v>
      </c>
      <c r="AS492" s="369">
        <v>3.8E-3</v>
      </c>
      <c r="AT492" s="369" t="s">
        <v>1424</v>
      </c>
      <c r="AW492" s="198"/>
      <c r="AX492" s="198"/>
      <c r="AY492" s="184"/>
      <c r="AZ492" s="184"/>
      <c r="BA492" s="184"/>
      <c r="BB492" s="184"/>
      <c r="BC492" s="184"/>
      <c r="BD492" s="184"/>
      <c r="BE492" s="184"/>
      <c r="BF492" s="184"/>
      <c r="BG492" s="186"/>
      <c r="BH492" s="186"/>
      <c r="BI492" s="199"/>
      <c r="BJ492" s="199"/>
      <c r="BK492" s="199"/>
      <c r="BL492" s="218"/>
      <c r="BM492" s="186"/>
      <c r="BN492" s="186"/>
      <c r="BO492" s="186"/>
      <c r="BP492" s="186"/>
      <c r="BQ492" s="186"/>
      <c r="BR492" s="186"/>
      <c r="BS492" s="186"/>
      <c r="BT492" s="186"/>
      <c r="BU492" s="186"/>
      <c r="BV492" s="189"/>
      <c r="BW492" s="184"/>
      <c r="BX492"/>
      <c r="BZ492"/>
    </row>
    <row r="493" spans="2:78" ht="18.75">
      <c r="B493" s="363" t="s">
        <v>1577</v>
      </c>
      <c r="C493" s="364">
        <v>23695873000161</v>
      </c>
      <c r="D493" s="365" t="s">
        <v>1424</v>
      </c>
      <c r="E493" s="365" t="s">
        <v>1424</v>
      </c>
      <c r="F493" s="365" t="s">
        <v>1424</v>
      </c>
      <c r="G493" s="366" t="s">
        <v>1424</v>
      </c>
      <c r="H493" s="366" t="s">
        <v>34</v>
      </c>
      <c r="I493" s="366" t="s">
        <v>1424</v>
      </c>
      <c r="J493" s="366" t="s">
        <v>1424</v>
      </c>
      <c r="K493" s="367" t="s">
        <v>48</v>
      </c>
      <c r="L493" s="368"/>
      <c r="M493" s="368" t="s">
        <v>1424</v>
      </c>
      <c r="N493" s="367">
        <v>417017</v>
      </c>
      <c r="O493" s="367" t="s">
        <v>1323</v>
      </c>
      <c r="P493" s="371">
        <v>42501</v>
      </c>
      <c r="Q493" s="372">
        <v>16.282135</v>
      </c>
      <c r="R493" s="372">
        <v>16.474381759090917</v>
      </c>
      <c r="S493" s="367">
        <v>1</v>
      </c>
      <c r="T493" s="369">
        <v>-7.7464864426471935E-2</v>
      </c>
      <c r="U493" s="369">
        <v>-0.82999899051029646</v>
      </c>
      <c r="V493" s="369">
        <v>-0.12605076243627833</v>
      </c>
      <c r="W493" s="369">
        <v>-1.1292701125019127</v>
      </c>
      <c r="X493" s="369">
        <v>6.3622496456905653E-2</v>
      </c>
      <c r="Y493" s="369">
        <v>0.43553266819972281</v>
      </c>
      <c r="Z493" s="369">
        <v>3.9636788489641139E-2</v>
      </c>
      <c r="AA493" s="369">
        <v>0.2141652391732792</v>
      </c>
      <c r="AB493" s="369">
        <v>0.1614000071366139</v>
      </c>
      <c r="AC493" s="373">
        <v>-1.4725662796307408</v>
      </c>
      <c r="AD493" s="575">
        <v>0</v>
      </c>
      <c r="AE493" s="370" t="s">
        <v>1889</v>
      </c>
      <c r="AF493" s="370" t="s">
        <v>1833</v>
      </c>
      <c r="AG493" s="374" t="s">
        <v>1458</v>
      </c>
      <c r="AH493" s="374" t="s">
        <v>1813</v>
      </c>
      <c r="AI493" s="374">
        <v>10000</v>
      </c>
      <c r="AJ493" s="374">
        <v>5000</v>
      </c>
      <c r="AK493" s="374">
        <v>5000</v>
      </c>
      <c r="AL493" s="722">
        <v>0</v>
      </c>
      <c r="AM493" s="722">
        <v>0</v>
      </c>
      <c r="AN493" s="369" t="s">
        <v>1815</v>
      </c>
      <c r="AO493" s="367" t="s">
        <v>1326</v>
      </c>
      <c r="AP493" s="370" t="s">
        <v>1835</v>
      </c>
      <c r="AQ493" s="376" t="s">
        <v>1815</v>
      </c>
      <c r="AR493" s="369">
        <v>0</v>
      </c>
      <c r="AS493" s="369">
        <v>0</v>
      </c>
      <c r="AT493" s="369" t="s">
        <v>1424</v>
      </c>
      <c r="AW493" s="198"/>
      <c r="AX493" s="198"/>
      <c r="AY493" s="184"/>
      <c r="AZ493" s="184"/>
      <c r="BA493" s="184"/>
      <c r="BB493" s="184"/>
      <c r="BC493" s="184"/>
      <c r="BD493" s="184"/>
      <c r="BE493" s="184"/>
      <c r="BF493" s="184"/>
      <c r="BG493" s="186"/>
      <c r="BH493" s="186"/>
      <c r="BI493" s="199"/>
      <c r="BJ493" s="199"/>
      <c r="BK493" s="199"/>
      <c r="BL493" s="218"/>
      <c r="BM493" s="186"/>
      <c r="BN493" s="186"/>
      <c r="BO493" s="186"/>
      <c r="BP493" s="186"/>
      <c r="BQ493" s="186"/>
      <c r="BR493" s="186"/>
      <c r="BS493" s="186"/>
      <c r="BT493" s="186"/>
      <c r="BU493" s="186"/>
      <c r="BV493" s="189"/>
      <c r="BW493" s="184"/>
      <c r="BX493"/>
      <c r="BZ493"/>
    </row>
    <row r="494" spans="2:78" ht="18.75">
      <c r="B494" s="363" t="s">
        <v>224</v>
      </c>
      <c r="C494" s="364"/>
      <c r="D494" s="365" t="s">
        <v>11</v>
      </c>
      <c r="E494" s="365" t="s">
        <v>620</v>
      </c>
      <c r="F494" s="365" t="s">
        <v>665</v>
      </c>
      <c r="G494" s="366" t="s">
        <v>740</v>
      </c>
      <c r="H494" s="366" t="s">
        <v>34</v>
      </c>
      <c r="I494" s="366" t="s">
        <v>1306</v>
      </c>
      <c r="J494" s="366" t="s">
        <v>1424</v>
      </c>
      <c r="L494" s="368"/>
      <c r="M494" s="368" t="s">
        <v>34</v>
      </c>
      <c r="N494" s="367">
        <v>417122</v>
      </c>
      <c r="O494" s="367" t="s">
        <v>1323</v>
      </c>
      <c r="P494" s="371"/>
      <c r="S494" s="367"/>
      <c r="U494" s="369"/>
      <c r="W494" s="369"/>
      <c r="Y494" s="369"/>
      <c r="AA494" s="369"/>
      <c r="AD494" s="575">
        <v>0</v>
      </c>
      <c r="AE494" s="370"/>
      <c r="AF494" s="370"/>
      <c r="AG494" s="374" t="s">
        <v>975</v>
      </c>
      <c r="AH494" s="374"/>
      <c r="AI494" s="374">
        <v>1000</v>
      </c>
      <c r="AJ494" s="374">
        <v>1000</v>
      </c>
      <c r="AK494" s="374">
        <v>1000</v>
      </c>
      <c r="AN494" s="369"/>
      <c r="AO494" s="367" t="s">
        <v>1326</v>
      </c>
      <c r="AP494" s="370"/>
      <c r="AR494" s="369">
        <v>1.66666666666667E-3</v>
      </c>
      <c r="AS494" s="369">
        <v>1.66666666666667E-3</v>
      </c>
      <c r="AT494" s="369" t="s">
        <v>1424</v>
      </c>
      <c r="AW494" s="198"/>
      <c r="AX494" s="198"/>
      <c r="AY494" s="184"/>
      <c r="AZ494" s="184"/>
      <c r="BA494" s="184"/>
      <c r="BB494" s="186"/>
      <c r="BC494" s="184"/>
      <c r="BD494" s="184"/>
      <c r="BE494" s="184"/>
      <c r="BF494" s="184"/>
      <c r="BG494" s="186"/>
      <c r="BH494" s="186"/>
      <c r="BI494" s="199"/>
      <c r="BJ494" s="199"/>
      <c r="BK494" s="199"/>
      <c r="BL494" s="186"/>
      <c r="BM494" s="186"/>
      <c r="BN494" s="186"/>
      <c r="BO494" s="186"/>
      <c r="BP494" s="186"/>
      <c r="BQ494" s="186"/>
      <c r="BR494" s="186"/>
      <c r="BS494" s="186"/>
      <c r="BT494" s="187"/>
      <c r="BU494" s="188"/>
      <c r="BV494" s="189"/>
      <c r="BW494" s="185"/>
      <c r="BX494"/>
      <c r="BZ494"/>
    </row>
    <row r="495" spans="2:78" ht="18.75">
      <c r="B495" s="363" t="s">
        <v>155</v>
      </c>
      <c r="C495" s="364">
        <v>23695876000103</v>
      </c>
      <c r="D495" s="365" t="s">
        <v>13</v>
      </c>
      <c r="E495" s="365" t="s">
        <v>615</v>
      </c>
      <c r="F495" s="365" t="s">
        <v>619</v>
      </c>
      <c r="G495" s="366" t="s">
        <v>34</v>
      </c>
      <c r="H495" s="366" t="s">
        <v>1340</v>
      </c>
      <c r="I495" s="366" t="s">
        <v>34</v>
      </c>
      <c r="J495" s="366" t="s">
        <v>611</v>
      </c>
      <c r="K495" s="367" t="s">
        <v>48</v>
      </c>
      <c r="L495" s="368"/>
      <c r="M495" s="368" t="s">
        <v>34</v>
      </c>
      <c r="N495" s="367">
        <v>417971</v>
      </c>
      <c r="O495" s="367" t="s">
        <v>1323</v>
      </c>
      <c r="P495" s="371">
        <v>42491</v>
      </c>
      <c r="Q495" s="372">
        <v>25.429364</v>
      </c>
      <c r="R495" s="372">
        <v>43.52669569200004</v>
      </c>
      <c r="S495" s="367">
        <v>1</v>
      </c>
      <c r="T495" s="369">
        <v>-7.6438914983900652E-3</v>
      </c>
      <c r="U495" s="369">
        <v>-8.190064326848448E-2</v>
      </c>
      <c r="V495" s="369">
        <v>4.8740824305353314E-3</v>
      </c>
      <c r="W495" s="369">
        <v>4.3666182641748888E-2</v>
      </c>
      <c r="X495" s="369">
        <v>3.5941636602494276E-2</v>
      </c>
      <c r="Y495" s="369">
        <v>0.24604122379184126</v>
      </c>
      <c r="Z495" s="369">
        <v>5.3081591661398475E-2</v>
      </c>
      <c r="AA495" s="369">
        <v>0.28681011270206147</v>
      </c>
      <c r="AB495" s="369">
        <v>9.9063132418011318E-2</v>
      </c>
      <c r="AC495" s="373">
        <v>-1.0775690266313085</v>
      </c>
      <c r="AD495" s="575">
        <v>38281343000144</v>
      </c>
      <c r="AE495" s="370" t="s">
        <v>1889</v>
      </c>
      <c r="AF495" s="370" t="s">
        <v>1833</v>
      </c>
      <c r="AG495" s="374" t="s">
        <v>1458</v>
      </c>
      <c r="AH495" s="374" t="s">
        <v>1819</v>
      </c>
      <c r="AI495" s="374">
        <v>10000</v>
      </c>
      <c r="AJ495" s="374">
        <v>10000</v>
      </c>
      <c r="AK495" s="374">
        <v>10000</v>
      </c>
      <c r="AL495" s="722">
        <v>0</v>
      </c>
      <c r="AM495" s="722">
        <v>0</v>
      </c>
      <c r="AN495" s="369" t="s">
        <v>1820</v>
      </c>
      <c r="AO495" s="367" t="s">
        <v>1326</v>
      </c>
      <c r="AP495" s="370" t="s">
        <v>1835</v>
      </c>
      <c r="AQ495" s="376" t="s">
        <v>666</v>
      </c>
      <c r="AR495" s="369">
        <v>3.8E-3</v>
      </c>
      <c r="AS495" s="369">
        <v>3.8E-3</v>
      </c>
      <c r="AT495" s="369" t="s">
        <v>1424</v>
      </c>
      <c r="AW495" s="198"/>
      <c r="AX495" s="198"/>
      <c r="AY495" s="184"/>
      <c r="AZ495" s="184"/>
      <c r="BA495" s="184"/>
      <c r="BB495" s="186"/>
      <c r="BC495" s="184"/>
      <c r="BD495" s="184"/>
      <c r="BE495" s="184"/>
      <c r="BF495" s="184"/>
      <c r="BG495" s="186"/>
      <c r="BH495" s="186"/>
      <c r="BI495" s="199"/>
      <c r="BJ495" s="199"/>
      <c r="BK495" s="199"/>
      <c r="BL495" s="186"/>
      <c r="BM495" s="186"/>
      <c r="BN495" s="186"/>
      <c r="BO495" s="186"/>
      <c r="BP495" s="186"/>
      <c r="BQ495" s="186"/>
      <c r="BR495" s="186"/>
      <c r="BS495" s="186"/>
      <c r="BT495" s="187"/>
      <c r="BU495" s="188"/>
      <c r="BV495" s="189"/>
      <c r="BW495" s="185"/>
      <c r="BX495"/>
      <c r="BZ495"/>
    </row>
    <row r="496" spans="2:78" ht="18.75">
      <c r="B496" s="363" t="s">
        <v>1737</v>
      </c>
      <c r="C496" s="364">
        <v>22654439000170</v>
      </c>
      <c r="D496" s="365" t="s">
        <v>13</v>
      </c>
      <c r="E496" s="365" t="s">
        <v>616</v>
      </c>
      <c r="F496" s="365" t="s">
        <v>617</v>
      </c>
      <c r="G496" s="366" t="s">
        <v>34</v>
      </c>
      <c r="H496" s="366" t="s">
        <v>1339</v>
      </c>
      <c r="I496" s="366" t="s">
        <v>34</v>
      </c>
      <c r="J496" s="366" t="s">
        <v>608</v>
      </c>
      <c r="K496" s="367" t="s">
        <v>48</v>
      </c>
      <c r="L496" s="368"/>
      <c r="M496" s="368" t="s">
        <v>1424</v>
      </c>
      <c r="N496" s="367">
        <v>418439</v>
      </c>
      <c r="O496" s="367" t="s">
        <v>1323</v>
      </c>
      <c r="P496" s="371">
        <v>42384</v>
      </c>
      <c r="Q496" s="372">
        <v>18.680105000000001</v>
      </c>
      <c r="R496" s="372">
        <v>28.411326459677415</v>
      </c>
      <c r="S496" s="367">
        <v>1</v>
      </c>
      <c r="T496" s="369">
        <v>0.12296757647872059</v>
      </c>
      <c r="U496" s="369">
        <v>1.3175387977308324</v>
      </c>
      <c r="V496" s="369">
        <v>9.214573261938086E-2</v>
      </c>
      <c r="W496" s="369">
        <v>0.82551997171982916</v>
      </c>
      <c r="X496" s="369">
        <v>4.5529432279254989E-2</v>
      </c>
      <c r="Y496" s="369">
        <v>0.31167521280203064</v>
      </c>
      <c r="Z496" s="369">
        <v>0.12749363886382881</v>
      </c>
      <c r="AA496" s="369">
        <v>0.6888728048055538</v>
      </c>
      <c r="AB496" s="369">
        <v>4.7617920431889664E-2</v>
      </c>
      <c r="AC496" s="373">
        <v>-0.40899965410577854</v>
      </c>
      <c r="AD496" s="575">
        <v>13608337000128</v>
      </c>
      <c r="AE496" s="370" t="s">
        <v>1906</v>
      </c>
      <c r="AF496" s="370" t="s">
        <v>1907</v>
      </c>
      <c r="AG496" s="374" t="s">
        <v>1462</v>
      </c>
      <c r="AH496" s="374" t="s">
        <v>1819</v>
      </c>
      <c r="AI496" s="374">
        <v>5000</v>
      </c>
      <c r="AJ496" s="374">
        <v>5000</v>
      </c>
      <c r="AK496" s="374">
        <v>0</v>
      </c>
      <c r="AL496" s="722">
        <v>2.5</v>
      </c>
      <c r="AM496" s="722">
        <v>0</v>
      </c>
      <c r="AN496" s="369" t="s">
        <v>1820</v>
      </c>
      <c r="AO496" s="367" t="s">
        <v>1326</v>
      </c>
      <c r="AP496" s="370" t="s">
        <v>1835</v>
      </c>
      <c r="AQ496" s="376" t="s">
        <v>1815</v>
      </c>
      <c r="AR496" s="369">
        <v>0</v>
      </c>
      <c r="AS496" s="369">
        <v>0</v>
      </c>
      <c r="AT496" s="369" t="s">
        <v>1424</v>
      </c>
      <c r="AW496" s="198"/>
      <c r="AX496" s="198"/>
      <c r="AY496" s="184"/>
      <c r="AZ496" s="184"/>
      <c r="BA496" s="184"/>
      <c r="BB496" s="186"/>
      <c r="BC496" s="184"/>
      <c r="BD496" s="184"/>
      <c r="BE496" s="184"/>
      <c r="BF496" s="184"/>
      <c r="BG496" s="186"/>
      <c r="BH496" s="186"/>
      <c r="BI496" s="199"/>
      <c r="BJ496" s="199"/>
      <c r="BK496" s="199"/>
      <c r="BL496" s="186"/>
      <c r="BM496" s="186"/>
      <c r="BN496" s="186"/>
      <c r="BO496" s="186"/>
      <c r="BP496" s="186"/>
      <c r="BQ496" s="186"/>
      <c r="BR496" s="186"/>
      <c r="BS496" s="186"/>
      <c r="BT496" s="187"/>
      <c r="BU496" s="188"/>
      <c r="BV496" s="189"/>
      <c r="BW496" s="185"/>
      <c r="BX496"/>
      <c r="BZ496"/>
    </row>
    <row r="497" spans="2:78" ht="18.75">
      <c r="B497" s="363" t="s">
        <v>329</v>
      </c>
      <c r="C497" s="364">
        <v>24140265000153</v>
      </c>
      <c r="D497" s="365" t="s">
        <v>13</v>
      </c>
      <c r="E497" s="365" t="s">
        <v>616</v>
      </c>
      <c r="F497" s="365" t="s">
        <v>610</v>
      </c>
      <c r="G497" s="366" t="s">
        <v>34</v>
      </c>
      <c r="H497" s="366" t="s">
        <v>1339</v>
      </c>
      <c r="I497" s="366" t="s">
        <v>34</v>
      </c>
      <c r="J497" s="366" t="s">
        <v>1424</v>
      </c>
      <c r="K497" s="367" t="s">
        <v>48</v>
      </c>
      <c r="L497" s="368"/>
      <c r="M497" s="368" t="s">
        <v>34</v>
      </c>
      <c r="N497" s="367">
        <v>418803</v>
      </c>
      <c r="O497" s="367" t="s">
        <v>1323</v>
      </c>
      <c r="P497" s="371">
        <v>42447</v>
      </c>
      <c r="Q497" s="372">
        <v>134.726291</v>
      </c>
      <c r="R497" s="372">
        <v>186.30743972908368</v>
      </c>
      <c r="S497" s="367">
        <v>1</v>
      </c>
      <c r="T497" s="369">
        <v>4.5574672972650943E-2</v>
      </c>
      <c r="U497" s="369">
        <v>0.48831083408196918</v>
      </c>
      <c r="V497" s="369">
        <v>5.8048611925287652E-2</v>
      </c>
      <c r="W497" s="369">
        <v>0.52004891721767921</v>
      </c>
      <c r="X497" s="369">
        <v>9.6237217375740203E-2</v>
      </c>
      <c r="Y497" s="369">
        <v>0.65879923608724433</v>
      </c>
      <c r="Z497" s="369">
        <v>0.16111209676436555</v>
      </c>
      <c r="AA497" s="369">
        <v>0.87051983906986929</v>
      </c>
      <c r="AB497" s="369">
        <v>4.4245994597672048E-2</v>
      </c>
      <c r="AC497" s="373">
        <v>-1.2107951051187633</v>
      </c>
      <c r="AD497" s="575">
        <v>28078762000120</v>
      </c>
      <c r="AE497" s="370" t="s">
        <v>2025</v>
      </c>
      <c r="AF497" s="370" t="s">
        <v>1833</v>
      </c>
      <c r="AG497" s="374" t="s">
        <v>1458</v>
      </c>
      <c r="AH497" s="374" t="s">
        <v>1819</v>
      </c>
      <c r="AI497" s="374">
        <v>500</v>
      </c>
      <c r="AJ497" s="374">
        <v>100</v>
      </c>
      <c r="AK497" s="374">
        <v>500</v>
      </c>
      <c r="AL497" s="722">
        <v>1.4</v>
      </c>
      <c r="AM497" s="722">
        <v>20</v>
      </c>
      <c r="AN497" s="369" t="s">
        <v>1834</v>
      </c>
      <c r="AO497" s="367" t="s">
        <v>1326</v>
      </c>
      <c r="AP497" s="370" t="s">
        <v>1835</v>
      </c>
      <c r="AQ497" s="376" t="s">
        <v>666</v>
      </c>
      <c r="AR497" s="369">
        <v>4.6666666666666697E-3</v>
      </c>
      <c r="AS497" s="369">
        <v>4.6666666666666697E-3</v>
      </c>
      <c r="AT497" s="369" t="s">
        <v>1424</v>
      </c>
      <c r="AW497" s="198"/>
      <c r="AX497" s="198"/>
      <c r="AY497" s="184"/>
      <c r="AZ497" s="184"/>
      <c r="BA497" s="184"/>
      <c r="BB497" s="186"/>
      <c r="BC497" s="184"/>
      <c r="BD497" s="184"/>
      <c r="BE497" s="184"/>
      <c r="BF497" s="184"/>
      <c r="BG497" s="186"/>
      <c r="BH497" s="186"/>
      <c r="BI497" s="199"/>
      <c r="BJ497" s="199"/>
      <c r="BK497" s="199"/>
      <c r="BL497" s="186"/>
      <c r="BM497" s="186"/>
      <c r="BN497" s="186"/>
      <c r="BO497" s="186"/>
      <c r="BP497" s="186"/>
      <c r="BQ497" s="186"/>
      <c r="BR497" s="186"/>
      <c r="BS497" s="186"/>
      <c r="BT497" s="187"/>
      <c r="BU497" s="188"/>
      <c r="BV497" s="189"/>
      <c r="BW497" s="185"/>
      <c r="BX497"/>
      <c r="BZ497"/>
    </row>
    <row r="498" spans="2:78" ht="18.75">
      <c r="B498" s="363" t="s">
        <v>1595</v>
      </c>
      <c r="C498" s="364">
        <v>23884623000170</v>
      </c>
      <c r="D498" s="365" t="s">
        <v>13</v>
      </c>
      <c r="E498" s="365" t="s">
        <v>615</v>
      </c>
      <c r="F498" s="365" t="s">
        <v>619</v>
      </c>
      <c r="G498" s="366" t="s">
        <v>34</v>
      </c>
      <c r="H498" s="366" t="s">
        <v>1340</v>
      </c>
      <c r="I498" s="366" t="s">
        <v>34</v>
      </c>
      <c r="J498" s="366" t="s">
        <v>611</v>
      </c>
      <c r="K498" s="367" t="s">
        <v>48</v>
      </c>
      <c r="L498" s="368"/>
      <c r="M498" s="368" t="s">
        <v>1424</v>
      </c>
      <c r="N498" s="367">
        <v>418846</v>
      </c>
      <c r="O498" s="367" t="s">
        <v>1323</v>
      </c>
      <c r="P498" s="371">
        <v>42491</v>
      </c>
      <c r="Q498" s="372">
        <v>45.790387000000003</v>
      </c>
      <c r="R498" s="372">
        <v>128.38259852822574</v>
      </c>
      <c r="S498" s="367">
        <v>1</v>
      </c>
      <c r="T498" s="369">
        <v>-7.3368775643789519E-3</v>
      </c>
      <c r="U498" s="369">
        <v>-7.8611135732539722E-2</v>
      </c>
      <c r="V498" s="369">
        <v>3.9727827886979483E-3</v>
      </c>
      <c r="W498" s="369">
        <v>3.5591572633339279E-2</v>
      </c>
      <c r="X498" s="369">
        <v>3.6582983067892094E-2</v>
      </c>
      <c r="Y498" s="369">
        <v>0.25043161009968401</v>
      </c>
      <c r="Z498" s="369">
        <v>5.3060300939021587E-2</v>
      </c>
      <c r="AA498" s="369">
        <v>0.28669507480863549</v>
      </c>
      <c r="AB498" s="369">
        <v>0.10637359581566298</v>
      </c>
      <c r="AC498" s="373">
        <v>-1.0119866870262511</v>
      </c>
      <c r="AD498" s="575">
        <v>23884627000158</v>
      </c>
      <c r="AE498" s="370" t="s">
        <v>1817</v>
      </c>
      <c r="AF498" s="370" t="s">
        <v>1818</v>
      </c>
      <c r="AG498" s="374" t="s">
        <v>1594</v>
      </c>
      <c r="AH498" s="374" t="s">
        <v>1819</v>
      </c>
      <c r="AI498" s="374">
        <v>50000</v>
      </c>
      <c r="AJ498" s="374">
        <v>50000</v>
      </c>
      <c r="AK498" s="374">
        <v>50000</v>
      </c>
      <c r="AL498" s="722">
        <v>2.5</v>
      </c>
      <c r="AM498" s="722">
        <v>0</v>
      </c>
      <c r="AN498" s="369" t="s">
        <v>1820</v>
      </c>
      <c r="AO498" s="367" t="s">
        <v>1326</v>
      </c>
      <c r="AP498" s="370" t="s">
        <v>1835</v>
      </c>
      <c r="AQ498" s="376" t="s">
        <v>1815</v>
      </c>
      <c r="AR498" s="369">
        <v>0</v>
      </c>
      <c r="AS498" s="369">
        <v>0</v>
      </c>
      <c r="AT498" s="369" t="s">
        <v>1424</v>
      </c>
      <c r="AW498" s="198"/>
      <c r="AX498" s="198"/>
      <c r="AY498" s="184"/>
      <c r="AZ498" s="184"/>
      <c r="BA498" s="184"/>
      <c r="BB498" s="186"/>
      <c r="BC498" s="184"/>
      <c r="BD498" s="184"/>
      <c r="BE498" s="184"/>
      <c r="BF498" s="184"/>
      <c r="BG498" s="186"/>
      <c r="BH498" s="186"/>
      <c r="BI498" s="199"/>
      <c r="BJ498" s="199"/>
      <c r="BK498" s="199"/>
      <c r="BL498" s="186"/>
      <c r="BM498" s="186"/>
      <c r="BN498" s="186"/>
      <c r="BO498" s="186"/>
      <c r="BP498" s="186"/>
      <c r="BQ498" s="186"/>
      <c r="BR498" s="186"/>
      <c r="BS498" s="186"/>
      <c r="BT498" s="187"/>
      <c r="BU498" s="188"/>
      <c r="BV498" s="189"/>
      <c r="BW498" s="185"/>
      <c r="BX498"/>
      <c r="BZ498"/>
    </row>
    <row r="499" spans="2:78" ht="18.75">
      <c r="B499" s="363" t="s">
        <v>1726</v>
      </c>
      <c r="C499" s="364">
        <v>23508793000150</v>
      </c>
      <c r="D499" s="365" t="s">
        <v>13</v>
      </c>
      <c r="E499" s="365" t="s">
        <v>615</v>
      </c>
      <c r="F499" s="365" t="s">
        <v>619</v>
      </c>
      <c r="G499" s="366" t="s">
        <v>34</v>
      </c>
      <c r="H499" s="366" t="s">
        <v>1340</v>
      </c>
      <c r="I499" s="366" t="s">
        <v>34</v>
      </c>
      <c r="J499" s="366" t="s">
        <v>611</v>
      </c>
      <c r="K499" s="367" t="s">
        <v>48</v>
      </c>
      <c r="L499" s="368"/>
      <c r="M499" s="368" t="s">
        <v>1424</v>
      </c>
      <c r="N499" s="367">
        <v>418935</v>
      </c>
      <c r="O499" s="367" t="s">
        <v>1326</v>
      </c>
      <c r="P499" s="371">
        <v>42537</v>
      </c>
      <c r="Q499" s="372">
        <v>31.354075000000002</v>
      </c>
      <c r="R499" s="372">
        <v>38.779660048387079</v>
      </c>
      <c r="S499" s="367">
        <v>2</v>
      </c>
      <c r="T499" s="369">
        <v>8.8791690976469884E-2</v>
      </c>
      <c r="U499" s="369">
        <v>0.95136052224197598</v>
      </c>
      <c r="V499" s="369">
        <v>8.7519516482429394E-2</v>
      </c>
      <c r="W499" s="369">
        <v>0.78407438649320804</v>
      </c>
      <c r="X499" s="369">
        <v>0.1204308239238836</v>
      </c>
      <c r="Y499" s="369">
        <v>0.82441842112542385</v>
      </c>
      <c r="Z499" s="369">
        <v>0.2335176737953375</v>
      </c>
      <c r="AA499" s="369">
        <v>1.2617411845219613</v>
      </c>
      <c r="AB499" s="369">
        <v>5.9049499076877808E-2</v>
      </c>
      <c r="AC499" s="373">
        <v>-0.40816483627493616</v>
      </c>
      <c r="AD499" s="575">
        <v>21956674000134</v>
      </c>
      <c r="AE499" s="370" t="s">
        <v>1906</v>
      </c>
      <c r="AF499" s="370" t="s">
        <v>1907</v>
      </c>
      <c r="AG499" s="374" t="s">
        <v>1462</v>
      </c>
      <c r="AH499" s="374" t="s">
        <v>1894</v>
      </c>
      <c r="AI499" s="374">
        <v>500000</v>
      </c>
      <c r="AJ499" s="374">
        <v>100000</v>
      </c>
      <c r="AK499" s="374">
        <v>500000</v>
      </c>
      <c r="AL499" s="722">
        <v>0</v>
      </c>
      <c r="AM499" s="722">
        <v>0</v>
      </c>
      <c r="AN499" s="369" t="s">
        <v>1820</v>
      </c>
      <c r="AO499" s="367" t="s">
        <v>1326</v>
      </c>
      <c r="AP499" s="370" t="s">
        <v>1835</v>
      </c>
      <c r="AQ499" s="376" t="s">
        <v>1815</v>
      </c>
      <c r="AR499" s="369">
        <v>0</v>
      </c>
      <c r="AS499" s="369">
        <v>0</v>
      </c>
      <c r="AT499" s="369" t="s">
        <v>1424</v>
      </c>
      <c r="AW499" s="198"/>
      <c r="AX499" s="198"/>
      <c r="AY499" s="184"/>
      <c r="AZ499" s="184"/>
      <c r="BA499" s="184"/>
      <c r="BB499" s="186"/>
      <c r="BC499" s="184"/>
      <c r="BD499" s="184"/>
      <c r="BE499" s="184"/>
      <c r="BF499" s="184"/>
      <c r="BG499" s="186"/>
      <c r="BH499" s="186"/>
      <c r="BI499" s="199"/>
      <c r="BJ499" s="199"/>
      <c r="BK499" s="199"/>
      <c r="BL499" s="186"/>
      <c r="BM499" s="186"/>
      <c r="BN499" s="186"/>
      <c r="BO499" s="186"/>
      <c r="BP499" s="186"/>
      <c r="BQ499" s="186"/>
      <c r="BR499" s="186"/>
      <c r="BS499" s="186"/>
      <c r="BT499" s="187"/>
      <c r="BU499" s="188"/>
      <c r="BV499" s="189"/>
      <c r="BW499" s="185"/>
      <c r="BX499"/>
      <c r="BZ499"/>
    </row>
    <row r="500" spans="2:78" ht="18.75">
      <c r="B500" s="363" t="s">
        <v>1663</v>
      </c>
      <c r="C500" s="364">
        <v>23884835000157</v>
      </c>
      <c r="D500" s="365" t="s">
        <v>13</v>
      </c>
      <c r="E500" s="365" t="s">
        <v>615</v>
      </c>
      <c r="F500" s="365" t="s">
        <v>619</v>
      </c>
      <c r="G500" s="366" t="s">
        <v>34</v>
      </c>
      <c r="H500" s="366" t="s">
        <v>1340</v>
      </c>
      <c r="I500" s="366" t="s">
        <v>34</v>
      </c>
      <c r="J500" s="366" t="s">
        <v>611</v>
      </c>
      <c r="K500" s="367" t="s">
        <v>48</v>
      </c>
      <c r="L500" s="368"/>
      <c r="M500" s="368" t="s">
        <v>1424</v>
      </c>
      <c r="N500" s="367">
        <v>419753</v>
      </c>
      <c r="O500" s="367" t="s">
        <v>1323</v>
      </c>
      <c r="P500" s="371">
        <v>42552</v>
      </c>
      <c r="Q500" s="372">
        <v>8.6970559999999999</v>
      </c>
      <c r="R500" s="372">
        <v>16.541716290322576</v>
      </c>
      <c r="S500" s="367">
        <v>1</v>
      </c>
      <c r="T500" s="369">
        <v>-7.3758057935647825E-3</v>
      </c>
      <c r="U500" s="369">
        <v>-7.9028233098756132E-2</v>
      </c>
      <c r="V500" s="369">
        <v>4.2290202957295797E-3</v>
      </c>
      <c r="W500" s="369">
        <v>3.7887166509965764E-2</v>
      </c>
      <c r="X500" s="369">
        <v>3.5861865528218129E-2</v>
      </c>
      <c r="Y500" s="369">
        <v>0.24549514479841192</v>
      </c>
      <c r="Z500" s="369">
        <v>5.3168535654839699E-2</v>
      </c>
      <c r="AA500" s="369">
        <v>0.28727988792501841</v>
      </c>
      <c r="AB500" s="369">
        <v>0.1032033797363123</v>
      </c>
      <c r="AC500" s="373">
        <v>-1.0405901975683498</v>
      </c>
      <c r="AD500" s="575">
        <v>24029438000160</v>
      </c>
      <c r="AE500" s="370" t="s">
        <v>1906</v>
      </c>
      <c r="AF500" s="370" t="s">
        <v>1907</v>
      </c>
      <c r="AG500" s="374" t="s">
        <v>1462</v>
      </c>
      <c r="AH500" s="374" t="s">
        <v>1819</v>
      </c>
      <c r="AI500" s="374">
        <v>1000</v>
      </c>
      <c r="AJ500" s="374">
        <v>100</v>
      </c>
      <c r="AK500" s="374">
        <v>1000</v>
      </c>
      <c r="AL500" s="722">
        <v>1.9</v>
      </c>
      <c r="AM500" s="722">
        <v>0</v>
      </c>
      <c r="AN500" s="369" t="s">
        <v>1820</v>
      </c>
      <c r="AO500" s="367" t="s">
        <v>1326</v>
      </c>
      <c r="AP500" s="370" t="s">
        <v>1835</v>
      </c>
      <c r="AQ500" s="376" t="s">
        <v>1815</v>
      </c>
      <c r="AR500" s="369">
        <v>0</v>
      </c>
      <c r="AS500" s="369">
        <v>0</v>
      </c>
      <c r="AT500" s="369" t="s">
        <v>1424</v>
      </c>
      <c r="AW500" s="198"/>
      <c r="AX500" s="198"/>
      <c r="AY500" s="184"/>
      <c r="AZ500" s="184"/>
      <c r="BA500" s="184"/>
      <c r="BB500" s="186"/>
      <c r="BC500" s="184"/>
      <c r="BD500" s="184"/>
      <c r="BE500" s="184"/>
      <c r="BF500" s="184"/>
      <c r="BG500" s="186"/>
      <c r="BH500" s="186"/>
      <c r="BI500" s="199"/>
      <c r="BJ500" s="199"/>
      <c r="BK500" s="199"/>
      <c r="BL500" s="186"/>
      <c r="BM500" s="186"/>
      <c r="BN500" s="186"/>
      <c r="BO500" s="186"/>
      <c r="BP500" s="186"/>
      <c r="BQ500" s="186"/>
      <c r="BR500" s="186"/>
      <c r="BS500" s="186"/>
      <c r="BT500" s="187"/>
      <c r="BU500" s="188"/>
      <c r="BV500" s="189"/>
      <c r="BW500" s="185"/>
      <c r="BX500"/>
      <c r="BZ500"/>
    </row>
    <row r="501" spans="2:78" ht="18.75">
      <c r="B501" s="363" t="s">
        <v>1021</v>
      </c>
      <c r="C501" s="364">
        <v>24454718000116</v>
      </c>
      <c r="D501" s="365" t="s">
        <v>13</v>
      </c>
      <c r="E501" s="365" t="s">
        <v>615</v>
      </c>
      <c r="F501" s="365" t="s">
        <v>619</v>
      </c>
      <c r="G501" s="366" t="s">
        <v>34</v>
      </c>
      <c r="H501" s="366" t="s">
        <v>1340</v>
      </c>
      <c r="I501" s="366" t="s">
        <v>34</v>
      </c>
      <c r="J501" s="366" t="s">
        <v>611</v>
      </c>
      <c r="K501" s="367" t="s">
        <v>49</v>
      </c>
      <c r="L501" s="368"/>
      <c r="M501" s="368" t="s">
        <v>34</v>
      </c>
      <c r="N501" s="367">
        <v>419761</v>
      </c>
      <c r="O501" s="367" t="s">
        <v>1323</v>
      </c>
      <c r="P501" s="371">
        <v>42509</v>
      </c>
      <c r="Q501" s="372">
        <v>286.27678600000002</v>
      </c>
      <c r="R501" s="372">
        <v>422.79771436507963</v>
      </c>
      <c r="S501" s="367">
        <v>4</v>
      </c>
      <c r="T501" s="369">
        <v>-0.16146840399880091</v>
      </c>
      <c r="U501" s="369">
        <v>-1.7300567594166669</v>
      </c>
      <c r="V501" s="369">
        <v>-0.15203676235998187</v>
      </c>
      <c r="W501" s="369">
        <v>-1.3620748372821383</v>
      </c>
      <c r="X501" s="369">
        <v>-8.1858574142904206E-2</v>
      </c>
      <c r="Y501" s="369">
        <v>-0.56036913351290207</v>
      </c>
      <c r="Z501" s="369">
        <v>0.31928251211753844</v>
      </c>
      <c r="AA501" s="369">
        <v>1.7251452041672997</v>
      </c>
      <c r="AB501" s="369">
        <v>0.17607918060542424</v>
      </c>
      <c r="AC501" s="373">
        <v>-1.4973843418551205</v>
      </c>
      <c r="AD501" s="575">
        <v>0</v>
      </c>
      <c r="AE501" s="370" t="s">
        <v>1985</v>
      </c>
      <c r="AF501" s="370" t="s">
        <v>1812</v>
      </c>
      <c r="AG501" s="374" t="s">
        <v>1459</v>
      </c>
      <c r="AH501" s="374" t="s">
        <v>1813</v>
      </c>
      <c r="AI501" s="374">
        <v>5000</v>
      </c>
      <c r="AJ501" s="374">
        <v>1000</v>
      </c>
      <c r="AK501" s="374">
        <v>1000</v>
      </c>
      <c r="AL501" s="722">
        <v>1.4</v>
      </c>
      <c r="AM501" s="722">
        <v>0</v>
      </c>
      <c r="AN501" s="369" t="s">
        <v>1824</v>
      </c>
      <c r="AO501" s="367" t="s">
        <v>1326</v>
      </c>
      <c r="AP501" s="370" t="s">
        <v>1835</v>
      </c>
      <c r="AQ501" s="376" t="s">
        <v>681</v>
      </c>
      <c r="AR501" s="369">
        <v>7.4666666666666701E-3</v>
      </c>
      <c r="AS501" s="369">
        <v>7.4666666666666701E-3</v>
      </c>
      <c r="AT501" s="369" t="s">
        <v>1424</v>
      </c>
      <c r="AW501" s="198"/>
      <c r="AX501" s="198"/>
      <c r="AY501" s="184"/>
      <c r="AZ501" s="184"/>
      <c r="BA501" s="184"/>
      <c r="BB501" s="186"/>
      <c r="BC501" s="184"/>
      <c r="BD501" s="184"/>
      <c r="BE501" s="184"/>
      <c r="BF501" s="184"/>
      <c r="BG501" s="186"/>
      <c r="BH501" s="186"/>
      <c r="BI501" s="199"/>
      <c r="BJ501" s="199"/>
      <c r="BK501" s="199"/>
      <c r="BL501" s="186"/>
      <c r="BM501" s="186"/>
      <c r="BN501" s="186"/>
      <c r="BO501" s="186"/>
      <c r="BP501" s="186"/>
      <c r="BQ501" s="186"/>
      <c r="BR501" s="186"/>
      <c r="BS501" s="186"/>
      <c r="BT501" s="187"/>
      <c r="BU501" s="188"/>
      <c r="BV501" s="189"/>
      <c r="BW501" s="185"/>
      <c r="BX501"/>
      <c r="BZ501"/>
    </row>
    <row r="502" spans="2:78" ht="18.75">
      <c r="B502" s="363" t="s">
        <v>1274</v>
      </c>
      <c r="C502" s="364">
        <v>14491665000150</v>
      </c>
      <c r="D502" s="365" t="s">
        <v>11</v>
      </c>
      <c r="E502" s="365" t="s">
        <v>620</v>
      </c>
      <c r="F502" s="365" t="s">
        <v>665</v>
      </c>
      <c r="G502" s="366" t="s">
        <v>740</v>
      </c>
      <c r="H502" s="366" t="s">
        <v>34</v>
      </c>
      <c r="I502" s="366" t="s">
        <v>1424</v>
      </c>
      <c r="J502" s="366" t="s">
        <v>608</v>
      </c>
      <c r="K502" s="367" t="s">
        <v>48</v>
      </c>
      <c r="L502" s="368"/>
      <c r="M502" s="368" t="s">
        <v>34</v>
      </c>
      <c r="N502" s="367">
        <v>419958</v>
      </c>
      <c r="O502" s="367" t="s">
        <v>1323</v>
      </c>
      <c r="P502" s="371">
        <v>42501</v>
      </c>
      <c r="Q502" s="372">
        <v>385.48323699999997</v>
      </c>
      <c r="R502" s="372">
        <v>340.55701880555557</v>
      </c>
      <c r="S502" s="367">
        <v>1</v>
      </c>
      <c r="T502" s="369">
        <v>0.10314675336552837</v>
      </c>
      <c r="U502" s="369">
        <v>1.1051681533511744</v>
      </c>
      <c r="V502" s="369">
        <v>0.12381740982892109</v>
      </c>
      <c r="W502" s="369">
        <v>1.1092618372529492</v>
      </c>
      <c r="X502" s="369">
        <v>0.17582541620796022</v>
      </c>
      <c r="Y502" s="369">
        <v>1.2036263416706572</v>
      </c>
      <c r="Z502" s="369">
        <v>0.19512838354295048</v>
      </c>
      <c r="AA502" s="369">
        <v>1.0543164197546646</v>
      </c>
      <c r="AB502" s="369">
        <v>1.5602256159701188E-3</v>
      </c>
      <c r="AC502" s="373">
        <v>7.8167952755202332</v>
      </c>
      <c r="AD502" s="575">
        <v>0</v>
      </c>
      <c r="AE502" s="370" t="s">
        <v>1844</v>
      </c>
      <c r="AF502" s="370" t="s">
        <v>1844</v>
      </c>
      <c r="AG502" s="374" t="s">
        <v>469</v>
      </c>
      <c r="AH502" s="374" t="s">
        <v>1819</v>
      </c>
      <c r="AI502" s="374">
        <v>500</v>
      </c>
      <c r="AJ502" s="374">
        <v>100</v>
      </c>
      <c r="AK502" s="374">
        <v>500</v>
      </c>
      <c r="AL502" s="722">
        <v>0.4</v>
      </c>
      <c r="AM502" s="722">
        <v>20</v>
      </c>
      <c r="AN502" s="369" t="s">
        <v>1820</v>
      </c>
      <c r="AO502" s="367" t="s">
        <v>1326</v>
      </c>
      <c r="AP502" s="370" t="s">
        <v>1821</v>
      </c>
      <c r="AQ502" s="376" t="s">
        <v>677</v>
      </c>
      <c r="AR502" s="369">
        <v>1.06666666666667E-3</v>
      </c>
      <c r="AS502" s="369">
        <v>1.06666666666667E-3</v>
      </c>
      <c r="AT502" s="369" t="s">
        <v>1424</v>
      </c>
      <c r="AW502" s="198"/>
      <c r="AX502" s="198"/>
      <c r="AY502" s="184"/>
      <c r="AZ502" s="184"/>
      <c r="BA502" s="184"/>
      <c r="BB502" s="186"/>
      <c r="BC502" s="184"/>
      <c r="BD502" s="184"/>
      <c r="BE502" s="184"/>
      <c r="BF502" s="184"/>
      <c r="BG502" s="186"/>
      <c r="BH502" s="186"/>
      <c r="BI502" s="199"/>
      <c r="BJ502" s="199"/>
      <c r="BK502" s="199"/>
      <c r="BL502" s="186"/>
      <c r="BM502" s="186"/>
      <c r="BN502" s="186"/>
      <c r="BO502" s="186"/>
      <c r="BP502" s="186"/>
      <c r="BQ502" s="186"/>
      <c r="BR502" s="186"/>
      <c r="BS502" s="186"/>
      <c r="BT502" s="187"/>
      <c r="BU502" s="188"/>
      <c r="BV502" s="189"/>
      <c r="BW502" s="185"/>
      <c r="BX502"/>
      <c r="BZ502"/>
    </row>
    <row r="503" spans="2:78" ht="18.75">
      <c r="B503" s="363" t="s">
        <v>90</v>
      </c>
      <c r="C503" s="364"/>
      <c r="D503" s="365" t="s">
        <v>11</v>
      </c>
      <c r="E503" s="365" t="s">
        <v>620</v>
      </c>
      <c r="F503" s="365" t="s">
        <v>687</v>
      </c>
      <c r="G503" s="366" t="s">
        <v>740</v>
      </c>
      <c r="H503" s="366" t="s">
        <v>34</v>
      </c>
      <c r="I503" s="366" t="s">
        <v>1306</v>
      </c>
      <c r="J503" s="366" t="s">
        <v>608</v>
      </c>
      <c r="L503" s="368"/>
      <c r="M503" s="368" t="s">
        <v>34</v>
      </c>
      <c r="N503" s="367">
        <v>420530</v>
      </c>
      <c r="O503" s="367" t="s">
        <v>1323</v>
      </c>
      <c r="P503" s="371"/>
      <c r="S503" s="367"/>
      <c r="U503" s="369"/>
      <c r="W503" s="369"/>
      <c r="Y503" s="369"/>
      <c r="AA503" s="369"/>
      <c r="AD503" s="575">
        <v>0</v>
      </c>
      <c r="AE503" s="370"/>
      <c r="AF503" s="370"/>
      <c r="AG503" s="374" t="s">
        <v>1460</v>
      </c>
      <c r="AH503" s="374"/>
      <c r="AI503" s="374">
        <v>1000</v>
      </c>
      <c r="AJ503" s="374">
        <v>1000</v>
      </c>
      <c r="AK503" s="374">
        <v>1000</v>
      </c>
      <c r="AN503" s="369"/>
      <c r="AO503" s="367" t="s">
        <v>1326</v>
      </c>
      <c r="AP503" s="370"/>
      <c r="AR503" s="369">
        <v>1.33333333333333E-3</v>
      </c>
      <c r="AS503" s="369">
        <v>1.33333333333333E-3</v>
      </c>
      <c r="AT503" s="369" t="s">
        <v>1424</v>
      </c>
      <c r="AW503" s="198"/>
      <c r="AX503" s="198"/>
      <c r="AY503" s="184"/>
      <c r="AZ503" s="184"/>
      <c r="BA503" s="184"/>
      <c r="BB503" s="186"/>
      <c r="BC503" s="184"/>
      <c r="BD503" s="184"/>
      <c r="BE503" s="184"/>
      <c r="BF503" s="184"/>
      <c r="BG503" s="186"/>
      <c r="BH503" s="186"/>
      <c r="BI503" s="199"/>
      <c r="BJ503" s="199"/>
      <c r="BK503" s="199"/>
      <c r="BL503" s="186"/>
      <c r="BM503" s="186"/>
      <c r="BN503" s="186"/>
      <c r="BO503" s="186"/>
      <c r="BP503" s="186"/>
      <c r="BQ503" s="186"/>
      <c r="BR503" s="186"/>
      <c r="BS503" s="186"/>
      <c r="BT503" s="187"/>
      <c r="BU503" s="188"/>
      <c r="BV503" s="189"/>
      <c r="BW503" s="185"/>
      <c r="BX503"/>
      <c r="BZ503"/>
    </row>
    <row r="504" spans="2:78" ht="18.75">
      <c r="B504" s="363" t="s">
        <v>220</v>
      </c>
      <c r="C504" s="364">
        <v>24623392000103</v>
      </c>
      <c r="D504" s="365" t="s">
        <v>14</v>
      </c>
      <c r="E504" s="365" t="s">
        <v>614</v>
      </c>
      <c r="F504" s="365" t="s">
        <v>1424</v>
      </c>
      <c r="G504" s="366" t="s">
        <v>1424</v>
      </c>
      <c r="H504" s="366" t="s">
        <v>1340</v>
      </c>
      <c r="I504" s="366" t="s">
        <v>34</v>
      </c>
      <c r="J504" s="366" t="s">
        <v>608</v>
      </c>
      <c r="K504" s="367" t="s">
        <v>48</v>
      </c>
      <c r="L504" s="368"/>
      <c r="M504" s="368" t="s">
        <v>34</v>
      </c>
      <c r="N504" s="367">
        <v>420591</v>
      </c>
      <c r="O504" s="367" t="s">
        <v>1323</v>
      </c>
      <c r="P504" s="371">
        <v>42561</v>
      </c>
      <c r="Q504" s="372">
        <v>19.251984</v>
      </c>
      <c r="R504" s="372">
        <v>18.061625908730164</v>
      </c>
      <c r="S504" s="367">
        <v>2</v>
      </c>
      <c r="T504" s="369">
        <v>0.13881397664778139</v>
      </c>
      <c r="U504" s="369">
        <v>1.487325400223718</v>
      </c>
      <c r="V504" s="369">
        <v>0.1469485627634548</v>
      </c>
      <c r="W504" s="369">
        <v>1.3164904106611013</v>
      </c>
      <c r="X504" s="369">
        <v>0.3640860939633952</v>
      </c>
      <c r="Y504" s="369">
        <v>2.4923792178714641</v>
      </c>
      <c r="Z504" s="369">
        <v>0.76482328173393932</v>
      </c>
      <c r="AA504" s="369">
        <v>4.1324882085401367</v>
      </c>
      <c r="AB504" s="369">
        <v>0.23679990646167237</v>
      </c>
      <c r="AC504" s="373">
        <v>0.1491855199018523</v>
      </c>
      <c r="AD504" s="575">
        <v>0</v>
      </c>
      <c r="AE504" s="370" t="s">
        <v>1876</v>
      </c>
      <c r="AF504" s="370" t="s">
        <v>1833</v>
      </c>
      <c r="AG504" s="374" t="s">
        <v>1458</v>
      </c>
      <c r="AH504" s="374" t="s">
        <v>1819</v>
      </c>
      <c r="AI504" s="374">
        <v>5000</v>
      </c>
      <c r="AJ504" s="374">
        <v>1000</v>
      </c>
      <c r="AK504" s="374">
        <v>1000</v>
      </c>
      <c r="AL504" s="722">
        <v>2</v>
      </c>
      <c r="AM504" s="722">
        <v>20</v>
      </c>
      <c r="AN504" s="369" t="s">
        <v>1820</v>
      </c>
      <c r="AO504" s="367" t="s">
        <v>1326</v>
      </c>
      <c r="AP504" s="370" t="s">
        <v>1835</v>
      </c>
      <c r="AQ504" s="376" t="s">
        <v>670</v>
      </c>
      <c r="AR504" s="369">
        <v>4.6666666666666697E-3</v>
      </c>
      <c r="AS504" s="369">
        <v>4.6666666666666697E-3</v>
      </c>
      <c r="AT504" s="369" t="s">
        <v>1424</v>
      </c>
      <c r="AW504" s="198"/>
      <c r="AX504" s="198"/>
      <c r="AY504" s="184"/>
      <c r="AZ504" s="184"/>
      <c r="BA504" s="184"/>
      <c r="BB504" s="184"/>
      <c r="BC504" s="184"/>
      <c r="BD504" s="184"/>
      <c r="BE504" s="184"/>
      <c r="BF504" s="184"/>
      <c r="BG504" s="186"/>
      <c r="BH504" s="186"/>
      <c r="BI504" s="199"/>
      <c r="BJ504" s="199"/>
      <c r="BK504" s="199"/>
      <c r="BL504" s="218"/>
      <c r="BM504" s="186"/>
      <c r="BN504" s="186"/>
      <c r="BO504" s="186"/>
      <c r="BP504" s="186"/>
      <c r="BQ504" s="186"/>
      <c r="BR504" s="186"/>
      <c r="BS504" s="186"/>
      <c r="BT504" s="186"/>
      <c r="BU504" s="186"/>
      <c r="BV504" s="189"/>
      <c r="BW504" s="184"/>
      <c r="BX504"/>
      <c r="BZ504"/>
    </row>
    <row r="505" spans="2:78" ht="18.75">
      <c r="B505" s="363" t="s">
        <v>438</v>
      </c>
      <c r="C505" s="364">
        <v>24140275000199</v>
      </c>
      <c r="D505" s="365" t="s">
        <v>13</v>
      </c>
      <c r="E505" s="365" t="s">
        <v>615</v>
      </c>
      <c r="F505" s="365" t="s">
        <v>619</v>
      </c>
      <c r="G505" s="366" t="s">
        <v>34</v>
      </c>
      <c r="H505" s="366" t="s">
        <v>867</v>
      </c>
      <c r="I505" s="366" t="s">
        <v>34</v>
      </c>
      <c r="J505" s="366" t="s">
        <v>611</v>
      </c>
      <c r="K505" s="367" t="s">
        <v>48</v>
      </c>
      <c r="L505" s="368" t="s">
        <v>1341</v>
      </c>
      <c r="M505" s="368" t="s">
        <v>1421</v>
      </c>
      <c r="N505" s="367">
        <v>420808</v>
      </c>
      <c r="O505" s="367" t="s">
        <v>1323</v>
      </c>
      <c r="P505" s="371">
        <v>42532</v>
      </c>
      <c r="Q505" s="372">
        <v>430.94997000000001</v>
      </c>
      <c r="R505" s="372">
        <v>422.97459177822606</v>
      </c>
      <c r="S505" s="367">
        <v>2</v>
      </c>
      <c r="T505" s="369">
        <v>0.13686625997414525</v>
      </c>
      <c r="U505" s="369">
        <v>1.4664565471651483</v>
      </c>
      <c r="V505" s="369">
        <v>0.12496890098193947</v>
      </c>
      <c r="W505" s="369">
        <v>1.1195778759565738</v>
      </c>
      <c r="X505" s="369">
        <v>0.23850433999536236</v>
      </c>
      <c r="Y505" s="369">
        <v>1.6326997109545074</v>
      </c>
      <c r="Z505" s="369">
        <v>0.30679617809701365</v>
      </c>
      <c r="AA505" s="369">
        <v>1.6576791249565175</v>
      </c>
      <c r="AB505" s="369">
        <v>5.5977456755425897E-2</v>
      </c>
      <c r="AC505" s="373">
        <v>0.23844340472623352</v>
      </c>
      <c r="AD505" s="575">
        <v>0</v>
      </c>
      <c r="AE505" s="370" t="s">
        <v>2026</v>
      </c>
      <c r="AF505" s="370" t="s">
        <v>1856</v>
      </c>
      <c r="AG505" s="374" t="s">
        <v>59</v>
      </c>
      <c r="AH505" s="374" t="s">
        <v>1813</v>
      </c>
      <c r="AI505" s="374">
        <v>300000</v>
      </c>
      <c r="AJ505" s="374">
        <v>1000</v>
      </c>
      <c r="AK505" s="374">
        <v>300000</v>
      </c>
      <c r="AL505" s="722">
        <v>1</v>
      </c>
      <c r="AM505" s="722">
        <v>0</v>
      </c>
      <c r="AN505" s="369" t="s">
        <v>1820</v>
      </c>
      <c r="AO505" s="367" t="s">
        <v>1326</v>
      </c>
      <c r="AP505" s="370" t="s">
        <v>1835</v>
      </c>
      <c r="AQ505" s="376" t="s">
        <v>670</v>
      </c>
      <c r="AR505" s="369">
        <v>3.0000000000000001E-3</v>
      </c>
      <c r="AS505" s="369">
        <v>3.0000000000000001E-3</v>
      </c>
      <c r="AT505" s="369" t="s">
        <v>1424</v>
      </c>
      <c r="AW505" s="198"/>
      <c r="AX505" s="198"/>
      <c r="AY505" s="184"/>
      <c r="AZ505" s="184"/>
      <c r="BA505" s="184"/>
      <c r="BB505" s="186"/>
      <c r="BC505" s="184"/>
      <c r="BD505" s="184"/>
      <c r="BE505" s="184"/>
      <c r="BF505" s="184"/>
      <c r="BG505" s="186"/>
      <c r="BH505" s="186"/>
      <c r="BI505" s="199"/>
      <c r="BJ505" s="199"/>
      <c r="BK505" s="199"/>
      <c r="BL505" s="186"/>
      <c r="BM505" s="186"/>
      <c r="BN505" s="186"/>
      <c r="BO505" s="186"/>
      <c r="BP505" s="186"/>
      <c r="BQ505" s="186"/>
      <c r="BR505" s="186"/>
      <c r="BS505" s="186"/>
      <c r="BT505" s="187"/>
      <c r="BU505" s="188"/>
      <c r="BV505" s="189"/>
      <c r="BW505" s="185"/>
      <c r="BX505"/>
      <c r="BZ505"/>
    </row>
    <row r="506" spans="2:78" ht="18.75">
      <c r="B506" s="363" t="s">
        <v>793</v>
      </c>
      <c r="C506" s="364">
        <v>24038672000154</v>
      </c>
      <c r="D506" s="365" t="s">
        <v>13</v>
      </c>
      <c r="E506" s="365" t="s">
        <v>615</v>
      </c>
      <c r="F506" s="365" t="s">
        <v>619</v>
      </c>
      <c r="G506" s="366" t="s">
        <v>34</v>
      </c>
      <c r="H506" s="366" t="s">
        <v>1339</v>
      </c>
      <c r="I506" s="366" t="s">
        <v>34</v>
      </c>
      <c r="J506" s="366" t="s">
        <v>1424</v>
      </c>
      <c r="K506" s="367" t="s">
        <v>48</v>
      </c>
      <c r="L506" s="368"/>
      <c r="M506" s="368" t="s">
        <v>1421</v>
      </c>
      <c r="N506" s="367">
        <v>421162</v>
      </c>
      <c r="O506" s="367" t="s">
        <v>1323</v>
      </c>
      <c r="P506" s="371">
        <v>42536</v>
      </c>
      <c r="Q506" s="372">
        <v>21.948854999999998</v>
      </c>
      <c r="R506" s="372">
        <v>32.873197181451616</v>
      </c>
      <c r="S506" s="367">
        <v>2</v>
      </c>
      <c r="T506" s="369">
        <v>0.10214334744854936</v>
      </c>
      <c r="U506" s="369">
        <v>1.094417138625587</v>
      </c>
      <c r="V506" s="369">
        <v>9.9447912433780816E-2</v>
      </c>
      <c r="W506" s="369">
        <v>0.89093911922149738</v>
      </c>
      <c r="X506" s="369">
        <v>0.16542614673537281</v>
      </c>
      <c r="Y506" s="369">
        <v>1.1324373466932005</v>
      </c>
      <c r="Z506" s="369">
        <v>0.24403879864078415</v>
      </c>
      <c r="AA506" s="369">
        <v>1.3185888582300844</v>
      </c>
      <c r="AB506" s="369">
        <v>3.9271357280317221E-2</v>
      </c>
      <c r="AC506" s="373">
        <v>-0.30998503781229808</v>
      </c>
      <c r="AD506" s="575">
        <v>0</v>
      </c>
      <c r="AE506" s="370" t="s">
        <v>2027</v>
      </c>
      <c r="AF506" s="370" t="s">
        <v>1833</v>
      </c>
      <c r="AG506" s="374" t="s">
        <v>1458</v>
      </c>
      <c r="AH506" s="374" t="s">
        <v>1819</v>
      </c>
      <c r="AI506" s="374">
        <v>1000</v>
      </c>
      <c r="AJ506" s="374">
        <v>0</v>
      </c>
      <c r="AK506" s="374">
        <v>0</v>
      </c>
      <c r="AL506" s="722">
        <v>0.8</v>
      </c>
      <c r="AM506" s="722">
        <v>0</v>
      </c>
      <c r="AN506" s="369" t="s">
        <v>1834</v>
      </c>
      <c r="AO506" s="367" t="s">
        <v>1326</v>
      </c>
      <c r="AP506" s="370" t="s">
        <v>1835</v>
      </c>
      <c r="AQ506" s="376" t="s">
        <v>670</v>
      </c>
      <c r="AR506" s="369">
        <v>2.13333333333333E-3</v>
      </c>
      <c r="AS506" s="369">
        <v>2.13333333333333E-3</v>
      </c>
      <c r="AT506" s="369" t="s">
        <v>1424</v>
      </c>
      <c r="AW506" s="198"/>
      <c r="AX506" s="198"/>
      <c r="AY506" s="184"/>
      <c r="AZ506" s="184"/>
      <c r="BA506" s="184"/>
      <c r="BB506" s="186"/>
      <c r="BC506" s="184"/>
      <c r="BD506" s="184"/>
      <c r="BE506" s="184"/>
      <c r="BF506" s="184"/>
      <c r="BG506" s="186"/>
      <c r="BH506" s="186"/>
      <c r="BI506" s="199"/>
      <c r="BJ506" s="199"/>
      <c r="BK506" s="199"/>
      <c r="BL506" s="186"/>
      <c r="BM506" s="186"/>
      <c r="BN506" s="186"/>
      <c r="BO506" s="186"/>
      <c r="BP506" s="186"/>
      <c r="BQ506" s="186"/>
      <c r="BR506" s="186"/>
      <c r="BS506" s="186"/>
      <c r="BT506" s="187"/>
      <c r="BU506" s="188"/>
      <c r="BV506" s="189"/>
      <c r="BW506" s="185"/>
      <c r="BX506"/>
      <c r="BZ506"/>
    </row>
    <row r="507" spans="2:78" ht="18.75">
      <c r="B507" s="363" t="s">
        <v>1285</v>
      </c>
      <c r="C507" s="364">
        <v>23872712000104</v>
      </c>
      <c r="D507" s="365" t="s">
        <v>13</v>
      </c>
      <c r="E507" s="365" t="s">
        <v>615</v>
      </c>
      <c r="F507" s="365" t="s">
        <v>619</v>
      </c>
      <c r="G507" s="366" t="s">
        <v>34</v>
      </c>
      <c r="H507" s="366" t="s">
        <v>1340</v>
      </c>
      <c r="I507" s="366" t="s">
        <v>34</v>
      </c>
      <c r="J507" s="366" t="s">
        <v>1424</v>
      </c>
      <c r="K507" s="367" t="s">
        <v>49</v>
      </c>
      <c r="L507" s="368"/>
      <c r="M507" s="368" t="s">
        <v>34</v>
      </c>
      <c r="N507" s="367">
        <v>421693</v>
      </c>
      <c r="O507" s="367" t="s">
        <v>1326</v>
      </c>
      <c r="P507" s="371">
        <v>42589</v>
      </c>
      <c r="Q507" s="372">
        <v>66.649410000000003</v>
      </c>
      <c r="R507" s="372">
        <v>142.42768718693225</v>
      </c>
      <c r="S507" s="367">
        <v>4</v>
      </c>
      <c r="T507" s="369">
        <v>-0.3038120197917219</v>
      </c>
      <c r="U507" s="369">
        <v>-3.2552005557483676</v>
      </c>
      <c r="V507" s="369">
        <v>-0.29302462604132251</v>
      </c>
      <c r="W507" s="369">
        <v>-2.6251642276483254</v>
      </c>
      <c r="X507" s="369">
        <v>-0.26878897152737569</v>
      </c>
      <c r="Y507" s="369">
        <v>-1.8400154736347309</v>
      </c>
      <c r="Z507" s="369">
        <v>1.7144999048998244E-2</v>
      </c>
      <c r="AA507" s="369">
        <v>9.2637747957657432E-2</v>
      </c>
      <c r="AB507" s="369">
        <v>0.17915489469722234</v>
      </c>
      <c r="AC507" s="373">
        <v>-2.2586381038064736</v>
      </c>
      <c r="AD507" s="575">
        <v>0</v>
      </c>
      <c r="AE507" s="370" t="s">
        <v>1825</v>
      </c>
      <c r="AF507" s="370" t="s">
        <v>1826</v>
      </c>
      <c r="AG507" s="374" t="s">
        <v>730</v>
      </c>
      <c r="AH507" s="374" t="s">
        <v>1813</v>
      </c>
      <c r="AI507" s="374">
        <v>1000</v>
      </c>
      <c r="AJ507" s="374">
        <v>100</v>
      </c>
      <c r="AK507" s="374">
        <v>500</v>
      </c>
      <c r="AL507" s="722">
        <v>1</v>
      </c>
      <c r="AM507" s="722">
        <v>0</v>
      </c>
      <c r="AN507" s="369" t="s">
        <v>1834</v>
      </c>
      <c r="AO507" s="367" t="s">
        <v>1326</v>
      </c>
      <c r="AP507" s="370" t="s">
        <v>1835</v>
      </c>
      <c r="AQ507" s="376" t="s">
        <v>681</v>
      </c>
      <c r="AR507" s="369">
        <v>5.3333333333333297E-3</v>
      </c>
      <c r="AS507" s="369">
        <v>5.3333333333333297E-3</v>
      </c>
      <c r="AT507" s="369" t="s">
        <v>1424</v>
      </c>
      <c r="AW507" s="198"/>
      <c r="AX507" s="198"/>
      <c r="AY507" s="184"/>
      <c r="AZ507" s="184"/>
      <c r="BA507" s="184"/>
      <c r="BB507" s="186"/>
      <c r="BC507" s="184"/>
      <c r="BD507" s="184"/>
      <c r="BE507" s="184"/>
      <c r="BF507" s="184"/>
      <c r="BG507" s="186"/>
      <c r="BH507" s="186"/>
      <c r="BI507" s="199"/>
      <c r="BJ507" s="199"/>
      <c r="BK507" s="199"/>
      <c r="BL507" s="186"/>
      <c r="BM507" s="186"/>
      <c r="BN507" s="186"/>
      <c r="BO507" s="186"/>
      <c r="BP507" s="186"/>
      <c r="BQ507" s="186"/>
      <c r="BR507" s="186"/>
      <c r="BS507" s="186"/>
      <c r="BT507" s="187"/>
      <c r="BU507" s="188"/>
      <c r="BV507" s="189"/>
      <c r="BW507" s="185"/>
      <c r="BX507"/>
      <c r="BZ507"/>
    </row>
    <row r="508" spans="2:78" ht="18.75">
      <c r="B508" s="363" t="s">
        <v>430</v>
      </c>
      <c r="C508" s="364">
        <v>24572582000149</v>
      </c>
      <c r="D508" s="365" t="s">
        <v>13</v>
      </c>
      <c r="E508" s="365" t="s">
        <v>615</v>
      </c>
      <c r="F508" s="365" t="s">
        <v>619</v>
      </c>
      <c r="G508" s="366" t="s">
        <v>34</v>
      </c>
      <c r="H508" s="366" t="s">
        <v>1339</v>
      </c>
      <c r="I508" s="366" t="s">
        <v>34</v>
      </c>
      <c r="J508" s="366" t="s">
        <v>611</v>
      </c>
      <c r="K508" s="367" t="s">
        <v>48</v>
      </c>
      <c r="L508" s="368"/>
      <c r="M508" s="368" t="s">
        <v>34</v>
      </c>
      <c r="N508" s="367">
        <v>421715</v>
      </c>
      <c r="O508" s="367" t="s">
        <v>1323</v>
      </c>
      <c r="P508" s="371">
        <v>42592</v>
      </c>
      <c r="Q508" s="372">
        <v>363.34639900000002</v>
      </c>
      <c r="R508" s="372">
        <v>421.39862511111079</v>
      </c>
      <c r="S508" s="367">
        <v>1</v>
      </c>
      <c r="T508" s="369">
        <v>0.10655283030775098</v>
      </c>
      <c r="U508" s="369">
        <v>1.1416626395233993</v>
      </c>
      <c r="V508" s="369">
        <v>0.1067501706431413</v>
      </c>
      <c r="W508" s="369">
        <v>0.95635896905200657</v>
      </c>
      <c r="X508" s="369">
        <v>7.5752835116840167E-2</v>
      </c>
      <c r="Y508" s="369">
        <v>0.51857182976902783</v>
      </c>
      <c r="Z508" s="369">
        <v>0.17868254231747471</v>
      </c>
      <c r="AA508" s="369">
        <v>0.96545635682650177</v>
      </c>
      <c r="AB508" s="369">
        <v>4.2325776450772332E-2</v>
      </c>
      <c r="AC508" s="373">
        <v>-0.11509003190489689</v>
      </c>
      <c r="AD508" s="575">
        <v>24572601000137</v>
      </c>
      <c r="AE508" s="370" t="s">
        <v>1934</v>
      </c>
      <c r="AF508" s="370" t="s">
        <v>1858</v>
      </c>
      <c r="AG508" s="374" t="s">
        <v>721</v>
      </c>
      <c r="AH508" s="374" t="s">
        <v>1819</v>
      </c>
      <c r="AI508" s="374">
        <v>5000</v>
      </c>
      <c r="AJ508" s="374">
        <v>500</v>
      </c>
      <c r="AK508" s="374">
        <v>1000</v>
      </c>
      <c r="AL508" s="722">
        <v>2</v>
      </c>
      <c r="AM508" s="722">
        <v>20</v>
      </c>
      <c r="AN508" s="369" t="s">
        <v>1820</v>
      </c>
      <c r="AO508" s="367" t="s">
        <v>1326</v>
      </c>
      <c r="AP508" s="370" t="s">
        <v>1835</v>
      </c>
      <c r="AQ508" s="376" t="s">
        <v>670</v>
      </c>
      <c r="AR508" s="369">
        <v>5.1840000000000002E-3</v>
      </c>
      <c r="AS508" s="369">
        <v>5.1840000000000002E-3</v>
      </c>
      <c r="AT508" s="369" t="s">
        <v>1424</v>
      </c>
      <c r="AW508" s="198"/>
      <c r="AX508" s="198"/>
      <c r="AY508" s="184"/>
      <c r="AZ508" s="184"/>
      <c r="BA508" s="184"/>
      <c r="BB508" s="186"/>
      <c r="BC508" s="184"/>
      <c r="BD508" s="184"/>
      <c r="BE508" s="184"/>
      <c r="BF508" s="184"/>
      <c r="BG508" s="186"/>
      <c r="BH508" s="186"/>
      <c r="BI508" s="199"/>
      <c r="BJ508" s="199"/>
      <c r="BK508" s="199"/>
      <c r="BL508" s="186"/>
      <c r="BM508" s="186"/>
      <c r="BN508" s="186"/>
      <c r="BO508" s="186"/>
      <c r="BP508" s="186"/>
      <c r="BQ508" s="186"/>
      <c r="BR508" s="186"/>
      <c r="BS508" s="186"/>
      <c r="BT508" s="187"/>
      <c r="BU508" s="188"/>
      <c r="BV508" s="189"/>
      <c r="BW508" s="185"/>
      <c r="BX508"/>
      <c r="BZ508"/>
    </row>
    <row r="509" spans="2:78" ht="18.75">
      <c r="B509" s="363" t="s">
        <v>279</v>
      </c>
      <c r="C509" s="364">
        <v>23711364000185</v>
      </c>
      <c r="D509" s="365" t="s">
        <v>11</v>
      </c>
      <c r="E509" s="365" t="s">
        <v>620</v>
      </c>
      <c r="F509" s="365" t="s">
        <v>687</v>
      </c>
      <c r="G509" s="366" t="s">
        <v>740</v>
      </c>
      <c r="H509" s="366" t="s">
        <v>34</v>
      </c>
      <c r="I509" s="366" t="s">
        <v>1321</v>
      </c>
      <c r="J509" s="366" t="s">
        <v>608</v>
      </c>
      <c r="K509" s="367" t="s">
        <v>48</v>
      </c>
      <c r="L509" s="368"/>
      <c r="M509" s="368" t="s">
        <v>34</v>
      </c>
      <c r="N509" s="367">
        <v>421960</v>
      </c>
      <c r="O509" s="367" t="s">
        <v>1323</v>
      </c>
      <c r="P509" s="371">
        <v>42593</v>
      </c>
      <c r="Q509" s="372">
        <v>272.62071099999997</v>
      </c>
      <c r="R509" s="372">
        <v>222.42357996428578</v>
      </c>
      <c r="S509" s="367">
        <v>1</v>
      </c>
      <c r="T509" s="369">
        <v>0.11788638513997318</v>
      </c>
      <c r="U509" s="369">
        <v>1.2630962615826788</v>
      </c>
      <c r="V509" s="369">
        <v>0.14428138417131775</v>
      </c>
      <c r="W509" s="369">
        <v>1.2925955526642849</v>
      </c>
      <c r="X509" s="369">
        <v>0.21674988778781756</v>
      </c>
      <c r="Y509" s="369">
        <v>1.4837779436108913</v>
      </c>
      <c r="Z509" s="369">
        <v>0.27806610095431594</v>
      </c>
      <c r="AA509" s="369">
        <v>1.5024449579820498</v>
      </c>
      <c r="AB509" s="369">
        <v>1.3182764967972201E-3</v>
      </c>
      <c r="AC509" s="373">
        <v>24.774725670529307</v>
      </c>
      <c r="AD509" s="575">
        <v>0</v>
      </c>
      <c r="AE509" s="370" t="s">
        <v>1957</v>
      </c>
      <c r="AF509" s="370" t="s">
        <v>1833</v>
      </c>
      <c r="AG509" s="374" t="s">
        <v>1458</v>
      </c>
      <c r="AH509" s="374" t="s">
        <v>1813</v>
      </c>
      <c r="AI509" s="374">
        <v>100</v>
      </c>
      <c r="AJ509" s="374">
        <v>100</v>
      </c>
      <c r="AK509" s="374">
        <v>100</v>
      </c>
      <c r="AL509" s="722">
        <v>1</v>
      </c>
      <c r="AM509" s="722">
        <v>0</v>
      </c>
      <c r="AN509" s="369" t="s">
        <v>1820</v>
      </c>
      <c r="AO509" s="367" t="s">
        <v>1326</v>
      </c>
      <c r="AP509" s="370" t="s">
        <v>1835</v>
      </c>
      <c r="AQ509" s="376" t="s">
        <v>1950</v>
      </c>
      <c r="AR509" s="369">
        <v>3.0000000000000001E-3</v>
      </c>
      <c r="AS509" s="369">
        <v>3.0000000000000001E-3</v>
      </c>
      <c r="AT509" s="369" t="s">
        <v>1424</v>
      </c>
      <c r="AW509" s="198"/>
      <c r="AX509" s="198"/>
      <c r="AY509" s="184"/>
      <c r="AZ509" s="184"/>
      <c r="BA509" s="184"/>
      <c r="BB509" s="186"/>
      <c r="BC509" s="184"/>
      <c r="BD509" s="184"/>
      <c r="BE509" s="184"/>
      <c r="BF509" s="184"/>
      <c r="BG509" s="186"/>
      <c r="BH509" s="186"/>
      <c r="BI509" s="199"/>
      <c r="BJ509" s="199"/>
      <c r="BK509" s="199"/>
      <c r="BL509" s="186"/>
      <c r="BM509" s="186"/>
      <c r="BN509" s="186"/>
      <c r="BO509" s="186"/>
      <c r="BP509" s="186"/>
      <c r="BQ509" s="186"/>
      <c r="BR509" s="186"/>
      <c r="BS509" s="186"/>
      <c r="BT509" s="187"/>
      <c r="BU509" s="188"/>
      <c r="BV509" s="189"/>
      <c r="BW509" s="185"/>
      <c r="BX509"/>
      <c r="BZ509"/>
    </row>
    <row r="510" spans="2:78" ht="18.75">
      <c r="B510" s="363" t="s">
        <v>537</v>
      </c>
      <c r="C510" s="364">
        <v>25108749000188</v>
      </c>
      <c r="D510" s="365" t="s">
        <v>13</v>
      </c>
      <c r="E510" s="365" t="s">
        <v>615</v>
      </c>
      <c r="F510" s="365" t="s">
        <v>619</v>
      </c>
      <c r="G510" s="366" t="s">
        <v>34</v>
      </c>
      <c r="H510" s="366" t="s">
        <v>1340</v>
      </c>
      <c r="I510" s="366" t="s">
        <v>34</v>
      </c>
      <c r="J510" s="366" t="s">
        <v>1424</v>
      </c>
      <c r="K510" s="367" t="s">
        <v>48</v>
      </c>
      <c r="L510" s="368"/>
      <c r="M510" s="368" t="s">
        <v>1421</v>
      </c>
      <c r="N510" s="367">
        <v>422754</v>
      </c>
      <c r="O510" s="367" t="s">
        <v>1323</v>
      </c>
      <c r="P510" s="371">
        <v>42539</v>
      </c>
      <c r="Q510" s="372">
        <v>13.806359</v>
      </c>
      <c r="R510" s="372">
        <v>14.683724653225815</v>
      </c>
      <c r="S510" s="367">
        <v>2</v>
      </c>
      <c r="T510" s="369">
        <v>0.16366061374928109</v>
      </c>
      <c r="U510" s="369">
        <v>1.753545238914523</v>
      </c>
      <c r="V510" s="369">
        <v>8.3986350193371972E-2</v>
      </c>
      <c r="W510" s="369">
        <v>0.75242127297278139</v>
      </c>
      <c r="X510" s="369">
        <v>0.14618985732411915</v>
      </c>
      <c r="Y510" s="369">
        <v>1.0007538554737039</v>
      </c>
      <c r="Z510" s="369">
        <v>0.12370873388314951</v>
      </c>
      <c r="AA510" s="369">
        <v>0.6684222306969283</v>
      </c>
      <c r="AB510" s="369">
        <v>0.15109604359878623</v>
      </c>
      <c r="AC510" s="373">
        <v>-0.18289754485742366</v>
      </c>
      <c r="AD510" s="575">
        <v>0</v>
      </c>
      <c r="AE510" s="370" t="s">
        <v>2028</v>
      </c>
      <c r="AF510" s="370" t="s">
        <v>1833</v>
      </c>
      <c r="AG510" s="374" t="s">
        <v>743</v>
      </c>
      <c r="AH510" s="374" t="s">
        <v>1819</v>
      </c>
      <c r="AI510" s="374">
        <v>5000</v>
      </c>
      <c r="AJ510" s="374">
        <v>5000</v>
      </c>
      <c r="AK510" s="374">
        <v>5000</v>
      </c>
      <c r="AL510" s="722">
        <v>0.75</v>
      </c>
      <c r="AM510" s="722">
        <v>0</v>
      </c>
      <c r="AN510" s="369" t="s">
        <v>1834</v>
      </c>
      <c r="AO510" s="367" t="s">
        <v>1326</v>
      </c>
      <c r="AP510" s="370" t="s">
        <v>1835</v>
      </c>
      <c r="AQ510" s="376" t="s">
        <v>670</v>
      </c>
      <c r="AR510" s="369">
        <v>0</v>
      </c>
      <c r="AS510" s="369">
        <v>0</v>
      </c>
      <c r="AT510" s="369" t="s">
        <v>1424</v>
      </c>
      <c r="AW510" s="198"/>
      <c r="AX510" s="198"/>
      <c r="AY510" s="184"/>
      <c r="AZ510" s="184"/>
      <c r="BA510" s="184"/>
      <c r="BB510" s="186"/>
      <c r="BC510" s="184"/>
      <c r="BD510" s="184"/>
      <c r="BE510" s="184"/>
      <c r="BF510" s="184"/>
      <c r="BG510" s="186"/>
      <c r="BH510" s="186"/>
      <c r="BI510" s="199"/>
      <c r="BJ510" s="199"/>
      <c r="BK510" s="199"/>
      <c r="BL510" s="186"/>
      <c r="BM510" s="186"/>
      <c r="BN510" s="186"/>
      <c r="BO510" s="186"/>
      <c r="BP510" s="186"/>
      <c r="BQ510" s="186"/>
      <c r="BR510" s="186"/>
      <c r="BS510" s="186"/>
      <c r="BT510" s="187"/>
      <c r="BU510" s="188"/>
      <c r="BV510" s="189"/>
      <c r="BW510" s="185"/>
      <c r="BX510"/>
      <c r="BZ510"/>
    </row>
    <row r="511" spans="2:78" ht="18.75">
      <c r="B511" s="363" t="s">
        <v>261</v>
      </c>
      <c r="C511" s="364">
        <v>25213366000170</v>
      </c>
      <c r="D511" s="365" t="s">
        <v>14</v>
      </c>
      <c r="E511" s="365" t="s">
        <v>607</v>
      </c>
      <c r="F511" s="365" t="s">
        <v>1424</v>
      </c>
      <c r="G511" s="366" t="s">
        <v>1424</v>
      </c>
      <c r="H511" s="366" t="s">
        <v>34</v>
      </c>
      <c r="I511" s="366" t="s">
        <v>34</v>
      </c>
      <c r="J511" s="366" t="s">
        <v>608</v>
      </c>
      <c r="K511" s="367" t="s">
        <v>48</v>
      </c>
      <c r="L511" s="368"/>
      <c r="M511" s="368" t="s">
        <v>34</v>
      </c>
      <c r="N511" s="367">
        <v>422967</v>
      </c>
      <c r="O511" s="367" t="s">
        <v>1323</v>
      </c>
      <c r="P511" s="371">
        <v>42608</v>
      </c>
      <c r="Q511" s="372">
        <v>381.74166300000002</v>
      </c>
      <c r="R511" s="372">
        <v>473.1746421706348</v>
      </c>
      <c r="S511" s="367">
        <v>2</v>
      </c>
      <c r="T511" s="369">
        <v>0.11080948520064493</v>
      </c>
      <c r="U511" s="369">
        <v>1.1872706618211233</v>
      </c>
      <c r="V511" s="369">
        <v>-7.8980552340870425E-3</v>
      </c>
      <c r="W511" s="369">
        <v>-7.0757507137274009E-2</v>
      </c>
      <c r="X511" s="369">
        <v>-1.6869194749876359E-2</v>
      </c>
      <c r="Y511" s="369">
        <v>-0.1154793635734007</v>
      </c>
      <c r="Z511" s="369">
        <v>5.6781940853533497E-2</v>
      </c>
      <c r="AA511" s="369">
        <v>0.30680381552098079</v>
      </c>
      <c r="AB511" s="369">
        <v>0.22660114430046222</v>
      </c>
      <c r="AC511" s="373">
        <v>-0.5274443834267234</v>
      </c>
      <c r="AD511" s="575">
        <v>28408139000198</v>
      </c>
      <c r="AE511" s="370" t="s">
        <v>2029</v>
      </c>
      <c r="AF511" s="370" t="s">
        <v>1812</v>
      </c>
      <c r="AG511" s="374" t="s">
        <v>1459</v>
      </c>
      <c r="AH511" s="374" t="s">
        <v>1813</v>
      </c>
      <c r="AI511" s="374">
        <v>200000</v>
      </c>
      <c r="AJ511" s="374">
        <v>10000</v>
      </c>
      <c r="AK511" s="374">
        <v>10000</v>
      </c>
      <c r="AL511" s="722">
        <v>0.3</v>
      </c>
      <c r="AM511" s="722">
        <v>20</v>
      </c>
      <c r="AN511" s="369" t="s">
        <v>668</v>
      </c>
      <c r="AO511" s="367" t="s">
        <v>1326</v>
      </c>
      <c r="AP511" s="370" t="s">
        <v>1816</v>
      </c>
      <c r="AQ511" s="376" t="s">
        <v>718</v>
      </c>
      <c r="AR511" s="369">
        <v>4.7999999999999996E-3</v>
      </c>
      <c r="AS511" s="369">
        <v>4.7999999999999996E-3</v>
      </c>
      <c r="AT511" s="369" t="s">
        <v>1424</v>
      </c>
      <c r="AW511" s="198"/>
      <c r="AX511" s="198"/>
      <c r="AY511" s="184"/>
      <c r="AZ511" s="184"/>
      <c r="BA511" s="184"/>
      <c r="BB511" s="186"/>
      <c r="BC511" s="184"/>
      <c r="BD511" s="184"/>
      <c r="BE511" s="184"/>
      <c r="BF511" s="184"/>
      <c r="BG511" s="186"/>
      <c r="BH511" s="186"/>
      <c r="BI511" s="199"/>
      <c r="BJ511" s="199"/>
      <c r="BK511" s="199"/>
      <c r="BL511" s="186"/>
      <c r="BM511" s="186"/>
      <c r="BN511" s="186"/>
      <c r="BO511" s="186"/>
      <c r="BP511" s="186"/>
      <c r="BQ511" s="186"/>
      <c r="BR511" s="186"/>
      <c r="BS511" s="186"/>
      <c r="BT511" s="187"/>
      <c r="BU511" s="188"/>
      <c r="BV511" s="189"/>
      <c r="BW511" s="185"/>
      <c r="BX511"/>
      <c r="BZ511"/>
    </row>
    <row r="512" spans="2:78" ht="18.75">
      <c r="B512" s="363" t="s">
        <v>326</v>
      </c>
      <c r="C512" s="364">
        <v>23970201000117</v>
      </c>
      <c r="D512" s="365" t="s">
        <v>11</v>
      </c>
      <c r="E512" s="365" t="s">
        <v>620</v>
      </c>
      <c r="F512" s="365" t="s">
        <v>665</v>
      </c>
      <c r="G512" s="366" t="s">
        <v>740</v>
      </c>
      <c r="H512" s="366" t="s">
        <v>34</v>
      </c>
      <c r="I512" s="366" t="s">
        <v>1424</v>
      </c>
      <c r="J512" s="366" t="s">
        <v>608</v>
      </c>
      <c r="K512" s="367" t="s">
        <v>48</v>
      </c>
      <c r="L512" s="368"/>
      <c r="M512" s="368" t="s">
        <v>1421</v>
      </c>
      <c r="N512" s="367">
        <v>422991</v>
      </c>
      <c r="O512" s="367" t="s">
        <v>1323</v>
      </c>
      <c r="P512" s="371">
        <v>42475</v>
      </c>
      <c r="Q512" s="372">
        <v>112.765607</v>
      </c>
      <c r="R512" s="372">
        <v>108.08891678174605</v>
      </c>
      <c r="S512" s="367">
        <v>1</v>
      </c>
      <c r="T512" s="369">
        <v>9.8266116765548972E-2</v>
      </c>
      <c r="U512" s="369">
        <v>1.052874465354398</v>
      </c>
      <c r="V512" s="369">
        <v>0.11917860866278818</v>
      </c>
      <c r="W512" s="369">
        <v>1.0677035046137391</v>
      </c>
      <c r="X512" s="369">
        <v>0.1651136778939688</v>
      </c>
      <c r="Y512" s="369">
        <v>1.1302983173277283</v>
      </c>
      <c r="Z512" s="369">
        <v>0.20777756645715439</v>
      </c>
      <c r="AA512" s="369">
        <v>1.1226624030543717</v>
      </c>
      <c r="AB512" s="369">
        <v>1.2300488586795555E-3</v>
      </c>
      <c r="AC512" s="373">
        <v>6.143790959361155</v>
      </c>
      <c r="AD512" s="575">
        <v>0</v>
      </c>
      <c r="AE512" s="370" t="s">
        <v>1955</v>
      </c>
      <c r="AF512" s="370" t="s">
        <v>1830</v>
      </c>
      <c r="AG512" s="374" t="s">
        <v>743</v>
      </c>
      <c r="AH512" s="374" t="s">
        <v>1819</v>
      </c>
      <c r="AI512" s="374">
        <v>0</v>
      </c>
      <c r="AJ512" s="374">
        <v>0</v>
      </c>
      <c r="AK512" s="374">
        <v>0</v>
      </c>
      <c r="AL512" s="722">
        <v>1</v>
      </c>
      <c r="AM512" s="722">
        <v>0</v>
      </c>
      <c r="AN512" s="369" t="s">
        <v>1820</v>
      </c>
      <c r="AO512" s="367" t="s">
        <v>1326</v>
      </c>
      <c r="AP512" s="370" t="s">
        <v>1821</v>
      </c>
      <c r="AQ512" s="376" t="s">
        <v>11</v>
      </c>
      <c r="AR512" s="369">
        <v>1.6000000000000001E-3</v>
      </c>
      <c r="AS512" s="369">
        <v>1.6000000000000001E-3</v>
      </c>
      <c r="AT512" s="369" t="s">
        <v>1424</v>
      </c>
      <c r="AW512" s="198"/>
      <c r="AX512" s="198"/>
      <c r="AY512" s="184"/>
      <c r="AZ512" s="184"/>
      <c r="BA512" s="184"/>
      <c r="BB512" s="186"/>
      <c r="BC512" s="184"/>
      <c r="BD512" s="184"/>
      <c r="BE512" s="184"/>
      <c r="BF512" s="184"/>
      <c r="BG512" s="186"/>
      <c r="BH512" s="186"/>
      <c r="BI512" s="199"/>
      <c r="BJ512" s="199"/>
      <c r="BK512" s="199"/>
      <c r="BL512" s="186"/>
      <c r="BM512" s="186"/>
      <c r="BN512" s="186"/>
      <c r="BO512" s="186"/>
      <c r="BP512" s="186"/>
      <c r="BQ512" s="186"/>
      <c r="BR512" s="186"/>
      <c r="BS512" s="186"/>
      <c r="BT512" s="187"/>
      <c r="BU512" s="188"/>
      <c r="BV512" s="189"/>
      <c r="BW512" s="185"/>
      <c r="BX512"/>
      <c r="BZ512"/>
    </row>
    <row r="513" spans="2:78" ht="18.75">
      <c r="B513" s="363" t="s">
        <v>58</v>
      </c>
      <c r="C513" s="364">
        <v>23657955000111</v>
      </c>
      <c r="D513" s="365" t="s">
        <v>14</v>
      </c>
      <c r="E513" s="365" t="s">
        <v>607</v>
      </c>
      <c r="F513" s="365" t="s">
        <v>1424</v>
      </c>
      <c r="G513" s="366" t="s">
        <v>1424</v>
      </c>
      <c r="H513" s="366" t="s">
        <v>34</v>
      </c>
      <c r="I513" s="366" t="s">
        <v>34</v>
      </c>
      <c r="J513" s="366" t="s">
        <v>611</v>
      </c>
      <c r="K513" s="367" t="s">
        <v>1815</v>
      </c>
      <c r="L513" s="368"/>
      <c r="M513" s="368" t="s">
        <v>1421</v>
      </c>
      <c r="N513" s="367">
        <v>423084</v>
      </c>
      <c r="O513" s="367" t="s">
        <v>1326</v>
      </c>
      <c r="P513" s="371">
        <v>42613</v>
      </c>
      <c r="Q513" s="372">
        <v>9.3160539999999994</v>
      </c>
      <c r="R513" s="372">
        <v>9.0377037380952387</v>
      </c>
      <c r="S513" s="367">
        <v>2</v>
      </c>
      <c r="T513" s="369">
        <v>0.10023508933786829</v>
      </c>
      <c r="U513" s="369">
        <v>1.0739710652060468</v>
      </c>
      <c r="V513" s="369">
        <v>8.8921931354636996E-2</v>
      </c>
      <c r="W513" s="369">
        <v>0.79663841363515275</v>
      </c>
      <c r="X513" s="369">
        <v>0.56677949952826467</v>
      </c>
      <c r="Y513" s="369">
        <v>3.8799324367545336</v>
      </c>
      <c r="Z513" s="369">
        <v>0.38664278220655679</v>
      </c>
      <c r="AA513" s="369">
        <v>2.0891057797866264</v>
      </c>
      <c r="AB513" s="369">
        <v>0.19717143075953908</v>
      </c>
      <c r="AC513" s="373">
        <v>-0.11512577741704613</v>
      </c>
      <c r="AD513" s="575">
        <v>0</v>
      </c>
      <c r="AE513" s="370" t="s">
        <v>2014</v>
      </c>
      <c r="AF513" s="370" t="s">
        <v>1856</v>
      </c>
      <c r="AG513" s="374" t="s">
        <v>59</v>
      </c>
      <c r="AH513" s="374" t="s">
        <v>1819</v>
      </c>
      <c r="AI513" s="374">
        <v>5000</v>
      </c>
      <c r="AJ513" s="374">
        <v>1000</v>
      </c>
      <c r="AK513" s="374">
        <v>1000</v>
      </c>
      <c r="AL513" s="722">
        <v>2</v>
      </c>
      <c r="AM513" s="722">
        <v>20</v>
      </c>
      <c r="AN513" s="369" t="s">
        <v>668</v>
      </c>
      <c r="AO513" s="367" t="s">
        <v>1326</v>
      </c>
      <c r="AP513" s="370" t="s">
        <v>1816</v>
      </c>
      <c r="AQ513" s="376" t="s">
        <v>696</v>
      </c>
      <c r="AR513" s="369">
        <v>3.0000000000000001E-3</v>
      </c>
      <c r="AS513" s="369">
        <v>3.0000000000000001E-3</v>
      </c>
      <c r="AT513" s="369" t="s">
        <v>1424</v>
      </c>
      <c r="AV513" s="576"/>
      <c r="AW513" s="198"/>
      <c r="AX513" s="198"/>
      <c r="AY513" s="184"/>
      <c r="AZ513" s="184"/>
      <c r="BA513" s="184"/>
      <c r="BB513" s="186"/>
      <c r="BC513" s="184"/>
      <c r="BD513" s="184"/>
      <c r="BE513" s="184"/>
      <c r="BF513" s="184"/>
      <c r="BG513" s="186"/>
      <c r="BH513" s="186"/>
      <c r="BI513" s="199"/>
      <c r="BJ513" s="199"/>
      <c r="BK513" s="199"/>
      <c r="BL513" s="186"/>
      <c r="BM513" s="186"/>
      <c r="BN513" s="186"/>
      <c r="BO513" s="186"/>
      <c r="BP513" s="186"/>
      <c r="BQ513" s="186"/>
      <c r="BR513" s="186"/>
      <c r="BS513" s="186"/>
      <c r="BT513" s="187"/>
      <c r="BU513" s="188"/>
      <c r="BV513" s="189"/>
      <c r="BW513" s="185"/>
      <c r="BX513"/>
      <c r="BZ513"/>
    </row>
    <row r="514" spans="2:78" ht="18.75">
      <c r="B514" s="363" t="s">
        <v>788</v>
      </c>
      <c r="C514" s="364">
        <v>25213405000139</v>
      </c>
      <c r="D514" s="365" t="s">
        <v>11</v>
      </c>
      <c r="E514" s="365" t="s">
        <v>621</v>
      </c>
      <c r="F514" s="365" t="s">
        <v>694</v>
      </c>
      <c r="G514" s="366" t="s">
        <v>740</v>
      </c>
      <c r="H514" s="366" t="s">
        <v>34</v>
      </c>
      <c r="I514" s="366" t="s">
        <v>1424</v>
      </c>
      <c r="J514" s="366" t="s">
        <v>608</v>
      </c>
      <c r="K514" s="367" t="s">
        <v>48</v>
      </c>
      <c r="L514" s="368"/>
      <c r="M514" s="368" t="s">
        <v>34</v>
      </c>
      <c r="N514" s="367">
        <v>423394</v>
      </c>
      <c r="O514" s="367" t="s">
        <v>1323</v>
      </c>
      <c r="P514" s="371">
        <v>42621</v>
      </c>
      <c r="Q514" s="372">
        <v>192.57693699999999</v>
      </c>
      <c r="R514" s="372">
        <v>179.66722384920629</v>
      </c>
      <c r="S514" s="367">
        <v>1</v>
      </c>
      <c r="T514" s="369">
        <v>6.7320213774495929E-2</v>
      </c>
      <c r="U514" s="369">
        <v>0.72130390839068803</v>
      </c>
      <c r="V514" s="369">
        <v>8.4279977015344176E-2</v>
      </c>
      <c r="W514" s="369">
        <v>0.75505183218458904</v>
      </c>
      <c r="X514" s="369">
        <v>0.19999683063098739</v>
      </c>
      <c r="Y514" s="369">
        <v>1.3690936088181038</v>
      </c>
      <c r="Z514" s="369">
        <v>0.21866651552872485</v>
      </c>
      <c r="AA514" s="369">
        <v>1.1814975022417846</v>
      </c>
      <c r="AB514" s="369">
        <v>2.593707580740897E-2</v>
      </c>
      <c r="AC514" s="373">
        <v>-1.0541461494323852</v>
      </c>
      <c r="AD514" s="575">
        <v>24658649000162</v>
      </c>
      <c r="AE514" s="370" t="s">
        <v>1861</v>
      </c>
      <c r="AF514" s="370" t="s">
        <v>1812</v>
      </c>
      <c r="AG514" s="374" t="s">
        <v>1459</v>
      </c>
      <c r="AH514" s="374" t="s">
        <v>1819</v>
      </c>
      <c r="AI514" s="374">
        <v>5000</v>
      </c>
      <c r="AJ514" s="374">
        <v>2500</v>
      </c>
      <c r="AK514" s="374">
        <v>5000</v>
      </c>
      <c r="AL514" s="722">
        <v>1.1000000000000001</v>
      </c>
      <c r="AM514" s="722">
        <v>20</v>
      </c>
      <c r="AN514" s="369" t="s">
        <v>1928</v>
      </c>
      <c r="AO514" s="367" t="s">
        <v>1326</v>
      </c>
      <c r="AP514" s="370" t="s">
        <v>1835</v>
      </c>
      <c r="AQ514" s="376" t="s">
        <v>673</v>
      </c>
      <c r="AR514" s="369">
        <v>2.7499999999999998E-3</v>
      </c>
      <c r="AS514" s="369">
        <v>2.7499999999999998E-3</v>
      </c>
      <c r="AT514" s="369" t="s">
        <v>1424</v>
      </c>
      <c r="AW514" s="198"/>
      <c r="AX514" s="198"/>
      <c r="AY514" s="184"/>
      <c r="AZ514" s="184"/>
      <c r="BA514" s="184"/>
      <c r="BB514" s="186"/>
      <c r="BC514" s="184"/>
      <c r="BD514" s="184"/>
      <c r="BE514" s="184"/>
      <c r="BF514" s="184"/>
      <c r="BG514" s="186"/>
      <c r="BH514" s="186"/>
      <c r="BI514" s="199"/>
      <c r="BJ514" s="199"/>
      <c r="BK514" s="199"/>
      <c r="BL514" s="186"/>
      <c r="BM514" s="186"/>
      <c r="BN514" s="186"/>
      <c r="BO514" s="186"/>
      <c r="BP514" s="186"/>
      <c r="BQ514" s="186"/>
      <c r="BR514" s="186"/>
      <c r="BS514" s="186"/>
      <c r="BT514" s="187"/>
      <c r="BU514" s="188"/>
      <c r="BV514" s="189"/>
      <c r="BW514" s="185"/>
      <c r="BX514"/>
      <c r="BZ514"/>
    </row>
    <row r="515" spans="2:78" ht="18.75">
      <c r="B515" s="363" t="s">
        <v>1626</v>
      </c>
      <c r="C515" s="364">
        <v>25247292000192</v>
      </c>
      <c r="D515" s="365" t="s">
        <v>11</v>
      </c>
      <c r="E515" s="365" t="s">
        <v>1424</v>
      </c>
      <c r="F515" s="365" t="s">
        <v>1424</v>
      </c>
      <c r="G515" s="366" t="s">
        <v>1424</v>
      </c>
      <c r="H515" s="366" t="s">
        <v>34</v>
      </c>
      <c r="I515" s="366" t="s">
        <v>1424</v>
      </c>
      <c r="J515" s="366" t="s">
        <v>1424</v>
      </c>
      <c r="K515" s="367" t="s">
        <v>48</v>
      </c>
      <c r="L515" s="368"/>
      <c r="M515" s="368" t="s">
        <v>1424</v>
      </c>
      <c r="N515" s="367">
        <v>423637</v>
      </c>
      <c r="O515" s="367" t="s">
        <v>1323</v>
      </c>
      <c r="P515" s="371">
        <v>42624</v>
      </c>
      <c r="Q515" s="372">
        <v>4.6226120000000002</v>
      </c>
      <c r="R515" s="372">
        <v>8.147257386454184</v>
      </c>
      <c r="S515" s="367">
        <v>1</v>
      </c>
      <c r="T515" s="369">
        <v>4.3887133717961602E-2</v>
      </c>
      <c r="U515" s="369">
        <v>0.47022965769046948</v>
      </c>
      <c r="V515" s="369">
        <v>5.8073094883459131E-2</v>
      </c>
      <c r="W515" s="369">
        <v>0.52026825641400232</v>
      </c>
      <c r="X515" s="369">
        <v>1.4253146346330459E-2</v>
      </c>
      <c r="Y515" s="369">
        <v>9.7571004034134268E-2</v>
      </c>
      <c r="Z515" s="369">
        <v>8.0613517899196685E-2</v>
      </c>
      <c r="AA515" s="369">
        <v>0.43557043845751769</v>
      </c>
      <c r="AB515" s="369">
        <v>7.1064332844924777E-2</v>
      </c>
      <c r="AC515" s="373">
        <v>-0.75351936165577282</v>
      </c>
      <c r="AD515" s="575">
        <v>31552347000170</v>
      </c>
      <c r="AE515" s="370" t="s">
        <v>1817</v>
      </c>
      <c r="AF515" s="370" t="s">
        <v>1818</v>
      </c>
      <c r="AG515" s="374" t="s">
        <v>59</v>
      </c>
      <c r="AH515" s="374" t="s">
        <v>1813</v>
      </c>
      <c r="AI515" s="374">
        <v>100000</v>
      </c>
      <c r="AJ515" s="374">
        <v>50000</v>
      </c>
      <c r="AK515" s="374">
        <v>100000</v>
      </c>
      <c r="AL515" s="722">
        <v>0.5</v>
      </c>
      <c r="AM515" s="722">
        <v>20</v>
      </c>
      <c r="AN515" s="369" t="s">
        <v>1824</v>
      </c>
      <c r="AO515" s="367" t="s">
        <v>1326</v>
      </c>
      <c r="AP515" s="370" t="s">
        <v>1821</v>
      </c>
      <c r="AQ515" s="376" t="s">
        <v>1815</v>
      </c>
      <c r="AR515" s="369">
        <v>0</v>
      </c>
      <c r="AS515" s="369">
        <v>0</v>
      </c>
      <c r="AT515" s="369" t="s">
        <v>1424</v>
      </c>
      <c r="AW515" s="198"/>
      <c r="AX515" s="198"/>
      <c r="AY515" s="184"/>
      <c r="AZ515" s="184"/>
      <c r="BA515" s="184"/>
      <c r="BB515" s="186"/>
      <c r="BC515" s="184"/>
      <c r="BD515" s="184"/>
      <c r="BE515" s="184"/>
      <c r="BF515" s="184"/>
      <c r="BG515" s="186"/>
      <c r="BH515" s="186"/>
      <c r="BI515" s="199"/>
      <c r="BJ515" s="199"/>
      <c r="BK515" s="199"/>
      <c r="BL515" s="186"/>
      <c r="BM515" s="186"/>
      <c r="BN515" s="186"/>
      <c r="BO515" s="186"/>
      <c r="BP515" s="186"/>
      <c r="BQ515" s="186"/>
      <c r="BR515" s="186"/>
      <c r="BS515" s="186"/>
      <c r="BT515" s="187"/>
      <c r="BU515" s="188"/>
      <c r="BV515" s="189"/>
      <c r="BW515" s="185"/>
      <c r="BX515"/>
      <c r="BZ515"/>
    </row>
    <row r="516" spans="2:78" ht="18.75">
      <c r="B516" s="363" t="s">
        <v>1529</v>
      </c>
      <c r="C516" s="364">
        <v>22175345000119</v>
      </c>
      <c r="D516" s="365" t="s">
        <v>11</v>
      </c>
      <c r="E516" s="365" t="s">
        <v>620</v>
      </c>
      <c r="F516" s="365" t="s">
        <v>687</v>
      </c>
      <c r="G516" s="366" t="s">
        <v>740</v>
      </c>
      <c r="H516" s="366" t="s">
        <v>34</v>
      </c>
      <c r="I516" s="366" t="s">
        <v>1321</v>
      </c>
      <c r="J516" s="366" t="s">
        <v>608</v>
      </c>
      <c r="K516" s="367" t="s">
        <v>48</v>
      </c>
      <c r="L516" s="368"/>
      <c r="M516" s="368" t="s">
        <v>1424</v>
      </c>
      <c r="N516" s="367">
        <v>424390</v>
      </c>
      <c r="O516" s="367" t="s">
        <v>1436</v>
      </c>
      <c r="P516" s="371">
        <v>42248</v>
      </c>
      <c r="Q516" s="372">
        <v>18.772704999999998</v>
      </c>
      <c r="R516" s="372">
        <v>82326.528241515873</v>
      </c>
      <c r="S516" s="367">
        <v>1</v>
      </c>
      <c r="T516" s="369">
        <v>0.12376615287333914</v>
      </c>
      <c r="U516" s="369">
        <v>1.3260951620423957</v>
      </c>
      <c r="V516" s="369">
        <v>0.15133471497514783</v>
      </c>
      <c r="W516" s="369">
        <v>1.3557852987348886</v>
      </c>
      <c r="X516" s="369">
        <v>0.22849385847303427</v>
      </c>
      <c r="Y516" s="369">
        <v>1.5641721936425024</v>
      </c>
      <c r="Z516" s="369">
        <v>0.31299128536605925</v>
      </c>
      <c r="AA516" s="369">
        <v>1.6911524884790445</v>
      </c>
      <c r="AB516" s="369">
        <v>0.11731564686414518</v>
      </c>
      <c r="AC516" s="373">
        <v>0.3385163908773115</v>
      </c>
      <c r="AD516" s="575">
        <v>12167116000107</v>
      </c>
      <c r="AE516" s="370" t="s">
        <v>2030</v>
      </c>
      <c r="AF516" s="370" t="s">
        <v>1833</v>
      </c>
      <c r="AG516" s="374" t="s">
        <v>1458</v>
      </c>
      <c r="AH516" s="374" t="s">
        <v>1813</v>
      </c>
      <c r="AI516" s="374">
        <v>5000</v>
      </c>
      <c r="AJ516" s="374">
        <v>0</v>
      </c>
      <c r="AK516" s="374">
        <v>0</v>
      </c>
      <c r="AL516" s="722">
        <v>1.25</v>
      </c>
      <c r="AM516" s="722">
        <v>0</v>
      </c>
      <c r="AN516" s="369" t="s">
        <v>1815</v>
      </c>
      <c r="AO516" s="367" t="s">
        <v>1326</v>
      </c>
      <c r="AP516" s="370" t="s">
        <v>2031</v>
      </c>
      <c r="AQ516" s="376" t="s">
        <v>1424</v>
      </c>
      <c r="AR516" s="369">
        <v>7.0000000000000001E-3</v>
      </c>
      <c r="AS516" s="369">
        <v>7.0000000000000001E-3</v>
      </c>
      <c r="AT516" s="369" t="s">
        <v>1424</v>
      </c>
      <c r="AW516" s="198"/>
      <c r="AX516" s="198"/>
      <c r="AY516" s="184"/>
      <c r="AZ516" s="184"/>
      <c r="BA516" s="184"/>
      <c r="BB516" s="186"/>
      <c r="BC516" s="184"/>
      <c r="BD516" s="184"/>
      <c r="BE516" s="184"/>
      <c r="BF516" s="184"/>
      <c r="BG516" s="186"/>
      <c r="BH516" s="186"/>
      <c r="BI516" s="199"/>
      <c r="BJ516" s="199"/>
      <c r="BK516" s="199"/>
      <c r="BL516" s="186"/>
      <c r="BM516" s="186"/>
      <c r="BN516" s="186"/>
      <c r="BO516" s="186"/>
      <c r="BP516" s="186"/>
      <c r="BQ516" s="186"/>
      <c r="BR516" s="186"/>
      <c r="BS516" s="186"/>
      <c r="BT516" s="187"/>
      <c r="BU516" s="188"/>
      <c r="BV516" s="189"/>
      <c r="BW516" s="185"/>
      <c r="BX516"/>
      <c r="BZ516"/>
    </row>
    <row r="517" spans="2:78" ht="18.75">
      <c r="B517" s="363" t="s">
        <v>419</v>
      </c>
      <c r="C517" s="364">
        <v>23729525000168</v>
      </c>
      <c r="D517" s="365" t="s">
        <v>11</v>
      </c>
      <c r="E517" s="365" t="s">
        <v>620</v>
      </c>
      <c r="F517" s="365" t="s">
        <v>687</v>
      </c>
      <c r="G517" s="366" t="s">
        <v>740</v>
      </c>
      <c r="H517" s="366" t="s">
        <v>34</v>
      </c>
      <c r="I517" s="366" t="s">
        <v>1321</v>
      </c>
      <c r="J517" s="366" t="s">
        <v>608</v>
      </c>
      <c r="K517" s="367" t="s">
        <v>48</v>
      </c>
      <c r="L517" s="368"/>
      <c r="M517" s="368" t="s">
        <v>34</v>
      </c>
      <c r="N517" s="367">
        <v>424854</v>
      </c>
      <c r="O517" s="367" t="s">
        <v>1323</v>
      </c>
      <c r="P517" s="371">
        <v>42554</v>
      </c>
      <c r="Q517" s="372">
        <v>111.98858199999999</v>
      </c>
      <c r="R517" s="372">
        <v>41.5545161733871</v>
      </c>
      <c r="S517" s="367">
        <v>1</v>
      </c>
      <c r="T517" s="369">
        <v>0.11403326115167745</v>
      </c>
      <c r="U517" s="369">
        <v>1.2218118800211255</v>
      </c>
      <c r="V517" s="369">
        <v>0.14062115310612811</v>
      </c>
      <c r="W517" s="369">
        <v>1.2598040846328302</v>
      </c>
      <c r="X517" s="369">
        <v>0.20190809643836616</v>
      </c>
      <c r="Y517" s="369">
        <v>1.3821773251619038</v>
      </c>
      <c r="Z517" s="369">
        <v>0.25262403265977951</v>
      </c>
      <c r="AA517" s="369">
        <v>1.3649765391472011</v>
      </c>
      <c r="AB517" s="369">
        <v>2.7321935724058354E-3</v>
      </c>
      <c r="AC517" s="373">
        <v>10.614075003233454</v>
      </c>
      <c r="AD517" s="575">
        <v>22128298000152</v>
      </c>
      <c r="AE517" s="370" t="s">
        <v>1909</v>
      </c>
      <c r="AF517" s="370" t="s">
        <v>1812</v>
      </c>
      <c r="AG517" s="374" t="s">
        <v>1459</v>
      </c>
      <c r="AH517" s="374" t="s">
        <v>1813</v>
      </c>
      <c r="AI517" s="374">
        <v>1000</v>
      </c>
      <c r="AJ517" s="374">
        <v>1000</v>
      </c>
      <c r="AK517" s="374">
        <v>1000</v>
      </c>
      <c r="AL517" s="722">
        <v>0.8</v>
      </c>
      <c r="AM517" s="722">
        <v>20</v>
      </c>
      <c r="AN517" s="369" t="s">
        <v>1820</v>
      </c>
      <c r="AO517" s="367" t="s">
        <v>1326</v>
      </c>
      <c r="AP517" s="370" t="s">
        <v>1835</v>
      </c>
      <c r="AQ517" s="376" t="s">
        <v>688</v>
      </c>
      <c r="AR517" s="369">
        <v>2.3999999999999998E-3</v>
      </c>
      <c r="AS517" s="369">
        <v>2.3999999999999998E-3</v>
      </c>
      <c r="AT517" s="369" t="s">
        <v>1424</v>
      </c>
      <c r="AW517" s="198"/>
      <c r="AX517" s="198"/>
      <c r="AY517" s="184"/>
      <c r="AZ517" s="184"/>
      <c r="BA517" s="184"/>
      <c r="BB517" s="186"/>
      <c r="BC517" s="184"/>
      <c r="BD517" s="184"/>
      <c r="BE517" s="184"/>
      <c r="BF517" s="184"/>
      <c r="BG517" s="186"/>
      <c r="BH517" s="186"/>
      <c r="BI517" s="199"/>
      <c r="BJ517" s="199"/>
      <c r="BK517" s="199"/>
      <c r="BL517" s="186"/>
      <c r="BM517" s="186"/>
      <c r="BN517" s="186"/>
      <c r="BO517" s="186"/>
      <c r="BP517" s="186"/>
      <c r="BQ517" s="186"/>
      <c r="BR517" s="186"/>
      <c r="BS517" s="186"/>
      <c r="BT517" s="187"/>
      <c r="BU517" s="188"/>
      <c r="BV517" s="189"/>
      <c r="BW517" s="185"/>
      <c r="BX517"/>
      <c r="BZ517"/>
    </row>
    <row r="518" spans="2:78" ht="18.75">
      <c r="B518" s="363" t="s">
        <v>24</v>
      </c>
      <c r="C518" s="364">
        <v>24592505000150</v>
      </c>
      <c r="D518" s="365" t="s">
        <v>13</v>
      </c>
      <c r="E518" s="365" t="s">
        <v>615</v>
      </c>
      <c r="F518" s="365" t="s">
        <v>619</v>
      </c>
      <c r="G518" s="366" t="s">
        <v>34</v>
      </c>
      <c r="H518" s="366" t="s">
        <v>1340</v>
      </c>
      <c r="I518" s="366" t="s">
        <v>34</v>
      </c>
      <c r="J518" s="366" t="s">
        <v>611</v>
      </c>
      <c r="K518" s="367" t="s">
        <v>48</v>
      </c>
      <c r="L518" s="368" t="s">
        <v>1341</v>
      </c>
      <c r="M518" s="368" t="s">
        <v>34</v>
      </c>
      <c r="N518" s="367">
        <v>425257</v>
      </c>
      <c r="O518" s="367" t="s">
        <v>1323</v>
      </c>
      <c r="P518" s="371">
        <v>42652</v>
      </c>
      <c r="Q518" s="372">
        <v>363.61900600000001</v>
      </c>
      <c r="R518" s="372">
        <v>563.23671051587326</v>
      </c>
      <c r="S518" s="367">
        <v>1</v>
      </c>
      <c r="T518" s="369">
        <v>0.14703371676255106</v>
      </c>
      <c r="U518" s="369">
        <v>1.5753959861342048</v>
      </c>
      <c r="V518" s="369">
        <v>0.1337760575481497</v>
      </c>
      <c r="W518" s="369">
        <v>1.1984798872900946</v>
      </c>
      <c r="X518" s="369">
        <v>0.14496210056329906</v>
      </c>
      <c r="Y518" s="369">
        <v>0.99234915261356993</v>
      </c>
      <c r="Z518" s="369">
        <v>0.28720336893222265</v>
      </c>
      <c r="AA518" s="369">
        <v>1.5518153852150773</v>
      </c>
      <c r="AB518" s="369">
        <v>7.0957813887788851E-2</v>
      </c>
      <c r="AC518" s="373">
        <v>0.31222230123837103</v>
      </c>
      <c r="AD518" s="575">
        <v>20216114000180</v>
      </c>
      <c r="AE518" s="370" t="s">
        <v>1997</v>
      </c>
      <c r="AF518" s="370" t="s">
        <v>1812</v>
      </c>
      <c r="AG518" s="374" t="s">
        <v>1459</v>
      </c>
      <c r="AH518" s="374" t="s">
        <v>1813</v>
      </c>
      <c r="AI518" s="374">
        <v>500</v>
      </c>
      <c r="AJ518" s="374">
        <v>100</v>
      </c>
      <c r="AK518" s="374">
        <v>500</v>
      </c>
      <c r="AL518" s="722">
        <v>1.95</v>
      </c>
      <c r="AM518" s="722">
        <v>20</v>
      </c>
      <c r="AN518" s="369" t="s">
        <v>1820</v>
      </c>
      <c r="AO518" s="367" t="s">
        <v>1326</v>
      </c>
      <c r="AP518" s="370" t="s">
        <v>1835</v>
      </c>
      <c r="AQ518" s="376" t="s">
        <v>666</v>
      </c>
      <c r="AR518" s="369">
        <v>4.875E-3</v>
      </c>
      <c r="AS518" s="369">
        <v>4.875E-3</v>
      </c>
      <c r="AT518" s="369" t="s">
        <v>1424</v>
      </c>
      <c r="AW518" s="198"/>
      <c r="AX518" s="198"/>
      <c r="AY518" s="184"/>
      <c r="AZ518" s="184"/>
      <c r="BA518" s="184"/>
      <c r="BB518" s="186"/>
      <c r="BC518" s="184"/>
      <c r="BD518" s="184"/>
      <c r="BE518" s="184"/>
      <c r="BF518" s="184"/>
      <c r="BG518" s="186"/>
      <c r="BH518" s="186"/>
      <c r="BI518" s="199"/>
      <c r="BJ518" s="199"/>
      <c r="BK518" s="199"/>
      <c r="BL518" s="186"/>
      <c r="BM518" s="186"/>
      <c r="BN518" s="186"/>
      <c r="BO518" s="186"/>
      <c r="BP518" s="186"/>
      <c r="BQ518" s="186"/>
      <c r="BR518" s="186"/>
      <c r="BS518" s="186"/>
      <c r="BT518" s="187"/>
      <c r="BU518" s="188"/>
      <c r="BV518" s="189"/>
      <c r="BW518" s="185"/>
      <c r="BX518"/>
      <c r="BZ518"/>
    </row>
    <row r="519" spans="2:78" ht="18.75">
      <c r="B519" s="363" t="s">
        <v>243</v>
      </c>
      <c r="C519" s="364">
        <v>19488866000111</v>
      </c>
      <c r="D519" s="365" t="s">
        <v>11</v>
      </c>
      <c r="E519" s="365" t="s">
        <v>620</v>
      </c>
      <c r="F519" s="365" t="s">
        <v>665</v>
      </c>
      <c r="G519" s="366" t="s">
        <v>740</v>
      </c>
      <c r="H519" s="366" t="s">
        <v>34</v>
      </c>
      <c r="I519" s="366" t="s">
        <v>1424</v>
      </c>
      <c r="J519" s="366" t="s">
        <v>608</v>
      </c>
      <c r="K519" s="367" t="s">
        <v>48</v>
      </c>
      <c r="L519" s="368" t="s">
        <v>1341</v>
      </c>
      <c r="M519" s="368" t="s">
        <v>34</v>
      </c>
      <c r="N519" s="367">
        <v>425338</v>
      </c>
      <c r="O519" s="367" t="s">
        <v>1323</v>
      </c>
      <c r="P519" s="371">
        <v>42553</v>
      </c>
      <c r="Q519" s="372">
        <v>604.63731199999995</v>
      </c>
      <c r="R519" s="372">
        <v>444.54461429365062</v>
      </c>
      <c r="S519" s="367">
        <v>1</v>
      </c>
      <c r="T519" s="369">
        <v>0.10691056960165612</v>
      </c>
      <c r="U519" s="369">
        <v>1.1454956450415201</v>
      </c>
      <c r="V519" s="369">
        <v>0.12640202626526453</v>
      </c>
      <c r="W519" s="369">
        <v>1.1324170331234966</v>
      </c>
      <c r="X519" s="369">
        <v>0.21452172273606407</v>
      </c>
      <c r="Y519" s="369">
        <v>1.4685248692390473</v>
      </c>
      <c r="Z519" s="369">
        <v>0.20709729288547574</v>
      </c>
      <c r="AA519" s="369">
        <v>1.1189867532922853</v>
      </c>
      <c r="AB519" s="369">
        <v>2.6484350933807699E-3</v>
      </c>
      <c r="AC519" s="373">
        <v>5.5808732851129337</v>
      </c>
      <c r="AD519" s="575">
        <v>18990334000115</v>
      </c>
      <c r="AE519" s="370" t="s">
        <v>2006</v>
      </c>
      <c r="AF519" s="370" t="s">
        <v>1812</v>
      </c>
      <c r="AG519" s="374" t="s">
        <v>1459</v>
      </c>
      <c r="AH519" s="374" t="s">
        <v>1819</v>
      </c>
      <c r="AI519" s="374">
        <v>100000</v>
      </c>
      <c r="AJ519" s="374">
        <v>50000</v>
      </c>
      <c r="AK519" s="374">
        <v>100000</v>
      </c>
      <c r="AL519" s="722">
        <v>0.85</v>
      </c>
      <c r="AM519" s="722">
        <v>20</v>
      </c>
      <c r="AN519" s="369" t="s">
        <v>1820</v>
      </c>
      <c r="AO519" s="367" t="s">
        <v>1326</v>
      </c>
      <c r="AP519" s="370" t="s">
        <v>1835</v>
      </c>
      <c r="AQ519" s="376" t="s">
        <v>673</v>
      </c>
      <c r="AR519" s="369">
        <v>1E-3</v>
      </c>
      <c r="AS519" s="369">
        <v>1E-3</v>
      </c>
      <c r="AT519" s="369" t="s">
        <v>1424</v>
      </c>
      <c r="AW519" s="198"/>
      <c r="AX519" s="198"/>
      <c r="AY519" s="184"/>
      <c r="AZ519" s="184"/>
      <c r="BA519" s="184"/>
      <c r="BB519" s="186"/>
      <c r="BC519" s="184"/>
      <c r="BD519" s="184"/>
      <c r="BE519" s="184"/>
      <c r="BF519" s="184"/>
      <c r="BG519" s="186"/>
      <c r="BH519" s="186"/>
      <c r="BI519" s="199"/>
      <c r="BJ519" s="199"/>
      <c r="BK519" s="199"/>
      <c r="BL519" s="186"/>
      <c r="BM519" s="186"/>
      <c r="BN519" s="186"/>
      <c r="BO519" s="186"/>
      <c r="BP519" s="186"/>
      <c r="BQ519" s="186"/>
      <c r="BR519" s="186"/>
      <c r="BS519" s="186"/>
      <c r="BT519" s="187"/>
      <c r="BU519" s="188"/>
      <c r="BV519" s="189"/>
      <c r="BW519" s="185"/>
      <c r="BX519"/>
      <c r="BZ519"/>
    </row>
    <row r="520" spans="2:78" ht="18.75">
      <c r="B520" s="363" t="s">
        <v>829</v>
      </c>
      <c r="C520" s="364">
        <v>24623412000146</v>
      </c>
      <c r="D520" s="365" t="s">
        <v>11</v>
      </c>
      <c r="E520" s="365" t="s">
        <v>620</v>
      </c>
      <c r="F520" s="365" t="s">
        <v>694</v>
      </c>
      <c r="G520" s="366" t="s">
        <v>740</v>
      </c>
      <c r="H520" s="366" t="s">
        <v>34</v>
      </c>
      <c r="I520" s="366" t="s">
        <v>1424</v>
      </c>
      <c r="J520" s="366" t="s">
        <v>608</v>
      </c>
      <c r="K520" s="367" t="s">
        <v>48</v>
      </c>
      <c r="L520" s="368"/>
      <c r="M520" s="368" t="s">
        <v>34</v>
      </c>
      <c r="N520" s="367">
        <v>425524</v>
      </c>
      <c r="O520" s="367" t="s">
        <v>1323</v>
      </c>
      <c r="P520" s="371">
        <v>42592</v>
      </c>
      <c r="Q520" s="372">
        <v>100.500204</v>
      </c>
      <c r="R520" s="372">
        <v>105.88552691269834</v>
      </c>
      <c r="S520" s="367">
        <v>1</v>
      </c>
      <c r="T520" s="369">
        <v>7.0356438312522585E-2</v>
      </c>
      <c r="U520" s="369">
        <v>0.75383560285865814</v>
      </c>
      <c r="V520" s="369">
        <v>9.1904894506621204E-2</v>
      </c>
      <c r="W520" s="369">
        <v>0.82336233873582931</v>
      </c>
      <c r="X520" s="369">
        <v>0.17288444583020435</v>
      </c>
      <c r="Y520" s="369">
        <v>1.183493703892321</v>
      </c>
      <c r="Z520" s="369">
        <v>0.19269451003564009</v>
      </c>
      <c r="AA520" s="369">
        <v>1.0411657301636836</v>
      </c>
      <c r="AB520" s="369">
        <v>2.1211151775884046E-2</v>
      </c>
      <c r="AC520" s="373">
        <v>-0.92953703348894445</v>
      </c>
      <c r="AD520" s="575">
        <v>24601713000179</v>
      </c>
      <c r="AE520" s="370" t="s">
        <v>1919</v>
      </c>
      <c r="AF520" s="370" t="s">
        <v>1812</v>
      </c>
      <c r="AG520" s="374" t="s">
        <v>1459</v>
      </c>
      <c r="AH520" s="374" t="s">
        <v>1819</v>
      </c>
      <c r="AI520" s="374">
        <v>100</v>
      </c>
      <c r="AJ520" s="374">
        <v>100</v>
      </c>
      <c r="AK520" s="374">
        <v>100</v>
      </c>
      <c r="AL520" s="722">
        <v>1</v>
      </c>
      <c r="AM520" s="722">
        <v>20</v>
      </c>
      <c r="AN520" s="369" t="s">
        <v>1814</v>
      </c>
      <c r="AO520" s="367" t="s">
        <v>1326</v>
      </c>
      <c r="AP520" s="370" t="s">
        <v>1835</v>
      </c>
      <c r="AQ520" s="376" t="s">
        <v>673</v>
      </c>
      <c r="AR520" s="369">
        <v>2E-3</v>
      </c>
      <c r="AS520" s="369">
        <v>2E-3</v>
      </c>
      <c r="AT520" s="369" t="s">
        <v>1424</v>
      </c>
      <c r="AW520" s="198"/>
      <c r="AX520" s="198"/>
      <c r="AY520" s="184"/>
      <c r="AZ520" s="184"/>
      <c r="BA520" s="184"/>
      <c r="BB520" s="186"/>
      <c r="BC520" s="184"/>
      <c r="BD520" s="184"/>
      <c r="BE520" s="184"/>
      <c r="BF520" s="184"/>
      <c r="BG520" s="186"/>
      <c r="BH520" s="186"/>
      <c r="BI520" s="199"/>
      <c r="BJ520" s="199"/>
      <c r="BK520" s="199"/>
      <c r="BL520" s="186"/>
      <c r="BM520" s="186"/>
      <c r="BN520" s="186"/>
      <c r="BO520" s="186"/>
      <c r="BP520" s="186"/>
      <c r="BQ520" s="186"/>
      <c r="BR520" s="186"/>
      <c r="BS520" s="186"/>
      <c r="BT520" s="187"/>
      <c r="BU520" s="188"/>
      <c r="BV520" s="189"/>
      <c r="BW520" s="185"/>
      <c r="BX520"/>
      <c r="BZ520"/>
    </row>
    <row r="521" spans="2:78" ht="18.75">
      <c r="B521" s="363" t="s">
        <v>36</v>
      </c>
      <c r="C521" s="364">
        <v>23957096000186</v>
      </c>
      <c r="D521" s="365" t="s">
        <v>11</v>
      </c>
      <c r="E521" s="365" t="s">
        <v>620</v>
      </c>
      <c r="F521" s="365" t="s">
        <v>687</v>
      </c>
      <c r="G521" s="366" t="s">
        <v>740</v>
      </c>
      <c r="H521" s="366" t="s">
        <v>34</v>
      </c>
      <c r="I521" s="366" t="s">
        <v>1321</v>
      </c>
      <c r="J521" s="366" t="s">
        <v>608</v>
      </c>
      <c r="K521" s="367" t="s">
        <v>48</v>
      </c>
      <c r="L521" s="368"/>
      <c r="M521" s="368" t="s">
        <v>34</v>
      </c>
      <c r="N521" s="367">
        <v>425559</v>
      </c>
      <c r="O521" s="367" t="s">
        <v>1323</v>
      </c>
      <c r="P521" s="371">
        <v>42641</v>
      </c>
      <c r="Q521" s="372">
        <v>293.912485</v>
      </c>
      <c r="R521" s="372">
        <v>267.65937351405648</v>
      </c>
      <c r="S521" s="367">
        <v>1</v>
      </c>
      <c r="T521" s="369">
        <v>7.4844884400107059E-2</v>
      </c>
      <c r="U521" s="369">
        <v>0.80192715700048567</v>
      </c>
      <c r="V521" s="369">
        <v>9.5038400066595363E-2</v>
      </c>
      <c r="W521" s="369">
        <v>0.85143495097430122</v>
      </c>
      <c r="X521" s="369">
        <v>0.15776666061714706</v>
      </c>
      <c r="Y521" s="369">
        <v>1.0800037483296216</v>
      </c>
      <c r="Z521" s="369">
        <v>0.22993610387295682</v>
      </c>
      <c r="AA521" s="369">
        <v>1.2423892690850447</v>
      </c>
      <c r="AB521" s="369">
        <v>8.9235022302670188E-3</v>
      </c>
      <c r="AC521" s="373">
        <v>-1.8583561824434751</v>
      </c>
      <c r="AD521" s="575">
        <v>0</v>
      </c>
      <c r="AE521" s="370" t="s">
        <v>2032</v>
      </c>
      <c r="AF521" s="370" t="s">
        <v>1875</v>
      </c>
      <c r="AG521" s="374" t="s">
        <v>738</v>
      </c>
      <c r="AH521" s="374" t="s">
        <v>1813</v>
      </c>
      <c r="AI521" s="374">
        <v>5000</v>
      </c>
      <c r="AJ521" s="374">
        <v>5000</v>
      </c>
      <c r="AK521" s="374">
        <v>5000</v>
      </c>
      <c r="AL521" s="722">
        <v>2</v>
      </c>
      <c r="AM521" s="722">
        <v>20</v>
      </c>
      <c r="AN521" s="369" t="s">
        <v>1824</v>
      </c>
      <c r="AO521" s="367" t="s">
        <v>1326</v>
      </c>
      <c r="AP521" s="370" t="s">
        <v>1835</v>
      </c>
      <c r="AQ521" s="376" t="s">
        <v>688</v>
      </c>
      <c r="AR521" s="369">
        <v>3.3333333333333301E-3</v>
      </c>
      <c r="AS521" s="369">
        <v>3.3333333333333301E-3</v>
      </c>
      <c r="AT521" s="369" t="s">
        <v>1424</v>
      </c>
      <c r="AW521" s="198"/>
      <c r="AX521" s="198"/>
      <c r="AY521" s="184"/>
      <c r="AZ521" s="184"/>
      <c r="BA521" s="184"/>
      <c r="BB521" s="186"/>
      <c r="BC521" s="184"/>
      <c r="BD521" s="184"/>
      <c r="BE521" s="184"/>
      <c r="BF521" s="184"/>
      <c r="BG521" s="186"/>
      <c r="BH521" s="186"/>
      <c r="BI521" s="199"/>
      <c r="BJ521" s="199"/>
      <c r="BK521" s="199"/>
      <c r="BL521" s="218"/>
      <c r="BM521" s="186"/>
      <c r="BN521" s="186"/>
      <c r="BO521" s="186"/>
      <c r="BP521" s="186"/>
      <c r="BQ521" s="186"/>
      <c r="BR521" s="186"/>
      <c r="BS521" s="186"/>
      <c r="BT521" s="187"/>
      <c r="BU521" s="188"/>
      <c r="BV521" s="189"/>
      <c r="BW521" s="185"/>
      <c r="BX521"/>
      <c r="BZ521"/>
    </row>
    <row r="522" spans="2:78" ht="18.75">
      <c r="B522" s="363" t="s">
        <v>1112</v>
      </c>
      <c r="C522" s="364">
        <v>24552346000160</v>
      </c>
      <c r="D522" s="365" t="s">
        <v>11</v>
      </c>
      <c r="E522" s="365" t="s">
        <v>621</v>
      </c>
      <c r="F522" s="365" t="s">
        <v>694</v>
      </c>
      <c r="G522" s="366" t="s">
        <v>740</v>
      </c>
      <c r="H522" s="366" t="s">
        <v>34</v>
      </c>
      <c r="I522" s="366" t="s">
        <v>1424</v>
      </c>
      <c r="J522" s="366" t="s">
        <v>608</v>
      </c>
      <c r="K522" s="367" t="s">
        <v>48</v>
      </c>
      <c r="L522" s="368"/>
      <c r="M522" s="368" t="s">
        <v>34</v>
      </c>
      <c r="N522" s="367">
        <v>426911</v>
      </c>
      <c r="O522" s="367" t="s">
        <v>1323</v>
      </c>
      <c r="P522" s="371">
        <v>42641</v>
      </c>
      <c r="Q522" s="372">
        <v>40.061272000000002</v>
      </c>
      <c r="R522" s="372">
        <v>50.541384138888915</v>
      </c>
      <c r="S522" s="367">
        <v>1</v>
      </c>
      <c r="T522" s="369">
        <v>5.6557466953830904E-2</v>
      </c>
      <c r="U522" s="369">
        <v>0.60598622130238278</v>
      </c>
      <c r="V522" s="369">
        <v>7.5921506950846984E-2</v>
      </c>
      <c r="W522" s="369">
        <v>0.68016953676927783</v>
      </c>
      <c r="X522" s="369">
        <v>0.16225816350727396</v>
      </c>
      <c r="Y522" s="369">
        <v>1.1107506750757099</v>
      </c>
      <c r="Z522" s="369">
        <v>0.18293405756414005</v>
      </c>
      <c r="AA522" s="369">
        <v>0.9884281165059946</v>
      </c>
      <c r="AB522" s="369">
        <v>3.5166195880337314E-2</v>
      </c>
      <c r="AC522" s="373">
        <v>-1.015177722830531</v>
      </c>
      <c r="AD522" s="575">
        <v>0</v>
      </c>
      <c r="AE522" s="370" t="s">
        <v>1945</v>
      </c>
      <c r="AF522" s="370" t="s">
        <v>1833</v>
      </c>
      <c r="AG522" s="374" t="s">
        <v>1458</v>
      </c>
      <c r="AH522" s="374" t="s">
        <v>1819</v>
      </c>
      <c r="AI522" s="374">
        <v>0</v>
      </c>
      <c r="AJ522" s="374">
        <v>0</v>
      </c>
      <c r="AK522" s="374">
        <v>0</v>
      </c>
      <c r="AL522" s="722">
        <v>0.9</v>
      </c>
      <c r="AM522" s="722">
        <v>20</v>
      </c>
      <c r="AN522" s="369" t="s">
        <v>1834</v>
      </c>
      <c r="AO522" s="367" t="s">
        <v>1326</v>
      </c>
      <c r="AP522" s="370" t="s">
        <v>1821</v>
      </c>
      <c r="AQ522" s="376" t="s">
        <v>11</v>
      </c>
      <c r="AR522" s="369">
        <v>1.8E-3</v>
      </c>
      <c r="AS522" s="369">
        <v>1.8E-3</v>
      </c>
      <c r="AT522" s="369" t="s">
        <v>1424</v>
      </c>
      <c r="AW522" s="198"/>
      <c r="AX522" s="198"/>
      <c r="AY522" s="184"/>
      <c r="AZ522" s="184"/>
      <c r="BA522" s="184"/>
      <c r="BB522" s="186"/>
      <c r="BC522" s="184"/>
      <c r="BD522" s="184"/>
      <c r="BE522" s="184"/>
      <c r="BF522" s="184"/>
      <c r="BG522" s="186"/>
      <c r="BH522" s="186"/>
      <c r="BI522" s="199"/>
      <c r="BJ522" s="199"/>
      <c r="BK522" s="199"/>
      <c r="BL522" s="218"/>
      <c r="BM522" s="186"/>
      <c r="BN522" s="186"/>
      <c r="BO522" s="186"/>
      <c r="BP522" s="186"/>
      <c r="BQ522" s="186"/>
      <c r="BR522" s="186"/>
      <c r="BS522" s="186"/>
      <c r="BT522" s="187"/>
      <c r="BU522" s="188"/>
      <c r="BV522" s="189"/>
      <c r="BW522" s="185"/>
      <c r="BX522"/>
      <c r="BZ522"/>
    </row>
    <row r="523" spans="2:78" ht="18.75">
      <c r="B523" s="363" t="s">
        <v>400</v>
      </c>
      <c r="C523" s="364">
        <v>24769058000162</v>
      </c>
      <c r="D523" s="365" t="s">
        <v>11</v>
      </c>
      <c r="E523" s="365" t="s">
        <v>620</v>
      </c>
      <c r="F523" s="365" t="s">
        <v>665</v>
      </c>
      <c r="G523" s="366" t="s">
        <v>740</v>
      </c>
      <c r="H523" s="366" t="s">
        <v>34</v>
      </c>
      <c r="I523" s="366" t="s">
        <v>1424</v>
      </c>
      <c r="J523" s="366" t="s">
        <v>608</v>
      </c>
      <c r="K523" s="367" t="s">
        <v>48</v>
      </c>
      <c r="L523" s="368"/>
      <c r="M523" s="368" t="s">
        <v>1421</v>
      </c>
      <c r="N523" s="367">
        <v>427128</v>
      </c>
      <c r="O523" s="367" t="s">
        <v>1323</v>
      </c>
      <c r="P523" s="371">
        <v>42473</v>
      </c>
      <c r="Q523" s="372">
        <v>34.615081000000004</v>
      </c>
      <c r="R523" s="372">
        <v>48.067705346613536</v>
      </c>
      <c r="S523" s="367">
        <v>1</v>
      </c>
      <c r="T523" s="369">
        <v>9.8013224535165921E-2</v>
      </c>
      <c r="U523" s="369">
        <v>1.0501648460001285</v>
      </c>
      <c r="V523" s="369">
        <v>0.11841471296383155</v>
      </c>
      <c r="W523" s="369">
        <v>1.0608598761800232</v>
      </c>
      <c r="X523" s="369">
        <v>0.16318449735513907</v>
      </c>
      <c r="Y523" s="369">
        <v>1.1170919643188582</v>
      </c>
      <c r="Z523" s="369">
        <v>0.19974620558230027</v>
      </c>
      <c r="AA523" s="369">
        <v>1.0792674059269034</v>
      </c>
      <c r="AB523" s="369">
        <v>2.3297278433104477E-3</v>
      </c>
      <c r="AC523" s="373">
        <v>2.9159059836441568</v>
      </c>
      <c r="AD523" s="575">
        <v>0</v>
      </c>
      <c r="AE523" s="370" t="s">
        <v>2033</v>
      </c>
      <c r="AF523" s="370" t="s">
        <v>2034</v>
      </c>
      <c r="AG523" s="374" t="s">
        <v>1458</v>
      </c>
      <c r="AH523" s="374" t="s">
        <v>1819</v>
      </c>
      <c r="AI523" s="374">
        <v>100</v>
      </c>
      <c r="AJ523" s="374">
        <v>0</v>
      </c>
      <c r="AK523" s="374">
        <v>100</v>
      </c>
      <c r="AL523" s="722">
        <v>0.35</v>
      </c>
      <c r="AM523" s="722">
        <v>0</v>
      </c>
      <c r="AN523" s="369" t="s">
        <v>1820</v>
      </c>
      <c r="AO523" s="367" t="s">
        <v>1326</v>
      </c>
      <c r="AP523" s="370" t="s">
        <v>1821</v>
      </c>
      <c r="AQ523" s="376" t="s">
        <v>11</v>
      </c>
      <c r="AR523" s="369">
        <v>8.1666666666666704E-4</v>
      </c>
      <c r="AS523" s="369">
        <v>8.1666666666666704E-4</v>
      </c>
      <c r="AT523" s="369" t="s">
        <v>1424</v>
      </c>
      <c r="AW523" s="198"/>
      <c r="AX523" s="198"/>
      <c r="AY523" s="184"/>
      <c r="AZ523" s="184"/>
      <c r="BA523" s="184"/>
      <c r="BB523" s="186"/>
      <c r="BC523" s="184"/>
      <c r="BD523" s="184"/>
      <c r="BE523" s="184"/>
      <c r="BF523" s="184"/>
      <c r="BG523" s="186"/>
      <c r="BH523" s="186"/>
      <c r="BI523" s="199"/>
      <c r="BJ523" s="199"/>
      <c r="BK523" s="199"/>
      <c r="BL523" s="218"/>
      <c r="BM523" s="186"/>
      <c r="BN523" s="186"/>
      <c r="BO523" s="186"/>
      <c r="BP523" s="186"/>
      <c r="BQ523" s="186"/>
      <c r="BR523" s="186"/>
      <c r="BS523" s="186"/>
      <c r="BT523" s="187"/>
      <c r="BU523" s="188"/>
      <c r="BV523" s="189"/>
      <c r="BW523" s="185"/>
      <c r="BX523"/>
      <c r="BZ523"/>
    </row>
    <row r="524" spans="2:78" ht="18.75">
      <c r="B524" s="363" t="s">
        <v>489</v>
      </c>
      <c r="C524" s="364">
        <v>25274966000148</v>
      </c>
      <c r="D524" s="365" t="s">
        <v>11</v>
      </c>
      <c r="E524" s="365" t="s">
        <v>620</v>
      </c>
      <c r="F524" s="365" t="s">
        <v>687</v>
      </c>
      <c r="G524" s="366" t="s">
        <v>1424</v>
      </c>
      <c r="H524" s="366" t="s">
        <v>34</v>
      </c>
      <c r="I524" s="366" t="s">
        <v>1321</v>
      </c>
      <c r="J524" s="366" t="s">
        <v>608</v>
      </c>
      <c r="K524" s="367" t="s">
        <v>48</v>
      </c>
      <c r="L524" s="368"/>
      <c r="M524" s="368" t="s">
        <v>34</v>
      </c>
      <c r="N524" s="367">
        <v>427616</v>
      </c>
      <c r="O524" s="367" t="s">
        <v>1323</v>
      </c>
      <c r="P524" s="371">
        <v>42683</v>
      </c>
      <c r="Q524" s="372">
        <v>2.6331920000000002</v>
      </c>
      <c r="R524" s="372">
        <v>4.0462281290322597</v>
      </c>
      <c r="S524" s="367">
        <v>1</v>
      </c>
      <c r="T524" s="369">
        <v>9.9797724440840563E-2</v>
      </c>
      <c r="U524" s="369">
        <v>1.0692849094152208</v>
      </c>
      <c r="V524" s="369">
        <v>0.13780120991480671</v>
      </c>
      <c r="W524" s="369">
        <v>1.2345406312164153</v>
      </c>
      <c r="X524" s="369">
        <v>8.4497867115362224E-2</v>
      </c>
      <c r="Y524" s="369">
        <v>0.5784366155274443</v>
      </c>
      <c r="Z524" s="369">
        <v>4.3579689861379833E-2</v>
      </c>
      <c r="AA524" s="369">
        <v>0.23546949836006362</v>
      </c>
      <c r="AB524" s="369">
        <v>1.6012120440764794E-2</v>
      </c>
      <c r="AC524" s="373">
        <v>1.6349967142950155</v>
      </c>
      <c r="AD524" s="575">
        <v>0</v>
      </c>
      <c r="AE524" s="370" t="s">
        <v>2035</v>
      </c>
      <c r="AF524" s="370" t="s">
        <v>2036</v>
      </c>
      <c r="AG524" s="374" t="s">
        <v>1182</v>
      </c>
      <c r="AH524" s="374" t="s">
        <v>1819</v>
      </c>
      <c r="AI524" s="374">
        <v>1000</v>
      </c>
      <c r="AJ524" s="374">
        <v>1000</v>
      </c>
      <c r="AK524" s="374">
        <v>1000</v>
      </c>
      <c r="AL524" s="722">
        <v>0.6</v>
      </c>
      <c r="AM524" s="722">
        <v>20</v>
      </c>
      <c r="AN524" s="369" t="s">
        <v>1820</v>
      </c>
      <c r="AO524" s="367" t="s">
        <v>1326</v>
      </c>
      <c r="AP524" s="370" t="s">
        <v>1821</v>
      </c>
      <c r="AQ524" s="376" t="s">
        <v>1376</v>
      </c>
      <c r="AR524" s="369">
        <v>8.8000000000000003E-4</v>
      </c>
      <c r="AS524" s="369">
        <v>8.8000000000000003E-4</v>
      </c>
      <c r="AT524" s="369" t="s">
        <v>1424</v>
      </c>
      <c r="AW524" s="198"/>
      <c r="AX524" s="198"/>
      <c r="AY524" s="184"/>
      <c r="AZ524" s="184"/>
      <c r="BA524" s="184"/>
      <c r="BB524" s="186"/>
      <c r="BC524" s="184"/>
      <c r="BD524" s="184"/>
      <c r="BE524" s="184"/>
      <c r="BF524" s="184"/>
      <c r="BG524" s="186"/>
      <c r="BH524" s="186"/>
      <c r="BI524" s="199"/>
      <c r="BJ524" s="199"/>
      <c r="BK524" s="199"/>
      <c r="BL524" s="186"/>
      <c r="BM524" s="186"/>
      <c r="BN524" s="186"/>
      <c r="BO524" s="186"/>
      <c r="BP524" s="186"/>
      <c r="BQ524" s="186"/>
      <c r="BR524" s="186"/>
      <c r="BS524" s="186"/>
      <c r="BT524" s="187"/>
      <c r="BU524" s="188"/>
      <c r="BV524" s="189"/>
      <c r="BW524" s="185"/>
      <c r="BX524"/>
      <c r="BZ524"/>
    </row>
    <row r="525" spans="2:78" ht="18.75">
      <c r="B525" s="363" t="s">
        <v>341</v>
      </c>
      <c r="C525" s="364">
        <v>24011864000177</v>
      </c>
      <c r="D525" s="365" t="s">
        <v>11</v>
      </c>
      <c r="E525" s="365" t="s">
        <v>621</v>
      </c>
      <c r="F525" s="365" t="s">
        <v>674</v>
      </c>
      <c r="G525" s="366" t="s">
        <v>740</v>
      </c>
      <c r="H525" s="366" t="s">
        <v>34</v>
      </c>
      <c r="I525" s="366" t="s">
        <v>1424</v>
      </c>
      <c r="J525" s="366" t="s">
        <v>608</v>
      </c>
      <c r="K525" s="367" t="s">
        <v>48</v>
      </c>
      <c r="L525" s="368"/>
      <c r="M525" s="368" t="s">
        <v>34</v>
      </c>
      <c r="N525" s="367">
        <v>427950</v>
      </c>
      <c r="O525" s="367" t="s">
        <v>1323</v>
      </c>
      <c r="P525" s="371">
        <v>42432</v>
      </c>
      <c r="Q525" s="372">
        <v>185.94823199999999</v>
      </c>
      <c r="R525" s="372">
        <v>152.54734875396815</v>
      </c>
      <c r="S525" s="367">
        <v>1</v>
      </c>
      <c r="T525" s="369">
        <v>7.2669486080453982E-2</v>
      </c>
      <c r="U525" s="369">
        <v>0.77861880394729377</v>
      </c>
      <c r="V525" s="369">
        <v>8.9737289320586999E-2</v>
      </c>
      <c r="W525" s="369">
        <v>0.8039430848972815</v>
      </c>
      <c r="X525" s="369">
        <v>0.15918776450083372</v>
      </c>
      <c r="Y525" s="369">
        <v>1.0897320237152044</v>
      </c>
      <c r="Z525" s="369">
        <v>0.23952797259332193</v>
      </c>
      <c r="AA525" s="369">
        <v>1.2942159921090999</v>
      </c>
      <c r="AB525" s="369">
        <v>2.8051991872580898E-2</v>
      </c>
      <c r="AC525" s="373">
        <v>-0.78012842667559867</v>
      </c>
      <c r="AD525" s="575">
        <v>21624772000174</v>
      </c>
      <c r="AE525" s="370" t="s">
        <v>1860</v>
      </c>
      <c r="AF525" s="370" t="s">
        <v>1856</v>
      </c>
      <c r="AG525" s="374" t="s">
        <v>59</v>
      </c>
      <c r="AH525" s="374" t="s">
        <v>1819</v>
      </c>
      <c r="AI525" s="374">
        <v>20000</v>
      </c>
      <c r="AJ525" s="374">
        <v>100</v>
      </c>
      <c r="AK525" s="374">
        <v>1000</v>
      </c>
      <c r="AL525" s="722">
        <v>0</v>
      </c>
      <c r="AM525" s="722">
        <v>0</v>
      </c>
      <c r="AN525" s="369" t="s">
        <v>1928</v>
      </c>
      <c r="AO525" s="367" t="s">
        <v>1326</v>
      </c>
      <c r="AP525" s="370" t="s">
        <v>1821</v>
      </c>
      <c r="AQ525" s="376" t="s">
        <v>1376</v>
      </c>
      <c r="AR525" s="369">
        <v>1.33333333333333E-3</v>
      </c>
      <c r="AS525" s="369">
        <v>1.33333333333333E-3</v>
      </c>
      <c r="AT525" s="369" t="s">
        <v>1424</v>
      </c>
      <c r="AW525" s="198"/>
      <c r="AX525" s="198"/>
      <c r="AY525" s="184"/>
      <c r="AZ525" s="184"/>
      <c r="BA525" s="184"/>
      <c r="BB525" s="186"/>
      <c r="BC525" s="184"/>
      <c r="BD525" s="184"/>
      <c r="BE525" s="184"/>
      <c r="BF525" s="184"/>
      <c r="BG525" s="186"/>
      <c r="BH525" s="186"/>
      <c r="BI525" s="199"/>
      <c r="BJ525" s="199"/>
      <c r="BK525" s="199"/>
      <c r="BL525" s="186"/>
      <c r="BM525" s="186"/>
      <c r="BN525" s="186"/>
      <c r="BO525" s="186"/>
      <c r="BP525" s="186"/>
      <c r="BQ525" s="186"/>
      <c r="BR525" s="186"/>
      <c r="BS525" s="186"/>
      <c r="BT525" s="187"/>
      <c r="BU525" s="188"/>
      <c r="BV525" s="189"/>
      <c r="BW525" s="185"/>
      <c r="BX525"/>
      <c r="BZ525"/>
    </row>
    <row r="526" spans="2:78" ht="18.75">
      <c r="B526" s="363" t="s">
        <v>292</v>
      </c>
      <c r="C526" s="364">
        <v>24140256000162</v>
      </c>
      <c r="D526" s="365" t="s">
        <v>13</v>
      </c>
      <c r="E526" s="365" t="s">
        <v>616</v>
      </c>
      <c r="F526" s="365" t="s">
        <v>617</v>
      </c>
      <c r="G526" s="366" t="s">
        <v>34</v>
      </c>
      <c r="H526" s="366" t="s">
        <v>867</v>
      </c>
      <c r="I526" s="366" t="s">
        <v>34</v>
      </c>
      <c r="J526" s="366" t="s">
        <v>608</v>
      </c>
      <c r="K526" s="367" t="s">
        <v>48</v>
      </c>
      <c r="L526" s="368"/>
      <c r="M526" s="368" t="s">
        <v>34</v>
      </c>
      <c r="N526" s="367">
        <v>427977</v>
      </c>
      <c r="O526" s="367" t="s">
        <v>1323</v>
      </c>
      <c r="P526" s="371">
        <v>42502</v>
      </c>
      <c r="Q526" s="372">
        <v>782.14187000000004</v>
      </c>
      <c r="R526" s="372">
        <v>553.85335821031742</v>
      </c>
      <c r="S526" s="367">
        <v>1</v>
      </c>
      <c r="T526" s="369">
        <v>0.1511334741081114</v>
      </c>
      <c r="U526" s="369">
        <v>1.6193229262165969</v>
      </c>
      <c r="V526" s="369">
        <v>0.2081407549656511</v>
      </c>
      <c r="W526" s="369">
        <v>1.8647021980141991</v>
      </c>
      <c r="X526" s="369">
        <v>0.25827992475768169</v>
      </c>
      <c r="Y526" s="369">
        <v>1.7680749897692365</v>
      </c>
      <c r="Z526" s="369">
        <v>0.43337476243141526</v>
      </c>
      <c r="AA526" s="369">
        <v>2.3416077130477784</v>
      </c>
      <c r="AB526" s="369">
        <v>5.4797686882829065E-2</v>
      </c>
      <c r="AC526" s="373">
        <v>1.7613756136599874</v>
      </c>
      <c r="AD526" s="575">
        <v>24119428000116</v>
      </c>
      <c r="AE526" s="370" t="s">
        <v>2011</v>
      </c>
      <c r="AF526" s="370" t="s">
        <v>1856</v>
      </c>
      <c r="AG526" s="374" t="s">
        <v>59</v>
      </c>
      <c r="AH526" s="374" t="s">
        <v>1819</v>
      </c>
      <c r="AI526" s="374">
        <v>1000</v>
      </c>
      <c r="AJ526" s="374">
        <v>500</v>
      </c>
      <c r="AK526" s="374">
        <v>1000</v>
      </c>
      <c r="AL526" s="722">
        <v>2</v>
      </c>
      <c r="AM526" s="722">
        <v>20</v>
      </c>
      <c r="AN526" s="369" t="s">
        <v>1820</v>
      </c>
      <c r="AO526" s="367" t="s">
        <v>1326</v>
      </c>
      <c r="AP526" s="370" t="s">
        <v>1835</v>
      </c>
      <c r="AQ526" s="376" t="s">
        <v>676</v>
      </c>
      <c r="AR526" s="369">
        <v>4.9333333333333304E-3</v>
      </c>
      <c r="AS526" s="369">
        <v>4.9333333333333304E-3</v>
      </c>
      <c r="AT526" s="369" t="s">
        <v>1424</v>
      </c>
      <c r="AW526" s="198"/>
      <c r="AX526" s="198"/>
      <c r="AY526" s="184"/>
      <c r="AZ526" s="184"/>
      <c r="BA526" s="184"/>
      <c r="BB526" s="186"/>
      <c r="BC526" s="184"/>
      <c r="BD526" s="184"/>
      <c r="BE526" s="184"/>
      <c r="BF526" s="184"/>
      <c r="BG526" s="186"/>
      <c r="BH526" s="186"/>
      <c r="BI526" s="199"/>
      <c r="BJ526" s="199"/>
      <c r="BK526" s="199"/>
      <c r="BL526" s="186"/>
      <c r="BM526" s="186"/>
      <c r="BN526" s="186"/>
      <c r="BO526" s="186"/>
      <c r="BP526" s="186"/>
      <c r="BQ526" s="186"/>
      <c r="BR526" s="186"/>
      <c r="BS526" s="186"/>
      <c r="BT526" s="187"/>
      <c r="BU526" s="188"/>
      <c r="BV526" s="189"/>
      <c r="BW526" s="185"/>
      <c r="BX526"/>
      <c r="BZ526"/>
    </row>
    <row r="527" spans="2:78" ht="18.75">
      <c r="B527" s="363" t="s">
        <v>375</v>
      </c>
      <c r="C527" s="364">
        <v>25423215000146</v>
      </c>
      <c r="D527" s="365" t="s">
        <v>13</v>
      </c>
      <c r="E527" s="365" t="s">
        <v>616</v>
      </c>
      <c r="F527" s="365" t="s">
        <v>617</v>
      </c>
      <c r="G527" s="366" t="s">
        <v>34</v>
      </c>
      <c r="H527" s="366" t="s">
        <v>1340</v>
      </c>
      <c r="I527" s="366" t="s">
        <v>34</v>
      </c>
      <c r="J527" s="366" t="s">
        <v>608</v>
      </c>
      <c r="K527" s="367" t="s">
        <v>48</v>
      </c>
      <c r="L527" s="368" t="s">
        <v>1341</v>
      </c>
      <c r="M527" s="368" t="s">
        <v>1421</v>
      </c>
      <c r="N527" s="367">
        <v>428035</v>
      </c>
      <c r="O527" s="367" t="s">
        <v>1323</v>
      </c>
      <c r="P527" s="371">
        <v>42679</v>
      </c>
      <c r="Q527" s="372">
        <v>260.82753600000001</v>
      </c>
      <c r="R527" s="372">
        <v>270.92375689641449</v>
      </c>
      <c r="S527" s="367">
        <v>2</v>
      </c>
      <c r="T527" s="369">
        <v>0.17529599745816515</v>
      </c>
      <c r="U527" s="369">
        <v>1.8782128130989493</v>
      </c>
      <c r="V527" s="369">
        <v>0.15437964311086372</v>
      </c>
      <c r="W527" s="369">
        <v>1.38306435894778</v>
      </c>
      <c r="X527" s="369">
        <v>0.34080548164544067</v>
      </c>
      <c r="Y527" s="369">
        <v>2.3330100047028171</v>
      </c>
      <c r="Z527" s="369">
        <v>0.49734654271673051</v>
      </c>
      <c r="AA527" s="369">
        <v>2.6872596224784724</v>
      </c>
      <c r="AB527" s="369">
        <v>0.10229218937971403</v>
      </c>
      <c r="AC527" s="373">
        <v>0.41800060947843054</v>
      </c>
      <c r="AD527" s="575">
        <v>25423226000126</v>
      </c>
      <c r="AE527" s="370" t="s">
        <v>1982</v>
      </c>
      <c r="AF527" s="370" t="s">
        <v>1858</v>
      </c>
      <c r="AG527" s="374" t="s">
        <v>721</v>
      </c>
      <c r="AH527" s="374" t="s">
        <v>1813</v>
      </c>
      <c r="AI527" s="374">
        <v>100000</v>
      </c>
      <c r="AJ527" s="374">
        <v>50000</v>
      </c>
      <c r="AK527" s="374">
        <v>100000</v>
      </c>
      <c r="AL527" s="722">
        <v>1.85</v>
      </c>
      <c r="AM527" s="722">
        <v>20</v>
      </c>
      <c r="AN527" s="369" t="s">
        <v>1820</v>
      </c>
      <c r="AO527" s="367" t="s">
        <v>1326</v>
      </c>
      <c r="AP527" s="370" t="s">
        <v>1835</v>
      </c>
      <c r="AQ527" s="376" t="s">
        <v>670</v>
      </c>
      <c r="AR527" s="369">
        <v>3.7000000000000002E-3</v>
      </c>
      <c r="AS527" s="369">
        <v>3.7000000000000002E-3</v>
      </c>
      <c r="AT527" s="369" t="s">
        <v>1424</v>
      </c>
      <c r="AW527" s="198"/>
      <c r="AX527" s="198"/>
      <c r="AY527" s="184"/>
      <c r="AZ527" s="184"/>
      <c r="BA527" s="184"/>
      <c r="BB527" s="186"/>
      <c r="BC527" s="184"/>
      <c r="BD527" s="184"/>
      <c r="BE527" s="184"/>
      <c r="BF527" s="184"/>
      <c r="BG527" s="186"/>
      <c r="BH527" s="186"/>
      <c r="BI527" s="199"/>
      <c r="BJ527" s="199"/>
      <c r="BK527" s="199"/>
      <c r="BL527" s="186"/>
      <c r="BM527" s="186"/>
      <c r="BN527" s="186"/>
      <c r="BO527" s="186"/>
      <c r="BP527" s="186"/>
      <c r="BQ527" s="186"/>
      <c r="BR527" s="186"/>
      <c r="BS527" s="186"/>
      <c r="BT527" s="187"/>
      <c r="BU527" s="188"/>
      <c r="BV527" s="189"/>
      <c r="BW527" s="185"/>
      <c r="BX527"/>
      <c r="BZ527"/>
    </row>
    <row r="528" spans="2:78" ht="18.75">
      <c r="B528" s="363" t="s">
        <v>1545</v>
      </c>
      <c r="C528" s="364">
        <v>26387057000189</v>
      </c>
      <c r="D528" s="365" t="s">
        <v>11</v>
      </c>
      <c r="E528" s="365" t="s">
        <v>620</v>
      </c>
      <c r="F528" s="365" t="s">
        <v>665</v>
      </c>
      <c r="G528" s="366" t="s">
        <v>740</v>
      </c>
      <c r="H528" s="366" t="s">
        <v>34</v>
      </c>
      <c r="I528" s="366" t="s">
        <v>1424</v>
      </c>
      <c r="J528" s="366" t="s">
        <v>608</v>
      </c>
      <c r="K528" s="367" t="s">
        <v>48</v>
      </c>
      <c r="L528" s="368"/>
      <c r="M528" s="368" t="s">
        <v>1424</v>
      </c>
      <c r="N528" s="367">
        <v>428515</v>
      </c>
      <c r="O528" s="367" t="s">
        <v>1323</v>
      </c>
      <c r="P528" s="371">
        <v>42693</v>
      </c>
      <c r="Q528" s="372">
        <v>2.010408</v>
      </c>
      <c r="R528" s="372">
        <v>2.0906464233128816</v>
      </c>
      <c r="S528" s="367">
        <v>1</v>
      </c>
      <c r="T528" s="369">
        <v>3.5338403682830366E-2</v>
      </c>
      <c r="U528" s="369">
        <v>0.37863410205583953</v>
      </c>
      <c r="V528" s="369">
        <v>4.9860129216462434E-2</v>
      </c>
      <c r="W528" s="369">
        <v>0.4466895133466427</v>
      </c>
      <c r="X528" s="369">
        <v>8.9499270933998787E-2</v>
      </c>
      <c r="Y528" s="369">
        <v>0.61267410809975331</v>
      </c>
      <c r="Z528" s="369">
        <v>0.11862588296949439</v>
      </c>
      <c r="AA528" s="369">
        <v>0.64095860351912204</v>
      </c>
      <c r="AB528" s="369">
        <v>6.0406145714039317E-3</v>
      </c>
      <c r="AC528" s="373">
        <v>-10.224343178784125</v>
      </c>
      <c r="AD528" s="575">
        <v>19782311000188</v>
      </c>
      <c r="AE528" s="370" t="s">
        <v>1861</v>
      </c>
      <c r="AF528" s="370" t="s">
        <v>1812</v>
      </c>
      <c r="AG528" s="374" t="s">
        <v>1459</v>
      </c>
      <c r="AH528" s="374" t="s">
        <v>1819</v>
      </c>
      <c r="AI528" s="374">
        <v>1000</v>
      </c>
      <c r="AJ528" s="374">
        <v>500</v>
      </c>
      <c r="AK528" s="374">
        <v>500</v>
      </c>
      <c r="AL528" s="722">
        <v>1</v>
      </c>
      <c r="AM528" s="722">
        <v>0</v>
      </c>
      <c r="AN528" s="369" t="s">
        <v>1834</v>
      </c>
      <c r="AO528" s="367" t="s">
        <v>1326</v>
      </c>
      <c r="AP528" s="370" t="s">
        <v>1821</v>
      </c>
      <c r="AQ528" s="376" t="s">
        <v>670</v>
      </c>
      <c r="AR528" s="369">
        <v>1.6000000000000001E-3</v>
      </c>
      <c r="AS528" s="369">
        <v>1.6000000000000001E-3</v>
      </c>
      <c r="AT528" s="369" t="s">
        <v>1424</v>
      </c>
      <c r="AW528" s="198"/>
      <c r="AX528" s="198"/>
      <c r="AY528" s="184"/>
      <c r="AZ528" s="184"/>
      <c r="BA528" s="184"/>
      <c r="BB528" s="186"/>
      <c r="BC528" s="184"/>
      <c r="BD528" s="184"/>
      <c r="BE528" s="184"/>
      <c r="BF528" s="184"/>
      <c r="BG528" s="186"/>
      <c r="BH528" s="186"/>
      <c r="BI528" s="199"/>
      <c r="BJ528" s="199"/>
      <c r="BK528" s="199"/>
      <c r="BL528" s="186"/>
      <c r="BM528" s="186"/>
      <c r="BN528" s="186"/>
      <c r="BO528" s="186"/>
      <c r="BP528" s="186"/>
      <c r="BQ528" s="186"/>
      <c r="BR528" s="186"/>
      <c r="BS528" s="186"/>
      <c r="BT528" s="187"/>
      <c r="BU528" s="188"/>
      <c r="BV528" s="189"/>
      <c r="BW528" s="185"/>
      <c r="BX528"/>
      <c r="BZ528"/>
    </row>
    <row r="529" spans="2:78" ht="18.75">
      <c r="B529" s="363" t="s">
        <v>726</v>
      </c>
      <c r="C529" s="364">
        <v>25306476000186</v>
      </c>
      <c r="D529" s="365" t="s">
        <v>14</v>
      </c>
      <c r="E529" s="365" t="s">
        <v>15</v>
      </c>
      <c r="F529" s="365" t="s">
        <v>610</v>
      </c>
      <c r="G529" s="366" t="s">
        <v>1424</v>
      </c>
      <c r="H529" s="366" t="s">
        <v>34</v>
      </c>
      <c r="I529" s="366" t="s">
        <v>34</v>
      </c>
      <c r="J529" s="366" t="s">
        <v>611</v>
      </c>
      <c r="K529" s="367" t="s">
        <v>48</v>
      </c>
      <c r="L529" s="368"/>
      <c r="M529" s="368" t="s">
        <v>1421</v>
      </c>
      <c r="N529" s="367">
        <v>428582</v>
      </c>
      <c r="O529" s="367" t="s">
        <v>1323</v>
      </c>
      <c r="P529" s="371">
        <v>42652</v>
      </c>
      <c r="Q529" s="372">
        <v>10.496822999999999</v>
      </c>
      <c r="R529" s="372">
        <v>22.139379940476172</v>
      </c>
      <c r="S529" s="367">
        <v>5</v>
      </c>
      <c r="T529" s="369">
        <v>-0.24588929219991518</v>
      </c>
      <c r="U529" s="369">
        <v>-2.6345862193683556</v>
      </c>
      <c r="V529" s="369">
        <v>-0.17676445962990506</v>
      </c>
      <c r="W529" s="369">
        <v>-1.5836066149422361</v>
      </c>
      <c r="X529" s="369">
        <v>-8.6641652167020689E-2</v>
      </c>
      <c r="Y529" s="369">
        <v>-0.59311206015146845</v>
      </c>
      <c r="Z529" s="369">
        <v>0.18776282875638128</v>
      </c>
      <c r="AA529" s="369">
        <v>1.0145189017765939</v>
      </c>
      <c r="AB529" s="369">
        <v>0.17305967696637461</v>
      </c>
      <c r="AC529" s="373">
        <v>-1.6663957213510716</v>
      </c>
      <c r="AD529" s="575">
        <v>23966345000108</v>
      </c>
      <c r="AE529" s="370" t="s">
        <v>2037</v>
      </c>
      <c r="AF529" s="370" t="s">
        <v>1812</v>
      </c>
      <c r="AG529" s="374" t="s">
        <v>1459</v>
      </c>
      <c r="AH529" s="374" t="s">
        <v>1813</v>
      </c>
      <c r="AI529" s="374">
        <v>5000</v>
      </c>
      <c r="AJ529" s="374">
        <v>1000</v>
      </c>
      <c r="AK529" s="374">
        <v>1000</v>
      </c>
      <c r="AL529" s="722">
        <v>0.55000000000000004</v>
      </c>
      <c r="AM529" s="722">
        <v>0</v>
      </c>
      <c r="AN529" s="369" t="s">
        <v>1834</v>
      </c>
      <c r="AO529" s="367" t="s">
        <v>1326</v>
      </c>
      <c r="AP529" s="370" t="s">
        <v>1816</v>
      </c>
      <c r="AQ529" s="376" t="s">
        <v>689</v>
      </c>
      <c r="AR529" s="369">
        <v>3.6666666666666701E-3</v>
      </c>
      <c r="AS529" s="369">
        <v>3.6666666666666701E-3</v>
      </c>
      <c r="AT529" s="369" t="s">
        <v>1424</v>
      </c>
      <c r="AW529" s="198"/>
      <c r="AX529" s="198"/>
      <c r="AY529" s="184"/>
      <c r="AZ529" s="184"/>
      <c r="BA529" s="184"/>
      <c r="BB529" s="186"/>
      <c r="BC529" s="184"/>
      <c r="BD529" s="184"/>
      <c r="BE529" s="184"/>
      <c r="BF529" s="184"/>
      <c r="BG529" s="186"/>
      <c r="BH529" s="186"/>
      <c r="BI529" s="199"/>
      <c r="BJ529" s="199"/>
      <c r="BK529" s="199"/>
      <c r="BL529" s="186"/>
      <c r="BM529" s="186"/>
      <c r="BN529" s="186"/>
      <c r="BO529" s="186"/>
      <c r="BP529" s="186"/>
      <c r="BQ529" s="186"/>
      <c r="BR529" s="186"/>
      <c r="BS529" s="186"/>
      <c r="BT529" s="187"/>
      <c r="BU529" s="188"/>
      <c r="BV529" s="189"/>
      <c r="BW529" s="185"/>
      <c r="BX529"/>
      <c r="BZ529"/>
    </row>
    <row r="530" spans="2:78" ht="18.75">
      <c r="B530" s="363" t="s">
        <v>929</v>
      </c>
      <c r="C530" s="364">
        <v>23799268000130</v>
      </c>
      <c r="D530" s="365" t="s">
        <v>13</v>
      </c>
      <c r="E530" s="365" t="s">
        <v>616</v>
      </c>
      <c r="F530" s="365" t="s">
        <v>619</v>
      </c>
      <c r="G530" s="366" t="s">
        <v>34</v>
      </c>
      <c r="H530" s="366" t="s">
        <v>1340</v>
      </c>
      <c r="I530" s="366" t="s">
        <v>34</v>
      </c>
      <c r="J530" s="366" t="s">
        <v>611</v>
      </c>
      <c r="K530" s="367" t="s">
        <v>48</v>
      </c>
      <c r="L530" s="368"/>
      <c r="M530" s="368" t="s">
        <v>34</v>
      </c>
      <c r="N530" s="367">
        <v>429661</v>
      </c>
      <c r="O530" s="367" t="s">
        <v>1323</v>
      </c>
      <c r="P530" s="371">
        <v>42609</v>
      </c>
      <c r="Q530" s="372">
        <v>139.02616699999999</v>
      </c>
      <c r="R530" s="372">
        <v>106.37420962800006</v>
      </c>
      <c r="S530" s="367">
        <v>2</v>
      </c>
      <c r="T530" s="369">
        <v>0.23209465124889617</v>
      </c>
      <c r="U530" s="369">
        <v>2.4867832360601558</v>
      </c>
      <c r="V530" s="369">
        <v>0.21717709849673472</v>
      </c>
      <c r="W530" s="369">
        <v>1.9456574614233462</v>
      </c>
      <c r="X530" s="369">
        <v>1.7029126327785233</v>
      </c>
      <c r="Y530" s="369">
        <v>11.657418742872089</v>
      </c>
      <c r="Z530" s="369">
        <v>2.0007443007671548</v>
      </c>
      <c r="AA530" s="369">
        <v>10.810408663919794</v>
      </c>
      <c r="AB530" s="369">
        <v>0.28523148567044587</v>
      </c>
      <c r="AC530" s="373">
        <v>0.37007012968208092</v>
      </c>
      <c r="AD530" s="575">
        <v>0</v>
      </c>
      <c r="AE530" s="370" t="s">
        <v>2038</v>
      </c>
      <c r="AF530" s="370" t="s">
        <v>1856</v>
      </c>
      <c r="AG530" s="374" t="s">
        <v>59</v>
      </c>
      <c r="AH530" s="374" t="s">
        <v>1819</v>
      </c>
      <c r="AI530" s="374">
        <v>5000</v>
      </c>
      <c r="AJ530" s="374">
        <v>0</v>
      </c>
      <c r="AK530" s="374">
        <v>5000</v>
      </c>
      <c r="AL530" s="722">
        <v>2</v>
      </c>
      <c r="AM530" s="722">
        <v>20</v>
      </c>
      <c r="AN530" s="369" t="s">
        <v>1820</v>
      </c>
      <c r="AO530" s="367" t="s">
        <v>1326</v>
      </c>
      <c r="AP530" s="370" t="s">
        <v>1835</v>
      </c>
      <c r="AQ530" s="376" t="s">
        <v>670</v>
      </c>
      <c r="AR530" s="369">
        <v>4.0000000000000001E-3</v>
      </c>
      <c r="AS530" s="369">
        <v>4.0000000000000001E-3</v>
      </c>
      <c r="AT530" s="369" t="s">
        <v>1424</v>
      </c>
      <c r="AW530" s="198"/>
      <c r="AX530" s="198"/>
      <c r="AY530" s="184"/>
      <c r="AZ530" s="184"/>
      <c r="BA530" s="184"/>
      <c r="BB530" s="186"/>
      <c r="BC530" s="184"/>
      <c r="BD530" s="184"/>
      <c r="BE530" s="184"/>
      <c r="BF530" s="184"/>
      <c r="BG530" s="186"/>
      <c r="BH530" s="186"/>
      <c r="BI530" s="199"/>
      <c r="BJ530" s="199"/>
      <c r="BK530" s="199"/>
      <c r="BL530" s="186"/>
      <c r="BM530" s="186"/>
      <c r="BN530" s="186"/>
      <c r="BO530" s="186"/>
      <c r="BP530" s="186"/>
      <c r="BQ530" s="186"/>
      <c r="BR530" s="186"/>
      <c r="BS530" s="186"/>
      <c r="BT530" s="187"/>
      <c r="BU530" s="188"/>
      <c r="BV530" s="189"/>
      <c r="BW530" s="185"/>
      <c r="BX530"/>
      <c r="BZ530"/>
    </row>
    <row r="531" spans="2:78" ht="18.75">
      <c r="B531" s="363" t="s">
        <v>991</v>
      </c>
      <c r="C531" s="364">
        <v>24874367000100</v>
      </c>
      <c r="D531" s="365" t="s">
        <v>14</v>
      </c>
      <c r="E531" s="365" t="s">
        <v>607</v>
      </c>
      <c r="F531" s="365" t="s">
        <v>1424</v>
      </c>
      <c r="G531" s="366" t="s">
        <v>1424</v>
      </c>
      <c r="H531" s="366" t="s">
        <v>34</v>
      </c>
      <c r="I531" s="366" t="s">
        <v>34</v>
      </c>
      <c r="J531" s="366" t="s">
        <v>608</v>
      </c>
      <c r="K531" s="367" t="s">
        <v>48</v>
      </c>
      <c r="L531" s="368"/>
      <c r="M531" s="368" t="s">
        <v>34</v>
      </c>
      <c r="N531" s="367">
        <v>430595</v>
      </c>
      <c r="O531" s="367" t="s">
        <v>1323</v>
      </c>
      <c r="P531" s="371">
        <v>42510</v>
      </c>
      <c r="Q531" s="372">
        <v>50.820484</v>
      </c>
      <c r="R531" s="372">
        <v>101.65154570517922</v>
      </c>
      <c r="S531" s="367">
        <v>4</v>
      </c>
      <c r="T531" s="369">
        <v>-0.41662177580628024</v>
      </c>
      <c r="U531" s="369">
        <v>-4.4639031631178003</v>
      </c>
      <c r="V531" s="369">
        <v>-0.59698742612087741</v>
      </c>
      <c r="W531" s="369">
        <v>-5.3483219365575394</v>
      </c>
      <c r="X531" s="369">
        <v>-0.53174055370648854</v>
      </c>
      <c r="Y531" s="369">
        <v>-3.6400706517804031</v>
      </c>
      <c r="Z531" s="369">
        <v>-0.1676683910149559</v>
      </c>
      <c r="AA531" s="369">
        <v>-0.90594476575470995</v>
      </c>
      <c r="AB531" s="369">
        <v>0.5236491915615179</v>
      </c>
      <c r="AC531" s="373">
        <v>-1.3532129584943526</v>
      </c>
      <c r="AD531" s="575">
        <v>0</v>
      </c>
      <c r="AE531" s="370" t="s">
        <v>2039</v>
      </c>
      <c r="AF531" s="370" t="s">
        <v>2040</v>
      </c>
      <c r="AG531" s="374" t="s">
        <v>1460</v>
      </c>
      <c r="AH531" s="374" t="s">
        <v>1819</v>
      </c>
      <c r="AI531" s="374">
        <v>10000</v>
      </c>
      <c r="AJ531" s="374">
        <v>0</v>
      </c>
      <c r="AK531" s="374">
        <v>5000</v>
      </c>
      <c r="AL531" s="722">
        <v>2.5</v>
      </c>
      <c r="AM531" s="722">
        <v>20</v>
      </c>
      <c r="AN531" s="369" t="s">
        <v>668</v>
      </c>
      <c r="AO531" s="367" t="s">
        <v>1326</v>
      </c>
      <c r="AP531" s="370" t="s">
        <v>1816</v>
      </c>
      <c r="AQ531" s="376" t="s">
        <v>672</v>
      </c>
      <c r="AR531" s="369">
        <v>6.7200000000000003E-3</v>
      </c>
      <c r="AS531" s="369">
        <v>6.7200000000000003E-3</v>
      </c>
      <c r="AT531" s="369" t="s">
        <v>1424</v>
      </c>
      <c r="AW531" s="198"/>
      <c r="AX531" s="198"/>
      <c r="AY531" s="184"/>
      <c r="AZ531" s="184"/>
      <c r="BA531" s="184"/>
      <c r="BB531" s="186"/>
      <c r="BC531" s="184"/>
      <c r="BD531" s="184"/>
      <c r="BE531" s="184"/>
      <c r="BF531" s="184"/>
      <c r="BG531" s="186"/>
      <c r="BH531" s="186"/>
      <c r="BI531" s="199"/>
      <c r="BJ531" s="199"/>
      <c r="BK531" s="199"/>
      <c r="BL531" s="186"/>
      <c r="BM531" s="186"/>
      <c r="BN531" s="186"/>
      <c r="BO531" s="186"/>
      <c r="BP531" s="186"/>
      <c r="BQ531" s="186"/>
      <c r="BR531" s="186"/>
      <c r="BS531" s="186"/>
      <c r="BT531" s="187"/>
      <c r="BU531" s="188"/>
      <c r="BV531" s="189"/>
      <c r="BW531" s="185"/>
      <c r="BX531"/>
      <c r="BZ531"/>
    </row>
    <row r="532" spans="2:78" ht="18.75">
      <c r="B532" s="363" t="s">
        <v>68</v>
      </c>
      <c r="C532" s="364">
        <v>18214066000140</v>
      </c>
      <c r="D532" s="365" t="s">
        <v>14</v>
      </c>
      <c r="E532" s="365" t="s">
        <v>607</v>
      </c>
      <c r="F532" s="365" t="s">
        <v>1424</v>
      </c>
      <c r="G532" s="366" t="s">
        <v>1424</v>
      </c>
      <c r="H532" s="366" t="s">
        <v>34</v>
      </c>
      <c r="I532" s="366" t="s">
        <v>34</v>
      </c>
      <c r="J532" s="366" t="s">
        <v>608</v>
      </c>
      <c r="K532" s="367" t="s">
        <v>48</v>
      </c>
      <c r="L532" s="368"/>
      <c r="M532" s="368" t="s">
        <v>1421</v>
      </c>
      <c r="N532" s="367">
        <v>431011</v>
      </c>
      <c r="O532" s="367" t="s">
        <v>1323</v>
      </c>
      <c r="P532" s="371">
        <v>42677</v>
      </c>
      <c r="Q532" s="372">
        <v>25.037596000000001</v>
      </c>
      <c r="R532" s="372">
        <v>27.376919800796816</v>
      </c>
      <c r="S532" s="367">
        <v>2</v>
      </c>
      <c r="T532" s="369">
        <v>-2.4194053712446872E-2</v>
      </c>
      <c r="U532" s="369">
        <v>-0.25922771964241037</v>
      </c>
      <c r="V532" s="369">
        <v>-4.8250640410404388E-3</v>
      </c>
      <c r="W532" s="369">
        <v>-4.3227034149905828E-2</v>
      </c>
      <c r="X532" s="369">
        <v>0.1088289463690888</v>
      </c>
      <c r="Y532" s="369">
        <v>0.74499688049177593</v>
      </c>
      <c r="Z532" s="369">
        <v>-7.93402073000401E-2</v>
      </c>
      <c r="AA532" s="369">
        <v>-0.42869049486467314</v>
      </c>
      <c r="AB532" s="369">
        <v>0.19292571809134509</v>
      </c>
      <c r="AC532" s="373">
        <v>-0.60358209780598759</v>
      </c>
      <c r="AD532" s="575">
        <v>0</v>
      </c>
      <c r="AE532" s="370" t="s">
        <v>2004</v>
      </c>
      <c r="AF532" s="370" t="s">
        <v>1833</v>
      </c>
      <c r="AG532" s="374" t="s">
        <v>1458</v>
      </c>
      <c r="AH532" s="374" t="s">
        <v>1819</v>
      </c>
      <c r="AI532" s="374">
        <v>1000</v>
      </c>
      <c r="AJ532" s="374">
        <v>1000</v>
      </c>
      <c r="AK532" s="374">
        <v>1000</v>
      </c>
      <c r="AL532" s="722">
        <v>2</v>
      </c>
      <c r="AM532" s="722">
        <v>20</v>
      </c>
      <c r="AN532" s="369" t="s">
        <v>1815</v>
      </c>
      <c r="AO532" s="367" t="s">
        <v>1326</v>
      </c>
      <c r="AP532" s="370" t="s">
        <v>1816</v>
      </c>
      <c r="AQ532" s="376" t="s">
        <v>661</v>
      </c>
      <c r="AR532" s="369">
        <v>0</v>
      </c>
      <c r="AS532" s="369">
        <v>0</v>
      </c>
      <c r="AT532" s="369" t="s">
        <v>1424</v>
      </c>
      <c r="AW532" s="198"/>
      <c r="AX532" s="198"/>
      <c r="AY532" s="184"/>
      <c r="AZ532" s="184"/>
      <c r="BA532" s="184"/>
      <c r="BB532" s="186"/>
      <c r="BC532" s="184"/>
      <c r="BD532" s="184"/>
      <c r="BE532" s="184"/>
      <c r="BF532" s="184"/>
      <c r="BG532" s="186"/>
      <c r="BH532" s="186"/>
      <c r="BI532" s="199"/>
      <c r="BJ532" s="199"/>
      <c r="BK532" s="199"/>
      <c r="BL532" s="186"/>
      <c r="BM532" s="186"/>
      <c r="BN532" s="186"/>
      <c r="BO532" s="186"/>
      <c r="BP532" s="186"/>
      <c r="BQ532" s="186"/>
      <c r="BR532" s="186"/>
      <c r="BS532" s="186"/>
      <c r="BT532" s="187"/>
      <c r="BU532" s="188"/>
      <c r="BV532" s="189"/>
      <c r="BW532" s="185"/>
      <c r="BX532"/>
      <c r="BZ532"/>
    </row>
    <row r="533" spans="2:78" ht="18.75">
      <c r="B533" s="363" t="s">
        <v>304</v>
      </c>
      <c r="C533" s="364">
        <v>26680221000141</v>
      </c>
      <c r="D533" s="365" t="s">
        <v>14</v>
      </c>
      <c r="E533" s="365" t="s">
        <v>614</v>
      </c>
      <c r="F533" s="365" t="s">
        <v>1424</v>
      </c>
      <c r="G533" s="366" t="s">
        <v>1424</v>
      </c>
      <c r="H533" s="366" t="s">
        <v>867</v>
      </c>
      <c r="I533" s="366" t="s">
        <v>34</v>
      </c>
      <c r="J533" s="366" t="s">
        <v>608</v>
      </c>
      <c r="K533" s="367" t="s">
        <v>48</v>
      </c>
      <c r="L533" s="368"/>
      <c r="M533" s="368" t="s">
        <v>1421</v>
      </c>
      <c r="N533" s="367">
        <v>431214</v>
      </c>
      <c r="O533" s="367" t="s">
        <v>1326</v>
      </c>
      <c r="P533" s="371">
        <v>42722</v>
      </c>
      <c r="Q533" s="372">
        <v>442.62226500000003</v>
      </c>
      <c r="R533" s="372">
        <v>502.65905662948194</v>
      </c>
      <c r="S533" s="367">
        <v>2</v>
      </c>
      <c r="T533" s="369">
        <v>0.22321555767602619</v>
      </c>
      <c r="U533" s="369">
        <v>2.3916479930478398</v>
      </c>
      <c r="V533" s="369">
        <v>0.16923718590770043</v>
      </c>
      <c r="W533" s="369">
        <v>1.516170884457037</v>
      </c>
      <c r="X533" s="369">
        <v>0.38116109686632416</v>
      </c>
      <c r="Y533" s="369">
        <v>2.6092674569060308</v>
      </c>
      <c r="Z533" s="369">
        <v>0.38397182661691676</v>
      </c>
      <c r="AA533" s="369">
        <v>2.0746740898219875</v>
      </c>
      <c r="AB533" s="369">
        <v>0.12822746455150155</v>
      </c>
      <c r="AC533" s="373">
        <v>0.44932449147272424</v>
      </c>
      <c r="AD533" s="575">
        <v>32812459000186</v>
      </c>
      <c r="AE533" s="370" t="s">
        <v>1924</v>
      </c>
      <c r="AF533" s="370" t="s">
        <v>1858</v>
      </c>
      <c r="AG533" s="374" t="s">
        <v>721</v>
      </c>
      <c r="AH533" s="374" t="s">
        <v>1813</v>
      </c>
      <c r="AI533" s="374">
        <v>50000</v>
      </c>
      <c r="AJ533" s="374">
        <v>10000</v>
      </c>
      <c r="AK533" s="374">
        <v>10000</v>
      </c>
      <c r="AL533" s="722">
        <v>2</v>
      </c>
      <c r="AM533" s="722">
        <v>20</v>
      </c>
      <c r="AN533" s="369" t="s">
        <v>1820</v>
      </c>
      <c r="AO533" s="367" t="s">
        <v>1326</v>
      </c>
      <c r="AP533" s="370" t="s">
        <v>1835</v>
      </c>
      <c r="AQ533" s="376" t="s">
        <v>670</v>
      </c>
      <c r="AR533" s="369">
        <v>3.3333333333333301E-3</v>
      </c>
      <c r="AS533" s="369">
        <v>3.3333333333333301E-3</v>
      </c>
      <c r="AT533" s="369" t="s">
        <v>1424</v>
      </c>
      <c r="AW533" s="198"/>
      <c r="AX533" s="198"/>
      <c r="AY533" s="184"/>
      <c r="AZ533" s="184"/>
      <c r="BA533" s="184"/>
      <c r="BB533" s="186"/>
      <c r="BC533" s="184"/>
      <c r="BD533" s="184"/>
      <c r="BE533" s="184"/>
      <c r="BF533" s="184"/>
      <c r="BG533" s="186"/>
      <c r="BH533" s="186"/>
      <c r="BI533" s="199"/>
      <c r="BJ533" s="199"/>
      <c r="BK533" s="199"/>
      <c r="BL533" s="186"/>
      <c r="BM533" s="186"/>
      <c r="BN533" s="186"/>
      <c r="BO533" s="186"/>
      <c r="BP533" s="186"/>
      <c r="BQ533" s="186"/>
      <c r="BR533" s="186"/>
      <c r="BS533" s="186"/>
      <c r="BT533" s="187"/>
      <c r="BU533" s="188"/>
      <c r="BV533" s="189"/>
      <c r="BW533" s="185"/>
      <c r="BX533"/>
      <c r="BZ533"/>
    </row>
    <row r="534" spans="2:78" ht="18.75">
      <c r="B534" s="363" t="s">
        <v>918</v>
      </c>
      <c r="C534" s="364">
        <v>26142614000100</v>
      </c>
      <c r="D534" s="365" t="s">
        <v>11</v>
      </c>
      <c r="E534" s="365" t="s">
        <v>621</v>
      </c>
      <c r="F534" s="365" t="s">
        <v>694</v>
      </c>
      <c r="G534" s="366" t="s">
        <v>740</v>
      </c>
      <c r="H534" s="366" t="s">
        <v>34</v>
      </c>
      <c r="I534" s="366" t="s">
        <v>1424</v>
      </c>
      <c r="J534" s="366" t="s">
        <v>608</v>
      </c>
      <c r="K534" s="367" t="s">
        <v>48</v>
      </c>
      <c r="L534" s="368"/>
      <c r="M534" s="368" t="s">
        <v>34</v>
      </c>
      <c r="N534" s="367">
        <v>431923</v>
      </c>
      <c r="O534" s="367" t="s">
        <v>1323</v>
      </c>
      <c r="P534" s="371">
        <v>42612</v>
      </c>
      <c r="Q534" s="372">
        <v>80.791155000000003</v>
      </c>
      <c r="R534" s="372">
        <v>91.886618415322602</v>
      </c>
      <c r="S534" s="367">
        <v>1</v>
      </c>
      <c r="T534" s="369">
        <v>5.7238932669026577E-2</v>
      </c>
      <c r="U534" s="369">
        <v>0.61328780066829847</v>
      </c>
      <c r="V534" s="369">
        <v>7.8672467642133093E-2</v>
      </c>
      <c r="W534" s="369">
        <v>0.70481498618421057</v>
      </c>
      <c r="X534" s="369">
        <v>0.16508966700290451</v>
      </c>
      <c r="Y534" s="369">
        <v>1.1301339489355171</v>
      </c>
      <c r="Z534" s="369">
        <v>0.19965202464747644</v>
      </c>
      <c r="AA534" s="369">
        <v>1.0787585281090806</v>
      </c>
      <c r="AB534" s="369">
        <v>2.8140057618491896E-2</v>
      </c>
      <c r="AC534" s="373">
        <v>-1.1708923417937533</v>
      </c>
      <c r="AD534" s="575">
        <v>0</v>
      </c>
      <c r="AE534" s="370" t="s">
        <v>1829</v>
      </c>
      <c r="AF534" s="370" t="s">
        <v>1830</v>
      </c>
      <c r="AG534" s="374" t="s">
        <v>743</v>
      </c>
      <c r="AH534" s="374" t="s">
        <v>1819</v>
      </c>
      <c r="AI534" s="374">
        <v>100</v>
      </c>
      <c r="AJ534" s="374">
        <v>0</v>
      </c>
      <c r="AK534" s="374">
        <v>100</v>
      </c>
      <c r="AL534" s="722">
        <v>0.75</v>
      </c>
      <c r="AM534" s="722">
        <v>0</v>
      </c>
      <c r="AN534" s="369" t="s">
        <v>1824</v>
      </c>
      <c r="AO534" s="367" t="s">
        <v>1326</v>
      </c>
      <c r="AP534" s="370" t="s">
        <v>1835</v>
      </c>
      <c r="AQ534" s="376" t="s">
        <v>1950</v>
      </c>
      <c r="AR534" s="369">
        <v>1E-3</v>
      </c>
      <c r="AS534" s="369">
        <v>1E-3</v>
      </c>
      <c r="AT534" s="369" t="s">
        <v>1424</v>
      </c>
      <c r="AW534" s="198"/>
      <c r="AX534" s="198"/>
      <c r="AY534" s="184"/>
      <c r="AZ534" s="184"/>
      <c r="BA534" s="184"/>
      <c r="BB534" s="186"/>
      <c r="BC534" s="184"/>
      <c r="BD534" s="184"/>
      <c r="BE534" s="184"/>
      <c r="BF534" s="184"/>
      <c r="BG534" s="186"/>
      <c r="BH534" s="186"/>
      <c r="BI534" s="199"/>
      <c r="BJ534" s="199"/>
      <c r="BK534" s="199"/>
      <c r="BL534" s="186"/>
      <c r="BM534" s="186"/>
      <c r="BN534" s="186"/>
      <c r="BO534" s="186"/>
      <c r="BP534" s="186"/>
      <c r="BQ534" s="186"/>
      <c r="BR534" s="186"/>
      <c r="BS534" s="186"/>
      <c r="BT534" s="187"/>
      <c r="BU534" s="188"/>
      <c r="BV534" s="189"/>
      <c r="BW534" s="185"/>
      <c r="BX534"/>
      <c r="BZ534"/>
    </row>
    <row r="535" spans="2:78" ht="18.75">
      <c r="B535" s="363" t="s">
        <v>415</v>
      </c>
      <c r="C535" s="364">
        <v>26343648000154</v>
      </c>
      <c r="D535" s="365" t="s">
        <v>13</v>
      </c>
      <c r="E535" s="365" t="s">
        <v>615</v>
      </c>
      <c r="F535" s="365" t="s">
        <v>619</v>
      </c>
      <c r="G535" s="366" t="s">
        <v>34</v>
      </c>
      <c r="H535" s="366" t="s">
        <v>867</v>
      </c>
      <c r="I535" s="366" t="s">
        <v>34</v>
      </c>
      <c r="J535" s="366" t="s">
        <v>1424</v>
      </c>
      <c r="K535" s="367" t="s">
        <v>48</v>
      </c>
      <c r="L535" s="368"/>
      <c r="M535" s="368" t="s">
        <v>1421</v>
      </c>
      <c r="N535" s="367">
        <v>431931</v>
      </c>
      <c r="O535" s="367" t="s">
        <v>1323</v>
      </c>
      <c r="P535" s="371">
        <v>42644</v>
      </c>
      <c r="Q535" s="372">
        <v>19.305976000000001</v>
      </c>
      <c r="R535" s="372">
        <v>20.710469619047625</v>
      </c>
      <c r="S535" s="367">
        <v>2</v>
      </c>
      <c r="T535" s="369">
        <v>7.5719693859348958E-2</v>
      </c>
      <c r="U535" s="369">
        <v>0.81130032215652648</v>
      </c>
      <c r="V535" s="369">
        <v>6.3525933930117517E-2</v>
      </c>
      <c r="W535" s="369">
        <v>0.56911943386552799</v>
      </c>
      <c r="X535" s="369">
        <v>0.11153518412188723</v>
      </c>
      <c r="Y535" s="369">
        <v>0.76352263812307986</v>
      </c>
      <c r="Z535" s="369">
        <v>0.15914600193743667</v>
      </c>
      <c r="AA535" s="369">
        <v>0.85989664821885925</v>
      </c>
      <c r="AB535" s="369">
        <v>6.7814475610547528E-2</v>
      </c>
      <c r="AC535" s="373">
        <v>-0.70922190641642535</v>
      </c>
      <c r="AD535" s="575">
        <v>0</v>
      </c>
      <c r="AE535" s="370" t="s">
        <v>2000</v>
      </c>
      <c r="AF535" s="370" t="s">
        <v>1833</v>
      </c>
      <c r="AG535" s="374" t="s">
        <v>1458</v>
      </c>
      <c r="AH535" s="374" t="s">
        <v>1813</v>
      </c>
      <c r="AI535" s="374">
        <v>25000</v>
      </c>
      <c r="AJ535" s="374">
        <v>5000</v>
      </c>
      <c r="AK535" s="374">
        <v>25000</v>
      </c>
      <c r="AL535" s="722">
        <v>0.78</v>
      </c>
      <c r="AM535" s="722">
        <v>0</v>
      </c>
      <c r="AN535" s="369" t="s">
        <v>1834</v>
      </c>
      <c r="AO535" s="367" t="s">
        <v>1326</v>
      </c>
      <c r="AP535" s="370" t="s">
        <v>1835</v>
      </c>
      <c r="AQ535" s="376" t="s">
        <v>670</v>
      </c>
      <c r="AR535" s="369">
        <v>1.25E-3</v>
      </c>
      <c r="AS535" s="369">
        <v>1.25E-3</v>
      </c>
      <c r="AT535" s="369" t="s">
        <v>1424</v>
      </c>
      <c r="AW535" s="198"/>
      <c r="AX535" s="198"/>
      <c r="AY535" s="184"/>
      <c r="AZ535" s="184"/>
      <c r="BA535" s="184"/>
      <c r="BB535" s="186"/>
      <c r="BC535" s="184"/>
      <c r="BD535" s="184"/>
      <c r="BE535" s="184"/>
      <c r="BF535" s="184"/>
      <c r="BG535" s="186"/>
      <c r="BH535" s="186"/>
      <c r="BI535" s="199"/>
      <c r="BJ535" s="199"/>
      <c r="BK535" s="199"/>
      <c r="BL535" s="186"/>
      <c r="BM535" s="186"/>
      <c r="BN535" s="186"/>
      <c r="BO535" s="186"/>
      <c r="BP535" s="186"/>
      <c r="BQ535" s="186"/>
      <c r="BR535" s="186"/>
      <c r="BS535" s="186"/>
      <c r="BT535" s="187"/>
      <c r="BU535" s="188"/>
      <c r="BV535" s="189"/>
      <c r="BW535" s="185"/>
      <c r="BX535"/>
      <c r="BZ535"/>
    </row>
    <row r="536" spans="2:78" ht="18.75">
      <c r="B536" s="363" t="s">
        <v>1549</v>
      </c>
      <c r="C536" s="364">
        <v>25108905000100</v>
      </c>
      <c r="D536" s="365" t="s">
        <v>11</v>
      </c>
      <c r="E536" s="365" t="s">
        <v>621</v>
      </c>
      <c r="F536" s="365" t="s">
        <v>694</v>
      </c>
      <c r="G536" s="366" t="s">
        <v>740</v>
      </c>
      <c r="H536" s="366" t="s">
        <v>34</v>
      </c>
      <c r="I536" s="366" t="s">
        <v>1424</v>
      </c>
      <c r="J536" s="366" t="s">
        <v>608</v>
      </c>
      <c r="K536" s="367" t="s">
        <v>48</v>
      </c>
      <c r="L536" s="368"/>
      <c r="M536" s="368" t="s">
        <v>1424</v>
      </c>
      <c r="N536" s="367">
        <v>432016</v>
      </c>
      <c r="O536" s="367" t="s">
        <v>1323</v>
      </c>
      <c r="P536" s="371">
        <v>42735</v>
      </c>
      <c r="Q536" s="372">
        <v>499.48973100000001</v>
      </c>
      <c r="R536" s="372">
        <v>531.87550028571422</v>
      </c>
      <c r="S536" s="367">
        <v>0</v>
      </c>
      <c r="T536" s="369">
        <v>6.4644616879913075E-2</v>
      </c>
      <c r="U536" s="369">
        <v>0.69263616672537931</v>
      </c>
      <c r="V536" s="369">
        <v>8.7125555022082191E-2</v>
      </c>
      <c r="W536" s="369">
        <v>0.78054494411579589</v>
      </c>
      <c r="X536" s="369">
        <v>0.17944082077477419</v>
      </c>
      <c r="Y536" s="369">
        <v>1.2283758703011867</v>
      </c>
      <c r="Z536" s="369">
        <v>0.21958794546748472</v>
      </c>
      <c r="AA536" s="369">
        <v>1.1864761665265438</v>
      </c>
      <c r="AB536" s="369">
        <v>3.6348050270218306E-2</v>
      </c>
      <c r="AC536" s="373">
        <v>-0.6739258474958334</v>
      </c>
      <c r="AD536" s="575">
        <v>0</v>
      </c>
      <c r="AE536" s="370" t="s">
        <v>1841</v>
      </c>
      <c r="AF536" s="370" t="s">
        <v>1826</v>
      </c>
      <c r="AG536" s="374" t="s">
        <v>730</v>
      </c>
      <c r="AH536" s="374" t="s">
        <v>1819</v>
      </c>
      <c r="AI536" s="374">
        <v>1000</v>
      </c>
      <c r="AJ536" s="374">
        <v>1000</v>
      </c>
      <c r="AK536" s="374">
        <v>1000</v>
      </c>
      <c r="AL536" s="722">
        <v>0.2</v>
      </c>
      <c r="AM536" s="722">
        <v>0</v>
      </c>
      <c r="AN536" s="369" t="s">
        <v>1815</v>
      </c>
      <c r="AO536" s="367" t="s">
        <v>1326</v>
      </c>
      <c r="AP536" s="370" t="s">
        <v>1821</v>
      </c>
      <c r="AQ536" s="376" t="s">
        <v>1815</v>
      </c>
      <c r="AR536" s="369">
        <v>3.3E-3</v>
      </c>
      <c r="AS536" s="369">
        <v>3.3E-3</v>
      </c>
      <c r="AT536" s="369" t="s">
        <v>1424</v>
      </c>
      <c r="AW536" s="198"/>
      <c r="AX536" s="198"/>
      <c r="AY536" s="184"/>
      <c r="AZ536" s="184"/>
      <c r="BA536" s="184"/>
      <c r="BB536" s="186"/>
      <c r="BC536" s="184"/>
      <c r="BD536" s="184"/>
      <c r="BE536" s="184"/>
      <c r="BF536" s="184"/>
      <c r="BG536" s="186"/>
      <c r="BH536" s="186"/>
      <c r="BI536" s="199"/>
      <c r="BJ536" s="199"/>
      <c r="BK536" s="199"/>
      <c r="BL536" s="186"/>
      <c r="BM536" s="186"/>
      <c r="BN536" s="186"/>
      <c r="BO536" s="186"/>
      <c r="BP536" s="186"/>
      <c r="BQ536" s="186"/>
      <c r="BR536" s="186"/>
      <c r="BS536" s="186"/>
      <c r="BT536" s="187"/>
      <c r="BU536" s="188"/>
      <c r="BV536" s="189"/>
      <c r="BW536" s="185"/>
      <c r="BX536"/>
      <c r="BZ536"/>
    </row>
    <row r="537" spans="2:78" ht="18.75">
      <c r="B537" s="363" t="s">
        <v>314</v>
      </c>
      <c r="C537" s="364">
        <v>26396708000105</v>
      </c>
      <c r="D537" s="365" t="s">
        <v>13</v>
      </c>
      <c r="E537" s="365" t="s">
        <v>616</v>
      </c>
      <c r="F537" s="365" t="s">
        <v>618</v>
      </c>
      <c r="G537" s="366" t="s">
        <v>34</v>
      </c>
      <c r="H537" s="366" t="s">
        <v>867</v>
      </c>
      <c r="I537" s="366" t="s">
        <v>34</v>
      </c>
      <c r="J537" s="366" t="s">
        <v>611</v>
      </c>
      <c r="K537" s="367" t="s">
        <v>1815</v>
      </c>
      <c r="L537" s="368" t="s">
        <v>1341</v>
      </c>
      <c r="M537" s="368" t="s">
        <v>1421</v>
      </c>
      <c r="N537" s="367">
        <v>432091</v>
      </c>
      <c r="O537" s="367" t="s">
        <v>1323</v>
      </c>
      <c r="P537" s="371">
        <v>42693</v>
      </c>
      <c r="Q537" s="372">
        <v>315.796221</v>
      </c>
      <c r="R537" s="372">
        <v>338.21073803174619</v>
      </c>
      <c r="S537" s="367">
        <v>1</v>
      </c>
      <c r="T537" s="369">
        <v>0.13960995229128481</v>
      </c>
      <c r="U537" s="369">
        <v>1.4958538987303629</v>
      </c>
      <c r="V537" s="369">
        <v>0.15926328604185458</v>
      </c>
      <c r="W537" s="369">
        <v>1.4268161926971963</v>
      </c>
      <c r="X537" s="369">
        <v>0.23598982951063463</v>
      </c>
      <c r="Y537" s="369">
        <v>1.6154864370086879</v>
      </c>
      <c r="Z537" s="369">
        <v>0.18610121803422408</v>
      </c>
      <c r="AA537" s="369">
        <v>1.0055408974709048</v>
      </c>
      <c r="AB537" s="369">
        <v>6.8478215423771124E-2</v>
      </c>
      <c r="AC537" s="373">
        <v>0.69572257603045329</v>
      </c>
      <c r="AD537" s="575">
        <v>23648930000151</v>
      </c>
      <c r="AE537" s="370" t="s">
        <v>2041</v>
      </c>
      <c r="AF537" s="370" t="s">
        <v>1833</v>
      </c>
      <c r="AG537" s="374" t="s">
        <v>1458</v>
      </c>
      <c r="AH537" s="374" t="s">
        <v>1894</v>
      </c>
      <c r="AI537" s="374">
        <v>10000</v>
      </c>
      <c r="AJ537" s="374">
        <v>10000</v>
      </c>
      <c r="AK537" s="374">
        <v>10000</v>
      </c>
      <c r="AL537" s="722">
        <v>2</v>
      </c>
      <c r="AM537" s="722">
        <v>20</v>
      </c>
      <c r="AN537" s="369" t="s">
        <v>1815</v>
      </c>
      <c r="AO537" s="367" t="s">
        <v>1326</v>
      </c>
      <c r="AP537" s="370" t="s">
        <v>1835</v>
      </c>
      <c r="AQ537" s="376" t="s">
        <v>670</v>
      </c>
      <c r="AR537" s="369">
        <v>0</v>
      </c>
      <c r="AS537" s="369">
        <v>0</v>
      </c>
      <c r="AT537" s="369" t="s">
        <v>1424</v>
      </c>
      <c r="AW537" s="198"/>
      <c r="AX537" s="198"/>
      <c r="AY537" s="184"/>
      <c r="AZ537" s="184"/>
      <c r="BA537" s="184"/>
      <c r="BB537" s="186"/>
      <c r="BC537" s="184"/>
      <c r="BD537" s="184"/>
      <c r="BE537" s="184"/>
      <c r="BF537" s="184"/>
      <c r="BG537" s="186"/>
      <c r="BH537" s="186"/>
      <c r="BI537" s="199"/>
      <c r="BJ537" s="199"/>
      <c r="BK537" s="199"/>
      <c r="BL537" s="186"/>
      <c r="BM537" s="186"/>
      <c r="BN537" s="186"/>
      <c r="BO537" s="186"/>
      <c r="BP537" s="186"/>
      <c r="BQ537" s="186"/>
      <c r="BR537" s="186"/>
      <c r="BS537" s="186"/>
      <c r="BT537" s="187"/>
      <c r="BU537" s="188"/>
      <c r="BV537" s="189"/>
      <c r="BW537" s="185"/>
      <c r="BX537"/>
      <c r="BZ537"/>
    </row>
    <row r="538" spans="2:78" ht="18.75">
      <c r="B538" s="363" t="s">
        <v>745</v>
      </c>
      <c r="C538" s="364">
        <v>26648868000196</v>
      </c>
      <c r="D538" s="365" t="s">
        <v>14</v>
      </c>
      <c r="E538" s="365" t="s">
        <v>607</v>
      </c>
      <c r="F538" s="365" t="s">
        <v>1319</v>
      </c>
      <c r="G538" s="366" t="s">
        <v>1424</v>
      </c>
      <c r="H538" s="366" t="s">
        <v>34</v>
      </c>
      <c r="I538" s="366" t="s">
        <v>34</v>
      </c>
      <c r="J538" s="366" t="s">
        <v>608</v>
      </c>
      <c r="K538" s="367" t="s">
        <v>48</v>
      </c>
      <c r="L538" s="368"/>
      <c r="M538" s="368" t="s">
        <v>34</v>
      </c>
      <c r="N538" s="367">
        <v>432105</v>
      </c>
      <c r="O538" s="367" t="s">
        <v>1323</v>
      </c>
      <c r="P538" s="371">
        <v>42740</v>
      </c>
      <c r="Q538" s="372">
        <v>294.120744</v>
      </c>
      <c r="R538" s="372">
        <v>299.04764062948198</v>
      </c>
      <c r="S538" s="367">
        <v>31</v>
      </c>
      <c r="T538" s="369">
        <v>0.22094143315557702</v>
      </c>
      <c r="U538" s="369">
        <v>2.3672818359488477</v>
      </c>
      <c r="V538" s="369">
        <v>0.15805203043066141</v>
      </c>
      <c r="W538" s="369">
        <v>1.4159647330639222</v>
      </c>
      <c r="X538" s="369">
        <v>0.21184205221538099</v>
      </c>
      <c r="Y538" s="369">
        <v>1.4501809796282434</v>
      </c>
      <c r="Z538" s="369">
        <v>-0.37497544672114869</v>
      </c>
      <c r="AA538" s="369">
        <v>-2.0260649081630251</v>
      </c>
      <c r="AB538" s="369">
        <v>0.45385826092458936</v>
      </c>
      <c r="AC538" s="373">
        <v>0.10230194935928652</v>
      </c>
      <c r="AD538" s="575">
        <v>12055107000116</v>
      </c>
      <c r="AE538" s="370" t="s">
        <v>1931</v>
      </c>
      <c r="AF538" s="370" t="s">
        <v>1833</v>
      </c>
      <c r="AG538" s="374" t="s">
        <v>1458</v>
      </c>
      <c r="AH538" s="374" t="s">
        <v>1819</v>
      </c>
      <c r="AI538" s="374">
        <v>1000</v>
      </c>
      <c r="AJ538" s="374">
        <v>500</v>
      </c>
      <c r="AK538" s="374">
        <v>1000</v>
      </c>
      <c r="AL538" s="722">
        <v>1.85</v>
      </c>
      <c r="AM538" s="722">
        <v>20</v>
      </c>
      <c r="AN538" s="369" t="s">
        <v>1815</v>
      </c>
      <c r="AO538" s="367" t="s">
        <v>1326</v>
      </c>
      <c r="AP538" s="370" t="s">
        <v>1816</v>
      </c>
      <c r="AQ538" s="376" t="s">
        <v>661</v>
      </c>
      <c r="AR538" s="369">
        <v>4.6249999999999998E-3</v>
      </c>
      <c r="AS538" s="369">
        <v>4.6249999999999998E-3</v>
      </c>
      <c r="AT538" s="369" t="s">
        <v>1424</v>
      </c>
      <c r="AW538" s="198"/>
      <c r="AX538" s="198"/>
      <c r="AY538" s="184"/>
      <c r="AZ538" s="184"/>
      <c r="BA538" s="184"/>
      <c r="BB538" s="186"/>
      <c r="BC538" s="184"/>
      <c r="BD538" s="184"/>
      <c r="BE538" s="184"/>
      <c r="BF538" s="184"/>
      <c r="BG538" s="186"/>
      <c r="BH538" s="186"/>
      <c r="BI538" s="199"/>
      <c r="BJ538" s="199"/>
      <c r="BK538" s="199"/>
      <c r="BL538" s="186"/>
      <c r="BM538" s="186"/>
      <c r="BN538" s="186"/>
      <c r="BO538" s="186"/>
      <c r="BP538" s="186"/>
      <c r="BQ538" s="186"/>
      <c r="BR538" s="186"/>
      <c r="BS538" s="186"/>
      <c r="BT538" s="187"/>
      <c r="BU538" s="188"/>
      <c r="BV538" s="189"/>
      <c r="BW538" s="185"/>
      <c r="BX538"/>
      <c r="BZ538"/>
    </row>
    <row r="539" spans="2:78" ht="18.75">
      <c r="B539" s="363" t="s">
        <v>351</v>
      </c>
      <c r="C539" s="364">
        <v>26362460000153</v>
      </c>
      <c r="D539" s="365" t="s">
        <v>14</v>
      </c>
      <c r="E539" s="365" t="s">
        <v>614</v>
      </c>
      <c r="F539" s="365" t="s">
        <v>1424</v>
      </c>
      <c r="G539" s="366" t="s">
        <v>1424</v>
      </c>
      <c r="H539" s="366" t="s">
        <v>1340</v>
      </c>
      <c r="I539" s="366" t="s">
        <v>34</v>
      </c>
      <c r="J539" s="366" t="s">
        <v>608</v>
      </c>
      <c r="K539" s="367" t="s">
        <v>48</v>
      </c>
      <c r="L539" s="368"/>
      <c r="M539" s="368" t="s">
        <v>34</v>
      </c>
      <c r="N539" s="367">
        <v>432369</v>
      </c>
      <c r="O539" s="367" t="s">
        <v>1323</v>
      </c>
      <c r="P539" s="371">
        <v>42732</v>
      </c>
      <c r="Q539" s="372">
        <v>121.979197</v>
      </c>
      <c r="R539" s="372">
        <v>122.7766907888447</v>
      </c>
      <c r="S539" s="367">
        <v>2</v>
      </c>
      <c r="T539" s="369">
        <v>0.22109155274328063</v>
      </c>
      <c r="U539" s="369">
        <v>2.3688902955669251</v>
      </c>
      <c r="V539" s="369">
        <v>0.11968688123343507</v>
      </c>
      <c r="W539" s="369">
        <v>1.0722570432988083</v>
      </c>
      <c r="X539" s="369">
        <v>0.18701238304004653</v>
      </c>
      <c r="Y539" s="369">
        <v>1.2802075792010104</v>
      </c>
      <c r="Z539" s="369">
        <v>0.36063637989411834</v>
      </c>
      <c r="AA539" s="369">
        <v>1.9485881550366924</v>
      </c>
      <c r="AB539" s="369">
        <v>0.22353794506522703</v>
      </c>
      <c r="AC539" s="373">
        <v>3.6080834624391885E-2</v>
      </c>
      <c r="AD539" s="575">
        <v>34719644000156</v>
      </c>
      <c r="AE539" s="370" t="s">
        <v>1999</v>
      </c>
      <c r="AF539" s="370" t="s">
        <v>1833</v>
      </c>
      <c r="AG539" s="374" t="s">
        <v>1458</v>
      </c>
      <c r="AH539" s="374" t="s">
        <v>1813</v>
      </c>
      <c r="AI539" s="374">
        <v>10000</v>
      </c>
      <c r="AJ539" s="374">
        <v>1000</v>
      </c>
      <c r="AK539" s="374">
        <v>10000</v>
      </c>
      <c r="AL539" s="722">
        <v>2</v>
      </c>
      <c r="AM539" s="722">
        <v>20</v>
      </c>
      <c r="AN539" s="369" t="s">
        <v>1834</v>
      </c>
      <c r="AO539" s="367" t="s">
        <v>1326</v>
      </c>
      <c r="AP539" s="370" t="s">
        <v>1816</v>
      </c>
      <c r="AQ539" s="376" t="s">
        <v>661</v>
      </c>
      <c r="AR539" s="369">
        <v>4.6666666666666697E-3</v>
      </c>
      <c r="AS539" s="369">
        <v>4.6666666666666697E-3</v>
      </c>
      <c r="AT539" s="369" t="s">
        <v>1424</v>
      </c>
      <c r="AW539" s="198"/>
      <c r="AX539" s="198"/>
      <c r="AY539" s="184"/>
      <c r="AZ539" s="184"/>
      <c r="BA539" s="184"/>
      <c r="BB539" s="186"/>
      <c r="BC539" s="184"/>
      <c r="BD539" s="184"/>
      <c r="BE539" s="184"/>
      <c r="BF539" s="184"/>
      <c r="BG539" s="186"/>
      <c r="BH539" s="186"/>
      <c r="BI539" s="199"/>
      <c r="BJ539" s="199"/>
      <c r="BK539" s="199"/>
      <c r="BL539" s="186"/>
      <c r="BM539" s="186"/>
      <c r="BN539" s="186"/>
      <c r="BO539" s="186"/>
      <c r="BP539" s="186"/>
      <c r="BQ539" s="186"/>
      <c r="BR539" s="186"/>
      <c r="BS539" s="186"/>
      <c r="BT539" s="187"/>
      <c r="BU539" s="188"/>
      <c r="BV539" s="189"/>
      <c r="BW539" s="185"/>
      <c r="BX539"/>
      <c r="BZ539"/>
    </row>
    <row r="540" spans="2:78" ht="18.75">
      <c r="B540" s="363" t="s">
        <v>228</v>
      </c>
      <c r="C540" s="364">
        <v>26243348000101</v>
      </c>
      <c r="D540" s="365" t="s">
        <v>14</v>
      </c>
      <c r="E540" s="365" t="s">
        <v>607</v>
      </c>
      <c r="F540" s="365" t="s">
        <v>1424</v>
      </c>
      <c r="G540" s="366" t="s">
        <v>1424</v>
      </c>
      <c r="H540" s="366" t="s">
        <v>34</v>
      </c>
      <c r="I540" s="366" t="s">
        <v>34</v>
      </c>
      <c r="J540" s="366" t="s">
        <v>608</v>
      </c>
      <c r="K540" s="367" t="s">
        <v>48</v>
      </c>
      <c r="L540" s="368"/>
      <c r="M540" s="368" t="s">
        <v>34</v>
      </c>
      <c r="N540" s="367">
        <v>432814</v>
      </c>
      <c r="O540" s="367" t="s">
        <v>1323</v>
      </c>
      <c r="P540" s="371">
        <v>42756</v>
      </c>
      <c r="Q540" s="372">
        <v>138.69878800000001</v>
      </c>
      <c r="R540" s="372">
        <v>78.15791692857141</v>
      </c>
      <c r="S540" s="367">
        <v>2</v>
      </c>
      <c r="T540" s="369">
        <v>0.19810421692110847</v>
      </c>
      <c r="U540" s="369">
        <v>2.122591981251357</v>
      </c>
      <c r="V540" s="369">
        <v>0.11847108970324505</v>
      </c>
      <c r="W540" s="369">
        <v>1.0613649470390127</v>
      </c>
      <c r="X540" s="369">
        <v>0.23189419797807176</v>
      </c>
      <c r="Y540" s="369">
        <v>1.5874494779348127</v>
      </c>
      <c r="Z540" s="369">
        <v>0.24909554834467373</v>
      </c>
      <c r="AA540" s="369">
        <v>1.3459114555201235</v>
      </c>
      <c r="AB540" s="369">
        <v>0.20318394863795164</v>
      </c>
      <c r="AC540" s="373">
        <v>3.3711541408175102E-2</v>
      </c>
      <c r="AD540" s="575">
        <v>13396819000161</v>
      </c>
      <c r="AE540" s="370" t="s">
        <v>1938</v>
      </c>
      <c r="AF540" s="370" t="s">
        <v>1858</v>
      </c>
      <c r="AG540" s="374" t="s">
        <v>721</v>
      </c>
      <c r="AH540" s="374" t="s">
        <v>1819</v>
      </c>
      <c r="AI540" s="374">
        <v>20000</v>
      </c>
      <c r="AJ540" s="374">
        <v>10000</v>
      </c>
      <c r="AK540" s="374">
        <v>20000</v>
      </c>
      <c r="AL540" s="722">
        <v>1.96</v>
      </c>
      <c r="AM540" s="722">
        <v>20</v>
      </c>
      <c r="AN540" s="369" t="s">
        <v>1869</v>
      </c>
      <c r="AO540" s="367" t="s">
        <v>1326</v>
      </c>
      <c r="AP540" s="370" t="s">
        <v>1816</v>
      </c>
      <c r="AQ540" s="376" t="s">
        <v>661</v>
      </c>
      <c r="AR540" s="369">
        <v>4.8937499999999997E-3</v>
      </c>
      <c r="AS540" s="369">
        <v>4.8937499999999997E-3</v>
      </c>
      <c r="AT540" s="369" t="s">
        <v>1424</v>
      </c>
      <c r="AW540" s="198"/>
      <c r="AX540" s="198"/>
      <c r="AY540" s="184"/>
      <c r="AZ540" s="184"/>
      <c r="BA540" s="184"/>
      <c r="BB540" s="186"/>
      <c r="BC540" s="184"/>
      <c r="BD540" s="184"/>
      <c r="BE540" s="184"/>
      <c r="BF540" s="184"/>
      <c r="BG540" s="186"/>
      <c r="BH540" s="186"/>
      <c r="BI540" s="199"/>
      <c r="BJ540" s="199"/>
      <c r="BK540" s="199"/>
      <c r="BL540" s="186"/>
      <c r="BM540" s="186"/>
      <c r="BN540" s="186"/>
      <c r="BO540" s="186"/>
      <c r="BP540" s="186"/>
      <c r="BQ540" s="186"/>
      <c r="BR540" s="186"/>
      <c r="BS540" s="186"/>
      <c r="BT540" s="187"/>
      <c r="BU540" s="188"/>
      <c r="BV540" s="189"/>
      <c r="BW540" s="185"/>
      <c r="BX540"/>
      <c r="BZ540"/>
    </row>
    <row r="541" spans="2:78" ht="18.75">
      <c r="B541" s="363" t="s">
        <v>1615</v>
      </c>
      <c r="C541" s="364">
        <v>25682084000111</v>
      </c>
      <c r="D541" s="365" t="s">
        <v>13</v>
      </c>
      <c r="E541" s="365" t="s">
        <v>615</v>
      </c>
      <c r="F541" s="365" t="s">
        <v>619</v>
      </c>
      <c r="G541" s="366" t="s">
        <v>34</v>
      </c>
      <c r="H541" s="366" t="s">
        <v>1340</v>
      </c>
      <c r="I541" s="366" t="s">
        <v>34</v>
      </c>
      <c r="J541" s="366" t="s">
        <v>611</v>
      </c>
      <c r="K541" s="367" t="s">
        <v>48</v>
      </c>
      <c r="L541" s="368"/>
      <c r="M541" s="368" t="s">
        <v>1424</v>
      </c>
      <c r="N541" s="367">
        <v>433004</v>
      </c>
      <c r="O541" s="367" t="s">
        <v>1323</v>
      </c>
      <c r="P541" s="371">
        <v>42726</v>
      </c>
      <c r="Q541" s="372">
        <v>1215.5535379999999</v>
      </c>
      <c r="R541" s="372">
        <v>1471.672728798387</v>
      </c>
      <c r="S541" s="367">
        <v>1</v>
      </c>
      <c r="T541" s="369">
        <v>0.12355553583097589</v>
      </c>
      <c r="U541" s="369">
        <v>1.3238385011182461</v>
      </c>
      <c r="V541" s="369">
        <v>8.9627398467919672E-2</v>
      </c>
      <c r="W541" s="369">
        <v>0.8029585890231109</v>
      </c>
      <c r="X541" s="369">
        <v>0.15306221008714149</v>
      </c>
      <c r="Y541" s="369">
        <v>1.0477990722189512</v>
      </c>
      <c r="Z541" s="369">
        <v>0.17296716095517506</v>
      </c>
      <c r="AA541" s="369">
        <v>0.93457504522015644</v>
      </c>
      <c r="AB541" s="369">
        <v>8.22023571508331E-2</v>
      </c>
      <c r="AC541" s="373">
        <v>-0.26755981093077014</v>
      </c>
      <c r="AD541" s="575">
        <v>30756847000161</v>
      </c>
      <c r="AE541" s="370" t="s">
        <v>1817</v>
      </c>
      <c r="AF541" s="370" t="s">
        <v>1818</v>
      </c>
      <c r="AG541" s="374" t="s">
        <v>1594</v>
      </c>
      <c r="AH541" s="374" t="s">
        <v>1819</v>
      </c>
      <c r="AI541" s="374">
        <v>200000</v>
      </c>
      <c r="AJ541" s="374">
        <v>50000</v>
      </c>
      <c r="AK541" s="374">
        <v>200000</v>
      </c>
      <c r="AL541" s="722">
        <v>2.5</v>
      </c>
      <c r="AM541" s="722">
        <v>0</v>
      </c>
      <c r="AN541" s="369" t="s">
        <v>1820</v>
      </c>
      <c r="AO541" s="367" t="s">
        <v>1326</v>
      </c>
      <c r="AP541" s="370" t="s">
        <v>1835</v>
      </c>
      <c r="AQ541" s="376" t="s">
        <v>1815</v>
      </c>
      <c r="AR541" s="369">
        <v>0</v>
      </c>
      <c r="AS541" s="369">
        <v>0</v>
      </c>
      <c r="AT541" s="369" t="s">
        <v>1424</v>
      </c>
      <c r="AW541" s="198"/>
      <c r="AX541" s="198"/>
      <c r="AY541" s="184"/>
      <c r="AZ541" s="184"/>
      <c r="BA541" s="184"/>
      <c r="BB541" s="186"/>
      <c r="BC541" s="184"/>
      <c r="BD541" s="184"/>
      <c r="BE541" s="184"/>
      <c r="BF541" s="184"/>
      <c r="BG541" s="186"/>
      <c r="BH541" s="186"/>
      <c r="BI541" s="199"/>
      <c r="BJ541" s="199"/>
      <c r="BK541" s="199"/>
      <c r="BL541" s="186"/>
      <c r="BM541" s="186"/>
      <c r="BN541" s="186"/>
      <c r="BO541" s="186"/>
      <c r="BP541" s="186"/>
      <c r="BQ541" s="186"/>
      <c r="BR541" s="186"/>
      <c r="BS541" s="186"/>
      <c r="BT541" s="187"/>
      <c r="BU541" s="188"/>
      <c r="BV541" s="189"/>
      <c r="BW541" s="185"/>
      <c r="BX541"/>
      <c r="BZ541"/>
    </row>
    <row r="542" spans="2:78" ht="18.75">
      <c r="B542" s="363" t="s">
        <v>1698</v>
      </c>
      <c r="C542" s="364">
        <v>26380695000178</v>
      </c>
      <c r="D542" s="365" t="s">
        <v>13</v>
      </c>
      <c r="E542" s="365" t="s">
        <v>616</v>
      </c>
      <c r="F542" s="365" t="s">
        <v>617</v>
      </c>
      <c r="G542" s="366" t="s">
        <v>34</v>
      </c>
      <c r="H542" s="366" t="s">
        <v>867</v>
      </c>
      <c r="I542" s="366" t="s">
        <v>34</v>
      </c>
      <c r="J542" s="366" t="s">
        <v>608</v>
      </c>
      <c r="K542" s="367" t="s">
        <v>48</v>
      </c>
      <c r="L542" s="368"/>
      <c r="M542" s="368" t="s">
        <v>1424</v>
      </c>
      <c r="N542" s="367">
        <v>433411</v>
      </c>
      <c r="O542" s="367" t="s">
        <v>1323</v>
      </c>
      <c r="P542" s="371">
        <v>42728</v>
      </c>
      <c r="Q542" s="372">
        <v>384.43262299999998</v>
      </c>
      <c r="R542" s="372">
        <v>341.06007499193538</v>
      </c>
      <c r="S542" s="367">
        <v>2</v>
      </c>
      <c r="T542" s="369">
        <v>0.10016172138769397</v>
      </c>
      <c r="U542" s="369">
        <v>1.0731849626932322</v>
      </c>
      <c r="V542" s="369">
        <v>0.1065226706467377</v>
      </c>
      <c r="W542" s="369">
        <v>0.95432083027706072</v>
      </c>
      <c r="X542" s="369">
        <v>0.21487799396629903</v>
      </c>
      <c r="Y542" s="369">
        <v>1.4709637512092342</v>
      </c>
      <c r="Z542" s="369">
        <v>0.27283554635261775</v>
      </c>
      <c r="AA542" s="369">
        <v>1.4741832591924429</v>
      </c>
      <c r="AB542" s="369">
        <v>6.0612527070094166E-2</v>
      </c>
      <c r="AC542" s="373">
        <v>-8.4120811406297805E-2</v>
      </c>
      <c r="AD542" s="575">
        <v>30658543000161</v>
      </c>
      <c r="AE542" s="370" t="s">
        <v>1906</v>
      </c>
      <c r="AF542" s="370" t="s">
        <v>1907</v>
      </c>
      <c r="AG542" s="374" t="s">
        <v>1462</v>
      </c>
      <c r="AH542" s="374" t="s">
        <v>1819</v>
      </c>
      <c r="AI542" s="374">
        <v>1000</v>
      </c>
      <c r="AJ542" s="374">
        <v>100</v>
      </c>
      <c r="AK542" s="374">
        <v>1000</v>
      </c>
      <c r="AL542" s="722">
        <v>2</v>
      </c>
      <c r="AM542" s="722">
        <v>0</v>
      </c>
      <c r="AN542" s="369" t="s">
        <v>1820</v>
      </c>
      <c r="AO542" s="367" t="s">
        <v>1326</v>
      </c>
      <c r="AP542" s="370" t="s">
        <v>1835</v>
      </c>
      <c r="AQ542" s="376" t="s">
        <v>1815</v>
      </c>
      <c r="AR542" s="369">
        <v>0</v>
      </c>
      <c r="AS542" s="369">
        <v>0</v>
      </c>
      <c r="AT542" s="369" t="s">
        <v>1424</v>
      </c>
      <c r="AW542" s="198"/>
      <c r="AX542" s="198"/>
      <c r="AY542" s="184"/>
      <c r="AZ542" s="184"/>
      <c r="BA542" s="184"/>
      <c r="BB542" s="186"/>
      <c r="BC542" s="184"/>
      <c r="BD542" s="184"/>
      <c r="BE542" s="184"/>
      <c r="BF542" s="184"/>
      <c r="BG542" s="186"/>
      <c r="BH542" s="186"/>
      <c r="BI542" s="199"/>
      <c r="BJ542" s="199"/>
      <c r="BK542" s="199"/>
      <c r="BL542" s="186"/>
      <c r="BM542" s="186"/>
      <c r="BN542" s="186"/>
      <c r="BO542" s="186"/>
      <c r="BP542" s="186"/>
      <c r="BQ542" s="186"/>
      <c r="BR542" s="186"/>
      <c r="BS542" s="186"/>
      <c r="BT542" s="187"/>
      <c r="BU542" s="188"/>
      <c r="BV542" s="189"/>
      <c r="BW542" s="185"/>
      <c r="BX542"/>
      <c r="BZ542"/>
    </row>
    <row r="543" spans="2:78" ht="18.75">
      <c r="B543" s="363" t="s">
        <v>1697</v>
      </c>
      <c r="C543" s="364">
        <v>25079957000104</v>
      </c>
      <c r="D543" s="365" t="s">
        <v>13</v>
      </c>
      <c r="E543" s="365" t="s">
        <v>616</v>
      </c>
      <c r="F543" s="365" t="s">
        <v>617</v>
      </c>
      <c r="G543" s="366" t="s">
        <v>34</v>
      </c>
      <c r="H543" s="366" t="s">
        <v>867</v>
      </c>
      <c r="I543" s="366" t="s">
        <v>34</v>
      </c>
      <c r="J543" s="366" t="s">
        <v>608</v>
      </c>
      <c r="K543" s="367" t="s">
        <v>48</v>
      </c>
      <c r="L543" s="368"/>
      <c r="M543" s="368" t="s">
        <v>1424</v>
      </c>
      <c r="N543" s="367">
        <v>433421</v>
      </c>
      <c r="O543" s="367" t="s">
        <v>1323</v>
      </c>
      <c r="P543" s="371">
        <v>42735</v>
      </c>
      <c r="Q543" s="372">
        <v>13.990328999999999</v>
      </c>
      <c r="R543" s="372">
        <v>31.853642604838718</v>
      </c>
      <c r="S543" s="367">
        <v>2</v>
      </c>
      <c r="T543" s="369">
        <v>0.12058964059562283</v>
      </c>
      <c r="U543" s="369">
        <v>1.2920603515077356</v>
      </c>
      <c r="V543" s="369">
        <v>0.11400450312956645</v>
      </c>
      <c r="W543" s="369">
        <v>1.0213494594285557</v>
      </c>
      <c r="X543" s="369">
        <v>0.22774837664423075</v>
      </c>
      <c r="Y543" s="369">
        <v>1.5590689407355196</v>
      </c>
      <c r="Z543" s="369">
        <v>0.28990312942034269</v>
      </c>
      <c r="AA543" s="369">
        <v>1.5664027136208563</v>
      </c>
      <c r="AB543" s="369">
        <v>7.8620394939801178E-2</v>
      </c>
      <c r="AC543" s="373">
        <v>3.0310933010841701E-2</v>
      </c>
      <c r="AD543" s="575">
        <v>31006911000150</v>
      </c>
      <c r="AE543" s="370" t="s">
        <v>1906</v>
      </c>
      <c r="AF543" s="370" t="s">
        <v>1907</v>
      </c>
      <c r="AG543" s="374" t="s">
        <v>1462</v>
      </c>
      <c r="AH543" s="374" t="s">
        <v>1819</v>
      </c>
      <c r="AI543" s="374">
        <v>1000</v>
      </c>
      <c r="AJ543" s="374">
        <v>100</v>
      </c>
      <c r="AK543" s="374">
        <v>1000</v>
      </c>
      <c r="AL543" s="722">
        <v>2</v>
      </c>
      <c r="AM543" s="722">
        <v>0</v>
      </c>
      <c r="AN543" s="369" t="s">
        <v>1820</v>
      </c>
      <c r="AO543" s="367" t="s">
        <v>1326</v>
      </c>
      <c r="AP543" s="370" t="s">
        <v>1835</v>
      </c>
      <c r="AQ543" s="376" t="s">
        <v>1815</v>
      </c>
      <c r="AR543" s="369">
        <v>0</v>
      </c>
      <c r="AS543" s="369">
        <v>0</v>
      </c>
      <c r="AT543" s="369" t="s">
        <v>1424</v>
      </c>
      <c r="AW543" s="198"/>
      <c r="AX543" s="198"/>
      <c r="AY543" s="184"/>
      <c r="AZ543" s="184"/>
      <c r="BA543" s="184"/>
      <c r="BB543" s="186"/>
      <c r="BC543" s="184"/>
      <c r="BD543" s="184"/>
      <c r="BE543" s="184"/>
      <c r="BF543" s="184"/>
      <c r="BG543" s="186"/>
      <c r="BH543" s="186"/>
      <c r="BI543" s="199"/>
      <c r="BJ543" s="199"/>
      <c r="BK543" s="199"/>
      <c r="BL543" s="186"/>
      <c r="BM543" s="186"/>
      <c r="BN543" s="186"/>
      <c r="BO543" s="186"/>
      <c r="BP543" s="186"/>
      <c r="BQ543" s="186"/>
      <c r="BR543" s="186"/>
      <c r="BS543" s="186"/>
      <c r="BT543" s="187"/>
      <c r="BU543" s="188"/>
      <c r="BV543" s="189"/>
      <c r="BW543" s="185"/>
      <c r="BX543"/>
      <c r="BZ543"/>
    </row>
    <row r="544" spans="2:78" ht="18.75">
      <c r="B544" s="363" t="s">
        <v>1176</v>
      </c>
      <c r="C544" s="364">
        <v>25079578000106</v>
      </c>
      <c r="D544" s="365" t="s">
        <v>13</v>
      </c>
      <c r="E544" s="365" t="s">
        <v>616</v>
      </c>
      <c r="F544" s="365" t="s">
        <v>617</v>
      </c>
      <c r="G544" s="366" t="s">
        <v>34</v>
      </c>
      <c r="H544" s="366" t="s">
        <v>1339</v>
      </c>
      <c r="I544" s="366" t="s">
        <v>34</v>
      </c>
      <c r="J544" s="366" t="s">
        <v>608</v>
      </c>
      <c r="K544" s="367" t="s">
        <v>48</v>
      </c>
      <c r="L544" s="368"/>
      <c r="M544" s="368" t="s">
        <v>1421</v>
      </c>
      <c r="N544" s="367">
        <v>433454</v>
      </c>
      <c r="O544" s="367" t="s">
        <v>1323</v>
      </c>
      <c r="P544" s="371">
        <v>42735</v>
      </c>
      <c r="Q544" s="372">
        <v>280.81804199999999</v>
      </c>
      <c r="R544" s="372">
        <v>448.82820624206352</v>
      </c>
      <c r="S544" s="367">
        <v>1</v>
      </c>
      <c r="T544" s="369">
        <v>0.11145330119654639</v>
      </c>
      <c r="U544" s="369">
        <v>1.194168842443124</v>
      </c>
      <c r="V544" s="369">
        <v>9.4088344715884231E-2</v>
      </c>
      <c r="W544" s="369">
        <v>0.84292354579083029</v>
      </c>
      <c r="X544" s="369">
        <v>0.12307830519939578</v>
      </c>
      <c r="Y544" s="369">
        <v>0.84254195679513222</v>
      </c>
      <c r="Z544" s="369">
        <v>0.18831254210155723</v>
      </c>
      <c r="AA544" s="369">
        <v>1.0174891093673808</v>
      </c>
      <c r="AB544" s="369">
        <v>2.1711773916305594E-2</v>
      </c>
      <c r="AC544" s="373">
        <v>-0.80753884767603368</v>
      </c>
      <c r="AD544" s="575">
        <v>0</v>
      </c>
      <c r="AE544" s="370" t="s">
        <v>1906</v>
      </c>
      <c r="AF544" s="370" t="s">
        <v>1907</v>
      </c>
      <c r="AG544" s="374" t="s">
        <v>1462</v>
      </c>
      <c r="AH544" s="374" t="s">
        <v>1819</v>
      </c>
      <c r="AI544" s="374">
        <v>1000</v>
      </c>
      <c r="AJ544" s="374">
        <v>100</v>
      </c>
      <c r="AK544" s="374">
        <v>100</v>
      </c>
      <c r="AL544" s="722">
        <v>1</v>
      </c>
      <c r="AM544" s="722">
        <v>0</v>
      </c>
      <c r="AN544" s="369" t="s">
        <v>1820</v>
      </c>
      <c r="AO544" s="367" t="s">
        <v>1326</v>
      </c>
      <c r="AP544" s="370" t="s">
        <v>1835</v>
      </c>
      <c r="AQ544" s="376" t="s">
        <v>676</v>
      </c>
      <c r="AR544" s="369">
        <v>0</v>
      </c>
      <c r="AS544" s="369">
        <v>0</v>
      </c>
      <c r="AT544" s="369" t="s">
        <v>1424</v>
      </c>
      <c r="AW544" s="198"/>
      <c r="AX544" s="198"/>
      <c r="AY544" s="184"/>
      <c r="AZ544" s="184"/>
      <c r="BA544" s="184"/>
      <c r="BB544" s="186"/>
      <c r="BC544" s="184"/>
      <c r="BD544" s="184"/>
      <c r="BE544" s="184"/>
      <c r="BF544" s="184"/>
      <c r="BG544" s="186"/>
      <c r="BH544" s="186"/>
      <c r="BI544" s="199"/>
      <c r="BJ544" s="199"/>
      <c r="BK544" s="199"/>
      <c r="BL544" s="186"/>
      <c r="BM544" s="186"/>
      <c r="BN544" s="186"/>
      <c r="BO544" s="186"/>
      <c r="BP544" s="186"/>
      <c r="BQ544" s="186"/>
      <c r="BR544" s="186"/>
      <c r="BS544" s="186"/>
      <c r="BT544" s="187"/>
      <c r="BU544" s="188"/>
      <c r="BV544" s="189"/>
      <c r="BW544" s="185"/>
      <c r="BX544"/>
      <c r="BZ544"/>
    </row>
    <row r="545" spans="2:78" ht="18.75">
      <c r="B545" s="363" t="s">
        <v>266</v>
      </c>
      <c r="C545" s="364">
        <v>26725138000141</v>
      </c>
      <c r="D545" s="365" t="s">
        <v>13</v>
      </c>
      <c r="E545" s="365" t="s">
        <v>615</v>
      </c>
      <c r="F545" s="365" t="s">
        <v>619</v>
      </c>
      <c r="G545" s="366" t="s">
        <v>34</v>
      </c>
      <c r="H545" s="366" t="s">
        <v>1340</v>
      </c>
      <c r="I545" s="366" t="s">
        <v>34</v>
      </c>
      <c r="J545" s="366" t="s">
        <v>1424</v>
      </c>
      <c r="K545" s="367" t="s">
        <v>48</v>
      </c>
      <c r="L545" s="368"/>
      <c r="M545" s="368" t="s">
        <v>34</v>
      </c>
      <c r="N545" s="367">
        <v>433543</v>
      </c>
      <c r="O545" s="367" t="s">
        <v>1323</v>
      </c>
      <c r="P545" s="371">
        <v>42753</v>
      </c>
      <c r="Q545" s="372">
        <v>17.042256999999999</v>
      </c>
      <c r="R545" s="372">
        <v>38.353343860557786</v>
      </c>
      <c r="S545" s="367">
        <v>1</v>
      </c>
      <c r="T545" s="369">
        <v>0.11192601614190756</v>
      </c>
      <c r="U545" s="369">
        <v>1.1992337571028702</v>
      </c>
      <c r="V545" s="369">
        <v>8.2511796757632538E-2</v>
      </c>
      <c r="W545" s="369">
        <v>0.739210967123903</v>
      </c>
      <c r="X545" s="369">
        <v>0.13765719948281974</v>
      </c>
      <c r="Y545" s="369">
        <v>0.94234289326046228</v>
      </c>
      <c r="Z545" s="369">
        <v>0.31312637448233183</v>
      </c>
      <c r="AA545" s="369">
        <v>1.6918824011182529</v>
      </c>
      <c r="AB545" s="369">
        <v>9.0565759904177576E-2</v>
      </c>
      <c r="AC545" s="373">
        <v>-0.32142002538737513</v>
      </c>
      <c r="AD545" s="575">
        <v>26725144000107</v>
      </c>
      <c r="AE545" s="370" t="s">
        <v>2042</v>
      </c>
      <c r="AF545" s="370" t="s">
        <v>1858</v>
      </c>
      <c r="AG545" s="374" t="s">
        <v>721</v>
      </c>
      <c r="AH545" s="374" t="s">
        <v>1819</v>
      </c>
      <c r="AI545" s="374">
        <v>5000</v>
      </c>
      <c r="AJ545" s="374">
        <v>1000</v>
      </c>
      <c r="AK545" s="374">
        <v>4000</v>
      </c>
      <c r="AL545" s="722">
        <v>1.5</v>
      </c>
      <c r="AM545" s="722">
        <v>20</v>
      </c>
      <c r="AN545" s="369" t="s">
        <v>1820</v>
      </c>
      <c r="AO545" s="367" t="s">
        <v>1326</v>
      </c>
      <c r="AP545" s="370" t="s">
        <v>1835</v>
      </c>
      <c r="AQ545" s="376" t="s">
        <v>670</v>
      </c>
      <c r="AR545" s="369">
        <v>5.0000000000000001E-3</v>
      </c>
      <c r="AS545" s="369">
        <v>5.0000000000000001E-3</v>
      </c>
      <c r="AT545" s="369" t="s">
        <v>1424</v>
      </c>
      <c r="AW545" s="198"/>
      <c r="AX545" s="198"/>
      <c r="AY545" s="184"/>
      <c r="AZ545" s="184"/>
      <c r="BA545" s="184"/>
      <c r="BB545" s="186"/>
      <c r="BC545" s="184"/>
      <c r="BD545" s="184"/>
      <c r="BE545" s="184"/>
      <c r="BF545" s="184"/>
      <c r="BG545" s="186"/>
      <c r="BH545" s="186"/>
      <c r="BI545" s="199"/>
      <c r="BJ545" s="199"/>
      <c r="BK545" s="199"/>
      <c r="BL545" s="186"/>
      <c r="BM545" s="186"/>
      <c r="BN545" s="186"/>
      <c r="BO545" s="186"/>
      <c r="BP545" s="186"/>
      <c r="BQ545" s="186"/>
      <c r="BR545" s="186"/>
      <c r="BS545" s="186"/>
      <c r="BT545" s="187"/>
      <c r="BU545" s="188"/>
      <c r="BV545" s="189"/>
      <c r="BW545" s="185"/>
      <c r="BX545"/>
      <c r="BZ545"/>
    </row>
    <row r="546" spans="2:78" ht="18.75">
      <c r="B546" s="363" t="s">
        <v>837</v>
      </c>
      <c r="C546" s="364">
        <v>26623189000162</v>
      </c>
      <c r="D546" s="365" t="s">
        <v>13</v>
      </c>
      <c r="E546" s="365" t="s">
        <v>615</v>
      </c>
      <c r="F546" s="365" t="s">
        <v>619</v>
      </c>
      <c r="G546" s="366" t="s">
        <v>34</v>
      </c>
      <c r="H546" s="366" t="s">
        <v>1339</v>
      </c>
      <c r="I546" s="366" t="s">
        <v>34</v>
      </c>
      <c r="J546" s="366" t="s">
        <v>1424</v>
      </c>
      <c r="K546" s="367" t="s">
        <v>48</v>
      </c>
      <c r="L546" s="368"/>
      <c r="M546" s="368" t="s">
        <v>34</v>
      </c>
      <c r="N546" s="367">
        <v>433772</v>
      </c>
      <c r="O546" s="367" t="s">
        <v>1323</v>
      </c>
      <c r="P546" s="371">
        <v>42763</v>
      </c>
      <c r="Q546" s="372">
        <v>306.90053899999998</v>
      </c>
      <c r="R546" s="372">
        <v>329.8167082983868</v>
      </c>
      <c r="S546" s="367">
        <v>1</v>
      </c>
      <c r="T546" s="369">
        <v>0.14706612882208181</v>
      </c>
      <c r="U546" s="369">
        <v>1.5757432658576001</v>
      </c>
      <c r="V546" s="369">
        <v>0.12808124176477076</v>
      </c>
      <c r="W546" s="369">
        <v>1.147460876091134</v>
      </c>
      <c r="X546" s="369">
        <v>0.18872983873976379</v>
      </c>
      <c r="Y546" s="369">
        <v>1.2919645536215181</v>
      </c>
      <c r="Z546" s="369">
        <v>0.2698451662985879</v>
      </c>
      <c r="AA546" s="369">
        <v>1.4580256570280374</v>
      </c>
      <c r="AB546" s="369">
        <v>4.837811310231234E-2</v>
      </c>
      <c r="AC546" s="373">
        <v>0.34023228902500974</v>
      </c>
      <c r="AD546" s="575">
        <v>0</v>
      </c>
      <c r="AE546" s="370" t="s">
        <v>1889</v>
      </c>
      <c r="AF546" s="370" t="s">
        <v>1833</v>
      </c>
      <c r="AG546" s="374" t="s">
        <v>1458</v>
      </c>
      <c r="AH546" s="374" t="s">
        <v>1813</v>
      </c>
      <c r="AI546" s="374">
        <v>5000</v>
      </c>
      <c r="AJ546" s="374">
        <v>1000</v>
      </c>
      <c r="AK546" s="374">
        <v>5000</v>
      </c>
      <c r="AL546" s="722">
        <v>0.5</v>
      </c>
      <c r="AM546" s="722">
        <v>10</v>
      </c>
      <c r="AN546" s="369" t="s">
        <v>1815</v>
      </c>
      <c r="AO546" s="367" t="s">
        <v>1326</v>
      </c>
      <c r="AP546" s="370" t="s">
        <v>1835</v>
      </c>
      <c r="AQ546" s="376" t="s">
        <v>670</v>
      </c>
      <c r="AR546" s="369">
        <v>4.0000000000000001E-3</v>
      </c>
      <c r="AS546" s="369">
        <v>4.0000000000000001E-3</v>
      </c>
      <c r="AT546" s="369" t="s">
        <v>1424</v>
      </c>
      <c r="AW546" s="198"/>
      <c r="AX546" s="198"/>
      <c r="AY546" s="184"/>
      <c r="AZ546" s="184"/>
      <c r="BA546" s="184"/>
      <c r="BB546" s="186"/>
      <c r="BC546" s="184"/>
      <c r="BD546" s="184"/>
      <c r="BE546" s="184"/>
      <c r="BF546" s="184"/>
      <c r="BG546" s="186"/>
      <c r="BH546" s="186"/>
      <c r="BI546" s="199"/>
      <c r="BJ546" s="199"/>
      <c r="BK546" s="199"/>
      <c r="BL546" s="186"/>
      <c r="BM546" s="186"/>
      <c r="BN546" s="186"/>
      <c r="BO546" s="186"/>
      <c r="BP546" s="186"/>
      <c r="BQ546" s="186"/>
      <c r="BR546" s="186"/>
      <c r="BS546" s="186"/>
      <c r="BT546" s="187"/>
      <c r="BU546" s="188"/>
      <c r="BV546" s="189"/>
      <c r="BW546" s="185"/>
      <c r="BX546"/>
      <c r="BZ546"/>
    </row>
    <row r="547" spans="2:78" ht="18.75">
      <c r="B547" s="363" t="s">
        <v>312</v>
      </c>
      <c r="C547" s="364">
        <v>26587503000107</v>
      </c>
      <c r="D547" s="365" t="s">
        <v>14</v>
      </c>
      <c r="E547" s="365" t="s">
        <v>607</v>
      </c>
      <c r="F547" s="365" t="s">
        <v>1424</v>
      </c>
      <c r="G547" s="366" t="s">
        <v>1424</v>
      </c>
      <c r="H547" s="366" t="s">
        <v>34</v>
      </c>
      <c r="I547" s="366" t="s">
        <v>34</v>
      </c>
      <c r="J547" s="366" t="s">
        <v>608</v>
      </c>
      <c r="K547" s="367" t="s">
        <v>48</v>
      </c>
      <c r="L547" s="368"/>
      <c r="M547" s="368" t="s">
        <v>34</v>
      </c>
      <c r="N547" s="367">
        <v>433977</v>
      </c>
      <c r="O547" s="367" t="s">
        <v>1323</v>
      </c>
      <c r="P547" s="371">
        <v>42755</v>
      </c>
      <c r="Q547" s="372">
        <v>18.111758999999999</v>
      </c>
      <c r="R547" s="372">
        <v>7.325970539682535</v>
      </c>
      <c r="S547" s="367">
        <v>2</v>
      </c>
      <c r="T547" s="369">
        <v>0.11638625281619186</v>
      </c>
      <c r="U547" s="369">
        <v>1.2470230608666022</v>
      </c>
      <c r="V547" s="369">
        <v>4.6144303608451676E-2</v>
      </c>
      <c r="W547" s="369">
        <v>0.41339998203962608</v>
      </c>
      <c r="X547" s="369">
        <v>0.20180408902213465</v>
      </c>
      <c r="Y547" s="369">
        <v>1.3814653344349359</v>
      </c>
      <c r="Z547" s="369">
        <v>0.14311748932055135</v>
      </c>
      <c r="AA547" s="369">
        <v>0.77329149252910667</v>
      </c>
      <c r="AB547" s="369">
        <v>0.2102042344620163</v>
      </c>
      <c r="AC547" s="373">
        <v>-0.31149297331895659</v>
      </c>
      <c r="AD547" s="575">
        <v>0</v>
      </c>
      <c r="AE547" s="370" t="s">
        <v>2043</v>
      </c>
      <c r="AF547" s="370" t="s">
        <v>1812</v>
      </c>
      <c r="AG547" s="374" t="s">
        <v>1459</v>
      </c>
      <c r="AH547" s="374" t="s">
        <v>1819</v>
      </c>
      <c r="AI547" s="374">
        <v>10000</v>
      </c>
      <c r="AJ547" s="374">
        <v>5000</v>
      </c>
      <c r="AK547" s="374">
        <v>10000</v>
      </c>
      <c r="AL547" s="722">
        <v>2</v>
      </c>
      <c r="AM547" s="722">
        <v>20</v>
      </c>
      <c r="AN547" s="369" t="s">
        <v>668</v>
      </c>
      <c r="AO547" s="367" t="s">
        <v>1326</v>
      </c>
      <c r="AP547" s="370" t="s">
        <v>1816</v>
      </c>
      <c r="AQ547" s="376" t="s">
        <v>672</v>
      </c>
      <c r="AR547" s="369">
        <v>5.0000000000000001E-3</v>
      </c>
      <c r="AS547" s="369">
        <v>5.0000000000000001E-3</v>
      </c>
      <c r="AT547" s="369" t="s">
        <v>1424</v>
      </c>
      <c r="AW547" s="198"/>
      <c r="AX547" s="198"/>
      <c r="AY547" s="184"/>
      <c r="AZ547" s="184"/>
      <c r="BA547" s="184"/>
      <c r="BB547" s="186"/>
      <c r="BC547" s="184"/>
      <c r="BD547" s="184"/>
      <c r="BE547" s="184"/>
      <c r="BF547" s="184"/>
      <c r="BG547" s="186"/>
      <c r="BH547" s="186"/>
      <c r="BI547" s="199"/>
      <c r="BJ547" s="199"/>
      <c r="BK547" s="199"/>
      <c r="BL547" s="186"/>
      <c r="BM547" s="186"/>
      <c r="BN547" s="186"/>
      <c r="BO547" s="186"/>
      <c r="BP547" s="186"/>
      <c r="BQ547" s="186"/>
      <c r="BR547" s="186"/>
      <c r="BS547" s="186"/>
      <c r="BT547" s="187"/>
      <c r="BU547" s="188"/>
      <c r="BV547" s="189"/>
      <c r="BW547" s="185"/>
      <c r="BX547"/>
      <c r="BZ547"/>
    </row>
    <row r="548" spans="2:78" ht="18.75">
      <c r="B548" s="363" t="s">
        <v>202</v>
      </c>
      <c r="C548" s="364">
        <v>26846429000198</v>
      </c>
      <c r="D548" s="365" t="s">
        <v>14</v>
      </c>
      <c r="E548" s="365" t="s">
        <v>607</v>
      </c>
      <c r="F548" s="365" t="s">
        <v>1424</v>
      </c>
      <c r="G548" s="366" t="s">
        <v>1424</v>
      </c>
      <c r="H548" s="366" t="s">
        <v>34</v>
      </c>
      <c r="I548" s="366" t="s">
        <v>34</v>
      </c>
      <c r="J548" s="366" t="s">
        <v>608</v>
      </c>
      <c r="K548" s="367" t="s">
        <v>48</v>
      </c>
      <c r="L548" s="368"/>
      <c r="M548" s="368" t="s">
        <v>34</v>
      </c>
      <c r="N548" s="367">
        <v>434213</v>
      </c>
      <c r="O548" s="367" t="s">
        <v>1323</v>
      </c>
      <c r="P548" s="371">
        <v>42706</v>
      </c>
      <c r="Q548" s="372">
        <v>26.924796000000001</v>
      </c>
      <c r="R548" s="372">
        <v>33.585936884920628</v>
      </c>
      <c r="S548" s="367">
        <v>2</v>
      </c>
      <c r="T548" s="369">
        <v>-0.31846529834485648</v>
      </c>
      <c r="U548" s="369">
        <v>-3.4122034304944018</v>
      </c>
      <c r="V548" s="369">
        <v>-0.33841317328541476</v>
      </c>
      <c r="W548" s="369">
        <v>-3.0317935003474537</v>
      </c>
      <c r="X548" s="369">
        <v>-0.23200351430902932</v>
      </c>
      <c r="Y548" s="369">
        <v>-1.588197811243802</v>
      </c>
      <c r="Z548" s="369">
        <v>3.3253525182529442E-2</v>
      </c>
      <c r="AA548" s="369">
        <v>0.17967523216297687</v>
      </c>
      <c r="AB548" s="369">
        <v>0.26045617099535751</v>
      </c>
      <c r="AC548" s="373">
        <v>-1.7278708243725835</v>
      </c>
      <c r="AD548" s="575">
        <v>0</v>
      </c>
      <c r="AE548" s="370" t="s">
        <v>2044</v>
      </c>
      <c r="AF548" s="370" t="s">
        <v>1956</v>
      </c>
      <c r="AG548" s="374" t="s">
        <v>1460</v>
      </c>
      <c r="AH548" s="374" t="s">
        <v>1813</v>
      </c>
      <c r="AI548" s="374">
        <v>10000</v>
      </c>
      <c r="AJ548" s="374">
        <v>5000</v>
      </c>
      <c r="AK548" s="374">
        <v>5000</v>
      </c>
      <c r="AL548" s="722">
        <v>2</v>
      </c>
      <c r="AM548" s="722">
        <v>20</v>
      </c>
      <c r="AN548" s="369" t="s">
        <v>1815</v>
      </c>
      <c r="AO548" s="367" t="s">
        <v>1326</v>
      </c>
      <c r="AP548" s="370" t="s">
        <v>1816</v>
      </c>
      <c r="AQ548" s="376" t="s">
        <v>689</v>
      </c>
      <c r="AR548" s="369">
        <v>4.0000000000000001E-3</v>
      </c>
      <c r="AS548" s="369">
        <v>4.0000000000000001E-3</v>
      </c>
      <c r="AT548" s="369" t="s">
        <v>1424</v>
      </c>
      <c r="AW548" s="198"/>
      <c r="AX548" s="198"/>
      <c r="AY548" s="184"/>
      <c r="AZ548" s="184"/>
      <c r="BA548" s="184"/>
      <c r="BB548" s="186"/>
      <c r="BC548" s="184"/>
      <c r="BD548" s="184"/>
      <c r="BE548" s="184"/>
      <c r="BF548" s="184"/>
      <c r="BG548" s="186"/>
      <c r="BH548" s="186"/>
      <c r="BI548" s="199"/>
      <c r="BJ548" s="199"/>
      <c r="BK548" s="199"/>
      <c r="BL548" s="218"/>
      <c r="BM548" s="186"/>
      <c r="BN548" s="186"/>
      <c r="BO548" s="186"/>
      <c r="BP548" s="186"/>
      <c r="BQ548" s="186"/>
      <c r="BR548" s="186"/>
      <c r="BS548" s="186"/>
      <c r="BT548" s="187"/>
      <c r="BU548" s="188"/>
      <c r="BV548" s="189"/>
      <c r="BW548" s="185"/>
      <c r="BX548"/>
      <c r="BZ548"/>
    </row>
    <row r="549" spans="2:78" ht="18.75">
      <c r="B549" s="363" t="s">
        <v>1673</v>
      </c>
      <c r="C549" s="364">
        <v>26570686000140</v>
      </c>
      <c r="D549" s="365" t="s">
        <v>13</v>
      </c>
      <c r="E549" s="365" t="s">
        <v>615</v>
      </c>
      <c r="F549" s="365" t="s">
        <v>619</v>
      </c>
      <c r="G549" s="366" t="s">
        <v>34</v>
      </c>
      <c r="H549" s="366" t="s">
        <v>1340</v>
      </c>
      <c r="I549" s="366" t="s">
        <v>34</v>
      </c>
      <c r="J549" s="366" t="s">
        <v>611</v>
      </c>
      <c r="K549" s="367" t="s">
        <v>48</v>
      </c>
      <c r="L549" s="368"/>
      <c r="M549" s="368" t="s">
        <v>1424</v>
      </c>
      <c r="N549" s="367">
        <v>434922</v>
      </c>
      <c r="O549" s="367" t="s">
        <v>1323</v>
      </c>
      <c r="P549" s="371">
        <v>42778</v>
      </c>
      <c r="Q549" s="372">
        <v>11.982571999999999</v>
      </c>
      <c r="R549" s="372">
        <v>9.2673495362903235</v>
      </c>
      <c r="S549" s="367">
        <v>1</v>
      </c>
      <c r="T549" s="369">
        <v>0.13510790398550743</v>
      </c>
      <c r="U549" s="369">
        <v>1.4476166033230933</v>
      </c>
      <c r="V549" s="369">
        <v>0.1524208975061847</v>
      </c>
      <c r="W549" s="369">
        <v>1.3655162471664117</v>
      </c>
      <c r="X549" s="369">
        <v>0.27377697452566019</v>
      </c>
      <c r="Y549" s="369">
        <v>1.8741612298658239</v>
      </c>
      <c r="Z549" s="369">
        <v>0.29539476126650177</v>
      </c>
      <c r="AA549" s="369">
        <v>1.5960750632889338</v>
      </c>
      <c r="AB549" s="369">
        <v>7.9176852264113362E-2</v>
      </c>
      <c r="AC549" s="373">
        <v>0.51529519972362803</v>
      </c>
      <c r="AD549" s="575">
        <v>26101893000155</v>
      </c>
      <c r="AE549" s="370" t="s">
        <v>1906</v>
      </c>
      <c r="AF549" s="370" t="s">
        <v>1907</v>
      </c>
      <c r="AG549" s="374" t="s">
        <v>1462</v>
      </c>
      <c r="AH549" s="374" t="s">
        <v>1813</v>
      </c>
      <c r="AI549" s="374">
        <v>1000</v>
      </c>
      <c r="AJ549" s="374">
        <v>100</v>
      </c>
      <c r="AK549" s="374">
        <v>1000</v>
      </c>
      <c r="AL549" s="722">
        <v>2.2000000000000002</v>
      </c>
      <c r="AM549" s="722">
        <v>0</v>
      </c>
      <c r="AN549" s="369" t="s">
        <v>1820</v>
      </c>
      <c r="AO549" s="367" t="s">
        <v>1326</v>
      </c>
      <c r="AP549" s="370" t="s">
        <v>1835</v>
      </c>
      <c r="AQ549" s="376" t="s">
        <v>1815</v>
      </c>
      <c r="AR549" s="369">
        <v>0</v>
      </c>
      <c r="AS549" s="369">
        <v>0</v>
      </c>
      <c r="AT549" s="369" t="s">
        <v>1424</v>
      </c>
      <c r="AW549" s="198"/>
      <c r="AX549" s="198"/>
      <c r="AY549" s="184"/>
      <c r="AZ549" s="184"/>
      <c r="BA549" s="184"/>
      <c r="BB549" s="186"/>
      <c r="BC549" s="184"/>
      <c r="BD549" s="184"/>
      <c r="BE549" s="184"/>
      <c r="BF549" s="184"/>
      <c r="BG549" s="186"/>
      <c r="BH549" s="186"/>
      <c r="BI549" s="199"/>
      <c r="BJ549" s="199"/>
      <c r="BK549" s="199"/>
      <c r="BL549" s="186"/>
      <c r="BM549" s="186"/>
      <c r="BN549" s="186"/>
      <c r="BO549" s="186"/>
      <c r="BP549" s="186"/>
      <c r="BQ549" s="186"/>
      <c r="BR549" s="186"/>
      <c r="BS549" s="186"/>
      <c r="BT549" s="187"/>
      <c r="BU549" s="188"/>
      <c r="BV549" s="189"/>
      <c r="BW549" s="185"/>
      <c r="BX549"/>
      <c r="BZ549"/>
    </row>
    <row r="550" spans="2:78" ht="18.75">
      <c r="B550" s="363" t="s">
        <v>1706</v>
      </c>
      <c r="C550" s="364">
        <v>26135690000180</v>
      </c>
      <c r="D550" s="365" t="s">
        <v>11</v>
      </c>
      <c r="E550" s="365" t="s">
        <v>663</v>
      </c>
      <c r="F550" s="365" t="s">
        <v>1424</v>
      </c>
      <c r="G550" s="366" t="s">
        <v>1424</v>
      </c>
      <c r="H550" s="366" t="s">
        <v>34</v>
      </c>
      <c r="I550" s="366" t="s">
        <v>34</v>
      </c>
      <c r="J550" s="366" t="s">
        <v>611</v>
      </c>
      <c r="K550" s="367" t="s">
        <v>48</v>
      </c>
      <c r="L550" s="368"/>
      <c r="M550" s="368" t="s">
        <v>1424</v>
      </c>
      <c r="N550" s="367">
        <v>434930</v>
      </c>
      <c r="O550" s="367" t="s">
        <v>1323</v>
      </c>
      <c r="P550" s="371">
        <v>42783</v>
      </c>
      <c r="Q550" s="372">
        <v>56.830406000000004</v>
      </c>
      <c r="R550" s="372">
        <v>110.9236907016128</v>
      </c>
      <c r="S550" s="367">
        <v>5</v>
      </c>
      <c r="T550" s="369">
        <v>-5.3662080472974161E-2</v>
      </c>
      <c r="U550" s="369">
        <v>-0.57496353928982602</v>
      </c>
      <c r="V550" s="369">
        <v>-4.0417884338017518E-2</v>
      </c>
      <c r="W550" s="369">
        <v>-0.36209783988062599</v>
      </c>
      <c r="X550" s="369">
        <v>3.6003230657520868E-2</v>
      </c>
      <c r="Y550" s="369">
        <v>0.24646287060900354</v>
      </c>
      <c r="Z550" s="369">
        <v>8.0598203028728221E-2</v>
      </c>
      <c r="AA550" s="369">
        <v>0.43548768924846804</v>
      </c>
      <c r="AB550" s="369">
        <v>5.7337394901315307E-2</v>
      </c>
      <c r="AC550" s="373">
        <v>-2.6516609309675836</v>
      </c>
      <c r="AD550" s="575">
        <v>23720107000100</v>
      </c>
      <c r="AE550" s="370" t="s">
        <v>1906</v>
      </c>
      <c r="AF550" s="370" t="s">
        <v>1907</v>
      </c>
      <c r="AG550" s="374" t="s">
        <v>1462</v>
      </c>
      <c r="AH550" s="374" t="s">
        <v>1813</v>
      </c>
      <c r="AI550" s="374">
        <v>5000</v>
      </c>
      <c r="AJ550" s="374">
        <v>1000</v>
      </c>
      <c r="AK550" s="374">
        <v>1000</v>
      </c>
      <c r="AL550" s="722">
        <v>0.93</v>
      </c>
      <c r="AM550" s="722">
        <v>0</v>
      </c>
      <c r="AN550" s="369" t="s">
        <v>1820</v>
      </c>
      <c r="AO550" s="367" t="s">
        <v>1326</v>
      </c>
      <c r="AP550" s="370" t="s">
        <v>1835</v>
      </c>
      <c r="AQ550" s="376" t="s">
        <v>1815</v>
      </c>
      <c r="AR550" s="369">
        <v>0</v>
      </c>
      <c r="AS550" s="369">
        <v>0</v>
      </c>
      <c r="AT550" s="369" t="s">
        <v>1424</v>
      </c>
      <c r="AW550" s="198"/>
      <c r="AX550" s="198"/>
      <c r="AY550" s="184"/>
      <c r="AZ550" s="184"/>
      <c r="BA550" s="184"/>
      <c r="BB550" s="186"/>
      <c r="BC550" s="184"/>
      <c r="BD550" s="184"/>
      <c r="BE550" s="184"/>
      <c r="BF550" s="184"/>
      <c r="BG550" s="186"/>
      <c r="BH550" s="186"/>
      <c r="BI550" s="199"/>
      <c r="BJ550" s="199"/>
      <c r="BK550" s="199"/>
      <c r="BL550" s="186"/>
      <c r="BM550" s="186"/>
      <c r="BN550" s="186"/>
      <c r="BO550" s="186"/>
      <c r="BP550" s="186"/>
      <c r="BQ550" s="186"/>
      <c r="BR550" s="186"/>
      <c r="BS550" s="186"/>
      <c r="BT550" s="187"/>
      <c r="BU550" s="188"/>
      <c r="BV550" s="189"/>
      <c r="BW550" s="185"/>
      <c r="BX550"/>
      <c r="BZ550"/>
    </row>
    <row r="551" spans="2:78" ht="18.75">
      <c r="B551" s="363" t="s">
        <v>77</v>
      </c>
      <c r="C551" s="364">
        <v>26673556000132</v>
      </c>
      <c r="D551" s="365" t="s">
        <v>14</v>
      </c>
      <c r="E551" s="365" t="s">
        <v>607</v>
      </c>
      <c r="F551" s="365" t="s">
        <v>1319</v>
      </c>
      <c r="G551" s="366" t="s">
        <v>1424</v>
      </c>
      <c r="H551" s="366" t="s">
        <v>34</v>
      </c>
      <c r="I551" s="366" t="s">
        <v>34</v>
      </c>
      <c r="J551" s="366" t="s">
        <v>608</v>
      </c>
      <c r="K551" s="367" t="s">
        <v>48</v>
      </c>
      <c r="L551" s="368"/>
      <c r="M551" s="368" t="s">
        <v>34</v>
      </c>
      <c r="N551" s="367">
        <v>435325</v>
      </c>
      <c r="O551" s="367" t="s">
        <v>1323</v>
      </c>
      <c r="P551" s="371">
        <v>42789</v>
      </c>
      <c r="Q551" s="372">
        <v>1320.433612</v>
      </c>
      <c r="R551" s="372">
        <v>1446.4598245799996</v>
      </c>
      <c r="S551" s="367">
        <v>4</v>
      </c>
      <c r="T551" s="369">
        <v>0.10885303142968694</v>
      </c>
      <c r="U551" s="369">
        <v>1.1663081949414902</v>
      </c>
      <c r="V551" s="369">
        <v>0.12102493329085395</v>
      </c>
      <c r="W551" s="369">
        <v>1.0842444535152176</v>
      </c>
      <c r="X551" s="369">
        <v>0.26905115691325077</v>
      </c>
      <c r="Y551" s="369">
        <v>1.8418102837574444</v>
      </c>
      <c r="Z551" s="369">
        <v>0.2441879231406423</v>
      </c>
      <c r="AA551" s="369">
        <v>1.3193946067630933</v>
      </c>
      <c r="AB551" s="369">
        <v>0.22376001366905993</v>
      </c>
      <c r="AC551" s="373">
        <v>4.2024879831753376E-2</v>
      </c>
      <c r="AD551" s="575">
        <v>0</v>
      </c>
      <c r="AE551" s="370" t="s">
        <v>1931</v>
      </c>
      <c r="AF551" s="370" t="s">
        <v>1833</v>
      </c>
      <c r="AG551" s="374" t="s">
        <v>1458</v>
      </c>
      <c r="AH551" s="374" t="s">
        <v>1819</v>
      </c>
      <c r="AI551" s="374">
        <v>1000</v>
      </c>
      <c r="AJ551" s="374">
        <v>500</v>
      </c>
      <c r="AK551" s="374">
        <v>1000</v>
      </c>
      <c r="AL551" s="722">
        <v>2</v>
      </c>
      <c r="AM551" s="722">
        <v>20</v>
      </c>
      <c r="AN551" s="369" t="s">
        <v>1815</v>
      </c>
      <c r="AO551" s="367" t="s">
        <v>1326</v>
      </c>
      <c r="AP551" s="370" t="s">
        <v>1816</v>
      </c>
      <c r="AQ551" s="376" t="s">
        <v>661</v>
      </c>
      <c r="AR551" s="369">
        <v>4.0000000000000001E-3</v>
      </c>
      <c r="AS551" s="369">
        <v>4.0000000000000001E-3</v>
      </c>
      <c r="AT551" s="369" t="s">
        <v>1424</v>
      </c>
      <c r="AW551" s="198"/>
      <c r="AX551" s="198"/>
      <c r="AY551" s="184"/>
      <c r="AZ551" s="184"/>
      <c r="BA551" s="184"/>
      <c r="BB551" s="186"/>
      <c r="BC551" s="184"/>
      <c r="BD551" s="184"/>
      <c r="BE551" s="184"/>
      <c r="BF551" s="184"/>
      <c r="BG551" s="186"/>
      <c r="BH551" s="186"/>
      <c r="BI551" s="199"/>
      <c r="BJ551" s="199"/>
      <c r="BK551" s="199"/>
      <c r="BL551" s="218"/>
      <c r="BM551" s="186"/>
      <c r="BN551" s="186"/>
      <c r="BO551" s="186"/>
      <c r="BP551" s="186"/>
      <c r="BQ551" s="186"/>
      <c r="BR551" s="186"/>
      <c r="BS551" s="186"/>
      <c r="BT551" s="187"/>
      <c r="BU551" s="188"/>
      <c r="BV551" s="189"/>
      <c r="BW551" s="185"/>
      <c r="BX551"/>
      <c r="BZ551"/>
    </row>
    <row r="552" spans="2:78" ht="18.75">
      <c r="B552" s="363" t="s">
        <v>1207</v>
      </c>
      <c r="C552" s="364">
        <v>17797426000110</v>
      </c>
      <c r="D552" s="365" t="s">
        <v>14</v>
      </c>
      <c r="E552" s="365" t="s">
        <v>607</v>
      </c>
      <c r="F552" s="365" t="s">
        <v>1424</v>
      </c>
      <c r="G552" s="366" t="s">
        <v>1424</v>
      </c>
      <c r="H552" s="366" t="s">
        <v>34</v>
      </c>
      <c r="I552" s="366" t="s">
        <v>34</v>
      </c>
      <c r="J552" s="366" t="s">
        <v>608</v>
      </c>
      <c r="K552" s="367" t="s">
        <v>48</v>
      </c>
      <c r="L552" s="368"/>
      <c r="M552" s="368" t="s">
        <v>1421</v>
      </c>
      <c r="N552" s="367">
        <v>435430</v>
      </c>
      <c r="O552" s="367" t="s">
        <v>1323</v>
      </c>
      <c r="P552" s="371">
        <v>42768</v>
      </c>
      <c r="Q552" s="372">
        <v>14.642371000000001</v>
      </c>
      <c r="R552" s="372">
        <v>14.713527480158731</v>
      </c>
      <c r="S552" s="367">
        <v>2</v>
      </c>
      <c r="T552" s="369">
        <v>6.3644919135286804E-2</v>
      </c>
      <c r="U552" s="369">
        <v>0.68192488329387213</v>
      </c>
      <c r="V552" s="369">
        <v>2.9230418763497523E-2</v>
      </c>
      <c r="W552" s="369">
        <v>0.26187099266630554</v>
      </c>
      <c r="X552" s="369">
        <v>9.2867399144222151E-2</v>
      </c>
      <c r="Y552" s="369">
        <v>0.63573088750844808</v>
      </c>
      <c r="Z552" s="369">
        <v>0.12185791410199354</v>
      </c>
      <c r="AA552" s="369">
        <v>0.65842189322757216</v>
      </c>
      <c r="AB552" s="369">
        <v>0.1842162952213994</v>
      </c>
      <c r="AC552" s="373">
        <v>-0.44725156774400149</v>
      </c>
      <c r="AD552" s="575">
        <v>0</v>
      </c>
      <c r="AE552" s="370" t="s">
        <v>1848</v>
      </c>
      <c r="AF552" s="370" t="s">
        <v>1849</v>
      </c>
      <c r="AG552" s="374" t="s">
        <v>721</v>
      </c>
      <c r="AH552" s="374" t="s">
        <v>1819</v>
      </c>
      <c r="AI552" s="374">
        <v>100</v>
      </c>
      <c r="AJ552" s="374">
        <v>100</v>
      </c>
      <c r="AK552" s="374">
        <v>100</v>
      </c>
      <c r="AL552" s="722">
        <v>1.2</v>
      </c>
      <c r="AM552" s="722">
        <v>0</v>
      </c>
      <c r="AN552" s="369" t="s">
        <v>1824</v>
      </c>
      <c r="AO552" s="367" t="s">
        <v>1326</v>
      </c>
      <c r="AP552" s="370" t="s">
        <v>1816</v>
      </c>
      <c r="AQ552" s="376" t="s">
        <v>661</v>
      </c>
      <c r="AR552" s="369">
        <v>0</v>
      </c>
      <c r="AS552" s="369">
        <v>0</v>
      </c>
      <c r="AT552" s="369" t="s">
        <v>1424</v>
      </c>
      <c r="AW552" s="198"/>
      <c r="AX552" s="198"/>
      <c r="AY552" s="184"/>
      <c r="AZ552" s="184"/>
      <c r="BA552" s="184"/>
      <c r="BB552" s="186"/>
      <c r="BC552" s="184"/>
      <c r="BD552" s="184"/>
      <c r="BE552" s="184"/>
      <c r="BF552" s="184"/>
      <c r="BG552" s="186"/>
      <c r="BH552" s="186"/>
      <c r="BI552" s="199"/>
      <c r="BJ552" s="199"/>
      <c r="BK552" s="199"/>
      <c r="BL552" s="186"/>
      <c r="BM552" s="186"/>
      <c r="BN552" s="186"/>
      <c r="BO552" s="186"/>
      <c r="BP552" s="186"/>
      <c r="BQ552" s="186"/>
      <c r="BR552" s="186"/>
      <c r="BS552" s="186"/>
      <c r="BT552" s="187"/>
      <c r="BU552" s="188"/>
      <c r="BV552" s="189"/>
      <c r="BW552" s="185"/>
      <c r="BX552"/>
      <c r="BZ552"/>
    </row>
    <row r="553" spans="2:78" ht="18.75">
      <c r="B553" s="363" t="s">
        <v>960</v>
      </c>
      <c r="C553" s="364">
        <v>26434293000109</v>
      </c>
      <c r="D553" s="365" t="s">
        <v>11</v>
      </c>
      <c r="E553" s="365" t="s">
        <v>620</v>
      </c>
      <c r="F553" s="365" t="s">
        <v>665</v>
      </c>
      <c r="G553" s="366" t="s">
        <v>740</v>
      </c>
      <c r="H553" s="366" t="s">
        <v>34</v>
      </c>
      <c r="I553" s="366" t="s">
        <v>1306</v>
      </c>
      <c r="J553" s="366" t="s">
        <v>608</v>
      </c>
      <c r="K553" s="367" t="s">
        <v>48</v>
      </c>
      <c r="L553" s="368"/>
      <c r="M553" s="368" t="s">
        <v>34</v>
      </c>
      <c r="N553" s="367">
        <v>436070</v>
      </c>
      <c r="O553" s="367" t="s">
        <v>1323</v>
      </c>
      <c r="P553" s="371">
        <v>42761</v>
      </c>
      <c r="Q553" s="372">
        <v>42.409604999999999</v>
      </c>
      <c r="R553" s="372">
        <v>55.598234861111095</v>
      </c>
      <c r="S553" s="367">
        <v>1</v>
      </c>
      <c r="T553" s="369">
        <v>9.5734392621107833E-2</v>
      </c>
      <c r="U553" s="369">
        <v>1.0257482514289709</v>
      </c>
      <c r="V553" s="369">
        <v>0.1092857051739986</v>
      </c>
      <c r="W553" s="369">
        <v>0.9790744474003521</v>
      </c>
      <c r="X553" s="369">
        <v>0.16410949780873918</v>
      </c>
      <c r="Y553" s="369">
        <v>1.1234241257095274</v>
      </c>
      <c r="Z553" s="369">
        <v>0.13139176997231328</v>
      </c>
      <c r="AA553" s="369">
        <v>0.70993516159552317</v>
      </c>
      <c r="AB553" s="369">
        <v>3.837786532027064E-3</v>
      </c>
      <c r="AC553" s="373">
        <v>-0.60861655846916207</v>
      </c>
      <c r="AD553" s="575">
        <v>25682025000143</v>
      </c>
      <c r="AE553" s="370" t="s">
        <v>1997</v>
      </c>
      <c r="AF553" s="370" t="s">
        <v>1812</v>
      </c>
      <c r="AG553" s="374" t="s">
        <v>1459</v>
      </c>
      <c r="AH553" s="374" t="s">
        <v>1819</v>
      </c>
      <c r="AI553" s="374">
        <v>1000</v>
      </c>
      <c r="AJ553" s="374">
        <v>500</v>
      </c>
      <c r="AK553" s="374">
        <v>1000</v>
      </c>
      <c r="AL553" s="722">
        <v>0.45</v>
      </c>
      <c r="AM553" s="722">
        <v>0</v>
      </c>
      <c r="AN553" s="369" t="s">
        <v>1820</v>
      </c>
      <c r="AO553" s="367" t="s">
        <v>1326</v>
      </c>
      <c r="AP553" s="370" t="s">
        <v>1821</v>
      </c>
      <c r="AQ553" s="376" t="s">
        <v>671</v>
      </c>
      <c r="AR553" s="369">
        <v>1.3500000000000001E-3</v>
      </c>
      <c r="AS553" s="369">
        <v>1.3500000000000001E-3</v>
      </c>
      <c r="AT553" s="369" t="s">
        <v>1424</v>
      </c>
      <c r="AW553" s="198"/>
      <c r="AX553" s="198"/>
      <c r="AY553" s="184"/>
      <c r="AZ553" s="184"/>
      <c r="BA553" s="184"/>
      <c r="BB553" s="186"/>
      <c r="BC553" s="184"/>
      <c r="BD553" s="184"/>
      <c r="BE553" s="184"/>
      <c r="BF553" s="184"/>
      <c r="BG553" s="186"/>
      <c r="BH553" s="186"/>
      <c r="BI553" s="199"/>
      <c r="BJ553" s="199"/>
      <c r="BK553" s="199"/>
      <c r="BL553" s="218"/>
      <c r="BM553" s="186"/>
      <c r="BN553" s="186"/>
      <c r="BO553" s="186"/>
      <c r="BP553" s="186"/>
      <c r="BQ553" s="186"/>
      <c r="BR553" s="186"/>
      <c r="BS553" s="186"/>
      <c r="BT553" s="187"/>
      <c r="BU553" s="188"/>
      <c r="BV553" s="189"/>
      <c r="BW553" s="185"/>
      <c r="BX553"/>
      <c r="BZ553"/>
    </row>
    <row r="554" spans="2:78" ht="18.75">
      <c r="B554" s="363" t="s">
        <v>1748</v>
      </c>
      <c r="C554" s="364">
        <v>27036105000157</v>
      </c>
      <c r="D554" s="365" t="s">
        <v>11</v>
      </c>
      <c r="E554" s="365" t="s">
        <v>620</v>
      </c>
      <c r="F554" s="365" t="s">
        <v>674</v>
      </c>
      <c r="G554" s="366" t="s">
        <v>740</v>
      </c>
      <c r="H554" s="366" t="s">
        <v>34</v>
      </c>
      <c r="I554" s="366" t="s">
        <v>1306</v>
      </c>
      <c r="J554" s="366" t="s">
        <v>608</v>
      </c>
      <c r="K554" s="367" t="s">
        <v>48</v>
      </c>
      <c r="L554" s="368"/>
      <c r="M554" s="368" t="s">
        <v>1424</v>
      </c>
      <c r="N554" s="367">
        <v>436410</v>
      </c>
      <c r="O554" s="367" t="s">
        <v>1326</v>
      </c>
      <c r="P554" s="371">
        <v>42783</v>
      </c>
      <c r="Q554" s="372">
        <v>4.7407250000000003</v>
      </c>
      <c r="R554" s="372">
        <v>6.7158085079365106</v>
      </c>
      <c r="S554" s="367">
        <v>0</v>
      </c>
      <c r="T554" s="369">
        <v>9.1908768960762055E-2</v>
      </c>
      <c r="U554" s="369">
        <v>0.98475852273496156</v>
      </c>
      <c r="V554" s="369">
        <v>0.10975694242602141</v>
      </c>
      <c r="W554" s="369">
        <v>0.98329619215081243</v>
      </c>
      <c r="X554" s="369">
        <v>0.14610712159241679</v>
      </c>
      <c r="Y554" s="369">
        <v>1.0001874816909935</v>
      </c>
      <c r="Z554" s="369">
        <v>0.16933880178485494</v>
      </c>
      <c r="AA554" s="369">
        <v>0.91497031842143384</v>
      </c>
      <c r="AB554" s="369">
        <v>1.3293455099874529E-3</v>
      </c>
      <c r="AC554" s="373">
        <v>-1.4025722923278283</v>
      </c>
      <c r="AD554" s="575">
        <v>0</v>
      </c>
      <c r="AE554" s="370" t="s">
        <v>1836</v>
      </c>
      <c r="AF554" s="370" t="s">
        <v>1833</v>
      </c>
      <c r="AG554" s="374" t="s">
        <v>1458</v>
      </c>
      <c r="AH554" s="374" t="s">
        <v>1819</v>
      </c>
      <c r="AI554" s="374">
        <v>0</v>
      </c>
      <c r="AJ554" s="374">
        <v>0</v>
      </c>
      <c r="AK554" s="374">
        <v>0</v>
      </c>
      <c r="AL554" s="722">
        <v>0</v>
      </c>
      <c r="AM554" s="722">
        <v>0</v>
      </c>
      <c r="AN554" s="369" t="s">
        <v>1834</v>
      </c>
      <c r="AO554" s="367" t="s">
        <v>1326</v>
      </c>
      <c r="AP554" s="370" t="s">
        <v>1821</v>
      </c>
      <c r="AQ554" s="376" t="s">
        <v>1815</v>
      </c>
      <c r="AR554" s="369">
        <v>0</v>
      </c>
      <c r="AS554" s="369">
        <v>0</v>
      </c>
      <c r="AT554" s="369" t="s">
        <v>1424</v>
      </c>
      <c r="AW554" s="198"/>
      <c r="AX554" s="198"/>
      <c r="AY554" s="184"/>
      <c r="AZ554" s="184"/>
      <c r="BA554" s="184"/>
      <c r="BB554" s="186"/>
      <c r="BC554" s="184"/>
      <c r="BD554" s="184"/>
      <c r="BE554" s="184"/>
      <c r="BF554" s="184"/>
      <c r="BG554" s="186"/>
      <c r="BH554" s="186"/>
      <c r="BI554" s="199"/>
      <c r="BJ554" s="199"/>
      <c r="BK554" s="199"/>
      <c r="BL554" s="186"/>
      <c r="BM554" s="186"/>
      <c r="BN554" s="186"/>
      <c r="BO554" s="186"/>
      <c r="BP554" s="186"/>
      <c r="BQ554" s="186"/>
      <c r="BR554" s="186"/>
      <c r="BS554" s="186"/>
      <c r="BT554" s="187"/>
      <c r="BU554" s="188"/>
      <c r="BV554" s="189"/>
      <c r="BW554" s="185"/>
      <c r="BX554"/>
      <c r="BZ554"/>
    </row>
    <row r="555" spans="2:78" ht="18.75">
      <c r="B555" s="363" t="s">
        <v>308</v>
      </c>
      <c r="C555" s="364">
        <v>26218614000138</v>
      </c>
      <c r="D555" s="365" t="s">
        <v>14</v>
      </c>
      <c r="E555" s="365" t="s">
        <v>607</v>
      </c>
      <c r="F555" s="365" t="s">
        <v>1424</v>
      </c>
      <c r="G555" s="366" t="s">
        <v>1424</v>
      </c>
      <c r="H555" s="366" t="s">
        <v>34</v>
      </c>
      <c r="I555" s="366" t="s">
        <v>34</v>
      </c>
      <c r="J555" s="366" t="s">
        <v>608</v>
      </c>
      <c r="K555" s="367" t="s">
        <v>48</v>
      </c>
      <c r="L555" s="368"/>
      <c r="M555" s="368" t="s">
        <v>34</v>
      </c>
      <c r="N555" s="367">
        <v>436607</v>
      </c>
      <c r="O555" s="367" t="s">
        <v>1323</v>
      </c>
      <c r="P555" s="371">
        <v>42778</v>
      </c>
      <c r="Q555" s="372">
        <v>87.601286000000002</v>
      </c>
      <c r="R555" s="372">
        <v>113.38136604382471</v>
      </c>
      <c r="S555" s="367">
        <v>2</v>
      </c>
      <c r="T555" s="369">
        <v>1.8164303036400486E-2</v>
      </c>
      <c r="U555" s="369">
        <v>0.19462182365071692</v>
      </c>
      <c r="V555" s="369">
        <v>-0.13455997489164062</v>
      </c>
      <c r="W555" s="369">
        <v>-1.2055028866719804</v>
      </c>
      <c r="X555" s="369">
        <v>-9.4129573978296799E-2</v>
      </c>
      <c r="Y555" s="369">
        <v>-0.64437120192288522</v>
      </c>
      <c r="Z555" s="369">
        <v>-7.5336448484306207E-2</v>
      </c>
      <c r="AA555" s="369">
        <v>-0.40705741113015542</v>
      </c>
      <c r="AB555" s="369">
        <v>0.27088838105523655</v>
      </c>
      <c r="AC555" s="373">
        <v>-0.90879283761787577</v>
      </c>
      <c r="AD555" s="575">
        <v>39150853000145</v>
      </c>
      <c r="AE555" s="370" t="s">
        <v>1953</v>
      </c>
      <c r="AF555" s="370" t="s">
        <v>1856</v>
      </c>
      <c r="AG555" s="374" t="s">
        <v>59</v>
      </c>
      <c r="AH555" s="374" t="s">
        <v>1819</v>
      </c>
      <c r="AI555" s="374">
        <v>25000</v>
      </c>
      <c r="AJ555" s="374">
        <v>1000</v>
      </c>
      <c r="AK555" s="374">
        <v>1000</v>
      </c>
      <c r="AL555" s="722">
        <v>0</v>
      </c>
      <c r="AM555" s="722">
        <v>0</v>
      </c>
      <c r="AN555" s="369" t="s">
        <v>668</v>
      </c>
      <c r="AO555" s="367" t="s">
        <v>1326</v>
      </c>
      <c r="AP555" s="370" t="s">
        <v>1816</v>
      </c>
      <c r="AQ555" s="376" t="s">
        <v>667</v>
      </c>
      <c r="AR555" s="369">
        <v>5.3333333333333297E-3</v>
      </c>
      <c r="AS555" s="369">
        <v>5.3333333333333297E-3</v>
      </c>
      <c r="AT555" s="369" t="s">
        <v>1424</v>
      </c>
      <c r="AW555" s="198"/>
      <c r="AX555" s="198"/>
      <c r="AY555" s="184"/>
      <c r="AZ555" s="184"/>
      <c r="BA555" s="184"/>
      <c r="BB555" s="186"/>
      <c r="BC555" s="184"/>
      <c r="BD555" s="184"/>
      <c r="BE555" s="184"/>
      <c r="BF555" s="184"/>
      <c r="BG555" s="186"/>
      <c r="BH555" s="186"/>
      <c r="BI555" s="199"/>
      <c r="BJ555" s="199"/>
      <c r="BK555" s="199"/>
      <c r="BL555" s="186"/>
      <c r="BM555" s="186"/>
      <c r="BN555" s="186"/>
      <c r="BO555" s="186"/>
      <c r="BP555" s="186"/>
      <c r="BQ555" s="186"/>
      <c r="BR555" s="186"/>
      <c r="BS555" s="186"/>
      <c r="BT555" s="187"/>
      <c r="BU555" s="188"/>
      <c r="BV555" s="189"/>
      <c r="BW555" s="185"/>
      <c r="BX555"/>
      <c r="BZ555"/>
    </row>
    <row r="556" spans="2:78" ht="18.75">
      <c r="B556" s="363" t="s">
        <v>427</v>
      </c>
      <c r="C556" s="364">
        <v>23243536000133</v>
      </c>
      <c r="D556" s="365" t="s">
        <v>14</v>
      </c>
      <c r="E556" s="365" t="s">
        <v>614</v>
      </c>
      <c r="F556" s="365" t="s">
        <v>1424</v>
      </c>
      <c r="G556" s="366" t="s">
        <v>1424</v>
      </c>
      <c r="H556" s="366" t="s">
        <v>1340</v>
      </c>
      <c r="I556" s="366" t="s">
        <v>34</v>
      </c>
      <c r="J556" s="366" t="s">
        <v>608</v>
      </c>
      <c r="K556" s="367" t="s">
        <v>48</v>
      </c>
      <c r="L556" s="368"/>
      <c r="M556" s="368" t="s">
        <v>34</v>
      </c>
      <c r="N556" s="367">
        <v>436615</v>
      </c>
      <c r="O556" s="367" t="s">
        <v>1323</v>
      </c>
      <c r="P556" s="371">
        <v>42789</v>
      </c>
      <c r="Q556" s="372">
        <v>190.82167699999999</v>
      </c>
      <c r="R556" s="372">
        <v>248.88752936904731</v>
      </c>
      <c r="S556" s="367">
        <v>2</v>
      </c>
      <c r="T556" s="369">
        <v>-6.9523651121016661E-2</v>
      </c>
      <c r="U556" s="369">
        <v>-0.74491268621280371</v>
      </c>
      <c r="V556" s="369">
        <v>-0.19294585935804986</v>
      </c>
      <c r="W556" s="369">
        <v>-1.7285733786353794</v>
      </c>
      <c r="X556" s="369">
        <v>-0.12442545465927968</v>
      </c>
      <c r="Y556" s="369">
        <v>-0.8517639715132197</v>
      </c>
      <c r="Z556" s="369">
        <v>-0.10614203442627546</v>
      </c>
      <c r="AA556" s="369">
        <v>-0.57350595382324143</v>
      </c>
      <c r="AB556" s="369">
        <v>0.25756732632311857</v>
      </c>
      <c r="AC556" s="373">
        <v>-1.1824764783295143</v>
      </c>
      <c r="AD556" s="575">
        <v>16929553000163</v>
      </c>
      <c r="AE556" s="370" t="s">
        <v>1838</v>
      </c>
      <c r="AF556" s="370" t="s">
        <v>1812</v>
      </c>
      <c r="AG556" s="374" t="s">
        <v>1459</v>
      </c>
      <c r="AH556" s="374" t="s">
        <v>1819</v>
      </c>
      <c r="AI556" s="374">
        <v>10000</v>
      </c>
      <c r="AJ556" s="374">
        <v>5000</v>
      </c>
      <c r="AK556" s="374">
        <v>10000</v>
      </c>
      <c r="AL556" s="722">
        <v>2</v>
      </c>
      <c r="AM556" s="722">
        <v>20</v>
      </c>
      <c r="AN556" s="369" t="s">
        <v>668</v>
      </c>
      <c r="AO556" s="367" t="s">
        <v>1326</v>
      </c>
      <c r="AP556" s="370" t="s">
        <v>1816</v>
      </c>
      <c r="AQ556" s="376" t="s">
        <v>661</v>
      </c>
      <c r="AR556" s="369">
        <v>5.0000000000000001E-3</v>
      </c>
      <c r="AS556" s="369">
        <v>5.0000000000000001E-3</v>
      </c>
      <c r="AT556" s="369" t="s">
        <v>1424</v>
      </c>
      <c r="AW556" s="198"/>
      <c r="AX556" s="198"/>
      <c r="AY556" s="184"/>
      <c r="AZ556" s="184"/>
      <c r="BA556" s="184"/>
      <c r="BB556" s="186"/>
      <c r="BC556" s="184"/>
      <c r="BD556" s="184"/>
      <c r="BE556" s="184"/>
      <c r="BF556" s="184"/>
      <c r="BG556" s="186"/>
      <c r="BH556" s="186"/>
      <c r="BI556" s="199"/>
      <c r="BJ556" s="199"/>
      <c r="BK556" s="199"/>
      <c r="BL556" s="186"/>
      <c r="BM556" s="186"/>
      <c r="BN556" s="186"/>
      <c r="BO556" s="186"/>
      <c r="BP556" s="186"/>
      <c r="BQ556" s="186"/>
      <c r="BR556" s="186"/>
      <c r="BS556" s="186"/>
      <c r="BT556" s="187"/>
      <c r="BU556" s="188"/>
      <c r="BV556" s="189"/>
      <c r="BW556" s="185"/>
      <c r="BX556"/>
      <c r="BZ556"/>
    </row>
    <row r="557" spans="2:78" ht="18.75">
      <c r="B557" s="363" t="s">
        <v>1040</v>
      </c>
      <c r="C557" s="364">
        <v>26768800000140</v>
      </c>
      <c r="D557" s="365" t="s">
        <v>14</v>
      </c>
      <c r="E557" s="365" t="s">
        <v>607</v>
      </c>
      <c r="F557" s="365" t="s">
        <v>1424</v>
      </c>
      <c r="G557" s="366" t="s">
        <v>1424</v>
      </c>
      <c r="H557" s="366" t="s">
        <v>34</v>
      </c>
      <c r="I557" s="366" t="s">
        <v>34</v>
      </c>
      <c r="J557" s="366" t="s">
        <v>608</v>
      </c>
      <c r="K557" s="367" t="s">
        <v>48</v>
      </c>
      <c r="L557" s="368"/>
      <c r="M557" s="368" t="s">
        <v>34</v>
      </c>
      <c r="N557" s="367">
        <v>436747</v>
      </c>
      <c r="O557" s="367" t="s">
        <v>1323</v>
      </c>
      <c r="P557" s="371">
        <v>42809</v>
      </c>
      <c r="Q557" s="372">
        <v>490.95678199999998</v>
      </c>
      <c r="R557" s="372">
        <v>605.84785846031741</v>
      </c>
      <c r="S557" s="367">
        <v>3</v>
      </c>
      <c r="T557" s="369">
        <v>4.0253038129631769E-2</v>
      </c>
      <c r="U557" s="369">
        <v>0.4312920607287567</v>
      </c>
      <c r="V557" s="369">
        <v>-8.2172858360066159E-2</v>
      </c>
      <c r="W557" s="369">
        <v>-0.73617446821700827</v>
      </c>
      <c r="X557" s="369">
        <v>-8.2324925833298201E-2</v>
      </c>
      <c r="Y557" s="369">
        <v>-0.56356157969700182</v>
      </c>
      <c r="Z557" s="369">
        <v>-0.12846447583353915</v>
      </c>
      <c r="AA557" s="369">
        <v>-0.69411842484035091</v>
      </c>
      <c r="AB557" s="369">
        <v>0.25062319015754891</v>
      </c>
      <c r="AC557" s="373">
        <v>-0.77324968947806361</v>
      </c>
      <c r="AD557" s="575">
        <v>10346018000101</v>
      </c>
      <c r="AE557" s="370" t="s">
        <v>1902</v>
      </c>
      <c r="AF557" s="370" t="s">
        <v>1812</v>
      </c>
      <c r="AG557" s="374" t="s">
        <v>1459</v>
      </c>
      <c r="AH557" s="374" t="s">
        <v>1819</v>
      </c>
      <c r="AI557" s="374">
        <v>1000</v>
      </c>
      <c r="AJ557" s="374">
        <v>1000</v>
      </c>
      <c r="AK557" s="374">
        <v>100</v>
      </c>
      <c r="AL557" s="722">
        <v>2</v>
      </c>
      <c r="AM557" s="722">
        <v>20</v>
      </c>
      <c r="AN557" s="369" t="s">
        <v>1834</v>
      </c>
      <c r="AO557" s="367" t="s">
        <v>1326</v>
      </c>
      <c r="AP557" s="370" t="s">
        <v>1816</v>
      </c>
      <c r="AQ557" s="376" t="s">
        <v>661</v>
      </c>
      <c r="AR557" s="369">
        <v>5.0000000000000001E-3</v>
      </c>
      <c r="AS557" s="369">
        <v>5.0000000000000001E-3</v>
      </c>
      <c r="AT557" s="369" t="s">
        <v>1424</v>
      </c>
      <c r="AW557" s="198"/>
      <c r="AX557" s="198"/>
      <c r="AY557" s="184"/>
      <c r="AZ557" s="184"/>
      <c r="BA557" s="184"/>
      <c r="BB557" s="186"/>
      <c r="BC557" s="184"/>
      <c r="BD557" s="184"/>
      <c r="BE557" s="184"/>
      <c r="BF557" s="184"/>
      <c r="BG557" s="186"/>
      <c r="BH557" s="186"/>
      <c r="BI557" s="199"/>
      <c r="BJ557" s="199"/>
      <c r="BK557" s="199"/>
      <c r="BL557" s="186"/>
      <c r="BM557" s="186"/>
      <c r="BN557" s="186"/>
      <c r="BO557" s="186"/>
      <c r="BP557" s="186"/>
      <c r="BQ557" s="186"/>
      <c r="BR557" s="186"/>
      <c r="BS557" s="186"/>
      <c r="BT557" s="187"/>
      <c r="BU557" s="188"/>
      <c r="BV557" s="189"/>
      <c r="BW557" s="185"/>
      <c r="BX557"/>
      <c r="BZ557"/>
    </row>
    <row r="558" spans="2:78" ht="18.75">
      <c r="B558" s="363" t="s">
        <v>1687</v>
      </c>
      <c r="C558" s="364">
        <v>27146944000128</v>
      </c>
      <c r="D558" s="365" t="s">
        <v>13</v>
      </c>
      <c r="E558" s="365" t="s">
        <v>615</v>
      </c>
      <c r="F558" s="365" t="s">
        <v>619</v>
      </c>
      <c r="G558" s="366" t="s">
        <v>34</v>
      </c>
      <c r="H558" s="366" t="s">
        <v>1339</v>
      </c>
      <c r="I558" s="366" t="s">
        <v>34</v>
      </c>
      <c r="J558" s="366" t="s">
        <v>611</v>
      </c>
      <c r="K558" s="367" t="s">
        <v>48</v>
      </c>
      <c r="L558" s="368"/>
      <c r="M558" s="368" t="s">
        <v>1424</v>
      </c>
      <c r="N558" s="367">
        <v>437190</v>
      </c>
      <c r="O558" s="367" t="s">
        <v>1323</v>
      </c>
      <c r="P558" s="371">
        <v>42824</v>
      </c>
      <c r="Q558" s="372">
        <v>344.19090999999997</v>
      </c>
      <c r="R558" s="372">
        <v>267.65047774596775</v>
      </c>
      <c r="S558" s="367">
        <v>1</v>
      </c>
      <c r="T558" s="369">
        <v>0.13163642925691565</v>
      </c>
      <c r="U558" s="369">
        <v>1.4104214111331157</v>
      </c>
      <c r="V558" s="369">
        <v>0.13671795905113271</v>
      </c>
      <c r="W558" s="369">
        <v>1.224835947158615</v>
      </c>
      <c r="X558" s="369">
        <v>0.29282133671906041</v>
      </c>
      <c r="Y558" s="369">
        <v>2.0045308686282972</v>
      </c>
      <c r="Z558" s="369">
        <v>0.26723046898000802</v>
      </c>
      <c r="AA558" s="369">
        <v>1.4438979413896795</v>
      </c>
      <c r="AB558" s="369">
        <v>3.8737459009757169E-2</v>
      </c>
      <c r="AC558" s="373">
        <v>0.64786163283325315</v>
      </c>
      <c r="AD558" s="575">
        <v>13396543000111</v>
      </c>
      <c r="AE558" s="370" t="s">
        <v>1906</v>
      </c>
      <c r="AF558" s="370" t="s">
        <v>1907</v>
      </c>
      <c r="AG558" s="374" t="s">
        <v>1462</v>
      </c>
      <c r="AH558" s="374" t="s">
        <v>1819</v>
      </c>
      <c r="AI558" s="374">
        <v>1000</v>
      </c>
      <c r="AJ558" s="374">
        <v>100</v>
      </c>
      <c r="AK558" s="374">
        <v>1000</v>
      </c>
      <c r="AL558" s="722">
        <v>2.2000000000000002</v>
      </c>
      <c r="AM558" s="722">
        <v>0</v>
      </c>
      <c r="AN558" s="369" t="s">
        <v>1820</v>
      </c>
      <c r="AO558" s="367" t="s">
        <v>1326</v>
      </c>
      <c r="AP558" s="370" t="s">
        <v>1835</v>
      </c>
      <c r="AQ558" s="376" t="s">
        <v>1815</v>
      </c>
      <c r="AR558" s="369">
        <v>0</v>
      </c>
      <c r="AS558" s="369">
        <v>0</v>
      </c>
      <c r="AT558" s="369" t="s">
        <v>1424</v>
      </c>
      <c r="AW558" s="198"/>
      <c r="AX558" s="198"/>
      <c r="AY558" s="184"/>
      <c r="AZ558" s="184"/>
      <c r="BA558" s="184"/>
      <c r="BB558" s="186"/>
      <c r="BC558" s="184"/>
      <c r="BD558" s="184"/>
      <c r="BE558" s="184"/>
      <c r="BF558" s="184"/>
      <c r="BG558" s="186"/>
      <c r="BH558" s="186"/>
      <c r="BI558" s="199"/>
      <c r="BJ558" s="199"/>
      <c r="BK558" s="199"/>
      <c r="BL558" s="186"/>
      <c r="BM558" s="186"/>
      <c r="BN558" s="186"/>
      <c r="BO558" s="186"/>
      <c r="BP558" s="186"/>
      <c r="BQ558" s="186"/>
      <c r="BR558" s="186"/>
      <c r="BS558" s="186"/>
      <c r="BT558" s="187"/>
      <c r="BU558" s="188"/>
      <c r="BV558" s="189"/>
      <c r="BW558" s="185"/>
      <c r="BX558"/>
      <c r="BZ558"/>
    </row>
    <row r="559" spans="2:78" ht="18.75">
      <c r="B559" s="363" t="s">
        <v>109</v>
      </c>
      <c r="C559" s="364">
        <v>26323079000185</v>
      </c>
      <c r="D559" s="365" t="s">
        <v>13</v>
      </c>
      <c r="E559" s="365" t="s">
        <v>615</v>
      </c>
      <c r="F559" s="365" t="s">
        <v>619</v>
      </c>
      <c r="G559" s="366" t="s">
        <v>34</v>
      </c>
      <c r="H559" s="366" t="s">
        <v>867</v>
      </c>
      <c r="I559" s="366" t="s">
        <v>34</v>
      </c>
      <c r="J559" s="366" t="s">
        <v>1424</v>
      </c>
      <c r="K559" s="367" t="s">
        <v>48</v>
      </c>
      <c r="L559" s="368"/>
      <c r="M559" s="368" t="s">
        <v>34</v>
      </c>
      <c r="N559" s="367">
        <v>437468</v>
      </c>
      <c r="O559" s="367" t="s">
        <v>1323</v>
      </c>
      <c r="P559" s="371">
        <v>42792</v>
      </c>
      <c r="Q559" s="372">
        <v>308.57814300000001</v>
      </c>
      <c r="R559" s="372">
        <v>288.0742589246031</v>
      </c>
      <c r="S559" s="367">
        <v>1</v>
      </c>
      <c r="T559" s="369">
        <v>0.17159519532077439</v>
      </c>
      <c r="U559" s="369">
        <v>1.8385604873528911</v>
      </c>
      <c r="V559" s="369">
        <v>0.16571895883304966</v>
      </c>
      <c r="W559" s="369">
        <v>1.4846516091459765</v>
      </c>
      <c r="X559" s="369">
        <v>0.158041188823691</v>
      </c>
      <c r="Y559" s="369">
        <v>1.0818830521757568</v>
      </c>
      <c r="Z559" s="369">
        <v>0.22483037612063628</v>
      </c>
      <c r="AA559" s="369">
        <v>1.2148020339205421</v>
      </c>
      <c r="AB559" s="369">
        <v>6.106451334512842E-2</v>
      </c>
      <c r="AC559" s="373">
        <v>0.88590754702387564</v>
      </c>
      <c r="AD559" s="575">
        <v>0</v>
      </c>
      <c r="AE559" s="370" t="s">
        <v>1978</v>
      </c>
      <c r="AF559" s="370" t="s">
        <v>1812</v>
      </c>
      <c r="AG559" s="374" t="s">
        <v>1459</v>
      </c>
      <c r="AH559" s="374" t="s">
        <v>1819</v>
      </c>
      <c r="AI559" s="374">
        <v>1000</v>
      </c>
      <c r="AJ559" s="374">
        <v>500</v>
      </c>
      <c r="AK559" s="374">
        <v>500</v>
      </c>
      <c r="AL559" s="722">
        <v>2.5</v>
      </c>
      <c r="AM559" s="722">
        <v>20</v>
      </c>
      <c r="AN559" s="369" t="s">
        <v>1820</v>
      </c>
      <c r="AO559" s="367" t="s">
        <v>1326</v>
      </c>
      <c r="AP559" s="370" t="s">
        <v>1835</v>
      </c>
      <c r="AQ559" s="376" t="s">
        <v>666</v>
      </c>
      <c r="AR559" s="369">
        <v>5.4000000000000003E-3</v>
      </c>
      <c r="AS559" s="369">
        <v>5.4000000000000003E-3</v>
      </c>
      <c r="AT559" s="369" t="s">
        <v>1424</v>
      </c>
      <c r="AW559" s="198"/>
      <c r="AX559" s="198"/>
      <c r="AY559" s="184"/>
      <c r="AZ559" s="184"/>
      <c r="BA559" s="184"/>
      <c r="BB559" s="186"/>
      <c r="BC559" s="184"/>
      <c r="BD559" s="184"/>
      <c r="BE559" s="184"/>
      <c r="BF559" s="184"/>
      <c r="BG559" s="186"/>
      <c r="BH559" s="186"/>
      <c r="BI559" s="199"/>
      <c r="BJ559" s="199"/>
      <c r="BK559" s="199"/>
      <c r="BL559" s="186"/>
      <c r="BM559" s="186"/>
      <c r="BN559" s="186"/>
      <c r="BO559" s="186"/>
      <c r="BP559" s="186"/>
      <c r="BQ559" s="186"/>
      <c r="BR559" s="186"/>
      <c r="BS559" s="186"/>
      <c r="BT559" s="187"/>
      <c r="BU559" s="188"/>
      <c r="BV559" s="189"/>
      <c r="BW559" s="185"/>
      <c r="BX559"/>
      <c r="BZ559"/>
    </row>
    <row r="560" spans="2:78" ht="18.75">
      <c r="B560" s="363" t="s">
        <v>979</v>
      </c>
      <c r="C560" s="364">
        <v>26822047000124</v>
      </c>
      <c r="D560" s="365" t="s">
        <v>13</v>
      </c>
      <c r="E560" s="365" t="s">
        <v>615</v>
      </c>
      <c r="F560" s="365" t="s">
        <v>619</v>
      </c>
      <c r="G560" s="366" t="s">
        <v>34</v>
      </c>
      <c r="H560" s="366" t="s">
        <v>867</v>
      </c>
      <c r="I560" s="366" t="s">
        <v>34</v>
      </c>
      <c r="J560" s="366" t="s">
        <v>611</v>
      </c>
      <c r="K560" s="367" t="s">
        <v>48</v>
      </c>
      <c r="L560" s="368"/>
      <c r="M560" s="368" t="s">
        <v>34</v>
      </c>
      <c r="N560" s="367">
        <v>438091</v>
      </c>
      <c r="O560" s="367" t="s">
        <v>1326</v>
      </c>
      <c r="P560" s="371">
        <v>42838</v>
      </c>
      <c r="Q560" s="372">
        <v>465.24429199999997</v>
      </c>
      <c r="R560" s="372">
        <v>7081753.4429467814</v>
      </c>
      <c r="S560" s="367">
        <v>1</v>
      </c>
      <c r="T560" s="369">
        <v>0.19393083599613026</v>
      </c>
      <c r="U560" s="369">
        <v>2.0778761997110085</v>
      </c>
      <c r="V560" s="369">
        <v>0.22024513578289473</v>
      </c>
      <c r="W560" s="369">
        <v>1.9731435530925929</v>
      </c>
      <c r="X560" s="369">
        <v>0.33600469982440107</v>
      </c>
      <c r="Y560" s="369">
        <v>2.3001458853676326</v>
      </c>
      <c r="Z560" s="369">
        <v>0.5570547841163298</v>
      </c>
      <c r="AA560" s="369">
        <v>3.0098748061809308</v>
      </c>
      <c r="AB560" s="369">
        <v>6.2493962130042095E-2</v>
      </c>
      <c r="AC560" s="373">
        <v>1.7381469581269666</v>
      </c>
      <c r="AD560" s="575">
        <v>0</v>
      </c>
      <c r="AE560" s="370" t="s">
        <v>1889</v>
      </c>
      <c r="AF560" s="370" t="s">
        <v>1833</v>
      </c>
      <c r="AG560" s="374" t="s">
        <v>1458</v>
      </c>
      <c r="AH560" s="374" t="s">
        <v>1819</v>
      </c>
      <c r="AI560" s="374">
        <v>5000</v>
      </c>
      <c r="AJ560" s="374">
        <v>1000</v>
      </c>
      <c r="AK560" s="374">
        <v>5000</v>
      </c>
      <c r="AL560" s="722">
        <v>0</v>
      </c>
      <c r="AM560" s="722">
        <v>0</v>
      </c>
      <c r="AN560" s="369" t="s">
        <v>1815</v>
      </c>
      <c r="AO560" s="367" t="s">
        <v>1326</v>
      </c>
      <c r="AP560" s="370" t="s">
        <v>1835</v>
      </c>
      <c r="AQ560" s="376" t="s">
        <v>666</v>
      </c>
      <c r="AR560" s="369">
        <v>4.8999999999999998E-3</v>
      </c>
      <c r="AS560" s="369">
        <v>4.8999999999999998E-3</v>
      </c>
      <c r="AT560" s="369" t="s">
        <v>1424</v>
      </c>
      <c r="AW560" s="198"/>
      <c r="AX560" s="198"/>
      <c r="AY560" s="184"/>
      <c r="AZ560" s="184"/>
      <c r="BA560" s="184"/>
      <c r="BB560" s="186"/>
      <c r="BC560" s="184"/>
      <c r="BD560" s="184"/>
      <c r="BE560" s="184"/>
      <c r="BF560" s="184"/>
      <c r="BG560" s="186"/>
      <c r="BH560" s="186"/>
      <c r="BI560" s="199"/>
      <c r="BJ560" s="199"/>
      <c r="BK560" s="199"/>
      <c r="BL560" s="186"/>
      <c r="BM560" s="186"/>
      <c r="BN560" s="186"/>
      <c r="BO560" s="186"/>
      <c r="BP560" s="186"/>
      <c r="BQ560" s="186"/>
      <c r="BR560" s="186"/>
      <c r="BS560" s="186"/>
      <c r="BT560" s="187"/>
      <c r="BU560" s="188"/>
      <c r="BV560" s="189"/>
      <c r="BW560" s="185"/>
      <c r="BX560"/>
      <c r="BZ560"/>
    </row>
    <row r="561" spans="2:78" ht="18.75">
      <c r="B561" s="363" t="s">
        <v>330</v>
      </c>
      <c r="C561" s="364">
        <v>26344639000188</v>
      </c>
      <c r="D561" s="365" t="s">
        <v>13</v>
      </c>
      <c r="E561" s="365" t="s">
        <v>616</v>
      </c>
      <c r="F561" s="365" t="s">
        <v>610</v>
      </c>
      <c r="G561" s="366" t="s">
        <v>34</v>
      </c>
      <c r="H561" s="366" t="s">
        <v>1339</v>
      </c>
      <c r="I561" s="366" t="s">
        <v>34</v>
      </c>
      <c r="J561" s="366" t="s">
        <v>1424</v>
      </c>
      <c r="K561" s="367" t="s">
        <v>48</v>
      </c>
      <c r="L561" s="368"/>
      <c r="M561" s="368" t="s">
        <v>1421</v>
      </c>
      <c r="N561" s="367">
        <v>438448</v>
      </c>
      <c r="O561" s="367" t="s">
        <v>1326</v>
      </c>
      <c r="P561" s="371">
        <v>42834</v>
      </c>
      <c r="Q561" s="372">
        <v>13.029279000000001</v>
      </c>
      <c r="R561" s="372">
        <v>29.52807368525896</v>
      </c>
      <c r="S561" s="367">
        <v>1</v>
      </c>
      <c r="T561" s="369">
        <v>4.8843377838047042E-2</v>
      </c>
      <c r="U561" s="369">
        <v>0.52333344412126004</v>
      </c>
      <c r="V561" s="369">
        <v>6.2422334942656477E-2</v>
      </c>
      <c r="W561" s="369">
        <v>0.55923245398028421</v>
      </c>
      <c r="X561" s="369">
        <v>0.10562606092451521</v>
      </c>
      <c r="Y561" s="369">
        <v>0.72307128308051971</v>
      </c>
      <c r="Z561" s="369">
        <v>0.17621032893497102</v>
      </c>
      <c r="AA561" s="369">
        <v>0.95209850946988106</v>
      </c>
      <c r="AB561" s="369">
        <v>4.4666822317106683E-2</v>
      </c>
      <c r="AC561" s="373">
        <v>-1.1014687884739287</v>
      </c>
      <c r="AD561" s="575">
        <v>28078762000120</v>
      </c>
      <c r="AE561" s="370" t="s">
        <v>2025</v>
      </c>
      <c r="AF561" s="370" t="s">
        <v>1833</v>
      </c>
      <c r="AG561" s="374" t="s">
        <v>1458</v>
      </c>
      <c r="AH561" s="374" t="s">
        <v>1819</v>
      </c>
      <c r="AI561" s="374">
        <v>50000</v>
      </c>
      <c r="AJ561" s="374">
        <v>10000</v>
      </c>
      <c r="AK561" s="374">
        <v>50000</v>
      </c>
      <c r="AL561" s="722">
        <v>0.9</v>
      </c>
      <c r="AM561" s="722">
        <v>20</v>
      </c>
      <c r="AN561" s="369" t="s">
        <v>1834</v>
      </c>
      <c r="AO561" s="367" t="s">
        <v>1326</v>
      </c>
      <c r="AP561" s="370" t="s">
        <v>1835</v>
      </c>
      <c r="AQ561" s="376" t="s">
        <v>666</v>
      </c>
      <c r="AR561" s="369">
        <v>0</v>
      </c>
      <c r="AS561" s="369">
        <v>0</v>
      </c>
      <c r="AT561" s="369" t="s">
        <v>1424</v>
      </c>
      <c r="AW561" s="198"/>
      <c r="AX561" s="198"/>
      <c r="AY561" s="184"/>
      <c r="AZ561" s="184"/>
      <c r="BA561" s="184"/>
      <c r="BB561" s="186"/>
      <c r="BC561" s="184"/>
      <c r="BD561" s="184"/>
      <c r="BE561" s="184"/>
      <c r="BF561" s="184"/>
      <c r="BG561" s="186"/>
      <c r="BH561" s="186"/>
      <c r="BI561" s="199"/>
      <c r="BJ561" s="199"/>
      <c r="BK561" s="199"/>
      <c r="BL561" s="186"/>
      <c r="BM561" s="186"/>
      <c r="BN561" s="186"/>
      <c r="BO561" s="186"/>
      <c r="BP561" s="186"/>
      <c r="BQ561" s="186"/>
      <c r="BR561" s="186"/>
      <c r="BS561" s="186"/>
      <c r="BT561" s="187"/>
      <c r="BU561" s="188"/>
      <c r="BV561" s="189"/>
      <c r="BW561" s="185"/>
      <c r="BX561"/>
      <c r="BZ561"/>
    </row>
    <row r="562" spans="2:78" ht="18.75">
      <c r="B562" s="363" t="s">
        <v>1197</v>
      </c>
      <c r="C562" s="364">
        <v>26773148000152</v>
      </c>
      <c r="D562" s="365" t="s">
        <v>11</v>
      </c>
      <c r="E562" s="365" t="s">
        <v>620</v>
      </c>
      <c r="F562" s="365" t="s">
        <v>665</v>
      </c>
      <c r="G562" s="366" t="s">
        <v>740</v>
      </c>
      <c r="H562" s="366" t="s">
        <v>34</v>
      </c>
      <c r="I562" s="366" t="s">
        <v>1424</v>
      </c>
      <c r="J562" s="366" t="s">
        <v>608</v>
      </c>
      <c r="K562" s="367" t="s">
        <v>48</v>
      </c>
      <c r="L562" s="368"/>
      <c r="M562" s="368" t="s">
        <v>34</v>
      </c>
      <c r="N562" s="367">
        <v>439282</v>
      </c>
      <c r="O562" s="367" t="s">
        <v>1323</v>
      </c>
      <c r="P562" s="371">
        <v>42851</v>
      </c>
      <c r="Q562" s="372">
        <v>314.13352700000002</v>
      </c>
      <c r="R562" s="372">
        <v>164.04790736904758</v>
      </c>
      <c r="S562" s="367">
        <v>1</v>
      </c>
      <c r="T562" s="369">
        <v>0.10989789775645775</v>
      </c>
      <c r="U562" s="369">
        <v>1.1775034381379865</v>
      </c>
      <c r="V562" s="369">
        <v>0.13201444734839152</v>
      </c>
      <c r="W562" s="369">
        <v>1.1826978824055856</v>
      </c>
      <c r="X562" s="369">
        <v>0.20905617480310834</v>
      </c>
      <c r="Y562" s="369">
        <v>1.4311100426135932</v>
      </c>
      <c r="Z562" s="369">
        <v>0.25254301194932993</v>
      </c>
      <c r="AA562" s="369">
        <v>1.3645387685685892</v>
      </c>
      <c r="AB562" s="369">
        <v>2.5108480191804888E-3</v>
      </c>
      <c r="AC562" s="373">
        <v>8.1219578354994724</v>
      </c>
      <c r="AD562" s="575">
        <v>24444154000130</v>
      </c>
      <c r="AE562" s="370" t="s">
        <v>1873</v>
      </c>
      <c r="AF562" s="370" t="s">
        <v>1812</v>
      </c>
      <c r="AG562" s="374" t="s">
        <v>1459</v>
      </c>
      <c r="AH562" s="374" t="s">
        <v>1813</v>
      </c>
      <c r="AI562" s="374">
        <v>1000</v>
      </c>
      <c r="AJ562" s="374">
        <v>100</v>
      </c>
      <c r="AK562" s="374">
        <v>100</v>
      </c>
      <c r="AL562" s="722">
        <v>0.8</v>
      </c>
      <c r="AM562" s="722">
        <v>20</v>
      </c>
      <c r="AN562" s="369" t="s">
        <v>1820</v>
      </c>
      <c r="AO562" s="367" t="s">
        <v>1326</v>
      </c>
      <c r="AP562" s="370" t="s">
        <v>1821</v>
      </c>
      <c r="AQ562" s="376" t="s">
        <v>11</v>
      </c>
      <c r="AR562" s="369">
        <v>1.5983333333333301E-3</v>
      </c>
      <c r="AS562" s="369">
        <v>1.5983333333333301E-3</v>
      </c>
      <c r="AT562" s="369" t="s">
        <v>1424</v>
      </c>
      <c r="AW562" s="198"/>
      <c r="AX562" s="198"/>
      <c r="AY562" s="184"/>
      <c r="AZ562" s="184"/>
      <c r="BA562" s="184"/>
      <c r="BB562" s="186"/>
      <c r="BC562" s="184"/>
      <c r="BD562" s="184"/>
      <c r="BE562" s="184"/>
      <c r="BF562" s="184"/>
      <c r="BG562" s="186"/>
      <c r="BH562" s="186"/>
      <c r="BI562" s="199"/>
      <c r="BJ562" s="199"/>
      <c r="BK562" s="199"/>
      <c r="BL562" s="186"/>
      <c r="BM562" s="186"/>
      <c r="BN562" s="186"/>
      <c r="BO562" s="186"/>
      <c r="BP562" s="186"/>
      <c r="BQ562" s="186"/>
      <c r="BR562" s="186"/>
      <c r="BS562" s="186"/>
      <c r="BT562" s="187"/>
      <c r="BU562" s="188"/>
      <c r="BV562" s="189"/>
      <c r="BW562" s="185"/>
      <c r="BX562"/>
      <c r="BZ562"/>
    </row>
    <row r="563" spans="2:78" ht="18.75">
      <c r="B563" s="363" t="s">
        <v>1157</v>
      </c>
      <c r="C563" s="364">
        <v>13504068000150</v>
      </c>
      <c r="D563" s="365" t="s">
        <v>14</v>
      </c>
      <c r="E563" s="365" t="s">
        <v>607</v>
      </c>
      <c r="F563" s="365" t="s">
        <v>1424</v>
      </c>
      <c r="G563" s="366" t="s">
        <v>1424</v>
      </c>
      <c r="H563" s="366" t="s">
        <v>34</v>
      </c>
      <c r="I563" s="366" t="s">
        <v>34</v>
      </c>
      <c r="J563" s="366" t="s">
        <v>608</v>
      </c>
      <c r="K563" s="367" t="s">
        <v>48</v>
      </c>
      <c r="L563" s="368"/>
      <c r="M563" s="368" t="s">
        <v>34</v>
      </c>
      <c r="N563" s="367">
        <v>439924</v>
      </c>
      <c r="O563" s="367" t="s">
        <v>1323</v>
      </c>
      <c r="P563" s="371">
        <v>42811</v>
      </c>
      <c r="Q563" s="372">
        <v>72.501874000000001</v>
      </c>
      <c r="R563" s="372">
        <v>70.170056896825386</v>
      </c>
      <c r="S563" s="367">
        <v>2</v>
      </c>
      <c r="T563" s="369">
        <v>-5.48359124374449E-2</v>
      </c>
      <c r="U563" s="369">
        <v>-0.58754058764268546</v>
      </c>
      <c r="V563" s="369">
        <v>-0.15605688539494444</v>
      </c>
      <c r="W563" s="369">
        <v>-1.3980905241706545</v>
      </c>
      <c r="X563" s="369">
        <v>-5.7038495482994778E-2</v>
      </c>
      <c r="Y563" s="369">
        <v>-0.39046138569292438</v>
      </c>
      <c r="Z563" s="369">
        <v>3.3705261994909641E-3</v>
      </c>
      <c r="AA563" s="369">
        <v>1.8211605358553141E-2</v>
      </c>
      <c r="AB563" s="369">
        <v>0.25709316242922159</v>
      </c>
      <c r="AC563" s="373">
        <v>-1.0411725013258459</v>
      </c>
      <c r="AD563" s="575">
        <v>36327079000107</v>
      </c>
      <c r="AE563" s="370" t="s">
        <v>2045</v>
      </c>
      <c r="AF563" s="370" t="s">
        <v>1812</v>
      </c>
      <c r="AG563" s="374" t="s">
        <v>1459</v>
      </c>
      <c r="AH563" s="374" t="s">
        <v>1894</v>
      </c>
      <c r="AI563" s="374">
        <v>500</v>
      </c>
      <c r="AJ563" s="374">
        <v>100</v>
      </c>
      <c r="AK563" s="374">
        <v>500</v>
      </c>
      <c r="AL563" s="722">
        <v>1.9</v>
      </c>
      <c r="AM563" s="722">
        <v>15</v>
      </c>
      <c r="AN563" s="369" t="s">
        <v>1834</v>
      </c>
      <c r="AO563" s="367" t="s">
        <v>1326</v>
      </c>
      <c r="AP563" s="370" t="s">
        <v>1816</v>
      </c>
      <c r="AQ563" s="376" t="s">
        <v>661</v>
      </c>
      <c r="AR563" s="369">
        <v>4.7999999999999996E-3</v>
      </c>
      <c r="AS563" s="369">
        <v>4.7999999999999996E-3</v>
      </c>
      <c r="AT563" s="369" t="s">
        <v>1424</v>
      </c>
      <c r="AW563" s="198"/>
      <c r="AX563" s="198"/>
      <c r="AY563" s="184"/>
      <c r="AZ563" s="184"/>
      <c r="BA563" s="184"/>
      <c r="BB563" s="186"/>
      <c r="BC563" s="184"/>
      <c r="BD563" s="184"/>
      <c r="BE563" s="184"/>
      <c r="BF563" s="184"/>
      <c r="BG563" s="186"/>
      <c r="BH563" s="186"/>
      <c r="BI563" s="199"/>
      <c r="BJ563" s="199"/>
      <c r="BK563" s="199"/>
      <c r="BL563" s="186"/>
      <c r="BM563" s="186"/>
      <c r="BN563" s="186"/>
      <c r="BO563" s="186"/>
      <c r="BP563" s="186"/>
      <c r="BQ563" s="186"/>
      <c r="BR563" s="186"/>
      <c r="BS563" s="186"/>
      <c r="BT563" s="187"/>
      <c r="BU563" s="188"/>
      <c r="BV563" s="189"/>
      <c r="BW563" s="185"/>
      <c r="BX563"/>
      <c r="BZ563"/>
    </row>
    <row r="564" spans="2:78" ht="18.75">
      <c r="B564" s="363" t="s">
        <v>1158</v>
      </c>
      <c r="C564" s="364">
        <v>27250923000158</v>
      </c>
      <c r="D564" s="365" t="s">
        <v>14</v>
      </c>
      <c r="E564" s="365" t="s">
        <v>607</v>
      </c>
      <c r="F564" s="365" t="s">
        <v>1424</v>
      </c>
      <c r="G564" s="366" t="s">
        <v>1424</v>
      </c>
      <c r="H564" s="366" t="s">
        <v>34</v>
      </c>
      <c r="I564" s="366" t="s">
        <v>34</v>
      </c>
      <c r="J564" s="366" t="s">
        <v>608</v>
      </c>
      <c r="K564" s="367" t="s">
        <v>48</v>
      </c>
      <c r="L564" s="368"/>
      <c r="M564" s="368" t="s">
        <v>34</v>
      </c>
      <c r="N564" s="367">
        <v>440582</v>
      </c>
      <c r="O564" s="367" t="s">
        <v>1323</v>
      </c>
      <c r="P564" s="371">
        <v>42880</v>
      </c>
      <c r="Q564" s="372">
        <v>52.154414000000003</v>
      </c>
      <c r="R564" s="372">
        <v>63.600855817460314</v>
      </c>
      <c r="S564" s="367">
        <v>2</v>
      </c>
      <c r="T564" s="369">
        <v>-5.121963397974616E-2</v>
      </c>
      <c r="U564" s="369">
        <v>-0.54879389271826517</v>
      </c>
      <c r="V564" s="369">
        <v>-0.15099279168093116</v>
      </c>
      <c r="W564" s="369">
        <v>-1.3527220585809681</v>
      </c>
      <c r="X564" s="369">
        <v>-4.4322551581195246E-2</v>
      </c>
      <c r="Y564" s="369">
        <v>-0.30341341862706078</v>
      </c>
      <c r="Z564" s="369">
        <v>0.11331224222765268</v>
      </c>
      <c r="AA564" s="369">
        <v>0.61224797423454158</v>
      </c>
      <c r="AB564" s="369">
        <v>0.25756776005927395</v>
      </c>
      <c r="AC564" s="373">
        <v>-1.0195928140453452</v>
      </c>
      <c r="AD564" s="575">
        <v>0</v>
      </c>
      <c r="AE564" s="370" t="s">
        <v>1872</v>
      </c>
      <c r="AF564" s="370" t="s">
        <v>1858</v>
      </c>
      <c r="AG564" s="374" t="s">
        <v>721</v>
      </c>
      <c r="AH564" s="374" t="s">
        <v>1819</v>
      </c>
      <c r="AI564" s="374">
        <v>5000</v>
      </c>
      <c r="AJ564" s="374">
        <v>1000</v>
      </c>
      <c r="AK564" s="374">
        <v>5000</v>
      </c>
      <c r="AL564" s="722">
        <v>2</v>
      </c>
      <c r="AM564" s="722">
        <v>20</v>
      </c>
      <c r="AN564" s="369" t="s">
        <v>668</v>
      </c>
      <c r="AO564" s="367" t="s">
        <v>1326</v>
      </c>
      <c r="AP564" s="370" t="s">
        <v>1816</v>
      </c>
      <c r="AQ564" s="376" t="s">
        <v>661</v>
      </c>
      <c r="AR564" s="369">
        <v>6.0000000000000001E-3</v>
      </c>
      <c r="AS564" s="369">
        <v>6.0000000000000001E-3</v>
      </c>
      <c r="AT564" s="369" t="s">
        <v>1424</v>
      </c>
      <c r="AW564" s="198"/>
      <c r="AX564" s="198"/>
      <c r="AY564" s="184"/>
      <c r="AZ564" s="184"/>
      <c r="BA564" s="184"/>
      <c r="BB564" s="186"/>
      <c r="BC564" s="184"/>
      <c r="BD564" s="184"/>
      <c r="BE564" s="184"/>
      <c r="BF564" s="184"/>
      <c r="BG564" s="186"/>
      <c r="BH564" s="186"/>
      <c r="BI564" s="199"/>
      <c r="BJ564" s="199"/>
      <c r="BK564" s="199"/>
      <c r="BL564" s="186"/>
      <c r="BM564" s="186"/>
      <c r="BN564" s="186"/>
      <c r="BO564" s="186"/>
      <c r="BP564" s="186"/>
      <c r="BQ564" s="186"/>
      <c r="BR564" s="186"/>
      <c r="BS564" s="186"/>
      <c r="BT564" s="187"/>
      <c r="BU564" s="188"/>
      <c r="BV564" s="189"/>
      <c r="BW564" s="185"/>
      <c r="BX564"/>
      <c r="BZ564"/>
    </row>
    <row r="565" spans="2:78" ht="18.75">
      <c r="B565" s="363" t="s">
        <v>1208</v>
      </c>
      <c r="C565" s="364">
        <v>22759995000101</v>
      </c>
      <c r="D565" s="365" t="s">
        <v>11</v>
      </c>
      <c r="E565" s="365" t="s">
        <v>621</v>
      </c>
      <c r="F565" s="365" t="s">
        <v>694</v>
      </c>
      <c r="G565" s="366" t="s">
        <v>740</v>
      </c>
      <c r="H565" s="366" t="s">
        <v>34</v>
      </c>
      <c r="I565" s="366" t="s">
        <v>1424</v>
      </c>
      <c r="J565" s="366" t="s">
        <v>608</v>
      </c>
      <c r="K565" s="367" t="s">
        <v>48</v>
      </c>
      <c r="L565" s="368"/>
      <c r="M565" s="368" t="s">
        <v>34</v>
      </c>
      <c r="N565" s="367">
        <v>440779</v>
      </c>
      <c r="O565" s="367" t="s">
        <v>1323</v>
      </c>
      <c r="P565" s="371">
        <v>42867</v>
      </c>
      <c r="Q565" s="372">
        <v>64.686850000000007</v>
      </c>
      <c r="R565" s="372">
        <v>65.868187531746017</v>
      </c>
      <c r="S565" s="367">
        <v>1</v>
      </c>
      <c r="T565" s="369">
        <v>5.9137012889268981E-2</v>
      </c>
      <c r="U565" s="369">
        <v>0.63362482285729493</v>
      </c>
      <c r="V565" s="369">
        <v>8.2633660709929613E-2</v>
      </c>
      <c r="W565" s="369">
        <v>0.74030272822443588</v>
      </c>
      <c r="X565" s="369">
        <v>0.1745354736341278</v>
      </c>
      <c r="Y565" s="369">
        <v>1.1947959410687854</v>
      </c>
      <c r="Z565" s="369">
        <v>0.21767187216383643</v>
      </c>
      <c r="AA565" s="369">
        <v>1.1761232516465552</v>
      </c>
      <c r="AB565" s="369">
        <v>3.3448322697140376E-2</v>
      </c>
      <c r="AC565" s="373">
        <v>-0.86664390193200569</v>
      </c>
      <c r="AD565" s="575">
        <v>0</v>
      </c>
      <c r="AE565" s="370" t="s">
        <v>1848</v>
      </c>
      <c r="AF565" s="370" t="s">
        <v>1849</v>
      </c>
      <c r="AG565" s="374" t="s">
        <v>721</v>
      </c>
      <c r="AH565" s="374" t="s">
        <v>1819</v>
      </c>
      <c r="AI565" s="374">
        <v>1000</v>
      </c>
      <c r="AJ565" s="374">
        <v>1000</v>
      </c>
      <c r="AK565" s="374">
        <v>1000</v>
      </c>
      <c r="AL565" s="722">
        <v>0.8</v>
      </c>
      <c r="AM565" s="722">
        <v>0</v>
      </c>
      <c r="AN565" s="369" t="s">
        <v>1928</v>
      </c>
      <c r="AO565" s="367" t="s">
        <v>1326</v>
      </c>
      <c r="AP565" s="370" t="s">
        <v>1821</v>
      </c>
      <c r="AQ565" s="376" t="s">
        <v>677</v>
      </c>
      <c r="AR565" s="369">
        <v>3.3600000000000001E-3</v>
      </c>
      <c r="AS565" s="369">
        <v>3.3600000000000001E-3</v>
      </c>
      <c r="AT565" s="369" t="s">
        <v>1424</v>
      </c>
      <c r="AW565" s="198"/>
      <c r="AX565" s="198"/>
      <c r="AY565" s="184"/>
      <c r="AZ565" s="184"/>
      <c r="BA565" s="184"/>
      <c r="BB565" s="186"/>
      <c r="BC565" s="184"/>
      <c r="BD565" s="184"/>
      <c r="BE565" s="184"/>
      <c r="BF565" s="184"/>
      <c r="BG565" s="186"/>
      <c r="BH565" s="186"/>
      <c r="BI565" s="199"/>
      <c r="BJ565" s="199"/>
      <c r="BK565" s="199"/>
      <c r="BL565" s="186"/>
      <c r="BM565" s="186"/>
      <c r="BN565" s="186"/>
      <c r="BO565" s="186"/>
      <c r="BP565" s="186"/>
      <c r="BQ565" s="186"/>
      <c r="BR565" s="186"/>
      <c r="BS565" s="186"/>
      <c r="BT565" s="187"/>
      <c r="BU565" s="188"/>
      <c r="BV565" s="189"/>
      <c r="BW565" s="185"/>
      <c r="BX565"/>
      <c r="BZ565"/>
    </row>
    <row r="566" spans="2:78" ht="18.75">
      <c r="B566" s="363" t="s">
        <v>732</v>
      </c>
      <c r="C566" s="364">
        <v>26623196000164</v>
      </c>
      <c r="D566" s="365" t="s">
        <v>14</v>
      </c>
      <c r="E566" s="365" t="s">
        <v>607</v>
      </c>
      <c r="F566" s="365" t="s">
        <v>1424</v>
      </c>
      <c r="G566" s="366" t="s">
        <v>1424</v>
      </c>
      <c r="H566" s="366" t="s">
        <v>34</v>
      </c>
      <c r="I566" s="366" t="s">
        <v>34</v>
      </c>
      <c r="J566" s="366" t="s">
        <v>608</v>
      </c>
      <c r="K566" s="367" t="s">
        <v>48</v>
      </c>
      <c r="L566" s="368"/>
      <c r="M566" s="368" t="s">
        <v>34</v>
      </c>
      <c r="N566" s="367">
        <v>440906</v>
      </c>
      <c r="O566" s="367" t="s">
        <v>1323</v>
      </c>
      <c r="P566" s="371">
        <v>42763</v>
      </c>
      <c r="Q566" s="372">
        <v>157.76726500000001</v>
      </c>
      <c r="R566" s="372">
        <v>196.01319200000009</v>
      </c>
      <c r="S566" s="367">
        <v>2</v>
      </c>
      <c r="T566" s="369">
        <v>-3.2300226844102387E-2</v>
      </c>
      <c r="U566" s="369">
        <v>-0.34608148961914548</v>
      </c>
      <c r="V566" s="369">
        <v>-0.15442360436841285</v>
      </c>
      <c r="W566" s="369">
        <v>-1.3834582013434842</v>
      </c>
      <c r="X566" s="369">
        <v>-9.959919560412378E-2</v>
      </c>
      <c r="Y566" s="369">
        <v>-0.68181391532462821</v>
      </c>
      <c r="Z566" s="369">
        <v>-9.2901111888255006E-3</v>
      </c>
      <c r="AA566" s="369">
        <v>-5.0196268681584701E-2</v>
      </c>
      <c r="AB566" s="369">
        <v>0.23246757921432193</v>
      </c>
      <c r="AC566" s="373">
        <v>-1.1444393703106213</v>
      </c>
      <c r="AD566" s="575">
        <v>16565058000112</v>
      </c>
      <c r="AE566" s="370" t="s">
        <v>1889</v>
      </c>
      <c r="AF566" s="370" t="s">
        <v>1833</v>
      </c>
      <c r="AG566" s="374" t="s">
        <v>1458</v>
      </c>
      <c r="AH566" s="374" t="s">
        <v>1813</v>
      </c>
      <c r="AI566" s="374">
        <v>5000</v>
      </c>
      <c r="AJ566" s="374">
        <v>1000</v>
      </c>
      <c r="AK566" s="374">
        <v>5000</v>
      </c>
      <c r="AL566" s="722">
        <v>0.75</v>
      </c>
      <c r="AM566" s="722">
        <v>10</v>
      </c>
      <c r="AN566" s="369" t="s">
        <v>1815</v>
      </c>
      <c r="AO566" s="367" t="s">
        <v>1326</v>
      </c>
      <c r="AP566" s="370" t="s">
        <v>1816</v>
      </c>
      <c r="AQ566" s="376" t="s">
        <v>661</v>
      </c>
      <c r="AR566" s="369">
        <v>6.0000000000000001E-3</v>
      </c>
      <c r="AS566" s="369">
        <v>6.0000000000000001E-3</v>
      </c>
      <c r="AT566" s="369" t="s">
        <v>1424</v>
      </c>
      <c r="AW566" s="198"/>
      <c r="AX566" s="198"/>
      <c r="AY566" s="184"/>
      <c r="AZ566" s="184"/>
      <c r="BA566" s="184"/>
      <c r="BB566" s="186"/>
      <c r="BC566" s="184"/>
      <c r="BD566" s="184"/>
      <c r="BE566" s="184"/>
      <c r="BF566" s="184"/>
      <c r="BG566" s="186"/>
      <c r="BH566" s="186"/>
      <c r="BI566" s="199"/>
      <c r="BJ566" s="199"/>
      <c r="BK566" s="199"/>
      <c r="BL566" s="186"/>
      <c r="BM566" s="186"/>
      <c r="BN566" s="186"/>
      <c r="BO566" s="186"/>
      <c r="BP566" s="186"/>
      <c r="BQ566" s="186"/>
      <c r="BR566" s="186"/>
      <c r="BS566" s="186"/>
      <c r="BT566" s="187"/>
      <c r="BU566" s="188"/>
      <c r="BV566" s="189"/>
      <c r="BW566" s="185"/>
      <c r="BX566"/>
      <c r="BZ566"/>
    </row>
    <row r="567" spans="2:78" ht="18.75">
      <c r="B567" s="363" t="s">
        <v>71</v>
      </c>
      <c r="C567" s="364"/>
      <c r="D567" s="365" t="s">
        <v>13</v>
      </c>
      <c r="E567" s="365" t="s">
        <v>616</v>
      </c>
      <c r="F567" s="365" t="s">
        <v>617</v>
      </c>
      <c r="G567" s="366" t="s">
        <v>34</v>
      </c>
      <c r="H567" s="366" t="s">
        <v>1339</v>
      </c>
      <c r="I567" s="366" t="s">
        <v>34</v>
      </c>
      <c r="J567" s="366" t="s">
        <v>608</v>
      </c>
      <c r="L567" s="368"/>
      <c r="M567" s="368" t="s">
        <v>34</v>
      </c>
      <c r="N567" s="367">
        <v>440922</v>
      </c>
      <c r="O567" s="367" t="s">
        <v>1323</v>
      </c>
      <c r="P567" s="371"/>
      <c r="S567" s="367"/>
      <c r="U567" s="369"/>
      <c r="W567" s="369"/>
      <c r="Y567" s="369"/>
      <c r="AA567" s="369"/>
      <c r="AD567" s="575">
        <v>13608337000128</v>
      </c>
      <c r="AE567" s="370"/>
      <c r="AF567" s="370"/>
      <c r="AG567" s="374" t="s">
        <v>1458</v>
      </c>
      <c r="AH567" s="374"/>
      <c r="AI567" s="374">
        <v>5000</v>
      </c>
      <c r="AJ567" s="374">
        <v>5000</v>
      </c>
      <c r="AK567" s="374">
        <v>5000</v>
      </c>
      <c r="AN567" s="369"/>
      <c r="AO567" s="367" t="s">
        <v>1326</v>
      </c>
      <c r="AP567" s="370"/>
      <c r="AR567" s="369">
        <v>4.0000000000000001E-3</v>
      </c>
      <c r="AS567" s="369">
        <v>4.0000000000000001E-3</v>
      </c>
      <c r="AT567" s="369" t="s">
        <v>1424</v>
      </c>
      <c r="AW567" s="198"/>
      <c r="AX567" s="198"/>
      <c r="AY567" s="184"/>
      <c r="AZ567" s="184"/>
      <c r="BA567" s="184"/>
      <c r="BB567" s="186"/>
      <c r="BC567" s="184"/>
      <c r="BD567" s="184"/>
      <c r="BE567" s="184"/>
      <c r="BF567" s="184"/>
      <c r="BG567" s="186"/>
      <c r="BH567" s="186"/>
      <c r="BI567" s="199"/>
      <c r="BJ567" s="199"/>
      <c r="BK567" s="199"/>
      <c r="BL567" s="218"/>
      <c r="BM567" s="186"/>
      <c r="BN567" s="186"/>
      <c r="BO567" s="186"/>
      <c r="BP567" s="186"/>
      <c r="BQ567" s="186"/>
      <c r="BR567" s="186"/>
      <c r="BS567" s="186"/>
      <c r="BT567" s="187"/>
      <c r="BU567" s="188"/>
      <c r="BV567" s="189"/>
      <c r="BW567" s="185"/>
      <c r="BX567"/>
      <c r="BZ567"/>
    </row>
    <row r="568" spans="2:78" ht="18.75">
      <c r="B568" s="363" t="s">
        <v>412</v>
      </c>
      <c r="C568" s="364">
        <v>26262377000102</v>
      </c>
      <c r="D568" s="365" t="s">
        <v>13</v>
      </c>
      <c r="E568" s="365" t="s">
        <v>616</v>
      </c>
      <c r="F568" s="365" t="s">
        <v>617</v>
      </c>
      <c r="G568" s="366" t="s">
        <v>34</v>
      </c>
      <c r="H568" s="366" t="s">
        <v>1340</v>
      </c>
      <c r="I568" s="366" t="s">
        <v>34</v>
      </c>
      <c r="J568" s="366" t="s">
        <v>608</v>
      </c>
      <c r="K568" s="367" t="s">
        <v>48</v>
      </c>
      <c r="L568" s="368"/>
      <c r="M568" s="368" t="s">
        <v>34</v>
      </c>
      <c r="N568" s="367">
        <v>441309</v>
      </c>
      <c r="O568" s="367" t="s">
        <v>1326</v>
      </c>
      <c r="P568" s="371">
        <v>42890</v>
      </c>
      <c r="Q568" s="372">
        <v>95.899156000000005</v>
      </c>
      <c r="R568" s="372">
        <v>146.00205315079361</v>
      </c>
      <c r="S568" s="367">
        <v>2</v>
      </c>
      <c r="T568" s="369">
        <v>9.3678089063136127E-2</v>
      </c>
      <c r="U568" s="369">
        <v>1.0037159418143424</v>
      </c>
      <c r="V568" s="369">
        <v>1.6446588014283448E-2</v>
      </c>
      <c r="W568" s="369">
        <v>0.14734254627417578</v>
      </c>
      <c r="X568" s="369">
        <v>3.8122075411984424E-2</v>
      </c>
      <c r="Y568" s="369">
        <v>0.26096758452002666</v>
      </c>
      <c r="Z568" s="369">
        <v>0.18599052530485927</v>
      </c>
      <c r="AA568" s="369">
        <v>1.0049428032316261</v>
      </c>
      <c r="AB568" s="369">
        <v>8.3092847261002883E-2</v>
      </c>
      <c r="AC568" s="373">
        <v>-1.1454037348368036</v>
      </c>
      <c r="AD568" s="575">
        <v>26855094000174</v>
      </c>
      <c r="AE568" s="370" t="s">
        <v>2046</v>
      </c>
      <c r="AF568" s="370" t="s">
        <v>1856</v>
      </c>
      <c r="AG568" s="374" t="s">
        <v>59</v>
      </c>
      <c r="AH568" s="374" t="s">
        <v>1819</v>
      </c>
      <c r="AI568" s="374">
        <v>5000</v>
      </c>
      <c r="AJ568" s="374">
        <v>1000</v>
      </c>
      <c r="AK568" s="374">
        <v>5000</v>
      </c>
      <c r="AL568" s="722">
        <v>2.5</v>
      </c>
      <c r="AM568" s="722">
        <v>20</v>
      </c>
      <c r="AN568" s="369" t="s">
        <v>1820</v>
      </c>
      <c r="AO568" s="367" t="s">
        <v>1326</v>
      </c>
      <c r="AP568" s="370" t="s">
        <v>1835</v>
      </c>
      <c r="AQ568" s="376" t="s">
        <v>676</v>
      </c>
      <c r="AR568" s="369">
        <v>3.8E-3</v>
      </c>
      <c r="AS568" s="369">
        <v>3.8E-3</v>
      </c>
      <c r="AT568" s="369" t="s">
        <v>1424</v>
      </c>
      <c r="AW568"/>
      <c r="AX568" s="198"/>
      <c r="AY568" s="184"/>
      <c r="AZ568" s="184"/>
      <c r="BA568" s="184"/>
      <c r="BB568" s="186"/>
      <c r="BC568" s="184"/>
      <c r="BD568" s="184"/>
      <c r="BE568" s="184"/>
      <c r="BF568" s="184"/>
      <c r="BG568" s="186"/>
      <c r="BH568" s="186"/>
      <c r="BI568" s="199"/>
      <c r="BJ568" s="199"/>
      <c r="BK568" s="199"/>
      <c r="BL568" s="186"/>
      <c r="BM568" s="186"/>
      <c r="BN568" s="186"/>
      <c r="BO568" s="186"/>
      <c r="BP568" s="186"/>
      <c r="BQ568" s="186"/>
      <c r="BR568" s="186"/>
      <c r="BS568" s="186"/>
      <c r="BT568" s="187"/>
      <c r="BU568" s="188"/>
      <c r="BV568" s="189"/>
      <c r="BW568" s="185"/>
      <c r="BX568"/>
      <c r="BZ568"/>
    </row>
    <row r="569" spans="2:78" ht="18.75">
      <c r="B569" s="363" t="s">
        <v>29</v>
      </c>
      <c r="C569" s="364">
        <v>26269603000187</v>
      </c>
      <c r="D569" s="365" t="s">
        <v>14</v>
      </c>
      <c r="E569" s="365" t="s">
        <v>607</v>
      </c>
      <c r="F569" s="365" t="s">
        <v>1319</v>
      </c>
      <c r="G569" s="366" t="s">
        <v>1424</v>
      </c>
      <c r="H569" s="366" t="s">
        <v>34</v>
      </c>
      <c r="I569" s="366" t="s">
        <v>34</v>
      </c>
      <c r="J569" s="366" t="s">
        <v>608</v>
      </c>
      <c r="K569" s="367" t="s">
        <v>48</v>
      </c>
      <c r="L569" s="368" t="s">
        <v>1341</v>
      </c>
      <c r="M569" s="368" t="s">
        <v>1421</v>
      </c>
      <c r="N569" s="367">
        <v>441449</v>
      </c>
      <c r="O569" s="367" t="s">
        <v>1323</v>
      </c>
      <c r="P569" s="371">
        <v>42890</v>
      </c>
      <c r="Q569" s="372">
        <v>561.644903</v>
      </c>
      <c r="R569" s="372">
        <v>806.9164403611112</v>
      </c>
      <c r="S569" s="367">
        <v>2</v>
      </c>
      <c r="T569" s="369">
        <v>2.7652448459881684E-2</v>
      </c>
      <c r="U569" s="369">
        <v>0.29628276608713228</v>
      </c>
      <c r="V569" s="369">
        <v>-0.15724578686908341</v>
      </c>
      <c r="W569" s="369">
        <v>-1.4087417164007159</v>
      </c>
      <c r="X569" s="369">
        <v>-7.4133370400431886E-2</v>
      </c>
      <c r="Y569" s="369">
        <v>-0.50748566012351015</v>
      </c>
      <c r="Z569" s="369">
        <v>0.21577832596075042</v>
      </c>
      <c r="AA569" s="369">
        <v>1.165892055050606</v>
      </c>
      <c r="AB569" s="369">
        <v>0.24827193789237495</v>
      </c>
      <c r="AC569" s="373">
        <v>-1.0829545810001961</v>
      </c>
      <c r="AD569" s="575">
        <v>26859564000178</v>
      </c>
      <c r="AE569" s="370" t="s">
        <v>2046</v>
      </c>
      <c r="AF569" s="370" t="s">
        <v>1856</v>
      </c>
      <c r="AG569" s="374" t="s">
        <v>59</v>
      </c>
      <c r="AH569" s="374" t="s">
        <v>1813</v>
      </c>
      <c r="AI569" s="374">
        <v>5000</v>
      </c>
      <c r="AJ569" s="374">
        <v>1000</v>
      </c>
      <c r="AK569" s="374">
        <v>5000</v>
      </c>
      <c r="AL569" s="722">
        <v>0</v>
      </c>
      <c r="AM569" s="722">
        <v>0</v>
      </c>
      <c r="AN569" s="369" t="s">
        <v>1814</v>
      </c>
      <c r="AO569" s="367" t="s">
        <v>1326</v>
      </c>
      <c r="AP569" s="370" t="s">
        <v>1816</v>
      </c>
      <c r="AQ569" s="376" t="s">
        <v>661</v>
      </c>
      <c r="AR569" s="369">
        <v>3.1666666666666701E-3</v>
      </c>
      <c r="AS569" s="369">
        <v>3.1666666666666701E-3</v>
      </c>
      <c r="AT569" s="369" t="s">
        <v>1424</v>
      </c>
      <c r="AW569" s="198"/>
      <c r="AX569" s="198"/>
      <c r="AY569" s="184"/>
      <c r="AZ569" s="184"/>
      <c r="BA569" s="184"/>
      <c r="BB569" s="186"/>
      <c r="BC569" s="184"/>
      <c r="BD569" s="184"/>
      <c r="BE569" s="184"/>
      <c r="BF569" s="184"/>
      <c r="BG569" s="186"/>
      <c r="BH569" s="186"/>
      <c r="BI569" s="199"/>
      <c r="BJ569" s="199"/>
      <c r="BK569" s="199"/>
      <c r="BL569" s="218"/>
      <c r="BM569" s="186"/>
      <c r="BN569" s="186"/>
      <c r="BO569" s="186"/>
      <c r="BP569" s="186"/>
      <c r="BQ569" s="186"/>
      <c r="BR569" s="186"/>
      <c r="BS569" s="186"/>
      <c r="BT569" s="187"/>
      <c r="BU569" s="188"/>
      <c r="BV569" s="189"/>
      <c r="BW569" s="185"/>
      <c r="BX569"/>
      <c r="BZ569"/>
    </row>
    <row r="570" spans="2:78" ht="18.75">
      <c r="B570" s="363" t="s">
        <v>413</v>
      </c>
      <c r="C570" s="364">
        <v>26277600000195</v>
      </c>
      <c r="D570" s="365" t="s">
        <v>13</v>
      </c>
      <c r="E570" s="365" t="s">
        <v>615</v>
      </c>
      <c r="F570" s="365" t="s">
        <v>619</v>
      </c>
      <c r="G570" s="366" t="s">
        <v>34</v>
      </c>
      <c r="H570" s="366" t="s">
        <v>1339</v>
      </c>
      <c r="I570" s="366" t="s">
        <v>34</v>
      </c>
      <c r="J570" s="366" t="s">
        <v>1424</v>
      </c>
      <c r="K570" s="367" t="s">
        <v>48</v>
      </c>
      <c r="L570" s="368"/>
      <c r="M570" s="368" t="s">
        <v>34</v>
      </c>
      <c r="N570" s="367">
        <v>441465</v>
      </c>
      <c r="O570" s="367" t="s">
        <v>1323</v>
      </c>
      <c r="P570" s="371">
        <v>42890</v>
      </c>
      <c r="Q570" s="372">
        <v>295.716542</v>
      </c>
      <c r="R570" s="372">
        <v>358.01948357936482</v>
      </c>
      <c r="S570" s="367">
        <v>1</v>
      </c>
      <c r="T570" s="369">
        <v>0.14938385503453255</v>
      </c>
      <c r="U570" s="369">
        <v>1.6005765942427459</v>
      </c>
      <c r="V570" s="369">
        <v>0.13165374828676124</v>
      </c>
      <c r="W570" s="369">
        <v>1.179466432932105</v>
      </c>
      <c r="X570" s="369">
        <v>0.21963966300646676</v>
      </c>
      <c r="Y570" s="369">
        <v>1.5035601210098595</v>
      </c>
      <c r="Z570" s="369">
        <v>0.24888176688928798</v>
      </c>
      <c r="AA570" s="369">
        <v>1.3447563529432467</v>
      </c>
      <c r="AB570" s="369">
        <v>4.4124803052876742E-2</v>
      </c>
      <c r="AC570" s="373">
        <v>0.45399188881354124</v>
      </c>
      <c r="AD570" s="575">
        <v>26859555000187</v>
      </c>
      <c r="AE570" s="370" t="s">
        <v>2046</v>
      </c>
      <c r="AF570" s="370" t="s">
        <v>1856</v>
      </c>
      <c r="AG570" s="374" t="s">
        <v>59</v>
      </c>
      <c r="AH570" s="374" t="s">
        <v>1819</v>
      </c>
      <c r="AI570" s="374">
        <v>500</v>
      </c>
      <c r="AJ570" s="374">
        <v>100</v>
      </c>
      <c r="AK570" s="374">
        <v>500</v>
      </c>
      <c r="AL570" s="722">
        <v>2.5</v>
      </c>
      <c r="AM570" s="722">
        <v>20</v>
      </c>
      <c r="AN570" s="369" t="s">
        <v>1820</v>
      </c>
      <c r="AO570" s="367" t="s">
        <v>1326</v>
      </c>
      <c r="AP570" s="370" t="s">
        <v>1835</v>
      </c>
      <c r="AQ570" s="376" t="s">
        <v>666</v>
      </c>
      <c r="AR570" s="369">
        <v>3.8E-3</v>
      </c>
      <c r="AS570" s="369">
        <v>3.8E-3</v>
      </c>
      <c r="AT570" s="369" t="s">
        <v>1424</v>
      </c>
      <c r="AW570"/>
      <c r="AX570" s="198"/>
      <c r="AY570" s="184"/>
      <c r="AZ570" s="184"/>
      <c r="BA570" s="184"/>
      <c r="BB570" s="186"/>
      <c r="BC570" s="184"/>
      <c r="BD570" s="184"/>
      <c r="BE570" s="184"/>
      <c r="BF570" s="184"/>
      <c r="BG570" s="186"/>
      <c r="BH570" s="186"/>
      <c r="BI570" s="199"/>
      <c r="BJ570" s="199"/>
      <c r="BK570" s="199"/>
      <c r="BL570" s="186"/>
      <c r="BM570" s="186"/>
      <c r="BN570" s="186"/>
      <c r="BO570" s="186"/>
      <c r="BP570" s="186"/>
      <c r="BQ570" s="186"/>
      <c r="BR570" s="186"/>
      <c r="BS570" s="186"/>
      <c r="BT570" s="187"/>
      <c r="BU570" s="188"/>
      <c r="BV570" s="189"/>
      <c r="BW570" s="185"/>
      <c r="BX570"/>
      <c r="BZ570"/>
    </row>
    <row r="571" spans="2:78" ht="18.75">
      <c r="B571" s="363" t="s">
        <v>1236</v>
      </c>
      <c r="C571" s="364">
        <v>26831831000107</v>
      </c>
      <c r="D571" s="365" t="s">
        <v>13</v>
      </c>
      <c r="E571" s="365" t="s">
        <v>616</v>
      </c>
      <c r="F571" s="365" t="s">
        <v>617</v>
      </c>
      <c r="G571" s="366" t="s">
        <v>34</v>
      </c>
      <c r="H571" s="366" t="s">
        <v>1340</v>
      </c>
      <c r="I571" s="366" t="s">
        <v>34</v>
      </c>
      <c r="J571" s="366" t="s">
        <v>608</v>
      </c>
      <c r="K571" s="367" t="s">
        <v>48</v>
      </c>
      <c r="L571" s="368" t="s">
        <v>1341</v>
      </c>
      <c r="M571" s="368" t="s">
        <v>34</v>
      </c>
      <c r="N571" s="367">
        <v>441910</v>
      </c>
      <c r="O571" s="367" t="s">
        <v>1323</v>
      </c>
      <c r="P571" s="371">
        <v>42890</v>
      </c>
      <c r="Q571" s="372">
        <v>64.976431000000005</v>
      </c>
      <c r="R571" s="372">
        <v>73.196447015872963</v>
      </c>
      <c r="S571" s="367">
        <v>2</v>
      </c>
      <c r="T571" s="369">
        <v>9.3433707487887485E-2</v>
      </c>
      <c r="U571" s="369">
        <v>1.001097510061348</v>
      </c>
      <c r="V571" s="369">
        <v>1.5728860101497988E-2</v>
      </c>
      <c r="W571" s="369">
        <v>0.14091252819930114</v>
      </c>
      <c r="X571" s="369">
        <v>3.5721790888798788E-2</v>
      </c>
      <c r="Y571" s="369">
        <v>0.24453625313507171</v>
      </c>
      <c r="Z571" s="369">
        <v>0.18117112499929044</v>
      </c>
      <c r="AA571" s="369">
        <v>0.97890265067527904</v>
      </c>
      <c r="AB571" s="369">
        <v>8.2686704298478381E-2</v>
      </c>
      <c r="AC571" s="373">
        <v>-1.1597098507834331</v>
      </c>
      <c r="AD571" s="575">
        <v>39773766000144</v>
      </c>
      <c r="AE571" s="370" t="s">
        <v>1889</v>
      </c>
      <c r="AF571" s="370" t="s">
        <v>1833</v>
      </c>
      <c r="AG571" s="374" t="s">
        <v>1458</v>
      </c>
      <c r="AH571" s="374" t="s">
        <v>1819</v>
      </c>
      <c r="AI571" s="374">
        <v>20000</v>
      </c>
      <c r="AJ571" s="374">
        <v>5000</v>
      </c>
      <c r="AK571" s="374">
        <v>5000</v>
      </c>
      <c r="AL571" s="722">
        <v>0</v>
      </c>
      <c r="AM571" s="722">
        <v>0</v>
      </c>
      <c r="AN571" s="369" t="s">
        <v>1815</v>
      </c>
      <c r="AO571" s="367" t="s">
        <v>1326</v>
      </c>
      <c r="AP571" s="370" t="s">
        <v>1835</v>
      </c>
      <c r="AQ571" s="376" t="s">
        <v>676</v>
      </c>
      <c r="AR571" s="369">
        <v>3.8E-3</v>
      </c>
      <c r="AS571" s="369">
        <v>3.8E-3</v>
      </c>
      <c r="AT571" s="369" t="s">
        <v>1424</v>
      </c>
      <c r="AW571"/>
      <c r="AX571" s="198"/>
      <c r="AY571" s="184"/>
      <c r="AZ571" s="184"/>
      <c r="BA571" s="184"/>
      <c r="BB571" s="186"/>
      <c r="BC571" s="184"/>
      <c r="BD571" s="184"/>
      <c r="BE571" s="184"/>
      <c r="BF571" s="184"/>
      <c r="BG571" s="186"/>
      <c r="BH571" s="186"/>
      <c r="BI571" s="199"/>
      <c r="BJ571" s="199"/>
      <c r="BK571" s="199"/>
      <c r="BL571" s="186"/>
      <c r="BM571" s="186"/>
      <c r="BN571" s="186"/>
      <c r="BO571" s="186"/>
      <c r="BP571" s="186"/>
      <c r="BQ571" s="186"/>
      <c r="BR571" s="186"/>
      <c r="BS571" s="186"/>
      <c r="BT571" s="187"/>
      <c r="BU571" s="188"/>
      <c r="BV571" s="189"/>
      <c r="BW571" s="185"/>
      <c r="BX571"/>
      <c r="BZ571"/>
    </row>
    <row r="572" spans="2:78" ht="18.75">
      <c r="B572" s="363" t="s">
        <v>209</v>
      </c>
      <c r="C572" s="364">
        <v>27324405000131</v>
      </c>
      <c r="D572" s="365" t="s">
        <v>13</v>
      </c>
      <c r="E572" s="365" t="s">
        <v>615</v>
      </c>
      <c r="F572" s="365" t="s">
        <v>619</v>
      </c>
      <c r="G572" s="366" t="s">
        <v>34</v>
      </c>
      <c r="H572" s="366" t="s">
        <v>1339</v>
      </c>
      <c r="I572" s="366" t="s">
        <v>34</v>
      </c>
      <c r="J572" s="366" t="s">
        <v>611</v>
      </c>
      <c r="K572" s="367" t="s">
        <v>48</v>
      </c>
      <c r="L572" s="368"/>
      <c r="M572" s="368" t="s">
        <v>1421</v>
      </c>
      <c r="N572" s="367">
        <v>441996</v>
      </c>
      <c r="O572" s="367" t="s">
        <v>1323</v>
      </c>
      <c r="P572" s="371">
        <v>42868</v>
      </c>
      <c r="Q572" s="372">
        <v>54.052461999999998</v>
      </c>
      <c r="R572" s="372">
        <v>71.054246511904793</v>
      </c>
      <c r="S572" s="367">
        <v>3</v>
      </c>
      <c r="T572" s="369">
        <v>3.8601927235018652E-2</v>
      </c>
      <c r="U572" s="369">
        <v>0.41360119680101803</v>
      </c>
      <c r="V572" s="369">
        <v>4.9048522729250976E-2</v>
      </c>
      <c r="W572" s="369">
        <v>0.43941845102693727</v>
      </c>
      <c r="X572" s="369">
        <v>0.10268755179067668</v>
      </c>
      <c r="Y572" s="369">
        <v>0.70295549393576595</v>
      </c>
      <c r="Z572" s="369">
        <v>0.16822600233590124</v>
      </c>
      <c r="AA572" s="369">
        <v>0.90895764763708542</v>
      </c>
      <c r="AB572" s="369">
        <v>4.1412505299282157E-2</v>
      </c>
      <c r="AC572" s="373">
        <v>-1.5109668546687485</v>
      </c>
      <c r="AD572" s="575">
        <v>0</v>
      </c>
      <c r="AE572" s="370" t="s">
        <v>2047</v>
      </c>
      <c r="AF572" s="370" t="s">
        <v>1812</v>
      </c>
      <c r="AG572" s="374" t="s">
        <v>1459</v>
      </c>
      <c r="AH572" s="374" t="s">
        <v>1819</v>
      </c>
      <c r="AI572" s="374">
        <v>25000</v>
      </c>
      <c r="AJ572" s="374">
        <v>10000</v>
      </c>
      <c r="AK572" s="374">
        <v>20000</v>
      </c>
      <c r="AL572" s="722">
        <v>0.55000000000000004</v>
      </c>
      <c r="AM572" s="722">
        <v>10</v>
      </c>
      <c r="AN572" s="369" t="s">
        <v>1820</v>
      </c>
      <c r="AO572" s="367" t="s">
        <v>1326</v>
      </c>
      <c r="AP572" s="370" t="s">
        <v>1835</v>
      </c>
      <c r="AQ572" s="376" t="s">
        <v>670</v>
      </c>
      <c r="AR572" s="369">
        <v>1.2833333333333299E-3</v>
      </c>
      <c r="AS572" s="369">
        <v>1.2833333333333299E-3</v>
      </c>
      <c r="AT572" s="369" t="s">
        <v>1424</v>
      </c>
      <c r="AW572"/>
      <c r="AX572" s="198"/>
      <c r="AY572" s="184"/>
      <c r="AZ572" s="184"/>
      <c r="BA572" s="184"/>
      <c r="BB572" s="186"/>
      <c r="BC572" s="184"/>
      <c r="BD572" s="184"/>
      <c r="BE572" s="184"/>
      <c r="BF572" s="184"/>
      <c r="BG572" s="186"/>
      <c r="BH572" s="186"/>
      <c r="BI572" s="199"/>
      <c r="BJ572" s="199"/>
      <c r="BK572" s="199"/>
      <c r="BL572" s="186"/>
      <c r="BM572" s="186"/>
      <c r="BN572" s="186"/>
      <c r="BO572" s="186"/>
      <c r="BP572" s="186"/>
      <c r="BQ572" s="186"/>
      <c r="BR572" s="186"/>
      <c r="BS572" s="186"/>
      <c r="BT572" s="187"/>
      <c r="BU572" s="188"/>
      <c r="BV572" s="189"/>
      <c r="BW572" s="185"/>
      <c r="BX572"/>
      <c r="BZ572"/>
    </row>
    <row r="573" spans="2:78" ht="18.75">
      <c r="B573" s="363" t="s">
        <v>1237</v>
      </c>
      <c r="C573" s="364"/>
      <c r="D573" s="365" t="s">
        <v>13</v>
      </c>
      <c r="E573" s="365" t="s">
        <v>615</v>
      </c>
      <c r="F573" s="365" t="s">
        <v>619</v>
      </c>
      <c r="G573" s="366" t="s">
        <v>34</v>
      </c>
      <c r="H573" s="366" t="s">
        <v>1339</v>
      </c>
      <c r="I573" s="366" t="s">
        <v>34</v>
      </c>
      <c r="J573" s="366" t="s">
        <v>1424</v>
      </c>
      <c r="L573" s="368"/>
      <c r="M573" s="368" t="s">
        <v>34</v>
      </c>
      <c r="N573" s="367">
        <v>442011</v>
      </c>
      <c r="O573" s="367" t="s">
        <v>1323</v>
      </c>
      <c r="P573" s="371"/>
      <c r="S573" s="367"/>
      <c r="U573" s="369"/>
      <c r="W573" s="369"/>
      <c r="Y573" s="369"/>
      <c r="AA573" s="369"/>
      <c r="AD573" s="575">
        <v>26277600000195</v>
      </c>
      <c r="AE573" s="370"/>
      <c r="AF573" s="370"/>
      <c r="AG573" s="374" t="s">
        <v>1458</v>
      </c>
      <c r="AH573" s="374"/>
      <c r="AI573" s="374">
        <v>5000</v>
      </c>
      <c r="AJ573" s="374">
        <v>5000</v>
      </c>
      <c r="AK573" s="374">
        <v>5000</v>
      </c>
      <c r="AN573" s="369"/>
      <c r="AO573" s="367" t="s">
        <v>1326</v>
      </c>
      <c r="AP573" s="370"/>
      <c r="AR573" s="369">
        <v>3.8E-3</v>
      </c>
      <c r="AS573" s="369">
        <v>3.8E-3</v>
      </c>
      <c r="AT573" s="369" t="s">
        <v>1424</v>
      </c>
      <c r="AW573"/>
      <c r="AX573" s="198"/>
      <c r="AY573" s="184"/>
      <c r="AZ573" s="184"/>
      <c r="BA573" s="184"/>
      <c r="BB573" s="186"/>
      <c r="BC573" s="184"/>
      <c r="BD573" s="184"/>
      <c r="BE573" s="184"/>
      <c r="BF573" s="184"/>
      <c r="BG573" s="186"/>
      <c r="BH573" s="186"/>
      <c r="BI573" s="199"/>
      <c r="BJ573" s="199"/>
      <c r="BK573" s="199"/>
      <c r="BL573" s="186"/>
      <c r="BM573" s="186"/>
      <c r="BN573" s="186"/>
      <c r="BO573" s="186"/>
      <c r="BP573" s="186"/>
      <c r="BQ573" s="186"/>
      <c r="BR573" s="186"/>
      <c r="BS573" s="186"/>
      <c r="BT573" s="187"/>
      <c r="BU573" s="188"/>
      <c r="BV573" s="189"/>
      <c r="BW573" s="185"/>
      <c r="BX573"/>
      <c r="BZ573"/>
    </row>
    <row r="574" spans="2:78" ht="18.75">
      <c r="B574" s="363" t="s">
        <v>1720</v>
      </c>
      <c r="C574" s="364">
        <v>27566556000104</v>
      </c>
      <c r="D574" s="365" t="s">
        <v>13</v>
      </c>
      <c r="E574" s="365" t="s">
        <v>616</v>
      </c>
      <c r="F574" s="365" t="s">
        <v>617</v>
      </c>
      <c r="G574" s="366" t="s">
        <v>34</v>
      </c>
      <c r="H574" s="366" t="s">
        <v>1340</v>
      </c>
      <c r="I574" s="366" t="s">
        <v>34</v>
      </c>
      <c r="J574" s="366" t="s">
        <v>608</v>
      </c>
      <c r="K574" s="367" t="s">
        <v>48</v>
      </c>
      <c r="L574" s="368"/>
      <c r="M574" s="368" t="s">
        <v>1424</v>
      </c>
      <c r="N574" s="367">
        <v>442410</v>
      </c>
      <c r="O574" s="367" t="s">
        <v>1323</v>
      </c>
      <c r="P574" s="371">
        <v>42890</v>
      </c>
      <c r="Q574" s="372">
        <v>10.562854</v>
      </c>
      <c r="R574" s="372">
        <v>16.147199571428558</v>
      </c>
      <c r="S574" s="367">
        <v>2</v>
      </c>
      <c r="T574" s="369">
        <v>8.9842769619852936E-2</v>
      </c>
      <c r="U574" s="369">
        <v>0.96262232744119525</v>
      </c>
      <c r="V574" s="369">
        <v>1.316297950861034E-2</v>
      </c>
      <c r="W574" s="369">
        <v>0.11792518397548891</v>
      </c>
      <c r="X574" s="369">
        <v>3.4612219055367044E-2</v>
      </c>
      <c r="Y574" s="369">
        <v>0.23694059423946209</v>
      </c>
      <c r="Z574" s="369">
        <v>0.18195843900916975</v>
      </c>
      <c r="AA574" s="369">
        <v>0.98315666064065099</v>
      </c>
      <c r="AB574" s="369">
        <v>8.0932891652877745E-2</v>
      </c>
      <c r="AC574" s="373">
        <v>-1.2165445233186472</v>
      </c>
      <c r="AD574" s="575">
        <v>26269634000138</v>
      </c>
      <c r="AE574" s="370" t="s">
        <v>1906</v>
      </c>
      <c r="AF574" s="370" t="s">
        <v>1907</v>
      </c>
      <c r="AG574" s="374" t="s">
        <v>1462</v>
      </c>
      <c r="AH574" s="374" t="s">
        <v>1819</v>
      </c>
      <c r="AI574" s="374">
        <v>1000</v>
      </c>
      <c r="AJ574" s="374">
        <v>100</v>
      </c>
      <c r="AK574" s="374">
        <v>1000</v>
      </c>
      <c r="AL574" s="722">
        <v>2.5</v>
      </c>
      <c r="AM574" s="722">
        <v>0</v>
      </c>
      <c r="AN574" s="369" t="s">
        <v>1820</v>
      </c>
      <c r="AO574" s="367" t="s">
        <v>1326</v>
      </c>
      <c r="AP574" s="370" t="s">
        <v>1835</v>
      </c>
      <c r="AQ574" s="376" t="s">
        <v>1815</v>
      </c>
      <c r="AR574" s="369">
        <v>0</v>
      </c>
      <c r="AS574" s="369">
        <v>0</v>
      </c>
      <c r="AT574" s="369" t="s">
        <v>1424</v>
      </c>
      <c r="AW574"/>
      <c r="AX574" s="198"/>
      <c r="AY574" s="184"/>
      <c r="AZ574" s="184"/>
      <c r="BA574" s="184"/>
      <c r="BB574" s="186"/>
      <c r="BC574" s="184"/>
      <c r="BD574" s="184"/>
      <c r="BE574" s="184"/>
      <c r="BF574" s="184"/>
      <c r="BG574" s="186"/>
      <c r="BH574" s="186"/>
      <c r="BI574" s="199"/>
      <c r="BJ574" s="199"/>
      <c r="BK574" s="199"/>
      <c r="BL574" s="186"/>
      <c r="BM574" s="186"/>
      <c r="BN574" s="186"/>
      <c r="BO574" s="186"/>
      <c r="BP574" s="186"/>
      <c r="BQ574" s="186"/>
      <c r="BR574" s="186"/>
      <c r="BS574" s="186"/>
      <c r="BT574" s="187"/>
      <c r="BU574" s="188"/>
      <c r="BV574" s="189"/>
      <c r="BW574" s="185"/>
      <c r="BX574"/>
      <c r="BZ574"/>
    </row>
    <row r="575" spans="2:78" ht="18.75">
      <c r="B575" s="363" t="s">
        <v>1721</v>
      </c>
      <c r="C575" s="364">
        <v>27566566000131</v>
      </c>
      <c r="D575" s="365" t="s">
        <v>13</v>
      </c>
      <c r="E575" s="365" t="s">
        <v>615</v>
      </c>
      <c r="F575" s="365" t="s">
        <v>619</v>
      </c>
      <c r="G575" s="366" t="s">
        <v>34</v>
      </c>
      <c r="H575" s="366" t="s">
        <v>1339</v>
      </c>
      <c r="I575" s="366" t="s">
        <v>34</v>
      </c>
      <c r="J575" s="366" t="s">
        <v>1424</v>
      </c>
      <c r="K575" s="367" t="s">
        <v>48</v>
      </c>
      <c r="L575" s="368"/>
      <c r="M575" s="368" t="s">
        <v>1424</v>
      </c>
      <c r="N575" s="367">
        <v>442429</v>
      </c>
      <c r="O575" s="367" t="s">
        <v>1323</v>
      </c>
      <c r="P575" s="371">
        <v>42897</v>
      </c>
      <c r="Q575" s="372">
        <v>38.45617</v>
      </c>
      <c r="R575" s="372">
        <v>44.872386730158716</v>
      </c>
      <c r="S575" s="367">
        <v>1</v>
      </c>
      <c r="T575" s="369">
        <v>0.14816588374732187</v>
      </c>
      <c r="U575" s="369">
        <v>1.5875266141473836</v>
      </c>
      <c r="V575" s="369">
        <v>0.13068269596928173</v>
      </c>
      <c r="W575" s="369">
        <v>1.1707669190330146</v>
      </c>
      <c r="X575" s="369">
        <v>0.21696772770459027</v>
      </c>
      <c r="Y575" s="369">
        <v>1.4852691834313327</v>
      </c>
      <c r="Z575" s="369">
        <v>0.24498602363110278</v>
      </c>
      <c r="AA575" s="369">
        <v>1.3237068981705682</v>
      </c>
      <c r="AB575" s="369">
        <v>4.371748019355904E-2</v>
      </c>
      <c r="AC575" s="373">
        <v>0.43600981299992286</v>
      </c>
      <c r="AD575" s="575">
        <v>26277587000174</v>
      </c>
      <c r="AE575" s="370" t="s">
        <v>1906</v>
      </c>
      <c r="AF575" s="370" t="s">
        <v>1907</v>
      </c>
      <c r="AG575" s="374" t="s">
        <v>1462</v>
      </c>
      <c r="AH575" s="374" t="s">
        <v>1819</v>
      </c>
      <c r="AI575" s="374">
        <v>1000</v>
      </c>
      <c r="AJ575" s="374">
        <v>100</v>
      </c>
      <c r="AK575" s="374">
        <v>1000</v>
      </c>
      <c r="AL575" s="722">
        <v>2.5</v>
      </c>
      <c r="AM575" s="722">
        <v>0</v>
      </c>
      <c r="AN575" s="369" t="s">
        <v>1820</v>
      </c>
      <c r="AO575" s="367" t="s">
        <v>1326</v>
      </c>
      <c r="AP575" s="370" t="s">
        <v>1835</v>
      </c>
      <c r="AQ575" s="376" t="s">
        <v>1815</v>
      </c>
      <c r="AR575" s="369">
        <v>0</v>
      </c>
      <c r="AS575" s="369">
        <v>0</v>
      </c>
      <c r="AT575" s="369" t="s">
        <v>1424</v>
      </c>
      <c r="AW575"/>
      <c r="AX575" s="198"/>
      <c r="AY575" s="184"/>
      <c r="AZ575" s="184"/>
      <c r="BA575" s="184"/>
      <c r="BB575" s="186"/>
      <c r="BC575" s="184"/>
      <c r="BD575" s="184"/>
      <c r="BE575" s="184"/>
      <c r="BF575" s="184"/>
      <c r="BG575" s="186"/>
      <c r="BH575" s="186"/>
      <c r="BI575" s="199"/>
      <c r="BJ575" s="199"/>
      <c r="BK575" s="199"/>
      <c r="BL575" s="186"/>
      <c r="BM575" s="186"/>
      <c r="BN575" s="186"/>
      <c r="BO575" s="186"/>
      <c r="BP575" s="186"/>
      <c r="BQ575" s="186"/>
      <c r="BR575" s="186"/>
      <c r="BS575" s="186"/>
      <c r="BT575" s="187"/>
      <c r="BU575" s="188"/>
      <c r="BV575" s="189"/>
      <c r="BW575" s="185"/>
      <c r="BX575"/>
      <c r="BZ575"/>
    </row>
    <row r="576" spans="2:78" ht="18.75">
      <c r="B576" s="363" t="s">
        <v>1750</v>
      </c>
      <c r="C576" s="364">
        <v>26859438000113</v>
      </c>
      <c r="D576" s="365" t="s">
        <v>13</v>
      </c>
      <c r="E576" s="365" t="s">
        <v>615</v>
      </c>
      <c r="F576" s="365" t="s">
        <v>619</v>
      </c>
      <c r="G576" s="366" t="s">
        <v>34</v>
      </c>
      <c r="H576" s="366" t="s">
        <v>1339</v>
      </c>
      <c r="I576" s="366" t="s">
        <v>34</v>
      </c>
      <c r="J576" s="366" t="s">
        <v>1424</v>
      </c>
      <c r="K576" s="367" t="s">
        <v>48</v>
      </c>
      <c r="L576" s="368"/>
      <c r="M576" s="368" t="s">
        <v>1424</v>
      </c>
      <c r="N576" s="367">
        <v>442720</v>
      </c>
      <c r="O576" s="367" t="s">
        <v>1323</v>
      </c>
      <c r="P576" s="371">
        <v>42890</v>
      </c>
      <c r="Q576" s="372">
        <v>166.881809</v>
      </c>
      <c r="R576" s="372">
        <v>181.58933536904766</v>
      </c>
      <c r="S576" s="367">
        <v>1</v>
      </c>
      <c r="T576" s="369">
        <v>0.14895012197521762</v>
      </c>
      <c r="U576" s="369">
        <v>1.5959293518568247</v>
      </c>
      <c r="V576" s="369">
        <v>0.13187348608275062</v>
      </c>
      <c r="W576" s="369">
        <v>1.1814350313031245</v>
      </c>
      <c r="X576" s="369">
        <v>0.21948468470456595</v>
      </c>
      <c r="Y576" s="369">
        <v>1.5024992051845012</v>
      </c>
      <c r="Z576" s="369">
        <v>0.2497851269043716</v>
      </c>
      <c r="AA576" s="369">
        <v>1.3496373819332852</v>
      </c>
      <c r="AB576" s="369">
        <v>4.3885789557508603E-2</v>
      </c>
      <c r="AC576" s="373">
        <v>0.46147148499975893</v>
      </c>
      <c r="AD576" s="575">
        <v>26859555000187</v>
      </c>
      <c r="AE576" s="370" t="s">
        <v>2046</v>
      </c>
      <c r="AF576" s="370" t="s">
        <v>1818</v>
      </c>
      <c r="AG576" s="374" t="s">
        <v>59</v>
      </c>
      <c r="AH576" s="374" t="s">
        <v>1819</v>
      </c>
      <c r="AI576" s="374">
        <v>50000</v>
      </c>
      <c r="AJ576" s="374">
        <v>50000</v>
      </c>
      <c r="AK576" s="374">
        <v>50000</v>
      </c>
      <c r="AL576" s="722">
        <v>2.5</v>
      </c>
      <c r="AM576" s="722">
        <v>20</v>
      </c>
      <c r="AN576" s="369" t="s">
        <v>1820</v>
      </c>
      <c r="AO576" s="367" t="s">
        <v>1326</v>
      </c>
      <c r="AP576" s="370" t="s">
        <v>1835</v>
      </c>
      <c r="AQ576" s="376" t="s">
        <v>1815</v>
      </c>
      <c r="AR576" s="369">
        <v>0</v>
      </c>
      <c r="AS576" s="369">
        <v>0</v>
      </c>
      <c r="AT576" s="369" t="s">
        <v>1424</v>
      </c>
      <c r="AW576"/>
      <c r="AX576" s="198"/>
      <c r="AY576" s="184"/>
      <c r="AZ576" s="184"/>
      <c r="BA576" s="184"/>
      <c r="BB576" s="186"/>
      <c r="BC576" s="184"/>
      <c r="BD576" s="184"/>
      <c r="BE576" s="184"/>
      <c r="BF576" s="184"/>
      <c r="BG576" s="186"/>
      <c r="BH576" s="186"/>
      <c r="BI576" s="199"/>
      <c r="BJ576" s="199"/>
      <c r="BK576" s="199"/>
      <c r="BL576" s="186"/>
      <c r="BM576" s="186"/>
      <c r="BN576" s="186"/>
      <c r="BO576" s="186"/>
      <c r="BP576" s="186"/>
      <c r="BQ576" s="186"/>
      <c r="BR576" s="186"/>
      <c r="BS576" s="186"/>
      <c r="BT576" s="187"/>
      <c r="BU576" s="188"/>
      <c r="BV576" s="189"/>
      <c r="BW576" s="185"/>
      <c r="BX576"/>
      <c r="BZ576"/>
    </row>
    <row r="577" spans="2:78" ht="18.75">
      <c r="B577" s="363" t="s">
        <v>1195</v>
      </c>
      <c r="C577" s="364">
        <v>26759909000111</v>
      </c>
      <c r="D577" s="365" t="s">
        <v>11</v>
      </c>
      <c r="E577" s="365" t="s">
        <v>620</v>
      </c>
      <c r="F577" s="365" t="s">
        <v>694</v>
      </c>
      <c r="G577" s="366" t="s">
        <v>740</v>
      </c>
      <c r="H577" s="366" t="s">
        <v>34</v>
      </c>
      <c r="I577" s="366" t="s">
        <v>1424</v>
      </c>
      <c r="J577" s="366" t="s">
        <v>608</v>
      </c>
      <c r="K577" s="367" t="s">
        <v>48</v>
      </c>
      <c r="L577" s="368"/>
      <c r="M577" s="368" t="s">
        <v>34</v>
      </c>
      <c r="N577" s="367">
        <v>442976</v>
      </c>
      <c r="O577" s="367" t="s">
        <v>1326</v>
      </c>
      <c r="P577" s="371">
        <v>42906</v>
      </c>
      <c r="Q577" s="372">
        <v>613.961772</v>
      </c>
      <c r="R577" s="372">
        <v>540.74992561904742</v>
      </c>
      <c r="S577" s="367">
        <v>1</v>
      </c>
      <c r="T577" s="369">
        <v>9.3563481131983206E-2</v>
      </c>
      <c r="U577" s="369">
        <v>1.0024879726199771</v>
      </c>
      <c r="V577" s="369">
        <v>0.11572545372722165</v>
      </c>
      <c r="W577" s="369">
        <v>1.0367672009595263</v>
      </c>
      <c r="X577" s="369">
        <v>0.2039911014702096</v>
      </c>
      <c r="Y577" s="369">
        <v>1.3964366955091005</v>
      </c>
      <c r="Z577" s="369">
        <v>0.2209845324670543</v>
      </c>
      <c r="AA577" s="369">
        <v>1.1940221963686759</v>
      </c>
      <c r="AB577" s="369">
        <v>1.3574727254074322E-2</v>
      </c>
      <c r="AC577" s="373">
        <v>0.30232711458196371</v>
      </c>
      <c r="AD577" s="575">
        <v>30676315000114</v>
      </c>
      <c r="AE577" s="370" t="s">
        <v>1873</v>
      </c>
      <c r="AF577" s="370" t="s">
        <v>1812</v>
      </c>
      <c r="AG577" s="374" t="s">
        <v>1459</v>
      </c>
      <c r="AH577" s="374" t="s">
        <v>1819</v>
      </c>
      <c r="AI577" s="374">
        <v>1000</v>
      </c>
      <c r="AJ577" s="374">
        <v>100</v>
      </c>
      <c r="AK577" s="374">
        <v>100</v>
      </c>
      <c r="AL577" s="722">
        <v>1</v>
      </c>
      <c r="AM577" s="722">
        <v>0</v>
      </c>
      <c r="AN577" s="369" t="s">
        <v>1820</v>
      </c>
      <c r="AO577" s="367" t="s">
        <v>1326</v>
      </c>
      <c r="AP577" s="370" t="s">
        <v>1821</v>
      </c>
      <c r="AQ577" s="376" t="s">
        <v>11</v>
      </c>
      <c r="AR577" s="369">
        <v>2.3999999999999998E-3</v>
      </c>
      <c r="AS577" s="369">
        <v>2.3999999999999998E-3</v>
      </c>
      <c r="AT577" s="369" t="s">
        <v>1424</v>
      </c>
      <c r="AW577"/>
      <c r="AX577" s="198"/>
      <c r="AY577" s="184"/>
      <c r="AZ577" s="184"/>
      <c r="BA577" s="184"/>
      <c r="BB577" s="186"/>
      <c r="BC577" s="184"/>
      <c r="BD577" s="184"/>
      <c r="BE577" s="184"/>
      <c r="BF577" s="184"/>
      <c r="BG577" s="186"/>
      <c r="BH577" s="186"/>
      <c r="BI577" s="199"/>
      <c r="BJ577" s="199"/>
      <c r="BK577" s="199"/>
      <c r="BL577" s="186"/>
      <c r="BM577" s="186"/>
      <c r="BN577" s="186"/>
      <c r="BO577" s="186"/>
      <c r="BP577" s="186"/>
      <c r="BQ577" s="186"/>
      <c r="BR577" s="186"/>
      <c r="BS577" s="186"/>
      <c r="BT577" s="187"/>
      <c r="BU577" s="188"/>
      <c r="BV577" s="189"/>
      <c r="BW577" s="185"/>
      <c r="BX577"/>
      <c r="BZ577"/>
    </row>
    <row r="578" spans="2:78" ht="18.75">
      <c r="B578" s="363" t="s">
        <v>1059</v>
      </c>
      <c r="C578" s="364">
        <v>26374829000148</v>
      </c>
      <c r="D578" s="365" t="s">
        <v>11</v>
      </c>
      <c r="E578" s="365" t="s">
        <v>620</v>
      </c>
      <c r="F578" s="365" t="s">
        <v>665</v>
      </c>
      <c r="G578" s="366" t="s">
        <v>740</v>
      </c>
      <c r="H578" s="366" t="s">
        <v>34</v>
      </c>
      <c r="I578" s="366" t="s">
        <v>1306</v>
      </c>
      <c r="J578" s="366" t="s">
        <v>608</v>
      </c>
      <c r="K578" s="367" t="s">
        <v>48</v>
      </c>
      <c r="L578" s="368"/>
      <c r="M578" s="368" t="s">
        <v>1421</v>
      </c>
      <c r="N578" s="367">
        <v>442984</v>
      </c>
      <c r="O578" s="367" t="s">
        <v>1323</v>
      </c>
      <c r="P578" s="371">
        <v>42834</v>
      </c>
      <c r="Q578" s="372">
        <v>129.95781500000001</v>
      </c>
      <c r="R578" s="372">
        <v>124.08767680952386</v>
      </c>
      <c r="S578" s="367">
        <v>0</v>
      </c>
      <c r="T578" s="369">
        <v>9.164424987392894E-2</v>
      </c>
      <c r="U578" s="369">
        <v>0.9819243271720095</v>
      </c>
      <c r="V578" s="369">
        <v>0.10956508663342124</v>
      </c>
      <c r="W578" s="369">
        <v>0.98157738451882159</v>
      </c>
      <c r="X578" s="369">
        <v>0.14484612747399939</v>
      </c>
      <c r="Y578" s="369">
        <v>0.99155524995594213</v>
      </c>
      <c r="Z578" s="369">
        <v>0.16830347300312054</v>
      </c>
      <c r="AA578" s="369">
        <v>0.90937623664507916</v>
      </c>
      <c r="AB578" s="369">
        <v>1.5319368244016262E-3</v>
      </c>
      <c r="AC578" s="373">
        <v>-1.3423262233037523</v>
      </c>
      <c r="AD578" s="575">
        <v>0</v>
      </c>
      <c r="AE578" s="370" t="s">
        <v>2048</v>
      </c>
      <c r="AF578" s="370" t="s">
        <v>1833</v>
      </c>
      <c r="AG578" s="374" t="s">
        <v>1458</v>
      </c>
      <c r="AH578" s="374" t="s">
        <v>1813</v>
      </c>
      <c r="AI578" s="374">
        <v>0</v>
      </c>
      <c r="AJ578" s="374">
        <v>0</v>
      </c>
      <c r="AK578" s="374">
        <v>0</v>
      </c>
      <c r="AL578" s="722">
        <v>0.3</v>
      </c>
      <c r="AM578" s="722">
        <v>0</v>
      </c>
      <c r="AN578" s="369" t="s">
        <v>1820</v>
      </c>
      <c r="AO578" s="367" t="s">
        <v>1326</v>
      </c>
      <c r="AP578" s="370" t="s">
        <v>1821</v>
      </c>
      <c r="AQ578" s="376" t="s">
        <v>682</v>
      </c>
      <c r="AR578" s="369">
        <v>8.0009999999999999E-4</v>
      </c>
      <c r="AS578" s="369">
        <v>8.0009999999999999E-4</v>
      </c>
      <c r="AT578" s="369" t="s">
        <v>1424</v>
      </c>
      <c r="AW578"/>
      <c r="AX578" s="198"/>
      <c r="AY578" s="184"/>
      <c r="AZ578" s="184"/>
      <c r="BA578" s="184"/>
      <c r="BB578" s="186"/>
      <c r="BC578" s="184"/>
      <c r="BD578" s="184"/>
      <c r="BE578" s="184"/>
      <c r="BF578" s="184"/>
      <c r="BG578" s="186"/>
      <c r="BH578" s="186"/>
      <c r="BI578" s="199"/>
      <c r="BJ578" s="199"/>
      <c r="BK578" s="199"/>
      <c r="BL578" s="186"/>
      <c r="BM578" s="186"/>
      <c r="BN578" s="186"/>
      <c r="BO578" s="186"/>
      <c r="BP578" s="186"/>
      <c r="BQ578" s="186"/>
      <c r="BR578" s="186"/>
      <c r="BS578" s="186"/>
      <c r="BT578" s="187"/>
      <c r="BU578" s="188"/>
      <c r="BV578" s="189"/>
      <c r="BW578" s="185"/>
      <c r="BX578"/>
      <c r="BZ578"/>
    </row>
    <row r="579" spans="2:78" ht="18.75">
      <c r="B579" s="363" t="s">
        <v>1613</v>
      </c>
      <c r="C579" s="364">
        <v>26859392000132</v>
      </c>
      <c r="D579" s="365" t="s">
        <v>14</v>
      </c>
      <c r="E579" s="365" t="s">
        <v>607</v>
      </c>
      <c r="F579" s="365" t="s">
        <v>1424</v>
      </c>
      <c r="G579" s="366" t="s">
        <v>1424</v>
      </c>
      <c r="H579" s="366" t="s">
        <v>34</v>
      </c>
      <c r="I579" s="366" t="s">
        <v>34</v>
      </c>
      <c r="J579" s="366" t="s">
        <v>608</v>
      </c>
      <c r="K579" s="367" t="s">
        <v>48</v>
      </c>
      <c r="L579" s="368"/>
      <c r="M579" s="368" t="s">
        <v>1424</v>
      </c>
      <c r="N579" s="367">
        <v>443093</v>
      </c>
      <c r="O579" s="367" t="s">
        <v>1323</v>
      </c>
      <c r="P579" s="371">
        <v>42890</v>
      </c>
      <c r="Q579" s="372">
        <v>138.98882399999999</v>
      </c>
      <c r="R579" s="372">
        <v>183.15192421825401</v>
      </c>
      <c r="S579" s="367">
        <v>2</v>
      </c>
      <c r="T579" s="369">
        <v>2.7619716407086159E-2</v>
      </c>
      <c r="U579" s="369">
        <v>0.2959320577888766</v>
      </c>
      <c r="V579" s="369">
        <v>-0.15711476277820779</v>
      </c>
      <c r="W579" s="369">
        <v>-1.4075678909752776</v>
      </c>
      <c r="X579" s="369">
        <v>-7.182432955824003E-2</v>
      </c>
      <c r="Y579" s="369">
        <v>-0.49167894433920994</v>
      </c>
      <c r="Z579" s="369">
        <v>0.21867418196492583</v>
      </c>
      <c r="AA579" s="369">
        <v>1.1815389254802748</v>
      </c>
      <c r="AB579" s="369">
        <v>0.24685333307311841</v>
      </c>
      <c r="AC579" s="373">
        <v>-1.0886472750354472</v>
      </c>
      <c r="AD579" s="575">
        <v>26859548000185</v>
      </c>
      <c r="AE579" s="370" t="s">
        <v>1817</v>
      </c>
      <c r="AF579" s="370" t="s">
        <v>1818</v>
      </c>
      <c r="AG579" s="374" t="s">
        <v>1594</v>
      </c>
      <c r="AH579" s="374" t="s">
        <v>1813</v>
      </c>
      <c r="AI579" s="374">
        <v>100000</v>
      </c>
      <c r="AJ579" s="374">
        <v>50000</v>
      </c>
      <c r="AK579" s="374">
        <v>100000</v>
      </c>
      <c r="AL579" s="722">
        <v>0</v>
      </c>
      <c r="AM579" s="722">
        <v>0</v>
      </c>
      <c r="AN579" s="369" t="s">
        <v>1824</v>
      </c>
      <c r="AO579" s="367" t="s">
        <v>1326</v>
      </c>
      <c r="AP579" s="370" t="s">
        <v>1816</v>
      </c>
      <c r="AQ579" s="376" t="s">
        <v>1815</v>
      </c>
      <c r="AR579" s="369">
        <v>0</v>
      </c>
      <c r="AS579" s="369">
        <v>0</v>
      </c>
      <c r="AT579" s="369" t="s">
        <v>1424</v>
      </c>
      <c r="AW579"/>
      <c r="AX579" s="198"/>
      <c r="AY579" s="184"/>
      <c r="AZ579" s="184"/>
      <c r="BA579" s="184"/>
      <c r="BB579" s="186"/>
      <c r="BC579" s="184"/>
      <c r="BD579" s="184"/>
      <c r="BE579" s="184"/>
      <c r="BF579" s="184"/>
      <c r="BG579" s="186"/>
      <c r="BH579" s="186"/>
      <c r="BI579" s="199"/>
      <c r="BJ579" s="199"/>
      <c r="BK579" s="199"/>
      <c r="BL579" s="186"/>
      <c r="BM579" s="186"/>
      <c r="BN579" s="186"/>
      <c r="BO579" s="186"/>
      <c r="BP579" s="186"/>
      <c r="BQ579" s="186"/>
      <c r="BR579" s="186"/>
      <c r="BS579" s="186"/>
      <c r="BT579" s="187"/>
      <c r="BU579" s="188"/>
      <c r="BV579" s="189"/>
      <c r="BW579" s="185"/>
      <c r="BX579"/>
      <c r="BZ579"/>
    </row>
    <row r="580" spans="2:78" ht="18.75">
      <c r="B580" s="363" t="s">
        <v>75</v>
      </c>
      <c r="C580" s="364">
        <v>23951048000180</v>
      </c>
      <c r="D580" s="365" t="s">
        <v>13</v>
      </c>
      <c r="E580" s="365" t="s">
        <v>615</v>
      </c>
      <c r="F580" s="365" t="s">
        <v>619</v>
      </c>
      <c r="G580" s="366" t="s">
        <v>34</v>
      </c>
      <c r="H580" s="366" t="s">
        <v>1340</v>
      </c>
      <c r="I580" s="366" t="s">
        <v>34</v>
      </c>
      <c r="J580" s="366" t="s">
        <v>611</v>
      </c>
      <c r="K580" s="367" t="s">
        <v>48</v>
      </c>
      <c r="L580" s="368"/>
      <c r="M580" s="368" t="s">
        <v>34</v>
      </c>
      <c r="N580" s="367">
        <v>443123</v>
      </c>
      <c r="O580" s="367" t="s">
        <v>1323</v>
      </c>
      <c r="P580" s="371">
        <v>42918</v>
      </c>
      <c r="Q580" s="372">
        <v>157.73971499999999</v>
      </c>
      <c r="R580" s="372">
        <v>296.28312826984126</v>
      </c>
      <c r="S580" s="367">
        <v>1</v>
      </c>
      <c r="T580" s="369">
        <v>-2.8678604098165694E-3</v>
      </c>
      <c r="U580" s="369">
        <v>-3.0727753320107465E-2</v>
      </c>
      <c r="V580" s="369">
        <v>9.3214921364126457E-3</v>
      </c>
      <c r="W580" s="369">
        <v>8.3509867533675494E-2</v>
      </c>
      <c r="X580" s="369">
        <v>7.4851527686027097E-2</v>
      </c>
      <c r="Y580" s="369">
        <v>0.512401860778953</v>
      </c>
      <c r="Z580" s="369">
        <v>8.6828532979702056E-2</v>
      </c>
      <c r="AA580" s="369">
        <v>0.46915136773814875</v>
      </c>
      <c r="AB580" s="369">
        <v>0.10213643937262466</v>
      </c>
      <c r="AC580" s="373">
        <v>-1.001600937894715</v>
      </c>
      <c r="AD580" s="575">
        <v>26744792000100</v>
      </c>
      <c r="AE580" s="370" t="s">
        <v>2024</v>
      </c>
      <c r="AF580" s="370" t="s">
        <v>1812</v>
      </c>
      <c r="AG580" s="374" t="s">
        <v>1459</v>
      </c>
      <c r="AH580" s="374" t="s">
        <v>1819</v>
      </c>
      <c r="AI580" s="374">
        <v>5000</v>
      </c>
      <c r="AJ580" s="374">
        <v>5000</v>
      </c>
      <c r="AK580" s="374">
        <v>5000</v>
      </c>
      <c r="AL580" s="722">
        <v>1.9</v>
      </c>
      <c r="AM580" s="722">
        <v>20</v>
      </c>
      <c r="AN580" s="369" t="s">
        <v>1820</v>
      </c>
      <c r="AO580" s="367" t="s">
        <v>1326</v>
      </c>
      <c r="AP580" s="370" t="s">
        <v>1835</v>
      </c>
      <c r="AQ580" s="376" t="s">
        <v>666</v>
      </c>
      <c r="AR580" s="369">
        <v>3.8E-3</v>
      </c>
      <c r="AS580" s="369">
        <v>3.8E-3</v>
      </c>
      <c r="AT580" s="369" t="s">
        <v>1424</v>
      </c>
      <c r="AW580"/>
      <c r="AX580" s="198"/>
      <c r="AY580" s="184"/>
      <c r="AZ580" s="184"/>
      <c r="BA580" s="184"/>
      <c r="BB580" s="186"/>
      <c r="BC580" s="184"/>
      <c r="BD580" s="184"/>
      <c r="BE580" s="184"/>
      <c r="BF580" s="184"/>
      <c r="BG580" s="186"/>
      <c r="BH580" s="186"/>
      <c r="BI580" s="199"/>
      <c r="BJ580" s="199"/>
      <c r="BK580" s="199"/>
      <c r="BL580" s="186"/>
      <c r="BM580" s="186"/>
      <c r="BN580" s="186"/>
      <c r="BO580" s="186"/>
      <c r="BP580" s="186"/>
      <c r="BQ580" s="186"/>
      <c r="BR580" s="186"/>
      <c r="BS580" s="186"/>
      <c r="BT580" s="187"/>
      <c r="BU580" s="188"/>
      <c r="BV580" s="189"/>
      <c r="BW580" s="185"/>
      <c r="BX580"/>
      <c r="BZ580"/>
    </row>
    <row r="581" spans="2:78" ht="18.75">
      <c r="B581" s="363" t="s">
        <v>1689</v>
      </c>
      <c r="C581" s="364">
        <v>27782855000178</v>
      </c>
      <c r="D581" s="365" t="s">
        <v>13</v>
      </c>
      <c r="E581" s="365" t="s">
        <v>615</v>
      </c>
      <c r="F581" s="365" t="s">
        <v>619</v>
      </c>
      <c r="G581" s="366" t="s">
        <v>34</v>
      </c>
      <c r="H581" s="366" t="s">
        <v>1340</v>
      </c>
      <c r="I581" s="366" t="s">
        <v>34</v>
      </c>
      <c r="J581" s="366" t="s">
        <v>611</v>
      </c>
      <c r="K581" s="367" t="s">
        <v>48</v>
      </c>
      <c r="L581" s="368"/>
      <c r="M581" s="368" t="s">
        <v>1424</v>
      </c>
      <c r="N581" s="367">
        <v>443298</v>
      </c>
      <c r="O581" s="367" t="s">
        <v>1323</v>
      </c>
      <c r="P581" s="371">
        <v>42915</v>
      </c>
      <c r="Q581" s="372">
        <v>454.17000999999999</v>
      </c>
      <c r="R581" s="372">
        <v>561.59184467857142</v>
      </c>
      <c r="S581" s="367">
        <v>1</v>
      </c>
      <c r="T581" s="369">
        <v>0.16189150667359686</v>
      </c>
      <c r="U581" s="369">
        <v>1.7345901023142869</v>
      </c>
      <c r="V581" s="369">
        <v>0.16059252116511691</v>
      </c>
      <c r="W581" s="369">
        <v>1.4387246133062883</v>
      </c>
      <c r="X581" s="369">
        <v>0.41766607503493169</v>
      </c>
      <c r="Y581" s="369">
        <v>2.8591650784983464</v>
      </c>
      <c r="Z581" s="369">
        <v>0.33378924768999374</v>
      </c>
      <c r="AA581" s="369">
        <v>1.8035279039743326</v>
      </c>
      <c r="AB581" s="369">
        <v>6.4415167997997125E-2</v>
      </c>
      <c r="AC581" s="373">
        <v>0.76024136988014002</v>
      </c>
      <c r="AD581" s="575">
        <v>0</v>
      </c>
      <c r="AE581" s="370" t="s">
        <v>1906</v>
      </c>
      <c r="AF581" s="370" t="s">
        <v>1907</v>
      </c>
      <c r="AG581" s="374" t="s">
        <v>1462</v>
      </c>
      <c r="AH581" s="374" t="s">
        <v>1813</v>
      </c>
      <c r="AI581" s="374">
        <v>100000</v>
      </c>
      <c r="AJ581" s="374">
        <v>50000</v>
      </c>
      <c r="AK581" s="374">
        <v>100000</v>
      </c>
      <c r="AL581" s="722">
        <v>2.2000000000000002</v>
      </c>
      <c r="AM581" s="722">
        <v>0</v>
      </c>
      <c r="AN581" s="369" t="s">
        <v>1820</v>
      </c>
      <c r="AO581" s="367" t="s">
        <v>1326</v>
      </c>
      <c r="AP581" s="370" t="s">
        <v>1835</v>
      </c>
      <c r="AQ581" s="376" t="s">
        <v>1815</v>
      </c>
      <c r="AR581" s="369">
        <v>0</v>
      </c>
      <c r="AS581" s="369">
        <v>0</v>
      </c>
      <c r="AT581" s="369" t="s">
        <v>1424</v>
      </c>
      <c r="AW581"/>
      <c r="AX581" s="198"/>
      <c r="AY581" s="184"/>
      <c r="AZ581" s="184"/>
      <c r="BA581" s="184"/>
      <c r="BB581" s="186"/>
      <c r="BC581" s="184"/>
      <c r="BD581" s="184"/>
      <c r="BE581" s="184"/>
      <c r="BF581" s="184"/>
      <c r="BG581" s="186"/>
      <c r="BH581" s="186"/>
      <c r="BI581" s="199"/>
      <c r="BJ581" s="199"/>
      <c r="BK581" s="199"/>
      <c r="BL581" s="186"/>
      <c r="BM581" s="186"/>
      <c r="BN581" s="186"/>
      <c r="BO581" s="186"/>
      <c r="BP581" s="186"/>
      <c r="BQ581" s="186"/>
      <c r="BR581" s="186"/>
      <c r="BS581" s="186"/>
      <c r="BT581" s="187"/>
      <c r="BU581" s="188"/>
      <c r="BV581" s="189"/>
      <c r="BW581" s="185"/>
      <c r="BX581"/>
      <c r="BZ581"/>
    </row>
    <row r="582" spans="2:78" ht="18.75">
      <c r="B582" s="363" t="s">
        <v>528</v>
      </c>
      <c r="C582" s="364">
        <v>27500387000100</v>
      </c>
      <c r="D582" s="365" t="s">
        <v>13</v>
      </c>
      <c r="E582" s="365" t="s">
        <v>616</v>
      </c>
      <c r="F582" s="365" t="s">
        <v>619</v>
      </c>
      <c r="G582" s="366" t="s">
        <v>34</v>
      </c>
      <c r="H582" s="366" t="s">
        <v>1340</v>
      </c>
      <c r="I582" s="366" t="s">
        <v>34</v>
      </c>
      <c r="J582" s="366" t="s">
        <v>611</v>
      </c>
      <c r="K582" s="367" t="s">
        <v>48</v>
      </c>
      <c r="L582" s="368"/>
      <c r="M582" s="368" t="s">
        <v>1421</v>
      </c>
      <c r="N582" s="367">
        <v>443311</v>
      </c>
      <c r="O582" s="367" t="s">
        <v>1323</v>
      </c>
      <c r="P582" s="371">
        <v>42824</v>
      </c>
      <c r="Q582" s="372">
        <v>36.031807999999998</v>
      </c>
      <c r="R582" s="372">
        <v>28.394328452380954</v>
      </c>
      <c r="S582" s="367">
        <v>1</v>
      </c>
      <c r="T582" s="369">
        <v>9.6792707054636162E-2</v>
      </c>
      <c r="U582" s="369">
        <v>1.0370875846605516</v>
      </c>
      <c r="V582" s="369">
        <v>8.6621643701323192E-2</v>
      </c>
      <c r="W582" s="369">
        <v>0.77603047722256968</v>
      </c>
      <c r="X582" s="369">
        <v>0.22615758936006669</v>
      </c>
      <c r="Y582" s="369">
        <v>1.5481790846469667</v>
      </c>
      <c r="Z582" s="369">
        <v>0.25699946258542283</v>
      </c>
      <c r="AA582" s="369">
        <v>1.388617833818595</v>
      </c>
      <c r="AB582" s="369">
        <v>7.6933425719888079E-2</v>
      </c>
      <c r="AC582" s="373">
        <v>-0.3249537073126112</v>
      </c>
      <c r="AD582" s="575">
        <v>0</v>
      </c>
      <c r="AE582" s="370" t="s">
        <v>2049</v>
      </c>
      <c r="AF582" s="370" t="s">
        <v>2050</v>
      </c>
      <c r="AG582" s="374" t="s">
        <v>978</v>
      </c>
      <c r="AH582" s="374" t="s">
        <v>1819</v>
      </c>
      <c r="AI582" s="374">
        <v>5000</v>
      </c>
      <c r="AJ582" s="374">
        <v>5000</v>
      </c>
      <c r="AK582" s="374">
        <v>5000</v>
      </c>
      <c r="AL582" s="722">
        <v>0.63</v>
      </c>
      <c r="AM582" s="722">
        <v>10</v>
      </c>
      <c r="AN582" s="369" t="s">
        <v>1820</v>
      </c>
      <c r="AO582" s="367" t="s">
        <v>1326</v>
      </c>
      <c r="AP582" s="370" t="s">
        <v>1835</v>
      </c>
      <c r="AQ582" s="376" t="s">
        <v>670</v>
      </c>
      <c r="AR582" s="369">
        <v>2.2200000000000002E-3</v>
      </c>
      <c r="AS582" s="369">
        <v>2.2200000000000002E-3</v>
      </c>
      <c r="AT582" s="369" t="s">
        <v>1424</v>
      </c>
      <c r="AW582"/>
      <c r="AX582" s="198"/>
      <c r="AY582" s="184"/>
      <c r="AZ582" s="184"/>
      <c r="BA582" s="184"/>
      <c r="BB582" s="186"/>
      <c r="BC582" s="184"/>
      <c r="BD582" s="184"/>
      <c r="BE582" s="184"/>
      <c r="BF582" s="184"/>
      <c r="BG582" s="186"/>
      <c r="BH582" s="186"/>
      <c r="BI582" s="199"/>
      <c r="BJ582" s="199"/>
      <c r="BK582" s="199"/>
      <c r="BL582" s="186"/>
      <c r="BM582" s="186"/>
      <c r="BN582" s="186"/>
      <c r="BO582" s="186"/>
      <c r="BP582" s="186"/>
      <c r="BQ582" s="186"/>
      <c r="BR582" s="186"/>
      <c r="BS582" s="186"/>
      <c r="BT582" s="187"/>
      <c r="BU582" s="188"/>
      <c r="BV582" s="189"/>
      <c r="BW582" s="185"/>
      <c r="BX582"/>
      <c r="BZ582"/>
    </row>
    <row r="583" spans="2:78" ht="18.75">
      <c r="B583" s="363" t="s">
        <v>188</v>
      </c>
      <c r="C583" s="364">
        <v>27011904000179</v>
      </c>
      <c r="D583" s="365" t="s">
        <v>13</v>
      </c>
      <c r="E583" s="365" t="s">
        <v>615</v>
      </c>
      <c r="F583" s="365" t="s">
        <v>619</v>
      </c>
      <c r="G583" s="366" t="s">
        <v>34</v>
      </c>
      <c r="H583" s="366" t="s">
        <v>1339</v>
      </c>
      <c r="I583" s="366" t="s">
        <v>34</v>
      </c>
      <c r="J583" s="366" t="s">
        <v>1424</v>
      </c>
      <c r="K583" s="367" t="s">
        <v>48</v>
      </c>
      <c r="L583" s="368"/>
      <c r="M583" s="368" t="s">
        <v>1421</v>
      </c>
      <c r="N583" s="367">
        <v>443328</v>
      </c>
      <c r="O583" s="367" t="s">
        <v>1323</v>
      </c>
      <c r="P583" s="371">
        <v>42743</v>
      </c>
      <c r="Q583" s="372">
        <v>58.780987000000003</v>
      </c>
      <c r="R583" s="372">
        <v>65.091530499999962</v>
      </c>
      <c r="S583" s="367">
        <v>4</v>
      </c>
      <c r="T583" s="369">
        <v>9.0368404907793298E-2</v>
      </c>
      <c r="U583" s="369">
        <v>0.96825425827328493</v>
      </c>
      <c r="V583" s="369">
        <v>0.11081640449329444</v>
      </c>
      <c r="W583" s="369">
        <v>0.99278775590478607</v>
      </c>
      <c r="X583" s="369">
        <v>0.18499422239646601</v>
      </c>
      <c r="Y583" s="369">
        <v>1.2663921060758767</v>
      </c>
      <c r="Z583" s="369">
        <v>0.47967181171847573</v>
      </c>
      <c r="AA583" s="369">
        <v>2.5917596302792085</v>
      </c>
      <c r="AB583" s="369">
        <v>3.3676736818937243E-2</v>
      </c>
      <c r="AC583" s="373">
        <v>-2.3904961941356571E-2</v>
      </c>
      <c r="AD583" s="575">
        <v>0</v>
      </c>
      <c r="AE583" s="370" t="s">
        <v>1942</v>
      </c>
      <c r="AF583" s="370" t="s">
        <v>1943</v>
      </c>
      <c r="AG583" s="374" t="s">
        <v>1460</v>
      </c>
      <c r="AH583" s="374" t="s">
        <v>1813</v>
      </c>
      <c r="AI583" s="374">
        <v>50000</v>
      </c>
      <c r="AJ583" s="374">
        <v>1000</v>
      </c>
      <c r="AK583" s="374">
        <v>50000</v>
      </c>
      <c r="AL583" s="722">
        <v>0</v>
      </c>
      <c r="AM583" s="722">
        <v>0</v>
      </c>
      <c r="AN583" s="369" t="s">
        <v>1824</v>
      </c>
      <c r="AO583" s="367" t="s">
        <v>1326</v>
      </c>
      <c r="AP583" s="370" t="s">
        <v>1835</v>
      </c>
      <c r="AQ583" s="376" t="s">
        <v>670</v>
      </c>
      <c r="AR583" s="369">
        <v>3.0000000000000001E-3</v>
      </c>
      <c r="AS583" s="369">
        <v>3.0000000000000001E-3</v>
      </c>
      <c r="AT583" s="369" t="s">
        <v>1424</v>
      </c>
      <c r="AW583"/>
      <c r="AX583" s="198"/>
      <c r="AY583" s="184"/>
      <c r="AZ583" s="184"/>
      <c r="BA583" s="184"/>
      <c r="BB583" s="186"/>
      <c r="BC583" s="184"/>
      <c r="BD583" s="184"/>
      <c r="BE583" s="184"/>
      <c r="BF583" s="184"/>
      <c r="BG583" s="186"/>
      <c r="BH583" s="186"/>
      <c r="BI583" s="199"/>
      <c r="BJ583" s="199"/>
      <c r="BK583" s="199"/>
      <c r="BL583" s="186"/>
      <c r="BM583" s="186"/>
      <c r="BN583" s="186"/>
      <c r="BO583" s="186"/>
      <c r="BP583" s="186"/>
      <c r="BQ583" s="186"/>
      <c r="BR583" s="186"/>
      <c r="BS583" s="186"/>
      <c r="BT583" s="187"/>
      <c r="BU583" s="188"/>
      <c r="BV583" s="189"/>
      <c r="BW583" s="185"/>
      <c r="BX583"/>
      <c r="BZ583"/>
    </row>
    <row r="584" spans="2:78" ht="18.75">
      <c r="B584" s="363" t="s">
        <v>1731</v>
      </c>
      <c r="C584" s="364">
        <v>27599239000186</v>
      </c>
      <c r="D584" s="365" t="s">
        <v>11</v>
      </c>
      <c r="E584" s="365" t="s">
        <v>621</v>
      </c>
      <c r="F584" s="365" t="s">
        <v>694</v>
      </c>
      <c r="G584" s="366" t="s">
        <v>740</v>
      </c>
      <c r="H584" s="366" t="s">
        <v>34</v>
      </c>
      <c r="I584" s="366" t="s">
        <v>1424</v>
      </c>
      <c r="J584" s="366" t="s">
        <v>608</v>
      </c>
      <c r="K584" s="367" t="s">
        <v>48</v>
      </c>
      <c r="L584" s="368"/>
      <c r="M584" s="368" t="s">
        <v>1424</v>
      </c>
      <c r="N584" s="367">
        <v>443387</v>
      </c>
      <c r="O584" s="367" t="s">
        <v>1323</v>
      </c>
      <c r="P584" s="371">
        <v>42890</v>
      </c>
      <c r="Q584" s="372">
        <v>10.860533999999999</v>
      </c>
      <c r="R584" s="372">
        <v>14.178853908730151</v>
      </c>
      <c r="S584" s="367">
        <v>1</v>
      </c>
      <c r="T584" s="369">
        <v>6.9987662916322524E-2</v>
      </c>
      <c r="U584" s="369">
        <v>0.7498843507802192</v>
      </c>
      <c r="V584" s="369">
        <v>9.1353800183141765E-2</v>
      </c>
      <c r="W584" s="369">
        <v>0.81842516630905082</v>
      </c>
      <c r="X584" s="369">
        <v>0.17255730712346162</v>
      </c>
      <c r="Y584" s="369">
        <v>1.1812542508410631</v>
      </c>
      <c r="Z584" s="369">
        <v>0.19282517854335546</v>
      </c>
      <c r="AA584" s="369">
        <v>1.041871757399331</v>
      </c>
      <c r="AB584" s="369">
        <v>2.1296889366178781E-2</v>
      </c>
      <c r="AC584" s="373">
        <v>-0.9516716302384115</v>
      </c>
      <c r="AD584" s="575">
        <v>24601713000179</v>
      </c>
      <c r="AE584" s="370" t="s">
        <v>1919</v>
      </c>
      <c r="AF584" s="370" t="s">
        <v>1812</v>
      </c>
      <c r="AG584" s="374" t="s">
        <v>1459</v>
      </c>
      <c r="AH584" s="374" t="s">
        <v>1819</v>
      </c>
      <c r="AI584" s="374">
        <v>100</v>
      </c>
      <c r="AJ584" s="374">
        <v>100</v>
      </c>
      <c r="AK584" s="374">
        <v>100</v>
      </c>
      <c r="AL584" s="722">
        <v>1.1000000000000001</v>
      </c>
      <c r="AM584" s="722">
        <v>20</v>
      </c>
      <c r="AN584" s="369" t="s">
        <v>1814</v>
      </c>
      <c r="AO584" s="367" t="s">
        <v>1326</v>
      </c>
      <c r="AP584" s="370" t="s">
        <v>1835</v>
      </c>
      <c r="AQ584" s="376" t="s">
        <v>1815</v>
      </c>
      <c r="AR584" s="369">
        <v>0</v>
      </c>
      <c r="AS584" s="369">
        <v>0</v>
      </c>
      <c r="AT584" s="369" t="s">
        <v>1424</v>
      </c>
      <c r="AW584"/>
      <c r="AX584" s="198"/>
      <c r="AY584" s="184"/>
      <c r="AZ584" s="184"/>
      <c r="BA584" s="184"/>
      <c r="BB584" s="186"/>
      <c r="BC584" s="184"/>
      <c r="BD584" s="184"/>
      <c r="BE584" s="184"/>
      <c r="BF584" s="184"/>
      <c r="BG584" s="186"/>
      <c r="BH584" s="186"/>
      <c r="BI584" s="199"/>
      <c r="BJ584" s="199"/>
      <c r="BK584" s="199"/>
      <c r="BL584" s="186"/>
      <c r="BM584" s="186"/>
      <c r="BN584" s="186"/>
      <c r="BO584" s="186"/>
      <c r="BP584" s="186"/>
      <c r="BQ584" s="186"/>
      <c r="BR584" s="186"/>
      <c r="BS584" s="186"/>
      <c r="BT584" s="187"/>
      <c r="BU584" s="188"/>
      <c r="BV584" s="189"/>
      <c r="BW584" s="185"/>
      <c r="BX584"/>
      <c r="BZ584"/>
    </row>
    <row r="585" spans="2:78" ht="18.75">
      <c r="B585" s="363" t="s">
        <v>39</v>
      </c>
      <c r="C585" s="364">
        <v>26324209000102</v>
      </c>
      <c r="D585" s="365" t="s">
        <v>13</v>
      </c>
      <c r="E585" s="365" t="s">
        <v>616</v>
      </c>
      <c r="F585" s="365" t="s">
        <v>617</v>
      </c>
      <c r="G585" s="366" t="s">
        <v>34</v>
      </c>
      <c r="H585" s="366" t="s">
        <v>1340</v>
      </c>
      <c r="I585" s="366" t="s">
        <v>34</v>
      </c>
      <c r="J585" s="366" t="s">
        <v>608</v>
      </c>
      <c r="K585" s="367" t="s">
        <v>48</v>
      </c>
      <c r="L585" s="368"/>
      <c r="M585" s="368" t="s">
        <v>34</v>
      </c>
      <c r="N585" s="367">
        <v>443808</v>
      </c>
      <c r="O585" s="367" t="s">
        <v>1323</v>
      </c>
      <c r="P585" s="371">
        <v>42875</v>
      </c>
      <c r="Q585" s="372">
        <v>403.25743299999999</v>
      </c>
      <c r="R585" s="372">
        <v>386.84746430158725</v>
      </c>
      <c r="S585" s="367">
        <v>1</v>
      </c>
      <c r="T585" s="369">
        <v>0.1964900410320749</v>
      </c>
      <c r="U585" s="369">
        <v>2.1052968582517471</v>
      </c>
      <c r="V585" s="369">
        <v>0.13548608651065686</v>
      </c>
      <c r="W585" s="369">
        <v>1.2137997835092722</v>
      </c>
      <c r="X585" s="369">
        <v>0.22911499227587706</v>
      </c>
      <c r="Y585" s="369">
        <v>1.5684242126220531</v>
      </c>
      <c r="Z585" s="369">
        <v>0.40663983278751004</v>
      </c>
      <c r="AA585" s="369">
        <v>2.1971537141330044</v>
      </c>
      <c r="AB585" s="369">
        <v>9.3627201119895309E-2</v>
      </c>
      <c r="AC585" s="373">
        <v>0.25489003857796111</v>
      </c>
      <c r="AD585" s="575">
        <v>36182250000137</v>
      </c>
      <c r="AE585" s="370" t="s">
        <v>1885</v>
      </c>
      <c r="AF585" s="370" t="s">
        <v>1856</v>
      </c>
      <c r="AG585" s="374" t="s">
        <v>59</v>
      </c>
      <c r="AH585" s="374" t="s">
        <v>1813</v>
      </c>
      <c r="AI585" s="374">
        <v>25000</v>
      </c>
      <c r="AJ585" s="374">
        <v>0</v>
      </c>
      <c r="AK585" s="374">
        <v>0</v>
      </c>
      <c r="AL585" s="722">
        <v>0</v>
      </c>
      <c r="AM585" s="722">
        <v>0</v>
      </c>
      <c r="AN585" s="369" t="s">
        <v>1820</v>
      </c>
      <c r="AO585" s="367" t="s">
        <v>1326</v>
      </c>
      <c r="AP585" s="370" t="s">
        <v>1835</v>
      </c>
      <c r="AQ585" s="376" t="s">
        <v>666</v>
      </c>
      <c r="AR585" s="369">
        <v>5.3333333333333297E-3</v>
      </c>
      <c r="AS585" s="369">
        <v>5.3333333333333297E-3</v>
      </c>
      <c r="AT585" s="369" t="s">
        <v>1424</v>
      </c>
      <c r="AW585"/>
      <c r="AX585" s="198"/>
      <c r="AY585" s="184"/>
      <c r="AZ585" s="184"/>
      <c r="BA585" s="184"/>
      <c r="BB585" s="186"/>
      <c r="BC585" s="184"/>
      <c r="BD585" s="184"/>
      <c r="BE585" s="184"/>
      <c r="BF585" s="184"/>
      <c r="BG585" s="186"/>
      <c r="BH585" s="186"/>
      <c r="BI585" s="199"/>
      <c r="BJ585" s="199"/>
      <c r="BK585" s="199"/>
      <c r="BL585" s="186"/>
      <c r="BM585" s="186"/>
      <c r="BN585" s="186"/>
      <c r="BO585" s="186"/>
      <c r="BP585" s="186"/>
      <c r="BQ585" s="186"/>
      <c r="BR585" s="186"/>
      <c r="BS585" s="186"/>
      <c r="BT585" s="187"/>
      <c r="BU585" s="188"/>
      <c r="BV585" s="189"/>
      <c r="BW585" s="185"/>
      <c r="BX585"/>
      <c r="BZ585"/>
    </row>
    <row r="586" spans="2:78" ht="18.75">
      <c r="B586" s="363" t="s">
        <v>1539</v>
      </c>
      <c r="C586" s="364">
        <v>26744850000198</v>
      </c>
      <c r="D586" s="365" t="s">
        <v>13</v>
      </c>
      <c r="E586" s="365" t="s">
        <v>615</v>
      </c>
      <c r="F586" s="365" t="s">
        <v>619</v>
      </c>
      <c r="G586" s="366" t="s">
        <v>34</v>
      </c>
      <c r="H586" s="366" t="s">
        <v>1340</v>
      </c>
      <c r="I586" s="366" t="s">
        <v>34</v>
      </c>
      <c r="J586" s="366" t="s">
        <v>611</v>
      </c>
      <c r="K586" s="367" t="s">
        <v>48</v>
      </c>
      <c r="L586" s="368"/>
      <c r="M586" s="368" t="s">
        <v>1424</v>
      </c>
      <c r="N586" s="367">
        <v>443921</v>
      </c>
      <c r="O586" s="367" t="s">
        <v>1323</v>
      </c>
      <c r="P586" s="371">
        <v>42918</v>
      </c>
      <c r="Q586" s="372">
        <v>18.736954000000001</v>
      </c>
      <c r="R586" s="372">
        <v>32.909924222222244</v>
      </c>
      <c r="S586" s="367">
        <v>1</v>
      </c>
      <c r="T586" s="369">
        <v>-3.5185016412200287E-3</v>
      </c>
      <c r="U586" s="369">
        <v>-3.7699063077730993E-2</v>
      </c>
      <c r="V586" s="369">
        <v>8.8654869211011178E-3</v>
      </c>
      <c r="W586" s="369">
        <v>7.942458434424117E-2</v>
      </c>
      <c r="X586" s="369">
        <v>7.5516804043002095E-2</v>
      </c>
      <c r="Y586" s="369">
        <v>0.51695606099081948</v>
      </c>
      <c r="Z586" s="369">
        <v>8.7735406720025333E-2</v>
      </c>
      <c r="AA586" s="369">
        <v>0.47405138206567327</v>
      </c>
      <c r="AB586" s="369">
        <v>0.10243345737601628</v>
      </c>
      <c r="AC586" s="373">
        <v>-1.0031483981543157</v>
      </c>
      <c r="AD586" s="575">
        <v>26744792000100</v>
      </c>
      <c r="AE586" s="370" t="s">
        <v>2024</v>
      </c>
      <c r="AF586" s="370" t="s">
        <v>1818</v>
      </c>
      <c r="AG586" s="374" t="s">
        <v>59</v>
      </c>
      <c r="AH586" s="374" t="s">
        <v>1819</v>
      </c>
      <c r="AI586" s="374">
        <v>50000</v>
      </c>
      <c r="AJ586" s="374">
        <v>50000</v>
      </c>
      <c r="AK586" s="374">
        <v>50000</v>
      </c>
      <c r="AL586" s="722">
        <v>2.5</v>
      </c>
      <c r="AM586" s="722">
        <v>20</v>
      </c>
      <c r="AN586" s="369" t="s">
        <v>1820</v>
      </c>
      <c r="AO586" s="367" t="s">
        <v>1326</v>
      </c>
      <c r="AP586" s="370" t="s">
        <v>1835</v>
      </c>
      <c r="AQ586" s="376" t="s">
        <v>1815</v>
      </c>
      <c r="AR586" s="369">
        <v>0</v>
      </c>
      <c r="AS586" s="369">
        <v>0</v>
      </c>
      <c r="AT586" s="369" t="s">
        <v>1424</v>
      </c>
      <c r="AW586"/>
      <c r="AX586" s="198"/>
      <c r="AY586" s="184"/>
      <c r="AZ586" s="184"/>
      <c r="BA586" s="184"/>
      <c r="BB586" s="186"/>
      <c r="BC586" s="184"/>
      <c r="BD586" s="184"/>
      <c r="BE586" s="184"/>
      <c r="BF586" s="184"/>
      <c r="BG586" s="186"/>
      <c r="BH586" s="186"/>
      <c r="BI586" s="199"/>
      <c r="BJ586" s="199"/>
      <c r="BK586" s="199"/>
      <c r="BL586" s="186"/>
      <c r="BM586" s="186"/>
      <c r="BN586" s="186"/>
      <c r="BO586" s="186"/>
      <c r="BP586" s="186"/>
      <c r="BQ586" s="186"/>
      <c r="BR586" s="186"/>
      <c r="BS586" s="186"/>
      <c r="BT586" s="187"/>
      <c r="BU586" s="188"/>
      <c r="BV586" s="189"/>
      <c r="BW586" s="185"/>
      <c r="BX586"/>
      <c r="BZ586"/>
    </row>
    <row r="587" spans="2:78" ht="18.75">
      <c r="B587" s="363" t="s">
        <v>736</v>
      </c>
      <c r="C587" s="364">
        <v>27739651000154</v>
      </c>
      <c r="D587" s="365" t="s">
        <v>13</v>
      </c>
      <c r="E587" s="365" t="s">
        <v>615</v>
      </c>
      <c r="F587" s="365" t="s">
        <v>619</v>
      </c>
      <c r="G587" s="366" t="s">
        <v>34</v>
      </c>
      <c r="H587" s="366" t="s">
        <v>1340</v>
      </c>
      <c r="I587" s="366" t="s">
        <v>34</v>
      </c>
      <c r="J587" s="366" t="s">
        <v>611</v>
      </c>
      <c r="K587" s="367" t="s">
        <v>48</v>
      </c>
      <c r="L587" s="368"/>
      <c r="M587" s="368" t="s">
        <v>34</v>
      </c>
      <c r="N587" s="367">
        <v>443999</v>
      </c>
      <c r="O587" s="367" t="s">
        <v>1323</v>
      </c>
      <c r="P587" s="371">
        <v>42909</v>
      </c>
      <c r="Q587" s="372">
        <v>15.23122</v>
      </c>
      <c r="R587" s="372">
        <v>22.280952293650792</v>
      </c>
      <c r="S587" s="367">
        <v>1</v>
      </c>
      <c r="T587" s="369">
        <v>-3.3994610336308684E-3</v>
      </c>
      <c r="U587" s="369">
        <v>-3.6423599874377453E-2</v>
      </c>
      <c r="V587" s="369">
        <v>9.7956635371478917E-3</v>
      </c>
      <c r="W587" s="369">
        <v>8.7757898887902114E-2</v>
      </c>
      <c r="X587" s="369">
        <v>7.3655427269636364E-2</v>
      </c>
      <c r="Y587" s="369">
        <v>0.5042138638471082</v>
      </c>
      <c r="Z587" s="369">
        <v>8.6200797228083825E-2</v>
      </c>
      <c r="AA587" s="369">
        <v>0.46575958998556743</v>
      </c>
      <c r="AB587" s="369">
        <v>9.5347995935717522E-2</v>
      </c>
      <c r="AC587" s="373">
        <v>-1.0679383564260967</v>
      </c>
      <c r="AD587" s="575">
        <v>38281201000187</v>
      </c>
      <c r="AE587" s="370" t="s">
        <v>1889</v>
      </c>
      <c r="AF587" s="370" t="s">
        <v>1833</v>
      </c>
      <c r="AG587" s="374" t="s">
        <v>1458</v>
      </c>
      <c r="AH587" s="374" t="s">
        <v>1819</v>
      </c>
      <c r="AI587" s="374">
        <v>5000</v>
      </c>
      <c r="AJ587" s="374">
        <v>5000</v>
      </c>
      <c r="AK587" s="374">
        <v>5000</v>
      </c>
      <c r="AL587" s="722">
        <v>0</v>
      </c>
      <c r="AM587" s="722">
        <v>0</v>
      </c>
      <c r="AN587" s="369" t="s">
        <v>1815</v>
      </c>
      <c r="AO587" s="367" t="s">
        <v>1326</v>
      </c>
      <c r="AP587" s="370" t="s">
        <v>1835</v>
      </c>
      <c r="AQ587" s="376" t="s">
        <v>670</v>
      </c>
      <c r="AR587" s="369">
        <v>3.8E-3</v>
      </c>
      <c r="AS587" s="369">
        <v>3.8E-3</v>
      </c>
      <c r="AT587" s="369" t="s">
        <v>1424</v>
      </c>
      <c r="AW587"/>
      <c r="AX587" s="198"/>
      <c r="AY587" s="184"/>
      <c r="AZ587" s="184"/>
      <c r="BA587" s="184"/>
      <c r="BB587" s="186"/>
      <c r="BC587" s="184"/>
      <c r="BD587" s="184"/>
      <c r="BE587" s="184"/>
      <c r="BF587" s="184"/>
      <c r="BG587" s="186"/>
      <c r="BH587" s="186"/>
      <c r="BI587" s="199"/>
      <c r="BJ587" s="199"/>
      <c r="BK587" s="199"/>
      <c r="BL587" s="186"/>
      <c r="BM587" s="186"/>
      <c r="BN587" s="186"/>
      <c r="BO587" s="186"/>
      <c r="BP587" s="186"/>
      <c r="BQ587" s="186"/>
      <c r="BR587" s="186"/>
      <c r="BS587" s="186"/>
      <c r="BT587" s="187"/>
      <c r="BU587" s="188"/>
      <c r="BV587" s="189"/>
      <c r="BW587" s="185"/>
      <c r="BX587"/>
      <c r="BZ587"/>
    </row>
    <row r="588" spans="2:78" ht="18.75">
      <c r="B588" s="363" t="s">
        <v>1133</v>
      </c>
      <c r="C588" s="364"/>
      <c r="D588" s="365" t="s">
        <v>11</v>
      </c>
      <c r="E588" s="365" t="s">
        <v>663</v>
      </c>
      <c r="F588" s="365" t="s">
        <v>1424</v>
      </c>
      <c r="G588" s="366" t="s">
        <v>1424</v>
      </c>
      <c r="H588" s="366" t="s">
        <v>34</v>
      </c>
      <c r="I588" s="366" t="s">
        <v>34</v>
      </c>
      <c r="J588" s="366" t="s">
        <v>611</v>
      </c>
      <c r="L588" s="368"/>
      <c r="M588" s="368" t="s">
        <v>34</v>
      </c>
      <c r="N588" s="367">
        <v>444278</v>
      </c>
      <c r="O588" s="367" t="s">
        <v>1323</v>
      </c>
      <c r="P588" s="371"/>
      <c r="S588" s="367"/>
      <c r="U588" s="369"/>
      <c r="W588" s="369"/>
      <c r="Y588" s="369"/>
      <c r="AA588" s="369"/>
      <c r="AD588" s="575">
        <v>23729512000199</v>
      </c>
      <c r="AE588" s="370"/>
      <c r="AF588" s="370"/>
      <c r="AG588" s="374" t="s">
        <v>1458</v>
      </c>
      <c r="AH588" s="374"/>
      <c r="AI588" s="374">
        <v>5000</v>
      </c>
      <c r="AJ588" s="374">
        <v>1000</v>
      </c>
      <c r="AK588" s="374">
        <v>1000</v>
      </c>
      <c r="AN588" s="369"/>
      <c r="AO588" s="367" t="s">
        <v>1326</v>
      </c>
      <c r="AP588" s="370"/>
      <c r="AR588" s="369">
        <v>4.3499200000000002E-3</v>
      </c>
      <c r="AS588" s="369">
        <v>4.3499200000000002E-3</v>
      </c>
      <c r="AT588" s="369" t="s">
        <v>1424</v>
      </c>
      <c r="AW588"/>
      <c r="AX588" s="198"/>
      <c r="AY588" s="184"/>
      <c r="AZ588" s="184"/>
      <c r="BA588" s="184"/>
      <c r="BB588" s="186"/>
      <c r="BC588" s="184"/>
      <c r="BD588" s="184"/>
      <c r="BE588" s="184"/>
      <c r="BF588" s="184"/>
      <c r="BG588" s="186"/>
      <c r="BH588" s="186"/>
      <c r="BI588" s="199"/>
      <c r="BJ588" s="199"/>
      <c r="BK588" s="199"/>
      <c r="BL588" s="186"/>
      <c r="BM588" s="186"/>
      <c r="BN588" s="186"/>
      <c r="BO588" s="186"/>
      <c r="BP588" s="186"/>
      <c r="BQ588" s="186"/>
      <c r="BR588" s="186"/>
      <c r="BS588" s="186"/>
      <c r="BT588" s="187"/>
      <c r="BU588" s="188"/>
      <c r="BV588" s="189"/>
      <c r="BW588" s="185"/>
      <c r="BX588"/>
      <c r="BZ588"/>
    </row>
    <row r="589" spans="2:78" ht="18.75">
      <c r="B589" s="363" t="s">
        <v>1665</v>
      </c>
      <c r="C589" s="364">
        <v>27249950000100</v>
      </c>
      <c r="D589" s="365" t="s">
        <v>13</v>
      </c>
      <c r="E589" s="365" t="s">
        <v>615</v>
      </c>
      <c r="F589" s="365" t="s">
        <v>619</v>
      </c>
      <c r="G589" s="366" t="s">
        <v>34</v>
      </c>
      <c r="H589" s="366" t="s">
        <v>1340</v>
      </c>
      <c r="I589" s="366" t="s">
        <v>34</v>
      </c>
      <c r="J589" s="366" t="s">
        <v>611</v>
      </c>
      <c r="K589" s="367" t="s">
        <v>48</v>
      </c>
      <c r="L589" s="368"/>
      <c r="M589" s="368" t="s">
        <v>1424</v>
      </c>
      <c r="N589" s="367">
        <v>444391</v>
      </c>
      <c r="O589" s="367" t="s">
        <v>1323</v>
      </c>
      <c r="P589" s="371">
        <v>42918</v>
      </c>
      <c r="Q589" s="372">
        <v>36.030023999999997</v>
      </c>
      <c r="R589" s="372">
        <v>63.589430182539715</v>
      </c>
      <c r="S589" s="367">
        <v>1</v>
      </c>
      <c r="T589" s="369">
        <v>-2.3536866123913258E-3</v>
      </c>
      <c r="U589" s="369">
        <v>-2.5218626879760137E-2</v>
      </c>
      <c r="V589" s="369">
        <v>9.7669259667512165E-3</v>
      </c>
      <c r="W589" s="369">
        <v>8.7500443250763144E-2</v>
      </c>
      <c r="X589" s="369">
        <v>7.498002665214254E-2</v>
      </c>
      <c r="Y589" s="369">
        <v>0.51328151028486446</v>
      </c>
      <c r="Z589" s="369">
        <v>8.6414883223707939E-2</v>
      </c>
      <c r="AA589" s="369">
        <v>0.4669163380522901</v>
      </c>
      <c r="AB589" s="369">
        <v>0.10040266192483344</v>
      </c>
      <c r="AC589" s="373">
        <v>-1.0144603508098471</v>
      </c>
      <c r="AD589" s="575">
        <v>23951048000180</v>
      </c>
      <c r="AE589" s="370" t="s">
        <v>1906</v>
      </c>
      <c r="AF589" s="370" t="s">
        <v>1907</v>
      </c>
      <c r="AG589" s="374" t="s">
        <v>1462</v>
      </c>
      <c r="AH589" s="374" t="s">
        <v>1819</v>
      </c>
      <c r="AI589" s="374">
        <v>1000</v>
      </c>
      <c r="AJ589" s="374">
        <v>100</v>
      </c>
      <c r="AK589" s="374">
        <v>1000</v>
      </c>
      <c r="AL589" s="722">
        <v>2.5</v>
      </c>
      <c r="AM589" s="722">
        <v>0</v>
      </c>
      <c r="AN589" s="369" t="s">
        <v>1820</v>
      </c>
      <c r="AO589" s="367" t="s">
        <v>1326</v>
      </c>
      <c r="AP589" s="370" t="s">
        <v>1835</v>
      </c>
      <c r="AQ589" s="376" t="s">
        <v>1815</v>
      </c>
      <c r="AR589" s="369">
        <v>0</v>
      </c>
      <c r="AS589" s="369">
        <v>0</v>
      </c>
      <c r="AT589" s="369" t="s">
        <v>1424</v>
      </c>
      <c r="AW589"/>
      <c r="AX589" s="198"/>
      <c r="AY589" s="184"/>
      <c r="AZ589" s="184"/>
      <c r="BA589" s="184"/>
      <c r="BB589" s="186"/>
      <c r="BC589" s="184"/>
      <c r="BD589" s="184"/>
      <c r="BE589" s="184"/>
      <c r="BF589" s="184"/>
      <c r="BG589" s="186"/>
      <c r="BH589" s="186"/>
      <c r="BI589" s="199"/>
      <c r="BJ589" s="199"/>
      <c r="BK589" s="199"/>
      <c r="BL589" s="186"/>
      <c r="BM589" s="186"/>
      <c r="BN589" s="186"/>
      <c r="BO589" s="186"/>
      <c r="BP589" s="186"/>
      <c r="BQ589" s="186"/>
      <c r="BR589" s="186"/>
      <c r="BS589" s="186"/>
      <c r="BT589" s="187"/>
      <c r="BU589" s="188"/>
      <c r="BV589" s="189"/>
      <c r="BW589" s="185"/>
      <c r="BX589"/>
      <c r="BZ589"/>
    </row>
    <row r="590" spans="2:78" ht="18.75">
      <c r="B590" s="363" t="s">
        <v>1018</v>
      </c>
      <c r="C590" s="364">
        <v>26525450000191</v>
      </c>
      <c r="D590" s="365" t="s">
        <v>11</v>
      </c>
      <c r="E590" s="365" t="s">
        <v>620</v>
      </c>
      <c r="F590" s="365" t="s">
        <v>665</v>
      </c>
      <c r="G590" s="366" t="s">
        <v>740</v>
      </c>
      <c r="H590" s="366" t="s">
        <v>34</v>
      </c>
      <c r="I590" s="366" t="s">
        <v>1424</v>
      </c>
      <c r="J590" s="366" t="s">
        <v>611</v>
      </c>
      <c r="K590" s="367" t="s">
        <v>48</v>
      </c>
      <c r="L590" s="368" t="s">
        <v>1341</v>
      </c>
      <c r="M590" s="368" t="s">
        <v>34</v>
      </c>
      <c r="N590" s="367">
        <v>444456</v>
      </c>
      <c r="O590" s="367" t="s">
        <v>1323</v>
      </c>
      <c r="P590" s="371">
        <v>42756</v>
      </c>
      <c r="Q590" s="372">
        <v>124.735972</v>
      </c>
      <c r="R590" s="372">
        <v>137.20490545238096</v>
      </c>
      <c r="S590" s="367">
        <v>1</v>
      </c>
      <c r="T590" s="369">
        <v>9.1198563830745316E-2</v>
      </c>
      <c r="U590" s="369">
        <v>0.97714901427801926</v>
      </c>
      <c r="V590" s="369">
        <v>0.10422534714044485</v>
      </c>
      <c r="W590" s="369">
        <v>0.93373944921864704</v>
      </c>
      <c r="X590" s="369">
        <v>0.21337083940437562</v>
      </c>
      <c r="Y590" s="369">
        <v>1.4606464093207638</v>
      </c>
      <c r="Z590" s="369">
        <v>0.14015711792137564</v>
      </c>
      <c r="AA590" s="369">
        <v>0.75729603293449554</v>
      </c>
      <c r="AB590" s="369">
        <v>1.2871509229175432E-2</v>
      </c>
      <c r="AC590" s="373">
        <v>-0.5746100424689029</v>
      </c>
      <c r="AD590" s="575">
        <v>0</v>
      </c>
      <c r="AE590" s="370" t="s">
        <v>2006</v>
      </c>
      <c r="AF590" s="370" t="s">
        <v>1812</v>
      </c>
      <c r="AG590" s="374" t="s">
        <v>1459</v>
      </c>
      <c r="AH590" s="374" t="s">
        <v>1894</v>
      </c>
      <c r="AI590" s="374">
        <v>100000</v>
      </c>
      <c r="AJ590" s="374">
        <v>50000</v>
      </c>
      <c r="AK590" s="374">
        <v>100000</v>
      </c>
      <c r="AL590" s="722">
        <v>1</v>
      </c>
      <c r="AM590" s="722">
        <v>20</v>
      </c>
      <c r="AN590" s="369" t="s">
        <v>1820</v>
      </c>
      <c r="AO590" s="367" t="s">
        <v>1326</v>
      </c>
      <c r="AP590" s="370" t="s">
        <v>1835</v>
      </c>
      <c r="AQ590" s="376" t="s">
        <v>681</v>
      </c>
      <c r="AR590" s="369">
        <v>2.0002666666666699E-3</v>
      </c>
      <c r="AS590" s="369">
        <v>2.0002666666666699E-3</v>
      </c>
      <c r="AT590" s="369" t="s">
        <v>1424</v>
      </c>
      <c r="AW590"/>
      <c r="AX590" s="198"/>
      <c r="AY590" s="184"/>
      <c r="AZ590" s="184"/>
      <c r="BA590" s="184"/>
      <c r="BB590" s="186"/>
      <c r="BC590" s="184"/>
      <c r="BD590" s="184"/>
      <c r="BE590" s="184"/>
      <c r="BF590" s="184"/>
      <c r="BG590" s="186"/>
      <c r="BH590" s="186"/>
      <c r="BI590" s="199"/>
      <c r="BJ590" s="199"/>
      <c r="BK590" s="199"/>
      <c r="BL590" s="186"/>
      <c r="BM590" s="186"/>
      <c r="BN590" s="186"/>
      <c r="BO590" s="186"/>
      <c r="BP590" s="186"/>
      <c r="BQ590" s="186"/>
      <c r="BR590" s="186"/>
      <c r="BS590" s="186"/>
      <c r="BT590" s="187"/>
      <c r="BU590" s="188"/>
      <c r="BV590" s="189"/>
      <c r="BW590" s="185"/>
      <c r="BX590"/>
      <c r="BZ590"/>
    </row>
    <row r="591" spans="2:78" ht="18.75">
      <c r="B591" s="363" t="s">
        <v>411</v>
      </c>
      <c r="C591" s="364">
        <v>26210505000174</v>
      </c>
      <c r="D591" s="365" t="s">
        <v>14</v>
      </c>
      <c r="E591" s="365" t="s">
        <v>614</v>
      </c>
      <c r="F591" s="365" t="s">
        <v>1424</v>
      </c>
      <c r="G591" s="366" t="s">
        <v>1424</v>
      </c>
      <c r="H591" s="366" t="s">
        <v>1340</v>
      </c>
      <c r="I591" s="366" t="s">
        <v>34</v>
      </c>
      <c r="J591" s="366" t="s">
        <v>608</v>
      </c>
      <c r="K591" s="367" t="s">
        <v>48</v>
      </c>
      <c r="L591" s="368" t="s">
        <v>1341</v>
      </c>
      <c r="M591" s="368" t="s">
        <v>34</v>
      </c>
      <c r="N591" s="367">
        <v>444571</v>
      </c>
      <c r="O591" s="367" t="s">
        <v>1326</v>
      </c>
      <c r="P591" s="371">
        <v>42895</v>
      </c>
      <c r="Q591" s="372">
        <v>286.19827400000003</v>
      </c>
      <c r="R591" s="372">
        <v>312.99674772222227</v>
      </c>
      <c r="S591" s="367">
        <v>2</v>
      </c>
      <c r="T591" s="369">
        <v>0.26342067509032252</v>
      </c>
      <c r="U591" s="369">
        <v>2.8224266062201151</v>
      </c>
      <c r="V591" s="369">
        <v>3.7602707044692707E-4</v>
      </c>
      <c r="W591" s="369">
        <v>3.3687708343853109E-3</v>
      </c>
      <c r="X591" s="369">
        <v>0.10765905759730687</v>
      </c>
      <c r="Y591" s="369">
        <v>0.73698831737894366</v>
      </c>
      <c r="Z591" s="369">
        <v>0.53478309049453188</v>
      </c>
      <c r="AA591" s="369">
        <v>2.889536535269984</v>
      </c>
      <c r="AB591" s="369">
        <v>0.22468011872480909</v>
      </c>
      <c r="AC591" s="373">
        <v>-0.49512800316376909</v>
      </c>
      <c r="AD591" s="575">
        <v>26859401000195</v>
      </c>
      <c r="AE591" s="370" t="s">
        <v>2046</v>
      </c>
      <c r="AF591" s="370" t="s">
        <v>1856</v>
      </c>
      <c r="AG591" s="374" t="s">
        <v>59</v>
      </c>
      <c r="AH591" s="374" t="s">
        <v>1813</v>
      </c>
      <c r="AI591" s="374">
        <v>5000</v>
      </c>
      <c r="AJ591" s="374">
        <v>1000</v>
      </c>
      <c r="AK591" s="374">
        <v>5000</v>
      </c>
      <c r="AL591" s="722">
        <v>0</v>
      </c>
      <c r="AM591" s="722">
        <v>0</v>
      </c>
      <c r="AN591" s="369" t="s">
        <v>1814</v>
      </c>
      <c r="AO591" s="367" t="s">
        <v>1326</v>
      </c>
      <c r="AP591" s="370" t="s">
        <v>1835</v>
      </c>
      <c r="AQ591" s="376" t="s">
        <v>670</v>
      </c>
      <c r="AR591" s="369">
        <v>4.7499999999999999E-3</v>
      </c>
      <c r="AS591" s="369">
        <v>4.7499999999999999E-3</v>
      </c>
      <c r="AT591" s="369" t="s">
        <v>1424</v>
      </c>
      <c r="AW591"/>
      <c r="AX591" s="198"/>
      <c r="AY591" s="184"/>
      <c r="AZ591" s="184"/>
      <c r="BA591" s="184"/>
      <c r="BB591" s="186"/>
      <c r="BC591" s="184"/>
      <c r="BD591" s="184"/>
      <c r="BE591" s="184"/>
      <c r="BF591" s="184"/>
      <c r="BG591" s="186"/>
      <c r="BH591" s="186"/>
      <c r="BI591" s="199"/>
      <c r="BJ591" s="199"/>
      <c r="BK591" s="199"/>
      <c r="BL591" s="186"/>
      <c r="BM591" s="186"/>
      <c r="BN591" s="186"/>
      <c r="BO591" s="186"/>
      <c r="BP591" s="186"/>
      <c r="BQ591" s="186"/>
      <c r="BR591" s="186"/>
      <c r="BS591" s="186"/>
      <c r="BT591" s="187"/>
      <c r="BU591" s="188"/>
      <c r="BV591" s="189"/>
      <c r="BW591" s="185"/>
      <c r="BX591"/>
      <c r="BZ591"/>
    </row>
    <row r="592" spans="2:78" ht="18.75">
      <c r="B592" s="363" t="s">
        <v>1221</v>
      </c>
      <c r="C592" s="364">
        <v>27528774000146</v>
      </c>
      <c r="D592" s="365" t="s">
        <v>13</v>
      </c>
      <c r="E592" s="365" t="s">
        <v>616</v>
      </c>
      <c r="F592" s="365" t="s">
        <v>619</v>
      </c>
      <c r="G592" s="366" t="s">
        <v>34</v>
      </c>
      <c r="H592" s="366" t="s">
        <v>1340</v>
      </c>
      <c r="I592" s="366" t="s">
        <v>34</v>
      </c>
      <c r="J592" s="366" t="s">
        <v>611</v>
      </c>
      <c r="K592" s="367" t="s">
        <v>48</v>
      </c>
      <c r="L592" s="368"/>
      <c r="M592" s="368" t="s">
        <v>34</v>
      </c>
      <c r="N592" s="367">
        <v>444790</v>
      </c>
      <c r="O592" s="367" t="s">
        <v>1323</v>
      </c>
      <c r="P592" s="371">
        <v>42900</v>
      </c>
      <c r="Q592" s="372">
        <v>0.65875799999999995</v>
      </c>
      <c r="R592" s="372">
        <v>1.4841609841269832</v>
      </c>
      <c r="S592" s="367">
        <v>4</v>
      </c>
      <c r="T592" s="369">
        <v>-0.19245711302162405</v>
      </c>
      <c r="U592" s="369">
        <v>-2.062085962547513</v>
      </c>
      <c r="V592" s="369">
        <v>-0.19679210635472344</v>
      </c>
      <c r="W592" s="369">
        <v>-1.7630313358479699</v>
      </c>
      <c r="X592" s="369">
        <v>-0.21514150679688593</v>
      </c>
      <c r="Y592" s="369">
        <v>-1.4727676484563048</v>
      </c>
      <c r="Z592" s="369">
        <v>-0.26447109508893119</v>
      </c>
      <c r="AA592" s="369">
        <v>-1.4289885102306588</v>
      </c>
      <c r="AB592" s="369">
        <v>9.6779568843479186E-2</v>
      </c>
      <c r="AC592" s="373">
        <v>-3.1867630290725764</v>
      </c>
      <c r="AD592" s="575">
        <v>18851134000181</v>
      </c>
      <c r="AE592" s="370" t="s">
        <v>1842</v>
      </c>
      <c r="AF592" s="370" t="s">
        <v>1812</v>
      </c>
      <c r="AG592" s="374" t="s">
        <v>1459</v>
      </c>
      <c r="AH592" s="374" t="s">
        <v>1813</v>
      </c>
      <c r="AI592" s="374">
        <v>5000</v>
      </c>
      <c r="AJ592" s="374">
        <v>0</v>
      </c>
      <c r="AK592" s="374">
        <v>0</v>
      </c>
      <c r="AL592" s="722">
        <v>0.93</v>
      </c>
      <c r="AM592" s="722">
        <v>0</v>
      </c>
      <c r="AN592" s="369" t="s">
        <v>1815</v>
      </c>
      <c r="AO592" s="367" t="s">
        <v>1326</v>
      </c>
      <c r="AP592" s="370" t="s">
        <v>1835</v>
      </c>
      <c r="AQ592" s="376" t="s">
        <v>681</v>
      </c>
      <c r="AR592" s="369">
        <v>4.6499999999999996E-3</v>
      </c>
      <c r="AS592" s="369">
        <v>4.6499999999999996E-3</v>
      </c>
      <c r="AT592" s="369" t="s">
        <v>1424</v>
      </c>
      <c r="AW592" s="198"/>
      <c r="AX592" s="198"/>
      <c r="AY592" s="184"/>
      <c r="AZ592" s="184"/>
      <c r="BA592" s="184"/>
      <c r="BB592" s="186"/>
      <c r="BC592" s="184"/>
      <c r="BD592" s="184"/>
      <c r="BE592" s="184"/>
      <c r="BF592" s="184"/>
      <c r="BG592" s="186"/>
      <c r="BH592" s="186"/>
      <c r="BI592" s="199"/>
      <c r="BJ592" s="199"/>
      <c r="BK592" s="199"/>
      <c r="BL592" s="218"/>
      <c r="BM592" s="186"/>
      <c r="BN592" s="186"/>
      <c r="BO592" s="186"/>
      <c r="BP592" s="186"/>
      <c r="BQ592" s="186"/>
      <c r="BR592" s="186"/>
      <c r="BS592" s="186"/>
      <c r="BT592" s="187"/>
      <c r="BU592" s="188"/>
      <c r="BV592" s="189"/>
      <c r="BW592" s="185"/>
      <c r="BX592"/>
      <c r="BZ592"/>
    </row>
    <row r="593" spans="2:78" ht="18.75">
      <c r="B593" s="363" t="s">
        <v>1718</v>
      </c>
      <c r="C593" s="364">
        <v>28021609000166</v>
      </c>
      <c r="D593" s="365" t="s">
        <v>14</v>
      </c>
      <c r="E593" s="365" t="s">
        <v>614</v>
      </c>
      <c r="F593" s="365" t="s">
        <v>1424</v>
      </c>
      <c r="G593" s="366" t="s">
        <v>1424</v>
      </c>
      <c r="H593" s="366" t="s">
        <v>1340</v>
      </c>
      <c r="I593" s="366" t="s">
        <v>34</v>
      </c>
      <c r="J593" s="366" t="s">
        <v>608</v>
      </c>
      <c r="K593" s="367" t="s">
        <v>48</v>
      </c>
      <c r="L593" s="368"/>
      <c r="M593" s="368" t="s">
        <v>1424</v>
      </c>
      <c r="N593" s="367">
        <v>445940</v>
      </c>
      <c r="O593" s="367" t="s">
        <v>1323</v>
      </c>
      <c r="P593" s="371">
        <v>42949</v>
      </c>
      <c r="Q593" s="372">
        <v>94.229414750000004</v>
      </c>
      <c r="R593" s="372">
        <v>145.89498303984129</v>
      </c>
      <c r="S593" s="367">
        <v>2</v>
      </c>
      <c r="T593" s="369">
        <v>0.25816134175734851</v>
      </c>
      <c r="U593" s="369">
        <v>2.7660753637640076</v>
      </c>
      <c r="V593" s="369">
        <v>-1.9769888050932272E-3</v>
      </c>
      <c r="W593" s="369">
        <v>-1.7711549912054359E-2</v>
      </c>
      <c r="X593" s="369">
        <v>0.10511653427589462</v>
      </c>
      <c r="Y593" s="369">
        <v>0.71958327941592126</v>
      </c>
      <c r="Z593" s="369">
        <v>0.5324497415901206</v>
      </c>
      <c r="AA593" s="369">
        <v>2.8769289995631353</v>
      </c>
      <c r="AB593" s="369">
        <v>0.22182630424763902</v>
      </c>
      <c r="AC593" s="373">
        <v>-0.51210533753263177</v>
      </c>
      <c r="AD593" s="575">
        <v>26491334000107</v>
      </c>
      <c r="AE593" s="370" t="s">
        <v>1906</v>
      </c>
      <c r="AF593" s="370" t="s">
        <v>1907</v>
      </c>
      <c r="AG593" s="374" t="s">
        <v>1462</v>
      </c>
      <c r="AH593" s="374" t="s">
        <v>1813</v>
      </c>
      <c r="AI593" s="374">
        <v>1000</v>
      </c>
      <c r="AJ593" s="374">
        <v>100</v>
      </c>
      <c r="AK593" s="374">
        <v>1000</v>
      </c>
      <c r="AL593" s="722">
        <v>0</v>
      </c>
      <c r="AM593" s="722">
        <v>0</v>
      </c>
      <c r="AN593" s="369" t="s">
        <v>1820</v>
      </c>
      <c r="AO593" s="367" t="s">
        <v>1326</v>
      </c>
      <c r="AP593" s="370" t="s">
        <v>1835</v>
      </c>
      <c r="AQ593" s="376" t="s">
        <v>1815</v>
      </c>
      <c r="AR593" s="369">
        <v>0</v>
      </c>
      <c r="AS593" s="369">
        <v>0</v>
      </c>
      <c r="AT593" s="369" t="s">
        <v>1424</v>
      </c>
      <c r="AW593"/>
      <c r="AX593" s="198"/>
      <c r="AY593" s="184"/>
      <c r="AZ593" s="184"/>
      <c r="BA593" s="184"/>
      <c r="BB593" s="186"/>
      <c r="BC593" s="184"/>
      <c r="BD593" s="184"/>
      <c r="BE593" s="184"/>
      <c r="BF593" s="184"/>
      <c r="BG593" s="186"/>
      <c r="BH593" s="186"/>
      <c r="BI593" s="199"/>
      <c r="BJ593" s="199"/>
      <c r="BK593" s="199"/>
      <c r="BL593" s="186"/>
      <c r="BM593" s="186"/>
      <c r="BN593" s="186"/>
      <c r="BO593" s="186"/>
      <c r="BP593" s="186"/>
      <c r="BQ593" s="186"/>
      <c r="BR593" s="186"/>
      <c r="BS593" s="186"/>
      <c r="BT593" s="187"/>
      <c r="BU593" s="188"/>
      <c r="BV593" s="189"/>
      <c r="BW593" s="185"/>
      <c r="BX593"/>
      <c r="BZ593"/>
    </row>
    <row r="594" spans="2:78" ht="18.75">
      <c r="B594" s="363" t="s">
        <v>1234</v>
      </c>
      <c r="C594" s="364">
        <v>26277595000110</v>
      </c>
      <c r="D594" s="365" t="s">
        <v>14</v>
      </c>
      <c r="E594" s="365" t="s">
        <v>607</v>
      </c>
      <c r="F594" s="365" t="s">
        <v>1424</v>
      </c>
      <c r="G594" s="366" t="s">
        <v>1424</v>
      </c>
      <c r="H594" s="366" t="s">
        <v>34</v>
      </c>
      <c r="I594" s="366" t="s">
        <v>34</v>
      </c>
      <c r="J594" s="366" t="s">
        <v>608</v>
      </c>
      <c r="K594" s="367" t="s">
        <v>48</v>
      </c>
      <c r="L594" s="368"/>
      <c r="M594" s="368" t="s">
        <v>34</v>
      </c>
      <c r="N594" s="367">
        <v>446246</v>
      </c>
      <c r="O594" s="367" t="s">
        <v>1323</v>
      </c>
      <c r="P594" s="371">
        <v>42959</v>
      </c>
      <c r="Q594" s="372">
        <v>1020.73259763</v>
      </c>
      <c r="R594" s="372">
        <v>996.68366134841301</v>
      </c>
      <c r="S594" s="367">
        <v>2</v>
      </c>
      <c r="T594" s="369">
        <v>0.10559928878075708</v>
      </c>
      <c r="U594" s="369">
        <v>1.1314458978989976</v>
      </c>
      <c r="V594" s="369">
        <v>-7.6847898333479714E-2</v>
      </c>
      <c r="W594" s="369">
        <v>-0.68846893996737679</v>
      </c>
      <c r="X594" s="369">
        <v>8.7552203230689685E-2</v>
      </c>
      <c r="Y594" s="369">
        <v>0.59934530713762646</v>
      </c>
      <c r="Z594" s="369">
        <v>0.2486735995642344</v>
      </c>
      <c r="AA594" s="369">
        <v>1.3436315845990654</v>
      </c>
      <c r="AB594" s="369">
        <v>0.23858509981011236</v>
      </c>
      <c r="AC594" s="373">
        <v>-0.78994599448473901</v>
      </c>
      <c r="AD594" s="575">
        <v>26855139000100</v>
      </c>
      <c r="AE594" s="370" t="s">
        <v>2046</v>
      </c>
      <c r="AF594" s="370" t="s">
        <v>1856</v>
      </c>
      <c r="AG594" s="374" t="s">
        <v>59</v>
      </c>
      <c r="AH594" s="374" t="s">
        <v>1819</v>
      </c>
      <c r="AI594" s="374">
        <v>10000</v>
      </c>
      <c r="AJ594" s="374">
        <v>5000</v>
      </c>
      <c r="AK594" s="374">
        <v>10000</v>
      </c>
      <c r="AL594" s="722">
        <v>3.5</v>
      </c>
      <c r="AM594" s="722">
        <v>0</v>
      </c>
      <c r="AN594" s="369" t="s">
        <v>668</v>
      </c>
      <c r="AO594" s="367" t="s">
        <v>1326</v>
      </c>
      <c r="AP594" s="370" t="s">
        <v>1816</v>
      </c>
      <c r="AQ594" s="376" t="s">
        <v>661</v>
      </c>
      <c r="AR594" s="369">
        <v>5.7999999999999996E-3</v>
      </c>
      <c r="AS594" s="369">
        <v>5.7999999999999996E-3</v>
      </c>
      <c r="AT594" s="369" t="s">
        <v>1424</v>
      </c>
      <c r="AW594"/>
      <c r="AX594" s="198"/>
      <c r="AY594" s="184"/>
      <c r="AZ594" s="184"/>
      <c r="BA594" s="184"/>
      <c r="BB594" s="186"/>
      <c r="BC594" s="184"/>
      <c r="BD594" s="184"/>
      <c r="BE594" s="184"/>
      <c r="BF594" s="184"/>
      <c r="BG594" s="186"/>
      <c r="BH594" s="186"/>
      <c r="BI594" s="199"/>
      <c r="BJ594" s="199"/>
      <c r="BK594" s="199"/>
      <c r="BL594" s="186"/>
      <c r="BM594" s="186"/>
      <c r="BN594" s="186"/>
      <c r="BO594" s="186"/>
      <c r="BP594" s="186"/>
      <c r="BQ594" s="186"/>
      <c r="BR594" s="186"/>
      <c r="BS594" s="186"/>
      <c r="BT594" s="187"/>
      <c r="BU594" s="188"/>
      <c r="BV594" s="189"/>
      <c r="BW594" s="185"/>
      <c r="BX594"/>
      <c r="BZ594"/>
    </row>
    <row r="595" spans="2:78" ht="18.75">
      <c r="B595" s="363" t="s">
        <v>1181</v>
      </c>
      <c r="C595" s="364">
        <v>27880333000109</v>
      </c>
      <c r="D595" s="365" t="s">
        <v>13</v>
      </c>
      <c r="E595" s="365" t="s">
        <v>615</v>
      </c>
      <c r="F595" s="365" t="s">
        <v>619</v>
      </c>
      <c r="G595" s="366" t="s">
        <v>34</v>
      </c>
      <c r="H595" s="366" t="s">
        <v>1339</v>
      </c>
      <c r="I595" s="366" t="s">
        <v>34</v>
      </c>
      <c r="J595" s="366" t="s">
        <v>1424</v>
      </c>
      <c r="K595" s="367" t="s">
        <v>48</v>
      </c>
      <c r="L595" s="368"/>
      <c r="M595" s="368" t="s">
        <v>1421</v>
      </c>
      <c r="N595" s="367">
        <v>446270</v>
      </c>
      <c r="O595" s="367" t="s">
        <v>1323</v>
      </c>
      <c r="P595" s="371">
        <v>42932</v>
      </c>
      <c r="Q595" s="372">
        <v>16.58397897</v>
      </c>
      <c r="R595" s="372">
        <v>16.039357537738098</v>
      </c>
      <c r="S595" s="367">
        <v>2</v>
      </c>
      <c r="T595" s="369">
        <v>0.10308032625032748</v>
      </c>
      <c r="U595" s="369">
        <v>1.1044564185670571</v>
      </c>
      <c r="V595" s="369">
        <v>9.5729489359714703E-2</v>
      </c>
      <c r="W595" s="369">
        <v>0.85762631760077657</v>
      </c>
      <c r="X595" s="369">
        <v>0.13925810166322772</v>
      </c>
      <c r="Y595" s="369">
        <v>0.95330199164529406</v>
      </c>
      <c r="Z595" s="369">
        <v>0.14713341930745738</v>
      </c>
      <c r="AA595" s="369">
        <v>0.7949903394569714</v>
      </c>
      <c r="AB595" s="369">
        <v>3.4811473954481059E-2</v>
      </c>
      <c r="AC595" s="373">
        <v>-0.45651489122022204</v>
      </c>
      <c r="AD595" s="575">
        <v>0</v>
      </c>
      <c r="AE595" s="370" t="s">
        <v>2051</v>
      </c>
      <c r="AF595" s="370" t="s">
        <v>1833</v>
      </c>
      <c r="AG595" s="374" t="s">
        <v>1458</v>
      </c>
      <c r="AH595" s="374" t="s">
        <v>1819</v>
      </c>
      <c r="AI595" s="374">
        <v>1000</v>
      </c>
      <c r="AJ595" s="374">
        <v>100</v>
      </c>
      <c r="AK595" s="374">
        <v>500</v>
      </c>
      <c r="AL595" s="722">
        <v>1</v>
      </c>
      <c r="AM595" s="722">
        <v>20</v>
      </c>
      <c r="AN595" s="369" t="s">
        <v>1834</v>
      </c>
      <c r="AO595" s="367" t="s">
        <v>1326</v>
      </c>
      <c r="AP595" s="370" t="s">
        <v>1835</v>
      </c>
      <c r="AQ595" s="376" t="s">
        <v>670</v>
      </c>
      <c r="AR595" s="369">
        <v>3.3333333333333301E-3</v>
      </c>
      <c r="AS595" s="369">
        <v>3.3333333333333301E-3</v>
      </c>
      <c r="AT595" s="369" t="s">
        <v>1424</v>
      </c>
      <c r="AW595"/>
      <c r="AX595" s="198"/>
      <c r="AY595" s="184"/>
      <c r="AZ595" s="184"/>
      <c r="BA595" s="184"/>
      <c r="BB595" s="186"/>
      <c r="BC595" s="184"/>
      <c r="BD595" s="184"/>
      <c r="BE595" s="184"/>
      <c r="BF595" s="184"/>
      <c r="BG595" s="186"/>
      <c r="BH595" s="186"/>
      <c r="BI595" s="199"/>
      <c r="BJ595" s="199"/>
      <c r="BK595" s="199"/>
      <c r="BL595" s="186"/>
      <c r="BM595" s="186"/>
      <c r="BN595" s="186"/>
      <c r="BO595" s="186"/>
      <c r="BP595" s="186"/>
      <c r="BQ595" s="186"/>
      <c r="BR595" s="186"/>
      <c r="BS595" s="186"/>
      <c r="BT595" s="187"/>
      <c r="BU595" s="188"/>
      <c r="BV595" s="189"/>
      <c r="BW595" s="185"/>
      <c r="BX595"/>
      <c r="BZ595"/>
    </row>
    <row r="596" spans="2:78" ht="18.75">
      <c r="B596" s="363" t="s">
        <v>81</v>
      </c>
      <c r="C596" s="364">
        <v>27707783000102</v>
      </c>
      <c r="D596" s="365" t="s">
        <v>13</v>
      </c>
      <c r="E596" s="365" t="s">
        <v>615</v>
      </c>
      <c r="F596" s="365" t="s">
        <v>619</v>
      </c>
      <c r="G596" s="366" t="s">
        <v>34</v>
      </c>
      <c r="H596" s="366" t="s">
        <v>1340</v>
      </c>
      <c r="I596" s="366" t="s">
        <v>34</v>
      </c>
      <c r="J596" s="366" t="s">
        <v>1424</v>
      </c>
      <c r="K596" s="367" t="s">
        <v>48</v>
      </c>
      <c r="L596" s="368"/>
      <c r="M596" s="368" t="s">
        <v>34</v>
      </c>
      <c r="N596" s="367">
        <v>446394</v>
      </c>
      <c r="O596" s="367" t="s">
        <v>1323</v>
      </c>
      <c r="P596" s="371">
        <v>42953</v>
      </c>
      <c r="Q596" s="372">
        <v>39.226616800000002</v>
      </c>
      <c r="R596" s="372">
        <v>41.290152544206364</v>
      </c>
      <c r="S596" s="367">
        <v>4</v>
      </c>
      <c r="T596" s="369">
        <v>-0.12251794294467866</v>
      </c>
      <c r="U596" s="369">
        <v>-1.3127211893593802</v>
      </c>
      <c r="V596" s="369">
        <v>-0.13763890164078363</v>
      </c>
      <c r="W596" s="369">
        <v>-1.2330865354273581</v>
      </c>
      <c r="X596" s="369">
        <v>-0.1705249916812368</v>
      </c>
      <c r="Y596" s="369">
        <v>-1.1673418799586155</v>
      </c>
      <c r="Z596" s="369">
        <v>2.9746065933372368E-2</v>
      </c>
      <c r="AA596" s="369">
        <v>0.16072375103623091</v>
      </c>
      <c r="AB596" s="369">
        <v>0.24716707638167371</v>
      </c>
      <c r="AC596" s="373">
        <v>-1.0084690521691397</v>
      </c>
      <c r="AD596" s="575">
        <v>0</v>
      </c>
      <c r="AE596" s="370" t="s">
        <v>2052</v>
      </c>
      <c r="AF596" s="370" t="s">
        <v>1833</v>
      </c>
      <c r="AG596" s="374" t="s">
        <v>1458</v>
      </c>
      <c r="AH596" s="374" t="s">
        <v>1819</v>
      </c>
      <c r="AI596" s="374">
        <v>5000</v>
      </c>
      <c r="AJ596" s="374">
        <v>1000</v>
      </c>
      <c r="AK596" s="374">
        <v>1000</v>
      </c>
      <c r="AL596" s="722">
        <v>1.6</v>
      </c>
      <c r="AM596" s="722">
        <v>20</v>
      </c>
      <c r="AN596" s="369" t="s">
        <v>1815</v>
      </c>
      <c r="AO596" s="367" t="s">
        <v>1326</v>
      </c>
      <c r="AP596" s="370" t="s">
        <v>1835</v>
      </c>
      <c r="AQ596" s="376" t="s">
        <v>670</v>
      </c>
      <c r="AR596" s="369">
        <v>5.3333333333333297E-3</v>
      </c>
      <c r="AS596" s="369">
        <v>5.3333333333333297E-3</v>
      </c>
      <c r="AT596" s="369" t="s">
        <v>1424</v>
      </c>
      <c r="AW596"/>
      <c r="AX596" s="198"/>
      <c r="AY596" s="184"/>
      <c r="AZ596" s="184"/>
      <c r="BA596" s="184"/>
      <c r="BB596" s="186"/>
      <c r="BC596" s="184"/>
      <c r="BD596" s="184"/>
      <c r="BE596" s="184"/>
      <c r="BF596" s="184"/>
      <c r="BG596" s="186"/>
      <c r="BH596" s="186"/>
      <c r="BI596" s="199"/>
      <c r="BJ596" s="199"/>
      <c r="BK596" s="199"/>
      <c r="BL596" s="186"/>
      <c r="BM596" s="186"/>
      <c r="BN596" s="186"/>
      <c r="BO596" s="186"/>
      <c r="BP596" s="186"/>
      <c r="BQ596" s="186"/>
      <c r="BR596" s="186"/>
      <c r="BS596" s="186"/>
      <c r="BT596" s="187"/>
      <c r="BU596" s="188"/>
      <c r="BV596" s="189"/>
      <c r="BW596" s="185"/>
      <c r="BX596"/>
      <c r="BZ596"/>
    </row>
    <row r="597" spans="2:78" ht="18.75">
      <c r="B597" s="363" t="s">
        <v>1043</v>
      </c>
      <c r="C597" s="364">
        <v>26370141000190</v>
      </c>
      <c r="D597" s="365" t="s">
        <v>11</v>
      </c>
      <c r="E597" s="365" t="s">
        <v>663</v>
      </c>
      <c r="F597" s="365" t="s">
        <v>1424</v>
      </c>
      <c r="G597" s="366" t="s">
        <v>1424</v>
      </c>
      <c r="H597" s="366" t="s">
        <v>34</v>
      </c>
      <c r="I597" s="366" t="s">
        <v>34</v>
      </c>
      <c r="J597" s="366" t="s">
        <v>611</v>
      </c>
      <c r="K597" s="367" t="s">
        <v>48</v>
      </c>
      <c r="L597" s="368"/>
      <c r="M597" s="368" t="s">
        <v>34</v>
      </c>
      <c r="N597" s="367">
        <v>446467</v>
      </c>
      <c r="O597" s="367" t="s">
        <v>1323</v>
      </c>
      <c r="P597" s="371">
        <v>42960</v>
      </c>
      <c r="Q597" s="372">
        <v>11.0161315</v>
      </c>
      <c r="R597" s="372">
        <v>11.844969340277789</v>
      </c>
      <c r="S597" s="367">
        <v>4</v>
      </c>
      <c r="T597" s="369">
        <v>-0.10704797980583158</v>
      </c>
      <c r="U597" s="369">
        <v>-1.1469679296907715</v>
      </c>
      <c r="V597" s="369">
        <v>-9.7473733719915523E-2</v>
      </c>
      <c r="W597" s="369">
        <v>-0.87325274450057855</v>
      </c>
      <c r="X597" s="369">
        <v>-2.637535547987957E-2</v>
      </c>
      <c r="Y597" s="369">
        <v>-0.18055451430845704</v>
      </c>
      <c r="Z597" s="369">
        <v>-8.4205675303720806E-2</v>
      </c>
      <c r="AA597" s="369">
        <v>-0.45497956010946561</v>
      </c>
      <c r="AB597" s="369">
        <v>5.452377890744152E-2</v>
      </c>
      <c r="AC597" s="373">
        <v>-3.8349355733418911</v>
      </c>
      <c r="AD597" s="575">
        <v>0</v>
      </c>
      <c r="AE597" s="370" t="s">
        <v>1825</v>
      </c>
      <c r="AF597" s="370" t="s">
        <v>1826</v>
      </c>
      <c r="AG597" s="374" t="s">
        <v>730</v>
      </c>
      <c r="AH597" s="374" t="s">
        <v>1813</v>
      </c>
      <c r="AI597" s="374">
        <v>25000</v>
      </c>
      <c r="AJ597" s="374">
        <v>1000</v>
      </c>
      <c r="AK597" s="374">
        <v>1000</v>
      </c>
      <c r="AL597" s="722">
        <v>1</v>
      </c>
      <c r="AM597" s="722">
        <v>0</v>
      </c>
      <c r="AN597" s="369" t="s">
        <v>1834</v>
      </c>
      <c r="AO597" s="367" t="s">
        <v>1326</v>
      </c>
      <c r="AP597" s="370" t="s">
        <v>1835</v>
      </c>
      <c r="AQ597" s="376" t="s">
        <v>681</v>
      </c>
      <c r="AR597" s="369">
        <v>5.3333333333333297E-3</v>
      </c>
      <c r="AS597" s="369">
        <v>5.3333333333333297E-3</v>
      </c>
      <c r="AT597" s="369" t="s">
        <v>1424</v>
      </c>
      <c r="AW597"/>
      <c r="AX597" s="198"/>
      <c r="AY597" s="184"/>
      <c r="AZ597" s="184"/>
      <c r="BA597" s="184"/>
      <c r="BB597" s="186"/>
      <c r="BC597" s="184"/>
      <c r="BD597" s="184"/>
      <c r="BE597" s="184"/>
      <c r="BF597" s="184"/>
      <c r="BG597" s="186"/>
      <c r="BH597" s="186"/>
      <c r="BI597" s="199"/>
      <c r="BJ597" s="199"/>
      <c r="BK597" s="199"/>
      <c r="BL597" s="186"/>
      <c r="BM597" s="186"/>
      <c r="BN597" s="186"/>
      <c r="BO597" s="186"/>
      <c r="BP597" s="186"/>
      <c r="BQ597" s="186"/>
      <c r="BR597" s="186"/>
      <c r="BS597" s="186"/>
      <c r="BT597" s="187"/>
      <c r="BU597" s="188"/>
      <c r="BV597" s="189"/>
      <c r="BW597" s="185"/>
      <c r="BX597"/>
      <c r="BZ597"/>
    </row>
    <row r="598" spans="2:78" ht="18.75">
      <c r="B598" s="363" t="s">
        <v>280</v>
      </c>
      <c r="C598" s="364">
        <v>26841302000186</v>
      </c>
      <c r="D598" s="365" t="s">
        <v>11</v>
      </c>
      <c r="E598" s="365" t="s">
        <v>620</v>
      </c>
      <c r="F598" s="365" t="s">
        <v>687</v>
      </c>
      <c r="G598" s="366" t="s">
        <v>740</v>
      </c>
      <c r="H598" s="366" t="s">
        <v>34</v>
      </c>
      <c r="I598" s="366" t="s">
        <v>1321</v>
      </c>
      <c r="J598" s="366" t="s">
        <v>608</v>
      </c>
      <c r="K598" s="367" t="s">
        <v>48</v>
      </c>
      <c r="L598" s="368"/>
      <c r="M598" s="368" t="s">
        <v>34</v>
      </c>
      <c r="N598" s="367">
        <v>446701</v>
      </c>
      <c r="O598" s="367" t="s">
        <v>1323</v>
      </c>
      <c r="P598" s="371">
        <v>42929</v>
      </c>
      <c r="Q598" s="372">
        <v>290.10585200000003</v>
      </c>
      <c r="R598" s="372">
        <v>153.39233600396827</v>
      </c>
      <c r="S598" s="367">
        <v>0</v>
      </c>
      <c r="T598" s="369">
        <v>0.12217631035446908</v>
      </c>
      <c r="U598" s="369">
        <v>1.3090607594716017</v>
      </c>
      <c r="V598" s="369">
        <v>0.14975075284039852</v>
      </c>
      <c r="W598" s="369">
        <v>1.3415948165550495</v>
      </c>
      <c r="X598" s="369">
        <v>0.22206388449209502</v>
      </c>
      <c r="Y598" s="369">
        <v>1.5201553147029885</v>
      </c>
      <c r="Z598" s="369">
        <v>0.28275195111687834</v>
      </c>
      <c r="AA598" s="369">
        <v>1.527763513269585</v>
      </c>
      <c r="AB598" s="369">
        <v>1.3201517035736474E-3</v>
      </c>
      <c r="AC598" s="373">
        <v>28.882519434639487</v>
      </c>
      <c r="AD598" s="575">
        <v>0</v>
      </c>
      <c r="AE598" s="370" t="s">
        <v>2048</v>
      </c>
      <c r="AF598" s="370" t="s">
        <v>1833</v>
      </c>
      <c r="AG598" s="374" t="s">
        <v>1458</v>
      </c>
      <c r="AH598" s="374" t="s">
        <v>1813</v>
      </c>
      <c r="AI598" s="374">
        <v>10000</v>
      </c>
      <c r="AJ598" s="374">
        <v>1000</v>
      </c>
      <c r="AK598" s="374">
        <v>10000</v>
      </c>
      <c r="AL598" s="722">
        <v>0.97</v>
      </c>
      <c r="AM598" s="722">
        <v>0</v>
      </c>
      <c r="AN598" s="369" t="s">
        <v>1815</v>
      </c>
      <c r="AO598" s="367" t="s">
        <v>1326</v>
      </c>
      <c r="AP598" s="370" t="s">
        <v>1835</v>
      </c>
      <c r="AQ598" s="376" t="s">
        <v>670</v>
      </c>
      <c r="AR598" s="369">
        <v>3.2333333333333298E-3</v>
      </c>
      <c r="AS598" s="369">
        <v>3.2333333333333298E-3</v>
      </c>
      <c r="AT598" s="369" t="s">
        <v>1424</v>
      </c>
      <c r="AW598"/>
      <c r="AX598" s="198"/>
      <c r="AY598" s="184"/>
      <c r="AZ598" s="184"/>
      <c r="BA598" s="184"/>
      <c r="BB598" s="186"/>
      <c r="BC598" s="184"/>
      <c r="BD598" s="184"/>
      <c r="BE598" s="184"/>
      <c r="BF598" s="184"/>
      <c r="BG598" s="186"/>
      <c r="BH598" s="186"/>
      <c r="BI598" s="199"/>
      <c r="BJ598" s="199"/>
      <c r="BK598" s="199"/>
      <c r="BL598" s="186"/>
      <c r="BM598" s="186"/>
      <c r="BN598" s="186"/>
      <c r="BO598" s="186"/>
      <c r="BP598" s="186"/>
      <c r="BQ598" s="186"/>
      <c r="BR598" s="186"/>
      <c r="BS598" s="186"/>
      <c r="BT598" s="187"/>
      <c r="BU598" s="188"/>
      <c r="BV598" s="189"/>
      <c r="BW598" s="185"/>
      <c r="BX598"/>
      <c r="BZ598"/>
    </row>
    <row r="599" spans="2:78" ht="18.75">
      <c r="B599" s="363" t="s">
        <v>1047</v>
      </c>
      <c r="C599" s="364">
        <v>26370126000141</v>
      </c>
      <c r="D599" s="365" t="s">
        <v>14</v>
      </c>
      <c r="E599" s="365" t="s">
        <v>607</v>
      </c>
      <c r="F599" s="365" t="s">
        <v>1424</v>
      </c>
      <c r="G599" s="366" t="s">
        <v>1424</v>
      </c>
      <c r="H599" s="366" t="s">
        <v>34</v>
      </c>
      <c r="I599" s="366" t="s">
        <v>34</v>
      </c>
      <c r="J599" s="366" t="s">
        <v>611</v>
      </c>
      <c r="K599" s="367" t="s">
        <v>1815</v>
      </c>
      <c r="L599" s="368"/>
      <c r="M599" s="368" t="s">
        <v>34</v>
      </c>
      <c r="N599" s="367">
        <v>446742</v>
      </c>
      <c r="O599" s="367" t="s">
        <v>1323</v>
      </c>
      <c r="P599" s="371">
        <v>42960</v>
      </c>
      <c r="Q599" s="372">
        <v>42.801677849999997</v>
      </c>
      <c r="R599" s="372">
        <v>37.245930308690461</v>
      </c>
      <c r="S599" s="367">
        <v>4</v>
      </c>
      <c r="T599" s="369">
        <v>7.7946003519050899E-2</v>
      </c>
      <c r="U599" s="369">
        <v>0.83515416588034608</v>
      </c>
      <c r="V599" s="369">
        <v>0.18705537141121065</v>
      </c>
      <c r="W599" s="369">
        <v>1.6758013695030982</v>
      </c>
      <c r="X599" s="369">
        <v>0.38418818113392006</v>
      </c>
      <c r="Y599" s="369">
        <v>2.6299895939071218</v>
      </c>
      <c r="Z599" s="369">
        <v>0.32847536789988085</v>
      </c>
      <c r="AA599" s="369">
        <v>1.7748159830656798</v>
      </c>
      <c r="AB599" s="369">
        <v>0.13872177740115277</v>
      </c>
      <c r="AC599" s="373">
        <v>0.543778541618683</v>
      </c>
      <c r="AD599" s="575">
        <v>0</v>
      </c>
      <c r="AE599" s="370" t="s">
        <v>1825</v>
      </c>
      <c r="AF599" s="370" t="s">
        <v>1826</v>
      </c>
      <c r="AG599" s="374" t="s">
        <v>730</v>
      </c>
      <c r="AH599" s="374" t="s">
        <v>1813</v>
      </c>
      <c r="AI599" s="374">
        <v>25000</v>
      </c>
      <c r="AJ599" s="374">
        <v>1000</v>
      </c>
      <c r="AK599" s="374">
        <v>1000</v>
      </c>
      <c r="AL599" s="722">
        <v>1</v>
      </c>
      <c r="AM599" s="722">
        <v>0</v>
      </c>
      <c r="AN599" s="369" t="s">
        <v>1834</v>
      </c>
      <c r="AO599" s="367" t="s">
        <v>1326</v>
      </c>
      <c r="AP599" s="370" t="s">
        <v>1816</v>
      </c>
      <c r="AQ599" s="376" t="s">
        <v>689</v>
      </c>
      <c r="AR599" s="369">
        <v>5.3333333333333297E-3</v>
      </c>
      <c r="AS599" s="369">
        <v>5.3333333333333297E-3</v>
      </c>
      <c r="AT599" s="369" t="s">
        <v>1424</v>
      </c>
      <c r="AW599"/>
      <c r="AX599" s="198"/>
      <c r="AY599" s="184"/>
      <c r="AZ599" s="184"/>
      <c r="BA599" s="184"/>
      <c r="BB599" s="186"/>
      <c r="BC599" s="184"/>
      <c r="BD599" s="184"/>
      <c r="BE599" s="184"/>
      <c r="BF599" s="184"/>
      <c r="BG599" s="186"/>
      <c r="BH599" s="186"/>
      <c r="BI599" s="199"/>
      <c r="BJ599" s="199"/>
      <c r="BK599" s="199"/>
      <c r="BL599" s="186"/>
      <c r="BM599" s="186"/>
      <c r="BN599" s="186"/>
      <c r="BO599" s="186"/>
      <c r="BP599" s="186"/>
      <c r="BQ599" s="186"/>
      <c r="BR599" s="186"/>
      <c r="BS599" s="186"/>
      <c r="BT599" s="187"/>
      <c r="BU599" s="188"/>
      <c r="BV599" s="189"/>
      <c r="BW599" s="185"/>
      <c r="BX599"/>
      <c r="BZ599"/>
    </row>
    <row r="600" spans="2:78" ht="18.75">
      <c r="B600" s="363" t="s">
        <v>1735</v>
      </c>
      <c r="C600" s="364">
        <v>27249854000162</v>
      </c>
      <c r="D600" s="365" t="s">
        <v>13</v>
      </c>
      <c r="E600" s="365" t="s">
        <v>1424</v>
      </c>
      <c r="F600" s="365" t="s">
        <v>1424</v>
      </c>
      <c r="G600" s="366" t="s">
        <v>1424</v>
      </c>
      <c r="H600" s="366" t="s">
        <v>1340</v>
      </c>
      <c r="I600" s="366" t="s">
        <v>1424</v>
      </c>
      <c r="J600" s="366" t="s">
        <v>1424</v>
      </c>
      <c r="K600" s="367" t="s">
        <v>48</v>
      </c>
      <c r="L600" s="368"/>
      <c r="M600" s="368" t="s">
        <v>1424</v>
      </c>
      <c r="N600" s="367">
        <v>446750</v>
      </c>
      <c r="O600" s="367" t="s">
        <v>1323</v>
      </c>
      <c r="P600" s="371">
        <v>42868</v>
      </c>
      <c r="Q600" s="372">
        <v>22362338.440000001</v>
      </c>
      <c r="R600" s="372">
        <v>4918252.9650129685</v>
      </c>
      <c r="S600" s="367">
        <v>1</v>
      </c>
      <c r="T600" s="369">
        <v>3.3146929650319512E-2</v>
      </c>
      <c r="U600" s="369">
        <v>0.35515350542431734</v>
      </c>
      <c r="V600" s="369">
        <v>-2.7158906656882809E-2</v>
      </c>
      <c r="W600" s="369">
        <v>-0.24331262249485625</v>
      </c>
      <c r="X600" s="369">
        <v>-5.7036528643362727E-2</v>
      </c>
      <c r="Y600" s="369">
        <v>-0.39044792154171098</v>
      </c>
      <c r="Z600" s="369">
        <v>-1.4061807541316806E-3</v>
      </c>
      <c r="AA600" s="369">
        <v>-7.5978667547240549E-3</v>
      </c>
      <c r="AB600" s="369">
        <v>9.2949322459335695E-2</v>
      </c>
      <c r="AC600" s="373">
        <v>-1.4930754586496087</v>
      </c>
      <c r="AD600" s="575">
        <v>0</v>
      </c>
      <c r="AE600" s="370" t="s">
        <v>1990</v>
      </c>
      <c r="AF600" s="370" t="s">
        <v>1833</v>
      </c>
      <c r="AG600" s="374" t="s">
        <v>1458</v>
      </c>
      <c r="AH600" s="374" t="s">
        <v>1894</v>
      </c>
      <c r="AI600" s="374">
        <v>0</v>
      </c>
      <c r="AJ600" s="374">
        <v>0</v>
      </c>
      <c r="AK600" s="374">
        <v>0</v>
      </c>
      <c r="AL600" s="722">
        <v>0.55000000000000004</v>
      </c>
      <c r="AM600" s="722">
        <v>15</v>
      </c>
      <c r="AN600" s="369" t="s">
        <v>1834</v>
      </c>
      <c r="AO600" s="367" t="s">
        <v>1326</v>
      </c>
      <c r="AP600" s="370" t="s">
        <v>1835</v>
      </c>
      <c r="AQ600" s="376" t="s">
        <v>1815</v>
      </c>
      <c r="AR600" s="369">
        <v>0</v>
      </c>
      <c r="AS600" s="369">
        <v>0</v>
      </c>
      <c r="AT600" s="369" t="s">
        <v>1424</v>
      </c>
      <c r="AW600"/>
      <c r="AX600" s="198"/>
      <c r="AY600" s="184"/>
      <c r="AZ600" s="184"/>
      <c r="BA600" s="184"/>
      <c r="BB600" s="186"/>
      <c r="BC600" s="184"/>
      <c r="BD600" s="184"/>
      <c r="BE600" s="184"/>
      <c r="BF600" s="184"/>
      <c r="BG600" s="186"/>
      <c r="BH600" s="186"/>
      <c r="BI600" s="199"/>
      <c r="BJ600" s="199"/>
      <c r="BK600" s="199"/>
      <c r="BL600" s="186"/>
      <c r="BM600" s="186"/>
      <c r="BN600" s="186"/>
      <c r="BO600" s="186"/>
      <c r="BP600" s="186"/>
      <c r="BQ600" s="186"/>
      <c r="BR600" s="186"/>
      <c r="BS600" s="186"/>
      <c r="BT600" s="187"/>
      <c r="BU600" s="188"/>
      <c r="BV600" s="189"/>
      <c r="BW600" s="185"/>
      <c r="BX600"/>
      <c r="BZ600"/>
    </row>
    <row r="601" spans="2:78" ht="18.75">
      <c r="B601" s="363" t="s">
        <v>1703</v>
      </c>
      <c r="C601" s="364">
        <v>28144844000125</v>
      </c>
      <c r="D601" s="365" t="s">
        <v>14</v>
      </c>
      <c r="E601" s="365" t="s">
        <v>614</v>
      </c>
      <c r="F601" s="365" t="s">
        <v>1424</v>
      </c>
      <c r="G601" s="366" t="s">
        <v>1424</v>
      </c>
      <c r="H601" s="366" t="s">
        <v>867</v>
      </c>
      <c r="I601" s="366" t="s">
        <v>34</v>
      </c>
      <c r="J601" s="366" t="s">
        <v>608</v>
      </c>
      <c r="K601" s="367" t="s">
        <v>48</v>
      </c>
      <c r="L601" s="368"/>
      <c r="M601" s="368" t="s">
        <v>1424</v>
      </c>
      <c r="N601" s="367">
        <v>446981</v>
      </c>
      <c r="O601" s="367" t="s">
        <v>1323</v>
      </c>
      <c r="P601" s="371">
        <v>42967</v>
      </c>
      <c r="Q601" s="372">
        <v>43.294595190000003</v>
      </c>
      <c r="R601" s="372">
        <v>69.182016229682546</v>
      </c>
      <c r="S601" s="367">
        <v>2</v>
      </c>
      <c r="T601" s="369">
        <v>9.6277154208331606E-2</v>
      </c>
      <c r="U601" s="369">
        <v>1.0315636823707122</v>
      </c>
      <c r="V601" s="369">
        <v>5.1439373632651275E-2</v>
      </c>
      <c r="W601" s="369">
        <v>0.46083773018459429</v>
      </c>
      <c r="X601" s="369">
        <v>0.14777271062880093</v>
      </c>
      <c r="Y601" s="369">
        <v>1.011589398898564</v>
      </c>
      <c r="Z601" s="369">
        <v>0.16015332931673587</v>
      </c>
      <c r="AA601" s="369">
        <v>0.86533943299870564</v>
      </c>
      <c r="AB601" s="369">
        <v>0.16835957383044342</v>
      </c>
      <c r="AC601" s="373">
        <v>-0.35746153665855018</v>
      </c>
      <c r="AD601" s="575">
        <v>32346274000123</v>
      </c>
      <c r="AE601" s="370" t="s">
        <v>1906</v>
      </c>
      <c r="AF601" s="370" t="s">
        <v>1907</v>
      </c>
      <c r="AG601" s="374" t="s">
        <v>1462</v>
      </c>
      <c r="AH601" s="374" t="s">
        <v>1819</v>
      </c>
      <c r="AI601" s="374">
        <v>50000</v>
      </c>
      <c r="AJ601" s="374">
        <v>10000</v>
      </c>
      <c r="AK601" s="374">
        <v>50000</v>
      </c>
      <c r="AL601" s="722">
        <v>2.5</v>
      </c>
      <c r="AM601" s="722">
        <v>0</v>
      </c>
      <c r="AN601" s="369" t="s">
        <v>1820</v>
      </c>
      <c r="AO601" s="367" t="s">
        <v>1326</v>
      </c>
      <c r="AP601" s="370" t="s">
        <v>1835</v>
      </c>
      <c r="AQ601" s="376" t="s">
        <v>1815</v>
      </c>
      <c r="AR601" s="369">
        <v>0</v>
      </c>
      <c r="AS601" s="369">
        <v>0</v>
      </c>
      <c r="AT601" s="369" t="s">
        <v>1424</v>
      </c>
      <c r="AW601"/>
      <c r="AX601" s="198"/>
      <c r="AY601" s="184"/>
      <c r="AZ601" s="184"/>
      <c r="BA601" s="184"/>
      <c r="BB601" s="186"/>
      <c r="BC601" s="184"/>
      <c r="BD601" s="184"/>
      <c r="BE601" s="184"/>
      <c r="BF601" s="184"/>
      <c r="BG601" s="186"/>
      <c r="BH601" s="186"/>
      <c r="BI601" s="199"/>
      <c r="BJ601" s="199"/>
      <c r="BK601" s="199"/>
      <c r="BL601" s="186"/>
      <c r="BM601" s="186"/>
      <c r="BN601" s="186"/>
      <c r="BO601" s="186"/>
      <c r="BP601" s="186"/>
      <c r="BQ601" s="186"/>
      <c r="BR601" s="186"/>
      <c r="BS601" s="186"/>
      <c r="BT601" s="187"/>
      <c r="BU601" s="188"/>
      <c r="BV601" s="189"/>
      <c r="BW601" s="185"/>
      <c r="BX601"/>
      <c r="BZ601"/>
    </row>
    <row r="602" spans="2:78" ht="18.75">
      <c r="B602" s="363" t="s">
        <v>1152</v>
      </c>
      <c r="C602" s="364">
        <v>27717045000138</v>
      </c>
      <c r="D602" s="365" t="s">
        <v>11</v>
      </c>
      <c r="E602" s="365" t="s">
        <v>620</v>
      </c>
      <c r="F602" s="365" t="s">
        <v>694</v>
      </c>
      <c r="G602" s="366" t="s">
        <v>740</v>
      </c>
      <c r="H602" s="366" t="s">
        <v>34</v>
      </c>
      <c r="I602" s="366" t="s">
        <v>1424</v>
      </c>
      <c r="J602" s="366" t="s">
        <v>608</v>
      </c>
      <c r="K602" s="367" t="s">
        <v>48</v>
      </c>
      <c r="L602" s="368"/>
      <c r="M602" s="368" t="s">
        <v>1421</v>
      </c>
      <c r="N602" s="367">
        <v>447137</v>
      </c>
      <c r="O602" s="367" t="s">
        <v>1323</v>
      </c>
      <c r="P602" s="371">
        <v>42894</v>
      </c>
      <c r="Q602" s="372">
        <v>60.353022000000003</v>
      </c>
      <c r="R602" s="372">
        <v>51.143477694444428</v>
      </c>
      <c r="S602" s="367">
        <v>1</v>
      </c>
      <c r="T602" s="369">
        <v>9.4284569952110431E-2</v>
      </c>
      <c r="U602" s="369">
        <v>1.0102140946135416</v>
      </c>
      <c r="V602" s="369">
        <v>0.11606993442864622</v>
      </c>
      <c r="W602" s="369">
        <v>1.0398533525458693</v>
      </c>
      <c r="X602" s="369">
        <v>0.18366673734519434</v>
      </c>
      <c r="Y602" s="369">
        <v>1.257304705571761</v>
      </c>
      <c r="Z602" s="369">
        <v>0.15642480057080088</v>
      </c>
      <c r="AA602" s="369">
        <v>0.84519347059697614</v>
      </c>
      <c r="AB602" s="369">
        <v>1.1284690919442866E-2</v>
      </c>
      <c r="AC602" s="373">
        <v>0.39420564153170656</v>
      </c>
      <c r="AD602" s="575">
        <v>26751126000191</v>
      </c>
      <c r="AE602" s="370" t="s">
        <v>2021</v>
      </c>
      <c r="AF602" s="370" t="s">
        <v>1812</v>
      </c>
      <c r="AG602" s="374" t="s">
        <v>1459</v>
      </c>
      <c r="AH602" s="374" t="s">
        <v>1819</v>
      </c>
      <c r="AI602" s="374">
        <v>100</v>
      </c>
      <c r="AJ602" s="374">
        <v>100</v>
      </c>
      <c r="AK602" s="374">
        <v>100</v>
      </c>
      <c r="AL602" s="722">
        <v>0.3</v>
      </c>
      <c r="AM602" s="722">
        <v>0</v>
      </c>
      <c r="AN602" s="369" t="s">
        <v>1820</v>
      </c>
      <c r="AO602" s="367" t="s">
        <v>1326</v>
      </c>
      <c r="AP602" s="370" t="s">
        <v>1821</v>
      </c>
      <c r="AQ602" s="376" t="s">
        <v>11</v>
      </c>
      <c r="AR602" s="369">
        <v>4.0000000000000002E-4</v>
      </c>
      <c r="AS602" s="369">
        <v>4.0000000000000002E-4</v>
      </c>
      <c r="AT602" s="369" t="s">
        <v>1424</v>
      </c>
      <c r="AW602" s="198"/>
      <c r="AX602" s="198"/>
      <c r="AY602" s="184"/>
      <c r="AZ602" s="184"/>
      <c r="BA602" s="184"/>
      <c r="BB602" s="186"/>
      <c r="BC602" s="184"/>
      <c r="BD602" s="184"/>
      <c r="BE602" s="184"/>
      <c r="BF602" s="184"/>
      <c r="BG602" s="186"/>
      <c r="BH602" s="186"/>
      <c r="BI602" s="199"/>
      <c r="BJ602" s="199"/>
      <c r="BK602" s="199"/>
      <c r="BL602" s="218"/>
      <c r="BM602" s="186"/>
      <c r="BN602" s="186"/>
      <c r="BO602" s="186"/>
      <c r="BP602" s="186"/>
      <c r="BQ602" s="186"/>
      <c r="BR602" s="186"/>
      <c r="BS602" s="186"/>
      <c r="BT602" s="187"/>
      <c r="BU602" s="188"/>
      <c r="BV602" s="189"/>
      <c r="BW602" s="185"/>
      <c r="BX602"/>
      <c r="BZ602"/>
    </row>
    <row r="603" spans="2:78" ht="18.75">
      <c r="B603" s="363" t="s">
        <v>1147</v>
      </c>
      <c r="C603" s="364">
        <v>27928186000108</v>
      </c>
      <c r="D603" s="365" t="s">
        <v>13</v>
      </c>
      <c r="E603" s="365" t="s">
        <v>615</v>
      </c>
      <c r="F603" s="365" t="s">
        <v>619</v>
      </c>
      <c r="G603" s="366" t="s">
        <v>34</v>
      </c>
      <c r="H603" s="366" t="s">
        <v>1339</v>
      </c>
      <c r="I603" s="366" t="s">
        <v>34</v>
      </c>
      <c r="J603" s="366" t="s">
        <v>608</v>
      </c>
      <c r="K603" s="367" t="s">
        <v>48</v>
      </c>
      <c r="L603" s="368" t="s">
        <v>717</v>
      </c>
      <c r="M603" s="368" t="s">
        <v>34</v>
      </c>
      <c r="N603" s="367">
        <v>447511</v>
      </c>
      <c r="O603" s="367" t="s">
        <v>1323</v>
      </c>
      <c r="P603" s="371">
        <v>42965</v>
      </c>
      <c r="Q603" s="372">
        <v>357.65962589999998</v>
      </c>
      <c r="R603" s="372">
        <v>195.65886394444451</v>
      </c>
      <c r="S603" s="367">
        <v>1</v>
      </c>
      <c r="T603" s="369">
        <v>0.15215561853202009</v>
      </c>
      <c r="U603" s="369">
        <v>1.6302747150860553</v>
      </c>
      <c r="V603" s="369">
        <v>0.15809922852173486</v>
      </c>
      <c r="W603" s="369">
        <v>1.4163875737717946</v>
      </c>
      <c r="X603" s="369">
        <v>0.24944787355027831</v>
      </c>
      <c r="Y603" s="369">
        <v>1.7076145073572884</v>
      </c>
      <c r="Z603" s="369">
        <v>0.45229511172910186</v>
      </c>
      <c r="AA603" s="369">
        <v>2.4438380219851443</v>
      </c>
      <c r="AB603" s="369">
        <v>2.766008587006593E-2</v>
      </c>
      <c r="AC603" s="373">
        <v>1.6803195454564168</v>
      </c>
      <c r="AD603" s="575">
        <v>0</v>
      </c>
      <c r="AE603" s="370" t="s">
        <v>1932</v>
      </c>
      <c r="AF603" s="370" t="s">
        <v>1856</v>
      </c>
      <c r="AG603" s="374" t="s">
        <v>59</v>
      </c>
      <c r="AH603" s="374" t="s">
        <v>1819</v>
      </c>
      <c r="AI603" s="374">
        <v>1000</v>
      </c>
      <c r="AJ603" s="374">
        <v>1000</v>
      </c>
      <c r="AK603" s="374">
        <v>1000</v>
      </c>
      <c r="AL603" s="722">
        <v>1.8</v>
      </c>
      <c r="AM603" s="722">
        <v>0</v>
      </c>
      <c r="AN603" s="369" t="s">
        <v>1820</v>
      </c>
      <c r="AO603" s="367" t="s">
        <v>1326</v>
      </c>
      <c r="AP603" s="370" t="s">
        <v>1835</v>
      </c>
      <c r="AQ603" s="376" t="s">
        <v>673</v>
      </c>
      <c r="AR603" s="369">
        <v>5.0004000000000003E-3</v>
      </c>
      <c r="AS603" s="369">
        <v>5.0004000000000003E-3</v>
      </c>
      <c r="AT603" s="369" t="s">
        <v>1424</v>
      </c>
      <c r="AW603"/>
      <c r="AX603" s="198"/>
      <c r="AY603" s="184"/>
      <c r="AZ603" s="184"/>
      <c r="BA603" s="184"/>
      <c r="BB603" s="186"/>
      <c r="BC603" s="184"/>
      <c r="BD603" s="184"/>
      <c r="BE603" s="184"/>
      <c r="BF603" s="184"/>
      <c r="BG603" s="186"/>
      <c r="BH603" s="186"/>
      <c r="BI603" s="199"/>
      <c r="BJ603" s="199"/>
      <c r="BK603" s="199"/>
      <c r="BL603" s="186"/>
      <c r="BM603" s="186"/>
      <c r="BN603" s="186"/>
      <c r="BO603" s="186"/>
      <c r="BP603" s="186"/>
      <c r="BQ603" s="186"/>
      <c r="BR603" s="186"/>
      <c r="BS603" s="186"/>
      <c r="BT603" s="187"/>
      <c r="BU603" s="188"/>
      <c r="BV603" s="189"/>
      <c r="BW603" s="185"/>
      <c r="BX603"/>
      <c r="BZ603"/>
    </row>
    <row r="604" spans="2:78" ht="18.75">
      <c r="B604" s="363" t="s">
        <v>1602</v>
      </c>
      <c r="C604" s="364">
        <v>28075830000105</v>
      </c>
      <c r="D604" s="365" t="s">
        <v>14</v>
      </c>
      <c r="E604" s="365" t="s">
        <v>614</v>
      </c>
      <c r="F604" s="365" t="s">
        <v>1424</v>
      </c>
      <c r="G604" s="366" t="s">
        <v>1424</v>
      </c>
      <c r="H604" s="366" t="s">
        <v>867</v>
      </c>
      <c r="I604" s="366" t="s">
        <v>34</v>
      </c>
      <c r="J604" s="366" t="s">
        <v>608</v>
      </c>
      <c r="K604" s="367" t="s">
        <v>48</v>
      </c>
      <c r="L604" s="368"/>
      <c r="M604" s="368" t="s">
        <v>1424</v>
      </c>
      <c r="N604" s="367">
        <v>447951</v>
      </c>
      <c r="O604" s="367" t="s">
        <v>1323</v>
      </c>
      <c r="P604" s="371">
        <v>42971</v>
      </c>
      <c r="Q604" s="372">
        <v>554.72013805999995</v>
      </c>
      <c r="R604" s="372">
        <v>580.00270351845268</v>
      </c>
      <c r="S604" s="367">
        <v>2</v>
      </c>
      <c r="T604" s="369">
        <v>0.14910924708437223</v>
      </c>
      <c r="U604" s="369">
        <v>1.5976343013321901</v>
      </c>
      <c r="V604" s="369">
        <v>8.6905484726318427E-4</v>
      </c>
      <c r="W604" s="369">
        <v>7.7857336692854088E-3</v>
      </c>
      <c r="X604" s="369">
        <v>5.8520506665582506E-2</v>
      </c>
      <c r="Y604" s="369">
        <v>0.40060660665405817</v>
      </c>
      <c r="Z604" s="369">
        <v>0.12408577891071748</v>
      </c>
      <c r="AA604" s="369">
        <v>0.67045947795093563</v>
      </c>
      <c r="AB604" s="369">
        <v>0.17453801701690866</v>
      </c>
      <c r="AC604" s="373">
        <v>-0.63454594392044517</v>
      </c>
      <c r="AD604" s="575">
        <v>28069955000114</v>
      </c>
      <c r="AE604" s="370" t="s">
        <v>1817</v>
      </c>
      <c r="AF604" s="370" t="s">
        <v>1818</v>
      </c>
      <c r="AG604" s="374" t="s">
        <v>1594</v>
      </c>
      <c r="AH604" s="374" t="s">
        <v>1813</v>
      </c>
      <c r="AI604" s="374">
        <v>100000</v>
      </c>
      <c r="AJ604" s="374">
        <v>50000</v>
      </c>
      <c r="AK604" s="374">
        <v>100000</v>
      </c>
      <c r="AL604" s="722">
        <v>0</v>
      </c>
      <c r="AM604" s="722">
        <v>0</v>
      </c>
      <c r="AN604" s="369" t="s">
        <v>1814</v>
      </c>
      <c r="AO604" s="367" t="s">
        <v>1326</v>
      </c>
      <c r="AP604" s="370" t="s">
        <v>1835</v>
      </c>
      <c r="AQ604" s="376" t="s">
        <v>1815</v>
      </c>
      <c r="AR604" s="369">
        <v>0</v>
      </c>
      <c r="AS604" s="369">
        <v>0</v>
      </c>
      <c r="AT604" s="369" t="s">
        <v>1424</v>
      </c>
      <c r="AW604"/>
      <c r="AX604" s="198"/>
      <c r="AY604" s="184"/>
      <c r="AZ604" s="184"/>
      <c r="BA604" s="184"/>
      <c r="BB604" s="186"/>
      <c r="BC604" s="184"/>
      <c r="BD604" s="184"/>
      <c r="BE604" s="184"/>
      <c r="BF604" s="184"/>
      <c r="BG604" s="186"/>
      <c r="BH604" s="186"/>
      <c r="BI604" s="199"/>
      <c r="BJ604" s="199"/>
      <c r="BK604" s="199"/>
      <c r="BL604" s="186"/>
      <c r="BM604" s="186"/>
      <c r="BN604" s="186"/>
      <c r="BO604" s="186"/>
      <c r="BP604" s="186"/>
      <c r="BQ604" s="186"/>
      <c r="BR604" s="186"/>
      <c r="BS604" s="186"/>
      <c r="BT604" s="187"/>
      <c r="BU604" s="188"/>
      <c r="BV604" s="189"/>
      <c r="BW604" s="185"/>
      <c r="BX604"/>
      <c r="BZ604"/>
    </row>
    <row r="605" spans="2:78" ht="18.75">
      <c r="B605" s="363" t="s">
        <v>932</v>
      </c>
      <c r="C605" s="364">
        <v>27751295000194</v>
      </c>
      <c r="D605" s="365" t="s">
        <v>13</v>
      </c>
      <c r="E605" s="365" t="s">
        <v>615</v>
      </c>
      <c r="F605" s="365" t="s">
        <v>619</v>
      </c>
      <c r="G605" s="366" t="s">
        <v>34</v>
      </c>
      <c r="H605" s="366" t="s">
        <v>1340</v>
      </c>
      <c r="I605" s="366" t="s">
        <v>34</v>
      </c>
      <c r="J605" s="366" t="s">
        <v>702</v>
      </c>
      <c r="K605" s="367" t="s">
        <v>48</v>
      </c>
      <c r="L605" s="368"/>
      <c r="M605" s="368" t="s">
        <v>34</v>
      </c>
      <c r="N605" s="367">
        <v>448168</v>
      </c>
      <c r="O605" s="367" t="s">
        <v>1323</v>
      </c>
      <c r="P605" s="371">
        <v>42957</v>
      </c>
      <c r="Q605" s="372">
        <v>4.5673399400000001</v>
      </c>
      <c r="R605" s="372">
        <v>4.8742381522222207</v>
      </c>
      <c r="S605" s="367">
        <v>3</v>
      </c>
      <c r="T605" s="369">
        <v>0.31028123690625486</v>
      </c>
      <c r="U605" s="369">
        <v>3.3245151245429834</v>
      </c>
      <c r="V605" s="369">
        <v>0.32277876384310655</v>
      </c>
      <c r="W605" s="369">
        <v>2.891727141615656</v>
      </c>
      <c r="X605" s="369">
        <v>0.62465022614830579</v>
      </c>
      <c r="Y605" s="369">
        <v>4.2760909243824976</v>
      </c>
      <c r="Z605" s="369">
        <v>0.11705353915337824</v>
      </c>
      <c r="AA605" s="369">
        <v>0.63246292558272343</v>
      </c>
      <c r="AB605" s="369">
        <v>0.24856908558363119</v>
      </c>
      <c r="AC605" s="373">
        <v>0.84949147132297897</v>
      </c>
      <c r="AD605" s="575">
        <v>19628666000117</v>
      </c>
      <c r="AE605" s="370" t="s">
        <v>1889</v>
      </c>
      <c r="AF605" s="370" t="s">
        <v>1833</v>
      </c>
      <c r="AG605" s="374" t="s">
        <v>1458</v>
      </c>
      <c r="AH605" s="374" t="s">
        <v>1819</v>
      </c>
      <c r="AI605" s="374">
        <v>5000</v>
      </c>
      <c r="AJ605" s="374">
        <v>5000</v>
      </c>
      <c r="AK605" s="374">
        <v>5000</v>
      </c>
      <c r="AL605" s="722">
        <v>0</v>
      </c>
      <c r="AM605" s="722">
        <v>0</v>
      </c>
      <c r="AN605" s="369" t="s">
        <v>1815</v>
      </c>
      <c r="AO605" s="367" t="s">
        <v>1326</v>
      </c>
      <c r="AP605" s="370" t="s">
        <v>1835</v>
      </c>
      <c r="AQ605" s="376" t="s">
        <v>670</v>
      </c>
      <c r="AR605" s="369">
        <v>4.1999999999999997E-3</v>
      </c>
      <c r="AS605" s="369">
        <v>4.1999999999999997E-3</v>
      </c>
      <c r="AT605" s="369" t="s">
        <v>1424</v>
      </c>
      <c r="AW605"/>
      <c r="AX605" s="198"/>
      <c r="AY605" s="184"/>
      <c r="AZ605" s="184"/>
      <c r="BA605" s="184"/>
      <c r="BB605" s="186"/>
      <c r="BC605" s="184"/>
      <c r="BD605" s="184"/>
      <c r="BE605" s="184"/>
      <c r="BF605" s="184"/>
      <c r="BG605" s="186"/>
      <c r="BH605" s="186"/>
      <c r="BI605" s="199"/>
      <c r="BJ605" s="199"/>
      <c r="BK605" s="199"/>
      <c r="BL605" s="186"/>
      <c r="BM605" s="186"/>
      <c r="BN605" s="186"/>
      <c r="BO605" s="186"/>
      <c r="BP605" s="186"/>
      <c r="BQ605" s="186"/>
      <c r="BR605" s="186"/>
      <c r="BS605" s="186"/>
      <c r="BT605" s="187"/>
      <c r="BU605" s="188"/>
      <c r="BV605" s="189"/>
      <c r="BW605" s="185"/>
      <c r="BX605"/>
      <c r="BZ605"/>
    </row>
    <row r="606" spans="2:78" ht="18.75">
      <c r="B606" s="363" t="s">
        <v>1578</v>
      </c>
      <c r="C606" s="364">
        <v>26822061000128</v>
      </c>
      <c r="D606" s="365" t="s">
        <v>14</v>
      </c>
      <c r="E606" s="365" t="s">
        <v>614</v>
      </c>
      <c r="F606" s="365" t="s">
        <v>1424</v>
      </c>
      <c r="G606" s="366" t="s">
        <v>1424</v>
      </c>
      <c r="H606" s="366" t="s">
        <v>867</v>
      </c>
      <c r="I606" s="366" t="s">
        <v>34</v>
      </c>
      <c r="J606" s="366" t="s">
        <v>608</v>
      </c>
      <c r="K606" s="367" t="s">
        <v>48</v>
      </c>
      <c r="L606" s="368"/>
      <c r="M606" s="368" t="s">
        <v>1424</v>
      </c>
      <c r="N606" s="367">
        <v>448370</v>
      </c>
      <c r="O606" s="367" t="s">
        <v>1323</v>
      </c>
      <c r="P606" s="371">
        <v>42823</v>
      </c>
      <c r="Q606" s="372">
        <v>42.113494000000003</v>
      </c>
      <c r="R606" s="372">
        <v>43.332142170634938</v>
      </c>
      <c r="S606" s="367">
        <v>3</v>
      </c>
      <c r="T606" s="369">
        <v>9.6502128527116371E-2</v>
      </c>
      <c r="U606" s="369">
        <v>1.0339741746482702</v>
      </c>
      <c r="V606" s="369">
        <v>5.1773508651033584E-2</v>
      </c>
      <c r="W606" s="369">
        <v>0.46383119632876113</v>
      </c>
      <c r="X606" s="369">
        <v>0.15171951846727283</v>
      </c>
      <c r="Y606" s="369">
        <v>1.0386075739858238</v>
      </c>
      <c r="Z606" s="369">
        <v>0.15797405866212699</v>
      </c>
      <c r="AA606" s="369">
        <v>0.85356441189452115</v>
      </c>
      <c r="AB606" s="369">
        <v>0.16895580159822363</v>
      </c>
      <c r="AC606" s="373">
        <v>-0.35422244390603908</v>
      </c>
      <c r="AD606" s="575">
        <v>19496576000110</v>
      </c>
      <c r="AE606" s="370" t="s">
        <v>1889</v>
      </c>
      <c r="AF606" s="370" t="s">
        <v>1833</v>
      </c>
      <c r="AG606" s="374" t="s">
        <v>1458</v>
      </c>
      <c r="AH606" s="374" t="s">
        <v>1819</v>
      </c>
      <c r="AI606" s="374">
        <v>5000</v>
      </c>
      <c r="AJ606" s="374">
        <v>5000</v>
      </c>
      <c r="AK606" s="374">
        <v>5000</v>
      </c>
      <c r="AL606" s="722">
        <v>0</v>
      </c>
      <c r="AM606" s="722">
        <v>0</v>
      </c>
      <c r="AN606" s="369" t="s">
        <v>1815</v>
      </c>
      <c r="AO606" s="367" t="s">
        <v>1326</v>
      </c>
      <c r="AP606" s="370" t="s">
        <v>1835</v>
      </c>
      <c r="AQ606" s="376" t="s">
        <v>1815</v>
      </c>
      <c r="AR606" s="369">
        <v>3.3333333333333301E-3</v>
      </c>
      <c r="AS606" s="369">
        <v>3.3333333333333301E-3</v>
      </c>
      <c r="AT606" s="369" t="s">
        <v>1424</v>
      </c>
      <c r="AW606"/>
      <c r="AX606" s="198"/>
      <c r="AY606" s="184"/>
      <c r="AZ606" s="184"/>
      <c r="BA606" s="184"/>
      <c r="BB606" s="186"/>
      <c r="BC606" s="184"/>
      <c r="BD606" s="184"/>
      <c r="BE606" s="184"/>
      <c r="BF606" s="184"/>
      <c r="BG606" s="186"/>
      <c r="BH606" s="186"/>
      <c r="BI606" s="199"/>
      <c r="BJ606" s="199"/>
      <c r="BK606" s="199"/>
      <c r="BL606" s="186"/>
      <c r="BM606" s="186"/>
      <c r="BN606" s="186"/>
      <c r="BO606" s="186"/>
      <c r="BP606" s="186"/>
      <c r="BQ606" s="186"/>
      <c r="BR606" s="186"/>
      <c r="BS606" s="186"/>
      <c r="BT606" s="187"/>
      <c r="BU606" s="188"/>
      <c r="BV606" s="189"/>
      <c r="BW606" s="185"/>
      <c r="BX606"/>
      <c r="BZ606"/>
    </row>
    <row r="607" spans="2:78" ht="18.75">
      <c r="B607" s="363" t="s">
        <v>1625</v>
      </c>
      <c r="C607" s="364">
        <v>28069930000110</v>
      </c>
      <c r="D607" s="365" t="s">
        <v>13</v>
      </c>
      <c r="E607" s="365" t="s">
        <v>615</v>
      </c>
      <c r="F607" s="365" t="s">
        <v>619</v>
      </c>
      <c r="G607" s="366" t="s">
        <v>34</v>
      </c>
      <c r="H607" s="366" t="s">
        <v>1339</v>
      </c>
      <c r="I607" s="366" t="s">
        <v>34</v>
      </c>
      <c r="J607" s="366" t="s">
        <v>1424</v>
      </c>
      <c r="K607" s="367" t="s">
        <v>48</v>
      </c>
      <c r="L607" s="368"/>
      <c r="M607" s="368" t="s">
        <v>1424</v>
      </c>
      <c r="N607" s="367">
        <v>448842</v>
      </c>
      <c r="O607" s="367" t="s">
        <v>1323</v>
      </c>
      <c r="P607" s="371">
        <v>42999</v>
      </c>
      <c r="Q607" s="372">
        <v>777.38656488000004</v>
      </c>
      <c r="R607" s="372">
        <v>1102.1911603287699</v>
      </c>
      <c r="S607" s="367">
        <v>1</v>
      </c>
      <c r="T607" s="369">
        <v>8.4054793193541144E-2</v>
      </c>
      <c r="U607" s="369">
        <v>0.90060692695603661</v>
      </c>
      <c r="V607" s="369">
        <v>7.5191470884141243E-2</v>
      </c>
      <c r="W607" s="369">
        <v>0.67362925176627353</v>
      </c>
      <c r="X607" s="369">
        <v>0.13318672357779548</v>
      </c>
      <c r="Y607" s="369">
        <v>0.91173990834998175</v>
      </c>
      <c r="Z607" s="369">
        <v>0.20158181287830446</v>
      </c>
      <c r="AA607" s="369">
        <v>1.0891855473948906</v>
      </c>
      <c r="AB607" s="369">
        <v>4.6760982217035146E-2</v>
      </c>
      <c r="AC607" s="373">
        <v>-0.77906778245234209</v>
      </c>
      <c r="AD607" s="575">
        <v>26860879000135</v>
      </c>
      <c r="AE607" s="370" t="s">
        <v>1817</v>
      </c>
      <c r="AF607" s="370" t="s">
        <v>1818</v>
      </c>
      <c r="AG607" s="374" t="s">
        <v>59</v>
      </c>
      <c r="AH607" s="374" t="s">
        <v>1894</v>
      </c>
      <c r="AI607" s="374">
        <v>50000</v>
      </c>
      <c r="AJ607" s="374">
        <v>50000</v>
      </c>
      <c r="AK607" s="374">
        <v>50000</v>
      </c>
      <c r="AL607" s="722">
        <v>1</v>
      </c>
      <c r="AM607" s="722">
        <v>10</v>
      </c>
      <c r="AN607" s="369" t="s">
        <v>1820</v>
      </c>
      <c r="AO607" s="367" t="s">
        <v>1326</v>
      </c>
      <c r="AP607" s="370" t="s">
        <v>1835</v>
      </c>
      <c r="AQ607" s="376" t="s">
        <v>1815</v>
      </c>
      <c r="AR607" s="369">
        <v>0</v>
      </c>
      <c r="AS607" s="369">
        <v>0</v>
      </c>
      <c r="AT607" s="369" t="s">
        <v>1424</v>
      </c>
      <c r="AW607"/>
      <c r="AX607" s="198"/>
      <c r="AY607" s="184"/>
      <c r="AZ607" s="184"/>
      <c r="BA607" s="184"/>
      <c r="BB607" s="186"/>
      <c r="BC607" s="184"/>
      <c r="BD607" s="184"/>
      <c r="BE607" s="184"/>
      <c r="BF607" s="184"/>
      <c r="BG607" s="186"/>
      <c r="BH607" s="186"/>
      <c r="BI607" s="199"/>
      <c r="BJ607" s="199"/>
      <c r="BK607" s="199"/>
      <c r="BL607" s="186"/>
      <c r="BM607" s="186"/>
      <c r="BN607" s="186"/>
      <c r="BO607" s="186"/>
      <c r="BP607" s="186"/>
      <c r="BQ607" s="186"/>
      <c r="BR607" s="186"/>
      <c r="BS607" s="186"/>
      <c r="BT607" s="187"/>
      <c r="BU607" s="188"/>
      <c r="BV607" s="189"/>
      <c r="BW607" s="185"/>
      <c r="BX607"/>
      <c r="BZ607"/>
    </row>
    <row r="608" spans="2:78" ht="18.75">
      <c r="B608" s="363" t="s">
        <v>915</v>
      </c>
      <c r="C608" s="364">
        <v>27717327000135</v>
      </c>
      <c r="D608" s="365" t="s">
        <v>14</v>
      </c>
      <c r="E608" s="365" t="s">
        <v>607</v>
      </c>
      <c r="F608" s="365" t="s">
        <v>1319</v>
      </c>
      <c r="G608" s="366" t="s">
        <v>1424</v>
      </c>
      <c r="H608" s="366" t="s">
        <v>34</v>
      </c>
      <c r="I608" s="366" t="s">
        <v>34</v>
      </c>
      <c r="J608" s="366" t="s">
        <v>608</v>
      </c>
      <c r="K608" s="367" t="s">
        <v>48</v>
      </c>
      <c r="L608" s="368" t="s">
        <v>1341</v>
      </c>
      <c r="M608" s="368" t="s">
        <v>34</v>
      </c>
      <c r="N608" s="367">
        <v>449792</v>
      </c>
      <c r="O608" s="367" t="s">
        <v>1323</v>
      </c>
      <c r="P608" s="371">
        <v>42960</v>
      </c>
      <c r="Q608" s="372">
        <v>74.428174530000007</v>
      </c>
      <c r="R608" s="372">
        <v>130.80663933722218</v>
      </c>
      <c r="S608" s="367">
        <v>2</v>
      </c>
      <c r="T608" s="369">
        <v>-5.3595455403055214E-2</v>
      </c>
      <c r="U608" s="369">
        <v>-0.5742496835155364</v>
      </c>
      <c r="V608" s="369">
        <v>-0.20450836668751404</v>
      </c>
      <c r="W608" s="369">
        <v>-1.8321601693884215</v>
      </c>
      <c r="X608" s="369">
        <v>-0.22163475980690006</v>
      </c>
      <c r="Y608" s="369">
        <v>-1.5172177088317709</v>
      </c>
      <c r="Z608" s="369">
        <v>-7.7589489780542475E-2</v>
      </c>
      <c r="AA608" s="369">
        <v>-0.41923102928798928</v>
      </c>
      <c r="AB608" s="369">
        <v>0.26132213843954094</v>
      </c>
      <c r="AC608" s="373">
        <v>-1.2097322262113415</v>
      </c>
      <c r="AD608" s="575">
        <v>34473526000100</v>
      </c>
      <c r="AE608" s="370" t="s">
        <v>1889</v>
      </c>
      <c r="AF608" s="370" t="s">
        <v>1833</v>
      </c>
      <c r="AG608" s="374" t="s">
        <v>1458</v>
      </c>
      <c r="AH608" s="374" t="s">
        <v>1819</v>
      </c>
      <c r="AI608" s="374">
        <v>5000</v>
      </c>
      <c r="AJ608" s="374">
        <v>1000</v>
      </c>
      <c r="AK608" s="374">
        <v>5000</v>
      </c>
      <c r="AL608" s="722">
        <v>0</v>
      </c>
      <c r="AM608" s="722">
        <v>0</v>
      </c>
      <c r="AN608" s="369" t="s">
        <v>1815</v>
      </c>
      <c r="AO608" s="367" t="s">
        <v>1326</v>
      </c>
      <c r="AP608" s="370" t="s">
        <v>1816</v>
      </c>
      <c r="AQ608" s="376" t="s">
        <v>667</v>
      </c>
      <c r="AR608" s="369">
        <v>5.3333333333333297E-3</v>
      </c>
      <c r="AS608" s="369">
        <v>5.3333333333333297E-3</v>
      </c>
      <c r="AT608" s="369" t="s">
        <v>1424</v>
      </c>
      <c r="AW608"/>
      <c r="AX608" s="198"/>
      <c r="AY608" s="184"/>
      <c r="AZ608" s="184"/>
      <c r="BA608" s="184"/>
      <c r="BB608" s="186"/>
      <c r="BC608" s="184"/>
      <c r="BD608" s="184"/>
      <c r="BE608" s="184"/>
      <c r="BF608" s="184"/>
      <c r="BG608" s="186"/>
      <c r="BH608" s="186"/>
      <c r="BI608" s="199"/>
      <c r="BJ608" s="199"/>
      <c r="BK608" s="199"/>
      <c r="BL608" s="186"/>
      <c r="BM608" s="186"/>
      <c r="BN608" s="186"/>
      <c r="BO608" s="186"/>
      <c r="BP608" s="186"/>
      <c r="BQ608" s="186"/>
      <c r="BR608" s="186"/>
      <c r="BS608" s="186"/>
      <c r="BT608" s="187"/>
      <c r="BU608" s="188"/>
      <c r="BV608" s="189"/>
      <c r="BW608" s="185"/>
      <c r="BX608"/>
      <c r="BZ608"/>
    </row>
    <row r="609" spans="2:78" ht="18.75">
      <c r="B609" s="363" t="s">
        <v>647</v>
      </c>
      <c r="C609" s="364">
        <v>28470590000135</v>
      </c>
      <c r="D609" s="365" t="s">
        <v>14</v>
      </c>
      <c r="E609" s="365" t="s">
        <v>614</v>
      </c>
      <c r="F609" s="365" t="s">
        <v>691</v>
      </c>
      <c r="G609" s="366" t="s">
        <v>1424</v>
      </c>
      <c r="H609" s="366" t="s">
        <v>867</v>
      </c>
      <c r="I609" s="366" t="s">
        <v>34</v>
      </c>
      <c r="J609" s="366" t="s">
        <v>608</v>
      </c>
      <c r="K609" s="367" t="s">
        <v>48</v>
      </c>
      <c r="L609" s="368" t="s">
        <v>717</v>
      </c>
      <c r="M609" s="368" t="s">
        <v>34</v>
      </c>
      <c r="N609" s="367">
        <v>449822</v>
      </c>
      <c r="O609" s="367" t="s">
        <v>1323</v>
      </c>
      <c r="P609" s="371">
        <v>43005</v>
      </c>
      <c r="Q609" s="372">
        <v>51.51352378</v>
      </c>
      <c r="R609" s="372">
        <v>74.857403861745965</v>
      </c>
      <c r="S609" s="367">
        <v>1</v>
      </c>
      <c r="T609" s="369">
        <v>1.8349044526408953E-3</v>
      </c>
      <c r="U609" s="369">
        <v>1.9660124040110624E-2</v>
      </c>
      <c r="V609" s="369">
        <v>-1.4650318885251701E-2</v>
      </c>
      <c r="W609" s="369">
        <v>-0.13125003717530512</v>
      </c>
      <c r="X609" s="369">
        <v>0.16248894136789893</v>
      </c>
      <c r="Y609" s="369">
        <v>1.1123304825808666</v>
      </c>
      <c r="Z609" s="369">
        <v>0.50450827873409776</v>
      </c>
      <c r="AA609" s="369">
        <v>2.7259558682012104</v>
      </c>
      <c r="AB609" s="369">
        <v>0.14861291404072971</v>
      </c>
      <c r="AC609" s="373">
        <v>-0.84966885486079058</v>
      </c>
      <c r="AD609" s="575">
        <v>0</v>
      </c>
      <c r="AE609" s="370" t="s">
        <v>1911</v>
      </c>
      <c r="AF609" s="370" t="s">
        <v>1833</v>
      </c>
      <c r="AG609" s="374" t="s">
        <v>1458</v>
      </c>
      <c r="AH609" s="374" t="s">
        <v>1819</v>
      </c>
      <c r="AI609" s="374">
        <v>1000</v>
      </c>
      <c r="AJ609" s="374">
        <v>300</v>
      </c>
      <c r="AK609" s="374">
        <v>1000</v>
      </c>
      <c r="AL609" s="722">
        <v>1.1499999999999999</v>
      </c>
      <c r="AM609" s="722">
        <v>25</v>
      </c>
      <c r="AN609" s="369" t="s">
        <v>1815</v>
      </c>
      <c r="AO609" s="367" t="s">
        <v>1326</v>
      </c>
      <c r="AP609" s="370" t="s">
        <v>1835</v>
      </c>
      <c r="AQ609" s="376" t="s">
        <v>670</v>
      </c>
      <c r="AR609" s="369">
        <v>4.0000000000000001E-3</v>
      </c>
      <c r="AS609" s="369">
        <v>4.0000000000000001E-3</v>
      </c>
      <c r="AT609" s="369" t="s">
        <v>1424</v>
      </c>
      <c r="AW609"/>
      <c r="AX609" s="198"/>
      <c r="AY609" s="184"/>
      <c r="AZ609" s="184"/>
      <c r="BA609" s="184"/>
      <c r="BB609" s="186"/>
      <c r="BC609" s="184"/>
      <c r="BD609" s="184"/>
      <c r="BE609" s="184"/>
      <c r="BF609" s="184"/>
      <c r="BG609" s="186"/>
      <c r="BH609" s="186"/>
      <c r="BI609" s="199"/>
      <c r="BJ609" s="199"/>
      <c r="BK609" s="199"/>
      <c r="BL609" s="186"/>
      <c r="BM609" s="186"/>
      <c r="BN609" s="186"/>
      <c r="BO609" s="186"/>
      <c r="BP609" s="186"/>
      <c r="BQ609" s="186"/>
      <c r="BR609" s="186"/>
      <c r="BS609" s="186"/>
      <c r="BT609" s="187"/>
      <c r="BU609" s="188"/>
      <c r="BV609" s="189"/>
      <c r="BW609" s="185"/>
      <c r="BX609"/>
      <c r="BZ609"/>
    </row>
    <row r="610" spans="2:78" ht="18.75">
      <c r="B610" s="363" t="s">
        <v>288</v>
      </c>
      <c r="C610" s="364">
        <v>28386218000145</v>
      </c>
      <c r="D610" s="365" t="s">
        <v>14</v>
      </c>
      <c r="E610" s="365" t="s">
        <v>614</v>
      </c>
      <c r="F610" s="365" t="s">
        <v>1424</v>
      </c>
      <c r="G610" s="366" t="s">
        <v>1424</v>
      </c>
      <c r="H610" s="366" t="s">
        <v>867</v>
      </c>
      <c r="I610" s="366" t="s">
        <v>34</v>
      </c>
      <c r="J610" s="366" t="s">
        <v>608</v>
      </c>
      <c r="K610" s="367" t="s">
        <v>48</v>
      </c>
      <c r="L610" s="368"/>
      <c r="M610" s="368" t="s">
        <v>34</v>
      </c>
      <c r="N610" s="367">
        <v>450308</v>
      </c>
      <c r="O610" s="367" t="s">
        <v>1323</v>
      </c>
      <c r="P610" s="371">
        <v>42993</v>
      </c>
      <c r="Q610" s="372">
        <v>32.419154939999999</v>
      </c>
      <c r="R610" s="372">
        <v>31.582360585039687</v>
      </c>
      <c r="S610" s="367">
        <v>2</v>
      </c>
      <c r="T610" s="369">
        <v>0.14610233192409017</v>
      </c>
      <c r="U610" s="369">
        <v>1.5654166428355032</v>
      </c>
      <c r="V610" s="369">
        <v>-1.9395769333713231E-3</v>
      </c>
      <c r="W610" s="369">
        <v>-1.7376382494009912E-2</v>
      </c>
      <c r="X610" s="369">
        <v>5.5638447879103881E-2</v>
      </c>
      <c r="Y610" s="369">
        <v>0.38087725268201283</v>
      </c>
      <c r="Z610" s="369">
        <v>0.12425974795390249</v>
      </c>
      <c r="AA610" s="369">
        <v>0.67139946635973924</v>
      </c>
      <c r="AB610" s="369">
        <v>0.17314777073180115</v>
      </c>
      <c r="AC610" s="373">
        <v>-0.65586188062757644</v>
      </c>
      <c r="AD610" s="575">
        <v>28069937000132</v>
      </c>
      <c r="AE610" s="370" t="s">
        <v>2053</v>
      </c>
      <c r="AF610" s="370" t="s">
        <v>1812</v>
      </c>
      <c r="AG610" s="374" t="s">
        <v>1459</v>
      </c>
      <c r="AH610" s="374" t="s">
        <v>1813</v>
      </c>
      <c r="AI610" s="374">
        <v>5000</v>
      </c>
      <c r="AJ610" s="374">
        <v>1000</v>
      </c>
      <c r="AK610" s="374">
        <v>1000</v>
      </c>
      <c r="AL610" s="722">
        <v>1.9</v>
      </c>
      <c r="AM610" s="722">
        <v>20</v>
      </c>
      <c r="AN610" s="369" t="s">
        <v>1814</v>
      </c>
      <c r="AO610" s="367" t="s">
        <v>1326</v>
      </c>
      <c r="AP610" s="370" t="s">
        <v>1835</v>
      </c>
      <c r="AQ610" s="376" t="s">
        <v>670</v>
      </c>
      <c r="AR610" s="369">
        <v>3.8E-3</v>
      </c>
      <c r="AS610" s="369">
        <v>3.8E-3</v>
      </c>
      <c r="AT610" s="369" t="s">
        <v>1424</v>
      </c>
      <c r="AW610"/>
      <c r="AX610" s="198"/>
      <c r="AY610" s="184"/>
      <c r="AZ610" s="184"/>
      <c r="BA610" s="184"/>
      <c r="BB610" s="186"/>
      <c r="BC610" s="184"/>
      <c r="BD610" s="184"/>
      <c r="BE610" s="184"/>
      <c r="BF610" s="184"/>
      <c r="BG610" s="186"/>
      <c r="BH610" s="186"/>
      <c r="BI610" s="199"/>
      <c r="BJ610" s="199"/>
      <c r="BK610" s="199"/>
      <c r="BL610" s="186"/>
      <c r="BM610" s="186"/>
      <c r="BN610" s="186"/>
      <c r="BO610" s="186"/>
      <c r="BP610" s="186"/>
      <c r="BQ610" s="186"/>
      <c r="BR610" s="186"/>
      <c r="BS610" s="186"/>
      <c r="BT610" s="187"/>
      <c r="BU610" s="188"/>
      <c r="BV610" s="189"/>
      <c r="BW610" s="185"/>
      <c r="BX610"/>
      <c r="BZ610"/>
    </row>
    <row r="611" spans="2:78" ht="18.75">
      <c r="B611" s="363" t="s">
        <v>1164</v>
      </c>
      <c r="C611" s="364">
        <v>27783868000161</v>
      </c>
      <c r="D611" s="365" t="s">
        <v>14</v>
      </c>
      <c r="E611" s="365" t="s">
        <v>607</v>
      </c>
      <c r="F611" s="365" t="s">
        <v>1424</v>
      </c>
      <c r="G611" s="366" t="s">
        <v>1424</v>
      </c>
      <c r="H611" s="366" t="s">
        <v>34</v>
      </c>
      <c r="I611" s="366" t="s">
        <v>34</v>
      </c>
      <c r="J611" s="366" t="s">
        <v>608</v>
      </c>
      <c r="K611" s="367" t="s">
        <v>48</v>
      </c>
      <c r="L611" s="368"/>
      <c r="M611" s="368" t="s">
        <v>34</v>
      </c>
      <c r="N611" s="367">
        <v>450456</v>
      </c>
      <c r="O611" s="367" t="s">
        <v>1323</v>
      </c>
      <c r="P611" s="371">
        <v>43009</v>
      </c>
      <c r="Q611" s="372">
        <v>94.304102400000005</v>
      </c>
      <c r="R611" s="372">
        <v>79.089339862301529</v>
      </c>
      <c r="S611" s="367">
        <v>2</v>
      </c>
      <c r="T611" s="369">
        <v>0.18789630614917585</v>
      </c>
      <c r="U611" s="369">
        <v>2.0132190971877022</v>
      </c>
      <c r="V611" s="369">
        <v>7.368995619547225E-2</v>
      </c>
      <c r="W611" s="369">
        <v>0.66017740404537073</v>
      </c>
      <c r="X611" s="369">
        <v>0.289004701550722</v>
      </c>
      <c r="Y611" s="369">
        <v>1.9784038005158842</v>
      </c>
      <c r="Z611" s="369">
        <v>0.17669628681830263</v>
      </c>
      <c r="AA611" s="369">
        <v>0.95472423396163841</v>
      </c>
      <c r="AB611" s="369">
        <v>0.21974369247579573</v>
      </c>
      <c r="AC611" s="373">
        <v>-0.17261696562219203</v>
      </c>
      <c r="AD611" s="575">
        <v>28589709000193</v>
      </c>
      <c r="AE611" s="370" t="s">
        <v>1986</v>
      </c>
      <c r="AF611" s="370" t="s">
        <v>1833</v>
      </c>
      <c r="AG611" s="374" t="s">
        <v>1458</v>
      </c>
      <c r="AH611" s="374" t="s">
        <v>1819</v>
      </c>
      <c r="AI611" s="374">
        <v>500</v>
      </c>
      <c r="AJ611" s="374">
        <v>500</v>
      </c>
      <c r="AK611" s="374">
        <v>500</v>
      </c>
      <c r="AL611" s="722">
        <v>1.7</v>
      </c>
      <c r="AM611" s="722">
        <v>20</v>
      </c>
      <c r="AN611" s="369" t="s">
        <v>1869</v>
      </c>
      <c r="AO611" s="367" t="s">
        <v>1326</v>
      </c>
      <c r="AP611" s="370" t="s">
        <v>1816</v>
      </c>
      <c r="AQ611" s="376" t="s">
        <v>672</v>
      </c>
      <c r="AR611" s="369">
        <v>4.5333333333333302E-3</v>
      </c>
      <c r="AS611" s="369">
        <v>4.5333333333333302E-3</v>
      </c>
      <c r="AT611" s="369" t="s">
        <v>1424</v>
      </c>
      <c r="AW611"/>
      <c r="AX611" s="198"/>
      <c r="AY611" s="184"/>
      <c r="AZ611" s="184"/>
      <c r="BA611" s="184"/>
      <c r="BB611" s="186"/>
      <c r="BC611" s="184"/>
      <c r="BD611" s="184"/>
      <c r="BE611" s="184"/>
      <c r="BF611" s="184"/>
      <c r="BG611" s="186"/>
      <c r="BH611" s="186"/>
      <c r="BI611" s="199"/>
      <c r="BJ611" s="199"/>
      <c r="BK611" s="199"/>
      <c r="BL611" s="186"/>
      <c r="BM611" s="186"/>
      <c r="BN611" s="186"/>
      <c r="BO611" s="186"/>
      <c r="BP611" s="186"/>
      <c r="BQ611" s="186"/>
      <c r="BR611" s="186"/>
      <c r="BS611" s="186"/>
      <c r="BT611" s="187"/>
      <c r="BU611" s="188"/>
      <c r="BV611" s="189"/>
      <c r="BW611" s="185"/>
      <c r="BX611"/>
      <c r="BZ611"/>
    </row>
    <row r="612" spans="2:78" ht="18.75">
      <c r="B612" s="363" t="s">
        <v>893</v>
      </c>
      <c r="C612" s="364"/>
      <c r="D612" s="365" t="s">
        <v>11</v>
      </c>
      <c r="E612" s="365" t="s">
        <v>620</v>
      </c>
      <c r="F612" s="365" t="s">
        <v>665</v>
      </c>
      <c r="G612" s="366" t="s">
        <v>740</v>
      </c>
      <c r="H612" s="366" t="s">
        <v>34</v>
      </c>
      <c r="I612" s="366" t="s">
        <v>1424</v>
      </c>
      <c r="J612" s="366" t="s">
        <v>608</v>
      </c>
      <c r="L612" s="368"/>
      <c r="M612" s="368" t="s">
        <v>34</v>
      </c>
      <c r="N612" s="367">
        <v>450944</v>
      </c>
      <c r="O612" s="367" t="s">
        <v>1323</v>
      </c>
      <c r="P612" s="371"/>
      <c r="S612" s="367"/>
      <c r="U612" s="369"/>
      <c r="W612" s="369"/>
      <c r="Y612" s="369"/>
      <c r="AA612" s="369"/>
      <c r="AD612" s="575">
        <v>18652141000154</v>
      </c>
      <c r="AE612" s="370"/>
      <c r="AF612" s="370"/>
      <c r="AG612" s="374" t="s">
        <v>721</v>
      </c>
      <c r="AH612" s="374"/>
      <c r="AI612" s="374">
        <v>1000</v>
      </c>
      <c r="AJ612" s="374">
        <v>1000</v>
      </c>
      <c r="AK612" s="374">
        <v>1000</v>
      </c>
      <c r="AN612" s="369"/>
      <c r="AO612" s="367" t="s">
        <v>1326</v>
      </c>
      <c r="AP612" s="370"/>
      <c r="AR612" s="369">
        <v>1.8666666666666699E-3</v>
      </c>
      <c r="AS612" s="369">
        <v>1.8666666666666699E-3</v>
      </c>
      <c r="AT612" s="369" t="s">
        <v>1424</v>
      </c>
      <c r="AW612" s="198"/>
      <c r="AX612" s="198"/>
      <c r="AY612" s="184"/>
      <c r="AZ612" s="184"/>
      <c r="BA612" s="184"/>
      <c r="BB612" s="186"/>
      <c r="BC612" s="184"/>
      <c r="BD612" s="184"/>
      <c r="BE612" s="184"/>
      <c r="BF612" s="184"/>
      <c r="BG612" s="186"/>
      <c r="BH612" s="186"/>
      <c r="BI612" s="199"/>
      <c r="BJ612" s="199"/>
      <c r="BK612" s="199"/>
      <c r="BL612" s="218"/>
      <c r="BM612" s="186"/>
      <c r="BN612" s="186"/>
      <c r="BO612" s="186"/>
      <c r="BP612" s="186"/>
      <c r="BQ612" s="186"/>
      <c r="BR612" s="186"/>
      <c r="BS612" s="186"/>
      <c r="BT612" s="187"/>
      <c r="BU612" s="188"/>
      <c r="BV612" s="189"/>
      <c r="BW612" s="185"/>
      <c r="BX612"/>
      <c r="BZ612"/>
    </row>
    <row r="613" spans="2:78" ht="18.75">
      <c r="B613" s="363" t="s">
        <v>1119</v>
      </c>
      <c r="C613" s="364">
        <v>28235674000194</v>
      </c>
      <c r="D613" s="365" t="s">
        <v>14</v>
      </c>
      <c r="E613" s="365" t="s">
        <v>614</v>
      </c>
      <c r="F613" s="365" t="s">
        <v>1424</v>
      </c>
      <c r="G613" s="366" t="s">
        <v>1424</v>
      </c>
      <c r="H613" s="366" t="s">
        <v>1340</v>
      </c>
      <c r="I613" s="366" t="s">
        <v>34</v>
      </c>
      <c r="J613" s="366" t="s">
        <v>608</v>
      </c>
      <c r="K613" s="367" t="s">
        <v>48</v>
      </c>
      <c r="L613" s="368"/>
      <c r="M613" s="368" t="s">
        <v>34</v>
      </c>
      <c r="N613" s="367">
        <v>451533</v>
      </c>
      <c r="O613" s="367" t="s">
        <v>1323</v>
      </c>
      <c r="P613" s="371">
        <v>43009</v>
      </c>
      <c r="Q613" s="372">
        <v>12.521603020000001</v>
      </c>
      <c r="R613" s="372">
        <v>13.780561546785707</v>
      </c>
      <c r="S613" s="367">
        <v>3</v>
      </c>
      <c r="T613" s="369">
        <v>0.18217386961536697</v>
      </c>
      <c r="U613" s="369">
        <v>1.9519059253195856</v>
      </c>
      <c r="V613" s="369">
        <v>1.5534798794711868E-2</v>
      </c>
      <c r="W613" s="369">
        <v>0.13917396169235585</v>
      </c>
      <c r="X613" s="369">
        <v>9.0897268545265586E-2</v>
      </c>
      <c r="Y613" s="369">
        <v>0.62224420772928113</v>
      </c>
      <c r="Z613" s="369">
        <v>0.17516988001209643</v>
      </c>
      <c r="AA613" s="369">
        <v>0.94647676258003777</v>
      </c>
      <c r="AB613" s="369">
        <v>0.20810930840063124</v>
      </c>
      <c r="AC613" s="373">
        <v>-0.46171239311204637</v>
      </c>
      <c r="AD613" s="575">
        <v>17002861000101</v>
      </c>
      <c r="AE613" s="370" t="s">
        <v>1889</v>
      </c>
      <c r="AF613" s="370" t="s">
        <v>1833</v>
      </c>
      <c r="AG613" s="374" t="s">
        <v>1458</v>
      </c>
      <c r="AH613" s="374" t="s">
        <v>1819</v>
      </c>
      <c r="AI613" s="374">
        <v>5000</v>
      </c>
      <c r="AJ613" s="374">
        <v>5000</v>
      </c>
      <c r="AK613" s="374">
        <v>5000</v>
      </c>
      <c r="AL613" s="722">
        <v>0</v>
      </c>
      <c r="AM613" s="722">
        <v>0</v>
      </c>
      <c r="AN613" s="369" t="s">
        <v>1815</v>
      </c>
      <c r="AO613" s="367" t="s">
        <v>1326</v>
      </c>
      <c r="AP613" s="370" t="s">
        <v>1835</v>
      </c>
      <c r="AQ613" s="376" t="s">
        <v>670</v>
      </c>
      <c r="AR613" s="369">
        <v>4.8250000000000003E-3</v>
      </c>
      <c r="AS613" s="369">
        <v>4.8250000000000003E-3</v>
      </c>
      <c r="AT613" s="369" t="s">
        <v>1424</v>
      </c>
      <c r="AW613" s="198"/>
      <c r="AX613" s="198"/>
      <c r="AY613" s="184"/>
      <c r="AZ613" s="184"/>
      <c r="BA613" s="184"/>
      <c r="BB613" s="186"/>
      <c r="BC613" s="184"/>
      <c r="BD613" s="184"/>
      <c r="BE613" s="184"/>
      <c r="BF613" s="184"/>
      <c r="BG613" s="186"/>
      <c r="BH613" s="186"/>
      <c r="BI613" s="199"/>
      <c r="BJ613" s="199"/>
      <c r="BK613" s="199"/>
      <c r="BL613" s="218"/>
      <c r="BM613" s="186"/>
      <c r="BN613" s="186"/>
      <c r="BO613" s="186"/>
      <c r="BP613" s="186"/>
      <c r="BQ613" s="186"/>
      <c r="BR613" s="186"/>
      <c r="BS613" s="186"/>
      <c r="BT613" s="187"/>
      <c r="BU613" s="188"/>
      <c r="BV613" s="189"/>
      <c r="BW613" s="185"/>
      <c r="BX613"/>
      <c r="BZ613"/>
    </row>
    <row r="614" spans="2:78" ht="18.75">
      <c r="B614" s="363" t="s">
        <v>1134</v>
      </c>
      <c r="C614" s="364">
        <v>27347332000101</v>
      </c>
      <c r="D614" s="365" t="s">
        <v>14</v>
      </c>
      <c r="E614" s="365" t="s">
        <v>614</v>
      </c>
      <c r="F614" s="365" t="s">
        <v>1424</v>
      </c>
      <c r="G614" s="366" t="s">
        <v>1424</v>
      </c>
      <c r="H614" s="366" t="s">
        <v>1340</v>
      </c>
      <c r="I614" s="366" t="s">
        <v>34</v>
      </c>
      <c r="J614" s="366" t="s">
        <v>608</v>
      </c>
      <c r="K614" s="367" t="s">
        <v>48</v>
      </c>
      <c r="L614" s="368"/>
      <c r="M614" s="368" t="s">
        <v>34</v>
      </c>
      <c r="N614" s="367">
        <v>451584</v>
      </c>
      <c r="O614" s="367" t="s">
        <v>1323</v>
      </c>
      <c r="P614" s="371">
        <v>43014</v>
      </c>
      <c r="Q614" s="372">
        <v>53.240036670000002</v>
      </c>
      <c r="R614" s="372">
        <v>67.114392853015858</v>
      </c>
      <c r="S614" s="367">
        <v>2</v>
      </c>
      <c r="T614" s="369">
        <v>2.541963461706187E-2</v>
      </c>
      <c r="U614" s="369">
        <v>0.2723592331505077</v>
      </c>
      <c r="V614" s="369">
        <v>-5.1082572345968247E-2</v>
      </c>
      <c r="W614" s="369">
        <v>-0.45764120029960403</v>
      </c>
      <c r="X614" s="369">
        <v>6.2533469949662024E-2</v>
      </c>
      <c r="Y614" s="369">
        <v>0.42807765390676256</v>
      </c>
      <c r="Z614" s="369">
        <v>0.15529435567277394</v>
      </c>
      <c r="AA614" s="369">
        <v>0.83908545803633627</v>
      </c>
      <c r="AB614" s="369">
        <v>0.24488522524400805</v>
      </c>
      <c r="AC614" s="373">
        <v>-0.66440928720426984</v>
      </c>
      <c r="AD614" s="575">
        <v>32772397000126</v>
      </c>
      <c r="AE614" s="370" t="s">
        <v>1854</v>
      </c>
      <c r="AF614" s="370" t="s">
        <v>1812</v>
      </c>
      <c r="AG614" s="374" t="s">
        <v>1459</v>
      </c>
      <c r="AH614" s="374" t="s">
        <v>1819</v>
      </c>
      <c r="AI614" s="374">
        <v>50000</v>
      </c>
      <c r="AJ614" s="374">
        <v>25000</v>
      </c>
      <c r="AK614" s="374">
        <v>25000</v>
      </c>
      <c r="AL614" s="722">
        <v>1.8</v>
      </c>
      <c r="AM614" s="722">
        <v>20</v>
      </c>
      <c r="AN614" s="369" t="s">
        <v>1814</v>
      </c>
      <c r="AO614" s="367" t="s">
        <v>1326</v>
      </c>
      <c r="AP614" s="370" t="s">
        <v>1835</v>
      </c>
      <c r="AQ614" s="376" t="s">
        <v>670</v>
      </c>
      <c r="AR614" s="369">
        <v>4.7999999999999996E-3</v>
      </c>
      <c r="AS614" s="369">
        <v>4.7999999999999996E-3</v>
      </c>
      <c r="AT614" s="369" t="s">
        <v>1424</v>
      </c>
      <c r="AW614" s="198"/>
      <c r="AX614" s="198"/>
      <c r="AY614" s="184"/>
      <c r="AZ614" s="184"/>
      <c r="BA614" s="184"/>
      <c r="BB614" s="186"/>
      <c r="BC614" s="184"/>
      <c r="BD614" s="184"/>
      <c r="BE614" s="184"/>
      <c r="BF614" s="184"/>
      <c r="BG614" s="186"/>
      <c r="BH614" s="186"/>
      <c r="BI614" s="199"/>
      <c r="BJ614" s="199"/>
      <c r="BK614" s="199"/>
      <c r="BL614" s="218"/>
      <c r="BM614" s="186"/>
      <c r="BN614" s="186"/>
      <c r="BO614" s="186"/>
      <c r="BP614" s="186"/>
      <c r="BQ614" s="186"/>
      <c r="BR614" s="186"/>
      <c r="BS614" s="186"/>
      <c r="BT614" s="187"/>
      <c r="BU614" s="188"/>
      <c r="BV614" s="189"/>
      <c r="BW614" s="185"/>
      <c r="BX614"/>
      <c r="BZ614"/>
    </row>
    <row r="615" spans="2:78" ht="18.75">
      <c r="B615" s="363" t="s">
        <v>989</v>
      </c>
      <c r="C615" s="364">
        <v>27826059000190</v>
      </c>
      <c r="D615" s="365" t="s">
        <v>11</v>
      </c>
      <c r="E615" s="365" t="s">
        <v>620</v>
      </c>
      <c r="F615" s="365" t="s">
        <v>665</v>
      </c>
      <c r="G615" s="366" t="s">
        <v>740</v>
      </c>
      <c r="H615" s="366" t="s">
        <v>34</v>
      </c>
      <c r="I615" s="366" t="s">
        <v>1424</v>
      </c>
      <c r="J615" s="366" t="s">
        <v>608</v>
      </c>
      <c r="K615" s="367" t="s">
        <v>48</v>
      </c>
      <c r="L615" s="368"/>
      <c r="M615" s="368" t="s">
        <v>34</v>
      </c>
      <c r="N615" s="367">
        <v>451703</v>
      </c>
      <c r="O615" s="367" t="s">
        <v>1323</v>
      </c>
      <c r="P615" s="371">
        <v>43027</v>
      </c>
      <c r="Q615" s="372">
        <v>335.29497463000001</v>
      </c>
      <c r="R615" s="372">
        <v>213.40201382138883</v>
      </c>
      <c r="S615" s="367">
        <v>1</v>
      </c>
      <c r="T615" s="369">
        <v>0.10642376209737181</v>
      </c>
      <c r="U615" s="369">
        <v>1.1402797353498129</v>
      </c>
      <c r="V615" s="369">
        <v>0.1325242208246491</v>
      </c>
      <c r="W615" s="369">
        <v>1.1872648674817361</v>
      </c>
      <c r="X615" s="369">
        <v>0.1874252983756568</v>
      </c>
      <c r="Y615" s="369">
        <v>1.2830342227292275</v>
      </c>
      <c r="Z615" s="369">
        <v>0.17306359841319985</v>
      </c>
      <c r="AA615" s="369">
        <v>0.93509611546954208</v>
      </c>
      <c r="AB615" s="369">
        <v>3.541280407129557E-3</v>
      </c>
      <c r="AC615" s="373">
        <v>5.9026038088669655</v>
      </c>
      <c r="AD615" s="575">
        <v>0</v>
      </c>
      <c r="AE615" s="370" t="s">
        <v>1901</v>
      </c>
      <c r="AF615" s="370" t="s">
        <v>1833</v>
      </c>
      <c r="AG615" s="374" t="s">
        <v>1458</v>
      </c>
      <c r="AH615" s="374" t="s">
        <v>1819</v>
      </c>
      <c r="AI615" s="374">
        <v>500</v>
      </c>
      <c r="AJ615" s="374">
        <v>100</v>
      </c>
      <c r="AK615" s="374">
        <v>500</v>
      </c>
      <c r="AL615" s="722">
        <v>0.6</v>
      </c>
      <c r="AM615" s="722">
        <v>20</v>
      </c>
      <c r="AN615" s="369" t="s">
        <v>1820</v>
      </c>
      <c r="AO615" s="367" t="s">
        <v>1326</v>
      </c>
      <c r="AP615" s="370" t="s">
        <v>1821</v>
      </c>
      <c r="AQ615" s="376" t="s">
        <v>11</v>
      </c>
      <c r="AR615" s="369">
        <v>1.8E-3</v>
      </c>
      <c r="AS615" s="369">
        <v>1.8E-3</v>
      </c>
      <c r="AT615" s="369" t="s">
        <v>1424</v>
      </c>
      <c r="AW615" s="198"/>
      <c r="AX615" s="198"/>
      <c r="AY615" s="184"/>
      <c r="AZ615" s="184"/>
      <c r="BA615" s="184"/>
      <c r="BB615" s="186"/>
      <c r="BC615" s="184"/>
      <c r="BD615" s="184"/>
      <c r="BE615" s="184"/>
      <c r="BF615" s="184"/>
      <c r="BG615" s="186"/>
      <c r="BH615" s="186"/>
      <c r="BI615" s="199"/>
      <c r="BJ615" s="199"/>
      <c r="BK615" s="199"/>
      <c r="BL615" s="218"/>
      <c r="BM615" s="186"/>
      <c r="BN615" s="186"/>
      <c r="BO615" s="186"/>
      <c r="BP615" s="186"/>
      <c r="BQ615" s="186"/>
      <c r="BR615" s="186"/>
      <c r="BS615" s="186"/>
      <c r="BT615" s="187"/>
      <c r="BU615" s="188"/>
      <c r="BV615" s="189"/>
      <c r="BW615" s="185"/>
      <c r="BX615"/>
      <c r="BZ615"/>
    </row>
    <row r="616" spans="2:78" ht="18.75">
      <c r="B616" s="363" t="s">
        <v>533</v>
      </c>
      <c r="C616" s="364">
        <v>28428129000114</v>
      </c>
      <c r="D616" s="365" t="s">
        <v>13</v>
      </c>
      <c r="E616" s="365" t="s">
        <v>615</v>
      </c>
      <c r="F616" s="365" t="s">
        <v>619</v>
      </c>
      <c r="G616" s="366" t="s">
        <v>34</v>
      </c>
      <c r="H616" s="366" t="s">
        <v>867</v>
      </c>
      <c r="I616" s="366" t="s">
        <v>34</v>
      </c>
      <c r="J616" s="366" t="s">
        <v>1424</v>
      </c>
      <c r="K616" s="367" t="s">
        <v>48</v>
      </c>
      <c r="L616" s="368"/>
      <c r="M616" s="368" t="s">
        <v>1421</v>
      </c>
      <c r="N616" s="367">
        <v>452319</v>
      </c>
      <c r="O616" s="367" t="s">
        <v>1323</v>
      </c>
      <c r="P616" s="371">
        <v>43041</v>
      </c>
      <c r="Q616" s="372">
        <v>204.34811445</v>
      </c>
      <c r="R616" s="372">
        <v>241.29887345456314</v>
      </c>
      <c r="S616" s="367">
        <v>1</v>
      </c>
      <c r="T616" s="369">
        <v>0.13787849740953328</v>
      </c>
      <c r="U616" s="369">
        <v>1.4773021873886105</v>
      </c>
      <c r="V616" s="369">
        <v>0.1337423650339653</v>
      </c>
      <c r="W616" s="369">
        <v>1.1981780410453906</v>
      </c>
      <c r="X616" s="369">
        <v>0.19021709329839109</v>
      </c>
      <c r="Y616" s="369">
        <v>1.3021456685145796</v>
      </c>
      <c r="Z616" s="369">
        <v>0.22362947918917597</v>
      </c>
      <c r="AA616" s="369">
        <v>1.2083133553885801</v>
      </c>
      <c r="AB616" s="369">
        <v>6.7706327587134435E-2</v>
      </c>
      <c r="AC616" s="373">
        <v>0.32671864236376791</v>
      </c>
      <c r="AD616" s="575">
        <v>0</v>
      </c>
      <c r="AE616" s="370" t="s">
        <v>1822</v>
      </c>
      <c r="AF616" s="370" t="s">
        <v>1823</v>
      </c>
      <c r="AG616" s="374" t="s">
        <v>721</v>
      </c>
      <c r="AH616" s="374" t="s">
        <v>1819</v>
      </c>
      <c r="AI616" s="374">
        <v>500</v>
      </c>
      <c r="AJ616" s="374">
        <v>500</v>
      </c>
      <c r="AK616" s="374">
        <v>500</v>
      </c>
      <c r="AL616" s="722">
        <v>1</v>
      </c>
      <c r="AM616" s="722">
        <v>0</v>
      </c>
      <c r="AN616" s="369" t="s">
        <v>1820</v>
      </c>
      <c r="AO616" s="367" t="s">
        <v>1326</v>
      </c>
      <c r="AP616" s="370" t="s">
        <v>1835</v>
      </c>
      <c r="AQ616" s="376" t="s">
        <v>670</v>
      </c>
      <c r="AR616" s="369">
        <v>2.66666666666667E-3</v>
      </c>
      <c r="AS616" s="369">
        <v>2.66666666666667E-3</v>
      </c>
      <c r="AT616" s="369" t="s">
        <v>1424</v>
      </c>
      <c r="AW616"/>
      <c r="AX616" s="198"/>
      <c r="AY616" s="184"/>
      <c r="AZ616" s="184"/>
      <c r="BA616" s="184"/>
      <c r="BB616" s="186"/>
      <c r="BC616" s="184"/>
      <c r="BD616" s="184"/>
      <c r="BE616" s="184"/>
      <c r="BF616" s="184"/>
      <c r="BG616" s="186"/>
      <c r="BH616" s="186"/>
      <c r="BI616" s="199"/>
      <c r="BJ616" s="199"/>
      <c r="BK616" s="199"/>
      <c r="BL616" s="186"/>
      <c r="BM616" s="186"/>
      <c r="BN616" s="186"/>
      <c r="BO616" s="186"/>
      <c r="BP616" s="186"/>
      <c r="BQ616" s="186"/>
      <c r="BR616" s="186"/>
      <c r="BS616" s="186"/>
      <c r="BT616" s="187"/>
      <c r="BU616" s="188"/>
      <c r="BV616" s="189"/>
      <c r="BW616" s="185"/>
      <c r="BX616"/>
      <c r="BZ616"/>
    </row>
    <row r="617" spans="2:78" ht="18.75">
      <c r="B617" s="363" t="s">
        <v>262</v>
      </c>
      <c r="C617" s="364">
        <v>28626275000154</v>
      </c>
      <c r="D617" s="365" t="s">
        <v>14</v>
      </c>
      <c r="E617" s="365" t="s">
        <v>607</v>
      </c>
      <c r="F617" s="365" t="s">
        <v>1424</v>
      </c>
      <c r="G617" s="366" t="s">
        <v>1424</v>
      </c>
      <c r="H617" s="366" t="s">
        <v>34</v>
      </c>
      <c r="I617" s="366" t="s">
        <v>34</v>
      </c>
      <c r="J617" s="366" t="s">
        <v>608</v>
      </c>
      <c r="K617" s="367" t="s">
        <v>48</v>
      </c>
      <c r="L617" s="368"/>
      <c r="M617" s="368" t="s">
        <v>34</v>
      </c>
      <c r="N617" s="367">
        <v>452556</v>
      </c>
      <c r="O617" s="367" t="s">
        <v>1323</v>
      </c>
      <c r="P617" s="371">
        <v>43016</v>
      </c>
      <c r="Q617" s="372">
        <v>4.7840320600000004</v>
      </c>
      <c r="R617" s="372">
        <v>7.8748783528968227</v>
      </c>
      <c r="S617" s="367">
        <v>2</v>
      </c>
      <c r="T617" s="369">
        <v>0.10672536734586746</v>
      </c>
      <c r="U617" s="369">
        <v>1.1435112914060634</v>
      </c>
      <c r="V617" s="369">
        <v>-1.1936227533134502E-2</v>
      </c>
      <c r="W617" s="369">
        <v>-0.10693489470962381</v>
      </c>
      <c r="X617" s="369">
        <v>-3.1424403164337478E-2</v>
      </c>
      <c r="Y617" s="369">
        <v>-0.21511815661018724</v>
      </c>
      <c r="Z617" s="369">
        <v>4.6389963888278096E-2</v>
      </c>
      <c r="AA617" s="369">
        <v>0.2506539528037029</v>
      </c>
      <c r="AB617" s="369">
        <v>0.22638861260019383</v>
      </c>
      <c r="AC617" s="373">
        <v>-0.54577689098081839</v>
      </c>
      <c r="AD617" s="575">
        <v>28408139000198</v>
      </c>
      <c r="AE617" s="370" t="s">
        <v>2029</v>
      </c>
      <c r="AF617" s="370" t="s">
        <v>1812</v>
      </c>
      <c r="AG617" s="374" t="s">
        <v>1459</v>
      </c>
      <c r="AH617" s="374" t="s">
        <v>1813</v>
      </c>
      <c r="AI617" s="374">
        <v>1000</v>
      </c>
      <c r="AJ617" s="374">
        <v>1000</v>
      </c>
      <c r="AK617" s="374">
        <v>1000</v>
      </c>
      <c r="AL617" s="722">
        <v>1.8</v>
      </c>
      <c r="AM617" s="722">
        <v>20</v>
      </c>
      <c r="AN617" s="369" t="s">
        <v>1820</v>
      </c>
      <c r="AO617" s="367" t="s">
        <v>1326</v>
      </c>
      <c r="AP617" s="370" t="s">
        <v>1816</v>
      </c>
      <c r="AQ617" s="376" t="s">
        <v>661</v>
      </c>
      <c r="AR617" s="369">
        <v>4.7999999999999996E-3</v>
      </c>
      <c r="AS617" s="369">
        <v>4.7999999999999996E-3</v>
      </c>
      <c r="AT617" s="369" t="s">
        <v>1424</v>
      </c>
      <c r="AW617"/>
      <c r="AX617" s="198"/>
      <c r="AY617" s="184"/>
      <c r="AZ617" s="184"/>
      <c r="BA617" s="184"/>
      <c r="BB617" s="186"/>
      <c r="BC617" s="184"/>
      <c r="BD617" s="184"/>
      <c r="BE617" s="184"/>
      <c r="BF617" s="184"/>
      <c r="BG617" s="186"/>
      <c r="BH617" s="186"/>
      <c r="BI617" s="199"/>
      <c r="BJ617" s="199"/>
      <c r="BK617" s="199"/>
      <c r="BL617" s="186"/>
      <c r="BM617" s="186"/>
      <c r="BN617" s="186"/>
      <c r="BO617" s="186"/>
      <c r="BP617" s="186"/>
      <c r="BQ617" s="186"/>
      <c r="BR617" s="186"/>
      <c r="BS617" s="186"/>
      <c r="BT617" s="187"/>
      <c r="BU617" s="188"/>
      <c r="BV617" s="189"/>
      <c r="BW617" s="185"/>
      <c r="BX617"/>
      <c r="BZ617"/>
    </row>
    <row r="618" spans="2:78" ht="18.75">
      <c r="B618" s="363" t="s">
        <v>1039</v>
      </c>
      <c r="C618" s="364">
        <v>28903657000188</v>
      </c>
      <c r="D618" s="365" t="s">
        <v>11</v>
      </c>
      <c r="E618" s="365" t="s">
        <v>620</v>
      </c>
      <c r="F618" s="365" t="s">
        <v>687</v>
      </c>
      <c r="G618" s="366" t="s">
        <v>740</v>
      </c>
      <c r="H618" s="366" t="s">
        <v>34</v>
      </c>
      <c r="I618" s="366" t="s">
        <v>1321</v>
      </c>
      <c r="J618" s="366" t="s">
        <v>608</v>
      </c>
      <c r="K618" s="367" t="s">
        <v>48</v>
      </c>
      <c r="L618" s="368"/>
      <c r="M618" s="368" t="s">
        <v>34</v>
      </c>
      <c r="N618" s="367">
        <v>452599</v>
      </c>
      <c r="O618" s="367" t="s">
        <v>1323</v>
      </c>
      <c r="P618" s="371">
        <v>43038</v>
      </c>
      <c r="Q618" s="372">
        <v>203.12833809</v>
      </c>
      <c r="R618" s="372">
        <v>160.55133585027767</v>
      </c>
      <c r="S618" s="367">
        <v>2</v>
      </c>
      <c r="T618" s="369">
        <v>0.11513582859545113</v>
      </c>
      <c r="U618" s="369">
        <v>1.2336253631024818</v>
      </c>
      <c r="V618" s="369">
        <v>0.14179145192206333</v>
      </c>
      <c r="W618" s="369">
        <v>1.2702886184031048</v>
      </c>
      <c r="X618" s="369">
        <v>0.21843048358700501</v>
      </c>
      <c r="Y618" s="369">
        <v>1.4952825907616227</v>
      </c>
      <c r="Z618" s="369">
        <v>0.29616703506247499</v>
      </c>
      <c r="AA618" s="369">
        <v>1.6002478080678173</v>
      </c>
      <c r="AB618" s="369">
        <v>1.1081784433346507E-3</v>
      </c>
      <c r="AC618" s="373">
        <v>27.22486301575918</v>
      </c>
      <c r="AD618" s="575">
        <v>0</v>
      </c>
      <c r="AE618" s="370" t="s">
        <v>2054</v>
      </c>
      <c r="AF618" s="370" t="s">
        <v>1956</v>
      </c>
      <c r="AG618" s="374" t="s">
        <v>721</v>
      </c>
      <c r="AH618" s="374" t="s">
        <v>1813</v>
      </c>
      <c r="AI618" s="374">
        <v>10000</v>
      </c>
      <c r="AJ618" s="374">
        <v>0</v>
      </c>
      <c r="AK618" s="374">
        <v>0</v>
      </c>
      <c r="AL618" s="722">
        <v>2</v>
      </c>
      <c r="AM618" s="722">
        <v>20</v>
      </c>
      <c r="AN618" s="369" t="s">
        <v>1820</v>
      </c>
      <c r="AO618" s="367" t="s">
        <v>1326</v>
      </c>
      <c r="AP618" s="370" t="s">
        <v>1835</v>
      </c>
      <c r="AQ618" s="376" t="s">
        <v>1950</v>
      </c>
      <c r="AR618" s="369">
        <v>6.6666666666666697E-3</v>
      </c>
      <c r="AS618" s="369">
        <v>6.6666666666666697E-3</v>
      </c>
      <c r="AT618" s="369" t="s">
        <v>1424</v>
      </c>
      <c r="AW618" s="198"/>
      <c r="AX618" s="198"/>
      <c r="AY618" s="184"/>
      <c r="AZ618" s="184"/>
      <c r="BA618" s="184"/>
      <c r="BB618" s="184"/>
      <c r="BC618" s="184"/>
      <c r="BD618" s="184"/>
      <c r="BE618" s="184"/>
      <c r="BF618" s="184"/>
      <c r="BG618" s="186"/>
      <c r="BH618" s="186"/>
      <c r="BI618" s="199"/>
      <c r="BJ618" s="199"/>
      <c r="BK618" s="199"/>
      <c r="BL618" s="218"/>
      <c r="BM618" s="186"/>
      <c r="BN618" s="186"/>
      <c r="BO618" s="186"/>
      <c r="BP618" s="186"/>
      <c r="BQ618" s="186"/>
      <c r="BR618" s="186"/>
      <c r="BS618" s="186"/>
      <c r="BT618" s="186"/>
      <c r="BU618" s="186"/>
      <c r="BV618" s="189"/>
      <c r="BW618" s="184"/>
      <c r="BX618"/>
      <c r="BZ618"/>
    </row>
    <row r="619" spans="2:78" ht="18.75">
      <c r="B619" s="363" t="s">
        <v>1032</v>
      </c>
      <c r="C619" s="364">
        <v>28747685000153</v>
      </c>
      <c r="D619" s="365" t="s">
        <v>14</v>
      </c>
      <c r="E619" s="365" t="s">
        <v>607</v>
      </c>
      <c r="F619" s="365" t="s">
        <v>1424</v>
      </c>
      <c r="G619" s="366" t="s">
        <v>1424</v>
      </c>
      <c r="H619" s="366" t="s">
        <v>34</v>
      </c>
      <c r="I619" s="366" t="s">
        <v>34</v>
      </c>
      <c r="J619" s="366" t="s">
        <v>608</v>
      </c>
      <c r="K619" s="367" t="s">
        <v>48</v>
      </c>
      <c r="L619" s="368"/>
      <c r="M619" s="368" t="s">
        <v>34</v>
      </c>
      <c r="N619" s="367">
        <v>452637</v>
      </c>
      <c r="O619" s="367" t="s">
        <v>1323</v>
      </c>
      <c r="P619" s="371">
        <v>43047</v>
      </c>
      <c r="Q619" s="372">
        <v>198.3837513</v>
      </c>
      <c r="R619" s="372">
        <v>264.33180387190481</v>
      </c>
      <c r="S619" s="367">
        <v>2</v>
      </c>
      <c r="T619" s="369">
        <v>-6.840426295664781E-2</v>
      </c>
      <c r="U619" s="369">
        <v>-0.73291897715135956</v>
      </c>
      <c r="V619" s="369">
        <v>-0.10535603570603991</v>
      </c>
      <c r="W619" s="369">
        <v>-0.9438691206224169</v>
      </c>
      <c r="X619" s="369">
        <v>0.10038329321188222</v>
      </c>
      <c r="Y619" s="369">
        <v>0.68718151550151485</v>
      </c>
      <c r="Z619" s="369">
        <v>-1.4479659145677726E-2</v>
      </c>
      <c r="AA619" s="369">
        <v>-7.8236400633014694E-2</v>
      </c>
      <c r="AB619" s="369">
        <v>0.23318757791905104</v>
      </c>
      <c r="AC619" s="373">
        <v>-0.93048473356767702</v>
      </c>
      <c r="AD619" s="575">
        <v>28747676000162</v>
      </c>
      <c r="AE619" s="370" t="s">
        <v>1922</v>
      </c>
      <c r="AF619" s="370" t="s">
        <v>1858</v>
      </c>
      <c r="AG619" s="374" t="s">
        <v>721</v>
      </c>
      <c r="AH619" s="374" t="s">
        <v>1813</v>
      </c>
      <c r="AI619" s="374">
        <v>50000</v>
      </c>
      <c r="AJ619" s="374">
        <v>10000</v>
      </c>
      <c r="AK619" s="374">
        <v>20000</v>
      </c>
      <c r="AL619" s="722">
        <v>2</v>
      </c>
      <c r="AM619" s="722">
        <v>20</v>
      </c>
      <c r="AN619" s="369" t="s">
        <v>668</v>
      </c>
      <c r="AO619" s="367" t="s">
        <v>1326</v>
      </c>
      <c r="AP619" s="370" t="s">
        <v>1816</v>
      </c>
      <c r="AQ619" s="376" t="s">
        <v>661</v>
      </c>
      <c r="AR619" s="369">
        <v>4.0000000000000001E-3</v>
      </c>
      <c r="AS619" s="369">
        <v>4.0000000000000001E-3</v>
      </c>
      <c r="AT619" s="369" t="s">
        <v>1424</v>
      </c>
      <c r="AW619" s="198"/>
      <c r="AX619" s="198"/>
      <c r="AY619" s="184"/>
      <c r="AZ619" s="184"/>
      <c r="BA619" s="184"/>
      <c r="BB619" s="184"/>
      <c r="BC619" s="184"/>
      <c r="BD619" s="184"/>
      <c r="BE619" s="184"/>
      <c r="BF619" s="184"/>
      <c r="BG619" s="186"/>
      <c r="BH619" s="186"/>
      <c r="BI619" s="199"/>
      <c r="BJ619" s="199"/>
      <c r="BK619" s="199"/>
      <c r="BL619" s="218"/>
      <c r="BM619" s="186"/>
      <c r="BN619" s="186"/>
      <c r="BO619" s="186"/>
      <c r="BP619" s="186"/>
      <c r="BQ619" s="186"/>
      <c r="BR619" s="186"/>
      <c r="BS619" s="186"/>
      <c r="BT619" s="186"/>
      <c r="BU619" s="186"/>
      <c r="BV619" s="189"/>
      <c r="BW619" s="184"/>
      <c r="BX619"/>
      <c r="BZ619"/>
    </row>
    <row r="620" spans="2:78" ht="18.75">
      <c r="B620" s="363" t="s">
        <v>958</v>
      </c>
      <c r="C620" s="364">
        <v>28568701000140</v>
      </c>
      <c r="D620" s="365" t="s">
        <v>14</v>
      </c>
      <c r="E620" s="365" t="s">
        <v>614</v>
      </c>
      <c r="F620" s="365" t="s">
        <v>1424</v>
      </c>
      <c r="G620" s="366" t="s">
        <v>1424</v>
      </c>
      <c r="H620" s="366" t="s">
        <v>867</v>
      </c>
      <c r="I620" s="366" t="s">
        <v>34</v>
      </c>
      <c r="J620" s="366" t="s">
        <v>608</v>
      </c>
      <c r="K620" s="367" t="s">
        <v>48</v>
      </c>
      <c r="L620" s="368"/>
      <c r="M620" s="368" t="s">
        <v>1421</v>
      </c>
      <c r="N620" s="367">
        <v>452653</v>
      </c>
      <c r="O620" s="367" t="s">
        <v>1323</v>
      </c>
      <c r="P620" s="371">
        <v>43029</v>
      </c>
      <c r="Q620" s="372">
        <v>20.738282009999999</v>
      </c>
      <c r="R620" s="372">
        <v>26.956409147420615</v>
      </c>
      <c r="S620" s="367">
        <v>1</v>
      </c>
      <c r="T620" s="369">
        <v>2.9601799455561517E-2</v>
      </c>
      <c r="U620" s="369">
        <v>0.31716913012511799</v>
      </c>
      <c r="V620" s="369">
        <v>1.6377339855930595E-2</v>
      </c>
      <c r="W620" s="369">
        <v>0.14672216227917054</v>
      </c>
      <c r="X620" s="369">
        <v>7.8987528424863562E-2</v>
      </c>
      <c r="Y620" s="369">
        <v>0.54071517034362271</v>
      </c>
      <c r="Z620" s="369">
        <v>0.12053724893751561</v>
      </c>
      <c r="AA620" s="369">
        <v>0.65128608375370034</v>
      </c>
      <c r="AB620" s="369">
        <v>0.11857664278927078</v>
      </c>
      <c r="AC620" s="373">
        <v>-0.80322822023721208</v>
      </c>
      <c r="AD620" s="575">
        <v>0</v>
      </c>
      <c r="AE620" s="370" t="s">
        <v>1911</v>
      </c>
      <c r="AF620" s="370" t="s">
        <v>1830</v>
      </c>
      <c r="AG620" s="374" t="s">
        <v>743</v>
      </c>
      <c r="AH620" s="374" t="s">
        <v>1819</v>
      </c>
      <c r="AI620" s="374">
        <v>1000</v>
      </c>
      <c r="AJ620" s="374">
        <v>300</v>
      </c>
      <c r="AK620" s="374">
        <v>0</v>
      </c>
      <c r="AL620" s="722">
        <v>1.3</v>
      </c>
      <c r="AM620" s="722">
        <v>20</v>
      </c>
      <c r="AN620" s="369" t="s">
        <v>1814</v>
      </c>
      <c r="AO620" s="367" t="s">
        <v>1326</v>
      </c>
      <c r="AP620" s="370" t="s">
        <v>1835</v>
      </c>
      <c r="AQ620" s="376" t="s">
        <v>670</v>
      </c>
      <c r="AR620" s="369">
        <v>3.46666666666667E-3</v>
      </c>
      <c r="AS620" s="369">
        <v>3.46666666666667E-3</v>
      </c>
      <c r="AT620" s="369" t="s">
        <v>1424</v>
      </c>
      <c r="AW620" s="198"/>
      <c r="AX620" s="198"/>
      <c r="AY620" s="184"/>
      <c r="AZ620" s="184"/>
      <c r="BA620" s="184"/>
      <c r="BB620" s="184"/>
      <c r="BC620" s="184"/>
      <c r="BD620" s="184"/>
      <c r="BE620" s="184"/>
      <c r="BF620" s="184"/>
      <c r="BG620" s="186"/>
      <c r="BH620" s="186"/>
      <c r="BI620" s="199"/>
      <c r="BJ620" s="199"/>
      <c r="BK620" s="199"/>
      <c r="BL620" s="218"/>
      <c r="BM620" s="186"/>
      <c r="BN620" s="186"/>
      <c r="BO620" s="186"/>
      <c r="BP620" s="186"/>
      <c r="BQ620" s="186"/>
      <c r="BR620" s="186"/>
      <c r="BS620" s="186"/>
      <c r="BT620" s="186"/>
      <c r="BU620" s="186"/>
      <c r="BV620" s="189"/>
      <c r="BW620" s="184"/>
      <c r="BX620"/>
      <c r="BZ620"/>
    </row>
    <row r="621" spans="2:78" ht="18.75">
      <c r="B621" s="363" t="s">
        <v>1598</v>
      </c>
      <c r="C621" s="364">
        <v>28076506000101</v>
      </c>
      <c r="D621" s="365" t="s">
        <v>14</v>
      </c>
      <c r="E621" s="365" t="s">
        <v>1424</v>
      </c>
      <c r="F621" s="365" t="s">
        <v>1424</v>
      </c>
      <c r="G621" s="366" t="s">
        <v>1424</v>
      </c>
      <c r="H621" s="366" t="s">
        <v>34</v>
      </c>
      <c r="I621" s="366" t="s">
        <v>1424</v>
      </c>
      <c r="J621" s="366" t="s">
        <v>1424</v>
      </c>
      <c r="K621" s="367" t="s">
        <v>48</v>
      </c>
      <c r="L621" s="368"/>
      <c r="M621" s="368" t="s">
        <v>1424</v>
      </c>
      <c r="N621" s="367">
        <v>452688</v>
      </c>
      <c r="O621" s="367" t="s">
        <v>1326</v>
      </c>
      <c r="P621" s="371">
        <v>43033</v>
      </c>
      <c r="Q621" s="372">
        <v>10.73405827</v>
      </c>
      <c r="R621" s="372">
        <v>19.567936110198399</v>
      </c>
      <c r="S621" s="367">
        <v>2</v>
      </c>
      <c r="T621" s="369">
        <v>-4.1325574592580572E-2</v>
      </c>
      <c r="U621" s="369">
        <v>-0.44278377620678422</v>
      </c>
      <c r="V621" s="369">
        <v>-0.22511593551988718</v>
      </c>
      <c r="W621" s="369">
        <v>-2.0167803265690591</v>
      </c>
      <c r="X621" s="369">
        <v>-0.19897608025140823</v>
      </c>
      <c r="Y621" s="369">
        <v>-1.3621059839818932</v>
      </c>
      <c r="Z621" s="369">
        <v>-0.32402280346138623</v>
      </c>
      <c r="AA621" s="369">
        <v>-1.7507579156933988</v>
      </c>
      <c r="AB621" s="369">
        <v>0.31689471997404345</v>
      </c>
      <c r="AC621" s="373">
        <v>-1.0626159411956413</v>
      </c>
      <c r="AD621" s="575">
        <v>12004203000135</v>
      </c>
      <c r="AE621" s="370" t="s">
        <v>1817</v>
      </c>
      <c r="AF621" s="370" t="s">
        <v>1818</v>
      </c>
      <c r="AG621" s="374" t="s">
        <v>1594</v>
      </c>
      <c r="AH621" s="374" t="s">
        <v>1813</v>
      </c>
      <c r="AI621" s="374">
        <v>100000</v>
      </c>
      <c r="AJ621" s="374">
        <v>50000</v>
      </c>
      <c r="AK621" s="374">
        <v>100000</v>
      </c>
      <c r="AL621" s="722">
        <v>0</v>
      </c>
      <c r="AM621" s="722">
        <v>0</v>
      </c>
      <c r="AN621" s="369" t="s">
        <v>668</v>
      </c>
      <c r="AO621" s="367" t="s">
        <v>1326</v>
      </c>
      <c r="AP621" s="370" t="s">
        <v>1816</v>
      </c>
      <c r="AQ621" s="376" t="s">
        <v>1815</v>
      </c>
      <c r="AR621" s="369">
        <v>0</v>
      </c>
      <c r="AS621" s="369">
        <v>0</v>
      </c>
      <c r="AT621" s="369" t="s">
        <v>1424</v>
      </c>
      <c r="AW621" s="198"/>
      <c r="AX621" s="198"/>
      <c r="AY621" s="184"/>
      <c r="AZ621" s="184"/>
      <c r="BA621" s="184"/>
      <c r="BB621" s="184"/>
      <c r="BC621" s="184"/>
      <c r="BD621" s="184"/>
      <c r="BE621" s="184"/>
      <c r="BF621" s="184"/>
      <c r="BG621" s="186"/>
      <c r="BH621" s="186"/>
      <c r="BI621" s="199"/>
      <c r="BJ621" s="199"/>
      <c r="BK621" s="199"/>
      <c r="BL621" s="218"/>
      <c r="BM621" s="186"/>
      <c r="BN621" s="186"/>
      <c r="BO621" s="186"/>
      <c r="BP621" s="186"/>
      <c r="BQ621" s="186"/>
      <c r="BR621" s="186"/>
      <c r="BS621" s="186"/>
      <c r="BT621" s="186"/>
      <c r="BU621" s="186"/>
      <c r="BV621" s="189"/>
      <c r="BW621" s="184"/>
      <c r="BX621"/>
      <c r="BZ621"/>
    </row>
    <row r="622" spans="2:78" ht="18.75">
      <c r="B622" s="363" t="s">
        <v>996</v>
      </c>
      <c r="C622" s="364">
        <v>28259415000101</v>
      </c>
      <c r="D622" s="365" t="s">
        <v>11</v>
      </c>
      <c r="E622" s="365" t="s">
        <v>620</v>
      </c>
      <c r="F622" s="365" t="s">
        <v>665</v>
      </c>
      <c r="G622" s="366" t="s">
        <v>740</v>
      </c>
      <c r="H622" s="366" t="s">
        <v>34</v>
      </c>
      <c r="I622" s="366" t="s">
        <v>1424</v>
      </c>
      <c r="J622" s="366" t="s">
        <v>608</v>
      </c>
      <c r="K622" s="367" t="s">
        <v>48</v>
      </c>
      <c r="L622" s="368"/>
      <c r="M622" s="368" t="s">
        <v>34</v>
      </c>
      <c r="N622" s="367">
        <v>452734</v>
      </c>
      <c r="O622" s="367" t="s">
        <v>1323</v>
      </c>
      <c r="P622" s="371">
        <v>43034</v>
      </c>
      <c r="Q622" s="372">
        <v>148.62092269999999</v>
      </c>
      <c r="R622" s="372">
        <v>129.59350749932545</v>
      </c>
      <c r="S622" s="367">
        <v>1</v>
      </c>
      <c r="T622" s="369">
        <v>8.4086643739543998E-2</v>
      </c>
      <c r="U622" s="369">
        <v>0.90094819033041018</v>
      </c>
      <c r="V622" s="369">
        <v>0.11214206592452469</v>
      </c>
      <c r="W622" s="369">
        <v>1.0046641603362279</v>
      </c>
      <c r="X622" s="369">
        <v>0.20323357670561526</v>
      </c>
      <c r="Y622" s="369">
        <v>1.3912510017635773</v>
      </c>
      <c r="Z622" s="369">
        <v>0.18423340536383903</v>
      </c>
      <c r="AA622" s="369">
        <v>0.99544874413238604</v>
      </c>
      <c r="AB622" s="369">
        <v>1.249551750484699E-2</v>
      </c>
      <c r="AC622" s="373">
        <v>4.1664566438527069E-2</v>
      </c>
      <c r="AD622" s="575">
        <v>0</v>
      </c>
      <c r="AE622" s="370" t="s">
        <v>2045</v>
      </c>
      <c r="AF622" s="370" t="s">
        <v>1812</v>
      </c>
      <c r="AG622" s="374" t="s">
        <v>1459</v>
      </c>
      <c r="AH622" s="374" t="s">
        <v>1813</v>
      </c>
      <c r="AI622" s="374">
        <v>500</v>
      </c>
      <c r="AJ622" s="374">
        <v>100</v>
      </c>
      <c r="AK622" s="374">
        <v>500</v>
      </c>
      <c r="AL622" s="722">
        <v>0.9</v>
      </c>
      <c r="AM622" s="722">
        <v>20</v>
      </c>
      <c r="AN622" s="369" t="s">
        <v>1820</v>
      </c>
      <c r="AO622" s="367" t="s">
        <v>1326</v>
      </c>
      <c r="AP622" s="370" t="s">
        <v>1821</v>
      </c>
      <c r="AQ622" s="376" t="s">
        <v>11</v>
      </c>
      <c r="AR622" s="369">
        <v>2.4499999999999999E-3</v>
      </c>
      <c r="AS622" s="369">
        <v>2.4499999999999999E-3</v>
      </c>
      <c r="AT622" s="369" t="s">
        <v>1424</v>
      </c>
      <c r="AW622"/>
      <c r="AX622" s="198"/>
      <c r="AY622" s="184"/>
      <c r="AZ622" s="184"/>
      <c r="BA622" s="184"/>
      <c r="BB622" s="186"/>
      <c r="BC622" s="184"/>
      <c r="BD622" s="184"/>
      <c r="BE622" s="184"/>
      <c r="BF622" s="184"/>
      <c r="BG622" s="186"/>
      <c r="BH622" s="186"/>
      <c r="BI622" s="199"/>
      <c r="BJ622" s="199"/>
      <c r="BK622" s="199"/>
      <c r="BL622" s="186"/>
      <c r="BM622" s="186"/>
      <c r="BN622" s="186"/>
      <c r="BO622" s="186"/>
      <c r="BP622" s="186"/>
      <c r="BQ622" s="186"/>
      <c r="BR622" s="186"/>
      <c r="BS622" s="186"/>
      <c r="BT622" s="187"/>
      <c r="BU622" s="188"/>
      <c r="BV622" s="189"/>
      <c r="BW622" s="185"/>
      <c r="BX622"/>
      <c r="BZ622"/>
    </row>
    <row r="623" spans="2:78" ht="18.75">
      <c r="B623" s="363" t="s">
        <v>254</v>
      </c>
      <c r="C623" s="364">
        <v>28558421000151</v>
      </c>
      <c r="D623" s="365" t="s">
        <v>13</v>
      </c>
      <c r="E623" s="365" t="s">
        <v>616</v>
      </c>
      <c r="F623" s="365" t="s">
        <v>619</v>
      </c>
      <c r="G623" s="366" t="s">
        <v>34</v>
      </c>
      <c r="H623" s="366" t="s">
        <v>867</v>
      </c>
      <c r="I623" s="366" t="s">
        <v>34</v>
      </c>
      <c r="J623" s="366" t="s">
        <v>611</v>
      </c>
      <c r="K623" s="367" t="s">
        <v>48</v>
      </c>
      <c r="L623" s="368" t="s">
        <v>717</v>
      </c>
      <c r="M623" s="368" t="s">
        <v>34</v>
      </c>
      <c r="N623" s="367">
        <v>452750</v>
      </c>
      <c r="O623" s="367" t="s">
        <v>1323</v>
      </c>
      <c r="P623" s="371">
        <v>43048</v>
      </c>
      <c r="Q623" s="372">
        <v>51.669063780000002</v>
      </c>
      <c r="R623" s="372">
        <v>32.632405910158738</v>
      </c>
      <c r="S623" s="367">
        <v>1</v>
      </c>
      <c r="T623" s="369">
        <v>0.25668843199181324</v>
      </c>
      <c r="U623" s="369">
        <v>2.7502938397458845</v>
      </c>
      <c r="V623" s="369">
        <v>0.25799376028599719</v>
      </c>
      <c r="W623" s="369">
        <v>2.3113278894305873</v>
      </c>
      <c r="X623" s="369">
        <v>0.42528393264618569</v>
      </c>
      <c r="Y623" s="369">
        <v>2.9113137057318337</v>
      </c>
      <c r="Z623" s="369">
        <v>0.45643758231528331</v>
      </c>
      <c r="AA623" s="369">
        <v>2.4662205922604752</v>
      </c>
      <c r="AB623" s="369">
        <v>0.18375872362321055</v>
      </c>
      <c r="AC623" s="373">
        <v>0.79654620904348017</v>
      </c>
      <c r="AD623" s="575">
        <v>0</v>
      </c>
      <c r="AE623" s="370" t="s">
        <v>1922</v>
      </c>
      <c r="AF623" s="370" t="s">
        <v>1858</v>
      </c>
      <c r="AG623" s="374" t="s">
        <v>721</v>
      </c>
      <c r="AH623" s="374" t="s">
        <v>1813</v>
      </c>
      <c r="AI623" s="374">
        <v>50000</v>
      </c>
      <c r="AJ623" s="374">
        <v>10000</v>
      </c>
      <c r="AK623" s="374">
        <v>20000</v>
      </c>
      <c r="AL623" s="722">
        <v>2</v>
      </c>
      <c r="AM623" s="722">
        <v>20</v>
      </c>
      <c r="AN623" s="369" t="s">
        <v>1820</v>
      </c>
      <c r="AO623" s="367" t="s">
        <v>1326</v>
      </c>
      <c r="AP623" s="370" t="s">
        <v>1835</v>
      </c>
      <c r="AQ623" s="376" t="s">
        <v>666</v>
      </c>
      <c r="AR623" s="369">
        <v>4.0000000000000001E-3</v>
      </c>
      <c r="AS623" s="369">
        <v>4.0000000000000001E-3</v>
      </c>
      <c r="AT623" s="369" t="s">
        <v>1424</v>
      </c>
      <c r="AW623"/>
      <c r="AX623" s="198"/>
      <c r="AY623" s="184"/>
      <c r="AZ623" s="184"/>
      <c r="BA623" s="184"/>
      <c r="BB623" s="186"/>
      <c r="BC623" s="184"/>
      <c r="BD623" s="184"/>
      <c r="BE623" s="184"/>
      <c r="BF623" s="184"/>
      <c r="BG623" s="186"/>
      <c r="BH623" s="186"/>
      <c r="BI623" s="199"/>
      <c r="BJ623" s="199"/>
      <c r="BK623" s="199"/>
      <c r="BL623" s="186"/>
      <c r="BM623" s="186"/>
      <c r="BN623" s="186"/>
      <c r="BO623" s="186"/>
      <c r="BP623" s="186"/>
      <c r="BQ623" s="186"/>
      <c r="BR623" s="186"/>
      <c r="BS623" s="186"/>
      <c r="BT623" s="187"/>
      <c r="BU623" s="188"/>
      <c r="BV623" s="189"/>
      <c r="BW623" s="185"/>
      <c r="BX623"/>
      <c r="BZ623"/>
    </row>
    <row r="624" spans="2:78" ht="18.75">
      <c r="B624" s="363" t="s">
        <v>35</v>
      </c>
      <c r="C624" s="364">
        <v>27717359000130</v>
      </c>
      <c r="D624" s="365" t="s">
        <v>11</v>
      </c>
      <c r="E624" s="365" t="s">
        <v>620</v>
      </c>
      <c r="F624" s="365" t="s">
        <v>665</v>
      </c>
      <c r="G624" s="366" t="s">
        <v>740</v>
      </c>
      <c r="H624" s="366" t="s">
        <v>34</v>
      </c>
      <c r="I624" s="366" t="s">
        <v>1306</v>
      </c>
      <c r="J624" s="366" t="s">
        <v>608</v>
      </c>
      <c r="K624" s="367" t="s">
        <v>48</v>
      </c>
      <c r="L624" s="368"/>
      <c r="M624" s="368" t="s">
        <v>34</v>
      </c>
      <c r="N624" s="367">
        <v>453420</v>
      </c>
      <c r="O624" s="367" t="s">
        <v>1323</v>
      </c>
      <c r="P624" s="371">
        <v>43061</v>
      </c>
      <c r="Q624" s="372">
        <v>5392.8535589599996</v>
      </c>
      <c r="R624" s="372">
        <v>54513314.732793182</v>
      </c>
      <c r="S624" s="367">
        <v>0</v>
      </c>
      <c r="T624" s="369">
        <v>9.696424291860839E-2</v>
      </c>
      <c r="U624" s="369">
        <v>1.038925509440868</v>
      </c>
      <c r="V624" s="369">
        <v>0.11667226931644814</v>
      </c>
      <c r="W624" s="369">
        <v>1.0452495815996663</v>
      </c>
      <c r="X624" s="369">
        <v>0.15754138687707253</v>
      </c>
      <c r="Y624" s="369">
        <v>1.0784616197028953</v>
      </c>
      <c r="Z624" s="369">
        <v>0.16900520774799266</v>
      </c>
      <c r="AA624" s="369">
        <v>0.91316784527934103</v>
      </c>
      <c r="AB624" s="369">
        <v>1.4276810821883226E-3</v>
      </c>
      <c r="AC624" s="373">
        <v>3.5377814935014174</v>
      </c>
      <c r="AD624" s="575">
        <v>0</v>
      </c>
      <c r="AE624" s="370" t="s">
        <v>1836</v>
      </c>
      <c r="AF624" s="370" t="s">
        <v>1833</v>
      </c>
      <c r="AG624" s="374" t="s">
        <v>1458</v>
      </c>
      <c r="AH624" s="374" t="s">
        <v>1819</v>
      </c>
      <c r="AI624" s="374">
        <v>500</v>
      </c>
      <c r="AJ624" s="374">
        <v>100</v>
      </c>
      <c r="AK624" s="374">
        <v>100</v>
      </c>
      <c r="AL624" s="722">
        <v>0.3</v>
      </c>
      <c r="AM624" s="722">
        <v>0</v>
      </c>
      <c r="AN624" s="369" t="s">
        <v>1820</v>
      </c>
      <c r="AO624" s="367" t="s">
        <v>1326</v>
      </c>
      <c r="AP624" s="370" t="s">
        <v>1821</v>
      </c>
      <c r="AQ624" s="376" t="s">
        <v>671</v>
      </c>
      <c r="AR624" s="369">
        <v>1.0499999999999999E-3</v>
      </c>
      <c r="AS624" s="369">
        <v>1.0499999999999999E-3</v>
      </c>
      <c r="AT624" s="369" t="s">
        <v>1424</v>
      </c>
      <c r="AW624"/>
      <c r="AX624" s="198"/>
      <c r="AY624" s="184"/>
      <c r="AZ624" s="184"/>
      <c r="BA624" s="184"/>
      <c r="BB624" s="186"/>
      <c r="BC624" s="184"/>
      <c r="BD624" s="184"/>
      <c r="BE624" s="184"/>
      <c r="BF624" s="184"/>
      <c r="BG624" s="186"/>
      <c r="BH624" s="186"/>
      <c r="BI624" s="199"/>
      <c r="BJ624" s="199"/>
      <c r="BK624" s="199"/>
      <c r="BL624" s="186"/>
      <c r="BM624" s="186"/>
      <c r="BN624" s="186"/>
      <c r="BO624" s="186"/>
      <c r="BP624" s="186"/>
      <c r="BQ624" s="186"/>
      <c r="BR624" s="186"/>
      <c r="BS624" s="186"/>
      <c r="BT624" s="187"/>
      <c r="BU624" s="188"/>
      <c r="BV624" s="189"/>
      <c r="BW624" s="185"/>
      <c r="BX624"/>
      <c r="BZ624"/>
    </row>
    <row r="625" spans="2:78" ht="18.75">
      <c r="B625" s="363" t="s">
        <v>1086</v>
      </c>
      <c r="C625" s="364"/>
      <c r="D625" s="365" t="s">
        <v>11</v>
      </c>
      <c r="E625" s="365" t="s">
        <v>621</v>
      </c>
      <c r="F625" s="365" t="s">
        <v>694</v>
      </c>
      <c r="G625" s="366" t="s">
        <v>740</v>
      </c>
      <c r="H625" s="366" t="s">
        <v>34</v>
      </c>
      <c r="I625" s="366" t="s">
        <v>1424</v>
      </c>
      <c r="J625" s="366" t="s">
        <v>608</v>
      </c>
      <c r="L625" s="368"/>
      <c r="M625" s="368" t="s">
        <v>1421</v>
      </c>
      <c r="N625" s="367">
        <v>453552</v>
      </c>
      <c r="O625" s="367" t="s">
        <v>1323</v>
      </c>
      <c r="P625" s="371"/>
      <c r="S625" s="367"/>
      <c r="U625" s="369"/>
      <c r="W625" s="369"/>
      <c r="Y625" s="369"/>
      <c r="AA625" s="369"/>
      <c r="AD625" s="575">
        <v>36729801000130</v>
      </c>
      <c r="AE625" s="370"/>
      <c r="AF625" s="370"/>
      <c r="AG625" s="374" t="s">
        <v>1458</v>
      </c>
      <c r="AH625" s="374"/>
      <c r="AI625" s="374">
        <v>1000</v>
      </c>
      <c r="AJ625" s="374">
        <v>1000</v>
      </c>
      <c r="AK625" s="374">
        <v>1000</v>
      </c>
      <c r="AN625" s="369"/>
      <c r="AO625" s="367" t="s">
        <v>1326</v>
      </c>
      <c r="AP625" s="370"/>
      <c r="AR625" s="369">
        <v>0</v>
      </c>
      <c r="AS625" s="369">
        <v>0</v>
      </c>
      <c r="AT625" s="369" t="s">
        <v>1424</v>
      </c>
      <c r="AW625"/>
      <c r="AX625" s="198"/>
      <c r="AY625" s="184"/>
      <c r="AZ625" s="184"/>
      <c r="BA625" s="184"/>
      <c r="BB625" s="186"/>
      <c r="BC625" s="184"/>
      <c r="BD625" s="184"/>
      <c r="BE625" s="184"/>
      <c r="BF625" s="184"/>
      <c r="BG625" s="186"/>
      <c r="BH625" s="186"/>
      <c r="BI625" s="199"/>
      <c r="BJ625" s="199"/>
      <c r="BK625" s="199"/>
      <c r="BL625" s="186"/>
      <c r="BM625" s="186"/>
      <c r="BN625" s="186"/>
      <c r="BO625" s="186"/>
      <c r="BP625" s="186"/>
      <c r="BQ625" s="186"/>
      <c r="BR625" s="186"/>
      <c r="BS625" s="186"/>
      <c r="BT625" s="187"/>
      <c r="BU625" s="188"/>
      <c r="BV625" s="189"/>
      <c r="BW625" s="185"/>
      <c r="BX625"/>
      <c r="BZ625"/>
    </row>
    <row r="626" spans="2:78" ht="18.75">
      <c r="B626" s="363" t="s">
        <v>1045</v>
      </c>
      <c r="C626" s="364">
        <v>26369994000101</v>
      </c>
      <c r="D626" s="365" t="s">
        <v>14</v>
      </c>
      <c r="E626" s="365" t="s">
        <v>607</v>
      </c>
      <c r="F626" s="365" t="s">
        <v>1424</v>
      </c>
      <c r="G626" s="366" t="s">
        <v>1424</v>
      </c>
      <c r="H626" s="366" t="s">
        <v>34</v>
      </c>
      <c r="I626" s="366" t="s">
        <v>34</v>
      </c>
      <c r="J626" s="366" t="s">
        <v>611</v>
      </c>
      <c r="K626" s="367" t="s">
        <v>1815</v>
      </c>
      <c r="L626" s="368"/>
      <c r="M626" s="368" t="s">
        <v>34</v>
      </c>
      <c r="N626" s="367">
        <v>453722</v>
      </c>
      <c r="O626" s="367" t="s">
        <v>1323</v>
      </c>
      <c r="P626" s="371">
        <v>43065</v>
      </c>
      <c r="Q626" s="372">
        <v>10.84015628</v>
      </c>
      <c r="R626" s="372">
        <v>16.463510719246024</v>
      </c>
      <c r="S626" s="367">
        <v>4</v>
      </c>
      <c r="T626" s="369">
        <v>-0.3224210689520961</v>
      </c>
      <c r="U626" s="369">
        <v>-3.4545876215080655</v>
      </c>
      <c r="V626" s="369">
        <v>-0.2307951827197261</v>
      </c>
      <c r="W626" s="369">
        <v>-2.067659861133798</v>
      </c>
      <c r="X626" s="369">
        <v>-0.17932394489261405</v>
      </c>
      <c r="Y626" s="369">
        <v>-1.2275757875059465</v>
      </c>
      <c r="Z626" s="369">
        <v>-0.2141693343596921</v>
      </c>
      <c r="AA626" s="369">
        <v>-1.1571983620396673</v>
      </c>
      <c r="AB626" s="369">
        <v>0.27061327141497771</v>
      </c>
      <c r="AC626" s="373">
        <v>-1.265335681929288</v>
      </c>
      <c r="AD626" s="575">
        <v>0</v>
      </c>
      <c r="AE626" s="370" t="s">
        <v>1825</v>
      </c>
      <c r="AF626" s="370" t="s">
        <v>1826</v>
      </c>
      <c r="AG626" s="374" t="s">
        <v>730</v>
      </c>
      <c r="AH626" s="374" t="s">
        <v>1813</v>
      </c>
      <c r="AI626" s="374">
        <v>25000</v>
      </c>
      <c r="AJ626" s="374">
        <v>1000</v>
      </c>
      <c r="AK626" s="374">
        <v>1000</v>
      </c>
      <c r="AL626" s="722">
        <v>1</v>
      </c>
      <c r="AM626" s="722">
        <v>0</v>
      </c>
      <c r="AN626" s="369" t="s">
        <v>1834</v>
      </c>
      <c r="AO626" s="367" t="s">
        <v>1326</v>
      </c>
      <c r="AP626" s="370" t="s">
        <v>1816</v>
      </c>
      <c r="AQ626" s="376" t="s">
        <v>689</v>
      </c>
      <c r="AR626" s="369">
        <v>5.3333333333333297E-3</v>
      </c>
      <c r="AS626" s="369">
        <v>5.3333333333333297E-3</v>
      </c>
      <c r="AT626" s="369" t="s">
        <v>1424</v>
      </c>
      <c r="AW626"/>
      <c r="AX626" s="198"/>
      <c r="AY626" s="184"/>
      <c r="AZ626" s="184"/>
      <c r="BA626" s="184"/>
      <c r="BB626" s="186"/>
      <c r="BC626" s="184"/>
      <c r="BD626" s="184"/>
      <c r="BE626" s="184"/>
      <c r="BF626" s="184"/>
      <c r="BG626" s="186"/>
      <c r="BH626" s="186"/>
      <c r="BI626" s="199"/>
      <c r="BJ626" s="199"/>
      <c r="BK626" s="199"/>
      <c r="BL626" s="186"/>
      <c r="BM626" s="186"/>
      <c r="BN626" s="186"/>
      <c r="BO626" s="186"/>
      <c r="BP626" s="186"/>
      <c r="BQ626" s="186"/>
      <c r="BR626" s="186"/>
      <c r="BS626" s="186"/>
      <c r="BT626" s="187"/>
      <c r="BU626" s="188"/>
      <c r="BV626" s="189"/>
      <c r="BW626" s="185"/>
      <c r="BX626"/>
      <c r="BZ626"/>
    </row>
    <row r="627" spans="2:78" ht="18.75">
      <c r="B627" s="363" t="s">
        <v>374</v>
      </c>
      <c r="C627" s="364"/>
      <c r="D627" s="365" t="s">
        <v>11</v>
      </c>
      <c r="E627" s="365" t="s">
        <v>620</v>
      </c>
      <c r="F627" s="365" t="s">
        <v>665</v>
      </c>
      <c r="G627" s="366" t="s">
        <v>740</v>
      </c>
      <c r="H627" s="366" t="s">
        <v>34</v>
      </c>
      <c r="I627" s="366" t="s">
        <v>1424</v>
      </c>
      <c r="J627" s="366" t="s">
        <v>608</v>
      </c>
      <c r="L627" s="368"/>
      <c r="M627" s="368" t="s">
        <v>1421</v>
      </c>
      <c r="N627" s="367">
        <v>453791</v>
      </c>
      <c r="O627" s="367" t="s">
        <v>1323</v>
      </c>
      <c r="P627" s="371"/>
      <c r="S627" s="367"/>
      <c r="U627" s="369"/>
      <c r="W627" s="369"/>
      <c r="Y627" s="369"/>
      <c r="AA627" s="369"/>
      <c r="AD627" s="575">
        <v>0</v>
      </c>
      <c r="AE627" s="370"/>
      <c r="AF627" s="370"/>
      <c r="AG627" s="374" t="s">
        <v>1458</v>
      </c>
      <c r="AH627" s="374"/>
      <c r="AI627" s="374">
        <v>25000</v>
      </c>
      <c r="AJ627" s="374">
        <v>1000</v>
      </c>
      <c r="AK627" s="374">
        <v>1000</v>
      </c>
      <c r="AN627" s="369"/>
      <c r="AO627" s="367" t="s">
        <v>1326</v>
      </c>
      <c r="AP627" s="370"/>
      <c r="AR627" s="369">
        <v>1.6000000000000001E-3</v>
      </c>
      <c r="AS627" s="369">
        <v>1.6000000000000001E-3</v>
      </c>
      <c r="AT627" s="369" t="s">
        <v>1424</v>
      </c>
      <c r="AW627"/>
      <c r="AX627" s="198"/>
      <c r="AY627" s="184"/>
      <c r="AZ627" s="184"/>
      <c r="BA627" s="184"/>
      <c r="BB627" s="186"/>
      <c r="BC627" s="184"/>
      <c r="BD627" s="184"/>
      <c r="BE627" s="184"/>
      <c r="BF627" s="184"/>
      <c r="BG627" s="186"/>
      <c r="BH627" s="186"/>
      <c r="BI627" s="199"/>
      <c r="BJ627" s="199"/>
      <c r="BK627" s="199"/>
      <c r="BL627" s="186"/>
      <c r="BM627" s="186"/>
      <c r="BN627" s="186"/>
      <c r="BO627" s="186"/>
      <c r="BP627" s="186"/>
      <c r="BQ627" s="186"/>
      <c r="BR627" s="186"/>
      <c r="BS627" s="186"/>
      <c r="BT627" s="187"/>
      <c r="BU627" s="188"/>
      <c r="BV627" s="189"/>
      <c r="BW627" s="185"/>
      <c r="BX627"/>
      <c r="BZ627"/>
    </row>
    <row r="628" spans="2:78" ht="18.75">
      <c r="B628" s="363" t="s">
        <v>1241</v>
      </c>
      <c r="C628" s="364"/>
      <c r="D628" s="365" t="s">
        <v>11</v>
      </c>
      <c r="E628" s="365" t="s">
        <v>621</v>
      </c>
      <c r="F628" s="365" t="s">
        <v>694</v>
      </c>
      <c r="G628" s="366" t="s">
        <v>740</v>
      </c>
      <c r="H628" s="366" t="s">
        <v>34</v>
      </c>
      <c r="I628" s="366" t="s">
        <v>1424</v>
      </c>
      <c r="J628" s="366" t="s">
        <v>608</v>
      </c>
      <c r="L628" s="368"/>
      <c r="M628" s="368" t="s">
        <v>34</v>
      </c>
      <c r="N628" s="367">
        <v>453919</v>
      </c>
      <c r="O628" s="367" t="s">
        <v>1323</v>
      </c>
      <c r="P628" s="371"/>
      <c r="S628" s="367"/>
      <c r="U628" s="369"/>
      <c r="W628" s="369"/>
      <c r="Y628" s="369"/>
      <c r="AA628" s="369"/>
      <c r="AD628" s="575">
        <v>0</v>
      </c>
      <c r="AE628" s="370"/>
      <c r="AF628" s="370"/>
      <c r="AG628" s="374" t="s">
        <v>738</v>
      </c>
      <c r="AH628" s="374"/>
      <c r="AI628" s="374">
        <v>100</v>
      </c>
      <c r="AJ628" s="374">
        <v>100</v>
      </c>
      <c r="AK628" s="374">
        <v>100</v>
      </c>
      <c r="AN628" s="369"/>
      <c r="AO628" s="367" t="s">
        <v>1326</v>
      </c>
      <c r="AP628" s="370"/>
      <c r="AR628" s="369">
        <v>2.9333333333333299E-3</v>
      </c>
      <c r="AS628" s="369">
        <v>2.9333333333333299E-3</v>
      </c>
      <c r="AT628" s="369" t="s">
        <v>1424</v>
      </c>
      <c r="AW628"/>
      <c r="AX628" s="198"/>
      <c r="AY628" s="184"/>
      <c r="AZ628" s="184"/>
      <c r="BA628" s="184"/>
      <c r="BB628" s="186"/>
      <c r="BC628" s="184"/>
      <c r="BD628" s="184"/>
      <c r="BE628" s="184"/>
      <c r="BF628" s="184"/>
      <c r="BG628" s="186"/>
      <c r="BH628" s="186"/>
      <c r="BI628" s="199"/>
      <c r="BJ628" s="199"/>
      <c r="BK628" s="199"/>
      <c r="BL628" s="186"/>
      <c r="BM628" s="186"/>
      <c r="BN628" s="186"/>
      <c r="BO628" s="186"/>
      <c r="BP628" s="186"/>
      <c r="BQ628" s="186"/>
      <c r="BR628" s="186"/>
      <c r="BS628" s="186"/>
      <c r="BT628" s="187"/>
      <c r="BU628" s="188"/>
      <c r="BV628" s="189"/>
      <c r="BW628" s="185"/>
      <c r="BX628"/>
      <c r="BZ628"/>
    </row>
    <row r="629" spans="2:78" ht="18.75">
      <c r="B629" s="363" t="s">
        <v>1044</v>
      </c>
      <c r="C629" s="364">
        <v>28320600000156</v>
      </c>
      <c r="D629" s="365" t="s">
        <v>14</v>
      </c>
      <c r="E629" s="365" t="s">
        <v>607</v>
      </c>
      <c r="F629" s="365" t="s">
        <v>1424</v>
      </c>
      <c r="G629" s="366" t="s">
        <v>868</v>
      </c>
      <c r="H629" s="366" t="s">
        <v>34</v>
      </c>
      <c r="I629" s="366" t="s">
        <v>34</v>
      </c>
      <c r="J629" s="366" t="s">
        <v>692</v>
      </c>
      <c r="K629" s="367" t="s">
        <v>1815</v>
      </c>
      <c r="L629" s="368"/>
      <c r="M629" s="368" t="s">
        <v>34</v>
      </c>
      <c r="N629" s="367">
        <v>453935</v>
      </c>
      <c r="O629" s="367" t="s">
        <v>1323</v>
      </c>
      <c r="P629" s="371">
        <v>43065</v>
      </c>
      <c r="Q629" s="372">
        <v>131.96851371</v>
      </c>
      <c r="R629" s="372">
        <v>268.89177752480163</v>
      </c>
      <c r="S629" s="367">
        <v>4</v>
      </c>
      <c r="T629" s="369">
        <v>-0.32277406581502388</v>
      </c>
      <c r="U629" s="369">
        <v>-3.4583698141453674</v>
      </c>
      <c r="V629" s="369">
        <v>-0.25694357527581235</v>
      </c>
      <c r="W629" s="369">
        <v>-2.3019194374571312</v>
      </c>
      <c r="X629" s="369">
        <v>-0.12770533474370271</v>
      </c>
      <c r="Y629" s="369">
        <v>-0.87421664162357104</v>
      </c>
      <c r="Z629" s="369">
        <v>0.15248896749132612</v>
      </c>
      <c r="AA629" s="369">
        <v>0.82392740276123033</v>
      </c>
      <c r="AB629" s="369">
        <v>0.28733663880453725</v>
      </c>
      <c r="AC629" s="373">
        <v>-1.2826941333151443</v>
      </c>
      <c r="AD629" s="575">
        <v>0</v>
      </c>
      <c r="AE629" s="370" t="s">
        <v>1825</v>
      </c>
      <c r="AF629" s="370" t="s">
        <v>1826</v>
      </c>
      <c r="AG629" s="374" t="s">
        <v>730</v>
      </c>
      <c r="AH629" s="374" t="s">
        <v>1813</v>
      </c>
      <c r="AI629" s="374">
        <v>25000</v>
      </c>
      <c r="AJ629" s="374">
        <v>1000</v>
      </c>
      <c r="AK629" s="374">
        <v>1000</v>
      </c>
      <c r="AL629" s="722">
        <v>1</v>
      </c>
      <c r="AM629" s="722">
        <v>0</v>
      </c>
      <c r="AN629" s="369" t="s">
        <v>1824</v>
      </c>
      <c r="AO629" s="367" t="s">
        <v>1326</v>
      </c>
      <c r="AP629" s="370" t="s">
        <v>1816</v>
      </c>
      <c r="AQ629" s="376" t="s">
        <v>689</v>
      </c>
      <c r="AR629" s="369">
        <v>5.3333333333333297E-3</v>
      </c>
      <c r="AS629" s="369">
        <v>5.3333333333333297E-3</v>
      </c>
      <c r="AT629" s="369" t="s">
        <v>1424</v>
      </c>
      <c r="AW629"/>
      <c r="AX629" s="198"/>
      <c r="AY629" s="184"/>
      <c r="AZ629" s="184"/>
      <c r="BA629" s="184"/>
      <c r="BB629" s="186"/>
      <c r="BC629" s="184"/>
      <c r="BD629" s="184"/>
      <c r="BE629" s="184"/>
      <c r="BF629" s="184"/>
      <c r="BG629" s="186"/>
      <c r="BH629" s="186"/>
      <c r="BI629" s="199"/>
      <c r="BJ629" s="199"/>
      <c r="BK629" s="199"/>
      <c r="BL629" s="186"/>
      <c r="BM629" s="186"/>
      <c r="BN629" s="186"/>
      <c r="BO629" s="186"/>
      <c r="BP629" s="186"/>
      <c r="BQ629" s="186"/>
      <c r="BR629" s="186"/>
      <c r="BS629" s="186"/>
      <c r="BT629" s="187"/>
      <c r="BU629" s="188"/>
      <c r="BV629" s="189"/>
      <c r="BW629" s="185"/>
      <c r="BX629"/>
      <c r="BZ629"/>
    </row>
    <row r="630" spans="2:78" ht="18.75">
      <c r="B630" s="363" t="s">
        <v>1048</v>
      </c>
      <c r="C630" s="364">
        <v>28320626000102</v>
      </c>
      <c r="D630" s="365" t="s">
        <v>14</v>
      </c>
      <c r="E630" s="365" t="s">
        <v>607</v>
      </c>
      <c r="F630" s="365" t="s">
        <v>1424</v>
      </c>
      <c r="G630" s="366" t="s">
        <v>868</v>
      </c>
      <c r="H630" s="366" t="s">
        <v>34</v>
      </c>
      <c r="I630" s="366" t="s">
        <v>34</v>
      </c>
      <c r="J630" s="366" t="s">
        <v>692</v>
      </c>
      <c r="K630" s="367" t="s">
        <v>1815</v>
      </c>
      <c r="L630" s="368"/>
      <c r="M630" s="368" t="s">
        <v>34</v>
      </c>
      <c r="N630" s="367">
        <v>453951</v>
      </c>
      <c r="O630" s="367" t="s">
        <v>1323</v>
      </c>
      <c r="P630" s="371">
        <v>43065</v>
      </c>
      <c r="Q630" s="372">
        <v>45.655994509999999</v>
      </c>
      <c r="R630" s="372">
        <v>76.450584343690551</v>
      </c>
      <c r="S630" s="367">
        <v>4</v>
      </c>
      <c r="T630" s="369">
        <v>-0.20329370851265571</v>
      </c>
      <c r="U630" s="369">
        <v>-2.1781949028356871</v>
      </c>
      <c r="V630" s="369">
        <v>-0.16168204729671876</v>
      </c>
      <c r="W630" s="369">
        <v>-1.4484855165600847</v>
      </c>
      <c r="X630" s="369">
        <v>0.28283205858698701</v>
      </c>
      <c r="Y630" s="369">
        <v>1.9361485007468675</v>
      </c>
      <c r="Z630" s="369">
        <v>0.35220007832562894</v>
      </c>
      <c r="AA630" s="369">
        <v>1.9030051849727672</v>
      </c>
      <c r="AB630" s="369">
        <v>0.26744225399246041</v>
      </c>
      <c r="AC630" s="373">
        <v>-1.0219159045439536</v>
      </c>
      <c r="AD630" s="575">
        <v>0</v>
      </c>
      <c r="AE630" s="370" t="s">
        <v>1825</v>
      </c>
      <c r="AF630" s="370" t="s">
        <v>1826</v>
      </c>
      <c r="AG630" s="374" t="s">
        <v>730</v>
      </c>
      <c r="AH630" s="374" t="s">
        <v>1813</v>
      </c>
      <c r="AI630" s="374">
        <v>25000</v>
      </c>
      <c r="AJ630" s="374">
        <v>1000</v>
      </c>
      <c r="AK630" s="374">
        <v>1000</v>
      </c>
      <c r="AL630" s="722">
        <v>1</v>
      </c>
      <c r="AM630" s="722">
        <v>0</v>
      </c>
      <c r="AN630" s="369" t="s">
        <v>1834</v>
      </c>
      <c r="AO630" s="367" t="s">
        <v>1326</v>
      </c>
      <c r="AP630" s="370" t="s">
        <v>1816</v>
      </c>
      <c r="AQ630" s="376" t="s">
        <v>689</v>
      </c>
      <c r="AR630" s="369">
        <v>5.3333333333333297E-3</v>
      </c>
      <c r="AS630" s="369">
        <v>5.3333333333333297E-3</v>
      </c>
      <c r="AT630" s="369" t="s">
        <v>1424</v>
      </c>
      <c r="AW630"/>
      <c r="AX630" s="198"/>
      <c r="AY630" s="184"/>
      <c r="AZ630" s="184"/>
      <c r="BA630" s="184"/>
      <c r="BB630" s="186"/>
      <c r="BC630" s="184"/>
      <c r="BD630" s="184"/>
      <c r="BE630" s="184"/>
      <c r="BF630" s="184"/>
      <c r="BG630" s="186"/>
      <c r="BH630" s="186"/>
      <c r="BI630" s="199"/>
      <c r="BJ630" s="199"/>
      <c r="BK630" s="199"/>
      <c r="BL630" s="186"/>
      <c r="BM630" s="186"/>
      <c r="BN630" s="186"/>
      <c r="BO630" s="186"/>
      <c r="BP630" s="186"/>
      <c r="BQ630" s="186"/>
      <c r="BR630" s="186"/>
      <c r="BS630" s="186"/>
      <c r="BT630" s="187"/>
      <c r="BU630" s="188"/>
      <c r="BV630" s="189"/>
      <c r="BW630" s="185"/>
      <c r="BX630"/>
      <c r="BZ630"/>
    </row>
    <row r="631" spans="2:78" ht="18.75">
      <c r="B631" s="363" t="s">
        <v>1116</v>
      </c>
      <c r="C631" s="364">
        <v>28788359000194</v>
      </c>
      <c r="D631" s="365" t="s">
        <v>14</v>
      </c>
      <c r="E631" s="365" t="s">
        <v>607</v>
      </c>
      <c r="F631" s="365" t="s">
        <v>1424</v>
      </c>
      <c r="G631" s="366" t="s">
        <v>1424</v>
      </c>
      <c r="H631" s="366" t="s">
        <v>34</v>
      </c>
      <c r="I631" s="366" t="s">
        <v>34</v>
      </c>
      <c r="J631" s="366" t="s">
        <v>608</v>
      </c>
      <c r="K631" s="367" t="s">
        <v>48</v>
      </c>
      <c r="L631" s="368"/>
      <c r="M631" s="368" t="s">
        <v>34</v>
      </c>
      <c r="N631" s="367">
        <v>454109</v>
      </c>
      <c r="O631" s="367" t="s">
        <v>1323</v>
      </c>
      <c r="P631" s="371">
        <v>43071</v>
      </c>
      <c r="Q631" s="372">
        <v>9.0837184499999992</v>
      </c>
      <c r="R631" s="372">
        <v>10.807980085634922</v>
      </c>
      <c r="S631" s="367">
        <v>2</v>
      </c>
      <c r="T631" s="369">
        <v>-1.5859624683930096E-2</v>
      </c>
      <c r="U631" s="369">
        <v>-0.16992829684777488</v>
      </c>
      <c r="V631" s="369">
        <v>-0.14531180379613584</v>
      </c>
      <c r="W631" s="369">
        <v>-1.3018269294775013</v>
      </c>
      <c r="X631" s="369">
        <v>-0.18704689074814984</v>
      </c>
      <c r="Y631" s="369">
        <v>-1.2804438043575299</v>
      </c>
      <c r="Z631" s="369">
        <v>-0.21995854618771893</v>
      </c>
      <c r="AA631" s="369">
        <v>-1.1884785939408509</v>
      </c>
      <c r="AB631" s="369">
        <v>0.2816597219796485</v>
      </c>
      <c r="AC631" s="373">
        <v>-0.91221154233746249</v>
      </c>
      <c r="AD631" s="575">
        <v>28788379000165</v>
      </c>
      <c r="AE631" s="370" t="s">
        <v>2003</v>
      </c>
      <c r="AF631" s="370" t="s">
        <v>1858</v>
      </c>
      <c r="AG631" s="374" t="s">
        <v>721</v>
      </c>
      <c r="AH631" s="374" t="s">
        <v>1819</v>
      </c>
      <c r="AI631" s="374">
        <v>1000</v>
      </c>
      <c r="AJ631" s="374">
        <v>1000</v>
      </c>
      <c r="AK631" s="374">
        <v>1000</v>
      </c>
      <c r="AL631" s="722">
        <v>2.5</v>
      </c>
      <c r="AM631" s="722">
        <v>20</v>
      </c>
      <c r="AN631" s="369" t="s">
        <v>668</v>
      </c>
      <c r="AO631" s="367" t="s">
        <v>1326</v>
      </c>
      <c r="AP631" s="370" t="s">
        <v>1816</v>
      </c>
      <c r="AQ631" s="376" t="s">
        <v>661</v>
      </c>
      <c r="AR631" s="369">
        <v>3.9399999999999999E-3</v>
      </c>
      <c r="AS631" s="369">
        <v>3.9399999999999999E-3</v>
      </c>
      <c r="AT631" s="369" t="s">
        <v>1424</v>
      </c>
      <c r="AW631"/>
      <c r="AX631" s="198"/>
      <c r="AY631" s="184"/>
      <c r="AZ631" s="184"/>
      <c r="BA631" s="184"/>
      <c r="BB631" s="186"/>
      <c r="BC631" s="184"/>
      <c r="BD631" s="184"/>
      <c r="BE631" s="184"/>
      <c r="BF631" s="184"/>
      <c r="BG631" s="186"/>
      <c r="BH631" s="186"/>
      <c r="BI631" s="199"/>
      <c r="BJ631" s="199"/>
      <c r="BK631" s="199"/>
      <c r="BL631" s="186"/>
      <c r="BM631" s="186"/>
      <c r="BN631" s="186"/>
      <c r="BO631" s="186"/>
      <c r="BP631" s="186"/>
      <c r="BQ631" s="186"/>
      <c r="BR631" s="186"/>
      <c r="BS631" s="186"/>
      <c r="BT631" s="187"/>
      <c r="BU631" s="188"/>
      <c r="BV631" s="189"/>
      <c r="BW631" s="185"/>
      <c r="BX631"/>
      <c r="BZ631"/>
    </row>
    <row r="632" spans="2:78" ht="18.75">
      <c r="B632" s="363" t="s">
        <v>965</v>
      </c>
      <c r="C632" s="364">
        <v>28075532000107</v>
      </c>
      <c r="D632" s="365" t="s">
        <v>14</v>
      </c>
      <c r="E632" s="365" t="s">
        <v>607</v>
      </c>
      <c r="F632" s="365" t="s">
        <v>1424</v>
      </c>
      <c r="G632" s="366" t="s">
        <v>1424</v>
      </c>
      <c r="H632" s="366" t="s">
        <v>34</v>
      </c>
      <c r="I632" s="366" t="s">
        <v>34</v>
      </c>
      <c r="J632" s="366" t="s">
        <v>611</v>
      </c>
      <c r="K632" s="367" t="s">
        <v>1815</v>
      </c>
      <c r="L632" s="368"/>
      <c r="M632" s="368" t="s">
        <v>34</v>
      </c>
      <c r="N632" s="367">
        <v>454117</v>
      </c>
      <c r="O632" s="367" t="s">
        <v>1323</v>
      </c>
      <c r="P632" s="371">
        <v>43013</v>
      </c>
      <c r="Q632" s="372">
        <v>107.31031004</v>
      </c>
      <c r="R632" s="372">
        <v>166.39014415700004</v>
      </c>
      <c r="S632" s="367">
        <v>4</v>
      </c>
      <c r="T632" s="369">
        <v>-0.29710159109828094</v>
      </c>
      <c r="U632" s="369">
        <v>-3.183301520196141</v>
      </c>
      <c r="V632" s="369">
        <v>-0.27058639941079232</v>
      </c>
      <c r="W632" s="369">
        <v>-2.4241434783750981</v>
      </c>
      <c r="X632" s="369">
        <v>-9.1843569724323504E-2</v>
      </c>
      <c r="Y632" s="369">
        <v>-0.62872218486610731</v>
      </c>
      <c r="Z632" s="369">
        <v>0.14076951670394999</v>
      </c>
      <c r="AA632" s="369">
        <v>0.76060494207514751</v>
      </c>
      <c r="AB632" s="369">
        <v>0.22305042433688652</v>
      </c>
      <c r="AC632" s="373">
        <v>-1.7135490602733889</v>
      </c>
      <c r="AD632" s="575">
        <v>28075437000103</v>
      </c>
      <c r="AE632" s="370" t="s">
        <v>2055</v>
      </c>
      <c r="AF632" s="370" t="s">
        <v>1812</v>
      </c>
      <c r="AG632" s="374" t="s">
        <v>1459</v>
      </c>
      <c r="AH632" s="374" t="s">
        <v>1813</v>
      </c>
      <c r="AI632" s="374">
        <v>1000</v>
      </c>
      <c r="AJ632" s="374">
        <v>1000</v>
      </c>
      <c r="AK632" s="374">
        <v>1000</v>
      </c>
      <c r="AL632" s="722">
        <v>2</v>
      </c>
      <c r="AM632" s="722">
        <v>20</v>
      </c>
      <c r="AN632" s="369" t="s">
        <v>1824</v>
      </c>
      <c r="AO632" s="367" t="s">
        <v>1326</v>
      </c>
      <c r="AP632" s="370" t="s">
        <v>1816</v>
      </c>
      <c r="AQ632" s="376" t="s">
        <v>689</v>
      </c>
      <c r="AR632" s="369">
        <v>6.0000000000000001E-3</v>
      </c>
      <c r="AS632" s="369">
        <v>6.0000000000000001E-3</v>
      </c>
      <c r="AT632" s="369" t="s">
        <v>1424</v>
      </c>
      <c r="AW632"/>
      <c r="AX632" s="198"/>
      <c r="AY632" s="184"/>
      <c r="AZ632" s="184"/>
      <c r="BA632" s="184"/>
      <c r="BB632" s="186"/>
      <c r="BC632" s="184"/>
      <c r="BD632" s="184"/>
      <c r="BE632" s="184"/>
      <c r="BF632" s="184"/>
      <c r="BG632" s="186"/>
      <c r="BH632" s="186"/>
      <c r="BI632" s="199"/>
      <c r="BJ632" s="199"/>
      <c r="BK632" s="199"/>
      <c r="BL632" s="186"/>
      <c r="BM632" s="186"/>
      <c r="BN632" s="186"/>
      <c r="BO632" s="186"/>
      <c r="BP632" s="186"/>
      <c r="BQ632" s="186"/>
      <c r="BR632" s="186"/>
      <c r="BS632" s="186"/>
      <c r="BT632" s="187"/>
      <c r="BU632" s="188"/>
      <c r="BV632" s="189"/>
      <c r="BW632" s="185"/>
      <c r="BX632"/>
      <c r="BZ632"/>
    </row>
    <row r="633" spans="2:78" ht="18.75">
      <c r="B633" s="363" t="s">
        <v>1023</v>
      </c>
      <c r="C633" s="364">
        <v>26112046000196</v>
      </c>
      <c r="D633" s="365" t="s">
        <v>11</v>
      </c>
      <c r="E633" s="365" t="s">
        <v>663</v>
      </c>
      <c r="F633" s="365" t="s">
        <v>1424</v>
      </c>
      <c r="G633" s="366" t="s">
        <v>1424</v>
      </c>
      <c r="H633" s="366" t="s">
        <v>34</v>
      </c>
      <c r="I633" s="366" t="s">
        <v>34</v>
      </c>
      <c r="J633" s="366" t="s">
        <v>611</v>
      </c>
      <c r="K633" s="367" t="s">
        <v>1815</v>
      </c>
      <c r="L633" s="368"/>
      <c r="M633" s="368" t="s">
        <v>34</v>
      </c>
      <c r="N633" s="367">
        <v>454281</v>
      </c>
      <c r="O633" s="367" t="s">
        <v>1323</v>
      </c>
      <c r="P633" s="371">
        <v>43050</v>
      </c>
      <c r="Q633" s="372">
        <v>64.263045890000001</v>
      </c>
      <c r="R633" s="372">
        <v>141.20397609222212</v>
      </c>
      <c r="S633" s="367">
        <v>4</v>
      </c>
      <c r="T633" s="369">
        <v>-0.10689976680161639</v>
      </c>
      <c r="U633" s="369">
        <v>-1.1453798982033367</v>
      </c>
      <c r="V633" s="369">
        <v>-6.9250389092813114E-2</v>
      </c>
      <c r="W633" s="369">
        <v>-0.62040397987418339</v>
      </c>
      <c r="X633" s="369">
        <v>6.2057603172467335E-2</v>
      </c>
      <c r="Y633" s="369">
        <v>0.4248200714678278</v>
      </c>
      <c r="Z633" s="369">
        <v>4.9644631627880242E-2</v>
      </c>
      <c r="AA633" s="369">
        <v>0.26823955248122511</v>
      </c>
      <c r="AB633" s="369">
        <v>8.3882999314257439E-2</v>
      </c>
      <c r="AC633" s="373">
        <v>-2.1562394785200638</v>
      </c>
      <c r="AD633" s="575">
        <v>26112022000137</v>
      </c>
      <c r="AE633" s="370" t="s">
        <v>1985</v>
      </c>
      <c r="AF633" s="370" t="s">
        <v>1812</v>
      </c>
      <c r="AG633" s="374" t="s">
        <v>1459</v>
      </c>
      <c r="AH633" s="374" t="s">
        <v>1813</v>
      </c>
      <c r="AI633" s="374">
        <v>10000</v>
      </c>
      <c r="AJ633" s="374">
        <v>1000</v>
      </c>
      <c r="AK633" s="374">
        <v>1000</v>
      </c>
      <c r="AL633" s="722">
        <v>1.05</v>
      </c>
      <c r="AM633" s="722">
        <v>0</v>
      </c>
      <c r="AN633" s="369" t="s">
        <v>1834</v>
      </c>
      <c r="AO633" s="367" t="s">
        <v>1326</v>
      </c>
      <c r="AP633" s="370" t="s">
        <v>1835</v>
      </c>
      <c r="AQ633" s="376" t="s">
        <v>681</v>
      </c>
      <c r="AR633" s="369">
        <v>4.7999999999999996E-3</v>
      </c>
      <c r="AS633" s="369">
        <v>4.7999999999999996E-3</v>
      </c>
      <c r="AT633" s="369" t="s">
        <v>1424</v>
      </c>
      <c r="AW633"/>
      <c r="AX633" s="198"/>
      <c r="AY633" s="184"/>
      <c r="AZ633" s="184"/>
      <c r="BA633" s="184"/>
      <c r="BB633" s="186"/>
      <c r="BC633" s="184"/>
      <c r="BD633" s="184"/>
      <c r="BE633" s="184"/>
      <c r="BF633" s="184"/>
      <c r="BG633" s="186"/>
      <c r="BH633" s="186"/>
      <c r="BI633" s="199"/>
      <c r="BJ633" s="199"/>
      <c r="BK633" s="199"/>
      <c r="BL633" s="186"/>
      <c r="BM633" s="186"/>
      <c r="BN633" s="186"/>
      <c r="BO633" s="186"/>
      <c r="BP633" s="186"/>
      <c r="BQ633" s="186"/>
      <c r="BR633" s="186"/>
      <c r="BS633" s="186"/>
      <c r="BT633" s="187"/>
      <c r="BU633" s="188"/>
      <c r="BV633" s="189"/>
      <c r="BW633" s="185"/>
      <c r="BX633"/>
      <c r="BZ633"/>
    </row>
    <row r="634" spans="2:78" ht="18.75">
      <c r="B634" s="363" t="s">
        <v>791</v>
      </c>
      <c r="C634" s="364">
        <v>28235629000130</v>
      </c>
      <c r="D634" s="365" t="s">
        <v>13</v>
      </c>
      <c r="E634" s="365" t="s">
        <v>615</v>
      </c>
      <c r="F634" s="365" t="s">
        <v>619</v>
      </c>
      <c r="G634" s="366" t="s">
        <v>34</v>
      </c>
      <c r="H634" s="366" t="s">
        <v>1339</v>
      </c>
      <c r="I634" s="366" t="s">
        <v>34</v>
      </c>
      <c r="J634" s="366" t="s">
        <v>611</v>
      </c>
      <c r="K634" s="367" t="s">
        <v>48</v>
      </c>
      <c r="L634" s="368"/>
      <c r="M634" s="368" t="s">
        <v>1421</v>
      </c>
      <c r="N634" s="367">
        <v>455156</v>
      </c>
      <c r="O634" s="367" t="s">
        <v>1323</v>
      </c>
      <c r="P634" s="371">
        <v>43089</v>
      </c>
      <c r="Q634" s="372">
        <v>7.5733086099999998</v>
      </c>
      <c r="R634" s="372">
        <v>7.3830751056349238</v>
      </c>
      <c r="S634" s="367">
        <v>1</v>
      </c>
      <c r="T634" s="369">
        <v>0.18470582013223225</v>
      </c>
      <c r="U634" s="369">
        <v>1.9790345647173209</v>
      </c>
      <c r="V634" s="369">
        <v>0.19182257813712278</v>
      </c>
      <c r="W634" s="369">
        <v>1.7185100685354593</v>
      </c>
      <c r="X634" s="369">
        <v>0.2500930886592756</v>
      </c>
      <c r="Y634" s="369">
        <v>1.7120313767609388</v>
      </c>
      <c r="Z634" s="369">
        <v>0.2280819844258275</v>
      </c>
      <c r="AA634" s="369">
        <v>1.2323711028818454</v>
      </c>
      <c r="AB634" s="369">
        <v>3.5254022189612391E-2</v>
      </c>
      <c r="AC634" s="373">
        <v>2.2749498511263164</v>
      </c>
      <c r="AD634" s="575">
        <v>17087932000116</v>
      </c>
      <c r="AE634" s="370" t="s">
        <v>1889</v>
      </c>
      <c r="AF634" s="370" t="s">
        <v>1833</v>
      </c>
      <c r="AG634" s="374" t="s">
        <v>1458</v>
      </c>
      <c r="AH634" s="374" t="s">
        <v>1819</v>
      </c>
      <c r="AI634" s="374">
        <v>10000</v>
      </c>
      <c r="AJ634" s="374">
        <v>10000</v>
      </c>
      <c r="AK634" s="374">
        <v>10000</v>
      </c>
      <c r="AL634" s="722">
        <v>0</v>
      </c>
      <c r="AM634" s="722">
        <v>0</v>
      </c>
      <c r="AN634" s="369" t="s">
        <v>1815</v>
      </c>
      <c r="AO634" s="367" t="s">
        <v>1326</v>
      </c>
      <c r="AP634" s="370" t="s">
        <v>1835</v>
      </c>
      <c r="AQ634" s="376" t="s">
        <v>666</v>
      </c>
      <c r="AR634" s="369">
        <v>3.6099999999999999E-3</v>
      </c>
      <c r="AS634" s="369">
        <v>3.6099999999999999E-3</v>
      </c>
      <c r="AT634" s="369" t="s">
        <v>1424</v>
      </c>
      <c r="AW634"/>
      <c r="AX634" s="198"/>
      <c r="AY634" s="184"/>
      <c r="AZ634" s="184"/>
      <c r="BA634" s="184"/>
      <c r="BB634" s="186"/>
      <c r="BC634" s="184"/>
      <c r="BD634" s="184"/>
      <c r="BE634" s="184"/>
      <c r="BF634" s="184"/>
      <c r="BG634" s="186"/>
      <c r="BH634" s="186"/>
      <c r="BI634" s="199"/>
      <c r="BJ634" s="199"/>
      <c r="BK634" s="199"/>
      <c r="BL634" s="186"/>
      <c r="BM634" s="186"/>
      <c r="BN634" s="186"/>
      <c r="BO634" s="186"/>
      <c r="BP634" s="186"/>
      <c r="BQ634" s="186"/>
      <c r="BR634" s="186"/>
      <c r="BS634" s="186"/>
      <c r="BT634" s="187"/>
      <c r="BU634" s="188"/>
      <c r="BV634" s="189"/>
      <c r="BW634" s="185"/>
      <c r="BX634"/>
      <c r="BZ634"/>
    </row>
    <row r="635" spans="2:78" ht="18.75">
      <c r="B635" s="363" t="s">
        <v>1584</v>
      </c>
      <c r="C635" s="364">
        <v>28345351000153</v>
      </c>
      <c r="D635" s="365" t="s">
        <v>13</v>
      </c>
      <c r="E635" s="365" t="s">
        <v>615</v>
      </c>
      <c r="F635" s="365" t="s">
        <v>619</v>
      </c>
      <c r="G635" s="366" t="s">
        <v>34</v>
      </c>
      <c r="H635" s="366" t="s">
        <v>1340</v>
      </c>
      <c r="I635" s="366" t="s">
        <v>34</v>
      </c>
      <c r="J635" s="366" t="s">
        <v>1424</v>
      </c>
      <c r="K635" s="367" t="s">
        <v>48</v>
      </c>
      <c r="L635" s="368"/>
      <c r="M635" s="368" t="s">
        <v>1424</v>
      </c>
      <c r="N635" s="367">
        <v>455210</v>
      </c>
      <c r="O635" s="367" t="s">
        <v>1323</v>
      </c>
      <c r="P635" s="371">
        <v>43090</v>
      </c>
      <c r="Q635" s="372">
        <v>2.5140288599999998</v>
      </c>
      <c r="R635" s="372">
        <v>39.539534593809499</v>
      </c>
      <c r="S635" s="367">
        <v>1</v>
      </c>
      <c r="T635" s="369">
        <v>-1.6004268416280332E-2</v>
      </c>
      <c r="U635" s="369">
        <v>-0.17147808529345518</v>
      </c>
      <c r="V635" s="369">
        <v>-1.9422942266810073E-2</v>
      </c>
      <c r="W635" s="369">
        <v>-0.17400726322339224</v>
      </c>
      <c r="X635" s="369">
        <v>-7.2368119458920965E-4</v>
      </c>
      <c r="Y635" s="369">
        <v>-4.9540149971777879E-3</v>
      </c>
      <c r="Z635" s="369">
        <v>-5.8363865070111931E-2</v>
      </c>
      <c r="AA635" s="369">
        <v>-0.31535125821518556</v>
      </c>
      <c r="AB635" s="369">
        <v>7.9157213511491076E-2</v>
      </c>
      <c r="AC635" s="373">
        <v>-1.655495210844516</v>
      </c>
      <c r="AD635" s="575">
        <v>28629342000194</v>
      </c>
      <c r="AE635" s="370" t="s">
        <v>1935</v>
      </c>
      <c r="AF635" s="370" t="s">
        <v>1818</v>
      </c>
      <c r="AG635" s="374" t="s">
        <v>59</v>
      </c>
      <c r="AH635" s="374" t="s">
        <v>1819</v>
      </c>
      <c r="AI635" s="374">
        <v>50000</v>
      </c>
      <c r="AJ635" s="374">
        <v>50000</v>
      </c>
      <c r="AK635" s="374">
        <v>50000</v>
      </c>
      <c r="AL635" s="722">
        <v>1.9</v>
      </c>
      <c r="AM635" s="722">
        <v>15</v>
      </c>
      <c r="AN635" s="369" t="s">
        <v>1820</v>
      </c>
      <c r="AO635" s="367" t="s">
        <v>1326</v>
      </c>
      <c r="AP635" s="370" t="s">
        <v>1835</v>
      </c>
      <c r="AQ635" s="376" t="s">
        <v>1815</v>
      </c>
      <c r="AR635" s="369">
        <v>0</v>
      </c>
      <c r="AS635" s="369">
        <v>0</v>
      </c>
      <c r="AT635" s="369" t="s">
        <v>1424</v>
      </c>
      <c r="AW635" s="198"/>
      <c r="AX635" s="198"/>
      <c r="AY635" s="184"/>
      <c r="AZ635" s="184"/>
      <c r="BA635" s="184"/>
      <c r="BB635" s="186"/>
      <c r="BC635" s="184"/>
      <c r="BD635" s="184"/>
      <c r="BE635" s="184"/>
      <c r="BF635" s="184"/>
      <c r="BG635" s="186"/>
      <c r="BH635" s="186"/>
      <c r="BI635" s="199"/>
      <c r="BJ635" s="199"/>
      <c r="BK635" s="199"/>
      <c r="BL635" s="218"/>
      <c r="BM635" s="186"/>
      <c r="BN635" s="186"/>
      <c r="BO635" s="186"/>
      <c r="BP635" s="186"/>
      <c r="BQ635" s="186"/>
      <c r="BR635" s="186"/>
      <c r="BS635" s="186"/>
      <c r="BT635" s="187"/>
      <c r="BU635" s="188"/>
      <c r="BV635" s="189"/>
      <c r="BW635" s="185"/>
      <c r="BX635"/>
      <c r="BZ635"/>
    </row>
    <row r="636" spans="2:78" ht="18.75">
      <c r="B636" s="363" t="s">
        <v>1582</v>
      </c>
      <c r="C636" s="364">
        <v>28345337000150</v>
      </c>
      <c r="D636" s="365" t="s">
        <v>14</v>
      </c>
      <c r="E636" s="365" t="s">
        <v>614</v>
      </c>
      <c r="F636" s="365" t="s">
        <v>1424</v>
      </c>
      <c r="G636" s="366" t="s">
        <v>1424</v>
      </c>
      <c r="H636" s="366" t="s">
        <v>1340</v>
      </c>
      <c r="I636" s="366" t="s">
        <v>34</v>
      </c>
      <c r="J636" s="366" t="s">
        <v>608</v>
      </c>
      <c r="K636" s="367" t="s">
        <v>48</v>
      </c>
      <c r="L636" s="368"/>
      <c r="M636" s="368" t="s">
        <v>1424</v>
      </c>
      <c r="N636" s="367">
        <v>455431</v>
      </c>
      <c r="O636" s="367" t="s">
        <v>1323</v>
      </c>
      <c r="P636" s="371">
        <v>43092</v>
      </c>
      <c r="Q636" s="372">
        <v>3.3410201399999999</v>
      </c>
      <c r="R636" s="372">
        <v>4.9708872328571445</v>
      </c>
      <c r="S636" s="367">
        <v>2</v>
      </c>
      <c r="T636" s="369">
        <v>-2.8317918675028864E-2</v>
      </c>
      <c r="U636" s="369">
        <v>-0.30341296131662371</v>
      </c>
      <c r="V636" s="369">
        <v>-0.16139022214106868</v>
      </c>
      <c r="W636" s="369">
        <v>-1.4458710982100298</v>
      </c>
      <c r="X636" s="369">
        <v>-0.12514822573186479</v>
      </c>
      <c r="Y636" s="369">
        <v>-0.85671175620057149</v>
      </c>
      <c r="Z636" s="369">
        <v>-0.26471158669850559</v>
      </c>
      <c r="AA636" s="369">
        <v>-1.4302879329398706</v>
      </c>
      <c r="AB636" s="369">
        <v>0.20583259452508987</v>
      </c>
      <c r="AC636" s="373">
        <v>-1.3263772357154555</v>
      </c>
      <c r="AD636" s="575">
        <v>28345356000186</v>
      </c>
      <c r="AE636" s="370" t="s">
        <v>1935</v>
      </c>
      <c r="AF636" s="370" t="s">
        <v>1818</v>
      </c>
      <c r="AG636" s="374" t="s">
        <v>59</v>
      </c>
      <c r="AH636" s="374" t="s">
        <v>1813</v>
      </c>
      <c r="AI636" s="374">
        <v>100000</v>
      </c>
      <c r="AJ636" s="374">
        <v>50000</v>
      </c>
      <c r="AK636" s="374">
        <v>100000</v>
      </c>
      <c r="AL636" s="722">
        <v>1.9</v>
      </c>
      <c r="AM636" s="722">
        <v>20</v>
      </c>
      <c r="AN636" s="369" t="s">
        <v>1814</v>
      </c>
      <c r="AO636" s="367" t="s">
        <v>1326</v>
      </c>
      <c r="AP636" s="370" t="s">
        <v>1835</v>
      </c>
      <c r="AQ636" s="376" t="s">
        <v>1815</v>
      </c>
      <c r="AR636" s="369">
        <v>0</v>
      </c>
      <c r="AS636" s="369">
        <v>0</v>
      </c>
      <c r="AT636" s="369" t="s">
        <v>1424</v>
      </c>
      <c r="AW636" s="198"/>
      <c r="AX636" s="198"/>
      <c r="AY636" s="184"/>
      <c r="AZ636" s="184"/>
      <c r="BA636" s="184"/>
      <c r="BB636" s="186"/>
      <c r="BC636" s="184"/>
      <c r="BD636" s="184"/>
      <c r="BE636" s="184"/>
      <c r="BF636" s="184"/>
      <c r="BG636" s="186"/>
      <c r="BH636" s="186"/>
      <c r="BI636" s="199"/>
      <c r="BJ636" s="199"/>
      <c r="BK636" s="199"/>
      <c r="BL636" s="218"/>
      <c r="BM636" s="186"/>
      <c r="BN636" s="186"/>
      <c r="BO636" s="186"/>
      <c r="BP636" s="186"/>
      <c r="BQ636" s="186"/>
      <c r="BR636" s="186"/>
      <c r="BS636" s="186"/>
      <c r="BT636" s="187"/>
      <c r="BU636" s="188"/>
      <c r="BV636" s="189"/>
      <c r="BW636" s="185"/>
      <c r="BX636"/>
      <c r="BZ636"/>
    </row>
    <row r="637" spans="2:78" ht="18.75">
      <c r="B637" s="363" t="s">
        <v>757</v>
      </c>
      <c r="C637" s="364">
        <v>27826024000150</v>
      </c>
      <c r="D637" s="365" t="s">
        <v>14</v>
      </c>
      <c r="E637" s="365" t="s">
        <v>614</v>
      </c>
      <c r="F637" s="365" t="s">
        <v>691</v>
      </c>
      <c r="G637" s="366" t="s">
        <v>1424</v>
      </c>
      <c r="H637" s="366" t="s">
        <v>867</v>
      </c>
      <c r="I637" s="366" t="s">
        <v>34</v>
      </c>
      <c r="J637" s="366" t="s">
        <v>608</v>
      </c>
      <c r="K637" s="367" t="s">
        <v>48</v>
      </c>
      <c r="L637" s="368"/>
      <c r="M637" s="368" t="s">
        <v>34</v>
      </c>
      <c r="N637" s="367">
        <v>455482</v>
      </c>
      <c r="O637" s="367" t="s">
        <v>1326</v>
      </c>
      <c r="P637" s="371">
        <v>43092</v>
      </c>
      <c r="Q637" s="372">
        <v>44.560183360000003</v>
      </c>
      <c r="R637" s="372">
        <v>49.517865124484146</v>
      </c>
      <c r="S637" s="367">
        <v>2</v>
      </c>
      <c r="T637" s="369">
        <v>0.17984280209906389</v>
      </c>
      <c r="U637" s="369">
        <v>1.9269296512414278</v>
      </c>
      <c r="V637" s="369">
        <v>7.5147306657768587E-2</v>
      </c>
      <c r="W637" s="369">
        <v>0.67323359100293922</v>
      </c>
      <c r="X637" s="369">
        <v>3.3444453833643806E-2</v>
      </c>
      <c r="Y637" s="369">
        <v>0.22894656805106095</v>
      </c>
      <c r="Z637" s="369">
        <v>-4.4358328213534026E-4</v>
      </c>
      <c r="AA637" s="369">
        <v>-2.3967663206773452E-3</v>
      </c>
      <c r="AB637" s="369">
        <v>0.14646643827319769</v>
      </c>
      <c r="AC637" s="373">
        <v>-0.24902728145445821</v>
      </c>
      <c r="AD637" s="575">
        <v>28888814000123</v>
      </c>
      <c r="AE637" s="370" t="s">
        <v>1946</v>
      </c>
      <c r="AF637" s="370" t="s">
        <v>1812</v>
      </c>
      <c r="AG637" s="374" t="s">
        <v>1459</v>
      </c>
      <c r="AH637" s="374" t="s">
        <v>1819</v>
      </c>
      <c r="AI637" s="374">
        <v>1000</v>
      </c>
      <c r="AJ637" s="374">
        <v>1000</v>
      </c>
      <c r="AK637" s="374">
        <v>1000</v>
      </c>
      <c r="AL637" s="722">
        <v>2.5</v>
      </c>
      <c r="AM637" s="722">
        <v>20</v>
      </c>
      <c r="AN637" s="369" t="s">
        <v>1820</v>
      </c>
      <c r="AO637" s="367" t="s">
        <v>1326</v>
      </c>
      <c r="AP637" s="370" t="s">
        <v>1835</v>
      </c>
      <c r="AQ637" s="376" t="s">
        <v>670</v>
      </c>
      <c r="AR637" s="369">
        <v>4.7499999999999999E-3</v>
      </c>
      <c r="AS637" s="369">
        <v>4.7499999999999999E-3</v>
      </c>
      <c r="AT637" s="369" t="s">
        <v>1424</v>
      </c>
      <c r="AW637" s="198"/>
      <c r="AX637" s="198"/>
      <c r="AY637" s="184"/>
      <c r="AZ637" s="184"/>
      <c r="BA637" s="184"/>
      <c r="BB637" s="186"/>
      <c r="BC637" s="184"/>
      <c r="BD637" s="184"/>
      <c r="BE637" s="184"/>
      <c r="BF637" s="184"/>
      <c r="BG637" s="186"/>
      <c r="BH637" s="186"/>
      <c r="BI637" s="199"/>
      <c r="BJ637" s="199"/>
      <c r="BK637" s="199"/>
      <c r="BL637" s="218"/>
      <c r="BM637" s="186"/>
      <c r="BN637" s="186"/>
      <c r="BO637" s="186"/>
      <c r="BP637" s="186"/>
      <c r="BQ637" s="186"/>
      <c r="BR637" s="186"/>
      <c r="BS637" s="186"/>
      <c r="BT637" s="187"/>
      <c r="BU637" s="188"/>
      <c r="BV637" s="189"/>
      <c r="BW637" s="185"/>
      <c r="BX637"/>
      <c r="BZ637"/>
    </row>
    <row r="638" spans="2:78" ht="18.75">
      <c r="B638" s="363" t="s">
        <v>758</v>
      </c>
      <c r="C638" s="364">
        <v>28798135000163</v>
      </c>
      <c r="D638" s="365" t="s">
        <v>14</v>
      </c>
      <c r="E638" s="365" t="s">
        <v>614</v>
      </c>
      <c r="F638" s="365" t="s">
        <v>691</v>
      </c>
      <c r="G638" s="366" t="s">
        <v>1424</v>
      </c>
      <c r="H638" s="366" t="s">
        <v>867</v>
      </c>
      <c r="I638" s="366" t="s">
        <v>34</v>
      </c>
      <c r="J638" s="366" t="s">
        <v>608</v>
      </c>
      <c r="K638" s="367" t="s">
        <v>48</v>
      </c>
      <c r="L638" s="368"/>
      <c r="M638" s="368" t="s">
        <v>34</v>
      </c>
      <c r="N638" s="367">
        <v>455539</v>
      </c>
      <c r="O638" s="367" t="s">
        <v>1326</v>
      </c>
      <c r="P638" s="371">
        <v>43091</v>
      </c>
      <c r="Q638" s="372">
        <v>31.542708999999999</v>
      </c>
      <c r="R638" s="372">
        <v>34.443548931159988</v>
      </c>
      <c r="S638" s="367">
        <v>2</v>
      </c>
      <c r="T638" s="369">
        <v>0.17861432196557314</v>
      </c>
      <c r="U638" s="369">
        <v>1.9137670738818935</v>
      </c>
      <c r="V638" s="369">
        <v>7.7498116951292717E-2</v>
      </c>
      <c r="W638" s="369">
        <v>0.69429415226674485</v>
      </c>
      <c r="X638" s="369">
        <v>3.5726551576880539E-2</v>
      </c>
      <c r="Y638" s="369">
        <v>0.24456884278964641</v>
      </c>
      <c r="Z638" s="369">
        <v>2.5538185291809068E-3</v>
      </c>
      <c r="AA638" s="369">
        <v>1.3798775757277122E-2</v>
      </c>
      <c r="AB638" s="369">
        <v>0.1488687631507066</v>
      </c>
      <c r="AC638" s="373">
        <v>-0.22921751972522877</v>
      </c>
      <c r="AD638" s="575">
        <v>27826024000150</v>
      </c>
      <c r="AE638" s="370" t="s">
        <v>1889</v>
      </c>
      <c r="AF638" s="370" t="s">
        <v>1833</v>
      </c>
      <c r="AG638" s="374" t="s">
        <v>1458</v>
      </c>
      <c r="AH638" s="374" t="s">
        <v>1819</v>
      </c>
      <c r="AI638" s="374">
        <v>1000</v>
      </c>
      <c r="AJ638" s="374">
        <v>500</v>
      </c>
      <c r="AK638" s="374">
        <v>0</v>
      </c>
      <c r="AL638" s="722">
        <v>0</v>
      </c>
      <c r="AM638" s="722">
        <v>0</v>
      </c>
      <c r="AN638" s="369" t="s">
        <v>1815</v>
      </c>
      <c r="AO638" s="367" t="s">
        <v>1326</v>
      </c>
      <c r="AP638" s="370" t="s">
        <v>1835</v>
      </c>
      <c r="AQ638" s="376" t="s">
        <v>670</v>
      </c>
      <c r="AR638" s="369">
        <v>4.7499999999999999E-3</v>
      </c>
      <c r="AS638" s="369">
        <v>4.7499999999999999E-3</v>
      </c>
      <c r="AT638" s="369" t="s">
        <v>1424</v>
      </c>
      <c r="AW638" s="198"/>
      <c r="AX638" s="198"/>
      <c r="AY638" s="184"/>
      <c r="AZ638" s="184"/>
      <c r="BA638" s="184"/>
      <c r="BB638" s="186"/>
      <c r="BC638" s="184"/>
      <c r="BD638" s="184"/>
      <c r="BE638" s="184"/>
      <c r="BF638" s="184"/>
      <c r="BG638" s="186"/>
      <c r="BH638" s="186"/>
      <c r="BI638" s="199"/>
      <c r="BJ638" s="199"/>
      <c r="BK638" s="199"/>
      <c r="BL638" s="218"/>
      <c r="BM638" s="186"/>
      <c r="BN638" s="186"/>
      <c r="BO638" s="186"/>
      <c r="BP638" s="186"/>
      <c r="BQ638" s="186"/>
      <c r="BR638" s="186"/>
      <c r="BS638" s="186"/>
      <c r="BT638" s="187"/>
      <c r="BU638" s="188"/>
      <c r="BV638" s="189"/>
      <c r="BW638" s="185"/>
      <c r="BX638"/>
      <c r="BZ638"/>
    </row>
    <row r="639" spans="2:78" ht="18.75">
      <c r="B639" s="363" t="s">
        <v>398</v>
      </c>
      <c r="C639" s="364"/>
      <c r="D639" s="365" t="s">
        <v>14</v>
      </c>
      <c r="E639" s="365" t="s">
        <v>614</v>
      </c>
      <c r="F639" s="365" t="s">
        <v>1424</v>
      </c>
      <c r="G639" s="366" t="s">
        <v>1424</v>
      </c>
      <c r="H639" s="366" t="s">
        <v>1340</v>
      </c>
      <c r="I639" s="366" t="s">
        <v>34</v>
      </c>
      <c r="J639" s="366" t="s">
        <v>608</v>
      </c>
      <c r="L639" s="368"/>
      <c r="M639" s="368" t="s">
        <v>34</v>
      </c>
      <c r="N639" s="367">
        <v>455962</v>
      </c>
      <c r="O639" s="367" t="s">
        <v>1326</v>
      </c>
      <c r="P639" s="371"/>
      <c r="S639" s="367"/>
      <c r="U639" s="369"/>
      <c r="W639" s="369"/>
      <c r="Y639" s="369"/>
      <c r="AA639" s="369"/>
      <c r="AD639" s="575">
        <v>33600915000197</v>
      </c>
      <c r="AE639" s="370"/>
      <c r="AF639" s="370"/>
      <c r="AG639" s="374" t="s">
        <v>1458</v>
      </c>
      <c r="AH639" s="374"/>
      <c r="AI639" s="374">
        <v>30000</v>
      </c>
      <c r="AJ639" s="374">
        <v>10000</v>
      </c>
      <c r="AK639" s="374">
        <v>30000</v>
      </c>
      <c r="AN639" s="369"/>
      <c r="AO639" s="367" t="s">
        <v>1326</v>
      </c>
      <c r="AP639" s="370"/>
      <c r="AR639" s="369">
        <v>6.6666666666666697E-3</v>
      </c>
      <c r="AS639" s="369">
        <v>6.6666666666666697E-3</v>
      </c>
      <c r="AT639" s="369" t="s">
        <v>1424</v>
      </c>
      <c r="AW639" s="198"/>
      <c r="AX639" s="198"/>
      <c r="AY639" s="184"/>
      <c r="AZ639" s="184"/>
      <c r="BA639" s="184"/>
      <c r="BB639" s="186"/>
      <c r="BC639" s="184"/>
      <c r="BD639" s="184"/>
      <c r="BE639" s="184"/>
      <c r="BF639" s="184"/>
      <c r="BG639" s="186"/>
      <c r="BH639" s="186"/>
      <c r="BI639" s="199"/>
      <c r="BJ639" s="199"/>
      <c r="BK639" s="199"/>
      <c r="BL639" s="218"/>
      <c r="BM639" s="186"/>
      <c r="BN639" s="186"/>
      <c r="BO639" s="186"/>
      <c r="BP639" s="186"/>
      <c r="BQ639" s="186"/>
      <c r="BR639" s="186"/>
      <c r="BS639" s="186"/>
      <c r="BT639" s="187"/>
      <c r="BU639" s="188"/>
      <c r="BV639" s="189"/>
      <c r="BW639" s="185"/>
      <c r="BX639"/>
      <c r="BZ639"/>
    </row>
    <row r="640" spans="2:78" ht="18.75">
      <c r="B640" s="363" t="s">
        <v>162</v>
      </c>
      <c r="C640" s="364">
        <v>28246652000120</v>
      </c>
      <c r="D640" s="365" t="s">
        <v>14</v>
      </c>
      <c r="E640" s="365" t="s">
        <v>614</v>
      </c>
      <c r="F640" s="365" t="s">
        <v>1424</v>
      </c>
      <c r="G640" s="366" t="s">
        <v>1424</v>
      </c>
      <c r="H640" s="366" t="s">
        <v>1340</v>
      </c>
      <c r="I640" s="366" t="s">
        <v>34</v>
      </c>
      <c r="J640" s="366" t="s">
        <v>608</v>
      </c>
      <c r="K640" s="367" t="s">
        <v>48</v>
      </c>
      <c r="L640" s="368"/>
      <c r="M640" s="368" t="s">
        <v>34</v>
      </c>
      <c r="N640" s="367">
        <v>456217</v>
      </c>
      <c r="O640" s="367" t="s">
        <v>1323</v>
      </c>
      <c r="P640" s="371">
        <v>43092</v>
      </c>
      <c r="Q640" s="372">
        <v>2.31805437</v>
      </c>
      <c r="R640" s="372">
        <v>6.842512104761906</v>
      </c>
      <c r="S640" s="367">
        <v>3</v>
      </c>
      <c r="T640" s="369">
        <v>-4.6253392621467881E-2</v>
      </c>
      <c r="U640" s="369">
        <v>-0.4955829906593846</v>
      </c>
      <c r="V640" s="369">
        <v>-0.17670407891530138</v>
      </c>
      <c r="W640" s="369">
        <v>-1.5830656730625079</v>
      </c>
      <c r="X640" s="369">
        <v>-0.12485358472907493</v>
      </c>
      <c r="Y640" s="369">
        <v>-0.85469476866860572</v>
      </c>
      <c r="Z640" s="369">
        <v>-0.26380180766618355</v>
      </c>
      <c r="AA640" s="369">
        <v>-1.4253722207574115</v>
      </c>
      <c r="AB640" s="369">
        <v>0.20655978175606118</v>
      </c>
      <c r="AC640" s="373">
        <v>-1.3958454161278233</v>
      </c>
      <c r="AD640" s="575">
        <v>28345356000186</v>
      </c>
      <c r="AE640" s="370" t="s">
        <v>1935</v>
      </c>
      <c r="AF640" s="370" t="s">
        <v>1812</v>
      </c>
      <c r="AG640" s="374" t="s">
        <v>1459</v>
      </c>
      <c r="AH640" s="374" t="s">
        <v>1819</v>
      </c>
      <c r="AI640" s="374">
        <v>5000</v>
      </c>
      <c r="AJ640" s="374">
        <v>1000</v>
      </c>
      <c r="AK640" s="374">
        <v>1000</v>
      </c>
      <c r="AL640" s="722">
        <v>2.4500000000000002</v>
      </c>
      <c r="AM640" s="722">
        <v>20</v>
      </c>
      <c r="AN640" s="369" t="s">
        <v>1814</v>
      </c>
      <c r="AO640" s="367" t="s">
        <v>1326</v>
      </c>
      <c r="AP640" s="370" t="s">
        <v>1835</v>
      </c>
      <c r="AQ640" s="376" t="s">
        <v>676</v>
      </c>
      <c r="AR640" s="369">
        <v>4.7499999999999999E-3</v>
      </c>
      <c r="AS640" s="369">
        <v>4.7499999999999999E-3</v>
      </c>
      <c r="AT640" s="369" t="s">
        <v>1424</v>
      </c>
      <c r="AW640"/>
      <c r="AX640" s="198"/>
      <c r="AY640" s="184"/>
      <c r="AZ640" s="184"/>
      <c r="BA640" s="184"/>
      <c r="BB640" s="186"/>
      <c r="BC640" s="184"/>
      <c r="BD640" s="184"/>
      <c r="BE640" s="184"/>
      <c r="BF640" s="184"/>
      <c r="BG640" s="186"/>
      <c r="BH640" s="186"/>
      <c r="BI640" s="199"/>
      <c r="BJ640" s="199"/>
      <c r="BK640" s="199"/>
      <c r="BL640" s="186"/>
      <c r="BM640" s="186"/>
      <c r="BN640" s="186"/>
      <c r="BO640" s="186"/>
      <c r="BP640" s="186"/>
      <c r="BQ640" s="186"/>
      <c r="BR640" s="186"/>
      <c r="BS640" s="186"/>
      <c r="BT640" s="187"/>
      <c r="BU640" s="188"/>
      <c r="BV640" s="189"/>
      <c r="BW640" s="185"/>
      <c r="BX640"/>
      <c r="BZ640"/>
    </row>
    <row r="641" spans="2:78" ht="18.75">
      <c r="B641" s="363" t="s">
        <v>1129</v>
      </c>
      <c r="C641" s="364">
        <v>29066331000106</v>
      </c>
      <c r="D641" s="365" t="s">
        <v>11</v>
      </c>
      <c r="E641" s="365" t="s">
        <v>663</v>
      </c>
      <c r="F641" s="365" t="s">
        <v>1424</v>
      </c>
      <c r="G641" s="366" t="s">
        <v>740</v>
      </c>
      <c r="H641" s="366" t="s">
        <v>34</v>
      </c>
      <c r="I641" s="366" t="s">
        <v>34</v>
      </c>
      <c r="J641" s="366" t="s">
        <v>611</v>
      </c>
      <c r="K641" s="367" t="s">
        <v>48</v>
      </c>
      <c r="L641" s="368"/>
      <c r="M641" s="368" t="s">
        <v>34</v>
      </c>
      <c r="N641" s="367">
        <v>456330</v>
      </c>
      <c r="O641" s="367" t="s">
        <v>1323</v>
      </c>
      <c r="P641" s="371">
        <v>43099</v>
      </c>
      <c r="Q641" s="372">
        <v>42.37159518</v>
      </c>
      <c r="R641" s="372">
        <v>92.33116782079361</v>
      </c>
      <c r="S641" s="367">
        <v>5</v>
      </c>
      <c r="T641" s="369">
        <v>-0.12102276868196926</v>
      </c>
      <c r="U641" s="369">
        <v>-1.2967011118975047</v>
      </c>
      <c r="V641" s="369">
        <v>-0.10804463536186903</v>
      </c>
      <c r="W641" s="369">
        <v>-0.96795588675638311</v>
      </c>
      <c r="X641" s="369">
        <v>6.8297859701504926E-4</v>
      </c>
      <c r="Y641" s="369">
        <v>4.6753822507224338E-3</v>
      </c>
      <c r="Z641" s="369">
        <v>3.5911518380643548E-2</v>
      </c>
      <c r="AA641" s="369">
        <v>0.19403688381757112</v>
      </c>
      <c r="AB641" s="369">
        <v>6.8259346163734413E-2</v>
      </c>
      <c r="AC641" s="373">
        <v>-3.2181099484928248</v>
      </c>
      <c r="AD641" s="575">
        <v>29066638000107</v>
      </c>
      <c r="AE641" s="370" t="s">
        <v>2019</v>
      </c>
      <c r="AF641" s="370" t="s">
        <v>1812</v>
      </c>
      <c r="AG641" s="374" t="s">
        <v>1459</v>
      </c>
      <c r="AH641" s="374" t="s">
        <v>1894</v>
      </c>
      <c r="AI641" s="374">
        <v>25000</v>
      </c>
      <c r="AJ641" s="374">
        <v>0</v>
      </c>
      <c r="AK641" s="374">
        <v>10000</v>
      </c>
      <c r="AL641" s="722">
        <v>0.93</v>
      </c>
      <c r="AM641" s="722">
        <v>0</v>
      </c>
      <c r="AN641" s="369" t="s">
        <v>1815</v>
      </c>
      <c r="AO641" s="367" t="s">
        <v>1326</v>
      </c>
      <c r="AP641" s="370" t="s">
        <v>1835</v>
      </c>
      <c r="AQ641" s="376" t="s">
        <v>681</v>
      </c>
      <c r="AR641" s="369">
        <v>5.0697399999999997E-3</v>
      </c>
      <c r="AS641" s="369">
        <v>5.0697399999999997E-3</v>
      </c>
      <c r="AT641" s="369" t="s">
        <v>1424</v>
      </c>
      <c r="AW641"/>
      <c r="AX641" s="198"/>
      <c r="AY641" s="184"/>
      <c r="AZ641" s="184"/>
      <c r="BA641" s="184"/>
      <c r="BB641" s="186"/>
      <c r="BC641" s="184"/>
      <c r="BD641" s="184"/>
      <c r="BE641" s="184"/>
      <c r="BF641" s="184"/>
      <c r="BG641" s="186"/>
      <c r="BH641" s="186"/>
      <c r="BI641" s="199"/>
      <c r="BJ641" s="199"/>
      <c r="BK641" s="199"/>
      <c r="BL641" s="186"/>
      <c r="BM641" s="186"/>
      <c r="BN641" s="186"/>
      <c r="BO641" s="186"/>
      <c r="BP641" s="186"/>
      <c r="BQ641" s="186"/>
      <c r="BR641" s="186"/>
      <c r="BS641" s="186"/>
      <c r="BT641" s="187"/>
      <c r="BU641" s="188"/>
      <c r="BV641" s="189"/>
      <c r="BW641" s="185"/>
      <c r="BX641"/>
      <c r="BZ641"/>
    </row>
    <row r="642" spans="2:78" ht="18.75">
      <c r="B642" s="363" t="s">
        <v>164</v>
      </c>
      <c r="C642" s="364">
        <v>28866524000189</v>
      </c>
      <c r="D642" s="365" t="s">
        <v>13</v>
      </c>
      <c r="E642" s="365" t="s">
        <v>615</v>
      </c>
      <c r="F642" s="365" t="s">
        <v>619</v>
      </c>
      <c r="G642" s="366" t="s">
        <v>34</v>
      </c>
      <c r="H642" s="366" t="s">
        <v>1340</v>
      </c>
      <c r="I642" s="366" t="s">
        <v>34</v>
      </c>
      <c r="J642" s="366" t="s">
        <v>1424</v>
      </c>
      <c r="K642" s="367" t="s">
        <v>48</v>
      </c>
      <c r="L642" s="368"/>
      <c r="M642" s="368" t="s">
        <v>34</v>
      </c>
      <c r="N642" s="367">
        <v>456381</v>
      </c>
      <c r="O642" s="367" t="s">
        <v>1323</v>
      </c>
      <c r="P642" s="371">
        <v>43090</v>
      </c>
      <c r="Q642" s="372">
        <v>188.60912658000001</v>
      </c>
      <c r="R642" s="372">
        <v>444.86885741543654</v>
      </c>
      <c r="S642" s="367">
        <v>1</v>
      </c>
      <c r="T642" s="369">
        <v>-1.0072854337372372E-2</v>
      </c>
      <c r="U642" s="369">
        <v>-0.10792581893061863</v>
      </c>
      <c r="V642" s="369">
        <v>-1.3301891312374137E-2</v>
      </c>
      <c r="W642" s="369">
        <v>-0.11916967425251908</v>
      </c>
      <c r="X642" s="369">
        <v>5.0175604396804907E-3</v>
      </c>
      <c r="Y642" s="369">
        <v>3.4348093958048741E-2</v>
      </c>
      <c r="Z642" s="369">
        <v>-4.9680314886410004E-2</v>
      </c>
      <c r="AA642" s="369">
        <v>-0.26843235603289289</v>
      </c>
      <c r="AB642" s="369">
        <v>7.8532013986474608E-2</v>
      </c>
      <c r="AC642" s="373">
        <v>-1.5907313537018115</v>
      </c>
      <c r="AD642" s="575">
        <v>28629342000194</v>
      </c>
      <c r="AE642" s="370" t="s">
        <v>1935</v>
      </c>
      <c r="AF642" s="370" t="s">
        <v>1812</v>
      </c>
      <c r="AG642" s="374" t="s">
        <v>1459</v>
      </c>
      <c r="AH642" s="374" t="s">
        <v>1819</v>
      </c>
      <c r="AI642" s="374">
        <v>20000</v>
      </c>
      <c r="AJ642" s="374">
        <v>5000</v>
      </c>
      <c r="AK642" s="374">
        <v>5000</v>
      </c>
      <c r="AL642" s="722">
        <v>1.4</v>
      </c>
      <c r="AM642" s="722">
        <v>15</v>
      </c>
      <c r="AN642" s="369" t="s">
        <v>1820</v>
      </c>
      <c r="AO642" s="367" t="s">
        <v>1326</v>
      </c>
      <c r="AP642" s="370" t="s">
        <v>1835</v>
      </c>
      <c r="AQ642" s="376" t="s">
        <v>670</v>
      </c>
      <c r="AR642" s="369">
        <v>3.7333333333333298E-3</v>
      </c>
      <c r="AS642" s="369">
        <v>3.7333333333333298E-3</v>
      </c>
      <c r="AT642" s="369" t="s">
        <v>1424</v>
      </c>
      <c r="AW642" s="198"/>
      <c r="AX642" s="198"/>
      <c r="AY642" s="184"/>
      <c r="AZ642" s="184"/>
      <c r="BA642" s="184"/>
      <c r="BB642" s="184"/>
      <c r="BC642" s="184"/>
      <c r="BD642" s="184"/>
      <c r="BE642" s="184"/>
      <c r="BF642" s="184"/>
      <c r="BG642" s="186"/>
      <c r="BH642" s="186"/>
      <c r="BI642" s="199"/>
      <c r="BJ642" s="199"/>
      <c r="BK642" s="199"/>
      <c r="BL642" s="218"/>
      <c r="BM642" s="186"/>
      <c r="BN642" s="186"/>
      <c r="BO642" s="186"/>
      <c r="BP642" s="186"/>
      <c r="BQ642" s="186"/>
      <c r="BR642" s="186"/>
      <c r="BS642" s="186"/>
      <c r="BT642" s="186"/>
      <c r="BU642" s="186"/>
      <c r="BV642" s="189"/>
      <c r="BW642" s="184"/>
      <c r="BX642"/>
      <c r="BZ642"/>
    </row>
    <row r="643" spans="2:78" ht="18.75">
      <c r="B643" s="363" t="s">
        <v>239</v>
      </c>
      <c r="C643" s="364">
        <v>26978438000132</v>
      </c>
      <c r="D643" s="365" t="s">
        <v>11</v>
      </c>
      <c r="E643" s="365" t="s">
        <v>620</v>
      </c>
      <c r="F643" s="365" t="s">
        <v>665</v>
      </c>
      <c r="G643" s="366" t="s">
        <v>740</v>
      </c>
      <c r="H643" s="366" t="s">
        <v>34</v>
      </c>
      <c r="I643" s="366" t="s">
        <v>1424</v>
      </c>
      <c r="J643" s="366" t="s">
        <v>608</v>
      </c>
      <c r="K643" s="367" t="s">
        <v>48</v>
      </c>
      <c r="L643" s="368"/>
      <c r="M643" s="368" t="s">
        <v>34</v>
      </c>
      <c r="N643" s="367">
        <v>456497</v>
      </c>
      <c r="O643" s="367" t="s">
        <v>1323</v>
      </c>
      <c r="P643" s="371">
        <v>43034</v>
      </c>
      <c r="Q643" s="372">
        <v>2768.91018132</v>
      </c>
      <c r="R643" s="372">
        <v>1339.7441173632935</v>
      </c>
      <c r="S643" s="367">
        <v>1</v>
      </c>
      <c r="T643" s="369">
        <v>0.10533485330633163</v>
      </c>
      <c r="U643" s="369">
        <v>1.1286125982030231</v>
      </c>
      <c r="V643" s="369">
        <v>0.12702398677392024</v>
      </c>
      <c r="W643" s="369">
        <v>1.1379890852079608</v>
      </c>
      <c r="X643" s="369">
        <v>0.19165962258690894</v>
      </c>
      <c r="Y643" s="369">
        <v>1.3120206131485108</v>
      </c>
      <c r="Z643" s="369">
        <v>0.18037868182520111</v>
      </c>
      <c r="AA643" s="369">
        <v>0.97462092684302581</v>
      </c>
      <c r="AB643" s="369">
        <v>2.00241756658111E-3</v>
      </c>
      <c r="AC643" s="373">
        <v>7.6919726563116555</v>
      </c>
      <c r="AD643" s="575">
        <v>0</v>
      </c>
      <c r="AE643" s="370" t="s">
        <v>2045</v>
      </c>
      <c r="AF643" s="370" t="s">
        <v>1812</v>
      </c>
      <c r="AG643" s="374" t="s">
        <v>1459</v>
      </c>
      <c r="AH643" s="374" t="s">
        <v>1819</v>
      </c>
      <c r="AI643" s="374">
        <v>500</v>
      </c>
      <c r="AJ643" s="374">
        <v>100</v>
      </c>
      <c r="AK643" s="374">
        <v>500</v>
      </c>
      <c r="AL643" s="722">
        <v>0.4</v>
      </c>
      <c r="AM643" s="722">
        <v>10</v>
      </c>
      <c r="AN643" s="369" t="s">
        <v>1820</v>
      </c>
      <c r="AO643" s="367" t="s">
        <v>1326</v>
      </c>
      <c r="AP643" s="370" t="s">
        <v>1821</v>
      </c>
      <c r="AQ643" s="376" t="s">
        <v>11</v>
      </c>
      <c r="AR643" s="369">
        <v>1.4E-3</v>
      </c>
      <c r="AS643" s="369">
        <v>1.4E-3</v>
      </c>
      <c r="AT643" s="369" t="s">
        <v>1424</v>
      </c>
      <c r="AW643" s="198"/>
      <c r="AX643" s="198"/>
      <c r="AY643" s="184"/>
      <c r="AZ643" s="184"/>
      <c r="BA643" s="184"/>
      <c r="BB643" s="184"/>
      <c r="BC643" s="184"/>
      <c r="BD643" s="184"/>
      <c r="BE643" s="184"/>
      <c r="BF643" s="184"/>
      <c r="BG643" s="186"/>
      <c r="BH643" s="186"/>
      <c r="BI643" s="199"/>
      <c r="BJ643" s="199"/>
      <c r="BK643" s="199"/>
      <c r="BL643" s="218"/>
      <c r="BM643" s="186"/>
      <c r="BN643" s="186"/>
      <c r="BO643" s="186"/>
      <c r="BP643" s="186"/>
      <c r="BQ643" s="186"/>
      <c r="BR643" s="186"/>
      <c r="BS643" s="186"/>
      <c r="BT643" s="186"/>
      <c r="BU643" s="186"/>
      <c r="BV643" s="189"/>
      <c r="BW643" s="184"/>
      <c r="BX643"/>
      <c r="BZ643"/>
    </row>
    <row r="644" spans="2:78" ht="18.75">
      <c r="B644" s="363" t="s">
        <v>1092</v>
      </c>
      <c r="C644" s="364">
        <v>28911598000190</v>
      </c>
      <c r="D644" s="365" t="s">
        <v>13</v>
      </c>
      <c r="E644" s="365" t="s">
        <v>616</v>
      </c>
      <c r="F644" s="365" t="s">
        <v>617</v>
      </c>
      <c r="G644" s="366" t="s">
        <v>34</v>
      </c>
      <c r="H644" s="366" t="s">
        <v>1339</v>
      </c>
      <c r="I644" s="366" t="s">
        <v>34</v>
      </c>
      <c r="J644" s="366" t="s">
        <v>608</v>
      </c>
      <c r="K644" s="367" t="s">
        <v>48</v>
      </c>
      <c r="L644" s="368"/>
      <c r="M644" s="368" t="s">
        <v>34</v>
      </c>
      <c r="N644" s="367">
        <v>456561</v>
      </c>
      <c r="O644" s="367" t="s">
        <v>1323</v>
      </c>
      <c r="P644" s="371">
        <v>43058</v>
      </c>
      <c r="Q644" s="372">
        <v>25.78951254</v>
      </c>
      <c r="R644" s="372">
        <v>48.162553556349195</v>
      </c>
      <c r="S644" s="367">
        <v>3</v>
      </c>
      <c r="T644" s="369">
        <v>8.2351856731443629E-2</v>
      </c>
      <c r="U644" s="369">
        <v>0.88236077684774183</v>
      </c>
      <c r="V644" s="369">
        <v>7.4993957358599594E-2</v>
      </c>
      <c r="W644" s="369">
        <v>0.67185975734277237</v>
      </c>
      <c r="X644" s="369">
        <v>0.13711161028628482</v>
      </c>
      <c r="Y644" s="369">
        <v>0.93860802066443405</v>
      </c>
      <c r="Z644" s="369">
        <v>0.16128010648453595</v>
      </c>
      <c r="AA644" s="369">
        <v>0.8714276281031087</v>
      </c>
      <c r="AB644" s="369">
        <v>5.300921033225299E-2</v>
      </c>
      <c r="AC644" s="373">
        <v>-0.69096460817064742</v>
      </c>
      <c r="AD644" s="575">
        <v>0</v>
      </c>
      <c r="AE644" s="370" t="s">
        <v>2043</v>
      </c>
      <c r="AF644" s="370" t="s">
        <v>1812</v>
      </c>
      <c r="AG644" s="374" t="s">
        <v>1459</v>
      </c>
      <c r="AH644" s="374" t="s">
        <v>1819</v>
      </c>
      <c r="AI644" s="374">
        <v>1000</v>
      </c>
      <c r="AJ644" s="374">
        <v>500</v>
      </c>
      <c r="AK644" s="374">
        <v>1000</v>
      </c>
      <c r="AL644" s="722">
        <v>2</v>
      </c>
      <c r="AM644" s="722">
        <v>20</v>
      </c>
      <c r="AN644" s="369" t="s">
        <v>1820</v>
      </c>
      <c r="AO644" s="367" t="s">
        <v>1326</v>
      </c>
      <c r="AP644" s="370" t="s">
        <v>1835</v>
      </c>
      <c r="AQ644" s="376" t="s">
        <v>676</v>
      </c>
      <c r="AR644" s="369">
        <v>5.4000000000000003E-3</v>
      </c>
      <c r="AS644" s="369">
        <v>5.4000000000000003E-3</v>
      </c>
      <c r="AT644" s="369" t="s">
        <v>1424</v>
      </c>
      <c r="AW644" s="198"/>
      <c r="AX644" s="198"/>
      <c r="AY644" s="184"/>
      <c r="AZ644" s="184"/>
      <c r="BA644" s="184"/>
      <c r="BB644" s="184"/>
      <c r="BC644" s="184"/>
      <c r="BD644" s="184"/>
      <c r="BE644" s="184"/>
      <c r="BF644" s="184"/>
      <c r="BG644" s="186"/>
      <c r="BH644" s="186"/>
      <c r="BI644" s="199"/>
      <c r="BJ644" s="199"/>
      <c r="BK644" s="199"/>
      <c r="BL644" s="218"/>
      <c r="BM644" s="186"/>
      <c r="BN644" s="186"/>
      <c r="BO644" s="186"/>
      <c r="BP644" s="186"/>
      <c r="BQ644" s="186"/>
      <c r="BR644" s="186"/>
      <c r="BS644" s="186"/>
      <c r="BT644" s="186"/>
      <c r="BU644" s="186"/>
      <c r="BV644" s="189"/>
      <c r="BW644" s="184"/>
      <c r="BX644"/>
      <c r="BZ644"/>
    </row>
    <row r="645" spans="2:78" ht="18.75">
      <c r="B645" s="363" t="s">
        <v>1156</v>
      </c>
      <c r="C645" s="364">
        <v>28911549000157</v>
      </c>
      <c r="D645" s="365" t="s">
        <v>13</v>
      </c>
      <c r="E645" s="365" t="s">
        <v>615</v>
      </c>
      <c r="F645" s="365" t="s">
        <v>619</v>
      </c>
      <c r="G645" s="366" t="s">
        <v>34</v>
      </c>
      <c r="H645" s="366" t="s">
        <v>867</v>
      </c>
      <c r="I645" s="366" t="s">
        <v>34</v>
      </c>
      <c r="J645" s="366" t="s">
        <v>611</v>
      </c>
      <c r="K645" s="367" t="s">
        <v>48</v>
      </c>
      <c r="L645" s="368"/>
      <c r="M645" s="368" t="s">
        <v>34</v>
      </c>
      <c r="N645" s="367">
        <v>456748</v>
      </c>
      <c r="O645" s="367" t="s">
        <v>1323</v>
      </c>
      <c r="P645" s="371">
        <v>43083</v>
      </c>
      <c r="Q645" s="372">
        <v>216.32056107</v>
      </c>
      <c r="R645" s="372">
        <v>223.85893797761918</v>
      </c>
      <c r="S645" s="367">
        <v>3</v>
      </c>
      <c r="T645" s="369">
        <v>8.8755238093987554E-2</v>
      </c>
      <c r="U645" s="369">
        <v>0.95096994703235627</v>
      </c>
      <c r="V645" s="369">
        <v>0.11596656842828956</v>
      </c>
      <c r="W645" s="369">
        <v>1.0389273118572169</v>
      </c>
      <c r="X645" s="369">
        <v>0.157164513994698</v>
      </c>
      <c r="Y645" s="369">
        <v>1.075881707546448</v>
      </c>
      <c r="Z645" s="369">
        <v>0.38037638192264533</v>
      </c>
      <c r="AA645" s="369">
        <v>2.0552472063073415</v>
      </c>
      <c r="AB645" s="369">
        <v>6.3157240309661133E-2</v>
      </c>
      <c r="AC645" s="373">
        <v>6.8798490905003562E-2</v>
      </c>
      <c r="AD645" s="575">
        <v>42870882000196</v>
      </c>
      <c r="AE645" s="370" t="s">
        <v>1948</v>
      </c>
      <c r="AF645" s="370" t="s">
        <v>1812</v>
      </c>
      <c r="AG645" s="374" t="s">
        <v>1459</v>
      </c>
      <c r="AH645" s="374" t="s">
        <v>1819</v>
      </c>
      <c r="AI645" s="374">
        <v>5000</v>
      </c>
      <c r="AJ645" s="374">
        <v>1000</v>
      </c>
      <c r="AK645" s="374">
        <v>5000</v>
      </c>
      <c r="AL645" s="722">
        <v>1.7</v>
      </c>
      <c r="AM645" s="722">
        <v>15</v>
      </c>
      <c r="AN645" s="369" t="s">
        <v>1820</v>
      </c>
      <c r="AO645" s="367" t="s">
        <v>1326</v>
      </c>
      <c r="AP645" s="370" t="s">
        <v>1835</v>
      </c>
      <c r="AQ645" s="376" t="s">
        <v>670</v>
      </c>
      <c r="AR645" s="369">
        <v>4.5333333333333302E-3</v>
      </c>
      <c r="AS645" s="369">
        <v>4.5333333333333302E-3</v>
      </c>
      <c r="AT645" s="369" t="s">
        <v>1424</v>
      </c>
      <c r="AW645"/>
      <c r="AX645" s="198"/>
      <c r="AY645" s="184"/>
      <c r="AZ645" s="184"/>
      <c r="BA645" s="184"/>
      <c r="BB645" s="186"/>
      <c r="BC645" s="184"/>
      <c r="BD645" s="184"/>
      <c r="BE645" s="184"/>
      <c r="BF645" s="184"/>
      <c r="BG645" s="186"/>
      <c r="BH645" s="186"/>
      <c r="BI645" s="199"/>
      <c r="BJ645" s="199"/>
      <c r="BK645" s="199"/>
      <c r="BL645" s="186"/>
      <c r="BM645" s="186"/>
      <c r="BN645" s="186"/>
      <c r="BO645" s="186"/>
      <c r="BP645" s="186"/>
      <c r="BQ645" s="186"/>
      <c r="BR645" s="186"/>
      <c r="BS645" s="186"/>
      <c r="BT645" s="187"/>
      <c r="BU645" s="188"/>
      <c r="BV645" s="189"/>
      <c r="BW645" s="185"/>
      <c r="BX645"/>
      <c r="BZ645"/>
    </row>
    <row r="646" spans="2:78" ht="18.75">
      <c r="B646" s="363" t="s">
        <v>518</v>
      </c>
      <c r="C646" s="364">
        <v>27500576000174</v>
      </c>
      <c r="D646" s="365" t="s">
        <v>11</v>
      </c>
      <c r="E646" s="365" t="s">
        <v>620</v>
      </c>
      <c r="F646" s="365" t="s">
        <v>687</v>
      </c>
      <c r="G646" s="366" t="s">
        <v>740</v>
      </c>
      <c r="H646" s="366" t="s">
        <v>34</v>
      </c>
      <c r="I646" s="366" t="s">
        <v>1321</v>
      </c>
      <c r="J646" s="366" t="s">
        <v>608</v>
      </c>
      <c r="K646" s="367" t="s">
        <v>48</v>
      </c>
      <c r="L646" s="368"/>
      <c r="M646" s="368" t="s">
        <v>34</v>
      </c>
      <c r="N646" s="367">
        <v>458406</v>
      </c>
      <c r="O646" s="367" t="s">
        <v>1323</v>
      </c>
      <c r="P646" s="371">
        <v>42822</v>
      </c>
      <c r="Q646" s="372">
        <v>321.66312912000001</v>
      </c>
      <c r="R646" s="372">
        <v>300.51612971440488</v>
      </c>
      <c r="S646" s="367">
        <v>1</v>
      </c>
      <c r="T646" s="369">
        <v>0.12305773428284872</v>
      </c>
      <c r="U646" s="369">
        <v>1.3185047955024287</v>
      </c>
      <c r="V646" s="369">
        <v>0.15168117235119283</v>
      </c>
      <c r="W646" s="369">
        <v>1.3588891590564096</v>
      </c>
      <c r="X646" s="369">
        <v>0.22047335715997329</v>
      </c>
      <c r="Y646" s="369">
        <v>1.5092672381360344</v>
      </c>
      <c r="Z646" s="369">
        <v>0.28298159513830812</v>
      </c>
      <c r="AA646" s="369">
        <v>1.5290043243607025</v>
      </c>
      <c r="AB646" s="369">
        <v>1.3203166575008632E-2</v>
      </c>
      <c r="AC646" s="373">
        <v>3.0340999273431057</v>
      </c>
      <c r="AD646" s="575">
        <v>0</v>
      </c>
      <c r="AE646" s="370" t="s">
        <v>2049</v>
      </c>
      <c r="AF646" s="370" t="s">
        <v>2040</v>
      </c>
      <c r="AG646" s="374" t="s">
        <v>1460</v>
      </c>
      <c r="AH646" s="374" t="s">
        <v>1813</v>
      </c>
      <c r="AI646" s="374">
        <v>1000</v>
      </c>
      <c r="AJ646" s="374">
        <v>1000</v>
      </c>
      <c r="AK646" s="374">
        <v>1000</v>
      </c>
      <c r="AL646" s="722">
        <v>0.13</v>
      </c>
      <c r="AM646" s="722">
        <v>10</v>
      </c>
      <c r="AN646" s="369" t="s">
        <v>1820</v>
      </c>
      <c r="AO646" s="367" t="s">
        <v>1326</v>
      </c>
      <c r="AP646" s="370" t="s">
        <v>1835</v>
      </c>
      <c r="AQ646" s="376" t="s">
        <v>1950</v>
      </c>
      <c r="AR646" s="369">
        <v>3.8800000000000002E-3</v>
      </c>
      <c r="AS646" s="369">
        <v>3.8800000000000002E-3</v>
      </c>
      <c r="AT646" s="369" t="s">
        <v>1424</v>
      </c>
      <c r="AW646"/>
      <c r="AX646" s="198"/>
      <c r="AY646" s="184"/>
      <c r="AZ646" s="184"/>
      <c r="BA646" s="184"/>
      <c r="BB646" s="186"/>
      <c r="BC646" s="184"/>
      <c r="BD646" s="184"/>
      <c r="BE646" s="184"/>
      <c r="BF646" s="184"/>
      <c r="BG646" s="186"/>
      <c r="BH646" s="186"/>
      <c r="BI646" s="199"/>
      <c r="BJ646" s="199"/>
      <c r="BK646" s="199"/>
      <c r="BL646" s="186"/>
      <c r="BM646" s="186"/>
      <c r="BN646" s="186"/>
      <c r="BO646" s="186"/>
      <c r="BP646" s="186"/>
      <c r="BQ646" s="186"/>
      <c r="BR646" s="186"/>
      <c r="BS646" s="186"/>
      <c r="BT646" s="187"/>
      <c r="BU646" s="188"/>
      <c r="BV646" s="189"/>
      <c r="BW646" s="185"/>
      <c r="BX646"/>
      <c r="BZ646"/>
    </row>
    <row r="647" spans="2:78" ht="18.75">
      <c r="B647" s="363" t="s">
        <v>1670</v>
      </c>
      <c r="C647" s="364">
        <v>27783036000145</v>
      </c>
      <c r="D647" s="365" t="s">
        <v>14</v>
      </c>
      <c r="E647" s="365" t="s">
        <v>1424</v>
      </c>
      <c r="F647" s="365" t="s">
        <v>1424</v>
      </c>
      <c r="G647" s="366" t="s">
        <v>1424</v>
      </c>
      <c r="H647" s="366" t="s">
        <v>34</v>
      </c>
      <c r="I647" s="366" t="s">
        <v>1424</v>
      </c>
      <c r="J647" s="366" t="s">
        <v>1424</v>
      </c>
      <c r="K647" s="367" t="s">
        <v>48</v>
      </c>
      <c r="L647" s="368"/>
      <c r="M647" s="368" t="s">
        <v>1424</v>
      </c>
      <c r="N647" s="367">
        <v>459021</v>
      </c>
      <c r="O647" s="367" t="s">
        <v>1323</v>
      </c>
      <c r="P647" s="371">
        <v>43006</v>
      </c>
      <c r="Q647" s="372">
        <v>121.594673</v>
      </c>
      <c r="R647" s="372">
        <v>184.70744926984136</v>
      </c>
      <c r="S647" s="367">
        <v>2</v>
      </c>
      <c r="T647" s="369">
        <v>-2.1037782939147154E-2</v>
      </c>
      <c r="U647" s="369">
        <v>-0.22540978715119059</v>
      </c>
      <c r="V647" s="369">
        <v>-0.13569759101513978</v>
      </c>
      <c r="W647" s="369">
        <v>-1.2156946210410391</v>
      </c>
      <c r="X647" s="369">
        <v>-6.0191661710788824E-2</v>
      </c>
      <c r="Y647" s="369">
        <v>-0.41204662640095913</v>
      </c>
      <c r="Z647" s="369">
        <v>-5.5725739263752794E-2</v>
      </c>
      <c r="AA647" s="369">
        <v>-0.30109695392320784</v>
      </c>
      <c r="AB647" s="369">
        <v>0.22852873881820415</v>
      </c>
      <c r="AC647" s="373">
        <v>-1.0822229094658578</v>
      </c>
      <c r="AD647" s="575">
        <v>28386376000103</v>
      </c>
      <c r="AE647" s="370" t="s">
        <v>1906</v>
      </c>
      <c r="AF647" s="370" t="s">
        <v>1907</v>
      </c>
      <c r="AG647" s="374" t="s">
        <v>1462</v>
      </c>
      <c r="AH647" s="374" t="s">
        <v>1894</v>
      </c>
      <c r="AI647" s="374">
        <v>100000</v>
      </c>
      <c r="AJ647" s="374">
        <v>10000</v>
      </c>
      <c r="AK647" s="374">
        <v>100000</v>
      </c>
      <c r="AL647" s="722">
        <v>0</v>
      </c>
      <c r="AM647" s="722">
        <v>0</v>
      </c>
      <c r="AN647" s="369" t="s">
        <v>668</v>
      </c>
      <c r="AO647" s="367" t="s">
        <v>1326</v>
      </c>
      <c r="AP647" s="370" t="s">
        <v>1816</v>
      </c>
      <c r="AQ647" s="376" t="s">
        <v>1815</v>
      </c>
      <c r="AR647" s="369">
        <v>0</v>
      </c>
      <c r="AS647" s="369">
        <v>0</v>
      </c>
      <c r="AT647" s="369" t="s">
        <v>1424</v>
      </c>
      <c r="AW647"/>
      <c r="AX647" s="198"/>
      <c r="AY647" s="184"/>
      <c r="AZ647" s="184"/>
      <c r="BA647" s="184"/>
      <c r="BB647" s="186"/>
      <c r="BC647" s="184"/>
      <c r="BD647" s="184"/>
      <c r="BE647" s="184"/>
      <c r="BF647" s="184"/>
      <c r="BG647" s="186"/>
      <c r="BH647" s="186"/>
      <c r="BI647" s="199"/>
      <c r="BJ647" s="199"/>
      <c r="BK647" s="199"/>
      <c r="BL647" s="186"/>
      <c r="BM647" s="186"/>
      <c r="BN647" s="186"/>
      <c r="BO647" s="186"/>
      <c r="BP647" s="186"/>
      <c r="BQ647" s="186"/>
      <c r="BR647" s="186"/>
      <c r="BS647" s="186"/>
      <c r="BT647" s="187"/>
      <c r="BU647" s="188"/>
      <c r="BV647" s="189"/>
      <c r="BW647" s="185"/>
      <c r="BX647"/>
      <c r="BZ647"/>
    </row>
    <row r="648" spans="2:78" ht="18.75">
      <c r="B648" s="363" t="s">
        <v>1727</v>
      </c>
      <c r="C648" s="364">
        <v>28651543000198</v>
      </c>
      <c r="D648" s="365" t="s">
        <v>13</v>
      </c>
      <c r="E648" s="365" t="s">
        <v>615</v>
      </c>
      <c r="F648" s="365" t="s">
        <v>619</v>
      </c>
      <c r="G648" s="366" t="s">
        <v>34</v>
      </c>
      <c r="H648" s="366" t="s">
        <v>1340</v>
      </c>
      <c r="I648" s="366" t="s">
        <v>34</v>
      </c>
      <c r="J648" s="366" t="s">
        <v>1424</v>
      </c>
      <c r="K648" s="367" t="s">
        <v>48</v>
      </c>
      <c r="L648" s="368"/>
      <c r="M648" s="368" t="s">
        <v>1424</v>
      </c>
      <c r="N648" s="367">
        <v>459070</v>
      </c>
      <c r="O648" s="367" t="s">
        <v>1323</v>
      </c>
      <c r="P648" s="371">
        <v>43156</v>
      </c>
      <c r="Q648" s="372">
        <v>7.6259412700000002</v>
      </c>
      <c r="R648" s="372">
        <v>18.961302626785724</v>
      </c>
      <c r="S648" s="367">
        <v>7</v>
      </c>
      <c r="T648" s="369">
        <v>-0.20904294063125195</v>
      </c>
      <c r="U648" s="369">
        <v>-2.2397951765852602</v>
      </c>
      <c r="V648" s="369">
        <v>-0.19252508558703751</v>
      </c>
      <c r="W648" s="369">
        <v>-1.7248037287376314</v>
      </c>
      <c r="X648" s="369">
        <v>-0.15642674689736669</v>
      </c>
      <c r="Y648" s="369">
        <v>-1.0708312664241271</v>
      </c>
      <c r="Z648" s="369">
        <v>-0.12792337888767935</v>
      </c>
      <c r="AA648" s="369">
        <v>-0.69119477332261303</v>
      </c>
      <c r="AB648" s="369">
        <v>0.12971731808609838</v>
      </c>
      <c r="AC648" s="373">
        <v>-2.3446871680651307</v>
      </c>
      <c r="AD648" s="575">
        <v>22282992000120</v>
      </c>
      <c r="AE648" s="370" t="s">
        <v>1906</v>
      </c>
      <c r="AF648" s="370" t="s">
        <v>1907</v>
      </c>
      <c r="AG648" s="374" t="s">
        <v>1462</v>
      </c>
      <c r="AH648" s="374" t="s">
        <v>1813</v>
      </c>
      <c r="AI648" s="374">
        <v>1000</v>
      </c>
      <c r="AJ648" s="374">
        <v>1000</v>
      </c>
      <c r="AK648" s="374">
        <v>1000</v>
      </c>
      <c r="AL648" s="722">
        <v>0.95</v>
      </c>
      <c r="AM648" s="722">
        <v>0</v>
      </c>
      <c r="AN648" s="369" t="s">
        <v>1820</v>
      </c>
      <c r="AO648" s="367" t="s">
        <v>1326</v>
      </c>
      <c r="AP648" s="370" t="s">
        <v>1835</v>
      </c>
      <c r="AQ648" s="376" t="s">
        <v>1815</v>
      </c>
      <c r="AR648" s="369">
        <v>0</v>
      </c>
      <c r="AS648" s="369">
        <v>0</v>
      </c>
      <c r="AT648" s="369" t="s">
        <v>1424</v>
      </c>
      <c r="AW648" s="198"/>
      <c r="AX648" s="198"/>
      <c r="AY648" s="184"/>
      <c r="AZ648" s="184"/>
      <c r="BA648" s="184"/>
      <c r="BB648" s="186"/>
      <c r="BC648" s="184"/>
      <c r="BD648" s="184"/>
      <c r="BE648" s="184"/>
      <c r="BF648" s="184"/>
      <c r="BG648" s="186"/>
      <c r="BH648" s="186"/>
      <c r="BI648" s="199"/>
      <c r="BJ648" s="199"/>
      <c r="BK648" s="199"/>
      <c r="BL648" s="218"/>
      <c r="BM648" s="186"/>
      <c r="BN648" s="186"/>
      <c r="BO648" s="186"/>
      <c r="BP648" s="186"/>
      <c r="BQ648" s="186"/>
      <c r="BR648" s="186"/>
      <c r="BS648" s="186"/>
      <c r="BT648" s="187"/>
      <c r="BU648" s="188"/>
      <c r="BV648" s="189"/>
      <c r="BW648" s="185"/>
      <c r="BX648"/>
      <c r="BZ648"/>
    </row>
    <row r="649" spans="2:78" ht="18.75">
      <c r="B649" s="363" t="s">
        <v>809</v>
      </c>
      <c r="C649" s="364">
        <v>26845868000186</v>
      </c>
      <c r="D649" s="365" t="s">
        <v>13</v>
      </c>
      <c r="E649" s="365" t="s">
        <v>615</v>
      </c>
      <c r="F649" s="365" t="s">
        <v>619</v>
      </c>
      <c r="G649" s="366" t="s">
        <v>34</v>
      </c>
      <c r="H649" s="366" t="s">
        <v>1340</v>
      </c>
      <c r="I649" s="366" t="s">
        <v>34</v>
      </c>
      <c r="J649" s="366" t="s">
        <v>1424</v>
      </c>
      <c r="K649" s="367" t="s">
        <v>48</v>
      </c>
      <c r="L649" s="368"/>
      <c r="M649" s="368" t="s">
        <v>34</v>
      </c>
      <c r="N649" s="367">
        <v>459453</v>
      </c>
      <c r="O649" s="367" t="s">
        <v>1323</v>
      </c>
      <c r="P649" s="371">
        <v>43155</v>
      </c>
      <c r="Q649" s="372">
        <v>30.934108070000001</v>
      </c>
      <c r="R649" s="372">
        <v>92.005723460634911</v>
      </c>
      <c r="S649" s="367">
        <v>4</v>
      </c>
      <c r="T649" s="369">
        <v>-0.13416635603895544</v>
      </c>
      <c r="U649" s="369">
        <v>-1.4375283671796355</v>
      </c>
      <c r="V649" s="369">
        <v>-9.9881006271407835E-2</v>
      </c>
      <c r="W649" s="369">
        <v>-0.8948191427714397</v>
      </c>
      <c r="X649" s="369">
        <v>-1.2344535428723935E-2</v>
      </c>
      <c r="Y649" s="369">
        <v>-8.4505461941435323E-2</v>
      </c>
      <c r="Z649" s="369">
        <v>-7.6926824368119817E-3</v>
      </c>
      <c r="AA649" s="369">
        <v>-4.15650519818095E-2</v>
      </c>
      <c r="AB649" s="369">
        <v>8.3072604713082449E-2</v>
      </c>
      <c r="AC649" s="373">
        <v>-2.5459951882712568</v>
      </c>
      <c r="AD649" s="575">
        <v>0</v>
      </c>
      <c r="AE649" s="370" t="s">
        <v>1841</v>
      </c>
      <c r="AF649" s="370" t="s">
        <v>1826</v>
      </c>
      <c r="AG649" s="374" t="s">
        <v>730</v>
      </c>
      <c r="AH649" s="374" t="s">
        <v>1813</v>
      </c>
      <c r="AI649" s="374">
        <v>25000</v>
      </c>
      <c r="AJ649" s="374">
        <v>5000</v>
      </c>
      <c r="AK649" s="374">
        <v>5000</v>
      </c>
      <c r="AL649" s="722">
        <v>0.02</v>
      </c>
      <c r="AM649" s="722">
        <v>0</v>
      </c>
      <c r="AN649" s="369" t="s">
        <v>1815</v>
      </c>
      <c r="AO649" s="367" t="s">
        <v>1326</v>
      </c>
      <c r="AP649" s="370" t="s">
        <v>1835</v>
      </c>
      <c r="AQ649" s="376" t="s">
        <v>681</v>
      </c>
      <c r="AR649" s="369">
        <v>4.0400000000000002E-3</v>
      </c>
      <c r="AS649" s="369">
        <v>4.0400000000000002E-3</v>
      </c>
      <c r="AT649" s="369" t="s">
        <v>1424</v>
      </c>
      <c r="AW649" s="198"/>
      <c r="AX649" s="198"/>
      <c r="AY649" s="184"/>
      <c r="AZ649" s="184"/>
      <c r="BA649" s="184"/>
      <c r="BB649" s="186"/>
      <c r="BC649" s="184"/>
      <c r="BD649" s="184"/>
      <c r="BE649" s="184"/>
      <c r="BF649" s="184"/>
      <c r="BG649" s="186"/>
      <c r="BH649" s="186"/>
      <c r="BI649" s="199"/>
      <c r="BJ649" s="199"/>
      <c r="BK649" s="199"/>
      <c r="BL649" s="218"/>
      <c r="BM649" s="186"/>
      <c r="BN649" s="186"/>
      <c r="BO649" s="186"/>
      <c r="BP649" s="186"/>
      <c r="BQ649" s="186"/>
      <c r="BR649" s="186"/>
      <c r="BS649" s="186"/>
      <c r="BT649" s="187"/>
      <c r="BU649" s="188"/>
      <c r="BV649" s="189"/>
      <c r="BW649" s="185"/>
      <c r="BX649"/>
      <c r="BZ649"/>
    </row>
    <row r="650" spans="2:78" ht="18.75">
      <c r="B650" s="363" t="s">
        <v>74</v>
      </c>
      <c r="C650" s="364">
        <v>29286406000164</v>
      </c>
      <c r="D650" s="365" t="s">
        <v>13</v>
      </c>
      <c r="E650" s="365" t="s">
        <v>615</v>
      </c>
      <c r="F650" s="365" t="s">
        <v>619</v>
      </c>
      <c r="G650" s="366" t="s">
        <v>34</v>
      </c>
      <c r="H650" s="366" t="s">
        <v>1340</v>
      </c>
      <c r="I650" s="366" t="s">
        <v>34</v>
      </c>
      <c r="J650" s="366" t="s">
        <v>611</v>
      </c>
      <c r="K650" s="367" t="s">
        <v>48</v>
      </c>
      <c r="L650" s="368"/>
      <c r="M650" s="368" t="s">
        <v>34</v>
      </c>
      <c r="N650" s="367">
        <v>459518</v>
      </c>
      <c r="O650" s="367" t="s">
        <v>1323</v>
      </c>
      <c r="P650" s="371">
        <v>43160</v>
      </c>
      <c r="Q650" s="372">
        <v>54.420211620000003</v>
      </c>
      <c r="R650" s="372">
        <v>164.1185625241269</v>
      </c>
      <c r="S650" s="367">
        <v>1</v>
      </c>
      <c r="T650" s="369">
        <v>-3.2605256897384471E-3</v>
      </c>
      <c r="U650" s="369">
        <v>-3.4934974082146623E-2</v>
      </c>
      <c r="V650" s="369">
        <v>9.2450225648366136E-3</v>
      </c>
      <c r="W650" s="369">
        <v>8.282478796709776E-2</v>
      </c>
      <c r="X650" s="369">
        <v>7.5972893665866792E-2</v>
      </c>
      <c r="Y650" s="369">
        <v>0.52007825740634395</v>
      </c>
      <c r="Z650" s="369">
        <v>8.5468429247027355E-2</v>
      </c>
      <c r="AA650" s="369">
        <v>0.46180246404770792</v>
      </c>
      <c r="AB650" s="369">
        <v>0.10054218325548038</v>
      </c>
      <c r="AC650" s="373">
        <v>-1.0182434847300099</v>
      </c>
      <c r="AD650" s="575">
        <v>26744792000100</v>
      </c>
      <c r="AE650" s="370" t="s">
        <v>2024</v>
      </c>
      <c r="AF650" s="370" t="s">
        <v>1812</v>
      </c>
      <c r="AG650" s="374" t="s">
        <v>1459</v>
      </c>
      <c r="AH650" s="374" t="s">
        <v>1819</v>
      </c>
      <c r="AI650" s="374">
        <v>5000</v>
      </c>
      <c r="AJ650" s="374">
        <v>5000</v>
      </c>
      <c r="AK650" s="374">
        <v>5000</v>
      </c>
      <c r="AL650" s="722">
        <v>1.9</v>
      </c>
      <c r="AM650" s="722">
        <v>20</v>
      </c>
      <c r="AN650" s="369" t="s">
        <v>1820</v>
      </c>
      <c r="AO650" s="367" t="s">
        <v>1326</v>
      </c>
      <c r="AP650" s="370" t="s">
        <v>1835</v>
      </c>
      <c r="AQ650" s="376" t="s">
        <v>666</v>
      </c>
      <c r="AR650" s="369">
        <v>3.8E-3</v>
      </c>
      <c r="AS650" s="369">
        <v>3.8E-3</v>
      </c>
      <c r="AT650" s="369" t="s">
        <v>1424</v>
      </c>
      <c r="AW650"/>
      <c r="AX650" s="198"/>
      <c r="AY650" s="184"/>
      <c r="AZ650" s="184"/>
      <c r="BA650" s="184"/>
      <c r="BB650" s="186"/>
      <c r="BC650" s="184"/>
      <c r="BD650" s="184"/>
      <c r="BE650" s="184"/>
      <c r="BF650" s="184"/>
      <c r="BG650" s="186"/>
      <c r="BH650" s="186"/>
      <c r="BI650" s="199"/>
      <c r="BJ650" s="199"/>
      <c r="BK650" s="199"/>
      <c r="BL650" s="186"/>
      <c r="BM650" s="186"/>
      <c r="BN650" s="186"/>
      <c r="BO650" s="186"/>
      <c r="BP650" s="186"/>
      <c r="BQ650" s="186"/>
      <c r="BR650" s="186"/>
      <c r="BS650" s="186"/>
      <c r="BT650" s="187"/>
      <c r="BU650" s="188"/>
      <c r="BV650" s="189"/>
      <c r="BW650" s="185"/>
      <c r="BX650"/>
      <c r="BZ650"/>
    </row>
    <row r="651" spans="2:78" ht="18.75">
      <c r="B651" s="363" t="s">
        <v>1538</v>
      </c>
      <c r="C651" s="364">
        <v>28951272000196</v>
      </c>
      <c r="D651" s="365" t="s">
        <v>13</v>
      </c>
      <c r="E651" s="365" t="s">
        <v>615</v>
      </c>
      <c r="F651" s="365" t="s">
        <v>619</v>
      </c>
      <c r="G651" s="366" t="s">
        <v>34</v>
      </c>
      <c r="H651" s="366" t="s">
        <v>1340</v>
      </c>
      <c r="I651" s="366" t="s">
        <v>34</v>
      </c>
      <c r="J651" s="366" t="s">
        <v>611</v>
      </c>
      <c r="K651" s="367" t="s">
        <v>48</v>
      </c>
      <c r="L651" s="368"/>
      <c r="M651" s="368" t="s">
        <v>1424</v>
      </c>
      <c r="N651" s="367">
        <v>459526</v>
      </c>
      <c r="O651" s="367" t="s">
        <v>1323</v>
      </c>
      <c r="P651" s="371">
        <v>43160</v>
      </c>
      <c r="Q651" s="372">
        <v>4.7546779600000004</v>
      </c>
      <c r="R651" s="372">
        <v>10.024620493769843</v>
      </c>
      <c r="S651" s="367">
        <v>1</v>
      </c>
      <c r="T651" s="369">
        <v>-6.2449846175547385E-3</v>
      </c>
      <c r="U651" s="369">
        <v>-6.6912024783089552E-2</v>
      </c>
      <c r="V651" s="369">
        <v>5.8359838777810591E-3</v>
      </c>
      <c r="W651" s="369">
        <v>5.228371524966198E-2</v>
      </c>
      <c r="X651" s="369">
        <v>6.9105069890191828E-2</v>
      </c>
      <c r="Y651" s="369">
        <v>0.4730640441905633</v>
      </c>
      <c r="Z651" s="369">
        <v>8.1048004203715829E-2</v>
      </c>
      <c r="AA651" s="369">
        <v>0.43791805204758377</v>
      </c>
      <c r="AB651" s="369">
        <v>0.1015834627134564</v>
      </c>
      <c r="AC651" s="373">
        <v>-1.0413649909323885</v>
      </c>
      <c r="AD651" s="575">
        <v>26744792000100</v>
      </c>
      <c r="AE651" s="370" t="s">
        <v>2024</v>
      </c>
      <c r="AF651" s="370" t="s">
        <v>1818</v>
      </c>
      <c r="AG651" s="374" t="s">
        <v>59</v>
      </c>
      <c r="AH651" s="374" t="s">
        <v>1819</v>
      </c>
      <c r="AI651" s="374">
        <v>50000</v>
      </c>
      <c r="AJ651" s="374">
        <v>50000</v>
      </c>
      <c r="AK651" s="374">
        <v>50000</v>
      </c>
      <c r="AL651" s="722">
        <v>2.5</v>
      </c>
      <c r="AM651" s="722">
        <v>20</v>
      </c>
      <c r="AN651" s="369" t="s">
        <v>1820</v>
      </c>
      <c r="AO651" s="367" t="s">
        <v>1326</v>
      </c>
      <c r="AP651" s="370" t="s">
        <v>1835</v>
      </c>
      <c r="AQ651" s="376" t="s">
        <v>1815</v>
      </c>
      <c r="AR651" s="369">
        <v>0</v>
      </c>
      <c r="AS651" s="369">
        <v>0</v>
      </c>
      <c r="AT651" s="369" t="s">
        <v>1424</v>
      </c>
      <c r="AW651"/>
      <c r="AX651" s="198"/>
      <c r="AY651" s="184"/>
      <c r="AZ651" s="184"/>
      <c r="BA651" s="184"/>
      <c r="BB651" s="186"/>
      <c r="BC651" s="184"/>
      <c r="BD651" s="184"/>
      <c r="BE651" s="184"/>
      <c r="BF651" s="184"/>
      <c r="BG651" s="186"/>
      <c r="BH651" s="186"/>
      <c r="BI651" s="199"/>
      <c r="BJ651" s="199"/>
      <c r="BK651" s="199"/>
      <c r="BL651" s="186"/>
      <c r="BM651" s="186"/>
      <c r="BN651" s="186"/>
      <c r="BO651" s="186"/>
      <c r="BP651" s="186"/>
      <c r="BQ651" s="186"/>
      <c r="BR651" s="186"/>
      <c r="BS651" s="186"/>
      <c r="BT651" s="187"/>
      <c r="BU651" s="188"/>
      <c r="BV651" s="189"/>
      <c r="BW651" s="185"/>
      <c r="BX651"/>
      <c r="BZ651"/>
    </row>
    <row r="652" spans="2:78" ht="18.75">
      <c r="B652" s="363" t="s">
        <v>1739</v>
      </c>
      <c r="C652" s="364">
        <v>29127763000180</v>
      </c>
      <c r="D652" s="365" t="s">
        <v>13</v>
      </c>
      <c r="E652" s="365" t="s">
        <v>615</v>
      </c>
      <c r="F652" s="365" t="s">
        <v>619</v>
      </c>
      <c r="G652" s="366" t="s">
        <v>34</v>
      </c>
      <c r="H652" s="366" t="s">
        <v>1340</v>
      </c>
      <c r="I652" s="366" t="s">
        <v>34</v>
      </c>
      <c r="J652" s="366" t="s">
        <v>611</v>
      </c>
      <c r="K652" s="367" t="s">
        <v>48</v>
      </c>
      <c r="L652" s="368"/>
      <c r="M652" s="368" t="s">
        <v>1424</v>
      </c>
      <c r="N652" s="367">
        <v>459542</v>
      </c>
      <c r="O652" s="367" t="s">
        <v>1323</v>
      </c>
      <c r="P652" s="371">
        <v>43161</v>
      </c>
      <c r="Q652" s="372">
        <v>1061814070.7</v>
      </c>
      <c r="R652" s="372">
        <v>23598039.686444782</v>
      </c>
      <c r="S652" s="367">
        <v>1</v>
      </c>
      <c r="T652" s="369">
        <v>0.20707434962321747</v>
      </c>
      <c r="U652" s="369">
        <v>2.2187026650125179</v>
      </c>
      <c r="V652" s="369">
        <v>0.22652581673089478</v>
      </c>
      <c r="W652" s="369">
        <v>2.0294112435345455</v>
      </c>
      <c r="X652" s="369">
        <v>0.36193892217517454</v>
      </c>
      <c r="Y652" s="369">
        <v>2.4776805890831337</v>
      </c>
      <c r="Z652" s="369">
        <v>0.45866015470628629</v>
      </c>
      <c r="AA652" s="369">
        <v>2.4782295810266435</v>
      </c>
      <c r="AB652" s="369">
        <v>7.7516406479334873E-2</v>
      </c>
      <c r="AC652" s="373">
        <v>1.4823232441285441</v>
      </c>
      <c r="AD652" s="575">
        <v>17417026000132</v>
      </c>
      <c r="AE652" s="370" t="s">
        <v>1889</v>
      </c>
      <c r="AF652" s="370" t="s">
        <v>1833</v>
      </c>
      <c r="AG652" s="374" t="s">
        <v>1458</v>
      </c>
      <c r="AH652" s="374" t="s">
        <v>1813</v>
      </c>
      <c r="AI652" s="374">
        <v>5000</v>
      </c>
      <c r="AJ652" s="374">
        <v>5000</v>
      </c>
      <c r="AK652" s="374">
        <v>5000</v>
      </c>
      <c r="AL652" s="722">
        <v>0</v>
      </c>
      <c r="AM652" s="722">
        <v>0</v>
      </c>
      <c r="AN652" s="369" t="s">
        <v>1815</v>
      </c>
      <c r="AO652" s="367" t="s">
        <v>1326</v>
      </c>
      <c r="AP652" s="370" t="s">
        <v>1835</v>
      </c>
      <c r="AQ652" s="376" t="s">
        <v>666</v>
      </c>
      <c r="AR652" s="369">
        <v>3.3333333333333301E-3</v>
      </c>
      <c r="AS652" s="369">
        <v>3.3333333333333301E-3</v>
      </c>
      <c r="AT652" s="369" t="s">
        <v>1424</v>
      </c>
      <c r="AW652"/>
      <c r="AX652" s="198"/>
      <c r="AY652" s="184"/>
      <c r="AZ652" s="184"/>
      <c r="BA652" s="184"/>
      <c r="BB652" s="186"/>
      <c r="BC652" s="184"/>
      <c r="BD652" s="184"/>
      <c r="BE652" s="184"/>
      <c r="BF652" s="184"/>
      <c r="BG652" s="186"/>
      <c r="BH652" s="186"/>
      <c r="BI652" s="199"/>
      <c r="BJ652" s="199"/>
      <c r="BK652" s="199"/>
      <c r="BL652" s="186"/>
      <c r="BM652" s="186"/>
      <c r="BN652" s="186"/>
      <c r="BO652" s="186"/>
      <c r="BP652" s="186"/>
      <c r="BQ652" s="186"/>
      <c r="BR652" s="186"/>
      <c r="BS652" s="186"/>
      <c r="BT652" s="187"/>
      <c r="BU652" s="188"/>
      <c r="BV652" s="189"/>
      <c r="BW652" s="185"/>
      <c r="BX652"/>
      <c r="BZ652"/>
    </row>
    <row r="653" spans="2:78" ht="18.75">
      <c r="B653" s="363" t="s">
        <v>834</v>
      </c>
      <c r="C653" s="364">
        <v>29283812000173</v>
      </c>
      <c r="D653" s="365" t="s">
        <v>14</v>
      </c>
      <c r="E653" s="365" t="s">
        <v>607</v>
      </c>
      <c r="F653" s="365" t="s">
        <v>1424</v>
      </c>
      <c r="G653" s="366" t="s">
        <v>1424</v>
      </c>
      <c r="H653" s="366" t="s">
        <v>34</v>
      </c>
      <c r="I653" s="366" t="s">
        <v>34</v>
      </c>
      <c r="J653" s="366" t="s">
        <v>608</v>
      </c>
      <c r="K653" s="367" t="s">
        <v>48</v>
      </c>
      <c r="L653" s="368"/>
      <c r="M653" s="368" t="s">
        <v>34</v>
      </c>
      <c r="N653" s="367">
        <v>459984</v>
      </c>
      <c r="O653" s="367" t="s">
        <v>1323</v>
      </c>
      <c r="P653" s="371">
        <v>43134</v>
      </c>
      <c r="Q653" s="372">
        <v>4.3248653900000003</v>
      </c>
      <c r="R653" s="372">
        <v>4.204583393769842</v>
      </c>
      <c r="S653" s="367">
        <v>2</v>
      </c>
      <c r="T653" s="369">
        <v>8.8964559209650629E-2</v>
      </c>
      <c r="U653" s="369">
        <v>0.95321272272142687</v>
      </c>
      <c r="V653" s="369">
        <v>2.8734289773045596E-2</v>
      </c>
      <c r="W653" s="369">
        <v>0.25742624651773438</v>
      </c>
      <c r="X653" s="369">
        <v>-1.223661204285309E-2</v>
      </c>
      <c r="Y653" s="369">
        <v>-8.3766664144632186E-2</v>
      </c>
      <c r="Z653" s="369">
        <v>-1.8148476549129877E-2</v>
      </c>
      <c r="AA653" s="369">
        <v>-9.8059731095288816E-2</v>
      </c>
      <c r="AB653" s="369">
        <v>0.15150839966542745</v>
      </c>
      <c r="AC653" s="373">
        <v>-0.54707960756797935</v>
      </c>
      <c r="AD653" s="575">
        <v>16993142000137</v>
      </c>
      <c r="AE653" s="370" t="s">
        <v>1850</v>
      </c>
      <c r="AF653" s="370" t="s">
        <v>1812</v>
      </c>
      <c r="AG653" s="374" t="s">
        <v>1459</v>
      </c>
      <c r="AH653" s="374" t="s">
        <v>1819</v>
      </c>
      <c r="AI653" s="374">
        <v>5000</v>
      </c>
      <c r="AJ653" s="374">
        <v>1000</v>
      </c>
      <c r="AK653" s="374">
        <v>1000</v>
      </c>
      <c r="AL653" s="722">
        <v>2.5499999999999998</v>
      </c>
      <c r="AM653" s="722">
        <v>20</v>
      </c>
      <c r="AN653" s="369" t="s">
        <v>1814</v>
      </c>
      <c r="AO653" s="367" t="s">
        <v>1326</v>
      </c>
      <c r="AP653" s="370" t="s">
        <v>1816</v>
      </c>
      <c r="AQ653" s="376" t="s">
        <v>661</v>
      </c>
      <c r="AR653" s="369">
        <v>5.8333333333333301E-3</v>
      </c>
      <c r="AS653" s="369">
        <v>5.8333333333333301E-3</v>
      </c>
      <c r="AT653" s="369" t="s">
        <v>1424</v>
      </c>
      <c r="AW653"/>
      <c r="AX653" s="198"/>
      <c r="AY653" s="184"/>
      <c r="AZ653" s="184"/>
      <c r="BA653" s="184"/>
      <c r="BB653" s="186"/>
      <c r="BC653" s="184"/>
      <c r="BD653" s="184"/>
      <c r="BE653" s="184"/>
      <c r="BF653" s="184"/>
      <c r="BG653" s="186"/>
      <c r="BH653" s="186"/>
      <c r="BI653" s="199"/>
      <c r="BJ653" s="199"/>
      <c r="BK653" s="199"/>
      <c r="BL653" s="186"/>
      <c r="BM653" s="186"/>
      <c r="BN653" s="186"/>
      <c r="BO653" s="186"/>
      <c r="BP653" s="186"/>
      <c r="BQ653" s="186"/>
      <c r="BR653" s="186"/>
      <c r="BS653" s="186"/>
      <c r="BT653" s="187"/>
      <c r="BU653" s="188"/>
      <c r="BV653" s="189"/>
      <c r="BW653" s="185"/>
      <c r="BX653"/>
      <c r="BZ653"/>
    </row>
    <row r="654" spans="2:78" ht="18.75">
      <c r="B654" s="363" t="s">
        <v>1664</v>
      </c>
      <c r="C654" s="364">
        <v>28651580000104</v>
      </c>
      <c r="D654" s="365" t="s">
        <v>13</v>
      </c>
      <c r="E654" s="365" t="s">
        <v>615</v>
      </c>
      <c r="F654" s="365" t="s">
        <v>619</v>
      </c>
      <c r="G654" s="366" t="s">
        <v>34</v>
      </c>
      <c r="H654" s="366" t="s">
        <v>1340</v>
      </c>
      <c r="I654" s="366" t="s">
        <v>34</v>
      </c>
      <c r="J654" s="366" t="s">
        <v>611</v>
      </c>
      <c r="K654" s="367" t="s">
        <v>48</v>
      </c>
      <c r="L654" s="368"/>
      <c r="M654" s="368" t="s">
        <v>1424</v>
      </c>
      <c r="N654" s="367">
        <v>460486</v>
      </c>
      <c r="O654" s="367" t="s">
        <v>1323</v>
      </c>
      <c r="P654" s="371">
        <v>43169</v>
      </c>
      <c r="Q654" s="372">
        <v>2.1523634399999998</v>
      </c>
      <c r="R654" s="372">
        <v>2.5325082929761908</v>
      </c>
      <c r="S654" s="367">
        <v>1</v>
      </c>
      <c r="T654" s="369">
        <v>-5.8132424678767336E-3</v>
      </c>
      <c r="U654" s="369">
        <v>-6.2286114042180388E-2</v>
      </c>
      <c r="V654" s="369">
        <v>5.997893010875055E-3</v>
      </c>
      <c r="W654" s="369">
        <v>5.373423519424838E-2</v>
      </c>
      <c r="X654" s="369">
        <v>6.8666792699981993E-2</v>
      </c>
      <c r="Y654" s="369">
        <v>0.47006378414587202</v>
      </c>
      <c r="Z654" s="369">
        <v>7.3326201794262413E-2</v>
      </c>
      <c r="AA654" s="369">
        <v>0.39619565921796313</v>
      </c>
      <c r="AB654" s="369">
        <v>9.8126509579247165E-2</v>
      </c>
      <c r="AC654" s="373">
        <v>-1.0764018107571978</v>
      </c>
      <c r="AD654" s="575">
        <v>29286406000164</v>
      </c>
      <c r="AE654" s="370" t="s">
        <v>1906</v>
      </c>
      <c r="AF654" s="370" t="s">
        <v>1907</v>
      </c>
      <c r="AG654" s="374" t="s">
        <v>1462</v>
      </c>
      <c r="AH654" s="374" t="s">
        <v>1819</v>
      </c>
      <c r="AI654" s="374">
        <v>1000</v>
      </c>
      <c r="AJ654" s="374">
        <v>100</v>
      </c>
      <c r="AK654" s="374">
        <v>1000</v>
      </c>
      <c r="AL654" s="722">
        <v>2.5</v>
      </c>
      <c r="AM654" s="722">
        <v>0</v>
      </c>
      <c r="AN654" s="369" t="s">
        <v>1820</v>
      </c>
      <c r="AO654" s="367" t="s">
        <v>1326</v>
      </c>
      <c r="AP654" s="370" t="s">
        <v>1835</v>
      </c>
      <c r="AQ654" s="376" t="s">
        <v>1815</v>
      </c>
      <c r="AR654" s="369">
        <v>0</v>
      </c>
      <c r="AS654" s="369">
        <v>0</v>
      </c>
      <c r="AT654" s="369" t="s">
        <v>1424</v>
      </c>
      <c r="AW654"/>
      <c r="AX654" s="198"/>
      <c r="AY654" s="184"/>
      <c r="AZ654" s="184"/>
      <c r="BA654" s="184"/>
      <c r="BB654" s="186"/>
      <c r="BC654" s="184"/>
      <c r="BD654" s="184"/>
      <c r="BE654" s="184"/>
      <c r="BF654" s="184"/>
      <c r="BG654" s="186"/>
      <c r="BH654" s="186"/>
      <c r="BI654" s="199"/>
      <c r="BJ654" s="199"/>
      <c r="BK654" s="199"/>
      <c r="BL654" s="186"/>
      <c r="BM654" s="186"/>
      <c r="BN654" s="186"/>
      <c r="BO654" s="186"/>
      <c r="BP654" s="186"/>
      <c r="BQ654" s="186"/>
      <c r="BR654" s="186"/>
      <c r="BS654" s="186"/>
      <c r="BT654" s="187"/>
      <c r="BU654" s="188"/>
      <c r="BV654" s="189"/>
      <c r="BW654" s="185"/>
      <c r="BX654"/>
      <c r="BZ654"/>
    </row>
    <row r="655" spans="2:78" ht="18.75">
      <c r="B655" s="363" t="s">
        <v>1603</v>
      </c>
      <c r="C655" s="364">
        <v>28075715000122</v>
      </c>
      <c r="D655" s="365" t="s">
        <v>14</v>
      </c>
      <c r="E655" s="365" t="s">
        <v>1424</v>
      </c>
      <c r="F655" s="365" t="s">
        <v>1424</v>
      </c>
      <c r="G655" s="366" t="s">
        <v>1424</v>
      </c>
      <c r="H655" s="366" t="s">
        <v>34</v>
      </c>
      <c r="I655" s="366" t="s">
        <v>1424</v>
      </c>
      <c r="J655" s="366" t="s">
        <v>1424</v>
      </c>
      <c r="K655" s="367" t="s">
        <v>48</v>
      </c>
      <c r="L655" s="368"/>
      <c r="M655" s="368" t="s">
        <v>1424</v>
      </c>
      <c r="N655" s="367">
        <v>460532</v>
      </c>
      <c r="O655" s="367" t="s">
        <v>1323</v>
      </c>
      <c r="P655" s="371">
        <v>43180</v>
      </c>
      <c r="Q655" s="372">
        <v>142.62504903999999</v>
      </c>
      <c r="R655" s="372">
        <v>143.27678969825394</v>
      </c>
      <c r="S655" s="367">
        <v>2</v>
      </c>
      <c r="T655" s="369">
        <v>0.13472413316187137</v>
      </c>
      <c r="U655" s="369">
        <v>1.4435046824081916</v>
      </c>
      <c r="V655" s="369">
        <v>-4.8535395578834795E-3</v>
      </c>
      <c r="W655" s="369">
        <v>-4.3482142088068013E-2</v>
      </c>
      <c r="X655" s="369">
        <v>0.13045247870676224</v>
      </c>
      <c r="Y655" s="369">
        <v>0.89302242584756009</v>
      </c>
      <c r="Z655" s="369">
        <v>7.9214091051373225E-2</v>
      </c>
      <c r="AA655" s="369">
        <v>0.42800906436566999</v>
      </c>
      <c r="AB655" s="369">
        <v>0.19916967886791281</v>
      </c>
      <c r="AC655" s="373">
        <v>-0.5848027964155561</v>
      </c>
      <c r="AD655" s="575">
        <v>28069948000112</v>
      </c>
      <c r="AE655" s="370" t="s">
        <v>1817</v>
      </c>
      <c r="AF655" s="370" t="s">
        <v>1818</v>
      </c>
      <c r="AG655" s="374" t="s">
        <v>1594</v>
      </c>
      <c r="AH655" s="374" t="s">
        <v>1813</v>
      </c>
      <c r="AI655" s="374">
        <v>100000</v>
      </c>
      <c r="AJ655" s="374">
        <v>50000</v>
      </c>
      <c r="AK655" s="374">
        <v>100000</v>
      </c>
      <c r="AL655" s="722">
        <v>2.9</v>
      </c>
      <c r="AM655" s="722">
        <v>0</v>
      </c>
      <c r="AN655" s="369" t="s">
        <v>668</v>
      </c>
      <c r="AO655" s="367" t="s">
        <v>1326</v>
      </c>
      <c r="AP655" s="370" t="s">
        <v>1816</v>
      </c>
      <c r="AQ655" s="376" t="s">
        <v>1815</v>
      </c>
      <c r="AR655" s="369">
        <v>0</v>
      </c>
      <c r="AS655" s="369">
        <v>0</v>
      </c>
      <c r="AT655" s="369" t="s">
        <v>1424</v>
      </c>
      <c r="AW655"/>
      <c r="AX655" s="198"/>
      <c r="AY655" s="184"/>
      <c r="AZ655" s="184"/>
      <c r="BA655" s="184"/>
      <c r="BB655" s="186"/>
      <c r="BC655" s="184"/>
      <c r="BD655" s="184"/>
      <c r="BE655" s="184"/>
      <c r="BF655" s="184"/>
      <c r="BG655" s="186"/>
      <c r="BH655" s="186"/>
      <c r="BI655" s="199"/>
      <c r="BJ655" s="199"/>
      <c r="BK655" s="199"/>
      <c r="BL655" s="186"/>
      <c r="BM655" s="186"/>
      <c r="BN655" s="186"/>
      <c r="BO655" s="186"/>
      <c r="BP655" s="186"/>
      <c r="BQ655" s="186"/>
      <c r="BR655" s="186"/>
      <c r="BS655" s="186"/>
      <c r="BT655" s="187"/>
      <c r="BU655" s="188"/>
      <c r="BV655" s="189"/>
      <c r="BW655" s="185"/>
      <c r="BX655"/>
      <c r="BZ655"/>
    </row>
    <row r="656" spans="2:78" ht="18.75">
      <c r="B656" s="363" t="s">
        <v>290</v>
      </c>
      <c r="C656" s="364">
        <v>28407875000121</v>
      </c>
      <c r="D656" s="365" t="s">
        <v>14</v>
      </c>
      <c r="E656" s="365" t="s">
        <v>607</v>
      </c>
      <c r="F656" s="365" t="s">
        <v>1424</v>
      </c>
      <c r="G656" s="366" t="s">
        <v>1424</v>
      </c>
      <c r="H656" s="366" t="s">
        <v>34</v>
      </c>
      <c r="I656" s="366" t="s">
        <v>34</v>
      </c>
      <c r="J656" s="366" t="s">
        <v>608</v>
      </c>
      <c r="K656" s="367" t="s">
        <v>48</v>
      </c>
      <c r="L656" s="368"/>
      <c r="M656" s="368" t="s">
        <v>34</v>
      </c>
      <c r="N656" s="367">
        <v>460672</v>
      </c>
      <c r="O656" s="367" t="s">
        <v>1323</v>
      </c>
      <c r="P656" s="371">
        <v>43013</v>
      </c>
      <c r="Q656" s="372">
        <v>23.278428760000001</v>
      </c>
      <c r="R656" s="372">
        <v>43.936828411984095</v>
      </c>
      <c r="S656" s="367">
        <v>2</v>
      </c>
      <c r="T656" s="369">
        <v>0.13484291134425064</v>
      </c>
      <c r="U656" s="369">
        <v>1.4447773338508727</v>
      </c>
      <c r="V656" s="369">
        <v>-5.5314207356407241E-3</v>
      </c>
      <c r="W656" s="369">
        <v>-4.9555179165141121E-2</v>
      </c>
      <c r="X656" s="369">
        <v>0.13062856308131332</v>
      </c>
      <c r="Y656" s="369">
        <v>0.89422782490838526</v>
      </c>
      <c r="Z656" s="369">
        <v>7.9238836020626202E-2</v>
      </c>
      <c r="AA656" s="369">
        <v>0.42814276622347275</v>
      </c>
      <c r="AB656" s="369">
        <v>0.20002195176579171</v>
      </c>
      <c r="AC656" s="373">
        <v>-0.58570004595333991</v>
      </c>
      <c r="AD656" s="575">
        <v>28069983000131</v>
      </c>
      <c r="AE656" s="370" t="s">
        <v>2053</v>
      </c>
      <c r="AF656" s="370" t="s">
        <v>1812</v>
      </c>
      <c r="AG656" s="374" t="s">
        <v>1459</v>
      </c>
      <c r="AH656" s="374" t="s">
        <v>1819</v>
      </c>
      <c r="AI656" s="374">
        <v>5000</v>
      </c>
      <c r="AJ656" s="374">
        <v>1000</v>
      </c>
      <c r="AK656" s="374">
        <v>5000</v>
      </c>
      <c r="AL656" s="722">
        <v>2.9</v>
      </c>
      <c r="AM656" s="722">
        <v>0</v>
      </c>
      <c r="AN656" s="369" t="s">
        <v>1815</v>
      </c>
      <c r="AO656" s="367" t="s">
        <v>1326</v>
      </c>
      <c r="AP656" s="370" t="s">
        <v>1816</v>
      </c>
      <c r="AQ656" s="376" t="s">
        <v>661</v>
      </c>
      <c r="AR656" s="369">
        <v>5.7999999999999996E-3</v>
      </c>
      <c r="AS656" s="369">
        <v>5.7999999999999996E-3</v>
      </c>
      <c r="AT656" s="369" t="s">
        <v>1424</v>
      </c>
      <c r="AW656"/>
      <c r="AX656" s="198"/>
      <c r="AY656" s="184"/>
      <c r="AZ656" s="184"/>
      <c r="BA656" s="184"/>
      <c r="BB656" s="186"/>
      <c r="BC656" s="184"/>
      <c r="BD656" s="184"/>
      <c r="BE656" s="184"/>
      <c r="BF656" s="184"/>
      <c r="BG656" s="186"/>
      <c r="BH656" s="186"/>
      <c r="BI656" s="199"/>
      <c r="BJ656" s="199"/>
      <c r="BK656" s="199"/>
      <c r="BL656" s="186"/>
      <c r="BM656" s="186"/>
      <c r="BN656" s="186"/>
      <c r="BO656" s="186"/>
      <c r="BP656" s="186"/>
      <c r="BQ656" s="186"/>
      <c r="BR656" s="186"/>
      <c r="BS656" s="186"/>
      <c r="BT656" s="187"/>
      <c r="BU656" s="188"/>
      <c r="BV656" s="189"/>
      <c r="BW656" s="185"/>
      <c r="BX656"/>
      <c r="BZ656"/>
    </row>
    <row r="657" spans="2:78" ht="18.75">
      <c r="B657" s="363" t="s">
        <v>652</v>
      </c>
      <c r="C657" s="364">
        <v>29148660000104</v>
      </c>
      <c r="D657" s="365" t="s">
        <v>13</v>
      </c>
      <c r="E657" s="365" t="s">
        <v>615</v>
      </c>
      <c r="F657" s="365" t="s">
        <v>619</v>
      </c>
      <c r="G657" s="366" t="s">
        <v>34</v>
      </c>
      <c r="H657" s="366" t="s">
        <v>1339</v>
      </c>
      <c r="I657" s="366" t="s">
        <v>34</v>
      </c>
      <c r="J657" s="366" t="s">
        <v>611</v>
      </c>
      <c r="K657" s="367" t="s">
        <v>48</v>
      </c>
      <c r="L657" s="368" t="s">
        <v>717</v>
      </c>
      <c r="M657" s="368" t="s">
        <v>34</v>
      </c>
      <c r="N657" s="367">
        <v>462081</v>
      </c>
      <c r="O657" s="367" t="s">
        <v>1323</v>
      </c>
      <c r="P657" s="371">
        <v>43190</v>
      </c>
      <c r="Q657" s="372">
        <v>205.05038908</v>
      </c>
      <c r="R657" s="372">
        <v>1412194.590758488</v>
      </c>
      <c r="S657" s="367">
        <v>1</v>
      </c>
      <c r="T657" s="369">
        <v>0.17931793647559036</v>
      </c>
      <c r="U657" s="369">
        <v>1.9213059669961647</v>
      </c>
      <c r="V657" s="369">
        <v>0.20081340980796991</v>
      </c>
      <c r="W657" s="369">
        <v>1.7990575979290711</v>
      </c>
      <c r="X657" s="369">
        <v>0.30411435378881957</v>
      </c>
      <c r="Y657" s="369">
        <v>2.0818380811761217</v>
      </c>
      <c r="Z657" s="369">
        <v>0.41668797849466643</v>
      </c>
      <c r="AA657" s="369">
        <v>2.2514457900206235</v>
      </c>
      <c r="AB657" s="369">
        <v>3.368550811752713E-2</v>
      </c>
      <c r="AC657" s="373">
        <v>2.6477844386827472</v>
      </c>
      <c r="AD657" s="575">
        <v>28581119000114</v>
      </c>
      <c r="AE657" s="370" t="s">
        <v>1889</v>
      </c>
      <c r="AF657" s="370" t="s">
        <v>1833</v>
      </c>
      <c r="AG657" s="374" t="s">
        <v>1458</v>
      </c>
      <c r="AH657" s="374" t="s">
        <v>1813</v>
      </c>
      <c r="AI657" s="374">
        <v>10000</v>
      </c>
      <c r="AJ657" s="374">
        <v>10000</v>
      </c>
      <c r="AK657" s="374">
        <v>10000</v>
      </c>
      <c r="AL657" s="722">
        <v>0</v>
      </c>
      <c r="AM657" s="722">
        <v>0</v>
      </c>
      <c r="AN657" s="369" t="s">
        <v>1815</v>
      </c>
      <c r="AO657" s="367" t="s">
        <v>1326</v>
      </c>
      <c r="AP657" s="370" t="s">
        <v>1835</v>
      </c>
      <c r="AQ657" s="376" t="s">
        <v>666</v>
      </c>
      <c r="AR657" s="369">
        <v>4.7499999999999999E-3</v>
      </c>
      <c r="AS657" s="369">
        <v>4.7499999999999999E-3</v>
      </c>
      <c r="AT657" s="369" t="s">
        <v>1424</v>
      </c>
      <c r="AW657"/>
      <c r="AX657" s="198"/>
      <c r="AY657" s="184"/>
      <c r="AZ657" s="184"/>
      <c r="BA657" s="184"/>
      <c r="BB657" s="186"/>
      <c r="BC657" s="184"/>
      <c r="BD657" s="184"/>
      <c r="BE657" s="184"/>
      <c r="BF657" s="184"/>
      <c r="BG657" s="186"/>
      <c r="BH657" s="186"/>
      <c r="BI657" s="199"/>
      <c r="BJ657" s="199"/>
      <c r="BK657" s="199"/>
      <c r="BL657" s="186"/>
      <c r="BM657" s="186"/>
      <c r="BN657" s="186"/>
      <c r="BO657" s="186"/>
      <c r="BP657" s="186"/>
      <c r="BQ657" s="186"/>
      <c r="BR657" s="186"/>
      <c r="BS657" s="186"/>
      <c r="BT657" s="187"/>
      <c r="BU657" s="188"/>
      <c r="BV657" s="189"/>
      <c r="BW657" s="185"/>
      <c r="BX657"/>
      <c r="BZ657"/>
    </row>
    <row r="658" spans="2:78" ht="18.75">
      <c r="B658" s="363" t="s">
        <v>378</v>
      </c>
      <c r="C658" s="364">
        <v>21082291000184</v>
      </c>
      <c r="D658" s="365" t="s">
        <v>14</v>
      </c>
      <c r="E658" s="365" t="s">
        <v>607</v>
      </c>
      <c r="F658" s="365" t="s">
        <v>1424</v>
      </c>
      <c r="G658" s="366" t="s">
        <v>1424</v>
      </c>
      <c r="H658" s="366" t="s">
        <v>34</v>
      </c>
      <c r="I658" s="366" t="s">
        <v>34</v>
      </c>
      <c r="J658" s="366" t="s">
        <v>608</v>
      </c>
      <c r="K658" s="367" t="s">
        <v>48</v>
      </c>
      <c r="L658" s="368"/>
      <c r="M658" s="368" t="s">
        <v>1421</v>
      </c>
      <c r="N658" s="367">
        <v>462209</v>
      </c>
      <c r="O658" s="367" t="s">
        <v>1323</v>
      </c>
      <c r="P658" s="371">
        <v>41962</v>
      </c>
      <c r="Q658" s="372">
        <v>17.849751000000001</v>
      </c>
      <c r="R658" s="372">
        <v>18.649300547619045</v>
      </c>
      <c r="S658" s="367">
        <v>2</v>
      </c>
      <c r="T658" s="369">
        <v>2.856138385749718E-2</v>
      </c>
      <c r="U658" s="369">
        <v>0.30602157435905553</v>
      </c>
      <c r="V658" s="369">
        <v>-9.7144200492531474E-2</v>
      </c>
      <c r="W658" s="369">
        <v>-0.87030050512043811</v>
      </c>
      <c r="X658" s="369">
        <v>-4.6076312729925406E-2</v>
      </c>
      <c r="Y658" s="369">
        <v>-0.31541892477705646</v>
      </c>
      <c r="Z658" s="369">
        <v>-9.559288282870404E-2</v>
      </c>
      <c r="AA658" s="369">
        <v>-0.51650684614933118</v>
      </c>
      <c r="AB658" s="369">
        <v>0.22472597787599627</v>
      </c>
      <c r="AC658" s="373">
        <v>-0.92897869694881696</v>
      </c>
      <c r="AD658" s="575">
        <v>0</v>
      </c>
      <c r="AE658" s="370" t="s">
        <v>1920</v>
      </c>
      <c r="AF658" s="370" t="s">
        <v>1858</v>
      </c>
      <c r="AG658" s="374" t="s">
        <v>721</v>
      </c>
      <c r="AH658" s="374" t="s">
        <v>1819</v>
      </c>
      <c r="AI658" s="374">
        <v>1000</v>
      </c>
      <c r="AJ658" s="374">
        <v>1000</v>
      </c>
      <c r="AK658" s="374">
        <v>1000</v>
      </c>
      <c r="AL658" s="722">
        <v>4.5</v>
      </c>
      <c r="AM658" s="722">
        <v>10</v>
      </c>
      <c r="AN658" s="369" t="s">
        <v>668</v>
      </c>
      <c r="AO658" s="367" t="s">
        <v>1326</v>
      </c>
      <c r="AP658" s="370" t="s">
        <v>1816</v>
      </c>
      <c r="AQ658" s="376" t="s">
        <v>661</v>
      </c>
      <c r="AR658" s="369">
        <v>2E-3</v>
      </c>
      <c r="AS658" s="369">
        <v>2E-3</v>
      </c>
      <c r="AT658" s="369" t="s">
        <v>1424</v>
      </c>
      <c r="AW658"/>
      <c r="AX658" s="198"/>
      <c r="AY658" s="184"/>
      <c r="AZ658" s="184"/>
      <c r="BA658" s="184"/>
      <c r="BB658" s="186"/>
      <c r="BC658" s="184"/>
      <c r="BD658" s="184"/>
      <c r="BE658" s="184"/>
      <c r="BF658" s="184"/>
      <c r="BG658" s="186"/>
      <c r="BH658" s="186"/>
      <c r="BI658" s="199"/>
      <c r="BJ658" s="199"/>
      <c r="BK658" s="199"/>
      <c r="BL658" s="186"/>
      <c r="BM658" s="186"/>
      <c r="BN658" s="186"/>
      <c r="BO658" s="186"/>
      <c r="BP658" s="186"/>
      <c r="BQ658" s="186"/>
      <c r="BR658" s="186"/>
      <c r="BS658" s="186"/>
      <c r="BT658" s="187"/>
      <c r="BU658" s="188"/>
      <c r="BV658" s="189"/>
      <c r="BW658" s="185"/>
      <c r="BX658"/>
      <c r="BZ658"/>
    </row>
    <row r="659" spans="2:78" ht="18.75">
      <c r="B659" s="363" t="s">
        <v>76</v>
      </c>
      <c r="C659" s="364">
        <v>29044189000104</v>
      </c>
      <c r="D659" s="365" t="s">
        <v>11</v>
      </c>
      <c r="E659" s="365" t="s">
        <v>620</v>
      </c>
      <c r="F659" s="365" t="s">
        <v>665</v>
      </c>
      <c r="G659" s="366" t="s">
        <v>740</v>
      </c>
      <c r="H659" s="366" t="s">
        <v>34</v>
      </c>
      <c r="I659" s="366" t="s">
        <v>1424</v>
      </c>
      <c r="J659" s="366" t="s">
        <v>608</v>
      </c>
      <c r="K659" s="367" t="s">
        <v>48</v>
      </c>
      <c r="L659" s="368"/>
      <c r="M659" s="368" t="s">
        <v>34</v>
      </c>
      <c r="N659" s="367">
        <v>462276</v>
      </c>
      <c r="O659" s="367" t="s">
        <v>1323</v>
      </c>
      <c r="P659" s="371">
        <v>43075</v>
      </c>
      <c r="Q659" s="372">
        <v>439.81023802999999</v>
      </c>
      <c r="R659" s="372">
        <v>332.68727630230131</v>
      </c>
      <c r="S659" s="367">
        <v>1</v>
      </c>
      <c r="T659" s="369">
        <v>0.11106481579194516</v>
      </c>
      <c r="U659" s="369">
        <v>1.19000640704697</v>
      </c>
      <c r="V659" s="369">
        <v>0.13670602005077459</v>
      </c>
      <c r="W659" s="369">
        <v>1.2247289874225769</v>
      </c>
      <c r="X659" s="369">
        <v>0.20137677888905681</v>
      </c>
      <c r="Y659" s="369">
        <v>1.3785401502190944</v>
      </c>
      <c r="Z659" s="369">
        <v>0.19168184707382019</v>
      </c>
      <c r="AA659" s="369">
        <v>1.0356941161988751</v>
      </c>
      <c r="AB659" s="369">
        <v>4.0907364759814454E-3</v>
      </c>
      <c r="AC659" s="373">
        <v>6.1320436045678326</v>
      </c>
      <c r="AD659" s="575">
        <v>0</v>
      </c>
      <c r="AE659" s="370" t="s">
        <v>1900</v>
      </c>
      <c r="AF659" s="370" t="s">
        <v>1833</v>
      </c>
      <c r="AG659" s="374" t="s">
        <v>1458</v>
      </c>
      <c r="AH659" s="374" t="s">
        <v>1819</v>
      </c>
      <c r="AI659" s="374">
        <v>1000</v>
      </c>
      <c r="AJ659" s="374">
        <v>1000</v>
      </c>
      <c r="AK659" s="374">
        <v>500</v>
      </c>
      <c r="AL659" s="722">
        <v>0.5</v>
      </c>
      <c r="AM659" s="722">
        <v>0</v>
      </c>
      <c r="AN659" s="369" t="s">
        <v>1820</v>
      </c>
      <c r="AO659" s="367" t="s">
        <v>1326</v>
      </c>
      <c r="AP659" s="370" t="s">
        <v>1821</v>
      </c>
      <c r="AQ659" s="376" t="s">
        <v>11</v>
      </c>
      <c r="AR659" s="369">
        <v>1.33333333333333E-3</v>
      </c>
      <c r="AS659" s="369">
        <v>1.33333333333333E-3</v>
      </c>
      <c r="AT659" s="369" t="s">
        <v>1424</v>
      </c>
      <c r="AW659" s="198"/>
      <c r="AX659" s="198"/>
      <c r="AY659" s="184"/>
      <c r="AZ659" s="184"/>
      <c r="BA659" s="184"/>
      <c r="BB659" s="186"/>
      <c r="BC659" s="184"/>
      <c r="BD659" s="184"/>
      <c r="BE659" s="184"/>
      <c r="BF659" s="184"/>
      <c r="BG659" s="186"/>
      <c r="BH659" s="186"/>
      <c r="BI659" s="199"/>
      <c r="BJ659" s="199"/>
      <c r="BK659" s="199"/>
      <c r="BL659" s="218"/>
      <c r="BM659" s="186"/>
      <c r="BN659" s="186"/>
      <c r="BO659" s="186"/>
      <c r="BP659" s="186"/>
      <c r="BQ659" s="186"/>
      <c r="BR659" s="186"/>
      <c r="BS659" s="186"/>
      <c r="BT659" s="187"/>
      <c r="BU659" s="188"/>
      <c r="BV659" s="189"/>
      <c r="BW659" s="185"/>
      <c r="BX659"/>
      <c r="BZ659"/>
    </row>
    <row r="660" spans="2:78" ht="18.75">
      <c r="B660" s="363" t="s">
        <v>1617</v>
      </c>
      <c r="C660" s="364">
        <v>28971376000162</v>
      </c>
      <c r="D660" s="365" t="s">
        <v>13</v>
      </c>
      <c r="E660" s="365" t="s">
        <v>615</v>
      </c>
      <c r="F660" s="365" t="s">
        <v>619</v>
      </c>
      <c r="G660" s="366" t="s">
        <v>34</v>
      </c>
      <c r="H660" s="366" t="s">
        <v>1339</v>
      </c>
      <c r="I660" s="366" t="s">
        <v>34</v>
      </c>
      <c r="J660" s="366" t="s">
        <v>611</v>
      </c>
      <c r="K660" s="367" t="s">
        <v>48</v>
      </c>
      <c r="L660" s="368"/>
      <c r="M660" s="368" t="s">
        <v>1424</v>
      </c>
      <c r="N660" s="367">
        <v>462349</v>
      </c>
      <c r="O660" s="367" t="s">
        <v>1323</v>
      </c>
      <c r="P660" s="371">
        <v>43190</v>
      </c>
      <c r="Q660" s="372">
        <v>21.755941920000001</v>
      </c>
      <c r="R660" s="372">
        <v>16.894587998174597</v>
      </c>
      <c r="S660" s="367">
        <v>1</v>
      </c>
      <c r="T660" s="369">
        <v>0.17492415396394612</v>
      </c>
      <c r="U660" s="369">
        <v>1.874228687816931</v>
      </c>
      <c r="V660" s="369">
        <v>0.19555615294399109</v>
      </c>
      <c r="W660" s="369">
        <v>1.7519586122863777</v>
      </c>
      <c r="X660" s="369">
        <v>0.2960329019127852</v>
      </c>
      <c r="Y660" s="369">
        <v>2.0265158839265847</v>
      </c>
      <c r="Z660" s="369">
        <v>0.40624901072868003</v>
      </c>
      <c r="AA660" s="369">
        <v>2.1950420269127999</v>
      </c>
      <c r="AB660" s="369">
        <v>3.3079748439346579E-2</v>
      </c>
      <c r="AC660" s="373">
        <v>2.5373441848455855</v>
      </c>
      <c r="AD660" s="575">
        <v>28653925000150</v>
      </c>
      <c r="AE660" s="370" t="s">
        <v>1817</v>
      </c>
      <c r="AF660" s="370" t="s">
        <v>1818</v>
      </c>
      <c r="AG660" s="374" t="s">
        <v>1594</v>
      </c>
      <c r="AH660" s="374" t="s">
        <v>1813</v>
      </c>
      <c r="AI660" s="374">
        <v>200000</v>
      </c>
      <c r="AJ660" s="374">
        <v>50000</v>
      </c>
      <c r="AK660" s="374">
        <v>200000</v>
      </c>
      <c r="AL660" s="722">
        <v>1.9</v>
      </c>
      <c r="AM660" s="722">
        <v>20</v>
      </c>
      <c r="AN660" s="369" t="s">
        <v>1820</v>
      </c>
      <c r="AO660" s="367" t="s">
        <v>1326</v>
      </c>
      <c r="AP660" s="370" t="s">
        <v>1835</v>
      </c>
      <c r="AQ660" s="376" t="s">
        <v>1815</v>
      </c>
      <c r="AR660" s="369">
        <v>0</v>
      </c>
      <c r="AS660" s="369">
        <v>0</v>
      </c>
      <c r="AT660" s="369" t="s">
        <v>1424</v>
      </c>
      <c r="AW660" s="198"/>
      <c r="AX660" s="198"/>
      <c r="AY660" s="184"/>
      <c r="AZ660" s="184"/>
      <c r="BA660" s="184"/>
      <c r="BB660" s="186"/>
      <c r="BC660" s="184"/>
      <c r="BD660" s="184"/>
      <c r="BE660" s="184"/>
      <c r="BF660" s="184"/>
      <c r="BG660" s="186"/>
      <c r="BH660" s="186"/>
      <c r="BI660" s="199"/>
      <c r="BJ660" s="199"/>
      <c r="BK660" s="199"/>
      <c r="BL660" s="218"/>
      <c r="BM660" s="186"/>
      <c r="BN660" s="186"/>
      <c r="BO660" s="186"/>
      <c r="BP660" s="186"/>
      <c r="BQ660" s="186"/>
      <c r="BR660" s="186"/>
      <c r="BS660" s="186"/>
      <c r="BT660" s="187"/>
      <c r="BU660" s="188"/>
      <c r="BV660" s="189"/>
      <c r="BW660" s="185"/>
      <c r="BX660"/>
      <c r="BZ660"/>
    </row>
    <row r="661" spans="2:78" ht="18.75">
      <c r="B661" s="363" t="s">
        <v>910</v>
      </c>
      <c r="C661" s="364">
        <v>28856743000187</v>
      </c>
      <c r="D661" s="365" t="s">
        <v>13</v>
      </c>
      <c r="E661" s="365" t="s">
        <v>615</v>
      </c>
      <c r="F661" s="365" t="s">
        <v>619</v>
      </c>
      <c r="G661" s="366" t="s">
        <v>34</v>
      </c>
      <c r="H661" s="366" t="s">
        <v>867</v>
      </c>
      <c r="I661" s="366" t="s">
        <v>34</v>
      </c>
      <c r="J661" s="366" t="s">
        <v>1424</v>
      </c>
      <c r="K661" s="367" t="s">
        <v>48</v>
      </c>
      <c r="L661" s="368"/>
      <c r="M661" s="368" t="s">
        <v>34</v>
      </c>
      <c r="N661" s="367">
        <v>462802</v>
      </c>
      <c r="O661" s="367" t="s">
        <v>1323</v>
      </c>
      <c r="P661" s="371">
        <v>43205</v>
      </c>
      <c r="Q661" s="372">
        <v>222.28180309999999</v>
      </c>
      <c r="R661" s="372">
        <v>156.33774108388886</v>
      </c>
      <c r="S661" s="367">
        <v>1</v>
      </c>
      <c r="T661" s="369">
        <v>0.14144796716671948</v>
      </c>
      <c r="U661" s="369">
        <v>1.5155473494637817</v>
      </c>
      <c r="V661" s="369">
        <v>0.17745675283574514</v>
      </c>
      <c r="W661" s="369">
        <v>1.5898087672444765</v>
      </c>
      <c r="X661" s="369">
        <v>0.38444738996722894</v>
      </c>
      <c r="Y661" s="369">
        <v>2.6317640278114629</v>
      </c>
      <c r="Z661" s="369">
        <v>0.50601265278178897</v>
      </c>
      <c r="AA661" s="369">
        <v>2.7340842923245234</v>
      </c>
      <c r="AB661" s="369">
        <v>6.0137453985084334E-2</v>
      </c>
      <c r="AC661" s="373">
        <v>1.0947471645010745</v>
      </c>
      <c r="AD661" s="575">
        <v>0</v>
      </c>
      <c r="AE661" s="370" t="s">
        <v>1913</v>
      </c>
      <c r="AF661" s="370" t="s">
        <v>1858</v>
      </c>
      <c r="AG661" s="374" t="s">
        <v>721</v>
      </c>
      <c r="AH661" s="374" t="s">
        <v>1819</v>
      </c>
      <c r="AI661" s="374">
        <v>1000</v>
      </c>
      <c r="AJ661" s="374">
        <v>1000</v>
      </c>
      <c r="AK661" s="374">
        <v>1000</v>
      </c>
      <c r="AL661" s="722">
        <v>2</v>
      </c>
      <c r="AM661" s="722">
        <v>20</v>
      </c>
      <c r="AN661" s="369" t="s">
        <v>1820</v>
      </c>
      <c r="AO661" s="367" t="s">
        <v>1326</v>
      </c>
      <c r="AP661" s="370" t="s">
        <v>1835</v>
      </c>
      <c r="AQ661" s="376" t="s">
        <v>670</v>
      </c>
      <c r="AR661" s="369">
        <v>4.0000000000000001E-3</v>
      </c>
      <c r="AS661" s="369">
        <v>4.0000000000000001E-3</v>
      </c>
      <c r="AT661" s="369" t="s">
        <v>1424</v>
      </c>
      <c r="AW661" s="198"/>
      <c r="AX661" s="198"/>
      <c r="AY661" s="184"/>
      <c r="AZ661" s="184"/>
      <c r="BA661" s="184"/>
      <c r="BB661" s="186"/>
      <c r="BC661" s="184"/>
      <c r="BD661" s="184"/>
      <c r="BE661" s="184"/>
      <c r="BF661" s="184"/>
      <c r="BG661" s="186"/>
      <c r="BH661" s="186"/>
      <c r="BI661" s="199"/>
      <c r="BJ661" s="199"/>
      <c r="BK661" s="199"/>
      <c r="BL661" s="218"/>
      <c r="BM661" s="186"/>
      <c r="BN661" s="186"/>
      <c r="BO661" s="186"/>
      <c r="BP661" s="186"/>
      <c r="BQ661" s="186"/>
      <c r="BR661" s="186"/>
      <c r="BS661" s="186"/>
      <c r="BT661" s="187"/>
      <c r="BU661" s="188"/>
      <c r="BV661" s="189"/>
      <c r="BW661" s="185"/>
      <c r="BX661"/>
      <c r="BZ661"/>
    </row>
    <row r="662" spans="2:78" ht="18.75">
      <c r="B662" s="363" t="s">
        <v>1588</v>
      </c>
      <c r="C662" s="364">
        <v>29215706000152</v>
      </c>
      <c r="D662" s="365" t="s">
        <v>13</v>
      </c>
      <c r="E662" s="365" t="s">
        <v>615</v>
      </c>
      <c r="F662" s="365" t="s">
        <v>619</v>
      </c>
      <c r="G662" s="366" t="s">
        <v>1424</v>
      </c>
      <c r="H662" s="366" t="s">
        <v>1339</v>
      </c>
      <c r="I662" s="366" t="s">
        <v>1424</v>
      </c>
      <c r="J662" s="366" t="s">
        <v>608</v>
      </c>
      <c r="K662" s="367" t="s">
        <v>48</v>
      </c>
      <c r="L662" s="368"/>
      <c r="M662" s="368" t="s">
        <v>1424</v>
      </c>
      <c r="N662" s="367">
        <v>462888</v>
      </c>
      <c r="O662" s="367" t="s">
        <v>1323</v>
      </c>
      <c r="P662" s="371">
        <v>43106</v>
      </c>
      <c r="Q662" s="372">
        <v>76.837912470000006</v>
      </c>
      <c r="R662" s="372">
        <v>3825811.4051710363</v>
      </c>
      <c r="S662" s="367">
        <v>1</v>
      </c>
      <c r="T662" s="369">
        <v>9.1118823954202677E-2</v>
      </c>
      <c r="U662" s="369">
        <v>0.9762946396202461</v>
      </c>
      <c r="V662" s="369">
        <v>9.4329517507468319E-2</v>
      </c>
      <c r="W662" s="369">
        <v>0.84508417711285222</v>
      </c>
      <c r="X662" s="369">
        <v>0.17809660247208559</v>
      </c>
      <c r="Y662" s="369">
        <v>1.2191739210439863</v>
      </c>
      <c r="Z662" s="369">
        <v>0.21960026450783166</v>
      </c>
      <c r="AA662" s="369">
        <v>1.1865427286856596</v>
      </c>
      <c r="AB662" s="369">
        <v>4.4360291428682488E-2</v>
      </c>
      <c r="AC662" s="373">
        <v>-0.3898064584537711</v>
      </c>
      <c r="AD662" s="575">
        <v>0</v>
      </c>
      <c r="AE662" s="370" t="s">
        <v>1851</v>
      </c>
      <c r="AF662" s="370" t="s">
        <v>1812</v>
      </c>
      <c r="AG662" s="374" t="s">
        <v>1459</v>
      </c>
      <c r="AH662" s="374" t="s">
        <v>1813</v>
      </c>
      <c r="AI662" s="374">
        <v>0</v>
      </c>
      <c r="AJ662" s="374">
        <v>0</v>
      </c>
      <c r="AK662" s="374">
        <v>0</v>
      </c>
      <c r="AL662" s="722">
        <v>0.09</v>
      </c>
      <c r="AM662" s="722">
        <v>0</v>
      </c>
      <c r="AN662" s="369" t="s">
        <v>1820</v>
      </c>
      <c r="AO662" s="367" t="s">
        <v>1326</v>
      </c>
      <c r="AP662" s="370" t="s">
        <v>1835</v>
      </c>
      <c r="AQ662" s="376" t="s">
        <v>1815</v>
      </c>
      <c r="AR662" s="369">
        <v>0</v>
      </c>
      <c r="AS662" s="369">
        <v>0</v>
      </c>
      <c r="AT662" s="369" t="s">
        <v>1424</v>
      </c>
      <c r="AW662" s="198"/>
      <c r="AX662" s="198"/>
      <c r="AY662" s="184"/>
      <c r="AZ662" s="184"/>
      <c r="BA662" s="184"/>
      <c r="BB662" s="186"/>
      <c r="BC662" s="184"/>
      <c r="BD662" s="184"/>
      <c r="BE662" s="184"/>
      <c r="BF662" s="184"/>
      <c r="BG662" s="186"/>
      <c r="BH662" s="186"/>
      <c r="BI662" s="199"/>
      <c r="BJ662" s="199"/>
      <c r="BK662" s="199"/>
      <c r="BL662" s="218"/>
      <c r="BM662" s="186"/>
      <c r="BN662" s="186"/>
      <c r="BO662" s="186"/>
      <c r="BP662" s="186"/>
      <c r="BQ662" s="186"/>
      <c r="BR662" s="186"/>
      <c r="BS662" s="186"/>
      <c r="BT662" s="187"/>
      <c r="BU662" s="188"/>
      <c r="BV662" s="189"/>
      <c r="BW662" s="185"/>
      <c r="BX662"/>
      <c r="BZ662"/>
    </row>
    <row r="663" spans="2:78" ht="18.75">
      <c r="B663" s="363" t="s">
        <v>132</v>
      </c>
      <c r="C663" s="364">
        <v>29286347000124</v>
      </c>
      <c r="D663" s="365" t="s">
        <v>14</v>
      </c>
      <c r="E663" s="365" t="s">
        <v>607</v>
      </c>
      <c r="F663" s="365" t="s">
        <v>1424</v>
      </c>
      <c r="G663" s="366" t="s">
        <v>1424</v>
      </c>
      <c r="H663" s="366" t="s">
        <v>34</v>
      </c>
      <c r="I663" s="366" t="s">
        <v>34</v>
      </c>
      <c r="J663" s="366" t="s">
        <v>608</v>
      </c>
      <c r="K663" s="367" t="s">
        <v>48</v>
      </c>
      <c r="L663" s="368"/>
      <c r="M663" s="368" t="s">
        <v>1421</v>
      </c>
      <c r="N663" s="367">
        <v>463302</v>
      </c>
      <c r="O663" s="367" t="s">
        <v>1326</v>
      </c>
      <c r="P663" s="371">
        <v>43170</v>
      </c>
      <c r="Q663" s="372">
        <v>457.37409432999999</v>
      </c>
      <c r="R663" s="372">
        <v>519.45298673694435</v>
      </c>
      <c r="S663" s="367">
        <v>2</v>
      </c>
      <c r="T663" s="369">
        <v>-0.144145036355803</v>
      </c>
      <c r="U663" s="369">
        <v>-1.5444451564999064</v>
      </c>
      <c r="V663" s="369">
        <v>-0.2733077974068997</v>
      </c>
      <c r="W663" s="369">
        <v>-2.448524079982171</v>
      </c>
      <c r="X663" s="369">
        <v>-0.17459963378198551</v>
      </c>
      <c r="Y663" s="369">
        <v>-1.1952351542707929</v>
      </c>
      <c r="Z663" s="369">
        <v>-7.6058699194883173E-2</v>
      </c>
      <c r="AA663" s="369">
        <v>-0.41095987149760455</v>
      </c>
      <c r="AB663" s="369">
        <v>0.27650578098651918</v>
      </c>
      <c r="AC663" s="373">
        <v>-1.3921200549182255</v>
      </c>
      <c r="AD663" s="575">
        <v>29224691000199</v>
      </c>
      <c r="AE663" s="370" t="s">
        <v>1896</v>
      </c>
      <c r="AF663" s="370" t="s">
        <v>1812</v>
      </c>
      <c r="AG663" s="374" t="s">
        <v>1459</v>
      </c>
      <c r="AH663" s="374" t="s">
        <v>1813</v>
      </c>
      <c r="AI663" s="374">
        <v>300000</v>
      </c>
      <c r="AJ663" s="374">
        <v>10000</v>
      </c>
      <c r="AK663" s="374">
        <v>300000</v>
      </c>
      <c r="AL663" s="722">
        <v>1.3</v>
      </c>
      <c r="AM663" s="722">
        <v>20</v>
      </c>
      <c r="AN663" s="369" t="s">
        <v>668</v>
      </c>
      <c r="AO663" s="367" t="s">
        <v>1326</v>
      </c>
      <c r="AP663" s="370" t="s">
        <v>1816</v>
      </c>
      <c r="AQ663" s="376" t="s">
        <v>667</v>
      </c>
      <c r="AR663" s="369">
        <v>0</v>
      </c>
      <c r="AS663" s="369">
        <v>0</v>
      </c>
      <c r="AT663" s="369" t="s">
        <v>1424</v>
      </c>
      <c r="AW663"/>
      <c r="AX663" s="198"/>
      <c r="AY663" s="184"/>
      <c r="AZ663" s="184"/>
      <c r="BA663" s="184"/>
      <c r="BB663" s="186"/>
      <c r="BC663" s="184"/>
      <c r="BD663" s="184"/>
      <c r="BE663" s="184"/>
      <c r="BF663" s="184"/>
      <c r="BG663" s="186"/>
      <c r="BH663" s="186"/>
      <c r="BI663" s="199"/>
      <c r="BJ663" s="199"/>
      <c r="BK663" s="199"/>
      <c r="BL663" s="186"/>
      <c r="BM663" s="186"/>
      <c r="BN663" s="186"/>
      <c r="BO663" s="186"/>
      <c r="BP663" s="186"/>
      <c r="BQ663" s="186"/>
      <c r="BR663" s="186"/>
      <c r="BS663" s="186"/>
      <c r="BT663" s="187"/>
      <c r="BU663" s="188"/>
      <c r="BV663" s="189"/>
      <c r="BW663" s="185"/>
      <c r="BX663"/>
      <c r="BZ663"/>
    </row>
    <row r="664" spans="2:78" ht="18.75">
      <c r="B664" s="363" t="s">
        <v>1228</v>
      </c>
      <c r="C664" s="364">
        <v>29177013000112</v>
      </c>
      <c r="D664" s="365" t="s">
        <v>14</v>
      </c>
      <c r="E664" s="365" t="s">
        <v>607</v>
      </c>
      <c r="F664" s="365" t="s">
        <v>1424</v>
      </c>
      <c r="G664" s="366" t="s">
        <v>1424</v>
      </c>
      <c r="H664" s="366" t="s">
        <v>34</v>
      </c>
      <c r="I664" s="366" t="s">
        <v>34</v>
      </c>
      <c r="J664" s="366" t="s">
        <v>608</v>
      </c>
      <c r="K664" s="367" t="s">
        <v>48</v>
      </c>
      <c r="L664" s="368" t="s">
        <v>717</v>
      </c>
      <c r="M664" s="368" t="s">
        <v>34</v>
      </c>
      <c r="N664" s="367">
        <v>463396</v>
      </c>
      <c r="O664" s="367" t="s">
        <v>1323</v>
      </c>
      <c r="P664" s="371">
        <v>43211</v>
      </c>
      <c r="Q664" s="372">
        <v>173.83774708000001</v>
      </c>
      <c r="R664" s="372">
        <v>187.0188840251985</v>
      </c>
      <c r="S664" s="367">
        <v>2</v>
      </c>
      <c r="T664" s="369">
        <v>6.2801638858534403E-2</v>
      </c>
      <c r="U664" s="369">
        <v>0.67288953825578601</v>
      </c>
      <c r="V664" s="369">
        <v>-1.5577640539708004E-2</v>
      </c>
      <c r="W664" s="369">
        <v>-0.13955777454089791</v>
      </c>
      <c r="X664" s="369">
        <v>0.82617777573402895</v>
      </c>
      <c r="Y664" s="369">
        <v>5.6556631869433316</v>
      </c>
      <c r="Z664" s="369">
        <v>1.3235629949793117</v>
      </c>
      <c r="AA664" s="369">
        <v>7.1514670128920024</v>
      </c>
      <c r="AB664" s="369">
        <v>0.2447919347136725</v>
      </c>
      <c r="AC664" s="373">
        <v>-0.51962122973434588</v>
      </c>
      <c r="AD664" s="575">
        <v>29088425000186</v>
      </c>
      <c r="AE664" s="370" t="s">
        <v>2056</v>
      </c>
      <c r="AF664" s="370" t="s">
        <v>1833</v>
      </c>
      <c r="AG664" s="374" t="s">
        <v>1458</v>
      </c>
      <c r="AH664" s="374" t="s">
        <v>1819</v>
      </c>
      <c r="AI664" s="374">
        <v>50</v>
      </c>
      <c r="AJ664" s="374">
        <v>50</v>
      </c>
      <c r="AK664" s="374">
        <v>30</v>
      </c>
      <c r="AL664" s="722">
        <v>2</v>
      </c>
      <c r="AM664" s="722">
        <v>20</v>
      </c>
      <c r="AN664" s="369" t="s">
        <v>1815</v>
      </c>
      <c r="AO664" s="367" t="s">
        <v>1326</v>
      </c>
      <c r="AP664" s="370" t="s">
        <v>1816</v>
      </c>
      <c r="AQ664" s="376" t="s">
        <v>683</v>
      </c>
      <c r="AR664" s="369">
        <v>5.3333333333333297E-3</v>
      </c>
      <c r="AS664" s="369">
        <v>5.3333333333333297E-3</v>
      </c>
      <c r="AT664" s="369" t="s">
        <v>1424</v>
      </c>
      <c r="AW664"/>
      <c r="AX664" s="198"/>
      <c r="AY664" s="184"/>
      <c r="AZ664" s="184"/>
      <c r="BA664" s="184"/>
      <c r="BB664" s="186"/>
      <c r="BC664" s="184"/>
      <c r="BD664" s="184"/>
      <c r="BE664" s="184"/>
      <c r="BF664" s="184"/>
      <c r="BG664" s="186"/>
      <c r="BH664" s="186"/>
      <c r="BI664" s="199"/>
      <c r="BJ664" s="199"/>
      <c r="BK664" s="199"/>
      <c r="BL664" s="186"/>
      <c r="BM664" s="186"/>
      <c r="BN664" s="186"/>
      <c r="BO664" s="186"/>
      <c r="BP664" s="186"/>
      <c r="BQ664" s="186"/>
      <c r="BR664" s="186"/>
      <c r="BS664" s="186"/>
      <c r="BT664" s="187"/>
      <c r="BU664" s="188"/>
      <c r="BV664" s="189"/>
      <c r="BW664" s="185"/>
      <c r="BX664"/>
      <c r="BZ664"/>
    </row>
    <row r="665" spans="2:78" ht="18.75">
      <c r="B665" s="363" t="s">
        <v>1226</v>
      </c>
      <c r="C665" s="364">
        <v>29177024000100</v>
      </c>
      <c r="D665" s="365" t="s">
        <v>14</v>
      </c>
      <c r="E665" s="365" t="s">
        <v>607</v>
      </c>
      <c r="F665" s="365" t="s">
        <v>1319</v>
      </c>
      <c r="G665" s="366" t="s">
        <v>1424</v>
      </c>
      <c r="H665" s="366" t="s">
        <v>34</v>
      </c>
      <c r="I665" s="366" t="s">
        <v>34</v>
      </c>
      <c r="J665" s="366" t="s">
        <v>608</v>
      </c>
      <c r="K665" s="367" t="s">
        <v>48</v>
      </c>
      <c r="L665" s="368" t="s">
        <v>717</v>
      </c>
      <c r="M665" s="368" t="s">
        <v>34</v>
      </c>
      <c r="N665" s="367">
        <v>463698</v>
      </c>
      <c r="O665" s="367" t="s">
        <v>1323</v>
      </c>
      <c r="P665" s="371">
        <v>43212</v>
      </c>
      <c r="Q665" s="372">
        <v>353.02381600000001</v>
      </c>
      <c r="R665" s="372">
        <v>337.44201815710306</v>
      </c>
      <c r="S665" s="367">
        <v>2</v>
      </c>
      <c r="T665" s="369">
        <v>0.10888689693820597</v>
      </c>
      <c r="U665" s="369">
        <v>1.1666710476759785</v>
      </c>
      <c r="V665" s="369">
        <v>5.8348299677312143E-2</v>
      </c>
      <c r="W665" s="369">
        <v>0.5227337754041993</v>
      </c>
      <c r="X665" s="369">
        <v>1.0971535269549499</v>
      </c>
      <c r="Y665" s="369">
        <v>7.5106484283132824</v>
      </c>
      <c r="Z665" s="369">
        <v>1.6852883418204478</v>
      </c>
      <c r="AA665" s="369">
        <v>9.1059390670927449</v>
      </c>
      <c r="AB665" s="369">
        <v>0.23413041505451346</v>
      </c>
      <c r="AC665" s="373">
        <v>-0.22753620419433454</v>
      </c>
      <c r="AD665" s="575">
        <v>29088410000118</v>
      </c>
      <c r="AE665" s="370" t="s">
        <v>2056</v>
      </c>
      <c r="AF665" s="370" t="s">
        <v>1833</v>
      </c>
      <c r="AG665" s="374" t="s">
        <v>1458</v>
      </c>
      <c r="AH665" s="374" t="s">
        <v>1819</v>
      </c>
      <c r="AI665" s="374">
        <v>50</v>
      </c>
      <c r="AJ665" s="374">
        <v>50</v>
      </c>
      <c r="AK665" s="374">
        <v>30</v>
      </c>
      <c r="AL665" s="722">
        <v>2</v>
      </c>
      <c r="AM665" s="722">
        <v>20</v>
      </c>
      <c r="AN665" s="369" t="s">
        <v>1815</v>
      </c>
      <c r="AO665" s="367" t="s">
        <v>1326</v>
      </c>
      <c r="AP665" s="370" t="s">
        <v>1816</v>
      </c>
      <c r="AQ665" s="376" t="s">
        <v>669</v>
      </c>
      <c r="AR665" s="369">
        <v>5.3333333333333297E-3</v>
      </c>
      <c r="AS665" s="369">
        <v>5.3333333333333297E-3</v>
      </c>
      <c r="AT665" s="369" t="s">
        <v>1424</v>
      </c>
      <c r="AW665"/>
      <c r="AX665" s="198"/>
      <c r="AY665" s="184"/>
      <c r="AZ665" s="184"/>
      <c r="BA665" s="184"/>
      <c r="BB665" s="186"/>
      <c r="BC665" s="184"/>
      <c r="BD665" s="184"/>
      <c r="BE665" s="184"/>
      <c r="BF665" s="184"/>
      <c r="BG665" s="186"/>
      <c r="BH665" s="186"/>
      <c r="BI665" s="199"/>
      <c r="BJ665" s="199"/>
      <c r="BK665" s="199"/>
      <c r="BL665" s="186"/>
      <c r="BM665" s="186"/>
      <c r="BN665" s="186"/>
      <c r="BO665" s="186"/>
      <c r="BP665" s="186"/>
      <c r="BQ665" s="186"/>
      <c r="BR665" s="186"/>
      <c r="BS665" s="186"/>
      <c r="BT665" s="187"/>
      <c r="BU665" s="188"/>
      <c r="BV665" s="189"/>
      <c r="BW665" s="185"/>
      <c r="BX665"/>
      <c r="BZ665"/>
    </row>
    <row r="666" spans="2:78" ht="18.75">
      <c r="B666" s="363" t="s">
        <v>751</v>
      </c>
      <c r="C666" s="364">
        <v>29562563000155</v>
      </c>
      <c r="D666" s="365" t="s">
        <v>14</v>
      </c>
      <c r="E666" s="365" t="s">
        <v>614</v>
      </c>
      <c r="F666" s="365" t="s">
        <v>691</v>
      </c>
      <c r="G666" s="366" t="s">
        <v>1424</v>
      </c>
      <c r="H666" s="366" t="s">
        <v>1340</v>
      </c>
      <c r="I666" s="366" t="s">
        <v>34</v>
      </c>
      <c r="J666" s="366" t="s">
        <v>608</v>
      </c>
      <c r="K666" s="367" t="s">
        <v>48</v>
      </c>
      <c r="L666" s="368"/>
      <c r="M666" s="368" t="s">
        <v>1421</v>
      </c>
      <c r="N666" s="367">
        <v>463825</v>
      </c>
      <c r="O666" s="367" t="s">
        <v>1323</v>
      </c>
      <c r="P666" s="371">
        <v>43173</v>
      </c>
      <c r="Q666" s="372">
        <v>103.86393451000001</v>
      </c>
      <c r="R666" s="372">
        <v>108.47959995519837</v>
      </c>
      <c r="S666" s="367">
        <v>2</v>
      </c>
      <c r="T666" s="369">
        <v>-1.1634309117852015E-2</v>
      </c>
      <c r="U666" s="369">
        <v>-0.12465606045522264</v>
      </c>
      <c r="V666" s="369">
        <v>-9.0980990230752012E-2</v>
      </c>
      <c r="W666" s="369">
        <v>-0.81508521715888338</v>
      </c>
      <c r="X666" s="369">
        <v>-1.099783030109891E-2</v>
      </c>
      <c r="Y666" s="369">
        <v>-7.5286488933828472E-2</v>
      </c>
      <c r="Z666" s="369">
        <v>8.6109394748193013E-2</v>
      </c>
      <c r="AA666" s="369">
        <v>0.46526572469746613</v>
      </c>
      <c r="AB666" s="369">
        <v>0.18416842127456629</v>
      </c>
      <c r="AC666" s="373">
        <v>-1.1000932430971091</v>
      </c>
      <c r="AD666" s="575">
        <v>29562526000147</v>
      </c>
      <c r="AE666" s="370" t="s">
        <v>2057</v>
      </c>
      <c r="AF666" s="370" t="s">
        <v>1833</v>
      </c>
      <c r="AG666" s="374" t="s">
        <v>1458</v>
      </c>
      <c r="AH666" s="374" t="s">
        <v>1813</v>
      </c>
      <c r="AI666" s="374">
        <v>1000</v>
      </c>
      <c r="AJ666" s="374">
        <v>500</v>
      </c>
      <c r="AK666" s="374">
        <v>500</v>
      </c>
      <c r="AL666" s="722">
        <v>1.34</v>
      </c>
      <c r="AM666" s="722">
        <v>20</v>
      </c>
      <c r="AN666" s="369" t="s">
        <v>1814</v>
      </c>
      <c r="AO666" s="367" t="s">
        <v>1326</v>
      </c>
      <c r="AP666" s="370" t="s">
        <v>1835</v>
      </c>
      <c r="AQ666" s="376" t="s">
        <v>1950</v>
      </c>
      <c r="AR666" s="369">
        <v>3.5737799999999999E-3</v>
      </c>
      <c r="AS666" s="369">
        <v>3.5737799999999999E-3</v>
      </c>
      <c r="AT666" s="369" t="s">
        <v>1424</v>
      </c>
      <c r="AW666"/>
      <c r="AX666" s="198"/>
      <c r="AY666" s="184"/>
      <c r="AZ666" s="184"/>
      <c r="BA666" s="184"/>
      <c r="BB666" s="186"/>
      <c r="BC666" s="184"/>
      <c r="BD666" s="184"/>
      <c r="BE666" s="184"/>
      <c r="BF666" s="184"/>
      <c r="BG666" s="186"/>
      <c r="BH666" s="186"/>
      <c r="BI666" s="199"/>
      <c r="BJ666" s="199"/>
      <c r="BK666" s="199"/>
      <c r="BL666" s="186"/>
      <c r="BM666" s="186"/>
      <c r="BN666" s="186"/>
      <c r="BO666" s="186"/>
      <c r="BP666" s="186"/>
      <c r="BQ666" s="186"/>
      <c r="BR666" s="186"/>
      <c r="BS666" s="186"/>
      <c r="BT666" s="187"/>
      <c r="BU666" s="188"/>
      <c r="BV666" s="189"/>
      <c r="BW666" s="185"/>
      <c r="BX666"/>
      <c r="BZ666"/>
    </row>
    <row r="667" spans="2:78" ht="18.75">
      <c r="B667" s="363" t="s">
        <v>407</v>
      </c>
      <c r="C667" s="364"/>
      <c r="D667" s="365" t="s">
        <v>13</v>
      </c>
      <c r="E667" s="365" t="s">
        <v>615</v>
      </c>
      <c r="F667" s="365" t="s">
        <v>619</v>
      </c>
      <c r="G667" s="366" t="s">
        <v>34</v>
      </c>
      <c r="H667" s="366" t="s">
        <v>1340</v>
      </c>
      <c r="I667" s="366" t="s">
        <v>34</v>
      </c>
      <c r="J667" s="366" t="s">
        <v>1424</v>
      </c>
      <c r="L667" s="368"/>
      <c r="M667" s="368" t="s">
        <v>34</v>
      </c>
      <c r="N667" s="367">
        <v>464074</v>
      </c>
      <c r="O667" s="367" t="s">
        <v>1323</v>
      </c>
      <c r="P667" s="371"/>
      <c r="S667" s="367"/>
      <c r="U667" s="369"/>
      <c r="W667" s="369"/>
      <c r="Y667" s="369"/>
      <c r="AA667" s="369"/>
      <c r="AD667" s="575">
        <v>28653777000174</v>
      </c>
      <c r="AE667" s="370"/>
      <c r="AF667" s="370"/>
      <c r="AG667" s="374" t="s">
        <v>59</v>
      </c>
      <c r="AH667" s="374"/>
      <c r="AI667" s="374">
        <v>500</v>
      </c>
      <c r="AJ667" s="374">
        <v>100</v>
      </c>
      <c r="AK667" s="374">
        <v>100</v>
      </c>
      <c r="AN667" s="369"/>
      <c r="AO667" s="367" t="s">
        <v>1326</v>
      </c>
      <c r="AP667" s="370"/>
      <c r="AR667" s="369">
        <v>3.7333333333333298E-3</v>
      </c>
      <c r="AS667" s="369">
        <v>3.7333333333333298E-3</v>
      </c>
      <c r="AT667" s="369" t="s">
        <v>1424</v>
      </c>
      <c r="AW667" s="198"/>
      <c r="AX667" s="198"/>
      <c r="AY667" s="184"/>
      <c r="AZ667" s="184"/>
      <c r="BA667" s="184"/>
      <c r="BB667" s="184"/>
      <c r="BC667" s="184"/>
      <c r="BD667" s="184"/>
      <c r="BE667" s="184"/>
      <c r="BF667" s="184"/>
      <c r="BG667" s="186"/>
      <c r="BH667" s="186"/>
      <c r="BI667" s="199"/>
      <c r="BJ667" s="199"/>
      <c r="BK667" s="199"/>
      <c r="BL667" s="218"/>
      <c r="BM667" s="186"/>
      <c r="BN667" s="186"/>
      <c r="BO667" s="186"/>
      <c r="BP667" s="186"/>
      <c r="BQ667" s="186"/>
      <c r="BR667" s="186"/>
      <c r="BS667" s="186"/>
      <c r="BT667" s="186"/>
      <c r="BU667" s="186"/>
      <c r="BV667" s="189"/>
      <c r="BW667" s="184"/>
      <c r="BX667"/>
      <c r="BZ667"/>
    </row>
    <row r="668" spans="2:78" ht="18.75">
      <c r="B668" s="363" t="s">
        <v>26</v>
      </c>
      <c r="C668" s="364">
        <v>28581159000166</v>
      </c>
      <c r="D668" s="365" t="s">
        <v>14</v>
      </c>
      <c r="E668" s="365" t="s">
        <v>614</v>
      </c>
      <c r="F668" s="365" t="s">
        <v>691</v>
      </c>
      <c r="G668" s="366" t="s">
        <v>1424</v>
      </c>
      <c r="H668" s="366" t="s">
        <v>867</v>
      </c>
      <c r="I668" s="366" t="s">
        <v>34</v>
      </c>
      <c r="J668" s="366" t="s">
        <v>608</v>
      </c>
      <c r="K668" s="367" t="s">
        <v>48</v>
      </c>
      <c r="L668" s="368" t="s">
        <v>717</v>
      </c>
      <c r="M668" s="368" t="s">
        <v>34</v>
      </c>
      <c r="N668" s="367">
        <v>464244</v>
      </c>
      <c r="O668" s="367" t="s">
        <v>1323</v>
      </c>
      <c r="P668" s="371">
        <v>43190</v>
      </c>
      <c r="Q668" s="372">
        <v>65.318545650000004</v>
      </c>
      <c r="R668" s="372">
        <v>72.579355438650779</v>
      </c>
      <c r="S668" s="367">
        <v>3</v>
      </c>
      <c r="T668" s="369">
        <v>0.17454476020580723</v>
      </c>
      <c r="U668" s="369">
        <v>1.87016366506639</v>
      </c>
      <c r="V668" s="369">
        <v>8.7607841146275067E-2</v>
      </c>
      <c r="W668" s="369">
        <v>0.78486567407568586</v>
      </c>
      <c r="X668" s="369">
        <v>0.32696783069087165</v>
      </c>
      <c r="Y668" s="369">
        <v>2.2382833061687215</v>
      </c>
      <c r="Z668" s="369">
        <v>0.4976319128871578</v>
      </c>
      <c r="AA668" s="369">
        <v>2.6888015327373838</v>
      </c>
      <c r="AB668" s="369">
        <v>0.12159560277597554</v>
      </c>
      <c r="AC668" s="373">
        <v>-0.19748744124594017</v>
      </c>
      <c r="AD668" s="575">
        <v>28581136000151</v>
      </c>
      <c r="AE668" s="370" t="s">
        <v>2058</v>
      </c>
      <c r="AF668" s="370" t="s">
        <v>1856</v>
      </c>
      <c r="AG668" s="374" t="s">
        <v>59</v>
      </c>
      <c r="AH668" s="374" t="s">
        <v>1813</v>
      </c>
      <c r="AI668" s="374">
        <v>1000</v>
      </c>
      <c r="AJ668" s="374">
        <v>1000</v>
      </c>
      <c r="AK668" s="374">
        <v>1000</v>
      </c>
      <c r="AL668" s="722">
        <v>0</v>
      </c>
      <c r="AM668" s="722">
        <v>0</v>
      </c>
      <c r="AN668" s="369" t="s">
        <v>1824</v>
      </c>
      <c r="AO668" s="367" t="s">
        <v>1326</v>
      </c>
      <c r="AP668" s="370" t="s">
        <v>1835</v>
      </c>
      <c r="AQ668" s="376" t="s">
        <v>670</v>
      </c>
      <c r="AR668" s="369">
        <v>4.7499999999999999E-3</v>
      </c>
      <c r="AS668" s="369">
        <v>4.7499999999999999E-3</v>
      </c>
      <c r="AT668" s="369" t="s">
        <v>1424</v>
      </c>
      <c r="AW668" s="198"/>
      <c r="AX668" s="198"/>
      <c r="AY668" s="184"/>
      <c r="AZ668" s="184"/>
      <c r="BA668" s="184"/>
      <c r="BB668" s="184"/>
      <c r="BC668" s="184"/>
      <c r="BD668" s="184"/>
      <c r="BE668" s="184"/>
      <c r="BF668" s="184"/>
      <c r="BG668" s="186"/>
      <c r="BH668" s="186"/>
      <c r="BI668" s="199"/>
      <c r="BJ668" s="199"/>
      <c r="BK668" s="199"/>
      <c r="BL668" s="218"/>
      <c r="BM668" s="186"/>
      <c r="BN668" s="186"/>
      <c r="BO668" s="186"/>
      <c r="BP668" s="186"/>
      <c r="BQ668" s="186"/>
      <c r="BR668" s="186"/>
      <c r="BS668" s="186"/>
      <c r="BT668" s="186"/>
      <c r="BU668" s="186"/>
      <c r="BV668" s="189"/>
      <c r="BW668" s="184"/>
      <c r="BX668"/>
      <c r="BZ668"/>
    </row>
    <row r="669" spans="2:78" ht="18.75">
      <c r="B669" s="363" t="s">
        <v>174</v>
      </c>
      <c r="C669" s="364">
        <v>29298540000185</v>
      </c>
      <c r="D669" s="365" t="s">
        <v>13</v>
      </c>
      <c r="E669" s="365" t="s">
        <v>615</v>
      </c>
      <c r="F669" s="365" t="s">
        <v>619</v>
      </c>
      <c r="G669" s="366" t="s">
        <v>34</v>
      </c>
      <c r="H669" s="366" t="s">
        <v>867</v>
      </c>
      <c r="I669" s="366" t="s">
        <v>34</v>
      </c>
      <c r="J669" s="366" t="s">
        <v>1424</v>
      </c>
      <c r="K669" s="367" t="s">
        <v>48</v>
      </c>
      <c r="L669" s="368"/>
      <c r="M669" s="368" t="s">
        <v>34</v>
      </c>
      <c r="N669" s="367">
        <v>464597</v>
      </c>
      <c r="O669" s="367" t="s">
        <v>1323</v>
      </c>
      <c r="P669" s="371">
        <v>43162</v>
      </c>
      <c r="Q669" s="372">
        <v>99.900451529999998</v>
      </c>
      <c r="R669" s="372">
        <v>110.97275614000003</v>
      </c>
      <c r="S669" s="367">
        <v>2</v>
      </c>
      <c r="T669" s="369">
        <v>0.11938299758006155</v>
      </c>
      <c r="U669" s="369">
        <v>1.2791317484276543</v>
      </c>
      <c r="V669" s="369">
        <v>0.11526472691513834</v>
      </c>
      <c r="W669" s="369">
        <v>1.0326396176838837</v>
      </c>
      <c r="X669" s="369">
        <v>0.13760191561311519</v>
      </c>
      <c r="Y669" s="369">
        <v>0.94196444329980822</v>
      </c>
      <c r="Z669" s="369">
        <v>0.25620298365088257</v>
      </c>
      <c r="AA669" s="369">
        <v>1.3843143039915791</v>
      </c>
      <c r="AB669" s="369">
        <v>5.6061322884428874E-2</v>
      </c>
      <c r="AC669" s="373">
        <v>6.4987430235793606E-2</v>
      </c>
      <c r="AD669" s="575">
        <v>29054797000191</v>
      </c>
      <c r="AE669" s="370" t="s">
        <v>1851</v>
      </c>
      <c r="AF669" s="370" t="s">
        <v>1812</v>
      </c>
      <c r="AG669" s="374" t="s">
        <v>1459</v>
      </c>
      <c r="AH669" s="374" t="s">
        <v>1819</v>
      </c>
      <c r="AI669" s="374">
        <v>1000</v>
      </c>
      <c r="AJ669" s="374">
        <v>1</v>
      </c>
      <c r="AK669" s="374">
        <v>1000</v>
      </c>
      <c r="AL669" s="722">
        <v>2</v>
      </c>
      <c r="AM669" s="722">
        <v>20</v>
      </c>
      <c r="AN669" s="369" t="s">
        <v>1820</v>
      </c>
      <c r="AO669" s="367" t="s">
        <v>1326</v>
      </c>
      <c r="AP669" s="370" t="s">
        <v>1835</v>
      </c>
      <c r="AQ669" s="376" t="s">
        <v>666</v>
      </c>
      <c r="AR669" s="369">
        <v>6.6666666666666697E-3</v>
      </c>
      <c r="AS669" s="369">
        <v>6.6666666666666697E-3</v>
      </c>
      <c r="AT669" s="369" t="s">
        <v>1424</v>
      </c>
      <c r="AW669" s="198"/>
      <c r="AX669" s="198"/>
      <c r="AY669" s="184"/>
      <c r="AZ669" s="184"/>
      <c r="BA669" s="184"/>
      <c r="BB669" s="184"/>
      <c r="BC669" s="184"/>
      <c r="BD669" s="184"/>
      <c r="BE669" s="184"/>
      <c r="BF669" s="184"/>
      <c r="BG669" s="186"/>
      <c r="BH669" s="186"/>
      <c r="BI669" s="199"/>
      <c r="BJ669" s="199"/>
      <c r="BK669" s="199"/>
      <c r="BL669" s="218"/>
      <c r="BM669" s="186"/>
      <c r="BN669" s="186"/>
      <c r="BO669" s="186"/>
      <c r="BP669" s="186"/>
      <c r="BQ669" s="186"/>
      <c r="BR669" s="186"/>
      <c r="BS669" s="186"/>
      <c r="BT669" s="186"/>
      <c r="BU669" s="186"/>
      <c r="BV669" s="189"/>
      <c r="BW669" s="184"/>
      <c r="BX669"/>
      <c r="BZ669"/>
    </row>
    <row r="670" spans="2:78" ht="18.75">
      <c r="B670" s="363" t="s">
        <v>927</v>
      </c>
      <c r="C670" s="364">
        <v>26406529000101</v>
      </c>
      <c r="D670" s="365" t="s">
        <v>14</v>
      </c>
      <c r="E670" s="365" t="s">
        <v>614</v>
      </c>
      <c r="F670" s="365" t="s">
        <v>1424</v>
      </c>
      <c r="G670" s="366" t="s">
        <v>1424</v>
      </c>
      <c r="H670" s="366" t="s">
        <v>1340</v>
      </c>
      <c r="I670" s="366" t="s">
        <v>34</v>
      </c>
      <c r="J670" s="366" t="s">
        <v>608</v>
      </c>
      <c r="K670" s="367" t="s">
        <v>48</v>
      </c>
      <c r="L670" s="368"/>
      <c r="M670" s="368" t="s">
        <v>34</v>
      </c>
      <c r="N670" s="367">
        <v>464635</v>
      </c>
      <c r="O670" s="367" t="s">
        <v>1323</v>
      </c>
      <c r="P670" s="371">
        <v>42649</v>
      </c>
      <c r="Q670" s="372">
        <v>22.334859170000001</v>
      </c>
      <c r="R670" s="372">
        <v>37.642726994722217</v>
      </c>
      <c r="S670" s="367">
        <v>2</v>
      </c>
      <c r="T670" s="369">
        <v>-3.6953733252756193E-2</v>
      </c>
      <c r="U670" s="369">
        <v>-0.39594158619469649</v>
      </c>
      <c r="V670" s="369">
        <v>-0.10253494106490957</v>
      </c>
      <c r="W670" s="369">
        <v>-0.91859535153769378</v>
      </c>
      <c r="X670" s="369">
        <v>5.4055576875664535E-3</v>
      </c>
      <c r="Y670" s="369">
        <v>3.7004158809895348E-2</v>
      </c>
      <c r="Z670" s="369">
        <v>0.13658406094015119</v>
      </c>
      <c r="AA670" s="369">
        <v>0.7379901145661677</v>
      </c>
      <c r="AB670" s="369">
        <v>0.18924444264241339</v>
      </c>
      <c r="AC670" s="373">
        <v>-1.1316389727482181</v>
      </c>
      <c r="AD670" s="575">
        <v>26470533000120</v>
      </c>
      <c r="AE670" s="370" t="s">
        <v>2059</v>
      </c>
      <c r="AF670" s="370" t="s">
        <v>1833</v>
      </c>
      <c r="AG670" s="374" t="s">
        <v>1458</v>
      </c>
      <c r="AH670" s="374" t="s">
        <v>1813</v>
      </c>
      <c r="AI670" s="374">
        <v>500</v>
      </c>
      <c r="AJ670" s="374">
        <v>500</v>
      </c>
      <c r="AK670" s="374">
        <v>500</v>
      </c>
      <c r="AL670" s="722">
        <v>1.92</v>
      </c>
      <c r="AM670" s="722">
        <v>20</v>
      </c>
      <c r="AN670" s="369" t="s">
        <v>1834</v>
      </c>
      <c r="AO670" s="367" t="s">
        <v>1326</v>
      </c>
      <c r="AP670" s="370" t="s">
        <v>1816</v>
      </c>
      <c r="AQ670" s="376" t="s">
        <v>661</v>
      </c>
      <c r="AR670" s="369">
        <v>6.4000000000000003E-3</v>
      </c>
      <c r="AS670" s="369">
        <v>6.4000000000000003E-3</v>
      </c>
      <c r="AT670" s="369" t="s">
        <v>1424</v>
      </c>
      <c r="AW670" s="198"/>
      <c r="AX670" s="198"/>
      <c r="AY670" s="184"/>
      <c r="AZ670" s="184"/>
      <c r="BA670" s="184"/>
      <c r="BB670" s="184"/>
      <c r="BC670" s="184"/>
      <c r="BD670" s="184"/>
      <c r="BE670" s="184"/>
      <c r="BF670" s="184"/>
      <c r="BG670" s="186"/>
      <c r="BH670" s="186"/>
      <c r="BI670" s="199"/>
      <c r="BJ670" s="199"/>
      <c r="BK670" s="199"/>
      <c r="BL670" s="218"/>
      <c r="BM670" s="186"/>
      <c r="BN670" s="186"/>
      <c r="BO670" s="186"/>
      <c r="BP670" s="186"/>
      <c r="BQ670" s="186"/>
      <c r="BR670" s="186"/>
      <c r="BS670" s="186"/>
      <c r="BT670" s="186"/>
      <c r="BU670" s="186"/>
      <c r="BV670" s="189"/>
      <c r="BW670" s="184"/>
      <c r="BX670"/>
      <c r="BZ670"/>
    </row>
    <row r="671" spans="2:78" ht="18.75">
      <c r="B671" s="363" t="s">
        <v>1031</v>
      </c>
      <c r="C671" s="364">
        <v>29726019000100</v>
      </c>
      <c r="D671" s="365" t="s">
        <v>13</v>
      </c>
      <c r="E671" s="365" t="s">
        <v>615</v>
      </c>
      <c r="F671" s="365" t="s">
        <v>619</v>
      </c>
      <c r="G671" s="366" t="s">
        <v>34</v>
      </c>
      <c r="H671" s="366" t="s">
        <v>1339</v>
      </c>
      <c r="I671" s="366" t="s">
        <v>34</v>
      </c>
      <c r="J671" s="366" t="s">
        <v>611</v>
      </c>
      <c r="K671" s="367" t="s">
        <v>48</v>
      </c>
      <c r="L671" s="368"/>
      <c r="M671" s="368" t="s">
        <v>34</v>
      </c>
      <c r="N671" s="367">
        <v>464661</v>
      </c>
      <c r="O671" s="367" t="s">
        <v>1326</v>
      </c>
      <c r="P671" s="371">
        <v>43230</v>
      </c>
      <c r="Q671" s="372">
        <v>97.946734370000001</v>
      </c>
      <c r="R671" s="372">
        <v>98.851299106230186</v>
      </c>
      <c r="S671" s="367">
        <v>1</v>
      </c>
      <c r="T671" s="369">
        <v>0.13205644421745832</v>
      </c>
      <c r="U671" s="369">
        <v>1.4149216706485834</v>
      </c>
      <c r="V671" s="369">
        <v>0.13722415091540241</v>
      </c>
      <c r="W671" s="369">
        <v>1.2293708451034042</v>
      </c>
      <c r="X671" s="369">
        <v>0.29622598367724939</v>
      </c>
      <c r="Y671" s="369">
        <v>2.0278376399207834</v>
      </c>
      <c r="Z671" s="369">
        <v>0.27094827479311778</v>
      </c>
      <c r="AA671" s="369">
        <v>1.46398596571013</v>
      </c>
      <c r="AB671" s="369">
        <v>3.8880747742977083E-2</v>
      </c>
      <c r="AC671" s="373">
        <v>0.65849313082634153</v>
      </c>
      <c r="AD671" s="575">
        <v>0</v>
      </c>
      <c r="AE671" s="370" t="s">
        <v>1922</v>
      </c>
      <c r="AF671" s="370" t="s">
        <v>1858</v>
      </c>
      <c r="AG671" s="374" t="s">
        <v>721</v>
      </c>
      <c r="AH671" s="374" t="s">
        <v>1819</v>
      </c>
      <c r="AI671" s="374">
        <v>50000</v>
      </c>
      <c r="AJ671" s="374">
        <v>10000</v>
      </c>
      <c r="AK671" s="374">
        <v>20000</v>
      </c>
      <c r="AL671" s="722">
        <v>2.2000000000000002</v>
      </c>
      <c r="AM671" s="722">
        <v>20</v>
      </c>
      <c r="AN671" s="369" t="s">
        <v>1824</v>
      </c>
      <c r="AO671" s="367" t="s">
        <v>1326</v>
      </c>
      <c r="AP671" s="370" t="s">
        <v>1835</v>
      </c>
      <c r="AQ671" s="376" t="s">
        <v>666</v>
      </c>
      <c r="AR671" s="369">
        <v>4.0000000000000001E-3</v>
      </c>
      <c r="AS671" s="369">
        <v>4.0000000000000001E-3</v>
      </c>
      <c r="AT671" s="369" t="s">
        <v>1424</v>
      </c>
      <c r="AW671" s="198"/>
      <c r="AX671" s="198"/>
      <c r="AY671" s="184"/>
      <c r="AZ671" s="184"/>
      <c r="BA671" s="184"/>
      <c r="BB671" s="184"/>
      <c r="BC671" s="184"/>
      <c r="BD671" s="184"/>
      <c r="BE671" s="184"/>
      <c r="BF671" s="184"/>
      <c r="BG671" s="186"/>
      <c r="BH671" s="186"/>
      <c r="BI671" s="199"/>
      <c r="BJ671" s="199"/>
      <c r="BK671" s="199"/>
      <c r="BL671" s="218"/>
      <c r="BM671" s="186"/>
      <c r="BN671" s="186"/>
      <c r="BO671" s="186"/>
      <c r="BP671" s="186"/>
      <c r="BQ671" s="186"/>
      <c r="BR671" s="186"/>
      <c r="BS671" s="186"/>
      <c r="BT671" s="186"/>
      <c r="BU671" s="186"/>
      <c r="BV671" s="189"/>
      <c r="BW671" s="184"/>
      <c r="BX671"/>
      <c r="BZ671"/>
    </row>
    <row r="672" spans="2:78" ht="18.75">
      <c r="B672" s="363" t="s">
        <v>1225</v>
      </c>
      <c r="C672" s="364">
        <v>29562673000117</v>
      </c>
      <c r="D672" s="365" t="s">
        <v>11</v>
      </c>
      <c r="E672" s="365" t="s">
        <v>620</v>
      </c>
      <c r="F672" s="365" t="s">
        <v>674</v>
      </c>
      <c r="G672" s="366" t="s">
        <v>740</v>
      </c>
      <c r="H672" s="366" t="s">
        <v>34</v>
      </c>
      <c r="I672" s="366" t="s">
        <v>1306</v>
      </c>
      <c r="J672" s="366" t="s">
        <v>608</v>
      </c>
      <c r="K672" s="367" t="s">
        <v>48</v>
      </c>
      <c r="L672" s="368" t="s">
        <v>717</v>
      </c>
      <c r="M672" s="368" t="s">
        <v>1421</v>
      </c>
      <c r="N672" s="367">
        <v>464716</v>
      </c>
      <c r="O672" s="367" t="s">
        <v>1323</v>
      </c>
      <c r="P672" s="371">
        <v>43230</v>
      </c>
      <c r="Q672" s="372">
        <v>3296.6247675700001</v>
      </c>
      <c r="R672" s="372">
        <v>2809.2236167198034</v>
      </c>
      <c r="S672" s="367">
        <v>0</v>
      </c>
      <c r="T672" s="369">
        <v>9.3908684727550762E-2</v>
      </c>
      <c r="U672" s="369">
        <v>1.006186664123059</v>
      </c>
      <c r="V672" s="369">
        <v>0.11249018165442881</v>
      </c>
      <c r="W672" s="369">
        <v>1.00778287760437</v>
      </c>
      <c r="X672" s="369">
        <v>0.15068063651978103</v>
      </c>
      <c r="Y672" s="369">
        <v>1.0314958281139512</v>
      </c>
      <c r="Z672" s="369">
        <v>0.17878924998269263</v>
      </c>
      <c r="AA672" s="369">
        <v>0.96603291899295962</v>
      </c>
      <c r="AB672" s="369">
        <v>1.3255261681735856E-3</v>
      </c>
      <c r="AC672" s="373">
        <v>0.65538958794424085</v>
      </c>
      <c r="AD672" s="575">
        <v>0</v>
      </c>
      <c r="AE672" s="370" t="s">
        <v>1836</v>
      </c>
      <c r="AF672" s="370" t="s">
        <v>1833</v>
      </c>
      <c r="AG672" s="374" t="s">
        <v>1458</v>
      </c>
      <c r="AH672" s="374" t="s">
        <v>1819</v>
      </c>
      <c r="AI672" s="374">
        <v>500</v>
      </c>
      <c r="AJ672" s="374">
        <v>100</v>
      </c>
      <c r="AK672" s="374">
        <v>500</v>
      </c>
      <c r="AL672" s="722">
        <v>0</v>
      </c>
      <c r="AM672" s="722">
        <v>0</v>
      </c>
      <c r="AN672" s="369" t="s">
        <v>1820</v>
      </c>
      <c r="AO672" s="367" t="s">
        <v>1326</v>
      </c>
      <c r="AP672" s="370" t="s">
        <v>1821</v>
      </c>
      <c r="AQ672" s="376" t="s">
        <v>686</v>
      </c>
      <c r="AR672" s="369">
        <v>0</v>
      </c>
      <c r="AS672" s="369">
        <v>0</v>
      </c>
      <c r="AT672" s="369" t="s">
        <v>1424</v>
      </c>
      <c r="AW672" s="198"/>
      <c r="AX672" s="198"/>
      <c r="AY672" s="184"/>
      <c r="AZ672" s="184"/>
      <c r="BA672" s="184"/>
      <c r="BB672" s="184"/>
      <c r="BC672" s="184"/>
      <c r="BD672" s="184"/>
      <c r="BE672" s="184"/>
      <c r="BF672" s="184"/>
      <c r="BG672" s="186"/>
      <c r="BH672" s="186"/>
      <c r="BI672" s="199"/>
      <c r="BJ672" s="199"/>
      <c r="BK672" s="199"/>
      <c r="BL672" s="218"/>
      <c r="BM672" s="186"/>
      <c r="BN672" s="186"/>
      <c r="BO672" s="186"/>
      <c r="BP672" s="186"/>
      <c r="BQ672" s="186"/>
      <c r="BR672" s="186"/>
      <c r="BS672" s="186"/>
      <c r="BT672" s="186"/>
      <c r="BU672" s="186"/>
      <c r="BV672" s="189"/>
      <c r="BW672" s="184"/>
      <c r="BX672"/>
      <c r="BZ672"/>
    </row>
    <row r="673" spans="2:78" ht="18.75">
      <c r="B673" s="363" t="s">
        <v>52</v>
      </c>
      <c r="C673" s="364">
        <v>30057258000195</v>
      </c>
      <c r="D673" s="365" t="s">
        <v>13</v>
      </c>
      <c r="E673" s="365" t="s">
        <v>615</v>
      </c>
      <c r="F673" s="365" t="s">
        <v>617</v>
      </c>
      <c r="G673" s="366" t="s">
        <v>34</v>
      </c>
      <c r="H673" s="366" t="s">
        <v>1340</v>
      </c>
      <c r="I673" s="366" t="s">
        <v>34</v>
      </c>
      <c r="J673" s="366" t="s">
        <v>611</v>
      </c>
      <c r="K673" s="367" t="s">
        <v>48</v>
      </c>
      <c r="L673" s="368"/>
      <c r="M673" s="368" t="s">
        <v>1421</v>
      </c>
      <c r="N673" s="367">
        <v>465119</v>
      </c>
      <c r="O673" s="367" t="s">
        <v>1326</v>
      </c>
      <c r="P673" s="371">
        <v>43205</v>
      </c>
      <c r="Q673" s="372">
        <v>973.51953509999998</v>
      </c>
      <c r="R673" s="372">
        <v>1037.3486815694444</v>
      </c>
      <c r="S673" s="367">
        <v>1</v>
      </c>
      <c r="T673" s="369">
        <v>0.16077978583072494</v>
      </c>
      <c r="U673" s="369">
        <v>1.722678544937345</v>
      </c>
      <c r="V673" s="369">
        <v>0.11741778910968459</v>
      </c>
      <c r="W673" s="369">
        <v>1.0519285830155134</v>
      </c>
      <c r="X673" s="369">
        <v>0.34395993178635931</v>
      </c>
      <c r="Y673" s="369">
        <v>2.3546040345363974</v>
      </c>
      <c r="Z673" s="369">
        <v>0.50146542382829096</v>
      </c>
      <c r="AA673" s="369">
        <v>2.7095147342571217</v>
      </c>
      <c r="AB673" s="369">
        <v>9.1889360264381381E-2</v>
      </c>
      <c r="AC673" s="373">
        <v>6.3079593630288672E-2</v>
      </c>
      <c r="AD673" s="575">
        <v>41373649000135</v>
      </c>
      <c r="AE673" s="370" t="s">
        <v>2005</v>
      </c>
      <c r="AF673" s="370" t="s">
        <v>1833</v>
      </c>
      <c r="AG673" s="374" t="s">
        <v>1458</v>
      </c>
      <c r="AH673" s="374" t="s">
        <v>1819</v>
      </c>
      <c r="AI673" s="374">
        <v>5000</v>
      </c>
      <c r="AJ673" s="374">
        <v>2000</v>
      </c>
      <c r="AK673" s="374">
        <v>3000</v>
      </c>
      <c r="AL673" s="722">
        <v>1.4</v>
      </c>
      <c r="AM673" s="722">
        <v>20</v>
      </c>
      <c r="AN673" s="369" t="s">
        <v>1820</v>
      </c>
      <c r="AO673" s="367" t="s">
        <v>1326</v>
      </c>
      <c r="AP673" s="370" t="s">
        <v>1835</v>
      </c>
      <c r="AQ673" s="376" t="s">
        <v>670</v>
      </c>
      <c r="AR673" s="369">
        <v>3.3333333333333301E-3</v>
      </c>
      <c r="AS673" s="369">
        <v>3.3333333333333301E-3</v>
      </c>
      <c r="AT673" s="369" t="s">
        <v>1424</v>
      </c>
      <c r="AW673"/>
      <c r="AX673" s="198"/>
      <c r="AY673" s="184"/>
      <c r="AZ673" s="184"/>
      <c r="BA673" s="184"/>
      <c r="BB673" s="186"/>
      <c r="BC673" s="184"/>
      <c r="BD673" s="184"/>
      <c r="BE673" s="184"/>
      <c r="BF673" s="184"/>
      <c r="BG673" s="186"/>
      <c r="BH673" s="186"/>
      <c r="BI673" s="199"/>
      <c r="BJ673" s="199"/>
      <c r="BK673" s="199"/>
      <c r="BL673" s="186"/>
      <c r="BM673" s="186"/>
      <c r="BN673" s="186"/>
      <c r="BO673" s="186"/>
      <c r="BP673" s="186"/>
      <c r="BQ673" s="186"/>
      <c r="BR673" s="186"/>
      <c r="BS673" s="186"/>
      <c r="BT673" s="187"/>
      <c r="BU673" s="188"/>
      <c r="BV673" s="189"/>
      <c r="BW673" s="185"/>
      <c r="BX673"/>
      <c r="BZ673"/>
    </row>
    <row r="674" spans="2:78" ht="18.75">
      <c r="B674" s="363" t="s">
        <v>1022</v>
      </c>
      <c r="C674" s="364">
        <v>29587389000103</v>
      </c>
      <c r="D674" s="365" t="s">
        <v>11</v>
      </c>
      <c r="E674" s="365" t="s">
        <v>663</v>
      </c>
      <c r="F674" s="365" t="s">
        <v>1424</v>
      </c>
      <c r="G674" s="366" t="s">
        <v>1424</v>
      </c>
      <c r="H674" s="366" t="s">
        <v>34</v>
      </c>
      <c r="I674" s="366" t="s">
        <v>34</v>
      </c>
      <c r="J674" s="366" t="s">
        <v>611</v>
      </c>
      <c r="K674" s="367" t="s">
        <v>48</v>
      </c>
      <c r="L674" s="368"/>
      <c r="M674" s="368" t="s">
        <v>34</v>
      </c>
      <c r="N674" s="367">
        <v>465429</v>
      </c>
      <c r="O674" s="367" t="s">
        <v>1323</v>
      </c>
      <c r="P674" s="371">
        <v>43236</v>
      </c>
      <c r="Q674" s="372">
        <v>15.165243240000001</v>
      </c>
      <c r="R674" s="372">
        <v>25.443924842857147</v>
      </c>
      <c r="S674" s="367">
        <v>4</v>
      </c>
      <c r="T674" s="369">
        <v>-4.1949626297942744E-2</v>
      </c>
      <c r="U674" s="369">
        <v>-0.44947019190390936</v>
      </c>
      <c r="V674" s="369">
        <v>-2.6000200377138349E-2</v>
      </c>
      <c r="W674" s="369">
        <v>-0.23293194453945576</v>
      </c>
      <c r="X674" s="369">
        <v>2.6992818497827864E-2</v>
      </c>
      <c r="Y674" s="369">
        <v>0.18478140464910611</v>
      </c>
      <c r="Z674" s="369">
        <v>6.2014716465172981E-2</v>
      </c>
      <c r="AA674" s="369">
        <v>0.33507751485713549</v>
      </c>
      <c r="AB674" s="369">
        <v>4.2787876044436006E-2</v>
      </c>
      <c r="AC674" s="373">
        <v>-3.2163701194113008</v>
      </c>
      <c r="AD674" s="575">
        <v>29574911000104</v>
      </c>
      <c r="AE674" s="370" t="s">
        <v>1985</v>
      </c>
      <c r="AF674" s="370" t="s">
        <v>1812</v>
      </c>
      <c r="AG674" s="374" t="s">
        <v>1459</v>
      </c>
      <c r="AH674" s="374" t="s">
        <v>1813</v>
      </c>
      <c r="AI674" s="374">
        <v>10000</v>
      </c>
      <c r="AJ674" s="374">
        <v>1000</v>
      </c>
      <c r="AK674" s="374">
        <v>1000</v>
      </c>
      <c r="AL674" s="722">
        <v>0.9</v>
      </c>
      <c r="AM674" s="722">
        <v>0</v>
      </c>
      <c r="AN674" s="369" t="s">
        <v>1815</v>
      </c>
      <c r="AO674" s="367" t="s">
        <v>1326</v>
      </c>
      <c r="AP674" s="370" t="s">
        <v>1835</v>
      </c>
      <c r="AQ674" s="376" t="s">
        <v>681</v>
      </c>
      <c r="AR674" s="369">
        <v>4.7999999999999996E-3</v>
      </c>
      <c r="AS674" s="369">
        <v>4.7999999999999996E-3</v>
      </c>
      <c r="AT674" s="369" t="s">
        <v>1424</v>
      </c>
      <c r="AW674" s="198"/>
      <c r="AX674" s="198"/>
      <c r="AY674" s="184"/>
      <c r="AZ674" s="184"/>
      <c r="BA674" s="184"/>
      <c r="BB674" s="186"/>
      <c r="BC674" s="184"/>
      <c r="BD674" s="184"/>
      <c r="BE674" s="184"/>
      <c r="BF674" s="184"/>
      <c r="BG674" s="186"/>
      <c r="BH674" s="186"/>
      <c r="BI674" s="199"/>
      <c r="BJ674" s="199"/>
      <c r="BK674" s="199"/>
      <c r="BL674" s="218"/>
      <c r="BM674" s="186"/>
      <c r="BN674" s="186"/>
      <c r="BO674" s="186"/>
      <c r="BP674" s="186"/>
      <c r="BQ674" s="186"/>
      <c r="BR674" s="186"/>
      <c r="BS674" s="186"/>
      <c r="BT674" s="187"/>
      <c r="BU674" s="188"/>
      <c r="BV674" s="189"/>
      <c r="BW674" s="185"/>
      <c r="BX674"/>
      <c r="BZ674"/>
    </row>
    <row r="675" spans="2:78" ht="18.75">
      <c r="B675" s="363" t="s">
        <v>723</v>
      </c>
      <c r="C675" s="364">
        <v>29177012000178</v>
      </c>
      <c r="D675" s="365" t="s">
        <v>13</v>
      </c>
      <c r="E675" s="365" t="s">
        <v>615</v>
      </c>
      <c r="F675" s="365" t="s">
        <v>619</v>
      </c>
      <c r="G675" s="366" t="s">
        <v>34</v>
      </c>
      <c r="H675" s="366" t="s">
        <v>1339</v>
      </c>
      <c r="I675" s="366" t="s">
        <v>34</v>
      </c>
      <c r="J675" s="366" t="s">
        <v>611</v>
      </c>
      <c r="K675" s="367" t="s">
        <v>48</v>
      </c>
      <c r="L675" s="368"/>
      <c r="M675" s="368" t="s">
        <v>34</v>
      </c>
      <c r="N675" s="367">
        <v>465488</v>
      </c>
      <c r="O675" s="367" t="s">
        <v>1323</v>
      </c>
      <c r="P675" s="371">
        <v>43237</v>
      </c>
      <c r="Q675" s="372">
        <v>283.39900568000002</v>
      </c>
      <c r="R675" s="372">
        <v>166.58440809031748</v>
      </c>
      <c r="S675" s="367">
        <v>1</v>
      </c>
      <c r="T675" s="369">
        <v>0.22531298111930864</v>
      </c>
      <c r="U675" s="369">
        <v>2.4141208825763489</v>
      </c>
      <c r="V675" s="369">
        <v>0.28199048776680602</v>
      </c>
      <c r="W675" s="369">
        <v>2.5263110170069063</v>
      </c>
      <c r="X675" s="369">
        <v>0.3614998112342076</v>
      </c>
      <c r="Y675" s="369">
        <v>2.4746746215338318</v>
      </c>
      <c r="Z675" s="369">
        <v>0.41641847082338512</v>
      </c>
      <c r="AA675" s="369">
        <v>2.2499895879144898</v>
      </c>
      <c r="AB675" s="369">
        <v>4.2107574794314394E-2</v>
      </c>
      <c r="AC675" s="373">
        <v>4.0460426180742664</v>
      </c>
      <c r="AD675" s="575">
        <v>23565803000199</v>
      </c>
      <c r="AE675" s="370" t="s">
        <v>1889</v>
      </c>
      <c r="AF675" s="370" t="s">
        <v>1833</v>
      </c>
      <c r="AG675" s="374" t="s">
        <v>1458</v>
      </c>
      <c r="AH675" s="374" t="s">
        <v>1819</v>
      </c>
      <c r="AI675" s="374">
        <v>10000</v>
      </c>
      <c r="AJ675" s="374">
        <v>10000</v>
      </c>
      <c r="AK675" s="374">
        <v>10000</v>
      </c>
      <c r="AL675" s="722">
        <v>0</v>
      </c>
      <c r="AM675" s="722">
        <v>0</v>
      </c>
      <c r="AN675" s="369" t="s">
        <v>1815</v>
      </c>
      <c r="AO675" s="367" t="s">
        <v>1326</v>
      </c>
      <c r="AP675" s="370" t="s">
        <v>1835</v>
      </c>
      <c r="AQ675" s="376" t="s">
        <v>666</v>
      </c>
      <c r="AR675" s="369">
        <v>3.8E-3</v>
      </c>
      <c r="AS675" s="369">
        <v>3.8E-3</v>
      </c>
      <c r="AT675" s="369" t="s">
        <v>1424</v>
      </c>
      <c r="AW675"/>
      <c r="AX675" s="198"/>
      <c r="AY675" s="184"/>
      <c r="AZ675" s="184"/>
      <c r="BA675" s="184"/>
      <c r="BB675" s="186"/>
      <c r="BC675" s="184"/>
      <c r="BD675" s="184"/>
      <c r="BE675" s="184"/>
      <c r="BF675" s="184"/>
      <c r="BG675" s="186"/>
      <c r="BH675" s="186"/>
      <c r="BI675" s="199"/>
      <c r="BJ675" s="199"/>
      <c r="BK675" s="199"/>
      <c r="BL675" s="186"/>
      <c r="BM675" s="186"/>
      <c r="BN675" s="186"/>
      <c r="BO675" s="186"/>
      <c r="BP675" s="186"/>
      <c r="BQ675" s="186"/>
      <c r="BR675" s="186"/>
      <c r="BS675" s="186"/>
      <c r="BT675" s="187"/>
      <c r="BU675" s="188"/>
      <c r="BV675" s="189"/>
      <c r="BW675" s="185"/>
      <c r="BX675"/>
      <c r="BZ675"/>
    </row>
    <row r="676" spans="2:78" ht="18.75">
      <c r="B676" s="363" t="s">
        <v>256</v>
      </c>
      <c r="C676" s="364">
        <v>29726133000121</v>
      </c>
      <c r="D676" s="365" t="s">
        <v>13</v>
      </c>
      <c r="E676" s="365" t="s">
        <v>615</v>
      </c>
      <c r="F676" s="365" t="s">
        <v>619</v>
      </c>
      <c r="G676" s="366" t="s">
        <v>34</v>
      </c>
      <c r="H676" s="366" t="s">
        <v>867</v>
      </c>
      <c r="I676" s="366" t="s">
        <v>34</v>
      </c>
      <c r="J676" s="366" t="s">
        <v>611</v>
      </c>
      <c r="K676" s="367" t="s">
        <v>48</v>
      </c>
      <c r="L676" s="368" t="s">
        <v>717</v>
      </c>
      <c r="M676" s="368" t="s">
        <v>34</v>
      </c>
      <c r="N676" s="367">
        <v>465501</v>
      </c>
      <c r="O676" s="367" t="s">
        <v>1323</v>
      </c>
      <c r="P676" s="371">
        <v>43238</v>
      </c>
      <c r="Q676" s="372">
        <v>2625.0520349600001</v>
      </c>
      <c r="R676" s="372">
        <v>36880129.84453357</v>
      </c>
      <c r="S676" s="367">
        <v>1</v>
      </c>
      <c r="T676" s="369">
        <v>0.19363089464723271</v>
      </c>
      <c r="U676" s="369">
        <v>2.0746624715435296</v>
      </c>
      <c r="V676" s="369">
        <v>0.21843206215947619</v>
      </c>
      <c r="W676" s="369">
        <v>1.9569004950172628</v>
      </c>
      <c r="X676" s="369">
        <v>0.45554317584435067</v>
      </c>
      <c r="Y676" s="369">
        <v>3.1184556706298592</v>
      </c>
      <c r="Z676" s="369">
        <v>0.63199796010096465</v>
      </c>
      <c r="AA676" s="369">
        <v>3.414807289884779</v>
      </c>
      <c r="AB676" s="369">
        <v>4.9534466122997695E-2</v>
      </c>
      <c r="AC676" s="373">
        <v>2.1562888411676311</v>
      </c>
      <c r="AD676" s="575">
        <v>29726117000139</v>
      </c>
      <c r="AE676" s="370" t="s">
        <v>2060</v>
      </c>
      <c r="AF676" s="370" t="s">
        <v>1858</v>
      </c>
      <c r="AG676" s="374" t="s">
        <v>721</v>
      </c>
      <c r="AH676" s="374" t="s">
        <v>1819</v>
      </c>
      <c r="AI676" s="374">
        <v>50000</v>
      </c>
      <c r="AJ676" s="374">
        <v>10000</v>
      </c>
      <c r="AK676" s="374">
        <v>20000</v>
      </c>
      <c r="AL676" s="722">
        <v>2.2000000000000002</v>
      </c>
      <c r="AM676" s="722">
        <v>20</v>
      </c>
      <c r="AN676" s="369" t="s">
        <v>1820</v>
      </c>
      <c r="AO676" s="367" t="s">
        <v>1326</v>
      </c>
      <c r="AP676" s="370" t="s">
        <v>1835</v>
      </c>
      <c r="AQ676" s="376" t="s">
        <v>666</v>
      </c>
      <c r="AR676" s="369">
        <v>4.0000000000000001E-3</v>
      </c>
      <c r="AS676" s="369">
        <v>4.0000000000000001E-3</v>
      </c>
      <c r="AT676" s="369" t="s">
        <v>1424</v>
      </c>
      <c r="AW676"/>
      <c r="AX676" s="198"/>
      <c r="AY676" s="184"/>
      <c r="AZ676" s="184"/>
      <c r="BA676" s="184"/>
      <c r="BB676" s="186"/>
      <c r="BC676" s="184"/>
      <c r="BD676" s="184"/>
      <c r="BE676" s="184"/>
      <c r="BF676" s="184"/>
      <c r="BG676" s="186"/>
      <c r="BH676" s="186"/>
      <c r="BI676" s="199"/>
      <c r="BJ676" s="199"/>
      <c r="BK676" s="199"/>
      <c r="BL676" s="186"/>
      <c r="BM676" s="186"/>
      <c r="BN676" s="186"/>
      <c r="BO676" s="186"/>
      <c r="BP676" s="186"/>
      <c r="BQ676" s="186"/>
      <c r="BR676" s="186"/>
      <c r="BS676" s="186"/>
      <c r="BT676" s="187"/>
      <c r="BU676" s="188"/>
      <c r="BV676" s="189"/>
      <c r="BW676" s="185"/>
      <c r="BX676"/>
      <c r="BZ676"/>
    </row>
    <row r="677" spans="2:78" ht="18.75">
      <c r="B677" s="363" t="s">
        <v>377</v>
      </c>
      <c r="C677" s="364">
        <v>29722466000182</v>
      </c>
      <c r="D677" s="365" t="s">
        <v>14</v>
      </c>
      <c r="E677" s="365" t="s">
        <v>607</v>
      </c>
      <c r="F677" s="365" t="s">
        <v>1424</v>
      </c>
      <c r="G677" s="366" t="s">
        <v>1424</v>
      </c>
      <c r="H677" s="366" t="s">
        <v>34</v>
      </c>
      <c r="I677" s="366" t="s">
        <v>34</v>
      </c>
      <c r="J677" s="366" t="s">
        <v>608</v>
      </c>
      <c r="K677" s="367" t="s">
        <v>48</v>
      </c>
      <c r="L677" s="368"/>
      <c r="M677" s="368" t="s">
        <v>34</v>
      </c>
      <c r="N677" s="367">
        <v>466352</v>
      </c>
      <c r="O677" s="367" t="s">
        <v>1323</v>
      </c>
      <c r="P677" s="371">
        <v>43180</v>
      </c>
      <c r="Q677" s="372">
        <v>14.86966331</v>
      </c>
      <c r="R677" s="372">
        <v>13.715666143611102</v>
      </c>
      <c r="S677" s="367">
        <v>2</v>
      </c>
      <c r="T677" s="369">
        <v>0.17110472124211618</v>
      </c>
      <c r="U677" s="369">
        <v>1.8333052920695614</v>
      </c>
      <c r="V677" s="369">
        <v>7.7722676433944926E-2</v>
      </c>
      <c r="W677" s="369">
        <v>0.69630594741448326</v>
      </c>
      <c r="X677" s="369">
        <v>0.20486028437627835</v>
      </c>
      <c r="Y677" s="369">
        <v>1.4023867536067125</v>
      </c>
      <c r="Z677" s="369">
        <v>3.8312983639223752E-2</v>
      </c>
      <c r="AA677" s="369">
        <v>0.20701246536864865</v>
      </c>
      <c r="AB677" s="369">
        <v>0.20329105277176798</v>
      </c>
      <c r="AC677" s="373">
        <v>-0.16674993173149122</v>
      </c>
      <c r="AD677" s="575">
        <v>0</v>
      </c>
      <c r="AE677" s="370" t="s">
        <v>1920</v>
      </c>
      <c r="AF677" s="370" t="s">
        <v>1858</v>
      </c>
      <c r="AG677" s="374" t="s">
        <v>721</v>
      </c>
      <c r="AH677" s="374" t="s">
        <v>1819</v>
      </c>
      <c r="AI677" s="374">
        <v>1000</v>
      </c>
      <c r="AJ677" s="374">
        <v>1000</v>
      </c>
      <c r="AK677" s="374">
        <v>1000</v>
      </c>
      <c r="AL677" s="722">
        <v>2.5</v>
      </c>
      <c r="AM677" s="722">
        <v>20</v>
      </c>
      <c r="AN677" s="369" t="s">
        <v>668</v>
      </c>
      <c r="AO677" s="367" t="s">
        <v>1326</v>
      </c>
      <c r="AP677" s="370" t="s">
        <v>1816</v>
      </c>
      <c r="AQ677" s="376" t="s">
        <v>672</v>
      </c>
      <c r="AR677" s="369">
        <v>3.8999999999999998E-3</v>
      </c>
      <c r="AS677" s="369">
        <v>3.8999999999999998E-3</v>
      </c>
      <c r="AT677" s="369" t="s">
        <v>1424</v>
      </c>
      <c r="AW677"/>
      <c r="AX677" s="198"/>
      <c r="AY677" s="184"/>
      <c r="AZ677" s="184"/>
      <c r="BA677" s="184"/>
      <c r="BB677" s="186"/>
      <c r="BC677" s="184"/>
      <c r="BD677" s="184"/>
      <c r="BE677" s="184"/>
      <c r="BF677" s="184"/>
      <c r="BG677" s="186"/>
      <c r="BH677" s="186"/>
      <c r="BI677" s="199"/>
      <c r="BJ677" s="199"/>
      <c r="BK677" s="199"/>
      <c r="BL677" s="186"/>
      <c r="BM677" s="186"/>
      <c r="BN677" s="186"/>
      <c r="BO677" s="186"/>
      <c r="BP677" s="186"/>
      <c r="BQ677" s="186"/>
      <c r="BR677" s="186"/>
      <c r="BS677" s="186"/>
      <c r="BT677" s="187"/>
      <c r="BU677" s="188"/>
      <c r="BV677" s="189"/>
      <c r="BW677" s="185"/>
      <c r="BX677"/>
      <c r="BZ677"/>
    </row>
    <row r="678" spans="2:78" ht="18.75">
      <c r="B678" s="363" t="s">
        <v>1153</v>
      </c>
      <c r="C678" s="364">
        <v>29178368000126</v>
      </c>
      <c r="D678" s="365" t="s">
        <v>11</v>
      </c>
      <c r="E678" s="365" t="s">
        <v>663</v>
      </c>
      <c r="F678" s="365" t="s">
        <v>1424</v>
      </c>
      <c r="G678" s="366" t="s">
        <v>1424</v>
      </c>
      <c r="H678" s="366" t="s">
        <v>34</v>
      </c>
      <c r="I678" s="366" t="s">
        <v>34</v>
      </c>
      <c r="J678" s="366" t="s">
        <v>611</v>
      </c>
      <c r="K678" s="367" t="s">
        <v>48</v>
      </c>
      <c r="L678" s="368"/>
      <c r="M678" s="368" t="s">
        <v>34</v>
      </c>
      <c r="N678" s="367">
        <v>466743</v>
      </c>
      <c r="O678" s="367" t="s">
        <v>1323</v>
      </c>
      <c r="P678" s="371">
        <v>43252</v>
      </c>
      <c r="Q678" s="372">
        <v>21.74118185</v>
      </c>
      <c r="R678" s="372">
        <v>40.015060237222229</v>
      </c>
      <c r="S678" s="367">
        <v>3</v>
      </c>
      <c r="T678" s="369">
        <v>-0.12678554957180743</v>
      </c>
      <c r="U678" s="369">
        <v>-1.3584465542539903</v>
      </c>
      <c r="V678" s="369">
        <v>-0.10715350717078054</v>
      </c>
      <c r="W678" s="369">
        <v>-0.95997240126883709</v>
      </c>
      <c r="X678" s="369">
        <v>-9.1569669843313717E-2</v>
      </c>
      <c r="Y678" s="369">
        <v>-0.62684718227049896</v>
      </c>
      <c r="Z678" s="369">
        <v>-1.0802524141729331E-2</v>
      </c>
      <c r="AA678" s="369">
        <v>-5.8368128565542389E-2</v>
      </c>
      <c r="AB678" s="369">
        <v>8.5399181839458646E-2</v>
      </c>
      <c r="AC678" s="373">
        <v>-2.561792139734012</v>
      </c>
      <c r="AD678" s="575">
        <v>29599922000149</v>
      </c>
      <c r="AE678" s="370" t="s">
        <v>1836</v>
      </c>
      <c r="AF678" s="370" t="s">
        <v>1833</v>
      </c>
      <c r="AG678" s="374" t="s">
        <v>1458</v>
      </c>
      <c r="AH678" s="374" t="s">
        <v>1813</v>
      </c>
      <c r="AI678" s="374">
        <v>5000</v>
      </c>
      <c r="AJ678" s="374">
        <v>5000</v>
      </c>
      <c r="AK678" s="374">
        <v>5000</v>
      </c>
      <c r="AL678" s="722">
        <v>0.9</v>
      </c>
      <c r="AM678" s="722">
        <v>0</v>
      </c>
      <c r="AN678" s="369" t="s">
        <v>1815</v>
      </c>
      <c r="AO678" s="367" t="s">
        <v>1326</v>
      </c>
      <c r="AP678" s="370" t="s">
        <v>1835</v>
      </c>
      <c r="AQ678" s="376" t="s">
        <v>681</v>
      </c>
      <c r="AR678" s="369">
        <v>5.3328000000000004E-3</v>
      </c>
      <c r="AS678" s="369">
        <v>5.3328000000000004E-3</v>
      </c>
      <c r="AT678" s="369" t="s">
        <v>1424</v>
      </c>
      <c r="AW678"/>
      <c r="AX678" s="198"/>
      <c r="AY678" s="184"/>
      <c r="AZ678" s="184"/>
      <c r="BA678" s="184"/>
      <c r="BB678" s="186"/>
      <c r="BC678" s="184"/>
      <c r="BD678" s="184"/>
      <c r="BE678" s="184"/>
      <c r="BF678" s="184"/>
      <c r="BG678" s="186"/>
      <c r="BH678" s="186"/>
      <c r="BI678" s="199"/>
      <c r="BJ678" s="199"/>
      <c r="BK678" s="199"/>
      <c r="BL678" s="186"/>
      <c r="BM678" s="186"/>
      <c r="BN678" s="186"/>
      <c r="BO678" s="186"/>
      <c r="BP678" s="186"/>
      <c r="BQ678" s="186"/>
      <c r="BR678" s="186"/>
      <c r="BS678" s="186"/>
      <c r="BT678" s="187"/>
      <c r="BU678" s="188"/>
      <c r="BV678" s="189"/>
      <c r="BW678" s="185"/>
      <c r="BX678"/>
      <c r="BZ678"/>
    </row>
    <row r="679" spans="2:78" ht="18.75">
      <c r="B679" s="363" t="s">
        <v>44</v>
      </c>
      <c r="C679" s="364">
        <v>30317454000151</v>
      </c>
      <c r="D679" s="365" t="s">
        <v>14</v>
      </c>
      <c r="E679" s="365" t="s">
        <v>614</v>
      </c>
      <c r="F679" s="365" t="s">
        <v>1319</v>
      </c>
      <c r="G679" s="366" t="s">
        <v>1424</v>
      </c>
      <c r="H679" s="366" t="s">
        <v>867</v>
      </c>
      <c r="I679" s="366" t="s">
        <v>34</v>
      </c>
      <c r="J679" s="366" t="s">
        <v>608</v>
      </c>
      <c r="K679" s="367" t="s">
        <v>48</v>
      </c>
      <c r="L679" s="368" t="s">
        <v>1341</v>
      </c>
      <c r="M679" s="368" t="s">
        <v>34</v>
      </c>
      <c r="N679" s="367">
        <v>466999</v>
      </c>
      <c r="O679" s="367" t="s">
        <v>1323</v>
      </c>
      <c r="P679" s="371">
        <v>43252</v>
      </c>
      <c r="Q679" s="372">
        <v>891.41846267999995</v>
      </c>
      <c r="R679" s="372">
        <v>1184.7444379068654</v>
      </c>
      <c r="S679" s="367">
        <v>2</v>
      </c>
      <c r="T679" s="369">
        <v>5.5859433598371533E-2</v>
      </c>
      <c r="U679" s="369">
        <v>0.59850712759114655</v>
      </c>
      <c r="V679" s="369">
        <v>-3.0167064504131869E-3</v>
      </c>
      <c r="W679" s="369">
        <v>-2.7026226313906679E-2</v>
      </c>
      <c r="X679" s="369">
        <v>6.3196020583054624E-2</v>
      </c>
      <c r="Y679" s="369">
        <v>0.43261319496926004</v>
      </c>
      <c r="Z679" s="369">
        <v>0.29340376812723901</v>
      </c>
      <c r="AA679" s="369">
        <v>1.5853173420377782</v>
      </c>
      <c r="AB679" s="369">
        <v>0.11700444289428293</v>
      </c>
      <c r="AC679" s="373">
        <v>-0.97977605995058203</v>
      </c>
      <c r="AD679" s="575">
        <v>30317436000170</v>
      </c>
      <c r="AE679" s="370" t="s">
        <v>2061</v>
      </c>
      <c r="AF679" s="370" t="s">
        <v>1812</v>
      </c>
      <c r="AG679" s="374" t="s">
        <v>1459</v>
      </c>
      <c r="AH679" s="374" t="s">
        <v>1819</v>
      </c>
      <c r="AI679" s="374">
        <v>500</v>
      </c>
      <c r="AJ679" s="374">
        <v>100</v>
      </c>
      <c r="AK679" s="374">
        <v>100</v>
      </c>
      <c r="AL679" s="722">
        <v>1.85</v>
      </c>
      <c r="AM679" s="722">
        <v>20</v>
      </c>
      <c r="AN679" s="369" t="s">
        <v>1814</v>
      </c>
      <c r="AO679" s="367" t="s">
        <v>1326</v>
      </c>
      <c r="AP679" s="370" t="s">
        <v>1835</v>
      </c>
      <c r="AQ679" s="376" t="s">
        <v>670</v>
      </c>
      <c r="AR679" s="369">
        <v>4.6249999999999998E-3</v>
      </c>
      <c r="AS679" s="369">
        <v>4.6249999999999998E-3</v>
      </c>
      <c r="AT679" s="369" t="s">
        <v>1424</v>
      </c>
      <c r="AW679"/>
      <c r="AX679" s="198"/>
      <c r="AY679" s="184"/>
      <c r="AZ679" s="184"/>
      <c r="BA679" s="184"/>
      <c r="BB679" s="186"/>
      <c r="BC679" s="184"/>
      <c r="BD679" s="184"/>
      <c r="BE679" s="184"/>
      <c r="BF679" s="184"/>
      <c r="BG679" s="186"/>
      <c r="BH679" s="186"/>
      <c r="BI679" s="199"/>
      <c r="BJ679" s="199"/>
      <c r="BK679" s="199"/>
      <c r="BL679" s="186"/>
      <c r="BM679" s="186"/>
      <c r="BN679" s="186"/>
      <c r="BO679" s="186"/>
      <c r="BP679" s="186"/>
      <c r="BQ679" s="186"/>
      <c r="BR679" s="186"/>
      <c r="BS679" s="186"/>
      <c r="BT679" s="187"/>
      <c r="BU679" s="188"/>
      <c r="BV679" s="189"/>
      <c r="BW679" s="185"/>
      <c r="BX679"/>
      <c r="BZ679"/>
    </row>
    <row r="680" spans="2:78" ht="18.75">
      <c r="B680" s="363" t="s">
        <v>1240</v>
      </c>
      <c r="C680" s="364"/>
      <c r="D680" s="365" t="s">
        <v>13</v>
      </c>
      <c r="E680" s="365" t="s">
        <v>615</v>
      </c>
      <c r="F680" s="365" t="s">
        <v>619</v>
      </c>
      <c r="G680" s="366" t="s">
        <v>34</v>
      </c>
      <c r="H680" s="366" t="s">
        <v>1340</v>
      </c>
      <c r="I680" s="366" t="s">
        <v>34</v>
      </c>
      <c r="J680" s="366" t="s">
        <v>1424</v>
      </c>
      <c r="L680" s="368"/>
      <c r="M680" s="368" t="s">
        <v>1421</v>
      </c>
      <c r="N680" s="367">
        <v>467006</v>
      </c>
      <c r="O680" s="367" t="s">
        <v>1323</v>
      </c>
      <c r="P680" s="371"/>
      <c r="S680" s="367"/>
      <c r="U680" s="369"/>
      <c r="W680" s="369"/>
      <c r="Y680" s="369"/>
      <c r="AA680" s="369"/>
      <c r="AD680" s="575">
        <v>0</v>
      </c>
      <c r="AE680" s="370"/>
      <c r="AF680" s="370"/>
      <c r="AG680" s="374" t="s">
        <v>738</v>
      </c>
      <c r="AH680" s="374"/>
      <c r="AI680" s="374">
        <v>100</v>
      </c>
      <c r="AJ680" s="374">
        <v>100</v>
      </c>
      <c r="AK680" s="374">
        <v>0</v>
      </c>
      <c r="AN680" s="369"/>
      <c r="AO680" s="367" t="s">
        <v>1326</v>
      </c>
      <c r="AP680" s="370"/>
      <c r="AR680" s="369">
        <v>2.2666666666666699E-3</v>
      </c>
      <c r="AS680" s="369">
        <v>2.2666666666666699E-3</v>
      </c>
      <c r="AT680" s="369" t="s">
        <v>1424</v>
      </c>
      <c r="AW680"/>
      <c r="AX680" s="198"/>
      <c r="AY680" s="184"/>
      <c r="AZ680" s="184"/>
      <c r="BA680" s="184"/>
      <c r="BB680" s="186"/>
      <c r="BC680" s="184"/>
      <c r="BD680" s="184"/>
      <c r="BE680" s="184"/>
      <c r="BF680" s="184"/>
      <c r="BG680" s="186"/>
      <c r="BH680" s="186"/>
      <c r="BI680" s="199"/>
      <c r="BJ680" s="199"/>
      <c r="BK680" s="199"/>
      <c r="BL680" s="186"/>
      <c r="BM680" s="186"/>
      <c r="BN680" s="186"/>
      <c r="BO680" s="186"/>
      <c r="BP680" s="186"/>
      <c r="BQ680" s="186"/>
      <c r="BR680" s="186"/>
      <c r="BS680" s="186"/>
      <c r="BT680" s="187"/>
      <c r="BU680" s="188"/>
      <c r="BV680" s="189"/>
      <c r="BW680" s="185"/>
      <c r="BX680"/>
      <c r="BZ680"/>
    </row>
    <row r="681" spans="2:78" ht="18.75">
      <c r="B681" s="363" t="s">
        <v>1694</v>
      </c>
      <c r="C681" s="364">
        <v>25079446000184</v>
      </c>
      <c r="D681" s="365" t="s">
        <v>14</v>
      </c>
      <c r="E681" s="365" t="s">
        <v>614</v>
      </c>
      <c r="F681" s="365" t="s">
        <v>1424</v>
      </c>
      <c r="G681" s="366" t="s">
        <v>1424</v>
      </c>
      <c r="H681" s="366" t="s">
        <v>867</v>
      </c>
      <c r="I681" s="366" t="s">
        <v>34</v>
      </c>
      <c r="J681" s="366" t="s">
        <v>608</v>
      </c>
      <c r="K681" s="367" t="s">
        <v>48</v>
      </c>
      <c r="L681" s="368"/>
      <c r="M681" s="368" t="s">
        <v>1424</v>
      </c>
      <c r="N681" s="367">
        <v>467014</v>
      </c>
      <c r="O681" s="367" t="s">
        <v>1326</v>
      </c>
      <c r="P681" s="371">
        <v>43240</v>
      </c>
      <c r="Q681" s="372">
        <v>17.255749000000002</v>
      </c>
      <c r="R681" s="372">
        <v>24.679169412698414</v>
      </c>
      <c r="S681" s="367">
        <v>2</v>
      </c>
      <c r="T681" s="369">
        <v>0.14857728939362858</v>
      </c>
      <c r="U681" s="369">
        <v>1.5919346289764666</v>
      </c>
      <c r="V681" s="369">
        <v>2.4044208722835414E-3</v>
      </c>
      <c r="W681" s="369">
        <v>2.1540850499164578E-2</v>
      </c>
      <c r="X681" s="369">
        <v>5.8159394316526614E-2</v>
      </c>
      <c r="Y681" s="369">
        <v>0.39813458443451649</v>
      </c>
      <c r="Z681" s="369">
        <v>0.12744284907929981</v>
      </c>
      <c r="AA681" s="369">
        <v>0.68859837777032473</v>
      </c>
      <c r="AB681" s="369">
        <v>0.17180602162937444</v>
      </c>
      <c r="AC681" s="373">
        <v>-0.63569963204539592</v>
      </c>
      <c r="AD681" s="575">
        <v>29054790000170</v>
      </c>
      <c r="AE681" s="370" t="s">
        <v>1906</v>
      </c>
      <c r="AF681" s="370" t="s">
        <v>1907</v>
      </c>
      <c r="AG681" s="374" t="s">
        <v>1462</v>
      </c>
      <c r="AH681" s="374" t="s">
        <v>1813</v>
      </c>
      <c r="AI681" s="374">
        <v>1000</v>
      </c>
      <c r="AJ681" s="374">
        <v>1000</v>
      </c>
      <c r="AK681" s="374">
        <v>1000</v>
      </c>
      <c r="AL681" s="722">
        <v>4</v>
      </c>
      <c r="AM681" s="722">
        <v>20</v>
      </c>
      <c r="AN681" s="369" t="s">
        <v>1820</v>
      </c>
      <c r="AO681" s="367" t="s">
        <v>1326</v>
      </c>
      <c r="AP681" s="370" t="s">
        <v>1835</v>
      </c>
      <c r="AQ681" s="376" t="s">
        <v>1815</v>
      </c>
      <c r="AR681" s="369">
        <v>0</v>
      </c>
      <c r="AS681" s="369">
        <v>0</v>
      </c>
      <c r="AT681" s="369" t="s">
        <v>1424</v>
      </c>
      <c r="AW681"/>
      <c r="AX681" s="198"/>
      <c r="AY681" s="184"/>
      <c r="AZ681" s="184"/>
      <c r="BA681" s="184"/>
      <c r="BB681" s="186"/>
      <c r="BC681" s="184"/>
      <c r="BD681" s="184"/>
      <c r="BE681" s="184"/>
      <c r="BF681" s="184"/>
      <c r="BG681" s="186"/>
      <c r="BH681" s="186"/>
      <c r="BI681" s="199"/>
      <c r="BJ681" s="199"/>
      <c r="BK681" s="199"/>
      <c r="BL681" s="186"/>
      <c r="BM681" s="186"/>
      <c r="BN681" s="186"/>
      <c r="BO681" s="186"/>
      <c r="BP681" s="186"/>
      <c r="BQ681" s="186"/>
      <c r="BR681" s="186"/>
      <c r="BS681" s="186"/>
      <c r="BT681" s="187"/>
      <c r="BU681" s="188"/>
      <c r="BV681" s="189"/>
      <c r="BW681" s="185"/>
      <c r="BX681"/>
      <c r="BZ681"/>
    </row>
    <row r="682" spans="2:78" ht="18.75">
      <c r="B682" s="363" t="s">
        <v>1036</v>
      </c>
      <c r="C682" s="364">
        <v>27945264000174</v>
      </c>
      <c r="D682" s="365" t="s">
        <v>11</v>
      </c>
      <c r="E682" s="365" t="s">
        <v>620</v>
      </c>
      <c r="F682" s="365" t="s">
        <v>665</v>
      </c>
      <c r="G682" s="366" t="s">
        <v>740</v>
      </c>
      <c r="H682" s="366" t="s">
        <v>34</v>
      </c>
      <c r="I682" s="366" t="s">
        <v>1424</v>
      </c>
      <c r="J682" s="366" t="s">
        <v>608</v>
      </c>
      <c r="K682" s="367" t="s">
        <v>48</v>
      </c>
      <c r="L682" s="368"/>
      <c r="M682" s="368" t="s">
        <v>34</v>
      </c>
      <c r="N682" s="367">
        <v>467286</v>
      </c>
      <c r="O682" s="367" t="s">
        <v>1323</v>
      </c>
      <c r="P682" s="371">
        <v>43129</v>
      </c>
      <c r="Q682" s="372">
        <v>3865.2705044099998</v>
      </c>
      <c r="R682" s="372">
        <v>4174.8480862069455</v>
      </c>
      <c r="S682" s="367">
        <v>1</v>
      </c>
      <c r="T682" s="369">
        <v>0.10167424835925853</v>
      </c>
      <c r="U682" s="369">
        <v>1.0893909661350865</v>
      </c>
      <c r="V682" s="369">
        <v>0.11442644436057625</v>
      </c>
      <c r="W682" s="369">
        <v>1.0251295684275195</v>
      </c>
      <c r="X682" s="369">
        <v>0.15631089450654478</v>
      </c>
      <c r="Y682" s="369">
        <v>1.0700381900171654</v>
      </c>
      <c r="Z682" s="369">
        <v>0.18172533191398266</v>
      </c>
      <c r="AA682" s="369">
        <v>0.98189713789180921</v>
      </c>
      <c r="AB682" s="369">
        <v>8.4417376167497341E-3</v>
      </c>
      <c r="AC682" s="373">
        <v>0.33227741522675103</v>
      </c>
      <c r="AD682" s="575">
        <v>0</v>
      </c>
      <c r="AE682" s="370" t="s">
        <v>2013</v>
      </c>
      <c r="AF682" s="370" t="s">
        <v>1856</v>
      </c>
      <c r="AG682" s="374" t="s">
        <v>59</v>
      </c>
      <c r="AH682" s="374" t="s">
        <v>1819</v>
      </c>
      <c r="AI682" s="374">
        <v>1</v>
      </c>
      <c r="AJ682" s="374">
        <v>1</v>
      </c>
      <c r="AK682" s="374">
        <v>1</v>
      </c>
      <c r="AL682" s="722">
        <v>0.9</v>
      </c>
      <c r="AM682" s="722">
        <v>20</v>
      </c>
      <c r="AN682" s="369" t="s">
        <v>1820</v>
      </c>
      <c r="AO682" s="367" t="s">
        <v>1326</v>
      </c>
      <c r="AP682" s="370" t="s">
        <v>1821</v>
      </c>
      <c r="AQ682" s="376" t="s">
        <v>11</v>
      </c>
      <c r="AR682" s="369">
        <v>1.92586666666667E-3</v>
      </c>
      <c r="AS682" s="369">
        <v>1.92586666666667E-3</v>
      </c>
      <c r="AT682" s="369" t="s">
        <v>1424</v>
      </c>
      <c r="AW682"/>
      <c r="AX682" s="198"/>
      <c r="AY682" s="184"/>
      <c r="AZ682" s="184"/>
      <c r="BA682" s="184"/>
      <c r="BB682" s="186"/>
      <c r="BC682" s="184"/>
      <c r="BD682" s="184"/>
      <c r="BE682" s="184"/>
      <c r="BF682" s="184"/>
      <c r="BG682" s="186"/>
      <c r="BH682" s="186"/>
      <c r="BI682" s="199"/>
      <c r="BJ682" s="199"/>
      <c r="BK682" s="199"/>
      <c r="BL682" s="186"/>
      <c r="BM682" s="186"/>
      <c r="BN682" s="186"/>
      <c r="BO682" s="186"/>
      <c r="BP682" s="186"/>
      <c r="BQ682" s="186"/>
      <c r="BR682" s="186"/>
      <c r="BS682" s="186"/>
      <c r="BT682" s="187"/>
      <c r="BU682" s="188"/>
      <c r="BV682" s="189"/>
      <c r="BW682" s="185"/>
      <c r="BX682"/>
      <c r="BZ682"/>
    </row>
    <row r="683" spans="2:78" ht="18.75">
      <c r="B683" s="363" t="s">
        <v>495</v>
      </c>
      <c r="C683" s="364">
        <v>29853005000149</v>
      </c>
      <c r="D683" s="365" t="s">
        <v>11</v>
      </c>
      <c r="E683" s="365" t="s">
        <v>663</v>
      </c>
      <c r="F683" s="365" t="s">
        <v>1424</v>
      </c>
      <c r="G683" s="366" t="s">
        <v>740</v>
      </c>
      <c r="H683" s="366" t="s">
        <v>34</v>
      </c>
      <c r="I683" s="366" t="s">
        <v>34</v>
      </c>
      <c r="J683" s="366" t="s">
        <v>611</v>
      </c>
      <c r="K683" s="367" t="s">
        <v>48</v>
      </c>
      <c r="L683" s="368"/>
      <c r="M683" s="368" t="s">
        <v>34</v>
      </c>
      <c r="N683" s="367">
        <v>468584</v>
      </c>
      <c r="O683" s="367" t="s">
        <v>1323</v>
      </c>
      <c r="P683" s="371">
        <v>43238</v>
      </c>
      <c r="Q683" s="372">
        <v>269.03855935000001</v>
      </c>
      <c r="R683" s="372">
        <v>474.75629154067423</v>
      </c>
      <c r="S683" s="367">
        <v>3</v>
      </c>
      <c r="T683" s="369">
        <v>-4.1495019501617936E-2</v>
      </c>
      <c r="U683" s="369">
        <v>-0.44459929740454757</v>
      </c>
      <c r="V683" s="369">
        <v>-2.3208050403205727E-2</v>
      </c>
      <c r="W683" s="369">
        <v>-0.20791748644144092</v>
      </c>
      <c r="X683" s="369">
        <v>5.6073085023223612E-2</v>
      </c>
      <c r="Y683" s="369">
        <v>0.3838525945126402</v>
      </c>
      <c r="Z683" s="369">
        <v>7.8174668787863943E-2</v>
      </c>
      <c r="AA683" s="369">
        <v>0.42239286471506826</v>
      </c>
      <c r="AB683" s="369">
        <v>4.3666295077505156E-2</v>
      </c>
      <c r="AC683" s="373">
        <v>-3.0877246574079931</v>
      </c>
      <c r="AD683" s="575">
        <v>29363886000110</v>
      </c>
      <c r="AE683" s="370" t="s">
        <v>2037</v>
      </c>
      <c r="AF683" s="370" t="s">
        <v>1812</v>
      </c>
      <c r="AG683" s="374" t="s">
        <v>1459</v>
      </c>
      <c r="AH683" s="374" t="s">
        <v>1813</v>
      </c>
      <c r="AI683" s="374">
        <v>0</v>
      </c>
      <c r="AJ683" s="374">
        <v>1000</v>
      </c>
      <c r="AK683" s="374">
        <v>1000</v>
      </c>
      <c r="AL683" s="722">
        <v>0.85</v>
      </c>
      <c r="AM683" s="722">
        <v>0</v>
      </c>
      <c r="AN683" s="369" t="s">
        <v>1815</v>
      </c>
      <c r="AO683" s="367" t="s">
        <v>1326</v>
      </c>
      <c r="AP683" s="370" t="s">
        <v>1835</v>
      </c>
      <c r="AQ683" s="376" t="s">
        <v>1950</v>
      </c>
      <c r="AR683" s="369">
        <v>5.6666666666666697E-3</v>
      </c>
      <c r="AS683" s="369">
        <v>5.6666666666666697E-3</v>
      </c>
      <c r="AT683" s="369" t="s">
        <v>1424</v>
      </c>
      <c r="AW683"/>
      <c r="AX683" s="198"/>
      <c r="AY683" s="184"/>
      <c r="AZ683" s="184"/>
      <c r="BA683" s="184"/>
      <c r="BB683" s="186"/>
      <c r="BC683" s="184"/>
      <c r="BD683" s="184"/>
      <c r="BE683" s="184"/>
      <c r="BF683" s="184"/>
      <c r="BG683" s="186"/>
      <c r="BH683" s="186"/>
      <c r="BI683" s="199"/>
      <c r="BJ683" s="199"/>
      <c r="BK683" s="199"/>
      <c r="BL683" s="186"/>
      <c r="BM683" s="186"/>
      <c r="BN683" s="186"/>
      <c r="BO683" s="186"/>
      <c r="BP683" s="186"/>
      <c r="BQ683" s="186"/>
      <c r="BR683" s="186"/>
      <c r="BS683" s="186"/>
      <c r="BT683" s="187"/>
      <c r="BU683" s="188"/>
      <c r="BV683" s="189"/>
      <c r="BW683" s="185"/>
      <c r="BX683"/>
      <c r="BZ683"/>
    </row>
    <row r="684" spans="2:78" ht="18.75">
      <c r="B684" s="363" t="s">
        <v>271</v>
      </c>
      <c r="C684" s="364">
        <v>30586677000114</v>
      </c>
      <c r="D684" s="365" t="s">
        <v>13</v>
      </c>
      <c r="E684" s="365" t="s">
        <v>615</v>
      </c>
      <c r="F684" s="365" t="s">
        <v>619</v>
      </c>
      <c r="G684" s="366" t="s">
        <v>34</v>
      </c>
      <c r="H684" s="366" t="s">
        <v>867</v>
      </c>
      <c r="I684" s="366" t="s">
        <v>34</v>
      </c>
      <c r="J684" s="366" t="s">
        <v>611</v>
      </c>
      <c r="K684" s="367" t="s">
        <v>48</v>
      </c>
      <c r="L684" s="368"/>
      <c r="M684" s="368" t="s">
        <v>34</v>
      </c>
      <c r="N684" s="367">
        <v>468894</v>
      </c>
      <c r="O684" s="367" t="s">
        <v>1323</v>
      </c>
      <c r="P684" s="371">
        <v>43282</v>
      </c>
      <c r="Q684" s="372">
        <v>643.87928333000002</v>
      </c>
      <c r="R684" s="372">
        <v>515.04967606738103</v>
      </c>
      <c r="S684" s="367">
        <v>1</v>
      </c>
      <c r="T684" s="369">
        <v>0.23085910473030613</v>
      </c>
      <c r="U684" s="369">
        <v>2.4735449457623444</v>
      </c>
      <c r="V684" s="369">
        <v>0.26729372831433729</v>
      </c>
      <c r="W684" s="369">
        <v>2.3946449256677691</v>
      </c>
      <c r="X684" s="369">
        <v>0.33730067895510363</v>
      </c>
      <c r="Y684" s="369">
        <v>2.309017609681506</v>
      </c>
      <c r="Z684" s="369">
        <v>0.45855486875563134</v>
      </c>
      <c r="AA684" s="369">
        <v>2.4776607006591158</v>
      </c>
      <c r="AB684" s="369">
        <v>5.823065673788487E-2</v>
      </c>
      <c r="AC684" s="373">
        <v>2.6733732956131453</v>
      </c>
      <c r="AD684" s="575">
        <v>29236556000163</v>
      </c>
      <c r="AE684" s="370" t="s">
        <v>2062</v>
      </c>
      <c r="AF684" s="370" t="s">
        <v>1812</v>
      </c>
      <c r="AG684" s="374" t="s">
        <v>1459</v>
      </c>
      <c r="AH684" s="374" t="s">
        <v>1819</v>
      </c>
      <c r="AI684" s="374">
        <v>25000</v>
      </c>
      <c r="AJ684" s="374">
        <v>5000</v>
      </c>
      <c r="AK684" s="374">
        <v>10000</v>
      </c>
      <c r="AL684" s="722">
        <v>1.9</v>
      </c>
      <c r="AM684" s="722">
        <v>20</v>
      </c>
      <c r="AN684" s="369" t="s">
        <v>1834</v>
      </c>
      <c r="AO684" s="367" t="s">
        <v>1326</v>
      </c>
      <c r="AP684" s="370" t="s">
        <v>1835</v>
      </c>
      <c r="AQ684" s="376" t="s">
        <v>666</v>
      </c>
      <c r="AR684" s="369">
        <v>3.8E-3</v>
      </c>
      <c r="AS684" s="369">
        <v>3.8E-3</v>
      </c>
      <c r="AT684" s="369" t="s">
        <v>1424</v>
      </c>
      <c r="AW684" s="198"/>
      <c r="AX684" s="198"/>
      <c r="AY684" s="184"/>
      <c r="AZ684" s="184"/>
      <c r="BA684" s="184"/>
      <c r="BB684" s="184"/>
      <c r="BC684" s="184"/>
      <c r="BD684" s="184"/>
      <c r="BE684" s="184"/>
      <c r="BF684" s="184"/>
      <c r="BG684" s="186"/>
      <c r="BH684" s="186"/>
      <c r="BI684" s="199"/>
      <c r="BJ684" s="199"/>
      <c r="BK684" s="199"/>
      <c r="BL684" s="218"/>
      <c r="BM684" s="186"/>
      <c r="BN684" s="186"/>
      <c r="BO684" s="186"/>
      <c r="BP684" s="186"/>
      <c r="BQ684" s="186"/>
      <c r="BR684" s="186"/>
      <c r="BS684" s="186"/>
      <c r="BT684" s="186"/>
      <c r="BU684" s="186"/>
      <c r="BV684" s="189"/>
      <c r="BW684" s="184"/>
      <c r="BX684"/>
      <c r="BZ684"/>
    </row>
    <row r="685" spans="2:78" ht="18.75">
      <c r="B685" s="363" t="s">
        <v>1042</v>
      </c>
      <c r="C685" s="364">
        <v>30338679000194</v>
      </c>
      <c r="D685" s="365" t="s">
        <v>13</v>
      </c>
      <c r="E685" s="365" t="s">
        <v>615</v>
      </c>
      <c r="F685" s="365" t="s">
        <v>619</v>
      </c>
      <c r="G685" s="366" t="s">
        <v>34</v>
      </c>
      <c r="H685" s="366" t="s">
        <v>867</v>
      </c>
      <c r="I685" s="366" t="s">
        <v>34</v>
      </c>
      <c r="J685" s="366" t="s">
        <v>611</v>
      </c>
      <c r="K685" s="367" t="s">
        <v>48</v>
      </c>
      <c r="L685" s="368" t="s">
        <v>717</v>
      </c>
      <c r="M685" s="368" t="s">
        <v>34</v>
      </c>
      <c r="N685" s="367">
        <v>469025</v>
      </c>
      <c r="O685" s="367" t="s">
        <v>1323</v>
      </c>
      <c r="P685" s="371">
        <v>43281</v>
      </c>
      <c r="Q685" s="372">
        <v>1321.1799697900001</v>
      </c>
      <c r="R685" s="372">
        <v>1139.6791105702775</v>
      </c>
      <c r="S685" s="367">
        <v>1</v>
      </c>
      <c r="T685" s="369">
        <v>0.23017083509236258</v>
      </c>
      <c r="U685" s="369">
        <v>2.466170465616778</v>
      </c>
      <c r="V685" s="369">
        <v>0.26639995524792148</v>
      </c>
      <c r="W685" s="369">
        <v>2.3866377451338727</v>
      </c>
      <c r="X685" s="369">
        <v>0.33625741231790873</v>
      </c>
      <c r="Y685" s="369">
        <v>2.3018758480807331</v>
      </c>
      <c r="Z685" s="369">
        <v>0.45653108009514054</v>
      </c>
      <c r="AA685" s="369">
        <v>2.4667257788598014</v>
      </c>
      <c r="AB685" s="369">
        <v>5.7211222862038544E-2</v>
      </c>
      <c r="AC685" s="373">
        <v>2.7053871932767533</v>
      </c>
      <c r="AD685" s="575">
        <v>0</v>
      </c>
      <c r="AE685" s="370" t="s">
        <v>1889</v>
      </c>
      <c r="AF685" s="370" t="s">
        <v>1833</v>
      </c>
      <c r="AG685" s="374" t="s">
        <v>1458</v>
      </c>
      <c r="AH685" s="374" t="s">
        <v>1819</v>
      </c>
      <c r="AI685" s="374">
        <v>100</v>
      </c>
      <c r="AJ685" s="374">
        <v>100</v>
      </c>
      <c r="AK685" s="374">
        <v>100</v>
      </c>
      <c r="AL685" s="722">
        <v>0</v>
      </c>
      <c r="AM685" s="722">
        <v>0</v>
      </c>
      <c r="AN685" s="369" t="s">
        <v>1815</v>
      </c>
      <c r="AO685" s="367" t="s">
        <v>1326</v>
      </c>
      <c r="AP685" s="370" t="s">
        <v>1835</v>
      </c>
      <c r="AQ685" s="376" t="s">
        <v>666</v>
      </c>
      <c r="AR685" s="369">
        <v>4.7499999999999999E-3</v>
      </c>
      <c r="AS685" s="369">
        <v>4.7499999999999999E-3</v>
      </c>
      <c r="AT685" s="369" t="s">
        <v>1424</v>
      </c>
      <c r="AW685" s="198"/>
      <c r="AX685" s="198"/>
      <c r="AY685" s="184"/>
      <c r="AZ685" s="184"/>
      <c r="BA685" s="184"/>
      <c r="BB685" s="184"/>
      <c r="BC685" s="184"/>
      <c r="BD685" s="184"/>
      <c r="BE685" s="184"/>
      <c r="BF685" s="184"/>
      <c r="BG685" s="186"/>
      <c r="BH685" s="186"/>
      <c r="BI685" s="199"/>
      <c r="BJ685" s="199"/>
      <c r="BK685" s="199"/>
      <c r="BL685" s="218"/>
      <c r="BM685" s="186"/>
      <c r="BN685" s="186"/>
      <c r="BO685" s="186"/>
      <c r="BP685" s="186"/>
      <c r="BQ685" s="186"/>
      <c r="BR685" s="186"/>
      <c r="BS685" s="186"/>
      <c r="BT685" s="186"/>
      <c r="BU685" s="186"/>
      <c r="BV685" s="189"/>
      <c r="BW685" s="184"/>
      <c r="BX685"/>
      <c r="BZ685"/>
    </row>
    <row r="686" spans="2:78" ht="18.75">
      <c r="B686" s="363" t="s">
        <v>1001</v>
      </c>
      <c r="C686" s="364">
        <v>29993583000180</v>
      </c>
      <c r="D686" s="365" t="s">
        <v>13</v>
      </c>
      <c r="E686" s="365" t="s">
        <v>615</v>
      </c>
      <c r="F686" s="365" t="s">
        <v>619</v>
      </c>
      <c r="G686" s="366" t="s">
        <v>34</v>
      </c>
      <c r="H686" s="366" t="s">
        <v>1339</v>
      </c>
      <c r="I686" s="366" t="s">
        <v>34</v>
      </c>
      <c r="J686" s="366" t="s">
        <v>611</v>
      </c>
      <c r="K686" s="367" t="s">
        <v>48</v>
      </c>
      <c r="L686" s="368" t="s">
        <v>717</v>
      </c>
      <c r="M686" s="368" t="s">
        <v>34</v>
      </c>
      <c r="N686" s="367">
        <v>469068</v>
      </c>
      <c r="O686" s="367" t="s">
        <v>1326</v>
      </c>
      <c r="P686" s="371">
        <v>43282</v>
      </c>
      <c r="Q686" s="372">
        <v>210.95774599999999</v>
      </c>
      <c r="R686" s="372">
        <v>219.36253546095222</v>
      </c>
      <c r="S686" s="367">
        <v>1</v>
      </c>
      <c r="T686" s="369">
        <v>0.12024396065844978</v>
      </c>
      <c r="U686" s="369">
        <v>1.2883565562320642</v>
      </c>
      <c r="V686" s="369">
        <v>0.11972799580223592</v>
      </c>
      <c r="W686" s="369">
        <v>1.0726253826316121</v>
      </c>
      <c r="X686" s="369">
        <v>0.17209472169130557</v>
      </c>
      <c r="Y686" s="369">
        <v>1.1780875868659435</v>
      </c>
      <c r="Z686" s="369">
        <v>0.45091644882299442</v>
      </c>
      <c r="AA686" s="369">
        <v>2.4363888394888633</v>
      </c>
      <c r="AB686" s="369">
        <v>4.6845668957015155E-2</v>
      </c>
      <c r="AC686" s="373">
        <v>0.17304801868480404</v>
      </c>
      <c r="AD686" s="575">
        <v>11419627000106</v>
      </c>
      <c r="AE686" s="370" t="s">
        <v>1908</v>
      </c>
      <c r="AF686" s="370" t="s">
        <v>1856</v>
      </c>
      <c r="AG686" s="374" t="s">
        <v>59</v>
      </c>
      <c r="AH686" s="374" t="s">
        <v>1819</v>
      </c>
      <c r="AI686" s="374">
        <v>10000</v>
      </c>
      <c r="AJ686" s="374">
        <v>0</v>
      </c>
      <c r="AK686" s="374">
        <v>10000</v>
      </c>
      <c r="AL686" s="722">
        <v>0</v>
      </c>
      <c r="AM686" s="722">
        <v>0</v>
      </c>
      <c r="AN686" s="369" t="s">
        <v>1820</v>
      </c>
      <c r="AO686" s="367" t="s">
        <v>1326</v>
      </c>
      <c r="AP686" s="370" t="s">
        <v>1835</v>
      </c>
      <c r="AQ686" s="376" t="s">
        <v>670</v>
      </c>
      <c r="AR686" s="369">
        <v>4.6666666666666697E-3</v>
      </c>
      <c r="AS686" s="369">
        <v>4.6666666666666697E-3</v>
      </c>
      <c r="AT686" s="369" t="s">
        <v>1424</v>
      </c>
      <c r="AW686" s="198"/>
      <c r="AX686" s="198"/>
      <c r="AY686" s="184"/>
      <c r="AZ686" s="184"/>
      <c r="BA686" s="184"/>
      <c r="BB686" s="184"/>
      <c r="BC686" s="184"/>
      <c r="BD686" s="184"/>
      <c r="BE686" s="184"/>
      <c r="BF686" s="184"/>
      <c r="BG686" s="186"/>
      <c r="BH686" s="186"/>
      <c r="BI686" s="199"/>
      <c r="BJ686" s="199"/>
      <c r="BK686" s="199"/>
      <c r="BL686" s="218"/>
      <c r="BM686" s="186"/>
      <c r="BN686" s="186"/>
      <c r="BO686" s="186"/>
      <c r="BP686" s="186"/>
      <c r="BQ686" s="186"/>
      <c r="BR686" s="186"/>
      <c r="BS686" s="186"/>
      <c r="BT686" s="186"/>
      <c r="BU686" s="186"/>
      <c r="BV686" s="189"/>
      <c r="BW686" s="184"/>
      <c r="BX686"/>
      <c r="BZ686"/>
    </row>
    <row r="687" spans="2:78" ht="18.75">
      <c r="B687" s="363" t="s">
        <v>259</v>
      </c>
      <c r="C687" s="364">
        <v>29762315000158</v>
      </c>
      <c r="D687" s="365" t="s">
        <v>13</v>
      </c>
      <c r="E687" s="365" t="s">
        <v>615</v>
      </c>
      <c r="F687" s="365" t="s">
        <v>619</v>
      </c>
      <c r="G687" s="366" t="s">
        <v>34</v>
      </c>
      <c r="H687" s="366" t="s">
        <v>1339</v>
      </c>
      <c r="I687" s="366" t="s">
        <v>34</v>
      </c>
      <c r="J687" s="366" t="s">
        <v>611</v>
      </c>
      <c r="K687" s="367" t="s">
        <v>48</v>
      </c>
      <c r="L687" s="368"/>
      <c r="M687" s="368" t="s">
        <v>34</v>
      </c>
      <c r="N687" s="367">
        <v>469106</v>
      </c>
      <c r="O687" s="367" t="s">
        <v>1323</v>
      </c>
      <c r="P687" s="371">
        <v>43192</v>
      </c>
      <c r="Q687" s="372">
        <v>1965.8579237599999</v>
      </c>
      <c r="R687" s="372">
        <v>2058.3525692391286</v>
      </c>
      <c r="S687" s="367">
        <v>1</v>
      </c>
      <c r="T687" s="369">
        <v>0.15257974845344568</v>
      </c>
      <c r="U687" s="369">
        <v>1.6348190644402401</v>
      </c>
      <c r="V687" s="369">
        <v>0.14682107948493406</v>
      </c>
      <c r="W687" s="369">
        <v>1.3153483068491547</v>
      </c>
      <c r="X687" s="369">
        <v>0.26058081465868921</v>
      </c>
      <c r="Y687" s="369">
        <v>1.7838259076619094</v>
      </c>
      <c r="Z687" s="369">
        <v>0.28410050390672703</v>
      </c>
      <c r="AA687" s="369">
        <v>1.5350500049804667</v>
      </c>
      <c r="AB687" s="369">
        <v>3.4571016110510597E-2</v>
      </c>
      <c r="AC687" s="373">
        <v>1.0181833755523353</v>
      </c>
      <c r="AD687" s="575">
        <v>0</v>
      </c>
      <c r="AE687" s="370" t="s">
        <v>2013</v>
      </c>
      <c r="AF687" s="370" t="s">
        <v>1856</v>
      </c>
      <c r="AG687" s="374" t="s">
        <v>59</v>
      </c>
      <c r="AH687" s="374" t="s">
        <v>1819</v>
      </c>
      <c r="AI687" s="374">
        <v>1</v>
      </c>
      <c r="AJ687" s="374">
        <v>1</v>
      </c>
      <c r="AK687" s="374">
        <v>1</v>
      </c>
      <c r="AL687" s="722">
        <v>2</v>
      </c>
      <c r="AM687" s="722">
        <v>20</v>
      </c>
      <c r="AN687" s="369" t="s">
        <v>1820</v>
      </c>
      <c r="AO687" s="367" t="s">
        <v>1326</v>
      </c>
      <c r="AP687" s="370" t="s">
        <v>1835</v>
      </c>
      <c r="AQ687" s="376" t="s">
        <v>1950</v>
      </c>
      <c r="AR687" s="369">
        <v>4.6666666666666697E-3</v>
      </c>
      <c r="AS687" s="369">
        <v>4.6666666666666697E-3</v>
      </c>
      <c r="AT687" s="369" t="s">
        <v>1424</v>
      </c>
      <c r="AW687" s="198"/>
      <c r="AX687" s="198"/>
      <c r="AY687" s="184"/>
      <c r="AZ687" s="184"/>
      <c r="BA687" s="184"/>
      <c r="BB687" s="184"/>
      <c r="BC687" s="184"/>
      <c r="BD687" s="184"/>
      <c r="BE687" s="184"/>
      <c r="BF687" s="184"/>
      <c r="BG687" s="186"/>
      <c r="BH687" s="186"/>
      <c r="BI687" s="199"/>
      <c r="BJ687" s="199"/>
      <c r="BK687" s="199"/>
      <c r="BL687" s="218"/>
      <c r="BM687" s="186"/>
      <c r="BN687" s="186"/>
      <c r="BO687" s="186"/>
      <c r="BP687" s="186"/>
      <c r="BQ687" s="186"/>
      <c r="BR687" s="186"/>
      <c r="BS687" s="186"/>
      <c r="BT687" s="186"/>
      <c r="BU687" s="186"/>
      <c r="BV687" s="189"/>
      <c r="BW687" s="184"/>
      <c r="BX687"/>
      <c r="BZ687"/>
    </row>
    <row r="688" spans="2:78" ht="18.75">
      <c r="B688" s="363" t="s">
        <v>428</v>
      </c>
      <c r="C688" s="364">
        <v>29574952000109</v>
      </c>
      <c r="D688" s="365" t="s">
        <v>14</v>
      </c>
      <c r="E688" s="365" t="s">
        <v>614</v>
      </c>
      <c r="F688" s="365" t="s">
        <v>1424</v>
      </c>
      <c r="G688" s="366" t="s">
        <v>1424</v>
      </c>
      <c r="H688" s="366" t="s">
        <v>1340</v>
      </c>
      <c r="I688" s="366" t="s">
        <v>34</v>
      </c>
      <c r="J688" s="366" t="s">
        <v>608</v>
      </c>
      <c r="K688" s="367" t="s">
        <v>48</v>
      </c>
      <c r="L688" s="368"/>
      <c r="M688" s="368" t="s">
        <v>1421</v>
      </c>
      <c r="N688" s="367">
        <v>469173</v>
      </c>
      <c r="O688" s="367" t="s">
        <v>1323</v>
      </c>
      <c r="P688" s="371">
        <v>43155</v>
      </c>
      <c r="Q688" s="372">
        <v>115.97835225999999</v>
      </c>
      <c r="R688" s="372">
        <v>116.78687529777775</v>
      </c>
      <c r="S688" s="367">
        <v>1</v>
      </c>
      <c r="T688" s="369">
        <v>0.16486084773191534</v>
      </c>
      <c r="U688" s="369">
        <v>1.7664051722706078</v>
      </c>
      <c r="V688" s="369">
        <v>4.3143023923503998E-2</v>
      </c>
      <c r="W688" s="369">
        <v>0.38651196183281522</v>
      </c>
      <c r="X688" s="369">
        <v>0.18824659911165331</v>
      </c>
      <c r="Y688" s="369">
        <v>1.2886564997674328</v>
      </c>
      <c r="Z688" s="369">
        <v>0.96427899831777042</v>
      </c>
      <c r="AA688" s="369">
        <v>5.2101860461895644</v>
      </c>
      <c r="AB688" s="369">
        <v>0.36880811499209504</v>
      </c>
      <c r="AC688" s="373">
        <v>-0.18567493202589638</v>
      </c>
      <c r="AD688" s="575">
        <v>0</v>
      </c>
      <c r="AE688" s="370" t="s">
        <v>1979</v>
      </c>
      <c r="AF688" s="370" t="s">
        <v>1812</v>
      </c>
      <c r="AG688" s="374" t="s">
        <v>1459</v>
      </c>
      <c r="AH688" s="374" t="s">
        <v>1819</v>
      </c>
      <c r="AI688" s="374">
        <v>500</v>
      </c>
      <c r="AJ688" s="374">
        <v>100</v>
      </c>
      <c r="AK688" s="374">
        <v>500</v>
      </c>
      <c r="AL688" s="722">
        <v>4</v>
      </c>
      <c r="AM688" s="722">
        <v>20</v>
      </c>
      <c r="AN688" s="369" t="s">
        <v>1834</v>
      </c>
      <c r="AO688" s="367" t="s">
        <v>1326</v>
      </c>
      <c r="AP688" s="370" t="s">
        <v>1835</v>
      </c>
      <c r="AQ688" s="376" t="s">
        <v>676</v>
      </c>
      <c r="AR688" s="369">
        <v>3.3333333333333301E-3</v>
      </c>
      <c r="AS688" s="369">
        <v>3.3333333333333301E-3</v>
      </c>
      <c r="AT688" s="369" t="s">
        <v>1424</v>
      </c>
      <c r="AW688"/>
      <c r="AX688" s="198"/>
      <c r="AY688" s="184"/>
      <c r="AZ688" s="184"/>
      <c r="BA688" s="184"/>
      <c r="BB688" s="186"/>
      <c r="BC688" s="184"/>
      <c r="BD688" s="184"/>
      <c r="BE688" s="184"/>
      <c r="BF688" s="184"/>
      <c r="BG688" s="186"/>
      <c r="BH688" s="186"/>
      <c r="BI688" s="199"/>
      <c r="BJ688" s="199"/>
      <c r="BK688" s="199"/>
      <c r="BL688" s="186"/>
      <c r="BM688" s="186"/>
      <c r="BN688" s="186"/>
      <c r="BO688" s="186"/>
      <c r="BP688" s="186"/>
      <c r="BQ688" s="186"/>
      <c r="BR688" s="186"/>
      <c r="BS688" s="186"/>
      <c r="BT688" s="187"/>
      <c r="BU688" s="188"/>
      <c r="BV688" s="189"/>
      <c r="BW688" s="185"/>
      <c r="BX688"/>
      <c r="BZ688"/>
    </row>
    <row r="689" spans="2:78" ht="18.75">
      <c r="B689" s="363" t="s">
        <v>1601</v>
      </c>
      <c r="C689" s="364">
        <v>29236579000178</v>
      </c>
      <c r="D689" s="365" t="s">
        <v>13</v>
      </c>
      <c r="E689" s="365" t="s">
        <v>615</v>
      </c>
      <c r="F689" s="365" t="s">
        <v>619</v>
      </c>
      <c r="G689" s="366" t="s">
        <v>34</v>
      </c>
      <c r="H689" s="366" t="s">
        <v>867</v>
      </c>
      <c r="I689" s="366" t="s">
        <v>34</v>
      </c>
      <c r="J689" s="366" t="s">
        <v>611</v>
      </c>
      <c r="K689" s="367" t="s">
        <v>48</v>
      </c>
      <c r="L689" s="368"/>
      <c r="M689" s="368" t="s">
        <v>1424</v>
      </c>
      <c r="N689" s="367">
        <v>469742</v>
      </c>
      <c r="O689" s="367" t="s">
        <v>1323</v>
      </c>
      <c r="P689" s="371">
        <v>43282</v>
      </c>
      <c r="Q689" s="372">
        <v>1956.29860446</v>
      </c>
      <c r="R689" s="372">
        <v>1825.1090656178176</v>
      </c>
      <c r="S689" s="367">
        <v>1</v>
      </c>
      <c r="T689" s="369">
        <v>0.22973649430917509</v>
      </c>
      <c r="U689" s="369">
        <v>2.4615167117600825</v>
      </c>
      <c r="V689" s="369">
        <v>0.26586683145654089</v>
      </c>
      <c r="W689" s="369">
        <v>2.3818615680427255</v>
      </c>
      <c r="X689" s="369">
        <v>0.33535810432292612</v>
      </c>
      <c r="Y689" s="369">
        <v>2.2957195663816421</v>
      </c>
      <c r="Z689" s="369">
        <v>0.45548246496125078</v>
      </c>
      <c r="AA689" s="369">
        <v>2.4610599083514249</v>
      </c>
      <c r="AB689" s="369">
        <v>5.7838858284071752E-2</v>
      </c>
      <c r="AC689" s="373">
        <v>2.6668124238157431</v>
      </c>
      <c r="AD689" s="575">
        <v>29236572000156</v>
      </c>
      <c r="AE689" s="370" t="s">
        <v>1817</v>
      </c>
      <c r="AF689" s="370" t="s">
        <v>1818</v>
      </c>
      <c r="AG689" s="374" t="s">
        <v>1594</v>
      </c>
      <c r="AH689" s="374" t="s">
        <v>1813</v>
      </c>
      <c r="AI689" s="374">
        <v>200000</v>
      </c>
      <c r="AJ689" s="374">
        <v>50000</v>
      </c>
      <c r="AK689" s="374">
        <v>200000</v>
      </c>
      <c r="AL689" s="722">
        <v>0</v>
      </c>
      <c r="AM689" s="722">
        <v>0</v>
      </c>
      <c r="AN689" s="369" t="s">
        <v>1820</v>
      </c>
      <c r="AO689" s="367" t="s">
        <v>1326</v>
      </c>
      <c r="AP689" s="370" t="s">
        <v>1835</v>
      </c>
      <c r="AQ689" s="376" t="s">
        <v>1815</v>
      </c>
      <c r="AR689" s="369">
        <v>0</v>
      </c>
      <c r="AS689" s="369">
        <v>0</v>
      </c>
      <c r="AT689" s="369" t="s">
        <v>1424</v>
      </c>
      <c r="AW689"/>
      <c r="AX689" s="198"/>
      <c r="AY689" s="184"/>
      <c r="AZ689" s="184"/>
      <c r="BA689" s="184"/>
      <c r="BB689" s="186"/>
      <c r="BC689" s="184"/>
      <c r="BD689" s="184"/>
      <c r="BE689" s="184"/>
      <c r="BF689" s="184"/>
      <c r="BG689" s="186"/>
      <c r="BH689" s="186"/>
      <c r="BI689" s="199"/>
      <c r="BJ689" s="199"/>
      <c r="BK689" s="199"/>
      <c r="BL689" s="186"/>
      <c r="BM689" s="186"/>
      <c r="BN689" s="186"/>
      <c r="BO689" s="186"/>
      <c r="BP689" s="186"/>
      <c r="BQ689" s="186"/>
      <c r="BR689" s="186"/>
      <c r="BS689" s="186"/>
      <c r="BT689" s="187"/>
      <c r="BU689" s="188"/>
      <c r="BV689" s="189"/>
      <c r="BW689" s="185"/>
      <c r="BX689"/>
      <c r="BZ689"/>
    </row>
    <row r="690" spans="2:78" ht="18.75">
      <c r="B690" s="363" t="s">
        <v>1121</v>
      </c>
      <c r="C690" s="364">
        <v>29177015000101</v>
      </c>
      <c r="D690" s="365" t="s">
        <v>13</v>
      </c>
      <c r="E690" s="365" t="s">
        <v>615</v>
      </c>
      <c r="F690" s="365" t="s">
        <v>619</v>
      </c>
      <c r="G690" s="366" t="s">
        <v>34</v>
      </c>
      <c r="H690" s="366" t="s">
        <v>1339</v>
      </c>
      <c r="I690" s="366" t="s">
        <v>34</v>
      </c>
      <c r="J690" s="366" t="s">
        <v>611</v>
      </c>
      <c r="K690" s="367" t="s">
        <v>48</v>
      </c>
      <c r="L690" s="368"/>
      <c r="M690" s="368" t="s">
        <v>34</v>
      </c>
      <c r="N690" s="367">
        <v>469777</v>
      </c>
      <c r="O690" s="367" t="s">
        <v>1323</v>
      </c>
      <c r="P690" s="371">
        <v>43217</v>
      </c>
      <c r="Q690" s="372">
        <v>6.7597153199999997</v>
      </c>
      <c r="R690" s="372">
        <v>8.8093321651587324</v>
      </c>
      <c r="S690" s="367">
        <v>1</v>
      </c>
      <c r="T690" s="369">
        <v>6.718017476087712E-2</v>
      </c>
      <c r="U690" s="369">
        <v>0.71980345730494455</v>
      </c>
      <c r="V690" s="369">
        <v>7.5816913121892648E-2</v>
      </c>
      <c r="W690" s="369">
        <v>0.67923249614606085</v>
      </c>
      <c r="X690" s="369">
        <v>7.6602774596391976E-2</v>
      </c>
      <c r="Y690" s="369">
        <v>0.52439015551781742</v>
      </c>
      <c r="Z690" s="369">
        <v>0.10565507207028002</v>
      </c>
      <c r="AA690" s="369">
        <v>0.57087480197128448</v>
      </c>
      <c r="AB690" s="369">
        <v>4.8404178393101495E-2</v>
      </c>
      <c r="AC690" s="373">
        <v>-0.73969920928294053</v>
      </c>
      <c r="AD690" s="575">
        <v>22354046000141</v>
      </c>
      <c r="AE690" s="370" t="s">
        <v>1889</v>
      </c>
      <c r="AF690" s="370" t="s">
        <v>1833</v>
      </c>
      <c r="AG690" s="374" t="s">
        <v>1458</v>
      </c>
      <c r="AH690" s="374" t="s">
        <v>1819</v>
      </c>
      <c r="AI690" s="374">
        <v>5000</v>
      </c>
      <c r="AJ690" s="374">
        <v>5000</v>
      </c>
      <c r="AK690" s="374">
        <v>5000</v>
      </c>
      <c r="AL690" s="722">
        <v>0</v>
      </c>
      <c r="AM690" s="722">
        <v>0</v>
      </c>
      <c r="AN690" s="369" t="s">
        <v>1815</v>
      </c>
      <c r="AO690" s="367" t="s">
        <v>1326</v>
      </c>
      <c r="AP690" s="370" t="s">
        <v>1835</v>
      </c>
      <c r="AQ690" s="376" t="s">
        <v>670</v>
      </c>
      <c r="AR690" s="369">
        <v>4.8250000000000003E-3</v>
      </c>
      <c r="AS690" s="369">
        <v>4.8250000000000003E-3</v>
      </c>
      <c r="AT690" s="369" t="s">
        <v>1424</v>
      </c>
      <c r="AW690"/>
      <c r="AX690" s="198"/>
      <c r="AY690" s="184"/>
      <c r="AZ690" s="184"/>
      <c r="BA690" s="184"/>
      <c r="BB690" s="186"/>
      <c r="BC690" s="184"/>
      <c r="BD690" s="184"/>
      <c r="BE690" s="184"/>
      <c r="BF690" s="184"/>
      <c r="BG690" s="186"/>
      <c r="BH690" s="186"/>
      <c r="BI690" s="199"/>
      <c r="BJ690" s="199"/>
      <c r="BK690" s="199"/>
      <c r="BL690" s="186"/>
      <c r="BM690" s="186"/>
      <c r="BN690" s="186"/>
      <c r="BO690" s="186"/>
      <c r="BP690" s="186"/>
      <c r="BQ690" s="186"/>
      <c r="BR690" s="186"/>
      <c r="BS690" s="186"/>
      <c r="BT690" s="187"/>
      <c r="BU690" s="188"/>
      <c r="BV690" s="189"/>
      <c r="BW690" s="185"/>
      <c r="BX690"/>
      <c r="BZ690"/>
    </row>
    <row r="691" spans="2:78" ht="18.75">
      <c r="B691" s="363" t="s">
        <v>1286</v>
      </c>
      <c r="C691" s="364"/>
      <c r="D691" s="365" t="s">
        <v>13</v>
      </c>
      <c r="E691" s="365" t="s">
        <v>616</v>
      </c>
      <c r="F691" s="365" t="s">
        <v>619</v>
      </c>
      <c r="G691" s="366" t="s">
        <v>34</v>
      </c>
      <c r="H691" s="366" t="s">
        <v>1340</v>
      </c>
      <c r="I691" s="366" t="s">
        <v>34</v>
      </c>
      <c r="J691" s="366" t="s">
        <v>1424</v>
      </c>
      <c r="L691" s="368"/>
      <c r="M691" s="368" t="s">
        <v>1421</v>
      </c>
      <c r="N691" s="367">
        <v>469882</v>
      </c>
      <c r="O691" s="367" t="s">
        <v>1323</v>
      </c>
      <c r="P691" s="371"/>
      <c r="S691" s="367"/>
      <c r="U691" s="369"/>
      <c r="W691" s="369"/>
      <c r="Y691" s="369"/>
      <c r="AA691" s="369"/>
      <c r="AD691" s="575">
        <v>0</v>
      </c>
      <c r="AE691" s="370"/>
      <c r="AF691" s="370"/>
      <c r="AG691" s="374" t="s">
        <v>1458</v>
      </c>
      <c r="AH691" s="374"/>
      <c r="AI691" s="374">
        <v>100</v>
      </c>
      <c r="AJ691" s="374">
        <v>100</v>
      </c>
      <c r="AK691" s="374">
        <v>100</v>
      </c>
      <c r="AN691" s="369"/>
      <c r="AO691" s="367" t="s">
        <v>1326</v>
      </c>
      <c r="AP691" s="370"/>
      <c r="AR691" s="369">
        <v>0</v>
      </c>
      <c r="AS691" s="369">
        <v>0</v>
      </c>
      <c r="AT691" s="369" t="s">
        <v>1424</v>
      </c>
      <c r="AW691"/>
      <c r="AX691" s="198"/>
      <c r="AY691" s="184"/>
      <c r="AZ691" s="184"/>
      <c r="BA691" s="184"/>
      <c r="BB691" s="186"/>
      <c r="BC691" s="184"/>
      <c r="BD691" s="184"/>
      <c r="BE691" s="184"/>
      <c r="BF691" s="184"/>
      <c r="BG691" s="186"/>
      <c r="BH691" s="186"/>
      <c r="BI691" s="199"/>
      <c r="BJ691" s="199"/>
      <c r="BK691" s="199"/>
      <c r="BL691" s="186"/>
      <c r="BM691" s="186"/>
      <c r="BN691" s="186"/>
      <c r="BO691" s="186"/>
      <c r="BP691" s="186"/>
      <c r="BQ691" s="186"/>
      <c r="BR691" s="186"/>
      <c r="BS691" s="186"/>
      <c r="BT691" s="187"/>
      <c r="BU691" s="188"/>
      <c r="BV691" s="189"/>
      <c r="BW691" s="185"/>
      <c r="BX691"/>
      <c r="BZ691"/>
    </row>
    <row r="692" spans="2:78" ht="18.75">
      <c r="B692" s="363" t="s">
        <v>481</v>
      </c>
      <c r="C692" s="364">
        <v>29250121000173</v>
      </c>
      <c r="D692" s="365" t="s">
        <v>11</v>
      </c>
      <c r="E692" s="365" t="s">
        <v>620</v>
      </c>
      <c r="F692" s="365" t="s">
        <v>665</v>
      </c>
      <c r="G692" s="366" t="s">
        <v>740</v>
      </c>
      <c r="H692" s="366" t="s">
        <v>34</v>
      </c>
      <c r="I692" s="366" t="s">
        <v>1424</v>
      </c>
      <c r="J692" s="366" t="s">
        <v>608</v>
      </c>
      <c r="K692" s="367" t="s">
        <v>48</v>
      </c>
      <c r="L692" s="368"/>
      <c r="M692" s="368" t="s">
        <v>34</v>
      </c>
      <c r="N692" s="367">
        <v>470473</v>
      </c>
      <c r="O692" s="367" t="s">
        <v>1323</v>
      </c>
      <c r="P692" s="371">
        <v>43036</v>
      </c>
      <c r="Q692" s="372">
        <v>400.66082270999999</v>
      </c>
      <c r="R692" s="372">
        <v>267.6466537140476</v>
      </c>
      <c r="S692" s="367">
        <v>1</v>
      </c>
      <c r="T692" s="369">
        <v>0.11044597443220727</v>
      </c>
      <c r="U692" s="369">
        <v>1.183375817712421</v>
      </c>
      <c r="V692" s="369">
        <v>0.13274884079830684</v>
      </c>
      <c r="W692" s="369">
        <v>1.1892772045594344</v>
      </c>
      <c r="X692" s="369">
        <v>0.20307324889340572</v>
      </c>
      <c r="Y692" s="369">
        <v>1.3901534654560301</v>
      </c>
      <c r="Z692" s="369">
        <v>0.23075200426693532</v>
      </c>
      <c r="AA692" s="369">
        <v>1.2467977368160679</v>
      </c>
      <c r="AB692" s="369">
        <v>2.1272161806352254E-3</v>
      </c>
      <c r="AC692" s="373">
        <v>9.9319455095239082</v>
      </c>
      <c r="AD692" s="575">
        <v>0</v>
      </c>
      <c r="AE692" s="370" t="s">
        <v>1829</v>
      </c>
      <c r="AF692" s="370" t="s">
        <v>1830</v>
      </c>
      <c r="AG692" s="374" t="s">
        <v>743</v>
      </c>
      <c r="AH692" s="374" t="s">
        <v>1819</v>
      </c>
      <c r="AI692" s="374">
        <v>500</v>
      </c>
      <c r="AJ692" s="374">
        <v>500</v>
      </c>
      <c r="AK692" s="374">
        <v>500</v>
      </c>
      <c r="AL692" s="722">
        <v>0.4</v>
      </c>
      <c r="AM692" s="722">
        <v>10</v>
      </c>
      <c r="AN692" s="369" t="s">
        <v>1820</v>
      </c>
      <c r="AO692" s="367" t="s">
        <v>1326</v>
      </c>
      <c r="AP692" s="370" t="s">
        <v>1821</v>
      </c>
      <c r="AQ692" s="376" t="s">
        <v>11</v>
      </c>
      <c r="AR692" s="369">
        <v>5.3333333333333303E-4</v>
      </c>
      <c r="AS692" s="369">
        <v>5.3333333333333303E-4</v>
      </c>
      <c r="AT692" s="369" t="s">
        <v>1424</v>
      </c>
      <c r="AW692" s="198"/>
      <c r="AX692" s="198"/>
      <c r="AY692" s="184"/>
      <c r="AZ692" s="184"/>
      <c r="BA692" s="184"/>
      <c r="BB692" s="186"/>
      <c r="BC692" s="184"/>
      <c r="BD692" s="184"/>
      <c r="BE692" s="184"/>
      <c r="BF692" s="184"/>
      <c r="BG692" s="186"/>
      <c r="BH692" s="186"/>
      <c r="BI692" s="199"/>
      <c r="BJ692" s="199"/>
      <c r="BK692" s="199"/>
      <c r="BL692" s="218"/>
      <c r="BM692" s="186"/>
      <c r="BN692" s="186"/>
      <c r="BO692" s="186"/>
      <c r="BP692" s="186"/>
      <c r="BQ692" s="186"/>
      <c r="BR692" s="186"/>
      <c r="BS692" s="186"/>
      <c r="BT692" s="187"/>
      <c r="BU692" s="188"/>
      <c r="BV692" s="189"/>
      <c r="BW692" s="185"/>
      <c r="BX692"/>
      <c r="BZ692"/>
    </row>
    <row r="693" spans="2:78" ht="18.75">
      <c r="B693" s="363" t="s">
        <v>1658</v>
      </c>
      <c r="C693" s="364">
        <v>30129261000177</v>
      </c>
      <c r="D693" s="365" t="s">
        <v>13</v>
      </c>
      <c r="E693" s="365" t="s">
        <v>615</v>
      </c>
      <c r="F693" s="365" t="s">
        <v>619</v>
      </c>
      <c r="G693" s="366" t="s">
        <v>34</v>
      </c>
      <c r="H693" s="366" t="s">
        <v>1339</v>
      </c>
      <c r="I693" s="366" t="s">
        <v>34</v>
      </c>
      <c r="J693" s="366" t="s">
        <v>611</v>
      </c>
      <c r="K693" s="367" t="s">
        <v>48</v>
      </c>
      <c r="L693" s="368"/>
      <c r="M693" s="368" t="s">
        <v>1424</v>
      </c>
      <c r="N693" s="367">
        <v>470503</v>
      </c>
      <c r="O693" s="367" t="s">
        <v>1326</v>
      </c>
      <c r="P693" s="371">
        <v>43293</v>
      </c>
      <c r="Q693" s="372">
        <v>461.24641786000001</v>
      </c>
      <c r="R693" s="372">
        <v>464.02388190400785</v>
      </c>
      <c r="S693" s="367">
        <v>1</v>
      </c>
      <c r="T693" s="369">
        <v>0.22511721694161269</v>
      </c>
      <c r="U693" s="369">
        <v>2.4120233629967474</v>
      </c>
      <c r="V693" s="369">
        <v>0.2818324361189295</v>
      </c>
      <c r="W693" s="369">
        <v>2.5248950557010885</v>
      </c>
      <c r="X693" s="369">
        <v>0.3609673455120026</v>
      </c>
      <c r="Y693" s="369">
        <v>2.4710295866856016</v>
      </c>
      <c r="Z693" s="369">
        <v>0.41542765267295301</v>
      </c>
      <c r="AA693" s="369">
        <v>2.2446360056932666</v>
      </c>
      <c r="AB693" s="369">
        <v>4.2114495869114303E-2</v>
      </c>
      <c r="AC693" s="373">
        <v>4.0416247897792763</v>
      </c>
      <c r="AD693" s="575">
        <v>23565803000199</v>
      </c>
      <c r="AE693" s="370" t="s">
        <v>1906</v>
      </c>
      <c r="AF693" s="370" t="s">
        <v>1907</v>
      </c>
      <c r="AG693" s="374" t="s">
        <v>1462</v>
      </c>
      <c r="AH693" s="374" t="s">
        <v>1819</v>
      </c>
      <c r="AI693" s="374">
        <v>10000</v>
      </c>
      <c r="AJ693" s="374">
        <v>10000</v>
      </c>
      <c r="AK693" s="374">
        <v>10000</v>
      </c>
      <c r="AL693" s="722">
        <v>2.5</v>
      </c>
      <c r="AM693" s="722">
        <v>0</v>
      </c>
      <c r="AN693" s="369" t="s">
        <v>1820</v>
      </c>
      <c r="AO693" s="367" t="s">
        <v>1326</v>
      </c>
      <c r="AP693" s="370" t="s">
        <v>1835</v>
      </c>
      <c r="AQ693" s="376" t="s">
        <v>1815</v>
      </c>
      <c r="AR693" s="369">
        <v>0</v>
      </c>
      <c r="AS693" s="369">
        <v>0</v>
      </c>
      <c r="AT693" s="369" t="s">
        <v>1424</v>
      </c>
      <c r="AW693" s="198"/>
      <c r="AX693" s="198"/>
      <c r="AY693" s="184"/>
      <c r="AZ693" s="184"/>
      <c r="BA693" s="184"/>
      <c r="BB693" s="186"/>
      <c r="BC693" s="184"/>
      <c r="BD693" s="184"/>
      <c r="BE693" s="184"/>
      <c r="BF693" s="184"/>
      <c r="BG693" s="186"/>
      <c r="BH693" s="186"/>
      <c r="BI693" s="199"/>
      <c r="BJ693" s="199"/>
      <c r="BK693" s="199"/>
      <c r="BL693" s="218"/>
      <c r="BM693" s="186"/>
      <c r="BN693" s="186"/>
      <c r="BO693" s="186"/>
      <c r="BP693" s="186"/>
      <c r="BQ693" s="186"/>
      <c r="BR693" s="186"/>
      <c r="BS693" s="186"/>
      <c r="BT693" s="187"/>
      <c r="BU693" s="188"/>
      <c r="BV693" s="189"/>
      <c r="BW693" s="185"/>
      <c r="BX693"/>
      <c r="BZ693"/>
    </row>
    <row r="694" spans="2:78" ht="18.75">
      <c r="B694" s="363" t="s">
        <v>943</v>
      </c>
      <c r="C694" s="364">
        <v>30294047000176</v>
      </c>
      <c r="D694" s="365" t="s">
        <v>13</v>
      </c>
      <c r="E694" s="365" t="s">
        <v>615</v>
      </c>
      <c r="F694" s="365" t="s">
        <v>619</v>
      </c>
      <c r="G694" s="366" t="s">
        <v>34</v>
      </c>
      <c r="H694" s="366" t="s">
        <v>1339</v>
      </c>
      <c r="I694" s="366" t="s">
        <v>34</v>
      </c>
      <c r="J694" s="366" t="s">
        <v>1424</v>
      </c>
      <c r="K694" s="367" t="s">
        <v>48</v>
      </c>
      <c r="L694" s="368"/>
      <c r="M694" s="368" t="s">
        <v>34</v>
      </c>
      <c r="N694" s="367">
        <v>470627</v>
      </c>
      <c r="O694" s="367" t="s">
        <v>1323</v>
      </c>
      <c r="P694" s="371">
        <v>43280</v>
      </c>
      <c r="Q694" s="372">
        <v>12.77077658</v>
      </c>
      <c r="R694" s="372">
        <v>14.339691051587291</v>
      </c>
      <c r="S694" s="367">
        <v>4</v>
      </c>
      <c r="T694" s="369">
        <v>-3.2432564862088786E-2</v>
      </c>
      <c r="U694" s="369">
        <v>-0.34749942821812291</v>
      </c>
      <c r="V694" s="369">
        <v>-1.0348448705487345E-2</v>
      </c>
      <c r="W694" s="369">
        <v>-9.2710219343366665E-2</v>
      </c>
      <c r="X694" s="369">
        <v>5.4400328481973625E-2</v>
      </c>
      <c r="Y694" s="369">
        <v>0.37240161160201807</v>
      </c>
      <c r="Z694" s="369">
        <v>8.8943468455474184E-2</v>
      </c>
      <c r="AA694" s="369">
        <v>0.48057877342020006</v>
      </c>
      <c r="AB694" s="369">
        <v>4.7196545481930557E-2</v>
      </c>
      <c r="AC694" s="373">
        <v>-2.5842970722813678</v>
      </c>
      <c r="AD694" s="575">
        <v>30294098000106</v>
      </c>
      <c r="AE694" s="370" t="s">
        <v>1842</v>
      </c>
      <c r="AF694" s="370" t="s">
        <v>1812</v>
      </c>
      <c r="AG694" s="374" t="s">
        <v>1459</v>
      </c>
      <c r="AH694" s="374" t="s">
        <v>1813</v>
      </c>
      <c r="AI694" s="374">
        <v>5000</v>
      </c>
      <c r="AJ694" s="374">
        <v>0</v>
      </c>
      <c r="AK694" s="374">
        <v>100</v>
      </c>
      <c r="AL694" s="722">
        <v>0.93</v>
      </c>
      <c r="AM694" s="722">
        <v>0</v>
      </c>
      <c r="AN694" s="369" t="s">
        <v>1815</v>
      </c>
      <c r="AO694" s="367" t="s">
        <v>1326</v>
      </c>
      <c r="AP694" s="370" t="s">
        <v>1835</v>
      </c>
      <c r="AQ694" s="376" t="s">
        <v>681</v>
      </c>
      <c r="AR694" s="369">
        <v>4.6499999999999996E-3</v>
      </c>
      <c r="AS694" s="369">
        <v>4.6499999999999996E-3</v>
      </c>
      <c r="AT694" s="369" t="s">
        <v>1424</v>
      </c>
      <c r="AW694" s="198"/>
      <c r="AX694" s="198"/>
      <c r="AY694" s="184"/>
      <c r="AZ694" s="184"/>
      <c r="BA694" s="184"/>
      <c r="BB694" s="186"/>
      <c r="BC694" s="184"/>
      <c r="BD694" s="184"/>
      <c r="BE694" s="184"/>
      <c r="BF694" s="184"/>
      <c r="BG694" s="186"/>
      <c r="BH694" s="186"/>
      <c r="BI694" s="199"/>
      <c r="BJ694" s="199"/>
      <c r="BK694" s="199"/>
      <c r="BL694" s="218"/>
      <c r="BM694" s="186"/>
      <c r="BN694" s="186"/>
      <c r="BO694" s="186"/>
      <c r="BP694" s="186"/>
      <c r="BQ694" s="186"/>
      <c r="BR694" s="186"/>
      <c r="BS694" s="186"/>
      <c r="BT694" s="187"/>
      <c r="BU694" s="188"/>
      <c r="BV694" s="189"/>
      <c r="BW694" s="185"/>
      <c r="BX694"/>
      <c r="BZ694"/>
    </row>
    <row r="695" spans="2:78" ht="18.75">
      <c r="B695" s="363" t="s">
        <v>167</v>
      </c>
      <c r="C695" s="364">
        <v>30338659000113</v>
      </c>
      <c r="D695" s="365" t="s">
        <v>13</v>
      </c>
      <c r="E695" s="365" t="s">
        <v>615</v>
      </c>
      <c r="F695" s="365" t="s">
        <v>619</v>
      </c>
      <c r="G695" s="366" t="s">
        <v>34</v>
      </c>
      <c r="H695" s="366" t="s">
        <v>1340</v>
      </c>
      <c r="I695" s="366" t="s">
        <v>34</v>
      </c>
      <c r="J695" s="366" t="s">
        <v>608</v>
      </c>
      <c r="K695" s="367" t="s">
        <v>48</v>
      </c>
      <c r="L695" s="368"/>
      <c r="M695" s="368" t="s">
        <v>1421</v>
      </c>
      <c r="N695" s="367">
        <v>470724</v>
      </c>
      <c r="O695" s="367" t="s">
        <v>1323</v>
      </c>
      <c r="P695" s="371">
        <v>43296</v>
      </c>
      <c r="Q695" s="372">
        <v>23.900909290000001</v>
      </c>
      <c r="R695" s="372">
        <v>24.812773960317482</v>
      </c>
      <c r="S695" s="367">
        <v>1</v>
      </c>
      <c r="T695" s="369">
        <v>0.18293949855754832</v>
      </c>
      <c r="U695" s="369">
        <v>1.9601092734287038</v>
      </c>
      <c r="V695" s="369">
        <v>4.2423041430388775E-2</v>
      </c>
      <c r="W695" s="369">
        <v>0.38006174530667042</v>
      </c>
      <c r="X695" s="369">
        <v>-0.1808157428615248</v>
      </c>
      <c r="Y695" s="369">
        <v>-1.2377880046617873</v>
      </c>
      <c r="Z695" s="369">
        <v>-4.7431040921944612E-2</v>
      </c>
      <c r="AA695" s="369">
        <v>-0.25627909349771411</v>
      </c>
      <c r="AB695" s="369">
        <v>0.66111410405655247</v>
      </c>
      <c r="AC695" s="373">
        <v>-0.10466938120102809</v>
      </c>
      <c r="AD695" s="575">
        <v>29661053000135</v>
      </c>
      <c r="AE695" s="370" t="s">
        <v>2063</v>
      </c>
      <c r="AF695" s="370" t="s">
        <v>1833</v>
      </c>
      <c r="AG695" s="374" t="s">
        <v>1458</v>
      </c>
      <c r="AH695" s="374" t="s">
        <v>1819</v>
      </c>
      <c r="AI695" s="374">
        <v>500</v>
      </c>
      <c r="AJ695" s="374">
        <v>500</v>
      </c>
      <c r="AK695" s="374">
        <v>500</v>
      </c>
      <c r="AL695" s="722">
        <v>1.8</v>
      </c>
      <c r="AM695" s="722">
        <v>20</v>
      </c>
      <c r="AN695" s="369" t="s">
        <v>1815</v>
      </c>
      <c r="AO695" s="367" t="s">
        <v>1326</v>
      </c>
      <c r="AP695" s="370" t="s">
        <v>1835</v>
      </c>
      <c r="AQ695" s="376" t="s">
        <v>670</v>
      </c>
      <c r="AR695" s="369">
        <v>3.5999999999999999E-3</v>
      </c>
      <c r="AS695" s="369">
        <v>3.5999999999999999E-3</v>
      </c>
      <c r="AT695" s="369" t="s">
        <v>1424</v>
      </c>
      <c r="AW695" s="198"/>
      <c r="AX695" s="198"/>
      <c r="AY695" s="184"/>
      <c r="AZ695" s="184"/>
      <c r="BA695" s="184"/>
      <c r="BB695" s="186"/>
      <c r="BC695" s="184"/>
      <c r="BD695" s="184"/>
      <c r="BE695" s="184"/>
      <c r="BF695" s="184"/>
      <c r="BG695" s="186"/>
      <c r="BH695" s="186"/>
      <c r="BI695" s="199"/>
      <c r="BJ695" s="199"/>
      <c r="BK695" s="199"/>
      <c r="BL695" s="218"/>
      <c r="BM695" s="186"/>
      <c r="BN695" s="186"/>
      <c r="BO695" s="186"/>
      <c r="BP695" s="186"/>
      <c r="BQ695" s="186"/>
      <c r="BR695" s="186"/>
      <c r="BS695" s="186"/>
      <c r="BT695" s="187"/>
      <c r="BU695" s="188"/>
      <c r="BV695" s="189"/>
      <c r="BW695" s="185"/>
      <c r="BX695"/>
      <c r="BZ695"/>
    </row>
    <row r="696" spans="2:78" ht="18.75">
      <c r="B696" s="363" t="s">
        <v>1051</v>
      </c>
      <c r="C696" s="364">
        <v>30877877000126</v>
      </c>
      <c r="D696" s="365" t="s">
        <v>11</v>
      </c>
      <c r="E696" s="365" t="s">
        <v>620</v>
      </c>
      <c r="F696" s="365" t="s">
        <v>687</v>
      </c>
      <c r="G696" s="366" t="s">
        <v>740</v>
      </c>
      <c r="H696" s="366" t="s">
        <v>34</v>
      </c>
      <c r="I696" s="366" t="s">
        <v>1321</v>
      </c>
      <c r="J696" s="366" t="s">
        <v>608</v>
      </c>
      <c r="K696" s="367" t="s">
        <v>48</v>
      </c>
      <c r="L696" s="368" t="s">
        <v>717</v>
      </c>
      <c r="M696" s="368" t="s">
        <v>34</v>
      </c>
      <c r="N696" s="367">
        <v>471331</v>
      </c>
      <c r="O696" s="367" t="s">
        <v>1323</v>
      </c>
      <c r="P696" s="371">
        <v>43313</v>
      </c>
      <c r="Q696" s="372">
        <v>59.603573220000001</v>
      </c>
      <c r="R696" s="372">
        <v>687729.6422793658</v>
      </c>
      <c r="S696" s="367">
        <v>1</v>
      </c>
      <c r="T696" s="369">
        <v>0.10420193540743838</v>
      </c>
      <c r="U696" s="369">
        <v>1.1164739245039943</v>
      </c>
      <c r="V696" s="369">
        <v>0.1428567359937063</v>
      </c>
      <c r="W696" s="369">
        <v>1.2798323406319878</v>
      </c>
      <c r="X696" s="369">
        <v>0.238975022021922</v>
      </c>
      <c r="Y696" s="369">
        <v>1.6359218007862075</v>
      </c>
      <c r="Z696" s="369">
        <v>0.30681698258270496</v>
      </c>
      <c r="AA696" s="369">
        <v>1.6577915356190291</v>
      </c>
      <c r="AB696" s="369">
        <v>9.3265762832777828E-3</v>
      </c>
      <c r="AC696" s="373">
        <v>3.3490628757789542</v>
      </c>
      <c r="AD696" s="575">
        <v>22672424000135</v>
      </c>
      <c r="AE696" s="370" t="s">
        <v>1889</v>
      </c>
      <c r="AF696" s="370" t="s">
        <v>1833</v>
      </c>
      <c r="AG696" s="374" t="s">
        <v>1458</v>
      </c>
      <c r="AH696" s="374" t="s">
        <v>1894</v>
      </c>
      <c r="AI696" s="374">
        <v>50000</v>
      </c>
      <c r="AJ696" s="374">
        <v>50000</v>
      </c>
      <c r="AK696" s="374">
        <v>0</v>
      </c>
      <c r="AL696" s="722">
        <v>0</v>
      </c>
      <c r="AM696" s="722">
        <v>0</v>
      </c>
      <c r="AN696" s="369" t="s">
        <v>1815</v>
      </c>
      <c r="AO696" s="367" t="s">
        <v>1326</v>
      </c>
      <c r="AP696" s="370" t="s">
        <v>1835</v>
      </c>
      <c r="AQ696" s="376" t="s">
        <v>681</v>
      </c>
      <c r="AR696" s="369">
        <v>6.6666666666666697E-3</v>
      </c>
      <c r="AS696" s="369">
        <v>6.6666666666666697E-3</v>
      </c>
      <c r="AT696" s="369" t="s">
        <v>1424</v>
      </c>
      <c r="AW696" s="198"/>
      <c r="AX696" s="198"/>
      <c r="AY696" s="184"/>
      <c r="AZ696" s="184"/>
      <c r="BA696" s="184"/>
      <c r="BB696" s="186"/>
      <c r="BC696" s="184"/>
      <c r="BD696" s="184"/>
      <c r="BE696" s="184"/>
      <c r="BF696" s="184"/>
      <c r="BG696" s="186"/>
      <c r="BH696" s="186"/>
      <c r="BI696" s="199"/>
      <c r="BJ696" s="199"/>
      <c r="BK696" s="199"/>
      <c r="BL696" s="218"/>
      <c r="BM696" s="186"/>
      <c r="BN696" s="186"/>
      <c r="BO696" s="186"/>
      <c r="BP696" s="186"/>
      <c r="BQ696" s="186"/>
      <c r="BR696" s="186"/>
      <c r="BS696" s="186"/>
      <c r="BT696" s="187"/>
      <c r="BU696" s="188"/>
      <c r="BV696" s="189"/>
      <c r="BW696" s="185"/>
      <c r="BX696"/>
      <c r="BZ696"/>
    </row>
    <row r="697" spans="2:78" ht="18.75">
      <c r="B697" s="363" t="s">
        <v>346</v>
      </c>
      <c r="C697" s="364">
        <v>29206196000157</v>
      </c>
      <c r="D697" s="365" t="s">
        <v>11</v>
      </c>
      <c r="E697" s="365" t="s">
        <v>620</v>
      </c>
      <c r="F697" s="365" t="s">
        <v>665</v>
      </c>
      <c r="G697" s="366" t="s">
        <v>740</v>
      </c>
      <c r="H697" s="366" t="s">
        <v>34</v>
      </c>
      <c r="I697" s="366" t="s">
        <v>1424</v>
      </c>
      <c r="J697" s="366" t="s">
        <v>608</v>
      </c>
      <c r="K697" s="367" t="s">
        <v>48</v>
      </c>
      <c r="L697" s="368"/>
      <c r="M697" s="368" t="s">
        <v>34</v>
      </c>
      <c r="N697" s="367">
        <v>471501</v>
      </c>
      <c r="O697" s="367" t="s">
        <v>1323</v>
      </c>
      <c r="P697" s="371">
        <v>43109</v>
      </c>
      <c r="Q697" s="372">
        <v>1021.23877697</v>
      </c>
      <c r="R697" s="372">
        <v>1023.105454022857</v>
      </c>
      <c r="S697" s="367">
        <v>1</v>
      </c>
      <c r="T697" s="369">
        <v>0.10179580557147982</v>
      </c>
      <c r="U697" s="369">
        <v>1.0906933935540188</v>
      </c>
      <c r="V697" s="369">
        <v>0.12195662427375775</v>
      </c>
      <c r="W697" s="369">
        <v>1.0925913350472725</v>
      </c>
      <c r="X697" s="369">
        <v>0.18169312360769885</v>
      </c>
      <c r="Y697" s="369">
        <v>1.2437941817011788</v>
      </c>
      <c r="Z697" s="369">
        <v>0.17032782005778646</v>
      </c>
      <c r="AA697" s="369">
        <v>0.92031417555618833</v>
      </c>
      <c r="AB697" s="369">
        <v>1.675249952726326E-3</v>
      </c>
      <c r="AC697" s="373">
        <v>6.1693352992954376</v>
      </c>
      <c r="AD697" s="575">
        <v>0</v>
      </c>
      <c r="AE697" s="370" t="s">
        <v>1977</v>
      </c>
      <c r="AF697" s="370" t="s">
        <v>1812</v>
      </c>
      <c r="AG697" s="374" t="s">
        <v>1459</v>
      </c>
      <c r="AH697" s="374" t="s">
        <v>1819</v>
      </c>
      <c r="AI697" s="374">
        <v>500</v>
      </c>
      <c r="AJ697" s="374">
        <v>100</v>
      </c>
      <c r="AK697" s="374">
        <v>100</v>
      </c>
      <c r="AL697" s="722">
        <v>0.6</v>
      </c>
      <c r="AM697" s="722">
        <v>0</v>
      </c>
      <c r="AN697" s="369" t="s">
        <v>1820</v>
      </c>
      <c r="AO697" s="367" t="s">
        <v>1326</v>
      </c>
      <c r="AP697" s="370" t="s">
        <v>1821</v>
      </c>
      <c r="AQ697" s="376" t="s">
        <v>11</v>
      </c>
      <c r="AR697" s="369">
        <v>1.1199999999999999E-3</v>
      </c>
      <c r="AS697" s="369">
        <v>1.1199999999999999E-3</v>
      </c>
      <c r="AT697" s="369" t="s">
        <v>1424</v>
      </c>
      <c r="AW697" s="198"/>
      <c r="AX697" s="198"/>
      <c r="AY697" s="184"/>
      <c r="AZ697" s="184"/>
      <c r="BA697" s="184"/>
      <c r="BB697" s="186"/>
      <c r="BC697" s="184"/>
      <c r="BD697" s="184"/>
      <c r="BE697" s="184"/>
      <c r="BF697" s="184"/>
      <c r="BG697" s="186"/>
      <c r="BH697" s="186"/>
      <c r="BI697" s="199"/>
      <c r="BJ697" s="199"/>
      <c r="BK697" s="199"/>
      <c r="BL697" s="218"/>
      <c r="BM697" s="186"/>
      <c r="BN697" s="186"/>
      <c r="BO697" s="186"/>
      <c r="BP697" s="186"/>
      <c r="BQ697" s="186"/>
      <c r="BR697" s="186"/>
      <c r="BS697" s="186"/>
      <c r="BT697" s="187"/>
      <c r="BU697" s="188"/>
      <c r="BV697" s="189"/>
      <c r="BW697" s="185"/>
      <c r="BX697"/>
      <c r="BZ697"/>
    </row>
    <row r="698" spans="2:78" ht="18.75">
      <c r="B698" s="363" t="s">
        <v>1591</v>
      </c>
      <c r="C698" s="364">
        <v>29550612000130</v>
      </c>
      <c r="D698" s="365" t="s">
        <v>14</v>
      </c>
      <c r="E698" s="365" t="s">
        <v>607</v>
      </c>
      <c r="F698" s="365" t="s">
        <v>1319</v>
      </c>
      <c r="G698" s="366" t="s">
        <v>1424</v>
      </c>
      <c r="H698" s="366" t="s">
        <v>34</v>
      </c>
      <c r="I698" s="366" t="s">
        <v>34</v>
      </c>
      <c r="J698" s="366" t="s">
        <v>608</v>
      </c>
      <c r="K698" s="367" t="s">
        <v>48</v>
      </c>
      <c r="L698" s="368"/>
      <c r="M698" s="368" t="s">
        <v>1424</v>
      </c>
      <c r="N698" s="367">
        <v>471569</v>
      </c>
      <c r="O698" s="367" t="s">
        <v>1323</v>
      </c>
      <c r="P698" s="371">
        <v>43315</v>
      </c>
      <c r="Q698" s="372">
        <v>49.454758210000001</v>
      </c>
      <c r="R698" s="372">
        <v>68.905359287222225</v>
      </c>
      <c r="S698" s="367">
        <v>2</v>
      </c>
      <c r="T698" s="369">
        <v>-2.3802000110022759E-2</v>
      </c>
      <c r="U698" s="369">
        <v>-0.25502705271234938</v>
      </c>
      <c r="V698" s="369">
        <v>-0.13589252050859146</v>
      </c>
      <c r="W698" s="369">
        <v>-1.2174409655037424</v>
      </c>
      <c r="X698" s="369">
        <v>-0.16149963208221063</v>
      </c>
      <c r="Y698" s="369">
        <v>-1.1055580901589119</v>
      </c>
      <c r="Z698" s="369">
        <v>-5.6515273241079744E-2</v>
      </c>
      <c r="AA698" s="369">
        <v>-0.30536295880233288</v>
      </c>
      <c r="AB698" s="369">
        <v>0.18526988593508412</v>
      </c>
      <c r="AC698" s="373">
        <v>-1.3359643682221352</v>
      </c>
      <c r="AD698" s="575">
        <v>0</v>
      </c>
      <c r="AE698" s="370" t="s">
        <v>1929</v>
      </c>
      <c r="AF698" s="370" t="s">
        <v>1833</v>
      </c>
      <c r="AG698" s="374" t="s">
        <v>1458</v>
      </c>
      <c r="AH698" s="374" t="s">
        <v>1894</v>
      </c>
      <c r="AI698" s="374">
        <v>5000</v>
      </c>
      <c r="AJ698" s="374">
        <v>0</v>
      </c>
      <c r="AK698" s="374">
        <v>1000</v>
      </c>
      <c r="AL698" s="722">
        <v>1.8</v>
      </c>
      <c r="AM698" s="722">
        <v>20</v>
      </c>
      <c r="AN698" s="369" t="s">
        <v>1834</v>
      </c>
      <c r="AO698" s="367" t="s">
        <v>1323</v>
      </c>
      <c r="AP698" s="370" t="s">
        <v>1835</v>
      </c>
      <c r="AQ698" s="376" t="s">
        <v>1815</v>
      </c>
      <c r="AR698" s="369">
        <v>0</v>
      </c>
      <c r="AS698" s="369">
        <v>0</v>
      </c>
      <c r="AT698" s="369" t="s">
        <v>1424</v>
      </c>
      <c r="AW698"/>
      <c r="AX698" s="198"/>
      <c r="AY698" s="184"/>
      <c r="AZ698" s="184"/>
      <c r="BA698" s="184"/>
      <c r="BB698" s="186"/>
      <c r="BC698" s="184"/>
      <c r="BD698" s="184"/>
      <c r="BE698" s="184"/>
      <c r="BF698" s="184"/>
      <c r="BG698" s="186"/>
      <c r="BH698" s="186"/>
      <c r="BI698" s="199"/>
      <c r="BJ698" s="199"/>
      <c r="BK698" s="199"/>
      <c r="BL698" s="186"/>
      <c r="BM698" s="186"/>
      <c r="BN698" s="186"/>
      <c r="BO698" s="186"/>
      <c r="BP698" s="186"/>
      <c r="BQ698" s="186"/>
      <c r="BR698" s="186"/>
      <c r="BS698" s="186"/>
      <c r="BT698" s="187"/>
      <c r="BU698" s="188"/>
      <c r="BV698" s="189"/>
      <c r="BW698" s="185"/>
      <c r="BX698"/>
      <c r="BZ698"/>
    </row>
    <row r="699" spans="2:78" ht="18.75">
      <c r="B699" s="363" t="s">
        <v>1581</v>
      </c>
      <c r="C699" s="364">
        <v>30877879000115</v>
      </c>
      <c r="D699" s="365" t="s">
        <v>11</v>
      </c>
      <c r="E699" s="365" t="s">
        <v>663</v>
      </c>
      <c r="F699" s="365" t="s">
        <v>1424</v>
      </c>
      <c r="G699" s="366" t="s">
        <v>740</v>
      </c>
      <c r="H699" s="366" t="s">
        <v>34</v>
      </c>
      <c r="I699" s="366" t="s">
        <v>34</v>
      </c>
      <c r="J699" s="366" t="s">
        <v>611</v>
      </c>
      <c r="K699" s="367" t="s">
        <v>48</v>
      </c>
      <c r="L699" s="368"/>
      <c r="M699" s="368" t="s">
        <v>1424</v>
      </c>
      <c r="N699" s="367">
        <v>471682</v>
      </c>
      <c r="O699" s="367" t="s">
        <v>1323</v>
      </c>
      <c r="P699" s="371">
        <v>43316</v>
      </c>
      <c r="Q699" s="372">
        <v>0.9094257</v>
      </c>
      <c r="R699" s="372">
        <v>1.3079756764285708</v>
      </c>
      <c r="S699" s="367">
        <v>3</v>
      </c>
      <c r="T699" s="369">
        <v>-0.12013898870850714</v>
      </c>
      <c r="U699" s="369">
        <v>-1.2872318319699185</v>
      </c>
      <c r="V699" s="369">
        <v>-9.9660120538318298E-2</v>
      </c>
      <c r="W699" s="369">
        <v>-0.89284026020194962</v>
      </c>
      <c r="X699" s="369">
        <v>-7.9742779893935634E-2</v>
      </c>
      <c r="Y699" s="369">
        <v>-0.54588530207068442</v>
      </c>
      <c r="Z699" s="369">
        <v>1.3210636693742339E-2</v>
      </c>
      <c r="AA699" s="369">
        <v>7.1379626729497478E-2</v>
      </c>
      <c r="AB699" s="369">
        <v>8.4956338723200117E-2</v>
      </c>
      <c r="AC699" s="373">
        <v>-2.4869429323215542</v>
      </c>
      <c r="AD699" s="575">
        <v>29599922000149</v>
      </c>
      <c r="AE699" s="370" t="s">
        <v>1836</v>
      </c>
      <c r="AF699" s="370" t="s">
        <v>1833</v>
      </c>
      <c r="AG699" s="374" t="s">
        <v>1458</v>
      </c>
      <c r="AH699" s="374" t="s">
        <v>1813</v>
      </c>
      <c r="AI699" s="374">
        <v>20000</v>
      </c>
      <c r="AJ699" s="374">
        <v>10000</v>
      </c>
      <c r="AK699" s="374">
        <v>10000</v>
      </c>
      <c r="AL699" s="722">
        <v>0.2</v>
      </c>
      <c r="AM699" s="722">
        <v>0</v>
      </c>
      <c r="AN699" s="369" t="s">
        <v>1815</v>
      </c>
      <c r="AO699" s="367" t="s">
        <v>1326</v>
      </c>
      <c r="AP699" s="370" t="s">
        <v>1835</v>
      </c>
      <c r="AQ699" s="376" t="s">
        <v>1815</v>
      </c>
      <c r="AR699" s="369">
        <v>0</v>
      </c>
      <c r="AS699" s="369">
        <v>0</v>
      </c>
      <c r="AT699" s="369" t="s">
        <v>1424</v>
      </c>
      <c r="AW699" s="198"/>
      <c r="AX699" s="198"/>
      <c r="AY699" s="184"/>
      <c r="AZ699" s="184"/>
      <c r="BA699" s="184"/>
      <c r="BB699" s="186"/>
      <c r="BC699" s="184"/>
      <c r="BD699" s="184"/>
      <c r="BE699" s="184"/>
      <c r="BF699" s="184"/>
      <c r="BG699" s="186"/>
      <c r="BH699" s="186"/>
      <c r="BI699" s="199"/>
      <c r="BJ699" s="199"/>
      <c r="BK699" s="199"/>
      <c r="BL699" s="218"/>
      <c r="BM699" s="186"/>
      <c r="BN699" s="186"/>
      <c r="BO699" s="186"/>
      <c r="BP699" s="186"/>
      <c r="BQ699" s="186"/>
      <c r="BR699" s="186"/>
      <c r="BS699" s="186"/>
      <c r="BT699" s="187"/>
      <c r="BU699" s="188"/>
      <c r="BV699" s="189"/>
      <c r="BW699" s="185"/>
      <c r="BX699"/>
      <c r="BZ699"/>
    </row>
    <row r="700" spans="2:78" ht="18.75">
      <c r="B700" s="363" t="s">
        <v>1064</v>
      </c>
      <c r="C700" s="364">
        <v>29283824000106</v>
      </c>
      <c r="D700" s="365" t="s">
        <v>11</v>
      </c>
      <c r="E700" s="365" t="s">
        <v>620</v>
      </c>
      <c r="F700" s="365" t="s">
        <v>665</v>
      </c>
      <c r="G700" s="366" t="s">
        <v>740</v>
      </c>
      <c r="H700" s="366" t="s">
        <v>34</v>
      </c>
      <c r="I700" s="366" t="s">
        <v>1424</v>
      </c>
      <c r="J700" s="366" t="s">
        <v>608</v>
      </c>
      <c r="K700" s="367" t="s">
        <v>48</v>
      </c>
      <c r="L700" s="368"/>
      <c r="M700" s="368" t="s">
        <v>34</v>
      </c>
      <c r="N700" s="367">
        <v>471704</v>
      </c>
      <c r="O700" s="367" t="s">
        <v>1323</v>
      </c>
      <c r="P700" s="371">
        <v>43182</v>
      </c>
      <c r="Q700" s="372">
        <v>252.10323367000001</v>
      </c>
      <c r="R700" s="372">
        <v>169.08130840726187</v>
      </c>
      <c r="S700" s="367">
        <v>1</v>
      </c>
      <c r="T700" s="369">
        <v>0.10677965725245597</v>
      </c>
      <c r="U700" s="369">
        <v>1.1440929818020511</v>
      </c>
      <c r="V700" s="369">
        <v>0.1262782169187846</v>
      </c>
      <c r="W700" s="369">
        <v>1.1313078435245931</v>
      </c>
      <c r="X700" s="369">
        <v>0.2090516171868253</v>
      </c>
      <c r="Y700" s="369">
        <v>1.4310788431025567</v>
      </c>
      <c r="Z700" s="369">
        <v>0.20401145982970825</v>
      </c>
      <c r="AA700" s="369">
        <v>1.102313400086337</v>
      </c>
      <c r="AB700" s="369">
        <v>3.6083214935898524E-3</v>
      </c>
      <c r="AC700" s="373">
        <v>4.0619360939877431</v>
      </c>
      <c r="AD700" s="575">
        <v>29283779000181</v>
      </c>
      <c r="AE700" s="370" t="s">
        <v>1923</v>
      </c>
      <c r="AF700" s="370" t="s">
        <v>1812</v>
      </c>
      <c r="AG700" s="374" t="s">
        <v>1459</v>
      </c>
      <c r="AH700" s="374" t="s">
        <v>1819</v>
      </c>
      <c r="AI700" s="374">
        <v>3000</v>
      </c>
      <c r="AJ700" s="374">
        <v>1000</v>
      </c>
      <c r="AK700" s="374">
        <v>1000</v>
      </c>
      <c r="AL700" s="722">
        <v>0.75</v>
      </c>
      <c r="AM700" s="722">
        <v>0</v>
      </c>
      <c r="AN700" s="369" t="s">
        <v>1820</v>
      </c>
      <c r="AO700" s="367" t="s">
        <v>1326</v>
      </c>
      <c r="AP700" s="370" t="s">
        <v>1821</v>
      </c>
      <c r="AQ700" s="376" t="s">
        <v>11</v>
      </c>
      <c r="AR700" s="369">
        <v>2.16666666666667E-3</v>
      </c>
      <c r="AS700" s="369">
        <v>2.16666666666667E-3</v>
      </c>
      <c r="AT700" s="369" t="s">
        <v>1424</v>
      </c>
      <c r="AW700"/>
      <c r="AX700" s="198"/>
      <c r="AY700" s="184"/>
      <c r="AZ700" s="184"/>
      <c r="BA700" s="184"/>
      <c r="BB700" s="186"/>
      <c r="BC700" s="184"/>
      <c r="BD700" s="184"/>
      <c r="BE700" s="184"/>
      <c r="BF700" s="184"/>
      <c r="BG700" s="186"/>
      <c r="BH700" s="186"/>
      <c r="BI700" s="199"/>
      <c r="BJ700" s="199"/>
      <c r="BK700" s="199"/>
      <c r="BL700" s="186"/>
      <c r="BM700" s="186"/>
      <c r="BN700" s="186"/>
      <c r="BO700" s="186"/>
      <c r="BP700" s="186"/>
      <c r="BQ700" s="186"/>
      <c r="BR700" s="186"/>
      <c r="BS700" s="186"/>
      <c r="BT700" s="187"/>
      <c r="BU700" s="188"/>
      <c r="BV700" s="189"/>
      <c r="BW700" s="185"/>
      <c r="BX700"/>
      <c r="BZ700"/>
    </row>
    <row r="701" spans="2:78" ht="18.75">
      <c r="B701" s="363" t="s">
        <v>1668</v>
      </c>
      <c r="C701" s="364">
        <v>30129289000104</v>
      </c>
      <c r="D701" s="365" t="s">
        <v>14</v>
      </c>
      <c r="E701" s="365" t="s">
        <v>1424</v>
      </c>
      <c r="F701" s="365" t="s">
        <v>1424</v>
      </c>
      <c r="G701" s="366" t="s">
        <v>1424</v>
      </c>
      <c r="H701" s="366" t="s">
        <v>34</v>
      </c>
      <c r="I701" s="366" t="s">
        <v>1424</v>
      </c>
      <c r="J701" s="366" t="s">
        <v>1424</v>
      </c>
      <c r="K701" s="367" t="s">
        <v>48</v>
      </c>
      <c r="L701" s="368"/>
      <c r="M701" s="368" t="s">
        <v>1424</v>
      </c>
      <c r="N701" s="367">
        <v>471860</v>
      </c>
      <c r="O701" s="367" t="s">
        <v>1323</v>
      </c>
      <c r="P701" s="371">
        <v>43310</v>
      </c>
      <c r="Q701" s="372">
        <v>397.22893024000001</v>
      </c>
      <c r="R701" s="372">
        <v>518.83353633321451</v>
      </c>
      <c r="S701" s="367">
        <v>2</v>
      </c>
      <c r="T701" s="369">
        <v>-9.6986715879055163E-2</v>
      </c>
      <c r="U701" s="369">
        <v>-1.0391662964689317</v>
      </c>
      <c r="V701" s="369">
        <v>-0.17571212732231822</v>
      </c>
      <c r="W701" s="369">
        <v>-1.574178925649371</v>
      </c>
      <c r="X701" s="369">
        <v>-4.6870254499569719E-2</v>
      </c>
      <c r="Y701" s="369">
        <v>-0.3208539139174561</v>
      </c>
      <c r="Z701" s="369">
        <v>5.168219152155773E-2</v>
      </c>
      <c r="AA701" s="369">
        <v>0.27924888291861322</v>
      </c>
      <c r="AB701" s="369">
        <v>0.25942248419298969</v>
      </c>
      <c r="AC701" s="373">
        <v>-1.1075893202604024</v>
      </c>
      <c r="AD701" s="575">
        <v>30566208000133</v>
      </c>
      <c r="AE701" s="370" t="s">
        <v>1906</v>
      </c>
      <c r="AF701" s="370" t="s">
        <v>1907</v>
      </c>
      <c r="AG701" s="374" t="s">
        <v>1462</v>
      </c>
      <c r="AH701" s="374" t="s">
        <v>1813</v>
      </c>
      <c r="AI701" s="374">
        <v>100000</v>
      </c>
      <c r="AJ701" s="374">
        <v>20000</v>
      </c>
      <c r="AK701" s="374">
        <v>20000</v>
      </c>
      <c r="AL701" s="722">
        <v>0</v>
      </c>
      <c r="AM701" s="722">
        <v>0</v>
      </c>
      <c r="AN701" s="369" t="s">
        <v>1814</v>
      </c>
      <c r="AO701" s="367" t="s">
        <v>1326</v>
      </c>
      <c r="AP701" s="370" t="s">
        <v>1816</v>
      </c>
      <c r="AQ701" s="376" t="s">
        <v>1815</v>
      </c>
      <c r="AR701" s="369">
        <v>0</v>
      </c>
      <c r="AS701" s="369">
        <v>0</v>
      </c>
      <c r="AT701" s="369" t="s">
        <v>1424</v>
      </c>
      <c r="AW701"/>
      <c r="AX701" s="198"/>
      <c r="AY701" s="184"/>
      <c r="AZ701" s="184"/>
      <c r="BA701" s="184"/>
      <c r="BB701" s="186"/>
      <c r="BC701" s="184"/>
      <c r="BD701" s="184"/>
      <c r="BE701" s="184"/>
      <c r="BF701" s="184"/>
      <c r="BG701" s="186"/>
      <c r="BH701" s="186"/>
      <c r="BI701" s="199"/>
      <c r="BJ701" s="199"/>
      <c r="BK701" s="199"/>
      <c r="BL701" s="186"/>
      <c r="BM701" s="186"/>
      <c r="BN701" s="186"/>
      <c r="BO701" s="186"/>
      <c r="BP701" s="186"/>
      <c r="BQ701" s="186"/>
      <c r="BR701" s="186"/>
      <c r="BS701" s="186"/>
      <c r="BT701" s="187"/>
      <c r="BU701" s="188"/>
      <c r="BV701" s="189"/>
      <c r="BW701" s="185"/>
      <c r="BX701"/>
      <c r="BZ701"/>
    </row>
    <row r="702" spans="2:78" ht="18.75">
      <c r="B702" s="363" t="s">
        <v>248</v>
      </c>
      <c r="C702" s="364">
        <v>30005655000113</v>
      </c>
      <c r="D702" s="365" t="s">
        <v>13</v>
      </c>
      <c r="E702" s="365" t="s">
        <v>615</v>
      </c>
      <c r="F702" s="365" t="s">
        <v>619</v>
      </c>
      <c r="G702" s="366" t="s">
        <v>34</v>
      </c>
      <c r="H702" s="366" t="s">
        <v>1339</v>
      </c>
      <c r="I702" s="366" t="s">
        <v>34</v>
      </c>
      <c r="J702" s="366" t="s">
        <v>611</v>
      </c>
      <c r="K702" s="367" t="s">
        <v>48</v>
      </c>
      <c r="L702" s="368"/>
      <c r="M702" s="368" t="s">
        <v>1421</v>
      </c>
      <c r="N702" s="367">
        <v>471941</v>
      </c>
      <c r="O702" s="367" t="s">
        <v>1323</v>
      </c>
      <c r="P702" s="371">
        <v>43320</v>
      </c>
      <c r="Q702" s="372">
        <v>41.124446030000001</v>
      </c>
      <c r="R702" s="372">
        <v>50.782037320555553</v>
      </c>
      <c r="S702" s="367">
        <v>1</v>
      </c>
      <c r="T702" s="369">
        <v>0.11127676938687037</v>
      </c>
      <c r="U702" s="369">
        <v>1.1922773884928866</v>
      </c>
      <c r="V702" s="369">
        <v>0.12466540751786948</v>
      </c>
      <c r="W702" s="369">
        <v>1.1168589229594654</v>
      </c>
      <c r="X702" s="369">
        <v>0.13697926384473158</v>
      </c>
      <c r="Y702" s="369">
        <v>0.93770203297098564</v>
      </c>
      <c r="Z702" s="369">
        <v>0.22984474368127161</v>
      </c>
      <c r="AA702" s="369">
        <v>1.2418956322883024</v>
      </c>
      <c r="AB702" s="369">
        <v>1.3725701803891229E-2</v>
      </c>
      <c r="AC702" s="373">
        <v>0.95033114510117811</v>
      </c>
      <c r="AD702" s="575">
        <v>10756521000127</v>
      </c>
      <c r="AE702" s="370" t="s">
        <v>1845</v>
      </c>
      <c r="AF702" s="370" t="s">
        <v>1812</v>
      </c>
      <c r="AG702" s="374" t="s">
        <v>1459</v>
      </c>
      <c r="AH702" s="374" t="s">
        <v>1819</v>
      </c>
      <c r="AI702" s="374">
        <v>20000</v>
      </c>
      <c r="AJ702" s="374">
        <v>1000</v>
      </c>
      <c r="AK702" s="374">
        <v>5000</v>
      </c>
      <c r="AL702" s="722">
        <v>1.85</v>
      </c>
      <c r="AM702" s="722">
        <v>20</v>
      </c>
      <c r="AN702" s="369" t="s">
        <v>1820</v>
      </c>
      <c r="AO702" s="367" t="s">
        <v>1326</v>
      </c>
      <c r="AP702" s="370" t="s">
        <v>1835</v>
      </c>
      <c r="AQ702" s="376" t="s">
        <v>670</v>
      </c>
      <c r="AR702" s="369">
        <v>2.46666666666667E-3</v>
      </c>
      <c r="AS702" s="369">
        <v>2.46666666666667E-3</v>
      </c>
      <c r="AT702" s="369" t="s">
        <v>1424</v>
      </c>
      <c r="AW702"/>
      <c r="AX702" s="198"/>
      <c r="AY702" s="184"/>
      <c r="AZ702" s="184"/>
      <c r="BA702" s="184"/>
      <c r="BB702" s="186"/>
      <c r="BC702" s="184"/>
      <c r="BD702" s="184"/>
      <c r="BE702" s="184"/>
      <c r="BF702" s="184"/>
      <c r="BG702" s="186"/>
      <c r="BH702" s="186"/>
      <c r="BI702" s="199"/>
      <c r="BJ702" s="199"/>
      <c r="BK702" s="199"/>
      <c r="BL702" s="186"/>
      <c r="BM702" s="186"/>
      <c r="BN702" s="186"/>
      <c r="BO702" s="186"/>
      <c r="BP702" s="186"/>
      <c r="BQ702" s="186"/>
      <c r="BR702" s="186"/>
      <c r="BS702" s="186"/>
      <c r="BT702" s="187"/>
      <c r="BU702" s="188"/>
      <c r="BV702" s="189"/>
      <c r="BW702" s="185"/>
      <c r="BX702"/>
      <c r="BZ702"/>
    </row>
    <row r="703" spans="2:78" ht="18.75">
      <c r="B703" s="363" t="s">
        <v>347</v>
      </c>
      <c r="C703" s="364">
        <v>29196922000106</v>
      </c>
      <c r="D703" s="365" t="s">
        <v>11</v>
      </c>
      <c r="E703" s="365" t="s">
        <v>620</v>
      </c>
      <c r="F703" s="365" t="s">
        <v>665</v>
      </c>
      <c r="G703" s="366" t="s">
        <v>740</v>
      </c>
      <c r="H703" s="366" t="s">
        <v>34</v>
      </c>
      <c r="I703" s="366" t="s">
        <v>1424</v>
      </c>
      <c r="J703" s="366" t="s">
        <v>608</v>
      </c>
      <c r="K703" s="367" t="s">
        <v>48</v>
      </c>
      <c r="L703" s="368"/>
      <c r="M703" s="368" t="s">
        <v>34</v>
      </c>
      <c r="N703" s="367">
        <v>472204</v>
      </c>
      <c r="O703" s="367" t="s">
        <v>1323</v>
      </c>
      <c r="P703" s="371">
        <v>43109</v>
      </c>
      <c r="Q703" s="372">
        <v>412.44561062999998</v>
      </c>
      <c r="R703" s="372">
        <v>318.07602061567439</v>
      </c>
      <c r="S703" s="367">
        <v>1</v>
      </c>
      <c r="T703" s="369">
        <v>0.10387729610028762</v>
      </c>
      <c r="U703" s="369">
        <v>1.1129955695206089</v>
      </c>
      <c r="V703" s="369">
        <v>0.12424791909553035</v>
      </c>
      <c r="W703" s="369">
        <v>1.1131187060139194</v>
      </c>
      <c r="X703" s="369">
        <v>0.18175180973695593</v>
      </c>
      <c r="Y703" s="369">
        <v>1.2441959220899572</v>
      </c>
      <c r="Z703" s="369">
        <v>0.17031151456736504</v>
      </c>
      <c r="AA703" s="369">
        <v>0.92022607383581678</v>
      </c>
      <c r="AB703" s="369">
        <v>2.8004043671887085E-3</v>
      </c>
      <c r="AC703" s="373">
        <v>4.5088036707162011</v>
      </c>
      <c r="AD703" s="575">
        <v>0</v>
      </c>
      <c r="AE703" s="370" t="s">
        <v>1977</v>
      </c>
      <c r="AF703" s="370" t="s">
        <v>1812</v>
      </c>
      <c r="AG703" s="374" t="s">
        <v>1459</v>
      </c>
      <c r="AH703" s="374" t="s">
        <v>1819</v>
      </c>
      <c r="AI703" s="374">
        <v>500</v>
      </c>
      <c r="AJ703" s="374">
        <v>100</v>
      </c>
      <c r="AK703" s="374">
        <v>100</v>
      </c>
      <c r="AL703" s="722">
        <v>1</v>
      </c>
      <c r="AM703" s="722">
        <v>0</v>
      </c>
      <c r="AN703" s="369" t="s">
        <v>1820</v>
      </c>
      <c r="AO703" s="367" t="s">
        <v>1326</v>
      </c>
      <c r="AP703" s="370" t="s">
        <v>1821</v>
      </c>
      <c r="AQ703" s="376" t="s">
        <v>11</v>
      </c>
      <c r="AR703" s="369">
        <v>2E-3</v>
      </c>
      <c r="AS703" s="369">
        <v>2E-3</v>
      </c>
      <c r="AT703" s="369" t="s">
        <v>1424</v>
      </c>
      <c r="AW703"/>
      <c r="AX703" s="198"/>
      <c r="AY703" s="184"/>
      <c r="AZ703" s="184"/>
      <c r="BA703" s="184"/>
      <c r="BB703" s="186"/>
      <c r="BC703" s="184"/>
      <c r="BD703" s="184"/>
      <c r="BE703" s="184"/>
      <c r="BF703" s="184"/>
      <c r="BG703" s="186"/>
      <c r="BH703" s="186"/>
      <c r="BI703" s="199"/>
      <c r="BJ703" s="199"/>
      <c r="BK703" s="199"/>
      <c r="BL703" s="186"/>
      <c r="BM703" s="186"/>
      <c r="BN703" s="186"/>
      <c r="BO703" s="186"/>
      <c r="BP703" s="186"/>
      <c r="BQ703" s="186"/>
      <c r="BR703" s="186"/>
      <c r="BS703" s="186"/>
      <c r="BT703" s="187"/>
      <c r="BU703" s="188"/>
      <c r="BV703" s="189"/>
      <c r="BW703" s="185"/>
      <c r="BX703"/>
      <c r="BZ703"/>
    </row>
    <row r="704" spans="2:78" ht="18.75">
      <c r="B704" s="363" t="s">
        <v>263</v>
      </c>
      <c r="C704" s="364">
        <v>29054793000103</v>
      </c>
      <c r="D704" s="365" t="s">
        <v>14</v>
      </c>
      <c r="E704" s="365" t="s">
        <v>607</v>
      </c>
      <c r="F704" s="365" t="s">
        <v>1424</v>
      </c>
      <c r="G704" s="366" t="s">
        <v>1424</v>
      </c>
      <c r="H704" s="366" t="s">
        <v>34</v>
      </c>
      <c r="I704" s="366" t="s">
        <v>34</v>
      </c>
      <c r="J704" s="366" t="s">
        <v>608</v>
      </c>
      <c r="K704" s="367" t="s">
        <v>48</v>
      </c>
      <c r="L704" s="368"/>
      <c r="M704" s="368" t="s">
        <v>34</v>
      </c>
      <c r="N704" s="367">
        <v>472311</v>
      </c>
      <c r="O704" s="367" t="s">
        <v>1323</v>
      </c>
      <c r="P704" s="371">
        <v>43162</v>
      </c>
      <c r="Q704" s="372">
        <v>53.487173460000001</v>
      </c>
      <c r="R704" s="372">
        <v>65.962172909285755</v>
      </c>
      <c r="S704" s="367">
        <v>2</v>
      </c>
      <c r="T704" s="369">
        <v>0.16587530810317808</v>
      </c>
      <c r="U704" s="369">
        <v>1.7772746301893005</v>
      </c>
      <c r="V704" s="369">
        <v>5.7104788969635445E-2</v>
      </c>
      <c r="W704" s="369">
        <v>0.51159334713852112</v>
      </c>
      <c r="X704" s="369">
        <v>4.2148784812946705E-2</v>
      </c>
      <c r="Y704" s="369">
        <v>0.28853273186777201</v>
      </c>
      <c r="Z704" s="369">
        <v>9.0276025850594355E-2</v>
      </c>
      <c r="AA704" s="369">
        <v>0.48777883891775209</v>
      </c>
      <c r="AB704" s="369">
        <v>0.22426742388131238</v>
      </c>
      <c r="AC704" s="373">
        <v>-0.24308771952754171</v>
      </c>
      <c r="AD704" s="575">
        <v>0</v>
      </c>
      <c r="AE704" s="370" t="s">
        <v>2029</v>
      </c>
      <c r="AF704" s="370" t="s">
        <v>1812</v>
      </c>
      <c r="AG704" s="374" t="s">
        <v>1459</v>
      </c>
      <c r="AH704" s="374" t="s">
        <v>1819</v>
      </c>
      <c r="AI704" s="374">
        <v>200000</v>
      </c>
      <c r="AJ704" s="374">
        <v>10000</v>
      </c>
      <c r="AK704" s="374">
        <v>10000</v>
      </c>
      <c r="AL704" s="722">
        <v>2</v>
      </c>
      <c r="AM704" s="722">
        <v>20</v>
      </c>
      <c r="AN704" s="369" t="s">
        <v>1869</v>
      </c>
      <c r="AO704" s="367" t="s">
        <v>1326</v>
      </c>
      <c r="AP704" s="370" t="s">
        <v>1816</v>
      </c>
      <c r="AQ704" s="376" t="s">
        <v>672</v>
      </c>
      <c r="AR704" s="369">
        <v>5.3333333333333297E-3</v>
      </c>
      <c r="AS704" s="369">
        <v>5.3333333333333297E-3</v>
      </c>
      <c r="AT704" s="369" t="s">
        <v>1424</v>
      </c>
      <c r="AW704"/>
      <c r="AX704" s="198"/>
      <c r="AY704" s="184"/>
      <c r="AZ704" s="184"/>
      <c r="BA704" s="184"/>
      <c r="BB704" s="186"/>
      <c r="BC704" s="184"/>
      <c r="BD704" s="184"/>
      <c r="BE704" s="184"/>
      <c r="BF704" s="184"/>
      <c r="BG704" s="186"/>
      <c r="BH704" s="186"/>
      <c r="BI704" s="199"/>
      <c r="BJ704" s="199"/>
      <c r="BK704" s="199"/>
      <c r="BL704" s="186"/>
      <c r="BM704" s="186"/>
      <c r="BN704" s="186"/>
      <c r="BO704" s="186"/>
      <c r="BP704" s="186"/>
      <c r="BQ704" s="186"/>
      <c r="BR704" s="186"/>
      <c r="BS704" s="186"/>
      <c r="BT704" s="187"/>
      <c r="BU704" s="188"/>
      <c r="BV704" s="189"/>
      <c r="BW704" s="185"/>
      <c r="BX704"/>
      <c r="BZ704"/>
    </row>
    <row r="705" spans="2:78" ht="18.75">
      <c r="B705" s="363" t="s">
        <v>362</v>
      </c>
      <c r="C705" s="364">
        <v>28289215000193</v>
      </c>
      <c r="D705" s="365" t="s">
        <v>13</v>
      </c>
      <c r="E705" s="365" t="s">
        <v>615</v>
      </c>
      <c r="F705" s="365" t="s">
        <v>619</v>
      </c>
      <c r="G705" s="366" t="s">
        <v>34</v>
      </c>
      <c r="H705" s="366" t="s">
        <v>1339</v>
      </c>
      <c r="I705" s="366" t="s">
        <v>34</v>
      </c>
      <c r="J705" s="366" t="s">
        <v>1424</v>
      </c>
      <c r="K705" s="367" t="s">
        <v>48</v>
      </c>
      <c r="L705" s="368"/>
      <c r="M705" s="368" t="s">
        <v>34</v>
      </c>
      <c r="N705" s="367">
        <v>472921</v>
      </c>
      <c r="O705" s="367" t="s">
        <v>1323</v>
      </c>
      <c r="P705" s="371">
        <v>43315</v>
      </c>
      <c r="Q705" s="372">
        <v>280.44792094000002</v>
      </c>
      <c r="R705" s="372">
        <v>422.84396242166679</v>
      </c>
      <c r="S705" s="367">
        <v>1</v>
      </c>
      <c r="T705" s="369">
        <v>0.1311926378884205</v>
      </c>
      <c r="U705" s="369">
        <v>1.4056663987726696</v>
      </c>
      <c r="V705" s="369">
        <v>0.12432935453475635</v>
      </c>
      <c r="W705" s="369">
        <v>1.1138482740533264</v>
      </c>
      <c r="X705" s="369">
        <v>0.13762071276022114</v>
      </c>
      <c r="Y705" s="369">
        <v>0.94209312060877148</v>
      </c>
      <c r="Z705" s="369">
        <v>0.19067571269679728</v>
      </c>
      <c r="AA705" s="369">
        <v>1.0302577774412112</v>
      </c>
      <c r="AB705" s="369">
        <v>3.3430130683103639E-2</v>
      </c>
      <c r="AC705" s="373">
        <v>0.38013339074139507</v>
      </c>
      <c r="AD705" s="575">
        <v>29300722000143</v>
      </c>
      <c r="AE705" s="370" t="s">
        <v>1906</v>
      </c>
      <c r="AF705" s="370" t="s">
        <v>1907</v>
      </c>
      <c r="AG705" s="374" t="s">
        <v>1462</v>
      </c>
      <c r="AH705" s="374" t="s">
        <v>1819</v>
      </c>
      <c r="AI705" s="374">
        <v>5000</v>
      </c>
      <c r="AJ705" s="374">
        <v>500</v>
      </c>
      <c r="AK705" s="374">
        <v>100</v>
      </c>
      <c r="AL705" s="722">
        <v>2</v>
      </c>
      <c r="AM705" s="722">
        <v>20</v>
      </c>
      <c r="AN705" s="369" t="s">
        <v>1820</v>
      </c>
      <c r="AO705" s="367" t="s">
        <v>1326</v>
      </c>
      <c r="AP705" s="370" t="s">
        <v>1835</v>
      </c>
      <c r="AQ705" s="376" t="s">
        <v>670</v>
      </c>
      <c r="AR705" s="369">
        <v>4.0000000000000001E-3</v>
      </c>
      <c r="AS705" s="369">
        <v>4.0000000000000001E-3</v>
      </c>
      <c r="AT705" s="369" t="s">
        <v>1424</v>
      </c>
      <c r="AW705"/>
      <c r="AX705" s="198"/>
      <c r="AY705" s="184"/>
      <c r="AZ705" s="184"/>
      <c r="BA705" s="184"/>
      <c r="BB705" s="186"/>
      <c r="BC705" s="184"/>
      <c r="BD705" s="184"/>
      <c r="BE705" s="184"/>
      <c r="BF705" s="184"/>
      <c r="BG705" s="186"/>
      <c r="BH705" s="186"/>
      <c r="BI705" s="199"/>
      <c r="BJ705" s="199"/>
      <c r="BK705" s="199"/>
      <c r="BL705" s="186"/>
      <c r="BM705" s="186"/>
      <c r="BN705" s="186"/>
      <c r="BO705" s="186"/>
      <c r="BP705" s="186"/>
      <c r="BQ705" s="186"/>
      <c r="BR705" s="186"/>
      <c r="BS705" s="186"/>
      <c r="BT705" s="187"/>
      <c r="BU705" s="188"/>
      <c r="BV705" s="189"/>
      <c r="BW705" s="185"/>
      <c r="BX705"/>
      <c r="BZ705"/>
    </row>
    <row r="706" spans="2:78" ht="18.75">
      <c r="B706" s="363" t="s">
        <v>697</v>
      </c>
      <c r="C706" s="364">
        <v>17797493000135</v>
      </c>
      <c r="D706" s="365" t="s">
        <v>13</v>
      </c>
      <c r="E706" s="365" t="s">
        <v>615</v>
      </c>
      <c r="F706" s="365" t="s">
        <v>619</v>
      </c>
      <c r="G706" s="366" t="s">
        <v>34</v>
      </c>
      <c r="H706" s="366" t="s">
        <v>1339</v>
      </c>
      <c r="I706" s="366" t="s">
        <v>34</v>
      </c>
      <c r="J706" s="366" t="s">
        <v>1424</v>
      </c>
      <c r="K706" s="367" t="s">
        <v>48</v>
      </c>
      <c r="L706" s="368"/>
      <c r="M706" s="368" t="s">
        <v>34</v>
      </c>
      <c r="N706" s="367">
        <v>473596</v>
      </c>
      <c r="O706" s="367" t="s">
        <v>1323</v>
      </c>
      <c r="P706" s="371">
        <v>43320</v>
      </c>
      <c r="Q706" s="372">
        <v>22.667470999999999</v>
      </c>
      <c r="R706" s="372">
        <v>31.711954321428546</v>
      </c>
      <c r="S706" s="367">
        <v>1</v>
      </c>
      <c r="T706" s="369">
        <v>0.11784563030012407</v>
      </c>
      <c r="U706" s="369">
        <v>1.2626595929564106</v>
      </c>
      <c r="V706" s="369">
        <v>8.2590497143617103E-2</v>
      </c>
      <c r="W706" s="369">
        <v>0.73991603222638236</v>
      </c>
      <c r="X706" s="369">
        <v>4.5493468039709439E-2</v>
      </c>
      <c r="Y706" s="369">
        <v>0.31142901684806246</v>
      </c>
      <c r="Z706" s="369">
        <v>9.642675947144741E-2</v>
      </c>
      <c r="AA706" s="369">
        <v>0.52101244303139982</v>
      </c>
      <c r="AB706" s="369">
        <v>3.2826090263689357E-2</v>
      </c>
      <c r="AC706" s="373">
        <v>-0.88438642032724046</v>
      </c>
      <c r="AD706" s="575">
        <v>0</v>
      </c>
      <c r="AE706" s="370" t="s">
        <v>1848</v>
      </c>
      <c r="AF706" s="370" t="s">
        <v>1849</v>
      </c>
      <c r="AG706" s="374" t="s">
        <v>721</v>
      </c>
      <c r="AH706" s="374" t="s">
        <v>1819</v>
      </c>
      <c r="AI706" s="374">
        <v>1000</v>
      </c>
      <c r="AJ706" s="374">
        <v>1000</v>
      </c>
      <c r="AK706" s="374">
        <v>1000</v>
      </c>
      <c r="AL706" s="722">
        <v>2</v>
      </c>
      <c r="AM706" s="722">
        <v>20</v>
      </c>
      <c r="AN706" s="369" t="s">
        <v>1820</v>
      </c>
      <c r="AO706" s="367" t="s">
        <v>1326</v>
      </c>
      <c r="AP706" s="370" t="s">
        <v>1835</v>
      </c>
      <c r="AQ706" s="376" t="s">
        <v>666</v>
      </c>
      <c r="AR706" s="369">
        <v>7.1999999999999998E-3</v>
      </c>
      <c r="AS706" s="369">
        <v>7.1999999999999998E-3</v>
      </c>
      <c r="AT706" s="369" t="s">
        <v>1424</v>
      </c>
      <c r="AW706"/>
      <c r="AX706" s="198"/>
      <c r="AY706" s="184"/>
      <c r="AZ706" s="184"/>
      <c r="BA706" s="184"/>
      <c r="BB706" s="186"/>
      <c r="BC706" s="184"/>
      <c r="BD706" s="184"/>
      <c r="BE706" s="184"/>
      <c r="BF706" s="184"/>
      <c r="BG706" s="186"/>
      <c r="BH706" s="186"/>
      <c r="BI706" s="199"/>
      <c r="BJ706" s="199"/>
      <c r="BK706" s="199"/>
      <c r="BL706" s="186"/>
      <c r="BM706" s="186"/>
      <c r="BN706" s="186"/>
      <c r="BO706" s="186"/>
      <c r="BP706" s="186"/>
      <c r="BQ706" s="186"/>
      <c r="BR706" s="186"/>
      <c r="BS706" s="186"/>
      <c r="BT706" s="187"/>
      <c r="BU706" s="188"/>
      <c r="BV706" s="189"/>
      <c r="BW706" s="185"/>
      <c r="BX706"/>
      <c r="BZ706"/>
    </row>
    <row r="707" spans="2:78" ht="18.75">
      <c r="B707" s="363" t="s">
        <v>429</v>
      </c>
      <c r="C707" s="364">
        <v>30887013000195</v>
      </c>
      <c r="D707" s="365" t="s">
        <v>13</v>
      </c>
      <c r="E707" s="365" t="s">
        <v>615</v>
      </c>
      <c r="F707" s="365" t="s">
        <v>619</v>
      </c>
      <c r="G707" s="366" t="s">
        <v>34</v>
      </c>
      <c r="H707" s="366" t="s">
        <v>1340</v>
      </c>
      <c r="I707" s="366" t="s">
        <v>34</v>
      </c>
      <c r="J707" s="366" t="s">
        <v>1424</v>
      </c>
      <c r="K707" s="367" t="s">
        <v>48</v>
      </c>
      <c r="L707" s="368"/>
      <c r="M707" s="368" t="s">
        <v>1421</v>
      </c>
      <c r="N707" s="367">
        <v>473677</v>
      </c>
      <c r="O707" s="367" t="s">
        <v>1323</v>
      </c>
      <c r="P707" s="371">
        <v>43328</v>
      </c>
      <c r="Q707" s="372">
        <v>27.617923869999998</v>
      </c>
      <c r="R707" s="372">
        <v>30.8764763109921</v>
      </c>
      <c r="S707" s="367">
        <v>1</v>
      </c>
      <c r="T707" s="369">
        <v>-0.12184315222841247</v>
      </c>
      <c r="U707" s="369">
        <v>-1.305491129416033</v>
      </c>
      <c r="V707" s="369">
        <v>-0.22056198525689741</v>
      </c>
      <c r="W707" s="369">
        <v>-1.9759821606046581</v>
      </c>
      <c r="X707" s="369">
        <v>-0.34639412231131783</v>
      </c>
      <c r="Y707" s="369">
        <v>-2.3712674720511417</v>
      </c>
      <c r="Z707" s="369">
        <v>-0.22068068176052058</v>
      </c>
      <c r="AA707" s="369">
        <v>-1.1923804321966172</v>
      </c>
      <c r="AB707" s="369">
        <v>0.54927358205571586</v>
      </c>
      <c r="AC707" s="373">
        <v>-0.60476862844727608</v>
      </c>
      <c r="AD707" s="575">
        <v>0</v>
      </c>
      <c r="AE707" s="370" t="s">
        <v>1979</v>
      </c>
      <c r="AF707" s="370" t="s">
        <v>1812</v>
      </c>
      <c r="AG707" s="374" t="s">
        <v>1459</v>
      </c>
      <c r="AH707" s="374" t="s">
        <v>1819</v>
      </c>
      <c r="AI707" s="374">
        <v>500</v>
      </c>
      <c r="AJ707" s="374">
        <v>100</v>
      </c>
      <c r="AK707" s="374">
        <v>500</v>
      </c>
      <c r="AL707" s="722">
        <v>1</v>
      </c>
      <c r="AM707" s="722">
        <v>15</v>
      </c>
      <c r="AN707" s="369" t="s">
        <v>1820</v>
      </c>
      <c r="AO707" s="367" t="s">
        <v>1326</v>
      </c>
      <c r="AP707" s="370" t="s">
        <v>1835</v>
      </c>
      <c r="AQ707" s="376" t="s">
        <v>1950</v>
      </c>
      <c r="AR707" s="369">
        <v>2E-3</v>
      </c>
      <c r="AS707" s="369">
        <v>2E-3</v>
      </c>
      <c r="AT707" s="369" t="s">
        <v>1424</v>
      </c>
      <c r="AW707"/>
      <c r="AX707" s="198"/>
      <c r="AY707" s="184"/>
      <c r="AZ707" s="184"/>
      <c r="BA707" s="184"/>
      <c r="BB707" s="186"/>
      <c r="BC707" s="184"/>
      <c r="BD707" s="184"/>
      <c r="BE707" s="184"/>
      <c r="BF707" s="184"/>
      <c r="BG707" s="186"/>
      <c r="BH707" s="186"/>
      <c r="BI707" s="199"/>
      <c r="BJ707" s="199"/>
      <c r="BK707" s="199"/>
      <c r="BL707" s="186"/>
      <c r="BM707" s="186"/>
      <c r="BN707" s="186"/>
      <c r="BO707" s="186"/>
      <c r="BP707" s="186"/>
      <c r="BQ707" s="186"/>
      <c r="BR707" s="186"/>
      <c r="BS707" s="186"/>
      <c r="BT707" s="187"/>
      <c r="BU707" s="188"/>
      <c r="BV707" s="189"/>
      <c r="BW707" s="185"/>
      <c r="BX707"/>
      <c r="BZ707"/>
    </row>
    <row r="708" spans="2:78" ht="18.75">
      <c r="B708" s="363" t="s">
        <v>160</v>
      </c>
      <c r="C708" s="364">
        <v>23714047000112</v>
      </c>
      <c r="D708" s="365" t="s">
        <v>11</v>
      </c>
      <c r="E708" s="365" t="s">
        <v>620</v>
      </c>
      <c r="F708" s="365" t="s">
        <v>665</v>
      </c>
      <c r="G708" s="366" t="s">
        <v>740</v>
      </c>
      <c r="H708" s="366" t="s">
        <v>34</v>
      </c>
      <c r="I708" s="366" t="s">
        <v>1306</v>
      </c>
      <c r="J708" s="366" t="s">
        <v>608</v>
      </c>
      <c r="K708" s="367" t="s">
        <v>48</v>
      </c>
      <c r="L708" s="368"/>
      <c r="M708" s="368" t="s">
        <v>34</v>
      </c>
      <c r="N708" s="367">
        <v>474045</v>
      </c>
      <c r="O708" s="367" t="s">
        <v>1323</v>
      </c>
      <c r="P708" s="371">
        <v>42303</v>
      </c>
      <c r="Q708" s="372">
        <v>241.65659574</v>
      </c>
      <c r="R708" s="372">
        <v>120.0611301832144</v>
      </c>
      <c r="S708" s="367">
        <v>1</v>
      </c>
      <c r="T708" s="369">
        <v>0.11839264568355712</v>
      </c>
      <c r="U708" s="369">
        <v>1.2685206012910213</v>
      </c>
      <c r="V708" s="369">
        <v>0.14543741599073567</v>
      </c>
      <c r="W708" s="369">
        <v>1.3029522705257086</v>
      </c>
      <c r="X708" s="369">
        <v>0.22692751820570067</v>
      </c>
      <c r="Y708" s="369">
        <v>1.5534496914784677</v>
      </c>
      <c r="Z708" s="369">
        <v>0.2014343923476356</v>
      </c>
      <c r="AA708" s="369">
        <v>1.088389005737183</v>
      </c>
      <c r="AB708" s="369">
        <v>1.2296067927150035E-2</v>
      </c>
      <c r="AC708" s="373">
        <v>2.7501450533474139</v>
      </c>
      <c r="AD708" s="575">
        <v>0</v>
      </c>
      <c r="AE708" s="370" t="s">
        <v>1940</v>
      </c>
      <c r="AF708" s="370" t="s">
        <v>1940</v>
      </c>
      <c r="AG708" s="374" t="s">
        <v>721</v>
      </c>
      <c r="AH708" s="374" t="s">
        <v>1813</v>
      </c>
      <c r="AI708" s="374">
        <v>1000</v>
      </c>
      <c r="AJ708" s="374">
        <v>1000</v>
      </c>
      <c r="AK708" s="374">
        <v>1000</v>
      </c>
      <c r="AL708" s="722">
        <v>0.25</v>
      </c>
      <c r="AM708" s="722">
        <v>20</v>
      </c>
      <c r="AN708" s="369" t="s">
        <v>1820</v>
      </c>
      <c r="AO708" s="367" t="s">
        <v>1326</v>
      </c>
      <c r="AP708" s="370" t="s">
        <v>1821</v>
      </c>
      <c r="AQ708" s="376" t="s">
        <v>11</v>
      </c>
      <c r="AR708" s="369">
        <v>1.5E-3</v>
      </c>
      <c r="AS708" s="369">
        <v>1.5E-3</v>
      </c>
      <c r="AT708" s="369" t="s">
        <v>1424</v>
      </c>
      <c r="AW708"/>
      <c r="AX708" s="198"/>
      <c r="AY708" s="184"/>
      <c r="AZ708" s="184"/>
      <c r="BA708" s="184"/>
      <c r="BB708" s="186"/>
      <c r="BC708" s="184"/>
      <c r="BD708" s="184"/>
      <c r="BE708" s="184"/>
      <c r="BF708" s="184"/>
      <c r="BG708" s="186"/>
      <c r="BH708" s="186"/>
      <c r="BI708" s="199"/>
      <c r="BJ708" s="199"/>
      <c r="BK708" s="199"/>
      <c r="BL708" s="186"/>
      <c r="BM708" s="186"/>
      <c r="BN708" s="186"/>
      <c r="BO708" s="186"/>
      <c r="BP708" s="186"/>
      <c r="BQ708" s="186"/>
      <c r="BR708" s="186"/>
      <c r="BS708" s="186"/>
      <c r="BT708" s="187"/>
      <c r="BU708" s="188"/>
      <c r="BV708" s="189"/>
      <c r="BW708" s="185"/>
      <c r="BX708"/>
      <c r="BZ708"/>
    </row>
    <row r="709" spans="2:78" ht="18.75">
      <c r="B709" s="363" t="s">
        <v>1056</v>
      </c>
      <c r="C709" s="364">
        <v>30553981000165</v>
      </c>
      <c r="D709" s="365" t="s">
        <v>14</v>
      </c>
      <c r="E709" s="365" t="s">
        <v>607</v>
      </c>
      <c r="F709" s="365" t="s">
        <v>1424</v>
      </c>
      <c r="G709" s="366" t="s">
        <v>1424</v>
      </c>
      <c r="H709" s="366" t="s">
        <v>34</v>
      </c>
      <c r="I709" s="366" t="s">
        <v>34</v>
      </c>
      <c r="J709" s="366" t="s">
        <v>611</v>
      </c>
      <c r="K709" s="367" t="s">
        <v>1815</v>
      </c>
      <c r="L709" s="368"/>
      <c r="M709" s="368" t="s">
        <v>1421</v>
      </c>
      <c r="N709" s="367">
        <v>474274</v>
      </c>
      <c r="O709" s="367" t="s">
        <v>1323</v>
      </c>
      <c r="P709" s="371">
        <v>43299</v>
      </c>
      <c r="Q709" s="372">
        <v>108.53671224</v>
      </c>
      <c r="R709" s="372">
        <v>164.91352029243032</v>
      </c>
      <c r="S709" s="367">
        <v>3</v>
      </c>
      <c r="T709" s="369">
        <v>-0.36629727231338305</v>
      </c>
      <c r="U709" s="369">
        <v>-3.9247001656519869</v>
      </c>
      <c r="V709" s="369">
        <v>-0.3412576710174956</v>
      </c>
      <c r="W709" s="369">
        <v>-3.0572769342579957</v>
      </c>
      <c r="X709" s="369">
        <v>-0.21465975900747458</v>
      </c>
      <c r="Y709" s="369">
        <v>-1.4694698070981971</v>
      </c>
      <c r="Z709" s="369">
        <v>0.26600219165373939</v>
      </c>
      <c r="AA709" s="369">
        <v>1.4372613212856016</v>
      </c>
      <c r="AB709" s="369">
        <v>0.19920934944144542</v>
      </c>
      <c r="AC709" s="373">
        <v>-2.2733828401757461</v>
      </c>
      <c r="AD709" s="575">
        <v>17690766000148</v>
      </c>
      <c r="AE709" s="370" t="s">
        <v>1973</v>
      </c>
      <c r="AF709" s="370" t="s">
        <v>1812</v>
      </c>
      <c r="AG709" s="374" t="s">
        <v>1459</v>
      </c>
      <c r="AH709" s="374" t="s">
        <v>1813</v>
      </c>
      <c r="AI709" s="374">
        <v>2000000</v>
      </c>
      <c r="AJ709" s="374">
        <v>25000</v>
      </c>
      <c r="AK709" s="374">
        <v>25000</v>
      </c>
      <c r="AL709" s="722">
        <v>1</v>
      </c>
      <c r="AM709" s="722">
        <v>10</v>
      </c>
      <c r="AN709" s="369" t="s">
        <v>1824</v>
      </c>
      <c r="AO709" s="367" t="s">
        <v>1326</v>
      </c>
      <c r="AP709" s="370" t="s">
        <v>1835</v>
      </c>
      <c r="AQ709" s="376" t="s">
        <v>681</v>
      </c>
      <c r="AR709" s="369">
        <v>1E-3</v>
      </c>
      <c r="AS709" s="369">
        <v>1E-3</v>
      </c>
      <c r="AT709" s="369" t="s">
        <v>1424</v>
      </c>
      <c r="AW709" s="198"/>
      <c r="AX709" s="198"/>
      <c r="AY709" s="184"/>
      <c r="AZ709" s="184"/>
      <c r="BA709" s="184"/>
      <c r="BB709" s="186"/>
      <c r="BC709" s="184"/>
      <c r="BD709" s="184"/>
      <c r="BE709" s="184"/>
      <c r="BF709" s="184"/>
      <c r="BG709" s="186"/>
      <c r="BH709" s="186"/>
      <c r="BI709" s="199"/>
      <c r="BJ709" s="199"/>
      <c r="BK709" s="199"/>
      <c r="BL709" s="218"/>
      <c r="BM709" s="186"/>
      <c r="BN709" s="186"/>
      <c r="BO709" s="186"/>
      <c r="BP709" s="186"/>
      <c r="BQ709" s="186"/>
      <c r="BR709" s="186"/>
      <c r="BS709" s="186"/>
      <c r="BT709" s="187"/>
      <c r="BU709" s="188"/>
      <c r="BV709" s="189"/>
      <c r="BW709" s="185"/>
      <c r="BX709"/>
      <c r="BZ709"/>
    </row>
    <row r="710" spans="2:78" ht="18.75">
      <c r="B710" s="363" t="s">
        <v>1005</v>
      </c>
      <c r="C710" s="364">
        <v>30630299000129</v>
      </c>
      <c r="D710" s="365" t="s">
        <v>14</v>
      </c>
      <c r="E710" s="365" t="s">
        <v>614</v>
      </c>
      <c r="F710" s="365" t="s">
        <v>1424</v>
      </c>
      <c r="G710" s="366" t="s">
        <v>1424</v>
      </c>
      <c r="H710" s="366" t="s">
        <v>867</v>
      </c>
      <c r="I710" s="366" t="s">
        <v>34</v>
      </c>
      <c r="J710" s="366" t="s">
        <v>608</v>
      </c>
      <c r="K710" s="367" t="s">
        <v>48</v>
      </c>
      <c r="L710" s="368"/>
      <c r="M710" s="368" t="s">
        <v>34</v>
      </c>
      <c r="N710" s="367">
        <v>474282</v>
      </c>
      <c r="O710" s="367" t="s">
        <v>1323</v>
      </c>
      <c r="P710" s="371">
        <v>43336</v>
      </c>
      <c r="Q710" s="372">
        <v>1.0360110600000001</v>
      </c>
      <c r="R710" s="372">
        <v>1.2853122961111119</v>
      </c>
      <c r="S710" s="367">
        <v>2</v>
      </c>
      <c r="T710" s="369">
        <v>-2.2454879340170431E-2</v>
      </c>
      <c r="U710" s="369">
        <v>-0.24059329764996013</v>
      </c>
      <c r="V710" s="369">
        <v>-8.2172602153069429E-2</v>
      </c>
      <c r="W710" s="369">
        <v>-0.73617217289646897</v>
      </c>
      <c r="X710" s="369">
        <v>6.645002890539442E-2</v>
      </c>
      <c r="Y710" s="369">
        <v>0.454888757952437</v>
      </c>
      <c r="Z710" s="369">
        <v>-0.18588112259445111</v>
      </c>
      <c r="AA710" s="369">
        <v>-1.0043516792144296</v>
      </c>
      <c r="AB710" s="369">
        <v>0.11523391450676597</v>
      </c>
      <c r="AC710" s="373">
        <v>-1.6817448976529477</v>
      </c>
      <c r="AD710" s="575">
        <v>29259435000137</v>
      </c>
      <c r="AE710" s="370" t="s">
        <v>1908</v>
      </c>
      <c r="AF710" s="370" t="s">
        <v>1856</v>
      </c>
      <c r="AG710" s="374" t="s">
        <v>59</v>
      </c>
      <c r="AH710" s="374" t="s">
        <v>1813</v>
      </c>
      <c r="AI710" s="374">
        <v>100</v>
      </c>
      <c r="AJ710" s="374">
        <v>1</v>
      </c>
      <c r="AK710" s="374">
        <v>1</v>
      </c>
      <c r="AL710" s="722">
        <v>0</v>
      </c>
      <c r="AM710" s="722">
        <v>0</v>
      </c>
      <c r="AN710" s="369" t="s">
        <v>668</v>
      </c>
      <c r="AO710" s="367" t="s">
        <v>1326</v>
      </c>
      <c r="AP710" s="370" t="s">
        <v>1816</v>
      </c>
      <c r="AQ710" s="376" t="s">
        <v>661</v>
      </c>
      <c r="AR710" s="369">
        <v>4.6666666666666697E-3</v>
      </c>
      <c r="AS710" s="369">
        <v>4.6666666666666697E-3</v>
      </c>
      <c r="AT710" s="369" t="s">
        <v>1424</v>
      </c>
      <c r="AW710" s="198"/>
      <c r="AX710" s="198"/>
      <c r="AY710" s="184"/>
      <c r="AZ710" s="184"/>
      <c r="BA710" s="184"/>
      <c r="BB710" s="186"/>
      <c r="BC710" s="184"/>
      <c r="BD710" s="184"/>
      <c r="BE710" s="184"/>
      <c r="BF710" s="184"/>
      <c r="BG710" s="186"/>
      <c r="BH710" s="186"/>
      <c r="BI710" s="199"/>
      <c r="BJ710" s="199"/>
      <c r="BK710" s="199"/>
      <c r="BL710" s="218"/>
      <c r="BM710" s="186"/>
      <c r="BN710" s="186"/>
      <c r="BO710" s="186"/>
      <c r="BP710" s="186"/>
      <c r="BQ710" s="186"/>
      <c r="BR710" s="186"/>
      <c r="BS710" s="186"/>
      <c r="BT710" s="187"/>
      <c r="BU710" s="188"/>
      <c r="BV710" s="189"/>
      <c r="BW710" s="185"/>
      <c r="BX710"/>
      <c r="BZ710"/>
    </row>
    <row r="711" spans="2:78" ht="18.75">
      <c r="B711" s="363" t="s">
        <v>1087</v>
      </c>
      <c r="C711" s="364">
        <v>30910057000199</v>
      </c>
      <c r="D711" s="365" t="s">
        <v>13</v>
      </c>
      <c r="E711" s="365" t="s">
        <v>616</v>
      </c>
      <c r="F711" s="365" t="s">
        <v>617</v>
      </c>
      <c r="G711" s="366" t="s">
        <v>34</v>
      </c>
      <c r="H711" s="366" t="s">
        <v>1340</v>
      </c>
      <c r="I711" s="366" t="s">
        <v>34</v>
      </c>
      <c r="J711" s="366" t="s">
        <v>608</v>
      </c>
      <c r="K711" s="367" t="s">
        <v>48</v>
      </c>
      <c r="L711" s="368"/>
      <c r="M711" s="368" t="s">
        <v>34</v>
      </c>
      <c r="N711" s="367">
        <v>474436</v>
      </c>
      <c r="O711" s="367" t="s">
        <v>1323</v>
      </c>
      <c r="P711" s="371">
        <v>43334</v>
      </c>
      <c r="Q711" s="372">
        <v>13.785654559999999</v>
      </c>
      <c r="R711" s="372">
        <v>13.597643061031755</v>
      </c>
      <c r="S711" s="367">
        <v>5</v>
      </c>
      <c r="T711" s="369">
        <v>7.1374728043156255E-2</v>
      </c>
      <c r="U711" s="369">
        <v>0.76474609053239795</v>
      </c>
      <c r="V711" s="369">
        <v>6.3325835564022936E-2</v>
      </c>
      <c r="W711" s="369">
        <v>0.56732678223832889</v>
      </c>
      <c r="X711" s="369">
        <v>0.1076691850907372</v>
      </c>
      <c r="Y711" s="369">
        <v>0.73705764591022616</v>
      </c>
      <c r="Z711" s="369">
        <v>1.1534271645063932E-3</v>
      </c>
      <c r="AA711" s="369">
        <v>6.2321901942188713E-3</v>
      </c>
      <c r="AB711" s="369">
        <v>0.181158817351077</v>
      </c>
      <c r="AC711" s="373">
        <v>-0.26659265470718285</v>
      </c>
      <c r="AD711" s="575">
        <v>0</v>
      </c>
      <c r="AE711" s="370" t="s">
        <v>2012</v>
      </c>
      <c r="AF711" s="370" t="s">
        <v>1833</v>
      </c>
      <c r="AG711" s="374" t="s">
        <v>1458</v>
      </c>
      <c r="AH711" s="374" t="s">
        <v>1819</v>
      </c>
      <c r="AI711" s="374">
        <v>1000</v>
      </c>
      <c r="AJ711" s="374">
        <v>1000</v>
      </c>
      <c r="AK711" s="374">
        <v>100</v>
      </c>
      <c r="AL711" s="722">
        <v>2</v>
      </c>
      <c r="AM711" s="722">
        <v>20</v>
      </c>
      <c r="AN711" s="369" t="s">
        <v>1820</v>
      </c>
      <c r="AO711" s="367" t="s">
        <v>1326</v>
      </c>
      <c r="AP711" s="370" t="s">
        <v>1835</v>
      </c>
      <c r="AQ711" s="376" t="s">
        <v>676</v>
      </c>
      <c r="AR711" s="369">
        <v>5.3333333333333297E-3</v>
      </c>
      <c r="AS711" s="369">
        <v>5.3333333333333297E-3</v>
      </c>
      <c r="AT711" s="369" t="s">
        <v>1424</v>
      </c>
      <c r="AW711" s="198"/>
      <c r="AX711" s="198"/>
      <c r="AY711" s="184"/>
      <c r="AZ711" s="184"/>
      <c r="BA711" s="184"/>
      <c r="BB711" s="186"/>
      <c r="BC711" s="184"/>
      <c r="BD711" s="184"/>
      <c r="BE711" s="184"/>
      <c r="BF711" s="184"/>
      <c r="BG711" s="186"/>
      <c r="BH711" s="186"/>
      <c r="BI711" s="199"/>
      <c r="BJ711" s="199"/>
      <c r="BK711" s="199"/>
      <c r="BL711" s="218"/>
      <c r="BM711" s="186"/>
      <c r="BN711" s="186"/>
      <c r="BO711" s="186"/>
      <c r="BP711" s="186"/>
      <c r="BQ711" s="186"/>
      <c r="BR711" s="186"/>
      <c r="BS711" s="186"/>
      <c r="BT711" s="187"/>
      <c r="BU711" s="188"/>
      <c r="BV711" s="189"/>
      <c r="BW711" s="185"/>
      <c r="BX711"/>
      <c r="BZ711"/>
    </row>
    <row r="712" spans="2:78" ht="18.75">
      <c r="B712" s="363" t="s">
        <v>772</v>
      </c>
      <c r="C712" s="364">
        <v>30921203000181</v>
      </c>
      <c r="D712" s="365" t="s">
        <v>11</v>
      </c>
      <c r="E712" s="365" t="s">
        <v>620</v>
      </c>
      <c r="F712" s="365" t="s">
        <v>665</v>
      </c>
      <c r="G712" s="366" t="s">
        <v>740</v>
      </c>
      <c r="H712" s="366" t="s">
        <v>34</v>
      </c>
      <c r="I712" s="366" t="s">
        <v>1306</v>
      </c>
      <c r="J712" s="366" t="s">
        <v>608</v>
      </c>
      <c r="K712" s="367" t="s">
        <v>48</v>
      </c>
      <c r="L712" s="368" t="s">
        <v>1341</v>
      </c>
      <c r="M712" s="368" t="s">
        <v>34</v>
      </c>
      <c r="N712" s="367">
        <v>474819</v>
      </c>
      <c r="O712" s="367" t="s">
        <v>1326</v>
      </c>
      <c r="P712" s="371">
        <v>43338</v>
      </c>
      <c r="Q712" s="372">
        <v>811.30323391000002</v>
      </c>
      <c r="R712" s="372">
        <v>743.43903399341264</v>
      </c>
      <c r="S712" s="367">
        <v>1</v>
      </c>
      <c r="T712" s="369">
        <v>0.10218873712395227</v>
      </c>
      <c r="U712" s="369">
        <v>1.0949034672991467</v>
      </c>
      <c r="V712" s="369">
        <v>0.12372935685555064</v>
      </c>
      <c r="W712" s="369">
        <v>1.1084729837052014</v>
      </c>
      <c r="X712" s="369">
        <v>0.19340758648416179</v>
      </c>
      <c r="Y712" s="369">
        <v>1.3239864337698846</v>
      </c>
      <c r="Z712" s="369">
        <v>0.21053190523365362</v>
      </c>
      <c r="AA712" s="369">
        <v>1.1375446285148769</v>
      </c>
      <c r="AB712" s="369">
        <v>1.4890758390845465E-3</v>
      </c>
      <c r="AC712" s="373">
        <v>8.1311582207485973</v>
      </c>
      <c r="AD712" s="575">
        <v>34474989000197</v>
      </c>
      <c r="AE712" s="370" t="s">
        <v>1843</v>
      </c>
      <c r="AF712" s="370" t="s">
        <v>1812</v>
      </c>
      <c r="AG712" s="374" t="s">
        <v>1459</v>
      </c>
      <c r="AH712" s="374" t="s">
        <v>1819</v>
      </c>
      <c r="AI712" s="374">
        <v>1000</v>
      </c>
      <c r="AJ712" s="374">
        <v>1000</v>
      </c>
      <c r="AK712" s="374">
        <v>1000</v>
      </c>
      <c r="AL712" s="722">
        <v>0.4</v>
      </c>
      <c r="AM712" s="722">
        <v>0</v>
      </c>
      <c r="AN712" s="369" t="s">
        <v>1820</v>
      </c>
      <c r="AO712" s="367" t="s">
        <v>1326</v>
      </c>
      <c r="AP712" s="370" t="s">
        <v>1821</v>
      </c>
      <c r="AQ712" s="376" t="s">
        <v>664</v>
      </c>
      <c r="AR712" s="369">
        <v>1.1199999999999999E-3</v>
      </c>
      <c r="AS712" s="369">
        <v>1.1199999999999999E-3</v>
      </c>
      <c r="AT712" s="369" t="s">
        <v>1424</v>
      </c>
      <c r="AW712" s="198"/>
      <c r="AX712" s="198"/>
      <c r="AY712" s="184"/>
      <c r="AZ712" s="184"/>
      <c r="BA712" s="184"/>
      <c r="BB712" s="186"/>
      <c r="BC712" s="184"/>
      <c r="BD712" s="184"/>
      <c r="BE712" s="184"/>
      <c r="BF712" s="184"/>
      <c r="BG712" s="186"/>
      <c r="BH712" s="186"/>
      <c r="BI712" s="199"/>
      <c r="BJ712" s="199"/>
      <c r="BK712" s="199"/>
      <c r="BL712" s="218"/>
      <c r="BM712" s="186"/>
      <c r="BN712" s="186"/>
      <c r="BO712" s="186"/>
      <c r="BP712" s="186"/>
      <c r="BQ712" s="186"/>
      <c r="BR712" s="186"/>
      <c r="BS712" s="186"/>
      <c r="BT712" s="187"/>
      <c r="BU712" s="188"/>
      <c r="BV712" s="189"/>
      <c r="BW712" s="185"/>
      <c r="BX712"/>
      <c r="BZ712"/>
    </row>
    <row r="713" spans="2:78" ht="18.75">
      <c r="B713" s="363" t="s">
        <v>777</v>
      </c>
      <c r="C713" s="364">
        <v>30910553000142</v>
      </c>
      <c r="D713" s="365" t="s">
        <v>11</v>
      </c>
      <c r="E713" s="365" t="s">
        <v>620</v>
      </c>
      <c r="F713" s="365" t="s">
        <v>665</v>
      </c>
      <c r="G713" s="366" t="s">
        <v>740</v>
      </c>
      <c r="H713" s="366" t="s">
        <v>34</v>
      </c>
      <c r="I713" s="366" t="s">
        <v>1424</v>
      </c>
      <c r="J713" s="366" t="s">
        <v>608</v>
      </c>
      <c r="K713" s="367" t="s">
        <v>48</v>
      </c>
      <c r="L713" s="368" t="s">
        <v>717</v>
      </c>
      <c r="M713" s="368" t="s">
        <v>34</v>
      </c>
      <c r="N713" s="367">
        <v>474843</v>
      </c>
      <c r="O713" s="367" t="s">
        <v>1326</v>
      </c>
      <c r="P713" s="371">
        <v>43338</v>
      </c>
      <c r="Q713" s="372">
        <v>1201.37189741</v>
      </c>
      <c r="R713" s="372">
        <v>1333.3123057366279</v>
      </c>
      <c r="S713" s="367">
        <v>1</v>
      </c>
      <c r="T713" s="369">
        <v>0.10838800593011144</v>
      </c>
      <c r="U713" s="369">
        <v>1.1613256690174234</v>
      </c>
      <c r="V713" s="369">
        <v>0.13051351672362865</v>
      </c>
      <c r="W713" s="369">
        <v>1.1692512672267177</v>
      </c>
      <c r="X713" s="369">
        <v>0.2215089557928358</v>
      </c>
      <c r="Y713" s="369">
        <v>1.5163565078263568</v>
      </c>
      <c r="Z713" s="369">
        <v>0.24054313900625779</v>
      </c>
      <c r="AA713" s="369">
        <v>1.2997011327047843</v>
      </c>
      <c r="AB713" s="369">
        <v>1.9848893941285298E-3</v>
      </c>
      <c r="AC713" s="373">
        <v>9.5179465285334164</v>
      </c>
      <c r="AD713" s="575">
        <v>34474470000109</v>
      </c>
      <c r="AE713" s="370" t="s">
        <v>1843</v>
      </c>
      <c r="AF713" s="370" t="s">
        <v>1812</v>
      </c>
      <c r="AG713" s="374" t="s">
        <v>1459</v>
      </c>
      <c r="AH713" s="374" t="s">
        <v>1819</v>
      </c>
      <c r="AI713" s="374">
        <v>1000</v>
      </c>
      <c r="AJ713" s="374">
        <v>1000</v>
      </c>
      <c r="AK713" s="374">
        <v>1000</v>
      </c>
      <c r="AL713" s="722">
        <v>0.9</v>
      </c>
      <c r="AM713" s="722">
        <v>0</v>
      </c>
      <c r="AN713" s="369" t="s">
        <v>1820</v>
      </c>
      <c r="AO713" s="367" t="s">
        <v>1326</v>
      </c>
      <c r="AP713" s="370" t="s">
        <v>1821</v>
      </c>
      <c r="AQ713" s="376" t="s">
        <v>664</v>
      </c>
      <c r="AR713" s="369">
        <v>1.4E-3</v>
      </c>
      <c r="AS713" s="369">
        <v>1.4E-3</v>
      </c>
      <c r="AT713" s="369" t="s">
        <v>1424</v>
      </c>
      <c r="AW713"/>
      <c r="AX713" s="198"/>
      <c r="AY713" s="184"/>
      <c r="AZ713" s="184"/>
      <c r="BA713" s="184"/>
      <c r="BB713" s="186"/>
      <c r="BC713" s="184"/>
      <c r="BD713" s="184"/>
      <c r="BE713" s="184"/>
      <c r="BF713" s="184"/>
      <c r="BG713" s="186"/>
      <c r="BH713" s="186"/>
      <c r="BI713" s="199"/>
      <c r="BJ713" s="199"/>
      <c r="BK713" s="199"/>
      <c r="BL713" s="186"/>
      <c r="BM713" s="186"/>
      <c r="BN713" s="186"/>
      <c r="BO713" s="186"/>
      <c r="BP713" s="186"/>
      <c r="BQ713" s="186"/>
      <c r="BR713" s="186"/>
      <c r="BS713" s="186"/>
      <c r="BT713" s="187"/>
      <c r="BU713" s="188"/>
      <c r="BV713" s="189"/>
      <c r="BW713" s="185"/>
      <c r="BX713"/>
      <c r="BZ713"/>
    </row>
    <row r="714" spans="2:78" ht="18.75">
      <c r="B714" s="363" t="s">
        <v>227</v>
      </c>
      <c r="C714" s="364"/>
      <c r="D714" s="365" t="s">
        <v>13</v>
      </c>
      <c r="E714" s="365" t="s">
        <v>616</v>
      </c>
      <c r="F714" s="365" t="s">
        <v>610</v>
      </c>
      <c r="G714" s="366" t="s">
        <v>34</v>
      </c>
      <c r="H714" s="366" t="s">
        <v>1339</v>
      </c>
      <c r="I714" s="366" t="s">
        <v>34</v>
      </c>
      <c r="J714" s="366" t="s">
        <v>1424</v>
      </c>
      <c r="L714" s="368"/>
      <c r="M714" s="368" t="s">
        <v>34</v>
      </c>
      <c r="N714" s="367">
        <v>475467</v>
      </c>
      <c r="O714" s="367" t="s">
        <v>1326</v>
      </c>
      <c r="P714" s="371"/>
      <c r="S714" s="367"/>
      <c r="U714" s="369"/>
      <c r="W714" s="369"/>
      <c r="Y714" s="369"/>
      <c r="AA714" s="369"/>
      <c r="AD714" s="575">
        <v>0</v>
      </c>
      <c r="AE714" s="370"/>
      <c r="AF714" s="370"/>
      <c r="AG714" s="374" t="s">
        <v>1460</v>
      </c>
      <c r="AH714" s="374"/>
      <c r="AI714" s="374">
        <v>1000</v>
      </c>
      <c r="AJ714" s="374">
        <v>1000</v>
      </c>
      <c r="AK714" s="374">
        <v>1000</v>
      </c>
      <c r="AN714" s="369"/>
      <c r="AO714" s="367" t="s">
        <v>1326</v>
      </c>
      <c r="AP714" s="370"/>
      <c r="AR714" s="369">
        <v>4.0000000000000001E-3</v>
      </c>
      <c r="AS714" s="369">
        <v>4.0000000000000001E-3</v>
      </c>
      <c r="AT714" s="369" t="s">
        <v>1424</v>
      </c>
      <c r="AW714"/>
      <c r="AX714" s="198"/>
      <c r="AY714" s="184"/>
      <c r="AZ714" s="184"/>
      <c r="BA714" s="184"/>
      <c r="BB714" s="186"/>
      <c r="BC714" s="184"/>
      <c r="BD714" s="184"/>
      <c r="BE714" s="184"/>
      <c r="BF714" s="184"/>
      <c r="BG714" s="186"/>
      <c r="BH714" s="186"/>
      <c r="BI714" s="199"/>
      <c r="BJ714" s="199"/>
      <c r="BK714" s="199"/>
      <c r="BL714" s="186"/>
      <c r="BM714" s="186"/>
      <c r="BN714" s="186"/>
      <c r="BO714" s="186"/>
      <c r="BP714" s="186"/>
      <c r="BQ714" s="186"/>
      <c r="BR714" s="186"/>
      <c r="BS714" s="186"/>
      <c r="BT714" s="187"/>
      <c r="BU714" s="188"/>
      <c r="BV714" s="189"/>
      <c r="BW714" s="185"/>
      <c r="BX714"/>
      <c r="BZ714"/>
    </row>
    <row r="715" spans="2:78" ht="18.75">
      <c r="B715" s="363" t="s">
        <v>1100</v>
      </c>
      <c r="C715" s="364">
        <v>30338686000196</v>
      </c>
      <c r="D715" s="365" t="s">
        <v>11</v>
      </c>
      <c r="E715" s="365" t="s">
        <v>663</v>
      </c>
      <c r="F715" s="365" t="s">
        <v>1424</v>
      </c>
      <c r="G715" s="366" t="s">
        <v>740</v>
      </c>
      <c r="H715" s="366" t="s">
        <v>34</v>
      </c>
      <c r="I715" s="366" t="s">
        <v>1306</v>
      </c>
      <c r="J715" s="366" t="s">
        <v>611</v>
      </c>
      <c r="K715" s="367" t="s">
        <v>48</v>
      </c>
      <c r="L715" s="368" t="s">
        <v>1341</v>
      </c>
      <c r="M715" s="368" t="s">
        <v>34</v>
      </c>
      <c r="N715" s="367">
        <v>475572</v>
      </c>
      <c r="O715" s="367" t="s">
        <v>1323</v>
      </c>
      <c r="P715" s="371">
        <v>43287</v>
      </c>
      <c r="Q715" s="372">
        <v>22.168695629999998</v>
      </c>
      <c r="R715" s="372">
        <v>41.520716469920622</v>
      </c>
      <c r="S715" s="367">
        <v>3</v>
      </c>
      <c r="T715" s="369">
        <v>-3.8129194665848853E-2</v>
      </c>
      <c r="U715" s="369">
        <v>-0.40853609331058727</v>
      </c>
      <c r="V715" s="369">
        <v>-1.9869020529203252E-2</v>
      </c>
      <c r="W715" s="369">
        <v>-0.17800361231181649</v>
      </c>
      <c r="X715" s="369">
        <v>5.9090243883181293E-2</v>
      </c>
      <c r="Y715" s="369">
        <v>0.40450678637620346</v>
      </c>
      <c r="Z715" s="369">
        <v>8.013509237951344E-2</v>
      </c>
      <c r="AA715" s="369">
        <v>0.43298541278430147</v>
      </c>
      <c r="AB715" s="369">
        <v>5.3032805639669126E-2</v>
      </c>
      <c r="AC715" s="373">
        <v>-2.4794174954248911</v>
      </c>
      <c r="AD715" s="575">
        <v>29853005000149</v>
      </c>
      <c r="AE715" s="370" t="s">
        <v>1889</v>
      </c>
      <c r="AF715" s="370" t="s">
        <v>1833</v>
      </c>
      <c r="AG715" s="374" t="s">
        <v>1458</v>
      </c>
      <c r="AH715" s="374" t="s">
        <v>1813</v>
      </c>
      <c r="AI715" s="374">
        <v>5000</v>
      </c>
      <c r="AJ715" s="374">
        <v>1000</v>
      </c>
      <c r="AK715" s="374">
        <v>1000</v>
      </c>
      <c r="AL715" s="722">
        <v>0</v>
      </c>
      <c r="AM715" s="722">
        <v>0</v>
      </c>
      <c r="AN715" s="369" t="s">
        <v>1815</v>
      </c>
      <c r="AO715" s="367" t="s">
        <v>1326</v>
      </c>
      <c r="AP715" s="370" t="s">
        <v>1835</v>
      </c>
      <c r="AQ715" s="376" t="s">
        <v>1950</v>
      </c>
      <c r="AR715" s="369">
        <v>5.6666666666666697E-3</v>
      </c>
      <c r="AS715" s="369">
        <v>5.6666666666666697E-3</v>
      </c>
      <c r="AT715" s="369" t="s">
        <v>1424</v>
      </c>
      <c r="AW715" s="198"/>
      <c r="AX715" s="198"/>
      <c r="AY715" s="184"/>
      <c r="AZ715" s="184"/>
      <c r="BA715" s="184"/>
      <c r="BB715" s="186"/>
      <c r="BC715" s="184"/>
      <c r="BD715" s="184"/>
      <c r="BE715" s="184"/>
      <c r="BF715" s="184"/>
      <c r="BG715" s="186"/>
      <c r="BH715" s="186"/>
      <c r="BI715" s="199"/>
      <c r="BJ715" s="199"/>
      <c r="BK715" s="199"/>
      <c r="BL715" s="218"/>
      <c r="BM715" s="186"/>
      <c r="BN715" s="186"/>
      <c r="BO715" s="186"/>
      <c r="BP715" s="186"/>
      <c r="BQ715" s="186"/>
      <c r="BR715" s="186"/>
      <c r="BS715" s="186"/>
      <c r="BT715" s="187"/>
      <c r="BU715" s="188"/>
      <c r="BV715" s="189"/>
      <c r="BW715" s="185"/>
      <c r="BX715"/>
      <c r="BZ715"/>
    </row>
    <row r="716" spans="2:78" ht="18.75">
      <c r="B716" s="363" t="s">
        <v>80</v>
      </c>
      <c r="C716" s="364"/>
      <c r="D716" s="365" t="s">
        <v>11</v>
      </c>
      <c r="E716" s="365" t="s">
        <v>620</v>
      </c>
      <c r="F716" s="365" t="s">
        <v>665</v>
      </c>
      <c r="G716" s="366" t="s">
        <v>740</v>
      </c>
      <c r="H716" s="366" t="s">
        <v>34</v>
      </c>
      <c r="I716" s="366" t="s">
        <v>1424</v>
      </c>
      <c r="J716" s="366" t="s">
        <v>608</v>
      </c>
      <c r="L716" s="368"/>
      <c r="M716" s="368" t="s">
        <v>1421</v>
      </c>
      <c r="N716" s="367">
        <v>475696</v>
      </c>
      <c r="O716" s="367" t="s">
        <v>1323</v>
      </c>
      <c r="P716" s="371"/>
      <c r="S716" s="367"/>
      <c r="U716" s="369"/>
      <c r="W716" s="369"/>
      <c r="Y716" s="369"/>
      <c r="AA716" s="369"/>
      <c r="AD716" s="575">
        <v>0</v>
      </c>
      <c r="AE716" s="370"/>
      <c r="AF716" s="370"/>
      <c r="AG716" s="374" t="s">
        <v>721</v>
      </c>
      <c r="AH716" s="374"/>
      <c r="AI716" s="374">
        <v>1000</v>
      </c>
      <c r="AJ716" s="374">
        <v>0</v>
      </c>
      <c r="AK716" s="374">
        <v>0</v>
      </c>
      <c r="AN716" s="369"/>
      <c r="AO716" s="367" t="s">
        <v>1326</v>
      </c>
      <c r="AP716" s="370"/>
      <c r="AR716" s="369">
        <v>8.0000000000000004E-4</v>
      </c>
      <c r="AS716" s="369">
        <v>8.0000000000000004E-4</v>
      </c>
      <c r="AT716" s="369" t="s">
        <v>1424</v>
      </c>
      <c r="AW716"/>
      <c r="AX716" s="198"/>
      <c r="AY716" s="184"/>
      <c r="AZ716" s="184"/>
      <c r="BA716" s="184"/>
      <c r="BB716" s="186"/>
      <c r="BC716" s="184"/>
      <c r="BD716" s="184"/>
      <c r="BE716" s="184"/>
      <c r="BF716" s="184"/>
      <c r="BG716" s="186"/>
      <c r="BH716" s="186"/>
      <c r="BI716" s="199"/>
      <c r="BJ716" s="199"/>
      <c r="BK716" s="199"/>
      <c r="BL716" s="186"/>
      <c r="BM716" s="186"/>
      <c r="BN716" s="186"/>
      <c r="BO716" s="186"/>
      <c r="BP716" s="186"/>
      <c r="BQ716" s="186"/>
      <c r="BR716" s="186"/>
      <c r="BS716" s="186"/>
      <c r="BT716" s="187"/>
      <c r="BU716" s="188"/>
      <c r="BV716" s="189"/>
      <c r="BW716" s="185"/>
      <c r="BX716"/>
      <c r="BZ716"/>
    </row>
    <row r="717" spans="2:78" ht="18.75">
      <c r="B717" s="363" t="s">
        <v>1230</v>
      </c>
      <c r="C717" s="364">
        <v>8968733000126</v>
      </c>
      <c r="D717" s="365" t="s">
        <v>14</v>
      </c>
      <c r="E717" s="365" t="s">
        <v>607</v>
      </c>
      <c r="F717" s="365" t="s">
        <v>1319</v>
      </c>
      <c r="G717" s="366" t="s">
        <v>1424</v>
      </c>
      <c r="H717" s="366" t="s">
        <v>34</v>
      </c>
      <c r="I717" s="366" t="s">
        <v>34</v>
      </c>
      <c r="J717" s="366" t="s">
        <v>608</v>
      </c>
      <c r="K717" s="367" t="s">
        <v>48</v>
      </c>
      <c r="L717" s="368" t="s">
        <v>1341</v>
      </c>
      <c r="M717" s="368" t="s">
        <v>34</v>
      </c>
      <c r="N717" s="367">
        <v>475823</v>
      </c>
      <c r="O717" s="367" t="s">
        <v>1323</v>
      </c>
      <c r="P717" s="371">
        <v>43300</v>
      </c>
      <c r="Q717" s="372">
        <v>237.54914112</v>
      </c>
      <c r="R717" s="372">
        <v>265.41188583876976</v>
      </c>
      <c r="S717" s="367">
        <v>2</v>
      </c>
      <c r="T717" s="369">
        <v>5.7030993568993882E-2</v>
      </c>
      <c r="U717" s="369">
        <v>0.61105983261603947</v>
      </c>
      <c r="V717" s="369">
        <v>-3.8975598404677347E-2</v>
      </c>
      <c r="W717" s="369">
        <v>-0.34917661380691351</v>
      </c>
      <c r="X717" s="369">
        <v>0.92902043223701924</v>
      </c>
      <c r="Y717" s="369">
        <v>6.3596804620566099</v>
      </c>
      <c r="Z717" s="369">
        <v>1.2675650705574983</v>
      </c>
      <c r="AA717" s="369">
        <v>6.8488993898834147</v>
      </c>
      <c r="AB717" s="369">
        <v>0.22752223242072137</v>
      </c>
      <c r="AC717" s="373">
        <v>-0.66190034445276513</v>
      </c>
      <c r="AD717" s="575">
        <v>42190558000127</v>
      </c>
      <c r="AE717" s="370" t="s">
        <v>2056</v>
      </c>
      <c r="AF717" s="370" t="s">
        <v>1833</v>
      </c>
      <c r="AG717" s="374" t="s">
        <v>1458</v>
      </c>
      <c r="AH717" s="374" t="s">
        <v>1819</v>
      </c>
      <c r="AI717" s="374">
        <v>50</v>
      </c>
      <c r="AJ717" s="374">
        <v>50</v>
      </c>
      <c r="AK717" s="374">
        <v>30</v>
      </c>
      <c r="AL717" s="722">
        <v>2</v>
      </c>
      <c r="AM717" s="722">
        <v>20</v>
      </c>
      <c r="AN717" s="369" t="s">
        <v>1834</v>
      </c>
      <c r="AO717" s="367" t="s">
        <v>1326</v>
      </c>
      <c r="AP717" s="370" t="s">
        <v>1816</v>
      </c>
      <c r="AQ717" s="376" t="s">
        <v>661</v>
      </c>
      <c r="AR717" s="369">
        <v>5.3333333333333297E-3</v>
      </c>
      <c r="AS717" s="369">
        <v>5.3333333333333297E-3</v>
      </c>
      <c r="AT717" s="369" t="s">
        <v>1424</v>
      </c>
      <c r="AW717"/>
      <c r="AX717" s="198"/>
      <c r="AY717" s="184"/>
      <c r="AZ717" s="184"/>
      <c r="BA717" s="184"/>
      <c r="BB717" s="186"/>
      <c r="BC717" s="184"/>
      <c r="BD717" s="184"/>
      <c r="BE717" s="184"/>
      <c r="BF717" s="184"/>
      <c r="BG717" s="186"/>
      <c r="BH717" s="186"/>
      <c r="BI717" s="199"/>
      <c r="BJ717" s="199"/>
      <c r="BK717" s="199"/>
      <c r="BL717" s="186"/>
      <c r="BM717" s="186"/>
      <c r="BN717" s="186"/>
      <c r="BO717" s="186"/>
      <c r="BP717" s="186"/>
      <c r="BQ717" s="186"/>
      <c r="BR717" s="186"/>
      <c r="BS717" s="186"/>
      <c r="BT717" s="187"/>
      <c r="BU717" s="188"/>
      <c r="BV717" s="189"/>
      <c r="BW717" s="185"/>
      <c r="BX717"/>
      <c r="BZ717"/>
    </row>
    <row r="718" spans="2:78" ht="18.75">
      <c r="B718" s="363" t="s">
        <v>1190</v>
      </c>
      <c r="C718" s="364">
        <v>30934725000118</v>
      </c>
      <c r="D718" s="365" t="s">
        <v>13</v>
      </c>
      <c r="E718" s="365" t="s">
        <v>616</v>
      </c>
      <c r="F718" s="365" t="s">
        <v>617</v>
      </c>
      <c r="G718" s="366" t="s">
        <v>34</v>
      </c>
      <c r="H718" s="366" t="s">
        <v>1340</v>
      </c>
      <c r="I718" s="366" t="s">
        <v>34</v>
      </c>
      <c r="J718" s="366" t="s">
        <v>608</v>
      </c>
      <c r="K718" s="367" t="s">
        <v>48</v>
      </c>
      <c r="L718" s="368"/>
      <c r="M718" s="368" t="s">
        <v>34</v>
      </c>
      <c r="N718" s="367">
        <v>476072</v>
      </c>
      <c r="O718" s="367" t="s">
        <v>1323</v>
      </c>
      <c r="P718" s="371">
        <v>43365</v>
      </c>
      <c r="Q718" s="372">
        <v>10.895292489999999</v>
      </c>
      <c r="R718" s="372">
        <v>13.971438529761897</v>
      </c>
      <c r="S718" s="367">
        <v>2</v>
      </c>
      <c r="T718" s="369">
        <v>0.16643049532919751</v>
      </c>
      <c r="U718" s="369">
        <v>1.7832231959107021</v>
      </c>
      <c r="V718" s="369">
        <v>0.1432241665283136</v>
      </c>
      <c r="W718" s="369">
        <v>1.2831240963749362</v>
      </c>
      <c r="X718" s="369">
        <v>0.31937120080370285</v>
      </c>
      <c r="Y718" s="369">
        <v>2.1862799949449085</v>
      </c>
      <c r="Z718" s="369">
        <v>0.46742873779380267</v>
      </c>
      <c r="AA718" s="369">
        <v>2.5256079324447835</v>
      </c>
      <c r="AB718" s="369">
        <v>9.9401727713326671E-2</v>
      </c>
      <c r="AC718" s="373">
        <v>0.31792929207624271</v>
      </c>
      <c r="AD718" s="575">
        <v>0</v>
      </c>
      <c r="AE718" s="370" t="s">
        <v>1889</v>
      </c>
      <c r="AF718" s="370" t="s">
        <v>1833</v>
      </c>
      <c r="AG718" s="374" t="s">
        <v>1458</v>
      </c>
      <c r="AH718" s="374" t="s">
        <v>1813</v>
      </c>
      <c r="AI718" s="374">
        <v>5000</v>
      </c>
      <c r="AJ718" s="374">
        <v>5000</v>
      </c>
      <c r="AK718" s="374">
        <v>5000</v>
      </c>
      <c r="AL718" s="722">
        <v>0.65</v>
      </c>
      <c r="AM718" s="722">
        <v>0</v>
      </c>
      <c r="AN718" s="369" t="s">
        <v>1815</v>
      </c>
      <c r="AO718" s="367" t="s">
        <v>1326</v>
      </c>
      <c r="AP718" s="370" t="s">
        <v>1835</v>
      </c>
      <c r="AQ718" s="376" t="s">
        <v>670</v>
      </c>
      <c r="AR718" s="369">
        <v>4.3333333333333297E-3</v>
      </c>
      <c r="AS718" s="369">
        <v>4.3333333333333297E-3</v>
      </c>
      <c r="AT718" s="369" t="s">
        <v>1424</v>
      </c>
      <c r="AW718"/>
      <c r="AX718" s="198"/>
      <c r="AY718" s="184"/>
      <c r="AZ718" s="184"/>
      <c r="BA718" s="184"/>
      <c r="BB718" s="186"/>
      <c r="BC718" s="184"/>
      <c r="BD718" s="184"/>
      <c r="BE718" s="184"/>
      <c r="BF718" s="184"/>
      <c r="BG718" s="186"/>
      <c r="BH718" s="186"/>
      <c r="BI718" s="199"/>
      <c r="BJ718" s="199"/>
      <c r="BK718" s="199"/>
      <c r="BL718" s="186"/>
      <c r="BM718" s="186"/>
      <c r="BN718" s="186"/>
      <c r="BO718" s="186"/>
      <c r="BP718" s="186"/>
      <c r="BQ718" s="186"/>
      <c r="BR718" s="186"/>
      <c r="BS718" s="186"/>
      <c r="BT718" s="187"/>
      <c r="BU718" s="188"/>
      <c r="BV718" s="189"/>
      <c r="BW718" s="185"/>
      <c r="BX718"/>
      <c r="BZ718"/>
    </row>
    <row r="719" spans="2:78" ht="18.75">
      <c r="B719" s="363" t="s">
        <v>648</v>
      </c>
      <c r="C719" s="364">
        <v>30556738000109</v>
      </c>
      <c r="D719" s="365" t="s">
        <v>13</v>
      </c>
      <c r="E719" s="365" t="s">
        <v>615</v>
      </c>
      <c r="F719" s="365" t="s">
        <v>619</v>
      </c>
      <c r="G719" s="366" t="s">
        <v>34</v>
      </c>
      <c r="H719" s="366" t="s">
        <v>867</v>
      </c>
      <c r="I719" s="366" t="s">
        <v>34</v>
      </c>
      <c r="J719" s="366" t="s">
        <v>611</v>
      </c>
      <c r="K719" s="367" t="s">
        <v>48</v>
      </c>
      <c r="L719" s="368" t="s">
        <v>717</v>
      </c>
      <c r="M719" s="368" t="s">
        <v>34</v>
      </c>
      <c r="N719" s="367">
        <v>476080</v>
      </c>
      <c r="O719" s="367" t="s">
        <v>1323</v>
      </c>
      <c r="P719" s="371">
        <v>43371</v>
      </c>
      <c r="Q719" s="372">
        <v>762.39249013999995</v>
      </c>
      <c r="R719" s="372">
        <v>589.98624383856554</v>
      </c>
      <c r="S719" s="367">
        <v>1</v>
      </c>
      <c r="T719" s="369">
        <v>0.18973846864717481</v>
      </c>
      <c r="U719" s="369">
        <v>2.0329569877141398</v>
      </c>
      <c r="V719" s="369">
        <v>0.15623922122373712</v>
      </c>
      <c r="W719" s="369">
        <v>1.3997240438568042</v>
      </c>
      <c r="X719" s="369">
        <v>0.3188899606788298</v>
      </c>
      <c r="Y719" s="369">
        <v>2.1829856288432468</v>
      </c>
      <c r="Z719" s="369">
        <v>0.54770177826467492</v>
      </c>
      <c r="AA719" s="369">
        <v>2.9593387054639861</v>
      </c>
      <c r="AB719" s="369">
        <v>6.1093578226834165E-2</v>
      </c>
      <c r="AC719" s="373">
        <v>0.73031858524992099</v>
      </c>
      <c r="AD719" s="575">
        <v>24300684000105</v>
      </c>
      <c r="AE719" s="370" t="s">
        <v>1893</v>
      </c>
      <c r="AF719" s="370" t="s">
        <v>1858</v>
      </c>
      <c r="AG719" s="374" t="s">
        <v>721</v>
      </c>
      <c r="AH719" s="374" t="s">
        <v>1813</v>
      </c>
      <c r="AI719" s="374">
        <v>50000</v>
      </c>
      <c r="AJ719" s="374">
        <v>25000</v>
      </c>
      <c r="AK719" s="374">
        <v>50000</v>
      </c>
      <c r="AL719" s="722">
        <v>1.98</v>
      </c>
      <c r="AM719" s="722">
        <v>20</v>
      </c>
      <c r="AN719" s="369" t="s">
        <v>1820</v>
      </c>
      <c r="AO719" s="367" t="s">
        <v>1326</v>
      </c>
      <c r="AP719" s="370" t="s">
        <v>1835</v>
      </c>
      <c r="AQ719" s="376" t="s">
        <v>670</v>
      </c>
      <c r="AR719" s="369">
        <v>3.9500000000000004E-3</v>
      </c>
      <c r="AS719" s="369">
        <v>3.9500000000000004E-3</v>
      </c>
      <c r="AT719" s="369" t="s">
        <v>1424</v>
      </c>
      <c r="AW719"/>
      <c r="AX719" s="198"/>
      <c r="AY719" s="184"/>
      <c r="AZ719" s="184"/>
      <c r="BA719" s="184"/>
      <c r="BB719" s="186"/>
      <c r="BC719" s="184"/>
      <c r="BD719" s="184"/>
      <c r="BE719" s="184"/>
      <c r="BF719" s="184"/>
      <c r="BG719" s="186"/>
      <c r="BH719" s="186"/>
      <c r="BI719" s="199"/>
      <c r="BJ719" s="199"/>
      <c r="BK719" s="199"/>
      <c r="BL719" s="186"/>
      <c r="BM719" s="186"/>
      <c r="BN719" s="186"/>
      <c r="BO719" s="186"/>
      <c r="BP719" s="186"/>
      <c r="BQ719" s="186"/>
      <c r="BR719" s="186"/>
      <c r="BS719" s="186"/>
      <c r="BT719" s="187"/>
      <c r="BU719" s="188"/>
      <c r="BV719" s="189"/>
      <c r="BW719" s="185"/>
      <c r="BX719"/>
      <c r="BZ719"/>
    </row>
    <row r="720" spans="2:78" ht="18.75">
      <c r="B720" s="363" t="s">
        <v>753</v>
      </c>
      <c r="C720" s="364">
        <v>30910036000173</v>
      </c>
      <c r="D720" s="365" t="s">
        <v>11</v>
      </c>
      <c r="E720" s="365" t="s">
        <v>620</v>
      </c>
      <c r="F720" s="365" t="s">
        <v>665</v>
      </c>
      <c r="G720" s="366" t="s">
        <v>740</v>
      </c>
      <c r="H720" s="366" t="s">
        <v>34</v>
      </c>
      <c r="I720" s="366" t="s">
        <v>1306</v>
      </c>
      <c r="J720" s="366" t="s">
        <v>608</v>
      </c>
      <c r="K720" s="367" t="s">
        <v>48</v>
      </c>
      <c r="L720" s="368"/>
      <c r="M720" s="368" t="s">
        <v>1421</v>
      </c>
      <c r="N720" s="367">
        <v>476250</v>
      </c>
      <c r="O720" s="367" t="s">
        <v>1323</v>
      </c>
      <c r="P720" s="371">
        <v>43355</v>
      </c>
      <c r="Q720" s="372">
        <v>549.65437807000001</v>
      </c>
      <c r="R720" s="372">
        <v>642.75167429472162</v>
      </c>
      <c r="S720" s="367">
        <v>1</v>
      </c>
      <c r="T720" s="369">
        <v>9.6541518355043987E-2</v>
      </c>
      <c r="U720" s="369">
        <v>1.0343962178243391</v>
      </c>
      <c r="V720" s="369">
        <v>0.11565180299125544</v>
      </c>
      <c r="W720" s="369">
        <v>1.0361073749237064</v>
      </c>
      <c r="X720" s="369">
        <v>0.18962413412807244</v>
      </c>
      <c r="Y720" s="369">
        <v>1.2980865211380332</v>
      </c>
      <c r="Z720" s="369">
        <v>0.29374412541156758</v>
      </c>
      <c r="AA720" s="369">
        <v>1.5871563583148323</v>
      </c>
      <c r="AB720" s="369">
        <v>4.2983511903473375E-3</v>
      </c>
      <c r="AC720" s="373">
        <v>0.93765195246169231</v>
      </c>
      <c r="AD720" s="575">
        <v>0</v>
      </c>
      <c r="AE720" s="370" t="s">
        <v>1895</v>
      </c>
      <c r="AF720" s="370" t="s">
        <v>1833</v>
      </c>
      <c r="AG720" s="374" t="s">
        <v>1458</v>
      </c>
      <c r="AH720" s="374" t="s">
        <v>1813</v>
      </c>
      <c r="AI720" s="374">
        <v>25000</v>
      </c>
      <c r="AJ720" s="374">
        <v>5000</v>
      </c>
      <c r="AK720" s="374">
        <v>10000</v>
      </c>
      <c r="AL720" s="722">
        <v>1.6</v>
      </c>
      <c r="AM720" s="722">
        <v>20</v>
      </c>
      <c r="AN720" s="369" t="s">
        <v>1820</v>
      </c>
      <c r="AO720" s="367" t="s">
        <v>1326</v>
      </c>
      <c r="AP720" s="370" t="s">
        <v>1821</v>
      </c>
      <c r="AQ720" s="376" t="s">
        <v>677</v>
      </c>
      <c r="AR720" s="369">
        <v>0</v>
      </c>
      <c r="AS720" s="369">
        <v>0</v>
      </c>
      <c r="AT720" s="369" t="s">
        <v>1424</v>
      </c>
      <c r="AW720"/>
      <c r="AX720" s="198"/>
      <c r="AY720" s="184"/>
      <c r="AZ720" s="184"/>
      <c r="BA720" s="184"/>
      <c r="BB720" s="186"/>
      <c r="BC720" s="184"/>
      <c r="BD720" s="184"/>
      <c r="BE720" s="184"/>
      <c r="BF720" s="184"/>
      <c r="BG720" s="186"/>
      <c r="BH720" s="186"/>
      <c r="BI720" s="199"/>
      <c r="BJ720" s="199"/>
      <c r="BK720" s="199"/>
      <c r="BL720" s="186"/>
      <c r="BM720" s="186"/>
      <c r="BN720" s="186"/>
      <c r="BO720" s="186"/>
      <c r="BP720" s="186"/>
      <c r="BQ720" s="186"/>
      <c r="BR720" s="186"/>
      <c r="BS720" s="186"/>
      <c r="BT720" s="187"/>
      <c r="BU720" s="188"/>
      <c r="BV720" s="189"/>
      <c r="BW720" s="185"/>
      <c r="BX720"/>
      <c r="BZ720"/>
    </row>
    <row r="721" spans="2:78" ht="18.75">
      <c r="B721" s="363" t="s">
        <v>1725</v>
      </c>
      <c r="C721" s="364">
        <v>30658606000180</v>
      </c>
      <c r="D721" s="365" t="s">
        <v>13</v>
      </c>
      <c r="E721" s="365" t="s">
        <v>615</v>
      </c>
      <c r="F721" s="365" t="s">
        <v>619</v>
      </c>
      <c r="G721" s="366" t="s">
        <v>34</v>
      </c>
      <c r="H721" s="366" t="s">
        <v>1340</v>
      </c>
      <c r="I721" s="366" t="s">
        <v>34</v>
      </c>
      <c r="J721" s="366" t="s">
        <v>611</v>
      </c>
      <c r="K721" s="367" t="s">
        <v>48</v>
      </c>
      <c r="L721" s="368"/>
      <c r="M721" s="368" t="s">
        <v>1424</v>
      </c>
      <c r="N721" s="367">
        <v>476366</v>
      </c>
      <c r="O721" s="367" t="s">
        <v>1323</v>
      </c>
      <c r="P721" s="371">
        <v>43370</v>
      </c>
      <c r="Q721" s="372">
        <v>800.44028643000001</v>
      </c>
      <c r="R721" s="372">
        <v>1187.5887378362304</v>
      </c>
      <c r="S721" s="367">
        <v>1</v>
      </c>
      <c r="T721" s="369">
        <v>0.12370350126132235</v>
      </c>
      <c r="U721" s="369">
        <v>1.3254238799700293</v>
      </c>
      <c r="V721" s="369">
        <v>8.9805809583758611E-2</v>
      </c>
      <c r="W721" s="369">
        <v>0.80455694778715947</v>
      </c>
      <c r="X721" s="369">
        <v>0.15382172784155546</v>
      </c>
      <c r="Y721" s="369">
        <v>1.0529984091287978</v>
      </c>
      <c r="Z721" s="369">
        <v>0.17364903623003891</v>
      </c>
      <c r="AA721" s="369">
        <v>0.93825934929453247</v>
      </c>
      <c r="AB721" s="369">
        <v>8.2177051134838863E-2</v>
      </c>
      <c r="AC721" s="373">
        <v>-0.26547114699584168</v>
      </c>
      <c r="AD721" s="575">
        <v>30592665000100</v>
      </c>
      <c r="AE721" s="370" t="s">
        <v>1906</v>
      </c>
      <c r="AF721" s="370" t="s">
        <v>1907</v>
      </c>
      <c r="AG721" s="374" t="s">
        <v>1462</v>
      </c>
      <c r="AH721" s="374" t="s">
        <v>1819</v>
      </c>
      <c r="AI721" s="374">
        <v>50000</v>
      </c>
      <c r="AJ721" s="374">
        <v>10000</v>
      </c>
      <c r="AK721" s="374">
        <v>50000</v>
      </c>
      <c r="AL721" s="722">
        <v>2.5</v>
      </c>
      <c r="AM721" s="722">
        <v>0</v>
      </c>
      <c r="AN721" s="369" t="s">
        <v>1820</v>
      </c>
      <c r="AO721" s="367" t="s">
        <v>1326</v>
      </c>
      <c r="AP721" s="370" t="s">
        <v>1835</v>
      </c>
      <c r="AQ721" s="376" t="s">
        <v>1815</v>
      </c>
      <c r="AR721" s="369">
        <v>0</v>
      </c>
      <c r="AS721" s="369">
        <v>0</v>
      </c>
      <c r="AT721" s="369" t="s">
        <v>1424</v>
      </c>
      <c r="AW721"/>
      <c r="AX721" s="198"/>
      <c r="AY721" s="184"/>
      <c r="AZ721" s="184"/>
      <c r="BA721" s="184"/>
      <c r="BB721" s="186"/>
      <c r="BC721" s="184"/>
      <c r="BD721" s="184"/>
      <c r="BE721" s="184"/>
      <c r="BF721" s="184"/>
      <c r="BG721" s="186"/>
      <c r="BH721" s="186"/>
      <c r="BI721" s="199"/>
      <c r="BJ721" s="199"/>
      <c r="BK721" s="199"/>
      <c r="BL721" s="186"/>
      <c r="BM721" s="186"/>
      <c r="BN721" s="186"/>
      <c r="BO721" s="186"/>
      <c r="BP721" s="186"/>
      <c r="BQ721" s="186"/>
      <c r="BR721" s="186"/>
      <c r="BS721" s="186"/>
      <c r="BT721" s="187"/>
      <c r="BU721" s="188"/>
      <c r="BV721" s="189"/>
      <c r="BW721" s="185"/>
      <c r="BX721"/>
      <c r="BZ721"/>
    </row>
    <row r="722" spans="2:78" ht="18.75">
      <c r="B722" s="363" t="s">
        <v>1194</v>
      </c>
      <c r="C722" s="364">
        <v>28206220000195</v>
      </c>
      <c r="D722" s="365" t="s">
        <v>11</v>
      </c>
      <c r="E722" s="365" t="s">
        <v>620</v>
      </c>
      <c r="F722" s="365" t="s">
        <v>665</v>
      </c>
      <c r="G722" s="366" t="s">
        <v>740</v>
      </c>
      <c r="H722" s="366" t="s">
        <v>34</v>
      </c>
      <c r="I722" s="366" t="s">
        <v>1424</v>
      </c>
      <c r="J722" s="366" t="s">
        <v>608</v>
      </c>
      <c r="K722" s="367" t="s">
        <v>48</v>
      </c>
      <c r="L722" s="368" t="s">
        <v>717</v>
      </c>
      <c r="M722" s="368" t="s">
        <v>34</v>
      </c>
      <c r="N722" s="367">
        <v>476791</v>
      </c>
      <c r="O722" s="367" t="s">
        <v>1323</v>
      </c>
      <c r="P722" s="371">
        <v>42941</v>
      </c>
      <c r="Q722" s="372">
        <v>230.44206409</v>
      </c>
      <c r="R722" s="372">
        <v>168.54672801523822</v>
      </c>
      <c r="S722" s="367">
        <v>1</v>
      </c>
      <c r="T722" s="369">
        <v>0.10384035251105228</v>
      </c>
      <c r="U722" s="369">
        <v>1.1125997366227114</v>
      </c>
      <c r="V722" s="369">
        <v>0.1242127811992495</v>
      </c>
      <c r="W722" s="369">
        <v>1.1128039108050749</v>
      </c>
      <c r="X722" s="369">
        <v>0.18906681746918474</v>
      </c>
      <c r="Y722" s="369">
        <v>1.2942713673010264</v>
      </c>
      <c r="Z722" s="369">
        <v>0.21143715811671404</v>
      </c>
      <c r="AA722" s="369">
        <v>1.1424358850369234</v>
      </c>
      <c r="AB722" s="369">
        <v>2.0230764677986205E-3</v>
      </c>
      <c r="AC722" s="373">
        <v>6.223855496520283</v>
      </c>
      <c r="AD722" s="575">
        <v>0</v>
      </c>
      <c r="AE722" s="370" t="s">
        <v>1920</v>
      </c>
      <c r="AF722" s="370" t="s">
        <v>1858</v>
      </c>
      <c r="AG722" s="374" t="s">
        <v>721</v>
      </c>
      <c r="AH722" s="374" t="s">
        <v>1819</v>
      </c>
      <c r="AI722" s="374">
        <v>1000</v>
      </c>
      <c r="AJ722" s="374">
        <v>1000</v>
      </c>
      <c r="AK722" s="374">
        <v>1000</v>
      </c>
      <c r="AL722" s="722">
        <v>0.5</v>
      </c>
      <c r="AM722" s="722">
        <v>0</v>
      </c>
      <c r="AN722" s="369" t="s">
        <v>1824</v>
      </c>
      <c r="AO722" s="367" t="s">
        <v>1326</v>
      </c>
      <c r="AP722" s="370" t="s">
        <v>1821</v>
      </c>
      <c r="AQ722" s="376" t="s">
        <v>11</v>
      </c>
      <c r="AR722" s="369">
        <v>1.33333333333333E-3</v>
      </c>
      <c r="AS722" s="369">
        <v>1.33333333333333E-3</v>
      </c>
      <c r="AT722" s="369" t="s">
        <v>1424</v>
      </c>
      <c r="AW722"/>
      <c r="AX722" s="198"/>
      <c r="AY722" s="184"/>
      <c r="AZ722" s="184"/>
      <c r="BA722" s="184"/>
      <c r="BB722" s="186"/>
      <c r="BC722" s="184"/>
      <c r="BD722" s="184"/>
      <c r="BE722" s="184"/>
      <c r="BF722" s="184"/>
      <c r="BG722" s="186"/>
      <c r="BH722" s="186"/>
      <c r="BI722" s="199"/>
      <c r="BJ722" s="199"/>
      <c r="BK722" s="199"/>
      <c r="BL722" s="186"/>
      <c r="BM722" s="186"/>
      <c r="BN722" s="186"/>
      <c r="BO722" s="186"/>
      <c r="BP722" s="186"/>
      <c r="BQ722" s="186"/>
      <c r="BR722" s="186"/>
      <c r="BS722" s="186"/>
      <c r="BT722" s="187"/>
      <c r="BU722" s="188"/>
      <c r="BV722" s="189"/>
      <c r="BW722" s="185"/>
      <c r="BX722"/>
      <c r="BZ722"/>
    </row>
    <row r="723" spans="2:78" ht="18.75">
      <c r="B723" s="363" t="s">
        <v>1724</v>
      </c>
      <c r="C723" s="364">
        <v>30658954000157</v>
      </c>
      <c r="D723" s="365" t="s">
        <v>13</v>
      </c>
      <c r="E723" s="365" t="s">
        <v>615</v>
      </c>
      <c r="F723" s="365" t="s">
        <v>619</v>
      </c>
      <c r="G723" s="366" t="s">
        <v>34</v>
      </c>
      <c r="H723" s="366" t="s">
        <v>1340</v>
      </c>
      <c r="I723" s="366" t="s">
        <v>34</v>
      </c>
      <c r="J723" s="366" t="s">
        <v>611</v>
      </c>
      <c r="K723" s="367" t="s">
        <v>48</v>
      </c>
      <c r="L723" s="368"/>
      <c r="M723" s="368" t="s">
        <v>1424</v>
      </c>
      <c r="N723" s="367">
        <v>477044</v>
      </c>
      <c r="O723" s="367" t="s">
        <v>1323</v>
      </c>
      <c r="P723" s="371">
        <v>43377</v>
      </c>
      <c r="Q723" s="372">
        <v>239.13595609000001</v>
      </c>
      <c r="R723" s="372">
        <v>318.37883981801582</v>
      </c>
      <c r="S723" s="367">
        <v>1</v>
      </c>
      <c r="T723" s="369">
        <v>0.12139419396709838</v>
      </c>
      <c r="U723" s="369">
        <v>1.3006807562690479</v>
      </c>
      <c r="V723" s="369">
        <v>8.7405125389555804E-2</v>
      </c>
      <c r="W723" s="369">
        <v>0.78304957363351679</v>
      </c>
      <c r="X723" s="369">
        <v>0.1486869996685154</v>
      </c>
      <c r="Y723" s="369">
        <v>1.0178482344857893</v>
      </c>
      <c r="Z723" s="369">
        <v>0.16603541741220607</v>
      </c>
      <c r="AA723" s="369">
        <v>0.89712149334736124</v>
      </c>
      <c r="AB723" s="369">
        <v>8.1596619792102129E-2</v>
      </c>
      <c r="AC723" s="373">
        <v>-0.29678092398195582</v>
      </c>
      <c r="AD723" s="575">
        <v>30658606000180</v>
      </c>
      <c r="AE723" s="370" t="s">
        <v>1906</v>
      </c>
      <c r="AF723" s="370" t="s">
        <v>1907</v>
      </c>
      <c r="AG723" s="374" t="s">
        <v>1462</v>
      </c>
      <c r="AH723" s="374" t="s">
        <v>1819</v>
      </c>
      <c r="AI723" s="374">
        <v>50000</v>
      </c>
      <c r="AJ723" s="374">
        <v>10000</v>
      </c>
      <c r="AK723" s="374">
        <v>50000</v>
      </c>
      <c r="AL723" s="722">
        <v>2.7</v>
      </c>
      <c r="AM723" s="722">
        <v>0</v>
      </c>
      <c r="AN723" s="369" t="s">
        <v>1820</v>
      </c>
      <c r="AO723" s="367" t="s">
        <v>1326</v>
      </c>
      <c r="AP723" s="370" t="s">
        <v>1835</v>
      </c>
      <c r="AQ723" s="376" t="s">
        <v>1815</v>
      </c>
      <c r="AR723" s="369">
        <v>0</v>
      </c>
      <c r="AS723" s="369">
        <v>0</v>
      </c>
      <c r="AT723" s="369" t="s">
        <v>1424</v>
      </c>
      <c r="AW723"/>
      <c r="AX723" s="198"/>
      <c r="AY723" s="184"/>
      <c r="AZ723" s="184"/>
      <c r="BA723" s="184"/>
      <c r="BB723" s="186"/>
      <c r="BC723" s="184"/>
      <c r="BD723" s="184"/>
      <c r="BE723" s="184"/>
      <c r="BF723" s="184"/>
      <c r="BG723" s="186"/>
      <c r="BH723" s="186"/>
      <c r="BI723" s="199"/>
      <c r="BJ723" s="199"/>
      <c r="BK723" s="199"/>
      <c r="BL723" s="186"/>
      <c r="BM723" s="186"/>
      <c r="BN723" s="186"/>
      <c r="BO723" s="186"/>
      <c r="BP723" s="186"/>
      <c r="BQ723" s="186"/>
      <c r="BR723" s="186"/>
      <c r="BS723" s="186"/>
      <c r="BT723" s="187"/>
      <c r="BU723" s="188"/>
      <c r="BV723" s="189"/>
      <c r="BW723" s="185"/>
      <c r="BX723"/>
      <c r="BZ723"/>
    </row>
    <row r="724" spans="2:78" ht="18.75">
      <c r="B724" s="363" t="s">
        <v>542</v>
      </c>
      <c r="C724" s="364">
        <v>29562681000163</v>
      </c>
      <c r="D724" s="365" t="s">
        <v>13</v>
      </c>
      <c r="E724" s="365" t="s">
        <v>615</v>
      </c>
      <c r="F724" s="365" t="s">
        <v>619</v>
      </c>
      <c r="G724" s="366" t="s">
        <v>34</v>
      </c>
      <c r="H724" s="366" t="s">
        <v>1340</v>
      </c>
      <c r="I724" s="366" t="s">
        <v>34</v>
      </c>
      <c r="J724" s="366" t="s">
        <v>1424</v>
      </c>
      <c r="K724" s="367" t="s">
        <v>48</v>
      </c>
      <c r="L724" s="368"/>
      <c r="M724" s="368" t="s">
        <v>1421</v>
      </c>
      <c r="N724" s="367">
        <v>477461</v>
      </c>
      <c r="O724" s="367" t="s">
        <v>1323</v>
      </c>
      <c r="P724" s="371">
        <v>43237</v>
      </c>
      <c r="Q724" s="372">
        <v>10.799525300000001</v>
      </c>
      <c r="R724" s="372">
        <v>7.8817233719841235</v>
      </c>
      <c r="S724" s="367">
        <v>1</v>
      </c>
      <c r="T724" s="369">
        <v>0.20422225657935189</v>
      </c>
      <c r="U724" s="369">
        <v>2.1881438514810387</v>
      </c>
      <c r="V724" s="369">
        <v>0.22806553767768789</v>
      </c>
      <c r="W724" s="369">
        <v>2.0432053754636215</v>
      </c>
      <c r="X724" s="369">
        <v>0.24751973285912721</v>
      </c>
      <c r="Y724" s="369">
        <v>1.6944152727052764</v>
      </c>
      <c r="Z724" s="369">
        <v>0.24578913330255547</v>
      </c>
      <c r="AA724" s="369">
        <v>1.328046255152378</v>
      </c>
      <c r="AB724" s="369">
        <v>7.3157166542990107E-2</v>
      </c>
      <c r="AC724" s="373">
        <v>1.591697677410735</v>
      </c>
      <c r="AD724" s="575">
        <v>0</v>
      </c>
      <c r="AE724" s="370" t="s">
        <v>1939</v>
      </c>
      <c r="AF724" s="370" t="s">
        <v>1833</v>
      </c>
      <c r="AG724" s="374" t="s">
        <v>1458</v>
      </c>
      <c r="AH724" s="374" t="s">
        <v>1819</v>
      </c>
      <c r="AI724" s="374">
        <v>5000</v>
      </c>
      <c r="AJ724" s="374">
        <v>1000</v>
      </c>
      <c r="AK724" s="374">
        <v>5000</v>
      </c>
      <c r="AL724" s="722">
        <v>2</v>
      </c>
      <c r="AM724" s="722">
        <v>20</v>
      </c>
      <c r="AN724" s="369" t="s">
        <v>1815</v>
      </c>
      <c r="AO724" s="367" t="s">
        <v>1326</v>
      </c>
      <c r="AP724" s="370" t="s">
        <v>1835</v>
      </c>
      <c r="AQ724" s="376" t="s">
        <v>670</v>
      </c>
      <c r="AR724" s="369">
        <v>2.666E-3</v>
      </c>
      <c r="AS724" s="369">
        <v>2.666E-3</v>
      </c>
      <c r="AT724" s="369" t="s">
        <v>1424</v>
      </c>
      <c r="AW724"/>
      <c r="AX724" s="198"/>
      <c r="AY724" s="184"/>
      <c r="AZ724" s="184"/>
      <c r="BA724" s="184"/>
      <c r="BB724" s="186"/>
      <c r="BC724" s="184"/>
      <c r="BD724" s="184"/>
      <c r="BE724" s="184"/>
      <c r="BF724" s="184"/>
      <c r="BG724" s="186"/>
      <c r="BH724" s="186"/>
      <c r="BI724" s="199"/>
      <c r="BJ724" s="199"/>
      <c r="BK724" s="199"/>
      <c r="BL724" s="186"/>
      <c r="BM724" s="186"/>
      <c r="BN724" s="186"/>
      <c r="BO724" s="186"/>
      <c r="BP724" s="186"/>
      <c r="BQ724" s="186"/>
      <c r="BR724" s="186"/>
      <c r="BS724" s="186"/>
      <c r="BT724" s="187"/>
      <c r="BU724" s="188"/>
      <c r="BV724" s="189"/>
      <c r="BW724" s="185"/>
      <c r="BX724"/>
      <c r="BZ724"/>
    </row>
    <row r="725" spans="2:78" ht="18.75">
      <c r="B725" s="363" t="s">
        <v>773</v>
      </c>
      <c r="C725" s="364">
        <v>30910199000156</v>
      </c>
      <c r="D725" s="365" t="s">
        <v>11</v>
      </c>
      <c r="E725" s="365" t="s">
        <v>621</v>
      </c>
      <c r="F725" s="365" t="s">
        <v>694</v>
      </c>
      <c r="G725" s="366" t="s">
        <v>740</v>
      </c>
      <c r="H725" s="366" t="s">
        <v>34</v>
      </c>
      <c r="I725" s="366" t="s">
        <v>34</v>
      </c>
      <c r="J725" s="366" t="s">
        <v>608</v>
      </c>
      <c r="K725" s="367" t="s">
        <v>48</v>
      </c>
      <c r="L725" s="368" t="s">
        <v>717</v>
      </c>
      <c r="M725" s="368" t="s">
        <v>34</v>
      </c>
      <c r="N725" s="367">
        <v>477664</v>
      </c>
      <c r="O725" s="367" t="s">
        <v>1323</v>
      </c>
      <c r="P725" s="371">
        <v>43338</v>
      </c>
      <c r="Q725" s="372">
        <v>611.42820438000001</v>
      </c>
      <c r="R725" s="372">
        <v>10552008.10476779</v>
      </c>
      <c r="S725" s="367">
        <v>1</v>
      </c>
      <c r="T725" s="369">
        <v>6.4336138478938265E-2</v>
      </c>
      <c r="U725" s="369">
        <v>0.68933096812600214</v>
      </c>
      <c r="V725" s="369">
        <v>8.196997379674964E-2</v>
      </c>
      <c r="W725" s="369">
        <v>0.73435685546153473</v>
      </c>
      <c r="X725" s="369">
        <v>0.19866482998791102</v>
      </c>
      <c r="Y725" s="369">
        <v>1.3599752964847338</v>
      </c>
      <c r="Z725" s="369">
        <v>0.26284075924078243</v>
      </c>
      <c r="AA725" s="369">
        <v>1.420179490121908</v>
      </c>
      <c r="AB725" s="369">
        <v>3.6206852577287958E-2</v>
      </c>
      <c r="AC725" s="373">
        <v>-0.81894640649075701</v>
      </c>
      <c r="AD725" s="575">
        <v>32319373000116</v>
      </c>
      <c r="AE725" s="370" t="s">
        <v>1843</v>
      </c>
      <c r="AF725" s="370" t="s">
        <v>1812</v>
      </c>
      <c r="AG725" s="374" t="s">
        <v>1459</v>
      </c>
      <c r="AH725" s="374" t="s">
        <v>1819</v>
      </c>
      <c r="AI725" s="374">
        <v>500</v>
      </c>
      <c r="AJ725" s="374">
        <v>100</v>
      </c>
      <c r="AK725" s="374">
        <v>100</v>
      </c>
      <c r="AL725" s="722">
        <v>1</v>
      </c>
      <c r="AM725" s="722">
        <v>0</v>
      </c>
      <c r="AN725" s="369" t="s">
        <v>1928</v>
      </c>
      <c r="AO725" s="367" t="s">
        <v>1326</v>
      </c>
      <c r="AP725" s="370" t="s">
        <v>1821</v>
      </c>
      <c r="AQ725" s="376" t="s">
        <v>677</v>
      </c>
      <c r="AR725" s="369">
        <v>1.9599999999999999E-3</v>
      </c>
      <c r="AS725" s="369">
        <v>1.9599999999999999E-3</v>
      </c>
      <c r="AT725" s="369" t="s">
        <v>1424</v>
      </c>
      <c r="AW725"/>
      <c r="AX725" s="198"/>
      <c r="AY725" s="184"/>
      <c r="AZ725" s="184"/>
      <c r="BA725" s="184"/>
      <c r="BB725" s="186"/>
      <c r="BC725" s="184"/>
      <c r="BD725" s="184"/>
      <c r="BE725" s="184"/>
      <c r="BF725" s="184"/>
      <c r="BG725" s="186"/>
      <c r="BH725" s="186"/>
      <c r="BI725" s="199"/>
      <c r="BJ725" s="199"/>
      <c r="BK725" s="199"/>
      <c r="BL725" s="186"/>
      <c r="BM725" s="186"/>
      <c r="BN725" s="186"/>
      <c r="BO725" s="186"/>
      <c r="BP725" s="186"/>
      <c r="BQ725" s="186"/>
      <c r="BR725" s="186"/>
      <c r="BS725" s="186"/>
      <c r="BT725" s="187"/>
      <c r="BU725" s="188"/>
      <c r="BV725" s="189"/>
      <c r="BW725" s="185"/>
      <c r="BX725"/>
      <c r="BZ725"/>
    </row>
    <row r="726" spans="2:78" ht="18.75">
      <c r="B726" s="363" t="s">
        <v>55</v>
      </c>
      <c r="C726" s="364">
        <v>30773631000104</v>
      </c>
      <c r="D726" s="365" t="s">
        <v>14</v>
      </c>
      <c r="E726" s="365" t="s">
        <v>614</v>
      </c>
      <c r="F726" s="365" t="s">
        <v>1424</v>
      </c>
      <c r="G726" s="366" t="s">
        <v>1424</v>
      </c>
      <c r="H726" s="366" t="s">
        <v>1340</v>
      </c>
      <c r="I726" s="366" t="s">
        <v>34</v>
      </c>
      <c r="J726" s="366" t="s">
        <v>611</v>
      </c>
      <c r="K726" s="367" t="s">
        <v>48</v>
      </c>
      <c r="L726" s="368"/>
      <c r="M726" s="368" t="s">
        <v>1421</v>
      </c>
      <c r="N726" s="367">
        <v>477958</v>
      </c>
      <c r="O726" s="367" t="s">
        <v>1323</v>
      </c>
      <c r="P726" s="371">
        <v>43398</v>
      </c>
      <c r="Q726" s="372">
        <v>37.028844300000003</v>
      </c>
      <c r="R726" s="372">
        <v>39.848699308928566</v>
      </c>
      <c r="S726" s="367">
        <v>2</v>
      </c>
      <c r="T726" s="369">
        <v>8.1179812989407685E-2</v>
      </c>
      <c r="U726" s="369">
        <v>0.86980288844341747</v>
      </c>
      <c r="V726" s="369">
        <v>-0.11372867789702523</v>
      </c>
      <c r="W726" s="369">
        <v>-1.0188783820200382</v>
      </c>
      <c r="X726" s="369">
        <v>7.8553180177860726E-2</v>
      </c>
      <c r="Y726" s="369">
        <v>0.53774180618031686</v>
      </c>
      <c r="Z726" s="369">
        <v>0.22178057455350464</v>
      </c>
      <c r="AA726" s="369">
        <v>1.1983233658209183</v>
      </c>
      <c r="AB726" s="369">
        <v>0.31725338193203129</v>
      </c>
      <c r="AC726" s="373">
        <v>-0.71031590626373431</v>
      </c>
      <c r="AD726" s="575">
        <v>32774675000184</v>
      </c>
      <c r="AE726" s="370" t="s">
        <v>2005</v>
      </c>
      <c r="AF726" s="370" t="s">
        <v>1833</v>
      </c>
      <c r="AG726" s="374" t="s">
        <v>1458</v>
      </c>
      <c r="AH726" s="374" t="s">
        <v>1819</v>
      </c>
      <c r="AI726" s="374">
        <v>2000</v>
      </c>
      <c r="AJ726" s="374">
        <v>2000</v>
      </c>
      <c r="AK726" s="374">
        <v>2000</v>
      </c>
      <c r="AL726" s="722">
        <v>2</v>
      </c>
      <c r="AM726" s="722">
        <v>20</v>
      </c>
      <c r="AN726" s="369" t="s">
        <v>1815</v>
      </c>
      <c r="AO726" s="367" t="s">
        <v>1326</v>
      </c>
      <c r="AP726" s="370" t="s">
        <v>1835</v>
      </c>
      <c r="AQ726" s="376" t="s">
        <v>670</v>
      </c>
      <c r="AR726" s="369">
        <v>3.3333333333333301E-3</v>
      </c>
      <c r="AS726" s="369">
        <v>3.3333333333333301E-3</v>
      </c>
      <c r="AT726" s="369" t="s">
        <v>1424</v>
      </c>
      <c r="AW726"/>
      <c r="AX726" s="198"/>
      <c r="AY726" s="184"/>
      <c r="AZ726" s="184"/>
      <c r="BA726" s="184"/>
      <c r="BB726" s="186"/>
      <c r="BC726" s="184"/>
      <c r="BD726" s="184"/>
      <c r="BE726" s="184"/>
      <c r="BF726" s="184"/>
      <c r="BG726" s="186"/>
      <c r="BH726" s="186"/>
      <c r="BI726" s="199"/>
      <c r="BJ726" s="199"/>
      <c r="BK726" s="199"/>
      <c r="BL726" s="186"/>
      <c r="BM726" s="186"/>
      <c r="BN726" s="186"/>
      <c r="BO726" s="186"/>
      <c r="BP726" s="186"/>
      <c r="BQ726" s="186"/>
      <c r="BR726" s="186"/>
      <c r="BS726" s="186"/>
      <c r="BT726" s="187"/>
      <c r="BU726" s="188"/>
      <c r="BV726" s="189"/>
      <c r="BW726" s="185"/>
      <c r="BX726"/>
      <c r="BZ726"/>
    </row>
    <row r="727" spans="2:78" ht="18.75">
      <c r="B727" s="363" t="s">
        <v>1611</v>
      </c>
      <c r="C727" s="364">
        <v>31552388000167</v>
      </c>
      <c r="D727" s="365" t="s">
        <v>14</v>
      </c>
      <c r="E727" s="365" t="s">
        <v>614</v>
      </c>
      <c r="F727" s="365" t="s">
        <v>1424</v>
      </c>
      <c r="G727" s="366" t="s">
        <v>1424</v>
      </c>
      <c r="H727" s="366" t="s">
        <v>1340</v>
      </c>
      <c r="I727" s="366" t="s">
        <v>34</v>
      </c>
      <c r="J727" s="366" t="s">
        <v>608</v>
      </c>
      <c r="K727" s="367" t="s">
        <v>48</v>
      </c>
      <c r="L727" s="368"/>
      <c r="M727" s="368" t="s">
        <v>1424</v>
      </c>
      <c r="N727" s="367">
        <v>478156</v>
      </c>
      <c r="O727" s="367" t="s">
        <v>1326</v>
      </c>
      <c r="P727" s="371">
        <v>43406</v>
      </c>
      <c r="Q727" s="372">
        <v>173.69983697000001</v>
      </c>
      <c r="R727" s="372">
        <v>209.91569784611124</v>
      </c>
      <c r="S727" s="367">
        <v>2</v>
      </c>
      <c r="T727" s="369">
        <v>0.19133218659628382</v>
      </c>
      <c r="U727" s="369">
        <v>2.0500329136673079</v>
      </c>
      <c r="V727" s="369">
        <v>-1.7009335528857639E-2</v>
      </c>
      <c r="W727" s="369">
        <v>-0.15238411791413017</v>
      </c>
      <c r="X727" s="369">
        <v>7.6139039501559314E-2</v>
      </c>
      <c r="Y727" s="369">
        <v>0.52121562143886735</v>
      </c>
      <c r="Z727" s="369">
        <v>7.7009669852350582E-2</v>
      </c>
      <c r="AA727" s="369">
        <v>0.41609815000259753</v>
      </c>
      <c r="AB727" s="369">
        <v>0.25771310401772279</v>
      </c>
      <c r="AC727" s="373">
        <v>-0.49912394491694911</v>
      </c>
      <c r="AD727" s="575">
        <v>31493876000140</v>
      </c>
      <c r="AE727" s="370" t="s">
        <v>1817</v>
      </c>
      <c r="AF727" s="370" t="s">
        <v>1818</v>
      </c>
      <c r="AG727" s="374" t="s">
        <v>1594</v>
      </c>
      <c r="AH727" s="374" t="s">
        <v>1813</v>
      </c>
      <c r="AI727" s="374">
        <v>100000</v>
      </c>
      <c r="AJ727" s="374">
        <v>50000</v>
      </c>
      <c r="AK727" s="374">
        <v>100000</v>
      </c>
      <c r="AL727" s="722">
        <v>0</v>
      </c>
      <c r="AM727" s="722">
        <v>0</v>
      </c>
      <c r="AN727" s="369" t="s">
        <v>668</v>
      </c>
      <c r="AO727" s="367" t="s">
        <v>1326</v>
      </c>
      <c r="AP727" s="370" t="s">
        <v>1816</v>
      </c>
      <c r="AQ727" s="376" t="s">
        <v>1815</v>
      </c>
      <c r="AR727" s="369">
        <v>0</v>
      </c>
      <c r="AS727" s="369">
        <v>0</v>
      </c>
      <c r="AT727" s="369" t="s">
        <v>1424</v>
      </c>
      <c r="AW727"/>
      <c r="AX727" s="198"/>
      <c r="AY727" s="184"/>
      <c r="AZ727" s="184"/>
      <c r="BA727" s="184"/>
      <c r="BB727" s="186"/>
      <c r="BC727" s="184"/>
      <c r="BD727" s="184"/>
      <c r="BE727" s="184"/>
      <c r="BF727" s="184"/>
      <c r="BG727" s="186"/>
      <c r="BH727" s="186"/>
      <c r="BI727" s="199"/>
      <c r="BJ727" s="199"/>
      <c r="BK727" s="199"/>
      <c r="BL727" s="186"/>
      <c r="BM727" s="186"/>
      <c r="BN727" s="186"/>
      <c r="BO727" s="186"/>
      <c r="BP727" s="186"/>
      <c r="BQ727" s="186"/>
      <c r="BR727" s="186"/>
      <c r="BS727" s="186"/>
      <c r="BT727" s="187"/>
      <c r="BU727" s="188"/>
      <c r="BV727" s="189"/>
      <c r="BW727" s="185"/>
      <c r="BX727"/>
      <c r="BZ727"/>
    </row>
    <row r="728" spans="2:78" ht="18.75">
      <c r="B728" s="363" t="s">
        <v>127</v>
      </c>
      <c r="C728" s="364">
        <v>30282227000138</v>
      </c>
      <c r="D728" s="365" t="s">
        <v>14</v>
      </c>
      <c r="E728" s="365" t="s">
        <v>607</v>
      </c>
      <c r="F728" s="365" t="s">
        <v>1424</v>
      </c>
      <c r="G728" s="366" t="s">
        <v>1424</v>
      </c>
      <c r="H728" s="366" t="s">
        <v>34</v>
      </c>
      <c r="I728" s="366" t="s">
        <v>34</v>
      </c>
      <c r="J728" s="366" t="s">
        <v>608</v>
      </c>
      <c r="K728" s="367" t="s">
        <v>48</v>
      </c>
      <c r="L728" s="368"/>
      <c r="M728" s="368" t="s">
        <v>1421</v>
      </c>
      <c r="N728" s="367">
        <v>478210</v>
      </c>
      <c r="O728" s="367" t="s">
        <v>1323</v>
      </c>
      <c r="P728" s="371">
        <v>43406</v>
      </c>
      <c r="Q728" s="372">
        <v>152.93497880999999</v>
      </c>
      <c r="R728" s="372">
        <v>186.55688118119045</v>
      </c>
      <c r="S728" s="367">
        <v>2</v>
      </c>
      <c r="T728" s="369">
        <v>9.1777026267532369E-2</v>
      </c>
      <c r="U728" s="369">
        <v>0.98334696275615929</v>
      </c>
      <c r="V728" s="369">
        <v>-3.8301811783134188E-2</v>
      </c>
      <c r="W728" s="369">
        <v>-0.34314025925255709</v>
      </c>
      <c r="X728" s="369">
        <v>2.8173963402066571E-2</v>
      </c>
      <c r="Y728" s="369">
        <v>0.19286702247804549</v>
      </c>
      <c r="Z728" s="369">
        <v>7.9363641365510773E-3</v>
      </c>
      <c r="AA728" s="369">
        <v>4.2881711365563902E-2</v>
      </c>
      <c r="AB728" s="369">
        <v>0.20310817182722002</v>
      </c>
      <c r="AC728" s="373">
        <v>-0.73814488131935463</v>
      </c>
      <c r="AD728" s="575">
        <v>0</v>
      </c>
      <c r="AE728" s="370" t="s">
        <v>1841</v>
      </c>
      <c r="AF728" s="370" t="s">
        <v>1826</v>
      </c>
      <c r="AG728" s="374" t="s">
        <v>730</v>
      </c>
      <c r="AH728" s="374" t="s">
        <v>1819</v>
      </c>
      <c r="AI728" s="374">
        <v>1000</v>
      </c>
      <c r="AJ728" s="374">
        <v>1000</v>
      </c>
      <c r="AK728" s="374">
        <v>1000</v>
      </c>
      <c r="AL728" s="722">
        <v>4</v>
      </c>
      <c r="AM728" s="722">
        <v>10</v>
      </c>
      <c r="AN728" s="369" t="s">
        <v>668</v>
      </c>
      <c r="AO728" s="367" t="s">
        <v>1326</v>
      </c>
      <c r="AP728" s="370" t="s">
        <v>1816</v>
      </c>
      <c r="AQ728" s="376" t="s">
        <v>661</v>
      </c>
      <c r="AR728" s="369">
        <v>3.3333333333333301E-3</v>
      </c>
      <c r="AS728" s="369">
        <v>3.3333333333333301E-3</v>
      </c>
      <c r="AT728" s="369" t="s">
        <v>1424</v>
      </c>
      <c r="AW728"/>
      <c r="AX728" s="198"/>
      <c r="AY728" s="184"/>
      <c r="AZ728" s="184"/>
      <c r="BA728" s="184"/>
      <c r="BB728" s="186"/>
      <c r="BC728" s="184"/>
      <c r="BD728" s="184"/>
      <c r="BE728" s="184"/>
      <c r="BF728" s="184"/>
      <c r="BG728" s="186"/>
      <c r="BH728" s="186"/>
      <c r="BI728" s="199"/>
      <c r="BJ728" s="199"/>
      <c r="BK728" s="199"/>
      <c r="BL728" s="186"/>
      <c r="BM728" s="186"/>
      <c r="BN728" s="186"/>
      <c r="BO728" s="186"/>
      <c r="BP728" s="186"/>
      <c r="BQ728" s="186"/>
      <c r="BR728" s="186"/>
      <c r="BS728" s="186"/>
      <c r="BT728" s="187"/>
      <c r="BU728" s="188"/>
      <c r="BV728" s="189"/>
      <c r="BW728" s="185"/>
      <c r="BX728"/>
      <c r="BZ728"/>
    </row>
    <row r="729" spans="2:78" ht="18.75">
      <c r="B729" s="363" t="s">
        <v>336</v>
      </c>
      <c r="C729" s="364">
        <v>31326427000108</v>
      </c>
      <c r="D729" s="365" t="s">
        <v>13</v>
      </c>
      <c r="E729" s="365" t="s">
        <v>615</v>
      </c>
      <c r="F729" s="365" t="s">
        <v>619</v>
      </c>
      <c r="G729" s="366" t="s">
        <v>34</v>
      </c>
      <c r="H729" s="366" t="s">
        <v>1339</v>
      </c>
      <c r="I729" s="366" t="s">
        <v>34</v>
      </c>
      <c r="J729" s="366" t="s">
        <v>1424</v>
      </c>
      <c r="K729" s="367" t="s">
        <v>48</v>
      </c>
      <c r="L729" s="368"/>
      <c r="M729" s="368" t="s">
        <v>34</v>
      </c>
      <c r="N729" s="367">
        <v>478288</v>
      </c>
      <c r="O729" s="367" t="s">
        <v>1323</v>
      </c>
      <c r="P729" s="371">
        <v>43397</v>
      </c>
      <c r="Q729" s="372">
        <v>105.60202525</v>
      </c>
      <c r="R729" s="372">
        <v>126.90289752996031</v>
      </c>
      <c r="S729" s="367">
        <v>1</v>
      </c>
      <c r="T729" s="369">
        <v>2.6816969051614681E-2</v>
      </c>
      <c r="U729" s="369">
        <v>0.28733100362568814</v>
      </c>
      <c r="V729" s="369">
        <v>3.4155983803074497E-2</v>
      </c>
      <c r="W729" s="369">
        <v>0.30599840037786502</v>
      </c>
      <c r="X729" s="369">
        <v>-4.3075683453852598E-4</v>
      </c>
      <c r="Y729" s="369">
        <v>-2.9487788744490154E-3</v>
      </c>
      <c r="Z729" s="369">
        <v>3.6291795505200453E-2</v>
      </c>
      <c r="AA729" s="369">
        <v>0.19609159471712193</v>
      </c>
      <c r="AB729" s="369">
        <v>4.5841689185611337E-2</v>
      </c>
      <c r="AC729" s="373">
        <v>-1.689847454977736</v>
      </c>
      <c r="AD729" s="575">
        <v>31120430000170</v>
      </c>
      <c r="AE729" s="370" t="s">
        <v>2064</v>
      </c>
      <c r="AF729" s="370" t="s">
        <v>1833</v>
      </c>
      <c r="AG729" s="374" t="s">
        <v>1458</v>
      </c>
      <c r="AH729" s="374" t="s">
        <v>1819</v>
      </c>
      <c r="AI729" s="374">
        <v>500</v>
      </c>
      <c r="AJ729" s="374">
        <v>100</v>
      </c>
      <c r="AK729" s="374">
        <v>100</v>
      </c>
      <c r="AL729" s="722">
        <v>1.84</v>
      </c>
      <c r="AM729" s="722">
        <v>20</v>
      </c>
      <c r="AN729" s="369" t="s">
        <v>1815</v>
      </c>
      <c r="AO729" s="367" t="s">
        <v>1326</v>
      </c>
      <c r="AP729" s="370" t="s">
        <v>1835</v>
      </c>
      <c r="AQ729" s="376" t="s">
        <v>666</v>
      </c>
      <c r="AR729" s="369">
        <v>4.9680000000000002E-3</v>
      </c>
      <c r="AS729" s="369">
        <v>4.9680000000000002E-3</v>
      </c>
      <c r="AT729" s="369" t="s">
        <v>1424</v>
      </c>
      <c r="AW729"/>
      <c r="AX729" s="198"/>
      <c r="AY729" s="184"/>
      <c r="AZ729" s="184"/>
      <c r="BA729" s="184"/>
      <c r="BB729" s="186"/>
      <c r="BC729" s="184"/>
      <c r="BD729" s="184"/>
      <c r="BE729" s="184"/>
      <c r="BF729" s="184"/>
      <c r="BG729" s="186"/>
      <c r="BH729" s="186"/>
      <c r="BI729" s="199"/>
      <c r="BJ729" s="199"/>
      <c r="BK729" s="199"/>
      <c r="BL729" s="186"/>
      <c r="BM729" s="186"/>
      <c r="BN729" s="186"/>
      <c r="BO729" s="186"/>
      <c r="BP729" s="186"/>
      <c r="BQ729" s="186"/>
      <c r="BR729" s="186"/>
      <c r="BS729" s="186"/>
      <c r="BT729" s="187"/>
      <c r="BU729" s="188"/>
      <c r="BV729" s="189"/>
      <c r="BW729" s="185"/>
      <c r="BX729"/>
      <c r="BZ729"/>
    </row>
    <row r="730" spans="2:78" ht="18.75">
      <c r="B730" s="363" t="s">
        <v>210</v>
      </c>
      <c r="C730" s="364">
        <v>31440882000130</v>
      </c>
      <c r="D730" s="365" t="s">
        <v>13</v>
      </c>
      <c r="E730" s="365" t="s">
        <v>616</v>
      </c>
      <c r="F730" s="365" t="s">
        <v>610</v>
      </c>
      <c r="G730" s="366" t="s">
        <v>34</v>
      </c>
      <c r="H730" s="366" t="s">
        <v>1339</v>
      </c>
      <c r="I730" s="366" t="s">
        <v>34</v>
      </c>
      <c r="J730" s="366" t="s">
        <v>611</v>
      </c>
      <c r="K730" s="367" t="s">
        <v>48</v>
      </c>
      <c r="L730" s="368"/>
      <c r="M730" s="368" t="s">
        <v>34</v>
      </c>
      <c r="N730" s="367">
        <v>478385</v>
      </c>
      <c r="O730" s="367" t="s">
        <v>1323</v>
      </c>
      <c r="P730" s="371">
        <v>43407</v>
      </c>
      <c r="Q730" s="372">
        <v>123.23118768000001</v>
      </c>
      <c r="R730" s="372">
        <v>146.4030237386508</v>
      </c>
      <c r="S730" s="367">
        <v>3</v>
      </c>
      <c r="T730" s="369">
        <v>9.2334530389470704E-2</v>
      </c>
      <c r="U730" s="369">
        <v>0.98932035290974774</v>
      </c>
      <c r="V730" s="369">
        <v>0.13397873094621904</v>
      </c>
      <c r="W730" s="369">
        <v>1.2002956082473923</v>
      </c>
      <c r="X730" s="369">
        <v>0.18529030038433736</v>
      </c>
      <c r="Y730" s="369">
        <v>1.2684189305991829</v>
      </c>
      <c r="Z730" s="369">
        <v>0.23100974663264062</v>
      </c>
      <c r="AA730" s="369">
        <v>1.2481903686992184</v>
      </c>
      <c r="AB730" s="369">
        <v>3.8672116562623954E-2</v>
      </c>
      <c r="AC730" s="373">
        <v>0.57812417132003624</v>
      </c>
      <c r="AD730" s="575">
        <v>0</v>
      </c>
      <c r="AE730" s="370" t="s">
        <v>1970</v>
      </c>
      <c r="AF730" s="370" t="s">
        <v>1812</v>
      </c>
      <c r="AG730" s="374" t="s">
        <v>1459</v>
      </c>
      <c r="AH730" s="374" t="s">
        <v>1819</v>
      </c>
      <c r="AI730" s="374">
        <v>50000</v>
      </c>
      <c r="AJ730" s="374">
        <v>20000</v>
      </c>
      <c r="AK730" s="374">
        <v>20000</v>
      </c>
      <c r="AL730" s="722">
        <v>2</v>
      </c>
      <c r="AM730" s="722">
        <v>20</v>
      </c>
      <c r="AN730" s="369" t="s">
        <v>1820</v>
      </c>
      <c r="AO730" s="367" t="s">
        <v>1326</v>
      </c>
      <c r="AP730" s="370" t="s">
        <v>1835</v>
      </c>
      <c r="AQ730" s="376" t="s">
        <v>670</v>
      </c>
      <c r="AR730" s="369">
        <v>5.4000000000000003E-3</v>
      </c>
      <c r="AS730" s="369">
        <v>5.4000000000000003E-3</v>
      </c>
      <c r="AT730" s="369" t="s">
        <v>1424</v>
      </c>
      <c r="AW730"/>
      <c r="AX730" s="198"/>
      <c r="AY730" s="184"/>
      <c r="AZ730" s="184"/>
      <c r="BA730" s="184"/>
      <c r="BB730" s="186"/>
      <c r="BC730" s="184"/>
      <c r="BD730" s="184"/>
      <c r="BE730" s="184"/>
      <c r="BF730" s="184"/>
      <c r="BG730" s="186"/>
      <c r="BH730" s="186"/>
      <c r="BI730" s="199"/>
      <c r="BJ730" s="199"/>
      <c r="BK730" s="199"/>
      <c r="BL730" s="186"/>
      <c r="BM730" s="186"/>
      <c r="BN730" s="186"/>
      <c r="BO730" s="186"/>
      <c r="BP730" s="186"/>
      <c r="BQ730" s="186"/>
      <c r="BR730" s="186"/>
      <c r="BS730" s="186"/>
      <c r="BT730" s="187"/>
      <c r="BU730" s="188"/>
      <c r="BV730" s="189"/>
      <c r="BW730" s="185"/>
      <c r="BX730"/>
      <c r="BZ730"/>
    </row>
    <row r="731" spans="2:78" ht="18.75">
      <c r="B731" s="363" t="s">
        <v>405</v>
      </c>
      <c r="C731" s="364">
        <v>31533145000181</v>
      </c>
      <c r="D731" s="365" t="s">
        <v>14</v>
      </c>
      <c r="E731" s="365" t="s">
        <v>607</v>
      </c>
      <c r="F731" s="365" t="s">
        <v>1424</v>
      </c>
      <c r="G731" s="366" t="s">
        <v>1424</v>
      </c>
      <c r="H731" s="366" t="s">
        <v>34</v>
      </c>
      <c r="I731" s="366" t="s">
        <v>34</v>
      </c>
      <c r="J731" s="366" t="s">
        <v>608</v>
      </c>
      <c r="K731" s="367" t="s">
        <v>48</v>
      </c>
      <c r="L731" s="368"/>
      <c r="M731" s="368" t="s">
        <v>34</v>
      </c>
      <c r="N731" s="367">
        <v>478415</v>
      </c>
      <c r="O731" s="367" t="s">
        <v>1323</v>
      </c>
      <c r="P731" s="371">
        <v>43397</v>
      </c>
      <c r="Q731" s="372">
        <v>501.28826550999997</v>
      </c>
      <c r="R731" s="372">
        <v>753.03684572575469</v>
      </c>
      <c r="S731" s="367">
        <v>2</v>
      </c>
      <c r="T731" s="369">
        <v>0.14350509237475695</v>
      </c>
      <c r="U731" s="369">
        <v>1.5375884626660776</v>
      </c>
      <c r="V731" s="369">
        <v>-3.8921208447115441E-2</v>
      </c>
      <c r="W731" s="369">
        <v>-0.34868934223228926</v>
      </c>
      <c r="X731" s="369">
        <v>0.10702418811834202</v>
      </c>
      <c r="Y731" s="369">
        <v>0.73264226977737834</v>
      </c>
      <c r="Z731" s="369">
        <v>0.13462844968285936</v>
      </c>
      <c r="AA731" s="369">
        <v>0.7274235684708068</v>
      </c>
      <c r="AB731" s="369">
        <v>0.25924460849547015</v>
      </c>
      <c r="AC731" s="373">
        <v>-0.58069733803164558</v>
      </c>
      <c r="AD731" s="575">
        <v>31533735000104</v>
      </c>
      <c r="AE731" s="370" t="s">
        <v>2065</v>
      </c>
      <c r="AF731" s="370" t="s">
        <v>1833</v>
      </c>
      <c r="AG731" s="374" t="s">
        <v>1458</v>
      </c>
      <c r="AH731" s="374" t="s">
        <v>1819</v>
      </c>
      <c r="AI731" s="374">
        <v>500</v>
      </c>
      <c r="AJ731" s="374">
        <v>500</v>
      </c>
      <c r="AK731" s="374">
        <v>500</v>
      </c>
      <c r="AL731" s="722">
        <v>2.93</v>
      </c>
      <c r="AM731" s="722">
        <v>0</v>
      </c>
      <c r="AN731" s="369" t="s">
        <v>1815</v>
      </c>
      <c r="AO731" s="367" t="s">
        <v>1326</v>
      </c>
      <c r="AP731" s="370" t="s">
        <v>1816</v>
      </c>
      <c r="AQ731" s="376" t="s">
        <v>661</v>
      </c>
      <c r="AR731" s="369">
        <v>7.4999999999999997E-3</v>
      </c>
      <c r="AS731" s="369">
        <v>7.4999999999999997E-3</v>
      </c>
      <c r="AT731" s="369" t="s">
        <v>1424</v>
      </c>
      <c r="AW731"/>
      <c r="AX731" s="198"/>
      <c r="AY731" s="184"/>
      <c r="AZ731" s="184"/>
      <c r="BA731" s="184"/>
      <c r="BB731" s="186"/>
      <c r="BC731" s="184"/>
      <c r="BD731" s="184"/>
      <c r="BE731" s="184"/>
      <c r="BF731" s="184"/>
      <c r="BG731" s="186"/>
      <c r="BH731" s="186"/>
      <c r="BI731" s="199"/>
      <c r="BJ731" s="199"/>
      <c r="BK731" s="199"/>
      <c r="BL731" s="186"/>
      <c r="BM731" s="186"/>
      <c r="BN731" s="186"/>
      <c r="BO731" s="186"/>
      <c r="BP731" s="186"/>
      <c r="BQ731" s="186"/>
      <c r="BR731" s="186"/>
      <c r="BS731" s="186"/>
      <c r="BT731" s="187"/>
      <c r="BU731" s="188"/>
      <c r="BV731" s="189"/>
      <c r="BW731" s="185"/>
      <c r="BX731"/>
      <c r="BZ731"/>
    </row>
    <row r="732" spans="2:78" ht="18.75">
      <c r="B732" s="363" t="s">
        <v>404</v>
      </c>
      <c r="C732" s="364">
        <v>31493876000140</v>
      </c>
      <c r="D732" s="365" t="s">
        <v>14</v>
      </c>
      <c r="E732" s="365" t="s">
        <v>607</v>
      </c>
      <c r="F732" s="365" t="s">
        <v>1424</v>
      </c>
      <c r="G732" s="366" t="s">
        <v>1424</v>
      </c>
      <c r="H732" s="366" t="s">
        <v>34</v>
      </c>
      <c r="I732" s="366" t="s">
        <v>34</v>
      </c>
      <c r="J732" s="366" t="s">
        <v>608</v>
      </c>
      <c r="K732" s="367" t="s">
        <v>48</v>
      </c>
      <c r="L732" s="368"/>
      <c r="M732" s="368" t="s">
        <v>34</v>
      </c>
      <c r="N732" s="367">
        <v>478857</v>
      </c>
      <c r="O732" s="367" t="s">
        <v>1326</v>
      </c>
      <c r="P732" s="371">
        <v>43386</v>
      </c>
      <c r="Q732" s="372">
        <v>455.72485986999999</v>
      </c>
      <c r="R732" s="372">
        <v>593.23769196456351</v>
      </c>
      <c r="S732" s="367">
        <v>2</v>
      </c>
      <c r="T732" s="369">
        <v>0.19324495190859037</v>
      </c>
      <c r="U732" s="369">
        <v>2.0705272795976124</v>
      </c>
      <c r="V732" s="369">
        <v>-1.5953255121221144E-2</v>
      </c>
      <c r="W732" s="369">
        <v>-0.14292284994801518</v>
      </c>
      <c r="X732" s="369">
        <v>7.7972855803065455E-2</v>
      </c>
      <c r="Y732" s="369">
        <v>0.53376915126340208</v>
      </c>
      <c r="Z732" s="369">
        <v>7.9287223746199231E-2</v>
      </c>
      <c r="AA732" s="369">
        <v>0.42840421446928878</v>
      </c>
      <c r="AB732" s="369">
        <v>0.26007042823983018</v>
      </c>
      <c r="AC732" s="373">
        <v>-0.49053904971016271</v>
      </c>
      <c r="AD732" s="575">
        <v>31493903000185</v>
      </c>
      <c r="AE732" s="370" t="s">
        <v>2065</v>
      </c>
      <c r="AF732" s="370" t="s">
        <v>1833</v>
      </c>
      <c r="AG732" s="374" t="s">
        <v>1458</v>
      </c>
      <c r="AH732" s="374" t="s">
        <v>1813</v>
      </c>
      <c r="AI732" s="374">
        <v>30000</v>
      </c>
      <c r="AJ732" s="374">
        <v>0</v>
      </c>
      <c r="AK732" s="374">
        <v>30000</v>
      </c>
      <c r="AL732" s="722">
        <v>0</v>
      </c>
      <c r="AM732" s="722">
        <v>20</v>
      </c>
      <c r="AN732" s="369" t="s">
        <v>1834</v>
      </c>
      <c r="AO732" s="367" t="s">
        <v>1326</v>
      </c>
      <c r="AP732" s="370" t="s">
        <v>1816</v>
      </c>
      <c r="AQ732" s="376" t="s">
        <v>661</v>
      </c>
      <c r="AR732" s="369">
        <v>5.0000000000000001E-3</v>
      </c>
      <c r="AS732" s="369">
        <v>5.0000000000000001E-3</v>
      </c>
      <c r="AT732" s="369" t="s">
        <v>1424</v>
      </c>
      <c r="AW732"/>
      <c r="AX732" s="198"/>
      <c r="AY732" s="184"/>
      <c r="AZ732" s="184"/>
      <c r="BA732" s="184"/>
      <c r="BB732" s="186"/>
      <c r="BC732" s="184"/>
      <c r="BD732" s="184"/>
      <c r="BE732" s="184"/>
      <c r="BF732" s="184"/>
      <c r="BG732" s="186"/>
      <c r="BH732" s="186"/>
      <c r="BI732" s="199"/>
      <c r="BJ732" s="199"/>
      <c r="BK732" s="199"/>
      <c r="BL732" s="186"/>
      <c r="BM732" s="186"/>
      <c r="BN732" s="186"/>
      <c r="BO732" s="186"/>
      <c r="BP732" s="186"/>
      <c r="BQ732" s="186"/>
      <c r="BR732" s="186"/>
      <c r="BS732" s="186"/>
      <c r="BT732" s="187"/>
      <c r="BU732" s="188"/>
      <c r="BV732" s="189"/>
      <c r="BW732" s="185"/>
      <c r="BX732"/>
      <c r="BZ732"/>
    </row>
    <row r="733" spans="2:78" ht="18.75">
      <c r="B733" s="363" t="s">
        <v>1101</v>
      </c>
      <c r="C733" s="364">
        <v>31353372000125</v>
      </c>
      <c r="D733" s="365" t="s">
        <v>13</v>
      </c>
      <c r="E733" s="365" t="s">
        <v>616</v>
      </c>
      <c r="F733" s="365" t="s">
        <v>617</v>
      </c>
      <c r="G733" s="366" t="s">
        <v>34</v>
      </c>
      <c r="H733" s="366" t="s">
        <v>1339</v>
      </c>
      <c r="I733" s="366" t="s">
        <v>34</v>
      </c>
      <c r="J733" s="366" t="s">
        <v>608</v>
      </c>
      <c r="K733" s="367" t="s">
        <v>48</v>
      </c>
      <c r="L733" s="368" t="s">
        <v>1341</v>
      </c>
      <c r="M733" s="368" t="s">
        <v>34</v>
      </c>
      <c r="N733" s="367">
        <v>479561</v>
      </c>
      <c r="O733" s="367" t="s">
        <v>1323</v>
      </c>
      <c r="P733" s="371">
        <v>43427</v>
      </c>
      <c r="Q733" s="372">
        <v>51.23273623</v>
      </c>
      <c r="R733" s="372">
        <v>63.737933115833314</v>
      </c>
      <c r="S733" s="367">
        <v>1</v>
      </c>
      <c r="T733" s="369">
        <v>9.5037617066396463E-2</v>
      </c>
      <c r="U733" s="369">
        <v>1.0182826344514619</v>
      </c>
      <c r="V733" s="369">
        <v>0.10302392600650423</v>
      </c>
      <c r="W733" s="369">
        <v>0.92297609521058899</v>
      </c>
      <c r="X733" s="369">
        <v>0.13370719225915062</v>
      </c>
      <c r="Y733" s="369">
        <v>0.9153028165370023</v>
      </c>
      <c r="Z733" s="369">
        <v>0.19034350971167946</v>
      </c>
      <c r="AA733" s="369">
        <v>1.0284628204209059</v>
      </c>
      <c r="AB733" s="369">
        <v>2.2401463082750039E-2</v>
      </c>
      <c r="AC733" s="373">
        <v>-0.38379277134699286</v>
      </c>
      <c r="AD733" s="575">
        <v>11403956000150</v>
      </c>
      <c r="AE733" s="370" t="s">
        <v>1889</v>
      </c>
      <c r="AF733" s="370" t="s">
        <v>1833</v>
      </c>
      <c r="AG733" s="374" t="s">
        <v>1458</v>
      </c>
      <c r="AH733" s="374" t="s">
        <v>1819</v>
      </c>
      <c r="AI733" s="374">
        <v>5000</v>
      </c>
      <c r="AJ733" s="374">
        <v>0</v>
      </c>
      <c r="AK733" s="374">
        <v>0</v>
      </c>
      <c r="AL733" s="722">
        <v>0</v>
      </c>
      <c r="AM733" s="722">
        <v>0</v>
      </c>
      <c r="AN733" s="369" t="s">
        <v>1815</v>
      </c>
      <c r="AO733" s="367" t="s">
        <v>1326</v>
      </c>
      <c r="AP733" s="370" t="s">
        <v>1835</v>
      </c>
      <c r="AQ733" s="376" t="s">
        <v>670</v>
      </c>
      <c r="AR733" s="369">
        <v>5.0000000000000001E-3</v>
      </c>
      <c r="AS733" s="369">
        <v>5.0000000000000001E-3</v>
      </c>
      <c r="AT733" s="369" t="s">
        <v>1424</v>
      </c>
      <c r="AW733"/>
      <c r="AX733" s="198"/>
      <c r="AY733" s="184"/>
      <c r="AZ733" s="184"/>
      <c r="BA733" s="184"/>
      <c r="BB733" s="186"/>
      <c r="BC733" s="184"/>
      <c r="BD733" s="184"/>
      <c r="BE733" s="184"/>
      <c r="BF733" s="184"/>
      <c r="BG733" s="186"/>
      <c r="BH733" s="186"/>
      <c r="BI733" s="199"/>
      <c r="BJ733" s="199"/>
      <c r="BK733" s="199"/>
      <c r="BL733" s="186"/>
      <c r="BM733" s="186"/>
      <c r="BN733" s="186"/>
      <c r="BO733" s="186"/>
      <c r="BP733" s="186"/>
      <c r="BQ733" s="186"/>
      <c r="BR733" s="186"/>
      <c r="BS733" s="186"/>
      <c r="BT733" s="187"/>
      <c r="BU733" s="188"/>
      <c r="BV733" s="189"/>
      <c r="BW733" s="185"/>
      <c r="BX733"/>
      <c r="BZ733"/>
    </row>
    <row r="734" spans="2:78" ht="18.75">
      <c r="B734" s="363" t="s">
        <v>1239</v>
      </c>
      <c r="C734" s="364">
        <v>31188723000190</v>
      </c>
      <c r="D734" s="365" t="s">
        <v>14</v>
      </c>
      <c r="E734" s="365" t="s">
        <v>607</v>
      </c>
      <c r="F734" s="365" t="s">
        <v>1424</v>
      </c>
      <c r="G734" s="366" t="s">
        <v>1424</v>
      </c>
      <c r="H734" s="366" t="s">
        <v>34</v>
      </c>
      <c r="I734" s="366" t="s">
        <v>34</v>
      </c>
      <c r="J734" s="366" t="s">
        <v>608</v>
      </c>
      <c r="K734" s="367" t="s">
        <v>48</v>
      </c>
      <c r="L734" s="368"/>
      <c r="M734" s="368" t="s">
        <v>1421</v>
      </c>
      <c r="N734" s="367">
        <v>479667</v>
      </c>
      <c r="O734" s="367" t="s">
        <v>1323</v>
      </c>
      <c r="P734" s="371">
        <v>43303</v>
      </c>
      <c r="Q734" s="372">
        <v>59.722993430000002</v>
      </c>
      <c r="R734" s="372">
        <v>60.760906091598358</v>
      </c>
      <c r="S734" s="367">
        <v>3</v>
      </c>
      <c r="T734" s="369">
        <v>5.8651962876909991E-3</v>
      </c>
      <c r="U734" s="369">
        <v>6.2842774385140437E-2</v>
      </c>
      <c r="V734" s="369">
        <v>-8.1185198259926206E-2</v>
      </c>
      <c r="W734" s="369">
        <v>-0.72732616765268188</v>
      </c>
      <c r="X734" s="369">
        <v>-0.20089522140028926</v>
      </c>
      <c r="Y734" s="369">
        <v>-1.3752436115786066</v>
      </c>
      <c r="Z734" s="369">
        <v>0.18767738763228659</v>
      </c>
      <c r="AA734" s="369">
        <v>1.0140572468475686</v>
      </c>
      <c r="AB734" s="369">
        <v>0.36696891250089864</v>
      </c>
      <c r="AC734" s="373">
        <v>-0.52540320800256968</v>
      </c>
      <c r="AD734" s="575">
        <v>0</v>
      </c>
      <c r="AE734" s="370" t="s">
        <v>1972</v>
      </c>
      <c r="AF734" s="370" t="s">
        <v>1830</v>
      </c>
      <c r="AG734" s="374" t="s">
        <v>743</v>
      </c>
      <c r="AH734" s="374" t="s">
        <v>1819</v>
      </c>
      <c r="AI734" s="374">
        <v>5000</v>
      </c>
      <c r="AJ734" s="374">
        <v>0</v>
      </c>
      <c r="AK734" s="374">
        <v>1000</v>
      </c>
      <c r="AL734" s="722">
        <v>2</v>
      </c>
      <c r="AM734" s="722">
        <v>30</v>
      </c>
      <c r="AN734" s="369" t="s">
        <v>1814</v>
      </c>
      <c r="AO734" s="367" t="s">
        <v>1326</v>
      </c>
      <c r="AP734" s="370" t="s">
        <v>1816</v>
      </c>
      <c r="AQ734" s="376" t="s">
        <v>661</v>
      </c>
      <c r="AR734" s="369">
        <v>1.9599999999999999E-3</v>
      </c>
      <c r="AS734" s="369">
        <v>1.9599999999999999E-3</v>
      </c>
      <c r="AT734" s="369" t="s">
        <v>1424</v>
      </c>
      <c r="AW734"/>
      <c r="AX734" s="198"/>
      <c r="AY734" s="184"/>
      <c r="AZ734" s="184"/>
      <c r="BA734" s="184"/>
      <c r="BB734" s="186"/>
      <c r="BC734" s="184"/>
      <c r="BD734" s="184"/>
      <c r="BE734" s="184"/>
      <c r="BF734" s="184"/>
      <c r="BG734" s="186"/>
      <c r="BH734" s="186"/>
      <c r="BI734" s="199"/>
      <c r="BJ734" s="199"/>
      <c r="BK734" s="199"/>
      <c r="BL734" s="186"/>
      <c r="BM734" s="186"/>
      <c r="BN734" s="186"/>
      <c r="BO734" s="186"/>
      <c r="BP734" s="186"/>
      <c r="BQ734" s="186"/>
      <c r="BR734" s="186"/>
      <c r="BS734" s="186"/>
      <c r="BT734" s="187"/>
      <c r="BU734" s="188"/>
      <c r="BV734" s="189"/>
      <c r="BW734" s="185"/>
      <c r="BX734"/>
      <c r="BZ734"/>
    </row>
    <row r="735" spans="2:78" ht="18.75">
      <c r="B735" s="363" t="s">
        <v>1232</v>
      </c>
      <c r="C735" s="364">
        <v>31533459000184</v>
      </c>
      <c r="D735" s="365" t="s">
        <v>13</v>
      </c>
      <c r="E735" s="365" t="s">
        <v>615</v>
      </c>
      <c r="F735" s="365" t="s">
        <v>619</v>
      </c>
      <c r="G735" s="366" t="s">
        <v>34</v>
      </c>
      <c r="H735" s="366" t="s">
        <v>1339</v>
      </c>
      <c r="I735" s="366" t="s">
        <v>34</v>
      </c>
      <c r="J735" s="366" t="s">
        <v>1424</v>
      </c>
      <c r="K735" s="367" t="s">
        <v>48</v>
      </c>
      <c r="L735" s="368"/>
      <c r="M735" s="368" t="s">
        <v>34</v>
      </c>
      <c r="N735" s="367">
        <v>479764</v>
      </c>
      <c r="O735" s="367" t="s">
        <v>1323</v>
      </c>
      <c r="P735" s="371">
        <v>43412</v>
      </c>
      <c r="Q735" s="372">
        <v>78.098380739999996</v>
      </c>
      <c r="R735" s="372">
        <v>107.95631177369044</v>
      </c>
      <c r="S735" s="367">
        <v>1</v>
      </c>
      <c r="T735" s="369">
        <v>8.1323194425913403E-2</v>
      </c>
      <c r="U735" s="369">
        <v>0.87133915199256018</v>
      </c>
      <c r="V735" s="369">
        <v>9.933599812056837E-2</v>
      </c>
      <c r="W735" s="369">
        <v>0.88993649546397835</v>
      </c>
      <c r="X735" s="369">
        <v>0.14262749809697262</v>
      </c>
      <c r="Y735" s="369">
        <v>0.97636745277515613</v>
      </c>
      <c r="Z735" s="369">
        <v>0.19287091511016552</v>
      </c>
      <c r="AA735" s="369">
        <v>1.0421188809212683</v>
      </c>
      <c r="AB735" s="369">
        <v>1.2947705165276732E-2</v>
      </c>
      <c r="AC735" s="373">
        <v>-0.94885134685017902</v>
      </c>
      <c r="AD735" s="575">
        <v>0</v>
      </c>
      <c r="AE735" s="370" t="s">
        <v>1862</v>
      </c>
      <c r="AF735" s="370" t="s">
        <v>1833</v>
      </c>
      <c r="AG735" s="374" t="s">
        <v>1458</v>
      </c>
      <c r="AH735" s="374" t="s">
        <v>1819</v>
      </c>
      <c r="AI735" s="374">
        <v>1000</v>
      </c>
      <c r="AJ735" s="374">
        <v>1000</v>
      </c>
      <c r="AK735" s="374">
        <v>1000</v>
      </c>
      <c r="AL735" s="722">
        <v>2</v>
      </c>
      <c r="AM735" s="722">
        <v>20</v>
      </c>
      <c r="AN735" s="369" t="s">
        <v>1820</v>
      </c>
      <c r="AO735" s="367" t="s">
        <v>1326</v>
      </c>
      <c r="AP735" s="370" t="s">
        <v>1835</v>
      </c>
      <c r="AQ735" s="376" t="s">
        <v>670</v>
      </c>
      <c r="AR735" s="369">
        <v>4.0000000000000001E-3</v>
      </c>
      <c r="AS735" s="369">
        <v>4.0000000000000001E-3</v>
      </c>
      <c r="AT735" s="369" t="s">
        <v>1424</v>
      </c>
      <c r="AW735"/>
      <c r="AX735" s="198"/>
      <c r="AY735" s="184"/>
      <c r="AZ735" s="184"/>
      <c r="BA735" s="184"/>
      <c r="BB735" s="186"/>
      <c r="BC735" s="184"/>
      <c r="BD735" s="184"/>
      <c r="BE735" s="184"/>
      <c r="BF735" s="184"/>
      <c r="BG735" s="186"/>
      <c r="BH735" s="186"/>
      <c r="BI735" s="199"/>
      <c r="BJ735" s="199"/>
      <c r="BK735" s="199"/>
      <c r="BL735" s="186"/>
      <c r="BM735" s="186"/>
      <c r="BN735" s="186"/>
      <c r="BO735" s="186"/>
      <c r="BP735" s="186"/>
      <c r="BQ735" s="186"/>
      <c r="BR735" s="186"/>
      <c r="BS735" s="186"/>
      <c r="BT735" s="187"/>
      <c r="BU735" s="188"/>
      <c r="BV735" s="189"/>
      <c r="BW735" s="185"/>
      <c r="BX735"/>
      <c r="BZ735"/>
    </row>
    <row r="736" spans="2:78" ht="18.75">
      <c r="B736" s="363" t="s">
        <v>1669</v>
      </c>
      <c r="C736" s="364">
        <v>30129277000180</v>
      </c>
      <c r="D736" s="365" t="s">
        <v>13</v>
      </c>
      <c r="E736" s="365" t="s">
        <v>615</v>
      </c>
      <c r="F736" s="365" t="s">
        <v>619</v>
      </c>
      <c r="G736" s="366" t="s">
        <v>34</v>
      </c>
      <c r="H736" s="366" t="s">
        <v>1339</v>
      </c>
      <c r="I736" s="366" t="s">
        <v>34</v>
      </c>
      <c r="J736" s="366" t="s">
        <v>611</v>
      </c>
      <c r="K736" s="367" t="s">
        <v>48</v>
      </c>
      <c r="L736" s="368"/>
      <c r="M736" s="368" t="s">
        <v>1424</v>
      </c>
      <c r="N736" s="367">
        <v>480142</v>
      </c>
      <c r="O736" s="367" t="s">
        <v>1323</v>
      </c>
      <c r="P736" s="371">
        <v>43418</v>
      </c>
      <c r="Q736" s="372">
        <v>60.799775060000002</v>
      </c>
      <c r="R736" s="372">
        <v>75.083328050198375</v>
      </c>
      <c r="S736" s="367">
        <v>1</v>
      </c>
      <c r="T736" s="369">
        <v>0.18115672229465862</v>
      </c>
      <c r="U736" s="369">
        <v>1.9410076780220704</v>
      </c>
      <c r="V736" s="369">
        <v>0.18611192898029216</v>
      </c>
      <c r="W736" s="369">
        <v>1.6673492084886736</v>
      </c>
      <c r="X736" s="369">
        <v>0.24650104867930089</v>
      </c>
      <c r="Y736" s="369">
        <v>1.6874417921975897</v>
      </c>
      <c r="Z736" s="369">
        <v>0.22405031896314909</v>
      </c>
      <c r="AA736" s="369">
        <v>1.2105872341330737</v>
      </c>
      <c r="AB736" s="369">
        <v>3.4288436443600308E-2</v>
      </c>
      <c r="AC736" s="373">
        <v>2.1724666126890444</v>
      </c>
      <c r="AD736" s="575">
        <v>30493304000107</v>
      </c>
      <c r="AE736" s="370" t="s">
        <v>1906</v>
      </c>
      <c r="AF736" s="370" t="s">
        <v>1907</v>
      </c>
      <c r="AG736" s="374" t="s">
        <v>1462</v>
      </c>
      <c r="AH736" s="374" t="s">
        <v>1819</v>
      </c>
      <c r="AI736" s="374">
        <v>5000</v>
      </c>
      <c r="AJ736" s="374">
        <v>1000</v>
      </c>
      <c r="AK736" s="374">
        <v>5000</v>
      </c>
      <c r="AL736" s="722">
        <v>2.2000000000000002</v>
      </c>
      <c r="AM736" s="722">
        <v>0</v>
      </c>
      <c r="AN736" s="369" t="s">
        <v>1820</v>
      </c>
      <c r="AO736" s="367" t="s">
        <v>1326</v>
      </c>
      <c r="AP736" s="370" t="s">
        <v>1835</v>
      </c>
      <c r="AQ736" s="376" t="s">
        <v>1815</v>
      </c>
      <c r="AR736" s="369">
        <v>0</v>
      </c>
      <c r="AS736" s="369">
        <v>0</v>
      </c>
      <c r="AT736" s="369" t="s">
        <v>1424</v>
      </c>
      <c r="AW736"/>
      <c r="AX736" s="198"/>
      <c r="AY736" s="184"/>
      <c r="AZ736" s="184"/>
      <c r="BA736" s="184"/>
      <c r="BB736" s="186"/>
      <c r="BC736" s="184"/>
      <c r="BD736" s="184"/>
      <c r="BE736" s="184"/>
      <c r="BF736" s="184"/>
      <c r="BG736" s="186"/>
      <c r="BH736" s="186"/>
      <c r="BI736" s="199"/>
      <c r="BJ736" s="199"/>
      <c r="BK736" s="199"/>
      <c r="BL736" s="186"/>
      <c r="BM736" s="186"/>
      <c r="BN736" s="186"/>
      <c r="BO736" s="186"/>
      <c r="BP736" s="186"/>
      <c r="BQ736" s="186"/>
      <c r="BR736" s="186"/>
      <c r="BS736" s="186"/>
      <c r="BT736" s="187"/>
      <c r="BU736" s="188"/>
      <c r="BV736" s="189"/>
      <c r="BW736" s="185"/>
      <c r="BX736"/>
      <c r="BZ736"/>
    </row>
    <row r="737" spans="2:78" ht="18.75">
      <c r="B737" s="363" t="s">
        <v>1107</v>
      </c>
      <c r="C737" s="364">
        <v>24597757000172</v>
      </c>
      <c r="D737" s="365" t="s">
        <v>14</v>
      </c>
      <c r="E737" s="365" t="s">
        <v>607</v>
      </c>
      <c r="F737" s="365" t="s">
        <v>1424</v>
      </c>
      <c r="G737" s="366" t="s">
        <v>1424</v>
      </c>
      <c r="H737" s="366" t="s">
        <v>34</v>
      </c>
      <c r="I737" s="366" t="s">
        <v>34</v>
      </c>
      <c r="J737" s="366" t="s">
        <v>611</v>
      </c>
      <c r="K737" s="367" t="s">
        <v>1815</v>
      </c>
      <c r="L737" s="368"/>
      <c r="M737" s="368" t="s">
        <v>34</v>
      </c>
      <c r="N737" s="367">
        <v>480193</v>
      </c>
      <c r="O737" s="367" t="s">
        <v>1323</v>
      </c>
      <c r="P737" s="371">
        <v>42462</v>
      </c>
      <c r="Q737" s="372">
        <v>12.895519999999999</v>
      </c>
      <c r="R737" s="372">
        <v>18.324692569696968</v>
      </c>
      <c r="S737" s="367">
        <v>5</v>
      </c>
      <c r="T737" s="369">
        <v>-0.18814001996595242</v>
      </c>
      <c r="U737" s="369">
        <v>-2.015830374227888</v>
      </c>
      <c r="V737" s="369">
        <v>-0.15636746428157722</v>
      </c>
      <c r="W737" s="369">
        <v>-1.4008729544191489</v>
      </c>
      <c r="X737" s="369">
        <v>0.29117460132167339</v>
      </c>
      <c r="Y737" s="369">
        <v>1.9932580154492539</v>
      </c>
      <c r="Z737" s="369">
        <v>0.29117460132167339</v>
      </c>
      <c r="AA737" s="369">
        <v>1.5732727223735019</v>
      </c>
      <c r="AB737" s="369">
        <v>0.15646947768323355</v>
      </c>
      <c r="AC737" s="373">
        <v>-1.7127232342998593</v>
      </c>
      <c r="AD737" s="575">
        <v>0</v>
      </c>
      <c r="AE737" s="370" t="s">
        <v>2066</v>
      </c>
      <c r="AF737" s="370" t="s">
        <v>1833</v>
      </c>
      <c r="AG737" s="374" t="s">
        <v>1458</v>
      </c>
      <c r="AH737" s="374" t="s">
        <v>1813</v>
      </c>
      <c r="AI737" s="374">
        <v>5000</v>
      </c>
      <c r="AJ737" s="374">
        <v>200</v>
      </c>
      <c r="AK737" s="374">
        <v>200</v>
      </c>
      <c r="AL737" s="722">
        <v>0</v>
      </c>
      <c r="AM737" s="722">
        <v>0</v>
      </c>
      <c r="AN737" s="369" t="s">
        <v>1834</v>
      </c>
      <c r="AO737" s="367" t="s">
        <v>1326</v>
      </c>
      <c r="AP737" s="370" t="s">
        <v>1835</v>
      </c>
      <c r="AQ737" s="376" t="s">
        <v>681</v>
      </c>
      <c r="AR737" s="369">
        <v>5.8333333333333301E-3</v>
      </c>
      <c r="AS737" s="369">
        <v>5.8333333333333301E-3</v>
      </c>
      <c r="AT737" s="369" t="s">
        <v>1424</v>
      </c>
      <c r="AW737"/>
      <c r="AX737" s="198"/>
      <c r="AY737" s="184"/>
      <c r="AZ737" s="184"/>
      <c r="BA737" s="184"/>
      <c r="BB737" s="186"/>
      <c r="BC737" s="184"/>
      <c r="BD737" s="184"/>
      <c r="BE737" s="184"/>
      <c r="BF737" s="184"/>
      <c r="BG737" s="186"/>
      <c r="BH737" s="186"/>
      <c r="BI737" s="199"/>
      <c r="BJ737" s="199"/>
      <c r="BK737" s="199"/>
      <c r="BL737" s="186"/>
      <c r="BM737" s="186"/>
      <c r="BN737" s="186"/>
      <c r="BO737" s="186"/>
      <c r="BP737" s="186"/>
      <c r="BQ737" s="186"/>
      <c r="BR737" s="186"/>
      <c r="BS737" s="186"/>
      <c r="BT737" s="187"/>
      <c r="BU737" s="188"/>
      <c r="BV737" s="189"/>
      <c r="BW737" s="185"/>
      <c r="BX737"/>
      <c r="BZ737"/>
    </row>
    <row r="738" spans="2:78" ht="18.75">
      <c r="B738" s="363" t="s">
        <v>1692</v>
      </c>
      <c r="C738" s="364">
        <v>30658551000108</v>
      </c>
      <c r="D738" s="365" t="s">
        <v>13</v>
      </c>
      <c r="E738" s="365" t="s">
        <v>615</v>
      </c>
      <c r="F738" s="365" t="s">
        <v>619</v>
      </c>
      <c r="G738" s="366" t="s">
        <v>34</v>
      </c>
      <c r="H738" s="366" t="s">
        <v>867</v>
      </c>
      <c r="I738" s="366" t="s">
        <v>34</v>
      </c>
      <c r="J738" s="366" t="s">
        <v>611</v>
      </c>
      <c r="K738" s="367" t="s">
        <v>48</v>
      </c>
      <c r="L738" s="368"/>
      <c r="M738" s="368" t="s">
        <v>1424</v>
      </c>
      <c r="N738" s="367">
        <v>480533</v>
      </c>
      <c r="O738" s="367" t="s">
        <v>1323</v>
      </c>
      <c r="P738" s="371">
        <v>43429</v>
      </c>
      <c r="Q738" s="372">
        <v>81.33432784</v>
      </c>
      <c r="R738" s="372">
        <v>86.633006847023765</v>
      </c>
      <c r="S738" s="367">
        <v>1</v>
      </c>
      <c r="T738" s="369">
        <v>0.22697639811485204</v>
      </c>
      <c r="U738" s="369">
        <v>2.4319436004926653</v>
      </c>
      <c r="V738" s="369">
        <v>0.2630302492226464</v>
      </c>
      <c r="W738" s="369">
        <v>2.3564490479081464</v>
      </c>
      <c r="X738" s="369">
        <v>0.33215516104824427</v>
      </c>
      <c r="Y738" s="369">
        <v>2.2737935730899541</v>
      </c>
      <c r="Z738" s="369">
        <v>0.45267017786081287</v>
      </c>
      <c r="AA738" s="369">
        <v>2.4458645768818581</v>
      </c>
      <c r="AB738" s="369">
        <v>5.7263111664003427E-2</v>
      </c>
      <c r="AC738" s="373">
        <v>2.6440896978458182</v>
      </c>
      <c r="AD738" s="575">
        <v>30586677000114</v>
      </c>
      <c r="AE738" s="370" t="s">
        <v>1906</v>
      </c>
      <c r="AF738" s="370" t="s">
        <v>1907</v>
      </c>
      <c r="AG738" s="374" t="s">
        <v>1462</v>
      </c>
      <c r="AH738" s="374" t="s">
        <v>1819</v>
      </c>
      <c r="AI738" s="374">
        <v>25000</v>
      </c>
      <c r="AJ738" s="374">
        <v>5000</v>
      </c>
      <c r="AK738" s="374">
        <v>10000</v>
      </c>
      <c r="AL738" s="722">
        <v>2.5</v>
      </c>
      <c r="AM738" s="722">
        <v>0</v>
      </c>
      <c r="AN738" s="369" t="s">
        <v>1820</v>
      </c>
      <c r="AO738" s="367" t="s">
        <v>1326</v>
      </c>
      <c r="AP738" s="370" t="s">
        <v>1835</v>
      </c>
      <c r="AQ738" s="376" t="s">
        <v>1815</v>
      </c>
      <c r="AR738" s="369">
        <v>0</v>
      </c>
      <c r="AS738" s="369">
        <v>0</v>
      </c>
      <c r="AT738" s="369" t="s">
        <v>1424</v>
      </c>
      <c r="AW738"/>
      <c r="AX738" s="198"/>
      <c r="AY738" s="184"/>
      <c r="AZ738" s="184"/>
      <c r="BA738" s="184"/>
      <c r="BB738" s="186"/>
      <c r="BC738" s="184"/>
      <c r="BD738" s="184"/>
      <c r="BE738" s="184"/>
      <c r="BF738" s="184"/>
      <c r="BG738" s="186"/>
      <c r="BH738" s="186"/>
      <c r="BI738" s="199"/>
      <c r="BJ738" s="199"/>
      <c r="BK738" s="199"/>
      <c r="BL738" s="186"/>
      <c r="BM738" s="186"/>
      <c r="BN738" s="186"/>
      <c r="BO738" s="186"/>
      <c r="BP738" s="186"/>
      <c r="BQ738" s="186"/>
      <c r="BR738" s="186"/>
      <c r="BS738" s="186"/>
      <c r="BT738" s="187"/>
      <c r="BU738" s="188"/>
      <c r="BV738" s="189"/>
      <c r="BW738" s="185"/>
      <c r="BX738"/>
      <c r="BZ738"/>
    </row>
    <row r="739" spans="2:78" ht="18.75">
      <c r="B739" s="363" t="s">
        <v>1106</v>
      </c>
      <c r="C739" s="364">
        <v>27181717000133</v>
      </c>
      <c r="D739" s="365" t="s">
        <v>14</v>
      </c>
      <c r="E739" s="365" t="s">
        <v>607</v>
      </c>
      <c r="F739" s="365" t="s">
        <v>862</v>
      </c>
      <c r="G739" s="366" t="s">
        <v>1424</v>
      </c>
      <c r="H739" s="366" t="s">
        <v>34</v>
      </c>
      <c r="I739" s="366" t="s">
        <v>34</v>
      </c>
      <c r="J739" s="366" t="s">
        <v>611</v>
      </c>
      <c r="K739" s="367" t="s">
        <v>1815</v>
      </c>
      <c r="L739" s="368"/>
      <c r="M739" s="368" t="s">
        <v>34</v>
      </c>
      <c r="N739" s="367">
        <v>480673</v>
      </c>
      <c r="O739" s="367" t="s">
        <v>1323</v>
      </c>
      <c r="P739" s="371">
        <v>42783</v>
      </c>
      <c r="Q739" s="372">
        <v>16.849634729999998</v>
      </c>
      <c r="R739" s="372">
        <v>28.02320335202382</v>
      </c>
      <c r="S739" s="367">
        <v>5</v>
      </c>
      <c r="T739" s="369">
        <v>-0.20981616251039759</v>
      </c>
      <c r="U739" s="369">
        <v>-2.2480798793841728</v>
      </c>
      <c r="V739" s="369">
        <v>-0.15281028635134986</v>
      </c>
      <c r="W739" s="369">
        <v>-1.3690047241616139</v>
      </c>
      <c r="X739" s="369">
        <v>-4.7696552427064165E-2</v>
      </c>
      <c r="Y739" s="369">
        <v>-0.32651039961246997</v>
      </c>
      <c r="Z739" s="369">
        <v>0.46531199633266707</v>
      </c>
      <c r="AA739" s="369">
        <v>2.5141707686742985</v>
      </c>
      <c r="AB739" s="369">
        <v>0.18826932910127875</v>
      </c>
      <c r="AC739" s="373">
        <v>-1.4045396200161739</v>
      </c>
      <c r="AD739" s="575">
        <v>0</v>
      </c>
      <c r="AE739" s="370" t="s">
        <v>2066</v>
      </c>
      <c r="AF739" s="370" t="s">
        <v>1833</v>
      </c>
      <c r="AG739" s="374" t="s">
        <v>1458</v>
      </c>
      <c r="AH739" s="374" t="s">
        <v>1813</v>
      </c>
      <c r="AI739" s="374">
        <v>5000</v>
      </c>
      <c r="AJ739" s="374">
        <v>200</v>
      </c>
      <c r="AK739" s="374">
        <v>200</v>
      </c>
      <c r="AL739" s="722">
        <v>0</v>
      </c>
      <c r="AM739" s="722">
        <v>0</v>
      </c>
      <c r="AN739" s="369" t="s">
        <v>1834</v>
      </c>
      <c r="AO739" s="367" t="s">
        <v>1326</v>
      </c>
      <c r="AP739" s="370" t="s">
        <v>1816</v>
      </c>
      <c r="AQ739" s="376" t="s">
        <v>689</v>
      </c>
      <c r="AR739" s="369">
        <v>5.8333333333333301E-3</v>
      </c>
      <c r="AS739" s="369">
        <v>5.8333333333333301E-3</v>
      </c>
      <c r="AT739" s="369" t="s">
        <v>1424</v>
      </c>
      <c r="AW739"/>
      <c r="AX739" s="198"/>
      <c r="AY739" s="184"/>
      <c r="AZ739" s="184"/>
      <c r="BA739" s="184"/>
      <c r="BB739" s="186"/>
      <c r="BC739" s="184"/>
      <c r="BD739" s="184"/>
      <c r="BE739" s="184"/>
      <c r="BF739" s="184"/>
      <c r="BG739" s="186"/>
      <c r="BH739" s="186"/>
      <c r="BI739" s="199"/>
      <c r="BJ739" s="199"/>
      <c r="BK739" s="199"/>
      <c r="BL739" s="186"/>
      <c r="BM739" s="186"/>
      <c r="BN739" s="186"/>
      <c r="BO739" s="186"/>
      <c r="BP739" s="186"/>
      <c r="BQ739" s="186"/>
      <c r="BR739" s="186"/>
      <c r="BS739" s="186"/>
      <c r="BT739" s="187"/>
      <c r="BU739" s="188"/>
      <c r="BV739" s="189"/>
      <c r="BW739" s="185"/>
      <c r="BX739"/>
      <c r="BZ739"/>
    </row>
    <row r="740" spans="2:78" ht="18.75">
      <c r="B740" s="363" t="s">
        <v>1108</v>
      </c>
      <c r="C740" s="364">
        <v>27181765000121</v>
      </c>
      <c r="D740" s="365" t="s">
        <v>14</v>
      </c>
      <c r="E740" s="365" t="s">
        <v>607</v>
      </c>
      <c r="F740" s="365" t="s">
        <v>1424</v>
      </c>
      <c r="G740" s="366" t="s">
        <v>1424</v>
      </c>
      <c r="H740" s="366" t="s">
        <v>34</v>
      </c>
      <c r="I740" s="366" t="s">
        <v>34</v>
      </c>
      <c r="J740" s="366" t="s">
        <v>611</v>
      </c>
      <c r="K740" s="367" t="s">
        <v>1815</v>
      </c>
      <c r="L740" s="368"/>
      <c r="M740" s="368" t="s">
        <v>34</v>
      </c>
      <c r="N740" s="367">
        <v>480681</v>
      </c>
      <c r="O740" s="367" t="s">
        <v>1323</v>
      </c>
      <c r="P740" s="371">
        <v>42783</v>
      </c>
      <c r="Q740" s="372">
        <v>14.777801309999999</v>
      </c>
      <c r="R740" s="372">
        <v>33.003217570277791</v>
      </c>
      <c r="S740" s="367">
        <v>5</v>
      </c>
      <c r="T740" s="369">
        <v>-0.46258313506031579</v>
      </c>
      <c r="U740" s="369">
        <v>-4.9563571558507222</v>
      </c>
      <c r="V740" s="369">
        <v>-0.44180928443549572</v>
      </c>
      <c r="W740" s="369">
        <v>-3.9581039471385884</v>
      </c>
      <c r="X740" s="369">
        <v>-0.31224208394501274</v>
      </c>
      <c r="Y740" s="369">
        <v>-2.1374770799339258</v>
      </c>
      <c r="Z740" s="369">
        <v>0.14686634872889437</v>
      </c>
      <c r="AA740" s="369">
        <v>0.79354730543444851</v>
      </c>
      <c r="AB740" s="369">
        <v>0.29357909959451695</v>
      </c>
      <c r="AC740" s="373">
        <v>-1.885116245690305</v>
      </c>
      <c r="AD740" s="575">
        <v>0</v>
      </c>
      <c r="AE740" s="370" t="s">
        <v>2066</v>
      </c>
      <c r="AF740" s="370" t="s">
        <v>1833</v>
      </c>
      <c r="AG740" s="374" t="s">
        <v>1458</v>
      </c>
      <c r="AH740" s="374" t="s">
        <v>1813</v>
      </c>
      <c r="AI740" s="374">
        <v>5000</v>
      </c>
      <c r="AJ740" s="374">
        <v>200</v>
      </c>
      <c r="AK740" s="374">
        <v>200</v>
      </c>
      <c r="AL740" s="722">
        <v>0</v>
      </c>
      <c r="AM740" s="722">
        <v>0</v>
      </c>
      <c r="AN740" s="369" t="s">
        <v>1834</v>
      </c>
      <c r="AO740" s="367" t="s">
        <v>1326</v>
      </c>
      <c r="AP740" s="370" t="s">
        <v>1816</v>
      </c>
      <c r="AQ740" s="376" t="s">
        <v>689</v>
      </c>
      <c r="AR740" s="369">
        <v>5.8333333333333301E-3</v>
      </c>
      <c r="AS740" s="369">
        <v>5.8333333333333301E-3</v>
      </c>
      <c r="AT740" s="369" t="s">
        <v>1424</v>
      </c>
      <c r="AW740"/>
      <c r="AX740" s="198"/>
      <c r="AY740" s="184"/>
      <c r="AZ740" s="184"/>
      <c r="BA740" s="184"/>
      <c r="BB740" s="186"/>
      <c r="BC740" s="184"/>
      <c r="BD740" s="184"/>
      <c r="BE740" s="184"/>
      <c r="BF740" s="184"/>
      <c r="BG740" s="186"/>
      <c r="BH740" s="186"/>
      <c r="BI740" s="199"/>
      <c r="BJ740" s="199"/>
      <c r="BK740" s="199"/>
      <c r="BL740" s="186"/>
      <c r="BM740" s="186"/>
      <c r="BN740" s="186"/>
      <c r="BO740" s="186"/>
      <c r="BP740" s="186"/>
      <c r="BQ740" s="186"/>
      <c r="BR740" s="186"/>
      <c r="BS740" s="186"/>
      <c r="BT740" s="187"/>
      <c r="BU740" s="188"/>
      <c r="BV740" s="189"/>
      <c r="BW740" s="185"/>
      <c r="BX740"/>
      <c r="BZ740"/>
    </row>
    <row r="741" spans="2:78" ht="18.75">
      <c r="B741" s="363" t="s">
        <v>1089</v>
      </c>
      <c r="C741" s="364">
        <v>31922843000179</v>
      </c>
      <c r="D741" s="365" t="s">
        <v>13</v>
      </c>
      <c r="E741" s="365" t="s">
        <v>616</v>
      </c>
      <c r="F741" s="365" t="s">
        <v>617</v>
      </c>
      <c r="G741" s="366" t="s">
        <v>34</v>
      </c>
      <c r="H741" s="366" t="s">
        <v>867</v>
      </c>
      <c r="I741" s="366" t="s">
        <v>34</v>
      </c>
      <c r="J741" s="366" t="s">
        <v>608</v>
      </c>
      <c r="K741" s="367" t="s">
        <v>48</v>
      </c>
      <c r="L741" s="368" t="s">
        <v>717</v>
      </c>
      <c r="M741" s="368" t="s">
        <v>1421</v>
      </c>
      <c r="N741" s="367">
        <v>480819</v>
      </c>
      <c r="O741" s="367" t="s">
        <v>1323</v>
      </c>
      <c r="P741" s="371">
        <v>43434</v>
      </c>
      <c r="Q741" s="372">
        <v>27.007776</v>
      </c>
      <c r="R741" s="372">
        <v>25.604257607777775</v>
      </c>
      <c r="S741" s="367">
        <v>2</v>
      </c>
      <c r="T741" s="369">
        <v>0.10370789588672036</v>
      </c>
      <c r="U741" s="369">
        <v>1.1111805272134412</v>
      </c>
      <c r="V741" s="369">
        <v>0.10808849115077335</v>
      </c>
      <c r="W741" s="369">
        <v>0.96834878427411819</v>
      </c>
      <c r="X741" s="369">
        <v>0.21250244939269725</v>
      </c>
      <c r="Y741" s="369">
        <v>1.4547017790423773</v>
      </c>
      <c r="Z741" s="369">
        <v>0.27006059864881915</v>
      </c>
      <c r="AA741" s="369">
        <v>1.4591896797092645</v>
      </c>
      <c r="AB741" s="369">
        <v>5.0496209309734572E-2</v>
      </c>
      <c r="AC741" s="373">
        <v>-6.9964745924122121E-2</v>
      </c>
      <c r="AD741" s="575">
        <v>30658578000109</v>
      </c>
      <c r="AE741" s="370" t="s">
        <v>1885</v>
      </c>
      <c r="AF741" s="370" t="s">
        <v>1856</v>
      </c>
      <c r="AG741" s="374" t="s">
        <v>59</v>
      </c>
      <c r="AH741" s="374" t="s">
        <v>1819</v>
      </c>
      <c r="AI741" s="374">
        <v>1000</v>
      </c>
      <c r="AJ741" s="374">
        <v>1000</v>
      </c>
      <c r="AK741" s="374">
        <v>1000</v>
      </c>
      <c r="AL741" s="722">
        <v>2</v>
      </c>
      <c r="AM741" s="722">
        <v>20</v>
      </c>
      <c r="AN741" s="369" t="s">
        <v>1820</v>
      </c>
      <c r="AO741" s="367" t="s">
        <v>1326</v>
      </c>
      <c r="AP741" s="370" t="s">
        <v>1835</v>
      </c>
      <c r="AQ741" s="376" t="s">
        <v>676</v>
      </c>
      <c r="AR741" s="369">
        <v>0</v>
      </c>
      <c r="AS741" s="369">
        <v>0</v>
      </c>
      <c r="AT741" s="369" t="s">
        <v>1424</v>
      </c>
      <c r="AW741"/>
      <c r="AX741" s="198"/>
      <c r="AY741" s="184"/>
      <c r="AZ741" s="184"/>
      <c r="BA741" s="184"/>
      <c r="BB741" s="186"/>
      <c r="BC741" s="184"/>
      <c r="BD741" s="184"/>
      <c r="BE741" s="184"/>
      <c r="BF741" s="184"/>
      <c r="BG741" s="186"/>
      <c r="BH741" s="186"/>
      <c r="BI741" s="199"/>
      <c r="BJ741" s="199"/>
      <c r="BK741" s="199"/>
      <c r="BL741" s="186"/>
      <c r="BM741" s="186"/>
      <c r="BN741" s="186"/>
      <c r="BO741" s="186"/>
      <c r="BP741" s="186"/>
      <c r="BQ741" s="186"/>
      <c r="BR741" s="186"/>
      <c r="BS741" s="186"/>
      <c r="BT741" s="187"/>
      <c r="BU741" s="188"/>
      <c r="BV741" s="189"/>
      <c r="BW741" s="185"/>
      <c r="BX741"/>
      <c r="BZ741"/>
    </row>
    <row r="742" spans="2:78" ht="18.75">
      <c r="B742" s="363" t="s">
        <v>1109</v>
      </c>
      <c r="C742" s="364">
        <v>31392506000117</v>
      </c>
      <c r="D742" s="365" t="s">
        <v>14</v>
      </c>
      <c r="E742" s="365" t="s">
        <v>607</v>
      </c>
      <c r="F742" s="365" t="s">
        <v>1424</v>
      </c>
      <c r="G742" s="366" t="s">
        <v>1424</v>
      </c>
      <c r="H742" s="366" t="s">
        <v>34</v>
      </c>
      <c r="I742" s="366" t="s">
        <v>34</v>
      </c>
      <c r="J742" s="366" t="s">
        <v>611</v>
      </c>
      <c r="K742" s="367" t="s">
        <v>48</v>
      </c>
      <c r="L742" s="368"/>
      <c r="M742" s="368" t="s">
        <v>34</v>
      </c>
      <c r="N742" s="367">
        <v>480861</v>
      </c>
      <c r="O742" s="367" t="s">
        <v>1323</v>
      </c>
      <c r="P742" s="371">
        <v>43376</v>
      </c>
      <c r="Q742" s="372">
        <v>138.13711000000001</v>
      </c>
      <c r="R742" s="372">
        <v>199.63171884650788</v>
      </c>
      <c r="S742" s="367">
        <v>3</v>
      </c>
      <c r="T742" s="369">
        <v>-0.2953987914256776</v>
      </c>
      <c r="U742" s="369">
        <v>-3.1650568357218845</v>
      </c>
      <c r="V742" s="369">
        <v>-0.27716059739360099</v>
      </c>
      <c r="W742" s="369">
        <v>-2.4830407444619196</v>
      </c>
      <c r="X742" s="369">
        <v>-0.15039283243358703</v>
      </c>
      <c r="Y742" s="369">
        <v>-1.0295256432177367</v>
      </c>
      <c r="Z742" s="369">
        <v>8.5286788269010039E-2</v>
      </c>
      <c r="AA742" s="369">
        <v>0.46082102269024489</v>
      </c>
      <c r="AB742" s="369">
        <v>0.27260272408009367</v>
      </c>
      <c r="AC742" s="373">
        <v>-1.4261854657205582</v>
      </c>
      <c r="AD742" s="575">
        <v>0</v>
      </c>
      <c r="AE742" s="370" t="s">
        <v>2023</v>
      </c>
      <c r="AF742" s="370" t="s">
        <v>1812</v>
      </c>
      <c r="AG742" s="374" t="s">
        <v>1459</v>
      </c>
      <c r="AH742" s="374" t="s">
        <v>1813</v>
      </c>
      <c r="AI742" s="374">
        <v>50000</v>
      </c>
      <c r="AJ742" s="374">
        <v>5000</v>
      </c>
      <c r="AK742" s="374">
        <v>25000</v>
      </c>
      <c r="AL742" s="722">
        <v>1.5</v>
      </c>
      <c r="AM742" s="722">
        <v>20</v>
      </c>
      <c r="AN742" s="369" t="s">
        <v>1834</v>
      </c>
      <c r="AO742" s="367" t="s">
        <v>1326</v>
      </c>
      <c r="AP742" s="370" t="s">
        <v>1816</v>
      </c>
      <c r="AQ742" s="376" t="s">
        <v>718</v>
      </c>
      <c r="AR742" s="369">
        <v>4.0000000000000001E-3</v>
      </c>
      <c r="AS742" s="369">
        <v>4.0000000000000001E-3</v>
      </c>
      <c r="AT742" s="369" t="s">
        <v>1424</v>
      </c>
      <c r="AW742"/>
      <c r="AX742" s="198"/>
      <c r="AY742" s="184"/>
      <c r="AZ742" s="184"/>
      <c r="BA742" s="184"/>
      <c r="BB742" s="186"/>
      <c r="BC742" s="184"/>
      <c r="BD742" s="184"/>
      <c r="BE742" s="184"/>
      <c r="BF742" s="184"/>
      <c r="BG742" s="186"/>
      <c r="BH742" s="186"/>
      <c r="BI742" s="199"/>
      <c r="BJ742" s="199"/>
      <c r="BK742" s="199"/>
      <c r="BL742" s="186"/>
      <c r="BM742" s="186"/>
      <c r="BN742" s="186"/>
      <c r="BO742" s="186"/>
      <c r="BP742" s="186"/>
      <c r="BQ742" s="186"/>
      <c r="BR742" s="186"/>
      <c r="BS742" s="186"/>
      <c r="BT742" s="187"/>
      <c r="BU742" s="188"/>
      <c r="BV742" s="189"/>
      <c r="BW742" s="185"/>
      <c r="BX742"/>
      <c r="BZ742"/>
    </row>
    <row r="743" spans="2:78" ht="18.75">
      <c r="B743" s="363" t="s">
        <v>1020</v>
      </c>
      <c r="C743" s="364"/>
      <c r="D743" s="365" t="s">
        <v>11</v>
      </c>
      <c r="E743" s="365" t="s">
        <v>620</v>
      </c>
      <c r="F743" s="365" t="s">
        <v>694</v>
      </c>
      <c r="G743" s="366" t="s">
        <v>740</v>
      </c>
      <c r="H743" s="366" t="s">
        <v>34</v>
      </c>
      <c r="I743" s="366" t="s">
        <v>1424</v>
      </c>
      <c r="J743" s="366" t="s">
        <v>608</v>
      </c>
      <c r="L743" s="368"/>
      <c r="M743" s="368" t="s">
        <v>34</v>
      </c>
      <c r="N743" s="367">
        <v>480967</v>
      </c>
      <c r="O743" s="367" t="s">
        <v>1323</v>
      </c>
      <c r="P743" s="371"/>
      <c r="S743" s="367"/>
      <c r="U743" s="369"/>
      <c r="W743" s="369"/>
      <c r="Y743" s="369"/>
      <c r="AA743" s="369"/>
      <c r="AD743" s="575">
        <v>0</v>
      </c>
      <c r="AE743" s="370"/>
      <c r="AF743" s="370"/>
      <c r="AG743" s="374" t="s">
        <v>1458</v>
      </c>
      <c r="AH743" s="374"/>
      <c r="AI743" s="374">
        <v>500</v>
      </c>
      <c r="AJ743" s="374">
        <v>100</v>
      </c>
      <c r="AK743" s="374">
        <v>100</v>
      </c>
      <c r="AN743" s="369"/>
      <c r="AO743" s="367" t="s">
        <v>1326</v>
      </c>
      <c r="AP743" s="370"/>
      <c r="AR743" s="369">
        <v>3.0000000000000001E-3</v>
      </c>
      <c r="AS743" s="369">
        <v>3.0000000000000001E-3</v>
      </c>
      <c r="AT743" s="369" t="s">
        <v>1424</v>
      </c>
      <c r="AW743"/>
      <c r="AX743" s="198"/>
      <c r="AY743" s="184"/>
      <c r="AZ743" s="184"/>
      <c r="BA743" s="184"/>
      <c r="BB743" s="186"/>
      <c r="BC743" s="184"/>
      <c r="BD743" s="184"/>
      <c r="BE743" s="184"/>
      <c r="BF743" s="184"/>
      <c r="BG743" s="186"/>
      <c r="BH743" s="186"/>
      <c r="BI743" s="199"/>
      <c r="BJ743" s="199"/>
      <c r="BK743" s="199"/>
      <c r="BL743" s="186"/>
      <c r="BM743" s="186"/>
      <c r="BN743" s="186"/>
      <c r="BO743" s="186"/>
      <c r="BP743" s="186"/>
      <c r="BQ743" s="186"/>
      <c r="BR743" s="186"/>
      <c r="BS743" s="186"/>
      <c r="BT743" s="187"/>
      <c r="BU743" s="188"/>
      <c r="BV743" s="189"/>
      <c r="BW743" s="185"/>
      <c r="BX743"/>
      <c r="BZ743"/>
    </row>
    <row r="744" spans="2:78" ht="18.75">
      <c r="B744" s="363" t="s">
        <v>409</v>
      </c>
      <c r="C744" s="364">
        <v>31951995000108</v>
      </c>
      <c r="D744" s="365" t="s">
        <v>13</v>
      </c>
      <c r="E744" s="365" t="s">
        <v>615</v>
      </c>
      <c r="F744" s="365" t="s">
        <v>619</v>
      </c>
      <c r="G744" s="366" t="s">
        <v>34</v>
      </c>
      <c r="H744" s="366" t="s">
        <v>1339</v>
      </c>
      <c r="I744" s="366" t="s">
        <v>34</v>
      </c>
      <c r="J744" s="366" t="s">
        <v>1424</v>
      </c>
      <c r="K744" s="367" t="s">
        <v>48</v>
      </c>
      <c r="L744" s="368"/>
      <c r="M744" s="368" t="s">
        <v>1421</v>
      </c>
      <c r="N744" s="367">
        <v>481025</v>
      </c>
      <c r="O744" s="367" t="s">
        <v>1323</v>
      </c>
      <c r="P744" s="371">
        <v>43439</v>
      </c>
      <c r="Q744" s="372">
        <v>40.396701229999998</v>
      </c>
      <c r="R744" s="372">
        <v>39.251996928412709</v>
      </c>
      <c r="S744" s="367">
        <v>2</v>
      </c>
      <c r="T744" s="369">
        <v>5.0519161210316632E-2</v>
      </c>
      <c r="U744" s="369">
        <v>0.54128866185249236</v>
      </c>
      <c r="V744" s="369">
        <v>5.5152901290050904E-2</v>
      </c>
      <c r="W744" s="369">
        <v>0.49410667449241308</v>
      </c>
      <c r="X744" s="369">
        <v>0.1033291551103428</v>
      </c>
      <c r="Y744" s="369">
        <v>0.70734763855915816</v>
      </c>
      <c r="Z744" s="369">
        <v>1.3002108396518164E-2</v>
      </c>
      <c r="AA744" s="369">
        <v>7.0252907982818899E-2</v>
      </c>
      <c r="AB744" s="369">
        <v>3.5653317889897111E-2</v>
      </c>
      <c r="AC744" s="373">
        <v>-1.5838229835885904</v>
      </c>
      <c r="AD744" s="575">
        <v>0</v>
      </c>
      <c r="AE744" s="370" t="s">
        <v>2067</v>
      </c>
      <c r="AF744" s="370" t="s">
        <v>1833</v>
      </c>
      <c r="AG744" s="374" t="s">
        <v>1458</v>
      </c>
      <c r="AH744" s="374" t="s">
        <v>1819</v>
      </c>
      <c r="AI744" s="374">
        <v>1000</v>
      </c>
      <c r="AJ744" s="374">
        <v>1000</v>
      </c>
      <c r="AK744" s="374">
        <v>1000</v>
      </c>
      <c r="AL744" s="722">
        <v>2</v>
      </c>
      <c r="AM744" s="722">
        <v>20</v>
      </c>
      <c r="AN744" s="369" t="s">
        <v>1815</v>
      </c>
      <c r="AO744" s="367" t="s">
        <v>1326</v>
      </c>
      <c r="AP744" s="370" t="s">
        <v>1835</v>
      </c>
      <c r="AQ744" s="376" t="s">
        <v>666</v>
      </c>
      <c r="AR744" s="369">
        <v>2.66666666666667E-3</v>
      </c>
      <c r="AS744" s="369">
        <v>2.66666666666667E-3</v>
      </c>
      <c r="AT744" s="369" t="s">
        <v>1424</v>
      </c>
      <c r="AW744"/>
      <c r="AX744" s="198"/>
      <c r="AY744" s="184"/>
      <c r="AZ744" s="184"/>
      <c r="BA744" s="184"/>
      <c r="BB744" s="186"/>
      <c r="BC744" s="184"/>
      <c r="BD744" s="184"/>
      <c r="BE744" s="184"/>
      <c r="BF744" s="184"/>
      <c r="BG744" s="186"/>
      <c r="BH744" s="186"/>
      <c r="BI744" s="199"/>
      <c r="BJ744" s="199"/>
      <c r="BK744" s="199"/>
      <c r="BL744" s="186"/>
      <c r="BM744" s="186"/>
      <c r="BN744" s="186"/>
      <c r="BO744" s="186"/>
      <c r="BP744" s="186"/>
      <c r="BQ744" s="186"/>
      <c r="BR744" s="186"/>
      <c r="BS744" s="186"/>
      <c r="BT744" s="187"/>
      <c r="BU744" s="188"/>
      <c r="BV744" s="189"/>
      <c r="BW744" s="185"/>
      <c r="BX744"/>
      <c r="BZ744"/>
    </row>
    <row r="745" spans="2:78" ht="18.75">
      <c r="B745" s="363" t="s">
        <v>902</v>
      </c>
      <c r="C745" s="364">
        <v>31120037000187</v>
      </c>
      <c r="D745" s="365" t="s">
        <v>14</v>
      </c>
      <c r="E745" s="365" t="s">
        <v>15</v>
      </c>
      <c r="F745" s="365" t="s">
        <v>16</v>
      </c>
      <c r="G745" s="366" t="s">
        <v>1424</v>
      </c>
      <c r="H745" s="366" t="s">
        <v>34</v>
      </c>
      <c r="I745" s="366" t="s">
        <v>34</v>
      </c>
      <c r="J745" s="366" t="s">
        <v>692</v>
      </c>
      <c r="K745" s="367" t="s">
        <v>48</v>
      </c>
      <c r="L745" s="368"/>
      <c r="M745" s="368" t="s">
        <v>1421</v>
      </c>
      <c r="N745" s="367">
        <v>481467</v>
      </c>
      <c r="O745" s="367" t="s">
        <v>1323</v>
      </c>
      <c r="P745" s="371">
        <v>43441</v>
      </c>
      <c r="Q745" s="372">
        <v>15.90772917</v>
      </c>
      <c r="R745" s="372">
        <v>24.459603529682532</v>
      </c>
      <c r="S745" s="367">
        <v>1</v>
      </c>
      <c r="T745" s="369">
        <v>6.523258429399359E-2</v>
      </c>
      <c r="U745" s="369">
        <v>0.69893595649139628</v>
      </c>
      <c r="V745" s="369">
        <v>6.8678258441221995E-2</v>
      </c>
      <c r="W745" s="369">
        <v>0.6152783460993404</v>
      </c>
      <c r="X745" s="369">
        <v>0.11813332846084967</v>
      </c>
      <c r="Y745" s="369">
        <v>0.80869074011765807</v>
      </c>
      <c r="Z745" s="369">
        <v>0.22110355134371207</v>
      </c>
      <c r="AA745" s="369">
        <v>1.1946652783931495</v>
      </c>
      <c r="AB745" s="369">
        <v>4.6145751893518924E-2</v>
      </c>
      <c r="AC745" s="373">
        <v>-0.93059892627016672</v>
      </c>
      <c r="AD745" s="575">
        <v>37121949000150</v>
      </c>
      <c r="AE745" s="370" t="s">
        <v>1941</v>
      </c>
      <c r="AF745" s="370" t="s">
        <v>1812</v>
      </c>
      <c r="AG745" s="374" t="s">
        <v>1459</v>
      </c>
      <c r="AH745" s="374" t="s">
        <v>1813</v>
      </c>
      <c r="AI745" s="374">
        <v>5000</v>
      </c>
      <c r="AJ745" s="374">
        <v>5000</v>
      </c>
      <c r="AK745" s="374">
        <v>5000</v>
      </c>
      <c r="AL745" s="722">
        <v>1</v>
      </c>
      <c r="AM745" s="722">
        <v>15</v>
      </c>
      <c r="AN745" s="369" t="s">
        <v>1824</v>
      </c>
      <c r="AO745" s="367" t="s">
        <v>1326</v>
      </c>
      <c r="AP745" s="370" t="s">
        <v>1835</v>
      </c>
      <c r="AQ745" s="376" t="s">
        <v>673</v>
      </c>
      <c r="AR745" s="369">
        <v>2.5000000000000001E-3</v>
      </c>
      <c r="AS745" s="369">
        <v>2.5000000000000001E-3</v>
      </c>
      <c r="AT745" s="369" t="s">
        <v>1424</v>
      </c>
      <c r="AW745"/>
      <c r="AX745" s="198"/>
      <c r="AY745" s="184"/>
      <c r="AZ745" s="184"/>
      <c r="BA745" s="184"/>
      <c r="BB745" s="186"/>
      <c r="BC745" s="184"/>
      <c r="BD745" s="184"/>
      <c r="BE745" s="184"/>
      <c r="BF745" s="184"/>
      <c r="BG745" s="186"/>
      <c r="BH745" s="186"/>
      <c r="BI745" s="199"/>
      <c r="BJ745" s="199"/>
      <c r="BK745" s="199"/>
      <c r="BL745" s="186"/>
      <c r="BM745" s="186"/>
      <c r="BN745" s="186"/>
      <c r="BO745" s="186"/>
      <c r="BP745" s="186"/>
      <c r="BQ745" s="186"/>
      <c r="BR745" s="186"/>
      <c r="BS745" s="186"/>
      <c r="BT745" s="187"/>
      <c r="BU745" s="188"/>
      <c r="BV745" s="189"/>
      <c r="BW745" s="185"/>
      <c r="BX745"/>
      <c r="BZ745"/>
    </row>
    <row r="746" spans="2:78" ht="18.75">
      <c r="B746" s="363" t="s">
        <v>211</v>
      </c>
      <c r="C746" s="364">
        <v>29826089000121</v>
      </c>
      <c r="D746" s="365" t="s">
        <v>13</v>
      </c>
      <c r="E746" s="365" t="s">
        <v>616</v>
      </c>
      <c r="F746" s="365" t="s">
        <v>610</v>
      </c>
      <c r="G746" s="366" t="s">
        <v>34</v>
      </c>
      <c r="H746" s="366" t="s">
        <v>1340</v>
      </c>
      <c r="I746" s="366" t="s">
        <v>34</v>
      </c>
      <c r="J746" s="366" t="s">
        <v>611</v>
      </c>
      <c r="K746" s="367" t="s">
        <v>48</v>
      </c>
      <c r="L746" s="368" t="s">
        <v>1341</v>
      </c>
      <c r="M746" s="368" t="s">
        <v>1421</v>
      </c>
      <c r="N746" s="367">
        <v>481645</v>
      </c>
      <c r="O746" s="367" t="s">
        <v>1323</v>
      </c>
      <c r="P746" s="371">
        <v>43196</v>
      </c>
      <c r="Q746" s="372">
        <v>256.5148509</v>
      </c>
      <c r="R746" s="372">
        <v>367.66650194515853</v>
      </c>
      <c r="S746" s="367">
        <v>3</v>
      </c>
      <c r="T746" s="369">
        <v>-1.34195062062481E-2</v>
      </c>
      <c r="U746" s="369">
        <v>-0.14378359384988934</v>
      </c>
      <c r="V746" s="369">
        <v>-1.0778023966954819E-2</v>
      </c>
      <c r="W746" s="369">
        <v>-9.6558720490598091E-2</v>
      </c>
      <c r="X746" s="369">
        <v>4.2950958246268822E-2</v>
      </c>
      <c r="Y746" s="369">
        <v>0.29402407149180515</v>
      </c>
      <c r="Z746" s="369">
        <v>0.13427249861032831</v>
      </c>
      <c r="AA746" s="369">
        <v>0.72550029593820697</v>
      </c>
      <c r="AB746" s="369">
        <v>7.8049901376279887E-2</v>
      </c>
      <c r="AC746" s="373">
        <v>-1.5682206820752422</v>
      </c>
      <c r="AD746" s="575">
        <v>26450646000164</v>
      </c>
      <c r="AE746" s="370" t="s">
        <v>2047</v>
      </c>
      <c r="AF746" s="370" t="s">
        <v>1812</v>
      </c>
      <c r="AG746" s="374" t="s">
        <v>1459</v>
      </c>
      <c r="AH746" s="374" t="s">
        <v>1819</v>
      </c>
      <c r="AI746" s="374">
        <v>25000</v>
      </c>
      <c r="AJ746" s="374">
        <v>10000</v>
      </c>
      <c r="AK746" s="374">
        <v>20000</v>
      </c>
      <c r="AL746" s="722">
        <v>1.45</v>
      </c>
      <c r="AM746" s="722">
        <v>20</v>
      </c>
      <c r="AN746" s="369" t="s">
        <v>1820</v>
      </c>
      <c r="AO746" s="367" t="s">
        <v>1326</v>
      </c>
      <c r="AP746" s="370" t="s">
        <v>1835</v>
      </c>
      <c r="AQ746" s="376" t="s">
        <v>670</v>
      </c>
      <c r="AR746" s="369">
        <v>2.8999999999999998E-3</v>
      </c>
      <c r="AS746" s="369">
        <v>2.8999999999999998E-3</v>
      </c>
      <c r="AT746" s="369" t="s">
        <v>1424</v>
      </c>
      <c r="AW746"/>
      <c r="AX746" s="198"/>
      <c r="AY746" s="184"/>
      <c r="AZ746" s="184"/>
      <c r="BA746" s="184"/>
      <c r="BB746" s="186"/>
      <c r="BC746" s="184"/>
      <c r="BD746" s="184"/>
      <c r="BE746" s="184"/>
      <c r="BF746" s="184"/>
      <c r="BG746" s="186"/>
      <c r="BH746" s="186"/>
      <c r="BI746" s="199"/>
      <c r="BJ746" s="199"/>
      <c r="BK746" s="199"/>
      <c r="BL746" s="186"/>
      <c r="BM746" s="186"/>
      <c r="BN746" s="186"/>
      <c r="BO746" s="186"/>
      <c r="BP746" s="186"/>
      <c r="BQ746" s="186"/>
      <c r="BR746" s="186"/>
      <c r="BS746" s="186"/>
      <c r="BT746" s="187"/>
      <c r="BU746" s="188"/>
      <c r="BV746" s="189"/>
      <c r="BW746" s="185"/>
      <c r="BX746"/>
      <c r="BZ746"/>
    </row>
    <row r="747" spans="2:78" ht="18.75">
      <c r="B747" s="363" t="s">
        <v>782</v>
      </c>
      <c r="C747" s="364">
        <v>31340838000158</v>
      </c>
      <c r="D747" s="365" t="s">
        <v>11</v>
      </c>
      <c r="E747" s="365" t="s">
        <v>620</v>
      </c>
      <c r="F747" s="365" t="s">
        <v>687</v>
      </c>
      <c r="G747" s="366" t="s">
        <v>740</v>
      </c>
      <c r="H747" s="366" t="s">
        <v>34</v>
      </c>
      <c r="I747" s="366" t="s">
        <v>1321</v>
      </c>
      <c r="J747" s="366" t="s">
        <v>608</v>
      </c>
      <c r="K747" s="367" t="s">
        <v>48</v>
      </c>
      <c r="L747" s="368"/>
      <c r="M747" s="368" t="s">
        <v>34</v>
      </c>
      <c r="N747" s="367">
        <v>481769</v>
      </c>
      <c r="O747" s="367" t="s">
        <v>1323</v>
      </c>
      <c r="P747" s="371">
        <v>43430</v>
      </c>
      <c r="Q747" s="372">
        <v>267.02431187000002</v>
      </c>
      <c r="R747" s="372">
        <v>239.56971684615084</v>
      </c>
      <c r="S747" s="367">
        <v>1</v>
      </c>
      <c r="T747" s="369">
        <v>0.10105655842749672</v>
      </c>
      <c r="U747" s="369">
        <v>1.0827727138008647</v>
      </c>
      <c r="V747" s="369">
        <v>0.12245293641161159</v>
      </c>
      <c r="W747" s="369">
        <v>1.097037721986293</v>
      </c>
      <c r="X747" s="369">
        <v>0.17285288370844243</v>
      </c>
      <c r="Y747" s="369">
        <v>1.183277642972512</v>
      </c>
      <c r="Z747" s="369">
        <v>0.21712509390607715</v>
      </c>
      <c r="AA747" s="369">
        <v>1.1731689029011119</v>
      </c>
      <c r="AB747" s="369">
        <v>1.7262711151775046E-3</v>
      </c>
      <c r="AC747" s="373">
        <v>6.2745015606877139</v>
      </c>
      <c r="AD747" s="575">
        <v>31908013000197</v>
      </c>
      <c r="AE747" s="370" t="s">
        <v>1993</v>
      </c>
      <c r="AF747" s="370" t="s">
        <v>1833</v>
      </c>
      <c r="AG747" s="374" t="s">
        <v>1458</v>
      </c>
      <c r="AH747" s="374" t="s">
        <v>1813</v>
      </c>
      <c r="AI747" s="374">
        <v>1000</v>
      </c>
      <c r="AJ747" s="374">
        <v>1000</v>
      </c>
      <c r="AK747" s="374">
        <v>1000</v>
      </c>
      <c r="AL747" s="722">
        <v>0.85</v>
      </c>
      <c r="AM747" s="722">
        <v>15</v>
      </c>
      <c r="AN747" s="369" t="s">
        <v>1834</v>
      </c>
      <c r="AO747" s="367" t="s">
        <v>1326</v>
      </c>
      <c r="AP747" s="370" t="s">
        <v>1821</v>
      </c>
      <c r="AQ747" s="376" t="s">
        <v>11</v>
      </c>
      <c r="AR747" s="369">
        <v>1.98333333333333E-3</v>
      </c>
      <c r="AS747" s="369">
        <v>1.98333333333333E-3</v>
      </c>
      <c r="AT747" s="369" t="s">
        <v>1424</v>
      </c>
      <c r="AW747"/>
      <c r="AX747" s="198"/>
      <c r="AY747" s="184"/>
      <c r="AZ747" s="184"/>
      <c r="BA747" s="184"/>
      <c r="BB747" s="186"/>
      <c r="BC747" s="184"/>
      <c r="BD747" s="184"/>
      <c r="BE747" s="184"/>
      <c r="BF747" s="184"/>
      <c r="BG747" s="186"/>
      <c r="BH747" s="186"/>
      <c r="BI747" s="199"/>
      <c r="BJ747" s="199"/>
      <c r="BK747" s="199"/>
      <c r="BL747" s="186"/>
      <c r="BM747" s="186"/>
      <c r="BN747" s="186"/>
      <c r="BO747" s="186"/>
      <c r="BP747" s="186"/>
      <c r="BQ747" s="186"/>
      <c r="BR747" s="186"/>
      <c r="BS747" s="186"/>
      <c r="BT747" s="187"/>
      <c r="BU747" s="188"/>
      <c r="BV747" s="189"/>
      <c r="BW747" s="185"/>
      <c r="BX747"/>
      <c r="BZ747"/>
    </row>
    <row r="748" spans="2:78" ht="18.75">
      <c r="B748" s="363" t="s">
        <v>1686</v>
      </c>
      <c r="C748" s="364">
        <v>31006866000133</v>
      </c>
      <c r="D748" s="365" t="s">
        <v>13</v>
      </c>
      <c r="E748" s="365" t="s">
        <v>615</v>
      </c>
      <c r="F748" s="365" t="s">
        <v>619</v>
      </c>
      <c r="G748" s="366" t="s">
        <v>34</v>
      </c>
      <c r="H748" s="366" t="s">
        <v>1339</v>
      </c>
      <c r="I748" s="366" t="s">
        <v>34</v>
      </c>
      <c r="J748" s="366" t="s">
        <v>611</v>
      </c>
      <c r="K748" s="367" t="s">
        <v>48</v>
      </c>
      <c r="L748" s="368"/>
      <c r="M748" s="368" t="s">
        <v>1424</v>
      </c>
      <c r="N748" s="367">
        <v>482013</v>
      </c>
      <c r="O748" s="367" t="s">
        <v>1323</v>
      </c>
      <c r="P748" s="371">
        <v>43442</v>
      </c>
      <c r="Q748" s="372">
        <v>251.50840081999999</v>
      </c>
      <c r="R748" s="372">
        <v>361.95758901515876</v>
      </c>
      <c r="S748" s="367">
        <v>1</v>
      </c>
      <c r="T748" s="369">
        <v>0.13442514212903678</v>
      </c>
      <c r="U748" s="369">
        <v>1.4403011364230323</v>
      </c>
      <c r="V748" s="369">
        <v>0.14849291865535363</v>
      </c>
      <c r="W748" s="369">
        <v>1.3303260663769421</v>
      </c>
      <c r="X748" s="369">
        <v>0.15264350571782548</v>
      </c>
      <c r="Y748" s="369">
        <v>1.0449327994174964</v>
      </c>
      <c r="Z748" s="369">
        <v>0.27787246151989886</v>
      </c>
      <c r="AA748" s="369">
        <v>1.5013986866425806</v>
      </c>
      <c r="AB748" s="369">
        <v>2.1998282148042766E-2</v>
      </c>
      <c r="AC748" s="373">
        <v>1.6761069251661522</v>
      </c>
      <c r="AD748" s="575">
        <v>32064861000120</v>
      </c>
      <c r="AE748" s="370" t="s">
        <v>1906</v>
      </c>
      <c r="AF748" s="370" t="s">
        <v>1907</v>
      </c>
      <c r="AG748" s="374" t="s">
        <v>1462</v>
      </c>
      <c r="AH748" s="374" t="s">
        <v>1819</v>
      </c>
      <c r="AI748" s="374">
        <v>20000</v>
      </c>
      <c r="AJ748" s="374">
        <v>1000</v>
      </c>
      <c r="AK748" s="374">
        <v>20000</v>
      </c>
      <c r="AL748" s="722">
        <v>2.5</v>
      </c>
      <c r="AM748" s="722">
        <v>0</v>
      </c>
      <c r="AN748" s="369" t="s">
        <v>1820</v>
      </c>
      <c r="AO748" s="367" t="s">
        <v>1326</v>
      </c>
      <c r="AP748" s="370" t="s">
        <v>1835</v>
      </c>
      <c r="AQ748" s="376" t="s">
        <v>1815</v>
      </c>
      <c r="AR748" s="369">
        <v>0</v>
      </c>
      <c r="AS748" s="369">
        <v>0</v>
      </c>
      <c r="AT748" s="369" t="s">
        <v>1424</v>
      </c>
      <c r="AW748"/>
      <c r="AX748" s="198"/>
      <c r="AY748" s="184"/>
      <c r="AZ748" s="184"/>
      <c r="BA748" s="184"/>
      <c r="BB748" s="186"/>
      <c r="BC748" s="184"/>
      <c r="BD748" s="184"/>
      <c r="BE748" s="184"/>
      <c r="BF748" s="184"/>
      <c r="BG748" s="186"/>
      <c r="BH748" s="186"/>
      <c r="BI748" s="199"/>
      <c r="BJ748" s="199"/>
      <c r="BK748" s="199"/>
      <c r="BL748" s="186"/>
      <c r="BM748" s="186"/>
      <c r="BN748" s="186"/>
      <c r="BO748" s="186"/>
      <c r="BP748" s="186"/>
      <c r="BQ748" s="186"/>
      <c r="BR748" s="186"/>
      <c r="BS748" s="186"/>
      <c r="BT748" s="187"/>
      <c r="BU748" s="188"/>
      <c r="BV748" s="189"/>
      <c r="BW748" s="185"/>
      <c r="BX748"/>
      <c r="BZ748"/>
    </row>
    <row r="749" spans="2:78" ht="18.75">
      <c r="B749" s="363" t="s">
        <v>296</v>
      </c>
      <c r="C749" s="364"/>
      <c r="D749" s="365" t="s">
        <v>11</v>
      </c>
      <c r="E749" s="365" t="s">
        <v>620</v>
      </c>
      <c r="F749" s="365" t="s">
        <v>665</v>
      </c>
      <c r="G749" s="366" t="s">
        <v>740</v>
      </c>
      <c r="H749" s="366" t="s">
        <v>34</v>
      </c>
      <c r="I749" s="366" t="s">
        <v>1424</v>
      </c>
      <c r="J749" s="366" t="s">
        <v>608</v>
      </c>
      <c r="L749" s="368"/>
      <c r="M749" s="368" t="s">
        <v>34</v>
      </c>
      <c r="N749" s="367">
        <v>482145</v>
      </c>
      <c r="O749" s="367" t="s">
        <v>1323</v>
      </c>
      <c r="P749" s="371"/>
      <c r="S749" s="367"/>
      <c r="U749" s="369"/>
      <c r="W749" s="369"/>
      <c r="Y749" s="369"/>
      <c r="AA749" s="369"/>
      <c r="AD749" s="575">
        <v>0</v>
      </c>
      <c r="AE749" s="370"/>
      <c r="AF749" s="370"/>
      <c r="AG749" s="374" t="s">
        <v>1458</v>
      </c>
      <c r="AH749" s="374"/>
      <c r="AI749" s="374">
        <v>0</v>
      </c>
      <c r="AJ749" s="374">
        <v>0</v>
      </c>
      <c r="AK749" s="374">
        <v>0</v>
      </c>
      <c r="AN749" s="369"/>
      <c r="AO749" s="367" t="s">
        <v>1326</v>
      </c>
      <c r="AP749" s="370"/>
      <c r="AR749" s="369">
        <v>2.6670000000000001E-3</v>
      </c>
      <c r="AS749" s="369">
        <v>2.6670000000000001E-3</v>
      </c>
      <c r="AT749" s="369" t="s">
        <v>1424</v>
      </c>
      <c r="AW749"/>
      <c r="AX749" s="198"/>
      <c r="AY749" s="184"/>
      <c r="AZ749" s="184"/>
      <c r="BA749" s="184"/>
      <c r="BB749" s="186"/>
      <c r="BC749" s="184"/>
      <c r="BD749" s="184"/>
      <c r="BE749" s="184"/>
      <c r="BF749" s="184"/>
      <c r="BG749" s="186"/>
      <c r="BH749" s="186"/>
      <c r="BI749" s="199"/>
      <c r="BJ749" s="199"/>
      <c r="BK749" s="199"/>
      <c r="BL749" s="186"/>
      <c r="BM749" s="186"/>
      <c r="BN749" s="186"/>
      <c r="BO749" s="186"/>
      <c r="BP749" s="186"/>
      <c r="BQ749" s="186"/>
      <c r="BR749" s="186"/>
      <c r="BS749" s="186"/>
      <c r="BT749" s="187"/>
      <c r="BU749" s="188"/>
      <c r="BV749" s="189"/>
      <c r="BW749" s="185"/>
      <c r="BX749"/>
      <c r="BZ749"/>
    </row>
    <row r="750" spans="2:78" ht="18.75">
      <c r="B750" s="363" t="s">
        <v>876</v>
      </c>
      <c r="C750" s="364">
        <v>31964074000171</v>
      </c>
      <c r="D750" s="365" t="s">
        <v>14</v>
      </c>
      <c r="E750" s="365" t="s">
        <v>607</v>
      </c>
      <c r="F750" s="365" t="s">
        <v>1319</v>
      </c>
      <c r="G750" s="366" t="s">
        <v>1424</v>
      </c>
      <c r="H750" s="366" t="s">
        <v>34</v>
      </c>
      <c r="I750" s="366" t="s">
        <v>34</v>
      </c>
      <c r="J750" s="366" t="s">
        <v>698</v>
      </c>
      <c r="K750" s="367" t="s">
        <v>1815</v>
      </c>
      <c r="L750" s="368" t="s">
        <v>1341</v>
      </c>
      <c r="M750" s="368" t="s">
        <v>34</v>
      </c>
      <c r="N750" s="367">
        <v>482315</v>
      </c>
      <c r="O750" s="367" t="s">
        <v>1323</v>
      </c>
      <c r="P750" s="371">
        <v>43447</v>
      </c>
      <c r="Q750" s="372">
        <v>49.508482630000003</v>
      </c>
      <c r="R750" s="372">
        <v>131.01274982234131</v>
      </c>
      <c r="S750" s="367">
        <v>3</v>
      </c>
      <c r="T750" s="369">
        <v>-0.37527954199623281</v>
      </c>
      <c r="U750" s="369">
        <v>-4.020940891359742</v>
      </c>
      <c r="V750" s="369">
        <v>-0.36404399928307174</v>
      </c>
      <c r="W750" s="369">
        <v>-3.2614162745256183</v>
      </c>
      <c r="X750" s="369">
        <v>-0.12267283147677832</v>
      </c>
      <c r="Y750" s="369">
        <v>-0.8397662553981261</v>
      </c>
      <c r="Z750" s="369">
        <v>0.40512778294616791</v>
      </c>
      <c r="AA750" s="369">
        <v>2.188983816211088</v>
      </c>
      <c r="AB750" s="369">
        <v>0.23271805586874925</v>
      </c>
      <c r="AC750" s="373">
        <v>-2.0439559066985447</v>
      </c>
      <c r="AD750" s="575">
        <v>0</v>
      </c>
      <c r="AE750" s="370" t="s">
        <v>1836</v>
      </c>
      <c r="AF750" s="370" t="s">
        <v>1833</v>
      </c>
      <c r="AG750" s="374" t="s">
        <v>1458</v>
      </c>
      <c r="AH750" s="374" t="s">
        <v>1894</v>
      </c>
      <c r="AI750" s="374">
        <v>5000</v>
      </c>
      <c r="AJ750" s="374">
        <v>5000</v>
      </c>
      <c r="AK750" s="374">
        <v>5000</v>
      </c>
      <c r="AL750" s="722">
        <v>1</v>
      </c>
      <c r="AM750" s="722">
        <v>0</v>
      </c>
      <c r="AN750" s="369" t="s">
        <v>1815</v>
      </c>
      <c r="AO750" s="367" t="s">
        <v>1326</v>
      </c>
      <c r="AP750" s="370" t="s">
        <v>1835</v>
      </c>
      <c r="AQ750" s="376" t="s">
        <v>681</v>
      </c>
      <c r="AR750" s="369">
        <v>4.0000000000000001E-3</v>
      </c>
      <c r="AS750" s="369">
        <v>4.0000000000000001E-3</v>
      </c>
      <c r="AT750" s="369" t="s">
        <v>1424</v>
      </c>
      <c r="AW750"/>
      <c r="AX750" s="198"/>
      <c r="AY750" s="184"/>
      <c r="AZ750" s="184"/>
      <c r="BA750" s="184"/>
      <c r="BB750" s="186"/>
      <c r="BC750" s="184"/>
      <c r="BD750" s="184"/>
      <c r="BE750" s="184"/>
      <c r="BF750" s="184"/>
      <c r="BG750" s="186"/>
      <c r="BH750" s="186"/>
      <c r="BI750" s="199"/>
      <c r="BJ750" s="199"/>
      <c r="BK750" s="199"/>
      <c r="BL750" s="186"/>
      <c r="BM750" s="186"/>
      <c r="BN750" s="186"/>
      <c r="BO750" s="186"/>
      <c r="BP750" s="186"/>
      <c r="BQ750" s="186"/>
      <c r="BR750" s="186"/>
      <c r="BS750" s="186"/>
      <c r="BT750" s="187"/>
      <c r="BU750" s="188"/>
      <c r="BV750" s="189"/>
      <c r="BW750" s="185"/>
      <c r="BX750"/>
      <c r="BZ750"/>
    </row>
    <row r="751" spans="2:78" ht="18.75">
      <c r="B751" s="363" t="s">
        <v>43</v>
      </c>
      <c r="C751" s="364">
        <v>32068007000131</v>
      </c>
      <c r="D751" s="365" t="s">
        <v>14</v>
      </c>
      <c r="E751" s="365" t="s">
        <v>614</v>
      </c>
      <c r="F751" s="365" t="s">
        <v>1424</v>
      </c>
      <c r="G751" s="366" t="s">
        <v>1424</v>
      </c>
      <c r="H751" s="366" t="s">
        <v>867</v>
      </c>
      <c r="I751" s="366" t="s">
        <v>34</v>
      </c>
      <c r="J751" s="366" t="s">
        <v>608</v>
      </c>
      <c r="K751" s="367" t="s">
        <v>48</v>
      </c>
      <c r="L751" s="368" t="s">
        <v>1341</v>
      </c>
      <c r="M751" s="368" t="s">
        <v>34</v>
      </c>
      <c r="N751" s="367">
        <v>482544</v>
      </c>
      <c r="O751" s="367" t="s">
        <v>1326</v>
      </c>
      <c r="P751" s="371">
        <v>43456</v>
      </c>
      <c r="Q751" s="372">
        <v>906.45230494999998</v>
      </c>
      <c r="R751" s="372">
        <v>1007.9871101463091</v>
      </c>
      <c r="S751" s="367">
        <v>2</v>
      </c>
      <c r="T751" s="369">
        <v>0.13433752362964024</v>
      </c>
      <c r="U751" s="369">
        <v>1.4393623460877289</v>
      </c>
      <c r="V751" s="369">
        <v>4.2044801819620004E-2</v>
      </c>
      <c r="W751" s="369">
        <v>0.37667315265121976</v>
      </c>
      <c r="X751" s="369">
        <v>0.1572332425864853</v>
      </c>
      <c r="Y751" s="369">
        <v>1.0763521943809753</v>
      </c>
      <c r="Z751" s="369">
        <v>0.59191793743373866</v>
      </c>
      <c r="AA751" s="369">
        <v>3.1982471706702715</v>
      </c>
      <c r="AB751" s="369">
        <v>0.16300752673812427</v>
      </c>
      <c r="AC751" s="373">
        <v>-0.426830865898707</v>
      </c>
      <c r="AD751" s="575">
        <v>32064571000186</v>
      </c>
      <c r="AE751" s="370" t="s">
        <v>1864</v>
      </c>
      <c r="AF751" s="370" t="s">
        <v>1812</v>
      </c>
      <c r="AG751" s="374" t="s">
        <v>1458</v>
      </c>
      <c r="AH751" s="374" t="s">
        <v>1813</v>
      </c>
      <c r="AI751" s="374">
        <v>50000</v>
      </c>
      <c r="AJ751" s="374">
        <v>5000</v>
      </c>
      <c r="AK751" s="374">
        <v>5000</v>
      </c>
      <c r="AL751" s="722">
        <v>1.9450000000000001</v>
      </c>
      <c r="AM751" s="722">
        <v>20</v>
      </c>
      <c r="AN751" s="369" t="s">
        <v>1820</v>
      </c>
      <c r="AO751" s="367" t="s">
        <v>1326</v>
      </c>
      <c r="AP751" s="370" t="s">
        <v>1816</v>
      </c>
      <c r="AQ751" s="376" t="s">
        <v>661</v>
      </c>
      <c r="AR751" s="369">
        <v>3.8999999999999998E-3</v>
      </c>
      <c r="AS751" s="369">
        <v>3.8999999999999998E-3</v>
      </c>
      <c r="AT751" s="369" t="s">
        <v>1424</v>
      </c>
      <c r="AW751"/>
      <c r="AX751" s="198"/>
      <c r="AY751" s="184"/>
      <c r="AZ751" s="184"/>
      <c r="BA751" s="184"/>
      <c r="BB751" s="186"/>
      <c r="BC751" s="184"/>
      <c r="BD751" s="184"/>
      <c r="BE751" s="184"/>
      <c r="BF751" s="184"/>
      <c r="BG751" s="186"/>
      <c r="BH751" s="186"/>
      <c r="BI751" s="199"/>
      <c r="BJ751" s="199"/>
      <c r="BK751" s="199"/>
      <c r="BL751" s="186"/>
      <c r="BM751" s="186"/>
      <c r="BN751" s="186"/>
      <c r="BO751" s="186"/>
      <c r="BP751" s="186"/>
      <c r="BQ751" s="186"/>
      <c r="BR751" s="186"/>
      <c r="BS751" s="186"/>
      <c r="BT751" s="187"/>
      <c r="BU751" s="188"/>
      <c r="BV751" s="189"/>
      <c r="BW751" s="185"/>
      <c r="BX751"/>
      <c r="BZ751"/>
    </row>
    <row r="752" spans="2:78" ht="18.75">
      <c r="B752" s="363" t="s">
        <v>1074</v>
      </c>
      <c r="C752" s="364">
        <v>31340883000102</v>
      </c>
      <c r="D752" s="365" t="s">
        <v>14</v>
      </c>
      <c r="E752" s="365" t="s">
        <v>614</v>
      </c>
      <c r="F752" s="365" t="s">
        <v>1424</v>
      </c>
      <c r="G752" s="366" t="s">
        <v>1424</v>
      </c>
      <c r="H752" s="366" t="s">
        <v>867</v>
      </c>
      <c r="I752" s="366" t="s">
        <v>34</v>
      </c>
      <c r="J752" s="366" t="s">
        <v>608</v>
      </c>
      <c r="K752" s="367" t="s">
        <v>48</v>
      </c>
      <c r="L752" s="368"/>
      <c r="M752" s="368" t="s">
        <v>34</v>
      </c>
      <c r="N752" s="367">
        <v>482633</v>
      </c>
      <c r="O752" s="367" t="s">
        <v>1323</v>
      </c>
      <c r="P752" s="371">
        <v>43455</v>
      </c>
      <c r="Q752" s="372">
        <v>24.902338350000001</v>
      </c>
      <c r="R752" s="372">
        <v>115143.91451698591</v>
      </c>
      <c r="S752" s="367">
        <v>2</v>
      </c>
      <c r="T752" s="369">
        <v>0.14621057078798616</v>
      </c>
      <c r="U752" s="369">
        <v>1.566576370518922</v>
      </c>
      <c r="V752" s="369">
        <v>-2.481134535653462E-4</v>
      </c>
      <c r="W752" s="369">
        <v>-2.2228116847973676E-3</v>
      </c>
      <c r="X752" s="369">
        <v>5.4565042385807505E-2</v>
      </c>
      <c r="Y752" s="369">
        <v>0.37352917323542478</v>
      </c>
      <c r="Z752" s="369">
        <v>0.12636921222848319</v>
      </c>
      <c r="AA752" s="369">
        <v>0.68279731008290401</v>
      </c>
      <c r="AB752" s="369">
        <v>0.17732167646537916</v>
      </c>
      <c r="AC752" s="373">
        <v>-0.63088484887332608</v>
      </c>
      <c r="AD752" s="575">
        <v>32075594000196</v>
      </c>
      <c r="AE752" s="370" t="s">
        <v>1889</v>
      </c>
      <c r="AF752" s="370" t="s">
        <v>1833</v>
      </c>
      <c r="AG752" s="374" t="s">
        <v>1458</v>
      </c>
      <c r="AH752" s="374" t="s">
        <v>1813</v>
      </c>
      <c r="AI752" s="374">
        <v>1000</v>
      </c>
      <c r="AJ752" s="374">
        <v>1000</v>
      </c>
      <c r="AK752" s="374">
        <v>1000</v>
      </c>
      <c r="AL752" s="722">
        <v>0</v>
      </c>
      <c r="AM752" s="722">
        <v>0</v>
      </c>
      <c r="AN752" s="369" t="s">
        <v>1815</v>
      </c>
      <c r="AO752" s="367" t="s">
        <v>1326</v>
      </c>
      <c r="AP752" s="370" t="s">
        <v>1835</v>
      </c>
      <c r="AQ752" s="376" t="s">
        <v>670</v>
      </c>
      <c r="AR752" s="369">
        <v>3.8E-3</v>
      </c>
      <c r="AS752" s="369">
        <v>3.8E-3</v>
      </c>
      <c r="AT752" s="369" t="s">
        <v>1424</v>
      </c>
      <c r="AW752"/>
      <c r="AX752" s="198"/>
      <c r="AY752" s="184"/>
      <c r="AZ752" s="184"/>
      <c r="BA752" s="184"/>
      <c r="BB752" s="186"/>
      <c r="BC752" s="184"/>
      <c r="BD752" s="184"/>
      <c r="BE752" s="184"/>
      <c r="BF752" s="184"/>
      <c r="BG752" s="186"/>
      <c r="BH752" s="186"/>
      <c r="BI752" s="199"/>
      <c r="BJ752" s="199"/>
      <c r="BK752" s="199"/>
      <c r="BL752" s="186"/>
      <c r="BM752" s="186"/>
      <c r="BN752" s="186"/>
      <c r="BO752" s="186"/>
      <c r="BP752" s="186"/>
      <c r="BQ752" s="186"/>
      <c r="BR752" s="186"/>
      <c r="BS752" s="186"/>
      <c r="BT752" s="187"/>
      <c r="BU752" s="188"/>
      <c r="BV752" s="189"/>
      <c r="BW752" s="185"/>
      <c r="BX752"/>
      <c r="BZ752"/>
    </row>
    <row r="753" spans="2:78" ht="18.75">
      <c r="B753" s="363" t="s">
        <v>964</v>
      </c>
      <c r="C753" s="364">
        <v>32102192000133</v>
      </c>
      <c r="D753" s="365" t="s">
        <v>14</v>
      </c>
      <c r="E753" s="365" t="s">
        <v>607</v>
      </c>
      <c r="F753" s="365" t="s">
        <v>1424</v>
      </c>
      <c r="G753" s="366" t="s">
        <v>1424</v>
      </c>
      <c r="H753" s="366" t="s">
        <v>34</v>
      </c>
      <c r="I753" s="366" t="s">
        <v>34</v>
      </c>
      <c r="J753" s="366" t="s">
        <v>611</v>
      </c>
      <c r="K753" s="367" t="s">
        <v>48</v>
      </c>
      <c r="L753" s="368"/>
      <c r="M753" s="368" t="s">
        <v>34</v>
      </c>
      <c r="N753" s="367">
        <v>482641</v>
      </c>
      <c r="O753" s="367" t="s">
        <v>1323</v>
      </c>
      <c r="P753" s="371">
        <v>43447</v>
      </c>
      <c r="Q753" s="372">
        <v>43.192884810000002</v>
      </c>
      <c r="R753" s="372">
        <v>69.815919588353395</v>
      </c>
      <c r="S753" s="367">
        <v>4</v>
      </c>
      <c r="T753" s="369">
        <v>-0.1616656593415009</v>
      </c>
      <c r="U753" s="369">
        <v>-1.7321702561164405</v>
      </c>
      <c r="V753" s="369">
        <v>-0.13257265835102783</v>
      </c>
      <c r="W753" s="369">
        <v>-1.1876988121069476</v>
      </c>
      <c r="X753" s="369">
        <v>4.4619292081035766E-2</v>
      </c>
      <c r="Y753" s="369">
        <v>0.30544477842675055</v>
      </c>
      <c r="Z753" s="369">
        <v>-3.9600861079619243E-2</v>
      </c>
      <c r="AA753" s="369">
        <v>-0.21397111642384842</v>
      </c>
      <c r="AB753" s="369">
        <v>0.18135689931101365</v>
      </c>
      <c r="AC753" s="373">
        <v>-1.3464836732652405</v>
      </c>
      <c r="AD753" s="575">
        <v>31533583000140</v>
      </c>
      <c r="AE753" s="370" t="s">
        <v>2055</v>
      </c>
      <c r="AF753" s="370" t="s">
        <v>1812</v>
      </c>
      <c r="AG753" s="374" t="s">
        <v>1459</v>
      </c>
      <c r="AH753" s="374" t="s">
        <v>1813</v>
      </c>
      <c r="AI753" s="374">
        <v>1000</v>
      </c>
      <c r="AJ753" s="374">
        <v>1000</v>
      </c>
      <c r="AK753" s="374">
        <v>1000</v>
      </c>
      <c r="AL753" s="722">
        <v>2</v>
      </c>
      <c r="AM753" s="722">
        <v>20</v>
      </c>
      <c r="AN753" s="369" t="s">
        <v>1824</v>
      </c>
      <c r="AO753" s="367" t="s">
        <v>1326</v>
      </c>
      <c r="AP753" s="370" t="s">
        <v>1816</v>
      </c>
      <c r="AQ753" s="376" t="s">
        <v>718</v>
      </c>
      <c r="AR753" s="369">
        <v>6.0000000000000001E-3</v>
      </c>
      <c r="AS753" s="369">
        <v>6.0000000000000001E-3</v>
      </c>
      <c r="AT753" s="369" t="s">
        <v>1424</v>
      </c>
      <c r="AW753"/>
      <c r="AX753" s="198"/>
      <c r="AY753" s="184"/>
      <c r="AZ753" s="184"/>
      <c r="BA753" s="184"/>
      <c r="BB753" s="186"/>
      <c r="BC753" s="184"/>
      <c r="BD753" s="184"/>
      <c r="BE753" s="184"/>
      <c r="BF753" s="184"/>
      <c r="BG753" s="186"/>
      <c r="BH753" s="186"/>
      <c r="BI753" s="199"/>
      <c r="BJ753" s="199"/>
      <c r="BK753" s="199"/>
      <c r="BL753" s="186"/>
      <c r="BM753" s="186"/>
      <c r="BN753" s="186"/>
      <c r="BO753" s="186"/>
      <c r="BP753" s="186"/>
      <c r="BQ753" s="186"/>
      <c r="BR753" s="186"/>
      <c r="BS753" s="186"/>
      <c r="BT753" s="187"/>
      <c r="BU753" s="188"/>
      <c r="BV753" s="189"/>
      <c r="BW753" s="185"/>
      <c r="BX753"/>
      <c r="BZ753"/>
    </row>
    <row r="754" spans="2:78" ht="18.75">
      <c r="B754" s="363" t="s">
        <v>1734</v>
      </c>
      <c r="C754" s="364">
        <v>31964487000156</v>
      </c>
      <c r="D754" s="365" t="s">
        <v>1424</v>
      </c>
      <c r="E754" s="365" t="s">
        <v>1424</v>
      </c>
      <c r="F754" s="365" t="s">
        <v>1424</v>
      </c>
      <c r="G754" s="366" t="s">
        <v>1424</v>
      </c>
      <c r="H754" s="366" t="s">
        <v>34</v>
      </c>
      <c r="I754" s="366" t="s">
        <v>1424</v>
      </c>
      <c r="J754" s="366" t="s">
        <v>1424</v>
      </c>
      <c r="K754" s="367" t="s">
        <v>48</v>
      </c>
      <c r="L754" s="368"/>
      <c r="M754" s="368" t="s">
        <v>1424</v>
      </c>
      <c r="N754" s="367">
        <v>482765</v>
      </c>
      <c r="O754" s="367" t="s">
        <v>1323</v>
      </c>
      <c r="P754" s="371">
        <v>43463</v>
      </c>
      <c r="Q754" s="372">
        <v>145.73370015</v>
      </c>
      <c r="R754" s="372">
        <v>149.29074187972213</v>
      </c>
      <c r="S754" s="367">
        <v>1</v>
      </c>
      <c r="T754" s="369">
        <v>0.12258446918551535</v>
      </c>
      <c r="U754" s="369">
        <v>1.3134339862272986</v>
      </c>
      <c r="V754" s="369">
        <v>0.13445706060711426</v>
      </c>
      <c r="W754" s="369">
        <v>1.2045808928385524</v>
      </c>
      <c r="X754" s="369">
        <v>0.46842258856051355</v>
      </c>
      <c r="Y754" s="369">
        <v>3.2066226759738785</v>
      </c>
      <c r="Z754" s="369">
        <v>0.18884531909883018</v>
      </c>
      <c r="AA754" s="369">
        <v>1.0203678065927324</v>
      </c>
      <c r="AB754" s="369">
        <v>9.2242590703424998E-2</v>
      </c>
      <c r="AC754" s="373">
        <v>0.24756042547931337</v>
      </c>
      <c r="AD754" s="575">
        <v>0</v>
      </c>
      <c r="AE754" s="370" t="s">
        <v>1889</v>
      </c>
      <c r="AF754" s="370" t="s">
        <v>1833</v>
      </c>
      <c r="AG754" s="374" t="s">
        <v>1458</v>
      </c>
      <c r="AH754" s="374" t="s">
        <v>1819</v>
      </c>
      <c r="AI754" s="374">
        <v>0</v>
      </c>
      <c r="AJ754" s="374">
        <v>0</v>
      </c>
      <c r="AK754" s="374">
        <v>0</v>
      </c>
      <c r="AL754" s="722">
        <v>0.1</v>
      </c>
      <c r="AM754" s="722">
        <v>10</v>
      </c>
      <c r="AN754" s="369" t="s">
        <v>1815</v>
      </c>
      <c r="AO754" s="367" t="s">
        <v>1326</v>
      </c>
      <c r="AP754" s="370" t="s">
        <v>1835</v>
      </c>
      <c r="AQ754" s="376" t="s">
        <v>1815</v>
      </c>
      <c r="AR754" s="369">
        <v>0</v>
      </c>
      <c r="AS754" s="369">
        <v>0</v>
      </c>
      <c r="AT754" s="369" t="s">
        <v>1424</v>
      </c>
      <c r="AW754"/>
      <c r="AX754" s="198"/>
      <c r="AY754" s="184"/>
      <c r="AZ754" s="184"/>
      <c r="BA754" s="184"/>
      <c r="BB754" s="186"/>
      <c r="BC754" s="184"/>
      <c r="BD754" s="184"/>
      <c r="BE754" s="184"/>
      <c r="BF754" s="184"/>
      <c r="BG754" s="186"/>
      <c r="BH754" s="186"/>
      <c r="BI754" s="199"/>
      <c r="BJ754" s="199"/>
      <c r="BK754" s="199"/>
      <c r="BL754" s="186"/>
      <c r="BM754" s="186"/>
      <c r="BN754" s="186"/>
      <c r="BO754" s="186"/>
      <c r="BP754" s="186"/>
      <c r="BQ754" s="186"/>
      <c r="BR754" s="186"/>
      <c r="BS754" s="186"/>
      <c r="BT754" s="187"/>
      <c r="BU754" s="188"/>
      <c r="BV754" s="189"/>
      <c r="BW754" s="185"/>
      <c r="BX754"/>
      <c r="BZ754"/>
    </row>
    <row r="755" spans="2:78" ht="18.75">
      <c r="B755" s="363" t="s">
        <v>1028</v>
      </c>
      <c r="C755" s="364">
        <v>31455960000170</v>
      </c>
      <c r="D755" s="365" t="s">
        <v>13</v>
      </c>
      <c r="E755" s="365" t="s">
        <v>616</v>
      </c>
      <c r="F755" s="365" t="s">
        <v>617</v>
      </c>
      <c r="G755" s="366" t="s">
        <v>34</v>
      </c>
      <c r="H755" s="366" t="s">
        <v>1339</v>
      </c>
      <c r="I755" s="366" t="s">
        <v>34</v>
      </c>
      <c r="J755" s="366" t="s">
        <v>608</v>
      </c>
      <c r="K755" s="367" t="s">
        <v>48</v>
      </c>
      <c r="L755" s="368"/>
      <c r="M755" s="368" t="s">
        <v>34</v>
      </c>
      <c r="N755" s="367">
        <v>482986</v>
      </c>
      <c r="O755" s="367" t="s">
        <v>1323</v>
      </c>
      <c r="P755" s="371">
        <v>43386</v>
      </c>
      <c r="Q755" s="372">
        <v>233.04351901999999</v>
      </c>
      <c r="R755" s="372">
        <v>184.50871523956346</v>
      </c>
      <c r="S755" s="367">
        <v>2</v>
      </c>
      <c r="T755" s="369">
        <v>3.0167446844260759E-2</v>
      </c>
      <c r="U755" s="369">
        <v>0.32322977148918808</v>
      </c>
      <c r="V755" s="369">
        <v>5.1031432915744412E-2</v>
      </c>
      <c r="W755" s="369">
        <v>0.45718304971799728</v>
      </c>
      <c r="X755" s="369">
        <v>0.14246985052617411</v>
      </c>
      <c r="Y755" s="369">
        <v>0.97528826426529336</v>
      </c>
      <c r="Z755" s="369">
        <v>0.24168197193979024</v>
      </c>
      <c r="AA755" s="369">
        <v>1.3058544674446089</v>
      </c>
      <c r="AB755" s="369">
        <v>5.0269693231940311E-2</v>
      </c>
      <c r="AC755" s="373">
        <v>-1.2052990339518956</v>
      </c>
      <c r="AD755" s="575">
        <v>43761784000183</v>
      </c>
      <c r="AE755" s="370" t="s">
        <v>1878</v>
      </c>
      <c r="AF755" s="370" t="s">
        <v>1812</v>
      </c>
      <c r="AG755" s="374" t="s">
        <v>1459</v>
      </c>
      <c r="AH755" s="374" t="s">
        <v>1813</v>
      </c>
      <c r="AI755" s="374">
        <v>100000</v>
      </c>
      <c r="AJ755" s="374">
        <v>500</v>
      </c>
      <c r="AK755" s="374">
        <v>100000</v>
      </c>
      <c r="AL755" s="722">
        <v>2</v>
      </c>
      <c r="AM755" s="722">
        <v>20</v>
      </c>
      <c r="AN755" s="369" t="s">
        <v>1834</v>
      </c>
      <c r="AO755" s="367" t="s">
        <v>1326</v>
      </c>
      <c r="AP755" s="370" t="s">
        <v>1816</v>
      </c>
      <c r="AQ755" s="376" t="s">
        <v>661</v>
      </c>
      <c r="AR755" s="369">
        <v>5.3333333333333297E-3</v>
      </c>
      <c r="AS755" s="369">
        <v>5.3333333333333297E-3</v>
      </c>
      <c r="AT755" s="369" t="s">
        <v>1424</v>
      </c>
      <c r="AW755"/>
      <c r="AX755" s="198"/>
      <c r="AY755" s="184"/>
      <c r="AZ755" s="184"/>
      <c r="BA755" s="184"/>
      <c r="BB755" s="186"/>
      <c r="BC755" s="184"/>
      <c r="BD755" s="184"/>
      <c r="BE755" s="184"/>
      <c r="BF755" s="184"/>
      <c r="BG755" s="186"/>
      <c r="BH755" s="186"/>
      <c r="BI755" s="199"/>
      <c r="BJ755" s="199"/>
      <c r="BK755" s="199"/>
      <c r="BL755" s="186"/>
      <c r="BM755" s="186"/>
      <c r="BN755" s="186"/>
      <c r="BO755" s="186"/>
      <c r="BP755" s="186"/>
      <c r="BQ755" s="186"/>
      <c r="BR755" s="186"/>
      <c r="BS755" s="186"/>
      <c r="BT755" s="187"/>
      <c r="BU755" s="188"/>
      <c r="BV755" s="189"/>
      <c r="BW755" s="185"/>
      <c r="BX755"/>
      <c r="BZ755"/>
    </row>
    <row r="756" spans="2:78" ht="18.75">
      <c r="B756" s="363" t="s">
        <v>1553</v>
      </c>
      <c r="C756" s="364">
        <v>30618435000165</v>
      </c>
      <c r="D756" s="365" t="s">
        <v>14</v>
      </c>
      <c r="E756" s="365" t="s">
        <v>607</v>
      </c>
      <c r="F756" s="365" t="s">
        <v>1424</v>
      </c>
      <c r="G756" s="366" t="s">
        <v>1424</v>
      </c>
      <c r="H756" s="366" t="s">
        <v>34</v>
      </c>
      <c r="I756" s="366" t="s">
        <v>34</v>
      </c>
      <c r="J756" s="366" t="s">
        <v>608</v>
      </c>
      <c r="K756" s="367" t="s">
        <v>48</v>
      </c>
      <c r="L756" s="368"/>
      <c r="M756" s="368" t="s">
        <v>1424</v>
      </c>
      <c r="N756" s="367">
        <v>483036</v>
      </c>
      <c r="O756" s="367" t="s">
        <v>1323</v>
      </c>
      <c r="P756" s="371">
        <v>43428</v>
      </c>
      <c r="Q756" s="372">
        <v>49.75428084</v>
      </c>
      <c r="R756" s="372">
        <v>52.759833035714266</v>
      </c>
      <c r="S756" s="367">
        <v>2</v>
      </c>
      <c r="T756" s="369">
        <v>-0.13551505002933717</v>
      </c>
      <c r="U756" s="369">
        <v>-1.4519789785479245</v>
      </c>
      <c r="V756" s="369">
        <v>-0.26386235376019451</v>
      </c>
      <c r="W756" s="369">
        <v>-2.3639037492250492</v>
      </c>
      <c r="X756" s="369">
        <v>-0.11586808944890414</v>
      </c>
      <c r="Y756" s="369">
        <v>-0.79318387311423888</v>
      </c>
      <c r="Z756" s="369">
        <v>3.5306011998357034E-2</v>
      </c>
      <c r="AA756" s="369">
        <v>0.19076521564957033</v>
      </c>
      <c r="AB756" s="369">
        <v>0.27659046742139509</v>
      </c>
      <c r="AC756" s="373">
        <v>-1.3575442525768331</v>
      </c>
      <c r="AD756" s="575">
        <v>29224691000199</v>
      </c>
      <c r="AE756" s="370" t="s">
        <v>1896</v>
      </c>
      <c r="AF756" s="370" t="s">
        <v>1812</v>
      </c>
      <c r="AG756" s="374" t="s">
        <v>1459</v>
      </c>
      <c r="AH756" s="374" t="s">
        <v>1894</v>
      </c>
      <c r="AI756" s="374">
        <v>5000</v>
      </c>
      <c r="AJ756" s="374">
        <v>1000</v>
      </c>
      <c r="AK756" s="374">
        <v>5000</v>
      </c>
      <c r="AL756" s="722">
        <v>0.06</v>
      </c>
      <c r="AM756" s="722">
        <v>0</v>
      </c>
      <c r="AN756" s="369" t="s">
        <v>668</v>
      </c>
      <c r="AO756" s="367" t="s">
        <v>1326</v>
      </c>
      <c r="AP756" s="370" t="s">
        <v>1816</v>
      </c>
      <c r="AQ756" s="376" t="s">
        <v>1815</v>
      </c>
      <c r="AR756" s="369">
        <v>0</v>
      </c>
      <c r="AS756" s="369">
        <v>0</v>
      </c>
      <c r="AT756" s="369" t="s">
        <v>1424</v>
      </c>
      <c r="AW756"/>
      <c r="AX756" s="198"/>
      <c r="AY756" s="184"/>
      <c r="AZ756" s="184"/>
      <c r="BA756" s="184"/>
      <c r="BB756" s="186"/>
      <c r="BC756" s="184"/>
      <c r="BD756" s="184"/>
      <c r="BE756" s="184"/>
      <c r="BF756" s="184"/>
      <c r="BG756" s="186"/>
      <c r="BH756" s="186"/>
      <c r="BI756" s="199"/>
      <c r="BJ756" s="199"/>
      <c r="BK756" s="199"/>
      <c r="BL756" s="186"/>
      <c r="BM756" s="186"/>
      <c r="BN756" s="186"/>
      <c r="BO756" s="186"/>
      <c r="BP756" s="186"/>
      <c r="BQ756" s="186"/>
      <c r="BR756" s="186"/>
      <c r="BS756" s="186"/>
      <c r="BT756" s="187"/>
      <c r="BU756" s="188"/>
      <c r="BV756" s="189"/>
      <c r="BW756" s="185"/>
      <c r="BX756"/>
      <c r="BZ756"/>
    </row>
    <row r="757" spans="2:78" ht="18.75">
      <c r="B757" s="363" t="s">
        <v>821</v>
      </c>
      <c r="C757" s="364">
        <v>32158424000175</v>
      </c>
      <c r="D757" s="365" t="s">
        <v>13</v>
      </c>
      <c r="E757" s="365" t="s">
        <v>615</v>
      </c>
      <c r="F757" s="365" t="s">
        <v>619</v>
      </c>
      <c r="G757" s="366" t="s">
        <v>34</v>
      </c>
      <c r="H757" s="366" t="s">
        <v>1339</v>
      </c>
      <c r="I757" s="366" t="s">
        <v>34</v>
      </c>
      <c r="J757" s="366" t="s">
        <v>1424</v>
      </c>
      <c r="K757" s="367" t="s">
        <v>48</v>
      </c>
      <c r="L757" s="368"/>
      <c r="M757" s="368" t="s">
        <v>1421</v>
      </c>
      <c r="N757" s="367">
        <v>483214</v>
      </c>
      <c r="O757" s="367" t="s">
        <v>1323</v>
      </c>
      <c r="P757" s="371">
        <v>43464</v>
      </c>
      <c r="Q757" s="372">
        <v>12.26625293</v>
      </c>
      <c r="R757" s="372">
        <v>12.048353032579373</v>
      </c>
      <c r="S757" s="367">
        <v>1</v>
      </c>
      <c r="T757" s="369">
        <v>7.5399178953033497E-2</v>
      </c>
      <c r="U757" s="369">
        <v>0.80786615815643525</v>
      </c>
      <c r="V757" s="369">
        <v>8.7221064249894731E-2</v>
      </c>
      <c r="W757" s="369">
        <v>0.7814005971428164</v>
      </c>
      <c r="X757" s="369">
        <v>9.5538171414972783E-2</v>
      </c>
      <c r="Y757" s="369">
        <v>0.65401386346840196</v>
      </c>
      <c r="Z757" s="369">
        <v>0.14338885454944283</v>
      </c>
      <c r="AA757" s="369">
        <v>0.77475773137850401</v>
      </c>
      <c r="AB757" s="369">
        <v>1.6182203873019597E-2</v>
      </c>
      <c r="AC757" s="373">
        <v>-1.507852795999435</v>
      </c>
      <c r="AD757" s="575">
        <v>0</v>
      </c>
      <c r="AE757" s="370" t="s">
        <v>1822</v>
      </c>
      <c r="AF757" s="370" t="s">
        <v>1858</v>
      </c>
      <c r="AG757" s="374" t="s">
        <v>721</v>
      </c>
      <c r="AH757" s="374" t="s">
        <v>1819</v>
      </c>
      <c r="AI757" s="374">
        <v>100</v>
      </c>
      <c r="AJ757" s="374">
        <v>100</v>
      </c>
      <c r="AK757" s="374">
        <v>100</v>
      </c>
      <c r="AL757" s="722">
        <v>1</v>
      </c>
      <c r="AM757" s="722">
        <v>20</v>
      </c>
      <c r="AN757" s="369" t="s">
        <v>1820</v>
      </c>
      <c r="AO757" s="367" t="s">
        <v>1326</v>
      </c>
      <c r="AP757" s="370" t="s">
        <v>1835</v>
      </c>
      <c r="AQ757" s="376" t="s">
        <v>670</v>
      </c>
      <c r="AR757" s="369">
        <v>2.66666666666667E-3</v>
      </c>
      <c r="AS757" s="369">
        <v>2.66666666666667E-3</v>
      </c>
      <c r="AT757" s="369" t="s">
        <v>1424</v>
      </c>
      <c r="AW757"/>
      <c r="AX757" s="198"/>
      <c r="AY757" s="184"/>
      <c r="AZ757" s="184"/>
      <c r="BA757" s="184"/>
      <c r="BB757" s="186"/>
      <c r="BC757" s="184"/>
      <c r="BD757" s="184"/>
      <c r="BE757" s="184"/>
      <c r="BF757" s="184"/>
      <c r="BG757" s="186"/>
      <c r="BH757" s="186"/>
      <c r="BI757" s="199"/>
      <c r="BJ757" s="199"/>
      <c r="BK757" s="199"/>
      <c r="BL757" s="186"/>
      <c r="BM757" s="186"/>
      <c r="BN757" s="186"/>
      <c r="BO757" s="186"/>
      <c r="BP757" s="186"/>
      <c r="BQ757" s="186"/>
      <c r="BR757" s="186"/>
      <c r="BS757" s="186"/>
      <c r="BT757" s="187"/>
      <c r="BU757" s="188"/>
      <c r="BV757" s="189"/>
      <c r="BW757" s="185"/>
      <c r="BX757"/>
      <c r="BZ757"/>
    </row>
    <row r="758" spans="2:78" ht="18.75">
      <c r="B758" s="363" t="s">
        <v>822</v>
      </c>
      <c r="C758" s="364">
        <v>32158430000122</v>
      </c>
      <c r="D758" s="365" t="s">
        <v>14</v>
      </c>
      <c r="E758" s="365" t="s">
        <v>607</v>
      </c>
      <c r="F758" s="365" t="s">
        <v>1424</v>
      </c>
      <c r="G758" s="366" t="s">
        <v>1424</v>
      </c>
      <c r="H758" s="366" t="s">
        <v>34</v>
      </c>
      <c r="I758" s="366" t="s">
        <v>34</v>
      </c>
      <c r="J758" s="366" t="s">
        <v>608</v>
      </c>
      <c r="K758" s="367" t="s">
        <v>48</v>
      </c>
      <c r="L758" s="368"/>
      <c r="M758" s="368" t="s">
        <v>34</v>
      </c>
      <c r="N758" s="367">
        <v>483222</v>
      </c>
      <c r="O758" s="367" t="s">
        <v>1323</v>
      </c>
      <c r="P758" s="371">
        <v>43464</v>
      </c>
      <c r="Q758" s="372">
        <v>13.207246700000001</v>
      </c>
      <c r="R758" s="372">
        <v>12.49580065670634</v>
      </c>
      <c r="S758" s="367">
        <v>2</v>
      </c>
      <c r="T758" s="369">
        <v>0.13208639459518201</v>
      </c>
      <c r="U758" s="369">
        <v>1.4152425746282147</v>
      </c>
      <c r="V758" s="369">
        <v>9.4455117175155312E-2</v>
      </c>
      <c r="W758" s="369">
        <v>0.84620940593430249</v>
      </c>
      <c r="X758" s="369">
        <v>0.26776501834155542</v>
      </c>
      <c r="Y758" s="369">
        <v>1.8330059237433025</v>
      </c>
      <c r="Z758" s="369">
        <v>0.10904086293360504</v>
      </c>
      <c r="AA758" s="369">
        <v>0.58916888526272493</v>
      </c>
      <c r="AB758" s="369">
        <v>0.18367178370889406</v>
      </c>
      <c r="AC758" s="373">
        <v>-9.3461979208043416E-2</v>
      </c>
      <c r="AD758" s="575">
        <v>17284948000119</v>
      </c>
      <c r="AE758" s="370" t="s">
        <v>1822</v>
      </c>
      <c r="AF758" s="370" t="s">
        <v>1858</v>
      </c>
      <c r="AG758" s="374" t="s">
        <v>721</v>
      </c>
      <c r="AH758" s="374" t="s">
        <v>1819</v>
      </c>
      <c r="AI758" s="374">
        <v>100</v>
      </c>
      <c r="AJ758" s="374">
        <v>100</v>
      </c>
      <c r="AK758" s="374">
        <v>100</v>
      </c>
      <c r="AL758" s="722">
        <v>1.5</v>
      </c>
      <c r="AM758" s="722">
        <v>100</v>
      </c>
      <c r="AN758" s="369" t="s">
        <v>1824</v>
      </c>
      <c r="AO758" s="367" t="s">
        <v>1326</v>
      </c>
      <c r="AP758" s="370" t="s">
        <v>1816</v>
      </c>
      <c r="AQ758" s="376" t="s">
        <v>669</v>
      </c>
      <c r="AR758" s="369">
        <v>4.0000000000000001E-3</v>
      </c>
      <c r="AS758" s="369">
        <v>4.0000000000000001E-3</v>
      </c>
      <c r="AT758" s="369" t="s">
        <v>1424</v>
      </c>
      <c r="AW758"/>
      <c r="AX758" s="198"/>
      <c r="AY758" s="184"/>
      <c r="AZ758" s="184"/>
      <c r="BA758" s="184"/>
      <c r="BB758" s="186"/>
      <c r="BC758" s="184"/>
      <c r="BD758" s="184"/>
      <c r="BE758" s="184"/>
      <c r="BF758" s="184"/>
      <c r="BG758" s="186"/>
      <c r="BH758" s="186"/>
      <c r="BI758" s="199"/>
      <c r="BJ758" s="199"/>
      <c r="BK758" s="199"/>
      <c r="BL758" s="186"/>
      <c r="BM758" s="186"/>
      <c r="BN758" s="186"/>
      <c r="BO758" s="186"/>
      <c r="BP758" s="186"/>
      <c r="BQ758" s="186"/>
      <c r="BR758" s="186"/>
      <c r="BS758" s="186"/>
      <c r="BT758" s="187"/>
      <c r="BU758" s="188"/>
      <c r="BV758" s="189"/>
      <c r="BW758" s="185"/>
      <c r="BX758"/>
      <c r="BZ758"/>
    </row>
    <row r="759" spans="2:78" ht="18.75">
      <c r="B759" s="363" t="s">
        <v>275</v>
      </c>
      <c r="C759" s="364">
        <v>32295931000150</v>
      </c>
      <c r="D759" s="365" t="s">
        <v>14</v>
      </c>
      <c r="E759" s="365" t="s">
        <v>614</v>
      </c>
      <c r="F759" s="365" t="s">
        <v>1424</v>
      </c>
      <c r="G759" s="366" t="s">
        <v>1424</v>
      </c>
      <c r="H759" s="366" t="s">
        <v>1340</v>
      </c>
      <c r="I759" s="366" t="s">
        <v>34</v>
      </c>
      <c r="J759" s="366" t="s">
        <v>608</v>
      </c>
      <c r="K759" s="367" t="s">
        <v>48</v>
      </c>
      <c r="L759" s="368"/>
      <c r="M759" s="368" t="s">
        <v>34</v>
      </c>
      <c r="N759" s="367">
        <v>483257</v>
      </c>
      <c r="O759" s="367" t="s">
        <v>1323</v>
      </c>
      <c r="P759" s="371">
        <v>43464</v>
      </c>
      <c r="Q759" s="372">
        <v>21.12035612</v>
      </c>
      <c r="R759" s="372">
        <v>21.10053489313491</v>
      </c>
      <c r="S759" s="367">
        <v>2</v>
      </c>
      <c r="T759" s="369">
        <v>8.9334180569998312E-2</v>
      </c>
      <c r="U759" s="369">
        <v>0.95717303890129724</v>
      </c>
      <c r="V759" s="369">
        <v>2.4250763985263157E-2</v>
      </c>
      <c r="W759" s="369">
        <v>0.21725900299682491</v>
      </c>
      <c r="X759" s="369">
        <v>0.23323822012619999</v>
      </c>
      <c r="Y759" s="369">
        <v>1.5966500844009597</v>
      </c>
      <c r="Z759" s="369">
        <v>0.26467938862042306</v>
      </c>
      <c r="AA759" s="369">
        <v>1.4301139604926512</v>
      </c>
      <c r="AB759" s="369">
        <v>0.30521864602344556</v>
      </c>
      <c r="AC759" s="373">
        <v>-0.28625604221206596</v>
      </c>
      <c r="AD759" s="575">
        <v>32041670000142</v>
      </c>
      <c r="AE759" s="370" t="s">
        <v>1954</v>
      </c>
      <c r="AF759" s="370" t="s">
        <v>1833</v>
      </c>
      <c r="AG759" s="374" t="s">
        <v>1458</v>
      </c>
      <c r="AH759" s="374" t="s">
        <v>1813</v>
      </c>
      <c r="AI759" s="374">
        <v>10000</v>
      </c>
      <c r="AJ759" s="374">
        <v>5000</v>
      </c>
      <c r="AK759" s="374">
        <v>5000</v>
      </c>
      <c r="AL759" s="722">
        <v>1.87</v>
      </c>
      <c r="AM759" s="722">
        <v>20</v>
      </c>
      <c r="AN759" s="369" t="s">
        <v>1815</v>
      </c>
      <c r="AO759" s="367" t="s">
        <v>1326</v>
      </c>
      <c r="AP759" s="370" t="s">
        <v>1835</v>
      </c>
      <c r="AQ759" s="376" t="s">
        <v>670</v>
      </c>
      <c r="AR759" s="369">
        <v>3.7399999999999998E-3</v>
      </c>
      <c r="AS759" s="369">
        <v>3.7399999999999998E-3</v>
      </c>
      <c r="AT759" s="369" t="s">
        <v>1424</v>
      </c>
      <c r="AW759"/>
      <c r="AX759" s="198"/>
      <c r="AY759" s="184"/>
      <c r="AZ759" s="184"/>
      <c r="BA759" s="184"/>
      <c r="BB759" s="186"/>
      <c r="BC759" s="184"/>
      <c r="BD759" s="184"/>
      <c r="BE759" s="184"/>
      <c r="BF759" s="184"/>
      <c r="BG759" s="186"/>
      <c r="BH759" s="186"/>
      <c r="BI759" s="199"/>
      <c r="BJ759" s="199"/>
      <c r="BK759" s="199"/>
      <c r="BL759" s="186"/>
      <c r="BM759" s="186"/>
      <c r="BN759" s="186"/>
      <c r="BO759" s="186"/>
      <c r="BP759" s="186"/>
      <c r="BQ759" s="186"/>
      <c r="BR759" s="186"/>
      <c r="BS759" s="186"/>
      <c r="BT759" s="187"/>
      <c r="BU759" s="188"/>
      <c r="BV759" s="189"/>
      <c r="BW759" s="185"/>
      <c r="BX759"/>
      <c r="BZ759"/>
    </row>
    <row r="760" spans="2:78" ht="18.75">
      <c r="B760" s="363" t="s">
        <v>1166</v>
      </c>
      <c r="C760" s="364">
        <v>32041623000107</v>
      </c>
      <c r="D760" s="365" t="s">
        <v>14</v>
      </c>
      <c r="E760" s="365" t="s">
        <v>614</v>
      </c>
      <c r="F760" s="365" t="s">
        <v>1424</v>
      </c>
      <c r="G760" s="366" t="s">
        <v>1424</v>
      </c>
      <c r="H760" s="366" t="s">
        <v>1340</v>
      </c>
      <c r="I760" s="366" t="s">
        <v>34</v>
      </c>
      <c r="J760" s="366" t="s">
        <v>608</v>
      </c>
      <c r="K760" s="367" t="s">
        <v>48</v>
      </c>
      <c r="L760" s="368"/>
      <c r="M760" s="368" t="s">
        <v>34</v>
      </c>
      <c r="N760" s="367">
        <v>483303</v>
      </c>
      <c r="O760" s="367" t="s">
        <v>1323</v>
      </c>
      <c r="P760" s="371">
        <v>43464</v>
      </c>
      <c r="Q760" s="372">
        <v>54.485931149999999</v>
      </c>
      <c r="R760" s="372">
        <v>56.181410604603151</v>
      </c>
      <c r="S760" s="367">
        <v>2</v>
      </c>
      <c r="T760" s="369">
        <v>0.20249696292935493</v>
      </c>
      <c r="U760" s="369">
        <v>2.1696581547921805</v>
      </c>
      <c r="V760" s="369">
        <v>0.10695832724343335</v>
      </c>
      <c r="W760" s="369">
        <v>0.9582238132059534</v>
      </c>
      <c r="X760" s="369">
        <v>0.33133935787125512</v>
      </c>
      <c r="Y760" s="369">
        <v>2.268208930012634</v>
      </c>
      <c r="Z760" s="369">
        <v>0.34514250892866682</v>
      </c>
      <c r="AA760" s="369">
        <v>1.8648717716595917</v>
      </c>
      <c r="AB760" s="369">
        <v>0.19280773111083535</v>
      </c>
      <c r="AC760" s="373">
        <v>-2.4185328746731002E-2</v>
      </c>
      <c r="AD760" s="575">
        <v>32041557000167</v>
      </c>
      <c r="AE760" s="370" t="s">
        <v>1986</v>
      </c>
      <c r="AF760" s="370" t="s">
        <v>1833</v>
      </c>
      <c r="AG760" s="374" t="s">
        <v>1458</v>
      </c>
      <c r="AH760" s="374" t="s">
        <v>1813</v>
      </c>
      <c r="AI760" s="374">
        <v>500</v>
      </c>
      <c r="AJ760" s="374">
        <v>100</v>
      </c>
      <c r="AK760" s="374">
        <v>100</v>
      </c>
      <c r="AL760" s="722">
        <v>1.7</v>
      </c>
      <c r="AM760" s="722">
        <v>20</v>
      </c>
      <c r="AN760" s="369" t="s">
        <v>1815</v>
      </c>
      <c r="AO760" s="367" t="s">
        <v>1326</v>
      </c>
      <c r="AP760" s="370" t="s">
        <v>1816</v>
      </c>
      <c r="AQ760" s="376" t="s">
        <v>661</v>
      </c>
      <c r="AR760" s="369">
        <v>4.5333333333333302E-3</v>
      </c>
      <c r="AS760" s="369">
        <v>7.9333333333333304E-3</v>
      </c>
      <c r="AT760" s="369" t="s">
        <v>1424</v>
      </c>
      <c r="AW760"/>
      <c r="AX760" s="198"/>
      <c r="AY760" s="184"/>
      <c r="AZ760" s="184"/>
      <c r="BA760" s="184"/>
      <c r="BB760" s="186"/>
      <c r="BC760" s="184"/>
      <c r="BD760" s="184"/>
      <c r="BE760" s="184"/>
      <c r="BF760" s="184"/>
      <c r="BG760" s="186"/>
      <c r="BH760" s="186"/>
      <c r="BI760" s="199"/>
      <c r="BJ760" s="199"/>
      <c r="BK760" s="199"/>
      <c r="BL760" s="186"/>
      <c r="BM760" s="186"/>
      <c r="BN760" s="186"/>
      <c r="BO760" s="186"/>
      <c r="BP760" s="186"/>
      <c r="BQ760" s="186"/>
      <c r="BR760" s="186"/>
      <c r="BS760" s="186"/>
      <c r="BT760" s="187"/>
      <c r="BU760" s="188"/>
      <c r="BV760" s="189"/>
      <c r="BW760" s="185"/>
      <c r="BX760"/>
      <c r="BZ760"/>
    </row>
    <row r="761" spans="2:78" ht="18.75">
      <c r="B761" s="363" t="s">
        <v>173</v>
      </c>
      <c r="C761" s="364">
        <v>31416575000113</v>
      </c>
      <c r="D761" s="365" t="s">
        <v>13</v>
      </c>
      <c r="E761" s="365" t="s">
        <v>616</v>
      </c>
      <c r="F761" s="365" t="s">
        <v>610</v>
      </c>
      <c r="G761" s="366" t="s">
        <v>34</v>
      </c>
      <c r="H761" s="366" t="s">
        <v>867</v>
      </c>
      <c r="I761" s="366" t="s">
        <v>34</v>
      </c>
      <c r="J761" s="366" t="s">
        <v>1424</v>
      </c>
      <c r="K761" s="367" t="s">
        <v>48</v>
      </c>
      <c r="L761" s="368" t="s">
        <v>1341</v>
      </c>
      <c r="M761" s="368" t="s">
        <v>34</v>
      </c>
      <c r="N761" s="367">
        <v>483311</v>
      </c>
      <c r="O761" s="367" t="s">
        <v>1323</v>
      </c>
      <c r="P761" s="371">
        <v>43448</v>
      </c>
      <c r="Q761" s="372">
        <v>150.17669230999999</v>
      </c>
      <c r="R761" s="372">
        <v>156.26460985384927</v>
      </c>
      <c r="S761" s="367">
        <v>2</v>
      </c>
      <c r="T761" s="369">
        <v>7.9776449667064986E-2</v>
      </c>
      <c r="U761" s="369">
        <v>0.85476652131765807</v>
      </c>
      <c r="V761" s="369">
        <v>0.12090515351590847</v>
      </c>
      <c r="W761" s="369">
        <v>1.0831713642509102</v>
      </c>
      <c r="X761" s="369">
        <v>0.24973075115689514</v>
      </c>
      <c r="Y761" s="369">
        <v>1.7095509676605591</v>
      </c>
      <c r="Z761" s="369">
        <v>0.30688140105473405</v>
      </c>
      <c r="AA761" s="369">
        <v>1.6581396010904004</v>
      </c>
      <c r="AB761" s="369">
        <v>5.8936236607094239E-2</v>
      </c>
      <c r="AC761" s="373">
        <v>0.15752122030694374</v>
      </c>
      <c r="AD761" s="575">
        <v>31392821000144</v>
      </c>
      <c r="AE761" s="370" t="s">
        <v>1851</v>
      </c>
      <c r="AF761" s="370" t="s">
        <v>1812</v>
      </c>
      <c r="AG761" s="374" t="s">
        <v>1459</v>
      </c>
      <c r="AH761" s="374" t="s">
        <v>1819</v>
      </c>
      <c r="AI761" s="374">
        <v>1000</v>
      </c>
      <c r="AJ761" s="374">
        <v>1</v>
      </c>
      <c r="AK761" s="374">
        <v>1000</v>
      </c>
      <c r="AL761" s="722">
        <v>1.5</v>
      </c>
      <c r="AM761" s="722">
        <v>20</v>
      </c>
      <c r="AN761" s="369" t="s">
        <v>1820</v>
      </c>
      <c r="AO761" s="367" t="s">
        <v>1326</v>
      </c>
      <c r="AP761" s="370" t="s">
        <v>1835</v>
      </c>
      <c r="AQ761" s="376" t="s">
        <v>670</v>
      </c>
      <c r="AR761" s="369">
        <v>5.0000000000000001E-3</v>
      </c>
      <c r="AS761" s="369">
        <v>5.0000000000000001E-3</v>
      </c>
      <c r="AT761" s="369" t="s">
        <v>1424</v>
      </c>
      <c r="AW761"/>
      <c r="AX761" s="198"/>
      <c r="AY761" s="184"/>
      <c r="AZ761" s="184"/>
      <c r="BA761" s="184"/>
      <c r="BB761" s="186"/>
      <c r="BC761" s="184"/>
      <c r="BD761" s="184"/>
      <c r="BE761" s="184"/>
      <c r="BF761" s="184"/>
      <c r="BG761" s="186"/>
      <c r="BH761" s="186"/>
      <c r="BI761" s="199"/>
      <c r="BJ761" s="199"/>
      <c r="BK761" s="199"/>
      <c r="BL761" s="186"/>
      <c r="BM761" s="186"/>
      <c r="BN761" s="186"/>
      <c r="BO761" s="186"/>
      <c r="BP761" s="186"/>
      <c r="BQ761" s="186"/>
      <c r="BR761" s="186"/>
      <c r="BS761" s="186"/>
      <c r="BT761" s="187"/>
      <c r="BU761" s="188"/>
      <c r="BV761" s="189"/>
      <c r="BW761" s="185"/>
      <c r="BX761"/>
      <c r="BZ761"/>
    </row>
    <row r="762" spans="2:78" ht="18.75">
      <c r="B762" s="363" t="s">
        <v>1564</v>
      </c>
      <c r="C762" s="364">
        <v>31094141000144</v>
      </c>
      <c r="D762" s="365" t="s">
        <v>11</v>
      </c>
      <c r="E762" s="365" t="s">
        <v>621</v>
      </c>
      <c r="F762" s="365" t="s">
        <v>694</v>
      </c>
      <c r="G762" s="366" t="s">
        <v>740</v>
      </c>
      <c r="H762" s="366" t="s">
        <v>34</v>
      </c>
      <c r="I762" s="366" t="s">
        <v>1424</v>
      </c>
      <c r="J762" s="366" t="s">
        <v>608</v>
      </c>
      <c r="K762" s="367" t="s">
        <v>48</v>
      </c>
      <c r="L762" s="368"/>
      <c r="M762" s="368" t="s">
        <v>1424</v>
      </c>
      <c r="N762" s="367">
        <v>483397</v>
      </c>
      <c r="O762" s="367" t="s">
        <v>1323</v>
      </c>
      <c r="P762" s="371">
        <v>43439</v>
      </c>
      <c r="Q762" s="372">
        <v>457.30842964999999</v>
      </c>
      <c r="R762" s="372">
        <v>315.69018145408739</v>
      </c>
      <c r="S762" s="367">
        <v>1</v>
      </c>
      <c r="T762" s="369">
        <v>0.10673192753432015</v>
      </c>
      <c r="U762" s="369">
        <v>1.143581580689258</v>
      </c>
      <c r="V762" s="369">
        <v>0.13285971116950712</v>
      </c>
      <c r="W762" s="369">
        <v>1.1902704757950746</v>
      </c>
      <c r="X762" s="369">
        <v>0.26304242873553974</v>
      </c>
      <c r="Y762" s="369">
        <v>1.8006770751997143</v>
      </c>
      <c r="Z762" s="369">
        <v>0.26356496806432728</v>
      </c>
      <c r="AA762" s="369">
        <v>1.4240925305526788</v>
      </c>
      <c r="AB762" s="369">
        <v>6.2121019161149402E-3</v>
      </c>
      <c r="AC762" s="373">
        <v>3.4188533689623295</v>
      </c>
      <c r="AD762" s="575">
        <v>0</v>
      </c>
      <c r="AE762" s="370" t="s">
        <v>1836</v>
      </c>
      <c r="AF762" s="370" t="s">
        <v>1833</v>
      </c>
      <c r="AG762" s="374" t="s">
        <v>1458</v>
      </c>
      <c r="AH762" s="374" t="s">
        <v>1819</v>
      </c>
      <c r="AI762" s="374">
        <v>1000</v>
      </c>
      <c r="AJ762" s="374">
        <v>1000</v>
      </c>
      <c r="AK762" s="374">
        <v>1000</v>
      </c>
      <c r="AL762" s="722">
        <v>0</v>
      </c>
      <c r="AM762" s="722">
        <v>0</v>
      </c>
      <c r="AN762" s="369" t="s">
        <v>1815</v>
      </c>
      <c r="AO762" s="367" t="s">
        <v>1326</v>
      </c>
      <c r="AP762" s="370" t="s">
        <v>1821</v>
      </c>
      <c r="AQ762" s="376" t="s">
        <v>1815</v>
      </c>
      <c r="AR762" s="369">
        <v>0</v>
      </c>
      <c r="AS762" s="369">
        <v>0</v>
      </c>
      <c r="AT762" s="369" t="s">
        <v>1424</v>
      </c>
      <c r="AW762"/>
      <c r="AX762" s="198"/>
      <c r="AY762" s="184"/>
      <c r="AZ762" s="184"/>
      <c r="BA762" s="184"/>
      <c r="BB762" s="186"/>
      <c r="BC762" s="184"/>
      <c r="BD762" s="184"/>
      <c r="BE762" s="184"/>
      <c r="BF762" s="184"/>
      <c r="BG762" s="186"/>
      <c r="BH762" s="186"/>
      <c r="BI762" s="199"/>
      <c r="BJ762" s="199"/>
      <c r="BK762" s="199"/>
      <c r="BL762" s="186"/>
      <c r="BM762" s="186"/>
      <c r="BN762" s="186"/>
      <c r="BO762" s="186"/>
      <c r="BP762" s="186"/>
      <c r="BQ762" s="186"/>
      <c r="BR762" s="186"/>
      <c r="BS762" s="186"/>
      <c r="BT762" s="187"/>
      <c r="BU762" s="188"/>
      <c r="BV762" s="189"/>
      <c r="BW762" s="185"/>
      <c r="BX762"/>
      <c r="BZ762"/>
    </row>
    <row r="763" spans="2:78" ht="18.75">
      <c r="B763" s="363" t="s">
        <v>849</v>
      </c>
      <c r="C763" s="364">
        <v>30934757000113</v>
      </c>
      <c r="D763" s="365" t="s">
        <v>11</v>
      </c>
      <c r="E763" s="365" t="s">
        <v>620</v>
      </c>
      <c r="F763" s="365" t="s">
        <v>694</v>
      </c>
      <c r="G763" s="366" t="s">
        <v>740</v>
      </c>
      <c r="H763" s="366" t="s">
        <v>34</v>
      </c>
      <c r="I763" s="366" t="s">
        <v>1424</v>
      </c>
      <c r="J763" s="366" t="s">
        <v>608</v>
      </c>
      <c r="K763" s="367" t="s">
        <v>48</v>
      </c>
      <c r="L763" s="368" t="s">
        <v>1341</v>
      </c>
      <c r="M763" s="368" t="s">
        <v>34</v>
      </c>
      <c r="N763" s="367">
        <v>483400</v>
      </c>
      <c r="O763" s="367" t="s">
        <v>1323</v>
      </c>
      <c r="P763" s="371">
        <v>43439</v>
      </c>
      <c r="Q763" s="372">
        <v>457.22774473999999</v>
      </c>
      <c r="R763" s="372">
        <v>315.41039882742064</v>
      </c>
      <c r="S763" s="367">
        <v>1</v>
      </c>
      <c r="T763" s="369">
        <v>9.7262576508009291E-2</v>
      </c>
      <c r="U763" s="369">
        <v>1.042122011233924</v>
      </c>
      <c r="V763" s="369">
        <v>0.12003725992064074</v>
      </c>
      <c r="W763" s="369">
        <v>1.0753960340662703</v>
      </c>
      <c r="X763" s="369">
        <v>0.23403889063291849</v>
      </c>
      <c r="Y763" s="369">
        <v>1.6021311356259165</v>
      </c>
      <c r="Z763" s="369">
        <v>0.22199550201741358</v>
      </c>
      <c r="AA763" s="369">
        <v>1.1994846605036344</v>
      </c>
      <c r="AB763" s="369">
        <v>5.0521063921024614E-3</v>
      </c>
      <c r="AC763" s="373">
        <v>1.6658030655364393</v>
      </c>
      <c r="AD763" s="575">
        <v>31094141000144</v>
      </c>
      <c r="AE763" s="370" t="s">
        <v>1836</v>
      </c>
      <c r="AF763" s="370" t="s">
        <v>1833</v>
      </c>
      <c r="AG763" s="374" t="s">
        <v>1458</v>
      </c>
      <c r="AH763" s="374" t="s">
        <v>1819</v>
      </c>
      <c r="AI763" s="374">
        <v>500</v>
      </c>
      <c r="AJ763" s="374">
        <v>100</v>
      </c>
      <c r="AK763" s="374">
        <v>100</v>
      </c>
      <c r="AL763" s="722">
        <v>0.8</v>
      </c>
      <c r="AM763" s="722">
        <v>20</v>
      </c>
      <c r="AN763" s="369" t="s">
        <v>1815</v>
      </c>
      <c r="AO763" s="367" t="s">
        <v>1326</v>
      </c>
      <c r="AP763" s="370" t="s">
        <v>1821</v>
      </c>
      <c r="AQ763" s="376" t="s">
        <v>677</v>
      </c>
      <c r="AR763" s="369">
        <v>2.8E-3</v>
      </c>
      <c r="AS763" s="369">
        <v>2.8E-3</v>
      </c>
      <c r="AT763" s="369" t="s">
        <v>1424</v>
      </c>
      <c r="AW763"/>
      <c r="AX763" s="198"/>
      <c r="AY763" s="184"/>
      <c r="AZ763" s="184"/>
      <c r="BA763" s="184"/>
      <c r="BB763" s="186"/>
      <c r="BC763" s="184"/>
      <c r="BD763" s="184"/>
      <c r="BE763" s="184"/>
      <c r="BF763" s="184"/>
      <c r="BG763" s="186"/>
      <c r="BH763" s="186"/>
      <c r="BI763" s="199"/>
      <c r="BJ763" s="199"/>
      <c r="BK763" s="199"/>
      <c r="BL763" s="186"/>
      <c r="BM763" s="186"/>
      <c r="BN763" s="186"/>
      <c r="BO763" s="186"/>
      <c r="BP763" s="186"/>
      <c r="BQ763" s="186"/>
      <c r="BR763" s="186"/>
      <c r="BS763" s="186"/>
      <c r="BT763" s="187"/>
      <c r="BU763" s="188"/>
      <c r="BV763" s="189"/>
      <c r="BW763" s="185"/>
      <c r="BX763"/>
      <c r="BZ763"/>
    </row>
    <row r="764" spans="2:78" ht="18.75">
      <c r="B764" s="363" t="s">
        <v>875</v>
      </c>
      <c r="C764" s="364">
        <v>29177909000100</v>
      </c>
      <c r="D764" s="365" t="s">
        <v>13</v>
      </c>
      <c r="E764" s="365" t="s">
        <v>615</v>
      </c>
      <c r="F764" s="365" t="s">
        <v>619</v>
      </c>
      <c r="G764" s="366" t="s">
        <v>34</v>
      </c>
      <c r="H764" s="366" t="s">
        <v>1340</v>
      </c>
      <c r="I764" s="366" t="s">
        <v>34</v>
      </c>
      <c r="J764" s="366" t="s">
        <v>611</v>
      </c>
      <c r="K764" s="367" t="s">
        <v>48</v>
      </c>
      <c r="L764" s="368"/>
      <c r="M764" s="368" t="s">
        <v>34</v>
      </c>
      <c r="N764" s="367">
        <v>483516</v>
      </c>
      <c r="O764" s="367" t="s">
        <v>1323</v>
      </c>
      <c r="P764" s="371">
        <v>43463</v>
      </c>
      <c r="Q764" s="372">
        <v>58.311019270000003</v>
      </c>
      <c r="R764" s="372">
        <v>183.99436172535704</v>
      </c>
      <c r="S764" s="367">
        <v>3</v>
      </c>
      <c r="T764" s="369">
        <v>-0.12260250099075154</v>
      </c>
      <c r="U764" s="369">
        <v>-1.3136271884003601</v>
      </c>
      <c r="V764" s="369">
        <v>-9.9556942481872857E-2</v>
      </c>
      <c r="W764" s="369">
        <v>-0.8919159032749634</v>
      </c>
      <c r="X764" s="369">
        <v>-6.5871109586081888E-2</v>
      </c>
      <c r="Y764" s="369">
        <v>-0.45092572145035104</v>
      </c>
      <c r="Z764" s="369">
        <v>3.9661408659482422E-2</v>
      </c>
      <c r="AA764" s="369">
        <v>0.21429826671570795</v>
      </c>
      <c r="AB764" s="369">
        <v>9.8830513438499357E-2</v>
      </c>
      <c r="AC764" s="373">
        <v>-2.1367731557779064</v>
      </c>
      <c r="AD764" s="575">
        <v>31964457000140</v>
      </c>
      <c r="AE764" s="370" t="s">
        <v>1836</v>
      </c>
      <c r="AF764" s="370" t="s">
        <v>1833</v>
      </c>
      <c r="AG764" s="374" t="s">
        <v>1458</v>
      </c>
      <c r="AH764" s="374" t="s">
        <v>1813</v>
      </c>
      <c r="AI764" s="374">
        <v>5000</v>
      </c>
      <c r="AJ764" s="374">
        <v>5000</v>
      </c>
      <c r="AK764" s="374">
        <v>5000</v>
      </c>
      <c r="AL764" s="722">
        <v>1</v>
      </c>
      <c r="AM764" s="722">
        <v>0</v>
      </c>
      <c r="AN764" s="369" t="s">
        <v>1815</v>
      </c>
      <c r="AO764" s="367" t="s">
        <v>1326</v>
      </c>
      <c r="AP764" s="370" t="s">
        <v>1835</v>
      </c>
      <c r="AQ764" s="376" t="s">
        <v>681</v>
      </c>
      <c r="AR764" s="369">
        <v>8.0000000000000002E-3</v>
      </c>
      <c r="AS764" s="369">
        <v>8.0000000000000002E-3</v>
      </c>
      <c r="AT764" s="369" t="s">
        <v>1424</v>
      </c>
      <c r="AW764"/>
      <c r="AX764" s="198"/>
      <c r="AY764" s="184"/>
      <c r="AZ764" s="184"/>
      <c r="BA764" s="184"/>
      <c r="BB764" s="186"/>
      <c r="BC764" s="184"/>
      <c r="BD764" s="184"/>
      <c r="BE764" s="184"/>
      <c r="BF764" s="184"/>
      <c r="BG764" s="186"/>
      <c r="BH764" s="186"/>
      <c r="BI764" s="199"/>
      <c r="BJ764" s="199"/>
      <c r="BK764" s="199"/>
      <c r="BL764" s="186"/>
      <c r="BM764" s="186"/>
      <c r="BN764" s="186"/>
      <c r="BO764" s="186"/>
      <c r="BP764" s="186"/>
      <c r="BQ764" s="186"/>
      <c r="BR764" s="186"/>
      <c r="BS764" s="186"/>
      <c r="BT764" s="187"/>
      <c r="BU764" s="188"/>
      <c r="BV764" s="189"/>
      <c r="BW764" s="185"/>
      <c r="BX764"/>
      <c r="BZ764"/>
    </row>
    <row r="765" spans="2:78" ht="18.75">
      <c r="B765" s="363" t="s">
        <v>1596</v>
      </c>
      <c r="C765" s="364">
        <v>31594501000177</v>
      </c>
      <c r="D765" s="365" t="s">
        <v>14</v>
      </c>
      <c r="E765" s="365" t="s">
        <v>614</v>
      </c>
      <c r="F765" s="365" t="s">
        <v>1424</v>
      </c>
      <c r="G765" s="366" t="s">
        <v>1424</v>
      </c>
      <c r="H765" s="366" t="s">
        <v>867</v>
      </c>
      <c r="I765" s="366" t="s">
        <v>34</v>
      </c>
      <c r="J765" s="366" t="s">
        <v>608</v>
      </c>
      <c r="K765" s="367" t="s">
        <v>48</v>
      </c>
      <c r="L765" s="368"/>
      <c r="M765" s="368" t="s">
        <v>1424</v>
      </c>
      <c r="N765" s="367">
        <v>483540</v>
      </c>
      <c r="O765" s="367" t="s">
        <v>1326</v>
      </c>
      <c r="P765" s="371">
        <v>43443</v>
      </c>
      <c r="Q765" s="372">
        <v>1E-8</v>
      </c>
      <c r="R765" s="372">
        <v>5.0405376923008847</v>
      </c>
      <c r="S765" s="367">
        <v>2</v>
      </c>
      <c r="T765" s="369">
        <v>4.1904300271004447E-2</v>
      </c>
      <c r="U765" s="369">
        <v>0.44898454519322112</v>
      </c>
      <c r="V765" s="369">
        <v>-7.4582637753644709E-2</v>
      </c>
      <c r="W765" s="369">
        <v>-0.6681748059185677</v>
      </c>
      <c r="X765" s="369">
        <v>-2.3423259546348607E-2</v>
      </c>
      <c r="Y765" s="369">
        <v>-0.1603457156866806</v>
      </c>
      <c r="Z765" s="369">
        <v>-5.2833102080886207E-2</v>
      </c>
      <c r="AA765" s="369">
        <v>-0.28546747540801365</v>
      </c>
      <c r="AB765" s="369">
        <v>0.13531156674286415</v>
      </c>
      <c r="AC765" s="373">
        <v>-1.3761135713752621</v>
      </c>
      <c r="AD765" s="575">
        <v>23732231000195</v>
      </c>
      <c r="AE765" s="370" t="s">
        <v>1817</v>
      </c>
      <c r="AF765" s="370" t="s">
        <v>1818</v>
      </c>
      <c r="AG765" s="374" t="s">
        <v>1594</v>
      </c>
      <c r="AH765" s="374" t="s">
        <v>1813</v>
      </c>
      <c r="AI765" s="374">
        <v>100000</v>
      </c>
      <c r="AJ765" s="374">
        <v>50000</v>
      </c>
      <c r="AK765" s="374">
        <v>100000</v>
      </c>
      <c r="AL765" s="722">
        <v>2.2000000000000002</v>
      </c>
      <c r="AM765" s="722">
        <v>0</v>
      </c>
      <c r="AN765" s="369" t="s">
        <v>668</v>
      </c>
      <c r="AO765" s="367" t="s">
        <v>1326</v>
      </c>
      <c r="AP765" s="370" t="s">
        <v>1835</v>
      </c>
      <c r="AQ765" s="376" t="s">
        <v>1815</v>
      </c>
      <c r="AR765" s="369">
        <v>0</v>
      </c>
      <c r="AS765" s="369">
        <v>0</v>
      </c>
      <c r="AT765" s="369" t="s">
        <v>1424</v>
      </c>
      <c r="AW765"/>
      <c r="AX765" s="198"/>
      <c r="AY765" s="184"/>
      <c r="AZ765" s="184"/>
      <c r="BA765" s="184"/>
      <c r="BB765" s="186"/>
      <c r="BC765" s="184"/>
      <c r="BD765" s="184"/>
      <c r="BE765" s="184"/>
      <c r="BF765" s="184"/>
      <c r="BG765" s="186"/>
      <c r="BH765" s="186"/>
      <c r="BI765" s="199"/>
      <c r="BJ765" s="199"/>
      <c r="BK765" s="199"/>
      <c r="BL765" s="186"/>
      <c r="BM765" s="186"/>
      <c r="BN765" s="186"/>
      <c r="BO765" s="186"/>
      <c r="BP765" s="186"/>
      <c r="BQ765" s="186"/>
      <c r="BR765" s="186"/>
      <c r="BS765" s="186"/>
      <c r="BT765" s="187"/>
      <c r="BU765" s="188"/>
      <c r="BV765" s="189"/>
      <c r="BW765" s="185"/>
      <c r="BX765"/>
      <c r="BZ765"/>
    </row>
    <row r="766" spans="2:78" ht="18.75">
      <c r="B766" s="363" t="s">
        <v>1736</v>
      </c>
      <c r="C766" s="364">
        <v>31533638000111</v>
      </c>
      <c r="D766" s="365" t="s">
        <v>14</v>
      </c>
      <c r="E766" s="365" t="s">
        <v>614</v>
      </c>
      <c r="F766" s="365" t="s">
        <v>1424</v>
      </c>
      <c r="G766" s="366" t="s">
        <v>1424</v>
      </c>
      <c r="H766" s="366" t="s">
        <v>1340</v>
      </c>
      <c r="I766" s="366" t="s">
        <v>34</v>
      </c>
      <c r="J766" s="366" t="s">
        <v>608</v>
      </c>
      <c r="K766" s="367" t="s">
        <v>48</v>
      </c>
      <c r="L766" s="368"/>
      <c r="M766" s="368" t="s">
        <v>1424</v>
      </c>
      <c r="N766" s="367">
        <v>483575</v>
      </c>
      <c r="O766" s="367" t="s">
        <v>1323</v>
      </c>
      <c r="P766" s="371">
        <v>43407</v>
      </c>
      <c r="Q766" s="372">
        <v>0</v>
      </c>
      <c r="R766" s="372">
        <v>418.65852976913271</v>
      </c>
      <c r="S766" s="367">
        <v>2</v>
      </c>
      <c r="T766" s="369">
        <v>-0.12024059098965911</v>
      </c>
      <c r="U766" s="369">
        <v>-1.2883204518418312</v>
      </c>
      <c r="V766" s="369">
        <v>-0.25624842821414984</v>
      </c>
      <c r="W766" s="369">
        <v>-2.2956917178832343</v>
      </c>
      <c r="X766" s="369">
        <v>-0.22025526375370852</v>
      </c>
      <c r="Y766" s="369">
        <v>-1.5077742630338768</v>
      </c>
      <c r="Z766" s="369">
        <v>-0.31732065170722923</v>
      </c>
      <c r="AA766" s="369">
        <v>-1.7145448926887783</v>
      </c>
      <c r="AB766" s="369">
        <v>0.25707170200979468</v>
      </c>
      <c r="AC766" s="373">
        <v>-1.4310010434574936</v>
      </c>
      <c r="AD766" s="575">
        <v>22899381000125</v>
      </c>
      <c r="AE766" s="370" t="s">
        <v>2022</v>
      </c>
      <c r="AF766" s="370" t="s">
        <v>1812</v>
      </c>
      <c r="AG766" s="374" t="s">
        <v>1459</v>
      </c>
      <c r="AH766" s="374" t="s">
        <v>1819</v>
      </c>
      <c r="AI766" s="374">
        <v>25000</v>
      </c>
      <c r="AJ766" s="374">
        <v>0</v>
      </c>
      <c r="AK766" s="374">
        <v>25000</v>
      </c>
      <c r="AL766" s="722">
        <v>2.5</v>
      </c>
      <c r="AM766" s="722">
        <v>20</v>
      </c>
      <c r="AN766" s="369" t="s">
        <v>1820</v>
      </c>
      <c r="AO766" s="367" t="s">
        <v>1326</v>
      </c>
      <c r="AP766" s="370" t="s">
        <v>1835</v>
      </c>
      <c r="AQ766" s="376" t="s">
        <v>670</v>
      </c>
      <c r="AR766" s="369">
        <v>4.7999999999999996E-3</v>
      </c>
      <c r="AS766" s="369">
        <v>4.7999999999999996E-3</v>
      </c>
      <c r="AT766" s="369" t="s">
        <v>1424</v>
      </c>
      <c r="AW766"/>
      <c r="AX766" s="198"/>
      <c r="AY766" s="184"/>
      <c r="AZ766" s="184"/>
      <c r="BA766" s="184"/>
      <c r="BB766" s="186"/>
      <c r="BC766" s="184"/>
      <c r="BD766" s="184"/>
      <c r="BE766" s="184"/>
      <c r="BF766" s="184"/>
      <c r="BG766" s="186"/>
      <c r="BH766" s="186"/>
      <c r="BI766" s="199"/>
      <c r="BJ766" s="199"/>
      <c r="BK766" s="199"/>
      <c r="BL766" s="186"/>
      <c r="BM766" s="186"/>
      <c r="BN766" s="186"/>
      <c r="BO766" s="186"/>
      <c r="BP766" s="186"/>
      <c r="BQ766" s="186"/>
      <c r="BR766" s="186"/>
      <c r="BS766" s="186"/>
      <c r="BT766" s="187"/>
      <c r="BU766" s="188"/>
      <c r="BV766" s="189"/>
      <c r="BW766" s="185"/>
      <c r="BX766"/>
      <c r="BZ766"/>
    </row>
    <row r="767" spans="2:78" ht="18.75">
      <c r="B767" s="363" t="s">
        <v>313</v>
      </c>
      <c r="C767" s="364">
        <v>30995398000104</v>
      </c>
      <c r="D767" s="365" t="s">
        <v>14</v>
      </c>
      <c r="E767" s="365" t="s">
        <v>614</v>
      </c>
      <c r="F767" s="365" t="s">
        <v>1424</v>
      </c>
      <c r="G767" s="366" t="s">
        <v>1424</v>
      </c>
      <c r="H767" s="366" t="s">
        <v>1340</v>
      </c>
      <c r="I767" s="366" t="s">
        <v>34</v>
      </c>
      <c r="J767" s="366" t="s">
        <v>608</v>
      </c>
      <c r="K767" s="367" t="s">
        <v>48</v>
      </c>
      <c r="L767" s="368"/>
      <c r="M767" s="368" t="s">
        <v>34</v>
      </c>
      <c r="N767" s="367">
        <v>483583</v>
      </c>
      <c r="O767" s="367" t="s">
        <v>1323</v>
      </c>
      <c r="P767" s="371">
        <v>43464</v>
      </c>
      <c r="Q767" s="372">
        <v>29.75839401</v>
      </c>
      <c r="R767" s="372">
        <v>21.697453243373012</v>
      </c>
      <c r="S767" s="367">
        <v>2</v>
      </c>
      <c r="T767" s="369">
        <v>0.31811213048843578</v>
      </c>
      <c r="U767" s="369">
        <v>3.4084194057435662</v>
      </c>
      <c r="V767" s="369">
        <v>0.18372693607896062</v>
      </c>
      <c r="W767" s="369">
        <v>1.6459824103039784</v>
      </c>
      <c r="X767" s="369">
        <v>3.8864244424567262E-2</v>
      </c>
      <c r="Y767" s="369">
        <v>0.26604815929005793</v>
      </c>
      <c r="Z767" s="369">
        <v>4.6316335584624335E-2</v>
      </c>
      <c r="AA767" s="369">
        <v>0.25025612482967186</v>
      </c>
      <c r="AB767" s="369">
        <v>0.21643015200740981</v>
      </c>
      <c r="AC767" s="373">
        <v>0.33315824900049862</v>
      </c>
      <c r="AD767" s="575">
        <v>30994058000169</v>
      </c>
      <c r="AE767" s="370" t="s">
        <v>1855</v>
      </c>
      <c r="AF767" s="370" t="s">
        <v>1856</v>
      </c>
      <c r="AG767" s="374" t="s">
        <v>59</v>
      </c>
      <c r="AH767" s="374" t="s">
        <v>1819</v>
      </c>
      <c r="AI767" s="374">
        <v>5000</v>
      </c>
      <c r="AJ767" s="374">
        <v>1000</v>
      </c>
      <c r="AK767" s="374">
        <v>5000</v>
      </c>
      <c r="AL767" s="722">
        <v>0</v>
      </c>
      <c r="AM767" s="722">
        <v>0</v>
      </c>
      <c r="AN767" s="369" t="s">
        <v>1820</v>
      </c>
      <c r="AO767" s="367" t="s">
        <v>1326</v>
      </c>
      <c r="AP767" s="370" t="s">
        <v>1835</v>
      </c>
      <c r="AQ767" s="376" t="s">
        <v>670</v>
      </c>
      <c r="AR767" s="369">
        <v>6.6674166666666696E-3</v>
      </c>
      <c r="AS767" s="369">
        <v>6.6674166666666696E-3</v>
      </c>
      <c r="AT767" s="369" t="s">
        <v>1424</v>
      </c>
      <c r="AW767"/>
      <c r="AX767" s="198"/>
      <c r="AY767" s="184"/>
      <c r="AZ767" s="184"/>
      <c r="BA767" s="184"/>
      <c r="BB767" s="186"/>
      <c r="BC767" s="184"/>
      <c r="BD767" s="184"/>
      <c r="BE767" s="184"/>
      <c r="BF767" s="184"/>
      <c r="BG767" s="186"/>
      <c r="BH767" s="186"/>
      <c r="BI767" s="199"/>
      <c r="BJ767" s="199"/>
      <c r="BK767" s="199"/>
      <c r="BL767" s="186"/>
      <c r="BM767" s="186"/>
      <c r="BN767" s="186"/>
      <c r="BO767" s="186"/>
      <c r="BP767" s="186"/>
      <c r="BQ767" s="186"/>
      <c r="BR767" s="186"/>
      <c r="BS767" s="186"/>
      <c r="BT767" s="187"/>
      <c r="BU767" s="188"/>
      <c r="BV767" s="189"/>
      <c r="BW767" s="185"/>
      <c r="BX767"/>
      <c r="BZ767"/>
    </row>
    <row r="768" spans="2:78" ht="18.75">
      <c r="B768" s="363" t="s">
        <v>307</v>
      </c>
      <c r="C768" s="364"/>
      <c r="D768" s="365" t="s">
        <v>14</v>
      </c>
      <c r="E768" s="365" t="s">
        <v>607</v>
      </c>
      <c r="F768" s="365" t="s">
        <v>1424</v>
      </c>
      <c r="G768" s="366" t="s">
        <v>1424</v>
      </c>
      <c r="H768" s="366" t="s">
        <v>34</v>
      </c>
      <c r="I768" s="366" t="s">
        <v>34</v>
      </c>
      <c r="J768" s="366" t="s">
        <v>608</v>
      </c>
      <c r="L768" s="368"/>
      <c r="M768" s="368" t="s">
        <v>34</v>
      </c>
      <c r="N768" s="367">
        <v>483729</v>
      </c>
      <c r="O768" s="367" t="s">
        <v>1326</v>
      </c>
      <c r="P768" s="371"/>
      <c r="S768" s="367"/>
      <c r="U768" s="369"/>
      <c r="W768" s="369"/>
      <c r="Y768" s="369"/>
      <c r="AA768" s="369"/>
      <c r="AD768" s="575">
        <v>29994412000176</v>
      </c>
      <c r="AE768" s="370"/>
      <c r="AF768" s="370"/>
      <c r="AG768" s="374" t="s">
        <v>59</v>
      </c>
      <c r="AH768" s="374"/>
      <c r="AI768" s="374">
        <v>25000</v>
      </c>
      <c r="AJ768" s="374">
        <v>1000</v>
      </c>
      <c r="AK768" s="374">
        <v>1000</v>
      </c>
      <c r="AN768" s="369"/>
      <c r="AO768" s="367" t="s">
        <v>1326</v>
      </c>
      <c r="AP768" s="370"/>
      <c r="AR768" s="369">
        <v>5.3333333333333297E-3</v>
      </c>
      <c r="AS768" s="369">
        <v>5.3333333333333297E-3</v>
      </c>
      <c r="AT768" s="369" t="s">
        <v>1424</v>
      </c>
      <c r="AW768"/>
      <c r="AX768" s="198"/>
      <c r="AY768" s="184"/>
      <c r="AZ768" s="184"/>
      <c r="BA768" s="184"/>
      <c r="BB768" s="186"/>
      <c r="BC768" s="184"/>
      <c r="BD768" s="184"/>
      <c r="BE768" s="184"/>
      <c r="BF768" s="184"/>
      <c r="BG768" s="186"/>
      <c r="BH768" s="186"/>
      <c r="BI768" s="199"/>
      <c r="BJ768" s="199"/>
      <c r="BK768" s="199"/>
      <c r="BL768" s="186"/>
      <c r="BM768" s="186"/>
      <c r="BN768" s="186"/>
      <c r="BO768" s="186"/>
      <c r="BP768" s="186"/>
      <c r="BQ768" s="186"/>
      <c r="BR768" s="186"/>
      <c r="BS768" s="186"/>
      <c r="BT768" s="187"/>
      <c r="BU768" s="188"/>
      <c r="BV768" s="189"/>
      <c r="BW768" s="185"/>
      <c r="BX768"/>
      <c r="BZ768"/>
    </row>
    <row r="769" spans="2:78" ht="18.75">
      <c r="B769" s="363" t="s">
        <v>484</v>
      </c>
      <c r="C769" s="364">
        <v>29613915000154</v>
      </c>
      <c r="D769" s="365" t="s">
        <v>11</v>
      </c>
      <c r="E769" s="365" t="s">
        <v>620</v>
      </c>
      <c r="F769" s="365" t="s">
        <v>665</v>
      </c>
      <c r="G769" s="366" t="s">
        <v>740</v>
      </c>
      <c r="H769" s="366" t="s">
        <v>34</v>
      </c>
      <c r="I769" s="366" t="s">
        <v>1424</v>
      </c>
      <c r="J769" s="366" t="s">
        <v>608</v>
      </c>
      <c r="K769" s="367" t="s">
        <v>48</v>
      </c>
      <c r="L769" s="368"/>
      <c r="M769" s="368" t="s">
        <v>34</v>
      </c>
      <c r="N769" s="367">
        <v>483761</v>
      </c>
      <c r="O769" s="367" t="s">
        <v>1323</v>
      </c>
      <c r="P769" s="371">
        <v>43450</v>
      </c>
      <c r="Q769" s="372">
        <v>25.409397219999999</v>
      </c>
      <c r="R769" s="372">
        <v>25.788014615873003</v>
      </c>
      <c r="S769" s="367">
        <v>1</v>
      </c>
      <c r="T769" s="369">
        <v>8.6760005432207965E-2</v>
      </c>
      <c r="U769" s="369">
        <v>0.92959198287568878</v>
      </c>
      <c r="V769" s="369">
        <v>0.10647152917621638</v>
      </c>
      <c r="W769" s="369">
        <v>0.95386266141673104</v>
      </c>
      <c r="X769" s="369">
        <v>0.17457775525030339</v>
      </c>
      <c r="Y769" s="369">
        <v>1.1950853831079109</v>
      </c>
      <c r="Z769" s="369">
        <v>0.20567681105194713</v>
      </c>
      <c r="AA769" s="369">
        <v>1.1113116150378715</v>
      </c>
      <c r="AB769" s="369">
        <v>2.15909148555831E-2</v>
      </c>
      <c r="AC769" s="373">
        <v>-0.23852238145027646</v>
      </c>
      <c r="AD769" s="575">
        <v>42046759000155</v>
      </c>
      <c r="AE769" s="370" t="s">
        <v>1832</v>
      </c>
      <c r="AF769" s="370" t="s">
        <v>1833</v>
      </c>
      <c r="AG769" s="374" t="s">
        <v>1458</v>
      </c>
      <c r="AH769" s="374" t="s">
        <v>1819</v>
      </c>
      <c r="AI769" s="374">
        <v>1000</v>
      </c>
      <c r="AJ769" s="374">
        <v>1000</v>
      </c>
      <c r="AK769" s="374">
        <v>1000</v>
      </c>
      <c r="AL769" s="722">
        <v>0</v>
      </c>
      <c r="AM769" s="722">
        <v>20</v>
      </c>
      <c r="AN769" s="369" t="s">
        <v>1834</v>
      </c>
      <c r="AO769" s="367" t="s">
        <v>1326</v>
      </c>
      <c r="AP769" s="370" t="s">
        <v>1835</v>
      </c>
      <c r="AQ769" s="376" t="s">
        <v>666</v>
      </c>
      <c r="AR769" s="369">
        <v>4.9866666666666696E-3</v>
      </c>
      <c r="AS769" s="369">
        <v>4.9866666666666696E-3</v>
      </c>
      <c r="AT769" s="369" t="s">
        <v>1424</v>
      </c>
      <c r="AW769"/>
      <c r="AX769" s="198"/>
      <c r="AY769" s="184"/>
      <c r="AZ769" s="184"/>
      <c r="BA769" s="184"/>
      <c r="BB769" s="186"/>
      <c r="BC769" s="184"/>
      <c r="BD769" s="184"/>
      <c r="BE769" s="184"/>
      <c r="BF769" s="184"/>
      <c r="BG769" s="186"/>
      <c r="BH769" s="186"/>
      <c r="BI769" s="199"/>
      <c r="BJ769" s="199"/>
      <c r="BK769" s="199"/>
      <c r="BL769" s="186"/>
      <c r="BM769" s="186"/>
      <c r="BN769" s="186"/>
      <c r="BO769" s="186"/>
      <c r="BP769" s="186"/>
      <c r="BQ769" s="186"/>
      <c r="BR769" s="186"/>
      <c r="BS769" s="186"/>
      <c r="BT769" s="187"/>
      <c r="BU769" s="188"/>
      <c r="BV769" s="189"/>
      <c r="BW769" s="185"/>
      <c r="BX769"/>
      <c r="BZ769"/>
    </row>
    <row r="770" spans="2:78" ht="18.75">
      <c r="B770" s="363" t="s">
        <v>953</v>
      </c>
      <c r="C770" s="364">
        <v>30995018000131</v>
      </c>
      <c r="D770" s="365" t="s">
        <v>14</v>
      </c>
      <c r="E770" s="365" t="s">
        <v>614</v>
      </c>
      <c r="F770" s="365" t="s">
        <v>1424</v>
      </c>
      <c r="G770" s="366" t="s">
        <v>1424</v>
      </c>
      <c r="H770" s="366" t="s">
        <v>867</v>
      </c>
      <c r="I770" s="366" t="s">
        <v>34</v>
      </c>
      <c r="J770" s="366" t="s">
        <v>608</v>
      </c>
      <c r="K770" s="367" t="s">
        <v>48</v>
      </c>
      <c r="L770" s="368"/>
      <c r="M770" s="368" t="s">
        <v>34</v>
      </c>
      <c r="N770" s="367">
        <v>483788</v>
      </c>
      <c r="O770" s="367" t="s">
        <v>1323</v>
      </c>
      <c r="P770" s="371">
        <v>43456</v>
      </c>
      <c r="Q770" s="372">
        <v>33.271416139999999</v>
      </c>
      <c r="R770" s="372">
        <v>30.892057718174602</v>
      </c>
      <c r="S770" s="367">
        <v>2</v>
      </c>
      <c r="T770" s="369">
        <v>0.13083224161702556</v>
      </c>
      <c r="U770" s="369">
        <v>1.401804925010905</v>
      </c>
      <c r="V770" s="369">
        <v>0.16355093512848073</v>
      </c>
      <c r="W770" s="369">
        <v>1.4652286058618589</v>
      </c>
      <c r="X770" s="369">
        <v>0.11898236004095208</v>
      </c>
      <c r="Y770" s="369">
        <v>0.81450285077128981</v>
      </c>
      <c r="Z770" s="369">
        <v>0.22251040928579391</v>
      </c>
      <c r="AA770" s="369">
        <v>1.2022668041254254</v>
      </c>
      <c r="AB770" s="369">
        <v>0.16292631256840001</v>
      </c>
      <c r="AC770" s="373">
        <v>0.31872991357009561</v>
      </c>
      <c r="AD770" s="575">
        <v>30994978000187</v>
      </c>
      <c r="AE770" s="370" t="s">
        <v>2068</v>
      </c>
      <c r="AF770" s="370" t="s">
        <v>1856</v>
      </c>
      <c r="AG770" s="374" t="s">
        <v>59</v>
      </c>
      <c r="AH770" s="374" t="s">
        <v>1813</v>
      </c>
      <c r="AI770" s="374">
        <v>500</v>
      </c>
      <c r="AJ770" s="374">
        <v>100</v>
      </c>
      <c r="AK770" s="374">
        <v>500</v>
      </c>
      <c r="AL770" s="722">
        <v>0</v>
      </c>
      <c r="AM770" s="722">
        <v>0</v>
      </c>
      <c r="AN770" s="369" t="s">
        <v>1820</v>
      </c>
      <c r="AO770" s="367" t="s">
        <v>1326</v>
      </c>
      <c r="AP770" s="370" t="s">
        <v>1816</v>
      </c>
      <c r="AQ770" s="376" t="s">
        <v>661</v>
      </c>
      <c r="AR770" s="369">
        <v>4.725E-3</v>
      </c>
      <c r="AS770" s="369">
        <v>4.725E-3</v>
      </c>
      <c r="AT770" s="369" t="s">
        <v>1424</v>
      </c>
      <c r="AW770"/>
      <c r="AX770" s="198"/>
      <c r="AY770" s="184"/>
      <c r="AZ770" s="184"/>
      <c r="BA770" s="184"/>
      <c r="BB770" s="186"/>
      <c r="BC770" s="184"/>
      <c r="BD770" s="184"/>
      <c r="BE770" s="184"/>
      <c r="BF770" s="184"/>
      <c r="BG770" s="186"/>
      <c r="BH770" s="186"/>
      <c r="BI770" s="199"/>
      <c r="BJ770" s="199"/>
      <c r="BK770" s="199"/>
      <c r="BL770" s="186"/>
      <c r="BM770" s="186"/>
      <c r="BN770" s="186"/>
      <c r="BO770" s="186"/>
      <c r="BP770" s="186"/>
      <c r="BQ770" s="186"/>
      <c r="BR770" s="186"/>
      <c r="BS770" s="186"/>
      <c r="BT770" s="187"/>
      <c r="BU770" s="188"/>
      <c r="BV770" s="189"/>
      <c r="BW770" s="185"/>
      <c r="BX770"/>
      <c r="BZ770"/>
    </row>
    <row r="771" spans="2:78" ht="18.75">
      <c r="B771" s="363" t="s">
        <v>410</v>
      </c>
      <c r="C771" s="364">
        <v>31907986000101</v>
      </c>
      <c r="D771" s="365" t="s">
        <v>14</v>
      </c>
      <c r="E771" s="365" t="s">
        <v>607</v>
      </c>
      <c r="F771" s="365" t="s">
        <v>1424</v>
      </c>
      <c r="G771" s="366" t="s">
        <v>1424</v>
      </c>
      <c r="H771" s="366" t="s">
        <v>34</v>
      </c>
      <c r="I771" s="366" t="s">
        <v>34</v>
      </c>
      <c r="J771" s="366" t="s">
        <v>608</v>
      </c>
      <c r="K771" s="367" t="s">
        <v>48</v>
      </c>
      <c r="L771" s="368"/>
      <c r="M771" s="368" t="s">
        <v>1421</v>
      </c>
      <c r="N771" s="367">
        <v>483801</v>
      </c>
      <c r="O771" s="367" t="s">
        <v>1323</v>
      </c>
      <c r="P771" s="371">
        <v>43439</v>
      </c>
      <c r="Q771" s="372">
        <v>3.6220396199999998</v>
      </c>
      <c r="R771" s="372">
        <v>3.5293496607936499</v>
      </c>
      <c r="S771" s="367">
        <v>2</v>
      </c>
      <c r="T771" s="369">
        <v>-3.6742339903920285E-2</v>
      </c>
      <c r="U771" s="369">
        <v>-0.39367660751780309</v>
      </c>
      <c r="V771" s="369">
        <v>-0.18175115231753403</v>
      </c>
      <c r="W771" s="369">
        <v>-1.6282816561996658</v>
      </c>
      <c r="X771" s="369">
        <v>4.8033493894017454E-3</v>
      </c>
      <c r="Y771" s="369">
        <v>3.2881695820890441E-2</v>
      </c>
      <c r="Z771" s="369">
        <v>-9.155135789552904E-2</v>
      </c>
      <c r="AA771" s="369">
        <v>-0.49466970477334898</v>
      </c>
      <c r="AB771" s="369">
        <v>0.29479272003379492</v>
      </c>
      <c r="AC771" s="373">
        <v>-0.99518264185479932</v>
      </c>
      <c r="AD771" s="575">
        <v>0</v>
      </c>
      <c r="AE771" s="370" t="s">
        <v>2067</v>
      </c>
      <c r="AF771" s="370" t="s">
        <v>1833</v>
      </c>
      <c r="AG771" s="374" t="s">
        <v>1458</v>
      </c>
      <c r="AH771" s="374" t="s">
        <v>1819</v>
      </c>
      <c r="AI771" s="374">
        <v>1000</v>
      </c>
      <c r="AJ771" s="374">
        <v>1000</v>
      </c>
      <c r="AK771" s="374">
        <v>1000</v>
      </c>
      <c r="AL771" s="722">
        <v>2</v>
      </c>
      <c r="AM771" s="722">
        <v>20</v>
      </c>
      <c r="AN771" s="369" t="s">
        <v>1815</v>
      </c>
      <c r="AO771" s="367" t="s">
        <v>1326</v>
      </c>
      <c r="AP771" s="370" t="s">
        <v>1816</v>
      </c>
      <c r="AQ771" s="376" t="s">
        <v>661</v>
      </c>
      <c r="AR771" s="369">
        <v>2.66666666666667E-3</v>
      </c>
      <c r="AS771" s="369">
        <v>2.66666666666667E-3</v>
      </c>
      <c r="AT771" s="369" t="s">
        <v>1424</v>
      </c>
      <c r="AW771"/>
      <c r="AX771" s="198"/>
      <c r="AY771" s="184"/>
      <c r="AZ771" s="184"/>
      <c r="BA771" s="184"/>
      <c r="BB771" s="186"/>
      <c r="BC771" s="184"/>
      <c r="BD771" s="184"/>
      <c r="BE771" s="184"/>
      <c r="BF771" s="184"/>
      <c r="BG771" s="186"/>
      <c r="BH771" s="186"/>
      <c r="BI771" s="199"/>
      <c r="BJ771" s="199"/>
      <c r="BK771" s="199"/>
      <c r="BL771" s="186"/>
      <c r="BM771" s="186"/>
      <c r="BN771" s="186"/>
      <c r="BO771" s="186"/>
      <c r="BP771" s="186"/>
      <c r="BQ771" s="186"/>
      <c r="BR771" s="186"/>
      <c r="BS771" s="186"/>
      <c r="BT771" s="187"/>
      <c r="BU771" s="188"/>
      <c r="BV771" s="189"/>
      <c r="BW771" s="185"/>
      <c r="BX771"/>
      <c r="BZ771"/>
    </row>
    <row r="772" spans="2:78" ht="18.75">
      <c r="B772" s="363" t="s">
        <v>1123</v>
      </c>
      <c r="C772" s="364">
        <v>31594537000150</v>
      </c>
      <c r="D772" s="365" t="s">
        <v>13</v>
      </c>
      <c r="E772" s="365" t="s">
        <v>616</v>
      </c>
      <c r="F772" s="365" t="s">
        <v>617</v>
      </c>
      <c r="G772" s="366" t="s">
        <v>34</v>
      </c>
      <c r="H772" s="366" t="s">
        <v>1340</v>
      </c>
      <c r="I772" s="366" t="s">
        <v>34</v>
      </c>
      <c r="J772" s="366" t="s">
        <v>608</v>
      </c>
      <c r="K772" s="367" t="s">
        <v>48</v>
      </c>
      <c r="L772" s="368"/>
      <c r="M772" s="368" t="s">
        <v>34</v>
      </c>
      <c r="N772" s="367">
        <v>483877</v>
      </c>
      <c r="O772" s="367" t="s">
        <v>1323</v>
      </c>
      <c r="P772" s="371">
        <v>43351</v>
      </c>
      <c r="Q772" s="372">
        <v>469.6405795</v>
      </c>
      <c r="R772" s="372">
        <v>446.43778344039725</v>
      </c>
      <c r="S772" s="367">
        <v>1</v>
      </c>
      <c r="T772" s="369">
        <v>6.6546116650429976E-2</v>
      </c>
      <c r="U772" s="369">
        <v>0.71300982776086241</v>
      </c>
      <c r="V772" s="369">
        <v>0.11965119024509452</v>
      </c>
      <c r="W772" s="369">
        <v>1.0719372930201139</v>
      </c>
      <c r="X772" s="369">
        <v>0.18043161016312492</v>
      </c>
      <c r="Y772" s="369">
        <v>1.2351583948791818</v>
      </c>
      <c r="Z772" s="369">
        <v>0.23728324098394848</v>
      </c>
      <c r="AA772" s="369">
        <v>1.2820872727975712</v>
      </c>
      <c r="AB772" s="369">
        <v>7.5024582333473186E-2</v>
      </c>
      <c r="AC772" s="373">
        <v>0.10702818183169982</v>
      </c>
      <c r="AD772" s="575">
        <v>41054588000143</v>
      </c>
      <c r="AE772" s="370" t="s">
        <v>2069</v>
      </c>
      <c r="AF772" s="370" t="s">
        <v>1812</v>
      </c>
      <c r="AG772" s="374" t="s">
        <v>1459</v>
      </c>
      <c r="AH772" s="374" t="s">
        <v>1819</v>
      </c>
      <c r="AI772" s="374">
        <v>500</v>
      </c>
      <c r="AJ772" s="374">
        <v>100</v>
      </c>
      <c r="AK772" s="374">
        <v>500</v>
      </c>
      <c r="AL772" s="722">
        <v>2.5</v>
      </c>
      <c r="AM772" s="722">
        <v>20</v>
      </c>
      <c r="AN772" s="369" t="s">
        <v>1834</v>
      </c>
      <c r="AO772" s="367" t="s">
        <v>1326</v>
      </c>
      <c r="AP772" s="370" t="s">
        <v>1835</v>
      </c>
      <c r="AQ772" s="376" t="s">
        <v>670</v>
      </c>
      <c r="AR772" s="369">
        <v>5.0673000000000003E-3</v>
      </c>
      <c r="AS772" s="369">
        <v>5.0673000000000003E-3</v>
      </c>
      <c r="AT772" s="369" t="s">
        <v>1424</v>
      </c>
      <c r="AW772"/>
      <c r="AX772" s="198"/>
      <c r="AY772" s="184"/>
      <c r="AZ772" s="184"/>
      <c r="BA772" s="184"/>
      <c r="BB772" s="186"/>
      <c r="BC772" s="184"/>
      <c r="BD772" s="184"/>
      <c r="BE772" s="184"/>
      <c r="BF772" s="184"/>
      <c r="BG772" s="186"/>
      <c r="BH772" s="186"/>
      <c r="BI772" s="199"/>
      <c r="BJ772" s="199"/>
      <c r="BK772" s="199"/>
      <c r="BL772" s="186"/>
      <c r="BM772" s="186"/>
      <c r="BN772" s="186"/>
      <c r="BO772" s="186"/>
      <c r="BP772" s="186"/>
      <c r="BQ772" s="186"/>
      <c r="BR772" s="186"/>
      <c r="BS772" s="186"/>
      <c r="BT772" s="187"/>
      <c r="BU772" s="188"/>
      <c r="BV772" s="189"/>
      <c r="BW772" s="185"/>
      <c r="BX772"/>
      <c r="BZ772"/>
    </row>
    <row r="773" spans="2:78" ht="18.75">
      <c r="B773" s="363" t="s">
        <v>253</v>
      </c>
      <c r="C773" s="364">
        <v>31923761000149</v>
      </c>
      <c r="D773" s="365" t="s">
        <v>13</v>
      </c>
      <c r="E773" s="365" t="s">
        <v>616</v>
      </c>
      <c r="F773" s="365" t="s">
        <v>610</v>
      </c>
      <c r="G773" s="366" t="s">
        <v>1424</v>
      </c>
      <c r="H773" s="366" t="s">
        <v>1340</v>
      </c>
      <c r="I773" s="366" t="s">
        <v>34</v>
      </c>
      <c r="J773" s="366" t="s">
        <v>608</v>
      </c>
      <c r="K773" s="367" t="s">
        <v>48</v>
      </c>
      <c r="L773" s="368"/>
      <c r="M773" s="368" t="s">
        <v>34</v>
      </c>
      <c r="N773" s="367">
        <v>484032</v>
      </c>
      <c r="O773" s="367" t="s">
        <v>1323</v>
      </c>
      <c r="P773" s="371">
        <v>43457</v>
      </c>
      <c r="Q773" s="372">
        <v>42.397323409999998</v>
      </c>
      <c r="R773" s="372">
        <v>40.076426912579379</v>
      </c>
      <c r="S773" s="367">
        <v>1</v>
      </c>
      <c r="T773" s="369">
        <v>7.1617880231134023E-3</v>
      </c>
      <c r="U773" s="369">
        <v>7.6735134998848958E-2</v>
      </c>
      <c r="V773" s="369">
        <v>8.7526113913183323E-2</v>
      </c>
      <c r="W773" s="369">
        <v>0.78413349189825055</v>
      </c>
      <c r="X773" s="369">
        <v>0.13618972992431733</v>
      </c>
      <c r="Y773" s="369">
        <v>0.93229721809980048</v>
      </c>
      <c r="Z773" s="369">
        <v>0.16441248539871567</v>
      </c>
      <c r="AA773" s="369">
        <v>0.88835247759014413</v>
      </c>
      <c r="AB773" s="369">
        <v>7.4171958033368693E-2</v>
      </c>
      <c r="AC773" s="373">
        <v>-0.32485770001159758</v>
      </c>
      <c r="AD773" s="575">
        <v>0</v>
      </c>
      <c r="AE773" s="370" t="s">
        <v>1878</v>
      </c>
      <c r="AF773" s="370" t="s">
        <v>1812</v>
      </c>
      <c r="AG773" s="374" t="s">
        <v>1459</v>
      </c>
      <c r="AH773" s="374" t="s">
        <v>1819</v>
      </c>
      <c r="AI773" s="374">
        <v>5000</v>
      </c>
      <c r="AJ773" s="374">
        <v>1000</v>
      </c>
      <c r="AK773" s="374">
        <v>5000</v>
      </c>
      <c r="AL773" s="722">
        <v>2</v>
      </c>
      <c r="AM773" s="722">
        <v>20</v>
      </c>
      <c r="AN773" s="369" t="s">
        <v>1820</v>
      </c>
      <c r="AO773" s="367" t="s">
        <v>1326</v>
      </c>
      <c r="AP773" s="370" t="s">
        <v>1835</v>
      </c>
      <c r="AQ773" s="376" t="s">
        <v>670</v>
      </c>
      <c r="AR773" s="369">
        <v>6.6666666666666697E-3</v>
      </c>
      <c r="AS773" s="369">
        <v>6.6666666666666697E-3</v>
      </c>
      <c r="AT773" s="369" t="s">
        <v>1424</v>
      </c>
      <c r="AW773"/>
      <c r="AX773" s="198"/>
      <c r="AY773" s="184"/>
      <c r="AZ773" s="184"/>
      <c r="BA773" s="184"/>
      <c r="BB773" s="186"/>
      <c r="BC773" s="184"/>
      <c r="BD773" s="184"/>
      <c r="BE773" s="184"/>
      <c r="BF773" s="184"/>
      <c r="BG773" s="186"/>
      <c r="BH773" s="186"/>
      <c r="BI773" s="199"/>
      <c r="BJ773" s="199"/>
      <c r="BK773" s="199"/>
      <c r="BL773" s="186"/>
      <c r="BM773" s="186"/>
      <c r="BN773" s="186"/>
      <c r="BO773" s="186"/>
      <c r="BP773" s="186"/>
      <c r="BQ773" s="186"/>
      <c r="BR773" s="186"/>
      <c r="BS773" s="186"/>
      <c r="BT773" s="187"/>
      <c r="BU773" s="188"/>
      <c r="BV773" s="189"/>
      <c r="BW773" s="185"/>
      <c r="BX773"/>
      <c r="BZ773"/>
    </row>
    <row r="774" spans="2:78" ht="18.75">
      <c r="B774" s="363" t="s">
        <v>817</v>
      </c>
      <c r="C774" s="364">
        <v>32158410000151</v>
      </c>
      <c r="D774" s="365" t="s">
        <v>11</v>
      </c>
      <c r="E774" s="365" t="s">
        <v>620</v>
      </c>
      <c r="F774" s="365" t="s">
        <v>674</v>
      </c>
      <c r="G774" s="366" t="s">
        <v>740</v>
      </c>
      <c r="H774" s="366" t="s">
        <v>34</v>
      </c>
      <c r="I774" s="366" t="s">
        <v>1306</v>
      </c>
      <c r="J774" s="366" t="s">
        <v>608</v>
      </c>
      <c r="K774" s="367" t="s">
        <v>48</v>
      </c>
      <c r="L774" s="368"/>
      <c r="M774" s="368" t="s">
        <v>1421</v>
      </c>
      <c r="N774" s="367">
        <v>484040</v>
      </c>
      <c r="O774" s="367" t="s">
        <v>1323</v>
      </c>
      <c r="P774" s="371">
        <v>43464</v>
      </c>
      <c r="Q774" s="372">
        <v>33.10359862</v>
      </c>
      <c r="R774" s="372">
        <v>34.035630547698418</v>
      </c>
      <c r="S774" s="367">
        <v>0</v>
      </c>
      <c r="T774" s="369">
        <v>9.2760161515143658E-2</v>
      </c>
      <c r="U774" s="369">
        <v>0.99388078694979731</v>
      </c>
      <c r="V774" s="369">
        <v>0.11047912223676026</v>
      </c>
      <c r="W774" s="369">
        <v>0.98976609412012384</v>
      </c>
      <c r="X774" s="369">
        <v>0.14655141823577433</v>
      </c>
      <c r="Y774" s="369">
        <v>1.0032289483628452</v>
      </c>
      <c r="Z774" s="369">
        <v>0.17656394106937046</v>
      </c>
      <c r="AA774" s="369">
        <v>0.95400914426709782</v>
      </c>
      <c r="AB774" s="369">
        <v>1.7836283537188686E-3</v>
      </c>
      <c r="AC774" s="373">
        <v>-0.64044920911814784</v>
      </c>
      <c r="AD774" s="575">
        <v>32312120000110</v>
      </c>
      <c r="AE774" s="370" t="s">
        <v>1822</v>
      </c>
      <c r="AF774" s="370" t="s">
        <v>1858</v>
      </c>
      <c r="AG774" s="374" t="s">
        <v>721</v>
      </c>
      <c r="AH774" s="374" t="s">
        <v>1819</v>
      </c>
      <c r="AI774" s="374">
        <v>30</v>
      </c>
      <c r="AJ774" s="374">
        <v>30</v>
      </c>
      <c r="AK774" s="374">
        <v>30</v>
      </c>
      <c r="AL774" s="722">
        <v>0.25</v>
      </c>
      <c r="AM774" s="722">
        <v>0</v>
      </c>
      <c r="AN774" s="369" t="s">
        <v>1820</v>
      </c>
      <c r="AO774" s="367" t="s">
        <v>1326</v>
      </c>
      <c r="AP774" s="370" t="s">
        <v>1821</v>
      </c>
      <c r="AQ774" s="376" t="s">
        <v>671</v>
      </c>
      <c r="AR774" s="369">
        <v>6.6666666666666697E-4</v>
      </c>
      <c r="AS774" s="369">
        <v>6.6666666666666697E-4</v>
      </c>
      <c r="AT774" s="369" t="s">
        <v>1424</v>
      </c>
      <c r="AW774"/>
      <c r="AX774" s="198"/>
      <c r="AY774" s="184"/>
      <c r="AZ774" s="184"/>
      <c r="BA774" s="184"/>
      <c r="BB774" s="186"/>
      <c r="BC774" s="184"/>
      <c r="BD774" s="184"/>
      <c r="BE774" s="184"/>
      <c r="BF774" s="184"/>
      <c r="BG774" s="186"/>
      <c r="BH774" s="186"/>
      <c r="BI774" s="199"/>
      <c r="BJ774" s="199"/>
      <c r="BK774" s="199"/>
      <c r="BL774" s="186"/>
      <c r="BM774" s="186"/>
      <c r="BN774" s="186"/>
      <c r="BO774" s="186"/>
      <c r="BP774" s="186"/>
      <c r="BQ774" s="186"/>
      <c r="BR774" s="186"/>
      <c r="BS774" s="186"/>
      <c r="BT774" s="187"/>
      <c r="BU774" s="188"/>
      <c r="BV774" s="189"/>
      <c r="BW774" s="185"/>
      <c r="BX774"/>
      <c r="BZ774"/>
    </row>
    <row r="775" spans="2:78" ht="18.75">
      <c r="B775" s="363" t="s">
        <v>1685</v>
      </c>
      <c r="C775" s="364">
        <v>31006892000161</v>
      </c>
      <c r="D775" s="365" t="s">
        <v>14</v>
      </c>
      <c r="E775" s="365" t="s">
        <v>614</v>
      </c>
      <c r="F775" s="365" t="s">
        <v>1424</v>
      </c>
      <c r="G775" s="366" t="s">
        <v>1424</v>
      </c>
      <c r="H775" s="366" t="s">
        <v>1340</v>
      </c>
      <c r="I775" s="366" t="s">
        <v>34</v>
      </c>
      <c r="J775" s="366" t="s">
        <v>608</v>
      </c>
      <c r="K775" s="367" t="s">
        <v>48</v>
      </c>
      <c r="L775" s="368"/>
      <c r="M775" s="368" t="s">
        <v>1424</v>
      </c>
      <c r="N775" s="367">
        <v>484113</v>
      </c>
      <c r="O775" s="367" t="s">
        <v>1323</v>
      </c>
      <c r="P775" s="371">
        <v>43457</v>
      </c>
      <c r="Q775" s="372">
        <v>23.575216449999999</v>
      </c>
      <c r="R775" s="372">
        <v>43.343252856111128</v>
      </c>
      <c r="S775" s="367">
        <v>2</v>
      </c>
      <c r="T775" s="369">
        <v>2.5824728798042873E-2</v>
      </c>
      <c r="U775" s="369">
        <v>0.27669962364580081</v>
      </c>
      <c r="V775" s="369">
        <v>-7.3539958060041655E-2</v>
      </c>
      <c r="W775" s="369">
        <v>-0.65883359296482757</v>
      </c>
      <c r="X775" s="369">
        <v>2.1814700323644409E-2</v>
      </c>
      <c r="Y775" s="369">
        <v>0.14933420043285578</v>
      </c>
      <c r="Z775" s="369">
        <v>0.15706806357515846</v>
      </c>
      <c r="AA775" s="369">
        <v>0.84866914510111935</v>
      </c>
      <c r="AB775" s="369">
        <v>0.2321321932881692</v>
      </c>
      <c r="AC775" s="373">
        <v>-0.79765499581284816</v>
      </c>
      <c r="AD775" s="575">
        <v>32072964000131</v>
      </c>
      <c r="AE775" s="370" t="s">
        <v>1906</v>
      </c>
      <c r="AF775" s="370" t="s">
        <v>1907</v>
      </c>
      <c r="AG775" s="374" t="s">
        <v>1462</v>
      </c>
      <c r="AH775" s="374" t="s">
        <v>1819</v>
      </c>
      <c r="AI775" s="374">
        <v>20000</v>
      </c>
      <c r="AJ775" s="374">
        <v>1000</v>
      </c>
      <c r="AK775" s="374">
        <v>20000</v>
      </c>
      <c r="AL775" s="722">
        <v>2.5</v>
      </c>
      <c r="AM775" s="722">
        <v>0</v>
      </c>
      <c r="AN775" s="369" t="s">
        <v>1820</v>
      </c>
      <c r="AO775" s="367" t="s">
        <v>1326</v>
      </c>
      <c r="AP775" s="370" t="s">
        <v>1835</v>
      </c>
      <c r="AQ775" s="376" t="s">
        <v>1815</v>
      </c>
      <c r="AR775" s="369">
        <v>0</v>
      </c>
      <c r="AS775" s="369">
        <v>0</v>
      </c>
      <c r="AT775" s="369" t="s">
        <v>1424</v>
      </c>
      <c r="AW775"/>
      <c r="AX775" s="198"/>
      <c r="AY775" s="184"/>
      <c r="AZ775" s="184"/>
      <c r="BA775" s="184"/>
      <c r="BB775" s="186"/>
      <c r="BC775" s="184"/>
      <c r="BD775" s="184"/>
      <c r="BE775" s="184"/>
      <c r="BF775" s="184"/>
      <c r="BG775" s="186"/>
      <c r="BH775" s="186"/>
      <c r="BI775" s="199"/>
      <c r="BJ775" s="199"/>
      <c r="BK775" s="199"/>
      <c r="BL775" s="186"/>
      <c r="BM775" s="186"/>
      <c r="BN775" s="186"/>
      <c r="BO775" s="186"/>
      <c r="BP775" s="186"/>
      <c r="BQ775" s="186"/>
      <c r="BR775" s="186"/>
      <c r="BS775" s="186"/>
      <c r="BT775" s="187"/>
      <c r="BU775" s="188"/>
      <c r="BV775" s="189"/>
      <c r="BW775" s="185"/>
      <c r="BX775"/>
      <c r="BZ775"/>
    </row>
    <row r="776" spans="2:78" ht="18.75">
      <c r="B776" s="363" t="s">
        <v>1543</v>
      </c>
      <c r="C776" s="364">
        <v>31848081000108</v>
      </c>
      <c r="D776" s="365" t="s">
        <v>14</v>
      </c>
      <c r="E776" s="365" t="s">
        <v>607</v>
      </c>
      <c r="F776" s="365" t="s">
        <v>1424</v>
      </c>
      <c r="G776" s="366" t="s">
        <v>1424</v>
      </c>
      <c r="H776" s="366" t="s">
        <v>34</v>
      </c>
      <c r="I776" s="366" t="s">
        <v>34</v>
      </c>
      <c r="J776" s="366" t="s">
        <v>608</v>
      </c>
      <c r="K776" s="367" t="s">
        <v>48</v>
      </c>
      <c r="L776" s="368"/>
      <c r="M776" s="368" t="s">
        <v>1424</v>
      </c>
      <c r="N776" s="367">
        <v>484156</v>
      </c>
      <c r="O776" s="367" t="s">
        <v>1326</v>
      </c>
      <c r="P776" s="371">
        <v>43383</v>
      </c>
      <c r="Q776" s="372">
        <v>0</v>
      </c>
      <c r="R776" s="372">
        <v>4.954006746755562</v>
      </c>
      <c r="S776" s="367">
        <v>3</v>
      </c>
      <c r="T776" s="369">
        <v>-4.1507779296540703E-2</v>
      </c>
      <c r="U776" s="369">
        <v>-0.44473601250736772</v>
      </c>
      <c r="V776" s="369">
        <v>-8.5945424710990537E-2</v>
      </c>
      <c r="W776" s="369">
        <v>-0.76997233143646293</v>
      </c>
      <c r="X776" s="369">
        <v>0.18607274479950875</v>
      </c>
      <c r="Y776" s="369">
        <v>1.2737752137197045</v>
      </c>
      <c r="Z776" s="369">
        <v>5.2957418047216986E-2</v>
      </c>
      <c r="AA776" s="369">
        <v>0.28613917863314364</v>
      </c>
      <c r="AB776" s="369">
        <v>0.17788200083941258</v>
      </c>
      <c r="AC776" s="373">
        <v>-1.1106625143856415</v>
      </c>
      <c r="AD776" s="575">
        <v>0</v>
      </c>
      <c r="AE776" s="370" t="s">
        <v>2070</v>
      </c>
      <c r="AF776" s="370" t="s">
        <v>1956</v>
      </c>
      <c r="AG776" s="374" t="s">
        <v>763</v>
      </c>
      <c r="AH776" s="374" t="s">
        <v>1819</v>
      </c>
      <c r="AI776" s="374">
        <v>100</v>
      </c>
      <c r="AJ776" s="374">
        <v>100</v>
      </c>
      <c r="AK776" s="374">
        <v>100</v>
      </c>
      <c r="AL776" s="722">
        <v>2</v>
      </c>
      <c r="AM776" s="722">
        <v>20</v>
      </c>
      <c r="AN776" s="369" t="s">
        <v>668</v>
      </c>
      <c r="AO776" s="367" t="s">
        <v>1326</v>
      </c>
      <c r="AP776" s="370" t="s">
        <v>1816</v>
      </c>
      <c r="AQ776" s="376" t="s">
        <v>661</v>
      </c>
      <c r="AR776" s="369">
        <v>5.3333333333333297E-3</v>
      </c>
      <c r="AS776" s="369">
        <v>5.3333333333333297E-3</v>
      </c>
      <c r="AT776" s="369" t="s">
        <v>1424</v>
      </c>
      <c r="AW776" s="198"/>
      <c r="AX776" s="198"/>
      <c r="AY776" s="184"/>
      <c r="AZ776" s="184"/>
      <c r="BA776" s="184"/>
      <c r="BB776" s="186"/>
      <c r="BC776" s="184"/>
      <c r="BD776" s="184"/>
      <c r="BE776" s="184"/>
      <c r="BF776" s="184"/>
      <c r="BG776" s="186"/>
      <c r="BH776" s="186"/>
      <c r="BI776" s="199"/>
      <c r="BJ776" s="199"/>
      <c r="BK776" s="199"/>
      <c r="BL776" s="218"/>
      <c r="BM776" s="186"/>
      <c r="BN776" s="186"/>
      <c r="BO776" s="186"/>
      <c r="BP776" s="186"/>
      <c r="BQ776" s="186"/>
      <c r="BR776" s="186"/>
      <c r="BS776" s="186"/>
      <c r="BT776" s="187"/>
      <c r="BU776" s="188"/>
      <c r="BV776" s="189"/>
      <c r="BW776" s="185"/>
      <c r="BX776"/>
      <c r="BZ776"/>
    </row>
    <row r="777" spans="2:78" ht="18.75">
      <c r="B777" s="363" t="s">
        <v>1532</v>
      </c>
      <c r="C777" s="364">
        <v>31594616000161</v>
      </c>
      <c r="D777" s="365" t="s">
        <v>14</v>
      </c>
      <c r="E777" s="365" t="s">
        <v>614</v>
      </c>
      <c r="F777" s="365" t="s">
        <v>691</v>
      </c>
      <c r="G777" s="366" t="s">
        <v>1424</v>
      </c>
      <c r="H777" s="366" t="s">
        <v>867</v>
      </c>
      <c r="I777" s="366" t="s">
        <v>34</v>
      </c>
      <c r="J777" s="366" t="s">
        <v>608</v>
      </c>
      <c r="K777" s="367" t="s">
        <v>48</v>
      </c>
      <c r="L777" s="368"/>
      <c r="M777" s="368" t="s">
        <v>1424</v>
      </c>
      <c r="N777" s="367">
        <v>484350</v>
      </c>
      <c r="O777" s="367" t="s">
        <v>1323</v>
      </c>
      <c r="P777" s="371">
        <v>43464</v>
      </c>
      <c r="Q777" s="372">
        <v>374.42411533000001</v>
      </c>
      <c r="R777" s="372">
        <v>292.73595538416674</v>
      </c>
      <c r="S777" s="367">
        <v>2</v>
      </c>
      <c r="T777" s="369">
        <v>0.15736562424886569</v>
      </c>
      <c r="U777" s="369">
        <v>1.6860974357162484</v>
      </c>
      <c r="V777" s="369">
        <v>0.1741031428426083</v>
      </c>
      <c r="W777" s="369">
        <v>1.5597642719868485</v>
      </c>
      <c r="X777" s="369">
        <v>0.48237377283008342</v>
      </c>
      <c r="Y777" s="369">
        <v>3.3021265755039364</v>
      </c>
      <c r="Z777" s="369">
        <v>0.64721820902084715</v>
      </c>
      <c r="AA777" s="369">
        <v>3.4970452403952086</v>
      </c>
      <c r="AB777" s="369">
        <v>0.16664915380065884</v>
      </c>
      <c r="AC777" s="373">
        <v>0.37492957997306714</v>
      </c>
      <c r="AD777" s="575">
        <v>32071783000190</v>
      </c>
      <c r="AE777" s="370" t="s">
        <v>1975</v>
      </c>
      <c r="AF777" s="370" t="s">
        <v>1818</v>
      </c>
      <c r="AG777" s="374" t="s">
        <v>59</v>
      </c>
      <c r="AH777" s="374" t="s">
        <v>1813</v>
      </c>
      <c r="AI777" s="374">
        <v>100000</v>
      </c>
      <c r="AJ777" s="374">
        <v>50000</v>
      </c>
      <c r="AK777" s="374">
        <v>50000</v>
      </c>
      <c r="AL777" s="722">
        <v>1.9</v>
      </c>
      <c r="AM777" s="722">
        <v>20</v>
      </c>
      <c r="AN777" s="369" t="s">
        <v>1824</v>
      </c>
      <c r="AO777" s="367" t="s">
        <v>1326</v>
      </c>
      <c r="AP777" s="370" t="s">
        <v>1816</v>
      </c>
      <c r="AQ777" s="376" t="s">
        <v>1815</v>
      </c>
      <c r="AR777" s="369">
        <v>0</v>
      </c>
      <c r="AS777" s="369">
        <v>0</v>
      </c>
      <c r="AT777" s="369" t="s">
        <v>1424</v>
      </c>
      <c r="AW777"/>
      <c r="AX777" s="198"/>
      <c r="AY777" s="184"/>
      <c r="AZ777" s="184"/>
      <c r="BA777" s="184"/>
      <c r="BB777" s="186"/>
      <c r="BC777" s="184"/>
      <c r="BD777" s="184"/>
      <c r="BE777" s="184"/>
      <c r="BF777" s="184"/>
      <c r="BG777" s="186"/>
      <c r="BH777" s="186"/>
      <c r="BI777" s="199"/>
      <c r="BJ777" s="199"/>
      <c r="BK777" s="199"/>
      <c r="BL777" s="186"/>
      <c r="BM777" s="186"/>
      <c r="BN777" s="186"/>
      <c r="BO777" s="186"/>
      <c r="BP777" s="186"/>
      <c r="BQ777" s="186"/>
      <c r="BR777" s="186"/>
      <c r="BS777" s="186"/>
      <c r="BT777" s="187"/>
      <c r="BU777" s="188"/>
      <c r="BV777" s="189"/>
      <c r="BW777" s="185"/>
      <c r="BX777"/>
      <c r="BZ777"/>
    </row>
    <row r="778" spans="2:78" ht="18.75">
      <c r="B778" s="363" t="s">
        <v>901</v>
      </c>
      <c r="C778" s="364">
        <v>26605199000175</v>
      </c>
      <c r="D778" s="365" t="s">
        <v>11</v>
      </c>
      <c r="E778" s="365" t="s">
        <v>620</v>
      </c>
      <c r="F778" s="365" t="s">
        <v>665</v>
      </c>
      <c r="G778" s="366" t="s">
        <v>740</v>
      </c>
      <c r="H778" s="366" t="s">
        <v>34</v>
      </c>
      <c r="I778" s="366" t="s">
        <v>1424</v>
      </c>
      <c r="J778" s="366" t="s">
        <v>1424</v>
      </c>
      <c r="K778" s="367" t="s">
        <v>48</v>
      </c>
      <c r="L778" s="368"/>
      <c r="M778" s="368" t="s">
        <v>34</v>
      </c>
      <c r="N778" s="367">
        <v>484504</v>
      </c>
      <c r="O778" s="367" t="s">
        <v>1323</v>
      </c>
      <c r="P778" s="371">
        <v>43425</v>
      </c>
      <c r="Q778" s="372">
        <v>70.355528169999999</v>
      </c>
      <c r="R778" s="372">
        <v>66.535819800317441</v>
      </c>
      <c r="S778" s="367">
        <v>1</v>
      </c>
      <c r="T778" s="369">
        <v>6.7439622153735668E-2</v>
      </c>
      <c r="U778" s="369">
        <v>0.72258331209146542</v>
      </c>
      <c r="V778" s="369">
        <v>9.2639592156564143E-2</v>
      </c>
      <c r="W778" s="369">
        <v>0.82994438617267341</v>
      </c>
      <c r="X778" s="369">
        <v>0.18742522382458349</v>
      </c>
      <c r="Y778" s="369">
        <v>1.2830337123841502</v>
      </c>
      <c r="Z778" s="369">
        <v>0.25287107332009984</v>
      </c>
      <c r="AA778" s="369">
        <v>1.3663113476450401</v>
      </c>
      <c r="AB778" s="369">
        <v>5.7453630211510565E-2</v>
      </c>
      <c r="AC778" s="373">
        <v>-0.33038562365538998</v>
      </c>
      <c r="AD778" s="575">
        <v>27923072000167</v>
      </c>
      <c r="AE778" s="370" t="s">
        <v>1941</v>
      </c>
      <c r="AF778" s="370" t="s">
        <v>1812</v>
      </c>
      <c r="AG778" s="374" t="s">
        <v>1459</v>
      </c>
      <c r="AH778" s="374" t="s">
        <v>1819</v>
      </c>
      <c r="AI778" s="374">
        <v>1000</v>
      </c>
      <c r="AJ778" s="374">
        <v>1000</v>
      </c>
      <c r="AK778" s="374">
        <v>1000</v>
      </c>
      <c r="AL778" s="722">
        <v>1.25</v>
      </c>
      <c r="AM778" s="722">
        <v>0</v>
      </c>
      <c r="AN778" s="369" t="s">
        <v>1834</v>
      </c>
      <c r="AO778" s="367" t="s">
        <v>1326</v>
      </c>
      <c r="AP778" s="370" t="s">
        <v>1821</v>
      </c>
      <c r="AQ778" s="376" t="s">
        <v>11</v>
      </c>
      <c r="AR778" s="369">
        <v>2.0999999999999999E-3</v>
      </c>
      <c r="AS778" s="369">
        <v>2.0999999999999999E-3</v>
      </c>
      <c r="AT778" s="369" t="s">
        <v>1424</v>
      </c>
      <c r="AW778"/>
      <c r="AX778" s="198"/>
      <c r="AY778" s="184"/>
      <c r="AZ778" s="184"/>
      <c r="BA778" s="184"/>
      <c r="BB778" s="186"/>
      <c r="BC778" s="184"/>
      <c r="BD778" s="184"/>
      <c r="BE778" s="184"/>
      <c r="BF778" s="184"/>
      <c r="BG778" s="186"/>
      <c r="BH778" s="186"/>
      <c r="BI778" s="199"/>
      <c r="BJ778" s="199"/>
      <c r="BK778" s="199"/>
      <c r="BL778" s="186"/>
      <c r="BM778" s="186"/>
      <c r="BN778" s="186"/>
      <c r="BO778" s="186"/>
      <c r="BP778" s="186"/>
      <c r="BQ778" s="186"/>
      <c r="BR778" s="186"/>
      <c r="BS778" s="186"/>
      <c r="BT778" s="187"/>
      <c r="BU778" s="188"/>
      <c r="BV778" s="189"/>
      <c r="BW778" s="185"/>
      <c r="BX778"/>
      <c r="BZ778"/>
    </row>
    <row r="779" spans="2:78" ht="18.75">
      <c r="B779" s="363" t="s">
        <v>1255</v>
      </c>
      <c r="C779" s="364">
        <v>31132367000192</v>
      </c>
      <c r="D779" s="365" t="s">
        <v>14</v>
      </c>
      <c r="E779" s="365" t="s">
        <v>607</v>
      </c>
      <c r="F779" s="365" t="s">
        <v>1424</v>
      </c>
      <c r="G779" s="366" t="s">
        <v>1424</v>
      </c>
      <c r="H779" s="366" t="s">
        <v>34</v>
      </c>
      <c r="I779" s="366" t="s">
        <v>34</v>
      </c>
      <c r="J779" s="366" t="s">
        <v>608</v>
      </c>
      <c r="K779" s="367" t="s">
        <v>48</v>
      </c>
      <c r="L779" s="368"/>
      <c r="M779" s="368" t="s">
        <v>1421</v>
      </c>
      <c r="N779" s="367">
        <v>484687</v>
      </c>
      <c r="O779" s="367" t="s">
        <v>1323</v>
      </c>
      <c r="P779" s="371">
        <v>43476</v>
      </c>
      <c r="Q779" s="372">
        <v>29.967080620000001</v>
      </c>
      <c r="R779" s="372">
        <v>28.461914148888869</v>
      </c>
      <c r="S779" s="367">
        <v>2</v>
      </c>
      <c r="T779" s="369">
        <v>5.8851221507484341E-2</v>
      </c>
      <c r="U779" s="369">
        <v>0.63056270482308674</v>
      </c>
      <c r="V779" s="369">
        <v>-2.0950455157228043E-2</v>
      </c>
      <c r="W779" s="369">
        <v>-0.18769202498342077</v>
      </c>
      <c r="X779" s="369">
        <v>0.10053066166986468</v>
      </c>
      <c r="Y779" s="369">
        <v>0.68819033755798753</v>
      </c>
      <c r="Z779" s="369">
        <v>0.27200329894589115</v>
      </c>
      <c r="AA779" s="369">
        <v>1.4696864653878812</v>
      </c>
      <c r="AB779" s="369">
        <v>0.29536425297652569</v>
      </c>
      <c r="AC779" s="373">
        <v>-0.44884206340644928</v>
      </c>
      <c r="AD779" s="575">
        <v>0</v>
      </c>
      <c r="AE779" s="370" t="s">
        <v>1979</v>
      </c>
      <c r="AF779" s="370" t="s">
        <v>1812</v>
      </c>
      <c r="AG779" s="374" t="s">
        <v>1459</v>
      </c>
      <c r="AH779" s="374" t="s">
        <v>1819</v>
      </c>
      <c r="AI779" s="374">
        <v>500</v>
      </c>
      <c r="AJ779" s="374">
        <v>100</v>
      </c>
      <c r="AK779" s="374">
        <v>100</v>
      </c>
      <c r="AL779" s="722">
        <v>2.5</v>
      </c>
      <c r="AM779" s="722">
        <v>20</v>
      </c>
      <c r="AN779" s="369" t="s">
        <v>1834</v>
      </c>
      <c r="AO779" s="367" t="s">
        <v>1326</v>
      </c>
      <c r="AP779" s="370" t="s">
        <v>1816</v>
      </c>
      <c r="AQ779" s="376" t="s">
        <v>661</v>
      </c>
      <c r="AR779" s="369">
        <v>3.3333333333333301E-3</v>
      </c>
      <c r="AS779" s="369">
        <v>3.3333333333333301E-3</v>
      </c>
      <c r="AT779" s="369" t="s">
        <v>1424</v>
      </c>
      <c r="AW779"/>
      <c r="AX779" s="198"/>
      <c r="AY779" s="184"/>
      <c r="AZ779" s="184"/>
      <c r="BA779" s="184"/>
      <c r="BB779" s="186"/>
      <c r="BC779" s="184"/>
      <c r="BD779" s="184"/>
      <c r="BE779" s="184"/>
      <c r="BF779" s="184"/>
      <c r="BG779" s="186"/>
      <c r="BH779" s="186"/>
      <c r="BI779" s="199"/>
      <c r="BJ779" s="199"/>
      <c r="BK779" s="199"/>
      <c r="BL779" s="186"/>
      <c r="BM779" s="186"/>
      <c r="BN779" s="186"/>
      <c r="BO779" s="186"/>
      <c r="BP779" s="186"/>
      <c r="BQ779" s="186"/>
      <c r="BR779" s="186"/>
      <c r="BS779" s="186"/>
      <c r="BT779" s="187"/>
      <c r="BU779" s="188"/>
      <c r="BV779" s="189"/>
      <c r="BW779" s="185"/>
      <c r="BX779"/>
      <c r="BZ779"/>
    </row>
    <row r="780" spans="2:78" ht="18.75">
      <c r="B780" s="363" t="s">
        <v>1680</v>
      </c>
      <c r="C780" s="364">
        <v>31659879000101</v>
      </c>
      <c r="D780" s="365" t="s">
        <v>14</v>
      </c>
      <c r="E780" s="365" t="s">
        <v>607</v>
      </c>
      <c r="F780" s="365" t="s">
        <v>1424</v>
      </c>
      <c r="G780" s="366" t="s">
        <v>1424</v>
      </c>
      <c r="H780" s="366" t="s">
        <v>34</v>
      </c>
      <c r="I780" s="366" t="s">
        <v>34</v>
      </c>
      <c r="J780" s="366" t="s">
        <v>611</v>
      </c>
      <c r="K780" s="367" t="s">
        <v>48</v>
      </c>
      <c r="L780" s="368"/>
      <c r="M780" s="368" t="s">
        <v>1424</v>
      </c>
      <c r="N780" s="367">
        <v>484717</v>
      </c>
      <c r="O780" s="367" t="s">
        <v>1323</v>
      </c>
      <c r="P780" s="371">
        <v>43454</v>
      </c>
      <c r="Q780" s="372">
        <v>11.56970158</v>
      </c>
      <c r="R780" s="372">
        <v>24.28890902273811</v>
      </c>
      <c r="S780" s="367">
        <v>4</v>
      </c>
      <c r="T780" s="369">
        <v>-0.16129565517169153</v>
      </c>
      <c r="U780" s="369">
        <v>-1.7282058383161889</v>
      </c>
      <c r="V780" s="369">
        <v>-0.13264554131698947</v>
      </c>
      <c r="W780" s="369">
        <v>-1.1883517598050037</v>
      </c>
      <c r="X780" s="369">
        <v>4.3415529776417605E-2</v>
      </c>
      <c r="Y780" s="369">
        <v>0.29720433145271974</v>
      </c>
      <c r="Z780" s="369">
        <v>-4.203651749948345E-2</v>
      </c>
      <c r="AA780" s="369">
        <v>-0.22713143943640723</v>
      </c>
      <c r="AB780" s="369">
        <v>0.17956697330973775</v>
      </c>
      <c r="AC780" s="373">
        <v>-1.3603113223995256</v>
      </c>
      <c r="AD780" s="575">
        <v>32102192000133</v>
      </c>
      <c r="AE780" s="370" t="s">
        <v>1906</v>
      </c>
      <c r="AF780" s="370" t="s">
        <v>1907</v>
      </c>
      <c r="AG780" s="374" t="s">
        <v>1462</v>
      </c>
      <c r="AH780" s="374" t="s">
        <v>1813</v>
      </c>
      <c r="AI780" s="374">
        <v>1000</v>
      </c>
      <c r="AJ780" s="374">
        <v>1000</v>
      </c>
      <c r="AK780" s="374">
        <v>1000</v>
      </c>
      <c r="AL780" s="722">
        <v>2</v>
      </c>
      <c r="AM780" s="722">
        <v>0</v>
      </c>
      <c r="AN780" s="369" t="s">
        <v>668</v>
      </c>
      <c r="AO780" s="367" t="s">
        <v>1326</v>
      </c>
      <c r="AP780" s="370" t="s">
        <v>1816</v>
      </c>
      <c r="AQ780" s="376" t="s">
        <v>1815</v>
      </c>
      <c r="AR780" s="369">
        <v>0</v>
      </c>
      <c r="AS780" s="369">
        <v>0</v>
      </c>
      <c r="AT780" s="369" t="s">
        <v>1424</v>
      </c>
      <c r="AW780" s="198"/>
      <c r="AX780" s="198"/>
      <c r="AY780" s="184"/>
      <c r="AZ780" s="184"/>
      <c r="BA780" s="184"/>
      <c r="BB780" s="186"/>
      <c r="BC780" s="184"/>
      <c r="BD780" s="184"/>
      <c r="BE780" s="184"/>
      <c r="BF780" s="184"/>
      <c r="BG780" s="186"/>
      <c r="BH780" s="186"/>
      <c r="BI780" s="199"/>
      <c r="BJ780" s="199"/>
      <c r="BK780" s="199"/>
      <c r="BL780" s="218"/>
      <c r="BM780" s="186"/>
      <c r="BN780" s="186"/>
      <c r="BO780" s="186"/>
      <c r="BP780" s="186"/>
      <c r="BQ780" s="186"/>
      <c r="BR780" s="186"/>
      <c r="BS780" s="186"/>
      <c r="BT780" s="187"/>
      <c r="BU780" s="188"/>
      <c r="BV780" s="189"/>
      <c r="BW780" s="185"/>
      <c r="BX780"/>
      <c r="BZ780"/>
    </row>
    <row r="781" spans="2:78" ht="18.75">
      <c r="B781" s="363" t="s">
        <v>1678</v>
      </c>
      <c r="C781" s="364">
        <v>31006657000190</v>
      </c>
      <c r="D781" s="365" t="s">
        <v>13</v>
      </c>
      <c r="E781" s="365" t="s">
        <v>615</v>
      </c>
      <c r="F781" s="365" t="s">
        <v>619</v>
      </c>
      <c r="G781" s="366" t="s">
        <v>34</v>
      </c>
      <c r="H781" s="366" t="s">
        <v>1340</v>
      </c>
      <c r="I781" s="366" t="s">
        <v>34</v>
      </c>
      <c r="J781" s="366" t="s">
        <v>702</v>
      </c>
      <c r="K781" s="367" t="s">
        <v>48</v>
      </c>
      <c r="L781" s="368"/>
      <c r="M781" s="368" t="s">
        <v>1424</v>
      </c>
      <c r="N781" s="367">
        <v>484751</v>
      </c>
      <c r="O781" s="367" t="s">
        <v>1323</v>
      </c>
      <c r="P781" s="371">
        <v>43475</v>
      </c>
      <c r="Q781" s="372">
        <v>21.669151540000001</v>
      </c>
      <c r="R781" s="372">
        <v>27.37128184214286</v>
      </c>
      <c r="S781" s="367">
        <v>3</v>
      </c>
      <c r="T781" s="369">
        <v>0.30906369554894564</v>
      </c>
      <c r="U781" s="369">
        <v>3.3114697509409887</v>
      </c>
      <c r="V781" s="369">
        <v>0.32183704890373055</v>
      </c>
      <c r="W781" s="369">
        <v>2.8832904569421185</v>
      </c>
      <c r="X781" s="369">
        <v>0.62618121162390716</v>
      </c>
      <c r="Y781" s="369">
        <v>4.2865714026142081</v>
      </c>
      <c r="Z781" s="369">
        <v>0.12165863725747084</v>
      </c>
      <c r="AA781" s="369">
        <v>0.65734516187028635</v>
      </c>
      <c r="AB781" s="369">
        <v>0.25066518413509592</v>
      </c>
      <c r="AC781" s="373">
        <v>0.83863103694996866</v>
      </c>
      <c r="AD781" s="575">
        <v>19628666000117</v>
      </c>
      <c r="AE781" s="370" t="s">
        <v>1906</v>
      </c>
      <c r="AF781" s="370" t="s">
        <v>1907</v>
      </c>
      <c r="AG781" s="374" t="s">
        <v>1462</v>
      </c>
      <c r="AH781" s="374" t="s">
        <v>1819</v>
      </c>
      <c r="AI781" s="374">
        <v>10000</v>
      </c>
      <c r="AJ781" s="374">
        <v>5000</v>
      </c>
      <c r="AK781" s="374">
        <v>5000</v>
      </c>
      <c r="AL781" s="722">
        <v>2.5</v>
      </c>
      <c r="AM781" s="722">
        <v>0</v>
      </c>
      <c r="AN781" s="369" t="s">
        <v>1820</v>
      </c>
      <c r="AO781" s="367" t="s">
        <v>1326</v>
      </c>
      <c r="AP781" s="370" t="s">
        <v>1835</v>
      </c>
      <c r="AQ781" s="376" t="s">
        <v>1815</v>
      </c>
      <c r="AR781" s="369">
        <v>0</v>
      </c>
      <c r="AS781" s="369">
        <v>0</v>
      </c>
      <c r="AT781" s="369" t="s">
        <v>1424</v>
      </c>
      <c r="AW781"/>
      <c r="AX781" s="198"/>
      <c r="AY781" s="184"/>
      <c r="AZ781" s="184"/>
      <c r="BA781" s="184"/>
      <c r="BB781" s="186"/>
      <c r="BC781" s="184"/>
      <c r="BD781" s="184"/>
      <c r="BE781" s="184"/>
      <c r="BF781" s="184"/>
      <c r="BG781" s="186"/>
      <c r="BH781" s="186"/>
      <c r="BI781" s="199"/>
      <c r="BJ781" s="199"/>
      <c r="BK781" s="199"/>
      <c r="BL781" s="186"/>
      <c r="BM781" s="186"/>
      <c r="BN781" s="186"/>
      <c r="BO781" s="186"/>
      <c r="BP781" s="186"/>
      <c r="BQ781" s="186"/>
      <c r="BR781" s="186"/>
      <c r="BS781" s="186"/>
      <c r="BT781" s="187"/>
      <c r="BU781" s="188"/>
      <c r="BV781" s="189"/>
      <c r="BW781" s="185"/>
      <c r="BX781"/>
      <c r="BZ781"/>
    </row>
    <row r="782" spans="2:78" ht="18.75">
      <c r="B782" s="363" t="s">
        <v>223</v>
      </c>
      <c r="C782" s="364">
        <v>29720571000182</v>
      </c>
      <c r="D782" s="365" t="s">
        <v>14</v>
      </c>
      <c r="E782" s="365" t="s">
        <v>15</v>
      </c>
      <c r="F782" s="365" t="s">
        <v>16</v>
      </c>
      <c r="G782" s="366" t="s">
        <v>1424</v>
      </c>
      <c r="H782" s="366" t="s">
        <v>34</v>
      </c>
      <c r="I782" s="366" t="s">
        <v>34</v>
      </c>
      <c r="J782" s="366" t="s">
        <v>692</v>
      </c>
      <c r="K782" s="367" t="s">
        <v>48</v>
      </c>
      <c r="L782" s="368"/>
      <c r="M782" s="368" t="s">
        <v>1421</v>
      </c>
      <c r="N782" s="367">
        <v>484768</v>
      </c>
      <c r="O782" s="367" t="s">
        <v>1323</v>
      </c>
      <c r="P782" s="371">
        <v>43187</v>
      </c>
      <c r="Q782" s="372">
        <v>231.27786859</v>
      </c>
      <c r="R782" s="372">
        <v>194.92242939546932</v>
      </c>
      <c r="S782" s="367">
        <v>1</v>
      </c>
      <c r="T782" s="369">
        <v>0.14804738488344693</v>
      </c>
      <c r="U782" s="369">
        <v>1.5862569554689492</v>
      </c>
      <c r="V782" s="369">
        <v>0.19123493085097687</v>
      </c>
      <c r="W782" s="369">
        <v>1.7132454235296593</v>
      </c>
      <c r="X782" s="369">
        <v>0.3939514386872458</v>
      </c>
      <c r="Y782" s="369">
        <v>2.6968247206205365</v>
      </c>
      <c r="Z782" s="369">
        <v>0.57923287019242276</v>
      </c>
      <c r="AA782" s="369">
        <v>3.1297072974064335</v>
      </c>
      <c r="AB782" s="369">
        <v>1.0430451064800842E-2</v>
      </c>
      <c r="AC782" s="373">
        <v>7.6327940902176872</v>
      </c>
      <c r="AD782" s="575">
        <v>0</v>
      </c>
      <c r="AE782" s="370" t="s">
        <v>2071</v>
      </c>
      <c r="AF782" s="370" t="s">
        <v>2034</v>
      </c>
      <c r="AG782" s="374" t="s">
        <v>975</v>
      </c>
      <c r="AH782" s="374" t="s">
        <v>1894</v>
      </c>
      <c r="AI782" s="374">
        <v>10000</v>
      </c>
      <c r="AJ782" s="374">
        <v>1000</v>
      </c>
      <c r="AK782" s="374">
        <v>10000</v>
      </c>
      <c r="AL782" s="722">
        <v>1.6</v>
      </c>
      <c r="AM782" s="722">
        <v>20</v>
      </c>
      <c r="AN782" s="369" t="s">
        <v>1824</v>
      </c>
      <c r="AO782" s="367" t="s">
        <v>1326</v>
      </c>
      <c r="AP782" s="370" t="s">
        <v>1835</v>
      </c>
      <c r="AQ782" s="376" t="s">
        <v>1950</v>
      </c>
      <c r="AR782" s="369">
        <v>3.2000000000000002E-3</v>
      </c>
      <c r="AS782" s="369">
        <v>3.2000000000000002E-3</v>
      </c>
      <c r="AT782" s="369" t="s">
        <v>1424</v>
      </c>
      <c r="AW782"/>
      <c r="AX782" s="198"/>
      <c r="AY782" s="184"/>
      <c r="AZ782" s="184"/>
      <c r="BA782" s="184"/>
      <c r="BB782" s="186"/>
      <c r="BC782" s="184"/>
      <c r="BD782" s="184"/>
      <c r="BE782" s="184"/>
      <c r="BF782" s="184"/>
      <c r="BG782" s="186"/>
      <c r="BH782" s="186"/>
      <c r="BI782" s="199"/>
      <c r="BJ782" s="199"/>
      <c r="BK782" s="199"/>
      <c r="BL782" s="186"/>
      <c r="BM782" s="186"/>
      <c r="BN782" s="186"/>
      <c r="BO782" s="186"/>
      <c r="BP782" s="186"/>
      <c r="BQ782" s="186"/>
      <c r="BR782" s="186"/>
      <c r="BS782" s="186"/>
      <c r="BT782" s="187"/>
      <c r="BU782" s="188"/>
      <c r="BV782" s="189"/>
      <c r="BW782" s="185"/>
      <c r="BX782"/>
      <c r="BZ782"/>
    </row>
    <row r="783" spans="2:78" ht="18.75">
      <c r="B783" s="363" t="s">
        <v>403</v>
      </c>
      <c r="C783" s="364">
        <v>32041875000128</v>
      </c>
      <c r="D783" s="365" t="s">
        <v>14</v>
      </c>
      <c r="E783" s="365" t="s">
        <v>614</v>
      </c>
      <c r="F783" s="365" t="s">
        <v>1424</v>
      </c>
      <c r="G783" s="366" t="s">
        <v>1424</v>
      </c>
      <c r="H783" s="366" t="s">
        <v>1340</v>
      </c>
      <c r="I783" s="366" t="s">
        <v>34</v>
      </c>
      <c r="J783" s="366" t="s">
        <v>608</v>
      </c>
      <c r="K783" s="367" t="s">
        <v>48</v>
      </c>
      <c r="L783" s="368"/>
      <c r="M783" s="368" t="s">
        <v>34</v>
      </c>
      <c r="N783" s="367">
        <v>485225</v>
      </c>
      <c r="O783" s="367" t="s">
        <v>1323</v>
      </c>
      <c r="P783" s="371">
        <v>43483</v>
      </c>
      <c r="Q783" s="372">
        <v>45.530486840000002</v>
      </c>
      <c r="R783" s="372">
        <v>61.427207827896844</v>
      </c>
      <c r="S783" s="367">
        <v>2</v>
      </c>
      <c r="T783" s="369">
        <v>0.19206219903187427</v>
      </c>
      <c r="U783" s="369">
        <v>2.0578546479346564</v>
      </c>
      <c r="V783" s="369">
        <v>-1.382653293118119E-2</v>
      </c>
      <c r="W783" s="369">
        <v>-0.12386986081579299</v>
      </c>
      <c r="X783" s="369">
        <v>7.9016934115490045E-2</v>
      </c>
      <c r="Y783" s="369">
        <v>0.54091646924907333</v>
      </c>
      <c r="Z783" s="369">
        <v>8.8328821802183155E-2</v>
      </c>
      <c r="AA783" s="369">
        <v>0.47725771859903232</v>
      </c>
      <c r="AB783" s="369">
        <v>0.25798413431247003</v>
      </c>
      <c r="AC783" s="373">
        <v>-0.48626237761000835</v>
      </c>
      <c r="AD783" s="575">
        <v>31493876000140</v>
      </c>
      <c r="AE783" s="370" t="s">
        <v>1889</v>
      </c>
      <c r="AF783" s="370" t="s">
        <v>1833</v>
      </c>
      <c r="AG783" s="374" t="s">
        <v>1458</v>
      </c>
      <c r="AH783" s="374" t="s">
        <v>1813</v>
      </c>
      <c r="AI783" s="374">
        <v>30000</v>
      </c>
      <c r="AJ783" s="374">
        <v>30000</v>
      </c>
      <c r="AK783" s="374">
        <v>30000</v>
      </c>
      <c r="AL783" s="722">
        <v>0</v>
      </c>
      <c r="AM783" s="722">
        <v>0</v>
      </c>
      <c r="AN783" s="369" t="s">
        <v>1815</v>
      </c>
      <c r="AO783" s="367" t="s">
        <v>1326</v>
      </c>
      <c r="AP783" s="370" t="s">
        <v>1816</v>
      </c>
      <c r="AQ783" s="376" t="s">
        <v>661</v>
      </c>
      <c r="AR783" s="369">
        <v>5.0000000000000001E-3</v>
      </c>
      <c r="AS783" s="369">
        <v>5.0000000000000001E-3</v>
      </c>
      <c r="AT783" s="369" t="s">
        <v>1424</v>
      </c>
      <c r="AW783"/>
      <c r="AX783" s="198"/>
      <c r="AY783" s="184"/>
      <c r="AZ783" s="184"/>
      <c r="BA783" s="184"/>
      <c r="BB783" s="186"/>
      <c r="BC783" s="184"/>
      <c r="BD783" s="184"/>
      <c r="BE783" s="184"/>
      <c r="BF783" s="184"/>
      <c r="BG783" s="186"/>
      <c r="BH783" s="186"/>
      <c r="BI783" s="199"/>
      <c r="BJ783" s="199"/>
      <c r="BK783" s="199"/>
      <c r="BL783" s="186"/>
      <c r="BM783" s="186"/>
      <c r="BN783" s="186"/>
      <c r="BO783" s="186"/>
      <c r="BP783" s="186"/>
      <c r="BQ783" s="186"/>
      <c r="BR783" s="186"/>
      <c r="BS783" s="186"/>
      <c r="BT783" s="187"/>
      <c r="BU783" s="188"/>
      <c r="BV783" s="189"/>
      <c r="BW783" s="185"/>
      <c r="BX783"/>
      <c r="BZ783"/>
    </row>
    <row r="784" spans="2:78" ht="18.75">
      <c r="B784" s="363" t="s">
        <v>775</v>
      </c>
      <c r="C784" s="364">
        <v>32102131000176</v>
      </c>
      <c r="D784" s="365" t="s">
        <v>11</v>
      </c>
      <c r="E784" s="365" t="s">
        <v>620</v>
      </c>
      <c r="F784" s="365" t="s">
        <v>665</v>
      </c>
      <c r="G784" s="366" t="s">
        <v>740</v>
      </c>
      <c r="H784" s="366" t="s">
        <v>34</v>
      </c>
      <c r="I784" s="366" t="s">
        <v>1424</v>
      </c>
      <c r="J784" s="366" t="s">
        <v>608</v>
      </c>
      <c r="K784" s="367" t="s">
        <v>48</v>
      </c>
      <c r="L784" s="368" t="s">
        <v>717</v>
      </c>
      <c r="M784" s="368" t="s">
        <v>34</v>
      </c>
      <c r="N784" s="367">
        <v>485357</v>
      </c>
      <c r="O784" s="367" t="s">
        <v>1326</v>
      </c>
      <c r="P784" s="371">
        <v>43449</v>
      </c>
      <c r="Q784" s="372">
        <v>457.31662870999997</v>
      </c>
      <c r="R784" s="372">
        <v>391.90368921507957</v>
      </c>
      <c r="S784" s="367">
        <v>1</v>
      </c>
      <c r="T784" s="369">
        <v>0.11566486792445341</v>
      </c>
      <c r="U784" s="369">
        <v>1.2392937666072594</v>
      </c>
      <c r="V784" s="369">
        <v>0.14001013854154154</v>
      </c>
      <c r="W784" s="369">
        <v>1.2543300956401831</v>
      </c>
      <c r="X784" s="369">
        <v>0.23951841982955813</v>
      </c>
      <c r="Y784" s="369">
        <v>1.6396416720618332</v>
      </c>
      <c r="Z784" s="369">
        <v>0.27927197154275674</v>
      </c>
      <c r="AA784" s="369">
        <v>1.5089605101452361</v>
      </c>
      <c r="AB784" s="369">
        <v>2.4838579856862461E-3</v>
      </c>
      <c r="AC784" s="373">
        <v>11.429273774860373</v>
      </c>
      <c r="AD784" s="575">
        <v>34962302000162</v>
      </c>
      <c r="AE784" s="370" t="s">
        <v>1843</v>
      </c>
      <c r="AF784" s="370" t="s">
        <v>1812</v>
      </c>
      <c r="AG784" s="374" t="s">
        <v>1459</v>
      </c>
      <c r="AH784" s="374" t="s">
        <v>1813</v>
      </c>
      <c r="AI784" s="374">
        <v>1000</v>
      </c>
      <c r="AJ784" s="374">
        <v>1000</v>
      </c>
      <c r="AK784" s="374">
        <v>1000</v>
      </c>
      <c r="AL784" s="722">
        <v>0</v>
      </c>
      <c r="AM784" s="722">
        <v>0</v>
      </c>
      <c r="AN784" s="369" t="s">
        <v>1820</v>
      </c>
      <c r="AO784" s="367" t="s">
        <v>1326</v>
      </c>
      <c r="AP784" s="370" t="s">
        <v>1821</v>
      </c>
      <c r="AQ784" s="376" t="s">
        <v>671</v>
      </c>
      <c r="AR784" s="369">
        <v>1.8666666666666699E-3</v>
      </c>
      <c r="AS784" s="369">
        <v>1.8666666666666699E-3</v>
      </c>
      <c r="AT784" s="369" t="s">
        <v>1424</v>
      </c>
      <c r="AW784"/>
      <c r="AX784" s="198"/>
      <c r="AY784" s="184"/>
      <c r="AZ784" s="184"/>
      <c r="BA784" s="184"/>
      <c r="BB784" s="186"/>
      <c r="BC784" s="184"/>
      <c r="BD784" s="184"/>
      <c r="BE784" s="184"/>
      <c r="BF784" s="184"/>
      <c r="BG784" s="186"/>
      <c r="BH784" s="186"/>
      <c r="BI784" s="199"/>
      <c r="BJ784" s="199"/>
      <c r="BK784" s="199"/>
      <c r="BL784" s="186"/>
      <c r="BM784" s="186"/>
      <c r="BN784" s="186"/>
      <c r="BO784" s="186"/>
      <c r="BP784" s="186"/>
      <c r="BQ784" s="186"/>
      <c r="BR784" s="186"/>
      <c r="BS784" s="186"/>
      <c r="BT784" s="187"/>
      <c r="BU784" s="188"/>
      <c r="BV784" s="189"/>
      <c r="BW784" s="185"/>
      <c r="BX784"/>
      <c r="BZ784"/>
    </row>
    <row r="785" spans="2:78" ht="18.75">
      <c r="B785" s="363" t="s">
        <v>646</v>
      </c>
      <c r="C785" s="364">
        <v>32073525000143</v>
      </c>
      <c r="D785" s="365" t="s">
        <v>14</v>
      </c>
      <c r="E785" s="365" t="s">
        <v>614</v>
      </c>
      <c r="F785" s="365" t="s">
        <v>691</v>
      </c>
      <c r="G785" s="366" t="s">
        <v>1424</v>
      </c>
      <c r="H785" s="366" t="s">
        <v>867</v>
      </c>
      <c r="I785" s="366" t="s">
        <v>34</v>
      </c>
      <c r="J785" s="366" t="s">
        <v>608</v>
      </c>
      <c r="K785" s="367" t="s">
        <v>48</v>
      </c>
      <c r="L785" s="368" t="s">
        <v>717</v>
      </c>
      <c r="M785" s="368" t="s">
        <v>34</v>
      </c>
      <c r="N785" s="367">
        <v>485675</v>
      </c>
      <c r="O785" s="367" t="s">
        <v>1323</v>
      </c>
      <c r="P785" s="371">
        <v>43463</v>
      </c>
      <c r="Q785" s="372">
        <v>751.60584463999999</v>
      </c>
      <c r="R785" s="372">
        <v>608.78869545607097</v>
      </c>
      <c r="S785" s="367">
        <v>2</v>
      </c>
      <c r="T785" s="369">
        <v>0.1570256289266585</v>
      </c>
      <c r="U785" s="369">
        <v>1.6824545483724249</v>
      </c>
      <c r="V785" s="369">
        <v>0.17357676846309733</v>
      </c>
      <c r="W785" s="369">
        <v>1.5550485618770507</v>
      </c>
      <c r="X785" s="369">
        <v>0.47414402772728015</v>
      </c>
      <c r="Y785" s="369">
        <v>3.2457892256224312</v>
      </c>
      <c r="Z785" s="369">
        <v>0.62661663928818045</v>
      </c>
      <c r="AA785" s="369">
        <v>3.3857309720786763</v>
      </c>
      <c r="AB785" s="369">
        <v>0.16505163627575067</v>
      </c>
      <c r="AC785" s="373">
        <v>0.37536933444469928</v>
      </c>
      <c r="AD785" s="575">
        <v>32071783000190</v>
      </c>
      <c r="AE785" s="370" t="s">
        <v>1975</v>
      </c>
      <c r="AF785" s="370" t="s">
        <v>1812</v>
      </c>
      <c r="AG785" s="374" t="s">
        <v>1459</v>
      </c>
      <c r="AH785" s="374" t="s">
        <v>1813</v>
      </c>
      <c r="AI785" s="374">
        <v>50000</v>
      </c>
      <c r="AJ785" s="374">
        <v>5000</v>
      </c>
      <c r="AK785" s="374">
        <v>25000</v>
      </c>
      <c r="AL785" s="722">
        <v>1.9</v>
      </c>
      <c r="AM785" s="722">
        <v>20</v>
      </c>
      <c r="AN785" s="369" t="s">
        <v>1815</v>
      </c>
      <c r="AO785" s="367" t="s">
        <v>1326</v>
      </c>
      <c r="AP785" s="370" t="s">
        <v>1816</v>
      </c>
      <c r="AQ785" s="376" t="s">
        <v>661</v>
      </c>
      <c r="AR785" s="369">
        <v>4.7499999999999999E-3</v>
      </c>
      <c r="AS785" s="369">
        <v>4.7499999999999999E-3</v>
      </c>
      <c r="AT785" s="369" t="s">
        <v>1424</v>
      </c>
      <c r="AW785"/>
      <c r="AX785" s="198"/>
      <c r="AY785" s="184"/>
      <c r="AZ785" s="184"/>
      <c r="BA785" s="184"/>
      <c r="BB785" s="186"/>
      <c r="BC785" s="184"/>
      <c r="BD785" s="184"/>
      <c r="BE785" s="184"/>
      <c r="BF785" s="184"/>
      <c r="BG785" s="186"/>
      <c r="BH785" s="186"/>
      <c r="BI785" s="199"/>
      <c r="BJ785" s="199"/>
      <c r="BK785" s="199"/>
      <c r="BL785" s="186"/>
      <c r="BM785" s="186"/>
      <c r="BN785" s="186"/>
      <c r="BO785" s="186"/>
      <c r="BP785" s="186"/>
      <c r="BQ785" s="186"/>
      <c r="BR785" s="186"/>
      <c r="BS785" s="186"/>
      <c r="BT785" s="187"/>
      <c r="BU785" s="188"/>
      <c r="BV785" s="189"/>
      <c r="BW785" s="185"/>
      <c r="BX785"/>
      <c r="BZ785"/>
    </row>
    <row r="786" spans="2:78" ht="18.75">
      <c r="B786" s="363" t="s">
        <v>819</v>
      </c>
      <c r="C786" s="364">
        <v>32158441000102</v>
      </c>
      <c r="D786" s="365" t="s">
        <v>14</v>
      </c>
      <c r="E786" s="365" t="s">
        <v>607</v>
      </c>
      <c r="F786" s="365" t="s">
        <v>1424</v>
      </c>
      <c r="G786" s="366" t="s">
        <v>1424</v>
      </c>
      <c r="H786" s="366" t="s">
        <v>34</v>
      </c>
      <c r="I786" s="366" t="s">
        <v>34</v>
      </c>
      <c r="J786" s="366" t="s">
        <v>608</v>
      </c>
      <c r="K786" s="367" t="s">
        <v>48</v>
      </c>
      <c r="L786" s="368"/>
      <c r="M786" s="368" t="s">
        <v>34</v>
      </c>
      <c r="N786" s="367">
        <v>485683</v>
      </c>
      <c r="O786" s="367" t="s">
        <v>1323</v>
      </c>
      <c r="P786" s="371">
        <v>43464</v>
      </c>
      <c r="Q786" s="372">
        <v>11.92231516</v>
      </c>
      <c r="R786" s="372">
        <v>11.061542721190479</v>
      </c>
      <c r="S786" s="367">
        <v>2</v>
      </c>
      <c r="T786" s="369">
        <v>0.13282470762961096</v>
      </c>
      <c r="U786" s="369">
        <v>1.4231532458440443</v>
      </c>
      <c r="V786" s="369">
        <v>2.9669898737802347E-2</v>
      </c>
      <c r="W786" s="369">
        <v>0.26580822866895515</v>
      </c>
      <c r="X786" s="369">
        <v>3.8220044094129157E-2</v>
      </c>
      <c r="Y786" s="369">
        <v>0.26163823663069019</v>
      </c>
      <c r="Z786" s="369">
        <v>-1.1074092088753651E-2</v>
      </c>
      <c r="AA786" s="369">
        <v>-5.9835462740243747E-2</v>
      </c>
      <c r="AB786" s="369">
        <v>0.21095357774776502</v>
      </c>
      <c r="AC786" s="373">
        <v>-0.38848142677839043</v>
      </c>
      <c r="AD786" s="575">
        <v>24752576000173</v>
      </c>
      <c r="AE786" s="370" t="s">
        <v>1822</v>
      </c>
      <c r="AF786" s="370" t="s">
        <v>1858</v>
      </c>
      <c r="AG786" s="374" t="s">
        <v>721</v>
      </c>
      <c r="AH786" s="374" t="s">
        <v>1819</v>
      </c>
      <c r="AI786" s="374">
        <v>100</v>
      </c>
      <c r="AJ786" s="374">
        <v>100</v>
      </c>
      <c r="AK786" s="374">
        <v>100</v>
      </c>
      <c r="AL786" s="722">
        <v>1.5</v>
      </c>
      <c r="AM786" s="722">
        <v>20</v>
      </c>
      <c r="AN786" s="369" t="s">
        <v>668</v>
      </c>
      <c r="AO786" s="367" t="s">
        <v>1326</v>
      </c>
      <c r="AP786" s="370" t="s">
        <v>1816</v>
      </c>
      <c r="AQ786" s="376" t="s">
        <v>672</v>
      </c>
      <c r="AR786" s="369">
        <v>4.0000000000000001E-3</v>
      </c>
      <c r="AS786" s="369">
        <v>4.0000000000000001E-3</v>
      </c>
      <c r="AT786" s="369" t="s">
        <v>1424</v>
      </c>
      <c r="AW786"/>
      <c r="AX786" s="198"/>
      <c r="AY786" s="184"/>
      <c r="AZ786" s="184"/>
      <c r="BA786" s="184"/>
      <c r="BB786" s="186"/>
      <c r="BC786" s="184"/>
      <c r="BD786" s="184"/>
      <c r="BE786" s="184"/>
      <c r="BF786" s="184"/>
      <c r="BG786" s="186"/>
      <c r="BH786" s="186"/>
      <c r="BI786" s="199"/>
      <c r="BJ786" s="199"/>
      <c r="BK786" s="199"/>
      <c r="BL786" s="186"/>
      <c r="BM786" s="186"/>
      <c r="BN786" s="186"/>
      <c r="BO786" s="186"/>
      <c r="BP786" s="186"/>
      <c r="BQ786" s="186"/>
      <c r="BR786" s="186"/>
      <c r="BS786" s="186"/>
      <c r="BT786" s="187"/>
      <c r="BU786" s="188"/>
      <c r="BV786" s="189"/>
      <c r="BW786" s="185"/>
      <c r="BX786"/>
      <c r="BZ786"/>
    </row>
    <row r="787" spans="2:78" ht="18.75">
      <c r="B787" s="363" t="s">
        <v>433</v>
      </c>
      <c r="C787" s="364">
        <v>30593403000152</v>
      </c>
      <c r="D787" s="365" t="s">
        <v>14</v>
      </c>
      <c r="E787" s="365" t="s">
        <v>607</v>
      </c>
      <c r="F787" s="365" t="s">
        <v>691</v>
      </c>
      <c r="G787" s="366" t="s">
        <v>1424</v>
      </c>
      <c r="H787" s="366" t="s">
        <v>34</v>
      </c>
      <c r="I787" s="366" t="s">
        <v>34</v>
      </c>
      <c r="J787" s="366" t="s">
        <v>608</v>
      </c>
      <c r="K787" s="367" t="s">
        <v>48</v>
      </c>
      <c r="L787" s="368" t="s">
        <v>1341</v>
      </c>
      <c r="M787" s="368" t="s">
        <v>34</v>
      </c>
      <c r="N787" s="367">
        <v>485691</v>
      </c>
      <c r="O787" s="367" t="s">
        <v>1323</v>
      </c>
      <c r="P787" s="371">
        <v>43463</v>
      </c>
      <c r="Q787" s="372">
        <v>288.08441740000001</v>
      </c>
      <c r="R787" s="372">
        <v>156.83223703615076</v>
      </c>
      <c r="S787" s="367">
        <v>3</v>
      </c>
      <c r="T787" s="369">
        <v>6.7691150310173587E-2</v>
      </c>
      <c r="U787" s="369">
        <v>0.72527831604550386</v>
      </c>
      <c r="V787" s="369">
        <v>8.3142389525376892E-3</v>
      </c>
      <c r="W787" s="369">
        <v>7.4486035433910164E-2</v>
      </c>
      <c r="X787" s="369">
        <v>0.32599115725451444</v>
      </c>
      <c r="Y787" s="369">
        <v>2.2315974134203196</v>
      </c>
      <c r="Z787" s="369">
        <v>0.24014763995291766</v>
      </c>
      <c r="AA787" s="369">
        <v>1.2975641747780962</v>
      </c>
      <c r="AB787" s="369">
        <v>0.17734630842429092</v>
      </c>
      <c r="AC787" s="373">
        <v>-0.58251681453422721</v>
      </c>
      <c r="AD787" s="575">
        <v>30630170000110</v>
      </c>
      <c r="AE787" s="370" t="s">
        <v>2058</v>
      </c>
      <c r="AF787" s="370" t="s">
        <v>1856</v>
      </c>
      <c r="AG787" s="374" t="s">
        <v>59</v>
      </c>
      <c r="AH787" s="374" t="s">
        <v>1819</v>
      </c>
      <c r="AI787" s="374">
        <v>1000</v>
      </c>
      <c r="AJ787" s="374">
        <v>1000</v>
      </c>
      <c r="AK787" s="374">
        <v>1000</v>
      </c>
      <c r="AL787" s="722">
        <v>2.9</v>
      </c>
      <c r="AM787" s="722">
        <v>0</v>
      </c>
      <c r="AN787" s="369" t="s">
        <v>668</v>
      </c>
      <c r="AO787" s="367" t="s">
        <v>1326</v>
      </c>
      <c r="AP787" s="370" t="s">
        <v>1816</v>
      </c>
      <c r="AQ787" s="376" t="s">
        <v>661</v>
      </c>
      <c r="AR787" s="369">
        <v>4.7499999999999999E-3</v>
      </c>
      <c r="AS787" s="369">
        <v>4.7499999999999999E-3</v>
      </c>
      <c r="AT787" s="369" t="s">
        <v>1424</v>
      </c>
      <c r="AW787"/>
      <c r="AX787" s="198"/>
      <c r="AY787" s="184"/>
      <c r="AZ787" s="184"/>
      <c r="BA787" s="184"/>
      <c r="BB787" s="186"/>
      <c r="BC787" s="184"/>
      <c r="BD787" s="184"/>
      <c r="BE787" s="184"/>
      <c r="BF787" s="184"/>
      <c r="BG787" s="186"/>
      <c r="BH787" s="186"/>
      <c r="BI787" s="199"/>
      <c r="BJ787" s="199"/>
      <c r="BK787" s="199"/>
      <c r="BL787" s="186"/>
      <c r="BM787" s="186"/>
      <c r="BN787" s="186"/>
      <c r="BO787" s="186"/>
      <c r="BP787" s="186"/>
      <c r="BQ787" s="186"/>
      <c r="BR787" s="186"/>
      <c r="BS787" s="186"/>
      <c r="BT787" s="187"/>
      <c r="BU787" s="188"/>
      <c r="BV787" s="189"/>
      <c r="BW787" s="185"/>
      <c r="BX787"/>
      <c r="BZ787"/>
    </row>
    <row r="788" spans="2:78" ht="18.75">
      <c r="B788" s="363" t="s">
        <v>434</v>
      </c>
      <c r="C788" s="364">
        <v>30593439000136</v>
      </c>
      <c r="D788" s="365" t="s">
        <v>13</v>
      </c>
      <c r="E788" s="365" t="s">
        <v>615</v>
      </c>
      <c r="F788" s="365" t="s">
        <v>619</v>
      </c>
      <c r="G788" s="366" t="s">
        <v>34</v>
      </c>
      <c r="H788" s="366" t="s">
        <v>1340</v>
      </c>
      <c r="I788" s="366" t="s">
        <v>34</v>
      </c>
      <c r="J788" s="366" t="s">
        <v>611</v>
      </c>
      <c r="K788" s="367" t="s">
        <v>48</v>
      </c>
      <c r="L788" s="368" t="s">
        <v>717</v>
      </c>
      <c r="M788" s="368" t="s">
        <v>1421</v>
      </c>
      <c r="N788" s="367">
        <v>486124</v>
      </c>
      <c r="O788" s="367" t="s">
        <v>1326</v>
      </c>
      <c r="P788" s="371">
        <v>43338</v>
      </c>
      <c r="Q788" s="372">
        <v>981.28435191000005</v>
      </c>
      <c r="R788" s="372">
        <v>3738866.7584250951</v>
      </c>
      <c r="S788" s="367">
        <v>1</v>
      </c>
      <c r="T788" s="369">
        <v>0.28473777349637586</v>
      </c>
      <c r="U788" s="369">
        <v>3.0508291250733803</v>
      </c>
      <c r="V788" s="369">
        <v>0.32073700028217966</v>
      </c>
      <c r="W788" s="369">
        <v>2.8734352842592532</v>
      </c>
      <c r="X788" s="369">
        <v>0.52534209051605996</v>
      </c>
      <c r="Y788" s="369">
        <v>3.5962694823686894</v>
      </c>
      <c r="Z788" s="369">
        <v>0.76614894335277239</v>
      </c>
      <c r="AA788" s="369">
        <v>4.1396510148238601</v>
      </c>
      <c r="AB788" s="369">
        <v>6.7405087238210606E-2</v>
      </c>
      <c r="AC788" s="373">
        <v>3.1023705071087866</v>
      </c>
      <c r="AD788" s="575">
        <v>28692461000191</v>
      </c>
      <c r="AE788" s="370" t="s">
        <v>2058</v>
      </c>
      <c r="AF788" s="370" t="s">
        <v>1856</v>
      </c>
      <c r="AG788" s="374" t="s">
        <v>59</v>
      </c>
      <c r="AH788" s="374" t="s">
        <v>1813</v>
      </c>
      <c r="AI788" s="374">
        <v>1000</v>
      </c>
      <c r="AJ788" s="374">
        <v>1000</v>
      </c>
      <c r="AK788" s="374">
        <v>1000</v>
      </c>
      <c r="AL788" s="722">
        <v>0</v>
      </c>
      <c r="AM788" s="722">
        <v>0</v>
      </c>
      <c r="AN788" s="369" t="s">
        <v>1820</v>
      </c>
      <c r="AO788" s="367" t="s">
        <v>1326</v>
      </c>
      <c r="AP788" s="370" t="s">
        <v>1835</v>
      </c>
      <c r="AQ788" s="376" t="s">
        <v>681</v>
      </c>
      <c r="AR788" s="369">
        <v>1.2666666666666701E-3</v>
      </c>
      <c r="AS788" s="369">
        <v>1.2666666666666701E-3</v>
      </c>
      <c r="AT788" s="369" t="s">
        <v>1424</v>
      </c>
      <c r="AW788" s="198"/>
      <c r="AX788" s="198"/>
      <c r="AY788" s="184"/>
      <c r="AZ788" s="184"/>
      <c r="BA788" s="184"/>
      <c r="BB788" s="186"/>
      <c r="BC788" s="184"/>
      <c r="BD788" s="184"/>
      <c r="BE788" s="184"/>
      <c r="BF788" s="184"/>
      <c r="BG788" s="186"/>
      <c r="BH788" s="186"/>
      <c r="BI788" s="199"/>
      <c r="BJ788" s="199"/>
      <c r="BK788" s="199"/>
      <c r="BL788" s="218"/>
      <c r="BM788" s="186"/>
      <c r="BN788" s="186"/>
      <c r="BO788" s="186"/>
      <c r="BP788" s="186"/>
      <c r="BQ788" s="186"/>
      <c r="BR788" s="186"/>
      <c r="BS788" s="186"/>
      <c r="BT788" s="187"/>
      <c r="BU788" s="188"/>
      <c r="BV788" s="189"/>
      <c r="BW788" s="185"/>
      <c r="BX788"/>
      <c r="BZ788"/>
    </row>
    <row r="789" spans="2:78" ht="18.75">
      <c r="B789" s="363" t="s">
        <v>285</v>
      </c>
      <c r="C789" s="364">
        <v>32397723000162</v>
      </c>
      <c r="D789" s="365" t="s">
        <v>13</v>
      </c>
      <c r="E789" s="365" t="s">
        <v>615</v>
      </c>
      <c r="F789" s="365" t="s">
        <v>619</v>
      </c>
      <c r="G789" s="366" t="s">
        <v>34</v>
      </c>
      <c r="H789" s="366" t="s">
        <v>1340</v>
      </c>
      <c r="I789" s="366" t="s">
        <v>34</v>
      </c>
      <c r="J789" s="366" t="s">
        <v>611</v>
      </c>
      <c r="K789" s="367" t="s">
        <v>48</v>
      </c>
      <c r="L789" s="368" t="s">
        <v>1341</v>
      </c>
      <c r="M789" s="368" t="s">
        <v>1421</v>
      </c>
      <c r="N789" s="367">
        <v>486280</v>
      </c>
      <c r="O789" s="367" t="s">
        <v>1323</v>
      </c>
      <c r="P789" s="371">
        <v>43499</v>
      </c>
      <c r="Q789" s="372">
        <v>1200.30010668</v>
      </c>
      <c r="R789" s="372">
        <v>841.474725558572</v>
      </c>
      <c r="S789" s="367">
        <v>1</v>
      </c>
      <c r="T789" s="369">
        <v>0.3012064093966309</v>
      </c>
      <c r="U789" s="369">
        <v>3.2272826859683019</v>
      </c>
      <c r="V789" s="369">
        <v>0.25728980471752849</v>
      </c>
      <c r="W789" s="369">
        <v>2.3050212557487573</v>
      </c>
      <c r="X789" s="369">
        <v>0.39702717194124859</v>
      </c>
      <c r="Y789" s="369">
        <v>2.7178798879809341</v>
      </c>
      <c r="Z789" s="369">
        <v>0.60933536196284321</v>
      </c>
      <c r="AA789" s="369">
        <v>3.2923568862198316</v>
      </c>
      <c r="AB789" s="369">
        <v>0.11733906174838905</v>
      </c>
      <c r="AC789" s="373">
        <v>1.241431088179535</v>
      </c>
      <c r="AD789" s="575">
        <v>37098935000162</v>
      </c>
      <c r="AE789" s="370" t="s">
        <v>2072</v>
      </c>
      <c r="AF789" s="370" t="s">
        <v>1833</v>
      </c>
      <c r="AG789" s="374" t="s">
        <v>1458</v>
      </c>
      <c r="AH789" s="374" t="s">
        <v>1819</v>
      </c>
      <c r="AI789" s="374">
        <v>5000</v>
      </c>
      <c r="AJ789" s="374">
        <v>1000</v>
      </c>
      <c r="AK789" s="374">
        <v>1000</v>
      </c>
      <c r="AL789" s="722">
        <v>2</v>
      </c>
      <c r="AM789" s="722">
        <v>20</v>
      </c>
      <c r="AN789" s="369" t="s">
        <v>1815</v>
      </c>
      <c r="AO789" s="367" t="s">
        <v>1326</v>
      </c>
      <c r="AP789" s="370" t="s">
        <v>1835</v>
      </c>
      <c r="AQ789" s="376" t="s">
        <v>670</v>
      </c>
      <c r="AR789" s="369">
        <v>0</v>
      </c>
      <c r="AS789" s="369">
        <v>0</v>
      </c>
      <c r="AT789" s="369" t="s">
        <v>1424</v>
      </c>
      <c r="AW789"/>
      <c r="AX789" s="198"/>
      <c r="AY789" s="184"/>
      <c r="AZ789" s="184"/>
      <c r="BA789" s="184"/>
      <c r="BB789" s="186"/>
      <c r="BC789" s="184"/>
      <c r="BD789" s="184"/>
      <c r="BE789" s="184"/>
      <c r="BF789" s="184"/>
      <c r="BG789" s="186"/>
      <c r="BH789" s="186"/>
      <c r="BI789" s="199"/>
      <c r="BJ789" s="199"/>
      <c r="BK789" s="199"/>
      <c r="BL789" s="186"/>
      <c r="BM789" s="186"/>
      <c r="BN789" s="186"/>
      <c r="BO789" s="186"/>
      <c r="BP789" s="186"/>
      <c r="BQ789" s="186"/>
      <c r="BR789" s="186"/>
      <c r="BS789" s="186"/>
      <c r="BT789" s="187"/>
      <c r="BU789" s="188"/>
      <c r="BV789" s="189"/>
      <c r="BW789" s="185"/>
      <c r="BX789"/>
      <c r="BZ789"/>
    </row>
    <row r="790" spans="2:78" ht="18.75">
      <c r="B790" s="363" t="s">
        <v>1707</v>
      </c>
      <c r="C790" s="364">
        <v>28651567000147</v>
      </c>
      <c r="D790" s="365" t="s">
        <v>13</v>
      </c>
      <c r="E790" s="365" t="s">
        <v>616</v>
      </c>
      <c r="F790" s="365" t="s">
        <v>617</v>
      </c>
      <c r="G790" s="366" t="s">
        <v>34</v>
      </c>
      <c r="H790" s="366" t="s">
        <v>867</v>
      </c>
      <c r="I790" s="366" t="s">
        <v>34</v>
      </c>
      <c r="J790" s="366" t="s">
        <v>608</v>
      </c>
      <c r="K790" s="367" t="s">
        <v>48</v>
      </c>
      <c r="L790" s="368"/>
      <c r="M790" s="368" t="s">
        <v>1424</v>
      </c>
      <c r="N790" s="367">
        <v>486574</v>
      </c>
      <c r="O790" s="367" t="s">
        <v>1323</v>
      </c>
      <c r="P790" s="371">
        <v>43481</v>
      </c>
      <c r="Q790" s="372">
        <v>0.99706317</v>
      </c>
      <c r="R790" s="372">
        <v>2.4499881649999997</v>
      </c>
      <c r="S790" s="367">
        <v>3</v>
      </c>
      <c r="T790" s="369">
        <v>0.11864586946987465</v>
      </c>
      <c r="U790" s="369">
        <v>1.2712337731086294</v>
      </c>
      <c r="V790" s="369">
        <v>0.10720612038737798</v>
      </c>
      <c r="W790" s="369">
        <v>0.96044375528429671</v>
      </c>
      <c r="X790" s="369">
        <v>0.18849915769754788</v>
      </c>
      <c r="Y790" s="369">
        <v>1.2903854088941897</v>
      </c>
      <c r="Z790" s="369">
        <v>0.23180950268984235</v>
      </c>
      <c r="AA790" s="369">
        <v>1.2525116054542005</v>
      </c>
      <c r="AB790" s="369">
        <v>7.1516860892157114E-2</v>
      </c>
      <c r="AC790" s="373">
        <v>-6.1738241343398274E-2</v>
      </c>
      <c r="AD790" s="575">
        <v>25530044000154</v>
      </c>
      <c r="AE790" s="370" t="s">
        <v>1906</v>
      </c>
      <c r="AF790" s="370" t="s">
        <v>1907</v>
      </c>
      <c r="AG790" s="374" t="s">
        <v>1462</v>
      </c>
      <c r="AH790" s="374" t="s">
        <v>1819</v>
      </c>
      <c r="AI790" s="374">
        <v>500</v>
      </c>
      <c r="AJ790" s="374">
        <v>100</v>
      </c>
      <c r="AK790" s="374">
        <v>100</v>
      </c>
      <c r="AL790" s="722">
        <v>2</v>
      </c>
      <c r="AM790" s="722">
        <v>0</v>
      </c>
      <c r="AN790" s="369" t="s">
        <v>1820</v>
      </c>
      <c r="AO790" s="367" t="s">
        <v>1326</v>
      </c>
      <c r="AP790" s="370" t="s">
        <v>1835</v>
      </c>
      <c r="AQ790" s="376" t="s">
        <v>1815</v>
      </c>
      <c r="AR790" s="369">
        <v>0</v>
      </c>
      <c r="AS790" s="369">
        <v>0</v>
      </c>
      <c r="AT790" s="369" t="s">
        <v>1424</v>
      </c>
      <c r="AW790"/>
      <c r="AX790" s="198"/>
      <c r="AY790" s="184"/>
      <c r="AZ790" s="184"/>
      <c r="BA790" s="184"/>
      <c r="BB790" s="186"/>
      <c r="BC790" s="184"/>
      <c r="BD790" s="184"/>
      <c r="BE790" s="184"/>
      <c r="BF790" s="184"/>
      <c r="BG790" s="186"/>
      <c r="BH790" s="186"/>
      <c r="BI790" s="199"/>
      <c r="BJ790" s="199"/>
      <c r="BK790" s="199"/>
      <c r="BL790" s="186"/>
      <c r="BM790" s="186"/>
      <c r="BN790" s="186"/>
      <c r="BO790" s="186"/>
      <c r="BP790" s="186"/>
      <c r="BQ790" s="186"/>
      <c r="BR790" s="186"/>
      <c r="BS790" s="186"/>
      <c r="BT790" s="187"/>
      <c r="BU790" s="188"/>
      <c r="BV790" s="189"/>
      <c r="BW790" s="185"/>
      <c r="BX790"/>
      <c r="BZ790"/>
    </row>
    <row r="791" spans="2:78" ht="18.75">
      <c r="B791" s="363" t="s">
        <v>325</v>
      </c>
      <c r="C791" s="364">
        <v>18628896000113</v>
      </c>
      <c r="D791" s="365" t="s">
        <v>14</v>
      </c>
      <c r="E791" s="365" t="s">
        <v>607</v>
      </c>
      <c r="F791" s="365" t="s">
        <v>1424</v>
      </c>
      <c r="G791" s="366" t="s">
        <v>1424</v>
      </c>
      <c r="H791" s="366" t="s">
        <v>34</v>
      </c>
      <c r="I791" s="366" t="s">
        <v>34</v>
      </c>
      <c r="J791" s="366" t="s">
        <v>611</v>
      </c>
      <c r="K791" s="367" t="s">
        <v>48</v>
      </c>
      <c r="L791" s="368"/>
      <c r="M791" s="368" t="s">
        <v>34</v>
      </c>
      <c r="N791" s="367">
        <v>487163</v>
      </c>
      <c r="O791" s="367" t="s">
        <v>1323</v>
      </c>
      <c r="P791" s="371">
        <v>42811</v>
      </c>
      <c r="Q791" s="372">
        <v>3.7637700000000001</v>
      </c>
      <c r="R791" s="372">
        <v>2.3348785039682527</v>
      </c>
      <c r="S791" s="367">
        <v>2</v>
      </c>
      <c r="T791" s="369">
        <v>1.8477150522546504E-2</v>
      </c>
      <c r="U791" s="369">
        <v>0.19797383490907711</v>
      </c>
      <c r="V791" s="369">
        <v>-0.1125280553174387</v>
      </c>
      <c r="W791" s="369">
        <v>-1.0081221821421722</v>
      </c>
      <c r="X791" s="369">
        <v>-0.19572193461456699</v>
      </c>
      <c r="Y791" s="369">
        <v>-1.3398294810017888</v>
      </c>
      <c r="Z791" s="369">
        <v>-7.8228125883194388E-2</v>
      </c>
      <c r="AA791" s="369">
        <v>-0.42268170374676595</v>
      </c>
      <c r="AB791" s="369">
        <v>0.20249816175398413</v>
      </c>
      <c r="AC791" s="373">
        <v>-1.1069211640302152</v>
      </c>
      <c r="AD791" s="575">
        <v>0</v>
      </c>
      <c r="AE791" s="370" t="s">
        <v>1955</v>
      </c>
      <c r="AF791" s="370" t="s">
        <v>1830</v>
      </c>
      <c r="AG791" s="374" t="s">
        <v>743</v>
      </c>
      <c r="AH791" s="374" t="s">
        <v>1819</v>
      </c>
      <c r="AI791" s="374">
        <v>1000</v>
      </c>
      <c r="AJ791" s="374">
        <v>1000</v>
      </c>
      <c r="AK791" s="374">
        <v>1000</v>
      </c>
      <c r="AL791" s="722">
        <v>2</v>
      </c>
      <c r="AM791" s="722">
        <v>20</v>
      </c>
      <c r="AN791" s="369" t="s">
        <v>668</v>
      </c>
      <c r="AO791" s="367" t="s">
        <v>1326</v>
      </c>
      <c r="AP791" s="370" t="s">
        <v>1816</v>
      </c>
      <c r="AQ791" s="376" t="s">
        <v>661</v>
      </c>
      <c r="AR791" s="369">
        <v>6.6666666666666697E-3</v>
      </c>
      <c r="AS791" s="369">
        <v>6.6666666666666697E-3</v>
      </c>
      <c r="AT791" s="369" t="s">
        <v>1424</v>
      </c>
      <c r="AW791"/>
      <c r="AX791" s="198"/>
      <c r="AY791" s="184"/>
      <c r="AZ791" s="184"/>
      <c r="BA791" s="184"/>
      <c r="BB791" s="186"/>
      <c r="BC791" s="184"/>
      <c r="BD791" s="184"/>
      <c r="BE791" s="184"/>
      <c r="BF791" s="184"/>
      <c r="BG791" s="186"/>
      <c r="BH791" s="186"/>
      <c r="BI791" s="199"/>
      <c r="BJ791" s="199"/>
      <c r="BK791" s="199"/>
      <c r="BL791" s="186"/>
      <c r="BM791" s="186"/>
      <c r="BN791" s="186"/>
      <c r="BO791" s="186"/>
      <c r="BP791" s="186"/>
      <c r="BQ791" s="186"/>
      <c r="BR791" s="186"/>
      <c r="BS791" s="186"/>
      <c r="BT791" s="187"/>
      <c r="BU791" s="188"/>
      <c r="BV791" s="189"/>
      <c r="BW791" s="185"/>
      <c r="BX791"/>
      <c r="BZ791"/>
    </row>
    <row r="792" spans="2:78" ht="18.75">
      <c r="B792" s="363" t="s">
        <v>1019</v>
      </c>
      <c r="C792" s="364">
        <v>32300350000160</v>
      </c>
      <c r="D792" s="365" t="s">
        <v>13</v>
      </c>
      <c r="E792" s="365" t="s">
        <v>615</v>
      </c>
      <c r="F792" s="365" t="s">
        <v>619</v>
      </c>
      <c r="G792" s="366" t="s">
        <v>34</v>
      </c>
      <c r="H792" s="366" t="s">
        <v>1339</v>
      </c>
      <c r="I792" s="366" t="s">
        <v>34</v>
      </c>
      <c r="J792" s="366" t="s">
        <v>1424</v>
      </c>
      <c r="K792" s="367" t="s">
        <v>48</v>
      </c>
      <c r="L792" s="368" t="s">
        <v>1341</v>
      </c>
      <c r="M792" s="368" t="s">
        <v>1421</v>
      </c>
      <c r="N792" s="367">
        <v>487181</v>
      </c>
      <c r="O792" s="367" t="s">
        <v>1323</v>
      </c>
      <c r="P792" s="371">
        <v>43498</v>
      </c>
      <c r="Q792" s="372">
        <v>446.18004243000001</v>
      </c>
      <c r="R792" s="372">
        <v>504.70479848857127</v>
      </c>
      <c r="S792" s="367">
        <v>1</v>
      </c>
      <c r="T792" s="369">
        <v>0.13522443352195612</v>
      </c>
      <c r="U792" s="369">
        <v>1.448865161599586</v>
      </c>
      <c r="V792" s="369">
        <v>0.14942959641920295</v>
      </c>
      <c r="W792" s="369">
        <v>1.3387176237409435</v>
      </c>
      <c r="X792" s="369">
        <v>0.15388944494416923</v>
      </c>
      <c r="Y792" s="369">
        <v>1.0534619717367837</v>
      </c>
      <c r="Z792" s="369">
        <v>0.27792678707435736</v>
      </c>
      <c r="AA792" s="369">
        <v>1.5016922181270211</v>
      </c>
      <c r="AB792" s="369">
        <v>2.2225755999714322E-2</v>
      </c>
      <c r="AC792" s="373">
        <v>1.701096278319113</v>
      </c>
      <c r="AD792" s="575">
        <v>0</v>
      </c>
      <c r="AE792" s="370" t="s">
        <v>1889</v>
      </c>
      <c r="AF792" s="370" t="s">
        <v>1833</v>
      </c>
      <c r="AG792" s="374" t="s">
        <v>1458</v>
      </c>
      <c r="AH792" s="374" t="s">
        <v>1819</v>
      </c>
      <c r="AI792" s="374">
        <v>20000</v>
      </c>
      <c r="AJ792" s="374">
        <v>20000</v>
      </c>
      <c r="AK792" s="374">
        <v>20000</v>
      </c>
      <c r="AL792" s="722">
        <v>0</v>
      </c>
      <c r="AM792" s="722">
        <v>0</v>
      </c>
      <c r="AN792" s="369" t="s">
        <v>1815</v>
      </c>
      <c r="AO792" s="367" t="s">
        <v>1326</v>
      </c>
      <c r="AP792" s="370" t="s">
        <v>1835</v>
      </c>
      <c r="AQ792" s="376" t="s">
        <v>670</v>
      </c>
      <c r="AR792" s="369">
        <v>2.66666666666667E-3</v>
      </c>
      <c r="AS792" s="369">
        <v>2.66666666666667E-3</v>
      </c>
      <c r="AT792" s="369" t="s">
        <v>1424</v>
      </c>
      <c r="AW792"/>
      <c r="AX792" s="198"/>
      <c r="AY792" s="184"/>
      <c r="AZ792" s="184"/>
      <c r="BA792" s="184"/>
      <c r="BB792" s="186"/>
      <c r="BC792" s="184"/>
      <c r="BD792" s="184"/>
      <c r="BE792" s="184"/>
      <c r="BF792" s="184"/>
      <c r="BG792" s="186"/>
      <c r="BH792" s="186"/>
      <c r="BI792" s="199"/>
      <c r="BJ792" s="199"/>
      <c r="BK792" s="199"/>
      <c r="BL792" s="186"/>
      <c r="BM792" s="186"/>
      <c r="BN792" s="186"/>
      <c r="BO792" s="186"/>
      <c r="BP792" s="186"/>
      <c r="BQ792" s="186"/>
      <c r="BR792" s="186"/>
      <c r="BS792" s="186"/>
      <c r="BT792" s="187"/>
      <c r="BU792" s="188"/>
      <c r="BV792" s="189"/>
      <c r="BW792" s="185"/>
      <c r="BX792"/>
      <c r="BZ792"/>
    </row>
    <row r="793" spans="2:78" ht="18.75">
      <c r="B793" s="363" t="s">
        <v>1052</v>
      </c>
      <c r="C793" s="364">
        <v>31146414000157</v>
      </c>
      <c r="D793" s="365" t="s">
        <v>14</v>
      </c>
      <c r="E793" s="365" t="s">
        <v>607</v>
      </c>
      <c r="F793" s="365" t="s">
        <v>1424</v>
      </c>
      <c r="G793" s="366" t="s">
        <v>1424</v>
      </c>
      <c r="H793" s="366" t="s">
        <v>34</v>
      </c>
      <c r="I793" s="366" t="s">
        <v>34</v>
      </c>
      <c r="J793" s="366" t="s">
        <v>608</v>
      </c>
      <c r="K793" s="367" t="s">
        <v>48</v>
      </c>
      <c r="L793" s="368"/>
      <c r="M793" s="368" t="s">
        <v>34</v>
      </c>
      <c r="N793" s="367">
        <v>487198</v>
      </c>
      <c r="O793" s="367" t="s">
        <v>1323</v>
      </c>
      <c r="P793" s="371">
        <v>43509</v>
      </c>
      <c r="Q793" s="372">
        <v>6.3234517099999996</v>
      </c>
      <c r="R793" s="372">
        <v>11.340464287023805</v>
      </c>
      <c r="S793" s="367">
        <v>2</v>
      </c>
      <c r="T793" s="369">
        <v>0.10009987962007205</v>
      </c>
      <c r="U793" s="369">
        <v>1.0725223577164134</v>
      </c>
      <c r="V793" s="369">
        <v>-3.0420663532095826E-3</v>
      </c>
      <c r="W793" s="369">
        <v>-2.7253421927248573E-2</v>
      </c>
      <c r="X793" s="369">
        <v>0.1895592435549891</v>
      </c>
      <c r="Y793" s="369">
        <v>1.2976423077542478</v>
      </c>
      <c r="Z793" s="369">
        <v>8.2994658273875643E-2</v>
      </c>
      <c r="AA793" s="369">
        <v>0.44843620072737328</v>
      </c>
      <c r="AB793" s="369">
        <v>0.21456724048998047</v>
      </c>
      <c r="AC793" s="373">
        <v>-0.53439430780126096</v>
      </c>
      <c r="AD793" s="575">
        <v>0</v>
      </c>
      <c r="AE793" s="370" t="s">
        <v>2027</v>
      </c>
      <c r="AF793" s="370" t="s">
        <v>1833</v>
      </c>
      <c r="AG793" s="374" t="s">
        <v>1458</v>
      </c>
      <c r="AH793" s="374" t="s">
        <v>1819</v>
      </c>
      <c r="AI793" s="374">
        <v>1000</v>
      </c>
      <c r="AJ793" s="374">
        <v>0</v>
      </c>
      <c r="AK793" s="374">
        <v>0</v>
      </c>
      <c r="AL793" s="722">
        <v>2</v>
      </c>
      <c r="AM793" s="722">
        <v>20</v>
      </c>
      <c r="AN793" s="369" t="s">
        <v>1815</v>
      </c>
      <c r="AO793" s="367" t="s">
        <v>1326</v>
      </c>
      <c r="AP793" s="370" t="s">
        <v>1816</v>
      </c>
      <c r="AQ793" s="376" t="s">
        <v>661</v>
      </c>
      <c r="AR793" s="369">
        <v>5.3333333333333297E-3</v>
      </c>
      <c r="AS793" s="369">
        <v>5.3333333333333297E-3</v>
      </c>
      <c r="AT793" s="369" t="s">
        <v>1424</v>
      </c>
      <c r="AW793"/>
      <c r="AX793" s="198"/>
      <c r="AY793" s="184"/>
      <c r="AZ793" s="184"/>
      <c r="BA793" s="184"/>
      <c r="BB793" s="186"/>
      <c r="BC793" s="184"/>
      <c r="BD793" s="184"/>
      <c r="BE793" s="184"/>
      <c r="BF793" s="184"/>
      <c r="BG793" s="186"/>
      <c r="BH793" s="186"/>
      <c r="BI793" s="199"/>
      <c r="BJ793" s="199"/>
      <c r="BK793" s="199"/>
      <c r="BL793" s="186"/>
      <c r="BM793" s="186"/>
      <c r="BN793" s="186"/>
      <c r="BO793" s="186"/>
      <c r="BP793" s="186"/>
      <c r="BQ793" s="186"/>
      <c r="BR793" s="186"/>
      <c r="BS793" s="186"/>
      <c r="BT793" s="187"/>
      <c r="BU793" s="188"/>
      <c r="BV793" s="189"/>
      <c r="BW793" s="185"/>
      <c r="BX793"/>
      <c r="BZ793"/>
    </row>
    <row r="794" spans="2:78" ht="18.75">
      <c r="B794" s="363" t="s">
        <v>1593</v>
      </c>
      <c r="C794" s="364">
        <v>31608381000110</v>
      </c>
      <c r="D794" s="365" t="s">
        <v>14</v>
      </c>
      <c r="E794" s="365" t="s">
        <v>1424</v>
      </c>
      <c r="F794" s="365" t="s">
        <v>1424</v>
      </c>
      <c r="G794" s="366" t="s">
        <v>1424</v>
      </c>
      <c r="H794" s="366" t="s">
        <v>34</v>
      </c>
      <c r="I794" s="366" t="s">
        <v>1424</v>
      </c>
      <c r="J794" s="366" t="s">
        <v>1424</v>
      </c>
      <c r="K794" s="367" t="s">
        <v>48</v>
      </c>
      <c r="L794" s="368"/>
      <c r="M794" s="368" t="s">
        <v>1424</v>
      </c>
      <c r="N794" s="367">
        <v>487392</v>
      </c>
      <c r="O794" s="367" t="s">
        <v>1323</v>
      </c>
      <c r="P794" s="371">
        <v>43509</v>
      </c>
      <c r="Q794" s="372">
        <v>30.363647100000001</v>
      </c>
      <c r="R794" s="372">
        <v>39.063132619563511</v>
      </c>
      <c r="S794" s="367">
        <v>2</v>
      </c>
      <c r="T794" s="369">
        <v>7.4551609377914385E-2</v>
      </c>
      <c r="U794" s="369">
        <v>0.79878485533683463</v>
      </c>
      <c r="V794" s="369">
        <v>-2.8335856532442194E-2</v>
      </c>
      <c r="W794" s="369">
        <v>-0.25385674212327936</v>
      </c>
      <c r="X794" s="369">
        <v>-2.2519404440923818E-2</v>
      </c>
      <c r="Y794" s="369">
        <v>-0.15415830639509076</v>
      </c>
      <c r="Z794" s="369">
        <v>5.2870875985061794E-2</v>
      </c>
      <c r="AA794" s="369">
        <v>0.28567157512271141</v>
      </c>
      <c r="AB794" s="369">
        <v>0.20334044502632287</v>
      </c>
      <c r="AC794" s="373">
        <v>-0.68829052734484097</v>
      </c>
      <c r="AD794" s="575">
        <v>26861621000153</v>
      </c>
      <c r="AE794" s="370" t="s">
        <v>1817</v>
      </c>
      <c r="AF794" s="370" t="s">
        <v>1818</v>
      </c>
      <c r="AG794" s="374" t="s">
        <v>59</v>
      </c>
      <c r="AH794" s="374" t="s">
        <v>1813</v>
      </c>
      <c r="AI794" s="374">
        <v>50000</v>
      </c>
      <c r="AJ794" s="374">
        <v>50000</v>
      </c>
      <c r="AK794" s="374">
        <v>50000</v>
      </c>
      <c r="AL794" s="722">
        <v>1.5</v>
      </c>
      <c r="AM794" s="722">
        <v>15</v>
      </c>
      <c r="AN794" s="369" t="s">
        <v>668</v>
      </c>
      <c r="AO794" s="367" t="s">
        <v>1326</v>
      </c>
      <c r="AP794" s="370" t="s">
        <v>1816</v>
      </c>
      <c r="AQ794" s="376" t="s">
        <v>1815</v>
      </c>
      <c r="AR794" s="369">
        <v>0</v>
      </c>
      <c r="AS794" s="369">
        <v>0</v>
      </c>
      <c r="AT794" s="369" t="s">
        <v>1424</v>
      </c>
      <c r="AW794"/>
      <c r="AX794" s="198"/>
      <c r="AY794" s="184"/>
      <c r="AZ794" s="184"/>
      <c r="BA794" s="184"/>
      <c r="BB794" s="186"/>
      <c r="BC794" s="184"/>
      <c r="BD794" s="184"/>
      <c r="BE794" s="184"/>
      <c r="BF794" s="184"/>
      <c r="BG794" s="186"/>
      <c r="BH794" s="186"/>
      <c r="BI794" s="199"/>
      <c r="BJ794" s="199"/>
      <c r="BK794" s="199"/>
      <c r="BL794" s="186"/>
      <c r="BM794" s="186"/>
      <c r="BN794" s="186"/>
      <c r="BO794" s="186"/>
      <c r="BP794" s="186"/>
      <c r="BQ794" s="186"/>
      <c r="BR794" s="186"/>
      <c r="BS794" s="186"/>
      <c r="BT794" s="187"/>
      <c r="BU794" s="188"/>
      <c r="BV794" s="189"/>
      <c r="BW794" s="185"/>
      <c r="BX794"/>
      <c r="BZ794"/>
    </row>
    <row r="795" spans="2:78" ht="18.75">
      <c r="B795" s="363" t="s">
        <v>1717</v>
      </c>
      <c r="C795" s="364">
        <v>31006632000196</v>
      </c>
      <c r="D795" s="365" t="s">
        <v>14</v>
      </c>
      <c r="E795" s="365" t="s">
        <v>614</v>
      </c>
      <c r="F795" s="365" t="s">
        <v>1424</v>
      </c>
      <c r="G795" s="366" t="s">
        <v>1424</v>
      </c>
      <c r="H795" s="366" t="s">
        <v>1340</v>
      </c>
      <c r="I795" s="366" t="s">
        <v>34</v>
      </c>
      <c r="J795" s="366" t="s">
        <v>608</v>
      </c>
      <c r="K795" s="367" t="s">
        <v>48</v>
      </c>
      <c r="L795" s="368"/>
      <c r="M795" s="368" t="s">
        <v>1424</v>
      </c>
      <c r="N795" s="367">
        <v>487449</v>
      </c>
      <c r="O795" s="367" t="s">
        <v>1323</v>
      </c>
      <c r="P795" s="371">
        <v>43517</v>
      </c>
      <c r="Q795" s="372">
        <v>49.69743399</v>
      </c>
      <c r="R795" s="372">
        <v>74.227889361904758</v>
      </c>
      <c r="S795" s="367">
        <v>2</v>
      </c>
      <c r="T795" s="369">
        <v>0.18767889370185364</v>
      </c>
      <c r="U795" s="369">
        <v>2.0108896267479377</v>
      </c>
      <c r="V795" s="369">
        <v>-1.2845947459075746E-2</v>
      </c>
      <c r="W795" s="369">
        <v>-0.11508494079627271</v>
      </c>
      <c r="X795" s="369">
        <v>8.3048561945951338E-2</v>
      </c>
      <c r="Y795" s="369">
        <v>0.56851528608233637</v>
      </c>
      <c r="Z795" s="369">
        <v>8.4019217667366863E-2</v>
      </c>
      <c r="AA795" s="369">
        <v>0.45397209341483513</v>
      </c>
      <c r="AB795" s="369">
        <v>0.25263036970611863</v>
      </c>
      <c r="AC795" s="373">
        <v>-0.49268578915958178</v>
      </c>
      <c r="AD795" s="575">
        <v>31493876000140</v>
      </c>
      <c r="AE795" s="370" t="s">
        <v>1906</v>
      </c>
      <c r="AF795" s="370" t="s">
        <v>1907</v>
      </c>
      <c r="AG795" s="374" t="s">
        <v>1462</v>
      </c>
      <c r="AH795" s="374" t="s">
        <v>1813</v>
      </c>
      <c r="AI795" s="374">
        <v>30000</v>
      </c>
      <c r="AJ795" s="374">
        <v>30000</v>
      </c>
      <c r="AK795" s="374">
        <v>30000</v>
      </c>
      <c r="AL795" s="722">
        <v>0</v>
      </c>
      <c r="AM795" s="722">
        <v>0</v>
      </c>
      <c r="AN795" s="369" t="s">
        <v>668</v>
      </c>
      <c r="AO795" s="367" t="s">
        <v>1326</v>
      </c>
      <c r="AP795" s="370" t="s">
        <v>1816</v>
      </c>
      <c r="AQ795" s="376" t="s">
        <v>1815</v>
      </c>
      <c r="AR795" s="369">
        <v>0</v>
      </c>
      <c r="AS795" s="369">
        <v>0</v>
      </c>
      <c r="AT795" s="369" t="s">
        <v>1424</v>
      </c>
      <c r="AW795"/>
      <c r="AX795" s="198"/>
      <c r="AY795" s="184"/>
      <c r="AZ795" s="184"/>
      <c r="BA795" s="184"/>
      <c r="BB795" s="186"/>
      <c r="BC795" s="184"/>
      <c r="BD795" s="184"/>
      <c r="BE795" s="184"/>
      <c r="BF795" s="184"/>
      <c r="BG795" s="186"/>
      <c r="BH795" s="186"/>
      <c r="BI795" s="199"/>
      <c r="BJ795" s="199"/>
      <c r="BK795" s="199"/>
      <c r="BL795" s="186"/>
      <c r="BM795" s="186"/>
      <c r="BN795" s="186"/>
      <c r="BO795" s="186"/>
      <c r="BP795" s="186"/>
      <c r="BQ795" s="186"/>
      <c r="BR795" s="186"/>
      <c r="BS795" s="186"/>
      <c r="BT795" s="187"/>
      <c r="BU795" s="188"/>
      <c r="BV795" s="189"/>
      <c r="BW795" s="185"/>
      <c r="BX795"/>
      <c r="BZ795"/>
    </row>
    <row r="796" spans="2:78" ht="18.75">
      <c r="B796" s="363" t="s">
        <v>1003</v>
      </c>
      <c r="C796" s="364">
        <v>29993579000112</v>
      </c>
      <c r="D796" s="365" t="s">
        <v>13</v>
      </c>
      <c r="E796" s="365" t="s">
        <v>615</v>
      </c>
      <c r="F796" s="365" t="s">
        <v>619</v>
      </c>
      <c r="G796" s="366" t="s">
        <v>34</v>
      </c>
      <c r="H796" s="366" t="s">
        <v>1339</v>
      </c>
      <c r="I796" s="366" t="s">
        <v>34</v>
      </c>
      <c r="J796" s="366" t="s">
        <v>611</v>
      </c>
      <c r="K796" s="367" t="s">
        <v>48</v>
      </c>
      <c r="L796" s="368" t="s">
        <v>1341</v>
      </c>
      <c r="M796" s="368" t="s">
        <v>34</v>
      </c>
      <c r="N796" s="367">
        <v>487465</v>
      </c>
      <c r="O796" s="367" t="s">
        <v>1323</v>
      </c>
      <c r="P796" s="371">
        <v>43483</v>
      </c>
      <c r="Q796" s="372">
        <v>7.6060591500000001</v>
      </c>
      <c r="R796" s="372">
        <v>9.8512463578968195</v>
      </c>
      <c r="S796" s="367">
        <v>1</v>
      </c>
      <c r="T796" s="369">
        <v>0.13818624224305931</v>
      </c>
      <c r="U796" s="369">
        <v>1.4805995261634535</v>
      </c>
      <c r="V796" s="369">
        <v>0.15094314382371565</v>
      </c>
      <c r="W796" s="369">
        <v>1.3522772707810404</v>
      </c>
      <c r="X796" s="369">
        <v>0.20697676360202388</v>
      </c>
      <c r="Y796" s="369">
        <v>1.4168752741098747</v>
      </c>
      <c r="Z796" s="369">
        <v>0.25649787704899363</v>
      </c>
      <c r="AA796" s="369">
        <v>1.3859076700927095</v>
      </c>
      <c r="AB796" s="369">
        <v>2.3475407124655189E-2</v>
      </c>
      <c r="AC796" s="373">
        <v>1.6750166678539766</v>
      </c>
      <c r="AD796" s="575">
        <v>35825021000120</v>
      </c>
      <c r="AE796" s="370" t="s">
        <v>1908</v>
      </c>
      <c r="AF796" s="370" t="s">
        <v>1856</v>
      </c>
      <c r="AG796" s="374" t="s">
        <v>59</v>
      </c>
      <c r="AH796" s="374" t="s">
        <v>1819</v>
      </c>
      <c r="AI796" s="374">
        <v>500</v>
      </c>
      <c r="AJ796" s="374">
        <v>1</v>
      </c>
      <c r="AK796" s="374">
        <v>500</v>
      </c>
      <c r="AL796" s="722">
        <v>0</v>
      </c>
      <c r="AM796" s="722">
        <v>0</v>
      </c>
      <c r="AN796" s="369" t="s">
        <v>1820</v>
      </c>
      <c r="AO796" s="367" t="s">
        <v>1326</v>
      </c>
      <c r="AP796" s="370" t="s">
        <v>1835</v>
      </c>
      <c r="AQ796" s="376" t="s">
        <v>688</v>
      </c>
      <c r="AR796" s="369">
        <v>4.6666666666666697E-3</v>
      </c>
      <c r="AS796" s="369">
        <v>4.6666666666666697E-3</v>
      </c>
      <c r="AT796" s="369" t="s">
        <v>1424</v>
      </c>
      <c r="AW796"/>
      <c r="AX796" s="198"/>
      <c r="AY796" s="184"/>
      <c r="AZ796" s="184"/>
      <c r="BA796" s="184"/>
      <c r="BB796" s="186"/>
      <c r="BC796" s="184"/>
      <c r="BD796" s="184"/>
      <c r="BE796" s="184"/>
      <c r="BF796" s="184"/>
      <c r="BG796" s="186"/>
      <c r="BH796" s="186"/>
      <c r="BI796" s="199"/>
      <c r="BJ796" s="199"/>
      <c r="BK796" s="199"/>
      <c r="BL796" s="186"/>
      <c r="BM796" s="186"/>
      <c r="BN796" s="186"/>
      <c r="BO796" s="186"/>
      <c r="BP796" s="186"/>
      <c r="BQ796" s="186"/>
      <c r="BR796" s="186"/>
      <c r="BS796" s="186"/>
      <c r="BT796" s="187"/>
      <c r="BU796" s="188"/>
      <c r="BV796" s="189"/>
      <c r="BW796" s="185"/>
      <c r="BX796"/>
      <c r="BZ796"/>
    </row>
    <row r="797" spans="2:78" ht="18.75">
      <c r="B797" s="363" t="s">
        <v>1605</v>
      </c>
      <c r="C797" s="364">
        <v>31608459000104</v>
      </c>
      <c r="D797" s="365" t="s">
        <v>14</v>
      </c>
      <c r="E797" s="365" t="s">
        <v>614</v>
      </c>
      <c r="F797" s="365" t="s">
        <v>1424</v>
      </c>
      <c r="G797" s="366" t="s">
        <v>1424</v>
      </c>
      <c r="H797" s="366" t="s">
        <v>1340</v>
      </c>
      <c r="I797" s="366" t="s">
        <v>34</v>
      </c>
      <c r="J797" s="366" t="s">
        <v>608</v>
      </c>
      <c r="K797" s="367" t="s">
        <v>48</v>
      </c>
      <c r="L797" s="368"/>
      <c r="M797" s="368" t="s">
        <v>1424</v>
      </c>
      <c r="N797" s="367">
        <v>487597</v>
      </c>
      <c r="O797" s="367" t="s">
        <v>1323</v>
      </c>
      <c r="P797" s="371">
        <v>43525</v>
      </c>
      <c r="Q797" s="372">
        <v>34.506207230000001</v>
      </c>
      <c r="R797" s="372">
        <v>39.362212287103205</v>
      </c>
      <c r="S797" s="367">
        <v>2</v>
      </c>
      <c r="T797" s="369">
        <v>0.20216262316323097</v>
      </c>
      <c r="U797" s="369">
        <v>2.1660758640281692</v>
      </c>
      <c r="V797" s="369">
        <v>0.10692087888523027</v>
      </c>
      <c r="W797" s="369">
        <v>0.95788831891092774</v>
      </c>
      <c r="X797" s="369">
        <v>0.3310877419547964</v>
      </c>
      <c r="Y797" s="369">
        <v>2.2664864740016375</v>
      </c>
      <c r="Z797" s="369">
        <v>0.34460667826257185</v>
      </c>
      <c r="AA797" s="369">
        <v>1.8619765748706136</v>
      </c>
      <c r="AB797" s="369">
        <v>0.19339971944547146</v>
      </c>
      <c r="AC797" s="373">
        <v>-2.4304930397560653E-2</v>
      </c>
      <c r="AD797" s="575">
        <v>32041623000107</v>
      </c>
      <c r="AE797" s="370" t="s">
        <v>1817</v>
      </c>
      <c r="AF797" s="370" t="s">
        <v>1818</v>
      </c>
      <c r="AG797" s="374" t="s">
        <v>1594</v>
      </c>
      <c r="AH797" s="374" t="s">
        <v>1813</v>
      </c>
      <c r="AI797" s="374">
        <v>100000</v>
      </c>
      <c r="AJ797" s="374">
        <v>50000</v>
      </c>
      <c r="AK797" s="374">
        <v>100000</v>
      </c>
      <c r="AL797" s="722">
        <v>0</v>
      </c>
      <c r="AM797" s="722">
        <v>0</v>
      </c>
      <c r="AN797" s="369" t="s">
        <v>2007</v>
      </c>
      <c r="AO797" s="367" t="s">
        <v>1326</v>
      </c>
      <c r="AP797" s="370" t="s">
        <v>1816</v>
      </c>
      <c r="AQ797" s="376" t="s">
        <v>1815</v>
      </c>
      <c r="AR797" s="369">
        <v>0</v>
      </c>
      <c r="AS797" s="369">
        <v>0</v>
      </c>
      <c r="AT797" s="369" t="s">
        <v>1424</v>
      </c>
      <c r="AW797"/>
      <c r="AX797" s="198"/>
      <c r="AY797" s="184"/>
      <c r="AZ797" s="184"/>
      <c r="BA797" s="184"/>
      <c r="BB797" s="186"/>
      <c r="BC797" s="184"/>
      <c r="BD797" s="184"/>
      <c r="BE797" s="184"/>
      <c r="BF797" s="184"/>
      <c r="BG797" s="186"/>
      <c r="BH797" s="186"/>
      <c r="BI797" s="199"/>
      <c r="BJ797" s="199"/>
      <c r="BK797" s="199"/>
      <c r="BL797" s="186"/>
      <c r="BM797" s="186"/>
      <c r="BN797" s="186"/>
      <c r="BO797" s="186"/>
      <c r="BP797" s="186"/>
      <c r="BQ797" s="186"/>
      <c r="BR797" s="186"/>
      <c r="BS797" s="186"/>
      <c r="BT797" s="187"/>
      <c r="BU797" s="188"/>
      <c r="BV797" s="189"/>
      <c r="BW797" s="185"/>
      <c r="BX797"/>
      <c r="BZ797"/>
    </row>
    <row r="798" spans="2:78" ht="18.75">
      <c r="B798" s="363" t="s">
        <v>1606</v>
      </c>
      <c r="C798" s="364">
        <v>31608483000135</v>
      </c>
      <c r="D798" s="365" t="s">
        <v>14</v>
      </c>
      <c r="E798" s="365" t="s">
        <v>614</v>
      </c>
      <c r="F798" s="365" t="s">
        <v>1424</v>
      </c>
      <c r="G798" s="366" t="s">
        <v>1424</v>
      </c>
      <c r="H798" s="366" t="s">
        <v>867</v>
      </c>
      <c r="I798" s="366" t="s">
        <v>34</v>
      </c>
      <c r="J798" s="366" t="s">
        <v>608</v>
      </c>
      <c r="K798" s="367" t="s">
        <v>48</v>
      </c>
      <c r="L798" s="368"/>
      <c r="M798" s="368" t="s">
        <v>1424</v>
      </c>
      <c r="N798" s="367">
        <v>487600</v>
      </c>
      <c r="O798" s="367" t="s">
        <v>1323</v>
      </c>
      <c r="P798" s="371">
        <v>43525</v>
      </c>
      <c r="Q798" s="372">
        <v>368.69099419000003</v>
      </c>
      <c r="R798" s="372">
        <v>384.88403624150766</v>
      </c>
      <c r="S798" s="367">
        <v>2</v>
      </c>
      <c r="T798" s="369">
        <v>0.13402498959940123</v>
      </c>
      <c r="U798" s="369">
        <v>1.4360136933595657</v>
      </c>
      <c r="V798" s="369">
        <v>4.2046845677859102E-2</v>
      </c>
      <c r="W798" s="369">
        <v>0.37669146327448766</v>
      </c>
      <c r="X798" s="369">
        <v>0.15648066408582362</v>
      </c>
      <c r="Y798" s="369">
        <v>1.0712003606637155</v>
      </c>
      <c r="Z798" s="369">
        <v>0.5887178121419494</v>
      </c>
      <c r="AA798" s="369">
        <v>3.1809562743939592</v>
      </c>
      <c r="AB798" s="369">
        <v>0.16270467911820768</v>
      </c>
      <c r="AC798" s="373">
        <v>-0.42761277859043006</v>
      </c>
      <c r="AD798" s="575">
        <v>32068007000131</v>
      </c>
      <c r="AE798" s="370" t="s">
        <v>1817</v>
      </c>
      <c r="AF798" s="370" t="s">
        <v>1818</v>
      </c>
      <c r="AG798" s="374" t="s">
        <v>1594</v>
      </c>
      <c r="AH798" s="374" t="s">
        <v>1813</v>
      </c>
      <c r="AI798" s="374">
        <v>100000</v>
      </c>
      <c r="AJ798" s="374">
        <v>50000</v>
      </c>
      <c r="AK798" s="374">
        <v>100000</v>
      </c>
      <c r="AL798" s="722">
        <v>0</v>
      </c>
      <c r="AM798" s="722">
        <v>0</v>
      </c>
      <c r="AN798" s="369" t="s">
        <v>1820</v>
      </c>
      <c r="AO798" s="367" t="s">
        <v>1326</v>
      </c>
      <c r="AP798" s="370" t="s">
        <v>1816</v>
      </c>
      <c r="AQ798" s="376" t="s">
        <v>1815</v>
      </c>
      <c r="AR798" s="369">
        <v>0</v>
      </c>
      <c r="AS798" s="369">
        <v>0</v>
      </c>
      <c r="AT798" s="369" t="s">
        <v>1424</v>
      </c>
      <c r="AW798"/>
      <c r="AX798" s="198"/>
      <c r="AY798" s="184"/>
      <c r="AZ798" s="184"/>
      <c r="BA798" s="184"/>
      <c r="BB798" s="186"/>
      <c r="BC798" s="184"/>
      <c r="BD798" s="184"/>
      <c r="BE798" s="184"/>
      <c r="BF798" s="184"/>
      <c r="BG798" s="186"/>
      <c r="BH798" s="186"/>
      <c r="BI798" s="199"/>
      <c r="BJ798" s="199"/>
      <c r="BK798" s="199"/>
      <c r="BL798" s="186"/>
      <c r="BM798" s="186"/>
      <c r="BN798" s="186"/>
      <c r="BO798" s="186"/>
      <c r="BP798" s="186"/>
      <c r="BQ798" s="186"/>
      <c r="BR798" s="186"/>
      <c r="BS798" s="186"/>
      <c r="BT798" s="187"/>
      <c r="BU798" s="188"/>
      <c r="BV798" s="189"/>
      <c r="BW798" s="185"/>
      <c r="BX798"/>
      <c r="BZ798"/>
    </row>
    <row r="799" spans="2:78" ht="18.75">
      <c r="B799" s="363" t="s">
        <v>483</v>
      </c>
      <c r="C799" s="364">
        <v>31353316000190</v>
      </c>
      <c r="D799" s="365" t="s">
        <v>11</v>
      </c>
      <c r="E799" s="365" t="s">
        <v>620</v>
      </c>
      <c r="F799" s="365" t="s">
        <v>665</v>
      </c>
      <c r="G799" s="366" t="s">
        <v>740</v>
      </c>
      <c r="H799" s="366" t="s">
        <v>34</v>
      </c>
      <c r="I799" s="366" t="s">
        <v>1424</v>
      </c>
      <c r="J799" s="366" t="s">
        <v>608</v>
      </c>
      <c r="K799" s="367" t="s">
        <v>48</v>
      </c>
      <c r="L799" s="368"/>
      <c r="M799" s="368" t="s">
        <v>34</v>
      </c>
      <c r="N799" s="367">
        <v>488569</v>
      </c>
      <c r="O799" s="367" t="s">
        <v>1323</v>
      </c>
      <c r="P799" s="371">
        <v>43526</v>
      </c>
      <c r="Q799" s="372">
        <v>11.46598837</v>
      </c>
      <c r="R799" s="372">
        <v>10.51514182</v>
      </c>
      <c r="S799" s="367">
        <v>1</v>
      </c>
      <c r="T799" s="369">
        <v>0.10790125610682022</v>
      </c>
      <c r="U799" s="369">
        <v>1.156110377349983</v>
      </c>
      <c r="V799" s="369">
        <v>0.13202334290367146</v>
      </c>
      <c r="W799" s="369">
        <v>1.1827775763679036</v>
      </c>
      <c r="X799" s="369">
        <v>0.19149990641615489</v>
      </c>
      <c r="Y799" s="369">
        <v>1.310927263879353</v>
      </c>
      <c r="Z799" s="369">
        <v>0.23685335880142544</v>
      </c>
      <c r="AA799" s="369">
        <v>1.2797645361696923</v>
      </c>
      <c r="AB799" s="369">
        <v>1.2240080959940744E-3</v>
      </c>
      <c r="AC799" s="373">
        <v>16.668106497973696</v>
      </c>
      <c r="AD799" s="575">
        <v>0</v>
      </c>
      <c r="AE799" s="370" t="s">
        <v>1980</v>
      </c>
      <c r="AF799" s="370" t="s">
        <v>1833</v>
      </c>
      <c r="AG799" s="374" t="s">
        <v>1458</v>
      </c>
      <c r="AH799" s="374" t="s">
        <v>1813</v>
      </c>
      <c r="AI799" s="374">
        <v>5000</v>
      </c>
      <c r="AJ799" s="374">
        <v>1000</v>
      </c>
      <c r="AK799" s="374">
        <v>1000</v>
      </c>
      <c r="AL799" s="722">
        <v>0.92</v>
      </c>
      <c r="AM799" s="722">
        <v>20</v>
      </c>
      <c r="AN799" s="369" t="s">
        <v>1820</v>
      </c>
      <c r="AO799" s="367" t="s">
        <v>1326</v>
      </c>
      <c r="AP799" s="370" t="s">
        <v>1835</v>
      </c>
      <c r="AQ799" s="376" t="s">
        <v>673</v>
      </c>
      <c r="AR799" s="369">
        <v>1.34933333333333E-3</v>
      </c>
      <c r="AS799" s="369">
        <v>1.34933333333333E-3</v>
      </c>
      <c r="AT799" s="369" t="s">
        <v>1424</v>
      </c>
      <c r="AW799"/>
      <c r="AX799" s="198"/>
      <c r="AY799" s="184"/>
      <c r="AZ799" s="184"/>
      <c r="BA799" s="184"/>
      <c r="BB799" s="186"/>
      <c r="BC799" s="184"/>
      <c r="BD799" s="184"/>
      <c r="BE799" s="184"/>
      <c r="BF799" s="184"/>
      <c r="BG799" s="186"/>
      <c r="BH799" s="186"/>
      <c r="BI799" s="199"/>
      <c r="BJ799" s="199"/>
      <c r="BK799" s="199"/>
      <c r="BL799" s="186"/>
      <c r="BM799" s="186"/>
      <c r="BN799" s="186"/>
      <c r="BO799" s="186"/>
      <c r="BP799" s="186"/>
      <c r="BQ799" s="186"/>
      <c r="BR799" s="186"/>
      <c r="BS799" s="186"/>
      <c r="BT799" s="187"/>
      <c r="BU799" s="188"/>
      <c r="BV799" s="189"/>
      <c r="BW799" s="185"/>
      <c r="BX799"/>
      <c r="BZ799"/>
    </row>
    <row r="800" spans="2:78" ht="18.75">
      <c r="B800" s="363" t="s">
        <v>1587</v>
      </c>
      <c r="C800" s="364">
        <v>29813630000167</v>
      </c>
      <c r="D800" s="365" t="s">
        <v>11</v>
      </c>
      <c r="E800" s="365" t="s">
        <v>620</v>
      </c>
      <c r="F800" s="365" t="s">
        <v>665</v>
      </c>
      <c r="G800" s="366" t="s">
        <v>740</v>
      </c>
      <c r="H800" s="366" t="s">
        <v>34</v>
      </c>
      <c r="I800" s="366" t="s">
        <v>1424</v>
      </c>
      <c r="J800" s="366" t="s">
        <v>608</v>
      </c>
      <c r="K800" s="367" t="s">
        <v>48</v>
      </c>
      <c r="L800" s="368"/>
      <c r="M800" s="368" t="s">
        <v>1424</v>
      </c>
      <c r="N800" s="367">
        <v>488623</v>
      </c>
      <c r="O800" s="367" t="s">
        <v>1323</v>
      </c>
      <c r="P800" s="371">
        <v>43359</v>
      </c>
      <c r="Q800" s="372">
        <v>54.930122969999999</v>
      </c>
      <c r="R800" s="372">
        <v>59.493246540515877</v>
      </c>
      <c r="S800" s="367">
        <v>1</v>
      </c>
      <c r="T800" s="369">
        <v>0.10865901699826463</v>
      </c>
      <c r="U800" s="369">
        <v>1.1642294230567503</v>
      </c>
      <c r="V800" s="369">
        <v>0.13015053378148167</v>
      </c>
      <c r="W800" s="369">
        <v>1.1659993568059315</v>
      </c>
      <c r="X800" s="369">
        <v>0.20028155918451329</v>
      </c>
      <c r="Y800" s="369">
        <v>1.3710427399200842</v>
      </c>
      <c r="Z800" s="369">
        <v>0.22574844786902037</v>
      </c>
      <c r="AA800" s="369">
        <v>1.2197625532527856</v>
      </c>
      <c r="AB800" s="369">
        <v>2.3971312762139188E-3</v>
      </c>
      <c r="AC800" s="373">
        <v>7.7296927206617978</v>
      </c>
      <c r="AD800" s="575">
        <v>11447136000160</v>
      </c>
      <c r="AE800" s="370" t="s">
        <v>1851</v>
      </c>
      <c r="AF800" s="370" t="s">
        <v>1812</v>
      </c>
      <c r="AG800" s="374" t="s">
        <v>1459</v>
      </c>
      <c r="AH800" s="374" t="s">
        <v>1819</v>
      </c>
      <c r="AI800" s="374">
        <v>5000</v>
      </c>
      <c r="AJ800" s="374">
        <v>1000</v>
      </c>
      <c r="AK800" s="374">
        <v>5000</v>
      </c>
      <c r="AL800" s="722">
        <v>0.06</v>
      </c>
      <c r="AM800" s="722">
        <v>0</v>
      </c>
      <c r="AN800" s="369" t="s">
        <v>1820</v>
      </c>
      <c r="AO800" s="367" t="s">
        <v>1326</v>
      </c>
      <c r="AP800" s="370" t="s">
        <v>1821</v>
      </c>
      <c r="AQ800" s="376" t="s">
        <v>1815</v>
      </c>
      <c r="AR800" s="369">
        <v>0</v>
      </c>
      <c r="AS800" s="369">
        <v>0</v>
      </c>
      <c r="AT800" s="369" t="s">
        <v>1424</v>
      </c>
      <c r="AW800"/>
      <c r="AX800" s="198"/>
      <c r="AY800" s="184"/>
      <c r="AZ800" s="184"/>
      <c r="BA800" s="184"/>
      <c r="BB800" s="186"/>
      <c r="BC800" s="184"/>
      <c r="BD800" s="184"/>
      <c r="BE800" s="184"/>
      <c r="BF800" s="184"/>
      <c r="BG800" s="186"/>
      <c r="BH800" s="186"/>
      <c r="BI800" s="199"/>
      <c r="BJ800" s="199"/>
      <c r="BK800" s="199"/>
      <c r="BL800" s="186"/>
      <c r="BM800" s="186"/>
      <c r="BN800" s="186"/>
      <c r="BO800" s="186"/>
      <c r="BP800" s="186"/>
      <c r="BQ800" s="186"/>
      <c r="BR800" s="186"/>
      <c r="BS800" s="186"/>
      <c r="BT800" s="187"/>
      <c r="BU800" s="188"/>
      <c r="BV800" s="189"/>
      <c r="BW800" s="185"/>
      <c r="BX800"/>
      <c r="BZ800"/>
    </row>
    <row r="801" spans="2:78" ht="18.75">
      <c r="B801" s="363" t="s">
        <v>1111</v>
      </c>
      <c r="C801" s="364"/>
      <c r="D801" s="365" t="s">
        <v>11</v>
      </c>
      <c r="E801" s="365" t="s">
        <v>620</v>
      </c>
      <c r="F801" s="365" t="s">
        <v>665</v>
      </c>
      <c r="G801" s="366" t="s">
        <v>740</v>
      </c>
      <c r="H801" s="366" t="s">
        <v>34</v>
      </c>
      <c r="I801" s="366" t="s">
        <v>1424</v>
      </c>
      <c r="J801" s="366" t="s">
        <v>608</v>
      </c>
      <c r="L801" s="368"/>
      <c r="M801" s="368" t="s">
        <v>1421</v>
      </c>
      <c r="N801" s="367">
        <v>488704</v>
      </c>
      <c r="O801" s="367" t="s">
        <v>1323</v>
      </c>
      <c r="P801" s="371"/>
      <c r="S801" s="367"/>
      <c r="U801" s="369"/>
      <c r="W801" s="369"/>
      <c r="Y801" s="369"/>
      <c r="AA801" s="369"/>
      <c r="AD801" s="575">
        <v>0</v>
      </c>
      <c r="AE801" s="370"/>
      <c r="AF801" s="370"/>
      <c r="AG801" s="374" t="s">
        <v>1458</v>
      </c>
      <c r="AH801" s="374"/>
      <c r="AI801" s="374">
        <v>0</v>
      </c>
      <c r="AJ801" s="374">
        <v>0</v>
      </c>
      <c r="AK801" s="374">
        <v>0</v>
      </c>
      <c r="AN801" s="369"/>
      <c r="AO801" s="367" t="s">
        <v>1326</v>
      </c>
      <c r="AP801" s="370"/>
      <c r="AR801" s="369">
        <v>1E-3</v>
      </c>
      <c r="AS801" s="369">
        <v>1E-3</v>
      </c>
      <c r="AT801" s="369" t="s">
        <v>1424</v>
      </c>
      <c r="AW801" s="198"/>
      <c r="AX801" s="198"/>
      <c r="AY801" s="184"/>
      <c r="AZ801" s="184"/>
      <c r="BA801" s="184"/>
      <c r="BB801" s="186"/>
      <c r="BC801" s="184"/>
      <c r="BD801" s="184"/>
      <c r="BE801" s="184"/>
      <c r="BF801" s="184"/>
      <c r="BG801" s="186"/>
      <c r="BH801" s="186"/>
      <c r="BI801" s="199"/>
      <c r="BJ801" s="199"/>
      <c r="BK801" s="199"/>
      <c r="BL801" s="218"/>
      <c r="BM801" s="186"/>
      <c r="BN801" s="186"/>
      <c r="BO801" s="186"/>
      <c r="BP801" s="186"/>
      <c r="BQ801" s="186"/>
      <c r="BR801" s="186"/>
      <c r="BS801" s="186"/>
      <c r="BT801" s="187"/>
      <c r="BU801" s="188"/>
      <c r="BV801" s="189"/>
      <c r="BW801" s="185"/>
      <c r="BX801"/>
      <c r="BZ801"/>
    </row>
    <row r="802" spans="2:78" ht="18.75">
      <c r="B802" s="363" t="s">
        <v>359</v>
      </c>
      <c r="C802" s="364">
        <v>32295829000155</v>
      </c>
      <c r="D802" s="365" t="s">
        <v>14</v>
      </c>
      <c r="E802" s="365" t="s">
        <v>614</v>
      </c>
      <c r="F802" s="365" t="s">
        <v>1424</v>
      </c>
      <c r="G802" s="366" t="s">
        <v>1424</v>
      </c>
      <c r="H802" s="366" t="s">
        <v>1340</v>
      </c>
      <c r="I802" s="366" t="s">
        <v>34</v>
      </c>
      <c r="J802" s="366" t="s">
        <v>608</v>
      </c>
      <c r="K802" s="367" t="s">
        <v>48</v>
      </c>
      <c r="L802" s="368" t="s">
        <v>717</v>
      </c>
      <c r="M802" s="368" t="s">
        <v>34</v>
      </c>
      <c r="N802" s="367">
        <v>488720</v>
      </c>
      <c r="O802" s="367" t="s">
        <v>1323</v>
      </c>
      <c r="P802" s="371">
        <v>43523</v>
      </c>
      <c r="Q802" s="372">
        <v>5.3237282500000003</v>
      </c>
      <c r="R802" s="372">
        <v>5.3209871203968202</v>
      </c>
      <c r="S802" s="367">
        <v>2</v>
      </c>
      <c r="T802" s="369">
        <v>0.20228997004599769</v>
      </c>
      <c r="U802" s="369">
        <v>2.1674403249992631</v>
      </c>
      <c r="V802" s="369">
        <v>0.10749092093498258</v>
      </c>
      <c r="W802" s="369">
        <v>0.96299524121121949</v>
      </c>
      <c r="X802" s="369">
        <v>0.32942219731188627</v>
      </c>
      <c r="Y802" s="369">
        <v>2.2550848606929907</v>
      </c>
      <c r="Z802" s="369">
        <v>0.35588666662376789</v>
      </c>
      <c r="AA802" s="369">
        <v>1.9229245350182604</v>
      </c>
      <c r="AB802" s="369">
        <v>0.19048587303600606</v>
      </c>
      <c r="AC802" s="373">
        <v>-2.1684152238926793E-2</v>
      </c>
      <c r="AD802" s="575">
        <v>32041623000107</v>
      </c>
      <c r="AE802" s="370" t="s">
        <v>1889</v>
      </c>
      <c r="AF802" s="370" t="s">
        <v>1833</v>
      </c>
      <c r="AG802" s="374" t="s">
        <v>1458</v>
      </c>
      <c r="AH802" s="374" t="s">
        <v>1813</v>
      </c>
      <c r="AI802" s="374">
        <v>500</v>
      </c>
      <c r="AJ802" s="374">
        <v>100</v>
      </c>
      <c r="AK802" s="374">
        <v>100</v>
      </c>
      <c r="AL802" s="722">
        <v>0</v>
      </c>
      <c r="AM802" s="722">
        <v>0</v>
      </c>
      <c r="AN802" s="369" t="s">
        <v>1815</v>
      </c>
      <c r="AO802" s="367" t="s">
        <v>1326</v>
      </c>
      <c r="AP802" s="370" t="s">
        <v>1816</v>
      </c>
      <c r="AQ802" s="376" t="s">
        <v>661</v>
      </c>
      <c r="AR802" s="369">
        <v>7.9333333333333304E-3</v>
      </c>
      <c r="AS802" s="369">
        <v>7.9333333333333304E-3</v>
      </c>
      <c r="AT802" s="369" t="s">
        <v>1424</v>
      </c>
      <c r="AW802"/>
      <c r="AX802" s="198"/>
      <c r="AY802" s="184"/>
      <c r="AZ802" s="184"/>
      <c r="BA802" s="184"/>
      <c r="BB802" s="186"/>
      <c r="BC802" s="184"/>
      <c r="BD802" s="184"/>
      <c r="BE802" s="184"/>
      <c r="BF802" s="184"/>
      <c r="BG802" s="186"/>
      <c r="BH802" s="186"/>
      <c r="BI802" s="199"/>
      <c r="BJ802" s="199"/>
      <c r="BK802" s="199"/>
      <c r="BL802" s="186"/>
      <c r="BM802" s="186"/>
      <c r="BN802" s="186"/>
      <c r="BO802" s="186"/>
      <c r="BP802" s="186"/>
      <c r="BQ802" s="186"/>
      <c r="BR802" s="186"/>
      <c r="BS802" s="186"/>
      <c r="BT802" s="187"/>
      <c r="BU802" s="188"/>
      <c r="BV802" s="189"/>
      <c r="BW802" s="185"/>
      <c r="BX802"/>
      <c r="BZ802"/>
    </row>
    <row r="803" spans="2:78" ht="18.75">
      <c r="B803" s="363" t="s">
        <v>1130</v>
      </c>
      <c r="C803" s="364">
        <v>32225478000106</v>
      </c>
      <c r="D803" s="365" t="s">
        <v>11</v>
      </c>
      <c r="E803" s="365" t="s">
        <v>663</v>
      </c>
      <c r="F803" s="365" t="s">
        <v>1424</v>
      </c>
      <c r="G803" s="366" t="s">
        <v>740</v>
      </c>
      <c r="H803" s="366" t="s">
        <v>34</v>
      </c>
      <c r="I803" s="366" t="s">
        <v>34</v>
      </c>
      <c r="J803" s="366" t="s">
        <v>611</v>
      </c>
      <c r="K803" s="367" t="s">
        <v>49</v>
      </c>
      <c r="L803" s="368" t="s">
        <v>1341</v>
      </c>
      <c r="M803" s="368" t="s">
        <v>34</v>
      </c>
      <c r="N803" s="367">
        <v>488755</v>
      </c>
      <c r="O803" s="367" t="s">
        <v>1323</v>
      </c>
      <c r="P803" s="371">
        <v>43525</v>
      </c>
      <c r="Q803" s="372">
        <v>195.76875175000001</v>
      </c>
      <c r="R803" s="372">
        <v>239.46886847749997</v>
      </c>
      <c r="S803" s="367">
        <v>5</v>
      </c>
      <c r="T803" s="369">
        <v>-0.17346991923688759</v>
      </c>
      <c r="U803" s="369">
        <v>-1.8586472579085465</v>
      </c>
      <c r="V803" s="369">
        <v>-0.16713376763657239</v>
      </c>
      <c r="W803" s="369">
        <v>-1.4973266716830276</v>
      </c>
      <c r="X803" s="369">
        <v>-0.12160282925124466</v>
      </c>
      <c r="Y803" s="369">
        <v>-0.83244147328144236</v>
      </c>
      <c r="Z803" s="369">
        <v>0.21686785707466494</v>
      </c>
      <c r="AA803" s="369">
        <v>1.1717790025175838</v>
      </c>
      <c r="AB803" s="369">
        <v>0.14787589536934645</v>
      </c>
      <c r="AC803" s="373">
        <v>-1.8850618793927956</v>
      </c>
      <c r="AD803" s="575">
        <v>32225606000111</v>
      </c>
      <c r="AE803" s="370" t="s">
        <v>2019</v>
      </c>
      <c r="AF803" s="370" t="s">
        <v>1812</v>
      </c>
      <c r="AG803" s="374" t="s">
        <v>1459</v>
      </c>
      <c r="AH803" s="374" t="s">
        <v>1813</v>
      </c>
      <c r="AI803" s="374">
        <v>25000</v>
      </c>
      <c r="AJ803" s="374">
        <v>0</v>
      </c>
      <c r="AK803" s="374">
        <v>10000</v>
      </c>
      <c r="AL803" s="722">
        <v>0.93</v>
      </c>
      <c r="AM803" s="722">
        <v>0</v>
      </c>
      <c r="AN803" s="369" t="s">
        <v>1815</v>
      </c>
      <c r="AO803" s="367" t="s">
        <v>1326</v>
      </c>
      <c r="AP803" s="370" t="s">
        <v>1835</v>
      </c>
      <c r="AQ803" s="376" t="s">
        <v>681</v>
      </c>
      <c r="AR803" s="369">
        <v>4.3499200000000002E-3</v>
      </c>
      <c r="AS803" s="369">
        <v>4.3499200000000002E-3</v>
      </c>
      <c r="AT803" s="369" t="s">
        <v>1424</v>
      </c>
      <c r="AW803"/>
      <c r="AX803" s="198"/>
      <c r="AY803" s="184"/>
      <c r="AZ803" s="184"/>
      <c r="BA803" s="184"/>
      <c r="BB803" s="186"/>
      <c r="BC803" s="184"/>
      <c r="BD803" s="184"/>
      <c r="BE803" s="184"/>
      <c r="BF803" s="184"/>
      <c r="BG803" s="186"/>
      <c r="BH803" s="186"/>
      <c r="BI803" s="199"/>
      <c r="BJ803" s="199"/>
      <c r="BK803" s="199"/>
      <c r="BL803" s="186"/>
      <c r="BM803" s="186"/>
      <c r="BN803" s="186"/>
      <c r="BO803" s="186"/>
      <c r="BP803" s="186"/>
      <c r="BQ803" s="186"/>
      <c r="BR803" s="186"/>
      <c r="BS803" s="186"/>
      <c r="BT803" s="187"/>
      <c r="BU803" s="188"/>
      <c r="BV803" s="189"/>
      <c r="BW803" s="185"/>
      <c r="BX803"/>
      <c r="BZ803"/>
    </row>
    <row r="804" spans="2:78" ht="18.75">
      <c r="B804" s="363" t="s">
        <v>294</v>
      </c>
      <c r="C804" s="364">
        <v>30995144000196</v>
      </c>
      <c r="D804" s="365" t="s">
        <v>14</v>
      </c>
      <c r="E804" s="365" t="s">
        <v>614</v>
      </c>
      <c r="F804" s="365" t="s">
        <v>1424</v>
      </c>
      <c r="G804" s="366" t="s">
        <v>1424</v>
      </c>
      <c r="H804" s="366" t="s">
        <v>867</v>
      </c>
      <c r="I804" s="366" t="s">
        <v>34</v>
      </c>
      <c r="J804" s="366" t="s">
        <v>608</v>
      </c>
      <c r="K804" s="367" t="s">
        <v>48</v>
      </c>
      <c r="L804" s="368" t="s">
        <v>1341</v>
      </c>
      <c r="M804" s="368" t="s">
        <v>34</v>
      </c>
      <c r="N804" s="367">
        <v>489719</v>
      </c>
      <c r="O804" s="367" t="s">
        <v>1323</v>
      </c>
      <c r="P804" s="371">
        <v>43512</v>
      </c>
      <c r="Q804" s="372">
        <v>116.94501535000001</v>
      </c>
      <c r="R804" s="372">
        <v>100.4445027659127</v>
      </c>
      <c r="S804" s="367">
        <v>2</v>
      </c>
      <c r="T804" s="369">
        <v>0.19930711224493369</v>
      </c>
      <c r="U804" s="369">
        <v>2.1354804296060577</v>
      </c>
      <c r="V804" s="369">
        <v>0.20050519984914295</v>
      </c>
      <c r="W804" s="369">
        <v>1.7962963905539495</v>
      </c>
      <c r="X804" s="369">
        <v>0.36079773859987241</v>
      </c>
      <c r="Y804" s="369">
        <v>2.4698685295894656</v>
      </c>
      <c r="Z804" s="369">
        <v>0.54183986318859034</v>
      </c>
      <c r="AA804" s="369">
        <v>2.9276656438431838</v>
      </c>
      <c r="AB804" s="369">
        <v>0.1546008808596227</v>
      </c>
      <c r="AC804" s="373">
        <v>0.57492398328951955</v>
      </c>
      <c r="AD804" s="575">
        <v>30995158000100</v>
      </c>
      <c r="AE804" s="370" t="s">
        <v>2011</v>
      </c>
      <c r="AF804" s="370" t="s">
        <v>1856</v>
      </c>
      <c r="AG804" s="374" t="s">
        <v>59</v>
      </c>
      <c r="AH804" s="374" t="s">
        <v>1819</v>
      </c>
      <c r="AI804" s="374">
        <v>1000</v>
      </c>
      <c r="AJ804" s="374">
        <v>500</v>
      </c>
      <c r="AK804" s="374">
        <v>1000</v>
      </c>
      <c r="AL804" s="722">
        <v>2</v>
      </c>
      <c r="AM804" s="722">
        <v>20</v>
      </c>
      <c r="AN804" s="369" t="s">
        <v>1820</v>
      </c>
      <c r="AO804" s="367" t="s">
        <v>1326</v>
      </c>
      <c r="AP804" s="370" t="s">
        <v>1835</v>
      </c>
      <c r="AQ804" s="376" t="s">
        <v>670</v>
      </c>
      <c r="AR804" s="369">
        <v>5.3333333333333297E-3</v>
      </c>
      <c r="AS804" s="369">
        <v>5.3333333333333297E-3</v>
      </c>
      <c r="AT804" s="369" t="s">
        <v>1424</v>
      </c>
      <c r="AW804"/>
      <c r="AX804" s="198"/>
      <c r="AY804" s="184"/>
      <c r="AZ804" s="184"/>
      <c r="BA804" s="184"/>
      <c r="BB804" s="186"/>
      <c r="BC804" s="184"/>
      <c r="BD804" s="184"/>
      <c r="BE804" s="184"/>
      <c r="BF804" s="184"/>
      <c r="BG804" s="186"/>
      <c r="BH804" s="186"/>
      <c r="BI804" s="199"/>
      <c r="BJ804" s="199"/>
      <c r="BK804" s="199"/>
      <c r="BL804" s="186"/>
      <c r="BM804" s="186"/>
      <c r="BN804" s="186"/>
      <c r="BO804" s="186"/>
      <c r="BP804" s="186"/>
      <c r="BQ804" s="186"/>
      <c r="BR804" s="186"/>
      <c r="BS804" s="186"/>
      <c r="BT804" s="187"/>
      <c r="BU804" s="188"/>
      <c r="BV804" s="189"/>
      <c r="BW804" s="185"/>
      <c r="BX804"/>
      <c r="BZ804"/>
    </row>
    <row r="805" spans="2:78" ht="18.75">
      <c r="B805" s="363" t="s">
        <v>1300</v>
      </c>
      <c r="C805" s="364">
        <v>31848144000126</v>
      </c>
      <c r="D805" s="365" t="s">
        <v>14</v>
      </c>
      <c r="E805" s="365" t="s">
        <v>607</v>
      </c>
      <c r="F805" s="365" t="s">
        <v>1424</v>
      </c>
      <c r="G805" s="366" t="s">
        <v>1424</v>
      </c>
      <c r="H805" s="366" t="s">
        <v>34</v>
      </c>
      <c r="I805" s="366" t="s">
        <v>34</v>
      </c>
      <c r="J805" s="366" t="s">
        <v>608</v>
      </c>
      <c r="K805" s="367" t="s">
        <v>48</v>
      </c>
      <c r="L805" s="368"/>
      <c r="M805" s="368" t="s">
        <v>34</v>
      </c>
      <c r="N805" s="367">
        <v>490067</v>
      </c>
      <c r="O805" s="367" t="s">
        <v>1323</v>
      </c>
      <c r="P805" s="371">
        <v>43383</v>
      </c>
      <c r="Q805" s="372">
        <v>38.125044870000004</v>
      </c>
      <c r="R805" s="372">
        <v>34.783078323571452</v>
      </c>
      <c r="S805" s="367">
        <v>3</v>
      </c>
      <c r="T805" s="369">
        <v>0.15531710365611162</v>
      </c>
      <c r="U805" s="369">
        <v>1.6641485168533063</v>
      </c>
      <c r="V805" s="369">
        <v>0.23553590606868502</v>
      </c>
      <c r="W805" s="369">
        <v>2.1101312995142329</v>
      </c>
      <c r="X805" s="369">
        <v>0.49693403183010143</v>
      </c>
      <c r="Y805" s="369">
        <v>3.4017999427106478</v>
      </c>
      <c r="Z805" s="369">
        <v>0.42284974916570106</v>
      </c>
      <c r="AA805" s="369">
        <v>2.2847390294524184</v>
      </c>
      <c r="AB805" s="369">
        <v>0.15278778986942845</v>
      </c>
      <c r="AC805" s="373">
        <v>0.81102331913643999</v>
      </c>
      <c r="AD805" s="575">
        <v>0</v>
      </c>
      <c r="AE805" s="370" t="s">
        <v>2054</v>
      </c>
      <c r="AF805" s="370" t="s">
        <v>1956</v>
      </c>
      <c r="AG805" s="374" t="s">
        <v>721</v>
      </c>
      <c r="AH805" s="374" t="s">
        <v>1813</v>
      </c>
      <c r="AI805" s="374">
        <v>10000</v>
      </c>
      <c r="AJ805" s="374">
        <v>5000</v>
      </c>
      <c r="AK805" s="374">
        <v>5000</v>
      </c>
      <c r="AL805" s="722">
        <v>0</v>
      </c>
      <c r="AM805" s="722">
        <v>0</v>
      </c>
      <c r="AN805" s="369" t="s">
        <v>668</v>
      </c>
      <c r="AO805" s="367" t="s">
        <v>1326</v>
      </c>
      <c r="AP805" s="370" t="s">
        <v>1816</v>
      </c>
      <c r="AQ805" s="376" t="s">
        <v>1815</v>
      </c>
      <c r="AR805" s="369">
        <v>6.6666666666666697E-3</v>
      </c>
      <c r="AS805" s="369">
        <v>6.6666666666666697E-3</v>
      </c>
      <c r="AT805" s="369" t="s">
        <v>1424</v>
      </c>
      <c r="AW805"/>
      <c r="AX805" s="198"/>
      <c r="AY805" s="184"/>
      <c r="AZ805" s="184"/>
      <c r="BA805" s="184"/>
      <c r="BB805" s="186"/>
      <c r="BC805" s="184"/>
      <c r="BD805" s="184"/>
      <c r="BE805" s="184"/>
      <c r="BF805" s="184"/>
      <c r="BG805" s="186"/>
      <c r="BH805" s="186"/>
      <c r="BI805" s="199"/>
      <c r="BJ805" s="199"/>
      <c r="BK805" s="199"/>
      <c r="BL805" s="186"/>
      <c r="BM805" s="186"/>
      <c r="BN805" s="186"/>
      <c r="BO805" s="186"/>
      <c r="BP805" s="186"/>
      <c r="BQ805" s="186"/>
      <c r="BR805" s="186"/>
      <c r="BS805" s="186"/>
      <c r="BT805" s="187"/>
      <c r="BU805" s="188"/>
      <c r="BV805" s="189"/>
      <c r="BW805" s="185"/>
      <c r="BX805"/>
      <c r="BZ805"/>
    </row>
    <row r="806" spans="2:78" ht="18.75">
      <c r="B806" s="363" t="s">
        <v>865</v>
      </c>
      <c r="C806" s="364">
        <v>32743215000199</v>
      </c>
      <c r="D806" s="365" t="s">
        <v>14</v>
      </c>
      <c r="E806" s="365" t="s">
        <v>607</v>
      </c>
      <c r="F806" s="365" t="s">
        <v>674</v>
      </c>
      <c r="G806" s="366" t="s">
        <v>1424</v>
      </c>
      <c r="H806" s="366" t="s">
        <v>34</v>
      </c>
      <c r="I806" s="366" t="s">
        <v>34</v>
      </c>
      <c r="J806" s="366" t="s">
        <v>608</v>
      </c>
      <c r="K806" s="367" t="s">
        <v>48</v>
      </c>
      <c r="L806" s="368"/>
      <c r="M806" s="368" t="s">
        <v>1421</v>
      </c>
      <c r="N806" s="367">
        <v>490164</v>
      </c>
      <c r="O806" s="367" t="s">
        <v>1323</v>
      </c>
      <c r="P806" s="371">
        <v>43541</v>
      </c>
      <c r="Q806" s="372">
        <v>103.33236116</v>
      </c>
      <c r="R806" s="372">
        <v>76.578114228372996</v>
      </c>
      <c r="S806" s="367">
        <v>2</v>
      </c>
      <c r="T806" s="369">
        <v>8.5314249327627989E-2</v>
      </c>
      <c r="U806" s="369">
        <v>0.91410139735398466</v>
      </c>
      <c r="V806" s="369">
        <v>1.573435526420508E-2</v>
      </c>
      <c r="W806" s="369">
        <v>0.14096175854815834</v>
      </c>
      <c r="X806" s="369">
        <v>0.17946191900579334</v>
      </c>
      <c r="Y806" s="369">
        <v>1.228520299856168</v>
      </c>
      <c r="Z806" s="369">
        <v>0.10651429650070332</v>
      </c>
      <c r="AA806" s="369">
        <v>0.57551735785578106</v>
      </c>
      <c r="AB806" s="369">
        <v>0.20121451878979446</v>
      </c>
      <c r="AC806" s="373">
        <v>-0.47654160801998002</v>
      </c>
      <c r="AD806" s="575">
        <v>42427783000134</v>
      </c>
      <c r="AE806" s="370" t="s">
        <v>1836</v>
      </c>
      <c r="AF806" s="370" t="s">
        <v>1833</v>
      </c>
      <c r="AG806" s="374" t="s">
        <v>1458</v>
      </c>
      <c r="AH806" s="374" t="s">
        <v>1819</v>
      </c>
      <c r="AI806" s="374">
        <v>500</v>
      </c>
      <c r="AJ806" s="374">
        <v>500</v>
      </c>
      <c r="AK806" s="374">
        <v>500</v>
      </c>
      <c r="AL806" s="722">
        <v>0.1</v>
      </c>
      <c r="AM806" s="722">
        <v>0</v>
      </c>
      <c r="AN806" s="369" t="s">
        <v>668</v>
      </c>
      <c r="AO806" s="367" t="s">
        <v>1326</v>
      </c>
      <c r="AP806" s="370" t="s">
        <v>1816</v>
      </c>
      <c r="AQ806" s="376" t="s">
        <v>699</v>
      </c>
      <c r="AR806" s="369">
        <v>3.5E-4</v>
      </c>
      <c r="AS806" s="369">
        <v>3.5E-4</v>
      </c>
      <c r="AT806" s="369" t="s">
        <v>1424</v>
      </c>
      <c r="AW806"/>
      <c r="AX806" s="198"/>
      <c r="AY806" s="184"/>
      <c r="AZ806" s="184"/>
      <c r="BA806" s="184"/>
      <c r="BB806" s="186"/>
      <c r="BC806" s="184"/>
      <c r="BD806" s="184"/>
      <c r="BE806" s="184"/>
      <c r="BF806" s="184"/>
      <c r="BG806" s="186"/>
      <c r="BH806" s="186"/>
      <c r="BI806" s="199"/>
      <c r="BJ806" s="199"/>
      <c r="BK806" s="199"/>
      <c r="BL806" s="186"/>
      <c r="BM806" s="186"/>
      <c r="BN806" s="186"/>
      <c r="BO806" s="186"/>
      <c r="BP806" s="186"/>
      <c r="BQ806" s="186"/>
      <c r="BR806" s="186"/>
      <c r="BS806" s="186"/>
      <c r="BT806" s="187"/>
      <c r="BU806" s="188"/>
      <c r="BV806" s="189"/>
      <c r="BW806" s="185"/>
      <c r="BX806"/>
      <c r="BZ806"/>
    </row>
    <row r="807" spans="2:78" ht="18.75">
      <c r="B807" s="363" t="s">
        <v>281</v>
      </c>
      <c r="C807" s="364">
        <v>32300395000134</v>
      </c>
      <c r="D807" s="365" t="s">
        <v>11</v>
      </c>
      <c r="E807" s="365" t="s">
        <v>620</v>
      </c>
      <c r="F807" s="365" t="s">
        <v>687</v>
      </c>
      <c r="G807" s="366" t="s">
        <v>740</v>
      </c>
      <c r="H807" s="366" t="s">
        <v>34</v>
      </c>
      <c r="I807" s="366" t="s">
        <v>1321</v>
      </c>
      <c r="J807" s="366" t="s">
        <v>608</v>
      </c>
      <c r="K807" s="367" t="s">
        <v>48</v>
      </c>
      <c r="L807" s="368"/>
      <c r="M807" s="368" t="s">
        <v>34</v>
      </c>
      <c r="N807" s="367">
        <v>490350</v>
      </c>
      <c r="O807" s="367" t="s">
        <v>1323</v>
      </c>
      <c r="P807" s="371">
        <v>43544</v>
      </c>
      <c r="Q807" s="372">
        <v>86.465865149999999</v>
      </c>
      <c r="R807" s="372">
        <v>65.85839109039685</v>
      </c>
      <c r="S807" s="367">
        <v>1</v>
      </c>
      <c r="T807" s="369">
        <v>0.11947928219686843</v>
      </c>
      <c r="U807" s="369">
        <v>1.2801633920682012</v>
      </c>
      <c r="V807" s="369">
        <v>0.1583714976479984</v>
      </c>
      <c r="W807" s="369">
        <v>1.4188267925508311</v>
      </c>
      <c r="X807" s="369">
        <v>0.29733806682275254</v>
      </c>
      <c r="Y807" s="369">
        <v>2.0354504901953558</v>
      </c>
      <c r="Z807" s="369">
        <v>0.45018626335330092</v>
      </c>
      <c r="AA807" s="369">
        <v>2.4324435060822824</v>
      </c>
      <c r="AB807" s="369">
        <v>6.9778804469020211E-3</v>
      </c>
      <c r="AC807" s="373">
        <v>6.6997496443914955</v>
      </c>
      <c r="AD807" s="575">
        <v>0</v>
      </c>
      <c r="AE807" s="370" t="s">
        <v>2048</v>
      </c>
      <c r="AF807" s="370" t="s">
        <v>1833</v>
      </c>
      <c r="AG807" s="374" t="s">
        <v>1458</v>
      </c>
      <c r="AH807" s="374" t="s">
        <v>1894</v>
      </c>
      <c r="AI807" s="374">
        <v>50000</v>
      </c>
      <c r="AJ807" s="374">
        <v>10000</v>
      </c>
      <c r="AK807" s="374">
        <v>50000</v>
      </c>
      <c r="AL807" s="722">
        <v>2</v>
      </c>
      <c r="AM807" s="722">
        <v>20</v>
      </c>
      <c r="AN807" s="369" t="s">
        <v>1815</v>
      </c>
      <c r="AO807" s="367" t="s">
        <v>1326</v>
      </c>
      <c r="AP807" s="370" t="s">
        <v>1835</v>
      </c>
      <c r="AQ807" s="376" t="s">
        <v>670</v>
      </c>
      <c r="AR807" s="369">
        <v>5.3340000000000002E-3</v>
      </c>
      <c r="AS807" s="369">
        <v>5.3340000000000002E-3</v>
      </c>
      <c r="AT807" s="369" t="s">
        <v>1424</v>
      </c>
      <c r="AW807"/>
      <c r="AX807" s="198"/>
      <c r="AY807" s="184"/>
      <c r="AZ807" s="184"/>
      <c r="BA807" s="184"/>
      <c r="BB807" s="186"/>
      <c r="BC807" s="184"/>
      <c r="BD807" s="184"/>
      <c r="BE807" s="184"/>
      <c r="BF807" s="184"/>
      <c r="BG807" s="186"/>
      <c r="BH807" s="186"/>
      <c r="BI807" s="199"/>
      <c r="BJ807" s="199"/>
      <c r="BK807" s="199"/>
      <c r="BL807" s="186"/>
      <c r="BM807" s="186"/>
      <c r="BN807" s="186"/>
      <c r="BO807" s="186"/>
      <c r="BP807" s="186"/>
      <c r="BQ807" s="186"/>
      <c r="BR807" s="186"/>
      <c r="BS807" s="186"/>
      <c r="BT807" s="187"/>
      <c r="BU807" s="188"/>
      <c r="BV807" s="189"/>
      <c r="BW807" s="185"/>
      <c r="BX807"/>
      <c r="BZ807"/>
    </row>
    <row r="808" spans="2:78" ht="18.75">
      <c r="B808" s="363" t="s">
        <v>1693</v>
      </c>
      <c r="C808" s="364">
        <v>32666390000120</v>
      </c>
      <c r="D808" s="365" t="s">
        <v>13</v>
      </c>
      <c r="E808" s="365" t="s">
        <v>615</v>
      </c>
      <c r="F808" s="365" t="s">
        <v>619</v>
      </c>
      <c r="G808" s="366" t="s">
        <v>34</v>
      </c>
      <c r="H808" s="366" t="s">
        <v>867</v>
      </c>
      <c r="I808" s="366" t="s">
        <v>34</v>
      </c>
      <c r="J808" s="366" t="s">
        <v>611</v>
      </c>
      <c r="K808" s="367" t="s">
        <v>48</v>
      </c>
      <c r="L808" s="368"/>
      <c r="M808" s="368" t="s">
        <v>1424</v>
      </c>
      <c r="N808" s="367">
        <v>491004</v>
      </c>
      <c r="O808" s="367" t="s">
        <v>1323</v>
      </c>
      <c r="P808" s="371">
        <v>43558</v>
      </c>
      <c r="Q808" s="372">
        <v>1311.1839904999999</v>
      </c>
      <c r="R808" s="372">
        <v>1304.1740707815875</v>
      </c>
      <c r="S808" s="367">
        <v>1</v>
      </c>
      <c r="T808" s="369">
        <v>0.22780932372146934</v>
      </c>
      <c r="U808" s="369">
        <v>2.4408680001902692</v>
      </c>
      <c r="V808" s="369">
        <v>0.26390594870614836</v>
      </c>
      <c r="W808" s="369">
        <v>2.3642943098894222</v>
      </c>
      <c r="X808" s="369">
        <v>0.33327538625031972</v>
      </c>
      <c r="Y808" s="369">
        <v>2.2814621604358623</v>
      </c>
      <c r="Z808" s="369">
        <v>0.45417791788690964</v>
      </c>
      <c r="AA808" s="369">
        <v>2.454011188037919</v>
      </c>
      <c r="AB808" s="369">
        <v>5.7248461289304498E-2</v>
      </c>
      <c r="AC808" s="373">
        <v>2.6600628151614418</v>
      </c>
      <c r="AD808" s="575">
        <v>32386241000107</v>
      </c>
      <c r="AE808" s="370" t="s">
        <v>1906</v>
      </c>
      <c r="AF808" s="370" t="s">
        <v>1907</v>
      </c>
      <c r="AG808" s="374" t="s">
        <v>1462</v>
      </c>
      <c r="AH808" s="374" t="s">
        <v>1819</v>
      </c>
      <c r="AI808" s="374">
        <v>1000</v>
      </c>
      <c r="AJ808" s="374">
        <v>100</v>
      </c>
      <c r="AK808" s="374">
        <v>1000</v>
      </c>
      <c r="AL808" s="722">
        <v>2.5</v>
      </c>
      <c r="AM808" s="722">
        <v>0</v>
      </c>
      <c r="AN808" s="369" t="s">
        <v>1820</v>
      </c>
      <c r="AO808" s="367" t="s">
        <v>1326</v>
      </c>
      <c r="AP808" s="370" t="s">
        <v>1835</v>
      </c>
      <c r="AQ808" s="376" t="s">
        <v>1815</v>
      </c>
      <c r="AR808" s="369">
        <v>0</v>
      </c>
      <c r="AS808" s="369">
        <v>0</v>
      </c>
      <c r="AT808" s="369" t="s">
        <v>1424</v>
      </c>
      <c r="AW808" s="198"/>
      <c r="AX808" s="198"/>
      <c r="AY808" s="184"/>
      <c r="AZ808" s="184"/>
      <c r="BA808" s="184"/>
      <c r="BB808" s="186"/>
      <c r="BC808" s="184"/>
      <c r="BD808" s="184"/>
      <c r="BE808" s="184"/>
      <c r="BF808" s="184"/>
      <c r="BG808" s="186"/>
      <c r="BH808" s="186"/>
      <c r="BI808" s="199"/>
      <c r="BJ808" s="199"/>
      <c r="BK808" s="199"/>
      <c r="BL808" s="218"/>
      <c r="BM808" s="186"/>
      <c r="BN808" s="186"/>
      <c r="BO808" s="186"/>
      <c r="BP808" s="186"/>
      <c r="BQ808" s="186"/>
      <c r="BR808" s="186"/>
      <c r="BS808" s="186"/>
      <c r="BT808" s="187"/>
      <c r="BU808" s="188"/>
      <c r="BV808" s="189"/>
      <c r="BW808" s="185"/>
      <c r="BX808"/>
      <c r="BZ808"/>
    </row>
    <row r="809" spans="2:78" ht="18.75">
      <c r="B809" s="363" t="s">
        <v>1011</v>
      </c>
      <c r="C809" s="364">
        <v>32227355000104</v>
      </c>
      <c r="D809" s="365" t="s">
        <v>11</v>
      </c>
      <c r="E809" s="365" t="s">
        <v>620</v>
      </c>
      <c r="F809" s="365" t="s">
        <v>694</v>
      </c>
      <c r="G809" s="366" t="s">
        <v>740</v>
      </c>
      <c r="H809" s="366" t="s">
        <v>34</v>
      </c>
      <c r="I809" s="366" t="s">
        <v>1424</v>
      </c>
      <c r="J809" s="366" t="s">
        <v>608</v>
      </c>
      <c r="K809" s="367" t="s">
        <v>48</v>
      </c>
      <c r="L809" s="368" t="s">
        <v>1341</v>
      </c>
      <c r="M809" s="368" t="s">
        <v>34</v>
      </c>
      <c r="N809" s="367">
        <v>491055</v>
      </c>
      <c r="O809" s="367" t="s">
        <v>1323</v>
      </c>
      <c r="P809" s="371">
        <v>43546</v>
      </c>
      <c r="Q809" s="372">
        <v>9.6391526699999996</v>
      </c>
      <c r="R809" s="372">
        <v>16.505979359999991</v>
      </c>
      <c r="S809" s="367">
        <v>1</v>
      </c>
      <c r="T809" s="369">
        <v>9.1949513322564957E-2</v>
      </c>
      <c r="U809" s="369">
        <v>0.98519507909397375</v>
      </c>
      <c r="V809" s="369">
        <v>0.10872521461747109</v>
      </c>
      <c r="W809" s="369">
        <v>0.97405309551328156</v>
      </c>
      <c r="X809" s="369">
        <v>0.18432341058625124</v>
      </c>
      <c r="Y809" s="369">
        <v>1.2618000124952575</v>
      </c>
      <c r="Z809" s="369">
        <v>0.20711153880866995</v>
      </c>
      <c r="AA809" s="369">
        <v>1.1190637267723373</v>
      </c>
      <c r="AB809" s="369">
        <v>1.647807105467634E-2</v>
      </c>
      <c r="AC809" s="373">
        <v>-0.17576274420586391</v>
      </c>
      <c r="AD809" s="575">
        <v>32227954000128</v>
      </c>
      <c r="AE809" s="370" t="s">
        <v>2006</v>
      </c>
      <c r="AF809" s="370" t="s">
        <v>1812</v>
      </c>
      <c r="AG809" s="374" t="s">
        <v>1459</v>
      </c>
      <c r="AH809" s="374" t="s">
        <v>1813</v>
      </c>
      <c r="AI809" s="374">
        <v>50000</v>
      </c>
      <c r="AJ809" s="374">
        <v>10000</v>
      </c>
      <c r="AK809" s="374">
        <v>50000</v>
      </c>
      <c r="AL809" s="722">
        <v>2</v>
      </c>
      <c r="AM809" s="722">
        <v>20</v>
      </c>
      <c r="AN809" s="369" t="s">
        <v>1820</v>
      </c>
      <c r="AO809" s="367" t="s">
        <v>1326</v>
      </c>
      <c r="AP809" s="370" t="s">
        <v>1821</v>
      </c>
      <c r="AQ809" s="376" t="s">
        <v>677</v>
      </c>
      <c r="AR809" s="369">
        <v>8.1809999999999999E-4</v>
      </c>
      <c r="AS809" s="369">
        <v>8.1809999999999999E-4</v>
      </c>
      <c r="AT809" s="369" t="s">
        <v>1424</v>
      </c>
      <c r="AW809"/>
      <c r="AX809" s="198"/>
      <c r="AY809" s="184"/>
      <c r="AZ809" s="184"/>
      <c r="BA809" s="184"/>
      <c r="BB809" s="186"/>
      <c r="BC809" s="184"/>
      <c r="BD809" s="184"/>
      <c r="BE809" s="184"/>
      <c r="BF809" s="184"/>
      <c r="BG809" s="186"/>
      <c r="BH809" s="186"/>
      <c r="BI809" s="199"/>
      <c r="BJ809" s="199"/>
      <c r="BK809" s="199"/>
      <c r="BL809" s="186"/>
      <c r="BM809" s="186"/>
      <c r="BN809" s="186"/>
      <c r="BO809" s="186"/>
      <c r="BP809" s="186"/>
      <c r="BQ809" s="186"/>
      <c r="BR809" s="186"/>
      <c r="BS809" s="186"/>
      <c r="BT809" s="187"/>
      <c r="BU809" s="188"/>
      <c r="BV809" s="189"/>
      <c r="BW809" s="185"/>
      <c r="BX809"/>
      <c r="BZ809"/>
    </row>
    <row r="810" spans="2:78" ht="18.75">
      <c r="B810" s="363" t="s">
        <v>871</v>
      </c>
      <c r="C810" s="364">
        <v>32295478000182</v>
      </c>
      <c r="D810" s="365" t="s">
        <v>11</v>
      </c>
      <c r="E810" s="365" t="s">
        <v>620</v>
      </c>
      <c r="F810" s="365" t="s">
        <v>665</v>
      </c>
      <c r="G810" s="366" t="s">
        <v>740</v>
      </c>
      <c r="H810" s="366" t="s">
        <v>34</v>
      </c>
      <c r="I810" s="366" t="s">
        <v>1424</v>
      </c>
      <c r="J810" s="366" t="s">
        <v>608</v>
      </c>
      <c r="K810" s="367" t="s">
        <v>48</v>
      </c>
      <c r="L810" s="368"/>
      <c r="M810" s="368" t="s">
        <v>34</v>
      </c>
      <c r="N810" s="367">
        <v>491225</v>
      </c>
      <c r="O810" s="367" t="s">
        <v>1323</v>
      </c>
      <c r="P810" s="371">
        <v>43555</v>
      </c>
      <c r="Q810" s="372">
        <v>75.830299650000001</v>
      </c>
      <c r="R810" s="372">
        <v>44.485829692460328</v>
      </c>
      <c r="S810" s="367">
        <v>1</v>
      </c>
      <c r="T810" s="369">
        <v>0.10078911657714817</v>
      </c>
      <c r="U810" s="369">
        <v>1.0799072022240619</v>
      </c>
      <c r="V810" s="369">
        <v>0.12014210912530787</v>
      </c>
      <c r="W810" s="369">
        <v>1.0763353625626768</v>
      </c>
      <c r="X810" s="369">
        <v>0.16567445599483865</v>
      </c>
      <c r="Y810" s="369">
        <v>1.1341371667307103</v>
      </c>
      <c r="Z810" s="369">
        <v>0.17659129711032495</v>
      </c>
      <c r="AA810" s="369">
        <v>0.9541569542506283</v>
      </c>
      <c r="AB810" s="369">
        <v>1.8398347185372536E-3</v>
      </c>
      <c r="AC810" s="373">
        <v>4.6312113986097314</v>
      </c>
      <c r="AD810" s="575">
        <v>0</v>
      </c>
      <c r="AE810" s="370" t="s">
        <v>1836</v>
      </c>
      <c r="AF810" s="370" t="s">
        <v>1833</v>
      </c>
      <c r="AG810" s="374" t="s">
        <v>1458</v>
      </c>
      <c r="AH810" s="374" t="s">
        <v>1819</v>
      </c>
      <c r="AI810" s="374">
        <v>1000</v>
      </c>
      <c r="AJ810" s="374">
        <v>1000</v>
      </c>
      <c r="AK810" s="374">
        <v>1000</v>
      </c>
      <c r="AL810" s="722">
        <v>0.4</v>
      </c>
      <c r="AM810" s="722">
        <v>0</v>
      </c>
      <c r="AN810" s="369" t="s">
        <v>1815</v>
      </c>
      <c r="AO810" s="367" t="s">
        <v>1326</v>
      </c>
      <c r="AP810" s="370" t="s">
        <v>1821</v>
      </c>
      <c r="AQ810" s="376" t="s">
        <v>671</v>
      </c>
      <c r="AR810" s="369">
        <v>1.75E-3</v>
      </c>
      <c r="AS810" s="369">
        <v>1.75E-3</v>
      </c>
      <c r="AT810" s="369" t="s">
        <v>1424</v>
      </c>
      <c r="AW810"/>
      <c r="AX810" s="198"/>
      <c r="AY810" s="184"/>
      <c r="AZ810" s="184"/>
      <c r="BA810" s="184"/>
      <c r="BB810" s="186"/>
      <c r="BC810" s="184"/>
      <c r="BD810" s="184"/>
      <c r="BE810" s="184"/>
      <c r="BF810" s="184"/>
      <c r="BG810" s="186"/>
      <c r="BH810" s="186"/>
      <c r="BI810" s="199"/>
      <c r="BJ810" s="199"/>
      <c r="BK810" s="199"/>
      <c r="BL810" s="186"/>
      <c r="BM810" s="186"/>
      <c r="BN810" s="186"/>
      <c r="BO810" s="186"/>
      <c r="BP810" s="186"/>
      <c r="BQ810" s="186"/>
      <c r="BR810" s="186"/>
      <c r="BS810" s="186"/>
      <c r="BT810" s="187"/>
      <c r="BU810" s="188"/>
      <c r="BV810" s="189"/>
      <c r="BW810" s="185"/>
      <c r="BX810"/>
      <c r="BZ810"/>
    </row>
    <row r="811" spans="2:78" ht="18.75">
      <c r="B811" s="363" t="s">
        <v>752</v>
      </c>
      <c r="C811" s="364">
        <v>32238591000126</v>
      </c>
      <c r="D811" s="365" t="s">
        <v>11</v>
      </c>
      <c r="E811" s="365" t="s">
        <v>620</v>
      </c>
      <c r="F811" s="365" t="s">
        <v>687</v>
      </c>
      <c r="G811" s="366" t="s">
        <v>740</v>
      </c>
      <c r="H811" s="366" t="s">
        <v>34</v>
      </c>
      <c r="I811" s="366" t="s">
        <v>1321</v>
      </c>
      <c r="J811" s="366" t="s">
        <v>608</v>
      </c>
      <c r="K811" s="367" t="s">
        <v>48</v>
      </c>
      <c r="L811" s="368"/>
      <c r="M811" s="368" t="s">
        <v>34</v>
      </c>
      <c r="N811" s="367">
        <v>491391</v>
      </c>
      <c r="O811" s="367" t="s">
        <v>1323</v>
      </c>
      <c r="P811" s="371">
        <v>43559</v>
      </c>
      <c r="Q811" s="372">
        <v>40.244505109999999</v>
      </c>
      <c r="R811" s="372">
        <v>55.116628756269854</v>
      </c>
      <c r="S811" s="367">
        <v>2</v>
      </c>
      <c r="T811" s="369">
        <v>9.1531970719842537E-2</v>
      </c>
      <c r="U811" s="369">
        <v>0.98072130971064775</v>
      </c>
      <c r="V811" s="369">
        <v>0.10916738215562627</v>
      </c>
      <c r="W811" s="369">
        <v>0.9780144090024373</v>
      </c>
      <c r="X811" s="369">
        <v>0.17534276696884321</v>
      </c>
      <c r="Y811" s="369">
        <v>1.2003223293696061</v>
      </c>
      <c r="Z811" s="369">
        <v>0.26874203144480191</v>
      </c>
      <c r="AA811" s="369">
        <v>1.4520652059217831</v>
      </c>
      <c r="AB811" s="369">
        <v>4.2386042387862052E-3</v>
      </c>
      <c r="AC811" s="373">
        <v>-0.57897914298710496</v>
      </c>
      <c r="AD811" s="575">
        <v>30910036000173</v>
      </c>
      <c r="AE811" s="370" t="s">
        <v>1895</v>
      </c>
      <c r="AF811" s="370" t="s">
        <v>1833</v>
      </c>
      <c r="AG811" s="374" t="s">
        <v>1458</v>
      </c>
      <c r="AH811" s="374" t="s">
        <v>1813</v>
      </c>
      <c r="AI811" s="374">
        <v>25000</v>
      </c>
      <c r="AJ811" s="374">
        <v>5000</v>
      </c>
      <c r="AK811" s="374">
        <v>10000</v>
      </c>
      <c r="AL811" s="722">
        <v>0.5</v>
      </c>
      <c r="AM811" s="722">
        <v>0</v>
      </c>
      <c r="AN811" s="369" t="s">
        <v>1820</v>
      </c>
      <c r="AO811" s="367" t="s">
        <v>1326</v>
      </c>
      <c r="AP811" s="370" t="s">
        <v>1821</v>
      </c>
      <c r="AQ811" s="376" t="s">
        <v>677</v>
      </c>
      <c r="AR811" s="369">
        <v>3.3333333333333301E-3</v>
      </c>
      <c r="AS811" s="369">
        <v>3.3333333333333301E-3</v>
      </c>
      <c r="AT811" s="369" t="s">
        <v>1424</v>
      </c>
      <c r="AW811"/>
      <c r="AX811" s="198"/>
      <c r="AY811" s="184"/>
      <c r="AZ811" s="184"/>
      <c r="BA811" s="184"/>
      <c r="BB811" s="186"/>
      <c r="BC811" s="184"/>
      <c r="BD811" s="184"/>
      <c r="BE811" s="184"/>
      <c r="BF811" s="184"/>
      <c r="BG811" s="186"/>
      <c r="BH811" s="186"/>
      <c r="BI811" s="199"/>
      <c r="BJ811" s="199"/>
      <c r="BK811" s="199"/>
      <c r="BL811" s="186"/>
      <c r="BM811" s="186"/>
      <c r="BN811" s="186"/>
      <c r="BO811" s="186"/>
      <c r="BP811" s="186"/>
      <c r="BQ811" s="186"/>
      <c r="BR811" s="186"/>
      <c r="BS811" s="186"/>
      <c r="BT811" s="187"/>
      <c r="BU811" s="188"/>
      <c r="BV811" s="189"/>
      <c r="BW811" s="185"/>
      <c r="BX811"/>
      <c r="BZ811"/>
    </row>
    <row r="812" spans="2:78" ht="18.75">
      <c r="B812" s="363" t="s">
        <v>103</v>
      </c>
      <c r="C812" s="364"/>
      <c r="D812" s="365" t="s">
        <v>11</v>
      </c>
      <c r="E812" s="365" t="s">
        <v>620</v>
      </c>
      <c r="F812" s="365" t="s">
        <v>687</v>
      </c>
      <c r="G812" s="366" t="s">
        <v>740</v>
      </c>
      <c r="H812" s="366" t="s">
        <v>34</v>
      </c>
      <c r="I812" s="366" t="s">
        <v>1321</v>
      </c>
      <c r="J812" s="366" t="s">
        <v>608</v>
      </c>
      <c r="L812" s="368"/>
      <c r="M812" s="368" t="s">
        <v>34</v>
      </c>
      <c r="N812" s="367">
        <v>492221</v>
      </c>
      <c r="O812" s="367" t="s">
        <v>1323</v>
      </c>
      <c r="P812" s="371"/>
      <c r="S812" s="367"/>
      <c r="U812" s="369"/>
      <c r="W812" s="369"/>
      <c r="Y812" s="369"/>
      <c r="AA812" s="369"/>
      <c r="AD812" s="575">
        <v>0</v>
      </c>
      <c r="AE812" s="370"/>
      <c r="AF812" s="370"/>
      <c r="AG812" s="374" t="s">
        <v>738</v>
      </c>
      <c r="AH812" s="374"/>
      <c r="AI812" s="374">
        <v>10000</v>
      </c>
      <c r="AJ812" s="374">
        <v>0</v>
      </c>
      <c r="AK812" s="374">
        <v>5000</v>
      </c>
      <c r="AN812" s="369"/>
      <c r="AO812" s="367" t="s">
        <v>1326</v>
      </c>
      <c r="AP812" s="370"/>
      <c r="AR812" s="369">
        <v>2.5833333333333298E-3</v>
      </c>
      <c r="AS812" s="369">
        <v>2.5833333333333298E-3</v>
      </c>
      <c r="AT812" s="369" t="s">
        <v>1424</v>
      </c>
      <c r="AW812"/>
      <c r="AX812" s="198"/>
      <c r="AY812" s="184"/>
      <c r="AZ812" s="184"/>
      <c r="BA812" s="184"/>
      <c r="BB812" s="186"/>
      <c r="BC812" s="184"/>
      <c r="BD812" s="184"/>
      <c r="BE812" s="184"/>
      <c r="BF812" s="184"/>
      <c r="BG812" s="186"/>
      <c r="BH812" s="186"/>
      <c r="BI812" s="199"/>
      <c r="BJ812" s="199"/>
      <c r="BK812" s="199"/>
      <c r="BL812" s="186"/>
      <c r="BM812" s="186"/>
      <c r="BN812" s="186"/>
      <c r="BO812" s="186"/>
      <c r="BP812" s="186"/>
      <c r="BQ812" s="186"/>
      <c r="BR812" s="186"/>
      <c r="BS812" s="186"/>
      <c r="BT812" s="187"/>
      <c r="BU812" s="188"/>
      <c r="BV812" s="189"/>
      <c r="BW812" s="185"/>
      <c r="BX812"/>
      <c r="BZ812"/>
    </row>
    <row r="813" spans="2:78" ht="18.75">
      <c r="B813" s="363" t="s">
        <v>830</v>
      </c>
      <c r="C813" s="364">
        <v>30178843000143</v>
      </c>
      <c r="D813" s="365" t="s">
        <v>11</v>
      </c>
      <c r="E813" s="365" t="s">
        <v>620</v>
      </c>
      <c r="F813" s="365" t="s">
        <v>694</v>
      </c>
      <c r="G813" s="366" t="s">
        <v>740</v>
      </c>
      <c r="H813" s="366" t="s">
        <v>34</v>
      </c>
      <c r="I813" s="366" t="s">
        <v>1424</v>
      </c>
      <c r="J813" s="366" t="s">
        <v>608</v>
      </c>
      <c r="K813" s="367" t="s">
        <v>48</v>
      </c>
      <c r="L813" s="368"/>
      <c r="M813" s="368" t="s">
        <v>34</v>
      </c>
      <c r="N813" s="367">
        <v>492558</v>
      </c>
      <c r="O813" s="367" t="s">
        <v>1323</v>
      </c>
      <c r="P813" s="371">
        <v>43558</v>
      </c>
      <c r="Q813" s="372">
        <v>47.372477529999998</v>
      </c>
      <c r="R813" s="372">
        <v>35.749158316309511</v>
      </c>
      <c r="S813" s="367">
        <v>1</v>
      </c>
      <c r="T813" s="369">
        <v>8.3498758671656681E-2</v>
      </c>
      <c r="U813" s="369">
        <v>0.89464928286448808</v>
      </c>
      <c r="V813" s="369">
        <v>0.10450450225415553</v>
      </c>
      <c r="W813" s="369">
        <v>0.93624035853940513</v>
      </c>
      <c r="X813" s="369">
        <v>0.1744896517841199</v>
      </c>
      <c r="Y813" s="369">
        <v>1.1944822640880446</v>
      </c>
      <c r="Z813" s="369">
        <v>0.18747239437254604</v>
      </c>
      <c r="AA813" s="369">
        <v>1.0129496285925548</v>
      </c>
      <c r="AB813" s="369">
        <v>1.5703115140591747E-2</v>
      </c>
      <c r="AC813" s="373">
        <v>-0.45321856761450818</v>
      </c>
      <c r="AD813" s="575">
        <v>30618457000125</v>
      </c>
      <c r="AE813" s="370" t="s">
        <v>1919</v>
      </c>
      <c r="AF813" s="370" t="s">
        <v>1812</v>
      </c>
      <c r="AG813" s="374" t="s">
        <v>1459</v>
      </c>
      <c r="AH813" s="374" t="s">
        <v>1819</v>
      </c>
      <c r="AI813" s="374">
        <v>100</v>
      </c>
      <c r="AJ813" s="374">
        <v>100</v>
      </c>
      <c r="AK813" s="374">
        <v>100</v>
      </c>
      <c r="AL813" s="722">
        <v>0</v>
      </c>
      <c r="AM813" s="722">
        <v>20</v>
      </c>
      <c r="AN813" s="369" t="s">
        <v>1820</v>
      </c>
      <c r="AO813" s="367" t="s">
        <v>1326</v>
      </c>
      <c r="AP813" s="370" t="s">
        <v>1835</v>
      </c>
      <c r="AQ813" s="376" t="s">
        <v>673</v>
      </c>
      <c r="AR813" s="369">
        <v>2E-3</v>
      </c>
      <c r="AS813" s="369">
        <v>2E-3</v>
      </c>
      <c r="AT813" s="369" t="s">
        <v>1424</v>
      </c>
      <c r="AW813"/>
      <c r="AX813" s="198"/>
      <c r="AY813" s="184"/>
      <c r="AZ813" s="184"/>
      <c r="BA813" s="184"/>
      <c r="BB813" s="186"/>
      <c r="BC813" s="184"/>
      <c r="BD813" s="184"/>
      <c r="BE813" s="184"/>
      <c r="BF813" s="184"/>
      <c r="BG813" s="186"/>
      <c r="BH813" s="186"/>
      <c r="BI813" s="199"/>
      <c r="BJ813" s="199"/>
      <c r="BK813" s="199"/>
      <c r="BL813" s="186"/>
      <c r="BM813" s="186"/>
      <c r="BN813" s="186"/>
      <c r="BO813" s="186"/>
      <c r="BP813" s="186"/>
      <c r="BQ813" s="186"/>
      <c r="BR813" s="186"/>
      <c r="BS813" s="186"/>
      <c r="BT813" s="187"/>
      <c r="BU813" s="188"/>
      <c r="BV813" s="189"/>
      <c r="BW813" s="185"/>
      <c r="BX813"/>
      <c r="BZ813"/>
    </row>
    <row r="814" spans="2:78" ht="18.75">
      <c r="B814" s="363" t="s">
        <v>1700</v>
      </c>
      <c r="C814" s="364">
        <v>32666342000131</v>
      </c>
      <c r="D814" s="365" t="s">
        <v>11</v>
      </c>
      <c r="E814" s="365" t="s">
        <v>663</v>
      </c>
      <c r="F814" s="365" t="s">
        <v>1424</v>
      </c>
      <c r="G814" s="366" t="s">
        <v>740</v>
      </c>
      <c r="H814" s="366" t="s">
        <v>34</v>
      </c>
      <c r="I814" s="366" t="s">
        <v>34</v>
      </c>
      <c r="J814" s="366" t="s">
        <v>611</v>
      </c>
      <c r="K814" s="367" t="s">
        <v>48</v>
      </c>
      <c r="L814" s="368"/>
      <c r="M814" s="368" t="s">
        <v>1424</v>
      </c>
      <c r="N814" s="367">
        <v>492876</v>
      </c>
      <c r="O814" s="367" t="s">
        <v>1323</v>
      </c>
      <c r="P814" s="371">
        <v>43572</v>
      </c>
      <c r="Q814" s="372">
        <v>28.942937409999999</v>
      </c>
      <c r="R814" s="372">
        <v>51.750343953253918</v>
      </c>
      <c r="S814" s="367">
        <v>3</v>
      </c>
      <c r="T814" s="369">
        <v>-4.0393620266738761E-2</v>
      </c>
      <c r="U814" s="369">
        <v>-0.43279833112303767</v>
      </c>
      <c r="V814" s="369">
        <v>-2.2059536555815051E-2</v>
      </c>
      <c r="W814" s="369">
        <v>-0.19762812097799498</v>
      </c>
      <c r="X814" s="369">
        <v>5.6737044869952902E-2</v>
      </c>
      <c r="Y814" s="369">
        <v>0.38839778245287387</v>
      </c>
      <c r="Z814" s="369">
        <v>7.8746122823097675E-2</v>
      </c>
      <c r="AA814" s="369">
        <v>0.42548054146174397</v>
      </c>
      <c r="AB814" s="369">
        <v>0.2036645308607633</v>
      </c>
      <c r="AC814" s="373">
        <v>-0.65637831779588174</v>
      </c>
      <c r="AD814" s="575">
        <v>29363886000110</v>
      </c>
      <c r="AE814" s="370" t="s">
        <v>1906</v>
      </c>
      <c r="AF814" s="370" t="s">
        <v>1907</v>
      </c>
      <c r="AG814" s="374" t="s">
        <v>1462</v>
      </c>
      <c r="AH814" s="374" t="s">
        <v>1813</v>
      </c>
      <c r="AI814" s="374">
        <v>1000</v>
      </c>
      <c r="AJ814" s="374">
        <v>1000</v>
      </c>
      <c r="AK814" s="374">
        <v>1000</v>
      </c>
      <c r="AL814" s="722">
        <v>0.85</v>
      </c>
      <c r="AM814" s="722">
        <v>0</v>
      </c>
      <c r="AN814" s="369" t="s">
        <v>1820</v>
      </c>
      <c r="AO814" s="367" t="s">
        <v>1326</v>
      </c>
      <c r="AP814" s="370" t="s">
        <v>1835</v>
      </c>
      <c r="AQ814" s="376" t="s">
        <v>1815</v>
      </c>
      <c r="AR814" s="369">
        <v>0</v>
      </c>
      <c r="AS814" s="369">
        <v>0</v>
      </c>
      <c r="AT814" s="369" t="s">
        <v>1424</v>
      </c>
      <c r="AW814"/>
      <c r="AX814" s="198"/>
      <c r="AY814" s="184"/>
      <c r="AZ814" s="184"/>
      <c r="BA814" s="184"/>
      <c r="BB814" s="186"/>
      <c r="BC814" s="184"/>
      <c r="BD814" s="184"/>
      <c r="BE814" s="184"/>
      <c r="BF814" s="184"/>
      <c r="BG814" s="186"/>
      <c r="BH814" s="186"/>
      <c r="BI814" s="199"/>
      <c r="BJ814" s="199"/>
      <c r="BK814" s="199"/>
      <c r="BL814" s="186"/>
      <c r="BM814" s="186"/>
      <c r="BN814" s="186"/>
      <c r="BO814" s="186"/>
      <c r="BP814" s="186"/>
      <c r="BQ814" s="186"/>
      <c r="BR814" s="186"/>
      <c r="BS814" s="186"/>
      <c r="BT814" s="187"/>
      <c r="BU814" s="188"/>
      <c r="BV814" s="189"/>
      <c r="BW814" s="185"/>
      <c r="BX814"/>
      <c r="BZ814"/>
    </row>
    <row r="815" spans="2:78" ht="18.75">
      <c r="B815" s="363" t="s">
        <v>1628</v>
      </c>
      <c r="C815" s="364">
        <v>31611455000177</v>
      </c>
      <c r="D815" s="365" t="s">
        <v>11</v>
      </c>
      <c r="E815" s="365" t="s">
        <v>620</v>
      </c>
      <c r="F815" s="365" t="s">
        <v>665</v>
      </c>
      <c r="G815" s="366" t="s">
        <v>1424</v>
      </c>
      <c r="H815" s="366" t="s">
        <v>34</v>
      </c>
      <c r="I815" s="366" t="s">
        <v>1424</v>
      </c>
      <c r="J815" s="366" t="s">
        <v>608</v>
      </c>
      <c r="K815" s="367" t="s">
        <v>48</v>
      </c>
      <c r="L815" s="368"/>
      <c r="M815" s="368" t="s">
        <v>1424</v>
      </c>
      <c r="N815" s="367">
        <v>493228</v>
      </c>
      <c r="O815" s="367" t="s">
        <v>1323</v>
      </c>
      <c r="P815" s="371">
        <v>43581</v>
      </c>
      <c r="Q815" s="372">
        <v>190.60448234</v>
      </c>
      <c r="R815" s="372">
        <v>136.62358536738091</v>
      </c>
      <c r="S815" s="367">
        <v>1</v>
      </c>
      <c r="T815" s="369">
        <v>0.10134215855093909</v>
      </c>
      <c r="U815" s="369">
        <v>1.0858327825933658</v>
      </c>
      <c r="V815" s="369">
        <v>0.1214024163345695</v>
      </c>
      <c r="W815" s="369">
        <v>1.0876262681984863</v>
      </c>
      <c r="X815" s="369">
        <v>0.18859150955069115</v>
      </c>
      <c r="Y815" s="369">
        <v>1.2910176105720967</v>
      </c>
      <c r="Z815" s="369">
        <v>0.19514509275975822</v>
      </c>
      <c r="AA815" s="369">
        <v>1.0544067028868351</v>
      </c>
      <c r="AB815" s="369">
        <v>2.0487881563356829E-3</v>
      </c>
      <c r="AC815" s="373">
        <v>4.7740273678674665</v>
      </c>
      <c r="AD815" s="575">
        <v>31611340000182</v>
      </c>
      <c r="AE815" s="370" t="s">
        <v>1817</v>
      </c>
      <c r="AF815" s="370" t="s">
        <v>1818</v>
      </c>
      <c r="AG815" s="374" t="s">
        <v>59</v>
      </c>
      <c r="AH815" s="374" t="s">
        <v>1813</v>
      </c>
      <c r="AI815" s="374">
        <v>50000</v>
      </c>
      <c r="AJ815" s="374">
        <v>50000</v>
      </c>
      <c r="AK815" s="374">
        <v>50000</v>
      </c>
      <c r="AL815" s="722">
        <v>0.5</v>
      </c>
      <c r="AM815" s="722">
        <v>10</v>
      </c>
      <c r="AN815" s="369" t="s">
        <v>1820</v>
      </c>
      <c r="AO815" s="367" t="s">
        <v>1326</v>
      </c>
      <c r="AP815" s="370" t="s">
        <v>1835</v>
      </c>
      <c r="AQ815" s="376" t="s">
        <v>1815</v>
      </c>
      <c r="AR815" s="369">
        <v>0</v>
      </c>
      <c r="AS815" s="369">
        <v>0</v>
      </c>
      <c r="AT815" s="369" t="s">
        <v>1424</v>
      </c>
      <c r="AW815"/>
      <c r="AX815" s="198"/>
      <c r="AY815" s="184"/>
      <c r="AZ815" s="184"/>
      <c r="BA815" s="184"/>
      <c r="BB815" s="186"/>
      <c r="BC815" s="184"/>
      <c r="BD815" s="184"/>
      <c r="BE815" s="184"/>
      <c r="BF815" s="184"/>
      <c r="BG815" s="186"/>
      <c r="BH815" s="186"/>
      <c r="BI815" s="199"/>
      <c r="BJ815" s="199"/>
      <c r="BK815" s="199"/>
      <c r="BL815" s="186"/>
      <c r="BM815" s="186"/>
      <c r="BN815" s="186"/>
      <c r="BO815" s="186"/>
      <c r="BP815" s="186"/>
      <c r="BQ815" s="186"/>
      <c r="BR815" s="186"/>
      <c r="BS815" s="186"/>
      <c r="BT815" s="187"/>
      <c r="BU815" s="188"/>
      <c r="BV815" s="189"/>
      <c r="BW815" s="185"/>
      <c r="BX815"/>
      <c r="BZ815"/>
    </row>
    <row r="816" spans="2:78" ht="18.75">
      <c r="B816" s="363" t="s">
        <v>1037</v>
      </c>
      <c r="C816" s="364">
        <v>27749572000124</v>
      </c>
      <c r="D816" s="365" t="s">
        <v>14</v>
      </c>
      <c r="E816" s="365" t="s">
        <v>607</v>
      </c>
      <c r="F816" s="365" t="s">
        <v>1424</v>
      </c>
      <c r="G816" s="366" t="s">
        <v>1424</v>
      </c>
      <c r="H816" s="366" t="s">
        <v>34</v>
      </c>
      <c r="I816" s="366" t="s">
        <v>34</v>
      </c>
      <c r="J816" s="366" t="s">
        <v>608</v>
      </c>
      <c r="K816" s="367" t="s">
        <v>48</v>
      </c>
      <c r="L816" s="368"/>
      <c r="M816" s="368" t="s">
        <v>34</v>
      </c>
      <c r="N816" s="367">
        <v>493511</v>
      </c>
      <c r="O816" s="367" t="s">
        <v>1323</v>
      </c>
      <c r="P816" s="371">
        <v>43582</v>
      </c>
      <c r="Q816" s="372">
        <v>43.064625100000001</v>
      </c>
      <c r="R816" s="372">
        <v>43.852689335515826</v>
      </c>
      <c r="S816" s="367">
        <v>2</v>
      </c>
      <c r="T816" s="369">
        <v>-3.1694206521459378E-2</v>
      </c>
      <c r="U816" s="369">
        <v>-0.33958827156801402</v>
      </c>
      <c r="V816" s="369">
        <v>-0.13923548330206259</v>
      </c>
      <c r="W816" s="369">
        <v>-1.2473900740764197</v>
      </c>
      <c r="X816" s="369">
        <v>8.1605050423156689E-2</v>
      </c>
      <c r="Y816" s="369">
        <v>0.55863361748849794</v>
      </c>
      <c r="Z816" s="369">
        <v>9.9549255012616245E-2</v>
      </c>
      <c r="AA816" s="369">
        <v>0.53788389074131437</v>
      </c>
      <c r="AB816" s="369">
        <v>0.28475241534759871</v>
      </c>
      <c r="AC816" s="373">
        <v>-0.88096506082696613</v>
      </c>
      <c r="AD816" s="575">
        <v>0</v>
      </c>
      <c r="AE816" s="370" t="s">
        <v>1937</v>
      </c>
      <c r="AF816" s="370" t="s">
        <v>1833</v>
      </c>
      <c r="AG816" s="374" t="s">
        <v>1458</v>
      </c>
      <c r="AH816" s="374" t="s">
        <v>1819</v>
      </c>
      <c r="AI816" s="374">
        <v>1000</v>
      </c>
      <c r="AJ816" s="374">
        <v>1000</v>
      </c>
      <c r="AK816" s="374">
        <v>1000</v>
      </c>
      <c r="AL816" s="722">
        <v>2</v>
      </c>
      <c r="AM816" s="722">
        <v>20</v>
      </c>
      <c r="AN816" s="369" t="s">
        <v>1834</v>
      </c>
      <c r="AO816" s="367" t="s">
        <v>1326</v>
      </c>
      <c r="AP816" s="370" t="s">
        <v>1816</v>
      </c>
      <c r="AQ816" s="376" t="s">
        <v>661</v>
      </c>
      <c r="AR816" s="369">
        <v>4.0000000000000001E-3</v>
      </c>
      <c r="AS816" s="369">
        <v>4.0000000000000001E-3</v>
      </c>
      <c r="AT816" s="369" t="s">
        <v>1424</v>
      </c>
      <c r="AW816"/>
      <c r="AX816" s="198"/>
      <c r="AY816" s="184"/>
      <c r="AZ816" s="184"/>
      <c r="BA816" s="184"/>
      <c r="BB816" s="186"/>
      <c r="BC816" s="184"/>
      <c r="BD816" s="184"/>
      <c r="BE816" s="184"/>
      <c r="BF816" s="184"/>
      <c r="BG816" s="186"/>
      <c r="BH816" s="186"/>
      <c r="BI816" s="199"/>
      <c r="BJ816" s="199"/>
      <c r="BK816" s="199"/>
      <c r="BL816" s="186"/>
      <c r="BM816" s="186"/>
      <c r="BN816" s="186"/>
      <c r="BO816" s="186"/>
      <c r="BP816" s="186"/>
      <c r="BQ816" s="186"/>
      <c r="BR816" s="186"/>
      <c r="BS816" s="186"/>
      <c r="BT816" s="187"/>
      <c r="BU816" s="188"/>
      <c r="BV816" s="189"/>
      <c r="BW816" s="185"/>
      <c r="BX816"/>
      <c r="BZ816"/>
    </row>
    <row r="817" spans="2:78" ht="18.75">
      <c r="B817" s="363" t="s">
        <v>1682</v>
      </c>
      <c r="C817" s="364">
        <v>32666469000150</v>
      </c>
      <c r="D817" s="365" t="s">
        <v>14</v>
      </c>
      <c r="E817" s="365" t="s">
        <v>607</v>
      </c>
      <c r="F817" s="365" t="s">
        <v>1424</v>
      </c>
      <c r="G817" s="366" t="s">
        <v>1424</v>
      </c>
      <c r="H817" s="366" t="s">
        <v>34</v>
      </c>
      <c r="I817" s="366" t="s">
        <v>34</v>
      </c>
      <c r="J817" s="366" t="s">
        <v>608</v>
      </c>
      <c r="K817" s="367" t="s">
        <v>48</v>
      </c>
      <c r="L817" s="368"/>
      <c r="M817" s="368" t="s">
        <v>1424</v>
      </c>
      <c r="N817" s="367">
        <v>494275</v>
      </c>
      <c r="O817" s="367" t="s">
        <v>1323</v>
      </c>
      <c r="P817" s="371">
        <v>43589</v>
      </c>
      <c r="Q817" s="372">
        <v>18.36552747</v>
      </c>
      <c r="R817" s="372">
        <v>25.683211483531757</v>
      </c>
      <c r="S817" s="367">
        <v>1</v>
      </c>
      <c r="T817" s="369">
        <v>-6.0419043517860094E-2</v>
      </c>
      <c r="U817" s="369">
        <v>-0.64736116817219458</v>
      </c>
      <c r="V817" s="369">
        <v>-9.906968317414433E-2</v>
      </c>
      <c r="W817" s="369">
        <v>-0.88755061930030787</v>
      </c>
      <c r="X817" s="369">
        <v>-2.483732064752342E-2</v>
      </c>
      <c r="Y817" s="369">
        <v>-0.17002577916563039</v>
      </c>
      <c r="Z817" s="369">
        <v>7.0884813185485562E-2</v>
      </c>
      <c r="AA817" s="369">
        <v>0.38300436407935068</v>
      </c>
      <c r="AB817" s="369">
        <v>0.25003791786085583</v>
      </c>
      <c r="AC817" s="373">
        <v>-0.84263671119135031</v>
      </c>
      <c r="AD817" s="575">
        <v>7317588000150</v>
      </c>
      <c r="AE817" s="370" t="s">
        <v>1906</v>
      </c>
      <c r="AF817" s="370" t="s">
        <v>1907</v>
      </c>
      <c r="AG817" s="374" t="s">
        <v>1462</v>
      </c>
      <c r="AH817" s="374" t="s">
        <v>1813</v>
      </c>
      <c r="AI817" s="374">
        <v>1000</v>
      </c>
      <c r="AJ817" s="374">
        <v>1000</v>
      </c>
      <c r="AK817" s="374">
        <v>1000</v>
      </c>
      <c r="AL817" s="722">
        <v>0</v>
      </c>
      <c r="AM817" s="722">
        <v>0</v>
      </c>
      <c r="AN817" s="369" t="s">
        <v>668</v>
      </c>
      <c r="AO817" s="367" t="s">
        <v>1326</v>
      </c>
      <c r="AP817" s="370" t="s">
        <v>1816</v>
      </c>
      <c r="AQ817" s="376" t="s">
        <v>1815</v>
      </c>
      <c r="AR817" s="369">
        <v>0</v>
      </c>
      <c r="AS817" s="369">
        <v>0</v>
      </c>
      <c r="AT817" s="369" t="s">
        <v>1424</v>
      </c>
      <c r="AW817" s="198"/>
      <c r="AX817" s="198"/>
      <c r="AY817" s="184"/>
      <c r="AZ817" s="184"/>
      <c r="BA817" s="184"/>
      <c r="BB817" s="186"/>
      <c r="BC817" s="184"/>
      <c r="BD817" s="184"/>
      <c r="BE817" s="184"/>
      <c r="BF817" s="184"/>
      <c r="BG817" s="186"/>
      <c r="BH817" s="186"/>
      <c r="BI817" s="199"/>
      <c r="BJ817" s="199"/>
      <c r="BK817" s="199"/>
      <c r="BL817" s="218"/>
      <c r="BM817" s="186"/>
      <c r="BN817" s="186"/>
      <c r="BO817" s="186"/>
      <c r="BP817" s="186"/>
      <c r="BQ817" s="186"/>
      <c r="BR817" s="186"/>
      <c r="BS817" s="186"/>
      <c r="BT817" s="187"/>
      <c r="BU817" s="188"/>
      <c r="BV817" s="189"/>
      <c r="BW817" s="185"/>
      <c r="BX817"/>
      <c r="BZ817"/>
    </row>
    <row r="818" spans="2:78" ht="18.75">
      <c r="B818" s="363" t="s">
        <v>1029</v>
      </c>
      <c r="C818" s="364"/>
      <c r="D818" s="365" t="s">
        <v>13</v>
      </c>
      <c r="E818" s="365" t="s">
        <v>615</v>
      </c>
      <c r="F818" s="365" t="s">
        <v>619</v>
      </c>
      <c r="G818" s="366" t="s">
        <v>34</v>
      </c>
      <c r="H818" s="366" t="s">
        <v>1340</v>
      </c>
      <c r="I818" s="366" t="s">
        <v>34</v>
      </c>
      <c r="J818" s="366" t="s">
        <v>611</v>
      </c>
      <c r="L818" s="368"/>
      <c r="M818" s="368" t="s">
        <v>34</v>
      </c>
      <c r="N818" s="367">
        <v>494429</v>
      </c>
      <c r="O818" s="367" t="s">
        <v>1323</v>
      </c>
      <c r="P818" s="371"/>
      <c r="S818" s="367"/>
      <c r="U818" s="369"/>
      <c r="W818" s="369"/>
      <c r="Y818" s="369"/>
      <c r="AA818" s="369"/>
      <c r="AD818" s="575">
        <v>32318799000155</v>
      </c>
      <c r="AE818" s="370"/>
      <c r="AF818" s="370"/>
      <c r="AG818" s="374" t="s">
        <v>1458</v>
      </c>
      <c r="AH818" s="374"/>
      <c r="AI818" s="374">
        <v>500</v>
      </c>
      <c r="AJ818" s="374">
        <v>500</v>
      </c>
      <c r="AK818" s="374">
        <v>0</v>
      </c>
      <c r="AN818" s="369"/>
      <c r="AO818" s="367" t="s">
        <v>1326</v>
      </c>
      <c r="AP818" s="370"/>
      <c r="AR818" s="369">
        <v>3.8E-3</v>
      </c>
      <c r="AS818" s="369">
        <v>3.8E-3</v>
      </c>
      <c r="AT818" s="369" t="s">
        <v>1424</v>
      </c>
      <c r="AW818"/>
      <c r="AX818" s="198"/>
      <c r="AY818" s="184"/>
      <c r="AZ818" s="184"/>
      <c r="BA818" s="184"/>
      <c r="BB818" s="186"/>
      <c r="BC818" s="184"/>
      <c r="BD818" s="184"/>
      <c r="BE818" s="184"/>
      <c r="BF818" s="184"/>
      <c r="BG818" s="186"/>
      <c r="BH818" s="186"/>
      <c r="BI818" s="199"/>
      <c r="BJ818" s="199"/>
      <c r="BK818" s="199"/>
      <c r="BL818" s="186"/>
      <c r="BM818" s="186"/>
      <c r="BN818" s="186"/>
      <c r="BO818" s="186"/>
      <c r="BP818" s="186"/>
      <c r="BQ818" s="186"/>
      <c r="BR818" s="186"/>
      <c r="BS818" s="186"/>
      <c r="BT818" s="187"/>
      <c r="BU818" s="188"/>
      <c r="BV818" s="189"/>
      <c r="BW818" s="185"/>
      <c r="BX818"/>
      <c r="BZ818"/>
    </row>
    <row r="819" spans="2:78" ht="18.75">
      <c r="B819" s="363" t="s">
        <v>89</v>
      </c>
      <c r="C819" s="364">
        <v>31848209000133</v>
      </c>
      <c r="D819" s="365" t="s">
        <v>13</v>
      </c>
      <c r="E819" s="365" t="s">
        <v>615</v>
      </c>
      <c r="F819" s="365" t="s">
        <v>619</v>
      </c>
      <c r="G819" s="366" t="s">
        <v>34</v>
      </c>
      <c r="H819" s="366" t="s">
        <v>1339</v>
      </c>
      <c r="I819" s="366" t="s">
        <v>34</v>
      </c>
      <c r="J819" s="366" t="s">
        <v>1424</v>
      </c>
      <c r="K819" s="367" t="s">
        <v>48</v>
      </c>
      <c r="L819" s="368"/>
      <c r="M819" s="368" t="s">
        <v>34</v>
      </c>
      <c r="N819" s="367">
        <v>494747</v>
      </c>
      <c r="O819" s="367" t="s">
        <v>1323</v>
      </c>
      <c r="P819" s="371">
        <v>43349</v>
      </c>
      <c r="Q819" s="372">
        <v>30.914244570000001</v>
      </c>
      <c r="R819" s="372">
        <v>46.175196525396856</v>
      </c>
      <c r="S819" s="367">
        <v>1</v>
      </c>
      <c r="T819" s="369">
        <v>6.9680617330911021E-2</v>
      </c>
      <c r="U819" s="369">
        <v>0.74659450411465011</v>
      </c>
      <c r="V819" s="369">
        <v>0.10594051084845457</v>
      </c>
      <c r="W819" s="369">
        <v>0.94910534686232439</v>
      </c>
      <c r="X819" s="369">
        <v>0.20841654621543237</v>
      </c>
      <c r="Y819" s="369">
        <v>1.4267314161691558</v>
      </c>
      <c r="Z819" s="369">
        <v>0.35977472288651535</v>
      </c>
      <c r="AA819" s="369">
        <v>1.9439324554669137</v>
      </c>
      <c r="AB819" s="369">
        <v>3.2478934651232569E-2</v>
      </c>
      <c r="AC819" s="373">
        <v>-0.17491136386735068</v>
      </c>
      <c r="AD819" s="575">
        <v>0</v>
      </c>
      <c r="AE819" s="370" t="s">
        <v>1904</v>
      </c>
      <c r="AF819" s="370" t="s">
        <v>1956</v>
      </c>
      <c r="AG819" s="374" t="s">
        <v>1460</v>
      </c>
      <c r="AH819" s="374" t="s">
        <v>1813</v>
      </c>
      <c r="AI819" s="374">
        <v>0</v>
      </c>
      <c r="AJ819" s="374">
        <v>0</v>
      </c>
      <c r="AK819" s="374">
        <v>0</v>
      </c>
      <c r="AL819" s="722">
        <v>0</v>
      </c>
      <c r="AM819" s="722">
        <v>0</v>
      </c>
      <c r="AN819" s="369" t="s">
        <v>1820</v>
      </c>
      <c r="AO819" s="367" t="s">
        <v>1326</v>
      </c>
      <c r="AP819" s="370" t="s">
        <v>1835</v>
      </c>
      <c r="AQ819" s="376" t="s">
        <v>700</v>
      </c>
      <c r="AR819" s="369">
        <v>6.6666666666666697E-3</v>
      </c>
      <c r="AS819" s="369">
        <v>6.6666666666666697E-3</v>
      </c>
      <c r="AT819" s="369" t="s">
        <v>1424</v>
      </c>
      <c r="AW819"/>
      <c r="AX819" s="198"/>
      <c r="AY819" s="184"/>
      <c r="AZ819" s="184"/>
      <c r="BA819" s="184"/>
      <c r="BB819" s="186"/>
      <c r="BC819" s="184"/>
      <c r="BD819" s="184"/>
      <c r="BE819" s="184"/>
      <c r="BF819" s="184"/>
      <c r="BG819" s="186"/>
      <c r="BH819" s="186"/>
      <c r="BI819" s="199"/>
      <c r="BJ819" s="199"/>
      <c r="BK819" s="199"/>
      <c r="BL819" s="186"/>
      <c r="BM819" s="186"/>
      <c r="BN819" s="186"/>
      <c r="BO819" s="186"/>
      <c r="BP819" s="186"/>
      <c r="BQ819" s="186"/>
      <c r="BR819" s="186"/>
      <c r="BS819" s="186"/>
      <c r="BT819" s="187"/>
      <c r="BU819" s="188"/>
      <c r="BV819" s="189"/>
      <c r="BW819" s="185"/>
      <c r="BX819"/>
      <c r="BZ819"/>
    </row>
    <row r="820" spans="2:78" ht="18.75">
      <c r="B820" s="363" t="s">
        <v>851</v>
      </c>
      <c r="C820" s="364">
        <v>33144687000198</v>
      </c>
      <c r="D820" s="365" t="s">
        <v>14</v>
      </c>
      <c r="E820" s="365" t="s">
        <v>15</v>
      </c>
      <c r="F820" s="365" t="s">
        <v>17</v>
      </c>
      <c r="G820" s="366" t="s">
        <v>1424</v>
      </c>
      <c r="H820" s="366" t="s">
        <v>34</v>
      </c>
      <c r="I820" s="366" t="s">
        <v>34</v>
      </c>
      <c r="J820" s="366" t="s">
        <v>611</v>
      </c>
      <c r="K820" s="367" t="s">
        <v>49</v>
      </c>
      <c r="L820" s="368"/>
      <c r="M820" s="368" t="s">
        <v>1421</v>
      </c>
      <c r="N820" s="367">
        <v>494828</v>
      </c>
      <c r="O820" s="367" t="s">
        <v>1323</v>
      </c>
      <c r="P820" s="371">
        <v>43594</v>
      </c>
      <c r="Q820" s="372">
        <v>226.07600861</v>
      </c>
      <c r="R820" s="372">
        <v>234.05591156388874</v>
      </c>
      <c r="S820" s="367">
        <v>1</v>
      </c>
      <c r="T820" s="369">
        <v>-4.3846424960665598E-2</v>
      </c>
      <c r="U820" s="369">
        <v>-0.46979348281672806</v>
      </c>
      <c r="V820" s="369">
        <v>-3.482210036062261E-2</v>
      </c>
      <c r="W820" s="369">
        <v>-0.31196603996482913</v>
      </c>
      <c r="X820" s="369">
        <v>-2.8900354825752927E-2</v>
      </c>
      <c r="Y820" s="369">
        <v>-0.19783959055590777</v>
      </c>
      <c r="Z820" s="369">
        <v>0.31621465649846203</v>
      </c>
      <c r="AA820" s="369">
        <v>1.7085689865309919</v>
      </c>
      <c r="AB820" s="369">
        <v>0.17545904662425751</v>
      </c>
      <c r="AC820" s="373">
        <v>-0.83463092261916327</v>
      </c>
      <c r="AD820" s="575">
        <v>0</v>
      </c>
      <c r="AE820" s="370" t="s">
        <v>1836</v>
      </c>
      <c r="AF820" s="370" t="s">
        <v>1833</v>
      </c>
      <c r="AG820" s="374" t="s">
        <v>1458</v>
      </c>
      <c r="AH820" s="374" t="s">
        <v>1819</v>
      </c>
      <c r="AI820" s="374">
        <v>500</v>
      </c>
      <c r="AJ820" s="374">
        <v>500</v>
      </c>
      <c r="AK820" s="374">
        <v>500</v>
      </c>
      <c r="AL820" s="722">
        <v>0.1</v>
      </c>
      <c r="AM820" s="722">
        <v>0</v>
      </c>
      <c r="AN820" s="369" t="s">
        <v>1815</v>
      </c>
      <c r="AO820" s="367" t="s">
        <v>1326</v>
      </c>
      <c r="AP820" s="370" t="s">
        <v>1828</v>
      </c>
      <c r="AQ820" s="376" t="s">
        <v>17</v>
      </c>
      <c r="AR820" s="369">
        <v>3.5E-4</v>
      </c>
      <c r="AS820" s="369">
        <v>3.5E-4</v>
      </c>
      <c r="AT820" s="369" t="s">
        <v>1424</v>
      </c>
      <c r="AW820"/>
      <c r="AX820" s="198"/>
      <c r="AY820" s="184"/>
      <c r="AZ820" s="184"/>
      <c r="BA820" s="184"/>
      <c r="BB820" s="186"/>
      <c r="BC820" s="184"/>
      <c r="BD820" s="184"/>
      <c r="BE820" s="184"/>
      <c r="BF820" s="184"/>
      <c r="BG820" s="186"/>
      <c r="BH820" s="186"/>
      <c r="BI820" s="199"/>
      <c r="BJ820" s="199"/>
      <c r="BK820" s="199"/>
      <c r="BL820" s="186"/>
      <c r="BM820" s="186"/>
      <c r="BN820" s="186"/>
      <c r="BO820" s="186"/>
      <c r="BP820" s="186"/>
      <c r="BQ820" s="186"/>
      <c r="BR820" s="186"/>
      <c r="BS820" s="186"/>
      <c r="BT820" s="187"/>
      <c r="BU820" s="188"/>
      <c r="BV820" s="189"/>
      <c r="BW820" s="185"/>
      <c r="BX820"/>
      <c r="BZ820"/>
    </row>
    <row r="821" spans="2:78" ht="18.75">
      <c r="B821" s="363" t="s">
        <v>273</v>
      </c>
      <c r="C821" s="364">
        <v>33150614000109</v>
      </c>
      <c r="D821" s="365" t="s">
        <v>13</v>
      </c>
      <c r="E821" s="365" t="s">
        <v>615</v>
      </c>
      <c r="F821" s="365" t="s">
        <v>619</v>
      </c>
      <c r="G821" s="366" t="s">
        <v>34</v>
      </c>
      <c r="H821" s="366" t="s">
        <v>867</v>
      </c>
      <c r="I821" s="366" t="s">
        <v>34</v>
      </c>
      <c r="J821" s="366" t="s">
        <v>611</v>
      </c>
      <c r="K821" s="367" t="s">
        <v>48</v>
      </c>
      <c r="L821" s="368"/>
      <c r="M821" s="368" t="s">
        <v>34</v>
      </c>
      <c r="N821" s="367">
        <v>494968</v>
      </c>
      <c r="O821" s="367" t="s">
        <v>1323</v>
      </c>
      <c r="P821" s="371">
        <v>43595</v>
      </c>
      <c r="Q821" s="372">
        <v>1306.28035733</v>
      </c>
      <c r="R821" s="372">
        <v>1068.2920002526193</v>
      </c>
      <c r="S821" s="367">
        <v>1</v>
      </c>
      <c r="T821" s="369">
        <v>0.23051227328969182</v>
      </c>
      <c r="U821" s="369">
        <v>2.4698288126777723</v>
      </c>
      <c r="V821" s="369">
        <v>0.26680852465776872</v>
      </c>
      <c r="W821" s="369">
        <v>2.3902980579674131</v>
      </c>
      <c r="X821" s="369">
        <v>0.33700716611036707</v>
      </c>
      <c r="Y821" s="369">
        <v>2.3070083450418264</v>
      </c>
      <c r="Z821" s="369">
        <v>0.4586809677583743</v>
      </c>
      <c r="AA821" s="369">
        <v>2.4783420379750543</v>
      </c>
      <c r="AB821" s="369">
        <v>5.7924224034873212E-2</v>
      </c>
      <c r="AC821" s="373">
        <v>2.6791395420174866</v>
      </c>
      <c r="AD821" s="575">
        <v>29236556000163</v>
      </c>
      <c r="AE821" s="370" t="s">
        <v>2062</v>
      </c>
      <c r="AF821" s="370" t="s">
        <v>1833</v>
      </c>
      <c r="AG821" s="374" t="s">
        <v>1458</v>
      </c>
      <c r="AH821" s="374" t="s">
        <v>1819</v>
      </c>
      <c r="AI821" s="374">
        <v>500</v>
      </c>
      <c r="AJ821" s="374">
        <v>100</v>
      </c>
      <c r="AK821" s="374">
        <v>100</v>
      </c>
      <c r="AL821" s="722">
        <v>1.9</v>
      </c>
      <c r="AM821" s="722">
        <v>20</v>
      </c>
      <c r="AN821" s="369" t="s">
        <v>1820</v>
      </c>
      <c r="AO821" s="367" t="s">
        <v>1326</v>
      </c>
      <c r="AP821" s="370" t="s">
        <v>1835</v>
      </c>
      <c r="AQ821" s="376" t="s">
        <v>666</v>
      </c>
      <c r="AR821" s="369">
        <v>4.7499999999999999E-3</v>
      </c>
      <c r="AS821" s="369">
        <v>4.7499999999999999E-3</v>
      </c>
      <c r="AT821" s="369" t="s">
        <v>1424</v>
      </c>
      <c r="AW821"/>
      <c r="AX821" s="198"/>
      <c r="AY821" s="184"/>
      <c r="AZ821" s="184"/>
      <c r="BA821" s="184"/>
      <c r="BB821" s="186"/>
      <c r="BC821" s="184"/>
      <c r="BD821" s="184"/>
      <c r="BE821" s="184"/>
      <c r="BF821" s="184"/>
      <c r="BG821" s="186"/>
      <c r="BH821" s="186"/>
      <c r="BI821" s="199"/>
      <c r="BJ821" s="199"/>
      <c r="BK821" s="199"/>
      <c r="BL821" s="186"/>
      <c r="BM821" s="186"/>
      <c r="BN821" s="186"/>
      <c r="BO821" s="186"/>
      <c r="BP821" s="186"/>
      <c r="BQ821" s="186"/>
      <c r="BR821" s="186"/>
      <c r="BS821" s="186"/>
      <c r="BT821" s="187"/>
      <c r="BU821" s="188"/>
      <c r="BV821" s="189"/>
      <c r="BW821" s="185"/>
      <c r="BX821"/>
      <c r="BZ821"/>
    </row>
    <row r="822" spans="2:78" ht="18.75">
      <c r="B822" s="363" t="s">
        <v>981</v>
      </c>
      <c r="C822" s="364">
        <v>32745560000161</v>
      </c>
      <c r="D822" s="365" t="s">
        <v>14</v>
      </c>
      <c r="E822" s="365" t="s">
        <v>15</v>
      </c>
      <c r="F822" s="365" t="s">
        <v>17</v>
      </c>
      <c r="G822" s="366" t="s">
        <v>1424</v>
      </c>
      <c r="H822" s="366" t="s">
        <v>34</v>
      </c>
      <c r="I822" s="366" t="s">
        <v>34</v>
      </c>
      <c r="J822" s="366" t="s">
        <v>611</v>
      </c>
      <c r="K822" s="367" t="s">
        <v>49</v>
      </c>
      <c r="L822" s="368"/>
      <c r="M822" s="368" t="s">
        <v>1421</v>
      </c>
      <c r="N822" s="367">
        <v>494976</v>
      </c>
      <c r="O822" s="367" t="s">
        <v>1323</v>
      </c>
      <c r="P822" s="371">
        <v>43587</v>
      </c>
      <c r="Q822" s="372">
        <v>3.0798090600000001</v>
      </c>
      <c r="R822" s="372">
        <v>8.306843251912353</v>
      </c>
      <c r="S822" s="367">
        <v>1</v>
      </c>
      <c r="T822" s="369">
        <v>-4.2882716263537568E-2</v>
      </c>
      <c r="U822" s="369">
        <v>-0.45946780482472066</v>
      </c>
      <c r="V822" s="369">
        <v>-3.387141961001916E-2</v>
      </c>
      <c r="W822" s="369">
        <v>-0.30344903191634487</v>
      </c>
      <c r="X822" s="369">
        <v>-1.9349800275074047E-2</v>
      </c>
      <c r="Y822" s="369">
        <v>-0.1324605385241843</v>
      </c>
      <c r="Z822" s="369">
        <v>0.30734209126105627</v>
      </c>
      <c r="AA822" s="369">
        <v>1.6606287994331868</v>
      </c>
      <c r="AB822" s="369">
        <v>0.17004688968550374</v>
      </c>
      <c r="AC822" s="373">
        <v>-0.85560438937968086</v>
      </c>
      <c r="AD822" s="575">
        <v>0</v>
      </c>
      <c r="AE822" s="370" t="s">
        <v>1865</v>
      </c>
      <c r="AF822" s="370" t="s">
        <v>1858</v>
      </c>
      <c r="AG822" s="374" t="s">
        <v>721</v>
      </c>
      <c r="AH822" s="374" t="s">
        <v>1819</v>
      </c>
      <c r="AI822" s="374">
        <v>500</v>
      </c>
      <c r="AJ822" s="374">
        <v>500</v>
      </c>
      <c r="AK822" s="374">
        <v>500</v>
      </c>
      <c r="AL822" s="722">
        <v>0.22</v>
      </c>
      <c r="AM822" s="722">
        <v>0</v>
      </c>
      <c r="AN822" s="369" t="s">
        <v>1827</v>
      </c>
      <c r="AO822" s="367" t="s">
        <v>1326</v>
      </c>
      <c r="AP822" s="370" t="s">
        <v>1828</v>
      </c>
      <c r="AQ822" s="376" t="s">
        <v>17</v>
      </c>
      <c r="AR822" s="369">
        <v>1.4866666666666701E-4</v>
      </c>
      <c r="AS822" s="369">
        <v>1.4866666666666701E-4</v>
      </c>
      <c r="AT822" s="369" t="s">
        <v>1424</v>
      </c>
      <c r="AW822"/>
      <c r="AX822" s="198"/>
      <c r="AY822" s="184"/>
      <c r="AZ822" s="184"/>
      <c r="BA822" s="184"/>
      <c r="BB822" s="186"/>
      <c r="BC822" s="184"/>
      <c r="BD822" s="184"/>
      <c r="BE822" s="184"/>
      <c r="BF822" s="184"/>
      <c r="BG822" s="186"/>
      <c r="BH822" s="186"/>
      <c r="BI822" s="199"/>
      <c r="BJ822" s="199"/>
      <c r="BK822" s="199"/>
      <c r="BL822" s="186"/>
      <c r="BM822" s="186"/>
      <c r="BN822" s="186"/>
      <c r="BO822" s="186"/>
      <c r="BP822" s="186"/>
      <c r="BQ822" s="186"/>
      <c r="BR822" s="186"/>
      <c r="BS822" s="186"/>
      <c r="BT822" s="187"/>
      <c r="BU822" s="188"/>
      <c r="BV822" s="189"/>
      <c r="BW822" s="185"/>
      <c r="BX822"/>
      <c r="BZ822"/>
    </row>
    <row r="823" spans="2:78" ht="18.75">
      <c r="B823" s="363" t="s">
        <v>1752</v>
      </c>
      <c r="C823" s="364">
        <v>32397281000154</v>
      </c>
      <c r="D823" s="365" t="s">
        <v>11</v>
      </c>
      <c r="E823" s="365" t="s">
        <v>620</v>
      </c>
      <c r="F823" s="365" t="s">
        <v>665</v>
      </c>
      <c r="G823" s="366" t="s">
        <v>740</v>
      </c>
      <c r="H823" s="366" t="s">
        <v>34</v>
      </c>
      <c r="I823" s="366" t="s">
        <v>1321</v>
      </c>
      <c r="J823" s="366" t="s">
        <v>608</v>
      </c>
      <c r="K823" s="367" t="s">
        <v>48</v>
      </c>
      <c r="L823" s="368"/>
      <c r="M823" s="368" t="s">
        <v>1424</v>
      </c>
      <c r="N823" s="367">
        <v>495174</v>
      </c>
      <c r="O823" s="367" t="s">
        <v>1323</v>
      </c>
      <c r="P823" s="371">
        <v>43502</v>
      </c>
      <c r="Q823" s="372">
        <v>39.507903349999999</v>
      </c>
      <c r="R823" s="372">
        <v>35.547865215873031</v>
      </c>
      <c r="S823" s="367">
        <v>1</v>
      </c>
      <c r="T823" s="369">
        <v>0.11672338920398873</v>
      </c>
      <c r="U823" s="369">
        <v>1.2506353160949228</v>
      </c>
      <c r="V823" s="369">
        <v>0.14328587735510356</v>
      </c>
      <c r="W823" s="369">
        <v>1.2836769545327511</v>
      </c>
      <c r="X823" s="369">
        <v>0.21267898012109887</v>
      </c>
      <c r="Y823" s="369">
        <v>1.4559102336526435</v>
      </c>
      <c r="Z823" s="369">
        <v>0.28387826128276794</v>
      </c>
      <c r="AA823" s="369">
        <v>1.5338491850722864</v>
      </c>
      <c r="AB823" s="369">
        <v>3.2751377893776613E-3</v>
      </c>
      <c r="AC823" s="373">
        <v>9.6681220107872754</v>
      </c>
      <c r="AD823" s="575">
        <v>0</v>
      </c>
      <c r="AE823" s="370" t="s">
        <v>1909</v>
      </c>
      <c r="AF823" s="370" t="s">
        <v>1833</v>
      </c>
      <c r="AG823" s="374" t="s">
        <v>1458</v>
      </c>
      <c r="AH823" s="374" t="s">
        <v>1813</v>
      </c>
      <c r="AI823" s="374">
        <v>0</v>
      </c>
      <c r="AJ823" s="374">
        <v>0</v>
      </c>
      <c r="AK823" s="374">
        <v>0</v>
      </c>
      <c r="AL823" s="722">
        <v>0.9</v>
      </c>
      <c r="AM823" s="722">
        <v>20</v>
      </c>
      <c r="AN823" s="369" t="s">
        <v>1834</v>
      </c>
      <c r="AO823" s="367" t="s">
        <v>1326</v>
      </c>
      <c r="AP823" s="370" t="s">
        <v>1835</v>
      </c>
      <c r="AQ823" s="376" t="s">
        <v>1815</v>
      </c>
      <c r="AR823" s="369">
        <v>0</v>
      </c>
      <c r="AS823" s="369">
        <v>0</v>
      </c>
      <c r="AT823" s="369" t="s">
        <v>1424</v>
      </c>
      <c r="AW823"/>
      <c r="AX823" s="198"/>
      <c r="AY823" s="184"/>
      <c r="AZ823" s="184"/>
      <c r="BA823" s="184"/>
      <c r="BB823" s="186"/>
      <c r="BC823" s="184"/>
      <c r="BD823" s="184"/>
      <c r="BE823" s="184"/>
      <c r="BF823" s="184"/>
      <c r="BG823" s="186"/>
      <c r="BH823" s="186"/>
      <c r="BI823" s="199"/>
      <c r="BJ823" s="199"/>
      <c r="BK823" s="199"/>
      <c r="BL823" s="186"/>
      <c r="BM823" s="186"/>
      <c r="BN823" s="186"/>
      <c r="BO823" s="186"/>
      <c r="BP823" s="186"/>
      <c r="BQ823" s="186"/>
      <c r="BR823" s="186"/>
      <c r="BS823" s="186"/>
      <c r="BT823" s="187"/>
      <c r="BU823" s="188"/>
      <c r="BV823" s="189"/>
      <c r="BW823" s="185"/>
      <c r="BX823"/>
      <c r="BZ823"/>
    </row>
    <row r="824" spans="2:78" ht="18.75">
      <c r="B824" s="363" t="s">
        <v>545</v>
      </c>
      <c r="C824" s="364"/>
      <c r="D824" s="365" t="s">
        <v>13</v>
      </c>
      <c r="E824" s="365" t="s">
        <v>615</v>
      </c>
      <c r="F824" s="365" t="s">
        <v>619</v>
      </c>
      <c r="G824" s="366" t="s">
        <v>34</v>
      </c>
      <c r="H824" s="366" t="s">
        <v>867</v>
      </c>
      <c r="I824" s="366" t="s">
        <v>34</v>
      </c>
      <c r="J824" s="366" t="s">
        <v>1424</v>
      </c>
      <c r="L824" s="368"/>
      <c r="M824" s="368" t="s">
        <v>1421</v>
      </c>
      <c r="N824" s="367">
        <v>495255</v>
      </c>
      <c r="O824" s="367" t="s">
        <v>1323</v>
      </c>
      <c r="P824" s="371"/>
      <c r="S824" s="367"/>
      <c r="U824" s="369"/>
      <c r="W824" s="369"/>
      <c r="Y824" s="369"/>
      <c r="AA824" s="369"/>
      <c r="AD824" s="575">
        <v>0</v>
      </c>
      <c r="AE824" s="370"/>
      <c r="AF824" s="370"/>
      <c r="AG824" s="374" t="s">
        <v>738</v>
      </c>
      <c r="AH824" s="374"/>
      <c r="AI824" s="374">
        <v>1000</v>
      </c>
      <c r="AJ824" s="374">
        <v>100</v>
      </c>
      <c r="AK824" s="374">
        <v>100</v>
      </c>
      <c r="AN824" s="369"/>
      <c r="AO824" s="367" t="s">
        <v>1326</v>
      </c>
      <c r="AP824" s="370"/>
      <c r="AR824" s="369">
        <v>2.4997499999999998E-3</v>
      </c>
      <c r="AS824" s="369">
        <v>2.4997499999999998E-3</v>
      </c>
      <c r="AT824" s="369" t="s">
        <v>1424</v>
      </c>
      <c r="AW824"/>
      <c r="AX824" s="198"/>
      <c r="AY824" s="184"/>
      <c r="AZ824" s="184"/>
      <c r="BA824" s="184"/>
      <c r="BB824" s="186"/>
      <c r="BC824" s="184"/>
      <c r="BD824" s="184"/>
      <c r="BE824" s="184"/>
      <c r="BF824" s="184"/>
      <c r="BG824" s="186"/>
      <c r="BH824" s="186"/>
      <c r="BI824" s="199"/>
      <c r="BJ824" s="199"/>
      <c r="BK824" s="199"/>
      <c r="BL824" s="186"/>
      <c r="BM824" s="186"/>
      <c r="BN824" s="186"/>
      <c r="BO824" s="186"/>
      <c r="BP824" s="186"/>
      <c r="BQ824" s="186"/>
      <c r="BR824" s="186"/>
      <c r="BS824" s="186"/>
      <c r="BT824" s="187"/>
      <c r="BU824" s="188"/>
      <c r="BV824" s="189"/>
      <c r="BW824" s="185"/>
      <c r="BX824"/>
      <c r="BZ824"/>
    </row>
    <row r="825" spans="2:78" ht="18.75">
      <c r="B825" s="363" t="s">
        <v>367</v>
      </c>
      <c r="C825" s="364">
        <v>31923988000194</v>
      </c>
      <c r="D825" s="365" t="s">
        <v>14</v>
      </c>
      <c r="E825" s="365" t="s">
        <v>614</v>
      </c>
      <c r="F825" s="365" t="s">
        <v>1424</v>
      </c>
      <c r="G825" s="366" t="s">
        <v>1424</v>
      </c>
      <c r="H825" s="366" t="s">
        <v>1340</v>
      </c>
      <c r="I825" s="366" t="s">
        <v>34</v>
      </c>
      <c r="J825" s="366" t="s">
        <v>608</v>
      </c>
      <c r="K825" s="367" t="s">
        <v>48</v>
      </c>
      <c r="L825" s="368"/>
      <c r="M825" s="368" t="s">
        <v>1421</v>
      </c>
      <c r="N825" s="367">
        <v>496065</v>
      </c>
      <c r="O825" s="367" t="s">
        <v>1323</v>
      </c>
      <c r="P825" s="371">
        <v>43608</v>
      </c>
      <c r="Q825" s="372">
        <v>10.63213081</v>
      </c>
      <c r="R825" s="372">
        <v>18.561240202142848</v>
      </c>
      <c r="S825" s="367">
        <v>2</v>
      </c>
      <c r="T825" s="369">
        <v>0.16069004891322947</v>
      </c>
      <c r="U825" s="369">
        <v>1.7217170567648141</v>
      </c>
      <c r="V825" s="369">
        <v>6.6474433830078894E-2</v>
      </c>
      <c r="W825" s="369">
        <v>0.59553460779535228</v>
      </c>
      <c r="X825" s="369">
        <v>0.1804538371720783</v>
      </c>
      <c r="Y825" s="369">
        <v>1.2353105515698914</v>
      </c>
      <c r="Z825" s="369">
        <v>0.1566754277469955</v>
      </c>
      <c r="AA825" s="369">
        <v>0.84654765773418761</v>
      </c>
      <c r="AB825" s="369">
        <v>0.19527175717639925</v>
      </c>
      <c r="AC825" s="373">
        <v>-0.2312009295558172</v>
      </c>
      <c r="AD825" s="575">
        <v>32239786000190</v>
      </c>
      <c r="AE825" s="370" t="s">
        <v>2073</v>
      </c>
      <c r="AF825" s="370" t="s">
        <v>1812</v>
      </c>
      <c r="AG825" s="374" t="s">
        <v>1459</v>
      </c>
      <c r="AH825" s="374" t="s">
        <v>1819</v>
      </c>
      <c r="AI825" s="374">
        <v>1000</v>
      </c>
      <c r="AJ825" s="374">
        <v>0</v>
      </c>
      <c r="AK825" s="374">
        <v>0</v>
      </c>
      <c r="AL825" s="722">
        <v>0</v>
      </c>
      <c r="AM825" s="722">
        <v>0</v>
      </c>
      <c r="AN825" s="369" t="s">
        <v>668</v>
      </c>
      <c r="AO825" s="367" t="s">
        <v>1326</v>
      </c>
      <c r="AP825" s="370" t="s">
        <v>1816</v>
      </c>
      <c r="AQ825" s="376" t="s">
        <v>672</v>
      </c>
      <c r="AR825" s="369">
        <v>2.9333333333333299E-3</v>
      </c>
      <c r="AS825" s="369">
        <v>2.9333333333333299E-3</v>
      </c>
      <c r="AT825" s="369" t="s">
        <v>1424</v>
      </c>
      <c r="AW825"/>
      <c r="AX825" s="198"/>
      <c r="AY825" s="184"/>
      <c r="AZ825" s="184"/>
      <c r="BA825" s="184"/>
      <c r="BB825" s="186"/>
      <c r="BC825" s="184"/>
      <c r="BD825" s="184"/>
      <c r="BE825" s="184"/>
      <c r="BF825" s="184"/>
      <c r="BG825" s="186"/>
      <c r="BH825" s="186"/>
      <c r="BI825" s="199"/>
      <c r="BJ825" s="199"/>
      <c r="BK825" s="199"/>
      <c r="BL825" s="186"/>
      <c r="BM825" s="186"/>
      <c r="BN825" s="186"/>
      <c r="BO825" s="186"/>
      <c r="BP825" s="186"/>
      <c r="BQ825" s="186"/>
      <c r="BR825" s="186"/>
      <c r="BS825" s="186"/>
      <c r="BT825" s="187"/>
      <c r="BU825" s="188"/>
      <c r="BV825" s="189"/>
      <c r="BW825" s="185"/>
      <c r="BX825"/>
      <c r="BZ825"/>
    </row>
    <row r="826" spans="2:78" ht="18.75">
      <c r="B826" s="363" t="s">
        <v>384</v>
      </c>
      <c r="C826" s="364">
        <v>32300293000119</v>
      </c>
      <c r="D826" s="365" t="s">
        <v>14</v>
      </c>
      <c r="E826" s="365" t="s">
        <v>614</v>
      </c>
      <c r="F826" s="365" t="s">
        <v>1424</v>
      </c>
      <c r="G826" s="366" t="s">
        <v>1424</v>
      </c>
      <c r="H826" s="366" t="s">
        <v>1340</v>
      </c>
      <c r="I826" s="366" t="s">
        <v>34</v>
      </c>
      <c r="J826" s="366" t="s">
        <v>608</v>
      </c>
      <c r="K826" s="367" t="s">
        <v>48</v>
      </c>
      <c r="L826" s="368"/>
      <c r="M826" s="368" t="s">
        <v>1421</v>
      </c>
      <c r="N826" s="367">
        <v>496286</v>
      </c>
      <c r="O826" s="367" t="s">
        <v>1326</v>
      </c>
      <c r="P826" s="371">
        <v>43491</v>
      </c>
      <c r="Q826" s="372">
        <v>165.90901319</v>
      </c>
      <c r="R826" s="372">
        <v>156.64551930373008</v>
      </c>
      <c r="S826" s="367">
        <v>3</v>
      </c>
      <c r="T826" s="369">
        <v>0.17169823824295061</v>
      </c>
      <c r="U826" s="369">
        <v>1.8396645430046852</v>
      </c>
      <c r="V826" s="369">
        <v>2.1001797170434156E-2</v>
      </c>
      <c r="W826" s="369">
        <v>0.18815199047596312</v>
      </c>
      <c r="X826" s="369">
        <v>0.22357797426080595</v>
      </c>
      <c r="Y826" s="369">
        <v>1.5305201320802386</v>
      </c>
      <c r="Z826" s="369">
        <v>0.32970193195189168</v>
      </c>
      <c r="AA826" s="369">
        <v>1.7814433460173704</v>
      </c>
      <c r="AB826" s="369">
        <v>0.21573434364446425</v>
      </c>
      <c r="AC826" s="373">
        <v>-0.42005202743319148</v>
      </c>
      <c r="AD826" s="575">
        <v>9285146000103</v>
      </c>
      <c r="AE826" s="370" t="s">
        <v>1889</v>
      </c>
      <c r="AF826" s="370" t="s">
        <v>1833</v>
      </c>
      <c r="AG826" s="374" t="s">
        <v>1458</v>
      </c>
      <c r="AH826" s="374" t="s">
        <v>1813</v>
      </c>
      <c r="AI826" s="374">
        <v>10000</v>
      </c>
      <c r="AJ826" s="374">
        <v>10000</v>
      </c>
      <c r="AK826" s="374">
        <v>10000</v>
      </c>
      <c r="AL826" s="722">
        <v>0</v>
      </c>
      <c r="AM826" s="722">
        <v>0</v>
      </c>
      <c r="AN826" s="369" t="s">
        <v>1815</v>
      </c>
      <c r="AO826" s="367" t="s">
        <v>1326</v>
      </c>
      <c r="AP826" s="370" t="s">
        <v>1816</v>
      </c>
      <c r="AQ826" s="376" t="s">
        <v>661</v>
      </c>
      <c r="AR826" s="369">
        <v>0</v>
      </c>
      <c r="AS826" s="369">
        <v>0</v>
      </c>
      <c r="AT826" s="369" t="s">
        <v>1424</v>
      </c>
      <c r="AW826"/>
      <c r="AX826" s="198"/>
      <c r="AY826" s="184"/>
      <c r="AZ826" s="184"/>
      <c r="BA826" s="184"/>
      <c r="BB826" s="186"/>
      <c r="BC826" s="184"/>
      <c r="BD826" s="184"/>
      <c r="BE826" s="184"/>
      <c r="BF826" s="184"/>
      <c r="BG826" s="186"/>
      <c r="BH826" s="186"/>
      <c r="BI826" s="199"/>
      <c r="BJ826" s="199"/>
      <c r="BK826" s="199"/>
      <c r="BL826" s="186"/>
      <c r="BM826" s="186"/>
      <c r="BN826" s="186"/>
      <c r="BO826" s="186"/>
      <c r="BP826" s="186"/>
      <c r="BQ826" s="186"/>
      <c r="BR826" s="186"/>
      <c r="BS826" s="186"/>
      <c r="BT826" s="187"/>
      <c r="BU826" s="188"/>
      <c r="BV826" s="189"/>
      <c r="BW826" s="185"/>
      <c r="BX826"/>
      <c r="BZ826"/>
    </row>
    <row r="827" spans="2:78" ht="18.75">
      <c r="B827" s="363" t="s">
        <v>1065</v>
      </c>
      <c r="C827" s="364"/>
      <c r="D827" s="365" t="s">
        <v>11</v>
      </c>
      <c r="E827" s="365" t="s">
        <v>620</v>
      </c>
      <c r="F827" s="365" t="s">
        <v>665</v>
      </c>
      <c r="G827" s="366" t="s">
        <v>740</v>
      </c>
      <c r="H827" s="366" t="s">
        <v>34</v>
      </c>
      <c r="I827" s="366" t="s">
        <v>1424</v>
      </c>
      <c r="J827" s="366" t="s">
        <v>608</v>
      </c>
      <c r="L827" s="368"/>
      <c r="M827" s="368" t="s">
        <v>34</v>
      </c>
      <c r="N827" s="367">
        <v>496596</v>
      </c>
      <c r="O827" s="367" t="s">
        <v>1323</v>
      </c>
      <c r="P827" s="371"/>
      <c r="S827" s="367"/>
      <c r="U827" s="369"/>
      <c r="W827" s="369"/>
      <c r="Y827" s="369"/>
      <c r="AA827" s="369"/>
      <c r="AD827" s="575">
        <v>32236271000137</v>
      </c>
      <c r="AE827" s="370"/>
      <c r="AF827" s="370"/>
      <c r="AG827" s="374" t="s">
        <v>1459</v>
      </c>
      <c r="AH827" s="374"/>
      <c r="AI827" s="374">
        <v>3000</v>
      </c>
      <c r="AJ827" s="374">
        <v>1000</v>
      </c>
      <c r="AK827" s="374">
        <v>1000</v>
      </c>
      <c r="AN827" s="369"/>
      <c r="AO827" s="367" t="s">
        <v>1326</v>
      </c>
      <c r="AP827" s="370"/>
      <c r="AR827" s="369">
        <v>2.5000000000000001E-3</v>
      </c>
      <c r="AS827" s="369">
        <v>2.5000000000000001E-3</v>
      </c>
      <c r="AT827" s="369" t="s">
        <v>1424</v>
      </c>
      <c r="AW827"/>
      <c r="AX827" s="198"/>
      <c r="AY827" s="184"/>
      <c r="AZ827" s="184"/>
      <c r="BA827" s="184"/>
      <c r="BB827" s="186"/>
      <c r="BC827" s="184"/>
      <c r="BD827" s="184"/>
      <c r="BE827" s="184"/>
      <c r="BF827" s="184"/>
      <c r="BG827" s="186"/>
      <c r="BH827" s="186"/>
      <c r="BI827" s="199"/>
      <c r="BJ827" s="199"/>
      <c r="BK827" s="199"/>
      <c r="BL827" s="186"/>
      <c r="BM827" s="186"/>
      <c r="BN827" s="186"/>
      <c r="BO827" s="186"/>
      <c r="BP827" s="186"/>
      <c r="BQ827" s="186"/>
      <c r="BR827" s="186"/>
      <c r="BS827" s="186"/>
      <c r="BT827" s="187"/>
      <c r="BU827" s="188"/>
      <c r="BV827" s="189"/>
      <c r="BW827" s="185"/>
      <c r="BX827"/>
      <c r="BZ827"/>
    </row>
    <row r="828" spans="2:78" ht="18.75">
      <c r="B828" s="363" t="s">
        <v>806</v>
      </c>
      <c r="C828" s="364">
        <v>33346541000125</v>
      </c>
      <c r="D828" s="365" t="s">
        <v>13</v>
      </c>
      <c r="E828" s="365" t="s">
        <v>615</v>
      </c>
      <c r="F828" s="365" t="s">
        <v>619</v>
      </c>
      <c r="G828" s="366" t="s">
        <v>34</v>
      </c>
      <c r="H828" s="366" t="s">
        <v>867</v>
      </c>
      <c r="I828" s="366" t="s">
        <v>34</v>
      </c>
      <c r="J828" s="366" t="s">
        <v>1424</v>
      </c>
      <c r="K828" s="367" t="s">
        <v>48</v>
      </c>
      <c r="L828" s="368"/>
      <c r="M828" s="368" t="s">
        <v>34</v>
      </c>
      <c r="N828" s="367">
        <v>497258</v>
      </c>
      <c r="O828" s="367" t="s">
        <v>1323</v>
      </c>
      <c r="P828" s="371">
        <v>43614</v>
      </c>
      <c r="Q828" s="372">
        <v>232.42084958999999</v>
      </c>
      <c r="R828" s="372">
        <v>184.83992831174623</v>
      </c>
      <c r="S828" s="367">
        <v>1</v>
      </c>
      <c r="T828" s="369">
        <v>0.11775139956178404</v>
      </c>
      <c r="U828" s="369">
        <v>1.2616499556417864</v>
      </c>
      <c r="V828" s="369">
        <v>0.14998995098572299</v>
      </c>
      <c r="W828" s="369">
        <v>1.3437377573136773</v>
      </c>
      <c r="X828" s="369">
        <v>0.19835922525810012</v>
      </c>
      <c r="Y828" s="369">
        <v>1.3578832559204477</v>
      </c>
      <c r="Z828" s="369">
        <v>0.24694197792290451</v>
      </c>
      <c r="AA828" s="369">
        <v>1.3342752977477741</v>
      </c>
      <c r="AB828" s="369">
        <v>5.402157956795664E-2</v>
      </c>
      <c r="AC828" s="373">
        <v>0.71024404853243828</v>
      </c>
      <c r="AD828" s="575">
        <v>31556580000121</v>
      </c>
      <c r="AE828" s="370" t="s">
        <v>2074</v>
      </c>
      <c r="AF828" s="370" t="s">
        <v>1875</v>
      </c>
      <c r="AG828" s="374" t="s">
        <v>738</v>
      </c>
      <c r="AH828" s="374" t="s">
        <v>1819</v>
      </c>
      <c r="AI828" s="374">
        <v>25000</v>
      </c>
      <c r="AJ828" s="374">
        <v>10000</v>
      </c>
      <c r="AK828" s="374">
        <v>25000</v>
      </c>
      <c r="AL828" s="722">
        <v>0</v>
      </c>
      <c r="AM828" s="722">
        <v>0</v>
      </c>
      <c r="AN828" s="369" t="s">
        <v>1820</v>
      </c>
      <c r="AO828" s="367" t="s">
        <v>1326</v>
      </c>
      <c r="AP828" s="370" t="s">
        <v>1835</v>
      </c>
      <c r="AQ828" s="376" t="s">
        <v>666</v>
      </c>
      <c r="AR828" s="369">
        <v>5.0666666666666698E-3</v>
      </c>
      <c r="AS828" s="369">
        <v>5.0666666666666698E-3</v>
      </c>
      <c r="AT828" s="369" t="s">
        <v>1424</v>
      </c>
      <c r="AW828"/>
      <c r="AX828" s="198"/>
      <c r="AY828" s="184"/>
      <c r="AZ828" s="184"/>
      <c r="BA828" s="184"/>
      <c r="BB828" s="186"/>
      <c r="BC828" s="184"/>
      <c r="BD828" s="184"/>
      <c r="BE828" s="184"/>
      <c r="BF828" s="184"/>
      <c r="BG828" s="186"/>
      <c r="BH828" s="186"/>
      <c r="BI828" s="199"/>
      <c r="BJ828" s="199"/>
      <c r="BK828" s="199"/>
      <c r="BL828" s="186"/>
      <c r="BM828" s="186"/>
      <c r="BN828" s="186"/>
      <c r="BO828" s="186"/>
      <c r="BP828" s="186"/>
      <c r="BQ828" s="186"/>
      <c r="BR828" s="186"/>
      <c r="BS828" s="186"/>
      <c r="BT828" s="187"/>
      <c r="BU828" s="188"/>
      <c r="BV828" s="189"/>
      <c r="BW828" s="185"/>
      <c r="BX828"/>
      <c r="BZ828"/>
    </row>
    <row r="829" spans="2:78" ht="18.75">
      <c r="B829" s="363" t="s">
        <v>197</v>
      </c>
      <c r="C829" s="364">
        <v>32893639000130</v>
      </c>
      <c r="D829" s="365" t="s">
        <v>14</v>
      </c>
      <c r="E829" s="365" t="s">
        <v>607</v>
      </c>
      <c r="F829" s="365" t="s">
        <v>1319</v>
      </c>
      <c r="G829" s="366" t="s">
        <v>1424</v>
      </c>
      <c r="H829" s="366" t="s">
        <v>34</v>
      </c>
      <c r="I829" s="366" t="s">
        <v>34</v>
      </c>
      <c r="J829" s="366" t="s">
        <v>608</v>
      </c>
      <c r="K829" s="367" t="s">
        <v>48</v>
      </c>
      <c r="L829" s="368"/>
      <c r="M829" s="368" t="s">
        <v>1421</v>
      </c>
      <c r="N829" s="367">
        <v>497339</v>
      </c>
      <c r="O829" s="367" t="s">
        <v>1326</v>
      </c>
      <c r="P829" s="371">
        <v>43617</v>
      </c>
      <c r="Q829" s="372">
        <v>29.4608861</v>
      </c>
      <c r="R829" s="372">
        <v>35.789265647261892</v>
      </c>
      <c r="S829" s="367">
        <v>2</v>
      </c>
      <c r="T829" s="369">
        <v>-4.2767114955652774E-2</v>
      </c>
      <c r="U829" s="369">
        <v>-0.45822919207355367</v>
      </c>
      <c r="V829" s="369">
        <v>-0.23573519415818567</v>
      </c>
      <c r="W829" s="369">
        <v>-2.1119166919934291</v>
      </c>
      <c r="X829" s="369">
        <v>-0.20927696022787312</v>
      </c>
      <c r="Y829" s="369">
        <v>-1.4326214461343989</v>
      </c>
      <c r="Z829" s="369">
        <v>-0.32978105205528119</v>
      </c>
      <c r="AA829" s="369">
        <v>-1.7818708472482094</v>
      </c>
      <c r="AB829" s="369">
        <v>0.324356760659541</v>
      </c>
      <c r="AC829" s="373">
        <v>-1.0709092021302018</v>
      </c>
      <c r="AD829" s="575">
        <v>11980010000157</v>
      </c>
      <c r="AE829" s="370" t="s">
        <v>1921</v>
      </c>
      <c r="AF829" s="370" t="s">
        <v>1856</v>
      </c>
      <c r="AG829" s="374" t="s">
        <v>59</v>
      </c>
      <c r="AH829" s="374" t="s">
        <v>1819</v>
      </c>
      <c r="AI829" s="374">
        <v>1</v>
      </c>
      <c r="AJ829" s="374">
        <v>1</v>
      </c>
      <c r="AK829" s="374">
        <v>1</v>
      </c>
      <c r="AL829" s="722">
        <v>1.6</v>
      </c>
      <c r="AM829" s="722">
        <v>20</v>
      </c>
      <c r="AN829" s="369" t="s">
        <v>668</v>
      </c>
      <c r="AO829" s="367" t="s">
        <v>1326</v>
      </c>
      <c r="AP829" s="370" t="s">
        <v>1816</v>
      </c>
      <c r="AQ829" s="376" t="s">
        <v>667</v>
      </c>
      <c r="AR829" s="369">
        <v>0</v>
      </c>
      <c r="AS829" s="369">
        <v>0</v>
      </c>
      <c r="AT829" s="369" t="s">
        <v>1424</v>
      </c>
      <c r="AW829"/>
      <c r="AX829" s="198"/>
      <c r="AY829" s="184"/>
      <c r="AZ829" s="184"/>
      <c r="BA829" s="184"/>
      <c r="BB829" s="186"/>
      <c r="BC829" s="184"/>
      <c r="BD829" s="184"/>
      <c r="BE829" s="184"/>
      <c r="BF829" s="184"/>
      <c r="BG829" s="186"/>
      <c r="BH829" s="186"/>
      <c r="BI829" s="199"/>
      <c r="BJ829" s="199"/>
      <c r="BK829" s="199"/>
      <c r="BL829" s="186"/>
      <c r="BM829" s="186"/>
      <c r="BN829" s="186"/>
      <c r="BO829" s="186"/>
      <c r="BP829" s="186"/>
      <c r="BQ829" s="186"/>
      <c r="BR829" s="186"/>
      <c r="BS829" s="186"/>
      <c r="BT829" s="187"/>
      <c r="BU829" s="188"/>
      <c r="BV829" s="189"/>
      <c r="BW829" s="185"/>
      <c r="BX829"/>
      <c r="BZ829"/>
    </row>
    <row r="830" spans="2:78" ht="18.75">
      <c r="B830" s="363" t="s">
        <v>416</v>
      </c>
      <c r="C830" s="364">
        <v>30509221000150</v>
      </c>
      <c r="D830" s="365" t="s">
        <v>11</v>
      </c>
      <c r="E830" s="365" t="s">
        <v>620</v>
      </c>
      <c r="F830" s="365" t="s">
        <v>665</v>
      </c>
      <c r="G830" s="366" t="s">
        <v>740</v>
      </c>
      <c r="H830" s="366" t="s">
        <v>34</v>
      </c>
      <c r="I830" s="366" t="s">
        <v>1306</v>
      </c>
      <c r="J830" s="366" t="s">
        <v>608</v>
      </c>
      <c r="K830" s="367" t="s">
        <v>48</v>
      </c>
      <c r="L830" s="368"/>
      <c r="M830" s="368" t="s">
        <v>1421</v>
      </c>
      <c r="N830" s="367">
        <v>497606</v>
      </c>
      <c r="O830" s="367" t="s">
        <v>1323</v>
      </c>
      <c r="P830" s="371">
        <v>43203</v>
      </c>
      <c r="Q830" s="372">
        <v>1293.7352357100001</v>
      </c>
      <c r="R830" s="372">
        <v>681.68434960567481</v>
      </c>
      <c r="S830" s="367">
        <v>0</v>
      </c>
      <c r="T830" s="369">
        <v>9.4777732105179702E-2</v>
      </c>
      <c r="U830" s="369">
        <v>1.0154980913291609</v>
      </c>
      <c r="V830" s="369">
        <v>0.11282711643433596</v>
      </c>
      <c r="W830" s="369">
        <v>1.0108014263973923</v>
      </c>
      <c r="X830" s="369">
        <v>0.15353575089477012</v>
      </c>
      <c r="Y830" s="369">
        <v>1.0510407320552271</v>
      </c>
      <c r="Z830" s="369">
        <v>0.19639051917069139</v>
      </c>
      <c r="AA830" s="369">
        <v>1.0611359828142422</v>
      </c>
      <c r="AB830" s="369">
        <v>2.0293949067740373E-3</v>
      </c>
      <c r="AC830" s="373">
        <v>0.59410360450362054</v>
      </c>
      <c r="AD830" s="575">
        <v>0</v>
      </c>
      <c r="AE830" s="370" t="s">
        <v>2075</v>
      </c>
      <c r="AF830" s="370" t="s">
        <v>1875</v>
      </c>
      <c r="AG830" s="374" t="s">
        <v>738</v>
      </c>
      <c r="AH830" s="374" t="s">
        <v>1819</v>
      </c>
      <c r="AI830" s="374">
        <v>100</v>
      </c>
      <c r="AJ830" s="374">
        <v>100</v>
      </c>
      <c r="AK830" s="374">
        <v>100</v>
      </c>
      <c r="AL830" s="722">
        <v>0.6</v>
      </c>
      <c r="AM830" s="722">
        <v>0</v>
      </c>
      <c r="AN830" s="369" t="s">
        <v>1820</v>
      </c>
      <c r="AO830" s="367" t="s">
        <v>1326</v>
      </c>
      <c r="AP830" s="370" t="s">
        <v>1821</v>
      </c>
      <c r="AQ830" s="376" t="s">
        <v>11</v>
      </c>
      <c r="AR830" s="369">
        <v>8.0000000000000004E-4</v>
      </c>
      <c r="AS830" s="369">
        <v>8.0000000000000004E-4</v>
      </c>
      <c r="AT830" s="369" t="s">
        <v>1424</v>
      </c>
      <c r="AW830"/>
      <c r="AX830" s="198"/>
      <c r="AY830" s="184"/>
      <c r="AZ830" s="184"/>
      <c r="BA830" s="184"/>
      <c r="BB830" s="186"/>
      <c r="BC830" s="184"/>
      <c r="BD830" s="184"/>
      <c r="BE830" s="184"/>
      <c r="BF830" s="184"/>
      <c r="BG830" s="186"/>
      <c r="BH830" s="186"/>
      <c r="BI830" s="199"/>
      <c r="BJ830" s="199"/>
      <c r="BK830" s="199"/>
      <c r="BL830" s="186"/>
      <c r="BM830" s="186"/>
      <c r="BN830" s="186"/>
      <c r="BO830" s="186"/>
      <c r="BP830" s="186"/>
      <c r="BQ830" s="186"/>
      <c r="BR830" s="186"/>
      <c r="BS830" s="186"/>
      <c r="BT830" s="187"/>
      <c r="BU830" s="188"/>
      <c r="BV830" s="189"/>
      <c r="BW830" s="185"/>
      <c r="BX830"/>
      <c r="BZ830"/>
    </row>
    <row r="831" spans="2:78" ht="18.75">
      <c r="B831" s="363" t="s">
        <v>182</v>
      </c>
      <c r="C831" s="364">
        <v>30858733000122</v>
      </c>
      <c r="D831" s="365" t="s">
        <v>14</v>
      </c>
      <c r="E831" s="365" t="s">
        <v>607</v>
      </c>
      <c r="F831" s="365" t="s">
        <v>1424</v>
      </c>
      <c r="G831" s="366" t="s">
        <v>1424</v>
      </c>
      <c r="H831" s="366" t="s">
        <v>34</v>
      </c>
      <c r="I831" s="366" t="s">
        <v>34</v>
      </c>
      <c r="J831" s="366" t="s">
        <v>608</v>
      </c>
      <c r="K831" s="367" t="s">
        <v>48</v>
      </c>
      <c r="L831" s="368"/>
      <c r="M831" s="368" t="s">
        <v>34</v>
      </c>
      <c r="N831" s="367">
        <v>497673</v>
      </c>
      <c r="O831" s="367" t="s">
        <v>1323</v>
      </c>
      <c r="P831" s="371">
        <v>43566</v>
      </c>
      <c r="Q831" s="372">
        <v>222.17983326000001</v>
      </c>
      <c r="R831" s="372">
        <v>211.36361090603154</v>
      </c>
      <c r="S831" s="367">
        <v>2</v>
      </c>
      <c r="T831" s="369">
        <v>0.1092556662254176</v>
      </c>
      <c r="U831" s="369">
        <v>1.1706222342995267</v>
      </c>
      <c r="V831" s="369">
        <v>-3.4183338375260774E-2</v>
      </c>
      <c r="W831" s="369">
        <v>-0.30624346593885959</v>
      </c>
      <c r="X831" s="369">
        <v>2.2227195455138515E-2</v>
      </c>
      <c r="Y831" s="369">
        <v>0.15215796742163956</v>
      </c>
      <c r="Z831" s="369">
        <v>0.10216899386118783</v>
      </c>
      <c r="AA831" s="369">
        <v>0.55203884674191195</v>
      </c>
      <c r="AB831" s="369">
        <v>0.22150675853898957</v>
      </c>
      <c r="AC831" s="373">
        <v>-0.65824079112627376</v>
      </c>
      <c r="AD831" s="575">
        <v>31635364000171</v>
      </c>
      <c r="AE831" s="370" t="s">
        <v>2061</v>
      </c>
      <c r="AF831" s="370" t="s">
        <v>1812</v>
      </c>
      <c r="AG831" s="374" t="s">
        <v>1459</v>
      </c>
      <c r="AH831" s="374" t="s">
        <v>1819</v>
      </c>
      <c r="AI831" s="374">
        <v>500</v>
      </c>
      <c r="AJ831" s="374">
        <v>100</v>
      </c>
      <c r="AK831" s="374">
        <v>100</v>
      </c>
      <c r="AL831" s="722">
        <v>2.5</v>
      </c>
      <c r="AM831" s="722">
        <v>20</v>
      </c>
      <c r="AN831" s="369" t="s">
        <v>1869</v>
      </c>
      <c r="AO831" s="367" t="s">
        <v>1326</v>
      </c>
      <c r="AP831" s="370" t="s">
        <v>1816</v>
      </c>
      <c r="AQ831" s="376" t="s">
        <v>672</v>
      </c>
      <c r="AR831" s="369">
        <v>4.31666666666667E-3</v>
      </c>
      <c r="AS831" s="369">
        <v>4.31666666666667E-3</v>
      </c>
      <c r="AT831" s="369" t="s">
        <v>1424</v>
      </c>
      <c r="AW831"/>
      <c r="AX831" s="198"/>
      <c r="AY831" s="184"/>
      <c r="AZ831" s="184"/>
      <c r="BA831" s="184"/>
      <c r="BB831" s="186"/>
      <c r="BC831" s="184"/>
      <c r="BD831" s="184"/>
      <c r="BE831" s="184"/>
      <c r="BF831" s="184"/>
      <c r="BG831" s="186"/>
      <c r="BH831" s="186"/>
      <c r="BI831" s="199"/>
      <c r="BJ831" s="199"/>
      <c r="BK831" s="199"/>
      <c r="BL831" s="186"/>
      <c r="BM831" s="186"/>
      <c r="BN831" s="186"/>
      <c r="BO831" s="186"/>
      <c r="BP831" s="186"/>
      <c r="BQ831" s="186"/>
      <c r="BR831" s="186"/>
      <c r="BS831" s="186"/>
      <c r="BT831" s="187"/>
      <c r="BU831" s="188"/>
      <c r="BV831" s="189"/>
      <c r="BW831" s="185"/>
      <c r="BX831"/>
      <c r="BZ831"/>
    </row>
    <row r="832" spans="2:78" ht="18.75">
      <c r="B832" s="363" t="s">
        <v>1699</v>
      </c>
      <c r="C832" s="364">
        <v>33019398000167</v>
      </c>
      <c r="D832" s="365" t="s">
        <v>14</v>
      </c>
      <c r="E832" s="365" t="s">
        <v>607</v>
      </c>
      <c r="F832" s="365" t="s">
        <v>1424</v>
      </c>
      <c r="G832" s="366" t="s">
        <v>1424</v>
      </c>
      <c r="H832" s="366" t="s">
        <v>34</v>
      </c>
      <c r="I832" s="366" t="s">
        <v>34</v>
      </c>
      <c r="J832" s="366" t="s">
        <v>608</v>
      </c>
      <c r="K832" s="367" t="s">
        <v>48</v>
      </c>
      <c r="L832" s="368"/>
      <c r="M832" s="368" t="s">
        <v>1424</v>
      </c>
      <c r="N832" s="367">
        <v>498262</v>
      </c>
      <c r="O832" s="367" t="s">
        <v>1323</v>
      </c>
      <c r="P832" s="371">
        <v>43622</v>
      </c>
      <c r="Q832" s="372">
        <v>113.10323766</v>
      </c>
      <c r="R832" s="372">
        <v>242.58420947003972</v>
      </c>
      <c r="S832" s="367">
        <v>2</v>
      </c>
      <c r="T832" s="369">
        <v>-3.4876075865680978E-2</v>
      </c>
      <c r="U832" s="369">
        <v>-0.37368048050935049</v>
      </c>
      <c r="V832" s="369">
        <v>-9.6141583356000981E-2</v>
      </c>
      <c r="W832" s="369">
        <v>-0.86131820668223147</v>
      </c>
      <c r="X832" s="369">
        <v>-1.5567879931321693E-2</v>
      </c>
      <c r="Y832" s="369">
        <v>-0.10657111340002301</v>
      </c>
      <c r="Z832" s="369">
        <v>0.16019329994129494</v>
      </c>
      <c r="AA832" s="369">
        <v>0.86555540201876979</v>
      </c>
      <c r="AB832" s="369">
        <v>0.25516531536466114</v>
      </c>
      <c r="AC832" s="373">
        <v>-0.81422911520848151</v>
      </c>
      <c r="AD832" s="575">
        <v>0</v>
      </c>
      <c r="AE832" s="370" t="s">
        <v>1906</v>
      </c>
      <c r="AF832" s="370" t="s">
        <v>1907</v>
      </c>
      <c r="AG832" s="374" t="s">
        <v>1462</v>
      </c>
      <c r="AH832" s="374" t="s">
        <v>1894</v>
      </c>
      <c r="AI832" s="374">
        <v>500000</v>
      </c>
      <c r="AJ832" s="374">
        <v>10000</v>
      </c>
      <c r="AK832" s="374">
        <v>500000</v>
      </c>
      <c r="AL832" s="722">
        <v>1.75</v>
      </c>
      <c r="AM832" s="722">
        <v>0</v>
      </c>
      <c r="AN832" s="369" t="s">
        <v>668</v>
      </c>
      <c r="AO832" s="367" t="s">
        <v>1326</v>
      </c>
      <c r="AP832" s="370" t="s">
        <v>1816</v>
      </c>
      <c r="AQ832" s="376" t="s">
        <v>1815</v>
      </c>
      <c r="AR832" s="369">
        <v>0</v>
      </c>
      <c r="AS832" s="369">
        <v>0</v>
      </c>
      <c r="AT832" s="369" t="s">
        <v>1424</v>
      </c>
      <c r="AW832"/>
      <c r="AX832" s="198"/>
      <c r="AY832" s="184"/>
      <c r="AZ832" s="184"/>
      <c r="BA832" s="184"/>
      <c r="BB832" s="186"/>
      <c r="BC832" s="184"/>
      <c r="BD832" s="184"/>
      <c r="BE832" s="184"/>
      <c r="BF832" s="184"/>
      <c r="BG832" s="186"/>
      <c r="BH832" s="186"/>
      <c r="BI832" s="199"/>
      <c r="BJ832" s="199"/>
      <c r="BK832" s="199"/>
      <c r="BL832" s="186"/>
      <c r="BM832" s="186"/>
      <c r="BN832" s="186"/>
      <c r="BO832" s="186"/>
      <c r="BP832" s="186"/>
      <c r="BQ832" s="186"/>
      <c r="BR832" s="186"/>
      <c r="BS832" s="186"/>
      <c r="BT832" s="187"/>
      <c r="BU832" s="188"/>
      <c r="BV832" s="189"/>
      <c r="BW832" s="185"/>
      <c r="BX832"/>
      <c r="BZ832"/>
    </row>
    <row r="833" spans="2:78" ht="18.75">
      <c r="B833" s="363" t="s">
        <v>233</v>
      </c>
      <c r="C833" s="364">
        <v>32760042000117</v>
      </c>
      <c r="D833" s="365" t="s">
        <v>11</v>
      </c>
      <c r="E833" s="365" t="s">
        <v>620</v>
      </c>
      <c r="F833" s="365" t="s">
        <v>665</v>
      </c>
      <c r="G833" s="366" t="s">
        <v>740</v>
      </c>
      <c r="H833" s="366" t="s">
        <v>34</v>
      </c>
      <c r="I833" s="366" t="s">
        <v>1424</v>
      </c>
      <c r="J833" s="366" t="s">
        <v>608</v>
      </c>
      <c r="K833" s="367" t="s">
        <v>48</v>
      </c>
      <c r="L833" s="368"/>
      <c r="M833" s="368" t="s">
        <v>1421</v>
      </c>
      <c r="N833" s="367">
        <v>498599</v>
      </c>
      <c r="O833" s="367" t="s">
        <v>1323</v>
      </c>
      <c r="P833" s="371">
        <v>43635</v>
      </c>
      <c r="Q833" s="372">
        <v>496.72605356999998</v>
      </c>
      <c r="R833" s="372">
        <v>400.90639158800798</v>
      </c>
      <c r="S833" s="367">
        <v>1</v>
      </c>
      <c r="T833" s="369">
        <v>0.1204964778212918</v>
      </c>
      <c r="U833" s="369">
        <v>1.2910621569169314</v>
      </c>
      <c r="V833" s="369">
        <v>0.14861869739286382</v>
      </c>
      <c r="W833" s="369">
        <v>1.331452899458418</v>
      </c>
      <c r="X833" s="369">
        <v>0.22834515680732559</v>
      </c>
      <c r="Y833" s="369">
        <v>1.5631542450105163</v>
      </c>
      <c r="Z833" s="369">
        <v>0.30727092752719831</v>
      </c>
      <c r="AA833" s="369">
        <v>1.6602442880067341</v>
      </c>
      <c r="AB833" s="369">
        <v>7.5353679823444986E-3</v>
      </c>
      <c r="AC833" s="373">
        <v>4.9098135451764033</v>
      </c>
      <c r="AD833" s="575">
        <v>32760072000123</v>
      </c>
      <c r="AE833" s="370" t="s">
        <v>1865</v>
      </c>
      <c r="AF833" s="370" t="s">
        <v>1858</v>
      </c>
      <c r="AG833" s="374" t="s">
        <v>721</v>
      </c>
      <c r="AH833" s="374" t="s">
        <v>1813</v>
      </c>
      <c r="AI833" s="374">
        <v>20000</v>
      </c>
      <c r="AJ833" s="374">
        <v>5000</v>
      </c>
      <c r="AK833" s="374">
        <v>20000</v>
      </c>
      <c r="AL833" s="722">
        <v>0.5</v>
      </c>
      <c r="AM833" s="722">
        <v>0</v>
      </c>
      <c r="AN833" s="369" t="s">
        <v>1824</v>
      </c>
      <c r="AO833" s="367" t="s">
        <v>1326</v>
      </c>
      <c r="AP833" s="370" t="s">
        <v>1821</v>
      </c>
      <c r="AQ833" s="376" t="s">
        <v>677</v>
      </c>
      <c r="AR833" s="369">
        <v>0</v>
      </c>
      <c r="AS833" s="369">
        <v>0</v>
      </c>
      <c r="AT833" s="369" t="s">
        <v>1424</v>
      </c>
      <c r="AW833"/>
      <c r="AX833" s="198"/>
      <c r="AY833" s="184"/>
      <c r="AZ833" s="184"/>
      <c r="BA833" s="184"/>
      <c r="BB833" s="186"/>
      <c r="BC833" s="184"/>
      <c r="BD833" s="184"/>
      <c r="BE833" s="184"/>
      <c r="BF833" s="184"/>
      <c r="BG833" s="186"/>
      <c r="BH833" s="186"/>
      <c r="BI833" s="199"/>
      <c r="BJ833" s="199"/>
      <c r="BK833" s="199"/>
      <c r="BL833" s="186"/>
      <c r="BM833" s="186"/>
      <c r="BN833" s="186"/>
      <c r="BO833" s="186"/>
      <c r="BP833" s="186"/>
      <c r="BQ833" s="186"/>
      <c r="BR833" s="186"/>
      <c r="BS833" s="186"/>
      <c r="BT833" s="187"/>
      <c r="BU833" s="188"/>
      <c r="BV833" s="189"/>
      <c r="BW833" s="185"/>
      <c r="BX833"/>
      <c r="BZ833"/>
    </row>
    <row r="834" spans="2:78" ht="18.75">
      <c r="B834" s="363" t="s">
        <v>297</v>
      </c>
      <c r="C834" s="364">
        <v>33254944000144</v>
      </c>
      <c r="D834" s="365" t="s">
        <v>14</v>
      </c>
      <c r="E834" s="365" t="s">
        <v>607</v>
      </c>
      <c r="F834" s="365" t="s">
        <v>1424</v>
      </c>
      <c r="G834" s="366" t="s">
        <v>1424</v>
      </c>
      <c r="H834" s="366" t="s">
        <v>34</v>
      </c>
      <c r="I834" s="366" t="s">
        <v>34</v>
      </c>
      <c r="J834" s="366" t="s">
        <v>608</v>
      </c>
      <c r="K834" s="367" t="s">
        <v>48</v>
      </c>
      <c r="L834" s="368"/>
      <c r="M834" s="368" t="s">
        <v>34</v>
      </c>
      <c r="N834" s="367">
        <v>498629</v>
      </c>
      <c r="O834" s="367" t="s">
        <v>1323</v>
      </c>
      <c r="P834" s="371">
        <v>43617</v>
      </c>
      <c r="Q834" s="372">
        <v>41.364584549999996</v>
      </c>
      <c r="R834" s="372">
        <v>34.559804320158733</v>
      </c>
      <c r="S834" s="367">
        <v>1</v>
      </c>
      <c r="T834" s="369">
        <v>9.3500286611565731E-2</v>
      </c>
      <c r="U834" s="369">
        <v>1.0018108735436329</v>
      </c>
      <c r="V834" s="369">
        <v>1.0553708418668872E-2</v>
      </c>
      <c r="W834" s="369">
        <v>9.4549110714720247E-2</v>
      </c>
      <c r="X834" s="369">
        <v>3.1915943928329638E-2</v>
      </c>
      <c r="Y834" s="369">
        <v>0.2184830365251941</v>
      </c>
      <c r="Z834" s="369">
        <v>-1.6142542423109085E-2</v>
      </c>
      <c r="AA834" s="369">
        <v>-8.7221280801129397E-2</v>
      </c>
      <c r="AB834" s="369">
        <v>0.20147388448727779</v>
      </c>
      <c r="AC834" s="373">
        <v>-0.50164187504397539</v>
      </c>
      <c r="AD834" s="575">
        <v>0</v>
      </c>
      <c r="AE834" s="370" t="s">
        <v>1923</v>
      </c>
      <c r="AF834" s="370" t="s">
        <v>1858</v>
      </c>
      <c r="AG834" s="374" t="s">
        <v>721</v>
      </c>
      <c r="AH834" s="374" t="s">
        <v>1819</v>
      </c>
      <c r="AI834" s="374">
        <v>1000</v>
      </c>
      <c r="AJ834" s="374">
        <v>1000</v>
      </c>
      <c r="AK834" s="374">
        <v>0</v>
      </c>
      <c r="AL834" s="722">
        <v>1.5</v>
      </c>
      <c r="AM834" s="722">
        <v>0</v>
      </c>
      <c r="AN834" s="369" t="s">
        <v>668</v>
      </c>
      <c r="AO834" s="367" t="s">
        <v>1326</v>
      </c>
      <c r="AP834" s="370" t="s">
        <v>1816</v>
      </c>
      <c r="AQ834" s="376" t="s">
        <v>661</v>
      </c>
      <c r="AR834" s="369">
        <v>4.0000000000000001E-3</v>
      </c>
      <c r="AS834" s="369">
        <v>4.0000000000000001E-3</v>
      </c>
      <c r="AT834" s="369" t="s">
        <v>1424</v>
      </c>
      <c r="AW834"/>
      <c r="AX834" s="198"/>
      <c r="AY834" s="184"/>
      <c r="AZ834" s="184"/>
      <c r="BA834" s="184"/>
      <c r="BB834" s="186"/>
      <c r="BC834" s="184"/>
      <c r="BD834" s="184"/>
      <c r="BE834" s="184"/>
      <c r="BF834" s="184"/>
      <c r="BG834" s="186"/>
      <c r="BH834" s="186"/>
      <c r="BI834" s="199"/>
      <c r="BJ834" s="199"/>
      <c r="BK834" s="199"/>
      <c r="BL834" s="186"/>
      <c r="BM834" s="186"/>
      <c r="BN834" s="186"/>
      <c r="BO834" s="186"/>
      <c r="BP834" s="186"/>
      <c r="BQ834" s="186"/>
      <c r="BR834" s="186"/>
      <c r="BS834" s="186"/>
      <c r="BT834" s="187"/>
      <c r="BU834" s="188"/>
      <c r="BV834" s="189"/>
      <c r="BW834" s="185"/>
      <c r="BX834"/>
      <c r="BZ834"/>
    </row>
    <row r="835" spans="2:78" ht="18.75">
      <c r="B835" s="363" t="s">
        <v>1612</v>
      </c>
      <c r="C835" s="364">
        <v>31690473000191</v>
      </c>
      <c r="D835" s="365" t="s">
        <v>14</v>
      </c>
      <c r="E835" s="365" t="s">
        <v>614</v>
      </c>
      <c r="F835" s="365" t="s">
        <v>1424</v>
      </c>
      <c r="G835" s="366" t="s">
        <v>1424</v>
      </c>
      <c r="H835" s="366" t="s">
        <v>1340</v>
      </c>
      <c r="I835" s="366" t="s">
        <v>34</v>
      </c>
      <c r="J835" s="366" t="s">
        <v>608</v>
      </c>
      <c r="K835" s="367" t="s">
        <v>48</v>
      </c>
      <c r="L835" s="368"/>
      <c r="M835" s="368" t="s">
        <v>1424</v>
      </c>
      <c r="N835" s="367">
        <v>498701</v>
      </c>
      <c r="O835" s="367" t="s">
        <v>1323</v>
      </c>
      <c r="P835" s="371">
        <v>43639</v>
      </c>
      <c r="Q835" s="372">
        <v>468.68027238000002</v>
      </c>
      <c r="R835" s="372">
        <v>475.57076575333321</v>
      </c>
      <c r="S835" s="367">
        <v>2</v>
      </c>
      <c r="T835" s="369">
        <v>0.26476495550232348</v>
      </c>
      <c r="U835" s="369">
        <v>2.8368299282059501</v>
      </c>
      <c r="V835" s="369">
        <v>5.8966851531909725E-3</v>
      </c>
      <c r="W835" s="369">
        <v>5.2827528986177978E-2</v>
      </c>
      <c r="X835" s="369">
        <v>0.11262052167581915</v>
      </c>
      <c r="Y835" s="369">
        <v>0.77095239940384797</v>
      </c>
      <c r="Z835" s="369">
        <v>0.54376532924004239</v>
      </c>
      <c r="AA835" s="369">
        <v>2.9380693095573482</v>
      </c>
      <c r="AB835" s="369">
        <v>0.22160447404444658</v>
      </c>
      <c r="AC835" s="373">
        <v>-0.47708766218711057</v>
      </c>
      <c r="AD835" s="575">
        <v>31844634000154</v>
      </c>
      <c r="AE835" s="370" t="s">
        <v>1817</v>
      </c>
      <c r="AF835" s="370" t="s">
        <v>1818</v>
      </c>
      <c r="AG835" s="374" t="s">
        <v>1594</v>
      </c>
      <c r="AH835" s="374" t="s">
        <v>1813</v>
      </c>
      <c r="AI835" s="374">
        <v>100000</v>
      </c>
      <c r="AJ835" s="374">
        <v>50000</v>
      </c>
      <c r="AK835" s="374">
        <v>100000</v>
      </c>
      <c r="AL835" s="722">
        <v>0</v>
      </c>
      <c r="AM835" s="722">
        <v>0</v>
      </c>
      <c r="AN835" s="369" t="s">
        <v>1824</v>
      </c>
      <c r="AO835" s="367" t="s">
        <v>1326</v>
      </c>
      <c r="AP835" s="370" t="s">
        <v>1816</v>
      </c>
      <c r="AQ835" s="376" t="s">
        <v>1815</v>
      </c>
      <c r="AR835" s="369">
        <v>0</v>
      </c>
      <c r="AS835" s="369">
        <v>0</v>
      </c>
      <c r="AT835" s="369" t="s">
        <v>1424</v>
      </c>
      <c r="AW835"/>
      <c r="AX835" s="198"/>
      <c r="AY835" s="184"/>
      <c r="AZ835" s="184"/>
      <c r="BA835" s="184"/>
      <c r="BB835" s="186"/>
      <c r="BC835" s="184"/>
      <c r="BD835" s="184"/>
      <c r="BE835" s="184"/>
      <c r="BF835" s="184"/>
      <c r="BG835" s="186"/>
      <c r="BH835" s="186"/>
      <c r="BI835" s="199"/>
      <c r="BJ835" s="199"/>
      <c r="BK835" s="199"/>
      <c r="BL835" s="186"/>
      <c r="BM835" s="186"/>
      <c r="BN835" s="186"/>
      <c r="BO835" s="186"/>
      <c r="BP835" s="186"/>
      <c r="BQ835" s="186"/>
      <c r="BR835" s="186"/>
      <c r="BS835" s="186"/>
      <c r="BT835" s="187"/>
      <c r="BU835" s="188"/>
      <c r="BV835" s="189"/>
      <c r="BW835" s="185"/>
      <c r="BX835"/>
      <c r="BZ835"/>
    </row>
    <row r="836" spans="2:78" ht="18.75">
      <c r="B836" s="363" t="s">
        <v>50</v>
      </c>
      <c r="C836" s="364">
        <v>33600729000158</v>
      </c>
      <c r="D836" s="365" t="s">
        <v>14</v>
      </c>
      <c r="E836" s="365" t="s">
        <v>15</v>
      </c>
      <c r="F836" s="365" t="s">
        <v>701</v>
      </c>
      <c r="G836" s="366" t="s">
        <v>1424</v>
      </c>
      <c r="H836" s="366" t="s">
        <v>34</v>
      </c>
      <c r="I836" s="366" t="s">
        <v>34</v>
      </c>
      <c r="J836" s="366" t="s">
        <v>611</v>
      </c>
      <c r="K836" s="367" t="s">
        <v>48</v>
      </c>
      <c r="L836" s="368"/>
      <c r="M836" s="368" t="s">
        <v>1421</v>
      </c>
      <c r="N836" s="367">
        <v>498874</v>
      </c>
      <c r="O836" s="367" t="s">
        <v>1323</v>
      </c>
      <c r="P836" s="371">
        <v>43637</v>
      </c>
      <c r="Q836" s="372">
        <v>78.198399109999997</v>
      </c>
      <c r="R836" s="372">
        <v>101.73005459365075</v>
      </c>
      <c r="S836" s="367">
        <v>1</v>
      </c>
      <c r="T836" s="369">
        <v>-3.3038342322258663E-2</v>
      </c>
      <c r="U836" s="369">
        <v>-0.35399004411395435</v>
      </c>
      <c r="V836" s="369">
        <v>1.9520220561451973E-2</v>
      </c>
      <c r="W836" s="369">
        <v>0.17487876505813749</v>
      </c>
      <c r="X836" s="369">
        <v>-6.9321476988717601E-2</v>
      </c>
      <c r="Y836" s="369">
        <v>-0.47454547554404891</v>
      </c>
      <c r="Z836" s="369">
        <v>0.17751775426314675</v>
      </c>
      <c r="AA836" s="369">
        <v>0.95916278154588785</v>
      </c>
      <c r="AB836" s="369">
        <v>0.14589695688035742</v>
      </c>
      <c r="AC836" s="373">
        <v>-0.63127584709896123</v>
      </c>
      <c r="AD836" s="575">
        <v>0</v>
      </c>
      <c r="AE836" s="370" t="s">
        <v>1836</v>
      </c>
      <c r="AF836" s="370" t="s">
        <v>1833</v>
      </c>
      <c r="AG836" s="374" t="s">
        <v>1458</v>
      </c>
      <c r="AH836" s="374" t="s">
        <v>1819</v>
      </c>
      <c r="AI836" s="374">
        <v>500</v>
      </c>
      <c r="AJ836" s="374">
        <v>500</v>
      </c>
      <c r="AK836" s="374">
        <v>500</v>
      </c>
      <c r="AL836" s="722">
        <v>0.1</v>
      </c>
      <c r="AM836" s="722">
        <v>0</v>
      </c>
      <c r="AN836" s="369" t="s">
        <v>1820</v>
      </c>
      <c r="AO836" s="367" t="s">
        <v>1326</v>
      </c>
      <c r="AP836" s="370" t="s">
        <v>1835</v>
      </c>
      <c r="AQ836" s="376" t="s">
        <v>673</v>
      </c>
      <c r="AR836" s="369">
        <v>3.5E-4</v>
      </c>
      <c r="AS836" s="369">
        <v>3.5E-4</v>
      </c>
      <c r="AT836" s="369" t="s">
        <v>1424</v>
      </c>
      <c r="AW836"/>
      <c r="AX836" s="198"/>
      <c r="AY836" s="184"/>
      <c r="AZ836" s="184"/>
      <c r="BA836" s="184"/>
      <c r="BB836" s="186"/>
      <c r="BC836" s="184"/>
      <c r="BD836" s="184"/>
      <c r="BE836" s="184"/>
      <c r="BF836" s="184"/>
      <c r="BG836" s="186"/>
      <c r="BH836" s="186"/>
      <c r="BI836" s="199"/>
      <c r="BJ836" s="199"/>
      <c r="BK836" s="199"/>
      <c r="BL836" s="186"/>
      <c r="BM836" s="186"/>
      <c r="BN836" s="186"/>
      <c r="BO836" s="186"/>
      <c r="BP836" s="186"/>
      <c r="BQ836" s="186"/>
      <c r="BR836" s="186"/>
      <c r="BS836" s="186"/>
      <c r="BT836" s="187"/>
      <c r="BU836" s="188"/>
      <c r="BV836" s="189"/>
      <c r="BW836" s="185"/>
      <c r="BX836"/>
      <c r="BZ836"/>
    </row>
    <row r="837" spans="2:78" ht="18.75">
      <c r="B837" s="363" t="s">
        <v>318</v>
      </c>
      <c r="C837" s="364"/>
      <c r="D837" s="365" t="s">
        <v>14</v>
      </c>
      <c r="E837" s="365" t="s">
        <v>614</v>
      </c>
      <c r="F837" s="365" t="s">
        <v>1424</v>
      </c>
      <c r="G837" s="366" t="s">
        <v>1424</v>
      </c>
      <c r="H837" s="366" t="s">
        <v>867</v>
      </c>
      <c r="I837" s="366" t="s">
        <v>34</v>
      </c>
      <c r="J837" s="366" t="s">
        <v>608</v>
      </c>
      <c r="L837" s="368"/>
      <c r="M837" s="368" t="s">
        <v>1421</v>
      </c>
      <c r="N837" s="367">
        <v>499374</v>
      </c>
      <c r="O837" s="367" t="s">
        <v>1323</v>
      </c>
      <c r="P837" s="371"/>
      <c r="S837" s="367"/>
      <c r="U837" s="369"/>
      <c r="W837" s="369"/>
      <c r="Y837" s="369"/>
      <c r="AA837" s="369"/>
      <c r="AD837" s="575">
        <v>32786258000151</v>
      </c>
      <c r="AE837" s="370"/>
      <c r="AF837" s="370"/>
      <c r="AG837" s="374" t="s">
        <v>1458</v>
      </c>
      <c r="AH837" s="374"/>
      <c r="AI837" s="374">
        <v>5000</v>
      </c>
      <c r="AJ837" s="374">
        <v>5000</v>
      </c>
      <c r="AK837" s="374">
        <v>0</v>
      </c>
      <c r="AN837" s="369"/>
      <c r="AO837" s="367" t="s">
        <v>1326</v>
      </c>
      <c r="AP837" s="370"/>
      <c r="AR837" s="369">
        <v>3.3333333333333301E-3</v>
      </c>
      <c r="AS837" s="369">
        <v>3.3333333333333301E-3</v>
      </c>
      <c r="AT837" s="369" t="s">
        <v>1424</v>
      </c>
      <c r="AW837"/>
      <c r="AX837" s="198"/>
      <c r="AY837" s="184"/>
      <c r="AZ837" s="184"/>
      <c r="BA837" s="184"/>
      <c r="BB837" s="186"/>
      <c r="BC837" s="184"/>
      <c r="BD837" s="184"/>
      <c r="BE837" s="184"/>
      <c r="BF837" s="184"/>
      <c r="BG837" s="186"/>
      <c r="BH837" s="186"/>
      <c r="BI837" s="199"/>
      <c r="BJ837" s="199"/>
      <c r="BK837" s="199"/>
      <c r="BL837" s="186"/>
      <c r="BM837" s="186"/>
      <c r="BN837" s="186"/>
      <c r="BO837" s="186"/>
      <c r="BP837" s="186"/>
      <c r="BQ837" s="186"/>
      <c r="BR837" s="186"/>
      <c r="BS837" s="186"/>
      <c r="BT837" s="187"/>
      <c r="BU837" s="188"/>
      <c r="BV837" s="189"/>
      <c r="BW837" s="185"/>
      <c r="BX837"/>
      <c r="BZ837"/>
    </row>
    <row r="838" spans="2:78" ht="18.75">
      <c r="B838" s="363" t="s">
        <v>1531</v>
      </c>
      <c r="C838" s="364">
        <v>32892827000143</v>
      </c>
      <c r="D838" s="365" t="s">
        <v>14</v>
      </c>
      <c r="E838" s="365" t="s">
        <v>614</v>
      </c>
      <c r="F838" s="365" t="s">
        <v>691</v>
      </c>
      <c r="G838" s="366" t="s">
        <v>1424</v>
      </c>
      <c r="H838" s="366" t="s">
        <v>867</v>
      </c>
      <c r="I838" s="366" t="s">
        <v>34</v>
      </c>
      <c r="J838" s="366" t="s">
        <v>608</v>
      </c>
      <c r="K838" s="367" t="s">
        <v>48</v>
      </c>
      <c r="L838" s="368"/>
      <c r="M838" s="368" t="s">
        <v>1424</v>
      </c>
      <c r="N838" s="367">
        <v>499943</v>
      </c>
      <c r="O838" s="367" t="s">
        <v>1323</v>
      </c>
      <c r="P838" s="371">
        <v>43645</v>
      </c>
      <c r="Q838" s="372">
        <v>323.44867621999998</v>
      </c>
      <c r="R838" s="372">
        <v>304.81438717277774</v>
      </c>
      <c r="S838" s="367">
        <v>3</v>
      </c>
      <c r="T838" s="369">
        <v>0.1579001056223559</v>
      </c>
      <c r="U838" s="369">
        <v>1.6918241481261629</v>
      </c>
      <c r="V838" s="369">
        <v>0.17471984287598619</v>
      </c>
      <c r="W838" s="369">
        <v>1.5652891962523769</v>
      </c>
      <c r="X838" s="369">
        <v>0.48143264134830543</v>
      </c>
      <c r="Y838" s="369">
        <v>3.2956839879254503</v>
      </c>
      <c r="Z838" s="369">
        <v>0.63337315799721217</v>
      </c>
      <c r="AA838" s="369">
        <v>3.4222377502621986</v>
      </c>
      <c r="AB838" s="369">
        <v>0.16612511603337582</v>
      </c>
      <c r="AC838" s="373">
        <v>0.37982454897457535</v>
      </c>
      <c r="AD838" s="575">
        <v>32071783000190</v>
      </c>
      <c r="AE838" s="370" t="s">
        <v>1975</v>
      </c>
      <c r="AF838" s="370" t="s">
        <v>1812</v>
      </c>
      <c r="AG838" s="374" t="s">
        <v>1459</v>
      </c>
      <c r="AH838" s="374" t="s">
        <v>1813</v>
      </c>
      <c r="AI838" s="374">
        <v>5000</v>
      </c>
      <c r="AJ838" s="374">
        <v>1000</v>
      </c>
      <c r="AK838" s="374">
        <v>3000</v>
      </c>
      <c r="AL838" s="722">
        <v>1.9</v>
      </c>
      <c r="AM838" s="722">
        <v>20</v>
      </c>
      <c r="AN838" s="369" t="s">
        <v>1815</v>
      </c>
      <c r="AO838" s="367" t="s">
        <v>1326</v>
      </c>
      <c r="AP838" s="370" t="s">
        <v>1816</v>
      </c>
      <c r="AQ838" s="376" t="s">
        <v>1815</v>
      </c>
      <c r="AR838" s="369">
        <v>0</v>
      </c>
      <c r="AS838" s="369">
        <v>0</v>
      </c>
      <c r="AT838" s="369" t="s">
        <v>1424</v>
      </c>
      <c r="AW838"/>
      <c r="AX838" s="198"/>
      <c r="AY838" s="184"/>
      <c r="AZ838" s="184"/>
      <c r="BA838" s="184"/>
      <c r="BB838" s="186"/>
      <c r="BC838" s="184"/>
      <c r="BD838" s="184"/>
      <c r="BE838" s="184"/>
      <c r="BF838" s="184"/>
      <c r="BG838" s="186"/>
      <c r="BH838" s="186"/>
      <c r="BI838" s="199"/>
      <c r="BJ838" s="199"/>
      <c r="BK838" s="199"/>
      <c r="BL838" s="186"/>
      <c r="BM838" s="186"/>
      <c r="BN838" s="186"/>
      <c r="BO838" s="186"/>
      <c r="BP838" s="186"/>
      <c r="BQ838" s="186"/>
      <c r="BR838" s="186"/>
      <c r="BS838" s="186"/>
      <c r="BT838" s="187"/>
      <c r="BU838" s="188"/>
      <c r="BV838" s="189"/>
      <c r="BW838" s="185"/>
      <c r="BX838"/>
      <c r="BZ838"/>
    </row>
    <row r="839" spans="2:78" ht="18.75">
      <c r="B839" s="363" t="s">
        <v>1761</v>
      </c>
      <c r="C839" s="364">
        <v>33755581000120</v>
      </c>
      <c r="D839" s="365" t="s">
        <v>14</v>
      </c>
      <c r="E839" s="365" t="s">
        <v>607</v>
      </c>
      <c r="F839" s="365" t="s">
        <v>1424</v>
      </c>
      <c r="G839" s="366" t="s">
        <v>1424</v>
      </c>
      <c r="H839" s="366" t="s">
        <v>34</v>
      </c>
      <c r="I839" s="366" t="s">
        <v>34</v>
      </c>
      <c r="J839" s="366" t="s">
        <v>608</v>
      </c>
      <c r="K839" s="367" t="s">
        <v>48</v>
      </c>
      <c r="L839" s="368"/>
      <c r="M839" s="368" t="s">
        <v>1424</v>
      </c>
      <c r="N839" s="367">
        <v>499961</v>
      </c>
      <c r="O839" s="367" t="s">
        <v>1323</v>
      </c>
      <c r="P839" s="371">
        <v>43645</v>
      </c>
      <c r="Q839" s="372">
        <v>257.93415198000002</v>
      </c>
      <c r="R839" s="372">
        <v>452.02716086821465</v>
      </c>
      <c r="S839" s="367">
        <v>2</v>
      </c>
      <c r="T839" s="369">
        <v>5.1589038121328423E-2</v>
      </c>
      <c r="U839" s="369">
        <v>0.55275188150290466</v>
      </c>
      <c r="V839" s="369">
        <v>-0.11119539692823643</v>
      </c>
      <c r="W839" s="369">
        <v>-0.99618309300051111</v>
      </c>
      <c r="X839" s="369">
        <v>-9.0922123785164732E-2</v>
      </c>
      <c r="Y839" s="369">
        <v>-0.62241435617605501</v>
      </c>
      <c r="Z839" s="369">
        <v>5.7864723371155558E-2</v>
      </c>
      <c r="AA839" s="369">
        <v>0.31265429901612518</v>
      </c>
      <c r="AB839" s="369">
        <v>0.21174514366994018</v>
      </c>
      <c r="AC839" s="373">
        <v>-1.0522878526121695</v>
      </c>
      <c r="AD839" s="575">
        <v>33400461000100</v>
      </c>
      <c r="AE839" s="370" t="s">
        <v>2076</v>
      </c>
      <c r="AF839" s="370" t="s">
        <v>1812</v>
      </c>
      <c r="AG839" s="374" t="s">
        <v>1459</v>
      </c>
      <c r="AH839" s="374" t="s">
        <v>1813</v>
      </c>
      <c r="AI839" s="374">
        <v>10000</v>
      </c>
      <c r="AJ839" s="374">
        <v>500</v>
      </c>
      <c r="AK839" s="374">
        <v>1000</v>
      </c>
      <c r="AL839" s="722">
        <v>2</v>
      </c>
      <c r="AM839" s="722">
        <v>20</v>
      </c>
      <c r="AN839" s="369" t="s">
        <v>1815</v>
      </c>
      <c r="AO839" s="367" t="s">
        <v>1326</v>
      </c>
      <c r="AP839" s="370" t="s">
        <v>1835</v>
      </c>
      <c r="AQ839" s="376" t="s">
        <v>1815</v>
      </c>
      <c r="AR839" s="369">
        <v>0</v>
      </c>
      <c r="AS839" s="369">
        <v>0</v>
      </c>
      <c r="AT839" s="369" t="s">
        <v>1424</v>
      </c>
      <c r="AW839"/>
      <c r="AX839" s="198"/>
      <c r="AY839" s="184"/>
      <c r="AZ839" s="184"/>
      <c r="BA839" s="184"/>
      <c r="BB839" s="186"/>
      <c r="BC839" s="184"/>
      <c r="BD839" s="184"/>
      <c r="BE839" s="184"/>
      <c r="BF839" s="184"/>
      <c r="BG839" s="186"/>
      <c r="BH839" s="186"/>
      <c r="BI839" s="199"/>
      <c r="BJ839" s="199"/>
      <c r="BK839" s="199"/>
      <c r="BL839" s="186"/>
      <c r="BM839" s="186"/>
      <c r="BN839" s="186"/>
      <c r="BO839" s="186"/>
      <c r="BP839" s="186"/>
      <c r="BQ839" s="186"/>
      <c r="BR839" s="186"/>
      <c r="BS839" s="186"/>
      <c r="BT839" s="187"/>
      <c r="BU839" s="188"/>
      <c r="BV839" s="189"/>
      <c r="BW839" s="185"/>
      <c r="BX839"/>
      <c r="BZ839"/>
    </row>
    <row r="840" spans="2:78" ht="18.75">
      <c r="B840" s="363" t="s">
        <v>1719</v>
      </c>
      <c r="C840" s="364">
        <v>32669660000156</v>
      </c>
      <c r="D840" s="365" t="s">
        <v>14</v>
      </c>
      <c r="E840" s="365" t="s">
        <v>614</v>
      </c>
      <c r="F840" s="365" t="s">
        <v>1424</v>
      </c>
      <c r="G840" s="366" t="s">
        <v>1424</v>
      </c>
      <c r="H840" s="366" t="s">
        <v>1340</v>
      </c>
      <c r="I840" s="366" t="s">
        <v>34</v>
      </c>
      <c r="J840" s="366" t="s">
        <v>608</v>
      </c>
      <c r="K840" s="367" t="s">
        <v>48</v>
      </c>
      <c r="L840" s="368"/>
      <c r="M840" s="368" t="s">
        <v>1424</v>
      </c>
      <c r="N840" s="367">
        <v>500313</v>
      </c>
      <c r="O840" s="367" t="s">
        <v>1323</v>
      </c>
      <c r="P840" s="371">
        <v>43646</v>
      </c>
      <c r="Q840" s="372">
        <v>152.72620058999999</v>
      </c>
      <c r="R840" s="372">
        <v>256.81751294932531</v>
      </c>
      <c r="S840" s="367">
        <v>2</v>
      </c>
      <c r="T840" s="369">
        <v>0.25513497208836844</v>
      </c>
      <c r="U840" s="369">
        <v>2.7336492595067847</v>
      </c>
      <c r="V840" s="369">
        <v>-2.9145946566432324E-3</v>
      </c>
      <c r="W840" s="369">
        <v>-2.6111421876316217E-2</v>
      </c>
      <c r="X840" s="369">
        <v>0.1033709636207345</v>
      </c>
      <c r="Y840" s="369">
        <v>0.70763384191643586</v>
      </c>
      <c r="Z840" s="369">
        <v>0.53053328306409608</v>
      </c>
      <c r="AA840" s="369">
        <v>2.8665740032520954</v>
      </c>
      <c r="AB840" s="369">
        <v>0.22021557927352503</v>
      </c>
      <c r="AC840" s="373">
        <v>-0.52010870729377734</v>
      </c>
      <c r="AD840" s="575">
        <v>31943995000158</v>
      </c>
      <c r="AE840" s="370" t="s">
        <v>1906</v>
      </c>
      <c r="AF840" s="370" t="s">
        <v>1907</v>
      </c>
      <c r="AG840" s="374" t="s">
        <v>1462</v>
      </c>
      <c r="AH840" s="374" t="s">
        <v>1813</v>
      </c>
      <c r="AI840" s="374">
        <v>1000</v>
      </c>
      <c r="AJ840" s="374">
        <v>100</v>
      </c>
      <c r="AK840" s="374">
        <v>1000</v>
      </c>
      <c r="AL840" s="722">
        <v>0</v>
      </c>
      <c r="AM840" s="722">
        <v>0</v>
      </c>
      <c r="AN840" s="369" t="s">
        <v>1820</v>
      </c>
      <c r="AO840" s="367" t="s">
        <v>1326</v>
      </c>
      <c r="AP840" s="370" t="s">
        <v>1835</v>
      </c>
      <c r="AQ840" s="376" t="s">
        <v>1815</v>
      </c>
      <c r="AR840" s="369">
        <v>0</v>
      </c>
      <c r="AS840" s="369">
        <v>0</v>
      </c>
      <c r="AT840" s="369" t="s">
        <v>1424</v>
      </c>
      <c r="AW840"/>
      <c r="AX840" s="198"/>
      <c r="AY840" s="184"/>
      <c r="AZ840" s="184"/>
      <c r="BA840" s="184"/>
      <c r="BB840" s="186"/>
      <c r="BC840" s="184"/>
      <c r="BD840" s="184"/>
      <c r="BE840" s="184"/>
      <c r="BF840" s="184"/>
      <c r="BG840" s="186"/>
      <c r="BH840" s="186"/>
      <c r="BI840" s="199"/>
      <c r="BJ840" s="199"/>
      <c r="BK840" s="199"/>
      <c r="BL840" s="186"/>
      <c r="BM840" s="186"/>
      <c r="BN840" s="186"/>
      <c r="BO840" s="186"/>
      <c r="BP840" s="186"/>
      <c r="BQ840" s="186"/>
      <c r="BR840" s="186"/>
      <c r="BS840" s="186"/>
      <c r="BT840" s="187"/>
      <c r="BU840" s="188"/>
      <c r="BV840" s="189"/>
      <c r="BW840" s="185"/>
      <c r="BX840"/>
      <c r="BZ840"/>
    </row>
    <row r="841" spans="2:78" ht="18.75">
      <c r="B841" s="363" t="s">
        <v>1704</v>
      </c>
      <c r="C841" s="364">
        <v>32669614000157</v>
      </c>
      <c r="D841" s="365" t="s">
        <v>14</v>
      </c>
      <c r="E841" s="365" t="s">
        <v>614</v>
      </c>
      <c r="F841" s="365" t="s">
        <v>1424</v>
      </c>
      <c r="G841" s="366" t="s">
        <v>1424</v>
      </c>
      <c r="H841" s="366" t="s">
        <v>867</v>
      </c>
      <c r="I841" s="366" t="s">
        <v>34</v>
      </c>
      <c r="J841" s="366" t="s">
        <v>608</v>
      </c>
      <c r="K841" s="367" t="s">
        <v>48</v>
      </c>
      <c r="L841" s="368"/>
      <c r="M841" s="368" t="s">
        <v>1424</v>
      </c>
      <c r="N841" s="367">
        <v>500321</v>
      </c>
      <c r="O841" s="367" t="s">
        <v>1323</v>
      </c>
      <c r="P841" s="371">
        <v>43652</v>
      </c>
      <c r="Q841" s="372">
        <v>98.33510923</v>
      </c>
      <c r="R841" s="372">
        <v>148.23579190242066</v>
      </c>
      <c r="S841" s="367">
        <v>3</v>
      </c>
      <c r="T841" s="369">
        <v>9.5142608188558686E-2</v>
      </c>
      <c r="U841" s="369">
        <v>1.0194075641347755</v>
      </c>
      <c r="V841" s="369">
        <v>5.0147539848197642E-2</v>
      </c>
      <c r="W841" s="369">
        <v>0.44926438263073715</v>
      </c>
      <c r="X841" s="369">
        <v>0.14759729297387558</v>
      </c>
      <c r="Y841" s="369">
        <v>1.0103885639179573</v>
      </c>
      <c r="Z841" s="369">
        <v>0.16053098462315463</v>
      </c>
      <c r="AA841" s="369">
        <v>0.8673799777074519</v>
      </c>
      <c r="AB841" s="369">
        <v>0.16835241159513678</v>
      </c>
      <c r="AC841" s="373">
        <v>-0.36515013461701062</v>
      </c>
      <c r="AD841" s="575">
        <v>32346274000123</v>
      </c>
      <c r="AE841" s="370" t="s">
        <v>1906</v>
      </c>
      <c r="AF841" s="370" t="s">
        <v>1907</v>
      </c>
      <c r="AG841" s="374" t="s">
        <v>1462</v>
      </c>
      <c r="AH841" s="374" t="s">
        <v>1819</v>
      </c>
      <c r="AI841" s="374">
        <v>50000</v>
      </c>
      <c r="AJ841" s="374">
        <v>10000</v>
      </c>
      <c r="AK841" s="374">
        <v>50000</v>
      </c>
      <c r="AL841" s="722">
        <v>2.5</v>
      </c>
      <c r="AM841" s="722">
        <v>0</v>
      </c>
      <c r="AN841" s="369" t="s">
        <v>1820</v>
      </c>
      <c r="AO841" s="367" t="s">
        <v>1326</v>
      </c>
      <c r="AP841" s="370" t="s">
        <v>1835</v>
      </c>
      <c r="AQ841" s="376" t="s">
        <v>1815</v>
      </c>
      <c r="AR841" s="369">
        <v>0</v>
      </c>
      <c r="AS841" s="369">
        <v>0</v>
      </c>
      <c r="AT841" s="369" t="s">
        <v>1424</v>
      </c>
      <c r="AW841"/>
      <c r="AX841" s="198"/>
      <c r="AY841" s="184"/>
      <c r="AZ841" s="184"/>
      <c r="BA841" s="184"/>
      <c r="BB841" s="186"/>
      <c r="BC841" s="184"/>
      <c r="BD841" s="184"/>
      <c r="BE841" s="184"/>
      <c r="BF841" s="184"/>
      <c r="BG841" s="186"/>
      <c r="BH841" s="186"/>
      <c r="BI841" s="199"/>
      <c r="BJ841" s="199"/>
      <c r="BK841" s="199"/>
      <c r="BL841" s="186"/>
      <c r="BM841" s="186"/>
      <c r="BN841" s="186"/>
      <c r="BO841" s="186"/>
      <c r="BP841" s="186"/>
      <c r="BQ841" s="186"/>
      <c r="BR841" s="186"/>
      <c r="BS841" s="186"/>
      <c r="BT841" s="187"/>
      <c r="BU841" s="188"/>
      <c r="BV841" s="189"/>
      <c r="BW841" s="185"/>
      <c r="BX841"/>
      <c r="BZ841"/>
    </row>
    <row r="842" spans="2:78" ht="18.75">
      <c r="B842" s="363" t="s">
        <v>20</v>
      </c>
      <c r="C842" s="364">
        <v>33599991000120</v>
      </c>
      <c r="D842" s="365" t="s">
        <v>11</v>
      </c>
      <c r="E842" s="365" t="s">
        <v>620</v>
      </c>
      <c r="F842" s="365" t="s">
        <v>665</v>
      </c>
      <c r="G842" s="366" t="s">
        <v>740</v>
      </c>
      <c r="H842" s="366" t="s">
        <v>34</v>
      </c>
      <c r="I842" s="366" t="s">
        <v>1424</v>
      </c>
      <c r="J842" s="366" t="s">
        <v>608</v>
      </c>
      <c r="K842" s="367" t="s">
        <v>48</v>
      </c>
      <c r="L842" s="368" t="s">
        <v>717</v>
      </c>
      <c r="M842" s="368" t="s">
        <v>34</v>
      </c>
      <c r="N842" s="367">
        <v>500399</v>
      </c>
      <c r="O842" s="367" t="s">
        <v>1323</v>
      </c>
      <c r="P842" s="371">
        <v>43646</v>
      </c>
      <c r="Q842" s="372">
        <v>169.07118775999999</v>
      </c>
      <c r="R842" s="372">
        <v>2966649.4475013451</v>
      </c>
      <c r="S842" s="367">
        <v>1</v>
      </c>
      <c r="T842" s="369">
        <v>6.9581088334892849E-2</v>
      </c>
      <c r="U842" s="369">
        <v>0.74552809850181911</v>
      </c>
      <c r="V842" s="369">
        <v>9.3326880566968695E-2</v>
      </c>
      <c r="W842" s="369">
        <v>0.83610170125381911</v>
      </c>
      <c r="X842" s="369">
        <v>0.18221250720157656</v>
      </c>
      <c r="Y842" s="369">
        <v>1.2473496618388364</v>
      </c>
      <c r="Z842" s="369">
        <v>0.26536285716829133</v>
      </c>
      <c r="AA842" s="369">
        <v>1.4338068733294183</v>
      </c>
      <c r="AB842" s="369">
        <v>2.0772281371546769E-2</v>
      </c>
      <c r="AC842" s="373">
        <v>-0.88072006685557669</v>
      </c>
      <c r="AD842" s="575">
        <v>0</v>
      </c>
      <c r="AE842" s="370" t="s">
        <v>1836</v>
      </c>
      <c r="AF842" s="370" t="s">
        <v>1833</v>
      </c>
      <c r="AG842" s="374" t="s">
        <v>1458</v>
      </c>
      <c r="AH842" s="374" t="s">
        <v>1813</v>
      </c>
      <c r="AI842" s="374">
        <v>5000</v>
      </c>
      <c r="AJ842" s="374">
        <v>1000</v>
      </c>
      <c r="AK842" s="374">
        <v>1000</v>
      </c>
      <c r="AL842" s="722">
        <v>1</v>
      </c>
      <c r="AM842" s="722">
        <v>20</v>
      </c>
      <c r="AN842" s="369" t="s">
        <v>1820</v>
      </c>
      <c r="AO842" s="367" t="s">
        <v>1326</v>
      </c>
      <c r="AP842" s="370" t="s">
        <v>1835</v>
      </c>
      <c r="AQ842" s="376" t="s">
        <v>670</v>
      </c>
      <c r="AR842" s="369">
        <v>3.5000000000000001E-3</v>
      </c>
      <c r="AS842" s="369">
        <v>3.5000000000000001E-3</v>
      </c>
      <c r="AT842" s="369" t="s">
        <v>1424</v>
      </c>
      <c r="AW842"/>
      <c r="AX842" s="198"/>
      <c r="AY842" s="184"/>
      <c r="AZ842" s="184"/>
      <c r="BA842" s="184"/>
      <c r="BB842" s="186"/>
      <c r="BC842" s="184"/>
      <c r="BD842" s="184"/>
      <c r="BE842" s="184"/>
      <c r="BF842" s="184"/>
      <c r="BG842" s="186"/>
      <c r="BH842" s="186"/>
      <c r="BI842" s="199"/>
      <c r="BJ842" s="199"/>
      <c r="BK842" s="199"/>
      <c r="BL842" s="186"/>
      <c r="BM842" s="186"/>
      <c r="BN842" s="186"/>
      <c r="BO842" s="186"/>
      <c r="BP842" s="186"/>
      <c r="BQ842" s="186"/>
      <c r="BR842" s="186"/>
      <c r="BS842" s="186"/>
      <c r="BT842" s="187"/>
      <c r="BU842" s="188"/>
      <c r="BV842" s="189"/>
      <c r="BW842" s="185"/>
      <c r="BX842"/>
      <c r="BZ842"/>
    </row>
    <row r="843" spans="2:78" ht="18.75">
      <c r="B843" s="363" t="s">
        <v>945</v>
      </c>
      <c r="C843" s="364">
        <v>33160049000160</v>
      </c>
      <c r="D843" s="365" t="s">
        <v>13</v>
      </c>
      <c r="E843" s="365" t="s">
        <v>615</v>
      </c>
      <c r="F843" s="365" t="s">
        <v>619</v>
      </c>
      <c r="G843" s="366" t="s">
        <v>34</v>
      </c>
      <c r="H843" s="366" t="s">
        <v>1339</v>
      </c>
      <c r="I843" s="366" t="s">
        <v>34</v>
      </c>
      <c r="J843" s="366" t="s">
        <v>1424</v>
      </c>
      <c r="K843" s="367" t="s">
        <v>48</v>
      </c>
      <c r="L843" s="368"/>
      <c r="M843" s="368" t="s">
        <v>34</v>
      </c>
      <c r="N843" s="367">
        <v>500712</v>
      </c>
      <c r="O843" s="367" t="s">
        <v>1323</v>
      </c>
      <c r="P843" s="371">
        <v>43622</v>
      </c>
      <c r="Q843" s="372">
        <v>53.048011279999997</v>
      </c>
      <c r="R843" s="372">
        <v>48.626044883571453</v>
      </c>
      <c r="S843" s="367">
        <v>2</v>
      </c>
      <c r="T843" s="369">
        <v>0.10218358982518327</v>
      </c>
      <c r="U843" s="369">
        <v>1.0948483164534857</v>
      </c>
      <c r="V843" s="369">
        <v>0.11979510976776075</v>
      </c>
      <c r="W843" s="369">
        <v>1.073226646709146</v>
      </c>
      <c r="X843" s="369">
        <v>0.16173876940647691</v>
      </c>
      <c r="Y843" s="369">
        <v>1.107195123012132</v>
      </c>
      <c r="Z843" s="369">
        <v>0.16621924484649409</v>
      </c>
      <c r="AA843" s="369">
        <v>0.89811474855120277</v>
      </c>
      <c r="AB843" s="369">
        <v>2.502719142338377E-2</v>
      </c>
      <c r="AC843" s="373">
        <v>0.32659134715626148</v>
      </c>
      <c r="AD843" s="575">
        <v>0</v>
      </c>
      <c r="AE843" s="370" t="s">
        <v>2077</v>
      </c>
      <c r="AF843" s="370" t="s">
        <v>1833</v>
      </c>
      <c r="AG843" s="374" t="s">
        <v>1458</v>
      </c>
      <c r="AH843" s="374" t="s">
        <v>1819</v>
      </c>
      <c r="AI843" s="374">
        <v>1000</v>
      </c>
      <c r="AJ843" s="374">
        <v>500</v>
      </c>
      <c r="AK843" s="374">
        <v>1000</v>
      </c>
      <c r="AL843" s="722">
        <v>1.47</v>
      </c>
      <c r="AM843" s="722">
        <v>0</v>
      </c>
      <c r="AN843" s="369" t="s">
        <v>1815</v>
      </c>
      <c r="AO843" s="367" t="s">
        <v>1326</v>
      </c>
      <c r="AP843" s="370" t="s">
        <v>1835</v>
      </c>
      <c r="AQ843" s="376" t="s">
        <v>688</v>
      </c>
      <c r="AR843" s="369">
        <v>4.8999999999999998E-3</v>
      </c>
      <c r="AS843" s="369">
        <v>4.8999999999999998E-3</v>
      </c>
      <c r="AT843" s="369" t="s">
        <v>1424</v>
      </c>
      <c r="AW843"/>
      <c r="AX843" s="198"/>
      <c r="AY843" s="184"/>
      <c r="AZ843" s="184"/>
      <c r="BA843" s="184"/>
      <c r="BB843" s="186"/>
      <c r="BC843" s="184"/>
      <c r="BD843" s="184"/>
      <c r="BE843" s="184"/>
      <c r="BF843" s="184"/>
      <c r="BG843" s="186"/>
      <c r="BH843" s="186"/>
      <c r="BI843" s="199"/>
      <c r="BJ843" s="199"/>
      <c r="BK843" s="199"/>
      <c r="BL843" s="186"/>
      <c r="BM843" s="186"/>
      <c r="BN843" s="186"/>
      <c r="BO843" s="186"/>
      <c r="BP843" s="186"/>
      <c r="BQ843" s="186"/>
      <c r="BR843" s="186"/>
      <c r="BS843" s="186"/>
      <c r="BT843" s="187"/>
      <c r="BU843" s="188"/>
      <c r="BV843" s="189"/>
      <c r="BW843" s="185"/>
      <c r="BX843"/>
      <c r="BZ843"/>
    </row>
    <row r="844" spans="2:78" ht="18.75">
      <c r="B844" s="363" t="s">
        <v>1541</v>
      </c>
      <c r="C844" s="364">
        <v>33601214000172</v>
      </c>
      <c r="D844" s="365" t="s">
        <v>13</v>
      </c>
      <c r="E844" s="365" t="s">
        <v>615</v>
      </c>
      <c r="F844" s="365" t="s">
        <v>619</v>
      </c>
      <c r="G844" s="366" t="s">
        <v>34</v>
      </c>
      <c r="H844" s="366" t="s">
        <v>1340</v>
      </c>
      <c r="I844" s="366" t="s">
        <v>34</v>
      </c>
      <c r="J844" s="366" t="s">
        <v>1424</v>
      </c>
      <c r="K844" s="367" t="s">
        <v>48</v>
      </c>
      <c r="L844" s="368"/>
      <c r="M844" s="368" t="s">
        <v>1424</v>
      </c>
      <c r="N844" s="367">
        <v>501476</v>
      </c>
      <c r="O844" s="367" t="s">
        <v>1323</v>
      </c>
      <c r="P844" s="371">
        <v>43660</v>
      </c>
      <c r="Q844" s="372">
        <v>3.9412687900000001</v>
      </c>
      <c r="R844" s="372">
        <v>3.7179458155487808</v>
      </c>
      <c r="S844" s="367">
        <v>2</v>
      </c>
      <c r="T844" s="369">
        <v>8.5103208559470511E-2</v>
      </c>
      <c r="U844" s="369">
        <v>0.91184019641051062</v>
      </c>
      <c r="V844" s="369">
        <v>0.11554394647535249</v>
      </c>
      <c r="W844" s="369">
        <v>1.0351411043713219</v>
      </c>
      <c r="X844" s="369">
        <v>0.1398128158486005</v>
      </c>
      <c r="Y844" s="369">
        <v>0.95709933005070047</v>
      </c>
      <c r="Z844" s="369">
        <v>0.48389387914078985</v>
      </c>
      <c r="AA844" s="369">
        <v>2.6145722776646525</v>
      </c>
      <c r="AB844" s="369">
        <v>5.2531551636004377E-2</v>
      </c>
      <c r="AC844" s="373">
        <v>7.4669427190569515E-2</v>
      </c>
      <c r="AD844" s="575">
        <v>0</v>
      </c>
      <c r="AE844" s="370" t="s">
        <v>2078</v>
      </c>
      <c r="AF844" s="370" t="s">
        <v>1833</v>
      </c>
      <c r="AG844" s="374" t="s">
        <v>1458</v>
      </c>
      <c r="AH844" s="374" t="s">
        <v>1819</v>
      </c>
      <c r="AI844" s="374">
        <v>5000</v>
      </c>
      <c r="AJ844" s="374">
        <v>1000</v>
      </c>
      <c r="AK844" s="374">
        <v>1000</v>
      </c>
      <c r="AL844" s="722">
        <v>1.5</v>
      </c>
      <c r="AM844" s="722">
        <v>20</v>
      </c>
      <c r="AN844" s="369" t="s">
        <v>1815</v>
      </c>
      <c r="AO844" s="367" t="s">
        <v>1326</v>
      </c>
      <c r="AP844" s="370" t="s">
        <v>1835</v>
      </c>
      <c r="AQ844" s="376" t="s">
        <v>670</v>
      </c>
      <c r="AR844" s="369">
        <v>4.0000000000000001E-3</v>
      </c>
      <c r="AS844" s="369">
        <v>4.0000000000000001E-3</v>
      </c>
      <c r="AT844" s="369" t="s">
        <v>1424</v>
      </c>
      <c r="AW844"/>
      <c r="AX844" s="198"/>
      <c r="AY844" s="184"/>
      <c r="AZ844" s="184"/>
      <c r="BA844" s="184"/>
      <c r="BB844" s="186"/>
      <c r="BC844" s="184"/>
      <c r="BD844" s="184"/>
      <c r="BE844" s="184"/>
      <c r="BF844" s="184"/>
      <c r="BG844" s="186"/>
      <c r="BH844" s="186"/>
      <c r="BI844" s="199"/>
      <c r="BJ844" s="199"/>
      <c r="BK844" s="199"/>
      <c r="BL844" s="186"/>
      <c r="BM844" s="186"/>
      <c r="BN844" s="186"/>
      <c r="BO844" s="186"/>
      <c r="BP844" s="186"/>
      <c r="BQ844" s="186"/>
      <c r="BR844" s="186"/>
      <c r="BS844" s="186"/>
      <c r="BT844" s="187"/>
      <c r="BU844" s="188"/>
      <c r="BV844" s="189"/>
      <c r="BW844" s="185"/>
      <c r="BX844"/>
      <c r="BZ844"/>
    </row>
    <row r="845" spans="2:78" ht="18.75">
      <c r="B845" s="363" t="s">
        <v>972</v>
      </c>
      <c r="C845" s="364"/>
      <c r="D845" s="365" t="s">
        <v>14</v>
      </c>
      <c r="E845" s="365" t="s">
        <v>15</v>
      </c>
      <c r="F845" s="365" t="s">
        <v>703</v>
      </c>
      <c r="G845" s="366" t="s">
        <v>1424</v>
      </c>
      <c r="H845" s="366" t="s">
        <v>34</v>
      </c>
      <c r="I845" s="366" t="s">
        <v>34</v>
      </c>
      <c r="J845" s="366" t="s">
        <v>611</v>
      </c>
      <c r="L845" s="368"/>
      <c r="M845" s="368" t="s">
        <v>34</v>
      </c>
      <c r="N845" s="367">
        <v>501506</v>
      </c>
      <c r="O845" s="367" t="s">
        <v>1323</v>
      </c>
      <c r="P845" s="371"/>
      <c r="S845" s="367"/>
      <c r="U845" s="369"/>
      <c r="W845" s="369"/>
      <c r="Y845" s="369"/>
      <c r="AA845" s="369"/>
      <c r="AD845" s="575">
        <v>33736782000180</v>
      </c>
      <c r="AE845" s="370"/>
      <c r="AF845" s="370"/>
      <c r="AG845" s="374" t="s">
        <v>1458</v>
      </c>
      <c r="AH845" s="374"/>
      <c r="AI845" s="374">
        <v>500</v>
      </c>
      <c r="AJ845" s="374">
        <v>100</v>
      </c>
      <c r="AK845" s="374">
        <v>100</v>
      </c>
      <c r="AN845" s="369"/>
      <c r="AO845" s="367" t="s">
        <v>1326</v>
      </c>
      <c r="AP845" s="370"/>
      <c r="AR845" s="369">
        <v>4.5333333333333302E-3</v>
      </c>
      <c r="AS845" s="369">
        <v>4.5333333333333302E-3</v>
      </c>
      <c r="AT845" s="369" t="s">
        <v>1424</v>
      </c>
      <c r="AW845"/>
      <c r="AX845" s="198"/>
      <c r="AY845" s="184"/>
      <c r="AZ845" s="184"/>
      <c r="BA845" s="184"/>
      <c r="BB845" s="186"/>
      <c r="BC845" s="184"/>
      <c r="BD845" s="184"/>
      <c r="BE845" s="184"/>
      <c r="BF845" s="184"/>
      <c r="BG845" s="186"/>
      <c r="BH845" s="186"/>
      <c r="BI845" s="199"/>
      <c r="BJ845" s="199"/>
      <c r="BK845" s="199"/>
      <c r="BL845" s="186"/>
      <c r="BM845" s="186"/>
      <c r="BN845" s="186"/>
      <c r="BO845" s="186"/>
      <c r="BP845" s="186"/>
      <c r="BQ845" s="186"/>
      <c r="BR845" s="186"/>
      <c r="BS845" s="186"/>
      <c r="BT845" s="187"/>
      <c r="BU845" s="188"/>
      <c r="BV845" s="189"/>
      <c r="BW845" s="185"/>
      <c r="BX845"/>
      <c r="BZ845"/>
    </row>
    <row r="846" spans="2:78" ht="18.75">
      <c r="B846" s="363" t="s">
        <v>889</v>
      </c>
      <c r="C846" s="364">
        <v>32485590000186</v>
      </c>
      <c r="D846" s="365" t="s">
        <v>11</v>
      </c>
      <c r="E846" s="365" t="s">
        <v>621</v>
      </c>
      <c r="F846" s="365" t="s">
        <v>694</v>
      </c>
      <c r="G846" s="366" t="s">
        <v>740</v>
      </c>
      <c r="H846" s="366" t="s">
        <v>34</v>
      </c>
      <c r="I846" s="366" t="s">
        <v>1424</v>
      </c>
      <c r="J846" s="366" t="s">
        <v>608</v>
      </c>
      <c r="K846" s="367" t="s">
        <v>48</v>
      </c>
      <c r="L846" s="368"/>
      <c r="M846" s="368" t="s">
        <v>34</v>
      </c>
      <c r="N846" s="367">
        <v>501646</v>
      </c>
      <c r="O846" s="367" t="s">
        <v>1323</v>
      </c>
      <c r="P846" s="371">
        <v>43663</v>
      </c>
      <c r="Q846" s="372">
        <v>61.749845450000002</v>
      </c>
      <c r="R846" s="372">
        <v>81.265115078293675</v>
      </c>
      <c r="S846" s="367">
        <v>1</v>
      </c>
      <c r="T846" s="369">
        <v>6.0406801467194349E-2</v>
      </c>
      <c r="U846" s="369">
        <v>0.64723000045158252</v>
      </c>
      <c r="V846" s="369">
        <v>8.4441185881659608E-2</v>
      </c>
      <c r="W846" s="369">
        <v>0.75649607854281609</v>
      </c>
      <c r="X846" s="369">
        <v>0.1579713367636788</v>
      </c>
      <c r="Y846" s="369">
        <v>1.0814048745535225</v>
      </c>
      <c r="Z846" s="369">
        <v>0.19881131602254931</v>
      </c>
      <c r="AA846" s="369">
        <v>1.0742160167050698</v>
      </c>
      <c r="AB846" s="369">
        <v>4.5155256501816489E-2</v>
      </c>
      <c r="AC846" s="373">
        <v>-0.60192902951414329</v>
      </c>
      <c r="AD846" s="575">
        <v>0</v>
      </c>
      <c r="AE846" s="370" t="s">
        <v>1844</v>
      </c>
      <c r="AF846" s="370" t="s">
        <v>1844</v>
      </c>
      <c r="AG846" s="374" t="s">
        <v>469</v>
      </c>
      <c r="AH846" s="374" t="s">
        <v>1819</v>
      </c>
      <c r="AI846" s="374">
        <v>1000</v>
      </c>
      <c r="AJ846" s="374">
        <v>1000</v>
      </c>
      <c r="AK846" s="374">
        <v>1000</v>
      </c>
      <c r="AL846" s="722">
        <v>0.6</v>
      </c>
      <c r="AM846" s="722">
        <v>0</v>
      </c>
      <c r="AN846" s="369" t="s">
        <v>1928</v>
      </c>
      <c r="AO846" s="367" t="s">
        <v>1326</v>
      </c>
      <c r="AP846" s="370" t="s">
        <v>1821</v>
      </c>
      <c r="AQ846" s="376" t="s">
        <v>677</v>
      </c>
      <c r="AR846" s="369">
        <v>2.2001999999999998E-3</v>
      </c>
      <c r="AS846" s="369">
        <v>2.2001999999999998E-3</v>
      </c>
      <c r="AT846" s="369" t="s">
        <v>1424</v>
      </c>
      <c r="AW846"/>
      <c r="AX846" s="198"/>
      <c r="AY846" s="184"/>
      <c r="AZ846" s="184"/>
      <c r="BA846" s="184"/>
      <c r="BB846" s="186"/>
      <c r="BC846" s="184"/>
      <c r="BD846" s="184"/>
      <c r="BE846" s="184"/>
      <c r="BF846" s="184"/>
      <c r="BG846" s="186"/>
      <c r="BH846" s="186"/>
      <c r="BI846" s="199"/>
      <c r="BJ846" s="199"/>
      <c r="BK846" s="199"/>
      <c r="BL846" s="186"/>
      <c r="BM846" s="186"/>
      <c r="BN846" s="186"/>
      <c r="BO846" s="186"/>
      <c r="BP846" s="186"/>
      <c r="BQ846" s="186"/>
      <c r="BR846" s="186"/>
      <c r="BS846" s="186"/>
      <c r="BT846" s="187"/>
      <c r="BU846" s="188"/>
      <c r="BV846" s="189"/>
      <c r="BW846" s="185"/>
      <c r="BX846"/>
      <c r="BZ846"/>
    </row>
    <row r="847" spans="2:78" ht="18.75">
      <c r="B847" s="363" t="s">
        <v>496</v>
      </c>
      <c r="C847" s="364">
        <v>33361831000148</v>
      </c>
      <c r="D847" s="365" t="s">
        <v>13</v>
      </c>
      <c r="E847" s="365" t="s">
        <v>615</v>
      </c>
      <c r="F847" s="365" t="s">
        <v>619</v>
      </c>
      <c r="G847" s="366" t="s">
        <v>34</v>
      </c>
      <c r="H847" s="366" t="s">
        <v>1340</v>
      </c>
      <c r="I847" s="366" t="s">
        <v>34</v>
      </c>
      <c r="J847" s="366" t="s">
        <v>1424</v>
      </c>
      <c r="K847" s="367" t="s">
        <v>48</v>
      </c>
      <c r="L847" s="368"/>
      <c r="M847" s="368" t="s">
        <v>34</v>
      </c>
      <c r="N847" s="367">
        <v>501794</v>
      </c>
      <c r="O847" s="367" t="s">
        <v>1323</v>
      </c>
      <c r="P847" s="371">
        <v>39902</v>
      </c>
      <c r="Q847" s="372">
        <v>43.404336540000003</v>
      </c>
      <c r="R847" s="372">
        <v>95.512565241150782</v>
      </c>
      <c r="S847" s="367">
        <v>4</v>
      </c>
      <c r="T847" s="369">
        <v>-0.17655879636707938</v>
      </c>
      <c r="U847" s="369">
        <v>-1.8917430997311704</v>
      </c>
      <c r="V847" s="369">
        <v>-0.13864467348723197</v>
      </c>
      <c r="W847" s="369">
        <v>-1.2420970964445051</v>
      </c>
      <c r="X847" s="369">
        <v>-2.7408866393370257E-3</v>
      </c>
      <c r="Y847" s="369">
        <v>-1.8762949235605727E-2</v>
      </c>
      <c r="Z847" s="369">
        <v>-1.4753036750370097E-4</v>
      </c>
      <c r="AA847" s="369">
        <v>-7.9713512738322141E-4</v>
      </c>
      <c r="AB847" s="369">
        <v>0.12228210770017774</v>
      </c>
      <c r="AC847" s="373">
        <v>-2.0466290923453592</v>
      </c>
      <c r="AD847" s="575">
        <v>32222759000105</v>
      </c>
      <c r="AE847" s="370" t="s">
        <v>2079</v>
      </c>
      <c r="AF847" s="370" t="s">
        <v>1826</v>
      </c>
      <c r="AG847" s="374" t="s">
        <v>730</v>
      </c>
      <c r="AH847" s="374" t="s">
        <v>1813</v>
      </c>
      <c r="AI847" s="374">
        <v>10000</v>
      </c>
      <c r="AJ847" s="374">
        <v>5000</v>
      </c>
      <c r="AK847" s="374">
        <v>5000</v>
      </c>
      <c r="AL847" s="722">
        <v>0.9</v>
      </c>
      <c r="AM847" s="722">
        <v>0</v>
      </c>
      <c r="AN847" s="369" t="s">
        <v>1815</v>
      </c>
      <c r="AO847" s="367" t="s">
        <v>1326</v>
      </c>
      <c r="AP847" s="370" t="s">
        <v>1835</v>
      </c>
      <c r="AQ847" s="376" t="s">
        <v>681</v>
      </c>
      <c r="AR847" s="369">
        <v>5.3334000000000003E-3</v>
      </c>
      <c r="AS847" s="369">
        <v>5.3334000000000003E-3</v>
      </c>
      <c r="AT847" s="369" t="s">
        <v>1424</v>
      </c>
      <c r="AW847"/>
      <c r="AX847" s="198"/>
      <c r="AY847" s="184"/>
      <c r="AZ847" s="184"/>
      <c r="BA847" s="184"/>
      <c r="BB847" s="186"/>
      <c r="BC847" s="184"/>
      <c r="BD847" s="184"/>
      <c r="BE847" s="184"/>
      <c r="BF847" s="184"/>
      <c r="BG847" s="186"/>
      <c r="BH847" s="186"/>
      <c r="BI847" s="199"/>
      <c r="BJ847" s="199"/>
      <c r="BK847" s="199"/>
      <c r="BL847" s="186"/>
      <c r="BM847" s="186"/>
      <c r="BN847" s="186"/>
      <c r="BO847" s="186"/>
      <c r="BP847" s="186"/>
      <c r="BQ847" s="186"/>
      <c r="BR847" s="186"/>
      <c r="BS847" s="186"/>
      <c r="BT847" s="187"/>
      <c r="BU847" s="188"/>
      <c r="BV847" s="189"/>
      <c r="BW847" s="185"/>
      <c r="BX847"/>
      <c r="BZ847"/>
    </row>
    <row r="848" spans="2:78" ht="18.75">
      <c r="B848" s="363" t="s">
        <v>802</v>
      </c>
      <c r="C848" s="364">
        <v>33361798000156</v>
      </c>
      <c r="D848" s="365" t="s">
        <v>11</v>
      </c>
      <c r="E848" s="365" t="s">
        <v>663</v>
      </c>
      <c r="F848" s="365" t="s">
        <v>665</v>
      </c>
      <c r="G848" s="366" t="s">
        <v>1424</v>
      </c>
      <c r="H848" s="366" t="s">
        <v>34</v>
      </c>
      <c r="I848" s="366" t="s">
        <v>1424</v>
      </c>
      <c r="J848" s="366" t="s">
        <v>611</v>
      </c>
      <c r="K848" s="367" t="s">
        <v>48</v>
      </c>
      <c r="L848" s="368"/>
      <c r="M848" s="368" t="s">
        <v>34</v>
      </c>
      <c r="N848" s="367">
        <v>501859</v>
      </c>
      <c r="O848" s="367" t="s">
        <v>1323</v>
      </c>
      <c r="P848" s="371">
        <v>43552</v>
      </c>
      <c r="Q848" s="372">
        <v>27.09210307</v>
      </c>
      <c r="R848" s="372">
        <v>42.452427501587273</v>
      </c>
      <c r="S848" s="367">
        <v>4</v>
      </c>
      <c r="T848" s="369">
        <v>-3.4599543223813867E-2</v>
      </c>
      <c r="U848" s="369">
        <v>-0.37071756544724899</v>
      </c>
      <c r="V848" s="369">
        <v>-2.3510983576173428E-2</v>
      </c>
      <c r="W848" s="369">
        <v>-0.2106314198735432</v>
      </c>
      <c r="X848" s="369">
        <v>1.9430187181471936E-2</v>
      </c>
      <c r="Y848" s="369">
        <v>0.1330108332435295</v>
      </c>
      <c r="Z848" s="369">
        <v>3.4151295089161149E-2</v>
      </c>
      <c r="AA848" s="369">
        <v>0.18452605671518801</v>
      </c>
      <c r="AB848" s="369">
        <v>2.9977474879203304E-2</v>
      </c>
      <c r="AC848" s="373">
        <v>-4.507798929895225</v>
      </c>
      <c r="AD848" s="575">
        <v>33361923000128</v>
      </c>
      <c r="AE848" s="370" t="s">
        <v>2079</v>
      </c>
      <c r="AF848" s="370" t="s">
        <v>1826</v>
      </c>
      <c r="AG848" s="374" t="s">
        <v>730</v>
      </c>
      <c r="AH848" s="374" t="s">
        <v>1813</v>
      </c>
      <c r="AI848" s="374">
        <v>10000</v>
      </c>
      <c r="AJ848" s="374">
        <v>5000</v>
      </c>
      <c r="AK848" s="374">
        <v>5000</v>
      </c>
      <c r="AL848" s="722">
        <v>0.8</v>
      </c>
      <c r="AM848" s="722">
        <v>0</v>
      </c>
      <c r="AN848" s="369" t="s">
        <v>1815</v>
      </c>
      <c r="AO848" s="367" t="s">
        <v>1326</v>
      </c>
      <c r="AP848" s="370" t="s">
        <v>1835</v>
      </c>
      <c r="AQ848" s="376" t="s">
        <v>1950</v>
      </c>
      <c r="AR848" s="369">
        <v>4.6666666666666697E-3</v>
      </c>
      <c r="AS848" s="369">
        <v>4.6666666666666697E-3</v>
      </c>
      <c r="AT848" s="369" t="s">
        <v>1424</v>
      </c>
      <c r="AW848"/>
      <c r="AX848" s="198"/>
      <c r="AY848" s="184"/>
      <c r="AZ848" s="184"/>
      <c r="BA848" s="184"/>
      <c r="BB848" s="186"/>
      <c r="BC848" s="184"/>
      <c r="BD848" s="184"/>
      <c r="BE848" s="184"/>
      <c r="BF848" s="184"/>
      <c r="BG848" s="186"/>
      <c r="BH848" s="186"/>
      <c r="BI848" s="199"/>
      <c r="BJ848" s="199"/>
      <c r="BK848" s="199"/>
      <c r="BL848" s="186"/>
      <c r="BM848" s="186"/>
      <c r="BN848" s="186"/>
      <c r="BO848" s="186"/>
      <c r="BP848" s="186"/>
      <c r="BQ848" s="186"/>
      <c r="BR848" s="186"/>
      <c r="BS848" s="186"/>
      <c r="BT848" s="187"/>
      <c r="BU848" s="188"/>
      <c r="BV848" s="189"/>
      <c r="BW848" s="185"/>
      <c r="BX848"/>
      <c r="BZ848"/>
    </row>
    <row r="849" spans="2:78" ht="18.75">
      <c r="B849" s="363" t="s">
        <v>331</v>
      </c>
      <c r="C849" s="364"/>
      <c r="D849" s="365" t="s">
        <v>14</v>
      </c>
      <c r="E849" s="365" t="s">
        <v>614</v>
      </c>
      <c r="F849" s="365" t="s">
        <v>1424</v>
      </c>
      <c r="G849" s="366" t="s">
        <v>1424</v>
      </c>
      <c r="H849" s="366" t="s">
        <v>867</v>
      </c>
      <c r="I849" s="366" t="s">
        <v>34</v>
      </c>
      <c r="J849" s="366" t="s">
        <v>608</v>
      </c>
      <c r="L849" s="368"/>
      <c r="M849" s="368" t="s">
        <v>34</v>
      </c>
      <c r="N849" s="367">
        <v>501883</v>
      </c>
      <c r="O849" s="367" t="s">
        <v>1323</v>
      </c>
      <c r="P849" s="371"/>
      <c r="S849" s="367"/>
      <c r="U849" s="369"/>
      <c r="W849" s="369"/>
      <c r="Y849" s="369"/>
      <c r="AA849" s="369"/>
      <c r="AD849" s="575">
        <v>33601025000108</v>
      </c>
      <c r="AE849" s="370"/>
      <c r="AF849" s="370"/>
      <c r="AG849" s="374" t="s">
        <v>1458</v>
      </c>
      <c r="AH849" s="374"/>
      <c r="AI849" s="374">
        <v>500</v>
      </c>
      <c r="AJ849" s="374">
        <v>100</v>
      </c>
      <c r="AK849" s="374">
        <v>500</v>
      </c>
      <c r="AN849" s="369"/>
      <c r="AO849" s="367" t="s">
        <v>1326</v>
      </c>
      <c r="AP849" s="370"/>
      <c r="AR849" s="369">
        <v>4.6666666666666697E-3</v>
      </c>
      <c r="AS849" s="369">
        <v>4.6666666666666697E-3</v>
      </c>
      <c r="AT849" s="369" t="s">
        <v>1424</v>
      </c>
      <c r="AW849"/>
      <c r="AX849" s="198"/>
      <c r="AY849" s="184"/>
      <c r="AZ849" s="184"/>
      <c r="BA849" s="184"/>
      <c r="BB849" s="186"/>
      <c r="BC849" s="184"/>
      <c r="BD849" s="184"/>
      <c r="BE849" s="184"/>
      <c r="BF849" s="184"/>
      <c r="BG849" s="186"/>
      <c r="BH849" s="186"/>
      <c r="BI849" s="199"/>
      <c r="BJ849" s="199"/>
      <c r="BK849" s="199"/>
      <c r="BL849" s="186"/>
      <c r="BM849" s="186"/>
      <c r="BN849" s="186"/>
      <c r="BO849" s="186"/>
      <c r="BP849" s="186"/>
      <c r="BQ849" s="186"/>
      <c r="BR849" s="186"/>
      <c r="BS849" s="186"/>
      <c r="BT849" s="187"/>
      <c r="BU849" s="188"/>
      <c r="BV849" s="189"/>
      <c r="BW849" s="185"/>
      <c r="BX849"/>
      <c r="BZ849"/>
    </row>
    <row r="850" spans="2:78" ht="18.75">
      <c r="B850" s="363" t="s">
        <v>803</v>
      </c>
      <c r="C850" s="364">
        <v>33361657000133</v>
      </c>
      <c r="D850" s="365" t="s">
        <v>13</v>
      </c>
      <c r="E850" s="365" t="s">
        <v>616</v>
      </c>
      <c r="F850" s="365" t="s">
        <v>618</v>
      </c>
      <c r="G850" s="366" t="s">
        <v>34</v>
      </c>
      <c r="H850" s="366" t="s">
        <v>867</v>
      </c>
      <c r="I850" s="366" t="s">
        <v>34</v>
      </c>
      <c r="J850" s="366" t="s">
        <v>611</v>
      </c>
      <c r="K850" s="367" t="s">
        <v>1815</v>
      </c>
      <c r="L850" s="368" t="s">
        <v>1341</v>
      </c>
      <c r="M850" s="368" t="s">
        <v>34</v>
      </c>
      <c r="N850" s="367">
        <v>501891</v>
      </c>
      <c r="O850" s="367" t="s">
        <v>1323</v>
      </c>
      <c r="P850" s="371">
        <v>43554</v>
      </c>
      <c r="Q850" s="372">
        <v>195.76207233</v>
      </c>
      <c r="R850" s="372">
        <v>333.39356705289697</v>
      </c>
      <c r="S850" s="367">
        <v>4</v>
      </c>
      <c r="T850" s="369">
        <v>3.487303900902905E-2</v>
      </c>
      <c r="U850" s="369">
        <v>0.37364794204208429</v>
      </c>
      <c r="V850" s="369">
        <v>5.3588914847007452E-2</v>
      </c>
      <c r="W850" s="369">
        <v>0.48009515157615956</v>
      </c>
      <c r="X850" s="369">
        <v>0.11298255948676372</v>
      </c>
      <c r="Y850" s="369">
        <v>0.77343075694356944</v>
      </c>
      <c r="Z850" s="369">
        <v>0.17549963530561863</v>
      </c>
      <c r="AA850" s="369">
        <v>0.9482584942489467</v>
      </c>
      <c r="AB850" s="369">
        <v>6.6436380699945119E-2</v>
      </c>
      <c r="AC850" s="373">
        <v>-0.873505301565904</v>
      </c>
      <c r="AD850" s="575">
        <v>33361873000189</v>
      </c>
      <c r="AE850" s="370" t="s">
        <v>2079</v>
      </c>
      <c r="AF850" s="370" t="s">
        <v>1826</v>
      </c>
      <c r="AG850" s="374" t="s">
        <v>730</v>
      </c>
      <c r="AH850" s="374" t="s">
        <v>1894</v>
      </c>
      <c r="AI850" s="374">
        <v>10000</v>
      </c>
      <c r="AJ850" s="374">
        <v>5000</v>
      </c>
      <c r="AK850" s="374">
        <v>5000</v>
      </c>
      <c r="AL850" s="722">
        <v>0.9</v>
      </c>
      <c r="AM850" s="722">
        <v>0</v>
      </c>
      <c r="AN850" s="369" t="s">
        <v>1815</v>
      </c>
      <c r="AO850" s="367" t="s">
        <v>1326</v>
      </c>
      <c r="AP850" s="370" t="s">
        <v>1835</v>
      </c>
      <c r="AQ850" s="376" t="s">
        <v>681</v>
      </c>
      <c r="AR850" s="369">
        <v>5.3334000000000003E-3</v>
      </c>
      <c r="AS850" s="369">
        <v>5.3334000000000003E-3</v>
      </c>
      <c r="AT850" s="369" t="s">
        <v>1424</v>
      </c>
      <c r="AW850"/>
      <c r="AX850" s="198"/>
      <c r="AY850" s="184"/>
      <c r="AZ850" s="184"/>
      <c r="BA850" s="184"/>
      <c r="BB850" s="186"/>
      <c r="BC850" s="184"/>
      <c r="BD850" s="184"/>
      <c r="BE850" s="184"/>
      <c r="BF850" s="184"/>
      <c r="BG850" s="186"/>
      <c r="BH850" s="186"/>
      <c r="BI850" s="199"/>
      <c r="BJ850" s="199"/>
      <c r="BK850" s="199"/>
      <c r="BL850" s="186"/>
      <c r="BM850" s="186"/>
      <c r="BN850" s="186"/>
      <c r="BO850" s="186"/>
      <c r="BP850" s="186"/>
      <c r="BQ850" s="186"/>
      <c r="BR850" s="186"/>
      <c r="BS850" s="186"/>
      <c r="BT850" s="187"/>
      <c r="BU850" s="188"/>
      <c r="BV850" s="189"/>
      <c r="BW850" s="185"/>
      <c r="BX850"/>
      <c r="BZ850"/>
    </row>
    <row r="851" spans="2:78" ht="18.75">
      <c r="B851" s="363" t="s">
        <v>1128</v>
      </c>
      <c r="C851" s="364">
        <v>33158068000152</v>
      </c>
      <c r="D851" s="365" t="s">
        <v>14</v>
      </c>
      <c r="E851" s="365" t="s">
        <v>607</v>
      </c>
      <c r="F851" s="365" t="s">
        <v>862</v>
      </c>
      <c r="G851" s="366" t="s">
        <v>1424</v>
      </c>
      <c r="H851" s="366" t="s">
        <v>34</v>
      </c>
      <c r="I851" s="366" t="s">
        <v>34</v>
      </c>
      <c r="J851" s="366" t="s">
        <v>611</v>
      </c>
      <c r="K851" s="367" t="s">
        <v>1815</v>
      </c>
      <c r="L851" s="368"/>
      <c r="M851" s="368" t="s">
        <v>34</v>
      </c>
      <c r="N851" s="367">
        <v>502243</v>
      </c>
      <c r="O851" s="367" t="s">
        <v>1323</v>
      </c>
      <c r="P851" s="371">
        <v>43670</v>
      </c>
      <c r="Q851" s="372">
        <v>17.237731530000001</v>
      </c>
      <c r="R851" s="372">
        <v>38.355063502142862</v>
      </c>
      <c r="S851" s="367">
        <v>3</v>
      </c>
      <c r="T851" s="369">
        <v>-0.24703226427906222</v>
      </c>
      <c r="U851" s="369">
        <v>-2.6468326188024363</v>
      </c>
      <c r="V851" s="369">
        <v>-0.20319559316619162</v>
      </c>
      <c r="W851" s="369">
        <v>-1.8203992258331398</v>
      </c>
      <c r="X851" s="369">
        <v>-7.0837549443672154E-2</v>
      </c>
      <c r="Y851" s="369">
        <v>-0.48492386555170464</v>
      </c>
      <c r="Z851" s="369">
        <v>9.55661553053051E-2</v>
      </c>
      <c r="AA851" s="369">
        <v>0.51636243216779121</v>
      </c>
      <c r="AB851" s="369">
        <v>0.24359565428630675</v>
      </c>
      <c r="AC851" s="373">
        <v>-1.2923754313015619</v>
      </c>
      <c r="AD851" s="575">
        <v>33600794000183</v>
      </c>
      <c r="AE851" s="370" t="s">
        <v>1836</v>
      </c>
      <c r="AF851" s="370" t="s">
        <v>1833</v>
      </c>
      <c r="AG851" s="374" t="s">
        <v>1458</v>
      </c>
      <c r="AH851" s="374" t="s">
        <v>1813</v>
      </c>
      <c r="AI851" s="374">
        <v>5000</v>
      </c>
      <c r="AJ851" s="374">
        <v>5000</v>
      </c>
      <c r="AK851" s="374">
        <v>5000</v>
      </c>
      <c r="AL851" s="722">
        <v>1</v>
      </c>
      <c r="AM851" s="722">
        <v>0</v>
      </c>
      <c r="AN851" s="369" t="s">
        <v>1815</v>
      </c>
      <c r="AO851" s="367" t="s">
        <v>1326</v>
      </c>
      <c r="AP851" s="370" t="s">
        <v>1835</v>
      </c>
      <c r="AQ851" s="376" t="s">
        <v>681</v>
      </c>
      <c r="AR851" s="369">
        <v>8.0000000000000002E-3</v>
      </c>
      <c r="AS851" s="369">
        <v>8.0000000000000002E-3</v>
      </c>
      <c r="AT851" s="369" t="s">
        <v>1424</v>
      </c>
      <c r="AW851"/>
      <c r="AX851" s="198"/>
      <c r="AY851" s="184"/>
      <c r="AZ851" s="184"/>
      <c r="BA851" s="184"/>
      <c r="BB851" s="186"/>
      <c r="BC851" s="184"/>
      <c r="BD851" s="184"/>
      <c r="BE851" s="184"/>
      <c r="BF851" s="184"/>
      <c r="BG851" s="186"/>
      <c r="BH851" s="186"/>
      <c r="BI851" s="199"/>
      <c r="BJ851" s="199"/>
      <c r="BK851" s="199"/>
      <c r="BL851" s="186"/>
      <c r="BM851" s="186"/>
      <c r="BN851" s="186"/>
      <c r="BO851" s="186"/>
      <c r="BP851" s="186"/>
      <c r="BQ851" s="186"/>
      <c r="BR851" s="186"/>
      <c r="BS851" s="186"/>
      <c r="BT851" s="187"/>
      <c r="BU851" s="188"/>
      <c r="BV851" s="189"/>
      <c r="BW851" s="185"/>
      <c r="BX851"/>
      <c r="BZ851"/>
    </row>
    <row r="852" spans="2:78" ht="18.75">
      <c r="B852" s="363" t="s">
        <v>1291</v>
      </c>
      <c r="C852" s="364">
        <v>32388012000121</v>
      </c>
      <c r="D852" s="365" t="s">
        <v>11</v>
      </c>
      <c r="E852" s="365" t="s">
        <v>620</v>
      </c>
      <c r="F852" s="365" t="s">
        <v>694</v>
      </c>
      <c r="G852" s="366" t="s">
        <v>740</v>
      </c>
      <c r="H852" s="366" t="s">
        <v>34</v>
      </c>
      <c r="I852" s="366" t="s">
        <v>1424</v>
      </c>
      <c r="J852" s="366" t="s">
        <v>608</v>
      </c>
      <c r="K852" s="367" t="s">
        <v>48</v>
      </c>
      <c r="L852" s="368"/>
      <c r="M852" s="368" t="s">
        <v>34</v>
      </c>
      <c r="N852" s="367">
        <v>502464</v>
      </c>
      <c r="O852" s="367" t="s">
        <v>1323</v>
      </c>
      <c r="P852" s="371">
        <v>43677</v>
      </c>
      <c r="Q852" s="372">
        <v>2545.5777380899999</v>
      </c>
      <c r="R852" s="372">
        <v>1708.1254641656351</v>
      </c>
      <c r="S852" s="367">
        <v>1</v>
      </c>
      <c r="T852" s="369">
        <v>9.3720623484144561E-2</v>
      </c>
      <c r="U852" s="369">
        <v>1.00417167780201</v>
      </c>
      <c r="V852" s="369">
        <v>0.11323144493904169</v>
      </c>
      <c r="W852" s="369">
        <v>1.0144237455898493</v>
      </c>
      <c r="X852" s="369">
        <v>0.19499250307786919</v>
      </c>
      <c r="Y852" s="369">
        <v>1.3348361015976624</v>
      </c>
      <c r="Z852" s="369">
        <v>0.23208345235957073</v>
      </c>
      <c r="AA852" s="369">
        <v>1.2539918085376101</v>
      </c>
      <c r="AB852" s="369">
        <v>2.5442035511694015E-2</v>
      </c>
      <c r="AC852" s="373">
        <v>6.3281074072924146E-2</v>
      </c>
      <c r="AD852" s="575">
        <v>32388028000134</v>
      </c>
      <c r="AE852" s="370" t="s">
        <v>1822</v>
      </c>
      <c r="AF852" s="370" t="s">
        <v>1823</v>
      </c>
      <c r="AG852" s="374" t="s">
        <v>721</v>
      </c>
      <c r="AH852" s="374" t="s">
        <v>1819</v>
      </c>
      <c r="AI852" s="374">
        <v>1000</v>
      </c>
      <c r="AJ852" s="374">
        <v>1000</v>
      </c>
      <c r="AK852" s="374">
        <v>0</v>
      </c>
      <c r="AL852" s="722">
        <v>0.5</v>
      </c>
      <c r="AM852" s="722">
        <v>0</v>
      </c>
      <c r="AN852" s="369" t="s">
        <v>1820</v>
      </c>
      <c r="AO852" s="367" t="s">
        <v>1326</v>
      </c>
      <c r="AP852" s="370" t="s">
        <v>1821</v>
      </c>
      <c r="AQ852" s="376" t="s">
        <v>11</v>
      </c>
      <c r="AR852" s="369">
        <v>1.33333333333333E-3</v>
      </c>
      <c r="AS852" s="369">
        <v>1.33333333333333E-3</v>
      </c>
      <c r="AT852" s="369" t="s">
        <v>1424</v>
      </c>
      <c r="AW852"/>
      <c r="AX852" s="198"/>
      <c r="AY852" s="184"/>
      <c r="AZ852" s="184"/>
      <c r="BA852" s="184"/>
      <c r="BB852" s="186"/>
      <c r="BC852" s="184"/>
      <c r="BD852" s="184"/>
      <c r="BE852" s="184"/>
      <c r="BF852" s="184"/>
      <c r="BG852" s="186"/>
      <c r="BH852" s="186"/>
      <c r="BI852" s="199"/>
      <c r="BJ852" s="199"/>
      <c r="BK852" s="199"/>
      <c r="BL852" s="186"/>
      <c r="BM852" s="186"/>
      <c r="BN852" s="186"/>
      <c r="BO852" s="186"/>
      <c r="BP852" s="186"/>
      <c r="BQ852" s="186"/>
      <c r="BR852" s="186"/>
      <c r="BS852" s="186"/>
      <c r="BT852" s="187"/>
      <c r="BU852" s="188"/>
      <c r="BV852" s="189"/>
      <c r="BW852" s="185"/>
      <c r="BX852"/>
      <c r="BZ852"/>
    </row>
    <row r="853" spans="2:78" ht="18.75">
      <c r="B853" s="363" t="s">
        <v>79</v>
      </c>
      <c r="C853" s="364"/>
      <c r="D853" s="365" t="s">
        <v>11</v>
      </c>
      <c r="E853" s="365" t="s">
        <v>620</v>
      </c>
      <c r="F853" s="365" t="s">
        <v>665</v>
      </c>
      <c r="G853" s="366" t="s">
        <v>740</v>
      </c>
      <c r="H853" s="366" t="s">
        <v>34</v>
      </c>
      <c r="I853" s="366" t="s">
        <v>1424</v>
      </c>
      <c r="J853" s="366" t="s">
        <v>608</v>
      </c>
      <c r="L853" s="368"/>
      <c r="M853" s="368" t="s">
        <v>34</v>
      </c>
      <c r="N853" s="367">
        <v>502766</v>
      </c>
      <c r="O853" s="367" t="s">
        <v>1323</v>
      </c>
      <c r="P853" s="371"/>
      <c r="S853" s="367"/>
      <c r="U853" s="369"/>
      <c r="W853" s="369"/>
      <c r="Y853" s="369"/>
      <c r="AA853" s="369"/>
      <c r="AD853" s="575">
        <v>0</v>
      </c>
      <c r="AE853" s="370"/>
      <c r="AF853" s="370"/>
      <c r="AG853" s="374" t="s">
        <v>721</v>
      </c>
      <c r="AH853" s="374"/>
      <c r="AI853" s="374">
        <v>1000</v>
      </c>
      <c r="AJ853" s="374">
        <v>0</v>
      </c>
      <c r="AK853" s="374">
        <v>1000</v>
      </c>
      <c r="AN853" s="369"/>
      <c r="AO853" s="367" t="s">
        <v>1326</v>
      </c>
      <c r="AP853" s="370"/>
      <c r="AR853" s="369">
        <v>8.0000000000000004E-4</v>
      </c>
      <c r="AS853" s="369">
        <v>8.0000000000000004E-4</v>
      </c>
      <c r="AT853" s="369" t="s">
        <v>1424</v>
      </c>
      <c r="AW853"/>
      <c r="AX853" s="198"/>
      <c r="AY853" s="184"/>
      <c r="AZ853" s="184"/>
      <c r="BA853" s="184"/>
      <c r="BB853" s="186"/>
      <c r="BC853" s="184"/>
      <c r="BD853" s="184"/>
      <c r="BE853" s="184"/>
      <c r="BF853" s="184"/>
      <c r="BG853" s="186"/>
      <c r="BH853" s="186"/>
      <c r="BI853" s="199"/>
      <c r="BJ853" s="199"/>
      <c r="BK853" s="199"/>
      <c r="BL853" s="186"/>
      <c r="BM853" s="186"/>
      <c r="BN853" s="186"/>
      <c r="BO853" s="186"/>
      <c r="BP853" s="186"/>
      <c r="BQ853" s="186"/>
      <c r="BR853" s="186"/>
      <c r="BS853" s="186"/>
      <c r="BT853" s="187"/>
      <c r="BU853" s="188"/>
      <c r="BV853" s="189"/>
      <c r="BW853" s="185"/>
      <c r="BX853"/>
      <c r="BZ853"/>
    </row>
    <row r="854" spans="2:78" ht="18.75">
      <c r="B854" s="363" t="s">
        <v>544</v>
      </c>
      <c r="C854" s="364"/>
      <c r="D854" s="365" t="s">
        <v>13</v>
      </c>
      <c r="E854" s="365" t="s">
        <v>615</v>
      </c>
      <c r="F854" s="365" t="s">
        <v>619</v>
      </c>
      <c r="G854" s="366" t="s">
        <v>34</v>
      </c>
      <c r="H854" s="366" t="s">
        <v>1340</v>
      </c>
      <c r="I854" s="366" t="s">
        <v>34</v>
      </c>
      <c r="J854" s="366" t="s">
        <v>1424</v>
      </c>
      <c r="L854" s="368"/>
      <c r="M854" s="368" t="s">
        <v>1421</v>
      </c>
      <c r="N854" s="367">
        <v>502871</v>
      </c>
      <c r="O854" s="367" t="s">
        <v>1323</v>
      </c>
      <c r="P854" s="371"/>
      <c r="S854" s="367"/>
      <c r="U854" s="369"/>
      <c r="W854" s="369"/>
      <c r="Y854" s="369"/>
      <c r="AA854" s="369"/>
      <c r="AD854" s="575">
        <v>0</v>
      </c>
      <c r="AE854" s="370"/>
      <c r="AF854" s="370"/>
      <c r="AG854" s="374" t="s">
        <v>1458</v>
      </c>
      <c r="AH854" s="374"/>
      <c r="AI854" s="374">
        <v>1000</v>
      </c>
      <c r="AJ854" s="374">
        <v>100</v>
      </c>
      <c r="AK854" s="374">
        <v>100</v>
      </c>
      <c r="AN854" s="369"/>
      <c r="AO854" s="367" t="s">
        <v>1326</v>
      </c>
      <c r="AP854" s="370"/>
      <c r="AR854" s="369">
        <v>3.49965E-3</v>
      </c>
      <c r="AS854" s="369">
        <v>3.49965E-3</v>
      </c>
      <c r="AT854" s="369" t="s">
        <v>1424</v>
      </c>
      <c r="AW854"/>
      <c r="AX854" s="198"/>
      <c r="AY854" s="184"/>
      <c r="AZ854" s="184"/>
      <c r="BA854" s="184"/>
      <c r="BB854" s="186"/>
      <c r="BC854" s="184"/>
      <c r="BD854" s="184"/>
      <c r="BE854" s="184"/>
      <c r="BF854" s="184"/>
      <c r="BG854" s="186"/>
      <c r="BH854" s="186"/>
      <c r="BI854" s="199"/>
      <c r="BJ854" s="199"/>
      <c r="BK854" s="199"/>
      <c r="BL854" s="186"/>
      <c r="BM854" s="186"/>
      <c r="BN854" s="186"/>
      <c r="BO854" s="186"/>
      <c r="BP854" s="186"/>
      <c r="BQ854" s="186"/>
      <c r="BR854" s="186"/>
      <c r="BS854" s="186"/>
      <c r="BT854" s="187"/>
      <c r="BU854" s="188"/>
      <c r="BV854" s="189"/>
      <c r="BW854" s="185"/>
      <c r="BX854"/>
      <c r="BZ854"/>
    </row>
    <row r="855" spans="2:78" ht="18.75">
      <c r="B855" s="363" t="s">
        <v>1659</v>
      </c>
      <c r="C855" s="364">
        <v>33435693000102</v>
      </c>
      <c r="D855" s="365" t="s">
        <v>13</v>
      </c>
      <c r="E855" s="365" t="s">
        <v>615</v>
      </c>
      <c r="F855" s="365" t="s">
        <v>619</v>
      </c>
      <c r="G855" s="366" t="s">
        <v>34</v>
      </c>
      <c r="H855" s="366" t="s">
        <v>1339</v>
      </c>
      <c r="I855" s="366" t="s">
        <v>34</v>
      </c>
      <c r="J855" s="366" t="s">
        <v>611</v>
      </c>
      <c r="K855" s="367" t="s">
        <v>48</v>
      </c>
      <c r="L855" s="368"/>
      <c r="M855" s="368" t="s">
        <v>1424</v>
      </c>
      <c r="N855" s="367">
        <v>503010</v>
      </c>
      <c r="O855" s="367" t="s">
        <v>1323</v>
      </c>
      <c r="P855" s="371">
        <v>43672</v>
      </c>
      <c r="Q855" s="372">
        <v>670.13548165999998</v>
      </c>
      <c r="R855" s="372">
        <v>526.88833432059516</v>
      </c>
      <c r="S855" s="367">
        <v>1</v>
      </c>
      <c r="T855" s="369">
        <v>0.22610973276851087</v>
      </c>
      <c r="U855" s="369">
        <v>2.4226576956130899</v>
      </c>
      <c r="V855" s="369">
        <v>0.28277711954726104</v>
      </c>
      <c r="W855" s="369">
        <v>2.5333583346275441</v>
      </c>
      <c r="X855" s="369">
        <v>0.36009553766717173</v>
      </c>
      <c r="Y855" s="369">
        <v>2.4650615593688201</v>
      </c>
      <c r="Z855" s="369">
        <v>0.41568885879482331</v>
      </c>
      <c r="AA855" s="369">
        <v>2.2460473529213223</v>
      </c>
      <c r="AB855" s="369">
        <v>4.2300967232857763E-2</v>
      </c>
      <c r="AC855" s="373">
        <v>4.0461409073656753</v>
      </c>
      <c r="AD855" s="575">
        <v>32076219000160</v>
      </c>
      <c r="AE855" s="370" t="s">
        <v>1906</v>
      </c>
      <c r="AF855" s="370" t="s">
        <v>1907</v>
      </c>
      <c r="AG855" s="374" t="s">
        <v>1462</v>
      </c>
      <c r="AH855" s="374" t="s">
        <v>1819</v>
      </c>
      <c r="AI855" s="374">
        <v>1000</v>
      </c>
      <c r="AJ855" s="374">
        <v>100</v>
      </c>
      <c r="AK855" s="374">
        <v>1000</v>
      </c>
      <c r="AL855" s="722">
        <v>2.5</v>
      </c>
      <c r="AM855" s="722">
        <v>0</v>
      </c>
      <c r="AN855" s="369" t="s">
        <v>1820</v>
      </c>
      <c r="AO855" s="367" t="s">
        <v>1326</v>
      </c>
      <c r="AP855" s="370" t="s">
        <v>1835</v>
      </c>
      <c r="AQ855" s="376" t="s">
        <v>1815</v>
      </c>
      <c r="AR855" s="369">
        <v>0</v>
      </c>
      <c r="AS855" s="369">
        <v>0</v>
      </c>
      <c r="AT855" s="369" t="s">
        <v>1424</v>
      </c>
      <c r="AW855"/>
      <c r="AX855" s="198"/>
      <c r="AY855" s="184"/>
      <c r="AZ855" s="184"/>
      <c r="BA855" s="184"/>
      <c r="BB855" s="186"/>
      <c r="BC855" s="184"/>
      <c r="BD855" s="184"/>
      <c r="BE855" s="184"/>
      <c r="BF855" s="184"/>
      <c r="BG855" s="186"/>
      <c r="BH855" s="186"/>
      <c r="BI855" s="199"/>
      <c r="BJ855" s="199"/>
      <c r="BK855" s="199"/>
      <c r="BL855" s="186"/>
      <c r="BM855" s="186"/>
      <c r="BN855" s="186"/>
      <c r="BO855" s="186"/>
      <c r="BP855" s="186"/>
      <c r="BQ855" s="186"/>
      <c r="BR855" s="186"/>
      <c r="BS855" s="186"/>
      <c r="BT855" s="187"/>
      <c r="BU855" s="188"/>
      <c r="BV855" s="189"/>
      <c r="BW855" s="185"/>
      <c r="BX855"/>
      <c r="BZ855"/>
    </row>
    <row r="856" spans="2:78" ht="18.75">
      <c r="B856" s="363" t="s">
        <v>1218</v>
      </c>
      <c r="C856" s="364"/>
      <c r="D856" s="365" t="s">
        <v>14</v>
      </c>
      <c r="E856" s="365" t="s">
        <v>614</v>
      </c>
      <c r="F856" s="365" t="s">
        <v>1424</v>
      </c>
      <c r="G856" s="366" t="s">
        <v>1424</v>
      </c>
      <c r="H856" s="366" t="s">
        <v>1340</v>
      </c>
      <c r="I856" s="366" t="s">
        <v>34</v>
      </c>
      <c r="J856" s="366" t="s">
        <v>608</v>
      </c>
      <c r="L856" s="368"/>
      <c r="M856" s="368" t="s">
        <v>34</v>
      </c>
      <c r="N856" s="367">
        <v>503401</v>
      </c>
      <c r="O856" s="367" t="s">
        <v>1326</v>
      </c>
      <c r="P856" s="371"/>
      <c r="S856" s="367"/>
      <c r="U856" s="369"/>
      <c r="W856" s="369"/>
      <c r="Y856" s="369"/>
      <c r="AA856" s="369"/>
      <c r="AD856" s="575">
        <v>33589828000186</v>
      </c>
      <c r="AE856" s="370"/>
      <c r="AF856" s="370"/>
      <c r="AG856" s="374" t="s">
        <v>1458</v>
      </c>
      <c r="AH856" s="374"/>
      <c r="AI856" s="374">
        <v>10000</v>
      </c>
      <c r="AJ856" s="374">
        <v>5000</v>
      </c>
      <c r="AK856" s="374">
        <v>10000</v>
      </c>
      <c r="AN856" s="369"/>
      <c r="AO856" s="367" t="s">
        <v>1326</v>
      </c>
      <c r="AP856" s="370"/>
      <c r="AR856" s="369">
        <v>6.4000000000000003E-3</v>
      </c>
      <c r="AS856" s="369">
        <v>6.4000000000000003E-3</v>
      </c>
      <c r="AT856" s="369" t="s">
        <v>1424</v>
      </c>
      <c r="AW856"/>
      <c r="AX856" s="198"/>
      <c r="AY856" s="184"/>
      <c r="AZ856" s="184"/>
      <c r="BA856" s="184"/>
      <c r="BB856" s="186"/>
      <c r="BC856" s="184"/>
      <c r="BD856" s="184"/>
      <c r="BE856" s="184"/>
      <c r="BF856" s="184"/>
      <c r="BG856" s="186"/>
      <c r="BH856" s="186"/>
      <c r="BI856" s="199"/>
      <c r="BJ856" s="199"/>
      <c r="BK856" s="199"/>
      <c r="BL856" s="186"/>
      <c r="BM856" s="186"/>
      <c r="BN856" s="186"/>
      <c r="BO856" s="186"/>
      <c r="BP856" s="186"/>
      <c r="BQ856" s="186"/>
      <c r="BR856" s="186"/>
      <c r="BS856" s="186"/>
      <c r="BT856" s="187"/>
      <c r="BU856" s="188"/>
      <c r="BV856" s="189"/>
      <c r="BW856" s="185"/>
      <c r="BX856"/>
      <c r="BZ856"/>
    </row>
    <row r="857" spans="2:78" ht="18.75">
      <c r="B857" s="363" t="s">
        <v>1688</v>
      </c>
      <c r="C857" s="364">
        <v>33840487000170</v>
      </c>
      <c r="D857" s="365" t="s">
        <v>14</v>
      </c>
      <c r="E857" s="365" t="s">
        <v>607</v>
      </c>
      <c r="F857" s="365" t="s">
        <v>1424</v>
      </c>
      <c r="G857" s="366" t="s">
        <v>1424</v>
      </c>
      <c r="H857" s="366" t="s">
        <v>34</v>
      </c>
      <c r="I857" s="366" t="s">
        <v>34</v>
      </c>
      <c r="J857" s="366" t="s">
        <v>608</v>
      </c>
      <c r="K857" s="367" t="s">
        <v>48</v>
      </c>
      <c r="L857" s="368"/>
      <c r="M857" s="368" t="s">
        <v>1424</v>
      </c>
      <c r="N857" s="367">
        <v>503551</v>
      </c>
      <c r="O857" s="367" t="s">
        <v>1323</v>
      </c>
      <c r="P857" s="371">
        <v>43674</v>
      </c>
      <c r="Q857" s="372">
        <v>12.219126960000001</v>
      </c>
      <c r="R857" s="372">
        <v>18.009165421428552</v>
      </c>
      <c r="S857" s="367">
        <v>2</v>
      </c>
      <c r="T857" s="369">
        <v>-6.747941591664941E-2</v>
      </c>
      <c r="U857" s="369">
        <v>-0.7230096832378109</v>
      </c>
      <c r="V857" s="369">
        <v>-0.10436284920906791</v>
      </c>
      <c r="W857" s="369">
        <v>-0.93497130988733368</v>
      </c>
      <c r="X857" s="369">
        <v>0.10087172043057713</v>
      </c>
      <c r="Y857" s="369">
        <v>0.69052508140392566</v>
      </c>
      <c r="Z857" s="369">
        <v>-1.6690582503591789E-2</v>
      </c>
      <c r="AA857" s="369">
        <v>-9.0182447418949499E-2</v>
      </c>
      <c r="AB857" s="369">
        <v>0.23094600872712179</v>
      </c>
      <c r="AC857" s="373">
        <v>-0.93521553372904609</v>
      </c>
      <c r="AD857" s="575">
        <v>28747685000153</v>
      </c>
      <c r="AE857" s="370" t="s">
        <v>1906</v>
      </c>
      <c r="AF857" s="370" t="s">
        <v>1907</v>
      </c>
      <c r="AG857" s="374" t="s">
        <v>1462</v>
      </c>
      <c r="AH857" s="374" t="s">
        <v>1813</v>
      </c>
      <c r="AI857" s="374">
        <v>1000</v>
      </c>
      <c r="AJ857" s="374">
        <v>100</v>
      </c>
      <c r="AK857" s="374">
        <v>1000</v>
      </c>
      <c r="AL857" s="722">
        <v>0</v>
      </c>
      <c r="AM857" s="722">
        <v>0</v>
      </c>
      <c r="AN857" s="369" t="s">
        <v>668</v>
      </c>
      <c r="AO857" s="367" t="s">
        <v>1326</v>
      </c>
      <c r="AP857" s="370" t="s">
        <v>1816</v>
      </c>
      <c r="AQ857" s="376" t="s">
        <v>1815</v>
      </c>
      <c r="AR857" s="369">
        <v>0</v>
      </c>
      <c r="AS857" s="369">
        <v>0</v>
      </c>
      <c r="AT857" s="369" t="s">
        <v>1424</v>
      </c>
      <c r="AW857"/>
      <c r="AX857" s="198"/>
      <c r="AY857" s="184"/>
      <c r="AZ857" s="184"/>
      <c r="BA857" s="184"/>
      <c r="BB857" s="186"/>
      <c r="BC857" s="184"/>
      <c r="BD857" s="184"/>
      <c r="BE857" s="184"/>
      <c r="BF857" s="184"/>
      <c r="BG857" s="186"/>
      <c r="BH857" s="186"/>
      <c r="BI857" s="199"/>
      <c r="BJ857" s="199"/>
      <c r="BK857" s="199"/>
      <c r="BL857" s="186"/>
      <c r="BM857" s="186"/>
      <c r="BN857" s="186"/>
      <c r="BO857" s="186"/>
      <c r="BP857" s="186"/>
      <c r="BQ857" s="186"/>
      <c r="BR857" s="186"/>
      <c r="BS857" s="186"/>
      <c r="BT857" s="187"/>
      <c r="BU857" s="188"/>
      <c r="BV857" s="189"/>
      <c r="BW857" s="185"/>
      <c r="BX857"/>
      <c r="BZ857"/>
    </row>
    <row r="858" spans="2:78" ht="18.75">
      <c r="B858" s="363" t="s">
        <v>1567</v>
      </c>
      <c r="C858" s="364">
        <v>33598974000178</v>
      </c>
      <c r="D858" s="365" t="s">
        <v>13</v>
      </c>
      <c r="E858" s="365" t="s">
        <v>615</v>
      </c>
      <c r="F858" s="365" t="s">
        <v>619</v>
      </c>
      <c r="G858" s="366" t="s">
        <v>1424</v>
      </c>
      <c r="H858" s="366" t="s">
        <v>1339</v>
      </c>
      <c r="I858" s="366" t="s">
        <v>1424</v>
      </c>
      <c r="J858" s="366" t="s">
        <v>611</v>
      </c>
      <c r="K858" s="367" t="s">
        <v>48</v>
      </c>
      <c r="L858" s="368"/>
      <c r="M858" s="368" t="s">
        <v>1424</v>
      </c>
      <c r="N858" s="367">
        <v>503576</v>
      </c>
      <c r="O858" s="367" t="s">
        <v>1323</v>
      </c>
      <c r="P858" s="371">
        <v>43679</v>
      </c>
      <c r="Q858" s="372">
        <v>33.349157570000003</v>
      </c>
      <c r="R858" s="372">
        <v>54.279273365833347</v>
      </c>
      <c r="S858" s="367">
        <v>1</v>
      </c>
      <c r="T858" s="369">
        <v>0.18164353787618093</v>
      </c>
      <c r="U858" s="369">
        <v>1.9462236742575214</v>
      </c>
      <c r="V858" s="369">
        <v>0.18901031786264122</v>
      </c>
      <c r="W858" s="369">
        <v>1.6933154452331696</v>
      </c>
      <c r="X858" s="369">
        <v>0.18621392069758125</v>
      </c>
      <c r="Y858" s="369">
        <v>1.2747416441334285</v>
      </c>
      <c r="Z858" s="369">
        <v>0.19439414049020876</v>
      </c>
      <c r="AA858" s="369">
        <v>1.0503491624416044</v>
      </c>
      <c r="AB858" s="369">
        <v>3.4869204383591153E-2</v>
      </c>
      <c r="AC858" s="373">
        <v>2.2194045899653183</v>
      </c>
      <c r="AD858" s="575">
        <v>0</v>
      </c>
      <c r="AE858" s="370" t="s">
        <v>1836</v>
      </c>
      <c r="AF858" s="370" t="s">
        <v>1833</v>
      </c>
      <c r="AG858" s="374" t="s">
        <v>1458</v>
      </c>
      <c r="AH858" s="374" t="s">
        <v>1813</v>
      </c>
      <c r="AI858" s="374">
        <v>25000</v>
      </c>
      <c r="AJ858" s="374">
        <v>10000</v>
      </c>
      <c r="AK858" s="374">
        <v>25000</v>
      </c>
      <c r="AL858" s="722">
        <v>0</v>
      </c>
      <c r="AM858" s="722">
        <v>0</v>
      </c>
      <c r="AN858" s="369" t="s">
        <v>1815</v>
      </c>
      <c r="AO858" s="367" t="s">
        <v>1326</v>
      </c>
      <c r="AP858" s="370" t="s">
        <v>1835</v>
      </c>
      <c r="AQ858" s="376" t="s">
        <v>1815</v>
      </c>
      <c r="AR858" s="369">
        <v>0</v>
      </c>
      <c r="AS858" s="369">
        <v>0</v>
      </c>
      <c r="AT858" s="369" t="s">
        <v>1424</v>
      </c>
      <c r="AW858"/>
      <c r="AX858" s="198"/>
      <c r="AY858" s="184"/>
      <c r="AZ858" s="184"/>
      <c r="BA858" s="184"/>
      <c r="BB858" s="186"/>
      <c r="BC858" s="184"/>
      <c r="BD858" s="184"/>
      <c r="BE858" s="184"/>
      <c r="BF858" s="184"/>
      <c r="BG858" s="186"/>
      <c r="BH858" s="186"/>
      <c r="BI858" s="199"/>
      <c r="BJ858" s="199"/>
      <c r="BK858" s="199"/>
      <c r="BL858" s="186"/>
      <c r="BM858" s="186"/>
      <c r="BN858" s="186"/>
      <c r="BO858" s="186"/>
      <c r="BP858" s="186"/>
      <c r="BQ858" s="186"/>
      <c r="BR858" s="186"/>
      <c r="BS858" s="186"/>
      <c r="BT858" s="187"/>
      <c r="BU858" s="188"/>
      <c r="BV858" s="189"/>
      <c r="BW858" s="185"/>
      <c r="BX858"/>
      <c r="BZ858"/>
    </row>
    <row r="859" spans="2:78" ht="18.75">
      <c r="B859" s="363" t="s">
        <v>152</v>
      </c>
      <c r="C859" s="364">
        <v>34096227000102</v>
      </c>
      <c r="D859" s="365" t="s">
        <v>13</v>
      </c>
      <c r="E859" s="365" t="s">
        <v>615</v>
      </c>
      <c r="F859" s="365" t="s">
        <v>619</v>
      </c>
      <c r="G859" s="366" t="s">
        <v>34</v>
      </c>
      <c r="H859" s="366" t="s">
        <v>1339</v>
      </c>
      <c r="I859" s="366" t="s">
        <v>34</v>
      </c>
      <c r="J859" s="366" t="s">
        <v>1424</v>
      </c>
      <c r="K859" s="367" t="s">
        <v>48</v>
      </c>
      <c r="L859" s="368"/>
      <c r="M859" s="368" t="s">
        <v>34</v>
      </c>
      <c r="N859" s="367">
        <v>503606</v>
      </c>
      <c r="O859" s="367" t="s">
        <v>1323</v>
      </c>
      <c r="P859" s="371">
        <v>43679</v>
      </c>
      <c r="Q859" s="372">
        <v>33.351894170000001</v>
      </c>
      <c r="R859" s="372">
        <v>54.294037431388873</v>
      </c>
      <c r="S859" s="367">
        <v>1</v>
      </c>
      <c r="T859" s="369">
        <v>0.16257186023642767</v>
      </c>
      <c r="U859" s="369">
        <v>1.7418797654992737</v>
      </c>
      <c r="V859" s="369">
        <v>0.16464521369916807</v>
      </c>
      <c r="W859" s="369">
        <v>1.4750320855135841</v>
      </c>
      <c r="X859" s="369">
        <v>0.13863755672124456</v>
      </c>
      <c r="Y859" s="369">
        <v>0.94905400375782045</v>
      </c>
      <c r="Z859" s="369">
        <v>0.11891310277878508</v>
      </c>
      <c r="AA859" s="369">
        <v>0.64251050773477558</v>
      </c>
      <c r="AB859" s="369">
        <v>3.465785849392776E-2</v>
      </c>
      <c r="AC859" s="373">
        <v>1.5299204970554627</v>
      </c>
      <c r="AD859" s="575">
        <v>33598974000178</v>
      </c>
      <c r="AE859" s="370" t="s">
        <v>1836</v>
      </c>
      <c r="AF859" s="370" t="s">
        <v>1833</v>
      </c>
      <c r="AG859" s="374" t="s">
        <v>1458</v>
      </c>
      <c r="AH859" s="374" t="s">
        <v>1813</v>
      </c>
      <c r="AI859" s="374">
        <v>25000</v>
      </c>
      <c r="AJ859" s="374">
        <v>10000</v>
      </c>
      <c r="AK859" s="374">
        <v>25000</v>
      </c>
      <c r="AL859" s="722">
        <v>2</v>
      </c>
      <c r="AM859" s="722">
        <v>20</v>
      </c>
      <c r="AN859" s="369" t="s">
        <v>1815</v>
      </c>
      <c r="AO859" s="367" t="s">
        <v>1326</v>
      </c>
      <c r="AP859" s="370" t="s">
        <v>1835</v>
      </c>
      <c r="AQ859" s="376" t="s">
        <v>670</v>
      </c>
      <c r="AR859" s="369">
        <v>7.0000000000000001E-3</v>
      </c>
      <c r="AS859" s="369">
        <v>7.0000000000000001E-3</v>
      </c>
      <c r="AT859" s="369" t="s">
        <v>1424</v>
      </c>
      <c r="AW859"/>
      <c r="AX859" s="198"/>
      <c r="AY859" s="184"/>
      <c r="AZ859" s="184"/>
      <c r="BA859" s="184"/>
      <c r="BB859" s="186"/>
      <c r="BC859" s="184"/>
      <c r="BD859" s="184"/>
      <c r="BE859" s="184"/>
      <c r="BF859" s="184"/>
      <c r="BG859" s="186"/>
      <c r="BH859" s="186"/>
      <c r="BI859" s="199"/>
      <c r="BJ859" s="199"/>
      <c r="BK859" s="199"/>
      <c r="BL859" s="186"/>
      <c r="BM859" s="186"/>
      <c r="BN859" s="186"/>
      <c r="BO859" s="186"/>
      <c r="BP859" s="186"/>
      <c r="BQ859" s="186"/>
      <c r="BR859" s="186"/>
      <c r="BS859" s="186"/>
      <c r="BT859" s="187"/>
      <c r="BU859" s="188"/>
      <c r="BV859" s="189"/>
      <c r="BW859" s="185"/>
      <c r="BX859"/>
      <c r="BZ859"/>
    </row>
    <row r="860" spans="2:78" ht="18.75">
      <c r="B860" s="363" t="s">
        <v>850</v>
      </c>
      <c r="C860" s="364">
        <v>34096235000140</v>
      </c>
      <c r="D860" s="365" t="s">
        <v>11</v>
      </c>
      <c r="E860" s="365" t="s">
        <v>621</v>
      </c>
      <c r="F860" s="365" t="s">
        <v>694</v>
      </c>
      <c r="G860" s="366" t="s">
        <v>740</v>
      </c>
      <c r="H860" s="366" t="s">
        <v>34</v>
      </c>
      <c r="I860" s="366" t="s">
        <v>1424</v>
      </c>
      <c r="J860" s="366" t="s">
        <v>608</v>
      </c>
      <c r="K860" s="367" t="s">
        <v>48</v>
      </c>
      <c r="L860" s="368" t="s">
        <v>1341</v>
      </c>
      <c r="M860" s="368" t="s">
        <v>34</v>
      </c>
      <c r="N860" s="367">
        <v>503681</v>
      </c>
      <c r="O860" s="367" t="s">
        <v>1323</v>
      </c>
      <c r="P860" s="371">
        <v>43679</v>
      </c>
      <c r="Q860" s="372">
        <v>145.47957246000001</v>
      </c>
      <c r="R860" s="372">
        <v>118.03266773186509</v>
      </c>
      <c r="S860" s="367">
        <v>1</v>
      </c>
      <c r="T860" s="369">
        <v>9.3100890176527562E-2</v>
      </c>
      <c r="U860" s="369">
        <v>0.99753153167232889</v>
      </c>
      <c r="V860" s="369">
        <v>0.11697026824146195</v>
      </c>
      <c r="W860" s="369">
        <v>1.0479193098351136</v>
      </c>
      <c r="X860" s="369">
        <v>0.23277920595199619</v>
      </c>
      <c r="Y860" s="369">
        <v>1.5935078677454424</v>
      </c>
      <c r="Z860" s="369">
        <v>0.27334055255234024</v>
      </c>
      <c r="AA860" s="369">
        <v>1.4769119054241078</v>
      </c>
      <c r="AB860" s="369">
        <v>2.9527035691737067E-2</v>
      </c>
      <c r="AC860" s="373">
        <v>0.18115000408586776</v>
      </c>
      <c r="AD860" s="575">
        <v>34172617000106</v>
      </c>
      <c r="AE860" s="370" t="s">
        <v>1836</v>
      </c>
      <c r="AF860" s="370" t="s">
        <v>1833</v>
      </c>
      <c r="AG860" s="374" t="s">
        <v>1458</v>
      </c>
      <c r="AH860" s="374" t="s">
        <v>1819</v>
      </c>
      <c r="AI860" s="374">
        <v>500</v>
      </c>
      <c r="AJ860" s="374">
        <v>100</v>
      </c>
      <c r="AK860" s="374">
        <v>100</v>
      </c>
      <c r="AL860" s="722">
        <v>0.8</v>
      </c>
      <c r="AM860" s="722">
        <v>20</v>
      </c>
      <c r="AN860" s="369" t="s">
        <v>1815</v>
      </c>
      <c r="AO860" s="367" t="s">
        <v>1326</v>
      </c>
      <c r="AP860" s="370" t="s">
        <v>1821</v>
      </c>
      <c r="AQ860" s="376" t="s">
        <v>677</v>
      </c>
      <c r="AR860" s="369">
        <v>2.8E-3</v>
      </c>
      <c r="AS860" s="369">
        <v>2.8E-3</v>
      </c>
      <c r="AT860" s="369" t="s">
        <v>1424</v>
      </c>
      <c r="AW860"/>
      <c r="AX860" s="198"/>
      <c r="AY860" s="184"/>
      <c r="AZ860" s="184"/>
      <c r="BA860" s="184"/>
      <c r="BB860" s="186"/>
      <c r="BC860" s="184"/>
      <c r="BD860" s="184"/>
      <c r="BE860" s="184"/>
      <c r="BF860" s="184"/>
      <c r="BG860" s="186"/>
      <c r="BH860" s="186"/>
      <c r="BI860" s="199"/>
      <c r="BJ860" s="199"/>
      <c r="BK860" s="199"/>
      <c r="BL860" s="186"/>
      <c r="BM860" s="186"/>
      <c r="BN860" s="186"/>
      <c r="BO860" s="186"/>
      <c r="BP860" s="186"/>
      <c r="BQ860" s="186"/>
      <c r="BR860" s="186"/>
      <c r="BS860" s="186"/>
      <c r="BT860" s="187"/>
      <c r="BU860" s="188"/>
      <c r="BV860" s="189"/>
      <c r="BW860" s="185"/>
      <c r="BX860"/>
      <c r="BZ860"/>
    </row>
    <row r="861" spans="2:78" ht="18.75">
      <c r="B861" s="363" t="s">
        <v>199</v>
      </c>
      <c r="C861" s="364"/>
      <c r="D861" s="365" t="s">
        <v>13</v>
      </c>
      <c r="E861" s="365" t="s">
        <v>615</v>
      </c>
      <c r="F861" s="365" t="s">
        <v>619</v>
      </c>
      <c r="G861" s="366" t="s">
        <v>34</v>
      </c>
      <c r="H861" s="366" t="s">
        <v>1340</v>
      </c>
      <c r="I861" s="366" t="s">
        <v>34</v>
      </c>
      <c r="J861" s="366" t="s">
        <v>1424</v>
      </c>
      <c r="L861" s="368"/>
      <c r="M861" s="368" t="s">
        <v>34</v>
      </c>
      <c r="N861" s="367">
        <v>503703</v>
      </c>
      <c r="O861" s="367" t="s">
        <v>1323</v>
      </c>
      <c r="P861" s="371"/>
      <c r="S861" s="367"/>
      <c r="U861" s="369"/>
      <c r="W861" s="369"/>
      <c r="Y861" s="369"/>
      <c r="AA861" s="369"/>
      <c r="AD861" s="575">
        <v>21805389000112</v>
      </c>
      <c r="AE861" s="370"/>
      <c r="AF861" s="370"/>
      <c r="AG861" s="374" t="s">
        <v>59</v>
      </c>
      <c r="AH861" s="374"/>
      <c r="AI861" s="374">
        <v>1000</v>
      </c>
      <c r="AJ861" s="374">
        <v>1000</v>
      </c>
      <c r="AK861" s="374">
        <v>1000</v>
      </c>
      <c r="AN861" s="369"/>
      <c r="AO861" s="367" t="s">
        <v>1326</v>
      </c>
      <c r="AP861" s="370"/>
      <c r="AR861" s="369">
        <v>4.0000000000000001E-3</v>
      </c>
      <c r="AS861" s="369">
        <v>4.0000000000000001E-3</v>
      </c>
      <c r="AT861" s="369" t="s">
        <v>1424</v>
      </c>
      <c r="AW861"/>
      <c r="AX861" s="198"/>
      <c r="AY861" s="184"/>
      <c r="AZ861" s="184"/>
      <c r="BA861" s="184"/>
      <c r="BB861" s="186"/>
      <c r="BC861" s="184"/>
      <c r="BD861" s="184"/>
      <c r="BE861" s="184"/>
      <c r="BF861" s="184"/>
      <c r="BG861" s="186"/>
      <c r="BH861" s="186"/>
      <c r="BI861" s="199"/>
      <c r="BJ861" s="199"/>
      <c r="BK861" s="199"/>
      <c r="BL861" s="186"/>
      <c r="BM861" s="186"/>
      <c r="BN861" s="186"/>
      <c r="BO861" s="186"/>
      <c r="BP861" s="186"/>
      <c r="BQ861" s="186"/>
      <c r="BR861" s="186"/>
      <c r="BS861" s="186"/>
      <c r="BT861" s="187"/>
      <c r="BU861" s="188"/>
      <c r="BV861" s="189"/>
      <c r="BW861" s="185"/>
      <c r="BX861"/>
      <c r="BZ861"/>
    </row>
    <row r="862" spans="2:78" ht="18.75">
      <c r="B862" s="363" t="s">
        <v>364</v>
      </c>
      <c r="C862" s="364">
        <v>26305892000122</v>
      </c>
      <c r="D862" s="365" t="s">
        <v>13</v>
      </c>
      <c r="E862" s="365" t="s">
        <v>615</v>
      </c>
      <c r="F862" s="365" t="s">
        <v>619</v>
      </c>
      <c r="G862" s="366" t="s">
        <v>34</v>
      </c>
      <c r="H862" s="366" t="s">
        <v>1339</v>
      </c>
      <c r="I862" s="366" t="s">
        <v>34</v>
      </c>
      <c r="J862" s="366" t="s">
        <v>1424</v>
      </c>
      <c r="K862" s="367" t="s">
        <v>48</v>
      </c>
      <c r="L862" s="368"/>
      <c r="M862" s="368" t="s">
        <v>34</v>
      </c>
      <c r="N862" s="367">
        <v>503746</v>
      </c>
      <c r="O862" s="367" t="s">
        <v>1323</v>
      </c>
      <c r="P862" s="371">
        <v>43680</v>
      </c>
      <c r="Q862" s="372">
        <v>346.49100199999998</v>
      </c>
      <c r="R862" s="372">
        <v>655.79798475793677</v>
      </c>
      <c r="S862" s="367">
        <v>1</v>
      </c>
      <c r="T862" s="369">
        <v>0.10897954733399318</v>
      </c>
      <c r="U862" s="369">
        <v>1.1676637523756266</v>
      </c>
      <c r="V862" s="369">
        <v>0.10006850607974593</v>
      </c>
      <c r="W862" s="369">
        <v>0.89649892578554957</v>
      </c>
      <c r="X862" s="369">
        <v>0.12482544267694862</v>
      </c>
      <c r="Y862" s="369">
        <v>0.85450212009720794</v>
      </c>
      <c r="Z862" s="369">
        <v>0.19074860900319712</v>
      </c>
      <c r="AA862" s="369">
        <v>1.0306516502924148</v>
      </c>
      <c r="AB862" s="369">
        <v>4.6725145572945631E-2</v>
      </c>
      <c r="AC862" s="373">
        <v>-0.24725315210582374</v>
      </c>
      <c r="AD862" s="575">
        <v>32666303000134</v>
      </c>
      <c r="AE862" s="370" t="s">
        <v>1906</v>
      </c>
      <c r="AF862" s="370" t="s">
        <v>1907</v>
      </c>
      <c r="AG862" s="374" t="s">
        <v>1462</v>
      </c>
      <c r="AH862" s="374" t="s">
        <v>1819</v>
      </c>
      <c r="AI862" s="374">
        <v>5000</v>
      </c>
      <c r="AJ862" s="374">
        <v>500</v>
      </c>
      <c r="AK862" s="374">
        <v>100</v>
      </c>
      <c r="AL862" s="722">
        <v>2</v>
      </c>
      <c r="AM862" s="722">
        <v>20</v>
      </c>
      <c r="AN862" s="369" t="s">
        <v>1820</v>
      </c>
      <c r="AO862" s="367" t="s">
        <v>1326</v>
      </c>
      <c r="AP862" s="370" t="s">
        <v>1835</v>
      </c>
      <c r="AQ862" s="376" t="s">
        <v>670</v>
      </c>
      <c r="AR862" s="369">
        <v>4.0000000000000001E-3</v>
      </c>
      <c r="AS862" s="369">
        <v>4.0000000000000001E-3</v>
      </c>
      <c r="AT862" s="369" t="s">
        <v>1424</v>
      </c>
      <c r="AW862"/>
      <c r="AX862" s="198"/>
      <c r="AY862" s="184"/>
      <c r="AZ862" s="184"/>
      <c r="BA862" s="184"/>
      <c r="BB862" s="186"/>
      <c r="BC862" s="184"/>
      <c r="BD862" s="184"/>
      <c r="BE862" s="184"/>
      <c r="BF862" s="184"/>
      <c r="BG862" s="186"/>
      <c r="BH862" s="186"/>
      <c r="BI862" s="199"/>
      <c r="BJ862" s="199"/>
      <c r="BK862" s="199"/>
      <c r="BL862" s="186"/>
      <c r="BM862" s="186"/>
      <c r="BN862" s="186"/>
      <c r="BO862" s="186"/>
      <c r="BP862" s="186"/>
      <c r="BQ862" s="186"/>
      <c r="BR862" s="186"/>
      <c r="BS862" s="186"/>
      <c r="BT862" s="187"/>
      <c r="BU862" s="188"/>
      <c r="BV862" s="189"/>
      <c r="BW862" s="185"/>
      <c r="BX862"/>
      <c r="BZ862"/>
    </row>
    <row r="863" spans="2:78" ht="18.75">
      <c r="B863" s="363" t="s">
        <v>298</v>
      </c>
      <c r="C863" s="364">
        <v>33159760000103</v>
      </c>
      <c r="D863" s="365" t="s">
        <v>13</v>
      </c>
      <c r="E863" s="365" t="s">
        <v>615</v>
      </c>
      <c r="F863" s="365" t="s">
        <v>619</v>
      </c>
      <c r="G863" s="366" t="s">
        <v>34</v>
      </c>
      <c r="H863" s="366" t="s">
        <v>1339</v>
      </c>
      <c r="I863" s="366" t="s">
        <v>34</v>
      </c>
      <c r="J863" s="366" t="s">
        <v>1424</v>
      </c>
      <c r="K863" s="367" t="s">
        <v>48</v>
      </c>
      <c r="L863" s="368"/>
      <c r="M863" s="368" t="s">
        <v>1421</v>
      </c>
      <c r="N863" s="367">
        <v>503835</v>
      </c>
      <c r="O863" s="367" t="s">
        <v>1326</v>
      </c>
      <c r="P863" s="371">
        <v>43639</v>
      </c>
      <c r="Q863" s="372">
        <v>49.708638370000003</v>
      </c>
      <c r="R863" s="372">
        <v>67.617479188888879</v>
      </c>
      <c r="S863" s="367">
        <v>1</v>
      </c>
      <c r="T863" s="369">
        <v>9.4794475288064506E-2</v>
      </c>
      <c r="U863" s="369">
        <v>1.0156774865297491</v>
      </c>
      <c r="V863" s="369">
        <v>8.8142495510631136E-2</v>
      </c>
      <c r="W863" s="369">
        <v>0.78965556334344211</v>
      </c>
      <c r="X863" s="369">
        <v>0.14224509393543827</v>
      </c>
      <c r="Y863" s="369">
        <v>0.97374967582393979</v>
      </c>
      <c r="Z863" s="369">
        <v>0.20449244595772686</v>
      </c>
      <c r="AA863" s="369">
        <v>1.1049122612219473</v>
      </c>
      <c r="AB863" s="369">
        <v>3.3922384780663117E-2</v>
      </c>
      <c r="AC863" s="373">
        <v>-0.69213736730009801</v>
      </c>
      <c r="AD863" s="575">
        <v>0</v>
      </c>
      <c r="AE863" s="370" t="s">
        <v>1951</v>
      </c>
      <c r="AF863" s="370" t="s">
        <v>1833</v>
      </c>
      <c r="AG863" s="374" t="s">
        <v>1458</v>
      </c>
      <c r="AH863" s="374" t="s">
        <v>1813</v>
      </c>
      <c r="AI863" s="374">
        <v>25000</v>
      </c>
      <c r="AJ863" s="374">
        <v>0</v>
      </c>
      <c r="AK863" s="374">
        <v>0</v>
      </c>
      <c r="AL863" s="722">
        <v>0.1</v>
      </c>
      <c r="AM863" s="722">
        <v>0</v>
      </c>
      <c r="AN863" s="369" t="s">
        <v>1815</v>
      </c>
      <c r="AO863" s="367" t="s">
        <v>1326</v>
      </c>
      <c r="AP863" s="370" t="s">
        <v>1835</v>
      </c>
      <c r="AQ863" s="376" t="s">
        <v>670</v>
      </c>
      <c r="AR863" s="369">
        <v>2.0000000000000001E-4</v>
      </c>
      <c r="AS863" s="369">
        <v>2.0000000000000001E-4</v>
      </c>
      <c r="AT863" s="369" t="s">
        <v>1424</v>
      </c>
      <c r="AW863"/>
      <c r="AX863" s="198"/>
      <c r="AY863" s="184"/>
      <c r="AZ863" s="184"/>
      <c r="BA863" s="184"/>
      <c r="BB863" s="186"/>
      <c r="BC863" s="184"/>
      <c r="BD863" s="184"/>
      <c r="BE863" s="184"/>
      <c r="BF863" s="184"/>
      <c r="BG863" s="186"/>
      <c r="BH863" s="186"/>
      <c r="BI863" s="199"/>
      <c r="BJ863" s="199"/>
      <c r="BK863" s="199"/>
      <c r="BL863" s="186"/>
      <c r="BM863" s="186"/>
      <c r="BN863" s="186"/>
      <c r="BO863" s="186"/>
      <c r="BP863" s="186"/>
      <c r="BQ863" s="186"/>
      <c r="BR863" s="186"/>
      <c r="BS863" s="186"/>
      <c r="BT863" s="187"/>
      <c r="BU863" s="188"/>
      <c r="BV863" s="189"/>
      <c r="BW863" s="185"/>
      <c r="BX863"/>
      <c r="BZ863"/>
    </row>
    <row r="864" spans="2:78" ht="18.75">
      <c r="B864" s="363" t="s">
        <v>1049</v>
      </c>
      <c r="C864" s="364">
        <v>34096240000153</v>
      </c>
      <c r="D864" s="365" t="s">
        <v>11</v>
      </c>
      <c r="E864" s="365" t="s">
        <v>620</v>
      </c>
      <c r="F864" s="365" t="s">
        <v>687</v>
      </c>
      <c r="G864" s="366" t="s">
        <v>740</v>
      </c>
      <c r="H864" s="366" t="s">
        <v>34</v>
      </c>
      <c r="I864" s="366" t="s">
        <v>1321</v>
      </c>
      <c r="J864" s="366" t="s">
        <v>608</v>
      </c>
      <c r="K864" s="367" t="s">
        <v>48</v>
      </c>
      <c r="L864" s="368" t="s">
        <v>1341</v>
      </c>
      <c r="M864" s="368" t="s">
        <v>34</v>
      </c>
      <c r="N864" s="367">
        <v>503843</v>
      </c>
      <c r="O864" s="367" t="s">
        <v>1323</v>
      </c>
      <c r="P864" s="371">
        <v>43684</v>
      </c>
      <c r="Q864" s="372">
        <v>60.119192509999998</v>
      </c>
      <c r="R864" s="372">
        <v>68.90877169829362</v>
      </c>
      <c r="S864" s="367">
        <v>1</v>
      </c>
      <c r="T864" s="369">
        <v>0.10136522025630823</v>
      </c>
      <c r="U864" s="369">
        <v>1.086079877741825</v>
      </c>
      <c r="V864" s="369">
        <v>0.12639585602298231</v>
      </c>
      <c r="W864" s="369">
        <v>1.1323617548367053</v>
      </c>
      <c r="X864" s="369">
        <v>0.2304593609065686</v>
      </c>
      <c r="Y864" s="369">
        <v>1.5776271909611017</v>
      </c>
      <c r="Z864" s="369">
        <v>0.3340377493867881</v>
      </c>
      <c r="AA864" s="369">
        <v>1.8048706067349976</v>
      </c>
      <c r="AB864" s="369">
        <v>6.5022680924391851E-3</v>
      </c>
      <c r="AC864" s="373">
        <v>2.2721933650969772</v>
      </c>
      <c r="AD864" s="575">
        <v>0</v>
      </c>
      <c r="AE864" s="370" t="s">
        <v>2016</v>
      </c>
      <c r="AF864" s="370" t="s">
        <v>1833</v>
      </c>
      <c r="AG864" s="374" t="s">
        <v>1458</v>
      </c>
      <c r="AH864" s="374" t="s">
        <v>1813</v>
      </c>
      <c r="AI864" s="374">
        <v>5000</v>
      </c>
      <c r="AJ864" s="374">
        <v>5000</v>
      </c>
      <c r="AK864" s="374">
        <v>5000</v>
      </c>
      <c r="AL864" s="722">
        <v>2</v>
      </c>
      <c r="AM864" s="722">
        <v>20</v>
      </c>
      <c r="AN864" s="369" t="s">
        <v>1815</v>
      </c>
      <c r="AO864" s="367" t="s">
        <v>1326</v>
      </c>
      <c r="AP864" s="370" t="s">
        <v>1835</v>
      </c>
      <c r="AQ864" s="376" t="s">
        <v>670</v>
      </c>
      <c r="AR864" s="369">
        <v>3.3333333333333301E-3</v>
      </c>
      <c r="AS864" s="369">
        <v>3.3333333333333301E-3</v>
      </c>
      <c r="AT864" s="369" t="s">
        <v>1424</v>
      </c>
      <c r="AW864"/>
      <c r="AX864" s="198"/>
      <c r="AY864" s="184"/>
      <c r="AZ864" s="184"/>
      <c r="BA864" s="184"/>
      <c r="BB864" s="186"/>
      <c r="BC864" s="184"/>
      <c r="BD864" s="184"/>
      <c r="BE864" s="184"/>
      <c r="BF864" s="184"/>
      <c r="BG864" s="186"/>
      <c r="BH864" s="186"/>
      <c r="BI864" s="199"/>
      <c r="BJ864" s="199"/>
      <c r="BK864" s="199"/>
      <c r="BL864" s="186"/>
      <c r="BM864" s="186"/>
      <c r="BN864" s="186"/>
      <c r="BO864" s="186"/>
      <c r="BP864" s="186"/>
      <c r="BQ864" s="186"/>
      <c r="BR864" s="186"/>
      <c r="BS864" s="186"/>
      <c r="BT864" s="187"/>
      <c r="BU864" s="188"/>
      <c r="BV864" s="189"/>
      <c r="BW864" s="185"/>
      <c r="BX864"/>
      <c r="BZ864"/>
    </row>
    <row r="865" spans="2:78" ht="18.75">
      <c r="B865" s="363" t="s">
        <v>1220</v>
      </c>
      <c r="C865" s="364">
        <v>34270970000129</v>
      </c>
      <c r="D865" s="365" t="s">
        <v>14</v>
      </c>
      <c r="E865" s="365" t="s">
        <v>614</v>
      </c>
      <c r="F865" s="365" t="s">
        <v>1424</v>
      </c>
      <c r="G865" s="366" t="s">
        <v>1424</v>
      </c>
      <c r="H865" s="366" t="s">
        <v>1340</v>
      </c>
      <c r="I865" s="366" t="s">
        <v>34</v>
      </c>
      <c r="J865" s="366" t="s">
        <v>608</v>
      </c>
      <c r="K865" s="367" t="s">
        <v>48</v>
      </c>
      <c r="L865" s="368"/>
      <c r="M865" s="368" t="s">
        <v>34</v>
      </c>
      <c r="N865" s="367">
        <v>504122</v>
      </c>
      <c r="O865" s="367" t="s">
        <v>1323</v>
      </c>
      <c r="P865" s="371">
        <v>43692</v>
      </c>
      <c r="Q865" s="372">
        <v>8.0453262300000006</v>
      </c>
      <c r="R865" s="372">
        <v>10.771022730555561</v>
      </c>
      <c r="S865" s="367">
        <v>2</v>
      </c>
      <c r="T865" s="369">
        <v>5.6875058625524E-2</v>
      </c>
      <c r="U865" s="369">
        <v>0.60938906424093786</v>
      </c>
      <c r="V865" s="369">
        <v>1.3281546374557474E-2</v>
      </c>
      <c r="W865" s="369">
        <v>0.11898740696771243</v>
      </c>
      <c r="X865" s="369">
        <v>-2.0998947078101682E-2</v>
      </c>
      <c r="Y865" s="369">
        <v>-0.14374989916507294</v>
      </c>
      <c r="Z865" s="369">
        <v>1.7569891781462177E-2</v>
      </c>
      <c r="AA865" s="369">
        <v>9.4933525621251652E-2</v>
      </c>
      <c r="AB865" s="369">
        <v>0.27475408886999791</v>
      </c>
      <c r="AC865" s="373">
        <v>-0.35791969333432944</v>
      </c>
      <c r="AD865" s="575">
        <v>34096196000181</v>
      </c>
      <c r="AE865" s="370" t="s">
        <v>1889</v>
      </c>
      <c r="AF865" s="370" t="s">
        <v>1833</v>
      </c>
      <c r="AG865" s="374" t="s">
        <v>1458</v>
      </c>
      <c r="AH865" s="374" t="s">
        <v>1819</v>
      </c>
      <c r="AI865" s="374">
        <v>100</v>
      </c>
      <c r="AJ865" s="374">
        <v>100</v>
      </c>
      <c r="AK865" s="374">
        <v>100</v>
      </c>
      <c r="AL865" s="722">
        <v>0</v>
      </c>
      <c r="AM865" s="722">
        <v>0</v>
      </c>
      <c r="AN865" s="369" t="s">
        <v>1815</v>
      </c>
      <c r="AO865" s="367" t="s">
        <v>1326</v>
      </c>
      <c r="AP865" s="370" t="s">
        <v>1835</v>
      </c>
      <c r="AQ865" s="376" t="s">
        <v>670</v>
      </c>
      <c r="AR865" s="369">
        <v>7.6800000000000002E-3</v>
      </c>
      <c r="AS865" s="369">
        <v>7.6800000000000002E-3</v>
      </c>
      <c r="AT865" s="369" t="s">
        <v>1424</v>
      </c>
      <c r="AW865"/>
      <c r="AX865" s="198"/>
      <c r="AY865" s="184"/>
      <c r="AZ865" s="184"/>
      <c r="BA865" s="184"/>
      <c r="BB865" s="186"/>
      <c r="BC865" s="184"/>
      <c r="BD865" s="184"/>
      <c r="BE865" s="184"/>
      <c r="BF865" s="184"/>
      <c r="BG865" s="186"/>
      <c r="BH865" s="186"/>
      <c r="BI865" s="199"/>
      <c r="BJ865" s="199"/>
      <c r="BK865" s="199"/>
      <c r="BL865" s="186"/>
      <c r="BM865" s="186"/>
      <c r="BN865" s="186"/>
      <c r="BO865" s="186"/>
      <c r="BP865" s="186"/>
      <c r="BQ865" s="186"/>
      <c r="BR865" s="186"/>
      <c r="BS865" s="186"/>
      <c r="BT865" s="187"/>
      <c r="BU865" s="188"/>
      <c r="BV865" s="189"/>
      <c r="BW865" s="185"/>
      <c r="BX865"/>
      <c r="BZ865"/>
    </row>
    <row r="866" spans="2:78" ht="18.75">
      <c r="B866" s="363" t="s">
        <v>1280</v>
      </c>
      <c r="C866" s="364">
        <v>29982932000169</v>
      </c>
      <c r="D866" s="365" t="s">
        <v>14</v>
      </c>
      <c r="E866" s="365" t="s">
        <v>607</v>
      </c>
      <c r="F866" s="365" t="s">
        <v>1424</v>
      </c>
      <c r="G866" s="366" t="s">
        <v>1424</v>
      </c>
      <c r="H866" s="366" t="s">
        <v>34</v>
      </c>
      <c r="I866" s="366" t="s">
        <v>34</v>
      </c>
      <c r="J866" s="366" t="s">
        <v>611</v>
      </c>
      <c r="K866" s="367" t="s">
        <v>1815</v>
      </c>
      <c r="L866" s="368"/>
      <c r="M866" s="368" t="s">
        <v>1421</v>
      </c>
      <c r="N866" s="367">
        <v>504467</v>
      </c>
      <c r="O866" s="367" t="s">
        <v>1323</v>
      </c>
      <c r="P866" s="371">
        <v>43687</v>
      </c>
      <c r="Q866" s="372">
        <v>13.689994390000001</v>
      </c>
      <c r="R866" s="372">
        <v>96.690628393968225</v>
      </c>
      <c r="S866" s="367">
        <v>4</v>
      </c>
      <c r="T866" s="369">
        <v>-0.31625829642956971</v>
      </c>
      <c r="U866" s="369">
        <v>-3.388556460021988</v>
      </c>
      <c r="V866" s="369">
        <v>-0.26977007848754464</v>
      </c>
      <c r="W866" s="369">
        <v>-2.416830180121154</v>
      </c>
      <c r="X866" s="369">
        <v>-0.10069059082236465</v>
      </c>
      <c r="Y866" s="369">
        <v>-0.68928514480998537</v>
      </c>
      <c r="Z866" s="369">
        <v>0.38325677959464688</v>
      </c>
      <c r="AA866" s="369">
        <v>2.0708105523766016</v>
      </c>
      <c r="AB866" s="369">
        <v>0.20429441786654043</v>
      </c>
      <c r="AC866" s="373">
        <v>-1.8668719785675045</v>
      </c>
      <c r="AD866" s="575">
        <v>0</v>
      </c>
      <c r="AE866" s="370" t="s">
        <v>1825</v>
      </c>
      <c r="AF866" s="370" t="s">
        <v>1825</v>
      </c>
      <c r="AG866" s="374" t="s">
        <v>59</v>
      </c>
      <c r="AH866" s="374" t="s">
        <v>1894</v>
      </c>
      <c r="AI866" s="374">
        <v>0</v>
      </c>
      <c r="AJ866" s="374">
        <v>0</v>
      </c>
      <c r="AK866" s="374">
        <v>0</v>
      </c>
      <c r="AL866" s="722">
        <v>0.7</v>
      </c>
      <c r="AM866" s="722">
        <v>0</v>
      </c>
      <c r="AN866" s="369" t="s">
        <v>1824</v>
      </c>
      <c r="AO866" s="367" t="s">
        <v>1326</v>
      </c>
      <c r="AP866" s="370" t="s">
        <v>1816</v>
      </c>
      <c r="AQ866" s="376" t="s">
        <v>689</v>
      </c>
      <c r="AR866" s="369">
        <v>1.8666666666666699E-3</v>
      </c>
      <c r="AS866" s="369">
        <v>1.8666666666666699E-3</v>
      </c>
      <c r="AT866" s="369" t="s">
        <v>1424</v>
      </c>
      <c r="AW866"/>
      <c r="AX866" s="198"/>
      <c r="AY866" s="184"/>
      <c r="AZ866" s="184"/>
      <c r="BA866" s="184"/>
      <c r="BB866" s="186"/>
      <c r="BC866" s="184"/>
      <c r="BD866" s="184"/>
      <c r="BE866" s="184"/>
      <c r="BF866" s="184"/>
      <c r="BG866" s="186"/>
      <c r="BH866" s="186"/>
      <c r="BI866" s="199"/>
      <c r="BJ866" s="199"/>
      <c r="BK866" s="199"/>
      <c r="BL866" s="186"/>
      <c r="BM866" s="186"/>
      <c r="BN866" s="186"/>
      <c r="BO866" s="186"/>
      <c r="BP866" s="186"/>
      <c r="BQ866" s="186"/>
      <c r="BR866" s="186"/>
      <c r="BS866" s="186"/>
      <c r="BT866" s="187"/>
      <c r="BU866" s="188"/>
      <c r="BV866" s="189"/>
      <c r="BW866" s="185"/>
      <c r="BX866"/>
      <c r="BZ866"/>
    </row>
    <row r="867" spans="2:78" ht="18.75">
      <c r="B867" s="363" t="s">
        <v>971</v>
      </c>
      <c r="C867" s="364"/>
      <c r="D867" s="365" t="s">
        <v>14</v>
      </c>
      <c r="E867" s="365" t="s">
        <v>15</v>
      </c>
      <c r="F867" s="365" t="s">
        <v>703</v>
      </c>
      <c r="G867" s="366" t="s">
        <v>1424</v>
      </c>
      <c r="H867" s="366" t="s">
        <v>34</v>
      </c>
      <c r="I867" s="366" t="s">
        <v>34</v>
      </c>
      <c r="J867" s="366" t="s">
        <v>611</v>
      </c>
      <c r="L867" s="368"/>
      <c r="M867" s="368" t="s">
        <v>34</v>
      </c>
      <c r="N867" s="367">
        <v>504505</v>
      </c>
      <c r="O867" s="367" t="s">
        <v>1323</v>
      </c>
      <c r="P867" s="371"/>
      <c r="S867" s="367"/>
      <c r="U867" s="369"/>
      <c r="W867" s="369"/>
      <c r="Y867" s="369"/>
      <c r="AA867" s="369"/>
      <c r="AD867" s="575">
        <v>0</v>
      </c>
      <c r="AE867" s="370"/>
      <c r="AF867" s="370"/>
      <c r="AG867" s="374" t="s">
        <v>1458</v>
      </c>
      <c r="AH867" s="374"/>
      <c r="AI867" s="374">
        <v>500</v>
      </c>
      <c r="AJ867" s="374">
        <v>100</v>
      </c>
      <c r="AK867" s="374">
        <v>100</v>
      </c>
      <c r="AN867" s="369"/>
      <c r="AO867" s="367" t="s">
        <v>1326</v>
      </c>
      <c r="AP867" s="370"/>
      <c r="AR867" s="369">
        <v>6.6666666666666697E-3</v>
      </c>
      <c r="AS867" s="369">
        <v>6.6666666666666697E-3</v>
      </c>
      <c r="AT867" s="369" t="s">
        <v>1424</v>
      </c>
      <c r="AW867"/>
      <c r="AX867" s="198"/>
      <c r="AY867" s="184"/>
      <c r="AZ867" s="184"/>
      <c r="BA867" s="184"/>
      <c r="BB867" s="186"/>
      <c r="BC867" s="184"/>
      <c r="BD867" s="184"/>
      <c r="BE867" s="184"/>
      <c r="BF867" s="184"/>
      <c r="BG867" s="186"/>
      <c r="BH867" s="186"/>
      <c r="BI867" s="199"/>
      <c r="BJ867" s="199"/>
      <c r="BK867" s="199"/>
      <c r="BL867" s="186"/>
      <c r="BM867" s="186"/>
      <c r="BN867" s="186"/>
      <c r="BO867" s="186"/>
      <c r="BP867" s="186"/>
      <c r="BQ867" s="186"/>
      <c r="BR867" s="186"/>
      <c r="BS867" s="186"/>
      <c r="BT867" s="187"/>
      <c r="BU867" s="188"/>
      <c r="BV867" s="189"/>
      <c r="BW867" s="185"/>
      <c r="BX867"/>
      <c r="BZ867"/>
    </row>
    <row r="868" spans="2:78" ht="18.75">
      <c r="B868" s="363" t="s">
        <v>1708</v>
      </c>
      <c r="C868" s="364">
        <v>32999290000115</v>
      </c>
      <c r="D868" s="365" t="s">
        <v>14</v>
      </c>
      <c r="E868" s="365" t="s">
        <v>614</v>
      </c>
      <c r="F868" s="365" t="s">
        <v>1424</v>
      </c>
      <c r="G868" s="366" t="s">
        <v>1424</v>
      </c>
      <c r="H868" s="366" t="s">
        <v>1340</v>
      </c>
      <c r="I868" s="366" t="s">
        <v>34</v>
      </c>
      <c r="J868" s="366" t="s">
        <v>608</v>
      </c>
      <c r="K868" s="367" t="s">
        <v>48</v>
      </c>
      <c r="L868" s="368"/>
      <c r="M868" s="368" t="s">
        <v>1424</v>
      </c>
      <c r="N868" s="367">
        <v>504572</v>
      </c>
      <c r="O868" s="367" t="s">
        <v>1326</v>
      </c>
      <c r="P868" s="371">
        <v>43664</v>
      </c>
      <c r="Q868" s="372">
        <v>18.95767725</v>
      </c>
      <c r="R868" s="372">
        <v>33.735679810793641</v>
      </c>
      <c r="S868" s="367">
        <v>2</v>
      </c>
      <c r="T868" s="369">
        <v>5.0660531749708193E-2</v>
      </c>
      <c r="U868" s="369">
        <v>0.5428033796003594</v>
      </c>
      <c r="V868" s="369">
        <v>-0.10723712368404703</v>
      </c>
      <c r="W868" s="369">
        <v>-0.96072150922755495</v>
      </c>
      <c r="X868" s="369">
        <v>-6.5070491118289664E-2</v>
      </c>
      <c r="Y868" s="369">
        <v>-0.44544502646184631</v>
      </c>
      <c r="Z868" s="369">
        <v>-0.18208416758031665</v>
      </c>
      <c r="AA868" s="369">
        <v>-0.98383599644298592</v>
      </c>
      <c r="AB868" s="369">
        <v>0.27185029919825432</v>
      </c>
      <c r="AC868" s="373">
        <v>-0.80507017992905949</v>
      </c>
      <c r="AD868" s="575">
        <v>23960625000109</v>
      </c>
      <c r="AE868" s="370" t="s">
        <v>1906</v>
      </c>
      <c r="AF868" s="370" t="s">
        <v>1907</v>
      </c>
      <c r="AG868" s="374" t="s">
        <v>1462</v>
      </c>
      <c r="AH868" s="374" t="s">
        <v>1819</v>
      </c>
      <c r="AI868" s="374">
        <v>5000</v>
      </c>
      <c r="AJ868" s="374">
        <v>1000</v>
      </c>
      <c r="AK868" s="374">
        <v>5000</v>
      </c>
      <c r="AL868" s="722">
        <v>2.5</v>
      </c>
      <c r="AM868" s="722">
        <v>0</v>
      </c>
      <c r="AN868" s="369" t="s">
        <v>1820</v>
      </c>
      <c r="AO868" s="367" t="s">
        <v>1326</v>
      </c>
      <c r="AP868" s="370" t="s">
        <v>1835</v>
      </c>
      <c r="AQ868" s="376" t="s">
        <v>1815</v>
      </c>
      <c r="AR868" s="369">
        <v>0</v>
      </c>
      <c r="AS868" s="369">
        <v>0</v>
      </c>
      <c r="AT868" s="369" t="s">
        <v>1424</v>
      </c>
      <c r="AW868"/>
      <c r="AX868" s="198"/>
      <c r="AY868" s="184"/>
      <c r="AZ868" s="184"/>
      <c r="BA868" s="184"/>
      <c r="BB868" s="186"/>
      <c r="BC868" s="184"/>
      <c r="BD868" s="184"/>
      <c r="BE868" s="184"/>
      <c r="BF868" s="184"/>
      <c r="BG868" s="186"/>
      <c r="BH868" s="186"/>
      <c r="BI868" s="199"/>
      <c r="BJ868" s="199"/>
      <c r="BK868" s="199"/>
      <c r="BL868" s="186"/>
      <c r="BM868" s="186"/>
      <c r="BN868" s="186"/>
      <c r="BO868" s="186"/>
      <c r="BP868" s="186"/>
      <c r="BQ868" s="186"/>
      <c r="BR868" s="186"/>
      <c r="BS868" s="186"/>
      <c r="BT868" s="187"/>
      <c r="BU868" s="188"/>
      <c r="BV868" s="189"/>
      <c r="BW868" s="185"/>
      <c r="BX868"/>
      <c r="BZ868"/>
    </row>
    <row r="869" spans="2:78" ht="18.75">
      <c r="B869" s="363" t="s">
        <v>1660</v>
      </c>
      <c r="C869" s="364">
        <v>34200563000145</v>
      </c>
      <c r="D869" s="365" t="s">
        <v>14</v>
      </c>
      <c r="E869" s="365" t="s">
        <v>607</v>
      </c>
      <c r="F869" s="365" t="s">
        <v>1319</v>
      </c>
      <c r="G869" s="366" t="s">
        <v>1424</v>
      </c>
      <c r="H869" s="366" t="s">
        <v>34</v>
      </c>
      <c r="I869" s="366" t="s">
        <v>34</v>
      </c>
      <c r="J869" s="366" t="s">
        <v>608</v>
      </c>
      <c r="K869" s="367" t="s">
        <v>48</v>
      </c>
      <c r="L869" s="368"/>
      <c r="M869" s="368" t="s">
        <v>1424</v>
      </c>
      <c r="N869" s="367">
        <v>504580</v>
      </c>
      <c r="O869" s="367" t="s">
        <v>1323</v>
      </c>
      <c r="P869" s="371">
        <v>43694</v>
      </c>
      <c r="Q869" s="372">
        <v>12.146145020000001</v>
      </c>
      <c r="R869" s="372">
        <v>14.502541110198411</v>
      </c>
      <c r="S869" s="367">
        <v>2</v>
      </c>
      <c r="T869" s="369">
        <v>-4.0545454556762506E-2</v>
      </c>
      <c r="U869" s="369">
        <v>-0.43442516295676759</v>
      </c>
      <c r="V869" s="369">
        <v>-0.18250960430822416</v>
      </c>
      <c r="W869" s="369">
        <v>-1.6350765152572375</v>
      </c>
      <c r="X869" s="369">
        <v>-0.19774430476753591</v>
      </c>
      <c r="Y869" s="369">
        <v>-1.3536737706455728</v>
      </c>
      <c r="Z869" s="369">
        <v>0.20743383830256912</v>
      </c>
      <c r="AA869" s="369">
        <v>1.1208051733129516</v>
      </c>
      <c r="AB869" s="369">
        <v>0.25827965950808623</v>
      </c>
      <c r="AC869" s="373">
        <v>-1.1388084159382892</v>
      </c>
      <c r="AD869" s="575">
        <v>34258716000105</v>
      </c>
      <c r="AE869" s="370" t="s">
        <v>1906</v>
      </c>
      <c r="AF869" s="370" t="s">
        <v>1907</v>
      </c>
      <c r="AG869" s="374" t="s">
        <v>1462</v>
      </c>
      <c r="AH869" s="374" t="s">
        <v>1813</v>
      </c>
      <c r="AI869" s="374">
        <v>50000</v>
      </c>
      <c r="AJ869" s="374">
        <v>10000</v>
      </c>
      <c r="AK869" s="374">
        <v>10000</v>
      </c>
      <c r="AL869" s="722">
        <v>0</v>
      </c>
      <c r="AM869" s="722">
        <v>0</v>
      </c>
      <c r="AN869" s="369" t="s">
        <v>668</v>
      </c>
      <c r="AO869" s="367" t="s">
        <v>1326</v>
      </c>
      <c r="AP869" s="370" t="s">
        <v>1816</v>
      </c>
      <c r="AQ869" s="376" t="s">
        <v>1815</v>
      </c>
      <c r="AR869" s="369">
        <v>0</v>
      </c>
      <c r="AS869" s="369">
        <v>0</v>
      </c>
      <c r="AT869" s="369" t="s">
        <v>1424</v>
      </c>
      <c r="AW869"/>
      <c r="AX869" s="198"/>
      <c r="AY869" s="184"/>
      <c r="AZ869" s="184"/>
      <c r="BA869" s="184"/>
      <c r="BB869" s="186"/>
      <c r="BC869" s="184"/>
      <c r="BD869" s="184"/>
      <c r="BE869" s="184"/>
      <c r="BF869" s="184"/>
      <c r="BG869" s="186"/>
      <c r="BH869" s="186"/>
      <c r="BI869" s="199"/>
      <c r="BJ869" s="199"/>
      <c r="BK869" s="199"/>
      <c r="BL869" s="186"/>
      <c r="BM869" s="186"/>
      <c r="BN869" s="186"/>
      <c r="BO869" s="186"/>
      <c r="BP869" s="186"/>
      <c r="BQ869" s="186"/>
      <c r="BR869" s="186"/>
      <c r="BS869" s="186"/>
      <c r="BT869" s="187"/>
      <c r="BU869" s="188"/>
      <c r="BV869" s="189"/>
      <c r="BW869" s="185"/>
      <c r="BX869"/>
      <c r="BZ869"/>
    </row>
    <row r="870" spans="2:78" ht="18.75">
      <c r="B870" s="363" t="s">
        <v>1217</v>
      </c>
      <c r="C870" s="364">
        <v>34096113000154</v>
      </c>
      <c r="D870" s="365" t="s">
        <v>14</v>
      </c>
      <c r="E870" s="365" t="s">
        <v>614</v>
      </c>
      <c r="F870" s="365" t="s">
        <v>1424</v>
      </c>
      <c r="G870" s="366" t="s">
        <v>1424</v>
      </c>
      <c r="H870" s="366" t="s">
        <v>1340</v>
      </c>
      <c r="I870" s="366" t="s">
        <v>34</v>
      </c>
      <c r="J870" s="366" t="s">
        <v>608</v>
      </c>
      <c r="K870" s="367" t="s">
        <v>48</v>
      </c>
      <c r="L870" s="368"/>
      <c r="M870" s="368" t="s">
        <v>34</v>
      </c>
      <c r="N870" s="367">
        <v>505013</v>
      </c>
      <c r="O870" s="367" t="s">
        <v>1323</v>
      </c>
      <c r="P870" s="371">
        <v>43660</v>
      </c>
      <c r="Q870" s="372">
        <v>60.996379529999999</v>
      </c>
      <c r="R870" s="372">
        <v>71.664537224126974</v>
      </c>
      <c r="S870" s="367">
        <v>2</v>
      </c>
      <c r="T870" s="369">
        <v>5.5920322833419966E-2</v>
      </c>
      <c r="U870" s="369">
        <v>0.59915952663679539</v>
      </c>
      <c r="V870" s="369">
        <v>1.3096681797788445E-2</v>
      </c>
      <c r="W870" s="369">
        <v>0.11733123260295114</v>
      </c>
      <c r="X870" s="369">
        <v>-2.4868303207120968E-2</v>
      </c>
      <c r="Y870" s="369">
        <v>-0.17023787264829207</v>
      </c>
      <c r="Z870" s="369">
        <v>5.7738766604567004E-3</v>
      </c>
      <c r="AA870" s="369">
        <v>3.1197373022965599E-2</v>
      </c>
      <c r="AB870" s="369">
        <v>0.27771116120918304</v>
      </c>
      <c r="AC870" s="373">
        <v>-0.35477423153784954</v>
      </c>
      <c r="AD870" s="575">
        <v>33600915000197</v>
      </c>
      <c r="AE870" s="370" t="s">
        <v>1995</v>
      </c>
      <c r="AF870" s="370" t="s">
        <v>1833</v>
      </c>
      <c r="AG870" s="374" t="s">
        <v>1458</v>
      </c>
      <c r="AH870" s="374" t="s">
        <v>1813</v>
      </c>
      <c r="AI870" s="374">
        <v>30000</v>
      </c>
      <c r="AJ870" s="374">
        <v>10000</v>
      </c>
      <c r="AK870" s="374">
        <v>30000</v>
      </c>
      <c r="AL870" s="722">
        <v>1.92</v>
      </c>
      <c r="AM870" s="722">
        <v>20</v>
      </c>
      <c r="AN870" s="369" t="s">
        <v>1815</v>
      </c>
      <c r="AO870" s="367" t="s">
        <v>1326</v>
      </c>
      <c r="AP870" s="370" t="s">
        <v>1816</v>
      </c>
      <c r="AQ870" s="376" t="s">
        <v>661</v>
      </c>
      <c r="AR870" s="369">
        <v>6.4000000000000003E-3</v>
      </c>
      <c r="AS870" s="369">
        <v>6.4000000000000003E-3</v>
      </c>
      <c r="AT870" s="369" t="s">
        <v>1424</v>
      </c>
      <c r="AW870"/>
      <c r="AX870" s="198"/>
      <c r="AY870" s="184"/>
      <c r="AZ870" s="184"/>
      <c r="BA870" s="184"/>
      <c r="BB870" s="186"/>
      <c r="BC870" s="184"/>
      <c r="BD870" s="184"/>
      <c r="BE870" s="184"/>
      <c r="BF870" s="184"/>
      <c r="BG870" s="186"/>
      <c r="BH870" s="186"/>
      <c r="BI870" s="199"/>
      <c r="BJ870" s="199"/>
      <c r="BK870" s="199"/>
      <c r="BL870" s="186"/>
      <c r="BM870" s="186"/>
      <c r="BN870" s="186"/>
      <c r="BO870" s="186"/>
      <c r="BP870" s="186"/>
      <c r="BQ870" s="186"/>
      <c r="BR870" s="186"/>
      <c r="BS870" s="186"/>
      <c r="BT870" s="187"/>
      <c r="BU870" s="188"/>
      <c r="BV870" s="189"/>
      <c r="BW870" s="185"/>
      <c r="BX870"/>
      <c r="BZ870"/>
    </row>
    <row r="871" spans="2:78" ht="18.75">
      <c r="B871" s="363" t="s">
        <v>990</v>
      </c>
      <c r="C871" s="364"/>
      <c r="D871" s="365" t="s">
        <v>11</v>
      </c>
      <c r="E871" s="365" t="s">
        <v>663</v>
      </c>
      <c r="F871" s="365" t="s">
        <v>665</v>
      </c>
      <c r="G871" s="366" t="s">
        <v>1424</v>
      </c>
      <c r="H871" s="366" t="s">
        <v>34</v>
      </c>
      <c r="I871" s="366" t="s">
        <v>1424</v>
      </c>
      <c r="J871" s="366" t="s">
        <v>611</v>
      </c>
      <c r="L871" s="368"/>
      <c r="M871" s="368" t="s">
        <v>34</v>
      </c>
      <c r="N871" s="367">
        <v>505161</v>
      </c>
      <c r="O871" s="367" t="s">
        <v>1323</v>
      </c>
      <c r="P871" s="371"/>
      <c r="S871" s="367"/>
      <c r="U871" s="369"/>
      <c r="W871" s="369"/>
      <c r="Y871" s="369"/>
      <c r="AA871" s="369"/>
      <c r="AD871" s="575">
        <v>0</v>
      </c>
      <c r="AE871" s="370"/>
      <c r="AF871" s="370"/>
      <c r="AG871" s="374" t="s">
        <v>1458</v>
      </c>
      <c r="AH871" s="374"/>
      <c r="AI871" s="374">
        <v>5000</v>
      </c>
      <c r="AJ871" s="374">
        <v>1000</v>
      </c>
      <c r="AK871" s="374">
        <v>5000</v>
      </c>
      <c r="AN871" s="369"/>
      <c r="AO871" s="367" t="s">
        <v>1326</v>
      </c>
      <c r="AP871" s="370"/>
      <c r="AR871" s="369">
        <v>2.3333333333333301E-3</v>
      </c>
      <c r="AS871" s="369">
        <v>2.3333333333333301E-3</v>
      </c>
      <c r="AT871" s="369" t="s">
        <v>1424</v>
      </c>
      <c r="AW871"/>
      <c r="AX871" s="198"/>
      <c r="AY871" s="184"/>
      <c r="AZ871" s="184"/>
      <c r="BA871" s="184"/>
      <c r="BB871" s="186"/>
      <c r="BC871" s="184"/>
      <c r="BD871" s="184"/>
      <c r="BE871" s="184"/>
      <c r="BF871" s="184"/>
      <c r="BG871" s="186"/>
      <c r="BH871" s="186"/>
      <c r="BI871" s="199"/>
      <c r="BJ871" s="199"/>
      <c r="BK871" s="199"/>
      <c r="BL871" s="186"/>
      <c r="BM871" s="186"/>
      <c r="BN871" s="186"/>
      <c r="BO871" s="186"/>
      <c r="BP871" s="186"/>
      <c r="BQ871" s="186"/>
      <c r="BR871" s="186"/>
      <c r="BS871" s="186"/>
      <c r="BT871" s="187"/>
      <c r="BU871" s="188"/>
      <c r="BV871" s="189"/>
      <c r="BW871" s="185"/>
      <c r="BX871"/>
      <c r="BZ871"/>
    </row>
    <row r="872" spans="2:78" ht="18.75">
      <c r="B872" s="363" t="s">
        <v>1391</v>
      </c>
      <c r="C872" s="364">
        <v>33824969000136</v>
      </c>
      <c r="D872" s="365" t="s">
        <v>13</v>
      </c>
      <c r="E872" s="365" t="s">
        <v>615</v>
      </c>
      <c r="F872" s="365" t="s">
        <v>619</v>
      </c>
      <c r="G872" s="366" t="s">
        <v>34</v>
      </c>
      <c r="H872" s="366" t="s">
        <v>1339</v>
      </c>
      <c r="I872" s="366" t="s">
        <v>34</v>
      </c>
      <c r="J872" s="366" t="s">
        <v>1424</v>
      </c>
      <c r="K872" s="367" t="s">
        <v>48</v>
      </c>
      <c r="L872" s="368"/>
      <c r="M872" s="368" t="s">
        <v>1421</v>
      </c>
      <c r="N872" s="367">
        <v>505234</v>
      </c>
      <c r="O872" s="367" t="s">
        <v>1323</v>
      </c>
      <c r="P872" s="371">
        <v>43695</v>
      </c>
      <c r="Q872" s="372">
        <v>1.8124634100000001</v>
      </c>
      <c r="R872" s="372">
        <v>1.6190855089682534</v>
      </c>
      <c r="S872" s="367">
        <v>3</v>
      </c>
      <c r="T872" s="369">
        <v>0.10404158975672595</v>
      </c>
      <c r="U872" s="369">
        <v>1.1147558975093126</v>
      </c>
      <c r="V872" s="369">
        <v>0.10275241191306583</v>
      </c>
      <c r="W872" s="369">
        <v>0.92054364065881233</v>
      </c>
      <c r="X872" s="369">
        <v>0.14715427777457535</v>
      </c>
      <c r="Y872" s="369">
        <v>1.0073558694694622</v>
      </c>
      <c r="Z872" s="369">
        <v>0.16568205087951449</v>
      </c>
      <c r="AA872" s="369">
        <v>0.89521218558370363</v>
      </c>
      <c r="AB872" s="369">
        <v>3.5730180106234084E-2</v>
      </c>
      <c r="AC872" s="373">
        <v>-0.2482224737133901</v>
      </c>
      <c r="AD872" s="575">
        <v>9605786000145</v>
      </c>
      <c r="AE872" s="370" t="s">
        <v>1871</v>
      </c>
      <c r="AF872" s="370" t="s">
        <v>1871</v>
      </c>
      <c r="AG872" s="374" t="s">
        <v>1461</v>
      </c>
      <c r="AH872" s="374" t="s">
        <v>1819</v>
      </c>
      <c r="AI872" s="374">
        <v>200</v>
      </c>
      <c r="AJ872" s="374">
        <v>100</v>
      </c>
      <c r="AK872" s="374">
        <v>200</v>
      </c>
      <c r="AL872" s="722">
        <v>1</v>
      </c>
      <c r="AM872" s="722">
        <v>0</v>
      </c>
      <c r="AN872" s="369" t="s">
        <v>1820</v>
      </c>
      <c r="AO872" s="367" t="s">
        <v>1326</v>
      </c>
      <c r="AP872" s="370" t="s">
        <v>1835</v>
      </c>
      <c r="AQ872" s="376" t="s">
        <v>670</v>
      </c>
      <c r="AR872" s="369">
        <v>3.3333333333333301E-3</v>
      </c>
      <c r="AS872" s="369">
        <v>3.3333333333333301E-3</v>
      </c>
      <c r="AT872" s="369" t="s">
        <v>1424</v>
      </c>
      <c r="AW872"/>
      <c r="AX872" s="198"/>
      <c r="AY872" s="184"/>
      <c r="AZ872" s="184"/>
      <c r="BA872" s="184"/>
      <c r="BB872" s="186"/>
      <c r="BC872" s="184"/>
      <c r="BD872" s="184"/>
      <c r="BE872" s="184"/>
      <c r="BF872" s="184"/>
      <c r="BG872" s="186"/>
      <c r="BH872" s="186"/>
      <c r="BI872" s="199"/>
      <c r="BJ872" s="199"/>
      <c r="BK872" s="199"/>
      <c r="BL872" s="186"/>
      <c r="BM872" s="186"/>
      <c r="BN872" s="186"/>
      <c r="BO872" s="186"/>
      <c r="BP872" s="186"/>
      <c r="BQ872" s="186"/>
      <c r="BR872" s="186"/>
      <c r="BS872" s="186"/>
      <c r="BT872" s="187"/>
      <c r="BU872" s="188"/>
      <c r="BV872" s="189"/>
      <c r="BW872" s="185"/>
      <c r="BX872"/>
      <c r="BZ872"/>
    </row>
    <row r="873" spans="2:78" ht="18.75">
      <c r="B873" s="363" t="s">
        <v>567</v>
      </c>
      <c r="C873" s="364">
        <v>33378392000186</v>
      </c>
      <c r="D873" s="365" t="s">
        <v>14</v>
      </c>
      <c r="E873" s="365" t="s">
        <v>614</v>
      </c>
      <c r="F873" s="365" t="s">
        <v>1424</v>
      </c>
      <c r="G873" s="366" t="s">
        <v>1424</v>
      </c>
      <c r="H873" s="366" t="s">
        <v>867</v>
      </c>
      <c r="I873" s="366" t="s">
        <v>34</v>
      </c>
      <c r="J873" s="366" t="s">
        <v>608</v>
      </c>
      <c r="K873" s="367" t="s">
        <v>48</v>
      </c>
      <c r="L873" s="368"/>
      <c r="M873" s="368" t="s">
        <v>34</v>
      </c>
      <c r="N873" s="367">
        <v>505307</v>
      </c>
      <c r="O873" s="367" t="s">
        <v>1323</v>
      </c>
      <c r="P873" s="371">
        <v>43649</v>
      </c>
      <c r="Q873" s="372">
        <v>34.019436110000001</v>
      </c>
      <c r="R873" s="372">
        <v>41.900337734166655</v>
      </c>
      <c r="S873" s="367">
        <v>2</v>
      </c>
      <c r="T873" s="369">
        <v>-2.2608194157216044E-2</v>
      </c>
      <c r="U873" s="369">
        <v>-0.24223599262296835</v>
      </c>
      <c r="V873" s="369">
        <v>-6.6274928435211544E-3</v>
      </c>
      <c r="W873" s="369">
        <v>-5.9374726850955878E-2</v>
      </c>
      <c r="X873" s="369">
        <v>0.24702715068246928</v>
      </c>
      <c r="Y873" s="369">
        <v>1.691043263720172</v>
      </c>
      <c r="Z873" s="369">
        <v>0.33685767244868092</v>
      </c>
      <c r="AA873" s="369">
        <v>1.8201071967821039</v>
      </c>
      <c r="AB873" s="369">
        <v>0.11953867418585973</v>
      </c>
      <c r="AC873" s="373">
        <v>-0.98921072409525757</v>
      </c>
      <c r="AD873" s="575">
        <v>0</v>
      </c>
      <c r="AE873" s="370" t="s">
        <v>1878</v>
      </c>
      <c r="AF873" s="370" t="s">
        <v>1812</v>
      </c>
      <c r="AG873" s="374" t="s">
        <v>1459</v>
      </c>
      <c r="AH873" s="374" t="s">
        <v>1819</v>
      </c>
      <c r="AI873" s="374">
        <v>20000</v>
      </c>
      <c r="AJ873" s="374">
        <v>5000</v>
      </c>
      <c r="AK873" s="374">
        <v>20000</v>
      </c>
      <c r="AL873" s="722">
        <v>1.75</v>
      </c>
      <c r="AM873" s="722">
        <v>20</v>
      </c>
      <c r="AN873" s="369" t="s">
        <v>1820</v>
      </c>
      <c r="AO873" s="367" t="s">
        <v>1326</v>
      </c>
      <c r="AP873" s="370" t="s">
        <v>1835</v>
      </c>
      <c r="AQ873" s="376" t="s">
        <v>670</v>
      </c>
      <c r="AR873" s="369">
        <v>4.6666666666666697E-3</v>
      </c>
      <c r="AS873" s="369">
        <v>4.6666666666666697E-3</v>
      </c>
      <c r="AT873" s="369" t="s">
        <v>1424</v>
      </c>
      <c r="AW873" s="198"/>
      <c r="AX873" s="198"/>
      <c r="AY873" s="184"/>
      <c r="AZ873" s="184"/>
      <c r="BA873" s="184"/>
      <c r="BB873" s="186"/>
      <c r="BC873" s="184"/>
      <c r="BD873" s="184"/>
      <c r="BE873" s="184"/>
      <c r="BF873" s="184"/>
      <c r="BG873" s="186"/>
      <c r="BH873" s="186"/>
      <c r="BI873" s="199"/>
      <c r="BJ873" s="199"/>
      <c r="BK873" s="199"/>
      <c r="BL873" s="218"/>
      <c r="BM873" s="186"/>
      <c r="BN873" s="186"/>
      <c r="BO873" s="186"/>
      <c r="BP873" s="186"/>
      <c r="BQ873" s="186"/>
      <c r="BR873" s="186"/>
      <c r="BS873" s="186"/>
      <c r="BT873" s="187"/>
      <c r="BU873" s="188"/>
      <c r="BV873" s="189"/>
      <c r="BW873" s="185"/>
      <c r="BX873"/>
      <c r="BZ873"/>
    </row>
    <row r="874" spans="2:78" ht="18.75">
      <c r="B874" s="363" t="s">
        <v>801</v>
      </c>
      <c r="C874" s="364">
        <v>33824820000157</v>
      </c>
      <c r="D874" s="365" t="s">
        <v>11</v>
      </c>
      <c r="E874" s="365" t="s">
        <v>663</v>
      </c>
      <c r="F874" s="365" t="s">
        <v>665</v>
      </c>
      <c r="G874" s="366" t="s">
        <v>1424</v>
      </c>
      <c r="H874" s="366" t="s">
        <v>34</v>
      </c>
      <c r="I874" s="366" t="s">
        <v>1424</v>
      </c>
      <c r="J874" s="366" t="s">
        <v>611</v>
      </c>
      <c r="K874" s="367" t="s">
        <v>48</v>
      </c>
      <c r="L874" s="368"/>
      <c r="M874" s="368" t="s">
        <v>1421</v>
      </c>
      <c r="N874" s="367">
        <v>505323</v>
      </c>
      <c r="O874" s="367" t="s">
        <v>1323</v>
      </c>
      <c r="P874" s="371">
        <v>43693</v>
      </c>
      <c r="Q874" s="372">
        <v>2.7481856100000002</v>
      </c>
      <c r="R874" s="372">
        <v>4.5831071361904803</v>
      </c>
      <c r="S874" s="367">
        <v>5</v>
      </c>
      <c r="T874" s="369">
        <v>2.9319255696743873E-2</v>
      </c>
      <c r="U874" s="369">
        <v>0.31414180881848586</v>
      </c>
      <c r="V874" s="369">
        <v>3.9120720287467048E-2</v>
      </c>
      <c r="W874" s="369">
        <v>0.35047673926222173</v>
      </c>
      <c r="X874" s="369">
        <v>9.8655628442519294E-2</v>
      </c>
      <c r="Y874" s="369">
        <v>0.67535465411349993</v>
      </c>
      <c r="Z874" s="369">
        <v>0.16774106470885353</v>
      </c>
      <c r="AA874" s="369">
        <v>0.9063374357874816</v>
      </c>
      <c r="AB874" s="369">
        <v>2.318704512002619E-2</v>
      </c>
      <c r="AC874" s="373">
        <v>-3.1267772561142659</v>
      </c>
      <c r="AD874" s="575">
        <v>32841087000116</v>
      </c>
      <c r="AE874" s="370" t="s">
        <v>1871</v>
      </c>
      <c r="AF874" s="370" t="s">
        <v>1871</v>
      </c>
      <c r="AG874" s="374" t="s">
        <v>1461</v>
      </c>
      <c r="AH874" s="374" t="s">
        <v>1813</v>
      </c>
      <c r="AI874" s="374">
        <v>25000</v>
      </c>
      <c r="AJ874" s="374">
        <v>0</v>
      </c>
      <c r="AK874" s="374">
        <v>0</v>
      </c>
      <c r="AL874" s="722">
        <v>0.7</v>
      </c>
      <c r="AM874" s="722">
        <v>20</v>
      </c>
      <c r="AN874" s="369" t="s">
        <v>1820</v>
      </c>
      <c r="AO874" s="367" t="s">
        <v>1326</v>
      </c>
      <c r="AP874" s="370" t="s">
        <v>1821</v>
      </c>
      <c r="AQ874" s="376" t="s">
        <v>11</v>
      </c>
      <c r="AR874" s="369">
        <v>1.6665E-3</v>
      </c>
      <c r="AS874" s="369">
        <v>1.6665E-3</v>
      </c>
      <c r="AT874" s="369" t="s">
        <v>1424</v>
      </c>
      <c r="AW874"/>
      <c r="AX874" s="198"/>
      <c r="AY874" s="184"/>
      <c r="AZ874" s="184"/>
      <c r="BA874" s="184"/>
      <c r="BB874" s="186"/>
      <c r="BC874" s="184"/>
      <c r="BD874" s="184"/>
      <c r="BE874" s="184"/>
      <c r="BF874" s="184"/>
      <c r="BG874" s="186"/>
      <c r="BH874" s="186"/>
      <c r="BI874" s="199"/>
      <c r="BJ874" s="199"/>
      <c r="BK874" s="199"/>
      <c r="BL874" s="186"/>
      <c r="BM874" s="186"/>
      <c r="BN874" s="186"/>
      <c r="BO874" s="186"/>
      <c r="BP874" s="186"/>
      <c r="BQ874" s="186"/>
      <c r="BR874" s="186"/>
      <c r="BS874" s="186"/>
      <c r="BT874" s="187"/>
      <c r="BU874" s="188"/>
      <c r="BV874" s="189"/>
      <c r="BW874" s="185"/>
      <c r="BX874"/>
      <c r="BZ874"/>
    </row>
    <row r="875" spans="2:78" ht="18.75">
      <c r="B875" s="363" t="s">
        <v>796</v>
      </c>
      <c r="C875" s="364">
        <v>33824951000134</v>
      </c>
      <c r="D875" s="365" t="s">
        <v>14</v>
      </c>
      <c r="E875" s="365" t="s">
        <v>607</v>
      </c>
      <c r="F875" s="365" t="s">
        <v>1424</v>
      </c>
      <c r="G875" s="366" t="s">
        <v>1424</v>
      </c>
      <c r="H875" s="366" t="s">
        <v>34</v>
      </c>
      <c r="I875" s="366" t="s">
        <v>34</v>
      </c>
      <c r="J875" s="366" t="s">
        <v>608</v>
      </c>
      <c r="K875" s="367" t="s">
        <v>48</v>
      </c>
      <c r="L875" s="368"/>
      <c r="M875" s="368" t="s">
        <v>34</v>
      </c>
      <c r="N875" s="367">
        <v>505341</v>
      </c>
      <c r="O875" s="367" t="s">
        <v>1323</v>
      </c>
      <c r="P875" s="371">
        <v>43695</v>
      </c>
      <c r="Q875" s="372">
        <v>2.1086654899999999</v>
      </c>
      <c r="R875" s="372">
        <v>2.2519087288492057</v>
      </c>
      <c r="S875" s="367">
        <v>2</v>
      </c>
      <c r="T875" s="369">
        <v>1.3088194272462328E-2</v>
      </c>
      <c r="U875" s="369">
        <v>0.14023374486193663</v>
      </c>
      <c r="V875" s="369">
        <v>-6.2312259901719957E-2</v>
      </c>
      <c r="W875" s="369">
        <v>-0.55824630799068831</v>
      </c>
      <c r="X875" s="369">
        <v>6.9410453056124588E-3</v>
      </c>
      <c r="Y875" s="369">
        <v>4.7515456802236643E-2</v>
      </c>
      <c r="Z875" s="369">
        <v>-1.5498790450106714E-2</v>
      </c>
      <c r="AA875" s="369">
        <v>-8.3742964304767575E-2</v>
      </c>
      <c r="AB875" s="369">
        <v>0.17931555372650226</v>
      </c>
      <c r="AC875" s="373">
        <v>-0.9699867183427342</v>
      </c>
      <c r="AD875" s="575">
        <v>30530788000109</v>
      </c>
      <c r="AE875" s="370" t="s">
        <v>1871</v>
      </c>
      <c r="AF875" s="370" t="s">
        <v>1871</v>
      </c>
      <c r="AG875" s="374" t="s">
        <v>1461</v>
      </c>
      <c r="AH875" s="374" t="s">
        <v>1819</v>
      </c>
      <c r="AI875" s="374">
        <v>200</v>
      </c>
      <c r="AJ875" s="374">
        <v>200</v>
      </c>
      <c r="AK875" s="374">
        <v>200</v>
      </c>
      <c r="AL875" s="722">
        <v>1.5</v>
      </c>
      <c r="AM875" s="722">
        <v>20</v>
      </c>
      <c r="AN875" s="369" t="s">
        <v>668</v>
      </c>
      <c r="AO875" s="367" t="s">
        <v>1326</v>
      </c>
      <c r="AP875" s="370" t="s">
        <v>1816</v>
      </c>
      <c r="AQ875" s="376" t="s">
        <v>661</v>
      </c>
      <c r="AR875" s="369">
        <v>4.9994999999999996E-3</v>
      </c>
      <c r="AS875" s="369">
        <v>4.9994999999999996E-3</v>
      </c>
      <c r="AT875" s="369" t="s">
        <v>1424</v>
      </c>
      <c r="AW875"/>
      <c r="AX875" s="198"/>
      <c r="AY875" s="184"/>
      <c r="AZ875" s="184"/>
      <c r="BA875" s="184"/>
      <c r="BB875" s="186"/>
      <c r="BC875" s="184"/>
      <c r="BD875" s="184"/>
      <c r="BE875" s="184"/>
      <c r="BF875" s="184"/>
      <c r="BG875" s="186"/>
      <c r="BH875" s="186"/>
      <c r="BI875" s="199"/>
      <c r="BJ875" s="199"/>
      <c r="BK875" s="199"/>
      <c r="BL875" s="186"/>
      <c r="BM875" s="186"/>
      <c r="BN875" s="186"/>
      <c r="BO875" s="186"/>
      <c r="BP875" s="186"/>
      <c r="BQ875" s="186"/>
      <c r="BR875" s="186"/>
      <c r="BS875" s="186"/>
      <c r="BT875" s="187"/>
      <c r="BU875" s="188"/>
      <c r="BV875" s="189"/>
      <c r="BW875" s="185"/>
      <c r="BX875"/>
      <c r="BZ875"/>
    </row>
    <row r="876" spans="2:78" ht="18.75">
      <c r="B876" s="363" t="s">
        <v>143</v>
      </c>
      <c r="C876" s="364">
        <v>33342285000106</v>
      </c>
      <c r="D876" s="365" t="s">
        <v>11</v>
      </c>
      <c r="E876" s="365" t="s">
        <v>620</v>
      </c>
      <c r="F876" s="365" t="s">
        <v>665</v>
      </c>
      <c r="G876" s="366" t="s">
        <v>740</v>
      </c>
      <c r="H876" s="366" t="s">
        <v>34</v>
      </c>
      <c r="I876" s="366" t="s">
        <v>1424</v>
      </c>
      <c r="J876" s="366" t="s">
        <v>608</v>
      </c>
      <c r="K876" s="367" t="s">
        <v>48</v>
      </c>
      <c r="L876" s="368"/>
      <c r="M876" s="368" t="s">
        <v>34</v>
      </c>
      <c r="N876" s="367">
        <v>505501</v>
      </c>
      <c r="O876" s="367" t="s">
        <v>1323</v>
      </c>
      <c r="P876" s="371">
        <v>43705</v>
      </c>
      <c r="Q876" s="372">
        <v>19.123504690000001</v>
      </c>
      <c r="R876" s="372">
        <v>32.862532202182528</v>
      </c>
      <c r="S876" s="367">
        <v>0</v>
      </c>
      <c r="T876" s="369">
        <v>0.10671785470524275</v>
      </c>
      <c r="U876" s="369">
        <v>1.1434307970531625</v>
      </c>
      <c r="V876" s="369">
        <v>0.12645532835281181</v>
      </c>
      <c r="W876" s="369">
        <v>1.1328945586317738</v>
      </c>
      <c r="X876" s="369">
        <v>0.19360081182241107</v>
      </c>
      <c r="Y876" s="369">
        <v>1.3253091726094159</v>
      </c>
      <c r="Z876" s="369">
        <v>0.20000363186960524</v>
      </c>
      <c r="AA876" s="369">
        <v>1.0806583299772856</v>
      </c>
      <c r="AB876" s="369">
        <v>2.450719594424426E-3</v>
      </c>
      <c r="AC876" s="373">
        <v>6.0528682193180368</v>
      </c>
      <c r="AD876" s="575">
        <v>0</v>
      </c>
      <c r="AE876" s="370" t="s">
        <v>2080</v>
      </c>
      <c r="AF876" s="370" t="s">
        <v>1812</v>
      </c>
      <c r="AG876" s="374" t="s">
        <v>1459</v>
      </c>
      <c r="AH876" s="374" t="s">
        <v>1819</v>
      </c>
      <c r="AI876" s="374">
        <v>1000</v>
      </c>
      <c r="AJ876" s="374">
        <v>1000</v>
      </c>
      <c r="AK876" s="374">
        <v>1000</v>
      </c>
      <c r="AL876" s="722">
        <v>0.35</v>
      </c>
      <c r="AM876" s="722">
        <v>0</v>
      </c>
      <c r="AN876" s="369" t="s">
        <v>1815</v>
      </c>
      <c r="AO876" s="367" t="s">
        <v>1326</v>
      </c>
      <c r="AP876" s="370" t="s">
        <v>1821</v>
      </c>
      <c r="AQ876" s="376" t="s">
        <v>664</v>
      </c>
      <c r="AR876" s="369">
        <v>9.33333333333333E-4</v>
      </c>
      <c r="AS876" s="369">
        <v>9.33333333333333E-4</v>
      </c>
      <c r="AT876" s="369" t="s">
        <v>1424</v>
      </c>
      <c r="AW876"/>
      <c r="AX876" s="198"/>
      <c r="AY876" s="184"/>
      <c r="AZ876" s="184"/>
      <c r="BA876" s="184"/>
      <c r="BB876" s="186"/>
      <c r="BC876" s="184"/>
      <c r="BD876" s="184"/>
      <c r="BE876" s="184"/>
      <c r="BF876" s="184"/>
      <c r="BG876" s="186"/>
      <c r="BH876" s="186"/>
      <c r="BI876" s="199"/>
      <c r="BJ876" s="199"/>
      <c r="BK876" s="199"/>
      <c r="BL876" s="186"/>
      <c r="BM876" s="186"/>
      <c r="BN876" s="186"/>
      <c r="BO876" s="186"/>
      <c r="BP876" s="186"/>
      <c r="BQ876" s="186"/>
      <c r="BR876" s="186"/>
      <c r="BS876" s="186"/>
      <c r="BT876" s="187"/>
      <c r="BU876" s="188"/>
      <c r="BV876" s="189"/>
      <c r="BW876" s="185"/>
      <c r="BX876"/>
      <c r="BZ876"/>
    </row>
    <row r="877" spans="2:78" ht="18.75">
      <c r="B877" s="363" t="s">
        <v>171</v>
      </c>
      <c r="C877" s="364">
        <v>34286544000183</v>
      </c>
      <c r="D877" s="365" t="s">
        <v>14</v>
      </c>
      <c r="E877" s="365" t="s">
        <v>614</v>
      </c>
      <c r="F877" s="365" t="s">
        <v>1424</v>
      </c>
      <c r="G877" s="366" t="s">
        <v>1424</v>
      </c>
      <c r="H877" s="366" t="s">
        <v>1340</v>
      </c>
      <c r="I877" s="366" t="s">
        <v>34</v>
      </c>
      <c r="J877" s="366" t="s">
        <v>608</v>
      </c>
      <c r="K877" s="367" t="s">
        <v>48</v>
      </c>
      <c r="L877" s="368"/>
      <c r="M877" s="368" t="s">
        <v>34</v>
      </c>
      <c r="N877" s="367">
        <v>505668</v>
      </c>
      <c r="O877" s="367" t="s">
        <v>1323</v>
      </c>
      <c r="P877" s="371">
        <v>43705</v>
      </c>
      <c r="Q877" s="372">
        <v>54.610615940000002</v>
      </c>
      <c r="R877" s="372">
        <v>57.435320480119053</v>
      </c>
      <c r="S877" s="367">
        <v>2</v>
      </c>
      <c r="T877" s="369">
        <v>0.17795744954205261</v>
      </c>
      <c r="U877" s="369">
        <v>1.9067289998795363</v>
      </c>
      <c r="V877" s="369">
        <v>0.10352177964931553</v>
      </c>
      <c r="W877" s="369">
        <v>0.92743629226422608</v>
      </c>
      <c r="X877" s="369">
        <v>0.23277808554022861</v>
      </c>
      <c r="Y877" s="369">
        <v>1.593500197880948</v>
      </c>
      <c r="Z877" s="369">
        <v>0.33476868341349197</v>
      </c>
      <c r="AA877" s="369">
        <v>1.8088199847399749</v>
      </c>
      <c r="AB877" s="369">
        <v>0.20194856038198344</v>
      </c>
      <c r="AC877" s="373">
        <v>-4.0107569673308203E-2</v>
      </c>
      <c r="AD877" s="575">
        <v>34286521000179</v>
      </c>
      <c r="AE877" s="370" t="s">
        <v>1851</v>
      </c>
      <c r="AF877" s="370" t="s">
        <v>1812</v>
      </c>
      <c r="AG877" s="374" t="s">
        <v>1459</v>
      </c>
      <c r="AH877" s="374" t="s">
        <v>1819</v>
      </c>
      <c r="AI877" s="374">
        <v>1000</v>
      </c>
      <c r="AJ877" s="374">
        <v>1</v>
      </c>
      <c r="AK877" s="374">
        <v>1000</v>
      </c>
      <c r="AL877" s="722">
        <v>2.5</v>
      </c>
      <c r="AM877" s="722">
        <v>20</v>
      </c>
      <c r="AN877" s="369" t="s">
        <v>1815</v>
      </c>
      <c r="AO877" s="367" t="s">
        <v>1326</v>
      </c>
      <c r="AP877" s="370" t="s">
        <v>1835</v>
      </c>
      <c r="AQ877" s="376" t="s">
        <v>676</v>
      </c>
      <c r="AR877" s="369">
        <v>6.4000000000000003E-3</v>
      </c>
      <c r="AS877" s="369">
        <v>6.4000000000000003E-3</v>
      </c>
      <c r="AT877" s="369" t="s">
        <v>1424</v>
      </c>
      <c r="AW877"/>
      <c r="AX877" s="198"/>
      <c r="AY877" s="184"/>
      <c r="AZ877" s="184"/>
      <c r="BA877" s="184"/>
      <c r="BB877" s="186"/>
      <c r="BC877" s="184"/>
      <c r="BD877" s="184"/>
      <c r="BE877" s="184"/>
      <c r="BF877" s="184"/>
      <c r="BG877" s="186"/>
      <c r="BH877" s="186"/>
      <c r="BI877" s="199"/>
      <c r="BJ877" s="199"/>
      <c r="BK877" s="199"/>
      <c r="BL877" s="186"/>
      <c r="BM877" s="186"/>
      <c r="BN877" s="186"/>
      <c r="BO877" s="186"/>
      <c r="BP877" s="186"/>
      <c r="BQ877" s="186"/>
      <c r="BR877" s="186"/>
      <c r="BS877" s="186"/>
      <c r="BT877" s="187"/>
      <c r="BU877" s="188"/>
      <c r="BV877" s="189"/>
      <c r="BW877" s="185"/>
      <c r="BX877"/>
      <c r="BZ877"/>
    </row>
    <row r="878" spans="2:78" ht="18.75">
      <c r="B878" s="363" t="s">
        <v>282</v>
      </c>
      <c r="C878" s="364">
        <v>32973321000169</v>
      </c>
      <c r="D878" s="365" t="s">
        <v>13</v>
      </c>
      <c r="E878" s="365" t="s">
        <v>615</v>
      </c>
      <c r="F878" s="365" t="s">
        <v>619</v>
      </c>
      <c r="G878" s="366" t="s">
        <v>34</v>
      </c>
      <c r="H878" s="366" t="s">
        <v>867</v>
      </c>
      <c r="I878" s="366" t="s">
        <v>34</v>
      </c>
      <c r="J878" s="366" t="s">
        <v>1424</v>
      </c>
      <c r="K878" s="367" t="s">
        <v>48</v>
      </c>
      <c r="L878" s="368"/>
      <c r="M878" s="368" t="s">
        <v>34</v>
      </c>
      <c r="N878" s="367">
        <v>505961</v>
      </c>
      <c r="O878" s="367" t="s">
        <v>1323</v>
      </c>
      <c r="P878" s="371">
        <v>43705</v>
      </c>
      <c r="Q878" s="372">
        <v>11.21747601</v>
      </c>
      <c r="R878" s="372">
        <v>12.106810358015872</v>
      </c>
      <c r="S878" s="367">
        <v>1</v>
      </c>
      <c r="T878" s="369">
        <v>9.973738131064902E-2</v>
      </c>
      <c r="U878" s="369">
        <v>1.0686383616220501</v>
      </c>
      <c r="V878" s="369">
        <v>0.11574654760668546</v>
      </c>
      <c r="W878" s="369">
        <v>1.0369561779016312</v>
      </c>
      <c r="X878" s="369">
        <v>0.10565206252128601</v>
      </c>
      <c r="Y878" s="369">
        <v>0.72324927900098324</v>
      </c>
      <c r="Z878" s="369">
        <v>4.6862638183222005E-2</v>
      </c>
      <c r="AA878" s="369">
        <v>0.25320790349660977</v>
      </c>
      <c r="AB878" s="369">
        <v>5.8930013192465158E-2</v>
      </c>
      <c r="AC878" s="373">
        <v>7.0000018292082772E-2</v>
      </c>
      <c r="AD878" s="575">
        <v>32905708000188</v>
      </c>
      <c r="AE878" s="370" t="s">
        <v>2081</v>
      </c>
      <c r="AF878" s="370" t="s">
        <v>1856</v>
      </c>
      <c r="AG878" s="374" t="s">
        <v>59</v>
      </c>
      <c r="AH878" s="374" t="s">
        <v>1819</v>
      </c>
      <c r="AI878" s="374">
        <v>5000</v>
      </c>
      <c r="AJ878" s="374">
        <v>1000</v>
      </c>
      <c r="AK878" s="374">
        <v>5000</v>
      </c>
      <c r="AL878" s="722">
        <v>0</v>
      </c>
      <c r="AM878" s="722">
        <v>0</v>
      </c>
      <c r="AN878" s="369" t="s">
        <v>1820</v>
      </c>
      <c r="AO878" s="367" t="s">
        <v>1326</v>
      </c>
      <c r="AP878" s="370" t="s">
        <v>1835</v>
      </c>
      <c r="AQ878" s="376" t="s">
        <v>666</v>
      </c>
      <c r="AR878" s="369">
        <v>3.7599999999999999E-3</v>
      </c>
      <c r="AS878" s="369">
        <v>3.7599999999999999E-3</v>
      </c>
      <c r="AT878" s="369" t="s">
        <v>1424</v>
      </c>
      <c r="AW878" s="198"/>
      <c r="AX878" s="198"/>
      <c r="AY878" s="184"/>
      <c r="AZ878" s="184"/>
      <c r="BA878" s="184"/>
      <c r="BB878" s="186"/>
      <c r="BC878" s="184"/>
      <c r="BD878" s="184"/>
      <c r="BE878" s="184"/>
      <c r="BF878" s="184"/>
      <c r="BG878" s="186"/>
      <c r="BH878" s="186"/>
      <c r="BI878" s="199"/>
      <c r="BJ878" s="199"/>
      <c r="BK878" s="199"/>
      <c r="BL878" s="218"/>
      <c r="BM878" s="186"/>
      <c r="BN878" s="186"/>
      <c r="BO878" s="186"/>
      <c r="BP878" s="186"/>
      <c r="BQ878" s="186"/>
      <c r="BR878" s="186"/>
      <c r="BS878" s="186"/>
      <c r="BT878" s="187"/>
      <c r="BU878" s="188"/>
      <c r="BV878" s="189"/>
      <c r="BW878" s="185"/>
      <c r="BX878"/>
      <c r="BZ878"/>
    </row>
    <row r="879" spans="2:78" ht="18.75">
      <c r="B879" s="363" t="s">
        <v>104</v>
      </c>
      <c r="C879" s="364">
        <v>32065814000109</v>
      </c>
      <c r="D879" s="365" t="s">
        <v>14</v>
      </c>
      <c r="E879" s="365" t="s">
        <v>607</v>
      </c>
      <c r="F879" s="365" t="s">
        <v>1424</v>
      </c>
      <c r="G879" s="366" t="s">
        <v>1424</v>
      </c>
      <c r="H879" s="366" t="s">
        <v>34</v>
      </c>
      <c r="I879" s="366" t="s">
        <v>34</v>
      </c>
      <c r="J879" s="366" t="s">
        <v>608</v>
      </c>
      <c r="K879" s="367" t="s">
        <v>1424</v>
      </c>
      <c r="L879" s="368"/>
      <c r="M879" s="368" t="s">
        <v>34</v>
      </c>
      <c r="N879" s="367">
        <v>506060</v>
      </c>
      <c r="O879" s="367" t="s">
        <v>1323</v>
      </c>
      <c r="P879" s="371">
        <v>43397</v>
      </c>
      <c r="Q879" s="372">
        <v>83.859105749999998</v>
      </c>
      <c r="R879" s="372">
        <v>59.106927950476212</v>
      </c>
      <c r="S879" s="367">
        <v>2</v>
      </c>
      <c r="T879" s="369">
        <v>5.0925560454914365E-2</v>
      </c>
      <c r="U879" s="369">
        <v>0.54564303548055748</v>
      </c>
      <c r="V879" s="369">
        <v>-4.1862920332522702E-3</v>
      </c>
      <c r="W879" s="369">
        <v>-3.750437033450308E-2</v>
      </c>
      <c r="X879" s="369">
        <v>0.36557204410621646</v>
      </c>
      <c r="Y879" s="369">
        <v>2.5025514032863048</v>
      </c>
      <c r="Z879" s="369">
        <v>0.65716377625039657</v>
      </c>
      <c r="AA879" s="369">
        <v>3.5507830649161596</v>
      </c>
      <c r="AB879" s="369">
        <v>0.16708755480626664</v>
      </c>
      <c r="AC879" s="373">
        <v>-0.69309613018628669</v>
      </c>
      <c r="AD879" s="575">
        <v>0</v>
      </c>
      <c r="AE879" s="370" t="s">
        <v>2082</v>
      </c>
      <c r="AF879" s="370" t="s">
        <v>1833</v>
      </c>
      <c r="AG879" s="374" t="s">
        <v>1458</v>
      </c>
      <c r="AH879" s="374" t="s">
        <v>1819</v>
      </c>
      <c r="AI879" s="374">
        <v>1000</v>
      </c>
      <c r="AJ879" s="374">
        <v>1000</v>
      </c>
      <c r="AK879" s="374">
        <v>1000</v>
      </c>
      <c r="AL879" s="722">
        <v>2</v>
      </c>
      <c r="AM879" s="722">
        <v>20</v>
      </c>
      <c r="AN879" s="369" t="s">
        <v>1834</v>
      </c>
      <c r="AO879" s="367" t="s">
        <v>1326</v>
      </c>
      <c r="AP879" s="370" t="s">
        <v>1816</v>
      </c>
      <c r="AQ879" s="376" t="s">
        <v>718</v>
      </c>
      <c r="AR879" s="369">
        <v>6.6666666666666697E-3</v>
      </c>
      <c r="AS879" s="369">
        <v>6.6666666666666697E-3</v>
      </c>
      <c r="AT879" s="369" t="s">
        <v>1424</v>
      </c>
      <c r="AW879"/>
      <c r="AX879" s="198"/>
      <c r="AY879" s="184"/>
      <c r="AZ879" s="184"/>
      <c r="BA879" s="184"/>
      <c r="BB879" s="186"/>
      <c r="BC879" s="184"/>
      <c r="BD879" s="184"/>
      <c r="BE879" s="184"/>
      <c r="BF879" s="184"/>
      <c r="BG879" s="186"/>
      <c r="BH879" s="186"/>
      <c r="BI879" s="199"/>
      <c r="BJ879" s="199"/>
      <c r="BK879" s="199"/>
      <c r="BL879" s="186"/>
      <c r="BM879" s="186"/>
      <c r="BN879" s="186"/>
      <c r="BO879" s="186"/>
      <c r="BP879" s="186"/>
      <c r="BQ879" s="186"/>
      <c r="BR879" s="186"/>
      <c r="BS879" s="186"/>
      <c r="BT879" s="187"/>
      <c r="BU879" s="188"/>
      <c r="BV879" s="189"/>
      <c r="BW879" s="185"/>
      <c r="BX879"/>
      <c r="BZ879"/>
    </row>
    <row r="880" spans="2:78" ht="18.75">
      <c r="B880" s="363" t="s">
        <v>1563</v>
      </c>
      <c r="C880" s="364">
        <v>33165157000126</v>
      </c>
      <c r="D880" s="365" t="s">
        <v>11</v>
      </c>
      <c r="E880" s="365" t="s">
        <v>620</v>
      </c>
      <c r="F880" s="365" t="s">
        <v>665</v>
      </c>
      <c r="G880" s="366" t="s">
        <v>740</v>
      </c>
      <c r="H880" s="366" t="s">
        <v>34</v>
      </c>
      <c r="I880" s="366" t="s">
        <v>1424</v>
      </c>
      <c r="J880" s="366" t="s">
        <v>608</v>
      </c>
      <c r="K880" s="367" t="s">
        <v>48</v>
      </c>
      <c r="L880" s="368"/>
      <c r="M880" s="368" t="s">
        <v>1424</v>
      </c>
      <c r="N880" s="367">
        <v>506893</v>
      </c>
      <c r="O880" s="367" t="s">
        <v>1323</v>
      </c>
      <c r="P880" s="371">
        <v>43713</v>
      </c>
      <c r="Q880" s="372">
        <v>2334.9107286499998</v>
      </c>
      <c r="R880" s="372">
        <v>1298.3410439672218</v>
      </c>
      <c r="S880" s="367">
        <v>1</v>
      </c>
      <c r="T880" s="369">
        <v>0.11006894815936086</v>
      </c>
      <c r="U880" s="369">
        <v>1.1793361614350202</v>
      </c>
      <c r="V880" s="369">
        <v>0.12974223099405524</v>
      </c>
      <c r="W880" s="369">
        <v>1.1623414326031725</v>
      </c>
      <c r="X880" s="369">
        <v>0.20070148148493949</v>
      </c>
      <c r="Y880" s="369">
        <v>1.3739173501621558</v>
      </c>
      <c r="Z880" s="369">
        <v>0.20282528151888601</v>
      </c>
      <c r="AA880" s="369">
        <v>1.095904249110198</v>
      </c>
      <c r="AB880" s="369">
        <v>4.9370112607345354E-3</v>
      </c>
      <c r="AC880" s="373">
        <v>3.6703957985501918</v>
      </c>
      <c r="AD880" s="575">
        <v>21336440000194</v>
      </c>
      <c r="AE880" s="370" t="s">
        <v>1836</v>
      </c>
      <c r="AF880" s="370" t="s">
        <v>1833</v>
      </c>
      <c r="AG880" s="374" t="s">
        <v>1458</v>
      </c>
      <c r="AH880" s="374" t="s">
        <v>1894</v>
      </c>
      <c r="AI880" s="374">
        <v>0</v>
      </c>
      <c r="AJ880" s="374">
        <v>0</v>
      </c>
      <c r="AK880" s="374">
        <v>0</v>
      </c>
      <c r="AL880" s="722">
        <v>1</v>
      </c>
      <c r="AM880" s="722">
        <v>0</v>
      </c>
      <c r="AN880" s="369" t="s">
        <v>1815</v>
      </c>
      <c r="AO880" s="367" t="s">
        <v>1323</v>
      </c>
      <c r="AP880" s="370" t="s">
        <v>1835</v>
      </c>
      <c r="AQ880" s="376" t="s">
        <v>1815</v>
      </c>
      <c r="AR880" s="369">
        <v>0</v>
      </c>
      <c r="AS880" s="369">
        <v>0</v>
      </c>
      <c r="AT880" s="369" t="s">
        <v>1424</v>
      </c>
      <c r="AW880"/>
      <c r="AX880" s="198"/>
      <c r="AY880" s="184"/>
      <c r="AZ880" s="184"/>
      <c r="BA880" s="184"/>
      <c r="BB880" s="186"/>
      <c r="BC880" s="184"/>
      <c r="BD880" s="184"/>
      <c r="BE880" s="184"/>
      <c r="BF880" s="184"/>
      <c r="BG880" s="186"/>
      <c r="BH880" s="186"/>
      <c r="BI880" s="199"/>
      <c r="BJ880" s="199"/>
      <c r="BK880" s="199"/>
      <c r="BL880" s="186"/>
      <c r="BM880" s="186"/>
      <c r="BN880" s="186"/>
      <c r="BO880" s="186"/>
      <c r="BP880" s="186"/>
      <c r="BQ880" s="186"/>
      <c r="BR880" s="186"/>
      <c r="BS880" s="186"/>
      <c r="BT880" s="187"/>
      <c r="BU880" s="188"/>
      <c r="BV880" s="189"/>
      <c r="BW880" s="185"/>
      <c r="BX880"/>
      <c r="BZ880"/>
    </row>
    <row r="881" spans="2:78" ht="18.75">
      <c r="B881" s="363" t="s">
        <v>1053</v>
      </c>
      <c r="C881" s="364"/>
      <c r="D881" s="365" t="s">
        <v>14</v>
      </c>
      <c r="E881" s="365" t="s">
        <v>614</v>
      </c>
      <c r="F881" s="365" t="s">
        <v>1424</v>
      </c>
      <c r="G881" s="366" t="s">
        <v>1424</v>
      </c>
      <c r="H881" s="366" t="s">
        <v>1340</v>
      </c>
      <c r="I881" s="366" t="s">
        <v>34</v>
      </c>
      <c r="J881" s="366" t="s">
        <v>608</v>
      </c>
      <c r="L881" s="368"/>
      <c r="M881" s="368" t="s">
        <v>34</v>
      </c>
      <c r="N881" s="367">
        <v>507075</v>
      </c>
      <c r="O881" s="367" t="s">
        <v>1323</v>
      </c>
      <c r="P881" s="371"/>
      <c r="S881" s="367"/>
      <c r="U881" s="369"/>
      <c r="W881" s="369"/>
      <c r="Y881" s="369"/>
      <c r="AA881" s="369"/>
      <c r="AD881" s="575">
        <v>34337443000194</v>
      </c>
      <c r="AE881" s="370"/>
      <c r="AF881" s="370"/>
      <c r="AG881" s="374" t="s">
        <v>1458</v>
      </c>
      <c r="AH881" s="374"/>
      <c r="AI881" s="374">
        <v>10000</v>
      </c>
      <c r="AJ881" s="374">
        <v>5000</v>
      </c>
      <c r="AK881" s="374">
        <v>5000</v>
      </c>
      <c r="AN881" s="369"/>
      <c r="AO881" s="367" t="s">
        <v>1326</v>
      </c>
      <c r="AP881" s="370"/>
      <c r="AR881" s="369">
        <v>3.7399999999999998E-3</v>
      </c>
      <c r="AS881" s="369">
        <v>3.7399999999999998E-3</v>
      </c>
      <c r="AT881" s="369" t="s">
        <v>1424</v>
      </c>
      <c r="AW881"/>
      <c r="AX881" s="198"/>
      <c r="AY881" s="184"/>
      <c r="AZ881" s="184"/>
      <c r="BA881" s="184"/>
      <c r="BB881" s="186"/>
      <c r="BC881" s="184"/>
      <c r="BD881" s="184"/>
      <c r="BE881" s="184"/>
      <c r="BF881" s="184"/>
      <c r="BG881" s="186"/>
      <c r="BH881" s="186"/>
      <c r="BI881" s="199"/>
      <c r="BJ881" s="199"/>
      <c r="BK881" s="199"/>
      <c r="BL881" s="186"/>
      <c r="BM881" s="186"/>
      <c r="BN881" s="186"/>
      <c r="BO881" s="186"/>
      <c r="BP881" s="186"/>
      <c r="BQ881" s="186"/>
      <c r="BR881" s="186"/>
      <c r="BS881" s="186"/>
      <c r="BT881" s="187"/>
      <c r="BU881" s="188"/>
      <c r="BV881" s="189"/>
      <c r="BW881" s="185"/>
      <c r="BX881"/>
      <c r="BZ881"/>
    </row>
    <row r="882" spans="2:78" ht="18.75">
      <c r="B882" s="363" t="s">
        <v>1534</v>
      </c>
      <c r="C882" s="364">
        <v>34581178000195</v>
      </c>
      <c r="D882" s="365" t="s">
        <v>14</v>
      </c>
      <c r="E882" s="365" t="s">
        <v>607</v>
      </c>
      <c r="F882" s="365" t="s">
        <v>1319</v>
      </c>
      <c r="G882" s="366" t="s">
        <v>1424</v>
      </c>
      <c r="H882" s="366" t="s">
        <v>34</v>
      </c>
      <c r="I882" s="366" t="s">
        <v>34</v>
      </c>
      <c r="J882" s="366" t="s">
        <v>608</v>
      </c>
      <c r="K882" s="367" t="s">
        <v>48</v>
      </c>
      <c r="L882" s="368"/>
      <c r="M882" s="368" t="s">
        <v>1424</v>
      </c>
      <c r="N882" s="367">
        <v>507083</v>
      </c>
      <c r="O882" s="367" t="s">
        <v>1323</v>
      </c>
      <c r="P882" s="371">
        <v>43727</v>
      </c>
      <c r="Q882" s="372">
        <v>475.68655264</v>
      </c>
      <c r="R882" s="372">
        <v>547.8980720173015</v>
      </c>
      <c r="S882" s="367">
        <v>2</v>
      </c>
      <c r="T882" s="369">
        <v>-3.9725392321150577E-2</v>
      </c>
      <c r="U882" s="369">
        <v>-0.42563858813019473</v>
      </c>
      <c r="V882" s="369">
        <v>-0.18337428185667437</v>
      </c>
      <c r="W882" s="369">
        <v>-1.6428230333547371</v>
      </c>
      <c r="X882" s="369">
        <v>-0.20256517723581724</v>
      </c>
      <c r="Y882" s="369">
        <v>-1.3866754220438851</v>
      </c>
      <c r="Z882" s="369">
        <v>0.15732143006351418</v>
      </c>
      <c r="AA882" s="369">
        <v>0.85003813327208022</v>
      </c>
      <c r="AB882" s="369">
        <v>0.26256729344682789</v>
      </c>
      <c r="AC882" s="373">
        <v>-1.123505230180825</v>
      </c>
      <c r="AD882" s="575">
        <v>34172637000187</v>
      </c>
      <c r="AE882" s="370" t="s">
        <v>2083</v>
      </c>
      <c r="AF882" s="370" t="s">
        <v>1833</v>
      </c>
      <c r="AG882" s="374" t="s">
        <v>1458</v>
      </c>
      <c r="AH882" s="374" t="s">
        <v>1813</v>
      </c>
      <c r="AI882" s="374">
        <v>200000</v>
      </c>
      <c r="AJ882" s="374">
        <v>10000</v>
      </c>
      <c r="AK882" s="374">
        <v>50000</v>
      </c>
      <c r="AL882" s="722">
        <v>1.85</v>
      </c>
      <c r="AM882" s="722">
        <v>20</v>
      </c>
      <c r="AN882" s="369" t="s">
        <v>1815</v>
      </c>
      <c r="AO882" s="367" t="s">
        <v>1326</v>
      </c>
      <c r="AP882" s="370" t="s">
        <v>1816</v>
      </c>
      <c r="AQ882" s="376" t="s">
        <v>1815</v>
      </c>
      <c r="AR882" s="369">
        <v>0</v>
      </c>
      <c r="AS882" s="369">
        <v>0</v>
      </c>
      <c r="AT882" s="369" t="s">
        <v>1424</v>
      </c>
      <c r="AW882"/>
      <c r="AX882" s="198"/>
      <c r="AY882" s="184"/>
      <c r="AZ882" s="184"/>
      <c r="BA882" s="184"/>
      <c r="BB882" s="186"/>
      <c r="BC882" s="184"/>
      <c r="BD882" s="184"/>
      <c r="BE882" s="184"/>
      <c r="BF882" s="184"/>
      <c r="BG882" s="186"/>
      <c r="BH882" s="186"/>
      <c r="BI882" s="199"/>
      <c r="BJ882" s="199"/>
      <c r="BK882" s="199"/>
      <c r="BL882" s="186"/>
      <c r="BM882" s="186"/>
      <c r="BN882" s="186"/>
      <c r="BO882" s="186"/>
      <c r="BP882" s="186"/>
      <c r="BQ882" s="186"/>
      <c r="BR882" s="186"/>
      <c r="BS882" s="186"/>
      <c r="BT882" s="187"/>
      <c r="BU882" s="188"/>
      <c r="BV882" s="189"/>
      <c r="BW882" s="185"/>
      <c r="BX882"/>
      <c r="BZ882"/>
    </row>
    <row r="883" spans="2:78" ht="18.75">
      <c r="B883" s="363" t="s">
        <v>46</v>
      </c>
      <c r="C883" s="364">
        <v>34581406000127</v>
      </c>
      <c r="D883" s="365" t="s">
        <v>14</v>
      </c>
      <c r="E883" s="365" t="s">
        <v>607</v>
      </c>
      <c r="F883" s="365" t="s">
        <v>1319</v>
      </c>
      <c r="G883" s="366" t="s">
        <v>1424</v>
      </c>
      <c r="H883" s="366" t="s">
        <v>34</v>
      </c>
      <c r="I883" s="366" t="s">
        <v>34</v>
      </c>
      <c r="J883" s="366" t="s">
        <v>608</v>
      </c>
      <c r="K883" s="367" t="s">
        <v>48</v>
      </c>
      <c r="L883" s="368" t="s">
        <v>1341</v>
      </c>
      <c r="M883" s="368" t="s">
        <v>1421</v>
      </c>
      <c r="N883" s="367">
        <v>507113</v>
      </c>
      <c r="O883" s="367" t="s">
        <v>1323</v>
      </c>
      <c r="P883" s="371">
        <v>43727</v>
      </c>
      <c r="Q883" s="372">
        <v>327.65146835000002</v>
      </c>
      <c r="R883" s="372">
        <v>360.89739328638893</v>
      </c>
      <c r="S883" s="367">
        <v>2</v>
      </c>
      <c r="T883" s="369">
        <v>-4.1125374235608025E-2</v>
      </c>
      <c r="U883" s="369">
        <v>-0.44063872508693447</v>
      </c>
      <c r="V883" s="369">
        <v>-0.18151186868299118</v>
      </c>
      <c r="W883" s="369">
        <v>-1.6261379495557917</v>
      </c>
      <c r="X883" s="369">
        <v>-0.20323179200157637</v>
      </c>
      <c r="Y883" s="369">
        <v>-1.391238784435505</v>
      </c>
      <c r="Z883" s="369">
        <v>0.16326439536011184</v>
      </c>
      <c r="AA883" s="369">
        <v>0.88214912492007835</v>
      </c>
      <c r="AB883" s="369">
        <v>0.2587193124121589</v>
      </c>
      <c r="AC883" s="373">
        <v>-1.1330167491372598</v>
      </c>
      <c r="AD883" s="575">
        <v>34270949000123</v>
      </c>
      <c r="AE883" s="370" t="s">
        <v>1889</v>
      </c>
      <c r="AF883" s="370" t="s">
        <v>1833</v>
      </c>
      <c r="AG883" s="374" t="s">
        <v>1458</v>
      </c>
      <c r="AH883" s="374" t="s">
        <v>1813</v>
      </c>
      <c r="AI883" s="374">
        <v>10000</v>
      </c>
      <c r="AJ883" s="374">
        <v>10000</v>
      </c>
      <c r="AK883" s="374">
        <v>10000</v>
      </c>
      <c r="AL883" s="722">
        <v>0</v>
      </c>
      <c r="AM883" s="722">
        <v>0</v>
      </c>
      <c r="AN883" s="369" t="s">
        <v>1815</v>
      </c>
      <c r="AO883" s="367" t="s">
        <v>1326</v>
      </c>
      <c r="AP883" s="370" t="s">
        <v>1816</v>
      </c>
      <c r="AQ883" s="376" t="s">
        <v>661</v>
      </c>
      <c r="AR883" s="369">
        <v>2.28395061728395E-3</v>
      </c>
      <c r="AS883" s="369">
        <v>2.28395061728395E-3</v>
      </c>
      <c r="AT883" s="369" t="s">
        <v>1424</v>
      </c>
      <c r="AW883"/>
      <c r="AX883" s="198"/>
      <c r="AY883" s="184"/>
      <c r="AZ883" s="184"/>
      <c r="BA883" s="184"/>
      <c r="BB883" s="186"/>
      <c r="BC883" s="184"/>
      <c r="BD883" s="184"/>
      <c r="BE883" s="184"/>
      <c r="BF883" s="184"/>
      <c r="BG883" s="186"/>
      <c r="BH883" s="186"/>
      <c r="BI883" s="199"/>
      <c r="BJ883" s="199"/>
      <c r="BK883" s="199"/>
      <c r="BL883" s="186"/>
      <c r="BM883" s="186"/>
      <c r="BN883" s="186"/>
      <c r="BO883" s="186"/>
      <c r="BP883" s="186"/>
      <c r="BQ883" s="186"/>
      <c r="BR883" s="186"/>
      <c r="BS883" s="186"/>
      <c r="BT883" s="187"/>
      <c r="BU883" s="188"/>
      <c r="BV883" s="189"/>
      <c r="BW883" s="185"/>
      <c r="BX883"/>
      <c r="BZ883"/>
    </row>
    <row r="884" spans="2:78" ht="18.75">
      <c r="B884" s="363" t="s">
        <v>534</v>
      </c>
      <c r="C884" s="364">
        <v>32743384000129</v>
      </c>
      <c r="D884" s="365" t="s">
        <v>13</v>
      </c>
      <c r="E884" s="365" t="s">
        <v>615</v>
      </c>
      <c r="F884" s="365" t="s">
        <v>619</v>
      </c>
      <c r="G884" s="366" t="s">
        <v>34</v>
      </c>
      <c r="H884" s="366" t="s">
        <v>867</v>
      </c>
      <c r="I884" s="366" t="s">
        <v>34</v>
      </c>
      <c r="J884" s="366" t="s">
        <v>1424</v>
      </c>
      <c r="K884" s="367" t="s">
        <v>48</v>
      </c>
      <c r="L884" s="368"/>
      <c r="M884" s="368" t="s">
        <v>1421</v>
      </c>
      <c r="N884" s="367">
        <v>507865</v>
      </c>
      <c r="O884" s="367" t="s">
        <v>1323</v>
      </c>
      <c r="P884" s="371">
        <v>43740</v>
      </c>
      <c r="Q884" s="372">
        <v>40.60157899</v>
      </c>
      <c r="R884" s="372">
        <v>51.952114919047652</v>
      </c>
      <c r="S884" s="367">
        <v>1</v>
      </c>
      <c r="T884" s="369">
        <v>5.5331134097966972E-2</v>
      </c>
      <c r="U884" s="369">
        <v>0.59284665099612088</v>
      </c>
      <c r="V884" s="369">
        <v>5.8193059120564161E-2</v>
      </c>
      <c r="W884" s="369">
        <v>0.52134299824747821</v>
      </c>
      <c r="X884" s="369">
        <v>8.6478037233061578E-2</v>
      </c>
      <c r="Y884" s="369">
        <v>0.59199202160043796</v>
      </c>
      <c r="Z884" s="369">
        <v>0.14705005522154524</v>
      </c>
      <c r="AA884" s="369">
        <v>0.79453990716721856</v>
      </c>
      <c r="AB884" s="369">
        <v>5.5413271913303024E-2</v>
      </c>
      <c r="AC884" s="373">
        <v>-0.96418032431449952</v>
      </c>
      <c r="AD884" s="575">
        <v>0</v>
      </c>
      <c r="AE884" s="370" t="s">
        <v>1822</v>
      </c>
      <c r="AF884" s="370" t="s">
        <v>1823</v>
      </c>
      <c r="AG884" s="374" t="s">
        <v>721</v>
      </c>
      <c r="AH884" s="374" t="s">
        <v>1813</v>
      </c>
      <c r="AI884" s="374">
        <v>500</v>
      </c>
      <c r="AJ884" s="374">
        <v>500</v>
      </c>
      <c r="AK884" s="374">
        <v>500</v>
      </c>
      <c r="AL884" s="722">
        <v>1</v>
      </c>
      <c r="AM884" s="722">
        <v>0</v>
      </c>
      <c r="AN884" s="369" t="s">
        <v>1824</v>
      </c>
      <c r="AO884" s="367" t="s">
        <v>1326</v>
      </c>
      <c r="AP884" s="370" t="s">
        <v>1835</v>
      </c>
      <c r="AQ884" s="376" t="s">
        <v>670</v>
      </c>
      <c r="AR884" s="369">
        <v>2.66666666666667E-3</v>
      </c>
      <c r="AS884" s="369">
        <v>2.66666666666667E-3</v>
      </c>
      <c r="AT884" s="369" t="s">
        <v>1424</v>
      </c>
      <c r="AW884"/>
      <c r="AX884" s="198"/>
      <c r="AY884" s="184"/>
      <c r="AZ884" s="184"/>
      <c r="BA884" s="184"/>
      <c r="BB884" s="186"/>
      <c r="BC884" s="184"/>
      <c r="BD884" s="184"/>
      <c r="BE884" s="184"/>
      <c r="BF884" s="184"/>
      <c r="BG884" s="186"/>
      <c r="BH884" s="186"/>
      <c r="BI884" s="199"/>
      <c r="BJ884" s="199"/>
      <c r="BK884" s="199"/>
      <c r="BL884" s="186"/>
      <c r="BM884" s="186"/>
      <c r="BN884" s="186"/>
      <c r="BO884" s="186"/>
      <c r="BP884" s="186"/>
      <c r="BQ884" s="186"/>
      <c r="BR884" s="186"/>
      <c r="BS884" s="186"/>
      <c r="BT884" s="187"/>
      <c r="BU884" s="188"/>
      <c r="BV884" s="189"/>
      <c r="BW884" s="185"/>
      <c r="BX884"/>
      <c r="BZ884"/>
    </row>
    <row r="885" spans="2:78" ht="18.75">
      <c r="B885" s="363" t="s">
        <v>133</v>
      </c>
      <c r="C885" s="364">
        <v>34425904000180</v>
      </c>
      <c r="D885" s="365" t="s">
        <v>13</v>
      </c>
      <c r="E885" s="365" t="s">
        <v>615</v>
      </c>
      <c r="F885" s="365" t="s">
        <v>619</v>
      </c>
      <c r="G885" s="366" t="s">
        <v>34</v>
      </c>
      <c r="H885" s="366" t="s">
        <v>867</v>
      </c>
      <c r="I885" s="366" t="s">
        <v>34</v>
      </c>
      <c r="J885" s="366" t="s">
        <v>1424</v>
      </c>
      <c r="K885" s="367" t="s">
        <v>48</v>
      </c>
      <c r="L885" s="368"/>
      <c r="M885" s="368" t="s">
        <v>34</v>
      </c>
      <c r="N885" s="367">
        <v>508039</v>
      </c>
      <c r="O885" s="367" t="s">
        <v>1323</v>
      </c>
      <c r="P885" s="371">
        <v>43698</v>
      </c>
      <c r="Q885" s="372">
        <v>51.79211883</v>
      </c>
      <c r="R885" s="372">
        <v>73.081988953134882</v>
      </c>
      <c r="S885" s="367">
        <v>1</v>
      </c>
      <c r="T885" s="369">
        <v>2.3981594814949991E-2</v>
      </c>
      <c r="U885" s="369">
        <v>0.25695132412099664</v>
      </c>
      <c r="V885" s="369">
        <v>-1.4080330284376275E-2</v>
      </c>
      <c r="W885" s="369">
        <v>-0.12614359371558553</v>
      </c>
      <c r="X885" s="369">
        <v>0.21737029333148716</v>
      </c>
      <c r="Y885" s="369">
        <v>1.4880249772365421</v>
      </c>
      <c r="Z885" s="369">
        <v>0.36263047911435331</v>
      </c>
      <c r="AA885" s="369">
        <v>1.9593626590444648</v>
      </c>
      <c r="AB885" s="369">
        <v>6.0812479455364069E-2</v>
      </c>
      <c r="AC885" s="373">
        <v>-2.0670391507700439</v>
      </c>
      <c r="AD885" s="575">
        <v>0</v>
      </c>
      <c r="AE885" s="370" t="s">
        <v>2084</v>
      </c>
      <c r="AF885" s="370" t="s">
        <v>1833</v>
      </c>
      <c r="AG885" s="374" t="s">
        <v>1458</v>
      </c>
      <c r="AH885" s="374" t="s">
        <v>1819</v>
      </c>
      <c r="AI885" s="374">
        <v>1000</v>
      </c>
      <c r="AJ885" s="374">
        <v>1000</v>
      </c>
      <c r="AK885" s="374">
        <v>1000</v>
      </c>
      <c r="AL885" s="722">
        <v>2</v>
      </c>
      <c r="AM885" s="722">
        <v>25</v>
      </c>
      <c r="AN885" s="369" t="s">
        <v>1834</v>
      </c>
      <c r="AO885" s="367" t="s">
        <v>1326</v>
      </c>
      <c r="AP885" s="370" t="s">
        <v>1835</v>
      </c>
      <c r="AQ885" s="376" t="s">
        <v>670</v>
      </c>
      <c r="AR885" s="369">
        <v>4.6666666666666697E-3</v>
      </c>
      <c r="AS885" s="369">
        <v>4.6666666666666697E-3</v>
      </c>
      <c r="AT885" s="369" t="s">
        <v>1424</v>
      </c>
      <c r="AW885"/>
      <c r="AX885" s="198"/>
      <c r="AY885" s="184"/>
      <c r="AZ885" s="184"/>
      <c r="BA885" s="184"/>
      <c r="BB885" s="186"/>
      <c r="BC885" s="184"/>
      <c r="BD885" s="184"/>
      <c r="BE885" s="184"/>
      <c r="BF885" s="184"/>
      <c r="BG885" s="186"/>
      <c r="BH885" s="186"/>
      <c r="BI885" s="199"/>
      <c r="BJ885" s="199"/>
      <c r="BK885" s="199"/>
      <c r="BL885" s="186"/>
      <c r="BM885" s="186"/>
      <c r="BN885" s="186"/>
      <c r="BO885" s="186"/>
      <c r="BP885" s="186"/>
      <c r="BQ885" s="186"/>
      <c r="BR885" s="186"/>
      <c r="BS885" s="186"/>
      <c r="BT885" s="187"/>
      <c r="BU885" s="188"/>
      <c r="BV885" s="189"/>
      <c r="BW885" s="185"/>
      <c r="BX885"/>
      <c r="BZ885"/>
    </row>
    <row r="886" spans="2:78" ht="18.75">
      <c r="B886" s="363" t="s">
        <v>1695</v>
      </c>
      <c r="C886" s="364">
        <v>34200609000126</v>
      </c>
      <c r="D886" s="365" t="s">
        <v>14</v>
      </c>
      <c r="E886" s="365" t="s">
        <v>1424</v>
      </c>
      <c r="F886" s="365" t="s">
        <v>1424</v>
      </c>
      <c r="G886" s="366" t="s">
        <v>1424</v>
      </c>
      <c r="H886" s="366" t="s">
        <v>34</v>
      </c>
      <c r="I886" s="366" t="s">
        <v>1424</v>
      </c>
      <c r="J886" s="366" t="s">
        <v>1424</v>
      </c>
      <c r="K886" s="367" t="s">
        <v>48</v>
      </c>
      <c r="L886" s="368"/>
      <c r="M886" s="368" t="s">
        <v>1424</v>
      </c>
      <c r="N886" s="367">
        <v>508063</v>
      </c>
      <c r="O886" s="367" t="s">
        <v>1323</v>
      </c>
      <c r="P886" s="371">
        <v>43713</v>
      </c>
      <c r="Q886" s="372">
        <v>5.7128166199999999</v>
      </c>
      <c r="R886" s="372">
        <v>7.4775365826587361</v>
      </c>
      <c r="S886" s="367">
        <v>2</v>
      </c>
      <c r="T886" s="369">
        <v>0.13823772458237538</v>
      </c>
      <c r="U886" s="369">
        <v>1.4811511348182651</v>
      </c>
      <c r="V886" s="369">
        <v>4.9659582387167056E-3</v>
      </c>
      <c r="W886" s="369">
        <v>4.4489284400404526E-2</v>
      </c>
      <c r="X886" s="369">
        <v>0.14417383971419562</v>
      </c>
      <c r="Y886" s="369">
        <v>0.98695305264946454</v>
      </c>
      <c r="Z886" s="369">
        <v>9.3187162815595137E-2</v>
      </c>
      <c r="AA886" s="369">
        <v>0.50350827533610631</v>
      </c>
      <c r="AB886" s="369">
        <v>0.19431945966210745</v>
      </c>
      <c r="AC886" s="373">
        <v>-0.54886673497343752</v>
      </c>
      <c r="AD886" s="575">
        <v>29206165000104</v>
      </c>
      <c r="AE886" s="370" t="s">
        <v>1906</v>
      </c>
      <c r="AF886" s="370" t="s">
        <v>1907</v>
      </c>
      <c r="AG886" s="374" t="s">
        <v>1462</v>
      </c>
      <c r="AH886" s="374" t="s">
        <v>1819</v>
      </c>
      <c r="AI886" s="374">
        <v>5000</v>
      </c>
      <c r="AJ886" s="374">
        <v>1000</v>
      </c>
      <c r="AK886" s="374">
        <v>5000</v>
      </c>
      <c r="AL886" s="722">
        <v>3.5</v>
      </c>
      <c r="AM886" s="722">
        <v>0</v>
      </c>
      <c r="AN886" s="369" t="s">
        <v>668</v>
      </c>
      <c r="AO886" s="367" t="s">
        <v>1326</v>
      </c>
      <c r="AP886" s="370" t="s">
        <v>1816</v>
      </c>
      <c r="AQ886" s="376" t="s">
        <v>1815</v>
      </c>
      <c r="AR886" s="369">
        <v>0</v>
      </c>
      <c r="AS886" s="369">
        <v>0</v>
      </c>
      <c r="AT886" s="369" t="s">
        <v>1424</v>
      </c>
      <c r="AW886"/>
      <c r="AX886" s="198"/>
      <c r="AY886" s="184"/>
      <c r="AZ886" s="184"/>
      <c r="BA886" s="184"/>
      <c r="BB886" s="186"/>
      <c r="BC886" s="184"/>
      <c r="BD886" s="184"/>
      <c r="BE886" s="184"/>
      <c r="BF886" s="184"/>
      <c r="BG886" s="186"/>
      <c r="BH886" s="186"/>
      <c r="BI886" s="199"/>
      <c r="BJ886" s="199"/>
      <c r="BK886" s="199"/>
      <c r="BL886" s="186"/>
      <c r="BM886" s="186"/>
      <c r="BN886" s="186"/>
      <c r="BO886" s="186"/>
      <c r="BP886" s="186"/>
      <c r="BQ886" s="186"/>
      <c r="BR886" s="186"/>
      <c r="BS886" s="186"/>
      <c r="BT886" s="187"/>
      <c r="BU886" s="188"/>
      <c r="BV886" s="189"/>
      <c r="BW886" s="185"/>
      <c r="BX886"/>
      <c r="BZ886"/>
    </row>
    <row r="887" spans="2:78" ht="18.75">
      <c r="B887" s="363" t="s">
        <v>820</v>
      </c>
      <c r="C887" s="364">
        <v>34054867000141</v>
      </c>
      <c r="D887" s="365" t="s">
        <v>14</v>
      </c>
      <c r="E887" s="365" t="s">
        <v>607</v>
      </c>
      <c r="F887" s="365" t="s">
        <v>1424</v>
      </c>
      <c r="G887" s="366" t="s">
        <v>1424</v>
      </c>
      <c r="H887" s="366" t="s">
        <v>34</v>
      </c>
      <c r="I887" s="366" t="s">
        <v>34</v>
      </c>
      <c r="J887" s="366" t="s">
        <v>608</v>
      </c>
      <c r="K887" s="367" t="s">
        <v>48</v>
      </c>
      <c r="L887" s="368"/>
      <c r="M887" s="368" t="s">
        <v>34</v>
      </c>
      <c r="N887" s="367">
        <v>508608</v>
      </c>
      <c r="O887" s="367" t="s">
        <v>1323</v>
      </c>
      <c r="P887" s="371">
        <v>43740</v>
      </c>
      <c r="Q887" s="372">
        <v>11.263942520000001</v>
      </c>
      <c r="R887" s="372">
        <v>11.362524894900405</v>
      </c>
      <c r="S887" s="367">
        <v>2</v>
      </c>
      <c r="T887" s="369">
        <v>-1.5708011829580482E-2</v>
      </c>
      <c r="U887" s="369">
        <v>-0.16830383759143669</v>
      </c>
      <c r="V887" s="369">
        <v>-0.11578392869870835</v>
      </c>
      <c r="W887" s="369">
        <v>-1.0372910695689106</v>
      </c>
      <c r="X887" s="369">
        <v>9.9420075280047593E-2</v>
      </c>
      <c r="Y887" s="369">
        <v>0.68058773343900325</v>
      </c>
      <c r="Z887" s="369">
        <v>2.3763205176242641E-2</v>
      </c>
      <c r="AA887" s="369">
        <v>0.12839719649395309</v>
      </c>
      <c r="AB887" s="369">
        <v>0.26009859791383227</v>
      </c>
      <c r="AC887" s="373">
        <v>-0.87430449886279427</v>
      </c>
      <c r="AD887" s="575">
        <v>16880814000106</v>
      </c>
      <c r="AE887" s="370" t="s">
        <v>1822</v>
      </c>
      <c r="AF887" s="370" t="s">
        <v>1858</v>
      </c>
      <c r="AG887" s="374" t="s">
        <v>721</v>
      </c>
      <c r="AH887" s="374" t="s">
        <v>1819</v>
      </c>
      <c r="AI887" s="374">
        <v>100</v>
      </c>
      <c r="AJ887" s="374">
        <v>100</v>
      </c>
      <c r="AK887" s="374">
        <v>100</v>
      </c>
      <c r="AL887" s="722">
        <v>1.5</v>
      </c>
      <c r="AM887" s="722">
        <v>20</v>
      </c>
      <c r="AN887" s="369" t="s">
        <v>1824</v>
      </c>
      <c r="AO887" s="367" t="s">
        <v>1326</v>
      </c>
      <c r="AP887" s="370" t="s">
        <v>1816</v>
      </c>
      <c r="AQ887" s="376" t="s">
        <v>683</v>
      </c>
      <c r="AR887" s="369">
        <v>4.0000000000000001E-3</v>
      </c>
      <c r="AS887" s="369">
        <v>4.0000000000000001E-3</v>
      </c>
      <c r="AT887" s="369" t="s">
        <v>1424</v>
      </c>
      <c r="AW887"/>
      <c r="AX887" s="198"/>
      <c r="AY887" s="184"/>
      <c r="AZ887" s="184"/>
      <c r="BA887" s="184"/>
      <c r="BB887" s="186"/>
      <c r="BC887" s="184"/>
      <c r="BD887" s="184"/>
      <c r="BE887" s="184"/>
      <c r="BF887" s="184"/>
      <c r="BG887" s="186"/>
      <c r="BH887" s="186"/>
      <c r="BI887" s="199"/>
      <c r="BJ887" s="199"/>
      <c r="BK887" s="199"/>
      <c r="BL887" s="186"/>
      <c r="BM887" s="186"/>
      <c r="BN887" s="186"/>
      <c r="BO887" s="186"/>
      <c r="BP887" s="186"/>
      <c r="BQ887" s="186"/>
      <c r="BR887" s="186"/>
      <c r="BS887" s="186"/>
      <c r="BT887" s="187"/>
      <c r="BU887" s="188"/>
      <c r="BV887" s="189"/>
      <c r="BW887" s="185"/>
      <c r="BX887"/>
      <c r="BZ887"/>
    </row>
    <row r="888" spans="2:78" ht="18.75">
      <c r="B888" s="363" t="s">
        <v>490</v>
      </c>
      <c r="C888" s="364">
        <v>34780531000166</v>
      </c>
      <c r="D888" s="365" t="s">
        <v>11</v>
      </c>
      <c r="E888" s="365" t="s">
        <v>620</v>
      </c>
      <c r="F888" s="365" t="s">
        <v>687</v>
      </c>
      <c r="G888" s="366" t="s">
        <v>740</v>
      </c>
      <c r="H888" s="366" t="s">
        <v>34</v>
      </c>
      <c r="I888" s="366" t="s">
        <v>1321</v>
      </c>
      <c r="J888" s="366" t="s">
        <v>608</v>
      </c>
      <c r="K888" s="367" t="s">
        <v>48</v>
      </c>
      <c r="L888" s="368"/>
      <c r="M888" s="368" t="s">
        <v>34</v>
      </c>
      <c r="N888" s="367">
        <v>508926</v>
      </c>
      <c r="O888" s="367" t="s">
        <v>1323</v>
      </c>
      <c r="P888" s="371">
        <v>43728</v>
      </c>
      <c r="Q888" s="372">
        <v>180.77697481999999</v>
      </c>
      <c r="R888" s="372">
        <v>86.450922821984108</v>
      </c>
      <c r="S888" s="367">
        <v>1</v>
      </c>
      <c r="T888" s="369">
        <v>0.11252803233414577</v>
      </c>
      <c r="U888" s="369">
        <v>1.2056840728108755</v>
      </c>
      <c r="V888" s="369">
        <v>0.1381665752919452</v>
      </c>
      <c r="W888" s="369">
        <v>1.2378138855194512</v>
      </c>
      <c r="X888" s="369">
        <v>0.20726322810858222</v>
      </c>
      <c r="Y888" s="369">
        <v>1.4188362888111821</v>
      </c>
      <c r="Z888" s="369">
        <v>0.26441327873982834</v>
      </c>
      <c r="AA888" s="369">
        <v>1.4286761173071763</v>
      </c>
      <c r="AB888" s="369">
        <v>1.168392563438473E-3</v>
      </c>
      <c r="AC888" s="373">
        <v>22.719358644807773</v>
      </c>
      <c r="AD888" s="575">
        <v>34780492000105</v>
      </c>
      <c r="AE888" s="370" t="s">
        <v>1949</v>
      </c>
      <c r="AF888" s="370" t="s">
        <v>1833</v>
      </c>
      <c r="AG888" s="374" t="s">
        <v>1458</v>
      </c>
      <c r="AH888" s="374" t="s">
        <v>1813</v>
      </c>
      <c r="AI888" s="374">
        <v>10000</v>
      </c>
      <c r="AJ888" s="374">
        <v>1000</v>
      </c>
      <c r="AK888" s="374">
        <v>1000</v>
      </c>
      <c r="AL888" s="722">
        <v>0.91</v>
      </c>
      <c r="AM888" s="722">
        <v>20</v>
      </c>
      <c r="AN888" s="369" t="s">
        <v>1820</v>
      </c>
      <c r="AO888" s="367" t="s">
        <v>1326</v>
      </c>
      <c r="AP888" s="370" t="s">
        <v>1835</v>
      </c>
      <c r="AQ888" s="376" t="s">
        <v>1950</v>
      </c>
      <c r="AR888" s="369">
        <v>2.4269700000000001E-3</v>
      </c>
      <c r="AS888" s="369">
        <v>2.4269700000000001E-3</v>
      </c>
      <c r="AT888" s="369" t="s">
        <v>1424</v>
      </c>
      <c r="AW888"/>
      <c r="AX888" s="198"/>
      <c r="AY888" s="184"/>
      <c r="AZ888" s="184"/>
      <c r="BA888" s="184"/>
      <c r="BB888" s="186"/>
      <c r="BC888" s="184"/>
      <c r="BD888" s="184"/>
      <c r="BE888" s="184"/>
      <c r="BF888" s="184"/>
      <c r="BG888" s="186"/>
      <c r="BH888" s="186"/>
      <c r="BI888" s="199"/>
      <c r="BJ888" s="199"/>
      <c r="BK888" s="199"/>
      <c r="BL888" s="186"/>
      <c r="BM888" s="186"/>
      <c r="BN888" s="186"/>
      <c r="BO888" s="186"/>
      <c r="BP888" s="186"/>
      <c r="BQ888" s="186"/>
      <c r="BR888" s="186"/>
      <c r="BS888" s="186"/>
      <c r="BT888" s="187"/>
      <c r="BU888" s="188"/>
      <c r="BV888" s="189"/>
      <c r="BW888" s="185"/>
      <c r="BX888"/>
      <c r="BZ888"/>
    </row>
    <row r="889" spans="2:78" ht="18.75">
      <c r="B889" s="363" t="s">
        <v>72</v>
      </c>
      <c r="C889" s="364">
        <v>34774662000130</v>
      </c>
      <c r="D889" s="365" t="s">
        <v>13</v>
      </c>
      <c r="E889" s="365" t="s">
        <v>615</v>
      </c>
      <c r="F889" s="365" t="s">
        <v>619</v>
      </c>
      <c r="G889" s="366" t="s">
        <v>34</v>
      </c>
      <c r="H889" s="366" t="s">
        <v>1339</v>
      </c>
      <c r="I889" s="366" t="s">
        <v>34</v>
      </c>
      <c r="J889" s="366" t="s">
        <v>611</v>
      </c>
      <c r="K889" s="367" t="s">
        <v>48</v>
      </c>
      <c r="L889" s="368" t="s">
        <v>1341</v>
      </c>
      <c r="M889" s="368" t="s">
        <v>34</v>
      </c>
      <c r="N889" s="367">
        <v>509061</v>
      </c>
      <c r="O889" s="367" t="s">
        <v>1323</v>
      </c>
      <c r="P889" s="371">
        <v>43740</v>
      </c>
      <c r="Q889" s="372">
        <v>310.53623649000002</v>
      </c>
      <c r="R889" s="372">
        <v>283.35290392329352</v>
      </c>
      <c r="S889" s="367">
        <v>1</v>
      </c>
      <c r="T889" s="369">
        <v>0.13219559194668484</v>
      </c>
      <c r="U889" s="369">
        <v>1.4164125720481389</v>
      </c>
      <c r="V889" s="369">
        <v>0.15110032256604877</v>
      </c>
      <c r="W889" s="369">
        <v>1.3536854118553729</v>
      </c>
      <c r="X889" s="369">
        <v>0.24220047375821507</v>
      </c>
      <c r="Y889" s="369">
        <v>1.6580018774743122</v>
      </c>
      <c r="Z889" s="369">
        <v>0.34497834926057624</v>
      </c>
      <c r="AA889" s="369">
        <v>1.8639847852028455</v>
      </c>
      <c r="AB889" s="369">
        <v>4.2109847518252037E-2</v>
      </c>
      <c r="AC889" s="373">
        <v>0.93752125185627622</v>
      </c>
      <c r="AD889" s="575">
        <v>34687549000118</v>
      </c>
      <c r="AE889" s="370" t="s">
        <v>2085</v>
      </c>
      <c r="AF889" s="370" t="s">
        <v>1856</v>
      </c>
      <c r="AG889" s="374" t="s">
        <v>59</v>
      </c>
      <c r="AH889" s="374" t="s">
        <v>1819</v>
      </c>
      <c r="AI889" s="374">
        <v>500</v>
      </c>
      <c r="AJ889" s="374">
        <v>100</v>
      </c>
      <c r="AK889" s="374">
        <v>100</v>
      </c>
      <c r="AL889" s="722">
        <v>0</v>
      </c>
      <c r="AM889" s="722">
        <v>0</v>
      </c>
      <c r="AN889" s="369" t="s">
        <v>1820</v>
      </c>
      <c r="AO889" s="367" t="s">
        <v>1326</v>
      </c>
      <c r="AP889" s="370" t="s">
        <v>1835</v>
      </c>
      <c r="AQ889" s="376" t="s">
        <v>666</v>
      </c>
      <c r="AR889" s="369">
        <v>4.7999999999999996E-3</v>
      </c>
      <c r="AS889" s="369">
        <v>4.7999999999999996E-3</v>
      </c>
      <c r="AT889" s="369" t="s">
        <v>1424</v>
      </c>
      <c r="AW889"/>
      <c r="AX889" s="198"/>
      <c r="AY889" s="184"/>
      <c r="AZ889" s="184"/>
      <c r="BA889" s="184"/>
      <c r="BB889" s="186"/>
      <c r="BC889" s="184"/>
      <c r="BD889" s="184"/>
      <c r="BE889" s="184"/>
      <c r="BF889" s="184"/>
      <c r="BG889" s="186"/>
      <c r="BH889" s="186"/>
      <c r="BI889" s="199"/>
      <c r="BJ889" s="199"/>
      <c r="BK889" s="199"/>
      <c r="BL889" s="186"/>
      <c r="BM889" s="186"/>
      <c r="BN889" s="186"/>
      <c r="BO889" s="186"/>
      <c r="BP889" s="186"/>
      <c r="BQ889" s="186"/>
      <c r="BR889" s="186"/>
      <c r="BS889" s="186"/>
      <c r="BT889" s="187"/>
      <c r="BU889" s="188"/>
      <c r="BV889" s="189"/>
      <c r="BW889" s="185"/>
      <c r="BX889"/>
      <c r="BZ889"/>
    </row>
    <row r="890" spans="2:78" ht="18.75">
      <c r="B890" s="363" t="s">
        <v>1188</v>
      </c>
      <c r="C890" s="364">
        <v>33270025000164</v>
      </c>
      <c r="D890" s="365" t="s">
        <v>14</v>
      </c>
      <c r="E890" s="365" t="s">
        <v>607</v>
      </c>
      <c r="F890" s="365" t="s">
        <v>1424</v>
      </c>
      <c r="G890" s="366" t="s">
        <v>1424</v>
      </c>
      <c r="H890" s="366" t="s">
        <v>34</v>
      </c>
      <c r="I890" s="366" t="s">
        <v>34</v>
      </c>
      <c r="J890" s="366" t="s">
        <v>611</v>
      </c>
      <c r="K890" s="367" t="s">
        <v>48</v>
      </c>
      <c r="L890" s="368"/>
      <c r="M890" s="368" t="s">
        <v>34</v>
      </c>
      <c r="N890" s="367">
        <v>509396</v>
      </c>
      <c r="O890" s="367" t="s">
        <v>1323</v>
      </c>
      <c r="P890" s="371">
        <v>43554</v>
      </c>
      <c r="Q890" s="372">
        <v>14.18709786</v>
      </c>
      <c r="R890" s="372">
        <v>16.909966233015872</v>
      </c>
      <c r="S890" s="367">
        <v>2</v>
      </c>
      <c r="T890" s="369">
        <v>-0.13950218554096028</v>
      </c>
      <c r="U890" s="369">
        <v>-1.49469922951817</v>
      </c>
      <c r="V890" s="369">
        <v>-0.27897129504186702</v>
      </c>
      <c r="W890" s="369">
        <v>-2.4992625165277409</v>
      </c>
      <c r="X890" s="369">
        <v>0.11623927219227026</v>
      </c>
      <c r="Y890" s="369">
        <v>0.79572483298866703</v>
      </c>
      <c r="Z890" s="369">
        <v>6.8087958282744498E-2</v>
      </c>
      <c r="AA890" s="369">
        <v>0.36789241576055481</v>
      </c>
      <c r="AB890" s="369">
        <v>0.20147304408823932</v>
      </c>
      <c r="AC890" s="373">
        <v>-1.9386848618620116</v>
      </c>
      <c r="AD890" s="575">
        <v>0</v>
      </c>
      <c r="AE890" s="370" t="s">
        <v>2086</v>
      </c>
      <c r="AF890" s="370" t="s">
        <v>1956</v>
      </c>
      <c r="AG890" s="374" t="s">
        <v>763</v>
      </c>
      <c r="AH890" s="374" t="s">
        <v>1819</v>
      </c>
      <c r="AI890" s="374">
        <v>10000</v>
      </c>
      <c r="AJ890" s="374">
        <v>5000</v>
      </c>
      <c r="AK890" s="374">
        <v>10000</v>
      </c>
      <c r="AL890" s="722">
        <v>2</v>
      </c>
      <c r="AM890" s="722">
        <v>20</v>
      </c>
      <c r="AN890" s="369" t="s">
        <v>1815</v>
      </c>
      <c r="AO890" s="367" t="s">
        <v>1326</v>
      </c>
      <c r="AP890" s="370" t="s">
        <v>1816</v>
      </c>
      <c r="AQ890" s="376" t="s">
        <v>661</v>
      </c>
      <c r="AR890" s="369">
        <v>5.3333333333333297E-3</v>
      </c>
      <c r="AS890" s="369">
        <v>5.3333333333333297E-3</v>
      </c>
      <c r="AT890" s="369" t="s">
        <v>1424</v>
      </c>
      <c r="AW890"/>
      <c r="AX890" s="198"/>
      <c r="AY890" s="184"/>
      <c r="AZ890" s="184"/>
      <c r="BA890" s="184"/>
      <c r="BB890" s="186"/>
      <c r="BC890" s="184"/>
      <c r="BD890" s="184"/>
      <c r="BE890" s="184"/>
      <c r="BF890" s="184"/>
      <c r="BG890" s="186"/>
      <c r="BH890" s="186"/>
      <c r="BI890" s="199"/>
      <c r="BJ890" s="199"/>
      <c r="BK890" s="199"/>
      <c r="BL890" s="186"/>
      <c r="BM890" s="186"/>
      <c r="BN890" s="186"/>
      <c r="BO890" s="186"/>
      <c r="BP890" s="186"/>
      <c r="BQ890" s="186"/>
      <c r="BR890" s="186"/>
      <c r="BS890" s="186"/>
      <c r="BT890" s="187"/>
      <c r="BU890" s="188"/>
      <c r="BV890" s="189"/>
      <c r="BW890" s="185"/>
      <c r="BX890"/>
      <c r="BZ890"/>
    </row>
    <row r="891" spans="2:78" ht="18.75">
      <c r="B891" s="363" t="s">
        <v>818</v>
      </c>
      <c r="C891" s="364">
        <v>34054884000189</v>
      </c>
      <c r="D891" s="365" t="s">
        <v>14</v>
      </c>
      <c r="E891" s="365" t="s">
        <v>607</v>
      </c>
      <c r="F891" s="365" t="s">
        <v>1424</v>
      </c>
      <c r="G891" s="366" t="s">
        <v>1424</v>
      </c>
      <c r="H891" s="366" t="s">
        <v>34</v>
      </c>
      <c r="I891" s="366" t="s">
        <v>34</v>
      </c>
      <c r="J891" s="366" t="s">
        <v>608</v>
      </c>
      <c r="K891" s="367" t="s">
        <v>48</v>
      </c>
      <c r="L891" s="368"/>
      <c r="M891" s="368" t="s">
        <v>34</v>
      </c>
      <c r="N891" s="367">
        <v>509541</v>
      </c>
      <c r="O891" s="367" t="s">
        <v>1326</v>
      </c>
      <c r="P891" s="371">
        <v>43740</v>
      </c>
      <c r="Q891" s="372">
        <v>10.80768557</v>
      </c>
      <c r="R891" s="372">
        <v>11.193729068964144</v>
      </c>
      <c r="S891" s="367">
        <v>2</v>
      </c>
      <c r="T891" s="369">
        <v>-1.4316969163989945E-3</v>
      </c>
      <c r="U891" s="369">
        <v>-1.5339948041292791E-2</v>
      </c>
      <c r="V891" s="369">
        <v>-0.10033686140418219</v>
      </c>
      <c r="W891" s="369">
        <v>-0.89890308139365083</v>
      </c>
      <c r="X891" s="369">
        <v>2.2184437500170517E-2</v>
      </c>
      <c r="Y891" s="369">
        <v>0.15186526456885871</v>
      </c>
      <c r="Z891" s="369">
        <v>1.7246671868325736E-2</v>
      </c>
      <c r="AA891" s="369">
        <v>9.3187105877368434E-2</v>
      </c>
      <c r="AB891" s="369">
        <v>0.25462458229377816</v>
      </c>
      <c r="AC891" s="373">
        <v>-0.83243457917543606</v>
      </c>
      <c r="AD891" s="575">
        <v>34791820000160</v>
      </c>
      <c r="AE891" s="370" t="s">
        <v>1822</v>
      </c>
      <c r="AF891" s="370" t="s">
        <v>1858</v>
      </c>
      <c r="AG891" s="374" t="s">
        <v>721</v>
      </c>
      <c r="AH891" s="374" t="s">
        <v>1819</v>
      </c>
      <c r="AI891" s="374">
        <v>1000</v>
      </c>
      <c r="AJ891" s="374">
        <v>500</v>
      </c>
      <c r="AK891" s="374">
        <v>500</v>
      </c>
      <c r="AL891" s="722">
        <v>1.5</v>
      </c>
      <c r="AM891" s="722">
        <v>20</v>
      </c>
      <c r="AN891" s="369" t="s">
        <v>668</v>
      </c>
      <c r="AO891" s="367" t="s">
        <v>1326</v>
      </c>
      <c r="AP891" s="370" t="s">
        <v>1816</v>
      </c>
      <c r="AQ891" s="376" t="s">
        <v>672</v>
      </c>
      <c r="AR891" s="369">
        <v>4.0000000000000001E-3</v>
      </c>
      <c r="AS891" s="369">
        <v>4.0000000000000001E-3</v>
      </c>
      <c r="AT891" s="369" t="s">
        <v>1424</v>
      </c>
      <c r="AW891"/>
      <c r="AX891" s="198"/>
      <c r="AY891" s="184"/>
      <c r="AZ891" s="184"/>
      <c r="BA891" s="184"/>
      <c r="BB891" s="186"/>
      <c r="BC891" s="184"/>
      <c r="BD891" s="184"/>
      <c r="BE891" s="184"/>
      <c r="BF891" s="184"/>
      <c r="BG891" s="186"/>
      <c r="BH891" s="186"/>
      <c r="BI891" s="199"/>
      <c r="BJ891" s="199"/>
      <c r="BK891" s="199"/>
      <c r="BL891" s="186"/>
      <c r="BM891" s="186"/>
      <c r="BN891" s="186"/>
      <c r="BO891" s="186"/>
      <c r="BP891" s="186"/>
      <c r="BQ891" s="186"/>
      <c r="BR891" s="186"/>
      <c r="BS891" s="186"/>
      <c r="BT891" s="187"/>
      <c r="BU891" s="188"/>
      <c r="BV891" s="189"/>
      <c r="BW891" s="185"/>
      <c r="BX891"/>
      <c r="BZ891"/>
    </row>
    <row r="892" spans="2:78" ht="18.75">
      <c r="B892" s="363" t="s">
        <v>742</v>
      </c>
      <c r="C892" s="364">
        <v>31848238000103</v>
      </c>
      <c r="D892" s="365" t="s">
        <v>14</v>
      </c>
      <c r="E892" s="365" t="s">
        <v>607</v>
      </c>
      <c r="F892" s="365" t="s">
        <v>1424</v>
      </c>
      <c r="G892" s="366" t="s">
        <v>1424</v>
      </c>
      <c r="H892" s="366" t="s">
        <v>34</v>
      </c>
      <c r="I892" s="366" t="s">
        <v>34</v>
      </c>
      <c r="J892" s="366" t="s">
        <v>608</v>
      </c>
      <c r="K892" s="367" t="s">
        <v>48</v>
      </c>
      <c r="L892" s="368"/>
      <c r="M892" s="368" t="s">
        <v>1421</v>
      </c>
      <c r="N892" s="367">
        <v>509892</v>
      </c>
      <c r="O892" s="367" t="s">
        <v>1323</v>
      </c>
      <c r="P892" s="371">
        <v>43349</v>
      </c>
      <c r="Q892" s="372">
        <v>2.3987755399999999</v>
      </c>
      <c r="R892" s="372">
        <v>3.1485584029761902</v>
      </c>
      <c r="S892" s="367">
        <v>3</v>
      </c>
      <c r="T892" s="369">
        <v>5.0777165060229557E-3</v>
      </c>
      <c r="U892" s="369">
        <v>5.4405304976643185E-2</v>
      </c>
      <c r="V892" s="369">
        <v>-8.5954702257466931E-2</v>
      </c>
      <c r="W892" s="369">
        <v>-0.77005544760133682</v>
      </c>
      <c r="X892" s="369">
        <v>2.1435319813293718E-2</v>
      </c>
      <c r="Y892" s="369">
        <v>0.14673712211720169</v>
      </c>
      <c r="Z892" s="369">
        <v>9.0341385058053891E-2</v>
      </c>
      <c r="AA892" s="369">
        <v>0.48813198736471586</v>
      </c>
      <c r="AB892" s="369">
        <v>0.16610470052774484</v>
      </c>
      <c r="AC892" s="373">
        <v>-1.1894675300276982</v>
      </c>
      <c r="AD892" s="575">
        <v>0</v>
      </c>
      <c r="AE892" s="370" t="s">
        <v>2087</v>
      </c>
      <c r="AF892" s="370" t="s">
        <v>1830</v>
      </c>
      <c r="AG892" s="374" t="s">
        <v>743</v>
      </c>
      <c r="AH892" s="374" t="s">
        <v>1819</v>
      </c>
      <c r="AI892" s="374">
        <v>5000</v>
      </c>
      <c r="AJ892" s="374">
        <v>500</v>
      </c>
      <c r="AK892" s="374">
        <v>5000</v>
      </c>
      <c r="AL892" s="722">
        <v>0</v>
      </c>
      <c r="AM892" s="722">
        <v>0</v>
      </c>
      <c r="AN892" s="369" t="s">
        <v>668</v>
      </c>
      <c r="AO892" s="367" t="s">
        <v>1326</v>
      </c>
      <c r="AP892" s="370" t="s">
        <v>1816</v>
      </c>
      <c r="AQ892" s="376" t="s">
        <v>667</v>
      </c>
      <c r="AR892" s="369">
        <v>1.33333333333333E-3</v>
      </c>
      <c r="AS892" s="369">
        <v>1.33333333333333E-3</v>
      </c>
      <c r="AT892" s="369" t="s">
        <v>1424</v>
      </c>
      <c r="AW892"/>
      <c r="AX892" s="198"/>
      <c r="AY892" s="184"/>
      <c r="AZ892" s="184"/>
      <c r="BA892" s="184"/>
      <c r="BB892" s="186"/>
      <c r="BC892" s="184"/>
      <c r="BD892" s="184"/>
      <c r="BE892" s="184"/>
      <c r="BF892" s="184"/>
      <c r="BG892" s="186"/>
      <c r="BH892" s="186"/>
      <c r="BI892" s="199"/>
      <c r="BJ892" s="199"/>
      <c r="BK892" s="199"/>
      <c r="BL892" s="186"/>
      <c r="BM892" s="186"/>
      <c r="BN892" s="186"/>
      <c r="BO892" s="186"/>
      <c r="BP892" s="186"/>
      <c r="BQ892" s="186"/>
      <c r="BR892" s="186"/>
      <c r="BS892" s="186"/>
      <c r="BT892" s="187"/>
      <c r="BU892" s="188"/>
      <c r="BV892" s="189"/>
      <c r="BW892" s="185"/>
      <c r="BX892"/>
      <c r="BZ892"/>
    </row>
    <row r="893" spans="2:78" ht="18.75">
      <c r="B893" s="363" t="s">
        <v>747</v>
      </c>
      <c r="C893" s="364"/>
      <c r="D893" s="365" t="s">
        <v>11</v>
      </c>
      <c r="E893" s="365" t="s">
        <v>621</v>
      </c>
      <c r="F893" s="365" t="s">
        <v>694</v>
      </c>
      <c r="G893" s="366" t="s">
        <v>740</v>
      </c>
      <c r="H893" s="366" t="s">
        <v>34</v>
      </c>
      <c r="I893" s="366" t="s">
        <v>1424</v>
      </c>
      <c r="J893" s="366" t="s">
        <v>608</v>
      </c>
      <c r="L893" s="368"/>
      <c r="M893" s="368" t="s">
        <v>34</v>
      </c>
      <c r="N893" s="367">
        <v>511005</v>
      </c>
      <c r="O893" s="367" t="s">
        <v>1323</v>
      </c>
      <c r="P893" s="371"/>
      <c r="S893" s="367"/>
      <c r="U893" s="369"/>
      <c r="W893" s="369"/>
      <c r="Y893" s="369"/>
      <c r="AA893" s="369"/>
      <c r="AD893" s="575">
        <v>33422113000134</v>
      </c>
      <c r="AE893" s="370"/>
      <c r="AF893" s="370"/>
      <c r="AG893" s="374" t="s">
        <v>721</v>
      </c>
      <c r="AH893" s="374"/>
      <c r="AI893" s="374">
        <v>1000</v>
      </c>
      <c r="AJ893" s="374">
        <v>1000</v>
      </c>
      <c r="AK893" s="374">
        <v>1000</v>
      </c>
      <c r="AN893" s="369"/>
      <c r="AO893" s="367" t="s">
        <v>1326</v>
      </c>
      <c r="AP893" s="370"/>
      <c r="AR893" s="369">
        <v>2.13333333333333E-3</v>
      </c>
      <c r="AS893" s="369">
        <v>2.13333333333333E-3</v>
      </c>
      <c r="AT893" s="369" t="s">
        <v>1424</v>
      </c>
      <c r="AW893"/>
      <c r="AX893" s="198"/>
      <c r="AY893" s="184"/>
      <c r="AZ893" s="184"/>
      <c r="BA893" s="184"/>
      <c r="BB893" s="186"/>
      <c r="BC893" s="184"/>
      <c r="BD893" s="184"/>
      <c r="BE893" s="184"/>
      <c r="BF893" s="184"/>
      <c r="BG893" s="186"/>
      <c r="BH893" s="186"/>
      <c r="BI893" s="199"/>
      <c r="BJ893" s="199"/>
      <c r="BK893" s="199"/>
      <c r="BL893" s="186"/>
      <c r="BM893" s="186"/>
      <c r="BN893" s="186"/>
      <c r="BO893" s="186"/>
      <c r="BP893" s="186"/>
      <c r="BQ893" s="186"/>
      <c r="BR893" s="186"/>
      <c r="BS893" s="186"/>
      <c r="BT893" s="187"/>
      <c r="BU893" s="188"/>
      <c r="BV893" s="189"/>
      <c r="BW893" s="185"/>
      <c r="BX893"/>
      <c r="BZ893"/>
    </row>
    <row r="894" spans="2:78" ht="18.75">
      <c r="B894" s="363" t="s">
        <v>1661</v>
      </c>
      <c r="C894" s="364">
        <v>34674552000105</v>
      </c>
      <c r="D894" s="365" t="s">
        <v>14</v>
      </c>
      <c r="E894" s="365" t="s">
        <v>607</v>
      </c>
      <c r="F894" s="365" t="s">
        <v>1319</v>
      </c>
      <c r="G894" s="366" t="s">
        <v>1424</v>
      </c>
      <c r="H894" s="366" t="s">
        <v>34</v>
      </c>
      <c r="I894" s="366" t="s">
        <v>34</v>
      </c>
      <c r="J894" s="366" t="s">
        <v>608</v>
      </c>
      <c r="K894" s="367" t="s">
        <v>48</v>
      </c>
      <c r="L894" s="368"/>
      <c r="M894" s="368" t="s">
        <v>1424</v>
      </c>
      <c r="N894" s="367">
        <v>511455</v>
      </c>
      <c r="O894" s="367" t="s">
        <v>1323</v>
      </c>
      <c r="P894" s="371">
        <v>43761</v>
      </c>
      <c r="Q894" s="372">
        <v>99.481221520000005</v>
      </c>
      <c r="R894" s="372">
        <v>240.85070459988083</v>
      </c>
      <c r="S894" s="367">
        <v>2</v>
      </c>
      <c r="T894" s="369">
        <v>-3.4328808058593729E-2</v>
      </c>
      <c r="U894" s="369">
        <v>-0.36781676757595544</v>
      </c>
      <c r="V894" s="369">
        <v>-0.17836701620254991</v>
      </c>
      <c r="W894" s="369">
        <v>-1.597963681937338</v>
      </c>
      <c r="X894" s="369">
        <v>-0.19758105356477784</v>
      </c>
      <c r="Y894" s="369">
        <v>-1.3525562220443137</v>
      </c>
      <c r="AA894" s="369"/>
      <c r="AB894" s="369">
        <v>0.25611144430351307</v>
      </c>
      <c r="AC894" s="373">
        <v>-1.1322745166520165</v>
      </c>
      <c r="AD894" s="575">
        <v>34581222000167</v>
      </c>
      <c r="AE894" s="370" t="s">
        <v>1906</v>
      </c>
      <c r="AF894" s="370" t="s">
        <v>1907</v>
      </c>
      <c r="AG894" s="374" t="s">
        <v>1462</v>
      </c>
      <c r="AH894" s="374" t="s">
        <v>1813</v>
      </c>
      <c r="AI894" s="374">
        <v>50000</v>
      </c>
      <c r="AJ894" s="374">
        <v>10000</v>
      </c>
      <c r="AK894" s="374">
        <v>10000</v>
      </c>
      <c r="AL894" s="722">
        <v>0</v>
      </c>
      <c r="AM894" s="722">
        <v>0</v>
      </c>
      <c r="AN894" s="369" t="s">
        <v>668</v>
      </c>
      <c r="AO894" s="367" t="s">
        <v>1326</v>
      </c>
      <c r="AP894" s="370" t="s">
        <v>1816</v>
      </c>
      <c r="AQ894" s="376" t="s">
        <v>1815</v>
      </c>
      <c r="AR894" s="369">
        <v>0</v>
      </c>
      <c r="AS894" s="369">
        <v>0</v>
      </c>
      <c r="AT894" s="369" t="s">
        <v>1424</v>
      </c>
      <c r="AW894"/>
      <c r="AX894" s="198"/>
      <c r="AY894" s="184"/>
      <c r="AZ894" s="184"/>
      <c r="BA894" s="184"/>
      <c r="BB894" s="186"/>
      <c r="BC894" s="184"/>
      <c r="BD894" s="184"/>
      <c r="BE894" s="184"/>
      <c r="BF894" s="184"/>
      <c r="BG894" s="186"/>
      <c r="BH894" s="186"/>
      <c r="BI894" s="199"/>
      <c r="BJ894" s="199"/>
      <c r="BK894" s="199"/>
      <c r="BL894" s="186"/>
      <c r="BM894" s="186"/>
      <c r="BN894" s="186"/>
      <c r="BO894" s="186"/>
      <c r="BP894" s="186"/>
      <c r="BQ894" s="186"/>
      <c r="BR894" s="186"/>
      <c r="BS894" s="186"/>
      <c r="BT894" s="187"/>
      <c r="BU894" s="188"/>
      <c r="BV894" s="189"/>
      <c r="BW894" s="185"/>
      <c r="BX894"/>
      <c r="BZ894"/>
    </row>
    <row r="895" spans="2:78" ht="18.75">
      <c r="B895" s="363" t="s">
        <v>563</v>
      </c>
      <c r="C895" s="364">
        <v>34633411000136</v>
      </c>
      <c r="D895" s="365" t="s">
        <v>14</v>
      </c>
      <c r="E895" s="365" t="s">
        <v>607</v>
      </c>
      <c r="F895" s="365" t="s">
        <v>1424</v>
      </c>
      <c r="G895" s="366" t="s">
        <v>1424</v>
      </c>
      <c r="H895" s="366" t="s">
        <v>34</v>
      </c>
      <c r="I895" s="366" t="s">
        <v>34</v>
      </c>
      <c r="J895" s="366" t="s">
        <v>608</v>
      </c>
      <c r="K895" s="367" t="s">
        <v>48</v>
      </c>
      <c r="L895" s="368"/>
      <c r="M895" s="368" t="s">
        <v>1421</v>
      </c>
      <c r="N895" s="367">
        <v>511676</v>
      </c>
      <c r="O895" s="367" t="s">
        <v>1323</v>
      </c>
      <c r="P895" s="371">
        <v>43727</v>
      </c>
      <c r="Q895" s="372">
        <v>167.12763760000001</v>
      </c>
      <c r="R895" s="372">
        <v>145.56804996836664</v>
      </c>
      <c r="S895" s="367">
        <v>2</v>
      </c>
      <c r="T895" s="369">
        <v>0.22099195542278061</v>
      </c>
      <c r="U895" s="369">
        <v>2.3678231578899336</v>
      </c>
      <c r="V895" s="369">
        <v>0.16806139511729423</v>
      </c>
      <c r="W895" s="369">
        <v>1.5056371489008404</v>
      </c>
      <c r="X895" s="369">
        <v>0.37644490428411714</v>
      </c>
      <c r="Y895" s="369">
        <v>2.5769823996784562</v>
      </c>
      <c r="Z895" s="369">
        <v>0.31772369999999972</v>
      </c>
      <c r="AA895" s="369">
        <v>1.7167226406171237</v>
      </c>
      <c r="AB895" s="369">
        <v>0.12852608535498727</v>
      </c>
      <c r="AC895" s="373">
        <v>0.43913225362888519</v>
      </c>
      <c r="AD895" s="575">
        <v>34546288000116</v>
      </c>
      <c r="AE895" s="370" t="s">
        <v>1924</v>
      </c>
      <c r="AF895" s="370" t="s">
        <v>1858</v>
      </c>
      <c r="AG895" s="374" t="s">
        <v>721</v>
      </c>
      <c r="AH895" s="374" t="s">
        <v>1813</v>
      </c>
      <c r="AI895" s="374">
        <v>50000</v>
      </c>
      <c r="AJ895" s="374">
        <v>10000</v>
      </c>
      <c r="AK895" s="374">
        <v>10000</v>
      </c>
      <c r="AL895" s="722">
        <v>2</v>
      </c>
      <c r="AM895" s="722">
        <v>0</v>
      </c>
      <c r="AN895" s="369" t="s">
        <v>1824</v>
      </c>
      <c r="AO895" s="367" t="s">
        <v>1326</v>
      </c>
      <c r="AP895" s="370" t="s">
        <v>1816</v>
      </c>
      <c r="AQ895" s="376" t="s">
        <v>661</v>
      </c>
      <c r="AR895" s="369">
        <v>3.3333333333333301E-3</v>
      </c>
      <c r="AS895" s="369">
        <v>3.3333333333333301E-3</v>
      </c>
      <c r="AT895" s="369" t="s">
        <v>1424</v>
      </c>
      <c r="AW895"/>
      <c r="AX895" s="198"/>
      <c r="AY895" s="184"/>
      <c r="AZ895" s="184"/>
      <c r="BA895" s="184"/>
      <c r="BB895" s="186"/>
      <c r="BC895" s="184"/>
      <c r="BD895" s="184"/>
      <c r="BE895" s="184"/>
      <c r="BF895" s="184"/>
      <c r="BG895" s="186"/>
      <c r="BH895" s="186"/>
      <c r="BI895" s="199"/>
      <c r="BJ895" s="199"/>
      <c r="BK895" s="199"/>
      <c r="BL895" s="186"/>
      <c r="BM895" s="186"/>
      <c r="BN895" s="186"/>
      <c r="BO895" s="186"/>
      <c r="BP895" s="186"/>
      <c r="BQ895" s="186"/>
      <c r="BR895" s="186"/>
      <c r="BS895" s="186"/>
      <c r="BT895" s="187"/>
      <c r="BU895" s="188"/>
      <c r="BV895" s="189"/>
      <c r="BW895" s="185"/>
      <c r="BX895"/>
      <c r="BZ895"/>
    </row>
    <row r="896" spans="2:78" ht="18.75">
      <c r="B896" s="363" t="s">
        <v>1749</v>
      </c>
      <c r="C896" s="364">
        <v>33146130000196</v>
      </c>
      <c r="D896" s="365" t="s">
        <v>14</v>
      </c>
      <c r="E896" s="365" t="s">
        <v>607</v>
      </c>
      <c r="F896" s="365" t="s">
        <v>1319</v>
      </c>
      <c r="G896" s="366" t="s">
        <v>1424</v>
      </c>
      <c r="H896" s="366" t="s">
        <v>34</v>
      </c>
      <c r="I896" s="366" t="s">
        <v>34</v>
      </c>
      <c r="J896" s="366" t="s">
        <v>608</v>
      </c>
      <c r="K896" s="367" t="s">
        <v>48</v>
      </c>
      <c r="L896" s="368"/>
      <c r="M896" s="368" t="s">
        <v>1424</v>
      </c>
      <c r="N896" s="367">
        <v>511730</v>
      </c>
      <c r="O896" s="367" t="s">
        <v>1323</v>
      </c>
      <c r="P896" s="371">
        <v>43712</v>
      </c>
      <c r="Q896" s="372">
        <v>266.64716124</v>
      </c>
      <c r="R896" s="372">
        <v>286.77181891849199</v>
      </c>
      <c r="S896" s="367">
        <v>2</v>
      </c>
      <c r="T896" s="369">
        <v>0.13393446478537818</v>
      </c>
      <c r="U896" s="369">
        <v>1.4350437632523934</v>
      </c>
      <c r="V896" s="369">
        <v>6.4800650225767864E-2</v>
      </c>
      <c r="W896" s="369">
        <v>0.58053942837230288</v>
      </c>
      <c r="X896" s="369">
        <v>0.4946717997449821</v>
      </c>
      <c r="Y896" s="369">
        <v>3.3863136598549222</v>
      </c>
      <c r="Z896" s="369">
        <v>0.70418274705888306</v>
      </c>
      <c r="AA896" s="369">
        <v>3.8048356638423475</v>
      </c>
      <c r="AB896" s="369">
        <v>0.18323438503844111</v>
      </c>
      <c r="AC896" s="373">
        <v>-0.25552406754698209</v>
      </c>
      <c r="AD896" s="575">
        <v>33600869000126</v>
      </c>
      <c r="AE896" s="370" t="s">
        <v>2056</v>
      </c>
      <c r="AF896" s="370" t="s">
        <v>1833</v>
      </c>
      <c r="AG896" s="374" t="s">
        <v>1458</v>
      </c>
      <c r="AH896" s="374" t="s">
        <v>1894</v>
      </c>
      <c r="AI896" s="374">
        <v>1000</v>
      </c>
      <c r="AJ896" s="374">
        <v>0</v>
      </c>
      <c r="AK896" s="374">
        <v>1000</v>
      </c>
      <c r="AL896" s="722">
        <v>2</v>
      </c>
      <c r="AM896" s="722">
        <v>20</v>
      </c>
      <c r="AN896" s="369" t="s">
        <v>1815</v>
      </c>
      <c r="AO896" s="367" t="s">
        <v>1323</v>
      </c>
      <c r="AP896" s="370" t="s">
        <v>1835</v>
      </c>
      <c r="AQ896" s="376" t="s">
        <v>1815</v>
      </c>
      <c r="AR896" s="369">
        <v>0</v>
      </c>
      <c r="AS896" s="369">
        <v>0</v>
      </c>
      <c r="AT896" s="369" t="s">
        <v>1424</v>
      </c>
      <c r="AW896"/>
      <c r="AX896" s="198"/>
      <c r="AY896" s="184"/>
      <c r="AZ896" s="184"/>
      <c r="BA896" s="184"/>
      <c r="BB896" s="186"/>
      <c r="BC896" s="184"/>
      <c r="BD896" s="184"/>
      <c r="BE896" s="184"/>
      <c r="BF896" s="184"/>
      <c r="BG896" s="186"/>
      <c r="BH896" s="186"/>
      <c r="BI896" s="199"/>
      <c r="BJ896" s="199"/>
      <c r="BK896" s="199"/>
      <c r="BL896" s="186"/>
      <c r="BM896" s="186"/>
      <c r="BN896" s="186"/>
      <c r="BO896" s="186"/>
      <c r="BP896" s="186"/>
      <c r="BQ896" s="186"/>
      <c r="BR896" s="186"/>
      <c r="BS896" s="186"/>
      <c r="BT896" s="187"/>
      <c r="BU896" s="188"/>
      <c r="BV896" s="189"/>
      <c r="BW896" s="185"/>
      <c r="BX896"/>
      <c r="BZ896"/>
    </row>
    <row r="897" spans="2:78" ht="18.75">
      <c r="B897" s="363" t="s">
        <v>397</v>
      </c>
      <c r="C897" s="364">
        <v>34713026000107</v>
      </c>
      <c r="D897" s="365" t="s">
        <v>14</v>
      </c>
      <c r="E897" s="365" t="s">
        <v>607</v>
      </c>
      <c r="F897" s="365" t="s">
        <v>1424</v>
      </c>
      <c r="G897" s="366" t="s">
        <v>1424</v>
      </c>
      <c r="H897" s="366" t="s">
        <v>34</v>
      </c>
      <c r="I897" s="366" t="s">
        <v>34</v>
      </c>
      <c r="J897" s="366" t="s">
        <v>608</v>
      </c>
      <c r="K897" s="367" t="s">
        <v>48</v>
      </c>
      <c r="L897" s="368"/>
      <c r="M897" s="368" t="s">
        <v>34</v>
      </c>
      <c r="N897" s="367">
        <v>511765</v>
      </c>
      <c r="O897" s="367" t="s">
        <v>1323</v>
      </c>
      <c r="P897" s="371">
        <v>43734</v>
      </c>
      <c r="Q897" s="372">
        <v>185.77114513999999</v>
      </c>
      <c r="R897" s="372">
        <v>102.7892705603175</v>
      </c>
      <c r="S897" s="367">
        <v>2</v>
      </c>
      <c r="T897" s="369">
        <v>0.15241260055017447</v>
      </c>
      <c r="U897" s="369">
        <v>1.6330281545611851</v>
      </c>
      <c r="V897" s="369">
        <v>0.17835788349352044</v>
      </c>
      <c r="W897" s="369">
        <v>1.5978818633497005</v>
      </c>
      <c r="X897" s="369">
        <v>0.39254111984745532</v>
      </c>
      <c r="Y897" s="369">
        <v>2.6871702750782691</v>
      </c>
      <c r="Z897" s="369">
        <v>0.20494223113846188</v>
      </c>
      <c r="AA897" s="369">
        <v>1.1073425376010209</v>
      </c>
      <c r="AB897" s="369">
        <v>0.23100146334944818</v>
      </c>
      <c r="AC897" s="373">
        <v>0.28890049838041271</v>
      </c>
      <c r="AD897" s="575">
        <v>36771013000101</v>
      </c>
      <c r="AE897" s="370" t="s">
        <v>2015</v>
      </c>
      <c r="AF897" s="370" t="s">
        <v>1830</v>
      </c>
      <c r="AG897" s="374" t="s">
        <v>743</v>
      </c>
      <c r="AH897" s="374" t="s">
        <v>1819</v>
      </c>
      <c r="AI897" s="374">
        <v>1000</v>
      </c>
      <c r="AJ897" s="374">
        <v>1000</v>
      </c>
      <c r="AK897" s="374">
        <v>1000</v>
      </c>
      <c r="AL897" s="722">
        <v>2</v>
      </c>
      <c r="AM897" s="722">
        <v>20</v>
      </c>
      <c r="AN897" s="369" t="s">
        <v>1834</v>
      </c>
      <c r="AO897" s="367" t="s">
        <v>1326</v>
      </c>
      <c r="AP897" s="370" t="s">
        <v>1816</v>
      </c>
      <c r="AQ897" s="376" t="s">
        <v>661</v>
      </c>
      <c r="AR897" s="369">
        <v>4.6666666666666697E-3</v>
      </c>
      <c r="AS897" s="369">
        <v>4.6666666666666697E-3</v>
      </c>
      <c r="AT897" s="369" t="s">
        <v>1424</v>
      </c>
      <c r="AW897"/>
      <c r="AX897" s="198"/>
      <c r="AY897" s="184"/>
      <c r="AZ897" s="184"/>
      <c r="BA897" s="184"/>
      <c r="BB897" s="186"/>
      <c r="BC897" s="184"/>
      <c r="BD897" s="184"/>
      <c r="BE897" s="184"/>
      <c r="BF897" s="184"/>
      <c r="BG897" s="186"/>
      <c r="BH897" s="186"/>
      <c r="BI897" s="199"/>
      <c r="BJ897" s="199"/>
      <c r="BK897" s="199"/>
      <c r="BL897" s="186"/>
      <c r="BM897" s="186"/>
      <c r="BN897" s="186"/>
      <c r="BO897" s="186"/>
      <c r="BP897" s="186"/>
      <c r="BQ897" s="186"/>
      <c r="BR897" s="186"/>
      <c r="BS897" s="186"/>
      <c r="BT897" s="187"/>
      <c r="BU897" s="188"/>
      <c r="BV897" s="189"/>
      <c r="BW897" s="185"/>
      <c r="BX897"/>
      <c r="BZ897"/>
    </row>
    <row r="898" spans="2:78" ht="18.75">
      <c r="B898" s="363" t="s">
        <v>768</v>
      </c>
      <c r="C898" s="364">
        <v>34172497000147</v>
      </c>
      <c r="D898" s="365" t="s">
        <v>13</v>
      </c>
      <c r="E898" s="365" t="s">
        <v>615</v>
      </c>
      <c r="F898" s="365" t="s">
        <v>619</v>
      </c>
      <c r="G898" s="366" t="s">
        <v>34</v>
      </c>
      <c r="H898" s="366" t="s">
        <v>1340</v>
      </c>
      <c r="I898" s="366" t="s">
        <v>34</v>
      </c>
      <c r="J898" s="366" t="s">
        <v>1424</v>
      </c>
      <c r="K898" s="367" t="s">
        <v>48</v>
      </c>
      <c r="L898" s="368"/>
      <c r="M898" s="368" t="s">
        <v>34</v>
      </c>
      <c r="N898" s="367">
        <v>511897</v>
      </c>
      <c r="O898" s="367" t="s">
        <v>1323</v>
      </c>
      <c r="P898" s="371">
        <v>43762</v>
      </c>
      <c r="Q898" s="372">
        <v>134.26747545000001</v>
      </c>
      <c r="R898" s="372">
        <v>109.06957076178576</v>
      </c>
      <c r="S898" s="367">
        <v>2</v>
      </c>
      <c r="T898" s="369">
        <v>0.1551635933659179</v>
      </c>
      <c r="U898" s="369">
        <v>1.6625037274789614</v>
      </c>
      <c r="V898" s="369">
        <v>0.20560514453571699</v>
      </c>
      <c r="W898" s="369">
        <v>1.8419860396972654</v>
      </c>
      <c r="X898" s="369">
        <v>0.23970595124835592</v>
      </c>
      <c r="Y898" s="369">
        <v>1.6409254327400331</v>
      </c>
      <c r="AA898" s="369"/>
      <c r="AB898" s="369">
        <v>0.10314170649196235</v>
      </c>
      <c r="AC898" s="373">
        <v>0.91120946246687085</v>
      </c>
      <c r="AD898" s="575">
        <v>37953365000140</v>
      </c>
      <c r="AE898" s="370" t="s">
        <v>2078</v>
      </c>
      <c r="AF898" s="370" t="s">
        <v>1833</v>
      </c>
      <c r="AG898" s="374" t="s">
        <v>1458</v>
      </c>
      <c r="AH898" s="374" t="s">
        <v>1894</v>
      </c>
      <c r="AI898" s="374">
        <v>10000</v>
      </c>
      <c r="AJ898" s="374">
        <v>2000</v>
      </c>
      <c r="AK898" s="374">
        <v>2000</v>
      </c>
      <c r="AL898" s="722">
        <v>2</v>
      </c>
      <c r="AM898" s="722">
        <v>20</v>
      </c>
      <c r="AN898" s="369" t="s">
        <v>1834</v>
      </c>
      <c r="AO898" s="367" t="s">
        <v>1326</v>
      </c>
      <c r="AP898" s="370" t="s">
        <v>1835</v>
      </c>
      <c r="AQ898" s="376" t="s">
        <v>670</v>
      </c>
      <c r="AR898" s="369">
        <v>5.3333333333333297E-3</v>
      </c>
      <c r="AS898" s="369">
        <v>5.3333333333333297E-3</v>
      </c>
      <c r="AT898" s="369" t="s">
        <v>1424</v>
      </c>
      <c r="AW898"/>
      <c r="AX898" s="198"/>
      <c r="AY898" s="184"/>
      <c r="AZ898" s="184"/>
      <c r="BA898" s="184"/>
      <c r="BB898" s="186"/>
      <c r="BC898" s="184"/>
      <c r="BD898" s="184"/>
      <c r="BE898" s="184"/>
      <c r="BF898" s="184"/>
      <c r="BG898" s="186"/>
      <c r="BH898" s="186"/>
      <c r="BI898" s="199"/>
      <c r="BJ898" s="199"/>
      <c r="BK898" s="199"/>
      <c r="BL898" s="186"/>
      <c r="BM898" s="186"/>
      <c r="BN898" s="186"/>
      <c r="BO898" s="186"/>
      <c r="BP898" s="186"/>
      <c r="BQ898" s="186"/>
      <c r="BR898" s="186"/>
      <c r="BS898" s="186"/>
      <c r="BT898" s="187"/>
      <c r="BU898" s="188"/>
      <c r="BV898" s="189"/>
      <c r="BW898" s="185"/>
      <c r="BX898"/>
      <c r="BZ898"/>
    </row>
    <row r="899" spans="2:78" ht="18.75">
      <c r="B899" s="363" t="s">
        <v>190</v>
      </c>
      <c r="C899" s="364">
        <v>34626199000180</v>
      </c>
      <c r="D899" s="365" t="s">
        <v>13</v>
      </c>
      <c r="E899" s="365" t="s">
        <v>616</v>
      </c>
      <c r="F899" s="365" t="s">
        <v>610</v>
      </c>
      <c r="G899" s="366" t="s">
        <v>34</v>
      </c>
      <c r="H899" s="366" t="s">
        <v>1339</v>
      </c>
      <c r="I899" s="366" t="s">
        <v>34</v>
      </c>
      <c r="J899" s="366" t="s">
        <v>1424</v>
      </c>
      <c r="K899" s="367" t="s">
        <v>48</v>
      </c>
      <c r="L899" s="368"/>
      <c r="M899" s="368" t="s">
        <v>34</v>
      </c>
      <c r="N899" s="367">
        <v>511943</v>
      </c>
      <c r="O899" s="367" t="s">
        <v>1323</v>
      </c>
      <c r="P899" s="371">
        <v>43740</v>
      </c>
      <c r="Q899" s="372">
        <v>109.37365722</v>
      </c>
      <c r="R899" s="372">
        <v>118.36125550665339</v>
      </c>
      <c r="S899" s="367">
        <v>2</v>
      </c>
      <c r="T899" s="369">
        <v>2.5419213706330934E-2</v>
      </c>
      <c r="U899" s="369">
        <v>0.27235472329324067</v>
      </c>
      <c r="V899" s="369">
        <v>4.3707607319196873E-2</v>
      </c>
      <c r="W899" s="369">
        <v>0.3915699808598172</v>
      </c>
      <c r="X899" s="369">
        <v>0.17140367477050655</v>
      </c>
      <c r="Y899" s="369">
        <v>1.1733569722873305</v>
      </c>
      <c r="Z899" s="369">
        <v>0.21041129999999741</v>
      </c>
      <c r="AA899" s="369">
        <v>1.1368929750965309</v>
      </c>
      <c r="AB899" s="369">
        <v>5.0348725188406128E-2</v>
      </c>
      <c r="AC899" s="373">
        <v>-1.3488690732869233</v>
      </c>
      <c r="AD899" s="575">
        <v>34626178000164</v>
      </c>
      <c r="AE899" s="370" t="s">
        <v>2088</v>
      </c>
      <c r="AF899" s="370" t="s">
        <v>1858</v>
      </c>
      <c r="AG899" s="374" t="s">
        <v>721</v>
      </c>
      <c r="AH899" s="374" t="s">
        <v>1819</v>
      </c>
      <c r="AI899" s="374">
        <v>20000</v>
      </c>
      <c r="AJ899" s="374">
        <v>5000</v>
      </c>
      <c r="AK899" s="374">
        <v>5000</v>
      </c>
      <c r="AL899" s="722">
        <v>1.98</v>
      </c>
      <c r="AM899" s="722">
        <v>20</v>
      </c>
      <c r="AN899" s="369" t="s">
        <v>1820</v>
      </c>
      <c r="AO899" s="367" t="s">
        <v>1326</v>
      </c>
      <c r="AP899" s="370" t="s">
        <v>1835</v>
      </c>
      <c r="AQ899" s="376" t="s">
        <v>670</v>
      </c>
      <c r="AR899" s="369">
        <v>5.3066666666666696E-3</v>
      </c>
      <c r="AS899" s="369">
        <v>5.3066666666666696E-3</v>
      </c>
      <c r="AT899" s="369" t="s">
        <v>1424</v>
      </c>
      <c r="AW899"/>
      <c r="AX899" s="198"/>
      <c r="AY899" s="184"/>
      <c r="AZ899" s="184"/>
      <c r="BA899" s="184"/>
      <c r="BB899" s="186"/>
      <c r="BC899" s="184"/>
      <c r="BD899" s="184"/>
      <c r="BE899" s="184"/>
      <c r="BF899" s="184"/>
      <c r="BG899" s="186"/>
      <c r="BH899" s="186"/>
      <c r="BI899" s="199"/>
      <c r="BJ899" s="199"/>
      <c r="BK899" s="199"/>
      <c r="BL899" s="186"/>
      <c r="BM899" s="186"/>
      <c r="BN899" s="186"/>
      <c r="BO899" s="186"/>
      <c r="BP899" s="186"/>
      <c r="BQ899" s="186"/>
      <c r="BR899" s="186"/>
      <c r="BS899" s="186"/>
      <c r="BT899" s="187"/>
      <c r="BU899" s="188"/>
      <c r="BV899" s="189"/>
      <c r="BW899" s="185"/>
      <c r="BX899"/>
      <c r="BZ899"/>
    </row>
    <row r="900" spans="2:78" ht="18.75">
      <c r="B900" s="363" t="s">
        <v>1124</v>
      </c>
      <c r="C900" s="364">
        <v>32320734000144</v>
      </c>
      <c r="D900" s="365" t="s">
        <v>14</v>
      </c>
      <c r="E900" s="365" t="s">
        <v>607</v>
      </c>
      <c r="F900" s="365" t="s">
        <v>1424</v>
      </c>
      <c r="G900" s="366" t="s">
        <v>1424</v>
      </c>
      <c r="H900" s="366" t="s">
        <v>34</v>
      </c>
      <c r="I900" s="366" t="s">
        <v>34</v>
      </c>
      <c r="J900" s="366" t="s">
        <v>608</v>
      </c>
      <c r="K900" s="367" t="s">
        <v>48</v>
      </c>
      <c r="L900" s="368"/>
      <c r="M900" s="368" t="s">
        <v>34</v>
      </c>
      <c r="N900" s="367">
        <v>512338</v>
      </c>
      <c r="O900" s="367" t="s">
        <v>1323</v>
      </c>
      <c r="P900" s="371">
        <v>43642</v>
      </c>
      <c r="Q900" s="372">
        <v>39.188358170000001</v>
      </c>
      <c r="R900" s="372">
        <v>42.991537373134911</v>
      </c>
      <c r="S900" s="367">
        <v>2</v>
      </c>
      <c r="T900" s="369">
        <v>-0.21296263778106728</v>
      </c>
      <c r="U900" s="369">
        <v>-2.2817928577474187</v>
      </c>
      <c r="V900" s="369">
        <v>-0.28743483808886261</v>
      </c>
      <c r="W900" s="369">
        <v>-2.575086145231908</v>
      </c>
      <c r="X900" s="369">
        <v>-0.4092206147504307</v>
      </c>
      <c r="Y900" s="369">
        <v>-2.801351033832951</v>
      </c>
      <c r="Z900" s="369">
        <v>-0.26730306874357679</v>
      </c>
      <c r="AA900" s="369">
        <v>-1.4442902119625765</v>
      </c>
      <c r="AB900" s="369">
        <v>0.37007512850875413</v>
      </c>
      <c r="AC900" s="373">
        <v>-1.0783115452858194</v>
      </c>
      <c r="AD900" s="575">
        <v>20030712000160</v>
      </c>
      <c r="AE900" s="370" t="s">
        <v>2089</v>
      </c>
      <c r="AF900" s="370" t="s">
        <v>1856</v>
      </c>
      <c r="AG900" s="374" t="s">
        <v>59</v>
      </c>
      <c r="AH900" s="374" t="s">
        <v>1813</v>
      </c>
      <c r="AI900" s="374">
        <v>100000</v>
      </c>
      <c r="AJ900" s="374">
        <v>0</v>
      </c>
      <c r="AK900" s="374">
        <v>0</v>
      </c>
      <c r="AL900" s="722">
        <v>0</v>
      </c>
      <c r="AM900" s="722">
        <v>0</v>
      </c>
      <c r="AN900" s="369" t="s">
        <v>1814</v>
      </c>
      <c r="AO900" s="367" t="s">
        <v>1326</v>
      </c>
      <c r="AP900" s="370" t="s">
        <v>1816</v>
      </c>
      <c r="AQ900" s="376" t="s">
        <v>661</v>
      </c>
      <c r="AR900" s="369">
        <v>5.3333333333333297E-3</v>
      </c>
      <c r="AS900" s="369">
        <v>5.3333333333333297E-3</v>
      </c>
      <c r="AT900" s="369" t="s">
        <v>1424</v>
      </c>
      <c r="AW900"/>
      <c r="AX900" s="198"/>
      <c r="AY900" s="184"/>
      <c r="AZ900" s="184"/>
      <c r="BA900" s="184"/>
      <c r="BB900" s="186"/>
      <c r="BC900" s="184"/>
      <c r="BD900" s="184"/>
      <c r="BE900" s="184"/>
      <c r="BF900" s="184"/>
      <c r="BG900" s="186"/>
      <c r="BH900" s="186"/>
      <c r="BI900" s="199"/>
      <c r="BJ900" s="199"/>
      <c r="BK900" s="199"/>
      <c r="BL900" s="186"/>
      <c r="BM900" s="186"/>
      <c r="BN900" s="186"/>
      <c r="BO900" s="186"/>
      <c r="BP900" s="186"/>
      <c r="BQ900" s="186"/>
      <c r="BR900" s="186"/>
      <c r="BS900" s="186"/>
      <c r="BT900" s="187"/>
      <c r="BU900" s="188"/>
      <c r="BV900" s="189"/>
      <c r="BW900" s="185"/>
      <c r="BX900"/>
      <c r="BZ900"/>
    </row>
    <row r="901" spans="2:78" ht="18.75">
      <c r="B901" s="363" t="s">
        <v>163</v>
      </c>
      <c r="C901" s="364">
        <v>34431415000131</v>
      </c>
      <c r="D901" s="365" t="s">
        <v>11</v>
      </c>
      <c r="E901" s="365" t="s">
        <v>620</v>
      </c>
      <c r="F901" s="365" t="s">
        <v>687</v>
      </c>
      <c r="G901" s="366" t="s">
        <v>740</v>
      </c>
      <c r="H901" s="366" t="s">
        <v>34</v>
      </c>
      <c r="I901" s="366" t="s">
        <v>1321</v>
      </c>
      <c r="J901" s="366" t="s">
        <v>608</v>
      </c>
      <c r="K901" s="367" t="s">
        <v>48</v>
      </c>
      <c r="L901" s="368"/>
      <c r="M901" s="368" t="s">
        <v>34</v>
      </c>
      <c r="N901" s="367">
        <v>512869</v>
      </c>
      <c r="O901" s="367" t="s">
        <v>1323</v>
      </c>
      <c r="P901" s="371">
        <v>43770</v>
      </c>
      <c r="Q901" s="372">
        <v>202.58408055000001</v>
      </c>
      <c r="R901" s="372">
        <v>165.45589923452388</v>
      </c>
      <c r="S901" s="367">
        <v>1</v>
      </c>
      <c r="T901" s="369">
        <v>0.11425852417918625</v>
      </c>
      <c r="U901" s="369">
        <v>1.2242254656746456</v>
      </c>
      <c r="V901" s="369">
        <v>0.14381824906169927</v>
      </c>
      <c r="W901" s="369">
        <v>1.2884463938076947</v>
      </c>
      <c r="X901" s="369">
        <v>0.21998417901151757</v>
      </c>
      <c r="Y901" s="369">
        <v>1.5059185316864809</v>
      </c>
      <c r="AA901" s="369"/>
      <c r="AB901" s="369">
        <v>7.8628752830627278E-3</v>
      </c>
      <c r="AC901" s="373">
        <v>4.0947875042344348</v>
      </c>
      <c r="AD901" s="575">
        <v>34431868000168</v>
      </c>
      <c r="AE901" s="370" t="s">
        <v>2090</v>
      </c>
      <c r="AF901" s="370" t="s">
        <v>1812</v>
      </c>
      <c r="AG901" s="374" t="s">
        <v>1459</v>
      </c>
      <c r="AH901" s="374" t="s">
        <v>1813</v>
      </c>
      <c r="AI901" s="374">
        <v>50000</v>
      </c>
      <c r="AJ901" s="374">
        <v>5000</v>
      </c>
      <c r="AK901" s="374">
        <v>50000</v>
      </c>
      <c r="AL901" s="722">
        <v>3</v>
      </c>
      <c r="AM901" s="722">
        <v>20</v>
      </c>
      <c r="AN901" s="369" t="s">
        <v>1820</v>
      </c>
      <c r="AO901" s="367" t="s">
        <v>1326</v>
      </c>
      <c r="AP901" s="370" t="s">
        <v>1835</v>
      </c>
      <c r="AQ901" s="376" t="s">
        <v>666</v>
      </c>
      <c r="AR901" s="369">
        <v>2.4166666666666698E-3</v>
      </c>
      <c r="AS901" s="369">
        <v>2.4166666666666698E-3</v>
      </c>
      <c r="AT901" s="369" t="s">
        <v>1424</v>
      </c>
      <c r="AW901"/>
      <c r="AX901" s="198"/>
      <c r="AY901" s="184"/>
      <c r="AZ901" s="184"/>
      <c r="BA901" s="184"/>
      <c r="BB901" s="186"/>
      <c r="BC901" s="184"/>
      <c r="BD901" s="184"/>
      <c r="BE901" s="184"/>
      <c r="BF901" s="184"/>
      <c r="BG901" s="186"/>
      <c r="BH901" s="186"/>
      <c r="BI901" s="199"/>
      <c r="BJ901" s="199"/>
      <c r="BK901" s="199"/>
      <c r="BL901" s="186"/>
      <c r="BM901" s="186"/>
      <c r="BN901" s="186"/>
      <c r="BO901" s="186"/>
      <c r="BP901" s="186"/>
      <c r="BQ901" s="186"/>
      <c r="BR901" s="186"/>
      <c r="BS901" s="186"/>
      <c r="BT901" s="187"/>
      <c r="BU901" s="188"/>
      <c r="BV901" s="189"/>
      <c r="BW901" s="185"/>
      <c r="BX901"/>
      <c r="BZ901"/>
    </row>
    <row r="902" spans="2:78" ht="18.75">
      <c r="B902" s="363" t="s">
        <v>572</v>
      </c>
      <c r="C902" s="364">
        <v>31666885000196</v>
      </c>
      <c r="D902" s="365" t="s">
        <v>14</v>
      </c>
      <c r="E902" s="365" t="s">
        <v>614</v>
      </c>
      <c r="F902" s="365" t="s">
        <v>1424</v>
      </c>
      <c r="G902" s="366" t="s">
        <v>1424</v>
      </c>
      <c r="H902" s="366" t="s">
        <v>1340</v>
      </c>
      <c r="I902" s="366" t="s">
        <v>34</v>
      </c>
      <c r="J902" s="366" t="s">
        <v>608</v>
      </c>
      <c r="K902" s="367" t="s">
        <v>48</v>
      </c>
      <c r="L902" s="368"/>
      <c r="M902" s="368" t="s">
        <v>34</v>
      </c>
      <c r="N902" s="367">
        <v>513229</v>
      </c>
      <c r="O902" s="367" t="s">
        <v>1323</v>
      </c>
      <c r="P902" s="371">
        <v>43355</v>
      </c>
      <c r="Q902" s="372">
        <v>89.606746220000005</v>
      </c>
      <c r="R902" s="372">
        <v>51.649589546150807</v>
      </c>
      <c r="S902" s="367">
        <v>2</v>
      </c>
      <c r="T902" s="369">
        <v>4.4373687865243205E-2</v>
      </c>
      <c r="U902" s="369">
        <v>0.47544285278300907</v>
      </c>
      <c r="V902" s="369">
        <v>-0.11697664232954019</v>
      </c>
      <c r="W902" s="369">
        <v>-1.0479764143462016</v>
      </c>
      <c r="X902" s="369">
        <v>-7.0750522373674851E-2</v>
      </c>
      <c r="Y902" s="369">
        <v>-0.4843281150843019</v>
      </c>
      <c r="Z902" s="369">
        <v>-0.1968058244954265</v>
      </c>
      <c r="AA902" s="369">
        <v>-1.0633799578584131</v>
      </c>
      <c r="AB902" s="369">
        <v>0.27667587430056861</v>
      </c>
      <c r="AC902" s="373">
        <v>-0.82623065170641297</v>
      </c>
      <c r="AD902" s="575">
        <v>22899381000125</v>
      </c>
      <c r="AE902" s="370" t="s">
        <v>2022</v>
      </c>
      <c r="AF902" s="370" t="s">
        <v>1833</v>
      </c>
      <c r="AG902" s="374" t="s">
        <v>1458</v>
      </c>
      <c r="AH902" s="374" t="s">
        <v>1819</v>
      </c>
      <c r="AI902" s="374">
        <v>5000</v>
      </c>
      <c r="AJ902" s="374">
        <v>1000</v>
      </c>
      <c r="AK902" s="374">
        <v>1000</v>
      </c>
      <c r="AL902" s="722">
        <v>1.8</v>
      </c>
      <c r="AM902" s="722">
        <v>20</v>
      </c>
      <c r="AN902" s="369" t="s">
        <v>1820</v>
      </c>
      <c r="AO902" s="367" t="s">
        <v>1326</v>
      </c>
      <c r="AP902" s="370" t="s">
        <v>1835</v>
      </c>
      <c r="AQ902" s="376" t="s">
        <v>670</v>
      </c>
      <c r="AR902" s="369">
        <v>4.8006000000000004E-3</v>
      </c>
      <c r="AS902" s="369">
        <v>4.8006000000000004E-3</v>
      </c>
      <c r="AT902" s="369" t="s">
        <v>1424</v>
      </c>
      <c r="AW902"/>
      <c r="AX902" s="198"/>
      <c r="AY902" s="184"/>
      <c r="AZ902" s="184"/>
      <c r="BA902" s="184"/>
      <c r="BB902" s="186"/>
      <c r="BC902" s="184"/>
      <c r="BD902" s="184"/>
      <c r="BE902" s="184"/>
      <c r="BF902" s="184"/>
      <c r="BG902" s="186"/>
      <c r="BH902" s="186"/>
      <c r="BI902" s="199"/>
      <c r="BJ902" s="199"/>
      <c r="BK902" s="199"/>
      <c r="BL902" s="186"/>
      <c r="BM902" s="186"/>
      <c r="BN902" s="186"/>
      <c r="BO902" s="186"/>
      <c r="BP902" s="186"/>
      <c r="BQ902" s="186"/>
      <c r="BR902" s="186"/>
      <c r="BS902" s="186"/>
      <c r="BT902" s="187"/>
      <c r="BU902" s="188"/>
      <c r="BV902" s="189"/>
      <c r="BW902" s="185"/>
      <c r="BX902"/>
      <c r="BZ902"/>
    </row>
    <row r="903" spans="2:78" ht="18.75">
      <c r="B903" s="363" t="s">
        <v>1691</v>
      </c>
      <c r="C903" s="364">
        <v>34674588000180</v>
      </c>
      <c r="D903" s="365" t="s">
        <v>14</v>
      </c>
      <c r="E903" s="365" t="s">
        <v>1424</v>
      </c>
      <c r="F903" s="365" t="s">
        <v>1424</v>
      </c>
      <c r="G903" s="366" t="s">
        <v>1424</v>
      </c>
      <c r="H903" s="366" t="s">
        <v>34</v>
      </c>
      <c r="I903" s="366" t="s">
        <v>1424</v>
      </c>
      <c r="J903" s="366" t="s">
        <v>1424</v>
      </c>
      <c r="K903" s="367" t="s">
        <v>48</v>
      </c>
      <c r="L903" s="368"/>
      <c r="M903" s="368" t="s">
        <v>1424</v>
      </c>
      <c r="N903" s="367">
        <v>513237</v>
      </c>
      <c r="O903" s="367" t="s">
        <v>1323</v>
      </c>
      <c r="P903" s="371">
        <v>43772</v>
      </c>
      <c r="Q903" s="372">
        <v>36.725990629999998</v>
      </c>
      <c r="R903" s="372">
        <v>57.390682300436545</v>
      </c>
      <c r="S903" s="367">
        <v>2</v>
      </c>
      <c r="T903" s="369">
        <v>0.10895618093644077</v>
      </c>
      <c r="U903" s="369">
        <v>1.1674133925960808</v>
      </c>
      <c r="V903" s="369">
        <v>-7.7153772384848107E-3</v>
      </c>
      <c r="W903" s="369">
        <v>-6.9120922029352577E-2</v>
      </c>
      <c r="X903" s="369">
        <v>-1.5177709722828836E-2</v>
      </c>
      <c r="Y903" s="369">
        <v>-0.10390017338005635</v>
      </c>
      <c r="AA903" s="369"/>
      <c r="AB903" s="369">
        <v>0.22319096709057112</v>
      </c>
      <c r="AC903" s="373">
        <v>-0.53468482349161572</v>
      </c>
      <c r="AD903" s="575">
        <v>25213366000170</v>
      </c>
      <c r="AE903" s="370" t="s">
        <v>1906</v>
      </c>
      <c r="AF903" s="370" t="s">
        <v>1907</v>
      </c>
      <c r="AG903" s="374" t="s">
        <v>1462</v>
      </c>
      <c r="AH903" s="374" t="s">
        <v>1813</v>
      </c>
      <c r="AI903" s="374">
        <v>5000</v>
      </c>
      <c r="AJ903" s="374">
        <v>5000</v>
      </c>
      <c r="AK903" s="374">
        <v>0</v>
      </c>
      <c r="AL903" s="722">
        <v>0</v>
      </c>
      <c r="AM903" s="722">
        <v>0</v>
      </c>
      <c r="AN903" s="369" t="s">
        <v>668</v>
      </c>
      <c r="AO903" s="367" t="s">
        <v>1326</v>
      </c>
      <c r="AP903" s="370" t="s">
        <v>1816</v>
      </c>
      <c r="AQ903" s="376" t="s">
        <v>1815</v>
      </c>
      <c r="AR903" s="369">
        <v>0</v>
      </c>
      <c r="AS903" s="369">
        <v>0</v>
      </c>
      <c r="AT903" s="369" t="s">
        <v>1424</v>
      </c>
      <c r="AW903"/>
      <c r="AX903" s="198"/>
      <c r="AY903" s="184"/>
      <c r="AZ903" s="184"/>
      <c r="BA903" s="184"/>
      <c r="BB903" s="186"/>
      <c r="BC903" s="184"/>
      <c r="BD903" s="184"/>
      <c r="BE903" s="184"/>
      <c r="BF903" s="184"/>
      <c r="BG903" s="186"/>
      <c r="BH903" s="186"/>
      <c r="BI903" s="199"/>
      <c r="BJ903" s="199"/>
      <c r="BK903" s="199"/>
      <c r="BL903" s="186"/>
      <c r="BM903" s="186"/>
      <c r="BN903" s="186"/>
      <c r="BO903" s="186"/>
      <c r="BP903" s="186"/>
      <c r="BQ903" s="186"/>
      <c r="BR903" s="186"/>
      <c r="BS903" s="186"/>
      <c r="BT903" s="187"/>
      <c r="BU903" s="188"/>
      <c r="BV903" s="189"/>
      <c r="BW903" s="185"/>
      <c r="BX903"/>
      <c r="BZ903"/>
    </row>
    <row r="904" spans="2:78" ht="18.75">
      <c r="B904" s="363" t="s">
        <v>1723</v>
      </c>
      <c r="C904" s="364">
        <v>34674530000137</v>
      </c>
      <c r="D904" s="365" t="s">
        <v>14</v>
      </c>
      <c r="E904" s="365" t="s">
        <v>607</v>
      </c>
      <c r="F904" s="365" t="s">
        <v>1424</v>
      </c>
      <c r="G904" s="366" t="s">
        <v>1424</v>
      </c>
      <c r="H904" s="366" t="s">
        <v>34</v>
      </c>
      <c r="I904" s="366" t="s">
        <v>34</v>
      </c>
      <c r="J904" s="366" t="s">
        <v>608</v>
      </c>
      <c r="K904" s="367" t="s">
        <v>48</v>
      </c>
      <c r="L904" s="368"/>
      <c r="M904" s="368" t="s">
        <v>1424</v>
      </c>
      <c r="N904" s="367">
        <v>513474</v>
      </c>
      <c r="O904" s="367" t="s">
        <v>1323</v>
      </c>
      <c r="P904" s="371">
        <v>43777</v>
      </c>
      <c r="Q904" s="372">
        <v>138.22437955999999</v>
      </c>
      <c r="R904" s="372">
        <v>299.40621355202364</v>
      </c>
      <c r="S904" s="367">
        <v>2</v>
      </c>
      <c r="T904" s="369">
        <v>-9.6049223953188823E-2</v>
      </c>
      <c r="U904" s="369">
        <v>-1.0291215186481533</v>
      </c>
      <c r="V904" s="369">
        <v>-0.22847594913383906</v>
      </c>
      <c r="W904" s="369">
        <v>-2.0468821909171906</v>
      </c>
      <c r="X904" s="369">
        <v>-0.23008454129715916</v>
      </c>
      <c r="Y904" s="369">
        <v>-1.5750613346418634</v>
      </c>
      <c r="AA904" s="369"/>
      <c r="AB904" s="369">
        <v>0.25504040484328516</v>
      </c>
      <c r="AC904" s="373">
        <v>-1.3335039792933168</v>
      </c>
      <c r="AD904" s="575">
        <v>0</v>
      </c>
      <c r="AE904" s="370" t="s">
        <v>1906</v>
      </c>
      <c r="AF904" s="370" t="s">
        <v>1907</v>
      </c>
      <c r="AG904" s="374" t="s">
        <v>1462</v>
      </c>
      <c r="AH904" s="374" t="s">
        <v>1813</v>
      </c>
      <c r="AI904" s="374">
        <v>0</v>
      </c>
      <c r="AJ904" s="374">
        <v>0</v>
      </c>
      <c r="AK904" s="374">
        <v>0</v>
      </c>
      <c r="AL904" s="722">
        <v>0</v>
      </c>
      <c r="AM904" s="722">
        <v>0</v>
      </c>
      <c r="AN904" s="369" t="s">
        <v>668</v>
      </c>
      <c r="AO904" s="367" t="s">
        <v>1326</v>
      </c>
      <c r="AP904" s="370" t="s">
        <v>1816</v>
      </c>
      <c r="AQ904" s="376" t="s">
        <v>1815</v>
      </c>
      <c r="AR904" s="369">
        <v>0</v>
      </c>
      <c r="AS904" s="369">
        <v>0</v>
      </c>
      <c r="AT904" s="369" t="s">
        <v>1424</v>
      </c>
      <c r="AW904"/>
      <c r="AX904" s="198"/>
      <c r="AY904" s="184"/>
      <c r="AZ904" s="184"/>
      <c r="BA904" s="184"/>
      <c r="BB904" s="186"/>
      <c r="BC904" s="184"/>
      <c r="BD904" s="184"/>
      <c r="BE904" s="184"/>
      <c r="BF904" s="184"/>
      <c r="BG904" s="186"/>
      <c r="BH904" s="186"/>
      <c r="BI904" s="199"/>
      <c r="BJ904" s="199"/>
      <c r="BK904" s="199"/>
      <c r="BL904" s="186"/>
      <c r="BM904" s="186"/>
      <c r="BN904" s="186"/>
      <c r="BO904" s="186"/>
      <c r="BP904" s="186"/>
      <c r="BQ904" s="186"/>
      <c r="BR904" s="186"/>
      <c r="BS904" s="186"/>
      <c r="BT904" s="187"/>
      <c r="BU904" s="188"/>
      <c r="BV904" s="189"/>
      <c r="BW904" s="185"/>
      <c r="BX904"/>
      <c r="BZ904"/>
    </row>
    <row r="905" spans="2:78" ht="18.75">
      <c r="B905" s="363" t="s">
        <v>1666</v>
      </c>
      <c r="C905" s="364">
        <v>34897039000175</v>
      </c>
      <c r="D905" s="365" t="s">
        <v>14</v>
      </c>
      <c r="E905" s="365" t="s">
        <v>1424</v>
      </c>
      <c r="F905" s="365" t="s">
        <v>1424</v>
      </c>
      <c r="G905" s="366" t="s">
        <v>1424</v>
      </c>
      <c r="H905" s="366" t="s">
        <v>34</v>
      </c>
      <c r="I905" s="366" t="s">
        <v>1424</v>
      </c>
      <c r="J905" s="366" t="s">
        <v>1424</v>
      </c>
      <c r="K905" s="367" t="s">
        <v>48</v>
      </c>
      <c r="L905" s="368"/>
      <c r="M905" s="368" t="s">
        <v>1424</v>
      </c>
      <c r="N905" s="367">
        <v>513822</v>
      </c>
      <c r="O905" s="367" t="s">
        <v>1326</v>
      </c>
      <c r="P905" s="371">
        <v>43782</v>
      </c>
      <c r="Q905" s="372">
        <v>20.129141090000001</v>
      </c>
      <c r="R905" s="372">
        <v>21.830208191626976</v>
      </c>
      <c r="S905" s="367">
        <v>2</v>
      </c>
      <c r="T905" s="369">
        <v>5.6691645990132544E-2</v>
      </c>
      <c r="U905" s="369">
        <v>0.60742388553251536</v>
      </c>
      <c r="V905" s="369">
        <v>-4.2153162431280533E-2</v>
      </c>
      <c r="W905" s="369">
        <v>-0.37764393932283963</v>
      </c>
      <c r="X905" s="369">
        <v>-6.6936542628938778E-2</v>
      </c>
      <c r="Y905" s="369">
        <v>-0.45821922487736472</v>
      </c>
      <c r="AA905" s="369"/>
      <c r="AB905" s="369">
        <v>0.28950465945993187</v>
      </c>
      <c r="AC905" s="373">
        <v>-0.53116453573979017</v>
      </c>
      <c r="AD905" s="575">
        <v>34839385000105</v>
      </c>
      <c r="AE905" s="370" t="s">
        <v>1906</v>
      </c>
      <c r="AF905" s="370" t="s">
        <v>1907</v>
      </c>
      <c r="AG905" s="374" t="s">
        <v>1462</v>
      </c>
      <c r="AH905" s="374" t="s">
        <v>1813</v>
      </c>
      <c r="AI905" s="374">
        <v>0</v>
      </c>
      <c r="AJ905" s="374">
        <v>0</v>
      </c>
      <c r="AK905" s="374">
        <v>0</v>
      </c>
      <c r="AL905" s="722">
        <v>0</v>
      </c>
      <c r="AM905" s="722">
        <v>0</v>
      </c>
      <c r="AN905" s="369" t="s">
        <v>1820</v>
      </c>
      <c r="AO905" s="367" t="s">
        <v>1326</v>
      </c>
      <c r="AP905" s="370" t="s">
        <v>1816</v>
      </c>
      <c r="AQ905" s="376" t="s">
        <v>1815</v>
      </c>
      <c r="AR905" s="369">
        <v>0</v>
      </c>
      <c r="AS905" s="369">
        <v>0</v>
      </c>
      <c r="AT905" s="369" t="s">
        <v>1424</v>
      </c>
      <c r="AW905"/>
      <c r="AX905" s="198"/>
      <c r="AY905" s="184"/>
      <c r="AZ905" s="184"/>
      <c r="BA905" s="184"/>
      <c r="BB905" s="186"/>
      <c r="BC905" s="184"/>
      <c r="BD905" s="184"/>
      <c r="BE905" s="184"/>
      <c r="BF905" s="184"/>
      <c r="BG905" s="186"/>
      <c r="BH905" s="186"/>
      <c r="BI905" s="199"/>
      <c r="BJ905" s="199"/>
      <c r="BK905" s="199"/>
      <c r="BL905" s="186"/>
      <c r="BM905" s="186"/>
      <c r="BN905" s="186"/>
      <c r="BO905" s="186"/>
      <c r="BP905" s="186"/>
      <c r="BQ905" s="186"/>
      <c r="BR905" s="186"/>
      <c r="BS905" s="186"/>
      <c r="BT905" s="187"/>
      <c r="BU905" s="188"/>
      <c r="BV905" s="189"/>
      <c r="BW905" s="185"/>
      <c r="BX905"/>
      <c r="BZ905"/>
    </row>
    <row r="906" spans="2:78" ht="18.75">
      <c r="B906" s="363" t="s">
        <v>1610</v>
      </c>
      <c r="C906" s="364">
        <v>32672386000174</v>
      </c>
      <c r="D906" s="365" t="s">
        <v>14</v>
      </c>
      <c r="E906" s="365" t="s">
        <v>614</v>
      </c>
      <c r="F906" s="365" t="s">
        <v>1424</v>
      </c>
      <c r="G906" s="366" t="s">
        <v>1424</v>
      </c>
      <c r="H906" s="366" t="s">
        <v>1340</v>
      </c>
      <c r="I906" s="366" t="s">
        <v>34</v>
      </c>
      <c r="J906" s="366" t="s">
        <v>608</v>
      </c>
      <c r="K906" s="367" t="s">
        <v>48</v>
      </c>
      <c r="L906" s="368"/>
      <c r="M906" s="368" t="s">
        <v>1424</v>
      </c>
      <c r="N906" s="367">
        <v>514144</v>
      </c>
      <c r="O906" s="367" t="s">
        <v>1323</v>
      </c>
      <c r="P906" s="371">
        <v>43790</v>
      </c>
      <c r="Q906" s="372">
        <v>27.668318710000001</v>
      </c>
      <c r="R906" s="372">
        <v>43.360184844444433</v>
      </c>
      <c r="S906" s="367">
        <v>0</v>
      </c>
      <c r="T906" s="369">
        <v>0.18784520547748729</v>
      </c>
      <c r="U906" s="369">
        <v>2.0126715779190643</v>
      </c>
      <c r="V906" s="369">
        <v>-1.964070301619214E-2</v>
      </c>
      <c r="W906" s="369">
        <v>-0.17595814952665836</v>
      </c>
      <c r="X906" s="369">
        <v>6.07847881768242E-2</v>
      </c>
      <c r="Y906" s="369">
        <v>0.41610691901313657</v>
      </c>
      <c r="AA906" s="369"/>
      <c r="AB906" s="369">
        <v>0.25648967083165508</v>
      </c>
      <c r="AC906" s="373">
        <v>-0.51176387803782242</v>
      </c>
      <c r="AD906" s="575">
        <v>34429833000194</v>
      </c>
      <c r="AE906" s="370" t="s">
        <v>1817</v>
      </c>
      <c r="AF906" s="370" t="s">
        <v>1818</v>
      </c>
      <c r="AG906" s="374" t="s">
        <v>1594</v>
      </c>
      <c r="AH906" s="374" t="s">
        <v>1813</v>
      </c>
      <c r="AI906" s="374">
        <v>100000</v>
      </c>
      <c r="AJ906" s="374">
        <v>0</v>
      </c>
      <c r="AK906" s="374">
        <v>100000</v>
      </c>
      <c r="AL906" s="722">
        <v>3.5</v>
      </c>
      <c r="AM906" s="722">
        <v>0</v>
      </c>
      <c r="AN906" s="369" t="s">
        <v>668</v>
      </c>
      <c r="AO906" s="367" t="s">
        <v>1326</v>
      </c>
      <c r="AP906" s="370" t="s">
        <v>1816</v>
      </c>
      <c r="AQ906" s="376" t="s">
        <v>1815</v>
      </c>
      <c r="AR906" s="369">
        <v>0</v>
      </c>
      <c r="AS906" s="369">
        <v>0</v>
      </c>
      <c r="AT906" s="369" t="s">
        <v>1424</v>
      </c>
      <c r="AW906"/>
      <c r="AX906" s="198"/>
      <c r="AY906" s="184"/>
      <c r="AZ906" s="184"/>
      <c r="BA906" s="184"/>
      <c r="BB906" s="186"/>
      <c r="BC906" s="184"/>
      <c r="BD906" s="184"/>
      <c r="BE906" s="184"/>
      <c r="BF906" s="184"/>
      <c r="BG906" s="186"/>
      <c r="BH906" s="186"/>
      <c r="BI906" s="199"/>
      <c r="BJ906" s="199"/>
      <c r="BK906" s="199"/>
      <c r="BL906" s="186"/>
      <c r="BM906" s="186"/>
      <c r="BN906" s="186"/>
      <c r="BO906" s="186"/>
      <c r="BP906" s="186"/>
      <c r="BQ906" s="186"/>
      <c r="BR906" s="186"/>
      <c r="BS906" s="186"/>
      <c r="BT906" s="187"/>
      <c r="BU906" s="188"/>
      <c r="BV906" s="189"/>
      <c r="BW906" s="185"/>
      <c r="BX906"/>
      <c r="BZ906"/>
    </row>
    <row r="907" spans="2:78" ht="18.75">
      <c r="B907" s="363" t="s">
        <v>771</v>
      </c>
      <c r="C907" s="364">
        <v>18302338000163</v>
      </c>
      <c r="D907" s="365" t="s">
        <v>14</v>
      </c>
      <c r="E907" s="365" t="s">
        <v>607</v>
      </c>
      <c r="F907" s="365" t="s">
        <v>1424</v>
      </c>
      <c r="G907" s="366" t="s">
        <v>1424</v>
      </c>
      <c r="H907" s="366" t="s">
        <v>34</v>
      </c>
      <c r="I907" s="366" t="s">
        <v>34</v>
      </c>
      <c r="J907" s="366" t="s">
        <v>608</v>
      </c>
      <c r="K907" s="367" t="s">
        <v>48</v>
      </c>
      <c r="L907" s="368"/>
      <c r="M907" s="368" t="s">
        <v>1421</v>
      </c>
      <c r="N907" s="367">
        <v>514594</v>
      </c>
      <c r="O907" s="367" t="s">
        <v>1323</v>
      </c>
      <c r="P907" s="371">
        <v>43737</v>
      </c>
      <c r="Q907" s="372">
        <v>209.01877368999999</v>
      </c>
      <c r="R907" s="372">
        <v>164.10654113166663</v>
      </c>
      <c r="S907" s="367">
        <v>1</v>
      </c>
      <c r="T907" s="369">
        <v>-4.5033469647227764E-2</v>
      </c>
      <c r="U907" s="369">
        <v>-0.48251209917049942</v>
      </c>
      <c r="V907" s="369">
        <v>-5.3326555257744657E-2</v>
      </c>
      <c r="W907" s="369">
        <v>-0.47774471087150672</v>
      </c>
      <c r="X907" s="369">
        <v>0.31015436625274928</v>
      </c>
      <c r="Y907" s="369">
        <v>2.1231854487091879</v>
      </c>
      <c r="Z907" s="369">
        <v>0.61247341335260175</v>
      </c>
      <c r="AA907" s="369">
        <v>3.3093123851902218</v>
      </c>
      <c r="AB907" s="369">
        <v>0.1886386459294461</v>
      </c>
      <c r="AC907" s="373">
        <v>-0.87441255767229209</v>
      </c>
      <c r="AD907" s="575">
        <v>0</v>
      </c>
      <c r="AE907" s="370" t="s">
        <v>2091</v>
      </c>
      <c r="AF907" s="370" t="s">
        <v>1833</v>
      </c>
      <c r="AG907" s="374" t="s">
        <v>1458</v>
      </c>
      <c r="AH907" s="374" t="s">
        <v>1813</v>
      </c>
      <c r="AI907" s="374">
        <v>20000</v>
      </c>
      <c r="AJ907" s="374">
        <v>1000</v>
      </c>
      <c r="AK907" s="374">
        <v>10000</v>
      </c>
      <c r="AL907" s="722">
        <v>2</v>
      </c>
      <c r="AM907" s="722">
        <v>20</v>
      </c>
      <c r="AN907" s="369" t="s">
        <v>1815</v>
      </c>
      <c r="AO907" s="367" t="s">
        <v>1326</v>
      </c>
      <c r="AP907" s="370" t="s">
        <v>1816</v>
      </c>
      <c r="AQ907" s="376" t="s">
        <v>661</v>
      </c>
      <c r="AR907" s="369">
        <v>0</v>
      </c>
      <c r="AS907" s="369">
        <v>0</v>
      </c>
      <c r="AT907" s="369" t="s">
        <v>1424</v>
      </c>
      <c r="AW907"/>
      <c r="AX907" s="198"/>
      <c r="AY907" s="184"/>
      <c r="AZ907" s="184"/>
      <c r="BA907" s="184"/>
      <c r="BB907" s="186"/>
      <c r="BC907" s="184"/>
      <c r="BD907" s="184"/>
      <c r="BE907" s="184"/>
      <c r="BF907" s="184"/>
      <c r="BG907" s="186"/>
      <c r="BH907" s="186"/>
      <c r="BI907" s="199"/>
      <c r="BJ907" s="199"/>
      <c r="BK907" s="199"/>
      <c r="BL907" s="186"/>
      <c r="BM907" s="186"/>
      <c r="BN907" s="186"/>
      <c r="BO907" s="186"/>
      <c r="BP907" s="186"/>
      <c r="BQ907" s="186"/>
      <c r="BR907" s="186"/>
      <c r="BS907" s="186"/>
      <c r="BT907" s="187"/>
      <c r="BU907" s="188"/>
      <c r="BV907" s="189"/>
      <c r="BW907" s="185"/>
      <c r="BX907"/>
      <c r="BZ907"/>
    </row>
    <row r="908" spans="2:78" ht="18.75">
      <c r="B908" s="363" t="s">
        <v>1755</v>
      </c>
      <c r="C908" s="364">
        <v>35002795000151</v>
      </c>
      <c r="D908" s="365" t="s">
        <v>13</v>
      </c>
      <c r="E908" s="365" t="s">
        <v>615</v>
      </c>
      <c r="F908" s="365" t="s">
        <v>619</v>
      </c>
      <c r="G908" s="366" t="s">
        <v>34</v>
      </c>
      <c r="H908" s="366" t="s">
        <v>1339</v>
      </c>
      <c r="I908" s="366" t="s">
        <v>34</v>
      </c>
      <c r="J908" s="366" t="s">
        <v>1424</v>
      </c>
      <c r="K908" s="367" t="s">
        <v>48</v>
      </c>
      <c r="L908" s="368"/>
      <c r="M908" s="368" t="s">
        <v>1424</v>
      </c>
      <c r="N908" s="367">
        <v>514977</v>
      </c>
      <c r="O908" s="367" t="s">
        <v>1323</v>
      </c>
      <c r="P908" s="371">
        <v>43784</v>
      </c>
      <c r="Q908" s="372">
        <v>29.962086129999999</v>
      </c>
      <c r="R908" s="372">
        <v>25.177689835719988</v>
      </c>
      <c r="S908" s="367">
        <v>1</v>
      </c>
      <c r="T908" s="369">
        <v>0.1394480386997643</v>
      </c>
      <c r="U908" s="369">
        <v>1.4941190719994715</v>
      </c>
      <c r="V908" s="369">
        <v>0.15472364476499978</v>
      </c>
      <c r="W908" s="369">
        <v>1.3861462188204123</v>
      </c>
      <c r="X908" s="369">
        <v>0.19222648919120422</v>
      </c>
      <c r="Y908" s="369">
        <v>1.3159011418676136</v>
      </c>
      <c r="AA908" s="369"/>
      <c r="AB908" s="369">
        <v>3.5889070276117666E-2</v>
      </c>
      <c r="AC908" s="373">
        <v>1.2009839995331912</v>
      </c>
      <c r="AD908" s="575">
        <v>34719487000189</v>
      </c>
      <c r="AE908" s="370" t="s">
        <v>1934</v>
      </c>
      <c r="AF908" s="370" t="s">
        <v>1833</v>
      </c>
      <c r="AG908" s="374" t="s">
        <v>1458</v>
      </c>
      <c r="AH908" s="374" t="s">
        <v>1819</v>
      </c>
      <c r="AI908" s="374">
        <v>1000</v>
      </c>
      <c r="AJ908" s="374">
        <v>100</v>
      </c>
      <c r="AK908" s="374">
        <v>1000</v>
      </c>
      <c r="AL908" s="722">
        <v>2</v>
      </c>
      <c r="AM908" s="722">
        <v>20</v>
      </c>
      <c r="AN908" s="369" t="s">
        <v>1815</v>
      </c>
      <c r="AO908" s="367" t="s">
        <v>1326</v>
      </c>
      <c r="AP908" s="370" t="s">
        <v>1835</v>
      </c>
      <c r="AQ908" s="376" t="s">
        <v>1815</v>
      </c>
      <c r="AR908" s="369">
        <v>4.0000000000000001E-3</v>
      </c>
      <c r="AS908" s="369">
        <v>4.0000000000000001E-3</v>
      </c>
      <c r="AT908" s="369" t="s">
        <v>1424</v>
      </c>
      <c r="AW908"/>
      <c r="AX908" s="198"/>
      <c r="AY908" s="184"/>
      <c r="AZ908" s="184"/>
      <c r="BA908" s="184"/>
      <c r="BB908" s="186"/>
      <c r="BC908" s="184"/>
      <c r="BD908" s="184"/>
      <c r="BE908" s="184"/>
      <c r="BF908" s="184"/>
      <c r="BG908" s="186"/>
      <c r="BH908" s="186"/>
      <c r="BI908" s="199"/>
      <c r="BJ908" s="199"/>
      <c r="BK908" s="199"/>
      <c r="BL908" s="186"/>
      <c r="BM908" s="186"/>
      <c r="BN908" s="186"/>
      <c r="BO908" s="186"/>
      <c r="BP908" s="186"/>
      <c r="BQ908" s="186"/>
      <c r="BR908" s="186"/>
      <c r="BS908" s="186"/>
      <c r="BT908" s="187"/>
      <c r="BU908" s="188"/>
      <c r="BV908" s="189"/>
      <c r="BW908" s="185"/>
      <c r="BX908"/>
      <c r="BZ908"/>
    </row>
    <row r="909" spans="2:78" ht="18.75">
      <c r="B909" s="363" t="s">
        <v>1256</v>
      </c>
      <c r="C909" s="364">
        <v>35002827000119</v>
      </c>
      <c r="D909" s="365" t="s">
        <v>13</v>
      </c>
      <c r="E909" s="365" t="s">
        <v>615</v>
      </c>
      <c r="F909" s="365" t="s">
        <v>619</v>
      </c>
      <c r="G909" s="366" t="s">
        <v>34</v>
      </c>
      <c r="H909" s="366" t="s">
        <v>1339</v>
      </c>
      <c r="I909" s="366" t="s">
        <v>34</v>
      </c>
      <c r="J909" s="366" t="s">
        <v>1424</v>
      </c>
      <c r="K909" s="367" t="s">
        <v>48</v>
      </c>
      <c r="L909" s="368"/>
      <c r="M909" s="368" t="s">
        <v>1421</v>
      </c>
      <c r="N909" s="367">
        <v>514993</v>
      </c>
      <c r="O909" s="367" t="s">
        <v>1323</v>
      </c>
      <c r="P909" s="371">
        <v>43784</v>
      </c>
      <c r="Q909" s="372">
        <v>2.6543463300000001</v>
      </c>
      <c r="R909" s="372">
        <v>1.9655029550000001</v>
      </c>
      <c r="S909" s="367">
        <v>1</v>
      </c>
      <c r="T909" s="369">
        <v>0.13813647267649265</v>
      </c>
      <c r="U909" s="369">
        <v>1.4800662690498665</v>
      </c>
      <c r="V909" s="369">
        <v>0.15062847646284783</v>
      </c>
      <c r="W909" s="369">
        <v>1.3494582124973786</v>
      </c>
      <c r="X909" s="369">
        <v>0.18364432191994262</v>
      </c>
      <c r="Y909" s="369">
        <v>1.2571512590628624</v>
      </c>
      <c r="AA909" s="369"/>
      <c r="AB909" s="369">
        <v>3.6124678538960626E-2</v>
      </c>
      <c r="AC909" s="373">
        <v>1.0797890094860874</v>
      </c>
      <c r="AD909" s="575">
        <v>35002795000151</v>
      </c>
      <c r="AE909" s="370" t="s">
        <v>1934</v>
      </c>
      <c r="AF909" s="370" t="s">
        <v>1833</v>
      </c>
      <c r="AG909" s="374" t="s">
        <v>1458</v>
      </c>
      <c r="AH909" s="374" t="s">
        <v>1819</v>
      </c>
      <c r="AI909" s="374">
        <v>1000</v>
      </c>
      <c r="AJ909" s="374">
        <v>100</v>
      </c>
      <c r="AK909" s="374">
        <v>1000</v>
      </c>
      <c r="AL909" s="722">
        <v>1</v>
      </c>
      <c r="AM909" s="722">
        <v>0</v>
      </c>
      <c r="AN909" s="369" t="s">
        <v>1815</v>
      </c>
      <c r="AO909" s="367" t="s">
        <v>1326</v>
      </c>
      <c r="AP909" s="370" t="s">
        <v>1835</v>
      </c>
      <c r="AQ909" s="376" t="s">
        <v>666</v>
      </c>
      <c r="AR909" s="369">
        <v>2E-3</v>
      </c>
      <c r="AS909" s="369">
        <v>2E-3</v>
      </c>
      <c r="AT909" s="369" t="s">
        <v>1424</v>
      </c>
      <c r="AW909"/>
      <c r="AX909" s="198"/>
      <c r="AY909" s="184"/>
      <c r="AZ909" s="184"/>
      <c r="BA909" s="184"/>
      <c r="BB909" s="186"/>
      <c r="BC909" s="184"/>
      <c r="BD909" s="184"/>
      <c r="BE909" s="184"/>
      <c r="BF909" s="184"/>
      <c r="BG909" s="186"/>
      <c r="BH909" s="186"/>
      <c r="BI909" s="199"/>
      <c r="BJ909" s="199"/>
      <c r="BK909" s="199"/>
      <c r="BL909" s="186"/>
      <c r="BM909" s="186"/>
      <c r="BN909" s="186"/>
      <c r="BO909" s="186"/>
      <c r="BP909" s="186"/>
      <c r="BQ909" s="186"/>
      <c r="BR909" s="186"/>
      <c r="BS909" s="186"/>
      <c r="BT909" s="187"/>
      <c r="BU909" s="188"/>
      <c r="BV909" s="189"/>
      <c r="BW909" s="185"/>
      <c r="BX909"/>
      <c r="BZ909"/>
    </row>
    <row r="910" spans="2:78" ht="18.75">
      <c r="B910" s="363" t="s">
        <v>402</v>
      </c>
      <c r="C910" s="364">
        <v>34429833000194</v>
      </c>
      <c r="D910" s="365" t="s">
        <v>14</v>
      </c>
      <c r="E910" s="365" t="s">
        <v>614</v>
      </c>
      <c r="F910" s="365" t="s">
        <v>1424</v>
      </c>
      <c r="G910" s="366" t="s">
        <v>1424</v>
      </c>
      <c r="H910" s="366" t="s">
        <v>1340</v>
      </c>
      <c r="I910" s="366" t="s">
        <v>34</v>
      </c>
      <c r="J910" s="366" t="s">
        <v>608</v>
      </c>
      <c r="K910" s="367" t="s">
        <v>48</v>
      </c>
      <c r="L910" s="368"/>
      <c r="M910" s="368" t="s">
        <v>34</v>
      </c>
      <c r="N910" s="367">
        <v>515434</v>
      </c>
      <c r="O910" s="367" t="s">
        <v>1323</v>
      </c>
      <c r="P910" s="371">
        <v>43701</v>
      </c>
      <c r="Q910" s="372">
        <v>211.44291189</v>
      </c>
      <c r="R910" s="372">
        <v>277.05122764238092</v>
      </c>
      <c r="S910" s="367">
        <v>2</v>
      </c>
      <c r="T910" s="369">
        <v>0.19118485846318301</v>
      </c>
      <c r="U910" s="369">
        <v>2.0484543631508538</v>
      </c>
      <c r="V910" s="369">
        <v>-1.7272558361374424E-2</v>
      </c>
      <c r="W910" s="369">
        <v>-0.15474229228724884</v>
      </c>
      <c r="X910" s="369">
        <v>6.3720776397008905E-2</v>
      </c>
      <c r="Y910" s="369">
        <v>0.43620545105056036</v>
      </c>
      <c r="Z910" s="369">
        <v>-2.4233600000018729E-3</v>
      </c>
      <c r="AA910" s="369">
        <v>-1.3093883076299098E-2</v>
      </c>
      <c r="AB910" s="369">
        <v>0.25831848532058133</v>
      </c>
      <c r="AC910" s="373">
        <v>-0.49897321055701122</v>
      </c>
      <c r="AD910" s="575">
        <v>31493903000185</v>
      </c>
      <c r="AE910" s="370" t="s">
        <v>2065</v>
      </c>
      <c r="AF910" s="370" t="s">
        <v>1833</v>
      </c>
      <c r="AG910" s="374" t="s">
        <v>1458</v>
      </c>
      <c r="AH910" s="374" t="s">
        <v>1813</v>
      </c>
      <c r="AI910" s="374">
        <v>30000</v>
      </c>
      <c r="AJ910" s="374">
        <v>0</v>
      </c>
      <c r="AK910" s="374">
        <v>30000</v>
      </c>
      <c r="AL910" s="722">
        <v>1.93</v>
      </c>
      <c r="AM910" s="722">
        <v>20</v>
      </c>
      <c r="AN910" s="369" t="s">
        <v>1815</v>
      </c>
      <c r="AO910" s="367" t="s">
        <v>1326</v>
      </c>
      <c r="AP910" s="370" t="s">
        <v>1816</v>
      </c>
      <c r="AQ910" s="376" t="s">
        <v>661</v>
      </c>
      <c r="AR910" s="369">
        <v>4.0000000000000001E-3</v>
      </c>
      <c r="AS910" s="369">
        <v>4.0000000000000001E-3</v>
      </c>
      <c r="AT910" s="369" t="s">
        <v>1424</v>
      </c>
      <c r="AW910"/>
      <c r="AX910" s="198"/>
      <c r="AY910" s="184"/>
      <c r="AZ910" s="184"/>
      <c r="BA910" s="184"/>
      <c r="BB910" s="186"/>
      <c r="BC910" s="184"/>
      <c r="BD910" s="184"/>
      <c r="BE910" s="184"/>
      <c r="BF910" s="184"/>
      <c r="BG910" s="186"/>
      <c r="BH910" s="186"/>
      <c r="BI910" s="199"/>
      <c r="BJ910" s="199"/>
      <c r="BK910" s="199"/>
      <c r="BL910" s="186"/>
      <c r="BM910" s="186"/>
      <c r="BN910" s="186"/>
      <c r="BO910" s="186"/>
      <c r="BP910" s="186"/>
      <c r="BQ910" s="186"/>
      <c r="BR910" s="186"/>
      <c r="BS910" s="186"/>
      <c r="BT910" s="187"/>
      <c r="BU910" s="188"/>
      <c r="BV910" s="189"/>
      <c r="BW910" s="185"/>
      <c r="BX910"/>
      <c r="BZ910"/>
    </row>
    <row r="911" spans="2:78" ht="18.75">
      <c r="B911" s="363" t="s">
        <v>401</v>
      </c>
      <c r="C911" s="364">
        <v>35088081000108</v>
      </c>
      <c r="D911" s="365" t="s">
        <v>14</v>
      </c>
      <c r="E911" s="365" t="s">
        <v>614</v>
      </c>
      <c r="F911" s="365" t="s">
        <v>1424</v>
      </c>
      <c r="G911" s="366" t="s">
        <v>1424</v>
      </c>
      <c r="H911" s="366" t="s">
        <v>1340</v>
      </c>
      <c r="I911" s="366" t="s">
        <v>34</v>
      </c>
      <c r="J911" s="366" t="s">
        <v>608</v>
      </c>
      <c r="K911" s="367" t="s">
        <v>48</v>
      </c>
      <c r="L911" s="368"/>
      <c r="M911" s="368" t="s">
        <v>34</v>
      </c>
      <c r="N911" s="367">
        <v>516538</v>
      </c>
      <c r="O911" s="367" t="s">
        <v>1323</v>
      </c>
      <c r="P911" s="371">
        <v>43796</v>
      </c>
      <c r="Q911" s="372">
        <v>48.77415328</v>
      </c>
      <c r="R911" s="372">
        <v>61.164288284444446</v>
      </c>
      <c r="S911" s="367">
        <v>2</v>
      </c>
      <c r="T911" s="369">
        <v>0.18925315154886868</v>
      </c>
      <c r="U911" s="369">
        <v>2.0277570470100055</v>
      </c>
      <c r="V911" s="369">
        <v>-1.6114630805280417E-2</v>
      </c>
      <c r="W911" s="369">
        <v>-0.1443685908017035</v>
      </c>
      <c r="X911" s="369">
        <v>6.3471014772181533E-2</v>
      </c>
      <c r="Y911" s="369">
        <v>0.43449568873482591</v>
      </c>
      <c r="AA911" s="369"/>
      <c r="AB911" s="369">
        <v>0.25461013220072021</v>
      </c>
      <c r="AC911" s="373">
        <v>-0.50169282465884246</v>
      </c>
      <c r="AD911" s="575">
        <v>34429833000194</v>
      </c>
      <c r="AE911" s="370" t="s">
        <v>1889</v>
      </c>
      <c r="AF911" s="370" t="s">
        <v>1833</v>
      </c>
      <c r="AG911" s="374" t="s">
        <v>1458</v>
      </c>
      <c r="AH911" s="374" t="s">
        <v>1813</v>
      </c>
      <c r="AI911" s="374">
        <v>100</v>
      </c>
      <c r="AJ911" s="374">
        <v>100</v>
      </c>
      <c r="AK911" s="374">
        <v>100</v>
      </c>
      <c r="AL911" s="722">
        <v>0</v>
      </c>
      <c r="AM911" s="722">
        <v>0</v>
      </c>
      <c r="AN911" s="369" t="s">
        <v>1815</v>
      </c>
      <c r="AO911" s="367" t="s">
        <v>1326</v>
      </c>
      <c r="AP911" s="370" t="s">
        <v>1816</v>
      </c>
      <c r="AQ911" s="376" t="s">
        <v>661</v>
      </c>
      <c r="AR911" s="369">
        <v>4.0000000000000001E-3</v>
      </c>
      <c r="AS911" s="369">
        <v>4.0000000000000001E-3</v>
      </c>
      <c r="AT911" s="369" t="s">
        <v>1424</v>
      </c>
      <c r="AW911"/>
      <c r="AX911" s="198"/>
      <c r="AY911" s="184"/>
      <c r="AZ911" s="184"/>
      <c r="BA911" s="184"/>
      <c r="BB911" s="186"/>
      <c r="BC911" s="184"/>
      <c r="BD911" s="184"/>
      <c r="BE911" s="184"/>
      <c r="BF911" s="184"/>
      <c r="BG911" s="186"/>
      <c r="BH911" s="186"/>
      <c r="BI911" s="199"/>
      <c r="BJ911" s="199"/>
      <c r="BK911" s="199"/>
      <c r="BL911" s="186"/>
      <c r="BM911" s="186"/>
      <c r="BN911" s="186"/>
      <c r="BO911" s="186"/>
      <c r="BP911" s="186"/>
      <c r="BQ911" s="186"/>
      <c r="BR911" s="186"/>
      <c r="BS911" s="186"/>
      <c r="BT911" s="187"/>
      <c r="BU911" s="188"/>
      <c r="BV911" s="189"/>
      <c r="BW911" s="185"/>
      <c r="BX911"/>
      <c r="BZ911"/>
    </row>
    <row r="912" spans="2:78" ht="18.75">
      <c r="B912" s="363" t="s">
        <v>1716</v>
      </c>
      <c r="C912" s="364">
        <v>34887358000108</v>
      </c>
      <c r="D912" s="365" t="s">
        <v>14</v>
      </c>
      <c r="E912" s="365" t="s">
        <v>614</v>
      </c>
      <c r="F912" s="365" t="s">
        <v>1424</v>
      </c>
      <c r="G912" s="366" t="s">
        <v>1424</v>
      </c>
      <c r="H912" s="366" t="s">
        <v>1340</v>
      </c>
      <c r="I912" s="366" t="s">
        <v>34</v>
      </c>
      <c r="J912" s="366" t="s">
        <v>608</v>
      </c>
      <c r="K912" s="367" t="s">
        <v>48</v>
      </c>
      <c r="L912" s="368"/>
      <c r="M912" s="368" t="s">
        <v>1424</v>
      </c>
      <c r="N912" s="367">
        <v>516856</v>
      </c>
      <c r="O912" s="367" t="s">
        <v>1323</v>
      </c>
      <c r="P912" s="371">
        <v>43806</v>
      </c>
      <c r="Q912" s="372">
        <v>22.76327564</v>
      </c>
      <c r="R912" s="372">
        <v>76.880775581547582</v>
      </c>
      <c r="S912" s="367">
        <v>2</v>
      </c>
      <c r="T912" s="369">
        <v>0.18096651804854336</v>
      </c>
      <c r="U912" s="369">
        <v>1.938969730451449</v>
      </c>
      <c r="V912" s="369">
        <v>-2.3524370866902955E-2</v>
      </c>
      <c r="W912" s="369">
        <v>-0.21075135462852632</v>
      </c>
      <c r="X912" s="369">
        <v>5.6500447769747941E-2</v>
      </c>
      <c r="Y912" s="369">
        <v>0.38677813889785589</v>
      </c>
      <c r="AA912" s="369"/>
      <c r="AB912" s="369">
        <v>0.2520666451566323</v>
      </c>
      <c r="AC912" s="373">
        <v>-0.5361511293498773</v>
      </c>
      <c r="AD912" s="575">
        <v>34849937000158</v>
      </c>
      <c r="AE912" s="370" t="s">
        <v>1906</v>
      </c>
      <c r="AF912" s="370" t="s">
        <v>1907</v>
      </c>
      <c r="AG912" s="374" t="s">
        <v>1462</v>
      </c>
      <c r="AH912" s="374" t="s">
        <v>1813</v>
      </c>
      <c r="AI912" s="374">
        <v>1000</v>
      </c>
      <c r="AJ912" s="374">
        <v>100</v>
      </c>
      <c r="AK912" s="374">
        <v>1000</v>
      </c>
      <c r="AL912" s="722">
        <v>0</v>
      </c>
      <c r="AM912" s="722">
        <v>0</v>
      </c>
      <c r="AN912" s="369" t="s">
        <v>668</v>
      </c>
      <c r="AO912" s="367" t="s">
        <v>1326</v>
      </c>
      <c r="AP912" s="370" t="s">
        <v>1816</v>
      </c>
      <c r="AQ912" s="376" t="s">
        <v>1815</v>
      </c>
      <c r="AR912" s="369">
        <v>0</v>
      </c>
      <c r="AS912" s="369">
        <v>0</v>
      </c>
      <c r="AT912" s="369" t="s">
        <v>1424</v>
      </c>
      <c r="AW912"/>
      <c r="AX912" s="198"/>
      <c r="AY912" s="184"/>
      <c r="AZ912" s="184"/>
      <c r="BA912" s="184"/>
      <c r="BB912" s="186"/>
      <c r="BC912" s="184"/>
      <c r="BD912" s="184"/>
      <c r="BE912" s="184"/>
      <c r="BF912" s="184"/>
      <c r="BG912" s="186"/>
      <c r="BH912" s="186"/>
      <c r="BI912" s="199"/>
      <c r="BJ912" s="199"/>
      <c r="BK912" s="199"/>
      <c r="BL912" s="186"/>
      <c r="BM912" s="186"/>
      <c r="BN912" s="186"/>
      <c r="BO912" s="186"/>
      <c r="BP912" s="186"/>
      <c r="BQ912" s="186"/>
      <c r="BR912" s="186"/>
      <c r="BS912" s="186"/>
      <c r="BT912" s="187"/>
      <c r="BU912" s="188"/>
      <c r="BV912" s="189"/>
      <c r="BW912" s="185"/>
      <c r="BX912"/>
      <c r="BZ912"/>
    </row>
    <row r="913" spans="2:78" ht="18.75">
      <c r="B913" s="363" t="s">
        <v>289</v>
      </c>
      <c r="C913" s="364">
        <v>33953430000187</v>
      </c>
      <c r="D913" s="365" t="s">
        <v>14</v>
      </c>
      <c r="E913" s="365" t="s">
        <v>614</v>
      </c>
      <c r="F913" s="365" t="s">
        <v>1424</v>
      </c>
      <c r="G913" s="366" t="s">
        <v>1424</v>
      </c>
      <c r="H913" s="366" t="s">
        <v>1340</v>
      </c>
      <c r="I913" s="366" t="s">
        <v>34</v>
      </c>
      <c r="J913" s="366" t="s">
        <v>608</v>
      </c>
      <c r="K913" s="367" t="s">
        <v>48</v>
      </c>
      <c r="L913" s="368"/>
      <c r="M913" s="368" t="s">
        <v>34</v>
      </c>
      <c r="N913" s="367">
        <v>516961</v>
      </c>
      <c r="O913" s="367" t="s">
        <v>1323</v>
      </c>
      <c r="P913" s="371">
        <v>43622</v>
      </c>
      <c r="Q913" s="372">
        <v>185.30852046999999</v>
      </c>
      <c r="R913" s="372">
        <v>179.36026616075398</v>
      </c>
      <c r="S913" s="367">
        <v>2</v>
      </c>
      <c r="T913" s="369">
        <v>0.14336046299910921</v>
      </c>
      <c r="U913" s="369">
        <v>1.5360388280456014</v>
      </c>
      <c r="V913" s="369">
        <v>4.8492866289302494E-3</v>
      </c>
      <c r="W913" s="369">
        <v>4.3444040727436378E-2</v>
      </c>
      <c r="X913" s="369">
        <v>0.15017698366131604</v>
      </c>
      <c r="Y913" s="369">
        <v>1.0280480339293541</v>
      </c>
      <c r="Z913" s="369">
        <v>0.10573192332396442</v>
      </c>
      <c r="AA913" s="369">
        <v>0.57129004416807305</v>
      </c>
      <c r="AB913" s="369">
        <v>0.19882798820210265</v>
      </c>
      <c r="AC913" s="373">
        <v>-0.5370076916324239</v>
      </c>
      <c r="AD913" s="575">
        <v>28069983000131</v>
      </c>
      <c r="AE913" s="370" t="s">
        <v>2053</v>
      </c>
      <c r="AF913" s="370" t="s">
        <v>1875</v>
      </c>
      <c r="AG913" s="374" t="s">
        <v>738</v>
      </c>
      <c r="AH913" s="374" t="s">
        <v>1819</v>
      </c>
      <c r="AI913" s="374">
        <v>5000</v>
      </c>
      <c r="AJ913" s="374">
        <v>1000</v>
      </c>
      <c r="AK913" s="374">
        <v>5000</v>
      </c>
      <c r="AL913" s="722">
        <v>2</v>
      </c>
      <c r="AM913" s="722">
        <v>20</v>
      </c>
      <c r="AN913" s="369" t="s">
        <v>668</v>
      </c>
      <c r="AO913" s="367" t="s">
        <v>1326</v>
      </c>
      <c r="AP913" s="370" t="s">
        <v>1816</v>
      </c>
      <c r="AQ913" s="376" t="s">
        <v>661</v>
      </c>
      <c r="AR913" s="369">
        <v>3.8E-3</v>
      </c>
      <c r="AS913" s="369">
        <v>3.8E-3</v>
      </c>
      <c r="AT913" s="369" t="s">
        <v>1424</v>
      </c>
      <c r="AW913"/>
      <c r="AX913" s="198"/>
      <c r="AY913" s="184"/>
      <c r="AZ913" s="184"/>
      <c r="BA913" s="184"/>
      <c r="BB913" s="186"/>
      <c r="BC913" s="184"/>
      <c r="BD913" s="184"/>
      <c r="BE913" s="184"/>
      <c r="BF913" s="184"/>
      <c r="BG913" s="186"/>
      <c r="BH913" s="186"/>
      <c r="BI913" s="199"/>
      <c r="BJ913" s="199"/>
      <c r="BK913" s="199"/>
      <c r="BL913" s="186"/>
      <c r="BM913" s="186"/>
      <c r="BN913" s="186"/>
      <c r="BO913" s="186"/>
      <c r="BP913" s="186"/>
      <c r="BQ913" s="186"/>
      <c r="BR913" s="186"/>
      <c r="BS913" s="186"/>
      <c r="BT913" s="187"/>
      <c r="BU913" s="188"/>
      <c r="BV913" s="189"/>
      <c r="BW913" s="185"/>
      <c r="BX913"/>
      <c r="BZ913"/>
    </row>
    <row r="914" spans="2:78" ht="18.75">
      <c r="B914" s="363" t="s">
        <v>1690</v>
      </c>
      <c r="C914" s="364">
        <v>32668773000137</v>
      </c>
      <c r="D914" s="365" t="s">
        <v>13</v>
      </c>
      <c r="E914" s="365" t="s">
        <v>615</v>
      </c>
      <c r="F914" s="365" t="s">
        <v>619</v>
      </c>
      <c r="G914" s="366" t="s">
        <v>34</v>
      </c>
      <c r="H914" s="366" t="s">
        <v>1339</v>
      </c>
      <c r="I914" s="366" t="s">
        <v>34</v>
      </c>
      <c r="J914" s="366" t="s">
        <v>611</v>
      </c>
      <c r="K914" s="367" t="s">
        <v>48</v>
      </c>
      <c r="L914" s="368"/>
      <c r="M914" s="368" t="s">
        <v>1424</v>
      </c>
      <c r="N914" s="367">
        <v>517895</v>
      </c>
      <c r="O914" s="367" t="s">
        <v>1323</v>
      </c>
      <c r="P914" s="371">
        <v>43817</v>
      </c>
      <c r="Q914" s="372">
        <v>0</v>
      </c>
      <c r="R914" s="372">
        <v>14.409398855128208</v>
      </c>
      <c r="S914" s="367">
        <v>1</v>
      </c>
      <c r="T914" s="369">
        <v>0.10415426336408595</v>
      </c>
      <c r="U914" s="369">
        <v>1.1159631413489339</v>
      </c>
      <c r="V914" s="369">
        <v>0.10463836132833304</v>
      </c>
      <c r="W914" s="369">
        <v>0.93743958216038281</v>
      </c>
      <c r="X914" s="369">
        <v>0.17769976315539027</v>
      </c>
      <c r="Y914" s="369">
        <v>1.2164573271334669</v>
      </c>
      <c r="AA914" s="369"/>
      <c r="AB914" s="369">
        <v>2.0914712832581905E-2</v>
      </c>
      <c r="AC914" s="373">
        <v>-0.33388382297310842</v>
      </c>
      <c r="AD914" s="575">
        <v>21624757000126</v>
      </c>
      <c r="AE914" s="370" t="s">
        <v>1906</v>
      </c>
      <c r="AF914" s="370" t="s">
        <v>1907</v>
      </c>
      <c r="AG914" s="374" t="s">
        <v>1462</v>
      </c>
      <c r="AH914" s="374" t="s">
        <v>1819</v>
      </c>
      <c r="AI914" s="374">
        <v>1000</v>
      </c>
      <c r="AJ914" s="374">
        <v>1000</v>
      </c>
      <c r="AK914" s="374">
        <v>1000</v>
      </c>
      <c r="AL914" s="722">
        <v>2.0499999999999998</v>
      </c>
      <c r="AM914" s="722">
        <v>0</v>
      </c>
      <c r="AN914" s="369" t="s">
        <v>1820</v>
      </c>
      <c r="AO914" s="367" t="s">
        <v>1326</v>
      </c>
      <c r="AP914" s="370" t="s">
        <v>1835</v>
      </c>
      <c r="AQ914" s="376" t="s">
        <v>1815</v>
      </c>
      <c r="AR914" s="369">
        <v>0</v>
      </c>
      <c r="AS914" s="369">
        <v>0</v>
      </c>
      <c r="AT914" s="369" t="s">
        <v>1424</v>
      </c>
      <c r="AW914"/>
      <c r="AX914" s="198"/>
      <c r="AY914" s="184"/>
      <c r="AZ914" s="184"/>
      <c r="BA914" s="184"/>
      <c r="BB914" s="186"/>
      <c r="BC914" s="184"/>
      <c r="BD914" s="184"/>
      <c r="BE914" s="184"/>
      <c r="BF914" s="184"/>
      <c r="BG914" s="186"/>
      <c r="BH914" s="186"/>
      <c r="BI914" s="199"/>
      <c r="BJ914" s="199"/>
      <c r="BK914" s="199"/>
      <c r="BL914" s="186"/>
      <c r="BM914" s="186"/>
      <c r="BN914" s="186"/>
      <c r="BO914" s="186"/>
      <c r="BP914" s="186"/>
      <c r="BQ914" s="186"/>
      <c r="BR914" s="186"/>
      <c r="BS914" s="186"/>
      <c r="BT914" s="187"/>
      <c r="BU914" s="188"/>
      <c r="BV914" s="189"/>
      <c r="BW914" s="185"/>
      <c r="BX914"/>
      <c r="BZ914"/>
    </row>
    <row r="915" spans="2:78" ht="18.75">
      <c r="B915" s="363" t="s">
        <v>1705</v>
      </c>
      <c r="C915" s="364">
        <v>34681782000193</v>
      </c>
      <c r="D915" s="365" t="s">
        <v>13</v>
      </c>
      <c r="E915" s="365" t="s">
        <v>615</v>
      </c>
      <c r="F915" s="365" t="s">
        <v>619</v>
      </c>
      <c r="G915" s="366" t="s">
        <v>34</v>
      </c>
      <c r="H915" s="366" t="s">
        <v>1339</v>
      </c>
      <c r="I915" s="366" t="s">
        <v>34</v>
      </c>
      <c r="J915" s="366" t="s">
        <v>611</v>
      </c>
      <c r="K915" s="367" t="s">
        <v>48</v>
      </c>
      <c r="L915" s="368"/>
      <c r="M915" s="368" t="s">
        <v>1424</v>
      </c>
      <c r="N915" s="367">
        <v>517951</v>
      </c>
      <c r="O915" s="367" t="s">
        <v>1323</v>
      </c>
      <c r="P915" s="371">
        <v>43818</v>
      </c>
      <c r="Q915" s="372">
        <v>0.45408965000000001</v>
      </c>
      <c r="R915" s="372">
        <v>3.2329471169444446</v>
      </c>
      <c r="S915" s="367">
        <v>1</v>
      </c>
      <c r="T915" s="369">
        <v>5.9724469827745263E-2</v>
      </c>
      <c r="U915" s="369">
        <v>0.63991914312124365</v>
      </c>
      <c r="V915" s="369">
        <v>6.7628203968457923E-2</v>
      </c>
      <c r="W915" s="369">
        <v>0.60587106359130427</v>
      </c>
      <c r="X915" s="369">
        <v>6.7312791161951324E-2</v>
      </c>
      <c r="Y915" s="369">
        <v>0.46079486300247635</v>
      </c>
      <c r="AA915" s="369"/>
      <c r="AB915" s="369">
        <v>4.773167246509654E-2</v>
      </c>
      <c r="AC915" s="373">
        <v>-0.92167819321587885</v>
      </c>
      <c r="AD915" s="575">
        <v>22354046000141</v>
      </c>
      <c r="AE915" s="370" t="s">
        <v>1906</v>
      </c>
      <c r="AF915" s="370" t="s">
        <v>1907</v>
      </c>
      <c r="AG915" s="374" t="s">
        <v>1462</v>
      </c>
      <c r="AH915" s="374" t="s">
        <v>1819</v>
      </c>
      <c r="AI915" s="374">
        <v>5000</v>
      </c>
      <c r="AJ915" s="374">
        <v>5000</v>
      </c>
      <c r="AK915" s="374">
        <v>5000</v>
      </c>
      <c r="AL915" s="722">
        <v>2.2999999999999998</v>
      </c>
      <c r="AM915" s="722">
        <v>0</v>
      </c>
      <c r="AN915" s="369" t="s">
        <v>1820</v>
      </c>
      <c r="AO915" s="367" t="s">
        <v>1326</v>
      </c>
      <c r="AP915" s="370" t="s">
        <v>1835</v>
      </c>
      <c r="AQ915" s="376" t="s">
        <v>1815</v>
      </c>
      <c r="AR915" s="369">
        <v>0</v>
      </c>
      <c r="AS915" s="369">
        <v>0</v>
      </c>
      <c r="AT915" s="369" t="s">
        <v>1424</v>
      </c>
      <c r="AW915"/>
      <c r="AX915" s="198"/>
      <c r="AY915" s="184"/>
      <c r="AZ915" s="184"/>
      <c r="BA915" s="184"/>
      <c r="BB915" s="186"/>
      <c r="BC915" s="184"/>
      <c r="BD915" s="184"/>
      <c r="BE915" s="184"/>
      <c r="BF915" s="184"/>
      <c r="BG915" s="186"/>
      <c r="BH915" s="186"/>
      <c r="BI915" s="199"/>
      <c r="BJ915" s="199"/>
      <c r="BK915" s="199"/>
      <c r="BL915" s="186"/>
      <c r="BM915" s="186"/>
      <c r="BN915" s="186"/>
      <c r="BO915" s="186"/>
      <c r="BP915" s="186"/>
      <c r="BQ915" s="186"/>
      <c r="BR915" s="186"/>
      <c r="BS915" s="186"/>
      <c r="BT915" s="187"/>
      <c r="BU915" s="188"/>
      <c r="BV915" s="189"/>
      <c r="BW915" s="185"/>
      <c r="BX915"/>
      <c r="BZ915"/>
    </row>
    <row r="916" spans="2:78" ht="18.75">
      <c r="B916" s="363" t="s">
        <v>42</v>
      </c>
      <c r="C916" s="364">
        <v>35432385000140</v>
      </c>
      <c r="D916" s="365" t="s">
        <v>13</v>
      </c>
      <c r="E916" s="365" t="s">
        <v>616</v>
      </c>
      <c r="F916" s="365" t="s">
        <v>619</v>
      </c>
      <c r="G916" s="366" t="s">
        <v>34</v>
      </c>
      <c r="H916" s="366" t="s">
        <v>867</v>
      </c>
      <c r="I916" s="366" t="s">
        <v>34</v>
      </c>
      <c r="J916" s="366" t="s">
        <v>611</v>
      </c>
      <c r="K916" s="367" t="s">
        <v>48</v>
      </c>
      <c r="L916" s="368" t="s">
        <v>1341</v>
      </c>
      <c r="M916" s="368" t="s">
        <v>1421</v>
      </c>
      <c r="N916" s="367">
        <v>518174</v>
      </c>
      <c r="O916" s="367" t="s">
        <v>1323</v>
      </c>
      <c r="P916" s="371">
        <v>43810</v>
      </c>
      <c r="Q916" s="372">
        <v>258.25658212000002</v>
      </c>
      <c r="R916" s="372">
        <v>382.35014094380949</v>
      </c>
      <c r="S916" s="367">
        <v>2</v>
      </c>
      <c r="T916" s="369">
        <v>-1.7502077403491079E-2</v>
      </c>
      <c r="U916" s="369">
        <v>-0.18752639256884157</v>
      </c>
      <c r="V916" s="369">
        <v>-8.888924171081003E-4</v>
      </c>
      <c r="W916" s="369">
        <v>-7.963455519574553E-3</v>
      </c>
      <c r="X916" s="369">
        <v>7.8953025030600976E-2</v>
      </c>
      <c r="Y916" s="369">
        <v>0.54047897471783002</v>
      </c>
      <c r="AA916" s="369"/>
      <c r="AB916" s="369">
        <v>5.3549283826951372E-2</v>
      </c>
      <c r="AC916" s="373">
        <v>-2.101061489187309</v>
      </c>
      <c r="AD916" s="575">
        <v>32785900000188</v>
      </c>
      <c r="AE916" s="370" t="s">
        <v>2061</v>
      </c>
      <c r="AF916" s="370" t="s">
        <v>1812</v>
      </c>
      <c r="AG916" s="374" t="s">
        <v>1459</v>
      </c>
      <c r="AH916" s="374" t="s">
        <v>1813</v>
      </c>
      <c r="AI916" s="374">
        <v>500</v>
      </c>
      <c r="AJ916" s="374">
        <v>100</v>
      </c>
      <c r="AK916" s="374">
        <v>100</v>
      </c>
      <c r="AL916" s="722">
        <v>2</v>
      </c>
      <c r="AM916" s="722">
        <v>15</v>
      </c>
      <c r="AN916" s="369" t="s">
        <v>1815</v>
      </c>
      <c r="AO916" s="367" t="s">
        <v>1326</v>
      </c>
      <c r="AP916" s="370" t="s">
        <v>1835</v>
      </c>
      <c r="AQ916" s="376" t="s">
        <v>670</v>
      </c>
      <c r="AR916" s="369">
        <v>3.15E-3</v>
      </c>
      <c r="AS916" s="369">
        <v>3.15E-3</v>
      </c>
      <c r="AT916" s="369" t="s">
        <v>1424</v>
      </c>
      <c r="AW916"/>
      <c r="AX916" s="198"/>
      <c r="AY916" s="184"/>
      <c r="AZ916" s="184"/>
      <c r="BA916" s="184"/>
      <c r="BB916" s="186"/>
      <c r="BC916" s="184"/>
      <c r="BD916" s="184"/>
      <c r="BE916" s="184"/>
      <c r="BF916" s="184"/>
      <c r="BG916" s="186"/>
      <c r="BH916" s="186"/>
      <c r="BI916" s="199"/>
      <c r="BJ916" s="199"/>
      <c r="BK916" s="199"/>
      <c r="BL916" s="186"/>
      <c r="BM916" s="186"/>
      <c r="BN916" s="186"/>
      <c r="BO916" s="186"/>
      <c r="BP916" s="186"/>
      <c r="BQ916" s="186"/>
      <c r="BR916" s="186"/>
      <c r="BS916" s="186"/>
      <c r="BT916" s="187"/>
      <c r="BU916" s="188"/>
      <c r="BV916" s="189"/>
      <c r="BW916" s="185"/>
      <c r="BX916"/>
      <c r="BZ916"/>
    </row>
    <row r="917" spans="2:78" ht="18.75">
      <c r="B917" s="363" t="s">
        <v>557</v>
      </c>
      <c r="C917" s="364">
        <v>35646163000120</v>
      </c>
      <c r="D917" s="365" t="s">
        <v>14</v>
      </c>
      <c r="E917" s="365" t="s">
        <v>607</v>
      </c>
      <c r="F917" s="365" t="s">
        <v>1424</v>
      </c>
      <c r="G917" s="366" t="s">
        <v>1424</v>
      </c>
      <c r="H917" s="366" t="s">
        <v>34</v>
      </c>
      <c r="I917" s="366" t="s">
        <v>34</v>
      </c>
      <c r="J917" s="366" t="s">
        <v>608</v>
      </c>
      <c r="K917" s="367" t="s">
        <v>48</v>
      </c>
      <c r="L917" s="368"/>
      <c r="M917" s="368" t="s">
        <v>34</v>
      </c>
      <c r="N917" s="367">
        <v>518204</v>
      </c>
      <c r="O917" s="367" t="s">
        <v>1323</v>
      </c>
      <c r="P917" s="371">
        <v>43828</v>
      </c>
      <c r="Q917" s="372">
        <v>5.99097334</v>
      </c>
      <c r="R917" s="372">
        <v>10.261504173452389</v>
      </c>
      <c r="S917" s="367">
        <v>2</v>
      </c>
      <c r="T917" s="369">
        <v>-0.11984947800623635</v>
      </c>
      <c r="U917" s="369">
        <v>-1.2841298631947098</v>
      </c>
      <c r="V917" s="369">
        <v>-0.2456001756086621</v>
      </c>
      <c r="W917" s="369">
        <v>-2.2002955998008331</v>
      </c>
      <c r="X917" s="369">
        <v>-0.24183529455599795</v>
      </c>
      <c r="Y917" s="369">
        <v>-1.65550201530024</v>
      </c>
      <c r="AA917" s="369"/>
      <c r="AB917" s="369">
        <v>0.28803363019094014</v>
      </c>
      <c r="AC917" s="373">
        <v>-1.240208030489762</v>
      </c>
      <c r="AD917" s="575">
        <v>35646113000143</v>
      </c>
      <c r="AE917" s="370" t="s">
        <v>1966</v>
      </c>
      <c r="AF917" s="370" t="s">
        <v>1833</v>
      </c>
      <c r="AG917" s="374" t="s">
        <v>1458</v>
      </c>
      <c r="AH917" s="374" t="s">
        <v>1813</v>
      </c>
      <c r="AI917" s="374">
        <v>5000</v>
      </c>
      <c r="AJ917" s="374">
        <v>1000</v>
      </c>
      <c r="AK917" s="374">
        <v>1000</v>
      </c>
      <c r="AL917" s="722">
        <v>1.34</v>
      </c>
      <c r="AM917" s="722">
        <v>20</v>
      </c>
      <c r="AN917" s="369" t="s">
        <v>1928</v>
      </c>
      <c r="AO917" s="367" t="s">
        <v>1326</v>
      </c>
      <c r="AP917" s="370" t="s">
        <v>1816</v>
      </c>
      <c r="AQ917" s="376" t="s">
        <v>661</v>
      </c>
      <c r="AR917" s="369">
        <v>4.0003466666666699E-3</v>
      </c>
      <c r="AS917" s="369">
        <v>4.0003466666666699E-3</v>
      </c>
      <c r="AT917" s="369" t="s">
        <v>1424</v>
      </c>
      <c r="AW917"/>
      <c r="AX917" s="198"/>
      <c r="AY917" s="184"/>
      <c r="AZ917" s="184"/>
      <c r="BA917" s="184"/>
      <c r="BB917" s="186"/>
      <c r="BC917" s="184"/>
      <c r="BD917" s="184"/>
      <c r="BE917" s="184"/>
      <c r="BF917" s="184"/>
      <c r="BG917" s="186"/>
      <c r="BH917" s="186"/>
      <c r="BI917" s="199"/>
      <c r="BJ917" s="199"/>
      <c r="BK917" s="199"/>
      <c r="BL917" s="186"/>
      <c r="BM917" s="186"/>
      <c r="BN917" s="186"/>
      <c r="BO917" s="186"/>
      <c r="BP917" s="186"/>
      <c r="BQ917" s="186"/>
      <c r="BR917" s="186"/>
      <c r="BS917" s="186"/>
      <c r="BT917" s="187"/>
      <c r="BU917" s="188"/>
      <c r="BV917" s="189"/>
      <c r="BW917" s="185"/>
      <c r="BX917"/>
      <c r="BZ917"/>
    </row>
    <row r="918" spans="2:78" ht="18.75">
      <c r="B918" s="363" t="s">
        <v>1681</v>
      </c>
      <c r="C918" s="364">
        <v>35591389000171</v>
      </c>
      <c r="D918" s="365" t="s">
        <v>13</v>
      </c>
      <c r="E918" s="365" t="s">
        <v>615</v>
      </c>
      <c r="F918" s="365" t="s">
        <v>619</v>
      </c>
      <c r="G918" s="366" t="s">
        <v>1424</v>
      </c>
      <c r="H918" s="366" t="s">
        <v>867</v>
      </c>
      <c r="I918" s="366" t="s">
        <v>1424</v>
      </c>
      <c r="J918" s="366" t="s">
        <v>611</v>
      </c>
      <c r="K918" s="367" t="s">
        <v>48</v>
      </c>
      <c r="L918" s="368"/>
      <c r="M918" s="368" t="s">
        <v>1424</v>
      </c>
      <c r="N918" s="367">
        <v>518433</v>
      </c>
      <c r="O918" s="367" t="s">
        <v>1323</v>
      </c>
      <c r="P918" s="371">
        <v>43828</v>
      </c>
      <c r="Q918" s="372">
        <v>106.89270275</v>
      </c>
      <c r="R918" s="372">
        <v>364.95624065571423</v>
      </c>
      <c r="S918" s="367">
        <v>4</v>
      </c>
      <c r="T918" s="369">
        <v>-3.946710724787672E-2</v>
      </c>
      <c r="U918" s="369">
        <v>-0.4228711870423808</v>
      </c>
      <c r="V918" s="369">
        <v>-2.1063639933425193E-2</v>
      </c>
      <c r="W918" s="369">
        <v>-0.18870603063066368</v>
      </c>
      <c r="X918" s="369">
        <v>7.5456018153233995E-2</v>
      </c>
      <c r="Y918" s="369">
        <v>0.51653994653077895</v>
      </c>
      <c r="AA918" s="369"/>
      <c r="AB918" s="369">
        <v>6.449638215101329E-2</v>
      </c>
      <c r="AC918" s="373">
        <v>-2.0572485015983308</v>
      </c>
      <c r="AD918" s="575">
        <v>26094770000134</v>
      </c>
      <c r="AE918" s="370" t="s">
        <v>1906</v>
      </c>
      <c r="AF918" s="370" t="s">
        <v>1907</v>
      </c>
      <c r="AG918" s="374" t="s">
        <v>1462</v>
      </c>
      <c r="AH918" s="374" t="s">
        <v>1813</v>
      </c>
      <c r="AI918" s="374">
        <v>10000</v>
      </c>
      <c r="AJ918" s="374">
        <v>1000</v>
      </c>
      <c r="AK918" s="374">
        <v>1000</v>
      </c>
      <c r="AL918" s="722">
        <v>1.25</v>
      </c>
      <c r="AM918" s="722">
        <v>0</v>
      </c>
      <c r="AN918" s="369" t="s">
        <v>1820</v>
      </c>
      <c r="AO918" s="367" t="s">
        <v>1326</v>
      </c>
      <c r="AP918" s="370" t="s">
        <v>1835</v>
      </c>
      <c r="AQ918" s="376" t="s">
        <v>1815</v>
      </c>
      <c r="AR918" s="369">
        <v>0</v>
      </c>
      <c r="AS918" s="369">
        <v>0</v>
      </c>
      <c r="AT918" s="369" t="s">
        <v>1424</v>
      </c>
      <c r="AW918"/>
      <c r="AX918" s="198"/>
      <c r="AY918" s="184"/>
      <c r="AZ918" s="184"/>
      <c r="BA918" s="184"/>
      <c r="BB918" s="186"/>
      <c r="BC918" s="184"/>
      <c r="BD918" s="184"/>
      <c r="BE918" s="184"/>
      <c r="BF918" s="184"/>
      <c r="BG918" s="186"/>
      <c r="BH918" s="186"/>
      <c r="BI918" s="199"/>
      <c r="BJ918" s="199"/>
      <c r="BK918" s="199"/>
      <c r="BL918" s="186"/>
      <c r="BM918" s="186"/>
      <c r="BN918" s="186"/>
      <c r="BO918" s="186"/>
      <c r="BP918" s="186"/>
      <c r="BQ918" s="186"/>
      <c r="BR918" s="186"/>
      <c r="BS918" s="186"/>
      <c r="BT918" s="187"/>
      <c r="BU918" s="188"/>
      <c r="BV918" s="189"/>
      <c r="BW918" s="185"/>
      <c r="BX918"/>
      <c r="BZ918"/>
    </row>
    <row r="919" spans="2:78" ht="18.75">
      <c r="B919" s="363" t="s">
        <v>973</v>
      </c>
      <c r="C919" s="364"/>
      <c r="D919" s="365" t="s">
        <v>14</v>
      </c>
      <c r="E919" s="365" t="s">
        <v>15</v>
      </c>
      <c r="F919" s="365" t="s">
        <v>703</v>
      </c>
      <c r="G919" s="366" t="s">
        <v>1424</v>
      </c>
      <c r="H919" s="366" t="s">
        <v>34</v>
      </c>
      <c r="I919" s="366" t="s">
        <v>34</v>
      </c>
      <c r="J919" s="366" t="s">
        <v>611</v>
      </c>
      <c r="L919" s="368"/>
      <c r="M919" s="368" t="s">
        <v>34</v>
      </c>
      <c r="N919" s="367">
        <v>518514</v>
      </c>
      <c r="O919" s="367" t="s">
        <v>1323</v>
      </c>
      <c r="P919" s="371"/>
      <c r="S919" s="367"/>
      <c r="U919" s="369"/>
      <c r="W919" s="369"/>
      <c r="Y919" s="369"/>
      <c r="AA919" s="369"/>
      <c r="AD919" s="575">
        <v>35001472000143</v>
      </c>
      <c r="AE919" s="370"/>
      <c r="AF919" s="370"/>
      <c r="AG919" s="374" t="s">
        <v>1458</v>
      </c>
      <c r="AH919" s="374"/>
      <c r="AI919" s="374">
        <v>500</v>
      </c>
      <c r="AJ919" s="374">
        <v>100</v>
      </c>
      <c r="AK919" s="374">
        <v>100</v>
      </c>
      <c r="AN919" s="369"/>
      <c r="AO919" s="367" t="s">
        <v>1326</v>
      </c>
      <c r="AP919" s="370"/>
      <c r="AR919" s="369">
        <v>5.0000000000000001E-3</v>
      </c>
      <c r="AS919" s="369">
        <v>5.0000000000000001E-3</v>
      </c>
      <c r="AT919" s="369" t="s">
        <v>1424</v>
      </c>
      <c r="AW919"/>
      <c r="AX919" s="198"/>
      <c r="AY919" s="184"/>
      <c r="AZ919" s="184"/>
      <c r="BA919" s="184"/>
      <c r="BB919" s="186"/>
      <c r="BC919" s="184"/>
      <c r="BD919" s="184"/>
      <c r="BE919" s="184"/>
      <c r="BF919" s="184"/>
      <c r="BG919" s="186"/>
      <c r="BH919" s="186"/>
      <c r="BI919" s="199"/>
      <c r="BJ919" s="199"/>
      <c r="BK919" s="199"/>
      <c r="BL919" s="186"/>
      <c r="BM919" s="186"/>
      <c r="BN919" s="186"/>
      <c r="BO919" s="186"/>
      <c r="BP919" s="186"/>
      <c r="BQ919" s="186"/>
      <c r="BR919" s="186"/>
      <c r="BS919" s="186"/>
      <c r="BT919" s="187"/>
      <c r="BU919" s="188"/>
      <c r="BV919" s="189"/>
      <c r="BW919" s="185"/>
      <c r="BX919"/>
      <c r="BZ919"/>
    </row>
    <row r="920" spans="2:78" ht="18.75">
      <c r="B920" s="363" t="s">
        <v>1122</v>
      </c>
      <c r="C920" s="364"/>
      <c r="D920" s="365" t="s">
        <v>11</v>
      </c>
      <c r="E920" s="365" t="s">
        <v>620</v>
      </c>
      <c r="F920" s="365" t="s">
        <v>665</v>
      </c>
      <c r="G920" s="366" t="s">
        <v>740</v>
      </c>
      <c r="H920" s="366" t="s">
        <v>34</v>
      </c>
      <c r="I920" s="366" t="s">
        <v>1306</v>
      </c>
      <c r="J920" s="366" t="s">
        <v>608</v>
      </c>
      <c r="L920" s="368"/>
      <c r="M920" s="368" t="s">
        <v>34</v>
      </c>
      <c r="N920" s="367">
        <v>518700</v>
      </c>
      <c r="O920" s="367" t="s">
        <v>1323</v>
      </c>
      <c r="P920" s="371"/>
      <c r="S920" s="367"/>
      <c r="U920" s="369"/>
      <c r="W920" s="369"/>
      <c r="Y920" s="369"/>
      <c r="AA920" s="369"/>
      <c r="AD920" s="575">
        <v>0</v>
      </c>
      <c r="AE920" s="370"/>
      <c r="AF920" s="370"/>
      <c r="AG920" s="374" t="s">
        <v>930</v>
      </c>
      <c r="AH920" s="374"/>
      <c r="AI920" s="374">
        <v>20000</v>
      </c>
      <c r="AJ920" s="374">
        <v>10000</v>
      </c>
      <c r="AK920" s="374">
        <v>1000</v>
      </c>
      <c r="AN920" s="369"/>
      <c r="AO920" s="367" t="s">
        <v>1326</v>
      </c>
      <c r="AP920" s="370"/>
      <c r="AR920" s="369">
        <v>3.2000000000000002E-3</v>
      </c>
      <c r="AS920" s="369">
        <v>3.2000000000000002E-3</v>
      </c>
      <c r="AT920" s="369" t="s">
        <v>1424</v>
      </c>
      <c r="AW920"/>
      <c r="AX920" s="198"/>
      <c r="AY920" s="184"/>
      <c r="AZ920" s="184"/>
      <c r="BA920" s="184"/>
      <c r="BB920" s="186"/>
      <c r="BC920" s="184"/>
      <c r="BD920" s="184"/>
      <c r="BE920" s="184"/>
      <c r="BF920" s="184"/>
      <c r="BG920" s="186"/>
      <c r="BH920" s="186"/>
      <c r="BI920" s="199"/>
      <c r="BJ920" s="199"/>
      <c r="BK920" s="199"/>
      <c r="BL920" s="186"/>
      <c r="BM920" s="186"/>
      <c r="BN920" s="186"/>
      <c r="BO920" s="186"/>
      <c r="BP920" s="186"/>
      <c r="BQ920" s="186"/>
      <c r="BR920" s="186"/>
      <c r="BS920" s="186"/>
      <c r="BT920" s="187"/>
      <c r="BU920" s="188"/>
      <c r="BV920" s="189"/>
      <c r="BW920" s="185"/>
      <c r="BX920"/>
      <c r="BZ920"/>
    </row>
    <row r="921" spans="2:78" ht="18.75">
      <c r="B921" s="363" t="s">
        <v>502</v>
      </c>
      <c r="C921" s="364"/>
      <c r="D921" s="365" t="s">
        <v>14</v>
      </c>
      <c r="E921" s="365" t="s">
        <v>607</v>
      </c>
      <c r="F921" s="365" t="s">
        <v>862</v>
      </c>
      <c r="G921" s="366" t="s">
        <v>1424</v>
      </c>
      <c r="H921" s="366" t="s">
        <v>34</v>
      </c>
      <c r="I921" s="366" t="s">
        <v>34</v>
      </c>
      <c r="J921" s="366" t="s">
        <v>611</v>
      </c>
      <c r="L921" s="368"/>
      <c r="M921" s="368" t="s">
        <v>1421</v>
      </c>
      <c r="N921" s="367">
        <v>518719</v>
      </c>
      <c r="O921" s="367" t="s">
        <v>1323</v>
      </c>
      <c r="P921" s="371"/>
      <c r="S921" s="367"/>
      <c r="U921" s="369"/>
      <c r="W921" s="369"/>
      <c r="Y921" s="369"/>
      <c r="AA921" s="369"/>
      <c r="AD921" s="575">
        <v>0</v>
      </c>
      <c r="AE921" s="370"/>
      <c r="AF921" s="370"/>
      <c r="AG921" s="374" t="s">
        <v>1458</v>
      </c>
      <c r="AH921" s="374"/>
      <c r="AI921" s="374">
        <v>1000</v>
      </c>
      <c r="AJ921" s="374">
        <v>100</v>
      </c>
      <c r="AK921" s="374">
        <v>0</v>
      </c>
      <c r="AN921" s="369"/>
      <c r="AO921" s="367" t="s">
        <v>1326</v>
      </c>
      <c r="AP921" s="370"/>
      <c r="AR921" s="369">
        <v>2.3997599999999999E-3</v>
      </c>
      <c r="AS921" s="369">
        <v>2.3997599999999999E-3</v>
      </c>
      <c r="AT921" s="369" t="s">
        <v>1424</v>
      </c>
      <c r="AW921"/>
      <c r="AX921" s="198"/>
      <c r="AY921" s="184"/>
      <c r="AZ921" s="184"/>
      <c r="BA921" s="184"/>
      <c r="BB921" s="186"/>
      <c r="BC921" s="184"/>
      <c r="BD921" s="184"/>
      <c r="BE921" s="184"/>
      <c r="BF921" s="184"/>
      <c r="BG921" s="186"/>
      <c r="BH921" s="186"/>
      <c r="BI921" s="199"/>
      <c r="BJ921" s="199"/>
      <c r="BK921" s="199"/>
      <c r="BL921" s="186"/>
      <c r="BM921" s="186"/>
      <c r="BN921" s="186"/>
      <c r="BO921" s="186"/>
      <c r="BP921" s="186"/>
      <c r="BQ921" s="186"/>
      <c r="BR921" s="186"/>
      <c r="BS921" s="186"/>
      <c r="BT921" s="187"/>
      <c r="BU921" s="188"/>
      <c r="BV921" s="189"/>
      <c r="BW921" s="185"/>
      <c r="BX921"/>
      <c r="BZ921"/>
    </row>
    <row r="922" spans="2:78" ht="18.75">
      <c r="B922" s="363" t="s">
        <v>291</v>
      </c>
      <c r="C922" s="364">
        <v>32862291000113</v>
      </c>
      <c r="D922" s="365" t="s">
        <v>14</v>
      </c>
      <c r="E922" s="365" t="s">
        <v>607</v>
      </c>
      <c r="F922" s="365" t="s">
        <v>1424</v>
      </c>
      <c r="G922" s="366" t="s">
        <v>1424</v>
      </c>
      <c r="H922" s="366" t="s">
        <v>34</v>
      </c>
      <c r="I922" s="366" t="s">
        <v>34</v>
      </c>
      <c r="J922" s="366" t="s">
        <v>608</v>
      </c>
      <c r="K922" s="367" t="s">
        <v>48</v>
      </c>
      <c r="L922" s="368"/>
      <c r="M922" s="368" t="s">
        <v>1421</v>
      </c>
      <c r="N922" s="367">
        <v>518761</v>
      </c>
      <c r="O922" s="367" t="s">
        <v>1323</v>
      </c>
      <c r="P922" s="371">
        <v>43602</v>
      </c>
      <c r="Q922" s="372">
        <v>1.81759293</v>
      </c>
      <c r="R922" s="372">
        <v>1.9310254759523797</v>
      </c>
      <c r="S922" s="367">
        <v>1</v>
      </c>
      <c r="T922" s="369">
        <v>-0.13624505584491753</v>
      </c>
      <c r="U922" s="369">
        <v>-1.4598006418850296</v>
      </c>
      <c r="V922" s="369">
        <v>-0.1938251188736676</v>
      </c>
      <c r="W922" s="369">
        <v>-1.7364505344171379</v>
      </c>
      <c r="X922" s="369">
        <v>-0.2384522844810556</v>
      </c>
      <c r="Y922" s="369">
        <v>-1.6323433609477784</v>
      </c>
      <c r="Z922" s="369">
        <v>-0.214365467358273</v>
      </c>
      <c r="AA922" s="369">
        <v>-1.1582581065888964</v>
      </c>
      <c r="AB922" s="369">
        <v>0.19333560738131944</v>
      </c>
      <c r="AC922" s="373">
        <v>-1.5798774401473281</v>
      </c>
      <c r="AD922" s="575">
        <v>0</v>
      </c>
      <c r="AE922" s="370" t="s">
        <v>2092</v>
      </c>
      <c r="AF922" s="370" t="s">
        <v>1858</v>
      </c>
      <c r="AG922" s="374" t="s">
        <v>721</v>
      </c>
      <c r="AH922" s="374" t="s">
        <v>1819</v>
      </c>
      <c r="AI922" s="374">
        <v>100000</v>
      </c>
      <c r="AJ922" s="374">
        <v>10000</v>
      </c>
      <c r="AK922" s="374">
        <v>10000</v>
      </c>
      <c r="AL922" s="722">
        <v>0.06</v>
      </c>
      <c r="AM922" s="722">
        <v>30</v>
      </c>
      <c r="AN922" s="369" t="s">
        <v>1824</v>
      </c>
      <c r="AO922" s="367" t="s">
        <v>1326</v>
      </c>
      <c r="AP922" s="370" t="s">
        <v>1816</v>
      </c>
      <c r="AQ922" s="376" t="s">
        <v>661</v>
      </c>
      <c r="AR922" s="369">
        <v>0</v>
      </c>
      <c r="AS922" s="369">
        <v>0</v>
      </c>
      <c r="AT922" s="369" t="s">
        <v>1424</v>
      </c>
      <c r="AW922"/>
      <c r="AX922" s="198"/>
      <c r="AY922" s="184"/>
      <c r="AZ922" s="184"/>
      <c r="BA922" s="184"/>
      <c r="BB922" s="186"/>
      <c r="BC922" s="184"/>
      <c r="BD922" s="184"/>
      <c r="BE922" s="184"/>
      <c r="BF922" s="184"/>
      <c r="BG922" s="186"/>
      <c r="BH922" s="186"/>
      <c r="BI922" s="199"/>
      <c r="BJ922" s="199"/>
      <c r="BK922" s="199"/>
      <c r="BL922" s="186"/>
      <c r="BM922" s="186"/>
      <c r="BN922" s="186"/>
      <c r="BO922" s="186"/>
      <c r="BP922" s="186"/>
      <c r="BQ922" s="186"/>
      <c r="BR922" s="186"/>
      <c r="BS922" s="186"/>
      <c r="BT922" s="187"/>
      <c r="BU922" s="188"/>
      <c r="BV922" s="189"/>
      <c r="BW922" s="185"/>
      <c r="BX922"/>
      <c r="BZ922"/>
    </row>
    <row r="923" spans="2:78" ht="18.75">
      <c r="B923" s="363" t="s">
        <v>328</v>
      </c>
      <c r="C923" s="364"/>
      <c r="D923" s="365" t="s">
        <v>13</v>
      </c>
      <c r="E923" s="365" t="s">
        <v>615</v>
      </c>
      <c r="F923" s="365" t="s">
        <v>619</v>
      </c>
      <c r="G923" s="366" t="s">
        <v>34</v>
      </c>
      <c r="H923" s="366" t="s">
        <v>867</v>
      </c>
      <c r="I923" s="366" t="s">
        <v>34</v>
      </c>
      <c r="J923" s="366" t="s">
        <v>1424</v>
      </c>
      <c r="L923" s="368"/>
      <c r="M923" s="368" t="s">
        <v>34</v>
      </c>
      <c r="N923" s="367">
        <v>519057</v>
      </c>
      <c r="O923" s="367" t="s">
        <v>1323</v>
      </c>
      <c r="P923" s="371"/>
      <c r="S923" s="367"/>
      <c r="U923" s="369"/>
      <c r="W923" s="369"/>
      <c r="Y923" s="369"/>
      <c r="AA923" s="369"/>
      <c r="AD923" s="575">
        <v>34799086000186</v>
      </c>
      <c r="AE923" s="370"/>
      <c r="AF923" s="370"/>
      <c r="AG923" s="374" t="s">
        <v>721</v>
      </c>
      <c r="AH923" s="374"/>
      <c r="AI923" s="374">
        <v>5000</v>
      </c>
      <c r="AJ923" s="374">
        <v>1000</v>
      </c>
      <c r="AK923" s="374">
        <v>1000</v>
      </c>
      <c r="AN923" s="369"/>
      <c r="AO923" s="367" t="s">
        <v>1326</v>
      </c>
      <c r="AP923" s="370"/>
      <c r="AR923" s="369">
        <v>6.3333333333333297E-3</v>
      </c>
      <c r="AS923" s="369">
        <v>6.3333333333333297E-3</v>
      </c>
      <c r="AT923" s="369" t="s">
        <v>1424</v>
      </c>
      <c r="AW923"/>
      <c r="AX923" s="198"/>
      <c r="AY923" s="184"/>
      <c r="AZ923" s="184"/>
      <c r="BA923" s="184"/>
      <c r="BB923" s="186"/>
      <c r="BC923" s="184"/>
      <c r="BD923" s="184"/>
      <c r="BE923" s="184"/>
      <c r="BF923" s="184"/>
      <c r="BG923" s="186"/>
      <c r="BH923" s="186"/>
      <c r="BI923" s="199"/>
      <c r="BJ923" s="199"/>
      <c r="BK923" s="199"/>
      <c r="BL923" s="186"/>
      <c r="BM923" s="186"/>
      <c r="BN923" s="186"/>
      <c r="BO923" s="186"/>
      <c r="BP923" s="186"/>
      <c r="BQ923" s="186"/>
      <c r="BR923" s="186"/>
      <c r="BS923" s="186"/>
      <c r="BT923" s="187"/>
      <c r="BU923" s="188"/>
      <c r="BV923" s="189"/>
      <c r="BW923" s="185"/>
      <c r="BX923"/>
      <c r="BZ923"/>
    </row>
    <row r="924" spans="2:78" ht="18.75">
      <c r="B924" s="363" t="s">
        <v>383</v>
      </c>
      <c r="C924" s="364">
        <v>35343590000130</v>
      </c>
      <c r="D924" s="365" t="s">
        <v>11</v>
      </c>
      <c r="E924" s="365" t="s">
        <v>620</v>
      </c>
      <c r="F924" s="365" t="s">
        <v>665</v>
      </c>
      <c r="G924" s="366" t="s">
        <v>740</v>
      </c>
      <c r="H924" s="366" t="s">
        <v>34</v>
      </c>
      <c r="I924" s="366" t="s">
        <v>1424</v>
      </c>
      <c r="J924" s="366" t="s">
        <v>608</v>
      </c>
      <c r="K924" s="367" t="s">
        <v>48</v>
      </c>
      <c r="L924" s="368" t="s">
        <v>1341</v>
      </c>
      <c r="M924" s="368" t="s">
        <v>34</v>
      </c>
      <c r="N924" s="367">
        <v>519421</v>
      </c>
      <c r="O924" s="367" t="s">
        <v>1323</v>
      </c>
      <c r="P924" s="371">
        <v>43818</v>
      </c>
      <c r="Q924" s="372">
        <v>347.60049584000001</v>
      </c>
      <c r="R924" s="372">
        <v>233.30983235789671</v>
      </c>
      <c r="S924" s="367">
        <v>1</v>
      </c>
      <c r="T924" s="369">
        <v>0.10600823025953376</v>
      </c>
      <c r="U924" s="369">
        <v>1.1358275103509836</v>
      </c>
      <c r="V924" s="369">
        <v>0.12556139690834889</v>
      </c>
      <c r="W924" s="369">
        <v>1.1248859592124092</v>
      </c>
      <c r="X924" s="369">
        <v>0.20074558311331003</v>
      </c>
      <c r="Y924" s="369">
        <v>1.3742192512340381</v>
      </c>
      <c r="AA924" s="369"/>
      <c r="AB924" s="369">
        <v>2.2213461459051711E-3</v>
      </c>
      <c r="AC924" s="373">
        <v>6.2754520851176547</v>
      </c>
      <c r="AD924" s="575">
        <v>35505971000178</v>
      </c>
      <c r="AE924" s="370" t="s">
        <v>1889</v>
      </c>
      <c r="AF924" s="370" t="s">
        <v>1833</v>
      </c>
      <c r="AG924" s="374" t="s">
        <v>1458</v>
      </c>
      <c r="AH924" s="374" t="s">
        <v>1819</v>
      </c>
      <c r="AI924" s="374">
        <v>1000</v>
      </c>
      <c r="AJ924" s="374">
        <v>500</v>
      </c>
      <c r="AK924" s="374">
        <v>1000</v>
      </c>
      <c r="AL924" s="722">
        <v>0</v>
      </c>
      <c r="AM924" s="722">
        <v>0</v>
      </c>
      <c r="AN924" s="369" t="s">
        <v>1820</v>
      </c>
      <c r="AO924" s="367" t="s">
        <v>1326</v>
      </c>
      <c r="AP924" s="370" t="s">
        <v>1821</v>
      </c>
      <c r="AQ924" s="376" t="s">
        <v>11</v>
      </c>
      <c r="AR924" s="369">
        <v>1.3998000000000001E-3</v>
      </c>
      <c r="AS924" s="369">
        <v>1.3998000000000001E-3</v>
      </c>
      <c r="AT924" s="369" t="s">
        <v>1424</v>
      </c>
      <c r="AW924"/>
      <c r="AX924" s="198"/>
      <c r="AY924" s="184"/>
      <c r="AZ924" s="184"/>
      <c r="BA924" s="184"/>
      <c r="BB924" s="186"/>
      <c r="BC924" s="184"/>
      <c r="BD924" s="184"/>
      <c r="BE924" s="184"/>
      <c r="BF924" s="184"/>
      <c r="BG924" s="186"/>
      <c r="BH924" s="186"/>
      <c r="BI924" s="199"/>
      <c r="BJ924" s="199"/>
      <c r="BK924" s="199"/>
      <c r="BL924" s="186"/>
      <c r="BM924" s="186"/>
      <c r="BN924" s="186"/>
      <c r="BO924" s="186"/>
      <c r="BP924" s="186"/>
      <c r="BQ924" s="186"/>
      <c r="BR924" s="186"/>
      <c r="BS924" s="186"/>
      <c r="BT924" s="187"/>
      <c r="BU924" s="188"/>
      <c r="BV924" s="189"/>
      <c r="BW924" s="185"/>
      <c r="BX924"/>
      <c r="BZ924"/>
    </row>
    <row r="925" spans="2:78" ht="18.75">
      <c r="B925" s="363" t="s">
        <v>1287</v>
      </c>
      <c r="C925" s="364"/>
      <c r="D925" s="365" t="s">
        <v>14</v>
      </c>
      <c r="E925" s="365" t="s">
        <v>607</v>
      </c>
      <c r="F925" s="365" t="s">
        <v>1424</v>
      </c>
      <c r="G925" s="366" t="s">
        <v>1424</v>
      </c>
      <c r="H925" s="366" t="s">
        <v>34</v>
      </c>
      <c r="I925" s="366" t="s">
        <v>34</v>
      </c>
      <c r="J925" s="366" t="s">
        <v>608</v>
      </c>
      <c r="L925" s="368"/>
      <c r="M925" s="368" t="s">
        <v>34</v>
      </c>
      <c r="N925" s="367">
        <v>519431</v>
      </c>
      <c r="O925" s="367" t="s">
        <v>1323</v>
      </c>
      <c r="P925" s="371"/>
      <c r="S925" s="367"/>
      <c r="U925" s="369"/>
      <c r="W925" s="369"/>
      <c r="Y925" s="369"/>
      <c r="AA925" s="369"/>
      <c r="AD925" s="575">
        <v>0</v>
      </c>
      <c r="AE925" s="370"/>
      <c r="AF925" s="370"/>
      <c r="AG925" s="374" t="s">
        <v>1458</v>
      </c>
      <c r="AH925" s="374"/>
      <c r="AI925" s="374">
        <v>5000</v>
      </c>
      <c r="AJ925" s="374">
        <v>1000</v>
      </c>
      <c r="AK925" s="374">
        <v>1000</v>
      </c>
      <c r="AN925" s="369"/>
      <c r="AO925" s="367" t="s">
        <v>1326</v>
      </c>
      <c r="AP925" s="370"/>
      <c r="AR925" s="369">
        <v>8.0000000000000002E-3</v>
      </c>
      <c r="AS925" s="369">
        <v>8.0000000000000002E-3</v>
      </c>
      <c r="AT925" s="369" t="s">
        <v>1424</v>
      </c>
      <c r="AW925"/>
      <c r="AX925" s="198"/>
      <c r="AY925" s="184"/>
      <c r="AZ925" s="184"/>
      <c r="BA925" s="184"/>
      <c r="BB925" s="186"/>
      <c r="BC925" s="184"/>
      <c r="BD925" s="184"/>
      <c r="BE925" s="184"/>
      <c r="BF925" s="184"/>
      <c r="BG925" s="186"/>
      <c r="BH925" s="186"/>
      <c r="BI925" s="199"/>
      <c r="BJ925" s="199"/>
      <c r="BK925" s="199"/>
      <c r="BL925" s="186"/>
      <c r="BM925" s="186"/>
      <c r="BN925" s="186"/>
      <c r="BO925" s="186"/>
      <c r="BP925" s="186"/>
      <c r="BQ925" s="186"/>
      <c r="BR925" s="186"/>
      <c r="BS925" s="186"/>
      <c r="BT925" s="187"/>
      <c r="BU925" s="188"/>
      <c r="BV925" s="189"/>
      <c r="BW925" s="185"/>
      <c r="BX925"/>
      <c r="BZ925"/>
    </row>
    <row r="926" spans="2:78" ht="18.75">
      <c r="B926" s="363" t="s">
        <v>1652</v>
      </c>
      <c r="C926" s="364">
        <v>35343303000191</v>
      </c>
      <c r="D926" s="365" t="s">
        <v>14</v>
      </c>
      <c r="E926" s="365" t="s">
        <v>607</v>
      </c>
      <c r="F926" s="365" t="s">
        <v>1424</v>
      </c>
      <c r="G926" s="366" t="s">
        <v>1424</v>
      </c>
      <c r="H926" s="366" t="s">
        <v>34</v>
      </c>
      <c r="I926" s="366" t="s">
        <v>34</v>
      </c>
      <c r="J926" s="366" t="s">
        <v>611</v>
      </c>
      <c r="K926" s="367" t="s">
        <v>48</v>
      </c>
      <c r="L926" s="368"/>
      <c r="M926" s="368" t="s">
        <v>1424</v>
      </c>
      <c r="N926" s="367">
        <v>519618</v>
      </c>
      <c r="O926" s="367" t="s">
        <v>1323</v>
      </c>
      <c r="P926" s="371">
        <v>43814</v>
      </c>
      <c r="Q926" s="372">
        <v>0</v>
      </c>
      <c r="R926" s="372">
        <v>3.6648811916494846</v>
      </c>
      <c r="S926" s="367">
        <v>2</v>
      </c>
      <c r="T926" s="369">
        <v>-0.15904833869210844</v>
      </c>
      <c r="U926" s="369">
        <v>-1.7041269165595827</v>
      </c>
      <c r="V926" s="369">
        <v>-0.16094459673000183</v>
      </c>
      <c r="W926" s="369">
        <v>-1.4418788061495706</v>
      </c>
      <c r="X926" s="369">
        <v>-0.25641765090304802</v>
      </c>
      <c r="Y926" s="369">
        <v>-1.7553266515870565</v>
      </c>
      <c r="AA926" s="369"/>
      <c r="AB926" s="369">
        <v>0.27074207585663906</v>
      </c>
      <c r="AC926" s="373">
        <v>-1.0067369154678003</v>
      </c>
      <c r="AD926" s="575">
        <v>35726390000166</v>
      </c>
      <c r="AE926" s="370" t="s">
        <v>2093</v>
      </c>
      <c r="AF926" s="370" t="s">
        <v>1833</v>
      </c>
      <c r="AG926" s="374" t="s">
        <v>1458</v>
      </c>
      <c r="AH926" s="374" t="s">
        <v>1894</v>
      </c>
      <c r="AI926" s="374">
        <v>100000</v>
      </c>
      <c r="AJ926" s="374">
        <v>10000</v>
      </c>
      <c r="AK926" s="374">
        <v>100000</v>
      </c>
      <c r="AL926" s="722">
        <v>1.6</v>
      </c>
      <c r="AM926" s="722">
        <v>20</v>
      </c>
      <c r="AN926" s="369" t="s">
        <v>1815</v>
      </c>
      <c r="AO926" s="367" t="s">
        <v>1326</v>
      </c>
      <c r="AP926" s="370" t="s">
        <v>1816</v>
      </c>
      <c r="AQ926" s="376" t="s">
        <v>689</v>
      </c>
      <c r="AR926" s="369">
        <v>3.2000000000000002E-3</v>
      </c>
      <c r="AS926" s="369">
        <v>3.2000000000000002E-3</v>
      </c>
      <c r="AT926" s="369" t="s">
        <v>1424</v>
      </c>
      <c r="AW926"/>
      <c r="AX926" s="198"/>
      <c r="AY926" s="184"/>
      <c r="AZ926" s="184"/>
      <c r="BA926" s="184"/>
      <c r="BB926" s="186"/>
      <c r="BC926" s="184"/>
      <c r="BD926" s="184"/>
      <c r="BE926" s="184"/>
      <c r="BF926" s="184"/>
      <c r="BG926" s="186"/>
      <c r="BH926" s="186"/>
      <c r="BI926" s="199"/>
      <c r="BJ926" s="199"/>
      <c r="BK926" s="199"/>
      <c r="BL926" s="186"/>
      <c r="BM926" s="186"/>
      <c r="BN926" s="186"/>
      <c r="BO926" s="186"/>
      <c r="BP926" s="186"/>
      <c r="BQ926" s="186"/>
      <c r="BR926" s="186"/>
      <c r="BS926" s="186"/>
      <c r="BT926" s="187"/>
      <c r="BU926" s="188"/>
      <c r="BV926" s="189"/>
      <c r="BW926" s="185"/>
      <c r="BX926"/>
      <c r="BZ926"/>
    </row>
    <row r="927" spans="2:78" ht="18.75">
      <c r="B927" s="363" t="s">
        <v>1033</v>
      </c>
      <c r="C927" s="364"/>
      <c r="D927" s="365" t="s">
        <v>13</v>
      </c>
      <c r="E927" s="365" t="s">
        <v>615</v>
      </c>
      <c r="F927" s="365" t="s">
        <v>619</v>
      </c>
      <c r="G927" s="366" t="s">
        <v>34</v>
      </c>
      <c r="H927" s="366" t="s">
        <v>867</v>
      </c>
      <c r="I927" s="366" t="s">
        <v>34</v>
      </c>
      <c r="J927" s="366" t="s">
        <v>611</v>
      </c>
      <c r="L927" s="368"/>
      <c r="M927" s="368" t="s">
        <v>1421</v>
      </c>
      <c r="N927" s="367">
        <v>519650</v>
      </c>
      <c r="O927" s="367" t="s">
        <v>1326</v>
      </c>
      <c r="P927" s="371"/>
      <c r="S927" s="367"/>
      <c r="U927" s="369"/>
      <c r="W927" s="369"/>
      <c r="Y927" s="369"/>
      <c r="AA927" s="369"/>
      <c r="AD927" s="575">
        <v>35002571000140</v>
      </c>
      <c r="AE927" s="370"/>
      <c r="AF927" s="370"/>
      <c r="AG927" s="374" t="s">
        <v>1458</v>
      </c>
      <c r="AH927" s="374"/>
      <c r="AI927" s="374">
        <v>10000</v>
      </c>
      <c r="AJ927" s="374">
        <v>10000</v>
      </c>
      <c r="AK927" s="374">
        <v>10000</v>
      </c>
      <c r="AN927" s="369"/>
      <c r="AO927" s="367" t="s">
        <v>1326</v>
      </c>
      <c r="AP927" s="370"/>
      <c r="AR927" s="369">
        <v>0</v>
      </c>
      <c r="AS927" s="369">
        <v>0</v>
      </c>
      <c r="AT927" s="369" t="s">
        <v>1424</v>
      </c>
      <c r="AW927"/>
      <c r="AX927" s="198"/>
      <c r="AY927" s="184"/>
      <c r="AZ927" s="184"/>
      <c r="BA927" s="184"/>
      <c r="BB927" s="186"/>
      <c r="BC927" s="184"/>
      <c r="BD927" s="184"/>
      <c r="BE927" s="184"/>
      <c r="BF927" s="184"/>
      <c r="BG927" s="186"/>
      <c r="BH927" s="186"/>
      <c r="BI927" s="199"/>
      <c r="BJ927" s="199"/>
      <c r="BK927" s="199"/>
      <c r="BL927" s="186"/>
      <c r="BM927" s="186"/>
      <c r="BN927" s="186"/>
      <c r="BO927" s="186"/>
      <c r="BP927" s="186"/>
      <c r="BQ927" s="186"/>
      <c r="BR927" s="186"/>
      <c r="BS927" s="186"/>
      <c r="BT927" s="187"/>
      <c r="BU927" s="188"/>
      <c r="BV927" s="189"/>
      <c r="BW927" s="185"/>
      <c r="BX927"/>
      <c r="BZ927"/>
    </row>
    <row r="928" spans="2:78" ht="18.75">
      <c r="B928" s="363" t="s">
        <v>66</v>
      </c>
      <c r="C928" s="364">
        <v>35618055000144</v>
      </c>
      <c r="D928" s="365" t="s">
        <v>13</v>
      </c>
      <c r="E928" s="365" t="s">
        <v>616</v>
      </c>
      <c r="F928" s="365" t="s">
        <v>618</v>
      </c>
      <c r="G928" s="366" t="s">
        <v>34</v>
      </c>
      <c r="H928" s="366" t="s">
        <v>1340</v>
      </c>
      <c r="I928" s="366" t="s">
        <v>34</v>
      </c>
      <c r="J928" s="366" t="s">
        <v>611</v>
      </c>
      <c r="K928" s="367" t="s">
        <v>48</v>
      </c>
      <c r="L928" s="368" t="s">
        <v>1341</v>
      </c>
      <c r="M928" s="368" t="s">
        <v>34</v>
      </c>
      <c r="N928" s="367">
        <v>519790</v>
      </c>
      <c r="O928" s="367" t="s">
        <v>1323</v>
      </c>
      <c r="P928" s="371">
        <v>43828</v>
      </c>
      <c r="Q928" s="372">
        <v>482.64521688999997</v>
      </c>
      <c r="R928" s="372">
        <v>673.54958293261905</v>
      </c>
      <c r="S928" s="367">
        <v>1</v>
      </c>
      <c r="T928" s="369">
        <v>9.2409558076775644E-2</v>
      </c>
      <c r="U928" s="369">
        <v>0.99012423871248512</v>
      </c>
      <c r="V928" s="369">
        <v>0.11814050168984291</v>
      </c>
      <c r="W928" s="369">
        <v>1.0584032579871505</v>
      </c>
      <c r="X928" s="369">
        <v>0.18078423933284027</v>
      </c>
      <c r="Y928" s="369">
        <v>1.2375723448453735</v>
      </c>
      <c r="AA928" s="369"/>
      <c r="AB928" s="369">
        <v>7.5837509059810237E-2</v>
      </c>
      <c r="AC928" s="373">
        <v>8.5960841348854941E-2</v>
      </c>
      <c r="AD928" s="575">
        <v>35618088000194</v>
      </c>
      <c r="AE928" s="370" t="s">
        <v>1975</v>
      </c>
      <c r="AF928" s="370" t="s">
        <v>1812</v>
      </c>
      <c r="AG928" s="374" t="s">
        <v>1459</v>
      </c>
      <c r="AH928" s="374" t="s">
        <v>1813</v>
      </c>
      <c r="AI928" s="374">
        <v>50000</v>
      </c>
      <c r="AJ928" s="374">
        <v>5000</v>
      </c>
      <c r="AK928" s="374">
        <v>25000</v>
      </c>
      <c r="AL928" s="722">
        <v>2.5</v>
      </c>
      <c r="AM928" s="722">
        <v>20</v>
      </c>
      <c r="AN928" s="369" t="s">
        <v>1820</v>
      </c>
      <c r="AO928" s="367" t="s">
        <v>1326</v>
      </c>
      <c r="AP928" s="370" t="s">
        <v>1835</v>
      </c>
      <c r="AQ928" s="376" t="s">
        <v>673</v>
      </c>
      <c r="AR928" s="369">
        <v>3.8E-3</v>
      </c>
      <c r="AS928" s="369">
        <v>3.8E-3</v>
      </c>
      <c r="AT928" s="369" t="s">
        <v>1424</v>
      </c>
      <c r="AW928"/>
      <c r="AX928" s="198"/>
      <c r="AY928" s="184"/>
      <c r="AZ928" s="184"/>
      <c r="BA928" s="184"/>
      <c r="BB928" s="186"/>
      <c r="BC928" s="184"/>
      <c r="BD928" s="184"/>
      <c r="BE928" s="184"/>
      <c r="BF928" s="184"/>
      <c r="BG928" s="186"/>
      <c r="BH928" s="186"/>
      <c r="BI928" s="199"/>
      <c r="BJ928" s="199"/>
      <c r="BK928" s="199"/>
      <c r="BL928" s="186"/>
      <c r="BM928" s="186"/>
      <c r="BN928" s="186"/>
      <c r="BO928" s="186"/>
      <c r="BP928" s="186"/>
      <c r="BQ928" s="186"/>
      <c r="BR928" s="186"/>
      <c r="BS928" s="186"/>
      <c r="BT928" s="187"/>
      <c r="BU928" s="188"/>
      <c r="BV928" s="189"/>
      <c r="BW928" s="185"/>
      <c r="BX928"/>
      <c r="BZ928"/>
    </row>
    <row r="929" spans="2:78" ht="18.75">
      <c r="B929" s="363" t="s">
        <v>1270</v>
      </c>
      <c r="C929" s="364">
        <v>34218763000125</v>
      </c>
      <c r="D929" s="365" t="s">
        <v>14</v>
      </c>
      <c r="E929" s="365" t="s">
        <v>607</v>
      </c>
      <c r="F929" s="365" t="s">
        <v>1424</v>
      </c>
      <c r="G929" s="366" t="s">
        <v>1424</v>
      </c>
      <c r="H929" s="366" t="s">
        <v>34</v>
      </c>
      <c r="I929" s="366" t="s">
        <v>34</v>
      </c>
      <c r="J929" s="366" t="s">
        <v>608</v>
      </c>
      <c r="K929" s="367" t="s">
        <v>48</v>
      </c>
      <c r="L929" s="368"/>
      <c r="M929" s="368" t="s">
        <v>34</v>
      </c>
      <c r="N929" s="367">
        <v>519979</v>
      </c>
      <c r="O929" s="367" t="s">
        <v>1323</v>
      </c>
      <c r="P929" s="371">
        <v>43645</v>
      </c>
      <c r="Q929" s="372">
        <v>179.84816978999999</v>
      </c>
      <c r="R929" s="372">
        <v>185.02806338182558</v>
      </c>
      <c r="S929" s="367">
        <v>2</v>
      </c>
      <c r="T929" s="369">
        <v>1.5065672233855798E-2</v>
      </c>
      <c r="U929" s="369">
        <v>0.16142147589154207</v>
      </c>
      <c r="V929" s="369">
        <v>-0.10616190760310174</v>
      </c>
      <c r="W929" s="369">
        <v>-0.95108880759826675</v>
      </c>
      <c r="X929" s="369">
        <v>1.7345523671144614E-2</v>
      </c>
      <c r="Y929" s="369">
        <v>0.1187401096549566</v>
      </c>
      <c r="Z929" s="369">
        <v>-0.26329868000000056</v>
      </c>
      <c r="AA929" s="369">
        <v>-1.4226537246060158</v>
      </c>
      <c r="AB929" s="369">
        <v>0.27830176917976035</v>
      </c>
      <c r="AC929" s="373">
        <v>-0.78254390494977988</v>
      </c>
      <c r="AD929" s="575">
        <v>0</v>
      </c>
      <c r="AE929" s="370" t="s">
        <v>2094</v>
      </c>
      <c r="AF929" s="370" t="s">
        <v>1833</v>
      </c>
      <c r="AG929" s="374" t="s">
        <v>1458</v>
      </c>
      <c r="AH929" s="374" t="s">
        <v>1819</v>
      </c>
      <c r="AI929" s="374">
        <v>1000</v>
      </c>
      <c r="AJ929" s="374">
        <v>100</v>
      </c>
      <c r="AK929" s="374">
        <v>100</v>
      </c>
      <c r="AL929" s="722">
        <v>1.4</v>
      </c>
      <c r="AM929" s="722">
        <v>20</v>
      </c>
      <c r="AN929" s="369" t="s">
        <v>1834</v>
      </c>
      <c r="AO929" s="367" t="s">
        <v>1326</v>
      </c>
      <c r="AP929" s="370" t="s">
        <v>1816</v>
      </c>
      <c r="AQ929" s="376" t="s">
        <v>661</v>
      </c>
      <c r="AR929" s="369">
        <v>4.6661999999999997E-3</v>
      </c>
      <c r="AS929" s="369">
        <v>4.6661999999999997E-3</v>
      </c>
      <c r="AT929" s="369" t="s">
        <v>1424</v>
      </c>
      <c r="AW929"/>
      <c r="AX929" s="198"/>
      <c r="AY929" s="184"/>
      <c r="AZ929" s="184"/>
      <c r="BA929" s="184"/>
      <c r="BB929" s="186"/>
      <c r="BC929" s="184"/>
      <c r="BD929" s="184"/>
      <c r="BE929" s="184"/>
      <c r="BF929" s="184"/>
      <c r="BG929" s="186"/>
      <c r="BH929" s="186"/>
      <c r="BI929" s="199"/>
      <c r="BJ929" s="199"/>
      <c r="BK929" s="199"/>
      <c r="BL929" s="186"/>
      <c r="BM929" s="186"/>
      <c r="BN929" s="186"/>
      <c r="BO929" s="186"/>
      <c r="BP929" s="186"/>
      <c r="BQ929" s="186"/>
      <c r="BR929" s="186"/>
      <c r="BS929" s="186"/>
      <c r="BT929" s="187"/>
      <c r="BU929" s="188"/>
      <c r="BV929" s="189"/>
      <c r="BW929" s="185"/>
      <c r="BX929"/>
      <c r="BZ929"/>
    </row>
    <row r="930" spans="2:78" ht="18.75">
      <c r="B930" s="363" t="s">
        <v>344</v>
      </c>
      <c r="C930" s="364">
        <v>35726581000128</v>
      </c>
      <c r="D930" s="365" t="s">
        <v>14</v>
      </c>
      <c r="E930" s="365" t="s">
        <v>607</v>
      </c>
      <c r="F930" s="365" t="s">
        <v>1424</v>
      </c>
      <c r="G930" s="366" t="s">
        <v>1424</v>
      </c>
      <c r="H930" s="366" t="s">
        <v>34</v>
      </c>
      <c r="I930" s="366" t="s">
        <v>34</v>
      </c>
      <c r="J930" s="366" t="s">
        <v>608</v>
      </c>
      <c r="K930" s="367" t="s">
        <v>48</v>
      </c>
      <c r="L930" s="368"/>
      <c r="M930" s="368" t="s">
        <v>1421</v>
      </c>
      <c r="N930" s="367">
        <v>520101</v>
      </c>
      <c r="O930" s="367" t="s">
        <v>1323</v>
      </c>
      <c r="P930" s="371">
        <v>43831</v>
      </c>
      <c r="Q930" s="372">
        <v>8.6230783599999992</v>
      </c>
      <c r="R930" s="372">
        <v>9.3664785376587218</v>
      </c>
      <c r="S930" s="367">
        <v>2</v>
      </c>
      <c r="T930" s="369">
        <v>3.1762122613280042E-2</v>
      </c>
      <c r="U930" s="369">
        <v>0.34031596002481185</v>
      </c>
      <c r="V930" s="369">
        <v>-4.1925613819013496E-2</v>
      </c>
      <c r="W930" s="369">
        <v>-0.37560536500557318</v>
      </c>
      <c r="X930" s="369">
        <v>0.15136416873422309</v>
      </c>
      <c r="Y930" s="369">
        <v>1.0361750001951358</v>
      </c>
      <c r="AA930" s="369"/>
      <c r="AB930" s="369">
        <v>0.24964945713929906</v>
      </c>
      <c r="AC930" s="373">
        <v>-0.6150506441461947</v>
      </c>
      <c r="AD930" s="575">
        <v>41867101000141</v>
      </c>
      <c r="AE930" s="370" t="s">
        <v>1908</v>
      </c>
      <c r="AF930" s="370" t="s">
        <v>1856</v>
      </c>
      <c r="AG930" s="374" t="s">
        <v>59</v>
      </c>
      <c r="AH930" s="374" t="s">
        <v>1819</v>
      </c>
      <c r="AI930" s="374">
        <v>100</v>
      </c>
      <c r="AJ930" s="374">
        <v>100</v>
      </c>
      <c r="AK930" s="374">
        <v>100</v>
      </c>
      <c r="AL930" s="722">
        <v>2</v>
      </c>
      <c r="AM930" s="722">
        <v>20</v>
      </c>
      <c r="AN930" s="369" t="s">
        <v>1824</v>
      </c>
      <c r="AO930" s="367" t="s">
        <v>1326</v>
      </c>
      <c r="AP930" s="370" t="s">
        <v>1816</v>
      </c>
      <c r="AQ930" s="376" t="s">
        <v>661</v>
      </c>
      <c r="AR930" s="369">
        <v>3.3333333333333301E-3</v>
      </c>
      <c r="AS930" s="369">
        <v>3.3333333333333301E-3</v>
      </c>
      <c r="AT930" s="369" t="s">
        <v>1424</v>
      </c>
      <c r="AW930"/>
      <c r="AX930" s="198"/>
      <c r="AY930" s="184"/>
      <c r="AZ930" s="184"/>
      <c r="BA930" s="184"/>
      <c r="BB930" s="186"/>
      <c r="BC930" s="184"/>
      <c r="BD930" s="184"/>
      <c r="BE930" s="184"/>
      <c r="BF930" s="184"/>
      <c r="BG930" s="186"/>
      <c r="BH930" s="186"/>
      <c r="BI930" s="199"/>
      <c r="BJ930" s="199"/>
      <c r="BK930" s="199"/>
      <c r="BL930" s="186"/>
      <c r="BM930" s="186"/>
      <c r="BN930" s="186"/>
      <c r="BO930" s="186"/>
      <c r="BP930" s="186"/>
      <c r="BQ930" s="186"/>
      <c r="BR930" s="186"/>
      <c r="BS930" s="186"/>
      <c r="BT930" s="187"/>
      <c r="BU930" s="188"/>
      <c r="BV930" s="189"/>
      <c r="BW930" s="185"/>
      <c r="BX930"/>
      <c r="BZ930"/>
    </row>
    <row r="931" spans="2:78" ht="18.75">
      <c r="B931" s="363" t="s">
        <v>838</v>
      </c>
      <c r="C931" s="364">
        <v>35726720000113</v>
      </c>
      <c r="D931" s="365" t="s">
        <v>13</v>
      </c>
      <c r="E931" s="365" t="s">
        <v>615</v>
      </c>
      <c r="F931" s="365" t="s">
        <v>619</v>
      </c>
      <c r="G931" s="366" t="s">
        <v>34</v>
      </c>
      <c r="H931" s="366" t="s">
        <v>867</v>
      </c>
      <c r="I931" s="366" t="s">
        <v>34</v>
      </c>
      <c r="J931" s="366" t="s">
        <v>1424</v>
      </c>
      <c r="K931" s="367" t="s">
        <v>48</v>
      </c>
      <c r="L931" s="368"/>
      <c r="M931" s="368" t="s">
        <v>34</v>
      </c>
      <c r="N931" s="367">
        <v>520111</v>
      </c>
      <c r="O931" s="367" t="s">
        <v>1323</v>
      </c>
      <c r="P931" s="371">
        <v>43831</v>
      </c>
      <c r="Q931" s="372">
        <v>21.916885350000001</v>
      </c>
      <c r="R931" s="372">
        <v>34.537583099402404</v>
      </c>
      <c r="S931" s="367">
        <v>1</v>
      </c>
      <c r="T931" s="369">
        <v>0.17674349476400941</v>
      </c>
      <c r="U931" s="369">
        <v>1.8937220547598248</v>
      </c>
      <c r="V931" s="369">
        <v>0.1548913196024555</v>
      </c>
      <c r="W931" s="369">
        <v>1.3876483928564725</v>
      </c>
      <c r="X931" s="369">
        <v>0.24796420758512516</v>
      </c>
      <c r="Y931" s="369">
        <v>1.697457958455471</v>
      </c>
      <c r="AA931" s="369"/>
      <c r="AB931" s="369">
        <v>6.7538966215448817E-2</v>
      </c>
      <c r="AC931" s="373">
        <v>0.64066532879944738</v>
      </c>
      <c r="AD931" s="575">
        <v>35343618000139</v>
      </c>
      <c r="AE931" s="370" t="s">
        <v>1889</v>
      </c>
      <c r="AF931" s="370" t="s">
        <v>1833</v>
      </c>
      <c r="AG931" s="374" t="s">
        <v>1458</v>
      </c>
      <c r="AH931" s="374" t="s">
        <v>1894</v>
      </c>
      <c r="AI931" s="374">
        <v>100000</v>
      </c>
      <c r="AJ931" s="374">
        <v>10000</v>
      </c>
      <c r="AK931" s="374">
        <v>100000</v>
      </c>
      <c r="AL931" s="722">
        <v>1</v>
      </c>
      <c r="AM931" s="722">
        <v>10</v>
      </c>
      <c r="AN931" s="369" t="s">
        <v>1815</v>
      </c>
      <c r="AO931" s="367" t="s">
        <v>1326</v>
      </c>
      <c r="AP931" s="370" t="s">
        <v>1835</v>
      </c>
      <c r="AQ931" s="376" t="s">
        <v>681</v>
      </c>
      <c r="AR931" s="369">
        <v>8.0000000000000002E-3</v>
      </c>
      <c r="AS931" s="369">
        <v>8.0000000000000002E-3</v>
      </c>
      <c r="AT931" s="369" t="s">
        <v>1424</v>
      </c>
      <c r="AW931"/>
      <c r="AX931" s="198"/>
      <c r="AY931" s="184"/>
      <c r="AZ931" s="184"/>
      <c r="BA931" s="184"/>
      <c r="BB931" s="186"/>
      <c r="BC931" s="184"/>
      <c r="BD931" s="184"/>
      <c r="BE931" s="184"/>
      <c r="BF931" s="184"/>
      <c r="BG931" s="186"/>
      <c r="BH931" s="186"/>
      <c r="BI931" s="199"/>
      <c r="BJ931" s="199"/>
      <c r="BK931" s="199"/>
      <c r="BL931" s="186"/>
      <c r="BM931" s="186"/>
      <c r="BN931" s="186"/>
      <c r="BO931" s="186"/>
      <c r="BP931" s="186"/>
      <c r="BQ931" s="186"/>
      <c r="BR931" s="186"/>
      <c r="BS931" s="186"/>
      <c r="BT931" s="187"/>
      <c r="BU931" s="188"/>
      <c r="BV931" s="189"/>
      <c r="BW931" s="185"/>
      <c r="BX931"/>
      <c r="BZ931"/>
    </row>
    <row r="932" spans="2:78" ht="18.75">
      <c r="B932" s="363" t="s">
        <v>1604</v>
      </c>
      <c r="C932" s="364">
        <v>31525297000132</v>
      </c>
      <c r="D932" s="365" t="s">
        <v>14</v>
      </c>
      <c r="E932" s="365" t="s">
        <v>614</v>
      </c>
      <c r="F932" s="365" t="s">
        <v>1424</v>
      </c>
      <c r="G932" s="366" t="s">
        <v>1424</v>
      </c>
      <c r="H932" s="366" t="s">
        <v>867</v>
      </c>
      <c r="I932" s="366" t="s">
        <v>34</v>
      </c>
      <c r="J932" s="366" t="s">
        <v>608</v>
      </c>
      <c r="K932" s="367" t="s">
        <v>48</v>
      </c>
      <c r="L932" s="368"/>
      <c r="M932" s="368" t="s">
        <v>1424</v>
      </c>
      <c r="N932" s="367">
        <v>520136</v>
      </c>
      <c r="O932" s="367" t="s">
        <v>1323</v>
      </c>
      <c r="P932" s="371">
        <v>43831</v>
      </c>
      <c r="Q932" s="372">
        <v>22.799428120000002</v>
      </c>
      <c r="R932" s="372">
        <v>24.587585046547606</v>
      </c>
      <c r="S932" s="367">
        <v>2</v>
      </c>
      <c r="T932" s="369">
        <v>9.699388839425116E-2</v>
      </c>
      <c r="U932" s="369">
        <v>1.0392431465404597</v>
      </c>
      <c r="V932" s="369">
        <v>5.2965313782923129E-2</v>
      </c>
      <c r="W932" s="369">
        <v>0.47450840199857719</v>
      </c>
      <c r="X932" s="369">
        <v>0.1528515251434861</v>
      </c>
      <c r="Y932" s="369">
        <v>1.0463568123145179</v>
      </c>
      <c r="AA932" s="369"/>
      <c r="AB932" s="369">
        <v>0.16746153944335204</v>
      </c>
      <c r="AC932" s="373">
        <v>-0.35026628811195754</v>
      </c>
      <c r="AD932" s="575">
        <v>35625272000161</v>
      </c>
      <c r="AE932" s="370" t="s">
        <v>1817</v>
      </c>
      <c r="AF932" s="370" t="s">
        <v>1818</v>
      </c>
      <c r="AG932" s="374" t="s">
        <v>59</v>
      </c>
      <c r="AH932" s="374" t="s">
        <v>1813</v>
      </c>
      <c r="AI932" s="374">
        <v>100000</v>
      </c>
      <c r="AJ932" s="374">
        <v>50000</v>
      </c>
      <c r="AK932" s="374">
        <v>100000</v>
      </c>
      <c r="AL932" s="722">
        <v>0</v>
      </c>
      <c r="AM932" s="722">
        <v>0</v>
      </c>
      <c r="AN932" s="369" t="s">
        <v>1814</v>
      </c>
      <c r="AO932" s="367" t="s">
        <v>1326</v>
      </c>
      <c r="AP932" s="370" t="s">
        <v>1816</v>
      </c>
      <c r="AQ932" s="376" t="s">
        <v>1815</v>
      </c>
      <c r="AR932" s="369">
        <v>0</v>
      </c>
      <c r="AS932" s="369">
        <v>0</v>
      </c>
      <c r="AT932" s="369" t="s">
        <v>1424</v>
      </c>
      <c r="AW932"/>
      <c r="AX932" s="198"/>
      <c r="AY932" s="184"/>
      <c r="AZ932" s="184"/>
      <c r="BA932" s="184"/>
      <c r="BB932" s="186"/>
      <c r="BC932" s="184"/>
      <c r="BD932" s="184"/>
      <c r="BE932" s="184"/>
      <c r="BF932" s="184"/>
      <c r="BG932" s="186"/>
      <c r="BH932" s="186"/>
      <c r="BI932" s="199"/>
      <c r="BJ932" s="199"/>
      <c r="BK932" s="199"/>
      <c r="BL932" s="186"/>
      <c r="BM932" s="186"/>
      <c r="BN932" s="186"/>
      <c r="BO932" s="186"/>
      <c r="BP932" s="186"/>
      <c r="BQ932" s="186"/>
      <c r="BR932" s="186"/>
      <c r="BS932" s="186"/>
      <c r="BT932" s="187"/>
      <c r="BU932" s="188"/>
      <c r="BV932" s="189"/>
      <c r="BW932" s="185"/>
      <c r="BX932"/>
      <c r="BZ932"/>
    </row>
    <row r="933" spans="2:78" ht="18.75">
      <c r="B933" s="363" t="s">
        <v>1624</v>
      </c>
      <c r="C933" s="364">
        <v>34735784000118</v>
      </c>
      <c r="D933" s="365" t="s">
        <v>14</v>
      </c>
      <c r="E933" s="365" t="s">
        <v>614</v>
      </c>
      <c r="F933" s="365" t="s">
        <v>1424</v>
      </c>
      <c r="G933" s="366" t="s">
        <v>1424</v>
      </c>
      <c r="H933" s="366" t="s">
        <v>1340</v>
      </c>
      <c r="I933" s="366" t="s">
        <v>34</v>
      </c>
      <c r="J933" s="366" t="s">
        <v>608</v>
      </c>
      <c r="K933" s="367" t="s">
        <v>48</v>
      </c>
      <c r="L933" s="368"/>
      <c r="M933" s="368" t="s">
        <v>1424</v>
      </c>
      <c r="N933" s="367">
        <v>520152</v>
      </c>
      <c r="O933" s="367" t="s">
        <v>1323</v>
      </c>
      <c r="P933" s="371">
        <v>43831</v>
      </c>
      <c r="Q933" s="372">
        <v>14.493523160000001</v>
      </c>
      <c r="R933" s="372">
        <v>41.901956335198406</v>
      </c>
      <c r="S933" s="367">
        <v>2</v>
      </c>
      <c r="T933" s="369">
        <v>4.3250589419318697E-2</v>
      </c>
      <c r="U933" s="369">
        <v>0.4634093898283837</v>
      </c>
      <c r="V933" s="369">
        <v>-2.5906640770814726E-2</v>
      </c>
      <c r="W933" s="369">
        <v>-0.23209375788261483</v>
      </c>
      <c r="X933" s="369">
        <v>-4.7839641806560862E-2</v>
      </c>
      <c r="Y933" s="369">
        <v>-0.32748992890971235</v>
      </c>
      <c r="AA933" s="369"/>
      <c r="AB933" s="369">
        <v>0.15070051193716014</v>
      </c>
      <c r="AC933" s="373">
        <v>-0.91259203176046344</v>
      </c>
      <c r="AD933" s="575">
        <v>32683857000140</v>
      </c>
      <c r="AE933" s="370" t="s">
        <v>1817</v>
      </c>
      <c r="AF933" s="370" t="s">
        <v>1818</v>
      </c>
      <c r="AG933" s="374" t="s">
        <v>59</v>
      </c>
      <c r="AH933" s="374" t="s">
        <v>1813</v>
      </c>
      <c r="AI933" s="374">
        <v>50000</v>
      </c>
      <c r="AJ933" s="374">
        <v>50000</v>
      </c>
      <c r="AK933" s="374">
        <v>50000</v>
      </c>
      <c r="AL933" s="722">
        <v>2</v>
      </c>
      <c r="AM933" s="722">
        <v>20</v>
      </c>
      <c r="AN933" s="369" t="s">
        <v>1814</v>
      </c>
      <c r="AO933" s="367" t="s">
        <v>1326</v>
      </c>
      <c r="AP933" s="370" t="s">
        <v>1835</v>
      </c>
      <c r="AQ933" s="376" t="s">
        <v>1815</v>
      </c>
      <c r="AR933" s="369">
        <v>0</v>
      </c>
      <c r="AS933" s="369">
        <v>0</v>
      </c>
      <c r="AT933" s="369" t="s">
        <v>1424</v>
      </c>
      <c r="AW933"/>
      <c r="AX933" s="198"/>
      <c r="AY933" s="184"/>
      <c r="AZ933" s="184"/>
      <c r="BA933" s="184"/>
      <c r="BB933" s="186"/>
      <c r="BC933" s="184"/>
      <c r="BD933" s="184"/>
      <c r="BE933" s="184"/>
      <c r="BF933" s="184"/>
      <c r="BG933" s="186"/>
      <c r="BH933" s="186"/>
      <c r="BI933" s="199"/>
      <c r="BJ933" s="199"/>
      <c r="BK933" s="199"/>
      <c r="BL933" s="186"/>
      <c r="BM933" s="186"/>
      <c r="BN933" s="186"/>
      <c r="BO933" s="186"/>
      <c r="BP933" s="186"/>
      <c r="BQ933" s="186"/>
      <c r="BR933" s="186"/>
      <c r="BS933" s="186"/>
      <c r="BT933" s="187"/>
      <c r="BU933" s="188"/>
      <c r="BV933" s="189"/>
      <c r="BW933" s="185"/>
      <c r="BX933"/>
      <c r="BZ933"/>
    </row>
    <row r="934" spans="2:78" ht="18.75">
      <c r="B934" s="363" t="s">
        <v>594</v>
      </c>
      <c r="C934" s="364">
        <v>34525068000106</v>
      </c>
      <c r="D934" s="365" t="s">
        <v>14</v>
      </c>
      <c r="E934" s="365" t="s">
        <v>607</v>
      </c>
      <c r="F934" s="365" t="s">
        <v>1424</v>
      </c>
      <c r="G934" s="366" t="s">
        <v>1424</v>
      </c>
      <c r="H934" s="366" t="s">
        <v>34</v>
      </c>
      <c r="I934" s="366" t="s">
        <v>34</v>
      </c>
      <c r="J934" s="366" t="s">
        <v>608</v>
      </c>
      <c r="K934" s="367" t="s">
        <v>48</v>
      </c>
      <c r="L934" s="368"/>
      <c r="M934" s="368" t="s">
        <v>34</v>
      </c>
      <c r="N934" s="367">
        <v>520470</v>
      </c>
      <c r="O934" s="367" t="s">
        <v>1323</v>
      </c>
      <c r="P934" s="371">
        <v>43831</v>
      </c>
      <c r="Q934" s="372">
        <v>366.28447241999999</v>
      </c>
      <c r="R934" s="372">
        <v>359.54032081900777</v>
      </c>
      <c r="S934" s="367">
        <v>2</v>
      </c>
      <c r="T934" s="369">
        <v>-4.6637457587538456E-2</v>
      </c>
      <c r="U934" s="369">
        <v>-0.49969806316985832</v>
      </c>
      <c r="V934" s="369">
        <v>-0.14849826523010601</v>
      </c>
      <c r="W934" s="369">
        <v>-1.3303739655483189</v>
      </c>
      <c r="X934" s="369">
        <v>0.10265245338784945</v>
      </c>
      <c r="Y934" s="369">
        <v>0.70271522513331108</v>
      </c>
      <c r="AA934" s="369"/>
      <c r="AB934" s="369">
        <v>0.2691077371735775</v>
      </c>
      <c r="AC934" s="373">
        <v>-0.9666006394590807</v>
      </c>
      <c r="AD934" s="575">
        <v>35587562000168</v>
      </c>
      <c r="AE934" s="370" t="s">
        <v>1848</v>
      </c>
      <c r="AF934" s="370" t="s">
        <v>1858</v>
      </c>
      <c r="AG934" s="374" t="s">
        <v>721</v>
      </c>
      <c r="AH934" s="374" t="s">
        <v>1819</v>
      </c>
      <c r="AI934" s="374">
        <v>1000</v>
      </c>
      <c r="AJ934" s="374">
        <v>1000</v>
      </c>
      <c r="AK934" s="374">
        <v>1000</v>
      </c>
      <c r="AL934" s="722">
        <v>2</v>
      </c>
      <c r="AM934" s="722">
        <v>20</v>
      </c>
      <c r="AN934" s="369" t="s">
        <v>1824</v>
      </c>
      <c r="AO934" s="367" t="s">
        <v>1326</v>
      </c>
      <c r="AP934" s="370" t="s">
        <v>1816</v>
      </c>
      <c r="AQ934" s="376" t="s">
        <v>661</v>
      </c>
      <c r="AR934" s="369">
        <v>6.6666666666666697E-3</v>
      </c>
      <c r="AS934" s="369">
        <v>6.6666666666666697E-3</v>
      </c>
      <c r="AT934" s="369" t="s">
        <v>1424</v>
      </c>
      <c r="AW934"/>
      <c r="AX934" s="198"/>
      <c r="AY934" s="184"/>
      <c r="AZ934" s="184"/>
      <c r="BA934" s="184"/>
      <c r="BB934" s="186"/>
      <c r="BC934" s="184"/>
      <c r="BD934" s="184"/>
      <c r="BE934" s="184"/>
      <c r="BF934" s="184"/>
      <c r="BG934" s="186"/>
      <c r="BH934" s="186"/>
      <c r="BI934" s="199"/>
      <c r="BJ934" s="199"/>
      <c r="BK934" s="199"/>
      <c r="BL934" s="186"/>
      <c r="BM934" s="186"/>
      <c r="BN934" s="186"/>
      <c r="BO934" s="186"/>
      <c r="BP934" s="186"/>
      <c r="BQ934" s="186"/>
      <c r="BR934" s="186"/>
      <c r="BS934" s="186"/>
      <c r="BT934" s="187"/>
      <c r="BU934" s="188"/>
      <c r="BV934" s="189"/>
      <c r="BW934" s="185"/>
      <c r="BX934"/>
      <c r="BZ934"/>
    </row>
    <row r="935" spans="2:78" ht="18.75">
      <c r="B935" s="363" t="s">
        <v>302</v>
      </c>
      <c r="C935" s="364">
        <v>34791444000104</v>
      </c>
      <c r="D935" s="365" t="s">
        <v>14</v>
      </c>
      <c r="E935" s="365" t="s">
        <v>607</v>
      </c>
      <c r="F935" s="365" t="s">
        <v>1424</v>
      </c>
      <c r="G935" s="366" t="s">
        <v>1424</v>
      </c>
      <c r="H935" s="366" t="s">
        <v>34</v>
      </c>
      <c r="I935" s="366" t="s">
        <v>34</v>
      </c>
      <c r="J935" s="366" t="s">
        <v>608</v>
      </c>
      <c r="K935" s="367" t="s">
        <v>48</v>
      </c>
      <c r="L935" s="368"/>
      <c r="M935" s="368" t="s">
        <v>1421</v>
      </c>
      <c r="N935" s="367">
        <v>520780</v>
      </c>
      <c r="O935" s="367" t="s">
        <v>1323</v>
      </c>
      <c r="P935" s="371">
        <v>43776</v>
      </c>
      <c r="Q935" s="372">
        <v>40.241560319999998</v>
      </c>
      <c r="R935" s="372">
        <v>49.766032168134934</v>
      </c>
      <c r="S935" s="367">
        <v>2</v>
      </c>
      <c r="T935" s="369">
        <v>0.13409593219948501</v>
      </c>
      <c r="U935" s="369">
        <v>1.4367738094055909</v>
      </c>
      <c r="V935" s="369">
        <v>5.6920569688316158E-2</v>
      </c>
      <c r="W935" s="369">
        <v>0.50994295388012556</v>
      </c>
      <c r="X935" s="369">
        <v>0.29036650996386326</v>
      </c>
      <c r="Y935" s="369">
        <v>1.9877261642202695</v>
      </c>
      <c r="AA935" s="369"/>
      <c r="AB935" s="369">
        <v>0.19809865883488545</v>
      </c>
      <c r="AC935" s="373">
        <v>-0.27612946114156711</v>
      </c>
      <c r="AD935" s="575">
        <v>34791421000108</v>
      </c>
      <c r="AE935" s="370" t="s">
        <v>1924</v>
      </c>
      <c r="AF935" s="370" t="s">
        <v>1858</v>
      </c>
      <c r="AG935" s="374" t="s">
        <v>721</v>
      </c>
      <c r="AH935" s="374" t="s">
        <v>1819</v>
      </c>
      <c r="AI935" s="374">
        <v>10000</v>
      </c>
      <c r="AJ935" s="374">
        <v>5000</v>
      </c>
      <c r="AK935" s="374">
        <v>5000</v>
      </c>
      <c r="AL935" s="722">
        <v>2.2999999999999998</v>
      </c>
      <c r="AM935" s="722">
        <v>20</v>
      </c>
      <c r="AN935" s="369" t="s">
        <v>668</v>
      </c>
      <c r="AO935" s="367" t="s">
        <v>1326</v>
      </c>
      <c r="AP935" s="370" t="s">
        <v>1816</v>
      </c>
      <c r="AQ935" s="376" t="s">
        <v>661</v>
      </c>
      <c r="AR935" s="369">
        <v>3.3333333333333301E-3</v>
      </c>
      <c r="AS935" s="369">
        <v>3.3333333333333301E-3</v>
      </c>
      <c r="AT935" s="369" t="s">
        <v>1424</v>
      </c>
      <c r="AW935"/>
      <c r="AX935" s="198"/>
      <c r="AY935" s="184"/>
      <c r="AZ935" s="184"/>
      <c r="BA935" s="184"/>
      <c r="BB935" s="186"/>
      <c r="BC935" s="184"/>
      <c r="BD935" s="184"/>
      <c r="BE935" s="184"/>
      <c r="BF935" s="184"/>
      <c r="BG935" s="186"/>
      <c r="BH935" s="186"/>
      <c r="BI935" s="199"/>
      <c r="BJ935" s="199"/>
      <c r="BK935" s="199"/>
      <c r="BL935" s="186"/>
      <c r="BM935" s="186"/>
      <c r="BN935" s="186"/>
      <c r="BO935" s="186"/>
      <c r="BP935" s="186"/>
      <c r="BQ935" s="186"/>
      <c r="BR935" s="186"/>
      <c r="BS935" s="186"/>
      <c r="BT935" s="187"/>
      <c r="BU935" s="188"/>
      <c r="BV935" s="189"/>
      <c r="BW935" s="185"/>
      <c r="BX935"/>
      <c r="BZ935"/>
    </row>
    <row r="936" spans="2:78" ht="18.75">
      <c r="B936" s="363" t="s">
        <v>908</v>
      </c>
      <c r="C936" s="364"/>
      <c r="D936" s="365" t="s">
        <v>11</v>
      </c>
      <c r="E936" s="365" t="s">
        <v>620</v>
      </c>
      <c r="F936" s="365" t="s">
        <v>665</v>
      </c>
      <c r="G936" s="366" t="s">
        <v>740</v>
      </c>
      <c r="H936" s="366" t="s">
        <v>34</v>
      </c>
      <c r="I936" s="366" t="s">
        <v>1424</v>
      </c>
      <c r="J936" s="366" t="s">
        <v>608</v>
      </c>
      <c r="L936" s="368"/>
      <c r="M936" s="368" t="s">
        <v>34</v>
      </c>
      <c r="N936" s="367">
        <v>520901</v>
      </c>
      <c r="O936" s="367" t="s">
        <v>1323</v>
      </c>
      <c r="P936" s="371"/>
      <c r="S936" s="367"/>
      <c r="U936" s="369"/>
      <c r="W936" s="369"/>
      <c r="Y936" s="369"/>
      <c r="AA936" s="369"/>
      <c r="AD936" s="575">
        <v>35399404000184</v>
      </c>
      <c r="AE936" s="370"/>
      <c r="AF936" s="370"/>
      <c r="AG936" s="374" t="s">
        <v>1459</v>
      </c>
      <c r="AH936" s="374"/>
      <c r="AI936" s="374">
        <v>500</v>
      </c>
      <c r="AJ936" s="374">
        <v>500</v>
      </c>
      <c r="AK936" s="374">
        <v>0</v>
      </c>
      <c r="AN936" s="369"/>
      <c r="AO936" s="367" t="s">
        <v>1326</v>
      </c>
      <c r="AP936" s="370"/>
      <c r="AR936" s="369">
        <v>1.08E-3</v>
      </c>
      <c r="AS936" s="369">
        <v>1.08E-3</v>
      </c>
      <c r="AT936" s="369" t="s">
        <v>1424</v>
      </c>
      <c r="AW936"/>
      <c r="AX936" s="198"/>
      <c r="AY936" s="184"/>
      <c r="AZ936" s="184"/>
      <c r="BA936" s="184"/>
      <c r="BB936" s="186"/>
      <c r="BC936" s="184"/>
      <c r="BD936" s="184"/>
      <c r="BE936" s="184"/>
      <c r="BF936" s="184"/>
      <c r="BG936" s="186"/>
      <c r="BH936" s="186"/>
      <c r="BI936" s="199"/>
      <c r="BJ936" s="199"/>
      <c r="BK936" s="199"/>
      <c r="BL936" s="186"/>
      <c r="BM936" s="186"/>
      <c r="BN936" s="186"/>
      <c r="BO936" s="186"/>
      <c r="BP936" s="186"/>
      <c r="BQ936" s="186"/>
      <c r="BR936" s="186"/>
      <c r="BS936" s="186"/>
      <c r="BT936" s="187"/>
      <c r="BU936" s="188"/>
      <c r="BV936" s="189"/>
      <c r="BW936" s="185"/>
      <c r="BX936"/>
      <c r="BZ936"/>
    </row>
    <row r="937" spans="2:78" ht="18.75">
      <c r="B937" s="363" t="s">
        <v>1623</v>
      </c>
      <c r="C937" s="364">
        <v>34738254000123</v>
      </c>
      <c r="D937" s="365" t="s">
        <v>11</v>
      </c>
      <c r="E937" s="365" t="s">
        <v>1424</v>
      </c>
      <c r="F937" s="365" t="s">
        <v>1424</v>
      </c>
      <c r="G937" s="366" t="s">
        <v>1424</v>
      </c>
      <c r="H937" s="366" t="s">
        <v>34</v>
      </c>
      <c r="I937" s="366" t="s">
        <v>1424</v>
      </c>
      <c r="J937" s="366" t="s">
        <v>1424</v>
      </c>
      <c r="K937" s="367" t="s">
        <v>48</v>
      </c>
      <c r="L937" s="368"/>
      <c r="M937" s="368" t="s">
        <v>1424</v>
      </c>
      <c r="N937" s="367">
        <v>521574</v>
      </c>
      <c r="O937" s="367" t="s">
        <v>1323</v>
      </c>
      <c r="P937" s="371">
        <v>43820</v>
      </c>
      <c r="Q937" s="372">
        <v>538.87727494000001</v>
      </c>
      <c r="R937" s="372">
        <v>936.52225354845177</v>
      </c>
      <c r="S937" s="367">
        <v>1</v>
      </c>
      <c r="T937" s="369">
        <v>9.8094581803172876E-2</v>
      </c>
      <c r="U937" s="369">
        <v>1.0510365502342531</v>
      </c>
      <c r="V937" s="369">
        <v>9.4928052617108571E-2</v>
      </c>
      <c r="W937" s="369">
        <v>0.8504463645168473</v>
      </c>
      <c r="X937" s="369">
        <v>0.1383336006928757</v>
      </c>
      <c r="Y937" s="369">
        <v>0.9469732495054225</v>
      </c>
      <c r="AA937" s="369"/>
      <c r="AB937" s="369">
        <v>3.3243062210913991E-2</v>
      </c>
      <c r="AC937" s="373">
        <v>-0.50216171068232862</v>
      </c>
      <c r="AD937" s="575">
        <v>34738232000163</v>
      </c>
      <c r="AE937" s="370" t="s">
        <v>1817</v>
      </c>
      <c r="AF937" s="370" t="s">
        <v>1818</v>
      </c>
      <c r="AG937" s="374" t="s">
        <v>59</v>
      </c>
      <c r="AH937" s="374" t="s">
        <v>1813</v>
      </c>
      <c r="AI937" s="374">
        <v>50000</v>
      </c>
      <c r="AJ937" s="374">
        <v>10000</v>
      </c>
      <c r="AK937" s="374">
        <v>50000</v>
      </c>
      <c r="AL937" s="722">
        <v>1</v>
      </c>
      <c r="AM937" s="722">
        <v>10</v>
      </c>
      <c r="AN937" s="369" t="s">
        <v>1820</v>
      </c>
      <c r="AO937" s="367" t="s">
        <v>1326</v>
      </c>
      <c r="AP937" s="370" t="s">
        <v>1835</v>
      </c>
      <c r="AQ937" s="376" t="s">
        <v>1815</v>
      </c>
      <c r="AR937" s="369">
        <v>0</v>
      </c>
      <c r="AS937" s="369">
        <v>0</v>
      </c>
      <c r="AT937" s="369" t="s">
        <v>1424</v>
      </c>
      <c r="AW937"/>
      <c r="AX937" s="198"/>
      <c r="AY937" s="184"/>
      <c r="AZ937" s="184"/>
      <c r="BA937" s="184"/>
      <c r="BB937" s="186"/>
      <c r="BC937" s="184"/>
      <c r="BD937" s="184"/>
      <c r="BE937" s="184"/>
      <c r="BF937" s="184"/>
      <c r="BG937" s="186"/>
      <c r="BH937" s="186"/>
      <c r="BI937" s="199"/>
      <c r="BJ937" s="199"/>
      <c r="BK937" s="199"/>
      <c r="BL937" s="186"/>
      <c r="BM937" s="186"/>
      <c r="BN937" s="186"/>
      <c r="BO937" s="186"/>
      <c r="BP937" s="186"/>
      <c r="BQ937" s="186"/>
      <c r="BR937" s="186"/>
      <c r="BS937" s="186"/>
      <c r="BT937" s="187"/>
      <c r="BU937" s="188"/>
      <c r="BV937" s="189"/>
      <c r="BW937" s="185"/>
      <c r="BX937"/>
      <c r="BZ937"/>
    </row>
    <row r="938" spans="2:78" ht="18.75">
      <c r="B938" s="363" t="s">
        <v>1677</v>
      </c>
      <c r="C938" s="364">
        <v>34887351000188</v>
      </c>
      <c r="D938" s="365" t="s">
        <v>14</v>
      </c>
      <c r="E938" s="365" t="s">
        <v>1424</v>
      </c>
      <c r="F938" s="365" t="s">
        <v>1424</v>
      </c>
      <c r="G938" s="366" t="s">
        <v>1424</v>
      </c>
      <c r="H938" s="366" t="s">
        <v>34</v>
      </c>
      <c r="I938" s="366" t="s">
        <v>1424</v>
      </c>
      <c r="J938" s="366" t="s">
        <v>1424</v>
      </c>
      <c r="K938" s="367" t="s">
        <v>48</v>
      </c>
      <c r="L938" s="368"/>
      <c r="M938" s="368" t="s">
        <v>1424</v>
      </c>
      <c r="N938" s="367">
        <v>521752</v>
      </c>
      <c r="O938" s="367" t="s">
        <v>1326</v>
      </c>
      <c r="P938" s="371">
        <v>43824</v>
      </c>
      <c r="Q938" s="372">
        <v>12.28729487</v>
      </c>
      <c r="R938" s="372">
        <v>19.904431514642873</v>
      </c>
      <c r="S938" s="367">
        <v>2</v>
      </c>
      <c r="T938" s="369">
        <v>-4.6121293643821337E-2</v>
      </c>
      <c r="U938" s="369">
        <v>-0.49416761326337633</v>
      </c>
      <c r="V938" s="369">
        <v>-0.23157335324686068</v>
      </c>
      <c r="W938" s="369">
        <v>-2.0746313756390524</v>
      </c>
      <c r="X938" s="369">
        <v>-0.20741534129008865</v>
      </c>
      <c r="Y938" s="369">
        <v>-1.4198775912356274</v>
      </c>
      <c r="AA938" s="369"/>
      <c r="AB938" s="369">
        <v>0.31922330106180713</v>
      </c>
      <c r="AC938" s="373">
        <v>-1.075093195611283</v>
      </c>
      <c r="AD938" s="575">
        <v>12004203000135</v>
      </c>
      <c r="AE938" s="370" t="s">
        <v>1906</v>
      </c>
      <c r="AF938" s="370" t="s">
        <v>1907</v>
      </c>
      <c r="AG938" s="374" t="s">
        <v>1462</v>
      </c>
      <c r="AH938" s="374" t="s">
        <v>1819</v>
      </c>
      <c r="AI938" s="374">
        <v>1000</v>
      </c>
      <c r="AJ938" s="374">
        <v>100</v>
      </c>
      <c r="AK938" s="374">
        <v>1000</v>
      </c>
      <c r="AL938" s="722">
        <v>2</v>
      </c>
      <c r="AM938" s="722">
        <v>0</v>
      </c>
      <c r="AN938" s="369" t="s">
        <v>668</v>
      </c>
      <c r="AO938" s="367" t="s">
        <v>1326</v>
      </c>
      <c r="AP938" s="370" t="s">
        <v>1816</v>
      </c>
      <c r="AQ938" s="376" t="s">
        <v>1815</v>
      </c>
      <c r="AR938" s="369">
        <v>0</v>
      </c>
      <c r="AS938" s="369">
        <v>0</v>
      </c>
      <c r="AT938" s="369" t="s">
        <v>1424</v>
      </c>
      <c r="AW938"/>
      <c r="AX938" s="198"/>
      <c r="AY938" s="184"/>
      <c r="AZ938" s="184"/>
      <c r="BA938" s="184"/>
      <c r="BB938" s="186"/>
      <c r="BC938" s="184"/>
      <c r="BD938" s="184"/>
      <c r="BE938" s="184"/>
      <c r="BF938" s="184"/>
      <c r="BG938" s="186"/>
      <c r="BH938" s="186"/>
      <c r="BI938" s="199"/>
      <c r="BJ938" s="199"/>
      <c r="BK938" s="199"/>
      <c r="BL938" s="186"/>
      <c r="BM938" s="186"/>
      <c r="BN938" s="186"/>
      <c r="BO938" s="186"/>
      <c r="BP938" s="186"/>
      <c r="BQ938" s="186"/>
      <c r="BR938" s="186"/>
      <c r="BS938" s="186"/>
      <c r="BT938" s="187"/>
      <c r="BU938" s="188"/>
      <c r="BV938" s="189"/>
      <c r="BW938" s="185"/>
      <c r="BX938"/>
      <c r="BZ938"/>
    </row>
    <row r="939" spans="2:78" ht="18.75">
      <c r="B939" s="363" t="s">
        <v>1104</v>
      </c>
      <c r="C939" s="364">
        <v>35342982000184</v>
      </c>
      <c r="D939" s="365" t="s">
        <v>13</v>
      </c>
      <c r="E939" s="365" t="s">
        <v>615</v>
      </c>
      <c r="F939" s="365" t="s">
        <v>619</v>
      </c>
      <c r="G939" s="366" t="s">
        <v>34</v>
      </c>
      <c r="H939" s="366" t="s">
        <v>1339</v>
      </c>
      <c r="I939" s="366" t="s">
        <v>34</v>
      </c>
      <c r="J939" s="366" t="s">
        <v>608</v>
      </c>
      <c r="K939" s="367" t="s">
        <v>48</v>
      </c>
      <c r="L939" s="368"/>
      <c r="M939" s="368" t="s">
        <v>34</v>
      </c>
      <c r="N939" s="367">
        <v>522643</v>
      </c>
      <c r="O939" s="367" t="s">
        <v>1323</v>
      </c>
      <c r="P939" s="371">
        <v>43846</v>
      </c>
      <c r="Q939" s="372">
        <v>235.64272532999999</v>
      </c>
      <c r="R939" s="372">
        <v>252.3839773060318</v>
      </c>
      <c r="S939" s="367">
        <v>2</v>
      </c>
      <c r="T939" s="369">
        <v>0.10776734886439376</v>
      </c>
      <c r="U939" s="369">
        <v>1.1546756252612929</v>
      </c>
      <c r="V939" s="369">
        <v>0.11075671477408733</v>
      </c>
      <c r="W939" s="369">
        <v>0.99225300455047916</v>
      </c>
      <c r="X939" s="369">
        <v>0.1553355080514649</v>
      </c>
      <c r="Y939" s="369">
        <v>1.0633611073975835</v>
      </c>
      <c r="AA939" s="369"/>
      <c r="AB939" s="369">
        <v>3.657022174386991E-2</v>
      </c>
      <c r="AC939" s="373">
        <v>-2.3645763955966147E-2</v>
      </c>
      <c r="AD939" s="575">
        <v>35618031000195</v>
      </c>
      <c r="AE939" s="370" t="s">
        <v>1889</v>
      </c>
      <c r="AF939" s="370" t="s">
        <v>1833</v>
      </c>
      <c r="AG939" s="374" t="s">
        <v>1458</v>
      </c>
      <c r="AH939" s="374" t="s">
        <v>1819</v>
      </c>
      <c r="AI939" s="374">
        <v>1000</v>
      </c>
      <c r="AJ939" s="374">
        <v>1000</v>
      </c>
      <c r="AK939" s="374">
        <v>0</v>
      </c>
      <c r="AL939" s="722">
        <v>0</v>
      </c>
      <c r="AM939" s="722">
        <v>0</v>
      </c>
      <c r="AN939" s="369" t="s">
        <v>1815</v>
      </c>
      <c r="AO939" s="367" t="s">
        <v>1326</v>
      </c>
      <c r="AP939" s="370" t="s">
        <v>1835</v>
      </c>
      <c r="AQ939" s="376" t="s">
        <v>670</v>
      </c>
      <c r="AR939" s="369">
        <v>5.0000000000000001E-3</v>
      </c>
      <c r="AS939" s="369">
        <v>5.0000000000000001E-3</v>
      </c>
      <c r="AT939" s="369" t="s">
        <v>1424</v>
      </c>
      <c r="AW939"/>
      <c r="AX939" s="198"/>
      <c r="AY939" s="184"/>
      <c r="AZ939" s="184"/>
      <c r="BA939" s="184"/>
      <c r="BB939" s="186"/>
      <c r="BC939" s="184"/>
      <c r="BD939" s="184"/>
      <c r="BE939" s="184"/>
      <c r="BF939" s="184"/>
      <c r="BG939" s="186"/>
      <c r="BH939" s="186"/>
      <c r="BI939" s="199"/>
      <c r="BJ939" s="199"/>
      <c r="BK939" s="199"/>
      <c r="BL939" s="186"/>
      <c r="BM939" s="186"/>
      <c r="BN939" s="186"/>
      <c r="BO939" s="186"/>
      <c r="BP939" s="186"/>
      <c r="BQ939" s="186"/>
      <c r="BR939" s="186"/>
      <c r="BS939" s="186"/>
      <c r="BT939" s="187"/>
      <c r="BU939" s="188"/>
      <c r="BV939" s="189"/>
      <c r="BW939" s="185"/>
      <c r="BX939"/>
      <c r="BZ939"/>
    </row>
    <row r="940" spans="2:78" ht="18.75">
      <c r="B940" s="363" t="s">
        <v>1259</v>
      </c>
      <c r="C940" s="364">
        <v>35636909000115</v>
      </c>
      <c r="D940" s="365" t="s">
        <v>14</v>
      </c>
      <c r="E940" s="365" t="s">
        <v>614</v>
      </c>
      <c r="F940" s="365" t="s">
        <v>1424</v>
      </c>
      <c r="G940" s="366" t="s">
        <v>1424</v>
      </c>
      <c r="H940" s="366" t="s">
        <v>867</v>
      </c>
      <c r="I940" s="366" t="s">
        <v>34</v>
      </c>
      <c r="J940" s="366" t="s">
        <v>608</v>
      </c>
      <c r="K940" s="367" t="s">
        <v>48</v>
      </c>
      <c r="L940" s="368"/>
      <c r="M940" s="368" t="s">
        <v>34</v>
      </c>
      <c r="N940" s="367">
        <v>522661</v>
      </c>
      <c r="O940" s="367" t="s">
        <v>1323</v>
      </c>
      <c r="P940" s="371">
        <v>43828</v>
      </c>
      <c r="Q940" s="372">
        <v>261.75891388000002</v>
      </c>
      <c r="R940" s="372">
        <v>253.18059577147417</v>
      </c>
      <c r="S940" s="367">
        <v>2</v>
      </c>
      <c r="T940" s="369">
        <v>0.13675175102106607</v>
      </c>
      <c r="U940" s="369">
        <v>1.4652296384735268</v>
      </c>
      <c r="V940" s="369">
        <v>0.13259033030749712</v>
      </c>
      <c r="W940" s="369">
        <v>1.1878571325477327</v>
      </c>
      <c r="X940" s="369">
        <v>0.48408446948860728</v>
      </c>
      <c r="Y940" s="369">
        <v>3.3138372803907195</v>
      </c>
      <c r="AA940" s="369"/>
      <c r="AB940" s="369">
        <v>0.16966883396709673</v>
      </c>
      <c r="AC940" s="373">
        <v>0.12358713272175444</v>
      </c>
      <c r="AD940" s="575">
        <v>35636871000180</v>
      </c>
      <c r="AE940" s="370" t="s">
        <v>1934</v>
      </c>
      <c r="AF940" s="370" t="s">
        <v>1858</v>
      </c>
      <c r="AG940" s="374" t="s">
        <v>721</v>
      </c>
      <c r="AH940" s="374" t="s">
        <v>1819</v>
      </c>
      <c r="AI940" s="374">
        <v>10000</v>
      </c>
      <c r="AJ940" s="374">
        <v>1000</v>
      </c>
      <c r="AK940" s="374">
        <v>5000</v>
      </c>
      <c r="AL940" s="722">
        <v>1.5</v>
      </c>
      <c r="AM940" s="722">
        <v>20</v>
      </c>
      <c r="AN940" s="369" t="s">
        <v>1824</v>
      </c>
      <c r="AO940" s="367" t="s">
        <v>1326</v>
      </c>
      <c r="AP940" s="370" t="s">
        <v>1835</v>
      </c>
      <c r="AQ940" s="376" t="s">
        <v>670</v>
      </c>
      <c r="AR940" s="369">
        <v>3.8400000000000001E-3</v>
      </c>
      <c r="AS940" s="369">
        <v>3.8400000000000001E-3</v>
      </c>
      <c r="AT940" s="369" t="s">
        <v>1424</v>
      </c>
      <c r="AW940"/>
      <c r="AX940" s="198"/>
      <c r="AY940" s="184"/>
      <c r="AZ940" s="184"/>
      <c r="BA940" s="184"/>
      <c r="BB940" s="186"/>
      <c r="BC940" s="184"/>
      <c r="BD940" s="184"/>
      <c r="BE940" s="184"/>
      <c r="BF940" s="184"/>
      <c r="BG940" s="186"/>
      <c r="BH940" s="186"/>
      <c r="BI940" s="199"/>
      <c r="BJ940" s="199"/>
      <c r="BK940" s="199"/>
      <c r="BL940" s="186"/>
      <c r="BM940" s="186"/>
      <c r="BN940" s="186"/>
      <c r="BO940" s="186"/>
      <c r="BP940" s="186"/>
      <c r="BQ940" s="186"/>
      <c r="BR940" s="186"/>
      <c r="BS940" s="186"/>
      <c r="BT940" s="187"/>
      <c r="BU940" s="188"/>
      <c r="BV940" s="189"/>
      <c r="BW940" s="185"/>
      <c r="BX940"/>
      <c r="BZ940"/>
    </row>
    <row r="941" spans="2:78" ht="18.75">
      <c r="B941" s="363" t="s">
        <v>310</v>
      </c>
      <c r="C941" s="364">
        <v>35726805000100</v>
      </c>
      <c r="D941" s="365" t="s">
        <v>11</v>
      </c>
      <c r="E941" s="365" t="s">
        <v>620</v>
      </c>
      <c r="F941" s="365" t="s">
        <v>665</v>
      </c>
      <c r="G941" s="366" t="s">
        <v>740</v>
      </c>
      <c r="H941" s="366" t="s">
        <v>34</v>
      </c>
      <c r="I941" s="366" t="s">
        <v>1306</v>
      </c>
      <c r="J941" s="366" t="s">
        <v>608</v>
      </c>
      <c r="K941" s="367" t="s">
        <v>48</v>
      </c>
      <c r="L941" s="368"/>
      <c r="M941" s="368" t="s">
        <v>1421</v>
      </c>
      <c r="N941" s="367">
        <v>522929</v>
      </c>
      <c r="O941" s="367" t="s">
        <v>1323</v>
      </c>
      <c r="P941" s="371">
        <v>43837</v>
      </c>
      <c r="Q941" s="372">
        <v>151.41067301000001</v>
      </c>
      <c r="R941" s="372">
        <v>89.907962635476167</v>
      </c>
      <c r="S941" s="367">
        <v>0</v>
      </c>
      <c r="T941" s="369">
        <v>9.3396097263425348E-2</v>
      </c>
      <c r="U941" s="369">
        <v>1.0006945344856781</v>
      </c>
      <c r="V941" s="369">
        <v>0.11155289876332186</v>
      </c>
      <c r="W941" s="369">
        <v>0.99938589899488706</v>
      </c>
      <c r="X941" s="369">
        <v>0.14524112328238714</v>
      </c>
      <c r="Y941" s="369">
        <v>0.9942592239892678</v>
      </c>
      <c r="AA941" s="369"/>
      <c r="AB941" s="369">
        <v>1.4401309803340778E-3</v>
      </c>
      <c r="AC941" s="373">
        <v>-4.7597644154876606E-2</v>
      </c>
      <c r="AD941" s="575">
        <v>0</v>
      </c>
      <c r="AE941" s="370" t="s">
        <v>2095</v>
      </c>
      <c r="AF941" s="370" t="s">
        <v>1833</v>
      </c>
      <c r="AG941" s="374" t="s">
        <v>1458</v>
      </c>
      <c r="AH941" s="374" t="s">
        <v>1819</v>
      </c>
      <c r="AI941" s="374">
        <v>30</v>
      </c>
      <c r="AJ941" s="374">
        <v>30</v>
      </c>
      <c r="AK941" s="374">
        <v>30</v>
      </c>
      <c r="AL941" s="722">
        <v>0.22</v>
      </c>
      <c r="AM941" s="722">
        <v>0</v>
      </c>
      <c r="AN941" s="369" t="s">
        <v>1820</v>
      </c>
      <c r="AO941" s="367" t="s">
        <v>1326</v>
      </c>
      <c r="AP941" s="370" t="s">
        <v>1821</v>
      </c>
      <c r="AQ941" s="376" t="s">
        <v>11</v>
      </c>
      <c r="AR941" s="369">
        <v>0</v>
      </c>
      <c r="AS941" s="369">
        <v>0</v>
      </c>
      <c r="AT941" s="369" t="s">
        <v>1424</v>
      </c>
      <c r="AW941"/>
      <c r="AX941" s="198"/>
      <c r="AY941" s="184"/>
      <c r="AZ941" s="184"/>
      <c r="BA941" s="184"/>
      <c r="BB941" s="186"/>
      <c r="BC941" s="184"/>
      <c r="BD941" s="184"/>
      <c r="BE941" s="184"/>
      <c r="BF941" s="184"/>
      <c r="BG941" s="186"/>
      <c r="BH941" s="186"/>
      <c r="BI941" s="199"/>
      <c r="BJ941" s="199"/>
      <c r="BK941" s="199"/>
      <c r="BL941" s="186"/>
      <c r="BM941" s="186"/>
      <c r="BN941" s="186"/>
      <c r="BO941" s="186"/>
      <c r="BP941" s="186"/>
      <c r="BQ941" s="186"/>
      <c r="BR941" s="186"/>
      <c r="BS941" s="186"/>
      <c r="BT941" s="187"/>
      <c r="BU941" s="188"/>
      <c r="BV941" s="189"/>
      <c r="BW941" s="185"/>
      <c r="BX941"/>
      <c r="BZ941"/>
    </row>
    <row r="942" spans="2:78" ht="18.75">
      <c r="B942" s="363" t="s">
        <v>487</v>
      </c>
      <c r="C942" s="364">
        <v>34867354000150</v>
      </c>
      <c r="D942" s="365" t="s">
        <v>11</v>
      </c>
      <c r="E942" s="365" t="s">
        <v>620</v>
      </c>
      <c r="F942" s="365" t="s">
        <v>687</v>
      </c>
      <c r="G942" s="366" t="s">
        <v>740</v>
      </c>
      <c r="H942" s="366" t="s">
        <v>34</v>
      </c>
      <c r="I942" s="366" t="s">
        <v>1321</v>
      </c>
      <c r="J942" s="366" t="s">
        <v>608</v>
      </c>
      <c r="K942" s="367" t="s">
        <v>48</v>
      </c>
      <c r="L942" s="368"/>
      <c r="M942" s="368" t="s">
        <v>34</v>
      </c>
      <c r="N942" s="367">
        <v>523453</v>
      </c>
      <c r="O942" s="367" t="s">
        <v>1323</v>
      </c>
      <c r="P942" s="371">
        <v>43714</v>
      </c>
      <c r="Q942" s="372">
        <v>347.97281124</v>
      </c>
      <c r="R942" s="372">
        <v>209.89897615738093</v>
      </c>
      <c r="S942" s="367">
        <v>0</v>
      </c>
      <c r="T942" s="369">
        <v>0.15997828279120618</v>
      </c>
      <c r="U942" s="369">
        <v>1.7140908230247489</v>
      </c>
      <c r="V942" s="369">
        <v>0.24331595530045491</v>
      </c>
      <c r="W942" s="369">
        <v>2.1798316083534806</v>
      </c>
      <c r="X942" s="369">
        <v>0.29426269892710244</v>
      </c>
      <c r="Y942" s="369">
        <v>2.0143978239235203</v>
      </c>
      <c r="Z942" s="369">
        <v>0.65304036276999899</v>
      </c>
      <c r="AA942" s="369">
        <v>3.5285034638715276</v>
      </c>
      <c r="AB942" s="369">
        <v>0.12188306399905838</v>
      </c>
      <c r="AC942" s="373">
        <v>1.0804988435162093</v>
      </c>
      <c r="AD942" s="575">
        <v>0</v>
      </c>
      <c r="AE942" s="370" t="s">
        <v>2049</v>
      </c>
      <c r="AF942" s="370" t="s">
        <v>2050</v>
      </c>
      <c r="AG942" s="374" t="s">
        <v>978</v>
      </c>
      <c r="AH942" s="374" t="s">
        <v>1894</v>
      </c>
      <c r="AI942" s="374">
        <v>1000</v>
      </c>
      <c r="AJ942" s="374">
        <v>1000</v>
      </c>
      <c r="AK942" s="374">
        <v>1000</v>
      </c>
      <c r="AL942" s="722">
        <v>2</v>
      </c>
      <c r="AM942" s="722">
        <v>30</v>
      </c>
      <c r="AN942" s="369" t="s">
        <v>1820</v>
      </c>
      <c r="AO942" s="367" t="s">
        <v>1326</v>
      </c>
      <c r="AP942" s="370" t="s">
        <v>1835</v>
      </c>
      <c r="AQ942" s="376" t="s">
        <v>1950</v>
      </c>
      <c r="AR942" s="369">
        <v>2E-3</v>
      </c>
      <c r="AS942" s="369">
        <v>2E-3</v>
      </c>
      <c r="AT942" s="369" t="s">
        <v>1424</v>
      </c>
      <c r="AW942"/>
      <c r="AX942" s="198"/>
      <c r="AY942" s="184"/>
      <c r="AZ942" s="184"/>
      <c r="BA942" s="184"/>
      <c r="BB942" s="186"/>
      <c r="BC942" s="184"/>
      <c r="BD942" s="184"/>
      <c r="BE942" s="184"/>
      <c r="BF942" s="184"/>
      <c r="BG942" s="186"/>
      <c r="BH942" s="186"/>
      <c r="BI942" s="199"/>
      <c r="BJ942" s="199"/>
      <c r="BK942" s="199"/>
      <c r="BL942" s="186"/>
      <c r="BM942" s="186"/>
      <c r="BN942" s="186"/>
      <c r="BO942" s="186"/>
      <c r="BP942" s="186"/>
      <c r="BQ942" s="186"/>
      <c r="BR942" s="186"/>
      <c r="BS942" s="186"/>
      <c r="BT942" s="187"/>
      <c r="BU942" s="188"/>
      <c r="BV942" s="189"/>
      <c r="BW942" s="185"/>
      <c r="BX942"/>
      <c r="BZ942"/>
    </row>
    <row r="943" spans="2:78" ht="18.75">
      <c r="B943" s="363" t="s">
        <v>100</v>
      </c>
      <c r="C943" s="364">
        <v>34218678000167</v>
      </c>
      <c r="D943" s="365" t="s">
        <v>11</v>
      </c>
      <c r="E943" s="365" t="s">
        <v>620</v>
      </c>
      <c r="F943" s="365" t="s">
        <v>687</v>
      </c>
      <c r="G943" s="366" t="s">
        <v>740</v>
      </c>
      <c r="H943" s="366" t="s">
        <v>34</v>
      </c>
      <c r="I943" s="366" t="s">
        <v>1321</v>
      </c>
      <c r="J943" s="366" t="s">
        <v>608</v>
      </c>
      <c r="K943" s="367" t="s">
        <v>48</v>
      </c>
      <c r="L943" s="368" t="s">
        <v>717</v>
      </c>
      <c r="M943" s="368" t="s">
        <v>34</v>
      </c>
      <c r="N943" s="367">
        <v>523496</v>
      </c>
      <c r="O943" s="367" t="s">
        <v>1323</v>
      </c>
      <c r="P943" s="371">
        <v>43828</v>
      </c>
      <c r="Q943" s="372">
        <v>322.54263658999997</v>
      </c>
      <c r="R943" s="372">
        <v>3827342.8953868267</v>
      </c>
      <c r="S943" s="367">
        <v>1</v>
      </c>
      <c r="T943" s="369">
        <v>0.10947450071490894</v>
      </c>
      <c r="U943" s="369">
        <v>1.1729669412413306</v>
      </c>
      <c r="V943" s="369">
        <v>0.13598999728904171</v>
      </c>
      <c r="W943" s="369">
        <v>1.2183142455434488</v>
      </c>
      <c r="X943" s="369">
        <v>0.21949286506584897</v>
      </c>
      <c r="Y943" s="369">
        <v>1.5025552044736654</v>
      </c>
      <c r="AA943" s="369"/>
      <c r="AB943" s="369">
        <v>6.1840478938019298E-3</v>
      </c>
      <c r="AC943" s="373">
        <v>3.9405502839338129</v>
      </c>
      <c r="AD943" s="575">
        <v>0</v>
      </c>
      <c r="AE943" s="370" t="s">
        <v>1969</v>
      </c>
      <c r="AF943" s="370" t="s">
        <v>1875</v>
      </c>
      <c r="AG943" s="374" t="s">
        <v>738</v>
      </c>
      <c r="AH943" s="374" t="s">
        <v>1813</v>
      </c>
      <c r="AI943" s="374">
        <v>5000</v>
      </c>
      <c r="AJ943" s="374">
        <v>0</v>
      </c>
      <c r="AK943" s="374">
        <v>0</v>
      </c>
      <c r="AL943" s="722">
        <v>1.1000000000000001</v>
      </c>
      <c r="AM943" s="722">
        <v>20</v>
      </c>
      <c r="AN943" s="369" t="s">
        <v>1820</v>
      </c>
      <c r="AO943" s="367" t="s">
        <v>1326</v>
      </c>
      <c r="AP943" s="370" t="s">
        <v>1835</v>
      </c>
      <c r="AQ943" s="376" t="s">
        <v>673</v>
      </c>
      <c r="AR943" s="369">
        <v>2.7499999999999998E-3</v>
      </c>
      <c r="AS943" s="369">
        <v>2.7499999999999998E-3</v>
      </c>
      <c r="AT943" s="369" t="s">
        <v>1424</v>
      </c>
      <c r="AW943" s="198"/>
      <c r="AX943" s="198"/>
      <c r="AY943" s="184"/>
      <c r="AZ943" s="184"/>
      <c r="BA943" s="184"/>
      <c r="BB943" s="186"/>
      <c r="BC943" s="184"/>
      <c r="BD943" s="184"/>
      <c r="BE943" s="184"/>
      <c r="BF943" s="184"/>
      <c r="BG943" s="186"/>
      <c r="BH943" s="186"/>
      <c r="BI943" s="199"/>
      <c r="BJ943" s="199"/>
      <c r="BK943" s="199"/>
      <c r="BL943" s="218"/>
      <c r="BM943" s="186"/>
      <c r="BN943" s="186"/>
      <c r="BO943" s="186"/>
      <c r="BP943" s="186"/>
      <c r="BQ943" s="186"/>
      <c r="BR943" s="186"/>
      <c r="BS943" s="186"/>
      <c r="BT943" s="187"/>
      <c r="BU943" s="188"/>
      <c r="BV943" s="189"/>
      <c r="BW943" s="185"/>
      <c r="BX943"/>
      <c r="BZ943"/>
    </row>
    <row r="944" spans="2:78" ht="18.75">
      <c r="B944" s="363" t="s">
        <v>1139</v>
      </c>
      <c r="C944" s="364">
        <v>35378376000119</v>
      </c>
      <c r="D944" s="365" t="s">
        <v>11</v>
      </c>
      <c r="E944" s="365" t="s">
        <v>620</v>
      </c>
      <c r="F944" s="365" t="s">
        <v>665</v>
      </c>
      <c r="G944" s="366" t="s">
        <v>740</v>
      </c>
      <c r="H944" s="366" t="s">
        <v>34</v>
      </c>
      <c r="I944" s="366" t="s">
        <v>1424</v>
      </c>
      <c r="J944" s="366" t="s">
        <v>608</v>
      </c>
      <c r="K944" s="367" t="s">
        <v>48</v>
      </c>
      <c r="L944" s="368" t="s">
        <v>1341</v>
      </c>
      <c r="M944" s="368" t="s">
        <v>34</v>
      </c>
      <c r="N944" s="367">
        <v>523666</v>
      </c>
      <c r="O944" s="367" t="s">
        <v>1323</v>
      </c>
      <c r="P944" s="371">
        <v>43800</v>
      </c>
      <c r="Q944" s="372">
        <v>201.16217588999999</v>
      </c>
      <c r="R944" s="372">
        <v>148.91854198948411</v>
      </c>
      <c r="S944" s="367">
        <v>1</v>
      </c>
      <c r="T944" s="369">
        <v>0.10503115182165845</v>
      </c>
      <c r="U944" s="369">
        <v>1.1253585819782288</v>
      </c>
      <c r="V944" s="369">
        <v>0.12532881371346938</v>
      </c>
      <c r="W944" s="369">
        <v>1.122802280815141</v>
      </c>
      <c r="X944" s="369">
        <v>0.20030452645543106</v>
      </c>
      <c r="Y944" s="369">
        <v>1.3711999641307193</v>
      </c>
      <c r="AA944" s="369"/>
      <c r="AB944" s="369">
        <v>1.7979899234014547E-3</v>
      </c>
      <c r="AC944" s="373">
        <v>7.6237179807311879</v>
      </c>
      <c r="AD944" s="575">
        <v>35377796000180</v>
      </c>
      <c r="AE944" s="370" t="s">
        <v>1860</v>
      </c>
      <c r="AF944" s="370" t="s">
        <v>1856</v>
      </c>
      <c r="AG944" s="374" t="s">
        <v>59</v>
      </c>
      <c r="AH944" s="374" t="s">
        <v>1819</v>
      </c>
      <c r="AI944" s="374">
        <v>20000</v>
      </c>
      <c r="AJ944" s="374">
        <v>0</v>
      </c>
      <c r="AK944" s="374">
        <v>1000</v>
      </c>
      <c r="AL944" s="722">
        <v>0</v>
      </c>
      <c r="AM944" s="722">
        <v>0</v>
      </c>
      <c r="AN944" s="369" t="s">
        <v>1820</v>
      </c>
      <c r="AO944" s="367" t="s">
        <v>1326</v>
      </c>
      <c r="AP944" s="370" t="s">
        <v>1821</v>
      </c>
      <c r="AQ944" s="376" t="s">
        <v>677</v>
      </c>
      <c r="AR944" s="369">
        <v>1.33333333333333E-3</v>
      </c>
      <c r="AS944" s="369">
        <v>1.33333333333333E-3</v>
      </c>
      <c r="AT944" s="369" t="s">
        <v>1424</v>
      </c>
      <c r="AW944"/>
      <c r="AX944" s="198"/>
      <c r="AY944" s="184"/>
      <c r="AZ944" s="184"/>
      <c r="BA944" s="184"/>
      <c r="BB944" s="186"/>
      <c r="BC944" s="184"/>
      <c r="BD944" s="184"/>
      <c r="BE944" s="184"/>
      <c r="BF944" s="184"/>
      <c r="BG944" s="186"/>
      <c r="BH944" s="186"/>
      <c r="BI944" s="199"/>
      <c r="BJ944" s="199"/>
      <c r="BK944" s="199"/>
      <c r="BL944" s="186"/>
      <c r="BM944" s="186"/>
      <c r="BN944" s="186"/>
      <c r="BO944" s="186"/>
      <c r="BP944" s="186"/>
      <c r="BQ944" s="186"/>
      <c r="BR944" s="186"/>
      <c r="BS944" s="186"/>
      <c r="BT944" s="187"/>
      <c r="BU944" s="188"/>
      <c r="BV944" s="189"/>
      <c r="BW944" s="185"/>
      <c r="BX944"/>
      <c r="BZ944"/>
    </row>
    <row r="945" spans="2:78" ht="18.75">
      <c r="B945" s="363" t="s">
        <v>520</v>
      </c>
      <c r="C945" s="364">
        <v>34687662000101</v>
      </c>
      <c r="D945" s="365" t="s">
        <v>13</v>
      </c>
      <c r="E945" s="365" t="s">
        <v>615</v>
      </c>
      <c r="F945" s="365" t="s">
        <v>619</v>
      </c>
      <c r="G945" s="366" t="s">
        <v>34</v>
      </c>
      <c r="H945" s="366" t="s">
        <v>1339</v>
      </c>
      <c r="I945" s="366" t="s">
        <v>34</v>
      </c>
      <c r="J945" s="366" t="s">
        <v>611</v>
      </c>
      <c r="K945" s="367" t="s">
        <v>48</v>
      </c>
      <c r="L945" s="368"/>
      <c r="M945" s="368" t="s">
        <v>1421</v>
      </c>
      <c r="N945" s="367">
        <v>523771</v>
      </c>
      <c r="O945" s="367" t="s">
        <v>1323</v>
      </c>
      <c r="P945" s="371">
        <v>43735</v>
      </c>
      <c r="Q945" s="372">
        <v>977.38337330000002</v>
      </c>
      <c r="R945" s="372">
        <v>752.71998676182568</v>
      </c>
      <c r="S945" s="367">
        <v>1</v>
      </c>
      <c r="T945" s="369">
        <v>0.10249492639091984</v>
      </c>
      <c r="U945" s="369">
        <v>1.0981841389219491</v>
      </c>
      <c r="V945" s="369">
        <v>0.11632928579565593</v>
      </c>
      <c r="W945" s="369">
        <v>1.0421768430328755</v>
      </c>
      <c r="X945" s="369">
        <v>0.16959049684841099</v>
      </c>
      <c r="Y945" s="369">
        <v>1.1609447240684003</v>
      </c>
      <c r="Z945" s="369">
        <v>0.18178569999999916</v>
      </c>
      <c r="AA945" s="369">
        <v>0.98222331834367749</v>
      </c>
      <c r="AB945" s="369">
        <v>6.5403184090866168E-3</v>
      </c>
      <c r="AC945" s="373">
        <v>0.71981819476174214</v>
      </c>
      <c r="AD945" s="575">
        <v>34687633000131</v>
      </c>
      <c r="AE945" s="370" t="s">
        <v>2013</v>
      </c>
      <c r="AF945" s="370" t="s">
        <v>1856</v>
      </c>
      <c r="AG945" s="374" t="s">
        <v>59</v>
      </c>
      <c r="AH945" s="374" t="s">
        <v>1819</v>
      </c>
      <c r="AI945" s="374">
        <v>1</v>
      </c>
      <c r="AJ945" s="374">
        <v>1</v>
      </c>
      <c r="AK945" s="374">
        <v>1</v>
      </c>
      <c r="AL945" s="722">
        <v>0</v>
      </c>
      <c r="AM945" s="722">
        <v>0</v>
      </c>
      <c r="AN945" s="369" t="s">
        <v>1820</v>
      </c>
      <c r="AO945" s="367" t="s">
        <v>1326</v>
      </c>
      <c r="AP945" s="370" t="s">
        <v>1835</v>
      </c>
      <c r="AQ945" s="376" t="s">
        <v>1950</v>
      </c>
      <c r="AR945" s="369">
        <v>2.13333333333333E-3</v>
      </c>
      <c r="AS945" s="369">
        <v>2.13333333333333E-3</v>
      </c>
      <c r="AT945" s="369" t="s">
        <v>1424</v>
      </c>
      <c r="AW945"/>
      <c r="AX945" s="198"/>
      <c r="AY945" s="184"/>
      <c r="AZ945" s="184"/>
      <c r="BA945" s="184"/>
      <c r="BB945" s="186"/>
      <c r="BC945" s="184"/>
      <c r="BD945" s="184"/>
      <c r="BE945" s="184"/>
      <c r="BF945" s="184"/>
      <c r="BG945" s="186"/>
      <c r="BH945" s="186"/>
      <c r="BI945" s="199"/>
      <c r="BJ945" s="199"/>
      <c r="BK945" s="199"/>
      <c r="BL945" s="186"/>
      <c r="BM945" s="186"/>
      <c r="BN945" s="186"/>
      <c r="BO945" s="186"/>
      <c r="BP945" s="186"/>
      <c r="BQ945" s="186"/>
      <c r="BR945" s="186"/>
      <c r="BS945" s="186"/>
      <c r="BT945" s="187"/>
      <c r="BU945" s="188"/>
      <c r="BV945" s="189"/>
      <c r="BW945" s="185"/>
      <c r="BX945"/>
      <c r="BZ945"/>
    </row>
    <row r="946" spans="2:78" ht="18.75">
      <c r="B946" s="363" t="s">
        <v>491</v>
      </c>
      <c r="C946" s="364">
        <v>35505971000178</v>
      </c>
      <c r="D946" s="365" t="s">
        <v>11</v>
      </c>
      <c r="E946" s="365" t="s">
        <v>620</v>
      </c>
      <c r="F946" s="365" t="s">
        <v>665</v>
      </c>
      <c r="G946" s="366" t="s">
        <v>740</v>
      </c>
      <c r="H946" s="366" t="s">
        <v>34</v>
      </c>
      <c r="I946" s="366" t="s">
        <v>1424</v>
      </c>
      <c r="J946" s="366" t="s">
        <v>611</v>
      </c>
      <c r="K946" s="367" t="s">
        <v>48</v>
      </c>
      <c r="L946" s="368"/>
      <c r="M946" s="368" t="s">
        <v>34</v>
      </c>
      <c r="N946" s="367">
        <v>523879</v>
      </c>
      <c r="O946" s="367" t="s">
        <v>1323</v>
      </c>
      <c r="P946" s="371">
        <v>43812</v>
      </c>
      <c r="Q946" s="372">
        <v>1885.3924457099999</v>
      </c>
      <c r="R946" s="372">
        <v>978.71531881293652</v>
      </c>
      <c r="S946" s="367">
        <v>1</v>
      </c>
      <c r="T946" s="369">
        <v>0.10620060884823479</v>
      </c>
      <c r="U946" s="369">
        <v>1.1378887549629741</v>
      </c>
      <c r="V946" s="369">
        <v>0.12579928821449049</v>
      </c>
      <c r="W946" s="369">
        <v>1.1270171921923411</v>
      </c>
      <c r="X946" s="369">
        <v>0.20151824243559213</v>
      </c>
      <c r="Y946" s="369">
        <v>1.3795085497523831</v>
      </c>
      <c r="AA946" s="369"/>
      <c r="AB946" s="369">
        <v>2.228783006488461E-3</v>
      </c>
      <c r="AC946" s="373">
        <v>6.3612485235016418</v>
      </c>
      <c r="AD946" s="575">
        <v>35491217000126</v>
      </c>
      <c r="AE946" s="370" t="s">
        <v>2096</v>
      </c>
      <c r="AF946" s="370" t="s">
        <v>1856</v>
      </c>
      <c r="AG946" s="374" t="s">
        <v>59</v>
      </c>
      <c r="AH946" s="374" t="s">
        <v>1819</v>
      </c>
      <c r="AI946" s="374">
        <v>1000</v>
      </c>
      <c r="AJ946" s="374">
        <v>500</v>
      </c>
      <c r="AK946" s="374">
        <v>1000</v>
      </c>
      <c r="AL946" s="722">
        <v>0</v>
      </c>
      <c r="AM946" s="722">
        <v>0</v>
      </c>
      <c r="AN946" s="369" t="s">
        <v>1820</v>
      </c>
      <c r="AO946" s="367" t="s">
        <v>1326</v>
      </c>
      <c r="AP946" s="370" t="s">
        <v>1821</v>
      </c>
      <c r="AQ946" s="376" t="s">
        <v>11</v>
      </c>
      <c r="AR946" s="369">
        <v>1.4E-3</v>
      </c>
      <c r="AS946" s="369">
        <v>1.4E-3</v>
      </c>
      <c r="AT946" s="369" t="s">
        <v>1424</v>
      </c>
      <c r="AW946"/>
      <c r="AX946" s="198"/>
      <c r="AY946" s="184"/>
      <c r="AZ946" s="184"/>
      <c r="BA946" s="184"/>
      <c r="BB946" s="186"/>
      <c r="BC946" s="184"/>
      <c r="BD946" s="184"/>
      <c r="BE946" s="184"/>
      <c r="BF946" s="184"/>
      <c r="BG946" s="186"/>
      <c r="BH946" s="186"/>
      <c r="BI946" s="199"/>
      <c r="BJ946" s="199"/>
      <c r="BK946" s="199"/>
      <c r="BL946" s="186"/>
      <c r="BM946" s="186"/>
      <c r="BN946" s="186"/>
      <c r="BO946" s="186"/>
      <c r="BP946" s="186"/>
      <c r="BQ946" s="186"/>
      <c r="BR946" s="186"/>
      <c r="BS946" s="186"/>
      <c r="BT946" s="187"/>
      <c r="BU946" s="188"/>
      <c r="BV946" s="189"/>
      <c r="BW946" s="185"/>
      <c r="BX946"/>
      <c r="BZ946"/>
    </row>
    <row r="947" spans="2:78" ht="18.75">
      <c r="B947" s="363" t="s">
        <v>1066</v>
      </c>
      <c r="C947" s="364">
        <v>32319558000120</v>
      </c>
      <c r="D947" s="365" t="s">
        <v>13</v>
      </c>
      <c r="E947" s="365" t="s">
        <v>616</v>
      </c>
      <c r="F947" s="365" t="s">
        <v>610</v>
      </c>
      <c r="G947" s="366" t="s">
        <v>34</v>
      </c>
      <c r="H947" s="366" t="s">
        <v>1340</v>
      </c>
      <c r="I947" s="366" t="s">
        <v>34</v>
      </c>
      <c r="J947" s="366" t="s">
        <v>1424</v>
      </c>
      <c r="K947" s="367" t="s">
        <v>48</v>
      </c>
      <c r="L947" s="368"/>
      <c r="M947" s="368" t="s">
        <v>34</v>
      </c>
      <c r="N947" s="367">
        <v>523917</v>
      </c>
      <c r="O947" s="367" t="s">
        <v>1323</v>
      </c>
      <c r="P947" s="371">
        <v>43863</v>
      </c>
      <c r="Q947" s="372">
        <v>27.711410950000001</v>
      </c>
      <c r="R947" s="372">
        <v>46.884503510079341</v>
      </c>
      <c r="S947" s="367">
        <v>5</v>
      </c>
      <c r="T947" s="369">
        <v>-0.12456110323631309</v>
      </c>
      <c r="U947" s="369">
        <v>-1.3346126751582994</v>
      </c>
      <c r="V947" s="369">
        <v>-8.3243589923679084E-2</v>
      </c>
      <c r="W947" s="369">
        <v>-0.74576699371967448</v>
      </c>
      <c r="X947" s="369">
        <v>3.8058861666861565E-2</v>
      </c>
      <c r="Y947" s="369">
        <v>0.2605348499903638</v>
      </c>
      <c r="AA947" s="369"/>
      <c r="AB947" s="369">
        <v>0.10144158438240904</v>
      </c>
      <c r="AC947" s="373">
        <v>-1.9209581229956696</v>
      </c>
      <c r="AD947" s="575">
        <v>34461768000184</v>
      </c>
      <c r="AE947" s="370" t="s">
        <v>2037</v>
      </c>
      <c r="AF947" s="370" t="s">
        <v>1812</v>
      </c>
      <c r="AG947" s="374" t="s">
        <v>1459</v>
      </c>
      <c r="AH947" s="374" t="s">
        <v>1813</v>
      </c>
      <c r="AI947" s="374">
        <v>500</v>
      </c>
      <c r="AJ947" s="374">
        <v>500</v>
      </c>
      <c r="AK947" s="374">
        <v>500</v>
      </c>
      <c r="AL947" s="722">
        <v>1</v>
      </c>
      <c r="AM947" s="722">
        <v>0</v>
      </c>
      <c r="AN947" s="369" t="s">
        <v>1815</v>
      </c>
      <c r="AO947" s="367" t="s">
        <v>1326</v>
      </c>
      <c r="AP947" s="370" t="s">
        <v>1835</v>
      </c>
      <c r="AQ947" s="376" t="s">
        <v>681</v>
      </c>
      <c r="AR947" s="369">
        <v>6.6666666666666697E-3</v>
      </c>
      <c r="AS947" s="369">
        <v>6.6666666666666697E-3</v>
      </c>
      <c r="AT947" s="369" t="s">
        <v>1424</v>
      </c>
      <c r="AW947"/>
      <c r="AX947" s="198"/>
      <c r="AY947" s="184"/>
      <c r="AZ947" s="184"/>
      <c r="BA947" s="184"/>
      <c r="BB947" s="186"/>
      <c r="BC947" s="184"/>
      <c r="BD947" s="184"/>
      <c r="BE947" s="184"/>
      <c r="BF947" s="184"/>
      <c r="BG947" s="186"/>
      <c r="BH947" s="186"/>
      <c r="BI947" s="199"/>
      <c r="BJ947" s="199"/>
      <c r="BK947" s="199"/>
      <c r="BL947" s="186"/>
      <c r="BM947" s="186"/>
      <c r="BN947" s="186"/>
      <c r="BO947" s="186"/>
      <c r="BP947" s="186"/>
      <c r="BQ947" s="186"/>
      <c r="BR947" s="186"/>
      <c r="BS947" s="186"/>
      <c r="BT947" s="187"/>
      <c r="BU947" s="188"/>
      <c r="BV947" s="189"/>
      <c r="BW947" s="185"/>
      <c r="BX947"/>
      <c r="BZ947"/>
    </row>
    <row r="948" spans="2:78" ht="18.75">
      <c r="B948" s="363" t="s">
        <v>1035</v>
      </c>
      <c r="C948" s="364">
        <v>35372675000146</v>
      </c>
      <c r="D948" s="365" t="s">
        <v>14</v>
      </c>
      <c r="E948" s="365" t="s">
        <v>607</v>
      </c>
      <c r="F948" s="365" t="s">
        <v>1424</v>
      </c>
      <c r="G948" s="366" t="s">
        <v>1424</v>
      </c>
      <c r="H948" s="366" t="s">
        <v>34</v>
      </c>
      <c r="I948" s="366" t="s">
        <v>34</v>
      </c>
      <c r="J948" s="366" t="s">
        <v>608</v>
      </c>
      <c r="K948" s="367" t="s">
        <v>48</v>
      </c>
      <c r="L948" s="368" t="s">
        <v>1341</v>
      </c>
      <c r="M948" s="368" t="s">
        <v>34</v>
      </c>
      <c r="N948" s="367">
        <v>523968</v>
      </c>
      <c r="O948" s="367" t="s">
        <v>1323</v>
      </c>
      <c r="P948" s="371">
        <v>43821</v>
      </c>
      <c r="Q948" s="372">
        <v>380.88966132000002</v>
      </c>
      <c r="R948" s="372">
        <v>397.46777952543624</v>
      </c>
      <c r="S948" s="367">
        <v>2</v>
      </c>
      <c r="T948" s="369">
        <v>0.11033929012490851</v>
      </c>
      <c r="U948" s="369">
        <v>1.1822327463597908</v>
      </c>
      <c r="V948" s="369">
        <v>6.3317780012359659E-3</v>
      </c>
      <c r="W948" s="369">
        <v>5.6725461374400779E-2</v>
      </c>
      <c r="X948" s="369">
        <v>0.25826092582609061</v>
      </c>
      <c r="Y948" s="369">
        <v>1.7679449311291389</v>
      </c>
      <c r="AA948" s="369"/>
      <c r="AB948" s="369">
        <v>0.20495263054139967</v>
      </c>
      <c r="AC948" s="373">
        <v>-0.51372684178725936</v>
      </c>
      <c r="AD948" s="575">
        <v>35372771000194</v>
      </c>
      <c r="AE948" s="370" t="s">
        <v>2013</v>
      </c>
      <c r="AF948" s="370" t="s">
        <v>1856</v>
      </c>
      <c r="AG948" s="374" t="s">
        <v>59</v>
      </c>
      <c r="AH948" s="374" t="s">
        <v>1819</v>
      </c>
      <c r="AI948" s="374">
        <v>1</v>
      </c>
      <c r="AJ948" s="374">
        <v>1</v>
      </c>
      <c r="AK948" s="374">
        <v>1</v>
      </c>
      <c r="AL948" s="722">
        <v>0</v>
      </c>
      <c r="AM948" s="722">
        <v>0</v>
      </c>
      <c r="AN948" s="369" t="s">
        <v>668</v>
      </c>
      <c r="AO948" s="367" t="s">
        <v>1326</v>
      </c>
      <c r="AP948" s="370" t="s">
        <v>1816</v>
      </c>
      <c r="AQ948" s="376" t="s">
        <v>661</v>
      </c>
      <c r="AR948" s="369">
        <v>4.6666666666666697E-3</v>
      </c>
      <c r="AS948" s="369">
        <v>4.6666666666666697E-3</v>
      </c>
      <c r="AT948" s="369" t="s">
        <v>1424</v>
      </c>
      <c r="AW948"/>
      <c r="AX948" s="198"/>
      <c r="AY948" s="184"/>
      <c r="AZ948" s="184"/>
      <c r="BA948" s="184"/>
      <c r="BB948" s="186"/>
      <c r="BC948" s="184"/>
      <c r="BD948" s="184"/>
      <c r="BE948" s="184"/>
      <c r="BF948" s="184"/>
      <c r="BG948" s="186"/>
      <c r="BH948" s="186"/>
      <c r="BI948" s="199"/>
      <c r="BJ948" s="199"/>
      <c r="BK948" s="199"/>
      <c r="BL948" s="186"/>
      <c r="BM948" s="186"/>
      <c r="BN948" s="186"/>
      <c r="BO948" s="186"/>
      <c r="BP948" s="186"/>
      <c r="BQ948" s="186"/>
      <c r="BR948" s="186"/>
      <c r="BS948" s="186"/>
      <c r="BT948" s="187"/>
      <c r="BU948" s="188"/>
      <c r="BV948" s="189"/>
      <c r="BW948" s="185"/>
      <c r="BX948"/>
      <c r="BZ948"/>
    </row>
    <row r="949" spans="2:78" ht="18.75">
      <c r="B949" s="363" t="s">
        <v>1177</v>
      </c>
      <c r="C949" s="364"/>
      <c r="D949" s="365" t="s">
        <v>14</v>
      </c>
      <c r="E949" s="365" t="s">
        <v>607</v>
      </c>
      <c r="F949" s="365" t="s">
        <v>1424</v>
      </c>
      <c r="G949" s="366" t="s">
        <v>1424</v>
      </c>
      <c r="H949" s="366" t="s">
        <v>34</v>
      </c>
      <c r="I949" s="366" t="s">
        <v>34</v>
      </c>
      <c r="J949" s="366" t="s">
        <v>608</v>
      </c>
      <c r="L949" s="368"/>
      <c r="M949" s="368" t="s">
        <v>34</v>
      </c>
      <c r="N949" s="367">
        <v>524042</v>
      </c>
      <c r="O949" s="367" t="s">
        <v>1323</v>
      </c>
      <c r="P949" s="371"/>
      <c r="S949" s="367"/>
      <c r="U949" s="369"/>
      <c r="W949" s="369"/>
      <c r="Y949" s="369"/>
      <c r="AA949" s="369"/>
      <c r="AD949" s="575">
        <v>0</v>
      </c>
      <c r="AE949" s="370"/>
      <c r="AF949" s="370"/>
      <c r="AG949" s="374" t="s">
        <v>721</v>
      </c>
      <c r="AH949" s="374"/>
      <c r="AI949" s="374">
        <v>100</v>
      </c>
      <c r="AJ949" s="374">
        <v>100</v>
      </c>
      <c r="AK949" s="374">
        <v>100</v>
      </c>
      <c r="AN949" s="369"/>
      <c r="AO949" s="367" t="s">
        <v>1326</v>
      </c>
      <c r="AP949" s="370"/>
      <c r="AR949" s="369">
        <v>4.5500000000000002E-3</v>
      </c>
      <c r="AS949" s="369">
        <v>4.5500000000000002E-3</v>
      </c>
      <c r="AT949" s="369" t="s">
        <v>1424</v>
      </c>
      <c r="AW949"/>
      <c r="AX949" s="198"/>
      <c r="AY949" s="184"/>
      <c r="AZ949" s="184"/>
      <c r="BA949" s="184"/>
      <c r="BB949" s="186"/>
      <c r="BC949" s="184"/>
      <c r="BD949" s="184"/>
      <c r="BE949" s="184"/>
      <c r="BF949" s="184"/>
      <c r="BG949" s="186"/>
      <c r="BH949" s="186"/>
      <c r="BI949" s="199"/>
      <c r="BJ949" s="199"/>
      <c r="BK949" s="199"/>
      <c r="BL949" s="186"/>
      <c r="BM949" s="186"/>
      <c r="BN949" s="186"/>
      <c r="BO949" s="186"/>
      <c r="BP949" s="186"/>
      <c r="BQ949" s="186"/>
      <c r="BR949" s="186"/>
      <c r="BS949" s="186"/>
      <c r="BT949" s="187"/>
      <c r="BU949" s="188"/>
      <c r="BV949" s="189"/>
      <c r="BW949" s="185"/>
      <c r="BX949"/>
      <c r="BZ949"/>
    </row>
    <row r="950" spans="2:78" ht="18.75">
      <c r="B950" s="363" t="s">
        <v>501</v>
      </c>
      <c r="C950" s="364"/>
      <c r="D950" s="365" t="s">
        <v>14</v>
      </c>
      <c r="E950" s="365" t="s">
        <v>607</v>
      </c>
      <c r="F950" s="365" t="s">
        <v>862</v>
      </c>
      <c r="G950" s="366" t="s">
        <v>1424</v>
      </c>
      <c r="H950" s="366" t="s">
        <v>34</v>
      </c>
      <c r="I950" s="366" t="s">
        <v>34</v>
      </c>
      <c r="J950" s="366" t="s">
        <v>611</v>
      </c>
      <c r="L950" s="368"/>
      <c r="M950" s="368" t="s">
        <v>1421</v>
      </c>
      <c r="N950" s="367">
        <v>524085</v>
      </c>
      <c r="O950" s="367" t="s">
        <v>1323</v>
      </c>
      <c r="P950" s="371"/>
      <c r="S950" s="367"/>
      <c r="U950" s="369"/>
      <c r="W950" s="369"/>
      <c r="Y950" s="369"/>
      <c r="AA950" s="369"/>
      <c r="AD950" s="575">
        <v>0</v>
      </c>
      <c r="AE950" s="370"/>
      <c r="AF950" s="370"/>
      <c r="AG950" s="374" t="s">
        <v>1458</v>
      </c>
      <c r="AH950" s="374"/>
      <c r="AI950" s="374">
        <v>5000</v>
      </c>
      <c r="AJ950" s="374">
        <v>100</v>
      </c>
      <c r="AK950" s="374">
        <v>100</v>
      </c>
      <c r="AN950" s="369"/>
      <c r="AO950" s="367" t="s">
        <v>1326</v>
      </c>
      <c r="AP950" s="370"/>
      <c r="AR950" s="369">
        <v>2.9997000000000001E-3</v>
      </c>
      <c r="AS950" s="369">
        <v>2.9997000000000001E-3</v>
      </c>
      <c r="AT950" s="369" t="s">
        <v>1424</v>
      </c>
      <c r="AW950" s="198"/>
      <c r="AX950" s="198"/>
      <c r="AY950" s="184"/>
      <c r="AZ950" s="184"/>
      <c r="BA950" s="184"/>
      <c r="BB950" s="186"/>
      <c r="BC950" s="184"/>
      <c r="BD950" s="184"/>
      <c r="BE950" s="184"/>
      <c r="BF950" s="184"/>
      <c r="BG950" s="186"/>
      <c r="BH950" s="186"/>
      <c r="BI950" s="199"/>
      <c r="BJ950" s="199"/>
      <c r="BK950" s="199"/>
      <c r="BL950" s="218"/>
      <c r="BM950" s="186"/>
      <c r="BN950" s="186"/>
      <c r="BO950" s="186"/>
      <c r="BP950" s="186"/>
      <c r="BQ950" s="186"/>
      <c r="BR950" s="186"/>
      <c r="BS950" s="186"/>
      <c r="BT950" s="187"/>
      <c r="BU950" s="188"/>
      <c r="BV950" s="189"/>
      <c r="BW950" s="185"/>
      <c r="BX950"/>
      <c r="BZ950"/>
    </row>
    <row r="951" spans="2:78" ht="18.75">
      <c r="B951" s="363" t="s">
        <v>295</v>
      </c>
      <c r="C951" s="364">
        <v>35471548000102</v>
      </c>
      <c r="D951" s="365" t="s">
        <v>14</v>
      </c>
      <c r="E951" s="365" t="s">
        <v>607</v>
      </c>
      <c r="F951" s="365" t="s">
        <v>1424</v>
      </c>
      <c r="G951" s="366" t="s">
        <v>1424</v>
      </c>
      <c r="H951" s="366" t="s">
        <v>34</v>
      </c>
      <c r="I951" s="366" t="s">
        <v>34</v>
      </c>
      <c r="J951" s="366" t="s">
        <v>608</v>
      </c>
      <c r="K951" s="367" t="s">
        <v>48</v>
      </c>
      <c r="L951" s="368"/>
      <c r="M951" s="368" t="s">
        <v>34</v>
      </c>
      <c r="N951" s="367">
        <v>524174</v>
      </c>
      <c r="O951" s="367" t="s">
        <v>1323</v>
      </c>
      <c r="P951" s="371">
        <v>43842</v>
      </c>
      <c r="Q951" s="372">
        <v>16.045249640000002</v>
      </c>
      <c r="R951" s="372">
        <v>6.9555551178571466</v>
      </c>
      <c r="S951" s="367">
        <v>2</v>
      </c>
      <c r="T951" s="369">
        <v>1.5600695556483357E-2</v>
      </c>
      <c r="U951" s="369">
        <v>0.16715399502738643</v>
      </c>
      <c r="V951" s="369">
        <v>-8.6002584038295748E-2</v>
      </c>
      <c r="W951" s="369">
        <v>-0.77048441338447271</v>
      </c>
      <c r="X951" s="369">
        <v>-4.5446160807750879E-2</v>
      </c>
      <c r="Y951" s="369">
        <v>-0.31110517157150985</v>
      </c>
      <c r="AA951" s="369"/>
      <c r="AB951" s="369">
        <v>0.26773556739569376</v>
      </c>
      <c r="AC951" s="373">
        <v>-0.73813140168815139</v>
      </c>
      <c r="AD951" s="575">
        <v>9352724000179</v>
      </c>
      <c r="AE951" s="370" t="s">
        <v>2097</v>
      </c>
      <c r="AF951" s="370" t="s">
        <v>1833</v>
      </c>
      <c r="AG951" s="374" t="s">
        <v>1458</v>
      </c>
      <c r="AH951" s="374" t="s">
        <v>1819</v>
      </c>
      <c r="AI951" s="374">
        <v>1000</v>
      </c>
      <c r="AJ951" s="374">
        <v>100</v>
      </c>
      <c r="AK951" s="374">
        <v>1000</v>
      </c>
      <c r="AL951" s="722">
        <v>1.25</v>
      </c>
      <c r="AM951" s="722">
        <v>15</v>
      </c>
      <c r="AN951" s="369" t="s">
        <v>1815</v>
      </c>
      <c r="AO951" s="367" t="s">
        <v>1326</v>
      </c>
      <c r="AP951" s="370" t="s">
        <v>1816</v>
      </c>
      <c r="AQ951" s="376" t="s">
        <v>661</v>
      </c>
      <c r="AR951" s="369">
        <v>8.0000000000000002E-3</v>
      </c>
      <c r="AS951" s="369">
        <v>8.0000000000000002E-3</v>
      </c>
      <c r="AT951" s="369" t="s">
        <v>1424</v>
      </c>
      <c r="AW951" s="198"/>
      <c r="AX951" s="198"/>
      <c r="AY951" s="184"/>
      <c r="AZ951" s="184"/>
      <c r="BA951" s="184"/>
      <c r="BB951" s="186"/>
      <c r="BC951" s="184"/>
      <c r="BD951" s="184"/>
      <c r="BE951" s="184"/>
      <c r="BF951" s="184"/>
      <c r="BG951" s="186"/>
      <c r="BH951" s="186"/>
      <c r="BI951" s="199"/>
      <c r="BJ951" s="199"/>
      <c r="BK951" s="199"/>
      <c r="BL951" s="218"/>
      <c r="BM951" s="186"/>
      <c r="BN951" s="186"/>
      <c r="BO951" s="186"/>
      <c r="BP951" s="186"/>
      <c r="BQ951" s="186"/>
      <c r="BR951" s="186"/>
      <c r="BS951" s="186"/>
      <c r="BT951" s="187"/>
      <c r="BU951" s="188"/>
      <c r="BV951" s="189"/>
      <c r="BW951" s="185"/>
      <c r="BX951"/>
      <c r="BZ951"/>
    </row>
    <row r="952" spans="2:78" ht="18.75">
      <c r="B952" s="363" t="s">
        <v>919</v>
      </c>
      <c r="C952" s="364">
        <v>34658753000100</v>
      </c>
      <c r="D952" s="365" t="s">
        <v>14</v>
      </c>
      <c r="E952" s="365" t="s">
        <v>607</v>
      </c>
      <c r="F952" s="365" t="s">
        <v>1424</v>
      </c>
      <c r="G952" s="366" t="s">
        <v>1424</v>
      </c>
      <c r="H952" s="366" t="s">
        <v>34</v>
      </c>
      <c r="I952" s="366" t="s">
        <v>34</v>
      </c>
      <c r="J952" s="366" t="s">
        <v>611</v>
      </c>
      <c r="K952" s="367" t="s">
        <v>1815</v>
      </c>
      <c r="L952" s="368"/>
      <c r="M952" s="368" t="s">
        <v>1421</v>
      </c>
      <c r="N952" s="367">
        <v>524433</v>
      </c>
      <c r="O952" s="367" t="s">
        <v>1323</v>
      </c>
      <c r="P952" s="371">
        <v>43687</v>
      </c>
      <c r="Q952" s="372">
        <v>24.421833929999998</v>
      </c>
      <c r="R952" s="372">
        <v>34.291701460039704</v>
      </c>
      <c r="S952" s="367">
        <v>2</v>
      </c>
      <c r="T952" s="369">
        <v>-0.32064501229146758</v>
      </c>
      <c r="U952" s="369">
        <v>-3.4355580234273777</v>
      </c>
      <c r="V952" s="369">
        <v>-0.25673215424210305</v>
      </c>
      <c r="W952" s="369">
        <v>-2.3000253477276629</v>
      </c>
      <c r="X952" s="369">
        <v>-9.6316433463060847E-2</v>
      </c>
      <c r="Y952" s="369">
        <v>-0.65934151587499945</v>
      </c>
      <c r="Z952" s="369">
        <v>0.27720895999999806</v>
      </c>
      <c r="AA952" s="369">
        <v>1.4978136595221687</v>
      </c>
      <c r="AB952" s="369">
        <v>0.2253837752084924</v>
      </c>
      <c r="AC952" s="373">
        <v>-1.6343394705613388</v>
      </c>
      <c r="AD952" s="575">
        <v>0</v>
      </c>
      <c r="AE952" s="370" t="s">
        <v>1829</v>
      </c>
      <c r="AF952" s="370" t="s">
        <v>1830</v>
      </c>
      <c r="AG952" s="374" t="s">
        <v>743</v>
      </c>
      <c r="AH952" s="374" t="s">
        <v>1819</v>
      </c>
      <c r="AI952" s="374">
        <v>500</v>
      </c>
      <c r="AJ952" s="374">
        <v>0</v>
      </c>
      <c r="AK952" s="374">
        <v>500</v>
      </c>
      <c r="AL952" s="722">
        <v>1</v>
      </c>
      <c r="AM952" s="722">
        <v>0</v>
      </c>
      <c r="AN952" s="369" t="s">
        <v>1824</v>
      </c>
      <c r="AO952" s="367" t="s">
        <v>1326</v>
      </c>
      <c r="AP952" s="370" t="s">
        <v>1816</v>
      </c>
      <c r="AQ952" s="376" t="s">
        <v>661</v>
      </c>
      <c r="AR952" s="369">
        <v>1.333E-3</v>
      </c>
      <c r="AS952" s="369">
        <v>1.333E-3</v>
      </c>
      <c r="AT952" s="369" t="s">
        <v>1424</v>
      </c>
      <c r="AW952" s="198"/>
      <c r="AX952" s="198"/>
      <c r="AY952" s="184"/>
      <c r="AZ952" s="184"/>
      <c r="BA952" s="184"/>
      <c r="BB952" s="186"/>
      <c r="BC952" s="184"/>
      <c r="BD952" s="184"/>
      <c r="BE952" s="184"/>
      <c r="BF952" s="184"/>
      <c r="BG952" s="186"/>
      <c r="BH952" s="186"/>
      <c r="BI952" s="199"/>
      <c r="BJ952" s="199"/>
      <c r="BK952" s="199"/>
      <c r="BL952" s="218"/>
      <c r="BM952" s="186"/>
      <c r="BN952" s="186"/>
      <c r="BO952" s="186"/>
      <c r="BP952" s="186"/>
      <c r="BQ952" s="186"/>
      <c r="BR952" s="186"/>
      <c r="BS952" s="186"/>
      <c r="BT952" s="187"/>
      <c r="BU952" s="188"/>
      <c r="BV952" s="189"/>
      <c r="BW952" s="185"/>
      <c r="BX952"/>
      <c r="BZ952"/>
    </row>
    <row r="953" spans="2:78" ht="18.75">
      <c r="B953" s="363" t="s">
        <v>272</v>
      </c>
      <c r="C953" s="364"/>
      <c r="D953" s="365" t="s">
        <v>13</v>
      </c>
      <c r="E953" s="365" t="s">
        <v>615</v>
      </c>
      <c r="F953" s="365" t="s">
        <v>619</v>
      </c>
      <c r="G953" s="366" t="s">
        <v>34</v>
      </c>
      <c r="H953" s="366" t="s">
        <v>867</v>
      </c>
      <c r="I953" s="366" t="s">
        <v>34</v>
      </c>
      <c r="J953" s="366" t="s">
        <v>611</v>
      </c>
      <c r="L953" s="368"/>
      <c r="M953" s="368" t="s">
        <v>1421</v>
      </c>
      <c r="N953" s="367">
        <v>524468</v>
      </c>
      <c r="O953" s="367" t="s">
        <v>1326</v>
      </c>
      <c r="P953" s="371"/>
      <c r="S953" s="367"/>
      <c r="U953" s="369"/>
      <c r="W953" s="369"/>
      <c r="Y953" s="369"/>
      <c r="AA953" s="369"/>
      <c r="AD953" s="575">
        <v>29236556000163</v>
      </c>
      <c r="AE953" s="370"/>
      <c r="AF953" s="370"/>
      <c r="AG953" s="374" t="s">
        <v>1459</v>
      </c>
      <c r="AH953" s="374"/>
      <c r="AI953" s="374">
        <v>25000</v>
      </c>
      <c r="AJ953" s="374">
        <v>5000</v>
      </c>
      <c r="AK953" s="374">
        <v>10000</v>
      </c>
      <c r="AN953" s="369"/>
      <c r="AO953" s="367" t="s">
        <v>1326</v>
      </c>
      <c r="AP953" s="370"/>
      <c r="AR953" s="369">
        <v>2.5333333333333301E-3</v>
      </c>
      <c r="AS953" s="369">
        <v>2.5333333333333301E-3</v>
      </c>
      <c r="AT953" s="369" t="s">
        <v>1424</v>
      </c>
      <c r="AW953"/>
      <c r="AX953" s="198"/>
      <c r="AY953" s="184"/>
      <c r="AZ953" s="184"/>
      <c r="BA953" s="184"/>
      <c r="BB953" s="186"/>
      <c r="BC953" s="184"/>
      <c r="BD953" s="184"/>
      <c r="BE953" s="184"/>
      <c r="BF953" s="184"/>
      <c r="BG953" s="186"/>
      <c r="BH953" s="186"/>
      <c r="BI953" s="199"/>
      <c r="BJ953" s="199"/>
      <c r="BK953" s="199"/>
      <c r="BL953" s="186"/>
      <c r="BM953" s="186"/>
      <c r="BN953" s="186"/>
      <c r="BO953" s="186"/>
      <c r="BP953" s="186"/>
      <c r="BQ953" s="186"/>
      <c r="BR953" s="186"/>
      <c r="BS953" s="186"/>
      <c r="BT953" s="187"/>
      <c r="BU953" s="188"/>
      <c r="BV953" s="189"/>
      <c r="BW953" s="185"/>
      <c r="BX953"/>
      <c r="BZ953"/>
    </row>
    <row r="954" spans="2:78" ht="18.75">
      <c r="B954" s="363" t="s">
        <v>1597</v>
      </c>
      <c r="C954" s="364">
        <v>31556604000142</v>
      </c>
      <c r="D954" s="365" t="s">
        <v>14</v>
      </c>
      <c r="E954" s="365" t="s">
        <v>1424</v>
      </c>
      <c r="F954" s="365" t="s">
        <v>1424</v>
      </c>
      <c r="G954" s="366" t="s">
        <v>1424</v>
      </c>
      <c r="H954" s="366" t="s">
        <v>34</v>
      </c>
      <c r="I954" s="366" t="s">
        <v>1424</v>
      </c>
      <c r="J954" s="366" t="s">
        <v>1424</v>
      </c>
      <c r="K954" s="367" t="s">
        <v>48</v>
      </c>
      <c r="L954" s="368"/>
      <c r="M954" s="368" t="s">
        <v>1424</v>
      </c>
      <c r="N954" s="367">
        <v>524621</v>
      </c>
      <c r="O954" s="367" t="s">
        <v>1323</v>
      </c>
      <c r="P954" s="371">
        <v>43863</v>
      </c>
      <c r="Q954" s="372">
        <v>16.814455649999999</v>
      </c>
      <c r="R954" s="372">
        <v>23.920641851190474</v>
      </c>
      <c r="S954" s="367">
        <v>2</v>
      </c>
      <c r="T954" s="369">
        <v>-2.5558568878923826E-2</v>
      </c>
      <c r="U954" s="369">
        <v>-0.27384784734929934</v>
      </c>
      <c r="V954" s="369">
        <v>-0.14101397993573705</v>
      </c>
      <c r="W954" s="369">
        <v>-1.2633233620214976</v>
      </c>
      <c r="X954" s="369">
        <v>-6.6222329944157221E-2</v>
      </c>
      <c r="Y954" s="369">
        <v>-0.45333002728865185</v>
      </c>
      <c r="AA954" s="369"/>
      <c r="AB954" s="369">
        <v>0.23150546252102225</v>
      </c>
      <c r="AC954" s="373">
        <v>-1.0912719846429382</v>
      </c>
      <c r="AD954" s="575">
        <v>34839814000136</v>
      </c>
      <c r="AE954" s="370" t="s">
        <v>1817</v>
      </c>
      <c r="AF954" s="370" t="s">
        <v>1818</v>
      </c>
      <c r="AG954" s="374" t="s">
        <v>1594</v>
      </c>
      <c r="AH954" s="374" t="s">
        <v>1813</v>
      </c>
      <c r="AI954" s="374">
        <v>100000</v>
      </c>
      <c r="AJ954" s="374">
        <v>50000</v>
      </c>
      <c r="AK954" s="374">
        <v>100000</v>
      </c>
      <c r="AL954" s="722">
        <v>0</v>
      </c>
      <c r="AM954" s="722">
        <v>0</v>
      </c>
      <c r="AN954" s="369" t="s">
        <v>668</v>
      </c>
      <c r="AO954" s="367" t="s">
        <v>1326</v>
      </c>
      <c r="AP954" s="370" t="s">
        <v>1816</v>
      </c>
      <c r="AQ954" s="376" t="s">
        <v>1815</v>
      </c>
      <c r="AR954" s="369">
        <v>0</v>
      </c>
      <c r="AS954" s="369">
        <v>0</v>
      </c>
      <c r="AT954" s="369" t="s">
        <v>1424</v>
      </c>
      <c r="AW954"/>
      <c r="AX954" s="198"/>
      <c r="AY954" s="184"/>
      <c r="AZ954" s="184"/>
      <c r="BA954" s="184"/>
      <c r="BB954" s="186"/>
      <c r="BC954" s="184"/>
      <c r="BD954" s="184"/>
      <c r="BE954" s="184"/>
      <c r="BF954" s="184"/>
      <c r="BG954" s="186"/>
      <c r="BH954" s="186"/>
      <c r="BI954" s="199"/>
      <c r="BJ954" s="199"/>
      <c r="BK954" s="199"/>
      <c r="BL954" s="186"/>
      <c r="BM954" s="186"/>
      <c r="BN954" s="186"/>
      <c r="BO954" s="186"/>
      <c r="BP954" s="186"/>
      <c r="BQ954" s="186"/>
      <c r="BR954" s="186"/>
      <c r="BS954" s="186"/>
      <c r="BT954" s="187"/>
      <c r="BU954" s="188"/>
      <c r="BV954" s="189"/>
      <c r="BW954" s="185"/>
      <c r="BX954"/>
      <c r="BZ954"/>
    </row>
    <row r="955" spans="2:78" ht="18.75">
      <c r="B955" s="363" t="s">
        <v>1600</v>
      </c>
      <c r="C955" s="364">
        <v>34839747000150</v>
      </c>
      <c r="D955" s="365" t="s">
        <v>14</v>
      </c>
      <c r="E955" s="365" t="s">
        <v>1424</v>
      </c>
      <c r="F955" s="365" t="s">
        <v>1424</v>
      </c>
      <c r="G955" s="366" t="s">
        <v>1424</v>
      </c>
      <c r="H955" s="366" t="s">
        <v>34</v>
      </c>
      <c r="I955" s="366" t="s">
        <v>1424</v>
      </c>
      <c r="J955" s="366" t="s">
        <v>1424</v>
      </c>
      <c r="K955" s="367" t="s">
        <v>48</v>
      </c>
      <c r="L955" s="368"/>
      <c r="M955" s="368" t="s">
        <v>1424</v>
      </c>
      <c r="N955" s="367">
        <v>524638</v>
      </c>
      <c r="O955" s="367" t="s">
        <v>1323</v>
      </c>
      <c r="P955" s="371">
        <v>43863</v>
      </c>
      <c r="Q955" s="372">
        <v>8.2351146499999999</v>
      </c>
      <c r="R955" s="372">
        <v>9.7110022973412704</v>
      </c>
      <c r="S955" s="367">
        <v>2</v>
      </c>
      <c r="T955" s="369">
        <v>0.10563780926082722</v>
      </c>
      <c r="U955" s="369">
        <v>1.1318586264283623</v>
      </c>
      <c r="V955" s="369">
        <v>-1.3348634833048822E-2</v>
      </c>
      <c r="W955" s="369">
        <v>-0.11958844253151082</v>
      </c>
      <c r="X955" s="369">
        <v>-2.6849833743204932E-2</v>
      </c>
      <c r="Y955" s="369">
        <v>-0.18380259156944348</v>
      </c>
      <c r="AA955" s="369"/>
      <c r="AB955" s="369">
        <v>0.22559644565527259</v>
      </c>
      <c r="AC955" s="373">
        <v>-0.55395411960200913</v>
      </c>
      <c r="AD955" s="575">
        <v>34839714000100</v>
      </c>
      <c r="AE955" s="370" t="s">
        <v>1817</v>
      </c>
      <c r="AF955" s="370" t="s">
        <v>1818</v>
      </c>
      <c r="AG955" s="374" t="s">
        <v>1594</v>
      </c>
      <c r="AH955" s="374" t="s">
        <v>1813</v>
      </c>
      <c r="AI955" s="374">
        <v>100000</v>
      </c>
      <c r="AJ955" s="374">
        <v>50000</v>
      </c>
      <c r="AK955" s="374">
        <v>100000</v>
      </c>
      <c r="AL955" s="722">
        <v>0</v>
      </c>
      <c r="AM955" s="722">
        <v>0</v>
      </c>
      <c r="AN955" s="369" t="s">
        <v>668</v>
      </c>
      <c r="AO955" s="367" t="s">
        <v>1326</v>
      </c>
      <c r="AP955" s="370" t="s">
        <v>1816</v>
      </c>
      <c r="AQ955" s="376" t="s">
        <v>1815</v>
      </c>
      <c r="AR955" s="369">
        <v>0</v>
      </c>
      <c r="AS955" s="369">
        <v>0</v>
      </c>
      <c r="AT955" s="369" t="s">
        <v>1424</v>
      </c>
      <c r="AW955"/>
      <c r="AX955" s="198"/>
      <c r="AY955" s="184"/>
      <c r="AZ955" s="184"/>
      <c r="BA955" s="184"/>
      <c r="BB955" s="186"/>
      <c r="BC955" s="184"/>
      <c r="BD955" s="184"/>
      <c r="BE955" s="184"/>
      <c r="BF955" s="184"/>
      <c r="BG955" s="186"/>
      <c r="BH955" s="186"/>
      <c r="BI955" s="199"/>
      <c r="BJ955" s="199"/>
      <c r="BK955" s="199"/>
      <c r="BL955" s="186"/>
      <c r="BM955" s="186"/>
      <c r="BN955" s="186"/>
      <c r="BO955" s="186"/>
      <c r="BP955" s="186"/>
      <c r="BQ955" s="186"/>
      <c r="BR955" s="186"/>
      <c r="BS955" s="186"/>
      <c r="BT955" s="187"/>
      <c r="BU955" s="188"/>
      <c r="BV955" s="189"/>
      <c r="BW955" s="185"/>
      <c r="BX955"/>
      <c r="BZ955"/>
    </row>
    <row r="956" spans="2:78" ht="18.75">
      <c r="B956" s="363" t="s">
        <v>1638</v>
      </c>
      <c r="C956" s="364">
        <v>34714223000132</v>
      </c>
      <c r="D956" s="365" t="s">
        <v>13</v>
      </c>
      <c r="E956" s="365" t="s">
        <v>1424</v>
      </c>
      <c r="F956" s="365" t="s">
        <v>1424</v>
      </c>
      <c r="G956" s="366" t="s">
        <v>1424</v>
      </c>
      <c r="H956" s="366" t="s">
        <v>34</v>
      </c>
      <c r="I956" s="366" t="s">
        <v>1424</v>
      </c>
      <c r="J956" s="366" t="s">
        <v>1424</v>
      </c>
      <c r="K956" s="367" t="s">
        <v>48</v>
      </c>
      <c r="L956" s="368"/>
      <c r="M956" s="368" t="s">
        <v>1424</v>
      </c>
      <c r="N956" s="367">
        <v>524859</v>
      </c>
      <c r="O956" s="367" t="s">
        <v>1323</v>
      </c>
      <c r="P956" s="371">
        <v>43739</v>
      </c>
      <c r="Q956" s="372">
        <v>159.42088813000001</v>
      </c>
      <c r="R956" s="372">
        <v>1264082.0724464485</v>
      </c>
      <c r="S956" s="367">
        <v>5</v>
      </c>
      <c r="T956" s="369">
        <v>0.13011429050740442</v>
      </c>
      <c r="U956" s="369">
        <v>1.3941124220854411</v>
      </c>
      <c r="V956" s="369">
        <v>0.32349681010090126</v>
      </c>
      <c r="W956" s="369">
        <v>2.8981600116963215</v>
      </c>
      <c r="X956" s="369">
        <v>0.58699370518601057</v>
      </c>
      <c r="Y956" s="369">
        <v>4.0183103284743176</v>
      </c>
      <c r="Z956" s="369">
        <v>0.98323349999999654</v>
      </c>
      <c r="AA956" s="369">
        <v>5.3126008870701558</v>
      </c>
      <c r="AB956" s="369">
        <v>0.26930506581194447</v>
      </c>
      <c r="AC956" s="373">
        <v>0.78674852943016471</v>
      </c>
      <c r="AD956" s="575">
        <v>0</v>
      </c>
      <c r="AE956" s="370" t="s">
        <v>2098</v>
      </c>
      <c r="AF956" s="370" t="s">
        <v>1833</v>
      </c>
      <c r="AG956" s="374" t="s">
        <v>1458</v>
      </c>
      <c r="AH956" s="374" t="s">
        <v>1894</v>
      </c>
      <c r="AI956" s="374">
        <v>10000</v>
      </c>
      <c r="AJ956" s="374">
        <v>0</v>
      </c>
      <c r="AK956" s="374">
        <v>0</v>
      </c>
      <c r="AL956" s="722">
        <v>0.57999999999999996</v>
      </c>
      <c r="AM956" s="722">
        <v>0</v>
      </c>
      <c r="AN956" s="369" t="s">
        <v>1815</v>
      </c>
      <c r="AO956" s="367" t="s">
        <v>1326</v>
      </c>
      <c r="AP956" s="370" t="s">
        <v>1835</v>
      </c>
      <c r="AQ956" s="376" t="s">
        <v>1950</v>
      </c>
      <c r="AR956" s="369">
        <v>0</v>
      </c>
      <c r="AS956" s="369">
        <v>0</v>
      </c>
      <c r="AT956" s="369" t="s">
        <v>1424</v>
      </c>
      <c r="AW956"/>
      <c r="AX956" s="198"/>
      <c r="AY956" s="184"/>
      <c r="AZ956" s="184"/>
      <c r="BA956" s="184"/>
      <c r="BB956" s="186"/>
      <c r="BC956" s="184"/>
      <c r="BD956" s="184"/>
      <c r="BE956" s="184"/>
      <c r="BF956" s="184"/>
      <c r="BG956" s="186"/>
      <c r="BH956" s="186"/>
      <c r="BI956" s="199"/>
      <c r="BJ956" s="199"/>
      <c r="BK956" s="199"/>
      <c r="BL956" s="186"/>
      <c r="BM956" s="186"/>
      <c r="BN956" s="186"/>
      <c r="BO956" s="186"/>
      <c r="BP956" s="186"/>
      <c r="BQ956" s="186"/>
      <c r="BR956" s="186"/>
      <c r="BS956" s="186"/>
      <c r="BT956" s="187"/>
      <c r="BU956" s="188"/>
      <c r="BV956" s="189"/>
      <c r="BW956" s="185"/>
      <c r="BX956"/>
      <c r="BZ956"/>
    </row>
    <row r="957" spans="2:78" ht="18.75">
      <c r="B957" s="363" t="s">
        <v>1251</v>
      </c>
      <c r="C957" s="364">
        <v>34831155000191</v>
      </c>
      <c r="D957" s="365" t="s">
        <v>14</v>
      </c>
      <c r="E957" s="365" t="s">
        <v>607</v>
      </c>
      <c r="F957" s="365" t="s">
        <v>1424</v>
      </c>
      <c r="G957" s="366" t="s">
        <v>1424</v>
      </c>
      <c r="H957" s="366" t="s">
        <v>34</v>
      </c>
      <c r="I957" s="366" t="s">
        <v>34</v>
      </c>
      <c r="J957" s="366" t="s">
        <v>611</v>
      </c>
      <c r="K957" s="367" t="s">
        <v>1815</v>
      </c>
      <c r="L957" s="368"/>
      <c r="M957" s="368" t="s">
        <v>1421</v>
      </c>
      <c r="N957" s="367">
        <v>525081</v>
      </c>
      <c r="O957" s="367" t="s">
        <v>1323</v>
      </c>
      <c r="P957" s="371">
        <v>43848</v>
      </c>
      <c r="Q957" s="372">
        <v>144.84245121999999</v>
      </c>
      <c r="R957" s="372">
        <v>248.8284138919048</v>
      </c>
      <c r="S957" s="367">
        <v>5</v>
      </c>
      <c r="T957" s="369">
        <v>-0.27122800390180446</v>
      </c>
      <c r="U957" s="369">
        <v>-2.9060784021677177</v>
      </c>
      <c r="V957" s="369">
        <v>-0.24020862959917388</v>
      </c>
      <c r="W957" s="369">
        <v>-2.1519935375917933</v>
      </c>
      <c r="X957" s="369">
        <v>-0.13707056615912261</v>
      </c>
      <c r="Y957" s="369">
        <v>-0.93832704995104821</v>
      </c>
      <c r="AA957" s="369"/>
      <c r="AB957" s="369">
        <v>0.21646492896712852</v>
      </c>
      <c r="AC957" s="373">
        <v>-1.6253444698095254</v>
      </c>
      <c r="AD957" s="575">
        <v>25682017000105</v>
      </c>
      <c r="AE957" s="370" t="s">
        <v>1838</v>
      </c>
      <c r="AF957" s="370" t="s">
        <v>1856</v>
      </c>
      <c r="AG957" s="374" t="s">
        <v>59</v>
      </c>
      <c r="AH957" s="374" t="s">
        <v>1813</v>
      </c>
      <c r="AI957" s="374">
        <v>10000</v>
      </c>
      <c r="AJ957" s="374">
        <v>5000</v>
      </c>
      <c r="AK957" s="374">
        <v>10000</v>
      </c>
      <c r="AL957" s="722">
        <v>0</v>
      </c>
      <c r="AM957" s="722">
        <v>0</v>
      </c>
      <c r="AN957" s="369" t="s">
        <v>1824</v>
      </c>
      <c r="AO957" s="367" t="s">
        <v>1326</v>
      </c>
      <c r="AP957" s="370" t="s">
        <v>1816</v>
      </c>
      <c r="AQ957" s="376" t="s">
        <v>689</v>
      </c>
      <c r="AR957" s="369">
        <v>2E-3</v>
      </c>
      <c r="AS957" s="369">
        <v>2E-3</v>
      </c>
      <c r="AT957" s="369" t="s">
        <v>1424</v>
      </c>
      <c r="AW957"/>
      <c r="AX957" s="198"/>
      <c r="AY957" s="184"/>
      <c r="AZ957" s="184"/>
      <c r="BA957" s="184"/>
      <c r="BB957" s="186"/>
      <c r="BC957" s="184"/>
      <c r="BD957" s="184"/>
      <c r="BE957" s="184"/>
      <c r="BF957" s="184"/>
      <c r="BG957" s="186"/>
      <c r="BH957" s="186"/>
      <c r="BI957" s="199"/>
      <c r="BJ957" s="199"/>
      <c r="BK957" s="199"/>
      <c r="BL957" s="186"/>
      <c r="BM957" s="186"/>
      <c r="BN957" s="186"/>
      <c r="BO957" s="186"/>
      <c r="BP957" s="186"/>
      <c r="BQ957" s="186"/>
      <c r="BR957" s="186"/>
      <c r="BS957" s="186"/>
      <c r="BT957" s="187"/>
      <c r="BU957" s="188"/>
      <c r="BV957" s="189"/>
      <c r="BW957" s="185"/>
      <c r="BX957"/>
      <c r="BZ957"/>
    </row>
    <row r="958" spans="2:78" ht="18.75">
      <c r="B958" s="363" t="s">
        <v>1696</v>
      </c>
      <c r="C958" s="364">
        <v>35535474000112</v>
      </c>
      <c r="D958" s="365" t="s">
        <v>14</v>
      </c>
      <c r="E958" s="365" t="s">
        <v>1424</v>
      </c>
      <c r="F958" s="365" t="s">
        <v>1424</v>
      </c>
      <c r="G958" s="366" t="s">
        <v>1424</v>
      </c>
      <c r="H958" s="366" t="s">
        <v>34</v>
      </c>
      <c r="I958" s="366" t="s">
        <v>1424</v>
      </c>
      <c r="J958" s="366" t="s">
        <v>1424</v>
      </c>
      <c r="K958" s="367" t="s">
        <v>48</v>
      </c>
      <c r="L958" s="368"/>
      <c r="M958" s="368" t="s">
        <v>1424</v>
      </c>
      <c r="N958" s="367">
        <v>525847</v>
      </c>
      <c r="O958" s="367" t="s">
        <v>1323</v>
      </c>
      <c r="P958" s="371">
        <v>43870</v>
      </c>
      <c r="Q958" s="372">
        <v>10.13810808</v>
      </c>
      <c r="R958" s="372">
        <v>16.240013214365089</v>
      </c>
      <c r="S958" s="367">
        <v>2</v>
      </c>
      <c r="T958" s="369">
        <v>9.9343537596090714E-2</v>
      </c>
      <c r="U958" s="369">
        <v>1.0644185144962284</v>
      </c>
      <c r="V958" s="369">
        <v>3.4208133467843238E-2</v>
      </c>
      <c r="W958" s="369">
        <v>0.30646560150114344</v>
      </c>
      <c r="X958" s="369">
        <v>3.6702878660157534E-2</v>
      </c>
      <c r="Y958" s="369">
        <v>0.25125236455153305</v>
      </c>
      <c r="AA958" s="369"/>
      <c r="AB958" s="369">
        <v>0.26990040555674288</v>
      </c>
      <c r="AC958" s="373">
        <v>-0.2868217703405484</v>
      </c>
      <c r="AD958" s="575">
        <v>20658576000158</v>
      </c>
      <c r="AE958" s="370" t="s">
        <v>1906</v>
      </c>
      <c r="AF958" s="370" t="s">
        <v>1907</v>
      </c>
      <c r="AG958" s="374" t="s">
        <v>1462</v>
      </c>
      <c r="AH958" s="374" t="s">
        <v>1819</v>
      </c>
      <c r="AI958" s="374">
        <v>20000</v>
      </c>
      <c r="AJ958" s="374">
        <v>10000</v>
      </c>
      <c r="AK958" s="374">
        <v>20000</v>
      </c>
      <c r="AL958" s="722">
        <v>2</v>
      </c>
      <c r="AM958" s="722">
        <v>0</v>
      </c>
      <c r="AN958" s="369" t="s">
        <v>668</v>
      </c>
      <c r="AO958" s="367" t="s">
        <v>1326</v>
      </c>
      <c r="AP958" s="370" t="s">
        <v>1816</v>
      </c>
      <c r="AQ958" s="376" t="s">
        <v>1815</v>
      </c>
      <c r="AR958" s="369">
        <v>0</v>
      </c>
      <c r="AS958" s="369">
        <v>0</v>
      </c>
      <c r="AT958" s="369" t="s">
        <v>1424</v>
      </c>
      <c r="AW958"/>
      <c r="AX958" s="198"/>
      <c r="AY958" s="184"/>
      <c r="AZ958" s="184"/>
      <c r="BA958" s="184"/>
      <c r="BB958" s="186"/>
      <c r="BC958" s="184"/>
      <c r="BD958" s="184"/>
      <c r="BE958" s="184"/>
      <c r="BF958" s="184"/>
      <c r="BG958" s="186"/>
      <c r="BH958" s="186"/>
      <c r="BI958" s="199"/>
      <c r="BJ958" s="199"/>
      <c r="BK958" s="199"/>
      <c r="BL958" s="186"/>
      <c r="BM958" s="186"/>
      <c r="BN958" s="186"/>
      <c r="BO958" s="186"/>
      <c r="BP958" s="186"/>
      <c r="BQ958" s="186"/>
      <c r="BR958" s="186"/>
      <c r="BS958" s="186"/>
      <c r="BT958" s="187"/>
      <c r="BU958" s="188"/>
      <c r="BV958" s="189"/>
      <c r="BW958" s="185"/>
      <c r="BX958"/>
      <c r="BZ958"/>
    </row>
    <row r="959" spans="2:78" ht="18.75">
      <c r="B959" s="363" t="s">
        <v>1675</v>
      </c>
      <c r="C959" s="364">
        <v>34887320000127</v>
      </c>
      <c r="D959" s="365" t="s">
        <v>14</v>
      </c>
      <c r="E959" s="365" t="s">
        <v>614</v>
      </c>
      <c r="F959" s="365" t="s">
        <v>1319</v>
      </c>
      <c r="G959" s="366" t="s">
        <v>1424</v>
      </c>
      <c r="H959" s="366" t="s">
        <v>867</v>
      </c>
      <c r="I959" s="366" t="s">
        <v>34</v>
      </c>
      <c r="J959" s="366" t="s">
        <v>608</v>
      </c>
      <c r="K959" s="367" t="s">
        <v>48</v>
      </c>
      <c r="L959" s="368"/>
      <c r="M959" s="368" t="s">
        <v>1424</v>
      </c>
      <c r="N959" s="367">
        <v>526150</v>
      </c>
      <c r="O959" s="367" t="s">
        <v>1323</v>
      </c>
      <c r="P959" s="371">
        <v>43880</v>
      </c>
      <c r="Q959" s="372">
        <v>102.50942451</v>
      </c>
      <c r="R959" s="372">
        <v>208.97203703384923</v>
      </c>
      <c r="S959" s="367">
        <v>2</v>
      </c>
      <c r="T959" s="369">
        <v>5.6038732869538643E-2</v>
      </c>
      <c r="U959" s="369">
        <v>0.60042823356828523</v>
      </c>
      <c r="V959" s="369">
        <v>-2.2146250679598856E-3</v>
      </c>
      <c r="W959" s="369">
        <v>-1.9840497997058015E-2</v>
      </c>
      <c r="X959" s="369">
        <v>6.3910911520527192E-2</v>
      </c>
      <c r="Y959" s="369">
        <v>0.43750703558867249</v>
      </c>
      <c r="AA959" s="369"/>
      <c r="AB959" s="369">
        <v>0.11515515184925924</v>
      </c>
      <c r="AC959" s="373">
        <v>-0.98854518313027062</v>
      </c>
      <c r="AD959" s="575">
        <v>34431537000128</v>
      </c>
      <c r="AE959" s="370" t="s">
        <v>1906</v>
      </c>
      <c r="AF959" s="370" t="s">
        <v>1907</v>
      </c>
      <c r="AG959" s="374" t="s">
        <v>1462</v>
      </c>
      <c r="AH959" s="374" t="s">
        <v>1813</v>
      </c>
      <c r="AI959" s="374">
        <v>1000</v>
      </c>
      <c r="AJ959" s="374">
        <v>100</v>
      </c>
      <c r="AK959" s="374">
        <v>1000</v>
      </c>
      <c r="AL959" s="722">
        <v>2.5</v>
      </c>
      <c r="AM959" s="722">
        <v>0</v>
      </c>
      <c r="AN959" s="369" t="s">
        <v>1820</v>
      </c>
      <c r="AO959" s="367" t="s">
        <v>1326</v>
      </c>
      <c r="AP959" s="370" t="s">
        <v>1835</v>
      </c>
      <c r="AQ959" s="376" t="s">
        <v>1815</v>
      </c>
      <c r="AR959" s="369">
        <v>0</v>
      </c>
      <c r="AS959" s="369">
        <v>0</v>
      </c>
      <c r="AT959" s="369" t="s">
        <v>1424</v>
      </c>
      <c r="AW959" s="198"/>
      <c r="AX959" s="198"/>
      <c r="AY959" s="184"/>
      <c r="AZ959" s="184"/>
      <c r="BA959" s="184"/>
      <c r="BB959" s="186"/>
      <c r="BC959" s="184"/>
      <c r="BD959" s="184"/>
      <c r="BE959" s="184"/>
      <c r="BF959" s="184"/>
      <c r="BG959" s="186"/>
      <c r="BH959" s="186"/>
      <c r="BI959" s="199"/>
      <c r="BJ959" s="199"/>
      <c r="BK959" s="199"/>
      <c r="BL959" s="218"/>
      <c r="BM959" s="186"/>
      <c r="BN959" s="186"/>
      <c r="BO959" s="186"/>
      <c r="BP959" s="186"/>
      <c r="BQ959" s="186"/>
      <c r="BR959" s="186"/>
      <c r="BS959" s="186"/>
      <c r="BT959" s="187"/>
      <c r="BU959" s="188"/>
      <c r="BV959" s="189"/>
      <c r="BW959" s="185"/>
      <c r="BX959"/>
      <c r="BZ959"/>
    </row>
    <row r="960" spans="2:78" ht="18.75">
      <c r="B960" s="363" t="s">
        <v>118</v>
      </c>
      <c r="C960" s="364">
        <v>35609273000112</v>
      </c>
      <c r="D960" s="365" t="s">
        <v>14</v>
      </c>
      <c r="E960" s="365" t="s">
        <v>614</v>
      </c>
      <c r="F960" s="365" t="s">
        <v>1424</v>
      </c>
      <c r="G960" s="366" t="s">
        <v>1424</v>
      </c>
      <c r="H960" s="366" t="s">
        <v>867</v>
      </c>
      <c r="I960" s="366" t="s">
        <v>34</v>
      </c>
      <c r="J960" s="366" t="s">
        <v>608</v>
      </c>
      <c r="K960" s="367" t="s">
        <v>48</v>
      </c>
      <c r="L960" s="368"/>
      <c r="M960" s="368" t="s">
        <v>1421</v>
      </c>
      <c r="N960" s="367">
        <v>526789</v>
      </c>
      <c r="O960" s="367" t="s">
        <v>1323</v>
      </c>
      <c r="P960" s="371">
        <v>43828</v>
      </c>
      <c r="Q960" s="372">
        <v>4.5766618899999996</v>
      </c>
      <c r="R960" s="372">
        <v>5.7440573495238061</v>
      </c>
      <c r="S960" s="367">
        <v>2</v>
      </c>
      <c r="T960" s="369">
        <v>0.13065436380400253</v>
      </c>
      <c r="U960" s="369">
        <v>1.3998990492782568</v>
      </c>
      <c r="V960" s="369">
        <v>-1.0525710674854638E-3</v>
      </c>
      <c r="W960" s="369">
        <v>-9.4298283074364785E-3</v>
      </c>
      <c r="X960" s="369">
        <v>4.140659089486598E-2</v>
      </c>
      <c r="Y960" s="369">
        <v>0.28345198660524906</v>
      </c>
      <c r="AA960" s="369"/>
      <c r="AB960" s="369">
        <v>0.14438837362552218</v>
      </c>
      <c r="AC960" s="373">
        <v>-0.7803538044203675</v>
      </c>
      <c r="AD960" s="575">
        <v>23732220000105</v>
      </c>
      <c r="AE960" s="370" t="s">
        <v>1890</v>
      </c>
      <c r="AF960" s="370" t="s">
        <v>1858</v>
      </c>
      <c r="AG960" s="374" t="s">
        <v>721</v>
      </c>
      <c r="AH960" s="374" t="s">
        <v>1813</v>
      </c>
      <c r="AI960" s="374">
        <v>20000</v>
      </c>
      <c r="AJ960" s="374">
        <v>1000</v>
      </c>
      <c r="AK960" s="374">
        <v>20000</v>
      </c>
      <c r="AL960" s="722">
        <v>1.9</v>
      </c>
      <c r="AM960" s="722">
        <v>20</v>
      </c>
      <c r="AN960" s="369" t="s">
        <v>1824</v>
      </c>
      <c r="AO960" s="367" t="s">
        <v>1326</v>
      </c>
      <c r="AP960" s="370" t="s">
        <v>1835</v>
      </c>
      <c r="AQ960" s="376" t="s">
        <v>670</v>
      </c>
      <c r="AR960" s="369">
        <v>3.1666666666666701E-3</v>
      </c>
      <c r="AS960" s="369">
        <v>3.1666666666666701E-3</v>
      </c>
      <c r="AT960" s="369" t="s">
        <v>1424</v>
      </c>
      <c r="AW960" s="198"/>
      <c r="AX960" s="198"/>
      <c r="AY960" s="184"/>
      <c r="AZ960" s="184"/>
      <c r="BA960" s="184"/>
      <c r="BB960" s="186"/>
      <c r="BC960" s="184"/>
      <c r="BD960" s="184"/>
      <c r="BE960" s="184"/>
      <c r="BF960" s="184"/>
      <c r="BG960" s="186"/>
      <c r="BH960" s="186"/>
      <c r="BI960" s="199"/>
      <c r="BJ960" s="199"/>
      <c r="BK960" s="199"/>
      <c r="BL960" s="218"/>
      <c r="BM960" s="186"/>
      <c r="BN960" s="186"/>
      <c r="BO960" s="186"/>
      <c r="BP960" s="186"/>
      <c r="BQ960" s="186"/>
      <c r="BR960" s="186"/>
      <c r="BS960" s="186"/>
      <c r="BT960" s="187"/>
      <c r="BU960" s="188"/>
      <c r="BV960" s="189"/>
      <c r="BW960" s="185"/>
      <c r="BX960"/>
      <c r="BZ960"/>
    </row>
    <row r="961" spans="2:78" ht="18.75">
      <c r="B961" s="363" t="s">
        <v>357</v>
      </c>
      <c r="C961" s="364">
        <v>36015100000139</v>
      </c>
      <c r="D961" s="365" t="s">
        <v>11</v>
      </c>
      <c r="E961" s="365" t="s">
        <v>620</v>
      </c>
      <c r="F961" s="365" t="s">
        <v>665</v>
      </c>
      <c r="G961" s="366" t="s">
        <v>740</v>
      </c>
      <c r="H961" s="366" t="s">
        <v>34</v>
      </c>
      <c r="I961" s="366" t="s">
        <v>1306</v>
      </c>
      <c r="J961" s="366" t="s">
        <v>608</v>
      </c>
      <c r="K961" s="367" t="s">
        <v>48</v>
      </c>
      <c r="L961" s="368"/>
      <c r="M961" s="368" t="s">
        <v>34</v>
      </c>
      <c r="N961" s="367">
        <v>526827</v>
      </c>
      <c r="O961" s="367" t="s">
        <v>1323</v>
      </c>
      <c r="P961" s="371">
        <v>43874</v>
      </c>
      <c r="Q961" s="372">
        <v>30.036180760000001</v>
      </c>
      <c r="R961" s="372">
        <v>26.089468790872981</v>
      </c>
      <c r="S961" s="367">
        <v>1</v>
      </c>
      <c r="T961" s="369">
        <v>0.15165917996465739</v>
      </c>
      <c r="U961" s="369">
        <v>1.6249556131575607</v>
      </c>
      <c r="V961" s="369">
        <v>0.17698673565740108</v>
      </c>
      <c r="W961" s="369">
        <v>1.5855979529534108</v>
      </c>
      <c r="X961" s="369">
        <v>0.24182672530086968</v>
      </c>
      <c r="Y961" s="369">
        <v>1.6554433538084981</v>
      </c>
      <c r="AA961" s="369"/>
      <c r="AB961" s="369">
        <v>2.904119926401039E-2</v>
      </c>
      <c r="AC961" s="373">
        <v>2.2507779192557482</v>
      </c>
      <c r="AD961" s="575">
        <v>36247749000185</v>
      </c>
      <c r="AE961" s="370" t="s">
        <v>2099</v>
      </c>
      <c r="AF961" s="370" t="s">
        <v>1833</v>
      </c>
      <c r="AG961" s="374" t="s">
        <v>1458</v>
      </c>
      <c r="AH961" s="374" t="s">
        <v>1819</v>
      </c>
      <c r="AI961" s="374">
        <v>500</v>
      </c>
      <c r="AJ961" s="374">
        <v>100</v>
      </c>
      <c r="AK961" s="374">
        <v>100</v>
      </c>
      <c r="AL961" s="722">
        <v>0.8</v>
      </c>
      <c r="AM961" s="722">
        <v>20</v>
      </c>
      <c r="AN961" s="369" t="s">
        <v>1815</v>
      </c>
      <c r="AO961" s="367" t="s">
        <v>1326</v>
      </c>
      <c r="AP961" s="370" t="s">
        <v>1835</v>
      </c>
      <c r="AQ961" s="376" t="s">
        <v>1950</v>
      </c>
      <c r="AR961" s="369">
        <v>2.13333333333333E-3</v>
      </c>
      <c r="AS961" s="369">
        <v>2.13333333333333E-3</v>
      </c>
      <c r="AT961" s="369" t="s">
        <v>1424</v>
      </c>
      <c r="AW961" s="198"/>
      <c r="AX961" s="198"/>
      <c r="AY961" s="184"/>
      <c r="AZ961" s="184"/>
      <c r="BA961" s="184"/>
      <c r="BB961" s="186"/>
      <c r="BC961" s="184"/>
      <c r="BD961" s="184"/>
      <c r="BE961" s="184"/>
      <c r="BF961" s="184"/>
      <c r="BG961" s="186"/>
      <c r="BH961" s="186"/>
      <c r="BI961" s="199"/>
      <c r="BJ961" s="199"/>
      <c r="BK961" s="199"/>
      <c r="BL961" s="218"/>
      <c r="BM961" s="186"/>
      <c r="BN961" s="186"/>
      <c r="BO961" s="186"/>
      <c r="BP961" s="186"/>
      <c r="BQ961" s="186"/>
      <c r="BR961" s="186"/>
      <c r="BS961" s="186"/>
      <c r="BT961" s="187"/>
      <c r="BU961" s="188"/>
      <c r="BV961" s="189"/>
      <c r="BW961" s="185"/>
      <c r="BX961"/>
      <c r="BZ961"/>
    </row>
    <row r="962" spans="2:78" ht="18.75">
      <c r="B962" s="363" t="s">
        <v>51</v>
      </c>
      <c r="C962" s="364">
        <v>35725802000143</v>
      </c>
      <c r="D962" s="365" t="s">
        <v>14</v>
      </c>
      <c r="E962" s="365" t="s">
        <v>607</v>
      </c>
      <c r="F962" s="365" t="s">
        <v>1424</v>
      </c>
      <c r="G962" s="366" t="s">
        <v>1424</v>
      </c>
      <c r="H962" s="366" t="s">
        <v>34</v>
      </c>
      <c r="I962" s="366" t="s">
        <v>34</v>
      </c>
      <c r="J962" s="366" t="s">
        <v>702</v>
      </c>
      <c r="K962" s="367" t="s">
        <v>1815</v>
      </c>
      <c r="L962" s="368"/>
      <c r="M962" s="368" t="s">
        <v>34</v>
      </c>
      <c r="N962" s="367">
        <v>526908</v>
      </c>
      <c r="O962" s="367" t="s">
        <v>1326</v>
      </c>
      <c r="P962" s="371">
        <v>43873</v>
      </c>
      <c r="Q962" s="372">
        <v>13.006528940000001</v>
      </c>
      <c r="R962" s="372">
        <v>13.139037099999998</v>
      </c>
      <c r="S962" s="367">
        <v>2</v>
      </c>
      <c r="T962" s="369">
        <v>0.11023797137857416</v>
      </c>
      <c r="U962" s="369">
        <v>1.1811471644279061</v>
      </c>
      <c r="V962" s="369">
        <v>0.13629508167754656</v>
      </c>
      <c r="W962" s="369">
        <v>1.2210474513969525</v>
      </c>
      <c r="X962" s="369">
        <v>0.80465949076472243</v>
      </c>
      <c r="Y962" s="369">
        <v>5.5083581205017449</v>
      </c>
      <c r="AA962" s="369"/>
      <c r="AB962" s="369">
        <v>0.26263027307774534</v>
      </c>
      <c r="AC962" s="373">
        <v>9.3948179633435894E-2</v>
      </c>
      <c r="AD962" s="575">
        <v>36016436000116</v>
      </c>
      <c r="AE962" s="370" t="s">
        <v>1991</v>
      </c>
      <c r="AF962" s="370" t="s">
        <v>1833</v>
      </c>
      <c r="AG962" s="374" t="s">
        <v>1458</v>
      </c>
      <c r="AH962" s="374" t="s">
        <v>1813</v>
      </c>
      <c r="AI962" s="374">
        <v>5000</v>
      </c>
      <c r="AJ962" s="374">
        <v>1000</v>
      </c>
      <c r="AK962" s="374">
        <v>5000</v>
      </c>
      <c r="AL962" s="722">
        <v>2</v>
      </c>
      <c r="AM962" s="722">
        <v>20</v>
      </c>
      <c r="AN962" s="369" t="s">
        <v>1815</v>
      </c>
      <c r="AO962" s="367" t="s">
        <v>1326</v>
      </c>
      <c r="AP962" s="370" t="s">
        <v>1816</v>
      </c>
      <c r="AQ962" s="376" t="s">
        <v>661</v>
      </c>
      <c r="AR962" s="369">
        <v>4.0000000000000001E-3</v>
      </c>
      <c r="AS962" s="369">
        <v>4.0000000000000001E-3</v>
      </c>
      <c r="AT962" s="369" t="s">
        <v>1424</v>
      </c>
      <c r="AW962"/>
      <c r="AX962" s="198"/>
      <c r="AY962" s="184"/>
      <c r="AZ962" s="184"/>
      <c r="BA962" s="184"/>
      <c r="BB962" s="186"/>
      <c r="BC962" s="184"/>
      <c r="BD962" s="184"/>
      <c r="BE962" s="184"/>
      <c r="BF962" s="184"/>
      <c r="BG962" s="186"/>
      <c r="BH962" s="186"/>
      <c r="BI962" s="199"/>
      <c r="BJ962" s="199"/>
      <c r="BK962" s="199"/>
      <c r="BL962" s="186"/>
      <c r="BM962" s="186"/>
      <c r="BN962" s="186"/>
      <c r="BO962" s="186"/>
      <c r="BP962" s="186"/>
      <c r="BQ962" s="186"/>
      <c r="BR962" s="186"/>
      <c r="BS962" s="186"/>
      <c r="BT962" s="187"/>
      <c r="BU962" s="188"/>
      <c r="BV962" s="189"/>
      <c r="BW962" s="185"/>
      <c r="BX962"/>
      <c r="BZ962"/>
    </row>
    <row r="963" spans="2:78" ht="18.75">
      <c r="B963" s="363" t="s">
        <v>816</v>
      </c>
      <c r="C963" s="364">
        <v>34109809000178</v>
      </c>
      <c r="D963" s="365" t="s">
        <v>11</v>
      </c>
      <c r="E963" s="365" t="s">
        <v>620</v>
      </c>
      <c r="F963" s="365" t="s">
        <v>665</v>
      </c>
      <c r="G963" s="366" t="s">
        <v>740</v>
      </c>
      <c r="H963" s="366" t="s">
        <v>34</v>
      </c>
      <c r="I963" s="366" t="s">
        <v>1424</v>
      </c>
      <c r="J963" s="366" t="s">
        <v>608</v>
      </c>
      <c r="K963" s="367" t="s">
        <v>48</v>
      </c>
      <c r="L963" s="368"/>
      <c r="M963" s="368" t="s">
        <v>1421</v>
      </c>
      <c r="N963" s="367">
        <v>527017</v>
      </c>
      <c r="O963" s="367" t="s">
        <v>1323</v>
      </c>
      <c r="P963" s="371">
        <v>43771</v>
      </c>
      <c r="Q963" s="372">
        <v>79.534691820000006</v>
      </c>
      <c r="R963" s="372">
        <v>30.106161608492084</v>
      </c>
      <c r="S963" s="367">
        <v>1</v>
      </c>
      <c r="T963" s="369">
        <v>0.10354851350153127</v>
      </c>
      <c r="U963" s="369">
        <v>1.1094728211483562</v>
      </c>
      <c r="V963" s="369">
        <v>0.12505147006755579</v>
      </c>
      <c r="W963" s="369">
        <v>1.1203176001660982</v>
      </c>
      <c r="X963" s="369">
        <v>0.17771322939155931</v>
      </c>
      <c r="Y963" s="369">
        <v>1.2165495112836642</v>
      </c>
      <c r="AA963" s="369"/>
      <c r="AB963" s="369">
        <v>3.6195246353368815E-3</v>
      </c>
      <c r="AC963" s="373">
        <v>3.7104387496579636</v>
      </c>
      <c r="AD963" s="575">
        <v>32388077000177</v>
      </c>
      <c r="AE963" s="370" t="s">
        <v>1822</v>
      </c>
      <c r="AF963" s="370" t="s">
        <v>1858</v>
      </c>
      <c r="AG963" s="374" t="s">
        <v>721</v>
      </c>
      <c r="AH963" s="374" t="s">
        <v>1819</v>
      </c>
      <c r="AI963" s="374">
        <v>1000</v>
      </c>
      <c r="AJ963" s="374">
        <v>500</v>
      </c>
      <c r="AK963" s="374">
        <v>500</v>
      </c>
      <c r="AL963" s="722">
        <v>0.25</v>
      </c>
      <c r="AM963" s="722">
        <v>20</v>
      </c>
      <c r="AN963" s="369" t="s">
        <v>1820</v>
      </c>
      <c r="AO963" s="367" t="s">
        <v>1326</v>
      </c>
      <c r="AP963" s="370" t="s">
        <v>1821</v>
      </c>
      <c r="AQ963" s="376" t="s">
        <v>677</v>
      </c>
      <c r="AR963" s="369">
        <v>6.6666666666666697E-4</v>
      </c>
      <c r="AS963" s="369">
        <v>6.6666666666666697E-4</v>
      </c>
      <c r="AT963" s="369" t="s">
        <v>1424</v>
      </c>
      <c r="AW963"/>
      <c r="AX963" s="198"/>
      <c r="AY963" s="184"/>
      <c r="AZ963" s="184"/>
      <c r="BA963" s="184"/>
      <c r="BB963" s="186"/>
      <c r="BC963" s="184"/>
      <c r="BD963" s="184"/>
      <c r="BE963" s="184"/>
      <c r="BF963" s="184"/>
      <c r="BG963" s="186"/>
      <c r="BH963" s="186"/>
      <c r="BI963" s="199"/>
      <c r="BJ963" s="199"/>
      <c r="BK963" s="199"/>
      <c r="BL963" s="186"/>
      <c r="BM963" s="186"/>
      <c r="BN963" s="186"/>
      <c r="BO963" s="186"/>
      <c r="BP963" s="186"/>
      <c r="BQ963" s="186"/>
      <c r="BR963" s="186"/>
      <c r="BS963" s="186"/>
      <c r="BT963" s="187"/>
      <c r="BU963" s="188"/>
      <c r="BV963" s="189"/>
      <c r="BW963" s="185"/>
      <c r="BX963"/>
      <c r="BZ963"/>
    </row>
    <row r="964" spans="2:78" ht="18.75">
      <c r="B964" s="363" t="s">
        <v>748</v>
      </c>
      <c r="C964" s="364">
        <v>34839385000105</v>
      </c>
      <c r="D964" s="365" t="s">
        <v>14</v>
      </c>
      <c r="E964" s="365" t="s">
        <v>614</v>
      </c>
      <c r="F964" s="365" t="s">
        <v>1424</v>
      </c>
      <c r="G964" s="366" t="s">
        <v>1424</v>
      </c>
      <c r="H964" s="366" t="s">
        <v>1340</v>
      </c>
      <c r="I964" s="366" t="s">
        <v>34</v>
      </c>
      <c r="J964" s="366" t="s">
        <v>608</v>
      </c>
      <c r="K964" s="367" t="s">
        <v>48</v>
      </c>
      <c r="L964" s="368"/>
      <c r="M964" s="368" t="s">
        <v>1421</v>
      </c>
      <c r="N964" s="367">
        <v>527874</v>
      </c>
      <c r="O964" s="367" t="s">
        <v>1323</v>
      </c>
      <c r="P964" s="371">
        <v>43650</v>
      </c>
      <c r="Q964" s="372">
        <v>93.640816760000007</v>
      </c>
      <c r="R964" s="372">
        <v>120.68842677396827</v>
      </c>
      <c r="S964" s="367">
        <v>2</v>
      </c>
      <c r="T964" s="369">
        <v>5.6186475644058875E-2</v>
      </c>
      <c r="U964" s="369">
        <v>0.60201122676933028</v>
      </c>
      <c r="V964" s="369">
        <v>-4.3129265005508621E-2</v>
      </c>
      <c r="W964" s="369">
        <v>-0.38638869772419548</v>
      </c>
      <c r="X964" s="369">
        <v>-6.4428979113419382E-2</v>
      </c>
      <c r="Y964" s="369">
        <v>-0.44105350694087692</v>
      </c>
      <c r="Z964" s="369">
        <v>-0.21626316328466821</v>
      </c>
      <c r="AA964" s="369">
        <v>-1.1685117249429871</v>
      </c>
      <c r="AB964" s="369">
        <v>0.29156684532738891</v>
      </c>
      <c r="AC964" s="373">
        <v>-0.53075551315515779</v>
      </c>
      <c r="AD964" s="575">
        <v>31690716000191</v>
      </c>
      <c r="AE964" s="370" t="s">
        <v>2100</v>
      </c>
      <c r="AF964" s="370" t="s">
        <v>1812</v>
      </c>
      <c r="AG964" s="374" t="s">
        <v>1459</v>
      </c>
      <c r="AH964" s="374" t="s">
        <v>1894</v>
      </c>
      <c r="AI964" s="374">
        <v>5000</v>
      </c>
      <c r="AJ964" s="374">
        <v>1000</v>
      </c>
      <c r="AK964" s="374">
        <v>1000</v>
      </c>
      <c r="AL964" s="722">
        <v>1.87</v>
      </c>
      <c r="AM964" s="722">
        <v>20</v>
      </c>
      <c r="AN964" s="369" t="s">
        <v>1891</v>
      </c>
      <c r="AO964" s="367" t="s">
        <v>1326</v>
      </c>
      <c r="AP964" s="370" t="s">
        <v>1816</v>
      </c>
      <c r="AQ964" s="376" t="s">
        <v>661</v>
      </c>
      <c r="AR964" s="369">
        <v>2.46666666666667E-3</v>
      </c>
      <c r="AS964" s="369">
        <v>2.46666666666667E-3</v>
      </c>
      <c r="AT964" s="369" t="s">
        <v>1424</v>
      </c>
      <c r="AW964"/>
      <c r="AX964" s="198"/>
      <c r="AY964" s="184"/>
      <c r="AZ964" s="184"/>
      <c r="BA964" s="184"/>
      <c r="BB964" s="186"/>
      <c r="BC964" s="184"/>
      <c r="BD964" s="184"/>
      <c r="BE964" s="184"/>
      <c r="BF964" s="184"/>
      <c r="BG964" s="186"/>
      <c r="BH964" s="186"/>
      <c r="BI964" s="199"/>
      <c r="BJ964" s="199"/>
      <c r="BK964" s="199"/>
      <c r="BL964" s="186"/>
      <c r="BM964" s="186"/>
      <c r="BN964" s="186"/>
      <c r="BO964" s="186"/>
      <c r="BP964" s="186"/>
      <c r="BQ964" s="186"/>
      <c r="BR964" s="186"/>
      <c r="BS964" s="186"/>
      <c r="BT964" s="187"/>
      <c r="BU964" s="188"/>
      <c r="BV964" s="189"/>
      <c r="BW964" s="185"/>
      <c r="BX964"/>
      <c r="BZ964"/>
    </row>
    <row r="965" spans="2:78" ht="18.75">
      <c r="B965" s="363" t="s">
        <v>761</v>
      </c>
      <c r="C965" s="364">
        <v>35002927000145</v>
      </c>
      <c r="D965" s="365" t="s">
        <v>14</v>
      </c>
      <c r="E965" s="365" t="s">
        <v>614</v>
      </c>
      <c r="F965" s="365" t="s">
        <v>1424</v>
      </c>
      <c r="G965" s="366" t="s">
        <v>1424</v>
      </c>
      <c r="H965" s="366" t="s">
        <v>867</v>
      </c>
      <c r="I965" s="366" t="s">
        <v>34</v>
      </c>
      <c r="J965" s="366" t="s">
        <v>611</v>
      </c>
      <c r="K965" s="367" t="s">
        <v>48</v>
      </c>
      <c r="L965" s="368"/>
      <c r="M965" s="368" t="s">
        <v>34</v>
      </c>
      <c r="N965" s="367">
        <v>527882</v>
      </c>
      <c r="O965" s="367" t="s">
        <v>1323</v>
      </c>
      <c r="P965" s="371">
        <v>43883</v>
      </c>
      <c r="Q965" s="372">
        <v>8.7581911199999993</v>
      </c>
      <c r="R965" s="372">
        <v>17.904152281309518</v>
      </c>
      <c r="S965" s="367">
        <v>4</v>
      </c>
      <c r="T965" s="369">
        <v>-4.7881184738564286E-2</v>
      </c>
      <c r="U965" s="369">
        <v>-0.51302400503349532</v>
      </c>
      <c r="V965" s="369">
        <v>9.7278106056601255E-2</v>
      </c>
      <c r="W965" s="369">
        <v>0.87150014523747554</v>
      </c>
      <c r="X965" s="369">
        <v>0.19719185750464385</v>
      </c>
      <c r="Y965" s="369">
        <v>1.3498919506314841</v>
      </c>
      <c r="AA965" s="369"/>
      <c r="AB965" s="369">
        <v>0.14639014371710554</v>
      </c>
      <c r="AC965" s="373">
        <v>-9.7980227250661259E-2</v>
      </c>
      <c r="AD965" s="575">
        <v>34979903000188</v>
      </c>
      <c r="AE965" s="370" t="s">
        <v>1836</v>
      </c>
      <c r="AF965" s="370" t="s">
        <v>1833</v>
      </c>
      <c r="AG965" s="374" t="s">
        <v>1458</v>
      </c>
      <c r="AH965" s="374" t="s">
        <v>1813</v>
      </c>
      <c r="AI965" s="374">
        <v>5000</v>
      </c>
      <c r="AJ965" s="374">
        <v>5000</v>
      </c>
      <c r="AK965" s="374">
        <v>5000</v>
      </c>
      <c r="AL965" s="722">
        <v>0.8</v>
      </c>
      <c r="AM965" s="722">
        <v>0</v>
      </c>
      <c r="AN965" s="369" t="s">
        <v>1815</v>
      </c>
      <c r="AO965" s="367" t="s">
        <v>1326</v>
      </c>
      <c r="AP965" s="370" t="s">
        <v>1835</v>
      </c>
      <c r="AQ965" s="376" t="s">
        <v>681</v>
      </c>
      <c r="AR965" s="369">
        <v>6.4000000000000003E-3</v>
      </c>
      <c r="AS965" s="369">
        <v>6.4000000000000003E-3</v>
      </c>
      <c r="AT965" s="369" t="s">
        <v>1424</v>
      </c>
      <c r="AW965"/>
      <c r="AX965" s="198"/>
      <c r="AY965" s="184"/>
      <c r="AZ965" s="184"/>
      <c r="BA965" s="184"/>
      <c r="BB965" s="186"/>
      <c r="BC965" s="184"/>
      <c r="BD965" s="184"/>
      <c r="BE965" s="184"/>
      <c r="BF965" s="184"/>
      <c r="BG965" s="186"/>
      <c r="BH965" s="186"/>
      <c r="BI965" s="199"/>
      <c r="BJ965" s="199"/>
      <c r="BK965" s="199"/>
      <c r="BL965" s="186"/>
      <c r="BM965" s="186"/>
      <c r="BN965" s="186"/>
      <c r="BO965" s="186"/>
      <c r="BP965" s="186"/>
      <c r="BQ965" s="186"/>
      <c r="BR965" s="186"/>
      <c r="BS965" s="186"/>
      <c r="BT965" s="187"/>
      <c r="BU965" s="188"/>
      <c r="BV965" s="189"/>
      <c r="BW965" s="185"/>
      <c r="BX965"/>
      <c r="BZ965"/>
    </row>
    <row r="966" spans="2:78" ht="18.75">
      <c r="B966" s="363" t="s">
        <v>1756</v>
      </c>
      <c r="C966" s="364">
        <v>33796273000143</v>
      </c>
      <c r="D966" s="365" t="s">
        <v>11</v>
      </c>
      <c r="E966" s="365" t="s">
        <v>621</v>
      </c>
      <c r="F966" s="365" t="s">
        <v>674</v>
      </c>
      <c r="G966" s="366" t="s">
        <v>740</v>
      </c>
      <c r="H966" s="366" t="s">
        <v>34</v>
      </c>
      <c r="I966" s="366" t="s">
        <v>34</v>
      </c>
      <c r="J966" s="366" t="s">
        <v>608</v>
      </c>
      <c r="K966" s="367" t="s">
        <v>48</v>
      </c>
      <c r="L966" s="368"/>
      <c r="M966" s="368" t="s">
        <v>1424</v>
      </c>
      <c r="N966" s="367">
        <v>527971</v>
      </c>
      <c r="O966" s="367" t="s">
        <v>1323</v>
      </c>
      <c r="P966" s="371">
        <v>43891</v>
      </c>
      <c r="Q966" s="372">
        <v>203.75416279000001</v>
      </c>
      <c r="R966" s="372">
        <v>205.74653923031741</v>
      </c>
      <c r="S966" s="367">
        <v>1</v>
      </c>
      <c r="T966" s="369">
        <v>8.5658345120448898E-2</v>
      </c>
      <c r="U966" s="369">
        <v>0.91778821928021781</v>
      </c>
      <c r="V966" s="369">
        <v>8.5702509732068055E-2</v>
      </c>
      <c r="W966" s="369">
        <v>0.7677960921160949</v>
      </c>
      <c r="X966" s="369">
        <v>0.14864930791069098</v>
      </c>
      <c r="Y966" s="369">
        <v>1.017590212673245</v>
      </c>
      <c r="AA966" s="369"/>
      <c r="AB966" s="369">
        <v>2.0174799894127821E-2</v>
      </c>
      <c r="AC966" s="373">
        <v>-1.2847183619767282</v>
      </c>
      <c r="AD966" s="575">
        <v>0</v>
      </c>
      <c r="AE966" s="370" t="s">
        <v>1958</v>
      </c>
      <c r="AF966" s="370" t="s">
        <v>1812</v>
      </c>
      <c r="AG966" s="374" t="s">
        <v>1459</v>
      </c>
      <c r="AH966" s="374" t="s">
        <v>1894</v>
      </c>
      <c r="AI966" s="374">
        <v>0</v>
      </c>
      <c r="AJ966" s="374">
        <v>0</v>
      </c>
      <c r="AK966" s="374">
        <v>0</v>
      </c>
      <c r="AL966" s="722">
        <v>1</v>
      </c>
      <c r="AM966" s="722">
        <v>20</v>
      </c>
      <c r="AN966" s="369" t="s">
        <v>1866</v>
      </c>
      <c r="AO966" s="367" t="s">
        <v>1323</v>
      </c>
      <c r="AP966" s="370" t="s">
        <v>1835</v>
      </c>
      <c r="AQ966" s="376" t="s">
        <v>1815</v>
      </c>
      <c r="AR966" s="369">
        <v>0</v>
      </c>
      <c r="AS966" s="369">
        <v>0</v>
      </c>
      <c r="AT966" s="369" t="s">
        <v>1424</v>
      </c>
      <c r="AW966"/>
      <c r="AX966" s="198"/>
      <c r="AY966" s="184"/>
      <c r="AZ966" s="184"/>
      <c r="BA966" s="184"/>
      <c r="BB966" s="186"/>
      <c r="BC966" s="184"/>
      <c r="BD966" s="184"/>
      <c r="BE966" s="184"/>
      <c r="BF966" s="184"/>
      <c r="BG966" s="186"/>
      <c r="BH966" s="186"/>
      <c r="BI966" s="199"/>
      <c r="BJ966" s="199"/>
      <c r="BK966" s="199"/>
      <c r="BL966" s="186"/>
      <c r="BM966" s="186"/>
      <c r="BN966" s="186"/>
      <c r="BO966" s="186"/>
      <c r="BP966" s="186"/>
      <c r="BQ966" s="186"/>
      <c r="BR966" s="186"/>
      <c r="BS966" s="186"/>
      <c r="BT966" s="187"/>
      <c r="BU966" s="188"/>
      <c r="BV966" s="189"/>
      <c r="BW966" s="185"/>
      <c r="BX966"/>
      <c r="BZ966"/>
    </row>
    <row r="967" spans="2:78" ht="18.75">
      <c r="B967" s="363" t="s">
        <v>1242</v>
      </c>
      <c r="C967" s="364">
        <v>35948858000167</v>
      </c>
      <c r="D967" s="365" t="s">
        <v>14</v>
      </c>
      <c r="E967" s="365" t="s">
        <v>607</v>
      </c>
      <c r="F967" s="365" t="s">
        <v>1424</v>
      </c>
      <c r="G967" s="366" t="s">
        <v>1424</v>
      </c>
      <c r="H967" s="366" t="s">
        <v>34</v>
      </c>
      <c r="I967" s="366" t="s">
        <v>34</v>
      </c>
      <c r="J967" s="366" t="s">
        <v>608</v>
      </c>
      <c r="K967" s="367" t="s">
        <v>48</v>
      </c>
      <c r="L967" s="368"/>
      <c r="M967" s="368" t="s">
        <v>34</v>
      </c>
      <c r="N967" s="367">
        <v>528404</v>
      </c>
      <c r="O967" s="367" t="s">
        <v>1323</v>
      </c>
      <c r="P967" s="371">
        <v>43819</v>
      </c>
      <c r="Q967" s="372">
        <v>24.271562849999999</v>
      </c>
      <c r="R967" s="372">
        <v>25.137724349325389</v>
      </c>
      <c r="S967" s="367">
        <v>2</v>
      </c>
      <c r="T967" s="369">
        <v>-7.0210319890093631E-2</v>
      </c>
      <c r="U967" s="369">
        <v>-0.75227001381375502</v>
      </c>
      <c r="V967" s="369">
        <v>-0.11245322204804442</v>
      </c>
      <c r="W967" s="369">
        <v>-1.0074517619645038</v>
      </c>
      <c r="X967" s="369">
        <v>8.0634860167881905E-2</v>
      </c>
      <c r="Y967" s="369">
        <v>0.5519921058523205</v>
      </c>
      <c r="AA967" s="369"/>
      <c r="AB967" s="369">
        <v>0.20645875613430065</v>
      </c>
      <c r="AC967" s="373">
        <v>-1.0853241192034737</v>
      </c>
      <c r="AD967" s="575">
        <v>0</v>
      </c>
      <c r="AE967" s="370" t="s">
        <v>2075</v>
      </c>
      <c r="AF967" s="370" t="s">
        <v>1833</v>
      </c>
      <c r="AG967" s="374" t="s">
        <v>1458</v>
      </c>
      <c r="AH967" s="374" t="s">
        <v>1819</v>
      </c>
      <c r="AI967" s="374">
        <v>100</v>
      </c>
      <c r="AJ967" s="374">
        <v>100</v>
      </c>
      <c r="AK967" s="374">
        <v>100</v>
      </c>
      <c r="AL967" s="722">
        <v>1.8</v>
      </c>
      <c r="AM967" s="722">
        <v>20</v>
      </c>
      <c r="AN967" s="369" t="s">
        <v>1834</v>
      </c>
      <c r="AO967" s="367" t="s">
        <v>1326</v>
      </c>
      <c r="AP967" s="370" t="s">
        <v>1816</v>
      </c>
      <c r="AQ967" s="376" t="s">
        <v>661</v>
      </c>
      <c r="AR967" s="369">
        <v>6.0000000000000001E-3</v>
      </c>
      <c r="AS967" s="369">
        <v>6.0000000000000001E-3</v>
      </c>
      <c r="AT967" s="369" t="s">
        <v>1424</v>
      </c>
      <c r="AW967" s="198"/>
      <c r="AX967" s="198"/>
      <c r="AY967" s="184"/>
      <c r="AZ967" s="184"/>
      <c r="BA967" s="184"/>
      <c r="BB967" s="186"/>
      <c r="BC967" s="184"/>
      <c r="BD967" s="184"/>
      <c r="BE967" s="184"/>
      <c r="BF967" s="184"/>
      <c r="BG967" s="186"/>
      <c r="BH967" s="186"/>
      <c r="BI967" s="199"/>
      <c r="BJ967" s="199"/>
      <c r="BK967" s="199"/>
      <c r="BL967" s="218"/>
      <c r="BM967" s="186"/>
      <c r="BN967" s="186"/>
      <c r="BO967" s="186"/>
      <c r="BP967" s="186"/>
      <c r="BQ967" s="186"/>
      <c r="BR967" s="186"/>
      <c r="BS967" s="186"/>
      <c r="BT967" s="187"/>
      <c r="BU967" s="188"/>
      <c r="BV967" s="189"/>
      <c r="BW967" s="185"/>
      <c r="BX967"/>
      <c r="BZ967"/>
    </row>
    <row r="968" spans="2:78" ht="18.75">
      <c r="B968" s="363" t="s">
        <v>311</v>
      </c>
      <c r="C968" s="364">
        <v>35726270000169</v>
      </c>
      <c r="D968" s="365" t="s">
        <v>13</v>
      </c>
      <c r="E968" s="365" t="s">
        <v>615</v>
      </c>
      <c r="F968" s="365" t="s">
        <v>619</v>
      </c>
      <c r="G968" s="366" t="s">
        <v>34</v>
      </c>
      <c r="H968" s="366" t="s">
        <v>1339</v>
      </c>
      <c r="I968" s="366" t="s">
        <v>34</v>
      </c>
      <c r="J968" s="366" t="s">
        <v>1424</v>
      </c>
      <c r="K968" s="367" t="s">
        <v>48</v>
      </c>
      <c r="L968" s="368"/>
      <c r="M968" s="368" t="s">
        <v>34</v>
      </c>
      <c r="N968" s="367">
        <v>528846</v>
      </c>
      <c r="O968" s="367" t="s">
        <v>1323</v>
      </c>
      <c r="P968" s="371">
        <v>43860</v>
      </c>
      <c r="Q968" s="372">
        <v>18.48291918</v>
      </c>
      <c r="R968" s="372">
        <v>18.004928358015885</v>
      </c>
      <c r="S968" s="367">
        <v>2</v>
      </c>
      <c r="T968" s="369">
        <v>8.1814581822014398E-2</v>
      </c>
      <c r="U968" s="369">
        <v>0.87660413303568108</v>
      </c>
      <c r="V968" s="369">
        <v>0.1052572270042722</v>
      </c>
      <c r="W968" s="369">
        <v>0.94298390809688548</v>
      </c>
      <c r="X968" s="369">
        <v>0.13256187325948043</v>
      </c>
      <c r="Y968" s="369">
        <v>0.9074624476793598</v>
      </c>
      <c r="AA968" s="369"/>
      <c r="AB968" s="369">
        <v>1.1225158110769805E-2</v>
      </c>
      <c r="AC968" s="373">
        <v>-0.56696026356029339</v>
      </c>
      <c r="AD968" s="575">
        <v>0</v>
      </c>
      <c r="AE968" s="370" t="s">
        <v>2095</v>
      </c>
      <c r="AF968" s="370" t="s">
        <v>1833</v>
      </c>
      <c r="AG968" s="374" t="s">
        <v>1458</v>
      </c>
      <c r="AH968" s="374" t="s">
        <v>1819</v>
      </c>
      <c r="AI968" s="374">
        <v>30</v>
      </c>
      <c r="AJ968" s="374">
        <v>30</v>
      </c>
      <c r="AK968" s="374">
        <v>30</v>
      </c>
      <c r="AL968" s="722">
        <v>1.5</v>
      </c>
      <c r="AM968" s="722">
        <v>20</v>
      </c>
      <c r="AN968" s="369" t="s">
        <v>1815</v>
      </c>
      <c r="AO968" s="367" t="s">
        <v>1326</v>
      </c>
      <c r="AP968" s="370" t="s">
        <v>1835</v>
      </c>
      <c r="AQ968" s="376" t="s">
        <v>666</v>
      </c>
      <c r="AR968" s="369">
        <v>5.3333333333333297E-3</v>
      </c>
      <c r="AS968" s="369">
        <v>5.3333333333333297E-3</v>
      </c>
      <c r="AT968" s="369" t="s">
        <v>1424</v>
      </c>
      <c r="AW968"/>
      <c r="AX968" s="198"/>
      <c r="AY968" s="184"/>
      <c r="AZ968" s="184"/>
      <c r="BA968" s="184"/>
      <c r="BB968" s="186"/>
      <c r="BC968" s="184"/>
      <c r="BD968" s="184"/>
      <c r="BE968" s="184"/>
      <c r="BF968" s="184"/>
      <c r="BG968" s="186"/>
      <c r="BH968" s="186"/>
      <c r="BI968" s="199"/>
      <c r="BJ968" s="199"/>
      <c r="BK968" s="199"/>
      <c r="BL968" s="186"/>
      <c r="BM968" s="186"/>
      <c r="BN968" s="186"/>
      <c r="BO968" s="186"/>
      <c r="BP968" s="186"/>
      <c r="BQ968" s="186"/>
      <c r="BR968" s="186"/>
      <c r="BS968" s="186"/>
      <c r="BT968" s="187"/>
      <c r="BU968" s="188"/>
      <c r="BV968" s="189"/>
      <c r="BW968" s="185"/>
      <c r="BX968"/>
      <c r="BZ968"/>
    </row>
    <row r="969" spans="2:78" ht="18.75">
      <c r="B969" s="363" t="s">
        <v>1189</v>
      </c>
      <c r="C969" s="364">
        <v>35726822000139</v>
      </c>
      <c r="D969" s="365" t="s">
        <v>14</v>
      </c>
      <c r="E969" s="365" t="s">
        <v>607</v>
      </c>
      <c r="F969" s="365" t="s">
        <v>1424</v>
      </c>
      <c r="G969" s="366" t="s">
        <v>1424</v>
      </c>
      <c r="H969" s="366" t="s">
        <v>34</v>
      </c>
      <c r="I969" s="366" t="s">
        <v>34</v>
      </c>
      <c r="J969" s="366" t="s">
        <v>608</v>
      </c>
      <c r="K969" s="367" t="s">
        <v>48</v>
      </c>
      <c r="L969" s="368"/>
      <c r="M969" s="368" t="s">
        <v>1421</v>
      </c>
      <c r="N969" s="367">
        <v>528854</v>
      </c>
      <c r="O969" s="367" t="s">
        <v>1323</v>
      </c>
      <c r="P969" s="371">
        <v>43845</v>
      </c>
      <c r="Q969" s="372">
        <v>8.9150839600000005</v>
      </c>
      <c r="R969" s="372">
        <v>9.9520943229365102</v>
      </c>
      <c r="S969" s="367">
        <v>2</v>
      </c>
      <c r="T969" s="369">
        <v>0.11658066535888723</v>
      </c>
      <c r="U969" s="369">
        <v>1.2491060983233171</v>
      </c>
      <c r="V969" s="369">
        <v>4.2984185447658696E-2</v>
      </c>
      <c r="W969" s="369">
        <v>0.38508895145175442</v>
      </c>
      <c r="X969" s="369">
        <v>0.19146827856909487</v>
      </c>
      <c r="Y969" s="369">
        <v>1.3107107530319864</v>
      </c>
      <c r="AA969" s="369"/>
      <c r="AB969" s="369">
        <v>0.19917652318317935</v>
      </c>
      <c r="AC969" s="373">
        <v>-0.34460517264113988</v>
      </c>
      <c r="AD969" s="575">
        <v>0</v>
      </c>
      <c r="AE969" s="370" t="s">
        <v>1964</v>
      </c>
      <c r="AF969" s="370" t="s">
        <v>1833</v>
      </c>
      <c r="AG969" s="374" t="s">
        <v>1458</v>
      </c>
      <c r="AH969" s="374" t="s">
        <v>1819</v>
      </c>
      <c r="AI969" s="374">
        <v>500</v>
      </c>
      <c r="AJ969" s="374">
        <v>100</v>
      </c>
      <c r="AK969" s="374">
        <v>100</v>
      </c>
      <c r="AL969" s="722">
        <v>1.5</v>
      </c>
      <c r="AM969" s="722">
        <v>20</v>
      </c>
      <c r="AN969" s="369" t="s">
        <v>1834</v>
      </c>
      <c r="AO969" s="367" t="s">
        <v>1326</v>
      </c>
      <c r="AP969" s="370" t="s">
        <v>1816</v>
      </c>
      <c r="AQ969" s="376" t="s">
        <v>661</v>
      </c>
      <c r="AR969" s="369">
        <v>1E-3</v>
      </c>
      <c r="AS969" s="369">
        <v>1E-3</v>
      </c>
      <c r="AT969" s="369" t="s">
        <v>1424</v>
      </c>
      <c r="AW969"/>
      <c r="AX969" s="198"/>
      <c r="AY969" s="184"/>
      <c r="AZ969" s="184"/>
      <c r="BA969" s="184"/>
      <c r="BB969" s="186"/>
      <c r="BC969" s="184"/>
      <c r="BD969" s="184"/>
      <c r="BE969" s="184"/>
      <c r="BF969" s="184"/>
      <c r="BG969" s="186"/>
      <c r="BH969" s="186"/>
      <c r="BI969" s="199"/>
      <c r="BJ969" s="199"/>
      <c r="BK969" s="199"/>
      <c r="BL969" s="186"/>
      <c r="BM969" s="186"/>
      <c r="BN969" s="186"/>
      <c r="BO969" s="186"/>
      <c r="BP969" s="186"/>
      <c r="BQ969" s="186"/>
      <c r="BR969" s="186"/>
      <c r="BS969" s="186"/>
      <c r="BT969" s="187"/>
      <c r="BU969" s="188"/>
      <c r="BV969" s="189"/>
      <c r="BW969" s="185"/>
      <c r="BX969"/>
      <c r="BZ969"/>
    </row>
    <row r="970" spans="2:78" ht="18.75">
      <c r="B970" s="363" t="s">
        <v>832</v>
      </c>
      <c r="C970" s="364">
        <v>36015243000140</v>
      </c>
      <c r="D970" s="365" t="s">
        <v>11</v>
      </c>
      <c r="E970" s="365" t="s">
        <v>620</v>
      </c>
      <c r="F970" s="365" t="s">
        <v>687</v>
      </c>
      <c r="G970" s="366" t="s">
        <v>740</v>
      </c>
      <c r="H970" s="366" t="s">
        <v>34</v>
      </c>
      <c r="I970" s="366" t="s">
        <v>1321</v>
      </c>
      <c r="J970" s="366" t="s">
        <v>608</v>
      </c>
      <c r="K970" s="367" t="s">
        <v>48</v>
      </c>
      <c r="L970" s="368"/>
      <c r="M970" s="368" t="s">
        <v>1421</v>
      </c>
      <c r="N970" s="367">
        <v>528889</v>
      </c>
      <c r="O970" s="367" t="s">
        <v>1323</v>
      </c>
      <c r="P970" s="371">
        <v>43861</v>
      </c>
      <c r="Q970" s="372">
        <v>134.01067151000001</v>
      </c>
      <c r="R970" s="372">
        <v>105.89359028541834</v>
      </c>
      <c r="S970" s="367">
        <v>1</v>
      </c>
      <c r="T970" s="369">
        <v>0.12919468621907493</v>
      </c>
      <c r="U970" s="369">
        <v>1.3842593017497451</v>
      </c>
      <c r="V970" s="369">
        <v>0.15840707619061289</v>
      </c>
      <c r="W970" s="369">
        <v>1.4191455354449189</v>
      </c>
      <c r="X970" s="369">
        <v>0.25263967082331362</v>
      </c>
      <c r="Y970" s="369">
        <v>1.7294641998417584</v>
      </c>
      <c r="AA970" s="369"/>
      <c r="AB970" s="369">
        <v>2.6497681593238903E-3</v>
      </c>
      <c r="AC970" s="373">
        <v>17.656499652894315</v>
      </c>
      <c r="AD970" s="575">
        <v>0</v>
      </c>
      <c r="AE970" s="370" t="s">
        <v>2101</v>
      </c>
      <c r="AF970" s="370" t="s">
        <v>1833</v>
      </c>
      <c r="AG970" s="374" t="s">
        <v>1458</v>
      </c>
      <c r="AH970" s="374" t="s">
        <v>1894</v>
      </c>
      <c r="AI970" s="374">
        <v>1000</v>
      </c>
      <c r="AJ970" s="374">
        <v>1000</v>
      </c>
      <c r="AK970" s="374">
        <v>1000</v>
      </c>
      <c r="AL970" s="722">
        <v>0.6</v>
      </c>
      <c r="AM970" s="722">
        <v>20</v>
      </c>
      <c r="AN970" s="369" t="s">
        <v>1820</v>
      </c>
      <c r="AO970" s="367" t="s">
        <v>1326</v>
      </c>
      <c r="AP970" s="370" t="s">
        <v>1835</v>
      </c>
      <c r="AQ970" s="376" t="s">
        <v>1950</v>
      </c>
      <c r="AR970" s="369">
        <v>0</v>
      </c>
      <c r="AS970" s="369">
        <v>0</v>
      </c>
      <c r="AT970" s="369" t="s">
        <v>1424</v>
      </c>
      <c r="AW970"/>
      <c r="AX970" s="198"/>
      <c r="AY970" s="184"/>
      <c r="AZ970" s="184"/>
      <c r="BA970" s="184"/>
      <c r="BB970" s="186"/>
      <c r="BC970" s="184"/>
      <c r="BD970" s="184"/>
      <c r="BE970" s="184"/>
      <c r="BF970" s="184"/>
      <c r="BG970" s="186"/>
      <c r="BH970" s="186"/>
      <c r="BI970" s="199"/>
      <c r="BJ970" s="199"/>
      <c r="BK970" s="199"/>
      <c r="BL970" s="186"/>
      <c r="BM970" s="186"/>
      <c r="BN970" s="186"/>
      <c r="BO970" s="186"/>
      <c r="BP970" s="186"/>
      <c r="BQ970" s="186"/>
      <c r="BR970" s="186"/>
      <c r="BS970" s="186"/>
      <c r="BT970" s="187"/>
      <c r="BU970" s="188"/>
      <c r="BV970" s="189"/>
      <c r="BW970" s="185"/>
      <c r="BX970"/>
      <c r="BZ970"/>
    </row>
    <row r="971" spans="2:78" ht="18.75">
      <c r="B971" s="363" t="s">
        <v>805</v>
      </c>
      <c r="C971" s="364">
        <v>35844973000191</v>
      </c>
      <c r="D971" s="365" t="s">
        <v>13</v>
      </c>
      <c r="E971" s="365" t="s">
        <v>616</v>
      </c>
      <c r="F971" s="365" t="s">
        <v>617</v>
      </c>
      <c r="G971" s="366" t="s">
        <v>1424</v>
      </c>
      <c r="H971" s="366" t="s">
        <v>1339</v>
      </c>
      <c r="I971" s="366" t="s">
        <v>34</v>
      </c>
      <c r="J971" s="366" t="s">
        <v>608</v>
      </c>
      <c r="K971" s="367" t="s">
        <v>48</v>
      </c>
      <c r="L971" s="368"/>
      <c r="M971" s="368" t="s">
        <v>1421</v>
      </c>
      <c r="N971" s="367">
        <v>529125</v>
      </c>
      <c r="O971" s="367" t="s">
        <v>1323</v>
      </c>
      <c r="P971" s="371">
        <v>43890</v>
      </c>
      <c r="Q971" s="372">
        <v>88.800055060000005</v>
      </c>
      <c r="R971" s="372">
        <v>74.164166826494053</v>
      </c>
      <c r="S971" s="367">
        <v>2</v>
      </c>
      <c r="T971" s="369">
        <v>0.12158828233831875</v>
      </c>
      <c r="U971" s="369">
        <v>1.3027603203833775</v>
      </c>
      <c r="V971" s="369">
        <v>0.14188298816416012</v>
      </c>
      <c r="W971" s="369">
        <v>1.2711086780394987</v>
      </c>
      <c r="X971" s="369">
        <v>0.24718118135138933</v>
      </c>
      <c r="Y971" s="369">
        <v>1.6920976924514428</v>
      </c>
      <c r="AA971" s="369"/>
      <c r="AB971" s="369">
        <v>3.2820263386678317E-2</v>
      </c>
      <c r="AC971" s="373">
        <v>0.92203838227523194</v>
      </c>
      <c r="AD971" s="575">
        <v>35844975000180</v>
      </c>
      <c r="AE971" s="370" t="s">
        <v>2102</v>
      </c>
      <c r="AF971" s="370" t="s">
        <v>1858</v>
      </c>
      <c r="AG971" s="374" t="s">
        <v>721</v>
      </c>
      <c r="AH971" s="374" t="s">
        <v>1819</v>
      </c>
      <c r="AI971" s="374">
        <v>1000</v>
      </c>
      <c r="AJ971" s="374">
        <v>1000</v>
      </c>
      <c r="AK971" s="374">
        <v>1000</v>
      </c>
      <c r="AL971" s="722">
        <v>1.44</v>
      </c>
      <c r="AM971" s="722">
        <v>20</v>
      </c>
      <c r="AN971" s="369" t="s">
        <v>1820</v>
      </c>
      <c r="AO971" s="367" t="s">
        <v>1326</v>
      </c>
      <c r="AP971" s="370" t="s">
        <v>1835</v>
      </c>
      <c r="AQ971" s="376" t="s">
        <v>670</v>
      </c>
      <c r="AR971" s="369">
        <v>2.8739999999999998E-3</v>
      </c>
      <c r="AS971" s="369">
        <v>2.8739999999999998E-3</v>
      </c>
      <c r="AT971" s="369" t="s">
        <v>1424</v>
      </c>
      <c r="AW971"/>
      <c r="AX971" s="198"/>
      <c r="AY971" s="184"/>
      <c r="AZ971" s="184"/>
      <c r="BA971" s="184"/>
      <c r="BB971" s="186"/>
      <c r="BC971" s="184"/>
      <c r="BD971" s="184"/>
      <c r="BE971" s="184"/>
      <c r="BF971" s="184"/>
      <c r="BG971" s="186"/>
      <c r="BH971" s="186"/>
      <c r="BI971" s="199"/>
      <c r="BJ971" s="199"/>
      <c r="BK971" s="199"/>
      <c r="BL971" s="186"/>
      <c r="BM971" s="186"/>
      <c r="BN971" s="186"/>
      <c r="BO971" s="186"/>
      <c r="BP971" s="186"/>
      <c r="BQ971" s="186"/>
      <c r="BR971" s="186"/>
      <c r="BS971" s="186"/>
      <c r="BT971" s="187"/>
      <c r="BU971" s="188"/>
      <c r="BV971" s="189"/>
      <c r="BW971" s="185"/>
      <c r="BX971"/>
      <c r="BZ971"/>
    </row>
    <row r="972" spans="2:78" ht="18.75">
      <c r="B972" s="363" t="s">
        <v>136</v>
      </c>
      <c r="C972" s="364">
        <v>35704552000165</v>
      </c>
      <c r="D972" s="365" t="s">
        <v>14</v>
      </c>
      <c r="E972" s="365" t="s">
        <v>607</v>
      </c>
      <c r="F972" s="365" t="s">
        <v>1424</v>
      </c>
      <c r="G972" s="366" t="s">
        <v>1424</v>
      </c>
      <c r="H972" s="366" t="s">
        <v>34</v>
      </c>
      <c r="I972" s="366" t="s">
        <v>34</v>
      </c>
      <c r="J972" s="366" t="s">
        <v>608</v>
      </c>
      <c r="K972" s="367" t="s">
        <v>48</v>
      </c>
      <c r="L972" s="368"/>
      <c r="M972" s="368" t="s">
        <v>34</v>
      </c>
      <c r="N972" s="367">
        <v>529222</v>
      </c>
      <c r="O972" s="367" t="s">
        <v>1323</v>
      </c>
      <c r="P972" s="371">
        <v>43869</v>
      </c>
      <c r="Q972" s="372">
        <v>3.2882786400000001</v>
      </c>
      <c r="R972" s="372">
        <v>3.6301840035856587</v>
      </c>
      <c r="S972" s="367">
        <v>2</v>
      </c>
      <c r="T972" s="369">
        <v>-2.5251498137469852E-2</v>
      </c>
      <c r="U972" s="369">
        <v>-0.27055773114876092</v>
      </c>
      <c r="V972" s="369">
        <v>-0.13656374416745853</v>
      </c>
      <c r="W972" s="369">
        <v>-1.2234543588550595</v>
      </c>
      <c r="X972" s="369">
        <v>-8.1350281707887828E-2</v>
      </c>
      <c r="Y972" s="369">
        <v>-0.55688957875197931</v>
      </c>
      <c r="AA972" s="369"/>
      <c r="AB972" s="369">
        <v>0.23093944415781759</v>
      </c>
      <c r="AC972" s="373">
        <v>-1.074676483602844</v>
      </c>
      <c r="AD972" s="575">
        <v>11176045000138</v>
      </c>
      <c r="AE972" s="370" t="s">
        <v>1903</v>
      </c>
      <c r="AF972" s="370" t="s">
        <v>1812</v>
      </c>
      <c r="AG972" s="374" t="s">
        <v>1459</v>
      </c>
      <c r="AH972" s="374" t="s">
        <v>1813</v>
      </c>
      <c r="AI972" s="374">
        <v>100000</v>
      </c>
      <c r="AJ972" s="374">
        <v>10000</v>
      </c>
      <c r="AK972" s="374">
        <v>100000</v>
      </c>
      <c r="AL972" s="722">
        <v>1.5</v>
      </c>
      <c r="AM972" s="722">
        <v>20</v>
      </c>
      <c r="AN972" s="369" t="s">
        <v>1815</v>
      </c>
      <c r="AO972" s="367" t="s">
        <v>1326</v>
      </c>
      <c r="AP972" s="370" t="s">
        <v>1816</v>
      </c>
      <c r="AQ972" s="376" t="s">
        <v>661</v>
      </c>
      <c r="AR972" s="369">
        <v>4.1399999999999996E-3</v>
      </c>
      <c r="AS972" s="369">
        <v>4.1399999999999996E-3</v>
      </c>
      <c r="AT972" s="369" t="s">
        <v>1424</v>
      </c>
      <c r="AW972"/>
      <c r="AX972" s="198"/>
      <c r="AY972" s="184"/>
      <c r="AZ972" s="184"/>
      <c r="BA972" s="184"/>
      <c r="BB972" s="186"/>
      <c r="BC972" s="184"/>
      <c r="BD972" s="184"/>
      <c r="BE972" s="184"/>
      <c r="BF972" s="184"/>
      <c r="BG972" s="186"/>
      <c r="BH972" s="186"/>
      <c r="BI972" s="199"/>
      <c r="BJ972" s="199"/>
      <c r="BK972" s="199"/>
      <c r="BL972" s="186"/>
      <c r="BM972" s="186"/>
      <c r="BN972" s="186"/>
      <c r="BO972" s="186"/>
      <c r="BP972" s="186"/>
      <c r="BQ972" s="186"/>
      <c r="BR972" s="186"/>
      <c r="BS972" s="186"/>
      <c r="BT972" s="187"/>
      <c r="BU972" s="188"/>
      <c r="BV972" s="189"/>
      <c r="BW972" s="185"/>
      <c r="BX972"/>
      <c r="BZ972"/>
    </row>
    <row r="973" spans="2:78" ht="18.75">
      <c r="B973" s="363" t="s">
        <v>1227</v>
      </c>
      <c r="C973" s="364">
        <v>35471498000155</v>
      </c>
      <c r="D973" s="365" t="s">
        <v>14</v>
      </c>
      <c r="E973" s="365" t="s">
        <v>607</v>
      </c>
      <c r="F973" s="365" t="s">
        <v>1319</v>
      </c>
      <c r="G973" s="366" t="s">
        <v>1424</v>
      </c>
      <c r="H973" s="366" t="s">
        <v>34</v>
      </c>
      <c r="I973" s="366" t="s">
        <v>34</v>
      </c>
      <c r="J973" s="366" t="s">
        <v>608</v>
      </c>
      <c r="K973" s="367" t="s">
        <v>48</v>
      </c>
      <c r="L973" s="368"/>
      <c r="M973" s="368" t="s">
        <v>34</v>
      </c>
      <c r="N973" s="367">
        <v>529478</v>
      </c>
      <c r="O973" s="367" t="s">
        <v>1323</v>
      </c>
      <c r="P973" s="371">
        <v>43898</v>
      </c>
      <c r="Q973" s="372">
        <v>567.50558711999997</v>
      </c>
      <c r="R973" s="372">
        <v>6918258.2259364584</v>
      </c>
      <c r="S973" s="367">
        <v>2</v>
      </c>
      <c r="T973" s="369">
        <v>6.3260159151457662E-2</v>
      </c>
      <c r="U973" s="369">
        <v>0.6778023640003662</v>
      </c>
      <c r="V973" s="369">
        <v>-2.3845110893135013E-2</v>
      </c>
      <c r="W973" s="369">
        <v>-0.21362481702182237</v>
      </c>
      <c r="X973" s="369">
        <v>0.83991219504131753</v>
      </c>
      <c r="Y973" s="369">
        <v>5.7496832053361793</v>
      </c>
      <c r="AA973" s="369"/>
      <c r="AB973" s="369">
        <v>0.24867965224334274</v>
      </c>
      <c r="AC973" s="373">
        <v>-0.54474322798970265</v>
      </c>
      <c r="AD973" s="575">
        <v>29088425000186</v>
      </c>
      <c r="AE973" s="370" t="s">
        <v>2056</v>
      </c>
      <c r="AF973" s="370" t="s">
        <v>1833</v>
      </c>
      <c r="AG973" s="374" t="s">
        <v>1458</v>
      </c>
      <c r="AH973" s="374" t="s">
        <v>1819</v>
      </c>
      <c r="AI973" s="374">
        <v>50</v>
      </c>
      <c r="AJ973" s="374">
        <v>50</v>
      </c>
      <c r="AK973" s="374">
        <v>30</v>
      </c>
      <c r="AL973" s="722">
        <v>2</v>
      </c>
      <c r="AM973" s="722">
        <v>20</v>
      </c>
      <c r="AN973" s="369" t="s">
        <v>1869</v>
      </c>
      <c r="AO973" s="367" t="s">
        <v>1326</v>
      </c>
      <c r="AP973" s="370" t="s">
        <v>1816</v>
      </c>
      <c r="AQ973" s="376" t="s">
        <v>683</v>
      </c>
      <c r="AR973" s="369">
        <v>5.3333333333333297E-3</v>
      </c>
      <c r="AS973" s="369">
        <v>5.3333333333333297E-3</v>
      </c>
      <c r="AT973" s="369" t="s">
        <v>1424</v>
      </c>
      <c r="AW973"/>
      <c r="AX973" s="198"/>
      <c r="AY973" s="184"/>
      <c r="AZ973" s="184"/>
      <c r="BA973" s="184"/>
      <c r="BB973" s="186"/>
      <c r="BC973" s="184"/>
      <c r="BD973" s="184"/>
      <c r="BE973" s="184"/>
      <c r="BF973" s="184"/>
      <c r="BG973" s="186"/>
      <c r="BH973" s="186"/>
      <c r="BI973" s="199"/>
      <c r="BJ973" s="199"/>
      <c r="BK973" s="199"/>
      <c r="BL973" s="186"/>
      <c r="BM973" s="186"/>
      <c r="BN973" s="186"/>
      <c r="BO973" s="186"/>
      <c r="BP973" s="186"/>
      <c r="BQ973" s="186"/>
      <c r="BR973" s="186"/>
      <c r="BS973" s="186"/>
      <c r="BT973" s="187"/>
      <c r="BU973" s="188"/>
      <c r="BV973" s="189"/>
      <c r="BW973" s="185"/>
      <c r="BX973"/>
      <c r="BZ973"/>
    </row>
    <row r="974" spans="2:78" ht="18.75">
      <c r="B974" s="363" t="s">
        <v>505</v>
      </c>
      <c r="C974" s="364"/>
      <c r="D974" s="365" t="s">
        <v>14</v>
      </c>
      <c r="E974" s="365" t="s">
        <v>15</v>
      </c>
      <c r="F974" s="365" t="s">
        <v>703</v>
      </c>
      <c r="G974" s="366" t="s">
        <v>1424</v>
      </c>
      <c r="H974" s="366" t="s">
        <v>34</v>
      </c>
      <c r="I974" s="366" t="s">
        <v>34</v>
      </c>
      <c r="J974" s="366" t="s">
        <v>611</v>
      </c>
      <c r="L974" s="368"/>
      <c r="M974" s="368" t="s">
        <v>1421</v>
      </c>
      <c r="N974" s="367">
        <v>530026</v>
      </c>
      <c r="O974" s="367" t="s">
        <v>1323</v>
      </c>
      <c r="P974" s="371"/>
      <c r="S974" s="367"/>
      <c r="U974" s="369"/>
      <c r="W974" s="369"/>
      <c r="Y974" s="369"/>
      <c r="AA974" s="369"/>
      <c r="AD974" s="575">
        <v>0</v>
      </c>
      <c r="AE974" s="370"/>
      <c r="AF974" s="370"/>
      <c r="AG974" s="374" t="s">
        <v>1458</v>
      </c>
      <c r="AH974" s="374"/>
      <c r="AI974" s="374">
        <v>1000</v>
      </c>
      <c r="AJ974" s="374">
        <v>0</v>
      </c>
      <c r="AK974" s="374">
        <v>0</v>
      </c>
      <c r="AN974" s="369"/>
      <c r="AO974" s="367" t="s">
        <v>1326</v>
      </c>
      <c r="AP974" s="370"/>
      <c r="AR974" s="369">
        <v>1.6665000000000001E-4</v>
      </c>
      <c r="AS974" s="369">
        <v>1.6665000000000001E-4</v>
      </c>
      <c r="AT974" s="369" t="s">
        <v>1424</v>
      </c>
      <c r="AW974"/>
      <c r="AX974" s="198"/>
      <c r="AY974" s="184"/>
      <c r="AZ974" s="184"/>
      <c r="BA974" s="184"/>
      <c r="BB974" s="186"/>
      <c r="BC974" s="184"/>
      <c r="BD974" s="184"/>
      <c r="BE974" s="184"/>
      <c r="BF974" s="184"/>
      <c r="BG974" s="186"/>
      <c r="BH974" s="186"/>
      <c r="BI974" s="199"/>
      <c r="BJ974" s="199"/>
      <c r="BK974" s="199"/>
      <c r="BL974" s="186"/>
      <c r="BM974" s="186"/>
      <c r="BN974" s="186"/>
      <c r="BO974" s="186"/>
      <c r="BP974" s="186"/>
      <c r="BQ974" s="186"/>
      <c r="BR974" s="186"/>
      <c r="BS974" s="186"/>
      <c r="BT974" s="187"/>
      <c r="BU974" s="188"/>
      <c r="BV974" s="189"/>
      <c r="BW974" s="185"/>
      <c r="BX974"/>
      <c r="BZ974"/>
    </row>
    <row r="975" spans="2:78" ht="18.75">
      <c r="B975" s="363" t="s">
        <v>181</v>
      </c>
      <c r="C975" s="364">
        <v>34702572000134</v>
      </c>
      <c r="D975" s="365" t="s">
        <v>13</v>
      </c>
      <c r="E975" s="365" t="s">
        <v>616</v>
      </c>
      <c r="F975" s="365" t="s">
        <v>610</v>
      </c>
      <c r="G975" s="366" t="s">
        <v>34</v>
      </c>
      <c r="H975" s="366" t="s">
        <v>1340</v>
      </c>
      <c r="I975" s="366" t="s">
        <v>34</v>
      </c>
      <c r="J975" s="366" t="s">
        <v>611</v>
      </c>
      <c r="K975" s="367" t="s">
        <v>48</v>
      </c>
      <c r="L975" s="368" t="s">
        <v>717</v>
      </c>
      <c r="M975" s="368" t="s">
        <v>34</v>
      </c>
      <c r="N975" s="367">
        <v>530042</v>
      </c>
      <c r="O975" s="367" t="s">
        <v>1323</v>
      </c>
      <c r="P975" s="371">
        <v>43889</v>
      </c>
      <c r="Q975" s="372">
        <v>150.43673459999999</v>
      </c>
      <c r="R975" s="372">
        <v>1930373.3669820887</v>
      </c>
      <c r="S975" s="367">
        <v>3</v>
      </c>
      <c r="T975" s="369">
        <v>0.11801922509157148</v>
      </c>
      <c r="U975" s="369">
        <v>1.2645195781603602</v>
      </c>
      <c r="V975" s="369">
        <v>0.1701019807460098</v>
      </c>
      <c r="W975" s="369">
        <v>1.523918453337014</v>
      </c>
      <c r="X975" s="369">
        <v>0.51671873910028121</v>
      </c>
      <c r="Y975" s="369">
        <v>3.5372376703510344</v>
      </c>
      <c r="AA975" s="369"/>
      <c r="AB975" s="369">
        <v>8.620152576147698E-2</v>
      </c>
      <c r="AC975" s="373">
        <v>0.67841647377063286</v>
      </c>
      <c r="AD975" s="575">
        <v>41036284000153</v>
      </c>
      <c r="AE975" s="370" t="s">
        <v>2103</v>
      </c>
      <c r="AF975" s="370" t="s">
        <v>1812</v>
      </c>
      <c r="AG975" s="374" t="s">
        <v>1459</v>
      </c>
      <c r="AH975" s="374" t="s">
        <v>1813</v>
      </c>
      <c r="AI975" s="374">
        <v>10000</v>
      </c>
      <c r="AJ975" s="374">
        <v>1000</v>
      </c>
      <c r="AK975" s="374">
        <v>0</v>
      </c>
      <c r="AL975" s="722">
        <v>2</v>
      </c>
      <c r="AM975" s="722">
        <v>20</v>
      </c>
      <c r="AN975" s="369" t="s">
        <v>1834</v>
      </c>
      <c r="AO975" s="367" t="s">
        <v>1326</v>
      </c>
      <c r="AP975" s="370" t="s">
        <v>1835</v>
      </c>
      <c r="AQ975" s="376" t="s">
        <v>670</v>
      </c>
      <c r="AR975" s="369">
        <v>4.0000000000000001E-3</v>
      </c>
      <c r="AS975" s="369">
        <v>4.0000000000000001E-3</v>
      </c>
      <c r="AT975" s="369" t="s">
        <v>1424</v>
      </c>
      <c r="AW975"/>
      <c r="AX975" s="198"/>
      <c r="AY975" s="184"/>
      <c r="AZ975" s="184"/>
      <c r="BA975" s="184"/>
      <c r="BB975" s="186"/>
      <c r="BC975" s="184"/>
      <c r="BD975" s="184"/>
      <c r="BE975" s="184"/>
      <c r="BF975" s="184"/>
      <c r="BG975" s="186"/>
      <c r="BH975" s="186"/>
      <c r="BI975" s="199"/>
      <c r="BJ975" s="199"/>
      <c r="BK975" s="199"/>
      <c r="BL975" s="186"/>
      <c r="BM975" s="186"/>
      <c r="BN975" s="186"/>
      <c r="BO975" s="186"/>
      <c r="BP975" s="186"/>
      <c r="BQ975" s="186"/>
      <c r="BR975" s="186"/>
      <c r="BS975" s="186"/>
      <c r="BT975" s="187"/>
      <c r="BU975" s="188"/>
      <c r="BV975" s="189"/>
      <c r="BW975" s="185"/>
      <c r="BX975"/>
      <c r="BZ975"/>
    </row>
    <row r="976" spans="2:78" ht="18.75">
      <c r="B976" s="363" t="s">
        <v>1676</v>
      </c>
      <c r="C976" s="364">
        <v>35591542000160</v>
      </c>
      <c r="D976" s="365" t="s">
        <v>14</v>
      </c>
      <c r="E976" s="365" t="s">
        <v>1424</v>
      </c>
      <c r="F976" s="365" t="s">
        <v>1424</v>
      </c>
      <c r="G976" s="366" t="s">
        <v>1424</v>
      </c>
      <c r="H976" s="366" t="s">
        <v>34</v>
      </c>
      <c r="I976" s="366" t="s">
        <v>1424</v>
      </c>
      <c r="J976" s="366" t="s">
        <v>1424</v>
      </c>
      <c r="K976" s="367" t="s">
        <v>48</v>
      </c>
      <c r="L976" s="368"/>
      <c r="M976" s="368" t="s">
        <v>1424</v>
      </c>
      <c r="N976" s="367">
        <v>530956</v>
      </c>
      <c r="O976" s="367" t="s">
        <v>1323</v>
      </c>
      <c r="P976" s="371">
        <v>43911</v>
      </c>
      <c r="Q976" s="372">
        <v>113.26050171</v>
      </c>
      <c r="R976" s="372">
        <v>116.07251291515874</v>
      </c>
      <c r="S976" s="367">
        <v>2</v>
      </c>
      <c r="T976" s="369">
        <v>-9.8150897588801134E-2</v>
      </c>
      <c r="U976" s="369">
        <v>-1.051639946955687</v>
      </c>
      <c r="V976" s="369">
        <v>-0.19971815612229427</v>
      </c>
      <c r="W976" s="369">
        <v>-1.7892453823665804</v>
      </c>
      <c r="X976" s="369">
        <v>-0.12383740788344133</v>
      </c>
      <c r="Y976" s="369">
        <v>-0.84773845230900868</v>
      </c>
      <c r="AA976" s="369"/>
      <c r="AB976" s="369">
        <v>0.24942231683047256</v>
      </c>
      <c r="AC976" s="373">
        <v>-1.2482427622511658</v>
      </c>
      <c r="AD976" s="575">
        <v>73232530000139</v>
      </c>
      <c r="AE976" s="370" t="s">
        <v>1906</v>
      </c>
      <c r="AF976" s="370" t="s">
        <v>1907</v>
      </c>
      <c r="AG976" s="374" t="s">
        <v>1462</v>
      </c>
      <c r="AH976" s="374" t="s">
        <v>1894</v>
      </c>
      <c r="AI976" s="374">
        <v>0</v>
      </c>
      <c r="AJ976" s="374">
        <v>0</v>
      </c>
      <c r="AK976" s="374">
        <v>0</v>
      </c>
      <c r="AL976" s="722">
        <v>2</v>
      </c>
      <c r="AM976" s="722">
        <v>0</v>
      </c>
      <c r="AN976" s="369" t="s">
        <v>668</v>
      </c>
      <c r="AO976" s="367" t="s">
        <v>1326</v>
      </c>
      <c r="AP976" s="370" t="s">
        <v>1816</v>
      </c>
      <c r="AQ976" s="376" t="s">
        <v>1815</v>
      </c>
      <c r="AR976" s="369">
        <v>0</v>
      </c>
      <c r="AS976" s="369">
        <v>0</v>
      </c>
      <c r="AT976" s="369" t="s">
        <v>1424</v>
      </c>
      <c r="AW976"/>
      <c r="AX976" s="198"/>
      <c r="AY976" s="184"/>
      <c r="AZ976" s="184"/>
      <c r="BA976" s="184"/>
      <c r="BB976" s="186"/>
      <c r="BC976" s="184"/>
      <c r="BD976" s="184"/>
      <c r="BE976" s="184"/>
      <c r="BF976" s="184"/>
      <c r="BG976" s="186"/>
      <c r="BH976" s="186"/>
      <c r="BI976" s="199"/>
      <c r="BJ976" s="199"/>
      <c r="BK976" s="199"/>
      <c r="BL976" s="186"/>
      <c r="BM976" s="186"/>
      <c r="BN976" s="186"/>
      <c r="BO976" s="186"/>
      <c r="BP976" s="186"/>
      <c r="BQ976" s="186"/>
      <c r="BR976" s="186"/>
      <c r="BS976" s="186"/>
      <c r="BT976" s="187"/>
      <c r="BU976" s="188"/>
      <c r="BV976" s="189"/>
      <c r="BW976" s="185"/>
      <c r="BX976"/>
      <c r="BZ976"/>
    </row>
    <row r="977" spans="2:78" ht="18.75">
      <c r="B977" s="363" t="s">
        <v>1163</v>
      </c>
      <c r="C977" s="364">
        <v>36248893000136</v>
      </c>
      <c r="D977" s="365" t="s">
        <v>11</v>
      </c>
      <c r="E977" s="365" t="s">
        <v>620</v>
      </c>
      <c r="F977" s="365" t="s">
        <v>665</v>
      </c>
      <c r="G977" s="366" t="s">
        <v>740</v>
      </c>
      <c r="H977" s="366" t="s">
        <v>34</v>
      </c>
      <c r="I977" s="366" t="s">
        <v>1306</v>
      </c>
      <c r="J977" s="366" t="s">
        <v>608</v>
      </c>
      <c r="K977" s="367" t="s">
        <v>48</v>
      </c>
      <c r="L977" s="368"/>
      <c r="M977" s="368" t="s">
        <v>34</v>
      </c>
      <c r="N977" s="367">
        <v>531154</v>
      </c>
      <c r="O977" s="367" t="s">
        <v>1323</v>
      </c>
      <c r="P977" s="371">
        <v>43895</v>
      </c>
      <c r="Q977" s="372">
        <v>2.4127394899999999</v>
      </c>
      <c r="R977" s="372">
        <v>14.15250143281745</v>
      </c>
      <c r="S977" s="367">
        <v>1</v>
      </c>
      <c r="T977" s="369">
        <v>0.27142976380014572</v>
      </c>
      <c r="U977" s="369">
        <v>2.9082401630277999</v>
      </c>
      <c r="V977" s="369">
        <v>0.29957895012421187</v>
      </c>
      <c r="W977" s="369">
        <v>2.6838834464091019</v>
      </c>
      <c r="X977" s="369">
        <v>0.37441944194593435</v>
      </c>
      <c r="Y977" s="369">
        <v>2.5631169422441613</v>
      </c>
      <c r="AA977" s="369"/>
      <c r="AB977" s="369">
        <v>0.11806365670892525</v>
      </c>
      <c r="AC977" s="373">
        <v>1.5920013809359053</v>
      </c>
      <c r="AD977" s="575">
        <v>0</v>
      </c>
      <c r="AE977" s="370" t="s">
        <v>2099</v>
      </c>
      <c r="AF977" s="370" t="s">
        <v>1833</v>
      </c>
      <c r="AG977" s="374" t="s">
        <v>1458</v>
      </c>
      <c r="AH977" s="374" t="s">
        <v>1894</v>
      </c>
      <c r="AI977" s="374">
        <v>0</v>
      </c>
      <c r="AJ977" s="374">
        <v>0</v>
      </c>
      <c r="AK977" s="374">
        <v>0</v>
      </c>
      <c r="AL977" s="722">
        <v>0.93</v>
      </c>
      <c r="AM977" s="722">
        <v>20</v>
      </c>
      <c r="AN977" s="369" t="s">
        <v>1815</v>
      </c>
      <c r="AO977" s="367" t="s">
        <v>1326</v>
      </c>
      <c r="AP977" s="370" t="s">
        <v>1835</v>
      </c>
      <c r="AQ977" s="376" t="s">
        <v>1950</v>
      </c>
      <c r="AR977" s="369">
        <v>2.48E-3</v>
      </c>
      <c r="AS977" s="369">
        <v>2.48E-3</v>
      </c>
      <c r="AT977" s="369" t="s">
        <v>1424</v>
      </c>
      <c r="AW977" s="198"/>
      <c r="AX977" s="198"/>
      <c r="AY977" s="184"/>
      <c r="AZ977" s="184"/>
      <c r="BA977" s="184"/>
      <c r="BB977" s="186"/>
      <c r="BC977" s="184"/>
      <c r="BD977" s="184"/>
      <c r="BE977" s="184"/>
      <c r="BF977" s="184"/>
      <c r="BG977" s="186"/>
      <c r="BH977" s="186"/>
      <c r="BI977" s="199"/>
      <c r="BJ977" s="199"/>
      <c r="BK977" s="199"/>
      <c r="BL977" s="218"/>
      <c r="BM977" s="186"/>
      <c r="BN977" s="186"/>
      <c r="BO977" s="186"/>
      <c r="BP977" s="186"/>
      <c r="BQ977" s="186"/>
      <c r="BR977" s="186"/>
      <c r="BS977" s="186"/>
      <c r="BT977" s="187"/>
      <c r="BU977" s="188"/>
      <c r="BV977" s="189"/>
      <c r="BW977" s="185"/>
      <c r="BX977"/>
      <c r="BZ977"/>
    </row>
    <row r="978" spans="2:78" ht="18.75">
      <c r="B978" s="363" t="s">
        <v>319</v>
      </c>
      <c r="C978" s="364">
        <v>36014054000153</v>
      </c>
      <c r="D978" s="365" t="s">
        <v>14</v>
      </c>
      <c r="E978" s="365" t="s">
        <v>607</v>
      </c>
      <c r="F978" s="365" t="s">
        <v>1424</v>
      </c>
      <c r="G978" s="366" t="s">
        <v>1424</v>
      </c>
      <c r="H978" s="366" t="s">
        <v>34</v>
      </c>
      <c r="I978" s="366" t="s">
        <v>34</v>
      </c>
      <c r="J978" s="366" t="s">
        <v>608</v>
      </c>
      <c r="K978" s="367" t="s">
        <v>48</v>
      </c>
      <c r="L978" s="368"/>
      <c r="M978" s="368" t="s">
        <v>1421</v>
      </c>
      <c r="N978" s="367">
        <v>531162</v>
      </c>
      <c r="O978" s="367" t="s">
        <v>1323</v>
      </c>
      <c r="P978" s="371">
        <v>43873</v>
      </c>
      <c r="Q978" s="372">
        <v>13.79716681</v>
      </c>
      <c r="R978" s="372">
        <v>11.45754928277778</v>
      </c>
      <c r="S978" s="367">
        <v>2</v>
      </c>
      <c r="T978" s="369">
        <v>0.11759204642517673</v>
      </c>
      <c r="U978" s="369">
        <v>1.259942562961273</v>
      </c>
      <c r="V978" s="369">
        <v>4.6554636721667819E-2</v>
      </c>
      <c r="W978" s="369">
        <v>0.41707609563044318</v>
      </c>
      <c r="X978" s="369">
        <v>0.14729078973507659</v>
      </c>
      <c r="Y978" s="369">
        <v>1.008290372541635</v>
      </c>
      <c r="AA978" s="369"/>
      <c r="AB978" s="369">
        <v>0.22753847500813143</v>
      </c>
      <c r="AC978" s="373">
        <v>-0.28595958938929839</v>
      </c>
      <c r="AD978" s="575">
        <v>35916259000161</v>
      </c>
      <c r="AE978" s="370" t="s">
        <v>1889</v>
      </c>
      <c r="AF978" s="370" t="s">
        <v>1833</v>
      </c>
      <c r="AG978" s="374" t="s">
        <v>1458</v>
      </c>
      <c r="AH978" s="374" t="s">
        <v>1819</v>
      </c>
      <c r="AI978" s="374">
        <v>1000</v>
      </c>
      <c r="AJ978" s="374">
        <v>1000</v>
      </c>
      <c r="AK978" s="374">
        <v>0</v>
      </c>
      <c r="AL978" s="722">
        <v>0</v>
      </c>
      <c r="AM978" s="722">
        <v>0</v>
      </c>
      <c r="AN978" s="369" t="s">
        <v>1815</v>
      </c>
      <c r="AO978" s="367" t="s">
        <v>1326</v>
      </c>
      <c r="AP978" s="370" t="s">
        <v>1816</v>
      </c>
      <c r="AQ978" s="376" t="s">
        <v>661</v>
      </c>
      <c r="AR978" s="369">
        <v>3.3333333333333301E-3</v>
      </c>
      <c r="AS978" s="369">
        <v>3.3333333333333301E-3</v>
      </c>
      <c r="AT978" s="369" t="s">
        <v>1424</v>
      </c>
      <c r="AW978"/>
      <c r="AX978" s="198"/>
      <c r="AY978" s="184"/>
      <c r="AZ978" s="184"/>
      <c r="BA978" s="184"/>
      <c r="BB978" s="186"/>
      <c r="BC978" s="184"/>
      <c r="BD978" s="184"/>
      <c r="BE978" s="184"/>
      <c r="BF978" s="184"/>
      <c r="BG978" s="186"/>
      <c r="BH978" s="186"/>
      <c r="BI978" s="199"/>
      <c r="BJ978" s="199"/>
      <c r="BK978" s="199"/>
      <c r="BL978" s="186"/>
      <c r="BM978" s="186"/>
      <c r="BN978" s="186"/>
      <c r="BO978" s="186"/>
      <c r="BP978" s="186"/>
      <c r="BQ978" s="186"/>
      <c r="BR978" s="186"/>
      <c r="BS978" s="186"/>
      <c r="BT978" s="187"/>
      <c r="BU978" s="188"/>
      <c r="BV978" s="189"/>
      <c r="BW978" s="185"/>
      <c r="BX978"/>
      <c r="BZ978"/>
    </row>
    <row r="979" spans="2:78" ht="18.75">
      <c r="B979" s="363" t="s">
        <v>1161</v>
      </c>
      <c r="C979" s="364">
        <v>36498670000127</v>
      </c>
      <c r="D979" s="365" t="s">
        <v>11</v>
      </c>
      <c r="E979" s="365" t="s">
        <v>620</v>
      </c>
      <c r="F979" s="365" t="s">
        <v>665</v>
      </c>
      <c r="G979" s="366" t="s">
        <v>740</v>
      </c>
      <c r="H979" s="366" t="s">
        <v>34</v>
      </c>
      <c r="I979" s="366" t="s">
        <v>1424</v>
      </c>
      <c r="J979" s="366" t="s">
        <v>608</v>
      </c>
      <c r="K979" s="367" t="s">
        <v>48</v>
      </c>
      <c r="L979" s="368" t="s">
        <v>717</v>
      </c>
      <c r="M979" s="368" t="s">
        <v>1421</v>
      </c>
      <c r="N979" s="367">
        <v>531553</v>
      </c>
      <c r="O979" s="367" t="s">
        <v>1323</v>
      </c>
      <c r="P979" s="371">
        <v>43906</v>
      </c>
      <c r="Q979" s="372">
        <v>5737.4739903</v>
      </c>
      <c r="R979" s="372">
        <v>5559.9361480644802</v>
      </c>
      <c r="S979" s="367">
        <v>0</v>
      </c>
      <c r="T979" s="369">
        <v>0.10532676833984911</v>
      </c>
      <c r="U979" s="369">
        <v>1.1285259716521538</v>
      </c>
      <c r="V979" s="369">
        <v>0.12638035393465685</v>
      </c>
      <c r="W979" s="369">
        <v>1.1322228739232627</v>
      </c>
      <c r="X979" s="369">
        <v>0.18472636331239212</v>
      </c>
      <c r="Y979" s="369">
        <v>1.2645584562179644</v>
      </c>
      <c r="AA979" s="369"/>
      <c r="AB979" s="369">
        <v>1.9902212498259923E-3</v>
      </c>
      <c r="AC979" s="373">
        <v>7.4157123639831637</v>
      </c>
      <c r="AD979" s="575">
        <v>0</v>
      </c>
      <c r="AE979" s="370" t="s">
        <v>2099</v>
      </c>
      <c r="AF979" s="370" t="s">
        <v>1833</v>
      </c>
      <c r="AG979" s="374" t="s">
        <v>1458</v>
      </c>
      <c r="AH979" s="374" t="s">
        <v>1819</v>
      </c>
      <c r="AI979" s="374">
        <v>500</v>
      </c>
      <c r="AJ979" s="374">
        <v>100</v>
      </c>
      <c r="AK979" s="374">
        <v>100</v>
      </c>
      <c r="AL979" s="722">
        <v>0.25</v>
      </c>
      <c r="AM979" s="722">
        <v>0</v>
      </c>
      <c r="AN979" s="369" t="s">
        <v>1820</v>
      </c>
      <c r="AO979" s="367" t="s">
        <v>1326</v>
      </c>
      <c r="AP979" s="370" t="s">
        <v>1821</v>
      </c>
      <c r="AQ979" s="376" t="s">
        <v>11</v>
      </c>
      <c r="AR979" s="369">
        <v>6.9999999999999999E-4</v>
      </c>
      <c r="AS979" s="369">
        <v>6.9999999999999999E-4</v>
      </c>
      <c r="AT979" s="369" t="s">
        <v>1424</v>
      </c>
      <c r="AW979"/>
      <c r="AX979" s="198"/>
      <c r="AY979" s="184"/>
      <c r="AZ979" s="184"/>
      <c r="BA979" s="184"/>
      <c r="BB979" s="186"/>
      <c r="BC979" s="184"/>
      <c r="BD979" s="184"/>
      <c r="BE979" s="184"/>
      <c r="BF979" s="184"/>
      <c r="BG979" s="186"/>
      <c r="BH979" s="186"/>
      <c r="BI979" s="199"/>
      <c r="BJ979" s="199"/>
      <c r="BK979" s="199"/>
      <c r="BL979" s="186"/>
      <c r="BM979" s="186"/>
      <c r="BN979" s="186"/>
      <c r="BO979" s="186"/>
      <c r="BP979" s="186"/>
      <c r="BQ979" s="186"/>
      <c r="BR979" s="186"/>
      <c r="BS979" s="186"/>
      <c r="BT979" s="187"/>
      <c r="BU979" s="188"/>
      <c r="BV979" s="189"/>
      <c r="BW979" s="185"/>
      <c r="BX979"/>
      <c r="BZ979"/>
    </row>
    <row r="980" spans="2:78" ht="18.75">
      <c r="B980" s="363" t="s">
        <v>827</v>
      </c>
      <c r="C980" s="364">
        <v>35847901000106</v>
      </c>
      <c r="D980" s="365" t="s">
        <v>13</v>
      </c>
      <c r="E980" s="365" t="s">
        <v>615</v>
      </c>
      <c r="F980" s="365" t="s">
        <v>619</v>
      </c>
      <c r="G980" s="366" t="s">
        <v>34</v>
      </c>
      <c r="H980" s="366" t="s">
        <v>1339</v>
      </c>
      <c r="I980" s="366" t="s">
        <v>34</v>
      </c>
      <c r="J980" s="366" t="s">
        <v>1424</v>
      </c>
      <c r="K980" s="367" t="s">
        <v>48</v>
      </c>
      <c r="L980" s="368"/>
      <c r="M980" s="368" t="s">
        <v>1421</v>
      </c>
      <c r="N980" s="367">
        <v>531626</v>
      </c>
      <c r="O980" s="367" t="s">
        <v>1323</v>
      </c>
      <c r="P980" s="371">
        <v>43923</v>
      </c>
      <c r="Q980" s="372">
        <v>58.674599999999998</v>
      </c>
      <c r="R980" s="372">
        <v>65.270505577689249</v>
      </c>
      <c r="S980" s="367">
        <v>1</v>
      </c>
      <c r="T980" s="369">
        <v>8.8952380952380894E-2</v>
      </c>
      <c r="U980" s="369">
        <v>0.95308223851655682</v>
      </c>
      <c r="V980" s="369">
        <v>7.867924528301895E-2</v>
      </c>
      <c r="W980" s="369">
        <v>0.70487570606513583</v>
      </c>
      <c r="X980" s="369">
        <v>0.11009708737864043</v>
      </c>
      <c r="Y980" s="369">
        <v>0.75367803681700163</v>
      </c>
      <c r="AA980" s="369"/>
      <c r="AB980" s="369">
        <v>4.0555459559232072E-2</v>
      </c>
      <c r="AC980" s="373">
        <v>-0.81227535528548289</v>
      </c>
      <c r="AD980" s="575">
        <v>0</v>
      </c>
      <c r="AE980" s="370" t="s">
        <v>1822</v>
      </c>
      <c r="AF980" s="370" t="s">
        <v>1823</v>
      </c>
      <c r="AG980" s="374" t="s">
        <v>721</v>
      </c>
      <c r="AH980" s="374" t="s">
        <v>1819</v>
      </c>
      <c r="AI980" s="374">
        <v>100</v>
      </c>
      <c r="AJ980" s="374">
        <v>100</v>
      </c>
      <c r="AK980" s="374">
        <v>100</v>
      </c>
      <c r="AL980" s="722">
        <v>1</v>
      </c>
      <c r="AM980" s="722">
        <v>30</v>
      </c>
      <c r="AN980" s="369" t="s">
        <v>1824</v>
      </c>
      <c r="AO980" s="367" t="s">
        <v>1326</v>
      </c>
      <c r="AP980" s="370" t="s">
        <v>1835</v>
      </c>
      <c r="AQ980" s="376" t="s">
        <v>670</v>
      </c>
      <c r="AR980" s="369">
        <v>2.66666666666667E-3</v>
      </c>
      <c r="AS980" s="369">
        <v>2.66666666666667E-3</v>
      </c>
      <c r="AT980" s="369" t="s">
        <v>1424</v>
      </c>
      <c r="AW980"/>
      <c r="AX980" s="198"/>
      <c r="AY980" s="184"/>
      <c r="AZ980" s="184"/>
      <c r="BA980" s="184"/>
      <c r="BB980" s="186"/>
      <c r="BC980" s="184"/>
      <c r="BD980" s="184"/>
      <c r="BE980" s="184"/>
      <c r="BF980" s="184"/>
      <c r="BG980" s="186"/>
      <c r="BH980" s="186"/>
      <c r="BI980" s="199"/>
      <c r="BJ980" s="199"/>
      <c r="BK980" s="199"/>
      <c r="BL980" s="186"/>
      <c r="BM980" s="186"/>
      <c r="BN980" s="186"/>
      <c r="BO980" s="186"/>
      <c r="BP980" s="186"/>
      <c r="BQ980" s="186"/>
      <c r="BR980" s="186"/>
      <c r="BS980" s="186"/>
      <c r="BT980" s="187"/>
      <c r="BU980" s="188"/>
      <c r="BV980" s="189"/>
      <c r="BW980" s="185"/>
      <c r="BX980"/>
      <c r="BZ980"/>
    </row>
    <row r="981" spans="2:78" ht="18.75">
      <c r="B981" s="363" t="s">
        <v>63</v>
      </c>
      <c r="C981" s="364">
        <v>36181846000112</v>
      </c>
      <c r="D981" s="365" t="s">
        <v>13</v>
      </c>
      <c r="E981" s="365" t="s">
        <v>616</v>
      </c>
      <c r="F981" s="365" t="s">
        <v>617</v>
      </c>
      <c r="G981" s="366" t="s">
        <v>34</v>
      </c>
      <c r="H981" s="366" t="s">
        <v>1339</v>
      </c>
      <c r="I981" s="366" t="s">
        <v>34</v>
      </c>
      <c r="J981" s="366" t="s">
        <v>608</v>
      </c>
      <c r="K981" s="367" t="s">
        <v>48</v>
      </c>
      <c r="L981" s="368"/>
      <c r="M981" s="368" t="s">
        <v>34</v>
      </c>
      <c r="N981" s="367">
        <v>531715</v>
      </c>
      <c r="O981" s="367" t="s">
        <v>1323</v>
      </c>
      <c r="P981" s="371">
        <v>43924</v>
      </c>
      <c r="Q981" s="372">
        <v>586.65640221000001</v>
      </c>
      <c r="R981" s="372">
        <v>1109.8885843174494</v>
      </c>
      <c r="S981" s="367">
        <v>1</v>
      </c>
      <c r="T981" s="369">
        <v>-2.92900234325566E-3</v>
      </c>
      <c r="U981" s="369">
        <v>-3.1382859908210534E-2</v>
      </c>
      <c r="V981" s="369">
        <v>1.5533029852709879E-2</v>
      </c>
      <c r="W981" s="369">
        <v>0.13915811400294101</v>
      </c>
      <c r="X981" s="369">
        <v>-7.1845938818271282E-4</v>
      </c>
      <c r="Y981" s="369">
        <v>-4.9182687218239998E-3</v>
      </c>
      <c r="AA981" s="369"/>
      <c r="AB981" s="369">
        <v>4.3088883380311534E-2</v>
      </c>
      <c r="AC981" s="373">
        <v>-2.2300047765093796</v>
      </c>
      <c r="AD981" s="575">
        <v>36181795000129</v>
      </c>
      <c r="AE981" s="370" t="s">
        <v>2104</v>
      </c>
      <c r="AF981" s="370" t="s">
        <v>1856</v>
      </c>
      <c r="AG981" s="374" t="s">
        <v>59</v>
      </c>
      <c r="AH981" s="374" t="s">
        <v>1819</v>
      </c>
      <c r="AI981" s="374">
        <v>25000</v>
      </c>
      <c r="AJ981" s="374">
        <v>1000</v>
      </c>
      <c r="AK981" s="374">
        <v>10000</v>
      </c>
      <c r="AL981" s="722">
        <v>0</v>
      </c>
      <c r="AM981" s="722">
        <v>0</v>
      </c>
      <c r="AN981" s="369" t="s">
        <v>1820</v>
      </c>
      <c r="AO981" s="367" t="s">
        <v>1326</v>
      </c>
      <c r="AP981" s="370" t="s">
        <v>1835</v>
      </c>
      <c r="AQ981" s="376" t="s">
        <v>670</v>
      </c>
      <c r="AR981" s="369">
        <v>4.0000000000000001E-3</v>
      </c>
      <c r="AS981" s="369">
        <v>4.0000000000000001E-3</v>
      </c>
      <c r="AT981" s="369" t="s">
        <v>1424</v>
      </c>
      <c r="AW981" s="198"/>
      <c r="AX981" s="198"/>
      <c r="AY981" s="184"/>
      <c r="AZ981" s="184"/>
      <c r="BA981" s="184"/>
      <c r="BB981" s="186"/>
      <c r="BC981" s="184"/>
      <c r="BD981" s="184"/>
      <c r="BE981" s="184"/>
      <c r="BF981" s="184"/>
      <c r="BG981" s="186"/>
      <c r="BH981" s="186"/>
      <c r="BI981" s="199"/>
      <c r="BJ981" s="199"/>
      <c r="BK981" s="199"/>
      <c r="BL981" s="218"/>
      <c r="BM981" s="186"/>
      <c r="BN981" s="186"/>
      <c r="BO981" s="186"/>
      <c r="BP981" s="186"/>
      <c r="BQ981" s="186"/>
      <c r="BR981" s="186"/>
      <c r="BS981" s="186"/>
      <c r="BT981" s="187"/>
      <c r="BU981" s="188"/>
      <c r="BV981" s="189"/>
      <c r="BW981" s="185"/>
      <c r="BX981"/>
      <c r="BZ981"/>
    </row>
    <row r="982" spans="2:78" ht="18.75">
      <c r="B982" s="363" t="s">
        <v>826</v>
      </c>
      <c r="C982" s="364">
        <v>35847960000176</v>
      </c>
      <c r="D982" s="365" t="s">
        <v>13</v>
      </c>
      <c r="E982" s="365" t="s">
        <v>615</v>
      </c>
      <c r="F982" s="365" t="s">
        <v>619</v>
      </c>
      <c r="G982" s="366" t="s">
        <v>34</v>
      </c>
      <c r="H982" s="366" t="s">
        <v>867</v>
      </c>
      <c r="I982" s="366" t="s">
        <v>34</v>
      </c>
      <c r="J982" s="366" t="s">
        <v>1424</v>
      </c>
      <c r="K982" s="367" t="s">
        <v>48</v>
      </c>
      <c r="L982" s="368"/>
      <c r="M982" s="368" t="s">
        <v>1421</v>
      </c>
      <c r="N982" s="367">
        <v>531855</v>
      </c>
      <c r="O982" s="367" t="s">
        <v>1323</v>
      </c>
      <c r="P982" s="371">
        <v>43923</v>
      </c>
      <c r="Q982" s="372">
        <v>7.4106310000000004</v>
      </c>
      <c r="R982" s="372">
        <v>18.227478914581653</v>
      </c>
      <c r="S982" s="367">
        <v>1</v>
      </c>
      <c r="T982" s="369">
        <v>8.3605252565260635E-2</v>
      </c>
      <c r="U982" s="369">
        <v>0.89579031402540477</v>
      </c>
      <c r="V982" s="369">
        <v>6.4400840559414307E-2</v>
      </c>
      <c r="W982" s="369">
        <v>0.57695759278340131</v>
      </c>
      <c r="X982" s="369">
        <v>7.391235199369639E-2</v>
      </c>
      <c r="Y982" s="369">
        <v>0.505972661706795</v>
      </c>
      <c r="AA982" s="369"/>
      <c r="AB982" s="369">
        <v>5.7455794174125142E-2</v>
      </c>
      <c r="AC982" s="373">
        <v>-0.82185975713327475</v>
      </c>
      <c r="AD982" s="575">
        <v>0</v>
      </c>
      <c r="AE982" s="370" t="s">
        <v>1822</v>
      </c>
      <c r="AF982" s="370" t="s">
        <v>1823</v>
      </c>
      <c r="AG982" s="374" t="s">
        <v>721</v>
      </c>
      <c r="AH982" s="374" t="s">
        <v>1819</v>
      </c>
      <c r="AI982" s="374">
        <v>100</v>
      </c>
      <c r="AJ982" s="374">
        <v>100</v>
      </c>
      <c r="AK982" s="374">
        <v>100</v>
      </c>
      <c r="AL982" s="722">
        <v>1</v>
      </c>
      <c r="AM982" s="722">
        <v>30</v>
      </c>
      <c r="AN982" s="369" t="s">
        <v>1824</v>
      </c>
      <c r="AO982" s="367" t="s">
        <v>1326</v>
      </c>
      <c r="AP982" s="370" t="s">
        <v>1835</v>
      </c>
      <c r="AQ982" s="376" t="s">
        <v>670</v>
      </c>
      <c r="AR982" s="369">
        <v>2.66666666666667E-3</v>
      </c>
      <c r="AS982" s="369">
        <v>2.66666666666667E-3</v>
      </c>
      <c r="AT982" s="369" t="s">
        <v>1424</v>
      </c>
      <c r="AW982" s="198"/>
      <c r="AX982" s="198"/>
      <c r="AY982" s="184"/>
      <c r="AZ982" s="184"/>
      <c r="BA982" s="184"/>
      <c r="BB982" s="186"/>
      <c r="BC982" s="184"/>
      <c r="BD982" s="184"/>
      <c r="BE982" s="184"/>
      <c r="BF982" s="184"/>
      <c r="BG982" s="186"/>
      <c r="BH982" s="186"/>
      <c r="BI982" s="199"/>
      <c r="BJ982" s="199"/>
      <c r="BK982" s="199"/>
      <c r="BL982" s="218"/>
      <c r="BM982" s="186"/>
      <c r="BN982" s="186"/>
      <c r="BO982" s="186"/>
      <c r="BP982" s="186"/>
      <c r="BQ982" s="186"/>
      <c r="BR982" s="186"/>
      <c r="BS982" s="186"/>
      <c r="BT982" s="187"/>
      <c r="BU982" s="188"/>
      <c r="BV982" s="189"/>
      <c r="BW982" s="185"/>
      <c r="BX982"/>
      <c r="BZ982"/>
    </row>
    <row r="983" spans="2:78" ht="18.75">
      <c r="B983" s="363" t="s">
        <v>992</v>
      </c>
      <c r="C983" s="364">
        <v>35939847000110</v>
      </c>
      <c r="D983" s="365" t="s">
        <v>14</v>
      </c>
      <c r="E983" s="365" t="s">
        <v>607</v>
      </c>
      <c r="F983" s="365" t="s">
        <v>1424</v>
      </c>
      <c r="G983" s="366" t="s">
        <v>1424</v>
      </c>
      <c r="H983" s="366" t="s">
        <v>34</v>
      </c>
      <c r="I983" s="366" t="s">
        <v>34</v>
      </c>
      <c r="J983" s="366" t="s">
        <v>611</v>
      </c>
      <c r="K983" s="367" t="s">
        <v>49</v>
      </c>
      <c r="L983" s="368" t="s">
        <v>1341</v>
      </c>
      <c r="M983" s="368" t="s">
        <v>1421</v>
      </c>
      <c r="N983" s="367">
        <v>532010</v>
      </c>
      <c r="O983" s="367" t="s">
        <v>1323</v>
      </c>
      <c r="P983" s="371">
        <v>43919</v>
      </c>
      <c r="Q983" s="372">
        <v>81.240940120000005</v>
      </c>
      <c r="R983" s="372">
        <v>120.92179451629492</v>
      </c>
      <c r="S983" s="367">
        <v>4</v>
      </c>
      <c r="T983" s="369">
        <v>-0.38536991337042736</v>
      </c>
      <c r="U983" s="369">
        <v>-4.1290543969659499</v>
      </c>
      <c r="V983" s="369">
        <v>-0.37182711323553819</v>
      </c>
      <c r="W983" s="369">
        <v>-3.3311440397437</v>
      </c>
      <c r="X983" s="369">
        <v>-0.19628815386954879</v>
      </c>
      <c r="Y983" s="369">
        <v>-1.3437055782416278</v>
      </c>
      <c r="AA983" s="369"/>
      <c r="AB983" s="369">
        <v>0.27953622815135842</v>
      </c>
      <c r="AC983" s="373">
        <v>-1.7294665598014332</v>
      </c>
      <c r="AD983" s="575">
        <v>35916505000185</v>
      </c>
      <c r="AE983" s="370" t="s">
        <v>1811</v>
      </c>
      <c r="AF983" s="370" t="s">
        <v>1812</v>
      </c>
      <c r="AG983" s="374" t="s">
        <v>1459</v>
      </c>
      <c r="AH983" s="374" t="s">
        <v>1819</v>
      </c>
      <c r="AI983" s="374">
        <v>20000</v>
      </c>
      <c r="AJ983" s="374">
        <v>5000</v>
      </c>
      <c r="AK983" s="374">
        <v>0</v>
      </c>
      <c r="AL983" s="722">
        <v>1.5</v>
      </c>
      <c r="AM983" s="722">
        <v>15</v>
      </c>
      <c r="AN983" s="369" t="s">
        <v>1834</v>
      </c>
      <c r="AO983" s="367" t="s">
        <v>1326</v>
      </c>
      <c r="AP983" s="370" t="s">
        <v>1816</v>
      </c>
      <c r="AQ983" s="376" t="s">
        <v>689</v>
      </c>
      <c r="AR983" s="369">
        <v>2.5000000000000001E-3</v>
      </c>
      <c r="AS983" s="369">
        <v>2.5000000000000001E-3</v>
      </c>
      <c r="AT983" s="369" t="s">
        <v>1424</v>
      </c>
      <c r="AW983"/>
      <c r="AX983" s="198"/>
      <c r="AY983" s="184"/>
      <c r="AZ983" s="184"/>
      <c r="BA983" s="184"/>
      <c r="BB983" s="186"/>
      <c r="BC983" s="184"/>
      <c r="BD983" s="184"/>
      <c r="BE983" s="184"/>
      <c r="BF983" s="184"/>
      <c r="BG983" s="186"/>
      <c r="BH983" s="186"/>
      <c r="BI983" s="199"/>
      <c r="BJ983" s="199"/>
      <c r="BK983" s="199"/>
      <c r="BL983" s="186"/>
      <c r="BM983" s="186"/>
      <c r="BN983" s="186"/>
      <c r="BO983" s="186"/>
      <c r="BP983" s="186"/>
      <c r="BQ983" s="186"/>
      <c r="BR983" s="186"/>
      <c r="BS983" s="186"/>
      <c r="BT983" s="187"/>
      <c r="BU983" s="188"/>
      <c r="BV983" s="189"/>
      <c r="BW983" s="185"/>
      <c r="BX983"/>
      <c r="BZ983"/>
    </row>
    <row r="984" spans="2:78" ht="18.75">
      <c r="B984" s="363" t="s">
        <v>99</v>
      </c>
      <c r="C984" s="364">
        <v>36182298000145</v>
      </c>
      <c r="D984" s="365" t="s">
        <v>14</v>
      </c>
      <c r="E984" s="365" t="s">
        <v>614</v>
      </c>
      <c r="F984" s="365" t="s">
        <v>1424</v>
      </c>
      <c r="G984" s="366" t="s">
        <v>1424</v>
      </c>
      <c r="H984" s="366" t="s">
        <v>1340</v>
      </c>
      <c r="I984" s="366" t="s">
        <v>34</v>
      </c>
      <c r="J984" s="366" t="s">
        <v>608</v>
      </c>
      <c r="K984" s="367" t="s">
        <v>48</v>
      </c>
      <c r="L984" s="368"/>
      <c r="M984" s="368" t="s">
        <v>34</v>
      </c>
      <c r="N984" s="367">
        <v>532339</v>
      </c>
      <c r="O984" s="367" t="s">
        <v>1323</v>
      </c>
      <c r="P984" s="371">
        <v>43894</v>
      </c>
      <c r="Q984" s="372">
        <v>114.41934134</v>
      </c>
      <c r="R984" s="372">
        <v>77.779970828924249</v>
      </c>
      <c r="S984" s="367">
        <v>2</v>
      </c>
      <c r="T984" s="369">
        <v>-5.1869088681245845E-2</v>
      </c>
      <c r="U984" s="369">
        <v>-0.5557524893751864</v>
      </c>
      <c r="V984" s="369">
        <v>-0.10537312471524229</v>
      </c>
      <c r="W984" s="369">
        <v>-0.94402221852497248</v>
      </c>
      <c r="X984" s="369">
        <v>-1.7691435343871187E-2</v>
      </c>
      <c r="Y984" s="369">
        <v>-0.12110807448145597</v>
      </c>
      <c r="AA984" s="369"/>
      <c r="AB984" s="369">
        <v>0.19334962480454509</v>
      </c>
      <c r="AC984" s="373">
        <v>-1.1222911373107645</v>
      </c>
      <c r="AD984" s="575">
        <v>0</v>
      </c>
      <c r="AE984" s="370" t="s">
        <v>1963</v>
      </c>
      <c r="AF984" s="370" t="s">
        <v>1856</v>
      </c>
      <c r="AG984" s="374" t="s">
        <v>59</v>
      </c>
      <c r="AH984" s="374" t="s">
        <v>1813</v>
      </c>
      <c r="AI984" s="374">
        <v>500</v>
      </c>
      <c r="AJ984" s="374">
        <v>500</v>
      </c>
      <c r="AK984" s="374">
        <v>500</v>
      </c>
      <c r="AL984" s="722">
        <v>0</v>
      </c>
      <c r="AM984" s="722">
        <v>0</v>
      </c>
      <c r="AN984" s="369" t="s">
        <v>1824</v>
      </c>
      <c r="AO984" s="367" t="s">
        <v>1326</v>
      </c>
      <c r="AP984" s="370" t="s">
        <v>1835</v>
      </c>
      <c r="AQ984" s="376" t="s">
        <v>670</v>
      </c>
      <c r="AR984" s="369">
        <v>4.0000000000000001E-3</v>
      </c>
      <c r="AS984" s="369">
        <v>4.0000000000000001E-3</v>
      </c>
      <c r="AT984" s="369" t="s">
        <v>1424</v>
      </c>
      <c r="AW984" s="198"/>
      <c r="AX984" s="198"/>
      <c r="AY984" s="184"/>
      <c r="AZ984" s="184"/>
      <c r="BA984" s="184"/>
      <c r="BB984" s="186"/>
      <c r="BC984" s="184"/>
      <c r="BD984" s="184"/>
      <c r="BE984" s="184"/>
      <c r="BF984" s="184"/>
      <c r="BG984" s="186"/>
      <c r="BH984" s="186"/>
      <c r="BI984" s="199"/>
      <c r="BJ984" s="199"/>
      <c r="BK984" s="199"/>
      <c r="BL984" s="218"/>
      <c r="BM984" s="186"/>
      <c r="BN984" s="186"/>
      <c r="BO984" s="186"/>
      <c r="BP984" s="186"/>
      <c r="BQ984" s="186"/>
      <c r="BR984" s="186"/>
      <c r="BS984" s="186"/>
      <c r="BT984" s="187"/>
      <c r="BU984" s="188"/>
      <c r="BV984" s="189"/>
      <c r="BW984" s="185"/>
      <c r="BX984"/>
      <c r="BZ984"/>
    </row>
    <row r="985" spans="2:78" ht="18.75">
      <c r="B985" s="363" t="s">
        <v>435</v>
      </c>
      <c r="C985" s="364">
        <v>35779895000199</v>
      </c>
      <c r="D985" s="365" t="s">
        <v>14</v>
      </c>
      <c r="E985" s="365" t="s">
        <v>614</v>
      </c>
      <c r="F985" s="365" t="s">
        <v>1424</v>
      </c>
      <c r="G985" s="366" t="s">
        <v>1424</v>
      </c>
      <c r="H985" s="366" t="s">
        <v>1340</v>
      </c>
      <c r="I985" s="366" t="s">
        <v>34</v>
      </c>
      <c r="J985" s="366" t="s">
        <v>608</v>
      </c>
      <c r="K985" s="367" t="s">
        <v>48</v>
      </c>
      <c r="L985" s="368"/>
      <c r="M985" s="368" t="s">
        <v>34</v>
      </c>
      <c r="N985" s="367">
        <v>532363</v>
      </c>
      <c r="O985" s="367" t="s">
        <v>1323</v>
      </c>
      <c r="P985" s="371">
        <v>43800</v>
      </c>
      <c r="Q985" s="372">
        <v>19.712547130000001</v>
      </c>
      <c r="R985" s="372">
        <v>21.291323505537846</v>
      </c>
      <c r="S985" s="367">
        <v>2</v>
      </c>
      <c r="T985" s="369">
        <v>0.15831736718745604</v>
      </c>
      <c r="U985" s="369">
        <v>1.6962949063257153</v>
      </c>
      <c r="V985" s="369">
        <v>0.11308355129416259</v>
      </c>
      <c r="W985" s="369">
        <v>1.0130987883284812</v>
      </c>
      <c r="X985" s="369">
        <v>0.26212393385601551</v>
      </c>
      <c r="Y985" s="369">
        <v>1.7943894482142198</v>
      </c>
      <c r="AA985" s="369"/>
      <c r="AB985" s="369">
        <v>0.21470219401723981</v>
      </c>
      <c r="AC985" s="373">
        <v>6.8099243027994819E-3</v>
      </c>
      <c r="AD985" s="575">
        <v>35779924000112</v>
      </c>
      <c r="AE985" s="370" t="s">
        <v>2105</v>
      </c>
      <c r="AF985" s="370" t="s">
        <v>1875</v>
      </c>
      <c r="AG985" s="374" t="s">
        <v>738</v>
      </c>
      <c r="AH985" s="374" t="s">
        <v>1819</v>
      </c>
      <c r="AI985" s="374">
        <v>100</v>
      </c>
      <c r="AJ985" s="374">
        <v>50</v>
      </c>
      <c r="AK985" s="374">
        <v>50</v>
      </c>
      <c r="AL985" s="722">
        <v>2.1</v>
      </c>
      <c r="AM985" s="722">
        <v>20</v>
      </c>
      <c r="AN985" s="369" t="s">
        <v>1820</v>
      </c>
      <c r="AO985" s="367" t="s">
        <v>1326</v>
      </c>
      <c r="AP985" s="370" t="s">
        <v>1835</v>
      </c>
      <c r="AQ985" s="376" t="s">
        <v>670</v>
      </c>
      <c r="AR985" s="369">
        <v>4.0000000000000001E-3</v>
      </c>
      <c r="AS985" s="369">
        <v>4.0000000000000001E-3</v>
      </c>
      <c r="AT985" s="369" t="s">
        <v>1424</v>
      </c>
      <c r="AW985" s="198"/>
      <c r="AX985" s="198"/>
      <c r="AY985" s="184"/>
      <c r="AZ985" s="184"/>
      <c r="BA985" s="184"/>
      <c r="BB985" s="186"/>
      <c r="BC985" s="184"/>
      <c r="BD985" s="184"/>
      <c r="BE985" s="184"/>
      <c r="BF985" s="184"/>
      <c r="BG985" s="186"/>
      <c r="BH985" s="186"/>
      <c r="BI985" s="199"/>
      <c r="BJ985" s="199"/>
      <c r="BK985" s="199"/>
      <c r="BL985" s="218"/>
      <c r="BM985" s="186"/>
      <c r="BN985" s="186"/>
      <c r="BO985" s="186"/>
      <c r="BP985" s="186"/>
      <c r="BQ985" s="186"/>
      <c r="BR985" s="186"/>
      <c r="BS985" s="186"/>
      <c r="BT985" s="187"/>
      <c r="BU985" s="188"/>
      <c r="BV985" s="189"/>
      <c r="BW985" s="185"/>
      <c r="BX985"/>
      <c r="BZ985"/>
    </row>
    <row r="986" spans="2:78" ht="18.75">
      <c r="B986" s="363" t="s">
        <v>1266</v>
      </c>
      <c r="C986" s="364"/>
      <c r="D986" s="365" t="s">
        <v>13</v>
      </c>
      <c r="E986" s="365" t="s">
        <v>616</v>
      </c>
      <c r="F986" s="365" t="s">
        <v>619</v>
      </c>
      <c r="G986" s="366" t="s">
        <v>34</v>
      </c>
      <c r="H986" s="366" t="s">
        <v>1340</v>
      </c>
      <c r="I986" s="366" t="s">
        <v>34</v>
      </c>
      <c r="J986" s="366" t="s">
        <v>611</v>
      </c>
      <c r="L986" s="368"/>
      <c r="M986" s="368" t="s">
        <v>1421</v>
      </c>
      <c r="N986" s="367">
        <v>532444</v>
      </c>
      <c r="O986" s="367" t="s">
        <v>1323</v>
      </c>
      <c r="P986" s="371"/>
      <c r="S986" s="367"/>
      <c r="U986" s="369"/>
      <c r="W986" s="369"/>
      <c r="Y986" s="369"/>
      <c r="AA986" s="369"/>
      <c r="AD986" s="575">
        <v>0</v>
      </c>
      <c r="AE986" s="370"/>
      <c r="AF986" s="370"/>
      <c r="AG986" s="374" t="s">
        <v>738</v>
      </c>
      <c r="AH986" s="374"/>
      <c r="AI986" s="374">
        <v>1000</v>
      </c>
      <c r="AJ986" s="374">
        <v>0</v>
      </c>
      <c r="AK986" s="374">
        <v>0</v>
      </c>
      <c r="AN986" s="369"/>
      <c r="AO986" s="367" t="s">
        <v>1326</v>
      </c>
      <c r="AP986" s="370"/>
      <c r="AR986" s="369">
        <v>2.4997499999999998E-3</v>
      </c>
      <c r="AS986" s="369">
        <v>2.4997499999999998E-3</v>
      </c>
      <c r="AT986" s="369" t="s">
        <v>1424</v>
      </c>
      <c r="AW986" s="198"/>
      <c r="AX986" s="198"/>
      <c r="AY986" s="184"/>
      <c r="AZ986" s="184"/>
      <c r="BA986" s="184"/>
      <c r="BB986" s="186"/>
      <c r="BC986" s="184"/>
      <c r="BD986" s="184"/>
      <c r="BE986" s="184"/>
      <c r="BF986" s="184"/>
      <c r="BG986" s="186"/>
      <c r="BH986" s="186"/>
      <c r="BI986" s="199"/>
      <c r="BJ986" s="199"/>
      <c r="BK986" s="199"/>
      <c r="BL986" s="218"/>
      <c r="BM986" s="186"/>
      <c r="BN986" s="186"/>
      <c r="BO986" s="186"/>
      <c r="BP986" s="186"/>
      <c r="BQ986" s="186"/>
      <c r="BR986" s="186"/>
      <c r="BS986" s="186"/>
      <c r="BT986" s="187"/>
      <c r="BU986" s="188"/>
      <c r="BV986" s="189"/>
      <c r="BW986" s="185"/>
      <c r="BX986"/>
      <c r="BZ986"/>
    </row>
    <row r="987" spans="2:78" ht="18.75">
      <c r="B987" s="363" t="s">
        <v>1214</v>
      </c>
      <c r="C987" s="364">
        <v>36499392000122</v>
      </c>
      <c r="D987" s="365" t="s">
        <v>14</v>
      </c>
      <c r="E987" s="365" t="s">
        <v>607</v>
      </c>
      <c r="F987" s="365" t="s">
        <v>1424</v>
      </c>
      <c r="G987" s="366" t="s">
        <v>1424</v>
      </c>
      <c r="H987" s="366" t="s">
        <v>34</v>
      </c>
      <c r="I987" s="366" t="s">
        <v>34</v>
      </c>
      <c r="J987" s="366" t="s">
        <v>692</v>
      </c>
      <c r="K987" s="367" t="s">
        <v>1815</v>
      </c>
      <c r="L987" s="368"/>
      <c r="M987" s="368" t="s">
        <v>1421</v>
      </c>
      <c r="N987" s="367">
        <v>532479</v>
      </c>
      <c r="O987" s="367" t="s">
        <v>1323</v>
      </c>
      <c r="P987" s="371">
        <v>43916</v>
      </c>
      <c r="Q987" s="372">
        <v>10.308668750000001</v>
      </c>
      <c r="R987" s="372">
        <v>12.603349696825399</v>
      </c>
      <c r="S987" s="367">
        <v>2</v>
      </c>
      <c r="T987" s="369">
        <v>-0.4056354405703998</v>
      </c>
      <c r="U987" s="369">
        <v>-4.3461898330461564</v>
      </c>
      <c r="V987" s="369">
        <v>-0.43120494361139772</v>
      </c>
      <c r="W987" s="369">
        <v>-3.8631012282023067</v>
      </c>
      <c r="X987" s="369">
        <v>-0.38636020751648936</v>
      </c>
      <c r="Y987" s="369">
        <v>-2.644858366723061</v>
      </c>
      <c r="AA987" s="369"/>
      <c r="AB987" s="369">
        <v>0.31320516477767429</v>
      </c>
      <c r="AC987" s="373">
        <v>-1.7331335822701968</v>
      </c>
      <c r="AD987" s="575">
        <v>0</v>
      </c>
      <c r="AE987" s="370" t="s">
        <v>2015</v>
      </c>
      <c r="AF987" s="370" t="s">
        <v>1830</v>
      </c>
      <c r="AG987" s="374" t="s">
        <v>743</v>
      </c>
      <c r="AH987" s="374" t="s">
        <v>1819</v>
      </c>
      <c r="AI987" s="374">
        <v>1000</v>
      </c>
      <c r="AJ987" s="374">
        <v>1000</v>
      </c>
      <c r="AK987" s="374">
        <v>1000</v>
      </c>
      <c r="AL987" s="722">
        <v>1</v>
      </c>
      <c r="AM987" s="722">
        <v>0</v>
      </c>
      <c r="AN987" s="369" t="s">
        <v>1824</v>
      </c>
      <c r="AO987" s="367" t="s">
        <v>1326</v>
      </c>
      <c r="AP987" s="370" t="s">
        <v>1816</v>
      </c>
      <c r="AQ987" s="376" t="s">
        <v>689</v>
      </c>
      <c r="AR987" s="369">
        <v>3.4995E-3</v>
      </c>
      <c r="AS987" s="369">
        <v>3.4995E-3</v>
      </c>
      <c r="AT987" s="369" t="s">
        <v>1424</v>
      </c>
      <c r="AW987"/>
      <c r="AX987" s="198"/>
      <c r="AY987" s="184"/>
      <c r="AZ987" s="184"/>
      <c r="BA987" s="184"/>
      <c r="BB987" s="186"/>
      <c r="BC987" s="184"/>
      <c r="BD987" s="184"/>
      <c r="BE987" s="184"/>
      <c r="BF987" s="184"/>
      <c r="BG987" s="186"/>
      <c r="BH987" s="186"/>
      <c r="BI987" s="199"/>
      <c r="BJ987" s="199"/>
      <c r="BK987" s="199"/>
      <c r="BL987" s="186"/>
      <c r="BM987" s="186"/>
      <c r="BN987" s="186"/>
      <c r="BO987" s="186"/>
      <c r="BP987" s="186"/>
      <c r="BQ987" s="186"/>
      <c r="BR987" s="186"/>
      <c r="BS987" s="186"/>
      <c r="BT987" s="187"/>
      <c r="BU987" s="188"/>
      <c r="BV987" s="189"/>
      <c r="BW987" s="185"/>
      <c r="BX987"/>
      <c r="BZ987"/>
    </row>
    <row r="988" spans="2:78" ht="18.75">
      <c r="B988" s="363" t="s">
        <v>165</v>
      </c>
      <c r="C988" s="364">
        <v>35726908000161</v>
      </c>
      <c r="D988" s="365" t="s">
        <v>13</v>
      </c>
      <c r="E988" s="365" t="s">
        <v>615</v>
      </c>
      <c r="F988" s="365" t="s">
        <v>619</v>
      </c>
      <c r="G988" s="366" t="s">
        <v>34</v>
      </c>
      <c r="H988" s="366" t="s">
        <v>867</v>
      </c>
      <c r="I988" s="366" t="s">
        <v>34</v>
      </c>
      <c r="J988" s="366" t="s">
        <v>611</v>
      </c>
      <c r="K988" s="367" t="s">
        <v>48</v>
      </c>
      <c r="L988" s="368" t="s">
        <v>717</v>
      </c>
      <c r="M988" s="368" t="s">
        <v>1421</v>
      </c>
      <c r="N988" s="367">
        <v>532541</v>
      </c>
      <c r="O988" s="367" t="s">
        <v>1326</v>
      </c>
      <c r="P988" s="371">
        <v>43859</v>
      </c>
      <c r="Q988" s="372">
        <v>1058.35954582</v>
      </c>
      <c r="R988" s="372">
        <v>794.69485568388927</v>
      </c>
      <c r="S988" s="367">
        <v>1</v>
      </c>
      <c r="T988" s="369">
        <v>0.26345318895587422</v>
      </c>
      <c r="U988" s="369">
        <v>2.8227749767463566</v>
      </c>
      <c r="V988" s="369">
        <v>0.30934543628144606</v>
      </c>
      <c r="W988" s="369">
        <v>2.7713799494715379</v>
      </c>
      <c r="X988" s="369">
        <v>0.55080832467902296</v>
      </c>
      <c r="Y988" s="369">
        <v>3.7706005371317937</v>
      </c>
      <c r="AA988" s="369"/>
      <c r="AB988" s="369">
        <v>6.6298141335824262E-2</v>
      </c>
      <c r="AC988" s="373">
        <v>2.9823459103422181</v>
      </c>
      <c r="AD988" s="575">
        <v>35803288000117</v>
      </c>
      <c r="AE988" s="370" t="s">
        <v>2106</v>
      </c>
      <c r="AF988" s="370" t="s">
        <v>1833</v>
      </c>
      <c r="AG988" s="374" t="s">
        <v>1458</v>
      </c>
      <c r="AH988" s="374" t="s">
        <v>1813</v>
      </c>
      <c r="AI988" s="374">
        <v>50000</v>
      </c>
      <c r="AJ988" s="374">
        <v>10000</v>
      </c>
      <c r="AK988" s="374">
        <v>50000</v>
      </c>
      <c r="AL988" s="722">
        <v>1.9</v>
      </c>
      <c r="AM988" s="722">
        <v>20</v>
      </c>
      <c r="AN988" s="369" t="s">
        <v>1815</v>
      </c>
      <c r="AO988" s="367" t="s">
        <v>1326</v>
      </c>
      <c r="AP988" s="370" t="s">
        <v>1835</v>
      </c>
      <c r="AQ988" s="376" t="s">
        <v>666</v>
      </c>
      <c r="AR988" s="369">
        <v>0</v>
      </c>
      <c r="AS988" s="369">
        <v>0</v>
      </c>
      <c r="AT988" s="369" t="s">
        <v>1424</v>
      </c>
      <c r="AW988"/>
      <c r="AX988" s="198"/>
      <c r="AY988" s="184"/>
      <c r="AZ988" s="184"/>
      <c r="BA988" s="184"/>
      <c r="BB988" s="186"/>
      <c r="BC988" s="184"/>
      <c r="BD988" s="184"/>
      <c r="BE988" s="184"/>
      <c r="BF988" s="184"/>
      <c r="BG988" s="186"/>
      <c r="BH988" s="186"/>
      <c r="BI988" s="199"/>
      <c r="BJ988" s="199"/>
      <c r="BK988" s="199"/>
      <c r="BL988" s="186"/>
      <c r="BM988" s="186"/>
      <c r="BN988" s="186"/>
      <c r="BO988" s="186"/>
      <c r="BP988" s="186"/>
      <c r="BQ988" s="186"/>
      <c r="BR988" s="186"/>
      <c r="BS988" s="186"/>
      <c r="BT988" s="187"/>
      <c r="BU988" s="188"/>
      <c r="BV988" s="189"/>
      <c r="BW988" s="185"/>
      <c r="BX988"/>
      <c r="BZ988"/>
    </row>
    <row r="989" spans="2:78" ht="18.75">
      <c r="B989" s="363" t="s">
        <v>73</v>
      </c>
      <c r="C989" s="364">
        <v>36498353000100</v>
      </c>
      <c r="D989" s="365" t="s">
        <v>13</v>
      </c>
      <c r="E989" s="365" t="s">
        <v>615</v>
      </c>
      <c r="F989" s="365" t="s">
        <v>619</v>
      </c>
      <c r="G989" s="366" t="s">
        <v>34</v>
      </c>
      <c r="H989" s="366" t="s">
        <v>1340</v>
      </c>
      <c r="I989" s="366" t="s">
        <v>34</v>
      </c>
      <c r="J989" s="366" t="s">
        <v>611</v>
      </c>
      <c r="K989" s="367" t="s">
        <v>48</v>
      </c>
      <c r="L989" s="368"/>
      <c r="M989" s="368" t="s">
        <v>1421</v>
      </c>
      <c r="N989" s="367">
        <v>533432</v>
      </c>
      <c r="O989" s="367" t="s">
        <v>1323</v>
      </c>
      <c r="P989" s="371">
        <v>43929</v>
      </c>
      <c r="Q989" s="372">
        <v>13.497403500000001</v>
      </c>
      <c r="R989" s="372">
        <v>25.160408823904401</v>
      </c>
      <c r="S989" s="367">
        <v>1</v>
      </c>
      <c r="T989" s="369">
        <v>-7.6162807881070993E-2</v>
      </c>
      <c r="U989" s="369">
        <v>-0.81604807707010207</v>
      </c>
      <c r="V989" s="369">
        <v>-7.0448450952917296E-2</v>
      </c>
      <c r="W989" s="369">
        <v>-0.63113723864545057</v>
      </c>
      <c r="X989" s="369">
        <v>-9.9739313637434712E-3</v>
      </c>
      <c r="Y989" s="369">
        <v>-6.827731040441741E-2</v>
      </c>
      <c r="AA989" s="369"/>
      <c r="AB989" s="369">
        <v>0.20345506294860077</v>
      </c>
      <c r="AC989" s="373">
        <v>-0.89488997678162552</v>
      </c>
      <c r="AD989" s="575">
        <v>36498324000149</v>
      </c>
      <c r="AE989" s="370" t="s">
        <v>1889</v>
      </c>
      <c r="AF989" s="370" t="s">
        <v>1833</v>
      </c>
      <c r="AG989" s="374" t="s">
        <v>1458</v>
      </c>
      <c r="AH989" s="374" t="s">
        <v>1894</v>
      </c>
      <c r="AI989" s="374">
        <v>10000</v>
      </c>
      <c r="AJ989" s="374">
        <v>10000</v>
      </c>
      <c r="AK989" s="374">
        <v>10000</v>
      </c>
      <c r="AL989" s="722">
        <v>0</v>
      </c>
      <c r="AM989" s="722">
        <v>0</v>
      </c>
      <c r="AN989" s="369" t="s">
        <v>1820</v>
      </c>
      <c r="AO989" s="367" t="s">
        <v>1326</v>
      </c>
      <c r="AP989" s="370" t="s">
        <v>1835</v>
      </c>
      <c r="AQ989" s="376" t="s">
        <v>681</v>
      </c>
      <c r="AR989" s="369">
        <v>0</v>
      </c>
      <c r="AS989" s="369">
        <v>0</v>
      </c>
      <c r="AT989" s="369" t="s">
        <v>1424</v>
      </c>
      <c r="AW989"/>
      <c r="AX989" s="198"/>
      <c r="AY989" s="184"/>
      <c r="AZ989" s="184"/>
      <c r="BA989" s="184"/>
      <c r="BB989" s="186"/>
      <c r="BC989" s="184"/>
      <c r="BD989" s="184"/>
      <c r="BE989" s="184"/>
      <c r="BF989" s="184"/>
      <c r="BG989" s="186"/>
      <c r="BH989" s="186"/>
      <c r="BI989" s="199"/>
      <c r="BJ989" s="199"/>
      <c r="BK989" s="199"/>
      <c r="BL989" s="186"/>
      <c r="BM989" s="186"/>
      <c r="BN989" s="186"/>
      <c r="BO989" s="186"/>
      <c r="BP989" s="186"/>
      <c r="BQ989" s="186"/>
      <c r="BR989" s="186"/>
      <c r="BS989" s="186"/>
      <c r="BT989" s="187"/>
      <c r="BU989" s="188"/>
      <c r="BV989" s="189"/>
      <c r="BW989" s="185"/>
      <c r="BX989"/>
      <c r="BZ989"/>
    </row>
    <row r="990" spans="2:78" ht="18.75">
      <c r="B990" s="363" t="s">
        <v>1247</v>
      </c>
      <c r="C990" s="364">
        <v>36436851000129</v>
      </c>
      <c r="D990" s="365" t="s">
        <v>14</v>
      </c>
      <c r="E990" s="365" t="s">
        <v>607</v>
      </c>
      <c r="F990" s="365" t="s">
        <v>1424</v>
      </c>
      <c r="G990" s="366" t="s">
        <v>1424</v>
      </c>
      <c r="H990" s="366" t="s">
        <v>34</v>
      </c>
      <c r="I990" s="366" t="s">
        <v>34</v>
      </c>
      <c r="J990" s="366" t="s">
        <v>608</v>
      </c>
      <c r="K990" s="367" t="s">
        <v>48</v>
      </c>
      <c r="L990" s="368"/>
      <c r="M990" s="368" t="s">
        <v>1421</v>
      </c>
      <c r="N990" s="367">
        <v>533610</v>
      </c>
      <c r="O990" s="367" t="s">
        <v>1323</v>
      </c>
      <c r="P990" s="371">
        <v>43911</v>
      </c>
      <c r="Q990" s="372">
        <v>204.14557984000001</v>
      </c>
      <c r="R990" s="372">
        <v>246.96036904742067</v>
      </c>
      <c r="S990" s="367">
        <v>90</v>
      </c>
      <c r="T990" s="369">
        <v>-9.3036199167840228E-2</v>
      </c>
      <c r="U990" s="369">
        <v>-0.99683839843956445</v>
      </c>
      <c r="V990" s="369">
        <v>-0.22376244931719824</v>
      </c>
      <c r="W990" s="369">
        <v>-2.0046546441309778</v>
      </c>
      <c r="X990" s="369">
        <v>-0.22445574128259049</v>
      </c>
      <c r="Y990" s="369">
        <v>-1.5365289533988817</v>
      </c>
      <c r="AA990" s="369"/>
      <c r="AB990" s="369">
        <v>0.25457604082267127</v>
      </c>
      <c r="AC990" s="373">
        <v>-1.3174212853599805</v>
      </c>
      <c r="AD990" s="575">
        <v>0</v>
      </c>
      <c r="AE990" s="370" t="s">
        <v>1889</v>
      </c>
      <c r="AF990" s="370" t="s">
        <v>1833</v>
      </c>
      <c r="AG990" s="374" t="s">
        <v>1458</v>
      </c>
      <c r="AH990" s="374" t="s">
        <v>1813</v>
      </c>
      <c r="AI990" s="374">
        <v>0</v>
      </c>
      <c r="AJ990" s="374">
        <v>0</v>
      </c>
      <c r="AK990" s="374">
        <v>0</v>
      </c>
      <c r="AL990" s="722">
        <v>0</v>
      </c>
      <c r="AM990" s="722">
        <v>0</v>
      </c>
      <c r="AN990" s="369" t="s">
        <v>1815</v>
      </c>
      <c r="AO990" s="367" t="s">
        <v>1326</v>
      </c>
      <c r="AP990" s="370" t="s">
        <v>1816</v>
      </c>
      <c r="AQ990" s="376" t="s">
        <v>661</v>
      </c>
      <c r="AR990" s="369">
        <v>0</v>
      </c>
      <c r="AS990" s="369">
        <v>0</v>
      </c>
      <c r="AT990" s="369" t="s">
        <v>1424</v>
      </c>
      <c r="AW990"/>
      <c r="AX990" s="198"/>
      <c r="AY990" s="184"/>
      <c r="AZ990" s="184"/>
      <c r="BA990" s="184"/>
      <c r="BB990" s="186"/>
      <c r="BC990" s="184"/>
      <c r="BD990" s="184"/>
      <c r="BE990" s="184"/>
      <c r="BF990" s="184"/>
      <c r="BG990" s="186"/>
      <c r="BH990" s="186"/>
      <c r="BI990" s="199"/>
      <c r="BJ990" s="199"/>
      <c r="BK990" s="199"/>
      <c r="BL990" s="186"/>
      <c r="BM990" s="186"/>
      <c r="BN990" s="186"/>
      <c r="BO990" s="186"/>
      <c r="BP990" s="186"/>
      <c r="BQ990" s="186"/>
      <c r="BR990" s="186"/>
      <c r="BS990" s="186"/>
      <c r="BT990" s="187"/>
      <c r="BU990" s="188"/>
      <c r="BV990" s="189"/>
      <c r="BW990" s="185"/>
      <c r="BX990"/>
      <c r="BZ990"/>
    </row>
    <row r="991" spans="2:78" ht="18.75">
      <c r="B991" s="363" t="s">
        <v>154</v>
      </c>
      <c r="C991" s="364">
        <v>36499594000174</v>
      </c>
      <c r="D991" s="365" t="s">
        <v>14</v>
      </c>
      <c r="E991" s="365" t="s">
        <v>607</v>
      </c>
      <c r="F991" s="365" t="s">
        <v>674</v>
      </c>
      <c r="G991" s="366" t="s">
        <v>1424</v>
      </c>
      <c r="H991" s="366" t="s">
        <v>34</v>
      </c>
      <c r="I991" s="366" t="s">
        <v>34</v>
      </c>
      <c r="J991" s="366" t="s">
        <v>611</v>
      </c>
      <c r="K991" s="367" t="s">
        <v>48</v>
      </c>
      <c r="L991" s="368"/>
      <c r="M991" s="368" t="s">
        <v>1421</v>
      </c>
      <c r="N991" s="367">
        <v>533718</v>
      </c>
      <c r="O991" s="367" t="s">
        <v>1323</v>
      </c>
      <c r="P991" s="371">
        <v>43925</v>
      </c>
      <c r="Q991" s="372">
        <v>372.31563236</v>
      </c>
      <c r="R991" s="372">
        <v>394.01610795365104</v>
      </c>
      <c r="S991" s="367">
        <v>2</v>
      </c>
      <c r="T991" s="369">
        <v>-0.16210896795256713</v>
      </c>
      <c r="U991" s="369">
        <v>-1.7369200959618163</v>
      </c>
      <c r="V991" s="369">
        <v>-6.4289597933679943E-2</v>
      </c>
      <c r="W991" s="369">
        <v>-0.57596098657452133</v>
      </c>
      <c r="X991" s="369">
        <v>0.20161694527614138</v>
      </c>
      <c r="Y991" s="369">
        <v>1.380184227600586</v>
      </c>
      <c r="AA991" s="369"/>
      <c r="AB991" s="369">
        <v>0.22087066381120984</v>
      </c>
      <c r="AC991" s="373">
        <v>-0.79644367660026094</v>
      </c>
      <c r="AD991" s="575">
        <v>0</v>
      </c>
      <c r="AE991" s="370" t="s">
        <v>1836</v>
      </c>
      <c r="AF991" s="370" t="s">
        <v>1833</v>
      </c>
      <c r="AG991" s="374" t="s">
        <v>1458</v>
      </c>
      <c r="AH991" s="374" t="s">
        <v>1819</v>
      </c>
      <c r="AI991" s="374">
        <v>500</v>
      </c>
      <c r="AJ991" s="374">
        <v>100</v>
      </c>
      <c r="AK991" s="374">
        <v>100</v>
      </c>
      <c r="AL991" s="722">
        <v>0.2</v>
      </c>
      <c r="AM991" s="722">
        <v>0</v>
      </c>
      <c r="AN991" s="369" t="s">
        <v>1824</v>
      </c>
      <c r="AO991" s="367" t="s">
        <v>1326</v>
      </c>
      <c r="AP991" s="370" t="s">
        <v>1835</v>
      </c>
      <c r="AQ991" s="376" t="s">
        <v>670</v>
      </c>
      <c r="AR991" s="369">
        <v>6.9999999999999999E-4</v>
      </c>
      <c r="AS991" s="369">
        <v>6.9999999999999999E-4</v>
      </c>
      <c r="AT991" s="369" t="s">
        <v>1424</v>
      </c>
      <c r="AW991"/>
      <c r="AX991" s="198"/>
      <c r="AY991" s="184"/>
      <c r="AZ991" s="184"/>
      <c r="BA991" s="184"/>
      <c r="BB991" s="186"/>
      <c r="BC991" s="184"/>
      <c r="BD991" s="184"/>
      <c r="BE991" s="184"/>
      <c r="BF991" s="184"/>
      <c r="BG991" s="186"/>
      <c r="BH991" s="186"/>
      <c r="BI991" s="199"/>
      <c r="BJ991" s="199"/>
      <c r="BK991" s="199"/>
      <c r="BL991" s="186"/>
      <c r="BM991" s="186"/>
      <c r="BN991" s="186"/>
      <c r="BO991" s="186"/>
      <c r="BP991" s="186"/>
      <c r="BQ991" s="186"/>
      <c r="BR991" s="186"/>
      <c r="BS991" s="186"/>
      <c r="BT991" s="187"/>
      <c r="BU991" s="188"/>
      <c r="BV991" s="189"/>
      <c r="BW991" s="185"/>
      <c r="BX991"/>
      <c r="BZ991"/>
    </row>
    <row r="992" spans="2:78" ht="18.75">
      <c r="B992" s="363" t="s">
        <v>1180</v>
      </c>
      <c r="C992" s="364">
        <v>35744790000102</v>
      </c>
      <c r="D992" s="365" t="s">
        <v>13</v>
      </c>
      <c r="E992" s="365" t="s">
        <v>616</v>
      </c>
      <c r="F992" s="365" t="s">
        <v>617</v>
      </c>
      <c r="G992" s="366" t="s">
        <v>34</v>
      </c>
      <c r="H992" s="366" t="s">
        <v>1340</v>
      </c>
      <c r="I992" s="366" t="s">
        <v>34</v>
      </c>
      <c r="J992" s="366" t="s">
        <v>608</v>
      </c>
      <c r="K992" s="367" t="s">
        <v>1815</v>
      </c>
      <c r="L992" s="368"/>
      <c r="M992" s="368" t="s">
        <v>34</v>
      </c>
      <c r="N992" s="367">
        <v>534021</v>
      </c>
      <c r="O992" s="367" t="s">
        <v>1323</v>
      </c>
      <c r="P992" s="371">
        <v>43924</v>
      </c>
      <c r="Q992" s="372">
        <v>42.194842780000002</v>
      </c>
      <c r="R992" s="372">
        <v>110.09568588888452</v>
      </c>
      <c r="S992" s="367">
        <v>3</v>
      </c>
      <c r="T992" s="369">
        <v>-4.2529828231082978E-2</v>
      </c>
      <c r="U992" s="369">
        <v>-0.4556867782539134</v>
      </c>
      <c r="V992" s="369">
        <v>-8.5692693699944256E-2</v>
      </c>
      <c r="W992" s="369">
        <v>-0.76770815173805584</v>
      </c>
      <c r="X992" s="369">
        <v>-2.078131932393712E-2</v>
      </c>
      <c r="Y992" s="369">
        <v>-0.14226011172000141</v>
      </c>
      <c r="AA992" s="369"/>
      <c r="AB992" s="369">
        <v>0.10321333502618832</v>
      </c>
      <c r="AC992" s="373">
        <v>-1.911711691664066</v>
      </c>
      <c r="AD992" s="575">
        <v>35769107000183</v>
      </c>
      <c r="AE992" s="370" t="s">
        <v>2073</v>
      </c>
      <c r="AF992" s="370" t="s">
        <v>1812</v>
      </c>
      <c r="AG992" s="374" t="s">
        <v>1459</v>
      </c>
      <c r="AH992" s="374" t="s">
        <v>1813</v>
      </c>
      <c r="AI992" s="374">
        <v>5000</v>
      </c>
      <c r="AJ992" s="374">
        <v>0</v>
      </c>
      <c r="AK992" s="374">
        <v>0</v>
      </c>
      <c r="AL992" s="722">
        <v>0.75</v>
      </c>
      <c r="AM992" s="722">
        <v>0</v>
      </c>
      <c r="AN992" s="369" t="s">
        <v>1815</v>
      </c>
      <c r="AO992" s="367" t="s">
        <v>1326</v>
      </c>
      <c r="AP992" s="370" t="s">
        <v>1835</v>
      </c>
      <c r="AQ992" s="376" t="s">
        <v>681</v>
      </c>
      <c r="AR992" s="369">
        <v>4.3499999999999997E-3</v>
      </c>
      <c r="AS992" s="369">
        <v>4.3499999999999997E-3</v>
      </c>
      <c r="AT992" s="369" t="s">
        <v>1424</v>
      </c>
      <c r="AW992"/>
      <c r="AX992" s="198"/>
      <c r="AY992" s="184"/>
      <c r="AZ992" s="184"/>
      <c r="BA992" s="184"/>
      <c r="BB992" s="186"/>
      <c r="BC992" s="184"/>
      <c r="BD992" s="184"/>
      <c r="BE992" s="184"/>
      <c r="BF992" s="184"/>
      <c r="BG992" s="186"/>
      <c r="BH992" s="186"/>
      <c r="BI992" s="199"/>
      <c r="BJ992" s="199"/>
      <c r="BK992" s="199"/>
      <c r="BL992" s="186"/>
      <c r="BM992" s="186"/>
      <c r="BN992" s="186"/>
      <c r="BO992" s="186"/>
      <c r="BP992" s="186"/>
      <c r="BQ992" s="186"/>
      <c r="BR992" s="186"/>
      <c r="BS992" s="186"/>
      <c r="BT992" s="187"/>
      <c r="BU992" s="188"/>
      <c r="BV992" s="189"/>
      <c r="BW992" s="185"/>
      <c r="BX992"/>
      <c r="BZ992"/>
    </row>
    <row r="993" spans="2:78" ht="18.75">
      <c r="B993" s="363" t="s">
        <v>139</v>
      </c>
      <c r="C993" s="364">
        <v>35726300000137</v>
      </c>
      <c r="D993" s="365" t="s">
        <v>11</v>
      </c>
      <c r="E993" s="365" t="s">
        <v>620</v>
      </c>
      <c r="F993" s="365" t="s">
        <v>687</v>
      </c>
      <c r="G993" s="366" t="s">
        <v>740</v>
      </c>
      <c r="H993" s="366" t="s">
        <v>34</v>
      </c>
      <c r="I993" s="366" t="s">
        <v>1321</v>
      </c>
      <c r="J993" s="366" t="s">
        <v>608</v>
      </c>
      <c r="K993" s="367" t="s">
        <v>48</v>
      </c>
      <c r="L993" s="368"/>
      <c r="M993" s="368" t="s">
        <v>34</v>
      </c>
      <c r="N993" s="367">
        <v>534331</v>
      </c>
      <c r="O993" s="367" t="s">
        <v>1323</v>
      </c>
      <c r="P993" s="371">
        <v>43861</v>
      </c>
      <c r="Q993" s="372">
        <v>450.70374146</v>
      </c>
      <c r="R993" s="372">
        <v>256.3892079454364</v>
      </c>
      <c r="S993" s="367">
        <v>1</v>
      </c>
      <c r="T993" s="369">
        <v>0.11756686254877979</v>
      </c>
      <c r="U993" s="369">
        <v>1.2596727297647479</v>
      </c>
      <c r="V993" s="369">
        <v>0.14473134022004319</v>
      </c>
      <c r="W993" s="369">
        <v>1.2966266422661583</v>
      </c>
      <c r="X993" s="369">
        <v>0.21883763550746016</v>
      </c>
      <c r="Y993" s="369">
        <v>1.4980697803903507</v>
      </c>
      <c r="AA993" s="369"/>
      <c r="AB993" s="369">
        <v>1.1638530944750316E-3</v>
      </c>
      <c r="AC993" s="373">
        <v>28.44851706109657</v>
      </c>
      <c r="AD993" s="575">
        <v>0</v>
      </c>
      <c r="AE993" s="370" t="s">
        <v>2101</v>
      </c>
      <c r="AF993" s="370" t="s">
        <v>1833</v>
      </c>
      <c r="AG993" s="374" t="s">
        <v>1458</v>
      </c>
      <c r="AH993" s="374" t="s">
        <v>1813</v>
      </c>
      <c r="AI993" s="374">
        <v>1000</v>
      </c>
      <c r="AJ993" s="374">
        <v>1000</v>
      </c>
      <c r="AK993" s="374">
        <v>1000</v>
      </c>
      <c r="AL993" s="722">
        <v>0.9</v>
      </c>
      <c r="AM993" s="722">
        <v>0</v>
      </c>
      <c r="AN993" s="369" t="s">
        <v>1820</v>
      </c>
      <c r="AO993" s="367" t="s">
        <v>1326</v>
      </c>
      <c r="AP993" s="370" t="s">
        <v>1835</v>
      </c>
      <c r="AQ993" s="376" t="s">
        <v>1950</v>
      </c>
      <c r="AR993" s="369">
        <v>1.5E-3</v>
      </c>
      <c r="AS993" s="369">
        <v>1.5E-3</v>
      </c>
      <c r="AT993" s="369" t="s">
        <v>1424</v>
      </c>
      <c r="AW993"/>
      <c r="AX993" s="198"/>
      <c r="AY993" s="184"/>
      <c r="AZ993" s="184"/>
      <c r="BA993" s="184"/>
      <c r="BB993" s="186"/>
      <c r="BC993" s="184"/>
      <c r="BD993" s="184"/>
      <c r="BE993" s="184"/>
      <c r="BF993" s="184"/>
      <c r="BG993" s="186"/>
      <c r="BH993" s="186"/>
      <c r="BI993" s="199"/>
      <c r="BJ993" s="199"/>
      <c r="BK993" s="199"/>
      <c r="BL993" s="186"/>
      <c r="BM993" s="186"/>
      <c r="BN993" s="186"/>
      <c r="BO993" s="186"/>
      <c r="BP993" s="186"/>
      <c r="BQ993" s="186"/>
      <c r="BR993" s="186"/>
      <c r="BS993" s="186"/>
      <c r="BT993" s="187"/>
      <c r="BU993" s="188"/>
      <c r="BV993" s="189"/>
      <c r="BW993" s="185"/>
      <c r="BX993"/>
      <c r="BZ993"/>
    </row>
    <row r="994" spans="2:78" ht="18.75">
      <c r="B994" s="363" t="s">
        <v>860</v>
      </c>
      <c r="C994" s="364">
        <v>34979818000110</v>
      </c>
      <c r="D994" s="365" t="s">
        <v>14</v>
      </c>
      <c r="E994" s="365" t="s">
        <v>15</v>
      </c>
      <c r="F994" s="365" t="s">
        <v>701</v>
      </c>
      <c r="G994" s="366" t="s">
        <v>1424</v>
      </c>
      <c r="H994" s="366" t="s">
        <v>34</v>
      </c>
      <c r="I994" s="366" t="s">
        <v>34</v>
      </c>
      <c r="J994" s="366" t="s">
        <v>611</v>
      </c>
      <c r="K994" s="367" t="s">
        <v>49</v>
      </c>
      <c r="L994" s="368"/>
      <c r="M994" s="368" t="s">
        <v>1421</v>
      </c>
      <c r="N994" s="367">
        <v>534341</v>
      </c>
      <c r="O994" s="367" t="s">
        <v>1323</v>
      </c>
      <c r="P994" s="371">
        <v>43792</v>
      </c>
      <c r="Q994" s="372">
        <v>77.596224710000001</v>
      </c>
      <c r="R994" s="372">
        <v>102.5029073802382</v>
      </c>
      <c r="S994" s="367">
        <v>1</v>
      </c>
      <c r="T994" s="369">
        <v>-0.14359269821236109</v>
      </c>
      <c r="U994" s="369">
        <v>-1.5385271173363284</v>
      </c>
      <c r="V994" s="369">
        <v>-0.10124757782432303</v>
      </c>
      <c r="W994" s="369">
        <v>-0.90706205492425274</v>
      </c>
      <c r="X994" s="369">
        <v>-0.1941653842321458</v>
      </c>
      <c r="Y994" s="369">
        <v>-1.3291739962440916</v>
      </c>
      <c r="AA994" s="369"/>
      <c r="AB994" s="369">
        <v>0.19231433016220745</v>
      </c>
      <c r="AC994" s="373">
        <v>-1.1068807158054159</v>
      </c>
      <c r="AD994" s="575">
        <v>0</v>
      </c>
      <c r="AE994" s="370" t="s">
        <v>1836</v>
      </c>
      <c r="AF994" s="370" t="s">
        <v>1833</v>
      </c>
      <c r="AG994" s="374" t="s">
        <v>1458</v>
      </c>
      <c r="AH994" s="374" t="s">
        <v>1819</v>
      </c>
      <c r="AI994" s="374">
        <v>500</v>
      </c>
      <c r="AJ994" s="374">
        <v>500</v>
      </c>
      <c r="AK994" s="374">
        <v>500</v>
      </c>
      <c r="AL994" s="722">
        <v>0.1</v>
      </c>
      <c r="AM994" s="722">
        <v>0</v>
      </c>
      <c r="AN994" s="369" t="s">
        <v>1815</v>
      </c>
      <c r="AO994" s="367" t="s">
        <v>1326</v>
      </c>
      <c r="AP994" s="370" t="s">
        <v>1835</v>
      </c>
      <c r="AQ994" s="376" t="s">
        <v>673</v>
      </c>
      <c r="AR994" s="369">
        <v>3.5E-4</v>
      </c>
      <c r="AS994" s="369">
        <v>3.5E-4</v>
      </c>
      <c r="AT994" s="369" t="s">
        <v>1424</v>
      </c>
      <c r="AW994"/>
      <c r="AX994" s="198"/>
      <c r="AY994" s="184"/>
      <c r="AZ994" s="184"/>
      <c r="BA994" s="184"/>
      <c r="BB994" s="186"/>
      <c r="BC994" s="184"/>
      <c r="BD994" s="184"/>
      <c r="BE994" s="184"/>
      <c r="BF994" s="184"/>
      <c r="BG994" s="186"/>
      <c r="BH994" s="186"/>
      <c r="BI994" s="199"/>
      <c r="BJ994" s="199"/>
      <c r="BK994" s="199"/>
      <c r="BL994" s="186"/>
      <c r="BM994" s="186"/>
      <c r="BN994" s="186"/>
      <c r="BO994" s="186"/>
      <c r="BP994" s="186"/>
      <c r="BQ994" s="186"/>
      <c r="BR994" s="186"/>
      <c r="BS994" s="186"/>
      <c r="BT994" s="187"/>
      <c r="BU994" s="188"/>
      <c r="BV994" s="189"/>
      <c r="BW994" s="185"/>
      <c r="BX994"/>
      <c r="BZ994"/>
    </row>
    <row r="995" spans="2:78" ht="18.75">
      <c r="B995" s="363" t="s">
        <v>1184</v>
      </c>
      <c r="C995" s="364">
        <v>34507252000123</v>
      </c>
      <c r="D995" s="365" t="s">
        <v>14</v>
      </c>
      <c r="E995" s="365" t="s">
        <v>607</v>
      </c>
      <c r="F995" s="365" t="s">
        <v>1424</v>
      </c>
      <c r="G995" s="366" t="s">
        <v>1424</v>
      </c>
      <c r="H995" s="366" t="s">
        <v>34</v>
      </c>
      <c r="I995" s="366" t="s">
        <v>34</v>
      </c>
      <c r="J995" s="366" t="s">
        <v>608</v>
      </c>
      <c r="K995" s="367" t="s">
        <v>48</v>
      </c>
      <c r="L995" s="368"/>
      <c r="M995" s="368" t="s">
        <v>1421</v>
      </c>
      <c r="N995" s="367">
        <v>534374</v>
      </c>
      <c r="O995" s="367" t="s">
        <v>1323</v>
      </c>
      <c r="P995" s="371">
        <v>43925</v>
      </c>
      <c r="Q995" s="372">
        <v>24.8494958</v>
      </c>
      <c r="R995" s="372">
        <v>19.218329218492073</v>
      </c>
      <c r="S995" s="367">
        <v>2</v>
      </c>
      <c r="T995" s="369">
        <v>0.22384757116579101</v>
      </c>
      <c r="U995" s="369">
        <v>2.398419715458735</v>
      </c>
      <c r="V995" s="369">
        <v>9.08415896965169E-2</v>
      </c>
      <c r="W995" s="369">
        <v>0.81383634841794184</v>
      </c>
      <c r="X995" s="369">
        <v>0.13841065570991828</v>
      </c>
      <c r="Y995" s="369">
        <v>0.9475007355212135</v>
      </c>
      <c r="AA995" s="369"/>
      <c r="AB995" s="369">
        <v>0.260383207033896</v>
      </c>
      <c r="AC995" s="373">
        <v>-7.9804900421394112E-2</v>
      </c>
      <c r="AD995" s="575">
        <v>31713596000109</v>
      </c>
      <c r="AE995" s="370" t="s">
        <v>2107</v>
      </c>
      <c r="AF995" s="370" t="s">
        <v>1812</v>
      </c>
      <c r="AG995" s="374" t="s">
        <v>1459</v>
      </c>
      <c r="AH995" s="374" t="s">
        <v>1813</v>
      </c>
      <c r="AI995" s="374">
        <v>1000</v>
      </c>
      <c r="AJ995" s="374">
        <v>1000</v>
      </c>
      <c r="AK995" s="374">
        <v>1000</v>
      </c>
      <c r="AL995" s="722">
        <v>2</v>
      </c>
      <c r="AM995" s="722">
        <v>20</v>
      </c>
      <c r="AN995" s="369" t="s">
        <v>1815</v>
      </c>
      <c r="AO995" s="367" t="s">
        <v>1326</v>
      </c>
      <c r="AP995" s="370" t="s">
        <v>1816</v>
      </c>
      <c r="AQ995" s="376" t="s">
        <v>661</v>
      </c>
      <c r="AR995" s="369">
        <v>3.7000000000000002E-3</v>
      </c>
      <c r="AS995" s="369">
        <v>3.7000000000000002E-3</v>
      </c>
      <c r="AT995" s="369" t="s">
        <v>1424</v>
      </c>
      <c r="AW995"/>
      <c r="AX995" s="198"/>
      <c r="AY995" s="184"/>
      <c r="AZ995" s="184"/>
      <c r="BA995" s="184"/>
      <c r="BB995" s="186"/>
      <c r="BC995" s="184"/>
      <c r="BD995" s="184"/>
      <c r="BE995" s="184"/>
      <c r="BF995" s="184"/>
      <c r="BG995" s="186"/>
      <c r="BH995" s="186"/>
      <c r="BI995" s="199"/>
      <c r="BJ995" s="199"/>
      <c r="BK995" s="199"/>
      <c r="BL995" s="186"/>
      <c r="BM995" s="186"/>
      <c r="BN995" s="186"/>
      <c r="BO995" s="186"/>
      <c r="BP995" s="186"/>
      <c r="BQ995" s="186"/>
      <c r="BR995" s="186"/>
      <c r="BS995" s="186"/>
      <c r="BT995" s="187"/>
      <c r="BU995" s="188"/>
      <c r="BV995" s="189"/>
      <c r="BW995" s="185"/>
      <c r="BX995"/>
      <c r="BZ995"/>
    </row>
    <row r="996" spans="2:78" ht="18.75">
      <c r="B996" s="363" t="s">
        <v>260</v>
      </c>
      <c r="C996" s="364">
        <v>32990051000102</v>
      </c>
      <c r="D996" s="365" t="s">
        <v>11</v>
      </c>
      <c r="E996" s="365" t="s">
        <v>620</v>
      </c>
      <c r="F996" s="365" t="s">
        <v>665</v>
      </c>
      <c r="G996" s="366" t="s">
        <v>740</v>
      </c>
      <c r="H996" s="366" t="s">
        <v>34</v>
      </c>
      <c r="I996" s="366" t="s">
        <v>1424</v>
      </c>
      <c r="J996" s="366" t="s">
        <v>608</v>
      </c>
      <c r="K996" s="367" t="s">
        <v>48</v>
      </c>
      <c r="L996" s="368"/>
      <c r="M996" s="368" t="s">
        <v>34</v>
      </c>
      <c r="N996" s="367">
        <v>534536</v>
      </c>
      <c r="O996" s="367" t="s">
        <v>1323</v>
      </c>
      <c r="P996" s="371">
        <v>43678</v>
      </c>
      <c r="Q996" s="372">
        <v>104.47360197</v>
      </c>
      <c r="R996" s="372">
        <v>101.58473351452375</v>
      </c>
      <c r="S996" s="367">
        <v>1</v>
      </c>
      <c r="T996" s="369">
        <v>0.10318349601984655</v>
      </c>
      <c r="U996" s="369">
        <v>1.1055618333274908</v>
      </c>
      <c r="V996" s="369">
        <v>0.12526454738939297</v>
      </c>
      <c r="W996" s="369">
        <v>1.122226528335607</v>
      </c>
      <c r="X996" s="369">
        <v>0.19284391983431148</v>
      </c>
      <c r="Y996" s="369">
        <v>1.3201278105838108</v>
      </c>
      <c r="Z996" s="369">
        <v>0.29940520000000714</v>
      </c>
      <c r="AA996" s="369">
        <v>1.6177442399119446</v>
      </c>
      <c r="AB996" s="369">
        <v>3.7367767292029734E-3</v>
      </c>
      <c r="AC996" s="373">
        <v>3.6510347748399519</v>
      </c>
      <c r="AD996" s="575">
        <v>0</v>
      </c>
      <c r="AE996" s="370" t="s">
        <v>2013</v>
      </c>
      <c r="AF996" s="370" t="s">
        <v>1856</v>
      </c>
      <c r="AG996" s="374" t="s">
        <v>59</v>
      </c>
      <c r="AH996" s="374" t="s">
        <v>1813</v>
      </c>
      <c r="AI996" s="374">
        <v>100</v>
      </c>
      <c r="AJ996" s="374">
        <v>0</v>
      </c>
      <c r="AK996" s="374">
        <v>0</v>
      </c>
      <c r="AL996" s="722">
        <v>0.8</v>
      </c>
      <c r="AM996" s="722">
        <v>0</v>
      </c>
      <c r="AN996" s="369" t="s">
        <v>1820</v>
      </c>
      <c r="AO996" s="367" t="s">
        <v>1326</v>
      </c>
      <c r="AP996" s="370" t="s">
        <v>1821</v>
      </c>
      <c r="AQ996" s="376" t="s">
        <v>11</v>
      </c>
      <c r="AR996" s="369">
        <v>1.92E-3</v>
      </c>
      <c r="AS996" s="369">
        <v>1.92E-3</v>
      </c>
      <c r="AT996" s="369" t="s">
        <v>1424</v>
      </c>
      <c r="AW996"/>
      <c r="AX996" s="198"/>
      <c r="AY996" s="184"/>
      <c r="AZ996" s="184"/>
      <c r="BA996" s="184"/>
      <c r="BB996" s="186"/>
      <c r="BC996" s="184"/>
      <c r="BD996" s="184"/>
      <c r="BE996" s="184"/>
      <c r="BF996" s="184"/>
      <c r="BG996" s="186"/>
      <c r="BH996" s="186"/>
      <c r="BI996" s="199"/>
      <c r="BJ996" s="199"/>
      <c r="BK996" s="199"/>
      <c r="BL996" s="186"/>
      <c r="BM996" s="186"/>
      <c r="BN996" s="186"/>
      <c r="BO996" s="186"/>
      <c r="BP996" s="186"/>
      <c r="BQ996" s="186"/>
      <c r="BR996" s="186"/>
      <c r="BS996" s="186"/>
      <c r="BT996" s="187"/>
      <c r="BU996" s="188"/>
      <c r="BV996" s="189"/>
      <c r="BW996" s="185"/>
      <c r="BX996"/>
      <c r="BZ996"/>
    </row>
    <row r="997" spans="2:78" ht="18.75">
      <c r="B997" s="363" t="s">
        <v>86</v>
      </c>
      <c r="C997" s="364">
        <v>36352617000113</v>
      </c>
      <c r="D997" s="365" t="s">
        <v>14</v>
      </c>
      <c r="E997" s="365" t="s">
        <v>614</v>
      </c>
      <c r="F997" s="365" t="s">
        <v>691</v>
      </c>
      <c r="G997" s="366" t="s">
        <v>1424</v>
      </c>
      <c r="H997" s="366" t="s">
        <v>867</v>
      </c>
      <c r="I997" s="366" t="s">
        <v>34</v>
      </c>
      <c r="J997" s="366" t="s">
        <v>608</v>
      </c>
      <c r="K997" s="367" t="s">
        <v>48</v>
      </c>
      <c r="L997" s="368"/>
      <c r="M997" s="368" t="s">
        <v>34</v>
      </c>
      <c r="N997" s="367">
        <v>534706</v>
      </c>
      <c r="O997" s="367" t="s">
        <v>1323</v>
      </c>
      <c r="P997" s="371">
        <v>43945</v>
      </c>
      <c r="Q997" s="372">
        <v>8.6690135099999992</v>
      </c>
      <c r="R997" s="372">
        <v>7.7167447927490027</v>
      </c>
      <c r="S997" s="367">
        <v>2</v>
      </c>
      <c r="T997" s="369">
        <v>0.16962403183220864</v>
      </c>
      <c r="U997" s="369">
        <v>1.8174404128810222</v>
      </c>
      <c r="V997" s="369">
        <v>6.4704115192100176E-2</v>
      </c>
      <c r="W997" s="369">
        <v>0.57967458530254834</v>
      </c>
      <c r="X997" s="369">
        <v>6.1934372475747068E-4</v>
      </c>
      <c r="Y997" s="369">
        <v>4.2397648630321484E-3</v>
      </c>
      <c r="AA997" s="369"/>
      <c r="AB997" s="369">
        <v>0.14072846404633896</v>
      </c>
      <c r="AC997" s="373">
        <v>-0.33338906049391076</v>
      </c>
      <c r="AD997" s="575">
        <v>28888814000123</v>
      </c>
      <c r="AE997" s="370" t="s">
        <v>1946</v>
      </c>
      <c r="AF997" s="370" t="s">
        <v>1812</v>
      </c>
      <c r="AG997" s="374" t="s">
        <v>1459</v>
      </c>
      <c r="AH997" s="374" t="s">
        <v>1819</v>
      </c>
      <c r="AI997" s="374">
        <v>500</v>
      </c>
      <c r="AJ997" s="374">
        <v>100</v>
      </c>
      <c r="AK997" s="374">
        <v>100</v>
      </c>
      <c r="AL997" s="722">
        <v>2.5</v>
      </c>
      <c r="AM997" s="722">
        <v>20</v>
      </c>
      <c r="AN997" s="369" t="s">
        <v>1815</v>
      </c>
      <c r="AO997" s="367" t="s">
        <v>1326</v>
      </c>
      <c r="AP997" s="370" t="s">
        <v>1835</v>
      </c>
      <c r="AQ997" s="376" t="s">
        <v>670</v>
      </c>
      <c r="AR997" s="369">
        <v>5.0666666666666698E-3</v>
      </c>
      <c r="AS997" s="369">
        <v>5.0666666666666698E-3</v>
      </c>
      <c r="AT997" s="369" t="s">
        <v>1424</v>
      </c>
      <c r="AW997"/>
      <c r="AX997" s="198"/>
      <c r="AY997" s="184"/>
      <c r="AZ997" s="184"/>
      <c r="BA997" s="184"/>
      <c r="BB997" s="186"/>
      <c r="BC997" s="184"/>
      <c r="BD997" s="184"/>
      <c r="BE997" s="184"/>
      <c r="BF997" s="184"/>
      <c r="BG997" s="186"/>
      <c r="BH997" s="186"/>
      <c r="BI997" s="199"/>
      <c r="BJ997" s="199"/>
      <c r="BK997" s="199"/>
      <c r="BL997" s="186"/>
      <c r="BM997" s="186"/>
      <c r="BN997" s="186"/>
      <c r="BO997" s="186"/>
      <c r="BP997" s="186"/>
      <c r="BQ997" s="186"/>
      <c r="BR997" s="186"/>
      <c r="BS997" s="186"/>
      <c r="BT997" s="187"/>
      <c r="BU997" s="188"/>
      <c r="BV997" s="189"/>
      <c r="BW997" s="185"/>
      <c r="BX997"/>
      <c r="BZ997"/>
    </row>
    <row r="998" spans="2:78" ht="18.75">
      <c r="B998" s="363" t="s">
        <v>553</v>
      </c>
      <c r="C998" s="364">
        <v>35343074000105</v>
      </c>
      <c r="D998" s="365" t="s">
        <v>14</v>
      </c>
      <c r="E998" s="365" t="s">
        <v>607</v>
      </c>
      <c r="F998" s="365" t="s">
        <v>1319</v>
      </c>
      <c r="G998" s="366" t="s">
        <v>1424</v>
      </c>
      <c r="H998" s="366" t="s">
        <v>34</v>
      </c>
      <c r="I998" s="366" t="s">
        <v>34</v>
      </c>
      <c r="J998" s="366" t="s">
        <v>608</v>
      </c>
      <c r="K998" s="367" t="s">
        <v>48</v>
      </c>
      <c r="L998" s="368"/>
      <c r="M998" s="368" t="s">
        <v>1421</v>
      </c>
      <c r="N998" s="367">
        <v>534757</v>
      </c>
      <c r="O998" s="367" t="s">
        <v>1323</v>
      </c>
      <c r="P998" s="371">
        <v>43805</v>
      </c>
      <c r="Q998" s="372">
        <v>15.758030010000001</v>
      </c>
      <c r="R998" s="372">
        <v>28.082324062817456</v>
      </c>
      <c r="S998" s="367">
        <v>2</v>
      </c>
      <c r="T998" s="369">
        <v>-5.7533603435195091E-2</v>
      </c>
      <c r="U998" s="369">
        <v>-0.61644505706141994</v>
      </c>
      <c r="V998" s="369">
        <v>-0.2114121132936676</v>
      </c>
      <c r="W998" s="369">
        <v>-1.8940098127855163</v>
      </c>
      <c r="X998" s="369">
        <v>-0.22003491465344494</v>
      </c>
      <c r="Y998" s="369">
        <v>-1.5062658464058338</v>
      </c>
      <c r="AA998" s="369"/>
      <c r="AB998" s="369">
        <v>0.26529488571227405</v>
      </c>
      <c r="AC998" s="373">
        <v>-1.2176396014255411</v>
      </c>
      <c r="AD998" s="575">
        <v>38386961000159</v>
      </c>
      <c r="AE998" s="370" t="s">
        <v>1929</v>
      </c>
      <c r="AF998" s="370" t="s">
        <v>1833</v>
      </c>
      <c r="AG998" s="374" t="s">
        <v>1458</v>
      </c>
      <c r="AH998" s="374" t="s">
        <v>1813</v>
      </c>
      <c r="AI998" s="374">
        <v>0</v>
      </c>
      <c r="AJ998" s="374">
        <v>0</v>
      </c>
      <c r="AK998" s="374">
        <v>0</v>
      </c>
      <c r="AL998" s="722">
        <v>2</v>
      </c>
      <c r="AM998" s="722">
        <v>20</v>
      </c>
      <c r="AN998" s="369" t="s">
        <v>1815</v>
      </c>
      <c r="AO998" s="367" t="s">
        <v>1326</v>
      </c>
      <c r="AP998" s="370" t="s">
        <v>1816</v>
      </c>
      <c r="AQ998" s="376" t="s">
        <v>667</v>
      </c>
      <c r="AR998" s="369">
        <v>3.3333333333333301E-3</v>
      </c>
      <c r="AS998" s="369">
        <v>3.3333333333333301E-3</v>
      </c>
      <c r="AT998" s="369" t="s">
        <v>1424</v>
      </c>
      <c r="AW998"/>
      <c r="AX998" s="198"/>
      <c r="AY998" s="184"/>
      <c r="AZ998" s="184"/>
      <c r="BA998" s="184"/>
      <c r="BB998" s="186"/>
      <c r="BC998" s="184"/>
      <c r="BD998" s="184"/>
      <c r="BE998" s="184"/>
      <c r="BF998" s="184"/>
      <c r="BG998" s="186"/>
      <c r="BH998" s="186"/>
      <c r="BI998" s="199"/>
      <c r="BJ998" s="199"/>
      <c r="BK998" s="199"/>
      <c r="BL998" s="186"/>
      <c r="BM998" s="186"/>
      <c r="BN998" s="186"/>
      <c r="BO998" s="186"/>
      <c r="BP998" s="186"/>
      <c r="BQ998" s="186"/>
      <c r="BR998" s="186"/>
      <c r="BS998" s="186"/>
      <c r="BT998" s="187"/>
      <c r="BU998" s="188"/>
      <c r="BV998" s="189"/>
      <c r="BW998" s="185"/>
      <c r="BX998"/>
      <c r="BZ998"/>
    </row>
    <row r="999" spans="2:78" ht="18.75">
      <c r="B999" s="363" t="s">
        <v>1574</v>
      </c>
      <c r="C999" s="364">
        <v>36727910000118</v>
      </c>
      <c r="D999" s="365" t="s">
        <v>14</v>
      </c>
      <c r="E999" s="365" t="s">
        <v>15</v>
      </c>
      <c r="F999" s="365" t="s">
        <v>701</v>
      </c>
      <c r="G999" s="366" t="s">
        <v>1424</v>
      </c>
      <c r="H999" s="366" t="s">
        <v>34</v>
      </c>
      <c r="I999" s="366" t="s">
        <v>34</v>
      </c>
      <c r="J999" s="366" t="s">
        <v>611</v>
      </c>
      <c r="K999" s="367" t="s">
        <v>48</v>
      </c>
      <c r="L999" s="368"/>
      <c r="M999" s="368" t="s">
        <v>1424</v>
      </c>
      <c r="N999" s="367">
        <v>534803</v>
      </c>
      <c r="O999" s="367" t="s">
        <v>1323</v>
      </c>
      <c r="P999" s="371">
        <v>43943</v>
      </c>
      <c r="Q999" s="372">
        <v>10.54686074</v>
      </c>
      <c r="R999" s="372">
        <v>14.063017950833339</v>
      </c>
      <c r="S999" s="367">
        <v>1</v>
      </c>
      <c r="T999" s="369">
        <v>-0.14537925406152952</v>
      </c>
      <c r="U999" s="369">
        <v>-1.5576692092031197</v>
      </c>
      <c r="V999" s="369">
        <v>-0.10360480497466173</v>
      </c>
      <c r="W999" s="369">
        <v>-0.92818010385792127</v>
      </c>
      <c r="X999" s="369">
        <v>-0.19830579307313512</v>
      </c>
      <c r="Y999" s="369">
        <v>-1.357517481809378</v>
      </c>
      <c r="AA999" s="369"/>
      <c r="AB999" s="369">
        <v>0.19195844388428665</v>
      </c>
      <c r="AC999" s="373">
        <v>-1.1212127282593582</v>
      </c>
      <c r="AD999" s="575">
        <v>34979818000110</v>
      </c>
      <c r="AE999" s="370" t="s">
        <v>1836</v>
      </c>
      <c r="AF999" s="370" t="s">
        <v>1833</v>
      </c>
      <c r="AG999" s="374" t="s">
        <v>1458</v>
      </c>
      <c r="AH999" s="374" t="s">
        <v>1819</v>
      </c>
      <c r="AI999" s="374">
        <v>500</v>
      </c>
      <c r="AJ999" s="374">
        <v>500</v>
      </c>
      <c r="AK999" s="374">
        <v>500</v>
      </c>
      <c r="AL999" s="722">
        <v>0.2</v>
      </c>
      <c r="AM999" s="722">
        <v>0</v>
      </c>
      <c r="AN999" s="369" t="s">
        <v>1815</v>
      </c>
      <c r="AO999" s="367" t="s">
        <v>1326</v>
      </c>
      <c r="AP999" s="370" t="s">
        <v>1835</v>
      </c>
      <c r="AQ999" s="376" t="s">
        <v>1815</v>
      </c>
      <c r="AR999" s="369">
        <v>0</v>
      </c>
      <c r="AS999" s="369">
        <v>0</v>
      </c>
      <c r="AT999" s="369" t="s">
        <v>1424</v>
      </c>
      <c r="AW999"/>
      <c r="AX999" s="198"/>
      <c r="AY999" s="184"/>
      <c r="AZ999" s="184"/>
      <c r="BA999" s="184"/>
      <c r="BB999" s="186"/>
      <c r="BC999" s="184"/>
      <c r="BD999" s="184"/>
      <c r="BE999" s="184"/>
      <c r="BF999" s="184"/>
      <c r="BG999" s="186"/>
      <c r="BH999" s="186"/>
      <c r="BI999" s="199"/>
      <c r="BJ999" s="199"/>
      <c r="BK999" s="199"/>
      <c r="BL999" s="186"/>
      <c r="BM999" s="186"/>
      <c r="BN999" s="186"/>
      <c r="BO999" s="186"/>
      <c r="BP999" s="186"/>
      <c r="BQ999" s="186"/>
      <c r="BR999" s="186"/>
      <c r="BS999" s="186"/>
      <c r="BT999" s="187"/>
      <c r="BU999" s="188"/>
      <c r="BV999" s="189"/>
      <c r="BW999" s="185"/>
      <c r="BX999"/>
      <c r="BZ999"/>
    </row>
    <row r="1000" spans="2:78" ht="18.75">
      <c r="B1000" s="363" t="s">
        <v>1050</v>
      </c>
      <c r="C1000" s="364">
        <v>35420451000162</v>
      </c>
      <c r="D1000" s="365" t="s">
        <v>11</v>
      </c>
      <c r="E1000" s="365" t="s">
        <v>620</v>
      </c>
      <c r="F1000" s="365" t="s">
        <v>687</v>
      </c>
      <c r="G1000" s="366" t="s">
        <v>740</v>
      </c>
      <c r="H1000" s="366" t="s">
        <v>34</v>
      </c>
      <c r="I1000" s="366" t="s">
        <v>1321</v>
      </c>
      <c r="J1000" s="366" t="s">
        <v>692</v>
      </c>
      <c r="K1000" s="367" t="s">
        <v>48</v>
      </c>
      <c r="L1000" s="368" t="s">
        <v>1341</v>
      </c>
      <c r="M1000" s="368" t="s">
        <v>34</v>
      </c>
      <c r="N1000" s="367">
        <v>535133</v>
      </c>
      <c r="O1000" s="367" t="s">
        <v>1323</v>
      </c>
      <c r="P1000" s="371">
        <v>43732</v>
      </c>
      <c r="Q1000" s="372">
        <v>30.854244940000001</v>
      </c>
      <c r="R1000" s="372">
        <v>23.168890130873024</v>
      </c>
      <c r="S1000" s="367">
        <v>1</v>
      </c>
      <c r="T1000" s="369">
        <v>0.11517570514962805</v>
      </c>
      <c r="U1000" s="369">
        <v>1.2340526213176342</v>
      </c>
      <c r="V1000" s="369">
        <v>0.17129873663985129</v>
      </c>
      <c r="W1000" s="369">
        <v>1.5346400121499479</v>
      </c>
      <c r="X1000" s="369">
        <v>0.28363108200291731</v>
      </c>
      <c r="Y1000" s="369">
        <v>1.9416182766857903</v>
      </c>
      <c r="Z1000" s="369">
        <v>0.29639342999999951</v>
      </c>
      <c r="AA1000" s="369">
        <v>1.6014710637297949</v>
      </c>
      <c r="AB1000" s="369">
        <v>1.4657965850575194E-2</v>
      </c>
      <c r="AC1000" s="373">
        <v>4.0713214673132336</v>
      </c>
      <c r="AD1000" s="575">
        <v>22681938000157</v>
      </c>
      <c r="AE1000" s="370" t="s">
        <v>2016</v>
      </c>
      <c r="AF1000" s="370" t="s">
        <v>1956</v>
      </c>
      <c r="AG1000" s="374" t="s">
        <v>763</v>
      </c>
      <c r="AH1000" s="374" t="s">
        <v>1813</v>
      </c>
      <c r="AI1000" s="374">
        <v>50000</v>
      </c>
      <c r="AJ1000" s="374">
        <v>10000</v>
      </c>
      <c r="AK1000" s="374">
        <v>30000</v>
      </c>
      <c r="AL1000" s="722">
        <v>0</v>
      </c>
      <c r="AM1000" s="722">
        <v>0</v>
      </c>
      <c r="AN1000" s="369" t="s">
        <v>1820</v>
      </c>
      <c r="AO1000" s="367" t="s">
        <v>1326</v>
      </c>
      <c r="AP1000" s="370" t="s">
        <v>1835</v>
      </c>
      <c r="AQ1000" s="376" t="s">
        <v>1950</v>
      </c>
      <c r="AR1000" s="369">
        <v>5.3333333333333297E-3</v>
      </c>
      <c r="AS1000" s="369">
        <v>5.3333333333333297E-3</v>
      </c>
      <c r="AT1000" s="369" t="s">
        <v>1424</v>
      </c>
      <c r="AW1000"/>
      <c r="AX1000" s="198"/>
      <c r="AY1000" s="184"/>
      <c r="AZ1000" s="184"/>
      <c r="BA1000" s="184"/>
      <c r="BB1000" s="186"/>
      <c r="BC1000" s="184"/>
      <c r="BD1000" s="184"/>
      <c r="BE1000" s="184"/>
      <c r="BF1000" s="184"/>
      <c r="BG1000" s="186"/>
      <c r="BH1000" s="186"/>
      <c r="BI1000" s="199"/>
      <c r="BJ1000" s="199"/>
      <c r="BK1000" s="199"/>
      <c r="BL1000" s="186"/>
      <c r="BM1000" s="186"/>
      <c r="BN1000" s="186"/>
      <c r="BO1000" s="186"/>
      <c r="BP1000" s="186"/>
      <c r="BQ1000" s="186"/>
      <c r="BR1000" s="186"/>
      <c r="BS1000" s="186"/>
      <c r="BT1000" s="187"/>
      <c r="BU1000" s="188"/>
      <c r="BV1000" s="189"/>
      <c r="BW1000" s="185"/>
      <c r="BX1000"/>
      <c r="BZ1000"/>
    </row>
    <row r="1001" spans="2:78" ht="18.75">
      <c r="B1001" s="363" t="s">
        <v>217</v>
      </c>
      <c r="C1001" s="364">
        <v>35717650000137</v>
      </c>
      <c r="D1001" s="365" t="s">
        <v>14</v>
      </c>
      <c r="E1001" s="365" t="s">
        <v>607</v>
      </c>
      <c r="F1001" s="365" t="s">
        <v>1424</v>
      </c>
      <c r="G1001" s="366" t="s">
        <v>1424</v>
      </c>
      <c r="H1001" s="366" t="s">
        <v>34</v>
      </c>
      <c r="I1001" s="366" t="s">
        <v>34</v>
      </c>
      <c r="J1001" s="366" t="s">
        <v>608</v>
      </c>
      <c r="K1001" s="367" t="s">
        <v>48</v>
      </c>
      <c r="L1001" s="368"/>
      <c r="M1001" s="368" t="s">
        <v>1421</v>
      </c>
      <c r="N1001" s="367">
        <v>535151</v>
      </c>
      <c r="O1001" s="367" t="s">
        <v>1323</v>
      </c>
      <c r="P1001" s="371">
        <v>43882</v>
      </c>
      <c r="Q1001" s="372">
        <v>52.675838589999998</v>
      </c>
      <c r="R1001" s="372">
        <v>32.819198024860562</v>
      </c>
      <c r="S1001" s="367">
        <v>2</v>
      </c>
      <c r="T1001" s="369">
        <v>9.1056158666761977E-2</v>
      </c>
      <c r="U1001" s="369">
        <v>0.97562321102225014</v>
      </c>
      <c r="V1001" s="369">
        <v>8.4920844898107584E-2</v>
      </c>
      <c r="W1001" s="369">
        <v>0.76079327263349517</v>
      </c>
      <c r="X1001" s="369">
        <v>0.46509490416257093</v>
      </c>
      <c r="Y1001" s="369">
        <v>3.1838427577771098</v>
      </c>
      <c r="AA1001" s="369"/>
      <c r="AB1001" s="369">
        <v>0.22029363022729403</v>
      </c>
      <c r="AC1001" s="373">
        <v>-0.12120459715337004</v>
      </c>
      <c r="AD1001" s="575">
        <v>0</v>
      </c>
      <c r="AE1001" s="370" t="s">
        <v>1886</v>
      </c>
      <c r="AF1001" s="370" t="s">
        <v>1812</v>
      </c>
      <c r="AG1001" s="374" t="s">
        <v>1459</v>
      </c>
      <c r="AH1001" s="374" t="s">
        <v>1819</v>
      </c>
      <c r="AI1001" s="374">
        <v>500</v>
      </c>
      <c r="AJ1001" s="374">
        <v>500</v>
      </c>
      <c r="AK1001" s="374">
        <v>500</v>
      </c>
      <c r="AL1001" s="722">
        <v>2.1</v>
      </c>
      <c r="AM1001" s="722">
        <v>20</v>
      </c>
      <c r="AN1001" s="369" t="s">
        <v>668</v>
      </c>
      <c r="AO1001" s="367" t="s">
        <v>1326</v>
      </c>
      <c r="AP1001" s="370" t="s">
        <v>1816</v>
      </c>
      <c r="AQ1001" s="376" t="s">
        <v>672</v>
      </c>
      <c r="AR1001" s="369">
        <v>3.3333333333333301E-3</v>
      </c>
      <c r="AS1001" s="369">
        <v>3.3333333333333301E-3</v>
      </c>
      <c r="AT1001" s="369" t="s">
        <v>1424</v>
      </c>
      <c r="AW1001" s="198"/>
      <c r="AX1001" s="198"/>
      <c r="AY1001" s="184"/>
      <c r="AZ1001" s="184"/>
      <c r="BA1001" s="184"/>
      <c r="BB1001" s="186"/>
      <c r="BC1001" s="184"/>
      <c r="BD1001" s="184"/>
      <c r="BE1001" s="184"/>
      <c r="BF1001" s="184"/>
      <c r="BG1001" s="186"/>
      <c r="BH1001" s="186"/>
      <c r="BI1001" s="199"/>
      <c r="BJ1001" s="199"/>
      <c r="BK1001" s="199"/>
      <c r="BL1001" s="186"/>
      <c r="BM1001" s="186"/>
      <c r="BN1001" s="186"/>
      <c r="BO1001" s="186"/>
      <c r="BP1001" s="186"/>
      <c r="BQ1001" s="186"/>
      <c r="BR1001" s="186"/>
      <c r="BS1001" s="186"/>
      <c r="BT1001" s="187"/>
      <c r="BU1001" s="188"/>
      <c r="BV1001" s="189"/>
      <c r="BW1001" s="185"/>
      <c r="BX1001"/>
      <c r="BZ1001"/>
    </row>
    <row r="1002" spans="2:78" ht="18.75">
      <c r="B1002" s="363" t="s">
        <v>1248</v>
      </c>
      <c r="C1002" s="364">
        <v>30397165000100</v>
      </c>
      <c r="D1002" s="365" t="s">
        <v>14</v>
      </c>
      <c r="E1002" s="365" t="s">
        <v>607</v>
      </c>
      <c r="F1002" s="365" t="s">
        <v>1424</v>
      </c>
      <c r="G1002" s="366" t="s">
        <v>1424</v>
      </c>
      <c r="H1002" s="366" t="s">
        <v>34</v>
      </c>
      <c r="I1002" s="366" t="s">
        <v>34</v>
      </c>
      <c r="J1002" s="366" t="s">
        <v>608</v>
      </c>
      <c r="K1002" s="367" t="s">
        <v>48</v>
      </c>
      <c r="L1002" s="368"/>
      <c r="M1002" s="368" t="s">
        <v>34</v>
      </c>
      <c r="N1002" s="367">
        <v>535354</v>
      </c>
      <c r="O1002" s="367" t="s">
        <v>1323</v>
      </c>
      <c r="P1002" s="371">
        <v>43937</v>
      </c>
      <c r="Q1002" s="372">
        <v>119.48430088000001</v>
      </c>
      <c r="R1002" s="372">
        <v>129.99730704277775</v>
      </c>
      <c r="S1002" s="367">
        <v>3</v>
      </c>
      <c r="T1002" s="369">
        <v>7.1781279398095421E-3</v>
      </c>
      <c r="U1002" s="369">
        <v>7.6910209395005563E-2</v>
      </c>
      <c r="V1002" s="369">
        <v>-4.6425954205179254E-2</v>
      </c>
      <c r="W1002" s="369">
        <v>-0.41592324802315056</v>
      </c>
      <c r="X1002" s="369">
        <v>9.1957507344980982E-2</v>
      </c>
      <c r="Y1002" s="369">
        <v>0.62950215356738093</v>
      </c>
      <c r="AA1002" s="369"/>
      <c r="AB1002" s="369">
        <v>0.25548780475462252</v>
      </c>
      <c r="AC1002" s="373">
        <v>-0.61861034800558301</v>
      </c>
      <c r="AD1002" s="575">
        <v>0</v>
      </c>
      <c r="AE1002" s="370" t="s">
        <v>2108</v>
      </c>
      <c r="AF1002" s="370" t="s">
        <v>1833</v>
      </c>
      <c r="AG1002" s="374" t="s">
        <v>1458</v>
      </c>
      <c r="AH1002" s="374" t="s">
        <v>1819</v>
      </c>
      <c r="AI1002" s="374">
        <v>0</v>
      </c>
      <c r="AJ1002" s="374">
        <v>0</v>
      </c>
      <c r="AK1002" s="374">
        <v>0</v>
      </c>
      <c r="AL1002" s="722">
        <v>2</v>
      </c>
      <c r="AM1002" s="722">
        <v>20</v>
      </c>
      <c r="AN1002" s="369" t="s">
        <v>668</v>
      </c>
      <c r="AO1002" s="367" t="s">
        <v>1326</v>
      </c>
      <c r="AP1002" s="370" t="s">
        <v>1816</v>
      </c>
      <c r="AQ1002" s="376" t="s">
        <v>672</v>
      </c>
      <c r="AR1002" s="369">
        <v>6.0000000000000001E-3</v>
      </c>
      <c r="AS1002" s="369">
        <v>6.0000000000000001E-3</v>
      </c>
      <c r="AT1002" s="369" t="s">
        <v>1424</v>
      </c>
      <c r="AW1002" s="198"/>
      <c r="AX1002" s="198"/>
      <c r="AY1002" s="184"/>
      <c r="AZ1002" s="184"/>
      <c r="BA1002" s="184"/>
      <c r="BB1002" s="186"/>
      <c r="BC1002" s="184"/>
      <c r="BD1002" s="184"/>
      <c r="BE1002" s="184"/>
      <c r="BF1002" s="184"/>
      <c r="BG1002" s="186"/>
      <c r="BH1002" s="186"/>
      <c r="BI1002" s="199"/>
      <c r="BJ1002" s="199"/>
      <c r="BK1002" s="199"/>
      <c r="BL1002" s="218"/>
      <c r="BM1002" s="186"/>
      <c r="BN1002" s="186"/>
      <c r="BO1002" s="186"/>
      <c r="BP1002" s="186"/>
      <c r="BQ1002" s="186"/>
      <c r="BR1002" s="186"/>
      <c r="BS1002" s="186"/>
      <c r="BT1002" s="187"/>
      <c r="BU1002" s="188"/>
      <c r="BV1002" s="189"/>
      <c r="BW1002" s="185"/>
      <c r="BX1002"/>
      <c r="BZ1002"/>
    </row>
    <row r="1003" spans="2:78" ht="18.75">
      <c r="B1003" s="363" t="s">
        <v>1573</v>
      </c>
      <c r="C1003" s="364">
        <v>36498594000150</v>
      </c>
      <c r="D1003" s="365" t="s">
        <v>14</v>
      </c>
      <c r="E1003" s="365" t="s">
        <v>15</v>
      </c>
      <c r="F1003" s="365" t="s">
        <v>701</v>
      </c>
      <c r="G1003" s="366" t="s">
        <v>1424</v>
      </c>
      <c r="H1003" s="366" t="s">
        <v>34</v>
      </c>
      <c r="I1003" s="366" t="s">
        <v>34</v>
      </c>
      <c r="J1003" s="366" t="s">
        <v>611</v>
      </c>
      <c r="K1003" s="367" t="s">
        <v>48</v>
      </c>
      <c r="L1003" s="368"/>
      <c r="M1003" s="368" t="s">
        <v>1424</v>
      </c>
      <c r="N1003" s="367">
        <v>535370</v>
      </c>
      <c r="O1003" s="367" t="s">
        <v>1323</v>
      </c>
      <c r="P1003" s="371">
        <v>43952</v>
      </c>
      <c r="Q1003" s="372">
        <v>10.336667569999999</v>
      </c>
      <c r="R1003" s="372">
        <v>13.025096526666658</v>
      </c>
      <c r="S1003" s="367">
        <v>1</v>
      </c>
      <c r="T1003" s="369">
        <v>-3.5084238324282646E-2</v>
      </c>
      <c r="U1003" s="369">
        <v>-0.37591084174190026</v>
      </c>
      <c r="V1003" s="369">
        <v>1.6833265658391605E-2</v>
      </c>
      <c r="W1003" s="369">
        <v>0.15080673402063813</v>
      </c>
      <c r="X1003" s="369">
        <v>-7.4199345553857987E-2</v>
      </c>
      <c r="Y1003" s="369">
        <v>-0.5079372980850293</v>
      </c>
      <c r="AA1003" s="369"/>
      <c r="AB1003" s="369">
        <v>0.14583934373612154</v>
      </c>
      <c r="AC1003" s="373">
        <v>-0.64994930392978345</v>
      </c>
      <c r="AD1003" s="575">
        <v>33600729000158</v>
      </c>
      <c r="AE1003" s="370" t="s">
        <v>1836</v>
      </c>
      <c r="AF1003" s="370" t="s">
        <v>1833</v>
      </c>
      <c r="AG1003" s="374" t="s">
        <v>1458</v>
      </c>
      <c r="AH1003" s="374" t="s">
        <v>1819</v>
      </c>
      <c r="AI1003" s="374">
        <v>500</v>
      </c>
      <c r="AJ1003" s="374">
        <v>500</v>
      </c>
      <c r="AK1003" s="374">
        <v>500</v>
      </c>
      <c r="AL1003" s="722">
        <v>0.2</v>
      </c>
      <c r="AM1003" s="722">
        <v>0</v>
      </c>
      <c r="AN1003" s="369" t="s">
        <v>1820</v>
      </c>
      <c r="AO1003" s="367" t="s">
        <v>1326</v>
      </c>
      <c r="AP1003" s="370" t="s">
        <v>1835</v>
      </c>
      <c r="AQ1003" s="376" t="s">
        <v>1815</v>
      </c>
      <c r="AR1003" s="369">
        <v>0</v>
      </c>
      <c r="AS1003" s="369">
        <v>0</v>
      </c>
      <c r="AT1003" s="369" t="s">
        <v>1424</v>
      </c>
      <c r="AW1003"/>
      <c r="AX1003" s="198"/>
      <c r="AY1003" s="184"/>
      <c r="AZ1003" s="184"/>
      <c r="BA1003" s="184"/>
      <c r="BB1003" s="186"/>
      <c r="BC1003" s="184"/>
      <c r="BD1003" s="184"/>
      <c r="BE1003" s="184"/>
      <c r="BF1003" s="184"/>
      <c r="BG1003" s="186"/>
      <c r="BH1003" s="186"/>
      <c r="BI1003" s="199"/>
      <c r="BJ1003" s="199"/>
      <c r="BK1003" s="199"/>
      <c r="BL1003" s="186"/>
      <c r="BM1003" s="186"/>
      <c r="BN1003" s="186"/>
      <c r="BO1003" s="186"/>
      <c r="BP1003" s="186"/>
      <c r="BQ1003" s="186"/>
      <c r="BR1003" s="186"/>
      <c r="BS1003" s="186"/>
      <c r="BT1003" s="187"/>
      <c r="BU1003" s="188"/>
      <c r="BV1003" s="189"/>
      <c r="BW1003" s="185"/>
      <c r="BX1003"/>
      <c r="BZ1003"/>
    </row>
    <row r="1004" spans="2:78" ht="18.75">
      <c r="B1004" s="363" t="s">
        <v>1301</v>
      </c>
      <c r="C1004" s="364">
        <v>35535700000165</v>
      </c>
      <c r="D1004" s="365" t="s">
        <v>14</v>
      </c>
      <c r="E1004" s="365" t="s">
        <v>607</v>
      </c>
      <c r="F1004" s="365" t="s">
        <v>1424</v>
      </c>
      <c r="G1004" s="366" t="s">
        <v>1424</v>
      </c>
      <c r="H1004" s="366" t="s">
        <v>34</v>
      </c>
      <c r="I1004" s="366" t="s">
        <v>34</v>
      </c>
      <c r="J1004" s="366" t="s">
        <v>611</v>
      </c>
      <c r="K1004" s="367" t="s">
        <v>48</v>
      </c>
      <c r="L1004" s="368"/>
      <c r="M1004" s="368" t="s">
        <v>1421</v>
      </c>
      <c r="N1004" s="367">
        <v>535427</v>
      </c>
      <c r="O1004" s="367" t="s">
        <v>1323</v>
      </c>
      <c r="P1004" s="371">
        <v>43946</v>
      </c>
      <c r="Q1004" s="372">
        <v>570.52226169000005</v>
      </c>
      <c r="R1004" s="372">
        <v>1913.4832613144824</v>
      </c>
      <c r="S1004" s="367">
        <v>2</v>
      </c>
      <c r="T1004" s="369">
        <v>-0.29992510112229431</v>
      </c>
      <c r="U1004" s="369">
        <v>-3.2135540803339206</v>
      </c>
      <c r="V1004" s="369">
        <v>-0.27662402055192026</v>
      </c>
      <c r="W1004" s="369">
        <v>-2.4782336320045313</v>
      </c>
      <c r="X1004" s="369">
        <v>-0.12915518532946912</v>
      </c>
      <c r="Y1004" s="369">
        <v>-0.88414170475807863</v>
      </c>
      <c r="AA1004" s="369"/>
      <c r="AB1004" s="369">
        <v>0.23897024744073697</v>
      </c>
      <c r="AC1004" s="373">
        <v>-1.6246602676070072</v>
      </c>
      <c r="AD1004" s="575">
        <v>0</v>
      </c>
      <c r="AE1004" s="370" t="s">
        <v>1906</v>
      </c>
      <c r="AF1004" s="370" t="s">
        <v>1907</v>
      </c>
      <c r="AG1004" s="374" t="s">
        <v>1462</v>
      </c>
      <c r="AH1004" s="374" t="s">
        <v>1813</v>
      </c>
      <c r="AI1004" s="374">
        <v>0</v>
      </c>
      <c r="AJ1004" s="374">
        <v>0</v>
      </c>
      <c r="AK1004" s="374">
        <v>0</v>
      </c>
      <c r="AL1004" s="722">
        <v>0.75</v>
      </c>
      <c r="AM1004" s="722">
        <v>0</v>
      </c>
      <c r="AN1004" s="369" t="s">
        <v>1820</v>
      </c>
      <c r="AO1004" s="367" t="s">
        <v>1326</v>
      </c>
      <c r="AP1004" s="370" t="s">
        <v>1835</v>
      </c>
      <c r="AQ1004" s="376" t="s">
        <v>1815</v>
      </c>
      <c r="AR1004" s="369">
        <v>3.5000000000000001E-3</v>
      </c>
      <c r="AS1004" s="369">
        <v>3.5000000000000001E-3</v>
      </c>
      <c r="AT1004" s="369" t="s">
        <v>1424</v>
      </c>
      <c r="AW1004"/>
      <c r="AX1004" s="198"/>
      <c r="AY1004" s="184"/>
      <c r="AZ1004" s="184"/>
      <c r="BA1004" s="184"/>
      <c r="BB1004" s="186"/>
      <c r="BC1004" s="184"/>
      <c r="BD1004" s="184"/>
      <c r="BE1004" s="184"/>
      <c r="BF1004" s="184"/>
      <c r="BG1004" s="186"/>
      <c r="BH1004" s="186"/>
      <c r="BI1004" s="199"/>
      <c r="BJ1004" s="199"/>
      <c r="BK1004" s="199"/>
      <c r="BL1004" s="186"/>
      <c r="BM1004" s="186"/>
      <c r="BN1004" s="186"/>
      <c r="BO1004" s="186"/>
      <c r="BP1004" s="186"/>
      <c r="BQ1004" s="186"/>
      <c r="BR1004" s="186"/>
      <c r="BS1004" s="186"/>
      <c r="BT1004" s="187"/>
      <c r="BU1004" s="188"/>
      <c r="BV1004" s="189"/>
      <c r="BW1004" s="185"/>
      <c r="BX1004"/>
      <c r="BZ1004"/>
    </row>
    <row r="1005" spans="2:78" ht="18.75">
      <c r="B1005" s="363" t="s">
        <v>833</v>
      </c>
      <c r="C1005" s="364">
        <v>36484248000112</v>
      </c>
      <c r="D1005" s="365" t="s">
        <v>13</v>
      </c>
      <c r="E1005" s="365" t="s">
        <v>616</v>
      </c>
      <c r="F1005" s="365" t="s">
        <v>610</v>
      </c>
      <c r="G1005" s="366" t="s">
        <v>34</v>
      </c>
      <c r="H1005" s="366" t="s">
        <v>1340</v>
      </c>
      <c r="I1005" s="366" t="s">
        <v>34</v>
      </c>
      <c r="J1005" s="366" t="s">
        <v>1424</v>
      </c>
      <c r="K1005" s="367" t="s">
        <v>48</v>
      </c>
      <c r="L1005" s="368"/>
      <c r="M1005" s="368" t="s">
        <v>34</v>
      </c>
      <c r="N1005" s="367">
        <v>535451</v>
      </c>
      <c r="O1005" s="367" t="s">
        <v>1323</v>
      </c>
      <c r="P1005" s="371">
        <v>43894</v>
      </c>
      <c r="Q1005" s="372">
        <v>9.6596901099999997</v>
      </c>
      <c r="R1005" s="372">
        <v>18.224223238340414</v>
      </c>
      <c r="S1005" s="367">
        <v>1</v>
      </c>
      <c r="T1005" s="369">
        <v>4.532642998480263E-2</v>
      </c>
      <c r="U1005" s="369">
        <v>0.48565102913890457</v>
      </c>
      <c r="V1005" s="369">
        <v>3.4727726480453747E-2</v>
      </c>
      <c r="W1005" s="369">
        <v>0.31112055834920299</v>
      </c>
      <c r="X1005" s="369">
        <v>8.2653897982591706E-2</v>
      </c>
      <c r="Y1005" s="369">
        <v>0.56581358371954515</v>
      </c>
      <c r="AA1005" s="369"/>
      <c r="AB1005" s="369">
        <v>8.0722533251497128E-2</v>
      </c>
      <c r="AC1005" s="373">
        <v>-0.95256821147124182</v>
      </c>
      <c r="AD1005" s="575">
        <v>0</v>
      </c>
      <c r="AE1005" s="370" t="s">
        <v>2109</v>
      </c>
      <c r="AF1005" s="370" t="s">
        <v>2110</v>
      </c>
      <c r="AG1005" s="374" t="s">
        <v>1460</v>
      </c>
      <c r="AH1005" s="374" t="s">
        <v>1819</v>
      </c>
      <c r="AI1005" s="374">
        <v>0</v>
      </c>
      <c r="AJ1005" s="374">
        <v>0</v>
      </c>
      <c r="AK1005" s="374">
        <v>0</v>
      </c>
      <c r="AL1005" s="722">
        <v>1.85</v>
      </c>
      <c r="AM1005" s="722">
        <v>20</v>
      </c>
      <c r="AN1005" s="369" t="s">
        <v>1820</v>
      </c>
      <c r="AO1005" s="367" t="s">
        <v>1326</v>
      </c>
      <c r="AP1005" s="370" t="s">
        <v>1835</v>
      </c>
      <c r="AQ1005" s="376" t="s">
        <v>666</v>
      </c>
      <c r="AR1005" s="369">
        <v>6.1666666666666701E-3</v>
      </c>
      <c r="AS1005" s="369">
        <v>6.1666666666666701E-3</v>
      </c>
      <c r="AT1005" s="369" t="s">
        <v>1424</v>
      </c>
      <c r="AW1005"/>
      <c r="AX1005" s="198"/>
      <c r="AY1005" s="184"/>
      <c r="AZ1005" s="184"/>
      <c r="BA1005" s="184"/>
      <c r="BB1005" s="186"/>
      <c r="BC1005" s="184"/>
      <c r="BD1005" s="184"/>
      <c r="BE1005" s="184"/>
      <c r="BF1005" s="184"/>
      <c r="BG1005" s="186"/>
      <c r="BH1005" s="186"/>
      <c r="BI1005" s="199"/>
      <c r="BJ1005" s="199"/>
      <c r="BK1005" s="199"/>
      <c r="BL1005" s="186"/>
      <c r="BM1005" s="186"/>
      <c r="BN1005" s="186"/>
      <c r="BO1005" s="186"/>
      <c r="BP1005" s="186"/>
      <c r="BQ1005" s="186"/>
      <c r="BR1005" s="186"/>
      <c r="BS1005" s="186"/>
      <c r="BT1005" s="187"/>
      <c r="BU1005" s="188"/>
      <c r="BV1005" s="189"/>
      <c r="BW1005" s="185"/>
      <c r="BX1005"/>
      <c r="BZ1005"/>
    </row>
    <row r="1006" spans="2:78" ht="18.75">
      <c r="B1006" s="363" t="s">
        <v>1113</v>
      </c>
      <c r="C1006" s="364"/>
      <c r="D1006" s="365" t="s">
        <v>11</v>
      </c>
      <c r="E1006" s="365" t="s">
        <v>620</v>
      </c>
      <c r="F1006" s="365" t="s">
        <v>687</v>
      </c>
      <c r="G1006" s="366" t="s">
        <v>740</v>
      </c>
      <c r="H1006" s="366" t="s">
        <v>34</v>
      </c>
      <c r="I1006" s="366" t="s">
        <v>1321</v>
      </c>
      <c r="J1006" s="366" t="s">
        <v>608</v>
      </c>
      <c r="L1006" s="368"/>
      <c r="M1006" s="368" t="s">
        <v>34</v>
      </c>
      <c r="N1006" s="367">
        <v>535486</v>
      </c>
      <c r="O1006" s="367" t="s">
        <v>1323</v>
      </c>
      <c r="P1006" s="371"/>
      <c r="S1006" s="367"/>
      <c r="U1006" s="369"/>
      <c r="W1006" s="369"/>
      <c r="Y1006" s="369"/>
      <c r="AA1006" s="369"/>
      <c r="AD1006" s="575">
        <v>0</v>
      </c>
      <c r="AE1006" s="370"/>
      <c r="AF1006" s="370"/>
      <c r="AG1006" s="374" t="s">
        <v>1458</v>
      </c>
      <c r="AH1006" s="374"/>
      <c r="AI1006" s="374">
        <v>0</v>
      </c>
      <c r="AJ1006" s="374">
        <v>0</v>
      </c>
      <c r="AK1006" s="374">
        <v>0</v>
      </c>
      <c r="AN1006" s="369"/>
      <c r="AO1006" s="367" t="s">
        <v>1326</v>
      </c>
      <c r="AP1006" s="370"/>
      <c r="AR1006" s="369">
        <v>1.4E-3</v>
      </c>
      <c r="AS1006" s="369">
        <v>1.4E-3</v>
      </c>
      <c r="AT1006" s="369" t="s">
        <v>1424</v>
      </c>
      <c r="AW1006"/>
      <c r="AX1006" s="198"/>
      <c r="AY1006" s="184"/>
      <c r="AZ1006" s="184"/>
      <c r="BA1006" s="184"/>
      <c r="BB1006" s="186"/>
      <c r="BC1006" s="184"/>
      <c r="BD1006" s="184"/>
      <c r="BE1006" s="184"/>
      <c r="BF1006" s="184"/>
      <c r="BG1006" s="186"/>
      <c r="BH1006" s="186"/>
      <c r="BI1006" s="199"/>
      <c r="BJ1006" s="199"/>
      <c r="BK1006" s="199"/>
      <c r="BL1006" s="186"/>
      <c r="BM1006" s="186"/>
      <c r="BN1006" s="186"/>
      <c r="BO1006" s="186"/>
      <c r="BP1006" s="186"/>
      <c r="BQ1006" s="186"/>
      <c r="BR1006" s="186"/>
      <c r="BS1006" s="186"/>
      <c r="BT1006" s="187"/>
      <c r="BU1006" s="188"/>
      <c r="BV1006" s="189"/>
      <c r="BW1006" s="185"/>
      <c r="BX1006"/>
      <c r="BZ1006"/>
    </row>
    <row r="1007" spans="2:78" ht="18.75">
      <c r="B1007" s="363" t="s">
        <v>245</v>
      </c>
      <c r="C1007" s="364">
        <v>35956906000169</v>
      </c>
      <c r="D1007" s="365" t="s">
        <v>14</v>
      </c>
      <c r="E1007" s="365" t="s">
        <v>607</v>
      </c>
      <c r="F1007" s="365" t="s">
        <v>1424</v>
      </c>
      <c r="G1007" s="366" t="s">
        <v>1424</v>
      </c>
      <c r="H1007" s="366" t="s">
        <v>34</v>
      </c>
      <c r="I1007" s="366" t="s">
        <v>34</v>
      </c>
      <c r="J1007" s="366" t="s">
        <v>608</v>
      </c>
      <c r="K1007" s="367" t="s">
        <v>48</v>
      </c>
      <c r="L1007" s="368"/>
      <c r="M1007" s="368" t="s">
        <v>1421</v>
      </c>
      <c r="N1007" s="367">
        <v>535818</v>
      </c>
      <c r="O1007" s="367" t="s">
        <v>1323</v>
      </c>
      <c r="P1007" s="371">
        <v>43959</v>
      </c>
      <c r="Q1007" s="372">
        <v>13.438844789999999</v>
      </c>
      <c r="R1007" s="372">
        <v>25.642943564183263</v>
      </c>
      <c r="S1007" s="367">
        <v>2</v>
      </c>
      <c r="T1007" s="369">
        <v>-1.9149313046404548E-2</v>
      </c>
      <c r="U1007" s="369">
        <v>-0.20517573502716963</v>
      </c>
      <c r="V1007" s="369">
        <v>-0.11037996021166085</v>
      </c>
      <c r="W1007" s="369">
        <v>-0.98887771622319098</v>
      </c>
      <c r="X1007" s="369">
        <v>-4.9257379592162365E-2</v>
      </c>
      <c r="Y1007" s="369">
        <v>-0.33719516141326289</v>
      </c>
      <c r="AA1007" s="369"/>
      <c r="AB1007" s="369">
        <v>0.23540048013374107</v>
      </c>
      <c r="AC1007" s="373">
        <v>-0.94307966445434854</v>
      </c>
      <c r="AD1007" s="575">
        <v>35400868000163</v>
      </c>
      <c r="AE1007" s="370" t="s">
        <v>1845</v>
      </c>
      <c r="AF1007" s="370" t="s">
        <v>1812</v>
      </c>
      <c r="AG1007" s="374" t="s">
        <v>1459</v>
      </c>
      <c r="AH1007" s="374" t="s">
        <v>1813</v>
      </c>
      <c r="AI1007" s="374">
        <v>100000</v>
      </c>
      <c r="AJ1007" s="374">
        <v>50000</v>
      </c>
      <c r="AK1007" s="374">
        <v>100000</v>
      </c>
      <c r="AL1007" s="722">
        <v>1.85</v>
      </c>
      <c r="AM1007" s="722">
        <v>20</v>
      </c>
      <c r="AN1007" s="369" t="s">
        <v>1815</v>
      </c>
      <c r="AO1007" s="367" t="s">
        <v>1326</v>
      </c>
      <c r="AP1007" s="370" t="s">
        <v>1816</v>
      </c>
      <c r="AQ1007" s="376" t="s">
        <v>684</v>
      </c>
      <c r="AR1007" s="369">
        <v>2.46666666666667E-3</v>
      </c>
      <c r="AS1007" s="369">
        <v>2.46666666666667E-3</v>
      </c>
      <c r="AT1007" s="369" t="s">
        <v>1424</v>
      </c>
      <c r="AW1007"/>
      <c r="AX1007" s="198"/>
      <c r="AY1007" s="184"/>
      <c r="AZ1007" s="184"/>
      <c r="BA1007" s="184"/>
      <c r="BB1007" s="186"/>
      <c r="BC1007" s="184"/>
      <c r="BD1007" s="184"/>
      <c r="BE1007" s="184"/>
      <c r="BF1007" s="184"/>
      <c r="BG1007" s="186"/>
      <c r="BH1007" s="186"/>
      <c r="BI1007" s="199"/>
      <c r="BJ1007" s="199"/>
      <c r="BK1007" s="199"/>
      <c r="BL1007" s="186"/>
      <c r="BM1007" s="186"/>
      <c r="BN1007" s="186"/>
      <c r="BO1007" s="186"/>
      <c r="BP1007" s="186"/>
      <c r="BQ1007" s="186"/>
      <c r="BR1007" s="186"/>
      <c r="BS1007" s="186"/>
      <c r="BT1007" s="187"/>
      <c r="BU1007" s="188"/>
      <c r="BV1007" s="189"/>
      <c r="BW1007" s="185"/>
      <c r="BX1007"/>
      <c r="BZ1007"/>
    </row>
    <row r="1008" spans="2:78" ht="18.75">
      <c r="B1008" s="363" t="s">
        <v>1702</v>
      </c>
      <c r="C1008" s="364">
        <v>34887367000190</v>
      </c>
      <c r="D1008" s="365" t="s">
        <v>13</v>
      </c>
      <c r="E1008" s="365" t="s">
        <v>615</v>
      </c>
      <c r="F1008" s="365" t="s">
        <v>619</v>
      </c>
      <c r="G1008" s="366" t="s">
        <v>34</v>
      </c>
      <c r="H1008" s="366" t="s">
        <v>1339</v>
      </c>
      <c r="I1008" s="366" t="s">
        <v>34</v>
      </c>
      <c r="J1008" s="366" t="s">
        <v>608</v>
      </c>
      <c r="K1008" s="367" t="s">
        <v>48</v>
      </c>
      <c r="L1008" s="368"/>
      <c r="M1008" s="368" t="s">
        <v>1424</v>
      </c>
      <c r="N1008" s="367">
        <v>536261</v>
      </c>
      <c r="O1008" s="367" t="s">
        <v>1323</v>
      </c>
      <c r="P1008" s="371">
        <v>43965</v>
      </c>
      <c r="Q1008" s="372">
        <v>127.89704816</v>
      </c>
      <c r="R1008" s="372">
        <v>196.07815128964279</v>
      </c>
      <c r="S1008" s="367">
        <v>2</v>
      </c>
      <c r="T1008" s="369">
        <v>0.10704468237194509</v>
      </c>
      <c r="U1008" s="369">
        <v>1.1469325992630051</v>
      </c>
      <c r="V1008" s="369">
        <v>0.11002722425125167</v>
      </c>
      <c r="W1008" s="369">
        <v>0.98571760699421163</v>
      </c>
      <c r="X1008" s="369">
        <v>0.15445740071299907</v>
      </c>
      <c r="Y1008" s="369">
        <v>1.0573499564150561</v>
      </c>
      <c r="AA1008" s="369"/>
      <c r="AB1008" s="369">
        <v>3.690829589351844E-2</v>
      </c>
      <c r="AC1008" s="373">
        <v>-4.3194119788351346E-2</v>
      </c>
      <c r="AD1008" s="575">
        <v>35927377000175</v>
      </c>
      <c r="AE1008" s="370" t="s">
        <v>1906</v>
      </c>
      <c r="AF1008" s="370" t="s">
        <v>1907</v>
      </c>
      <c r="AG1008" s="374" t="s">
        <v>1462</v>
      </c>
      <c r="AH1008" s="374" t="s">
        <v>1819</v>
      </c>
      <c r="AI1008" s="374">
        <v>10000</v>
      </c>
      <c r="AJ1008" s="374">
        <v>0</v>
      </c>
      <c r="AK1008" s="374">
        <v>1000</v>
      </c>
      <c r="AL1008" s="722">
        <v>2.5</v>
      </c>
      <c r="AM1008" s="722">
        <v>0</v>
      </c>
      <c r="AN1008" s="369" t="s">
        <v>1820</v>
      </c>
      <c r="AO1008" s="367" t="s">
        <v>1326</v>
      </c>
      <c r="AP1008" s="370" t="s">
        <v>1835</v>
      </c>
      <c r="AQ1008" s="376" t="s">
        <v>1815</v>
      </c>
      <c r="AR1008" s="369">
        <v>0</v>
      </c>
      <c r="AS1008" s="369">
        <v>0</v>
      </c>
      <c r="AT1008" s="369" t="s">
        <v>1424</v>
      </c>
      <c r="AW1008"/>
      <c r="AX1008" s="198"/>
      <c r="AY1008" s="184"/>
      <c r="AZ1008" s="184"/>
      <c r="BA1008" s="184"/>
      <c r="BB1008" s="186"/>
      <c r="BC1008" s="184"/>
      <c r="BD1008" s="184"/>
      <c r="BE1008" s="184"/>
      <c r="BF1008" s="184"/>
      <c r="BG1008" s="186"/>
      <c r="BH1008" s="186"/>
      <c r="BI1008" s="199"/>
      <c r="BJ1008" s="199"/>
      <c r="BK1008" s="199"/>
      <c r="BL1008" s="186"/>
      <c r="BM1008" s="186"/>
      <c r="BN1008" s="186"/>
      <c r="BO1008" s="186"/>
      <c r="BP1008" s="186"/>
      <c r="BQ1008" s="186"/>
      <c r="BR1008" s="186"/>
      <c r="BS1008" s="186"/>
      <c r="BT1008" s="187"/>
      <c r="BU1008" s="188"/>
      <c r="BV1008" s="189"/>
      <c r="BW1008" s="185"/>
      <c r="BX1008"/>
      <c r="BZ1008"/>
    </row>
    <row r="1009" spans="2:78" ht="18.75">
      <c r="B1009" s="363" t="s">
        <v>1662</v>
      </c>
      <c r="C1009" s="364">
        <v>35591322000137</v>
      </c>
      <c r="D1009" s="365" t="s">
        <v>13</v>
      </c>
      <c r="E1009" s="365" t="s">
        <v>615</v>
      </c>
      <c r="F1009" s="365" t="s">
        <v>619</v>
      </c>
      <c r="G1009" s="366" t="s">
        <v>34</v>
      </c>
      <c r="H1009" s="366" t="s">
        <v>1339</v>
      </c>
      <c r="I1009" s="366" t="s">
        <v>34</v>
      </c>
      <c r="J1009" s="366" t="s">
        <v>611</v>
      </c>
      <c r="K1009" s="367" t="s">
        <v>48</v>
      </c>
      <c r="L1009" s="368"/>
      <c r="M1009" s="368" t="s">
        <v>1424</v>
      </c>
      <c r="N1009" s="367">
        <v>536318</v>
      </c>
      <c r="O1009" s="367" t="s">
        <v>1323</v>
      </c>
      <c r="P1009" s="371">
        <v>43953</v>
      </c>
      <c r="Q1009" s="372">
        <v>124.9547906</v>
      </c>
      <c r="R1009" s="372">
        <v>156.5962435009919</v>
      </c>
      <c r="S1009" s="367">
        <v>1</v>
      </c>
      <c r="T1009" s="369">
        <v>0.13020747371739283</v>
      </c>
      <c r="U1009" s="369">
        <v>1.3951108356345452</v>
      </c>
      <c r="V1009" s="369">
        <v>0.14889479102045056</v>
      </c>
      <c r="W1009" s="369">
        <v>1.333926381378399</v>
      </c>
      <c r="X1009" s="369">
        <v>0.23969256803534011</v>
      </c>
      <c r="Y1009" s="369">
        <v>1.6408338169311845</v>
      </c>
      <c r="AA1009" s="369"/>
      <c r="AB1009" s="369">
        <v>3.9460889580726702E-2</v>
      </c>
      <c r="AC1009" s="373">
        <v>0.94456424604769196</v>
      </c>
      <c r="AD1009" s="575">
        <v>35162628000178</v>
      </c>
      <c r="AE1009" s="370" t="s">
        <v>1906</v>
      </c>
      <c r="AF1009" s="370" t="s">
        <v>1907</v>
      </c>
      <c r="AG1009" s="374" t="s">
        <v>1462</v>
      </c>
      <c r="AH1009" s="374" t="s">
        <v>1819</v>
      </c>
      <c r="AI1009" s="374">
        <v>1000</v>
      </c>
      <c r="AJ1009" s="374">
        <v>100</v>
      </c>
      <c r="AK1009" s="374">
        <v>1000</v>
      </c>
      <c r="AL1009" s="722">
        <v>2.2000000000000002</v>
      </c>
      <c r="AM1009" s="722">
        <v>0</v>
      </c>
      <c r="AN1009" s="369" t="s">
        <v>1820</v>
      </c>
      <c r="AO1009" s="367" t="s">
        <v>1326</v>
      </c>
      <c r="AP1009" s="370" t="s">
        <v>1835</v>
      </c>
      <c r="AQ1009" s="376" t="s">
        <v>1815</v>
      </c>
      <c r="AR1009" s="369">
        <v>0</v>
      </c>
      <c r="AS1009" s="369">
        <v>0</v>
      </c>
      <c r="AT1009" s="369" t="s">
        <v>1424</v>
      </c>
      <c r="AW1009"/>
      <c r="AX1009" s="198"/>
      <c r="AY1009" s="184"/>
      <c r="AZ1009" s="184"/>
      <c r="BA1009" s="184"/>
      <c r="BB1009" s="186"/>
      <c r="BC1009" s="184"/>
      <c r="BD1009" s="184"/>
      <c r="BE1009" s="184"/>
      <c r="BF1009" s="184"/>
      <c r="BG1009" s="186"/>
      <c r="BH1009" s="186"/>
      <c r="BI1009" s="199"/>
      <c r="BJ1009" s="199"/>
      <c r="BK1009" s="199"/>
      <c r="BL1009" s="186"/>
      <c r="BM1009" s="186"/>
      <c r="BN1009" s="186"/>
      <c r="BO1009" s="186"/>
      <c r="BP1009" s="186"/>
      <c r="BQ1009" s="186"/>
      <c r="BR1009" s="186"/>
      <c r="BS1009" s="186"/>
      <c r="BT1009" s="187"/>
      <c r="BU1009" s="188"/>
      <c r="BV1009" s="189"/>
      <c r="BW1009" s="185"/>
      <c r="BX1009"/>
      <c r="BZ1009"/>
    </row>
    <row r="1010" spans="2:78" ht="18.75">
      <c r="B1010" s="363" t="s">
        <v>1650</v>
      </c>
      <c r="C1010" s="364">
        <v>34979876000143</v>
      </c>
      <c r="D1010" s="365" t="s">
        <v>13</v>
      </c>
      <c r="E1010" s="365" t="s">
        <v>616</v>
      </c>
      <c r="F1010" s="365" t="s">
        <v>617</v>
      </c>
      <c r="G1010" s="366" t="s">
        <v>34</v>
      </c>
      <c r="H1010" s="366" t="s">
        <v>1339</v>
      </c>
      <c r="I1010" s="366" t="s">
        <v>34</v>
      </c>
      <c r="J1010" s="366" t="s">
        <v>608</v>
      </c>
      <c r="K1010" s="367" t="s">
        <v>48</v>
      </c>
      <c r="L1010" s="368"/>
      <c r="M1010" s="368" t="s">
        <v>1424</v>
      </c>
      <c r="N1010" s="367">
        <v>536474</v>
      </c>
      <c r="O1010" s="367" t="s">
        <v>1323</v>
      </c>
      <c r="P1010" s="371">
        <v>43968</v>
      </c>
      <c r="Q1010" s="372">
        <v>96.982737760000006</v>
      </c>
      <c r="R1010" s="372">
        <v>114.94120148107146</v>
      </c>
      <c r="S1010" s="367">
        <v>2</v>
      </c>
      <c r="T1010" s="369">
        <v>4.6583324117133174E-2</v>
      </c>
      <c r="U1010" s="369">
        <v>0.49911804891279021</v>
      </c>
      <c r="V1010" s="369">
        <v>8.0957052922241646E-2</v>
      </c>
      <c r="W1010" s="369">
        <v>0.72528224736077518</v>
      </c>
      <c r="X1010" s="369">
        <v>0.19431140109213563</v>
      </c>
      <c r="Y1010" s="369">
        <v>1.3301735658330749</v>
      </c>
      <c r="AA1010" s="369"/>
      <c r="AB1010" s="369">
        <v>3.9652803967824155E-2</v>
      </c>
      <c r="AC1010" s="373">
        <v>-0.77332217686045268</v>
      </c>
      <c r="AD1010" s="575">
        <v>0</v>
      </c>
      <c r="AE1010" s="370" t="s">
        <v>1878</v>
      </c>
      <c r="AF1010" s="370" t="s">
        <v>1833</v>
      </c>
      <c r="AG1010" s="374" t="s">
        <v>1458</v>
      </c>
      <c r="AH1010" s="374" t="s">
        <v>1894</v>
      </c>
      <c r="AI1010" s="374">
        <v>0</v>
      </c>
      <c r="AJ1010" s="374">
        <v>0</v>
      </c>
      <c r="AK1010" s="374">
        <v>0</v>
      </c>
      <c r="AL1010" s="722">
        <v>1</v>
      </c>
      <c r="AM1010" s="722">
        <v>20</v>
      </c>
      <c r="AN1010" s="369" t="s">
        <v>1815</v>
      </c>
      <c r="AO1010" s="367" t="s">
        <v>1323</v>
      </c>
      <c r="AP1010" s="370" t="s">
        <v>1835</v>
      </c>
      <c r="AQ1010" s="376" t="s">
        <v>1815</v>
      </c>
      <c r="AR1010" s="369">
        <v>0</v>
      </c>
      <c r="AS1010" s="369">
        <v>0</v>
      </c>
      <c r="AT1010" s="369" t="s">
        <v>1424</v>
      </c>
      <c r="AW1010"/>
      <c r="AX1010" s="198"/>
      <c r="AY1010" s="184"/>
      <c r="AZ1010" s="184"/>
      <c r="BA1010" s="184"/>
      <c r="BB1010" s="186"/>
      <c r="BC1010" s="184"/>
      <c r="BD1010" s="184"/>
      <c r="BE1010" s="184"/>
      <c r="BF1010" s="184"/>
      <c r="BG1010" s="186"/>
      <c r="BH1010" s="186"/>
      <c r="BI1010" s="199"/>
      <c r="BJ1010" s="199"/>
      <c r="BK1010" s="199"/>
      <c r="BL1010" s="186"/>
      <c r="BM1010" s="186"/>
      <c r="BN1010" s="186"/>
      <c r="BO1010" s="186"/>
      <c r="BP1010" s="186"/>
      <c r="BQ1010" s="186"/>
      <c r="BR1010" s="186"/>
      <c r="BS1010" s="186"/>
      <c r="BT1010" s="187"/>
      <c r="BU1010" s="188"/>
      <c r="BV1010" s="189"/>
      <c r="BW1010" s="185"/>
      <c r="BX1010"/>
      <c r="BZ1010"/>
    </row>
    <row r="1011" spans="2:78" ht="18.75">
      <c r="B1011" s="363" t="s">
        <v>1639</v>
      </c>
      <c r="C1011" s="364">
        <v>36440431000116</v>
      </c>
      <c r="D1011" s="365" t="s">
        <v>11</v>
      </c>
      <c r="E1011" s="365" t="s">
        <v>620</v>
      </c>
      <c r="F1011" s="365" t="s">
        <v>687</v>
      </c>
      <c r="G1011" s="366" t="s">
        <v>740</v>
      </c>
      <c r="H1011" s="366" t="s">
        <v>34</v>
      </c>
      <c r="I1011" s="366" t="s">
        <v>1321</v>
      </c>
      <c r="J1011" s="366" t="s">
        <v>608</v>
      </c>
      <c r="K1011" s="367" t="s">
        <v>48</v>
      </c>
      <c r="L1011" s="368"/>
      <c r="M1011" s="368" t="s">
        <v>1424</v>
      </c>
      <c r="N1011" s="367">
        <v>536547</v>
      </c>
      <c r="O1011" s="367" t="s">
        <v>1323</v>
      </c>
      <c r="P1011" s="371">
        <v>43960</v>
      </c>
      <c r="Q1011" s="372">
        <v>68.873709030000001</v>
      </c>
      <c r="R1011" s="372">
        <v>68.162915386947788</v>
      </c>
      <c r="S1011" s="367">
        <v>1</v>
      </c>
      <c r="T1011" s="369">
        <v>0.13047955312196802</v>
      </c>
      <c r="U1011" s="369">
        <v>1.3980260363879189</v>
      </c>
      <c r="V1011" s="369">
        <v>0.15978730796164764</v>
      </c>
      <c r="W1011" s="369">
        <v>1.4315108274687816</v>
      </c>
      <c r="X1011" s="369">
        <v>0.24451601801012535</v>
      </c>
      <c r="Y1011" s="369">
        <v>1.6738531128475125</v>
      </c>
      <c r="AA1011" s="369"/>
      <c r="AB1011" s="369">
        <v>1.6338788692142125E-2</v>
      </c>
      <c r="AC1011" s="373">
        <v>2.9479457298784952</v>
      </c>
      <c r="AD1011" s="575">
        <v>0</v>
      </c>
      <c r="AE1011" s="370" t="s">
        <v>2084</v>
      </c>
      <c r="AF1011" s="370" t="s">
        <v>1833</v>
      </c>
      <c r="AG1011" s="374" t="s">
        <v>1458</v>
      </c>
      <c r="AH1011" s="374" t="s">
        <v>1813</v>
      </c>
      <c r="AI1011" s="374">
        <v>100000</v>
      </c>
      <c r="AJ1011" s="374">
        <v>50000</v>
      </c>
      <c r="AK1011" s="374">
        <v>50000</v>
      </c>
      <c r="AL1011" s="722">
        <v>2</v>
      </c>
      <c r="AM1011" s="722">
        <v>20</v>
      </c>
      <c r="AN1011" s="369" t="s">
        <v>1834</v>
      </c>
      <c r="AO1011" s="367" t="s">
        <v>1326</v>
      </c>
      <c r="AP1011" s="370" t="s">
        <v>1835</v>
      </c>
      <c r="AQ1011" s="376" t="s">
        <v>1815</v>
      </c>
      <c r="AR1011" s="369">
        <v>4.0000000000000001E-3</v>
      </c>
      <c r="AS1011" s="369">
        <v>4.0000000000000001E-3</v>
      </c>
      <c r="AT1011" s="369" t="s">
        <v>1424</v>
      </c>
      <c r="AW1011"/>
      <c r="AX1011" s="198"/>
      <c r="AY1011" s="184"/>
      <c r="AZ1011" s="184"/>
      <c r="BA1011" s="184"/>
      <c r="BB1011" s="186"/>
      <c r="BC1011" s="184"/>
      <c r="BD1011" s="184"/>
      <c r="BE1011" s="184"/>
      <c r="BF1011" s="184"/>
      <c r="BG1011" s="186"/>
      <c r="BH1011" s="186"/>
      <c r="BI1011" s="199"/>
      <c r="BJ1011" s="199"/>
      <c r="BK1011" s="199"/>
      <c r="BL1011" s="186"/>
      <c r="BM1011" s="186"/>
      <c r="BN1011" s="186"/>
      <c r="BO1011" s="186"/>
      <c r="BP1011" s="186"/>
      <c r="BQ1011" s="186"/>
      <c r="BR1011" s="186"/>
      <c r="BS1011" s="186"/>
      <c r="BT1011" s="187"/>
      <c r="BU1011" s="188"/>
      <c r="BV1011" s="189"/>
      <c r="BW1011" s="185"/>
      <c r="BX1011"/>
      <c r="BZ1011"/>
    </row>
    <row r="1012" spans="2:78" ht="18.75">
      <c r="B1012" s="363" t="s">
        <v>1046</v>
      </c>
      <c r="C1012" s="364">
        <v>35578945000170</v>
      </c>
      <c r="D1012" s="365" t="s">
        <v>14</v>
      </c>
      <c r="E1012" s="365" t="s">
        <v>607</v>
      </c>
      <c r="F1012" s="365" t="s">
        <v>1424</v>
      </c>
      <c r="G1012" s="366" t="s">
        <v>1424</v>
      </c>
      <c r="H1012" s="366" t="s">
        <v>34</v>
      </c>
      <c r="I1012" s="366" t="s">
        <v>34</v>
      </c>
      <c r="J1012" s="366" t="s">
        <v>611</v>
      </c>
      <c r="K1012" s="367" t="s">
        <v>1815</v>
      </c>
      <c r="L1012" s="368"/>
      <c r="M1012" s="368" t="s">
        <v>34</v>
      </c>
      <c r="N1012" s="367">
        <v>536636</v>
      </c>
      <c r="O1012" s="367" t="s">
        <v>1323</v>
      </c>
      <c r="P1012" s="371">
        <v>43966</v>
      </c>
      <c r="Q1012" s="372">
        <v>38.195680400000001</v>
      </c>
      <c r="R1012" s="372">
        <v>121.62323446821429</v>
      </c>
      <c r="S1012" s="367">
        <v>4</v>
      </c>
      <c r="T1012" s="369">
        <v>-0.44953966445603433</v>
      </c>
      <c r="U1012" s="369">
        <v>-4.8166026037133438</v>
      </c>
      <c r="V1012" s="369">
        <v>-0.41104963826734919</v>
      </c>
      <c r="W1012" s="369">
        <v>-3.682532832633179</v>
      </c>
      <c r="X1012" s="369">
        <v>-0.33606525120195063</v>
      </c>
      <c r="Y1012" s="369">
        <v>-2.3005603944563351</v>
      </c>
      <c r="AA1012" s="369"/>
      <c r="AB1012" s="369">
        <v>0.28055726243782797</v>
      </c>
      <c r="AC1012" s="373">
        <v>-1.8629747073057299</v>
      </c>
      <c r="AD1012" s="575">
        <v>0</v>
      </c>
      <c r="AE1012" s="370" t="s">
        <v>1825</v>
      </c>
      <c r="AF1012" s="370" t="s">
        <v>1826</v>
      </c>
      <c r="AG1012" s="374" t="s">
        <v>730</v>
      </c>
      <c r="AH1012" s="374" t="s">
        <v>1813</v>
      </c>
      <c r="AI1012" s="374">
        <v>5000</v>
      </c>
      <c r="AJ1012" s="374">
        <v>0</v>
      </c>
      <c r="AK1012" s="374">
        <v>0</v>
      </c>
      <c r="AL1012" s="722">
        <v>1</v>
      </c>
      <c r="AM1012" s="722">
        <v>0</v>
      </c>
      <c r="AN1012" s="369" t="s">
        <v>1815</v>
      </c>
      <c r="AO1012" s="367" t="s">
        <v>1326</v>
      </c>
      <c r="AP1012" s="370" t="s">
        <v>1816</v>
      </c>
      <c r="AQ1012" s="376" t="s">
        <v>689</v>
      </c>
      <c r="AR1012" s="369">
        <v>5.3333333333333297E-3</v>
      </c>
      <c r="AS1012" s="369">
        <v>5.3333333333333297E-3</v>
      </c>
      <c r="AT1012" s="369" t="s">
        <v>1424</v>
      </c>
      <c r="AW1012"/>
      <c r="AX1012" s="198"/>
      <c r="AY1012" s="184"/>
      <c r="AZ1012" s="184"/>
      <c r="BA1012" s="184"/>
      <c r="BB1012" s="186"/>
      <c r="BC1012" s="184"/>
      <c r="BD1012" s="184"/>
      <c r="BE1012" s="184"/>
      <c r="BF1012" s="184"/>
      <c r="BG1012" s="186"/>
      <c r="BH1012" s="186"/>
      <c r="BI1012" s="199"/>
      <c r="BJ1012" s="199"/>
      <c r="BK1012" s="199"/>
      <c r="BL1012" s="186"/>
      <c r="BM1012" s="186"/>
      <c r="BN1012" s="186"/>
      <c r="BO1012" s="186"/>
      <c r="BP1012" s="186"/>
      <c r="BQ1012" s="186"/>
      <c r="BR1012" s="186"/>
      <c r="BS1012" s="186"/>
      <c r="BT1012" s="187"/>
      <c r="BU1012" s="188"/>
      <c r="BV1012" s="189"/>
      <c r="BW1012" s="185"/>
      <c r="BX1012"/>
      <c r="BZ1012"/>
    </row>
    <row r="1013" spans="2:78" ht="18.75">
      <c r="B1013" s="363" t="s">
        <v>408</v>
      </c>
      <c r="C1013" s="364">
        <v>36492413000188</v>
      </c>
      <c r="D1013" s="365" t="s">
        <v>14</v>
      </c>
      <c r="E1013" s="365" t="s">
        <v>607</v>
      </c>
      <c r="F1013" s="365" t="s">
        <v>1424</v>
      </c>
      <c r="G1013" s="366" t="s">
        <v>1424</v>
      </c>
      <c r="H1013" s="366" t="s">
        <v>34</v>
      </c>
      <c r="I1013" s="366" t="s">
        <v>34</v>
      </c>
      <c r="J1013" s="366" t="s">
        <v>608</v>
      </c>
      <c r="K1013" s="367" t="s">
        <v>48</v>
      </c>
      <c r="L1013" s="368"/>
      <c r="M1013" s="368" t="s">
        <v>1421</v>
      </c>
      <c r="N1013" s="367">
        <v>536830</v>
      </c>
      <c r="O1013" s="367" t="s">
        <v>1323</v>
      </c>
      <c r="P1013" s="371">
        <v>43939</v>
      </c>
      <c r="Q1013" s="372">
        <v>149.96197323999999</v>
      </c>
      <c r="R1013" s="372">
        <v>150.67637454091275</v>
      </c>
      <c r="S1013" s="367">
        <v>2</v>
      </c>
      <c r="T1013" s="369">
        <v>-5.5430259768983858E-2</v>
      </c>
      <c r="U1013" s="369">
        <v>-0.59390873517437137</v>
      </c>
      <c r="V1013" s="369">
        <v>-0.14095290804996785</v>
      </c>
      <c r="W1013" s="369">
        <v>-1.2627762280416603</v>
      </c>
      <c r="X1013" s="369">
        <v>-0.10254660714763097</v>
      </c>
      <c r="Y1013" s="369">
        <v>-0.70199064659602461</v>
      </c>
      <c r="AA1013" s="369"/>
      <c r="AB1013" s="369">
        <v>0.20729708415883463</v>
      </c>
      <c r="AC1013" s="373">
        <v>-1.2184173003692671</v>
      </c>
      <c r="AD1013" s="575">
        <v>36247991000159</v>
      </c>
      <c r="AE1013" s="370" t="s">
        <v>2111</v>
      </c>
      <c r="AF1013" s="370" t="s">
        <v>1833</v>
      </c>
      <c r="AG1013" s="374" t="s">
        <v>1458</v>
      </c>
      <c r="AH1013" s="374" t="s">
        <v>1819</v>
      </c>
      <c r="AI1013" s="374">
        <v>1000</v>
      </c>
      <c r="AJ1013" s="374">
        <v>500</v>
      </c>
      <c r="AK1013" s="374">
        <v>0</v>
      </c>
      <c r="AL1013" s="722">
        <v>1.5</v>
      </c>
      <c r="AM1013" s="722">
        <v>20</v>
      </c>
      <c r="AN1013" s="369" t="s">
        <v>1815</v>
      </c>
      <c r="AO1013" s="367" t="s">
        <v>1326</v>
      </c>
      <c r="AP1013" s="370" t="s">
        <v>1816</v>
      </c>
      <c r="AQ1013" s="376" t="s">
        <v>661</v>
      </c>
      <c r="AR1013" s="369">
        <v>3.0000000000000001E-3</v>
      </c>
      <c r="AS1013" s="369">
        <v>3.0000000000000001E-3</v>
      </c>
      <c r="AT1013" s="369" t="s">
        <v>1424</v>
      </c>
      <c r="AW1013"/>
      <c r="AX1013" s="198"/>
      <c r="AY1013" s="184"/>
      <c r="AZ1013" s="184"/>
      <c r="BA1013" s="184"/>
      <c r="BB1013" s="186"/>
      <c r="BC1013" s="184"/>
      <c r="BD1013" s="184"/>
      <c r="BE1013" s="184"/>
      <c r="BF1013" s="184"/>
      <c r="BG1013" s="186"/>
      <c r="BH1013" s="186"/>
      <c r="BI1013" s="199"/>
      <c r="BJ1013" s="199"/>
      <c r="BK1013" s="199"/>
      <c r="BL1013" s="186"/>
      <c r="BM1013" s="186"/>
      <c r="BN1013" s="186"/>
      <c r="BO1013" s="186"/>
      <c r="BP1013" s="186"/>
      <c r="BQ1013" s="186"/>
      <c r="BR1013" s="186"/>
      <c r="BS1013" s="186"/>
      <c r="BT1013" s="187"/>
      <c r="BU1013" s="188"/>
      <c r="BV1013" s="189"/>
      <c r="BW1013" s="185"/>
      <c r="BX1013"/>
      <c r="BZ1013"/>
    </row>
    <row r="1014" spans="2:78" ht="18.75">
      <c r="B1014" s="363" t="s">
        <v>823</v>
      </c>
      <c r="C1014" s="364">
        <v>36521791000142</v>
      </c>
      <c r="D1014" s="365" t="s">
        <v>14</v>
      </c>
      <c r="E1014" s="365" t="s">
        <v>614</v>
      </c>
      <c r="F1014" s="365" t="s">
        <v>1424</v>
      </c>
      <c r="G1014" s="366" t="s">
        <v>1424</v>
      </c>
      <c r="H1014" s="366" t="s">
        <v>867</v>
      </c>
      <c r="I1014" s="366" t="s">
        <v>34</v>
      </c>
      <c r="J1014" s="366" t="s">
        <v>608</v>
      </c>
      <c r="K1014" s="367" t="s">
        <v>48</v>
      </c>
      <c r="L1014" s="368"/>
      <c r="M1014" s="368" t="s">
        <v>34</v>
      </c>
      <c r="N1014" s="367">
        <v>537373</v>
      </c>
      <c r="O1014" s="367" t="s">
        <v>1323</v>
      </c>
      <c r="P1014" s="371">
        <v>43953</v>
      </c>
      <c r="Q1014" s="372">
        <v>13.237188379999999</v>
      </c>
      <c r="R1014" s="372">
        <v>12.202729518764942</v>
      </c>
      <c r="S1014" s="367">
        <v>2</v>
      </c>
      <c r="T1014" s="369">
        <v>0.12340255173352865</v>
      </c>
      <c r="U1014" s="369">
        <v>1.3221993496476352</v>
      </c>
      <c r="V1014" s="369">
        <v>5.2322386427624101E-2</v>
      </c>
      <c r="W1014" s="369">
        <v>0.46874851104023313</v>
      </c>
      <c r="X1014" s="369">
        <v>0.1630757468952031</v>
      </c>
      <c r="Y1014" s="369">
        <v>1.1163475047232505</v>
      </c>
      <c r="AA1014" s="369"/>
      <c r="AB1014" s="369">
        <v>0.16652499096631015</v>
      </c>
      <c r="AC1014" s="373">
        <v>-0.35609705686537446</v>
      </c>
      <c r="AD1014" s="575">
        <v>20216279000152</v>
      </c>
      <c r="AE1014" s="370" t="s">
        <v>1822</v>
      </c>
      <c r="AF1014" s="370" t="s">
        <v>1858</v>
      </c>
      <c r="AG1014" s="374" t="s">
        <v>721</v>
      </c>
      <c r="AH1014" s="374" t="s">
        <v>1813</v>
      </c>
      <c r="AI1014" s="374">
        <v>100</v>
      </c>
      <c r="AJ1014" s="374">
        <v>100</v>
      </c>
      <c r="AK1014" s="374">
        <v>100</v>
      </c>
      <c r="AL1014" s="722">
        <v>1.5</v>
      </c>
      <c r="AM1014" s="722">
        <v>20</v>
      </c>
      <c r="AN1014" s="369" t="s">
        <v>1814</v>
      </c>
      <c r="AO1014" s="367" t="s">
        <v>1326</v>
      </c>
      <c r="AP1014" s="370" t="s">
        <v>1835</v>
      </c>
      <c r="AQ1014" s="376" t="s">
        <v>670</v>
      </c>
      <c r="AR1014" s="369">
        <v>4.0000000000000001E-3</v>
      </c>
      <c r="AS1014" s="369">
        <v>4.0000000000000001E-3</v>
      </c>
      <c r="AT1014" s="369" t="s">
        <v>1424</v>
      </c>
      <c r="AW1014"/>
      <c r="AX1014" s="198"/>
      <c r="AY1014" s="184"/>
      <c r="AZ1014" s="184"/>
      <c r="BA1014" s="184"/>
      <c r="BB1014" s="186"/>
      <c r="BC1014" s="184"/>
      <c r="BD1014" s="184"/>
      <c r="BE1014" s="184"/>
      <c r="BF1014" s="184"/>
      <c r="BG1014" s="186"/>
      <c r="BH1014" s="186"/>
      <c r="BI1014" s="199"/>
      <c r="BJ1014" s="199"/>
      <c r="BK1014" s="199"/>
      <c r="BL1014" s="186"/>
      <c r="BM1014" s="186"/>
      <c r="BN1014" s="186"/>
      <c r="BO1014" s="186"/>
      <c r="BP1014" s="186"/>
      <c r="BQ1014" s="186"/>
      <c r="BR1014" s="186"/>
      <c r="BS1014" s="186"/>
      <c r="BT1014" s="187"/>
      <c r="BU1014" s="188"/>
      <c r="BV1014" s="189"/>
      <c r="BW1014" s="185"/>
      <c r="BX1014"/>
      <c r="BZ1014"/>
    </row>
    <row r="1015" spans="2:78" ht="18.75">
      <c r="B1015" s="363" t="s">
        <v>88</v>
      </c>
      <c r="C1015" s="364">
        <v>36327745000107</v>
      </c>
      <c r="D1015" s="365" t="s">
        <v>13</v>
      </c>
      <c r="E1015" s="365" t="s">
        <v>615</v>
      </c>
      <c r="F1015" s="365" t="s">
        <v>619</v>
      </c>
      <c r="G1015" s="366" t="s">
        <v>34</v>
      </c>
      <c r="H1015" s="366" t="s">
        <v>1340</v>
      </c>
      <c r="I1015" s="366" t="s">
        <v>34</v>
      </c>
      <c r="J1015" s="366" t="s">
        <v>1424</v>
      </c>
      <c r="K1015" s="367" t="s">
        <v>48</v>
      </c>
      <c r="L1015" s="368"/>
      <c r="M1015" s="368" t="s">
        <v>34</v>
      </c>
      <c r="N1015" s="367">
        <v>537454</v>
      </c>
      <c r="O1015" s="367" t="s">
        <v>1323</v>
      </c>
      <c r="P1015" s="371">
        <v>43967</v>
      </c>
      <c r="Q1015" s="372">
        <v>36.067261469999998</v>
      </c>
      <c r="R1015" s="372">
        <v>30.87885443302789</v>
      </c>
      <c r="S1015" s="367">
        <v>1</v>
      </c>
      <c r="T1015" s="369">
        <v>0.21678825668299151</v>
      </c>
      <c r="U1015" s="369">
        <v>2.322782535457216</v>
      </c>
      <c r="V1015" s="369">
        <v>0.20531344297114407</v>
      </c>
      <c r="W1015" s="369">
        <v>1.8393727285813666</v>
      </c>
      <c r="X1015" s="369">
        <v>0.31567411595298078</v>
      </c>
      <c r="Y1015" s="369">
        <v>2.1609713176803123</v>
      </c>
      <c r="AA1015" s="369"/>
      <c r="AB1015" s="369">
        <v>7.4067519312964805E-2</v>
      </c>
      <c r="AC1015" s="373">
        <v>1.2649538992928573</v>
      </c>
      <c r="AD1015" s="575">
        <v>36352273000142</v>
      </c>
      <c r="AE1015" s="370" t="s">
        <v>1988</v>
      </c>
      <c r="AF1015" s="370" t="s">
        <v>1833</v>
      </c>
      <c r="AG1015" s="374" t="s">
        <v>1458</v>
      </c>
      <c r="AH1015" s="374" t="s">
        <v>1819</v>
      </c>
      <c r="AI1015" s="374">
        <v>1000</v>
      </c>
      <c r="AJ1015" s="374">
        <v>1000</v>
      </c>
      <c r="AK1015" s="374">
        <v>1000</v>
      </c>
      <c r="AL1015" s="722">
        <v>0</v>
      </c>
      <c r="AM1015" s="722">
        <v>20</v>
      </c>
      <c r="AN1015" s="369" t="s">
        <v>1815</v>
      </c>
      <c r="AO1015" s="367" t="s">
        <v>1326</v>
      </c>
      <c r="AP1015" s="370" t="s">
        <v>1835</v>
      </c>
      <c r="AQ1015" s="376" t="s">
        <v>670</v>
      </c>
      <c r="AR1015" s="369">
        <v>5.3333333333333297E-3</v>
      </c>
      <c r="AS1015" s="369">
        <v>5.3333333333333297E-3</v>
      </c>
      <c r="AT1015" s="369" t="s">
        <v>1424</v>
      </c>
      <c r="AW1015"/>
      <c r="AX1015" s="198"/>
      <c r="AY1015" s="184"/>
      <c r="AZ1015" s="184"/>
      <c r="BA1015" s="184"/>
      <c r="BB1015" s="186"/>
      <c r="BC1015" s="184"/>
      <c r="BD1015" s="184"/>
      <c r="BE1015" s="184"/>
      <c r="BF1015" s="184"/>
      <c r="BG1015" s="186"/>
      <c r="BH1015" s="186"/>
      <c r="BI1015" s="199"/>
      <c r="BJ1015" s="199"/>
      <c r="BK1015" s="199"/>
      <c r="BL1015" s="186"/>
      <c r="BM1015" s="186"/>
      <c r="BN1015" s="186"/>
      <c r="BO1015" s="186"/>
      <c r="BP1015" s="186"/>
      <c r="BQ1015" s="186"/>
      <c r="BR1015" s="186"/>
      <c r="BS1015" s="186"/>
      <c r="BT1015" s="187"/>
      <c r="BU1015" s="188"/>
      <c r="BV1015" s="189"/>
      <c r="BW1015" s="185"/>
      <c r="BX1015"/>
      <c r="BZ1015"/>
    </row>
    <row r="1016" spans="2:78" ht="18.75">
      <c r="B1016" s="363" t="s">
        <v>1265</v>
      </c>
      <c r="C1016" s="364"/>
      <c r="D1016" s="365" t="s">
        <v>13</v>
      </c>
      <c r="E1016" s="365" t="s">
        <v>615</v>
      </c>
      <c r="F1016" s="365" t="s">
        <v>619</v>
      </c>
      <c r="G1016" s="366" t="s">
        <v>34</v>
      </c>
      <c r="H1016" s="366" t="s">
        <v>867</v>
      </c>
      <c r="I1016" s="366" t="s">
        <v>34</v>
      </c>
      <c r="J1016" s="366" t="s">
        <v>1424</v>
      </c>
      <c r="L1016" s="368"/>
      <c r="M1016" s="368" t="s">
        <v>1421</v>
      </c>
      <c r="N1016" s="367">
        <v>537527</v>
      </c>
      <c r="O1016" s="367" t="s">
        <v>1323</v>
      </c>
      <c r="P1016" s="371"/>
      <c r="S1016" s="367"/>
      <c r="U1016" s="369"/>
      <c r="W1016" s="369"/>
      <c r="Y1016" s="369"/>
      <c r="AA1016" s="369"/>
      <c r="AD1016" s="575">
        <v>0</v>
      </c>
      <c r="AE1016" s="370"/>
      <c r="AF1016" s="370"/>
      <c r="AG1016" s="374" t="s">
        <v>738</v>
      </c>
      <c r="AH1016" s="374"/>
      <c r="AI1016" s="374">
        <v>1000</v>
      </c>
      <c r="AJ1016" s="374">
        <v>100</v>
      </c>
      <c r="AK1016" s="374">
        <v>100</v>
      </c>
      <c r="AN1016" s="369"/>
      <c r="AO1016" s="367" t="s">
        <v>1326</v>
      </c>
      <c r="AP1016" s="370"/>
      <c r="AR1016" s="369">
        <v>0</v>
      </c>
      <c r="AS1016" s="369">
        <v>0</v>
      </c>
      <c r="AT1016" s="369" t="s">
        <v>1424</v>
      </c>
      <c r="AW1016"/>
      <c r="AX1016" s="198"/>
      <c r="AY1016" s="184"/>
      <c r="AZ1016" s="184"/>
      <c r="BA1016" s="184"/>
      <c r="BB1016" s="186"/>
      <c r="BC1016" s="184"/>
      <c r="BD1016" s="184"/>
      <c r="BE1016" s="184"/>
      <c r="BF1016" s="184"/>
      <c r="BG1016" s="186"/>
      <c r="BH1016" s="186"/>
      <c r="BI1016" s="199"/>
      <c r="BJ1016" s="199"/>
      <c r="BK1016" s="199"/>
      <c r="BL1016" s="186"/>
      <c r="BM1016" s="186"/>
      <c r="BN1016" s="186"/>
      <c r="BO1016" s="186"/>
      <c r="BP1016" s="186"/>
      <c r="BQ1016" s="186"/>
      <c r="BR1016" s="186"/>
      <c r="BS1016" s="186"/>
      <c r="BT1016" s="187"/>
      <c r="BU1016" s="188"/>
      <c r="BV1016" s="189"/>
      <c r="BW1016" s="185"/>
      <c r="BX1016"/>
      <c r="BZ1016"/>
    </row>
    <row r="1017" spans="2:78" ht="18.75">
      <c r="B1017" s="363" t="s">
        <v>267</v>
      </c>
      <c r="C1017" s="364">
        <v>37008385000143</v>
      </c>
      <c r="D1017" s="365" t="s">
        <v>13</v>
      </c>
      <c r="E1017" s="365" t="s">
        <v>616</v>
      </c>
      <c r="F1017" s="365" t="s">
        <v>619</v>
      </c>
      <c r="G1017" s="366" t="s">
        <v>34</v>
      </c>
      <c r="H1017" s="366" t="s">
        <v>1340</v>
      </c>
      <c r="I1017" s="366" t="s">
        <v>34</v>
      </c>
      <c r="J1017" s="366" t="s">
        <v>611</v>
      </c>
      <c r="K1017" s="367" t="s">
        <v>48</v>
      </c>
      <c r="L1017" s="368"/>
      <c r="M1017" s="368" t="s">
        <v>34</v>
      </c>
      <c r="N1017" s="367">
        <v>537764</v>
      </c>
      <c r="O1017" s="367" t="s">
        <v>1323</v>
      </c>
      <c r="P1017" s="371">
        <v>43965</v>
      </c>
      <c r="Q1017" s="372">
        <v>26.303538069999998</v>
      </c>
      <c r="R1017" s="372">
        <v>32.600594883665352</v>
      </c>
      <c r="S1017" s="367">
        <v>3</v>
      </c>
      <c r="T1017" s="369">
        <v>-7.0967123300190615E-2</v>
      </c>
      <c r="U1017" s="369">
        <v>-0.76037880056560525</v>
      </c>
      <c r="V1017" s="369">
        <v>-5.4968905378921074E-2</v>
      </c>
      <c r="W1017" s="369">
        <v>-0.49245828237446365</v>
      </c>
      <c r="X1017" s="369">
        <v>0.20405961372582904</v>
      </c>
      <c r="Y1017" s="369">
        <v>1.3969057013978354</v>
      </c>
      <c r="AA1017" s="369"/>
      <c r="AB1017" s="369">
        <v>0.23516663184764716</v>
      </c>
      <c r="AC1017" s="373">
        <v>-0.70839280928302339</v>
      </c>
      <c r="AD1017" s="575">
        <v>0</v>
      </c>
      <c r="AE1017" s="370" t="s">
        <v>2112</v>
      </c>
      <c r="AF1017" s="370" t="s">
        <v>1833</v>
      </c>
      <c r="AG1017" s="374" t="s">
        <v>1458</v>
      </c>
      <c r="AH1017" s="374" t="s">
        <v>1819</v>
      </c>
      <c r="AI1017" s="374">
        <v>10000</v>
      </c>
      <c r="AJ1017" s="374">
        <v>1000</v>
      </c>
      <c r="AK1017" s="374">
        <v>5000</v>
      </c>
      <c r="AL1017" s="722">
        <v>1.5</v>
      </c>
      <c r="AM1017" s="722">
        <v>20</v>
      </c>
      <c r="AN1017" s="369" t="s">
        <v>1820</v>
      </c>
      <c r="AO1017" s="367" t="s">
        <v>1326</v>
      </c>
      <c r="AP1017" s="370" t="s">
        <v>1835</v>
      </c>
      <c r="AQ1017" s="376" t="s">
        <v>670</v>
      </c>
      <c r="AR1017" s="369">
        <v>4.0000000000000001E-3</v>
      </c>
      <c r="AS1017" s="369">
        <v>4.0000000000000001E-3</v>
      </c>
      <c r="AT1017" s="369" t="s">
        <v>1424</v>
      </c>
      <c r="AW1017"/>
      <c r="AX1017" s="198"/>
      <c r="AY1017" s="184"/>
      <c r="AZ1017" s="184"/>
      <c r="BA1017" s="184"/>
      <c r="BB1017" s="186"/>
      <c r="BC1017" s="184"/>
      <c r="BD1017" s="184"/>
      <c r="BE1017" s="184"/>
      <c r="BF1017" s="184"/>
      <c r="BG1017" s="186"/>
      <c r="BH1017" s="186"/>
      <c r="BI1017" s="199"/>
      <c r="BJ1017" s="199"/>
      <c r="BK1017" s="199"/>
      <c r="BL1017" s="186"/>
      <c r="BM1017" s="186"/>
      <c r="BN1017" s="186"/>
      <c r="BO1017" s="186"/>
      <c r="BP1017" s="186"/>
      <c r="BQ1017" s="186"/>
      <c r="BR1017" s="186"/>
      <c r="BS1017" s="186"/>
      <c r="BT1017" s="187"/>
      <c r="BU1017" s="188"/>
      <c r="BV1017" s="189"/>
      <c r="BW1017" s="185"/>
      <c r="BX1017"/>
      <c r="BZ1017"/>
    </row>
    <row r="1018" spans="2:78" ht="18.75">
      <c r="B1018" s="363" t="s">
        <v>874</v>
      </c>
      <c r="C1018" s="364">
        <v>37098846000116</v>
      </c>
      <c r="D1018" s="365" t="s">
        <v>11</v>
      </c>
      <c r="E1018" s="365" t="s">
        <v>663</v>
      </c>
      <c r="F1018" s="365" t="s">
        <v>1424</v>
      </c>
      <c r="G1018" s="366" t="s">
        <v>1424</v>
      </c>
      <c r="H1018" s="366" t="s">
        <v>34</v>
      </c>
      <c r="I1018" s="366" t="s">
        <v>34</v>
      </c>
      <c r="J1018" s="366" t="s">
        <v>702</v>
      </c>
      <c r="K1018" s="367" t="s">
        <v>48</v>
      </c>
      <c r="L1018" s="368"/>
      <c r="M1018" s="368" t="s">
        <v>34</v>
      </c>
      <c r="N1018" s="367">
        <v>537942</v>
      </c>
      <c r="O1018" s="367" t="s">
        <v>1323</v>
      </c>
      <c r="P1018" s="371">
        <v>43979</v>
      </c>
      <c r="Q1018" s="372">
        <v>9.7920654799999998</v>
      </c>
      <c r="R1018" s="372">
        <v>11.061266346374504</v>
      </c>
      <c r="S1018" s="367">
        <v>3</v>
      </c>
      <c r="T1018" s="369">
        <v>-0.17038018714665792</v>
      </c>
      <c r="U1018" s="369">
        <v>-1.8255422555978273</v>
      </c>
      <c r="V1018" s="369">
        <v>-0.17312505280967205</v>
      </c>
      <c r="W1018" s="369">
        <v>-1.5510017082372696</v>
      </c>
      <c r="X1018" s="369">
        <v>-9.1406943050221345E-2</v>
      </c>
      <c r="Y1018" s="369">
        <v>-0.62573322355573668</v>
      </c>
      <c r="AA1018" s="369"/>
      <c r="AB1018" s="369">
        <v>7.815582575157036E-2</v>
      </c>
      <c r="AC1018" s="373">
        <v>-3.6433176372550955</v>
      </c>
      <c r="AD1018" s="575">
        <v>0</v>
      </c>
      <c r="AE1018" s="370" t="s">
        <v>1836</v>
      </c>
      <c r="AF1018" s="370" t="s">
        <v>1833</v>
      </c>
      <c r="AG1018" s="374" t="s">
        <v>1458</v>
      </c>
      <c r="AH1018" s="374" t="s">
        <v>1894</v>
      </c>
      <c r="AI1018" s="374">
        <v>20000</v>
      </c>
      <c r="AJ1018" s="374">
        <v>10000</v>
      </c>
      <c r="AK1018" s="374">
        <v>10000</v>
      </c>
      <c r="AL1018" s="722">
        <v>0.3</v>
      </c>
      <c r="AM1018" s="722">
        <v>20</v>
      </c>
      <c r="AN1018" s="369" t="s">
        <v>1815</v>
      </c>
      <c r="AO1018" s="367" t="s">
        <v>1326</v>
      </c>
      <c r="AP1018" s="370" t="s">
        <v>1835</v>
      </c>
      <c r="AQ1018" s="376" t="s">
        <v>681</v>
      </c>
      <c r="AR1018" s="369">
        <v>2.6664000000000002E-3</v>
      </c>
      <c r="AS1018" s="369">
        <v>2.6664000000000002E-3</v>
      </c>
      <c r="AT1018" s="369" t="s">
        <v>1424</v>
      </c>
      <c r="AW1018"/>
      <c r="AX1018" s="198"/>
      <c r="AY1018" s="184"/>
      <c r="AZ1018" s="184"/>
      <c r="BA1018" s="184"/>
      <c r="BB1018" s="186"/>
      <c r="BC1018" s="184"/>
      <c r="BD1018" s="184"/>
      <c r="BE1018" s="184"/>
      <c r="BF1018" s="184"/>
      <c r="BG1018" s="186"/>
      <c r="BH1018" s="186"/>
      <c r="BI1018" s="199"/>
      <c r="BJ1018" s="199"/>
      <c r="BK1018" s="199"/>
      <c r="BL1018" s="186"/>
      <c r="BM1018" s="186"/>
      <c r="BN1018" s="186"/>
      <c r="BO1018" s="186"/>
      <c r="BP1018" s="186"/>
      <c r="BQ1018" s="186"/>
      <c r="BR1018" s="186"/>
      <c r="BS1018" s="186"/>
      <c r="BT1018" s="187"/>
      <c r="BU1018" s="188"/>
      <c r="BV1018" s="189"/>
      <c r="BW1018" s="185"/>
      <c r="BX1018"/>
      <c r="BZ1018"/>
    </row>
    <row r="1019" spans="2:78" ht="18.75">
      <c r="B1019" s="363" t="s">
        <v>1252</v>
      </c>
      <c r="C1019" s="364">
        <v>37099014000114</v>
      </c>
      <c r="D1019" s="365" t="s">
        <v>14</v>
      </c>
      <c r="E1019" s="365" t="s">
        <v>607</v>
      </c>
      <c r="F1019" s="365" t="s">
        <v>1424</v>
      </c>
      <c r="G1019" s="366" t="s">
        <v>1424</v>
      </c>
      <c r="H1019" s="366" t="s">
        <v>34</v>
      </c>
      <c r="I1019" s="366" t="s">
        <v>34</v>
      </c>
      <c r="J1019" s="366" t="s">
        <v>608</v>
      </c>
      <c r="K1019" s="367" t="s">
        <v>48</v>
      </c>
      <c r="L1019" s="368"/>
      <c r="M1019" s="368" t="s">
        <v>34</v>
      </c>
      <c r="N1019" s="367">
        <v>538108</v>
      </c>
      <c r="O1019" s="367" t="s">
        <v>1323</v>
      </c>
      <c r="P1019" s="371">
        <v>43974</v>
      </c>
      <c r="Q1019" s="372">
        <v>2.03498549</v>
      </c>
      <c r="R1019" s="372">
        <v>2.3979903860714278</v>
      </c>
      <c r="S1019" s="367">
        <v>2</v>
      </c>
      <c r="T1019" s="369">
        <v>9.7585582592353726E-2</v>
      </c>
      <c r="U1019" s="369">
        <v>1.0455828670156964</v>
      </c>
      <c r="V1019" s="369">
        <v>1.7568536841546578E-2</v>
      </c>
      <c r="W1019" s="369">
        <v>0.15739391965658839</v>
      </c>
      <c r="X1019" s="369">
        <v>9.5409290952119363E-2</v>
      </c>
      <c r="Y1019" s="369">
        <v>0.65313160239737678</v>
      </c>
      <c r="AA1019" s="369"/>
      <c r="AB1019" s="369">
        <v>0.20721324810335226</v>
      </c>
      <c r="AC1019" s="373">
        <v>-0.45389428342343552</v>
      </c>
      <c r="AD1019" s="575">
        <v>0</v>
      </c>
      <c r="AE1019" s="370" t="s">
        <v>2113</v>
      </c>
      <c r="AF1019" s="370" t="s">
        <v>1833</v>
      </c>
      <c r="AG1019" s="374" t="s">
        <v>1458</v>
      </c>
      <c r="AH1019" s="374" t="s">
        <v>1819</v>
      </c>
      <c r="AI1019" s="374">
        <v>5000</v>
      </c>
      <c r="AJ1019" s="374">
        <v>1000</v>
      </c>
      <c r="AK1019" s="374">
        <v>1000</v>
      </c>
      <c r="AL1019" s="722">
        <v>2</v>
      </c>
      <c r="AM1019" s="722">
        <v>20</v>
      </c>
      <c r="AN1019" s="369" t="s">
        <v>668</v>
      </c>
      <c r="AO1019" s="367" t="s">
        <v>1326</v>
      </c>
      <c r="AP1019" s="370" t="s">
        <v>1816</v>
      </c>
      <c r="AQ1019" s="376" t="s">
        <v>672</v>
      </c>
      <c r="AR1019" s="369">
        <v>6.0000000000000001E-3</v>
      </c>
      <c r="AS1019" s="369">
        <v>6.0000000000000001E-3</v>
      </c>
      <c r="AT1019" s="369" t="s">
        <v>1424</v>
      </c>
      <c r="AW1019"/>
      <c r="AX1019" s="198"/>
      <c r="AY1019" s="184"/>
      <c r="AZ1019" s="184"/>
      <c r="BA1019" s="184"/>
      <c r="BB1019" s="186"/>
      <c r="BC1019" s="184"/>
      <c r="BD1019" s="184"/>
      <c r="BE1019" s="184"/>
      <c r="BF1019" s="184"/>
      <c r="BG1019" s="186"/>
      <c r="BH1019" s="186"/>
      <c r="BI1019" s="199"/>
      <c r="BJ1019" s="199"/>
      <c r="BK1019" s="199"/>
      <c r="BL1019" s="186"/>
      <c r="BM1019" s="186"/>
      <c r="BN1019" s="186"/>
      <c r="BO1019" s="186"/>
      <c r="BP1019" s="186"/>
      <c r="BQ1019" s="186"/>
      <c r="BR1019" s="186"/>
      <c r="BS1019" s="186"/>
      <c r="BT1019" s="187"/>
      <c r="BU1019" s="188"/>
      <c r="BV1019" s="189"/>
      <c r="BW1019" s="185"/>
      <c r="BX1019"/>
      <c r="BZ1019"/>
    </row>
    <row r="1020" spans="2:78" ht="18.75">
      <c r="B1020" s="363" t="s">
        <v>596</v>
      </c>
      <c r="C1020" s="364">
        <v>35957054000124</v>
      </c>
      <c r="D1020" s="365" t="s">
        <v>14</v>
      </c>
      <c r="E1020" s="365" t="s">
        <v>607</v>
      </c>
      <c r="F1020" s="365" t="s">
        <v>1424</v>
      </c>
      <c r="G1020" s="366" t="s">
        <v>1424</v>
      </c>
      <c r="H1020" s="366" t="s">
        <v>34</v>
      </c>
      <c r="I1020" s="366" t="s">
        <v>34</v>
      </c>
      <c r="J1020" s="366" t="s">
        <v>608</v>
      </c>
      <c r="K1020" s="367" t="s">
        <v>48</v>
      </c>
      <c r="L1020" s="368"/>
      <c r="M1020" s="368" t="s">
        <v>34</v>
      </c>
      <c r="N1020" s="367">
        <v>538264</v>
      </c>
      <c r="O1020" s="367" t="s">
        <v>1323</v>
      </c>
      <c r="P1020" s="371">
        <v>43939</v>
      </c>
      <c r="Q1020" s="372">
        <v>9.1001601000000001</v>
      </c>
      <c r="R1020" s="372">
        <v>12.645891576587301</v>
      </c>
      <c r="S1020" s="367">
        <v>2</v>
      </c>
      <c r="T1020" s="369">
        <v>0.15758957847907107</v>
      </c>
      <c r="U1020" s="369">
        <v>1.6884969982323281</v>
      </c>
      <c r="V1020" s="369">
        <v>-4.1075658457744524E-2</v>
      </c>
      <c r="W1020" s="369">
        <v>-0.36799074080266897</v>
      </c>
      <c r="X1020" s="369">
        <v>1.1373451319551142E-2</v>
      </c>
      <c r="Y1020" s="369">
        <v>7.7857831359997007E-2</v>
      </c>
      <c r="AA1020" s="369"/>
      <c r="AB1020" s="369">
        <v>0.26655006140354415</v>
      </c>
      <c r="AC1020" s="373">
        <v>-0.57286463660508624</v>
      </c>
      <c r="AD1020" s="575">
        <v>35957175000176</v>
      </c>
      <c r="AE1020" s="370" t="s">
        <v>2065</v>
      </c>
      <c r="AF1020" s="370" t="s">
        <v>1833</v>
      </c>
      <c r="AG1020" s="374" t="s">
        <v>1458</v>
      </c>
      <c r="AH1020" s="374" t="s">
        <v>1813</v>
      </c>
      <c r="AI1020" s="374">
        <v>30000</v>
      </c>
      <c r="AJ1020" s="374">
        <v>0</v>
      </c>
      <c r="AK1020" s="374">
        <v>30000</v>
      </c>
      <c r="AL1020" s="722">
        <v>1.93</v>
      </c>
      <c r="AM1020" s="722">
        <v>20</v>
      </c>
      <c r="AN1020" s="369" t="s">
        <v>1834</v>
      </c>
      <c r="AO1020" s="367" t="s">
        <v>1326</v>
      </c>
      <c r="AP1020" s="370" t="s">
        <v>1816</v>
      </c>
      <c r="AQ1020" s="376" t="s">
        <v>661</v>
      </c>
      <c r="AR1020" s="369">
        <v>4.0000000000000001E-3</v>
      </c>
      <c r="AS1020" s="369">
        <v>4.0000000000000001E-3</v>
      </c>
      <c r="AT1020" s="369" t="s">
        <v>1424</v>
      </c>
      <c r="AW1020"/>
      <c r="AX1020" s="198"/>
      <c r="AY1020" s="184"/>
      <c r="AZ1020" s="184"/>
      <c r="BA1020" s="184"/>
      <c r="BB1020" s="186"/>
      <c r="BC1020" s="184"/>
      <c r="BD1020" s="184"/>
      <c r="BE1020" s="184"/>
      <c r="BF1020" s="184"/>
      <c r="BG1020" s="186"/>
      <c r="BH1020" s="186"/>
      <c r="BI1020" s="199"/>
      <c r="BJ1020" s="199"/>
      <c r="BK1020" s="199"/>
      <c r="BL1020" s="186"/>
      <c r="BM1020" s="186"/>
      <c r="BN1020" s="186"/>
      <c r="BO1020" s="186"/>
      <c r="BP1020" s="186"/>
      <c r="BQ1020" s="186"/>
      <c r="BR1020" s="186"/>
      <c r="BS1020" s="186"/>
      <c r="BT1020" s="187"/>
      <c r="BU1020" s="188"/>
      <c r="BV1020" s="189"/>
      <c r="BW1020" s="185"/>
      <c r="BX1020"/>
      <c r="BZ1020"/>
    </row>
    <row r="1021" spans="2:78" ht="18.75">
      <c r="B1021" s="363" t="s">
        <v>587</v>
      </c>
      <c r="C1021" s="364"/>
      <c r="D1021" s="365" t="s">
        <v>14</v>
      </c>
      <c r="E1021" s="365" t="s">
        <v>607</v>
      </c>
      <c r="F1021" s="365" t="s">
        <v>1424</v>
      </c>
      <c r="G1021" s="366" t="s">
        <v>868</v>
      </c>
      <c r="H1021" s="366" t="s">
        <v>34</v>
      </c>
      <c r="I1021" s="366" t="s">
        <v>34</v>
      </c>
      <c r="J1021" s="366" t="s">
        <v>611</v>
      </c>
      <c r="L1021" s="368"/>
      <c r="M1021" s="368" t="s">
        <v>1421</v>
      </c>
      <c r="N1021" s="367">
        <v>538663</v>
      </c>
      <c r="O1021" s="367" t="s">
        <v>1323</v>
      </c>
      <c r="P1021" s="371"/>
      <c r="S1021" s="367"/>
      <c r="U1021" s="369"/>
      <c r="W1021" s="369"/>
      <c r="Y1021" s="369"/>
      <c r="AA1021" s="369"/>
      <c r="AD1021" s="575">
        <v>0</v>
      </c>
      <c r="AE1021" s="370"/>
      <c r="AF1021" s="370"/>
      <c r="AG1021" s="374" t="s">
        <v>1458</v>
      </c>
      <c r="AH1021" s="374"/>
      <c r="AI1021" s="374">
        <v>0</v>
      </c>
      <c r="AJ1021" s="374">
        <v>100</v>
      </c>
      <c r="AK1021" s="374">
        <v>0</v>
      </c>
      <c r="AN1021" s="369"/>
      <c r="AO1021" s="367" t="s">
        <v>1326</v>
      </c>
      <c r="AP1021" s="370"/>
      <c r="AR1021" s="369">
        <v>2.9997000000000001E-3</v>
      </c>
      <c r="AS1021" s="369">
        <v>2.9997000000000001E-3</v>
      </c>
      <c r="AT1021" s="369" t="s">
        <v>1424</v>
      </c>
      <c r="AW1021"/>
      <c r="AX1021" s="198"/>
      <c r="AY1021" s="184"/>
      <c r="AZ1021" s="184"/>
      <c r="BA1021" s="184"/>
      <c r="BB1021" s="186"/>
      <c r="BC1021" s="184"/>
      <c r="BD1021" s="184"/>
      <c r="BE1021" s="184"/>
      <c r="BF1021" s="184"/>
      <c r="BG1021" s="186"/>
      <c r="BH1021" s="186"/>
      <c r="BI1021" s="199"/>
      <c r="BJ1021" s="199"/>
      <c r="BK1021" s="199"/>
      <c r="BL1021" s="186"/>
      <c r="BM1021" s="186"/>
      <c r="BN1021" s="186"/>
      <c r="BO1021" s="186"/>
      <c r="BP1021" s="186"/>
      <c r="BQ1021" s="186"/>
      <c r="BR1021" s="186"/>
      <c r="BS1021" s="186"/>
      <c r="BT1021" s="187"/>
      <c r="BU1021" s="188"/>
      <c r="BV1021" s="189"/>
      <c r="BW1021" s="185"/>
      <c r="BX1021"/>
      <c r="BZ1021"/>
    </row>
    <row r="1022" spans="2:78" ht="18.75">
      <c r="B1022" s="363" t="s">
        <v>916</v>
      </c>
      <c r="C1022" s="364">
        <v>36352596000136</v>
      </c>
      <c r="D1022" s="365" t="s">
        <v>14</v>
      </c>
      <c r="E1022" s="365" t="s">
        <v>607</v>
      </c>
      <c r="F1022" s="365" t="s">
        <v>1319</v>
      </c>
      <c r="G1022" s="366" t="s">
        <v>1424</v>
      </c>
      <c r="H1022" s="366" t="s">
        <v>34</v>
      </c>
      <c r="I1022" s="366" t="s">
        <v>34</v>
      </c>
      <c r="J1022" s="366" t="s">
        <v>608</v>
      </c>
      <c r="K1022" s="367" t="s">
        <v>48</v>
      </c>
      <c r="L1022" s="368"/>
      <c r="M1022" s="368" t="s">
        <v>1421</v>
      </c>
      <c r="N1022" s="367">
        <v>539082</v>
      </c>
      <c r="O1022" s="367" t="s">
        <v>1323</v>
      </c>
      <c r="P1022" s="371">
        <v>43950</v>
      </c>
      <c r="Q1022" s="372">
        <v>26.188826079999998</v>
      </c>
      <c r="R1022" s="372">
        <v>69.945619111799957</v>
      </c>
      <c r="S1022" s="367">
        <v>2</v>
      </c>
      <c r="T1022" s="369">
        <v>-0.31030436579566523</v>
      </c>
      <c r="U1022" s="369">
        <v>-3.3247629395363272</v>
      </c>
      <c r="V1022" s="369">
        <v>-0.41591002045115322</v>
      </c>
      <c r="W1022" s="369">
        <v>-3.7260762767934734</v>
      </c>
      <c r="X1022" s="369">
        <v>-0.28256417068077067</v>
      </c>
      <c r="Y1022" s="369">
        <v>-1.9343146535847733</v>
      </c>
      <c r="AA1022" s="369"/>
      <c r="AB1022" s="369">
        <v>0.33206003509404475</v>
      </c>
      <c r="AC1022" s="373">
        <v>-1.5886629232783405</v>
      </c>
      <c r="AD1022" s="575">
        <v>42870670000109</v>
      </c>
      <c r="AE1022" s="370" t="s">
        <v>1929</v>
      </c>
      <c r="AF1022" s="370" t="s">
        <v>1812</v>
      </c>
      <c r="AG1022" s="374" t="s">
        <v>1459</v>
      </c>
      <c r="AH1022" s="374" t="s">
        <v>1813</v>
      </c>
      <c r="AI1022" s="374">
        <v>5000</v>
      </c>
      <c r="AJ1022" s="374">
        <v>1000</v>
      </c>
      <c r="AK1022" s="374">
        <v>5000</v>
      </c>
      <c r="AL1022" s="722">
        <v>2</v>
      </c>
      <c r="AM1022" s="722">
        <v>20</v>
      </c>
      <c r="AN1022" s="369" t="s">
        <v>1834</v>
      </c>
      <c r="AO1022" s="367" t="s">
        <v>1326</v>
      </c>
      <c r="AP1022" s="370" t="s">
        <v>1816</v>
      </c>
      <c r="AQ1022" s="376" t="s">
        <v>661</v>
      </c>
      <c r="AR1022" s="369">
        <v>2E-3</v>
      </c>
      <c r="AS1022" s="369">
        <v>2E-3</v>
      </c>
      <c r="AT1022" s="369" t="s">
        <v>1424</v>
      </c>
      <c r="AW1022"/>
      <c r="AX1022" s="198"/>
      <c r="AY1022" s="184"/>
      <c r="AZ1022" s="184"/>
      <c r="BA1022" s="184"/>
      <c r="BB1022" s="186"/>
      <c r="BC1022" s="184"/>
      <c r="BD1022" s="184"/>
      <c r="BE1022" s="184"/>
      <c r="BF1022" s="184"/>
      <c r="BG1022" s="186"/>
      <c r="BH1022" s="186"/>
      <c r="BI1022" s="199"/>
      <c r="BJ1022" s="199"/>
      <c r="BK1022" s="199"/>
      <c r="BL1022" s="186"/>
      <c r="BM1022" s="186"/>
      <c r="BN1022" s="186"/>
      <c r="BO1022" s="186"/>
      <c r="BP1022" s="186"/>
      <c r="BQ1022" s="186"/>
      <c r="BR1022" s="186"/>
      <c r="BS1022" s="186"/>
      <c r="BT1022" s="187"/>
      <c r="BU1022" s="188"/>
      <c r="BV1022" s="189"/>
      <c r="BW1022" s="185"/>
      <c r="BX1022"/>
      <c r="BZ1022"/>
    </row>
    <row r="1023" spans="2:78" ht="18.75">
      <c r="B1023" s="363" t="s">
        <v>1674</v>
      </c>
      <c r="C1023" s="364">
        <v>35591357000176</v>
      </c>
      <c r="D1023" s="365" t="s">
        <v>14</v>
      </c>
      <c r="E1023" s="365" t="s">
        <v>1424</v>
      </c>
      <c r="F1023" s="365" t="s">
        <v>1424</v>
      </c>
      <c r="G1023" s="366" t="s">
        <v>1424</v>
      </c>
      <c r="H1023" s="366" t="s">
        <v>34</v>
      </c>
      <c r="I1023" s="366" t="s">
        <v>1424</v>
      </c>
      <c r="J1023" s="366" t="s">
        <v>1424</v>
      </c>
      <c r="K1023" s="367" t="s">
        <v>48</v>
      </c>
      <c r="L1023" s="368"/>
      <c r="M1023" s="368" t="s">
        <v>1424</v>
      </c>
      <c r="N1023" s="367">
        <v>539406</v>
      </c>
      <c r="O1023" s="367" t="s">
        <v>1323</v>
      </c>
      <c r="P1023" s="371">
        <v>43996</v>
      </c>
      <c r="Q1023" s="372">
        <v>19.492568420000001</v>
      </c>
      <c r="R1023" s="372">
        <v>27.372057136071433</v>
      </c>
      <c r="S1023" s="367">
        <v>2</v>
      </c>
      <c r="T1023" s="369">
        <v>-5.5453416690911972E-2</v>
      </c>
      <c r="U1023" s="369">
        <v>-0.59415685052274203</v>
      </c>
      <c r="V1023" s="369">
        <v>-0.20503378354935731</v>
      </c>
      <c r="W1023" s="369">
        <v>-1.8368673012392431</v>
      </c>
      <c r="X1023" s="369">
        <v>-0.22286739403970268</v>
      </c>
      <c r="Y1023" s="369">
        <v>-1.5256558007996095</v>
      </c>
      <c r="AA1023" s="369"/>
      <c r="AB1023" s="369">
        <v>0.26001250071255488</v>
      </c>
      <c r="AC1023" s="373">
        <v>-1.2178461738833144</v>
      </c>
      <c r="AD1023" s="575">
        <v>35410788000199</v>
      </c>
      <c r="AE1023" s="370" t="s">
        <v>1906</v>
      </c>
      <c r="AF1023" s="370" t="s">
        <v>1907</v>
      </c>
      <c r="AG1023" s="374" t="s">
        <v>1462</v>
      </c>
      <c r="AH1023" s="374" t="s">
        <v>1819</v>
      </c>
      <c r="AI1023" s="374">
        <v>5000</v>
      </c>
      <c r="AJ1023" s="374">
        <v>1000</v>
      </c>
      <c r="AK1023" s="374">
        <v>1000</v>
      </c>
      <c r="AL1023" s="722">
        <v>2.2000000000000002</v>
      </c>
      <c r="AM1023" s="722">
        <v>0</v>
      </c>
      <c r="AN1023" s="369" t="s">
        <v>668</v>
      </c>
      <c r="AO1023" s="367" t="s">
        <v>1326</v>
      </c>
      <c r="AP1023" s="370" t="s">
        <v>1816</v>
      </c>
      <c r="AQ1023" s="376" t="s">
        <v>1815</v>
      </c>
      <c r="AR1023" s="369">
        <v>0</v>
      </c>
      <c r="AS1023" s="369">
        <v>0</v>
      </c>
      <c r="AT1023" s="369" t="s">
        <v>1424</v>
      </c>
      <c r="AW1023"/>
      <c r="AX1023" s="198"/>
      <c r="AY1023" s="184"/>
      <c r="AZ1023" s="184"/>
      <c r="BA1023" s="184"/>
      <c r="BB1023" s="186"/>
      <c r="BC1023" s="184"/>
      <c r="BD1023" s="184"/>
      <c r="BE1023" s="184"/>
      <c r="BF1023" s="184"/>
      <c r="BG1023" s="186"/>
      <c r="BH1023" s="186"/>
      <c r="BI1023" s="199"/>
      <c r="BJ1023" s="199"/>
      <c r="BK1023" s="199"/>
      <c r="BL1023" s="186"/>
      <c r="BM1023" s="186"/>
      <c r="BN1023" s="186"/>
      <c r="BO1023" s="186"/>
      <c r="BP1023" s="186"/>
      <c r="BQ1023" s="186"/>
      <c r="BR1023" s="186"/>
      <c r="BS1023" s="186"/>
      <c r="BT1023" s="187"/>
      <c r="BU1023" s="188"/>
      <c r="BV1023" s="189"/>
      <c r="BW1023" s="185"/>
      <c r="BX1023"/>
      <c r="BZ1023"/>
    </row>
    <row r="1024" spans="2:78" ht="18.75">
      <c r="B1024" s="363" t="s">
        <v>255</v>
      </c>
      <c r="C1024" s="364">
        <v>36521802000194</v>
      </c>
      <c r="D1024" s="365" t="s">
        <v>13</v>
      </c>
      <c r="E1024" s="365" t="s">
        <v>616</v>
      </c>
      <c r="F1024" s="365" t="s">
        <v>610</v>
      </c>
      <c r="G1024" s="366" t="s">
        <v>34</v>
      </c>
      <c r="H1024" s="366" t="s">
        <v>1340</v>
      </c>
      <c r="I1024" s="366" t="s">
        <v>34</v>
      </c>
      <c r="J1024" s="366" t="s">
        <v>1424</v>
      </c>
      <c r="K1024" s="367" t="s">
        <v>48</v>
      </c>
      <c r="L1024" s="368"/>
      <c r="M1024" s="368" t="s">
        <v>34</v>
      </c>
      <c r="N1024" s="367">
        <v>539457</v>
      </c>
      <c r="O1024" s="367" t="s">
        <v>1323</v>
      </c>
      <c r="P1024" s="371">
        <v>43982</v>
      </c>
      <c r="Q1024" s="372">
        <v>9.7781708199999997</v>
      </c>
      <c r="R1024" s="372">
        <v>6.1509037263346622</v>
      </c>
      <c r="S1024" s="367">
        <v>1</v>
      </c>
      <c r="T1024" s="369">
        <v>0.27147125054080301</v>
      </c>
      <c r="U1024" s="369">
        <v>2.908684673621345</v>
      </c>
      <c r="V1024" s="369">
        <v>0.23207191282622563</v>
      </c>
      <c r="W1024" s="369">
        <v>2.0790978970737246</v>
      </c>
      <c r="X1024" s="369">
        <v>0.20525895870381539</v>
      </c>
      <c r="Y1024" s="369">
        <v>1.4051159092243728</v>
      </c>
      <c r="AA1024" s="369"/>
      <c r="AB1024" s="369">
        <v>0.10833581206768858</v>
      </c>
      <c r="AC1024" s="373">
        <v>1.1118250274037504</v>
      </c>
      <c r="AD1024" s="575">
        <v>36521795000120</v>
      </c>
      <c r="AE1024" s="370" t="s">
        <v>1922</v>
      </c>
      <c r="AF1024" s="370" t="s">
        <v>1858</v>
      </c>
      <c r="AG1024" s="374" t="s">
        <v>721</v>
      </c>
      <c r="AH1024" s="374" t="s">
        <v>1813</v>
      </c>
      <c r="AI1024" s="374">
        <v>50000</v>
      </c>
      <c r="AJ1024" s="374">
        <v>10000</v>
      </c>
      <c r="AK1024" s="374">
        <v>20000</v>
      </c>
      <c r="AL1024" s="722">
        <v>2</v>
      </c>
      <c r="AM1024" s="722">
        <v>20</v>
      </c>
      <c r="AN1024" s="369" t="s">
        <v>1820</v>
      </c>
      <c r="AO1024" s="367" t="s">
        <v>1326</v>
      </c>
      <c r="AP1024" s="370" t="s">
        <v>1835</v>
      </c>
      <c r="AQ1024" s="376" t="s">
        <v>666</v>
      </c>
      <c r="AR1024" s="369">
        <v>4.0000000000000001E-3</v>
      </c>
      <c r="AS1024" s="369">
        <v>4.0000000000000001E-3</v>
      </c>
      <c r="AT1024" s="369" t="s">
        <v>1424</v>
      </c>
      <c r="AW1024"/>
      <c r="AX1024" s="198"/>
      <c r="AY1024" s="184"/>
      <c r="AZ1024" s="184"/>
      <c r="BA1024" s="184"/>
      <c r="BB1024" s="186"/>
      <c r="BC1024" s="184"/>
      <c r="BD1024" s="184"/>
      <c r="BE1024" s="184"/>
      <c r="BF1024" s="184"/>
      <c r="BG1024" s="186"/>
      <c r="BH1024" s="186"/>
      <c r="BI1024" s="199"/>
      <c r="BJ1024" s="199"/>
      <c r="BK1024" s="199"/>
      <c r="BL1024" s="186"/>
      <c r="BM1024" s="186"/>
      <c r="BN1024" s="186"/>
      <c r="BO1024" s="186"/>
      <c r="BP1024" s="186"/>
      <c r="BQ1024" s="186"/>
      <c r="BR1024" s="186"/>
      <c r="BS1024" s="186"/>
      <c r="BT1024" s="187"/>
      <c r="BU1024" s="188"/>
      <c r="BV1024" s="189"/>
      <c r="BW1024" s="185"/>
      <c r="BX1024"/>
      <c r="BZ1024"/>
    </row>
    <row r="1025" spans="2:78" ht="18.75">
      <c r="B1025" s="363" t="s">
        <v>208</v>
      </c>
      <c r="C1025" s="364">
        <v>36668282000147</v>
      </c>
      <c r="D1025" s="365" t="s">
        <v>14</v>
      </c>
      <c r="E1025" s="365" t="s">
        <v>614</v>
      </c>
      <c r="F1025" s="365" t="s">
        <v>1424</v>
      </c>
      <c r="G1025" s="366" t="s">
        <v>1424</v>
      </c>
      <c r="H1025" s="366" t="s">
        <v>1340</v>
      </c>
      <c r="I1025" s="366" t="s">
        <v>34</v>
      </c>
      <c r="J1025" s="366" t="s">
        <v>608</v>
      </c>
      <c r="K1025" s="367" t="s">
        <v>48</v>
      </c>
      <c r="L1025" s="368"/>
      <c r="M1025" s="368" t="s">
        <v>34</v>
      </c>
      <c r="N1025" s="367">
        <v>539538</v>
      </c>
      <c r="O1025" s="367" t="s">
        <v>1323</v>
      </c>
      <c r="P1025" s="371">
        <v>43901</v>
      </c>
      <c r="Q1025" s="372">
        <v>24.98729015</v>
      </c>
      <c r="R1025" s="372">
        <v>25.551198221752987</v>
      </c>
      <c r="S1025" s="367">
        <v>5</v>
      </c>
      <c r="T1025" s="369">
        <v>-4.8738043494355066E-2</v>
      </c>
      <c r="U1025" s="369">
        <v>-0.5222048369833312</v>
      </c>
      <c r="V1025" s="369">
        <v>-0.17502271622264776</v>
      </c>
      <c r="W1025" s="369">
        <v>-1.568002593709463</v>
      </c>
      <c r="X1025" s="369">
        <v>-8.7570205349875252E-2</v>
      </c>
      <c r="Y1025" s="369">
        <v>-0.5994685420221213</v>
      </c>
      <c r="AA1025" s="369"/>
      <c r="AB1025" s="369">
        <v>0.33873071202740779</v>
      </c>
      <c r="AC1025" s="373">
        <v>-0.84623021075430171</v>
      </c>
      <c r="AD1025" s="575">
        <v>0</v>
      </c>
      <c r="AE1025" s="370" t="s">
        <v>2114</v>
      </c>
      <c r="AF1025" s="370" t="s">
        <v>1830</v>
      </c>
      <c r="AG1025" s="374" t="s">
        <v>743</v>
      </c>
      <c r="AH1025" s="374" t="s">
        <v>1819</v>
      </c>
      <c r="AI1025" s="374">
        <v>1000</v>
      </c>
      <c r="AJ1025" s="374">
        <v>100</v>
      </c>
      <c r="AK1025" s="374">
        <v>1000</v>
      </c>
      <c r="AL1025" s="722">
        <v>2.5</v>
      </c>
      <c r="AM1025" s="722">
        <v>20</v>
      </c>
      <c r="AN1025" s="369" t="s">
        <v>1820</v>
      </c>
      <c r="AO1025" s="367" t="s">
        <v>1326</v>
      </c>
      <c r="AP1025" s="370" t="s">
        <v>1835</v>
      </c>
      <c r="AQ1025" s="376" t="s">
        <v>670</v>
      </c>
      <c r="AR1025" s="369">
        <v>8.3333333333333297E-3</v>
      </c>
      <c r="AS1025" s="369">
        <v>8.3333333333333297E-3</v>
      </c>
      <c r="AT1025" s="369" t="s">
        <v>1424</v>
      </c>
      <c r="AW1025"/>
      <c r="AX1025" s="198"/>
      <c r="AY1025" s="184"/>
      <c r="AZ1025" s="184"/>
      <c r="BA1025" s="184"/>
      <c r="BB1025" s="186"/>
      <c r="BC1025" s="184"/>
      <c r="BD1025" s="184"/>
      <c r="BE1025" s="184"/>
      <c r="BF1025" s="184"/>
      <c r="BG1025" s="186"/>
      <c r="BH1025" s="186"/>
      <c r="BI1025" s="199"/>
      <c r="BJ1025" s="199"/>
      <c r="BK1025" s="199"/>
      <c r="BL1025" s="186"/>
      <c r="BM1025" s="186"/>
      <c r="BN1025" s="186"/>
      <c r="BO1025" s="186"/>
      <c r="BP1025" s="186"/>
      <c r="BQ1025" s="186"/>
      <c r="BR1025" s="186"/>
      <c r="BS1025" s="186"/>
      <c r="BT1025" s="187"/>
      <c r="BU1025" s="188"/>
      <c r="BV1025" s="189"/>
      <c r="BW1025" s="185"/>
      <c r="BX1025"/>
      <c r="BZ1025"/>
    </row>
    <row r="1026" spans="2:78" ht="18.75">
      <c r="B1026" s="363" t="s">
        <v>1590</v>
      </c>
      <c r="C1026" s="364">
        <v>33768898000100</v>
      </c>
      <c r="D1026" s="365" t="s">
        <v>11</v>
      </c>
      <c r="E1026" s="365" t="s">
        <v>620</v>
      </c>
      <c r="F1026" s="365" t="s">
        <v>665</v>
      </c>
      <c r="G1026" s="366" t="s">
        <v>740</v>
      </c>
      <c r="H1026" s="366" t="s">
        <v>34</v>
      </c>
      <c r="I1026" s="366" t="s">
        <v>1424</v>
      </c>
      <c r="J1026" s="366" t="s">
        <v>1424</v>
      </c>
      <c r="K1026" s="367" t="s">
        <v>48</v>
      </c>
      <c r="L1026" s="368"/>
      <c r="M1026" s="368" t="s">
        <v>1424</v>
      </c>
      <c r="N1026" s="367">
        <v>539570</v>
      </c>
      <c r="O1026" s="367" t="s">
        <v>1323</v>
      </c>
      <c r="P1026" s="371">
        <v>44000</v>
      </c>
      <c r="Q1026" s="372">
        <v>3.3302333900000001</v>
      </c>
      <c r="R1026" s="372">
        <v>6.1101371089682583</v>
      </c>
      <c r="S1026" s="367">
        <v>2</v>
      </c>
      <c r="T1026" s="369">
        <v>3.0984826455281889E-2</v>
      </c>
      <c r="U1026" s="369">
        <v>0.33198760327569027</v>
      </c>
      <c r="V1026" s="369">
        <v>5.1092496231876394E-2</v>
      </c>
      <c r="W1026" s="369">
        <v>0.45773010692372396</v>
      </c>
      <c r="X1026" s="369">
        <v>0.13005729590043247</v>
      </c>
      <c r="Y1026" s="369">
        <v>0.89031717170551239</v>
      </c>
      <c r="AA1026" s="369"/>
      <c r="AB1026" s="369">
        <v>7.2945856463309838E-2</v>
      </c>
      <c r="AC1026" s="373">
        <v>-0.82977913082463506</v>
      </c>
      <c r="AD1026" s="575">
        <v>33768907000154</v>
      </c>
      <c r="AE1026" s="370" t="s">
        <v>1913</v>
      </c>
      <c r="AF1026" s="370" t="s">
        <v>1858</v>
      </c>
      <c r="AG1026" s="374" t="s">
        <v>721</v>
      </c>
      <c r="AH1026" s="374" t="s">
        <v>1894</v>
      </c>
      <c r="AI1026" s="374">
        <v>0</v>
      </c>
      <c r="AJ1026" s="374">
        <v>0</v>
      </c>
      <c r="AK1026" s="374">
        <v>0</v>
      </c>
      <c r="AL1026" s="722">
        <v>0.8</v>
      </c>
      <c r="AM1026" s="722">
        <v>0</v>
      </c>
      <c r="AN1026" s="369" t="s">
        <v>1820</v>
      </c>
      <c r="AO1026" s="367" t="s">
        <v>1323</v>
      </c>
      <c r="AP1026" s="370" t="s">
        <v>1835</v>
      </c>
      <c r="AQ1026" s="376" t="s">
        <v>1815</v>
      </c>
      <c r="AR1026" s="369">
        <v>0</v>
      </c>
      <c r="AS1026" s="369">
        <v>0</v>
      </c>
      <c r="AT1026" s="369" t="s">
        <v>1424</v>
      </c>
      <c r="AW1026"/>
      <c r="AX1026" s="198"/>
      <c r="AY1026" s="184"/>
      <c r="AZ1026" s="184"/>
      <c r="BA1026" s="184"/>
      <c r="BB1026" s="186"/>
      <c r="BC1026" s="184"/>
      <c r="BD1026" s="184"/>
      <c r="BE1026" s="184"/>
      <c r="BF1026" s="184"/>
      <c r="BG1026" s="186"/>
      <c r="BH1026" s="186"/>
      <c r="BI1026" s="199"/>
      <c r="BJ1026" s="199"/>
      <c r="BK1026" s="199"/>
      <c r="BL1026" s="186"/>
      <c r="BM1026" s="186"/>
      <c r="BN1026" s="186"/>
      <c r="BO1026" s="186"/>
      <c r="BP1026" s="186"/>
      <c r="BQ1026" s="186"/>
      <c r="BR1026" s="186"/>
      <c r="BS1026" s="186"/>
      <c r="BT1026" s="187"/>
      <c r="BU1026" s="188"/>
      <c r="BV1026" s="189"/>
      <c r="BW1026" s="185"/>
      <c r="BX1026"/>
      <c r="BZ1026"/>
    </row>
    <row r="1027" spans="2:78" ht="18.75">
      <c r="B1027" s="363" t="s">
        <v>111</v>
      </c>
      <c r="C1027" s="364">
        <v>36352498000107</v>
      </c>
      <c r="D1027" s="365" t="s">
        <v>11</v>
      </c>
      <c r="E1027" s="365" t="s">
        <v>620</v>
      </c>
      <c r="F1027" s="365" t="s">
        <v>665</v>
      </c>
      <c r="G1027" s="366" t="s">
        <v>740</v>
      </c>
      <c r="H1027" s="366" t="s">
        <v>34</v>
      </c>
      <c r="I1027" s="366" t="s">
        <v>1424</v>
      </c>
      <c r="J1027" s="366" t="s">
        <v>608</v>
      </c>
      <c r="K1027" s="367" t="s">
        <v>48</v>
      </c>
      <c r="L1027" s="368"/>
      <c r="M1027" s="368" t="s">
        <v>34</v>
      </c>
      <c r="N1027" s="367">
        <v>539643</v>
      </c>
      <c r="O1027" s="367" t="s">
        <v>1323</v>
      </c>
      <c r="P1027" s="371">
        <v>43999</v>
      </c>
      <c r="Q1027" s="372">
        <v>251.85094570000001</v>
      </c>
      <c r="R1027" s="372">
        <v>160.56305224812738</v>
      </c>
      <c r="S1027" s="367">
        <v>1</v>
      </c>
      <c r="T1027" s="369">
        <v>0.10080052707750231</v>
      </c>
      <c r="U1027" s="369">
        <v>1.0800294602806051</v>
      </c>
      <c r="V1027" s="369">
        <v>0.11513515864930368</v>
      </c>
      <c r="W1027" s="369">
        <v>1.0314788347793793</v>
      </c>
      <c r="X1027" s="369">
        <v>0.20968397680481199</v>
      </c>
      <c r="Y1027" s="369">
        <v>1.4354077092587292</v>
      </c>
      <c r="AA1027" s="369"/>
      <c r="AB1027" s="369">
        <v>1.2749405674759092E-2</v>
      </c>
      <c r="AC1027" s="373">
        <v>0.27559818345099907</v>
      </c>
      <c r="AD1027" s="575">
        <v>36352509000140</v>
      </c>
      <c r="AE1027" s="370" t="s">
        <v>1861</v>
      </c>
      <c r="AF1027" s="370" t="s">
        <v>1812</v>
      </c>
      <c r="AG1027" s="374" t="s">
        <v>1459</v>
      </c>
      <c r="AH1027" s="374" t="s">
        <v>1813</v>
      </c>
      <c r="AI1027" s="374">
        <v>10000</v>
      </c>
      <c r="AJ1027" s="374">
        <v>5000</v>
      </c>
      <c r="AK1027" s="374">
        <v>10000</v>
      </c>
      <c r="AL1027" s="722">
        <v>1.2</v>
      </c>
      <c r="AM1027" s="722">
        <v>20</v>
      </c>
      <c r="AN1027" s="369" t="s">
        <v>1815</v>
      </c>
      <c r="AO1027" s="367" t="s">
        <v>1326</v>
      </c>
      <c r="AP1027" s="370" t="s">
        <v>1835</v>
      </c>
      <c r="AQ1027" s="376" t="s">
        <v>670</v>
      </c>
      <c r="AR1027" s="369">
        <v>3.2000000000000002E-3</v>
      </c>
      <c r="AS1027" s="369">
        <v>3.2000000000000002E-3</v>
      </c>
      <c r="AT1027" s="369" t="s">
        <v>1424</v>
      </c>
      <c r="AW1027"/>
      <c r="AX1027" s="198"/>
      <c r="AY1027" s="184"/>
      <c r="AZ1027" s="184"/>
      <c r="BA1027" s="184"/>
      <c r="BB1027" s="186"/>
      <c r="BC1027" s="184"/>
      <c r="BD1027" s="184"/>
      <c r="BE1027" s="184"/>
      <c r="BF1027" s="184"/>
      <c r="BG1027" s="186"/>
      <c r="BH1027" s="186"/>
      <c r="BI1027" s="199"/>
      <c r="BJ1027" s="199"/>
      <c r="BK1027" s="199"/>
      <c r="BL1027" s="186"/>
      <c r="BM1027" s="186"/>
      <c r="BN1027" s="186"/>
      <c r="BO1027" s="186"/>
      <c r="BP1027" s="186"/>
      <c r="BQ1027" s="186"/>
      <c r="BR1027" s="186"/>
      <c r="BS1027" s="186"/>
      <c r="BT1027" s="187"/>
      <c r="BU1027" s="188"/>
      <c r="BV1027" s="189"/>
      <c r="BW1027" s="185"/>
      <c r="BX1027"/>
      <c r="BZ1027"/>
    </row>
    <row r="1028" spans="2:78" ht="18.75">
      <c r="B1028" s="363" t="s">
        <v>1643</v>
      </c>
      <c r="C1028" s="364">
        <v>36352601000100</v>
      </c>
      <c r="D1028" s="365" t="s">
        <v>14</v>
      </c>
      <c r="E1028" s="365" t="s">
        <v>1424</v>
      </c>
      <c r="F1028" s="365" t="s">
        <v>1424</v>
      </c>
      <c r="G1028" s="366" t="s">
        <v>1424</v>
      </c>
      <c r="H1028" s="366" t="s">
        <v>34</v>
      </c>
      <c r="I1028" s="366" t="s">
        <v>1424</v>
      </c>
      <c r="J1028" s="366" t="s">
        <v>1424</v>
      </c>
      <c r="K1028" s="367" t="s">
        <v>48</v>
      </c>
      <c r="L1028" s="368"/>
      <c r="M1028" s="368" t="s">
        <v>1424</v>
      </c>
      <c r="N1028" s="367">
        <v>539740</v>
      </c>
      <c r="O1028" s="367" t="s">
        <v>1323</v>
      </c>
      <c r="P1028" s="371">
        <v>43978</v>
      </c>
      <c r="Q1028" s="372">
        <v>1E-8</v>
      </c>
      <c r="R1028" s="372">
        <v>13.009421816425332</v>
      </c>
      <c r="S1028" s="367">
        <v>3</v>
      </c>
      <c r="T1028" s="369">
        <v>-8.2924543127052441E-2</v>
      </c>
      <c r="U1028" s="369">
        <v>-0.88849683780587418</v>
      </c>
      <c r="V1028" s="369">
        <v>-0.236723153269079</v>
      </c>
      <c r="W1028" s="369">
        <v>-2.1207676713508117</v>
      </c>
      <c r="X1028" s="369">
        <v>-0.18055652452883852</v>
      </c>
      <c r="Y1028" s="369">
        <v>-1.2360135057287311</v>
      </c>
      <c r="AA1028" s="369"/>
      <c r="AB1028" s="369">
        <v>0.25131343927562627</v>
      </c>
      <c r="AC1028" s="373">
        <v>-1.3860961828320477</v>
      </c>
      <c r="AD1028" s="575">
        <v>40777563000105</v>
      </c>
      <c r="AE1028" s="370" t="s">
        <v>2047</v>
      </c>
      <c r="AF1028" s="370" t="s">
        <v>1812</v>
      </c>
      <c r="AG1028" s="374" t="s">
        <v>1459</v>
      </c>
      <c r="AH1028" s="374" t="s">
        <v>1819</v>
      </c>
      <c r="AI1028" s="374">
        <v>1000</v>
      </c>
      <c r="AJ1028" s="374">
        <v>1000</v>
      </c>
      <c r="AK1028" s="374">
        <v>1000</v>
      </c>
      <c r="AL1028" s="722">
        <v>1.7</v>
      </c>
      <c r="AM1028" s="722">
        <v>25</v>
      </c>
      <c r="AN1028" s="369" t="s">
        <v>1834</v>
      </c>
      <c r="AO1028" s="367" t="s">
        <v>1326</v>
      </c>
      <c r="AP1028" s="370" t="s">
        <v>1816</v>
      </c>
      <c r="AQ1028" s="376" t="s">
        <v>718</v>
      </c>
      <c r="AR1028" s="369">
        <v>1.9995E-3</v>
      </c>
      <c r="AS1028" s="369">
        <v>1.9995E-3</v>
      </c>
      <c r="AT1028" s="369" t="s">
        <v>1424</v>
      </c>
      <c r="AW1028"/>
      <c r="AX1028" s="198"/>
      <c r="AY1028" s="184"/>
      <c r="AZ1028" s="184"/>
      <c r="BA1028" s="184"/>
      <c r="BB1028" s="186"/>
      <c r="BC1028" s="184"/>
      <c r="BD1028" s="184"/>
      <c r="BE1028" s="184"/>
      <c r="BF1028" s="184"/>
      <c r="BG1028" s="186"/>
      <c r="BH1028" s="186"/>
      <c r="BI1028" s="199"/>
      <c r="BJ1028" s="199"/>
      <c r="BK1028" s="199"/>
      <c r="BL1028" s="186"/>
      <c r="BM1028" s="186"/>
      <c r="BN1028" s="186"/>
      <c r="BO1028" s="186"/>
      <c r="BP1028" s="186"/>
      <c r="BQ1028" s="186"/>
      <c r="BR1028" s="186"/>
      <c r="BS1028" s="186"/>
      <c r="BT1028" s="187"/>
      <c r="BU1028" s="188"/>
      <c r="BV1028" s="189"/>
      <c r="BW1028" s="185"/>
      <c r="BX1028"/>
      <c r="BZ1028"/>
    </row>
    <row r="1029" spans="2:78" ht="18.75">
      <c r="B1029" s="363" t="s">
        <v>1245</v>
      </c>
      <c r="C1029" s="364">
        <v>37240657000136</v>
      </c>
      <c r="D1029" s="365" t="s">
        <v>11</v>
      </c>
      <c r="E1029" s="365" t="s">
        <v>621</v>
      </c>
      <c r="F1029" s="365" t="s">
        <v>674</v>
      </c>
      <c r="G1029" s="366" t="s">
        <v>740</v>
      </c>
      <c r="H1029" s="366" t="s">
        <v>34</v>
      </c>
      <c r="I1029" s="366" t="s">
        <v>1424</v>
      </c>
      <c r="J1029" s="366" t="s">
        <v>608</v>
      </c>
      <c r="K1029" s="367" t="s">
        <v>48</v>
      </c>
      <c r="L1029" s="368"/>
      <c r="M1029" s="368" t="s">
        <v>1421</v>
      </c>
      <c r="N1029" s="367">
        <v>539929</v>
      </c>
      <c r="O1029" s="367" t="s">
        <v>1323</v>
      </c>
      <c r="P1029" s="371">
        <v>43998</v>
      </c>
      <c r="Q1029" s="372">
        <v>28.565832660000002</v>
      </c>
      <c r="R1029" s="372">
        <v>30.04708458341268</v>
      </c>
      <c r="S1029" s="367">
        <v>1</v>
      </c>
      <c r="T1029" s="369">
        <v>0.10917820805321465</v>
      </c>
      <c r="U1029" s="369">
        <v>1.1697923070129923</v>
      </c>
      <c r="V1029" s="369">
        <v>3.4672470227385288E-2</v>
      </c>
      <c r="W1029" s="369">
        <v>0.31062552576143426</v>
      </c>
      <c r="X1029" s="369">
        <v>2.4330143090066647E-2</v>
      </c>
      <c r="Y1029" s="369">
        <v>0.16655385638435777</v>
      </c>
      <c r="AA1029" s="369"/>
      <c r="AB1029" s="369">
        <v>3.5895323810360223E-2</v>
      </c>
      <c r="AC1029" s="373">
        <v>-2.1437047283486454</v>
      </c>
      <c r="AD1029" s="575">
        <v>0</v>
      </c>
      <c r="AE1029" s="370" t="s">
        <v>2115</v>
      </c>
      <c r="AF1029" s="370" t="s">
        <v>1833</v>
      </c>
      <c r="AG1029" s="374" t="s">
        <v>1458</v>
      </c>
      <c r="AH1029" s="374" t="s">
        <v>1819</v>
      </c>
      <c r="AI1029" s="374">
        <v>1000</v>
      </c>
      <c r="AJ1029" s="374">
        <v>100</v>
      </c>
      <c r="AK1029" s="374">
        <v>500</v>
      </c>
      <c r="AL1029" s="722">
        <v>0.55000000000000004</v>
      </c>
      <c r="AM1029" s="722">
        <v>0</v>
      </c>
      <c r="AN1029" s="369" t="s">
        <v>2007</v>
      </c>
      <c r="AO1029" s="367" t="s">
        <v>1326</v>
      </c>
      <c r="AP1029" s="370" t="s">
        <v>1821</v>
      </c>
      <c r="AQ1029" s="376" t="s">
        <v>11</v>
      </c>
      <c r="AR1029" s="369">
        <v>7.3333333333333302E-4</v>
      </c>
      <c r="AS1029" s="369">
        <v>7.3333333333333302E-4</v>
      </c>
      <c r="AT1029" s="369" t="s">
        <v>1424</v>
      </c>
      <c r="AW1029"/>
      <c r="AX1029" s="198"/>
      <c r="AY1029" s="184"/>
      <c r="AZ1029" s="184"/>
      <c r="BA1029" s="184"/>
      <c r="BB1029" s="186"/>
      <c r="BC1029" s="184"/>
      <c r="BD1029" s="184"/>
      <c r="BE1029" s="184"/>
      <c r="BF1029" s="184"/>
      <c r="BG1029" s="186"/>
      <c r="BH1029" s="186"/>
      <c r="BI1029" s="199"/>
      <c r="BJ1029" s="199"/>
      <c r="BK1029" s="199"/>
      <c r="BL1029" s="186"/>
      <c r="BM1029" s="186"/>
      <c r="BN1029" s="186"/>
      <c r="BO1029" s="186"/>
      <c r="BP1029" s="186"/>
      <c r="BQ1029" s="186"/>
      <c r="BR1029" s="186"/>
      <c r="BS1029" s="186"/>
      <c r="BT1029" s="187"/>
      <c r="BU1029" s="188"/>
      <c r="BV1029" s="189"/>
      <c r="BW1029" s="185"/>
      <c r="BX1029"/>
      <c r="BZ1029"/>
    </row>
    <row r="1030" spans="2:78" ht="18.75">
      <c r="B1030" s="363" t="s">
        <v>421</v>
      </c>
      <c r="C1030" s="364">
        <v>37240631000198</v>
      </c>
      <c r="D1030" s="365" t="s">
        <v>11</v>
      </c>
      <c r="E1030" s="365" t="s">
        <v>620</v>
      </c>
      <c r="F1030" s="365" t="s">
        <v>665</v>
      </c>
      <c r="G1030" s="366" t="s">
        <v>740</v>
      </c>
      <c r="H1030" s="366" t="s">
        <v>34</v>
      </c>
      <c r="I1030" s="366" t="s">
        <v>1306</v>
      </c>
      <c r="J1030" s="366" t="s">
        <v>608</v>
      </c>
      <c r="K1030" s="367" t="s">
        <v>48</v>
      </c>
      <c r="L1030" s="368"/>
      <c r="M1030" s="368" t="s">
        <v>1421</v>
      </c>
      <c r="N1030" s="367">
        <v>539937</v>
      </c>
      <c r="O1030" s="367" t="s">
        <v>1323</v>
      </c>
      <c r="P1030" s="371">
        <v>43998</v>
      </c>
      <c r="Q1030" s="372">
        <v>32.843029809999997</v>
      </c>
      <c r="R1030" s="372">
        <v>21.701626883134931</v>
      </c>
      <c r="S1030" s="367">
        <v>1</v>
      </c>
      <c r="T1030" s="369">
        <v>8.6759140644081967E-2</v>
      </c>
      <c r="U1030" s="369">
        <v>0.92958271708432771</v>
      </c>
      <c r="V1030" s="369">
        <v>0.10177540840194577</v>
      </c>
      <c r="W1030" s="369">
        <v>0.91179081089727032</v>
      </c>
      <c r="X1030" s="369">
        <v>0.14277941474375333</v>
      </c>
      <c r="Y1030" s="369">
        <v>0.97740740980609686</v>
      </c>
      <c r="AA1030" s="369"/>
      <c r="AB1030" s="369">
        <v>6.565242255359224E-3</v>
      </c>
      <c r="AC1030" s="373">
        <v>-1.4997218412278854</v>
      </c>
      <c r="AD1030" s="575">
        <v>0</v>
      </c>
      <c r="AE1030" s="370" t="s">
        <v>2115</v>
      </c>
      <c r="AF1030" s="370" t="s">
        <v>1833</v>
      </c>
      <c r="AG1030" s="374" t="s">
        <v>1458</v>
      </c>
      <c r="AH1030" s="374" t="s">
        <v>1819</v>
      </c>
      <c r="AI1030" s="374">
        <v>1000</v>
      </c>
      <c r="AJ1030" s="374">
        <v>100</v>
      </c>
      <c r="AK1030" s="374">
        <v>500</v>
      </c>
      <c r="AL1030" s="722">
        <v>0.55000000000000004</v>
      </c>
      <c r="AM1030" s="722">
        <v>0</v>
      </c>
      <c r="AN1030" s="369" t="s">
        <v>1820</v>
      </c>
      <c r="AO1030" s="367" t="s">
        <v>1326</v>
      </c>
      <c r="AP1030" s="370" t="s">
        <v>1821</v>
      </c>
      <c r="AQ1030" s="376" t="s">
        <v>11</v>
      </c>
      <c r="AR1030" s="369">
        <v>7.3333333333333302E-4</v>
      </c>
      <c r="AS1030" s="369">
        <v>7.3333333333333302E-4</v>
      </c>
      <c r="AT1030" s="369" t="s">
        <v>1424</v>
      </c>
      <c r="AW1030"/>
      <c r="AX1030" s="198"/>
      <c r="AY1030" s="184"/>
      <c r="AZ1030" s="184"/>
      <c r="BA1030" s="184"/>
      <c r="BB1030" s="186"/>
      <c r="BC1030" s="184"/>
      <c r="BD1030" s="184"/>
      <c r="BE1030" s="184"/>
      <c r="BF1030" s="184"/>
      <c r="BG1030" s="186"/>
      <c r="BH1030" s="186"/>
      <c r="BI1030" s="199"/>
      <c r="BJ1030" s="199"/>
      <c r="BK1030" s="199"/>
      <c r="BL1030" s="186"/>
      <c r="BM1030" s="186"/>
      <c r="BN1030" s="186"/>
      <c r="BO1030" s="186"/>
      <c r="BP1030" s="186"/>
      <c r="BQ1030" s="186"/>
      <c r="BR1030" s="186"/>
      <c r="BS1030" s="186"/>
      <c r="BT1030" s="187"/>
      <c r="BU1030" s="188"/>
      <c r="BV1030" s="189"/>
      <c r="BW1030" s="185"/>
      <c r="BX1030"/>
      <c r="BZ1030"/>
    </row>
    <row r="1031" spans="2:78" ht="18.75">
      <c r="B1031" s="363" t="s">
        <v>749</v>
      </c>
      <c r="C1031" s="364"/>
      <c r="D1031" s="365" t="s">
        <v>14</v>
      </c>
      <c r="E1031" s="365" t="s">
        <v>607</v>
      </c>
      <c r="F1031" s="365" t="s">
        <v>1424</v>
      </c>
      <c r="G1031" s="366" t="s">
        <v>1424</v>
      </c>
      <c r="H1031" s="366" t="s">
        <v>34</v>
      </c>
      <c r="I1031" s="366" t="s">
        <v>34</v>
      </c>
      <c r="J1031" s="366" t="s">
        <v>608</v>
      </c>
      <c r="L1031" s="368"/>
      <c r="M1031" s="368" t="s">
        <v>1421</v>
      </c>
      <c r="N1031" s="367">
        <v>540188</v>
      </c>
      <c r="O1031" s="367" t="s">
        <v>1323</v>
      </c>
      <c r="P1031" s="371"/>
      <c r="S1031" s="367"/>
      <c r="U1031" s="369"/>
      <c r="W1031" s="369"/>
      <c r="Y1031" s="369"/>
      <c r="AA1031" s="369"/>
      <c r="AD1031" s="575">
        <v>36352677000136</v>
      </c>
      <c r="AE1031" s="370"/>
      <c r="AF1031" s="370"/>
      <c r="AG1031" s="374" t="s">
        <v>1459</v>
      </c>
      <c r="AH1031" s="374"/>
      <c r="AI1031" s="374">
        <v>1000</v>
      </c>
      <c r="AJ1031" s="374">
        <v>0</v>
      </c>
      <c r="AK1031" s="374">
        <v>1000</v>
      </c>
      <c r="AN1031" s="369"/>
      <c r="AO1031" s="367" t="s">
        <v>1326</v>
      </c>
      <c r="AP1031" s="370"/>
      <c r="AR1031" s="369">
        <v>2.66666666666667E-3</v>
      </c>
      <c r="AS1031" s="369">
        <v>2.66666666666667E-3</v>
      </c>
      <c r="AT1031" s="369" t="s">
        <v>1424</v>
      </c>
      <c r="AW1031"/>
      <c r="AX1031" s="198"/>
      <c r="AY1031" s="184"/>
      <c r="AZ1031" s="184"/>
      <c r="BA1031" s="184"/>
      <c r="BB1031" s="186"/>
      <c r="BC1031" s="184"/>
      <c r="BD1031" s="184"/>
      <c r="BE1031" s="184"/>
      <c r="BF1031" s="184"/>
      <c r="BG1031" s="186"/>
      <c r="BH1031" s="186"/>
      <c r="BI1031" s="199"/>
      <c r="BJ1031" s="199"/>
      <c r="BK1031" s="199"/>
      <c r="BL1031" s="186"/>
      <c r="BM1031" s="186"/>
      <c r="BN1031" s="186"/>
      <c r="BO1031" s="186"/>
      <c r="BP1031" s="186"/>
      <c r="BQ1031" s="186"/>
      <c r="BR1031" s="186"/>
      <c r="BS1031" s="186"/>
      <c r="BT1031" s="187"/>
      <c r="BU1031" s="188"/>
      <c r="BV1031" s="189"/>
      <c r="BW1031" s="185"/>
      <c r="BX1031"/>
      <c r="BZ1031"/>
    </row>
    <row r="1032" spans="2:78" ht="18.75">
      <c r="B1032" s="363" t="s">
        <v>82</v>
      </c>
      <c r="C1032" s="364">
        <v>37227754000199</v>
      </c>
      <c r="D1032" s="365" t="s">
        <v>11</v>
      </c>
      <c r="E1032" s="365" t="s">
        <v>620</v>
      </c>
      <c r="F1032" s="365" t="s">
        <v>665</v>
      </c>
      <c r="G1032" s="366" t="s">
        <v>740</v>
      </c>
      <c r="H1032" s="366" t="s">
        <v>34</v>
      </c>
      <c r="I1032" s="366" t="s">
        <v>1424</v>
      </c>
      <c r="J1032" s="366" t="s">
        <v>608</v>
      </c>
      <c r="K1032" s="367" t="s">
        <v>48</v>
      </c>
      <c r="L1032" s="368"/>
      <c r="M1032" s="368" t="s">
        <v>34</v>
      </c>
      <c r="N1032" s="367">
        <v>541079</v>
      </c>
      <c r="O1032" s="367" t="s">
        <v>1323</v>
      </c>
      <c r="P1032" s="371">
        <v>44007</v>
      </c>
      <c r="Q1032" s="372">
        <v>23.19699306</v>
      </c>
      <c r="R1032" s="372">
        <v>21.111234654860553</v>
      </c>
      <c r="S1032" s="367">
        <v>1</v>
      </c>
      <c r="T1032" s="369">
        <v>0.1066841351890766</v>
      </c>
      <c r="U1032" s="369">
        <v>1.143069508556944</v>
      </c>
      <c r="V1032" s="369">
        <v>0.12775345481096001</v>
      </c>
      <c r="W1032" s="369">
        <v>1.1445242813173131</v>
      </c>
      <c r="X1032" s="369">
        <v>0.19676265054874786</v>
      </c>
      <c r="Y1032" s="369">
        <v>1.3469537815698871</v>
      </c>
      <c r="AA1032" s="369"/>
      <c r="AB1032" s="369">
        <v>3.2833505885010114E-3</v>
      </c>
      <c r="AC1032" s="373">
        <v>4.913276475012295</v>
      </c>
      <c r="AD1032" s="575">
        <v>0</v>
      </c>
      <c r="AE1032" s="370" t="s">
        <v>1895</v>
      </c>
      <c r="AF1032" s="370" t="s">
        <v>1833</v>
      </c>
      <c r="AG1032" s="374" t="s">
        <v>1458</v>
      </c>
      <c r="AH1032" s="374" t="s">
        <v>1813</v>
      </c>
      <c r="AI1032" s="374">
        <v>5000</v>
      </c>
      <c r="AJ1032" s="374">
        <v>5000</v>
      </c>
      <c r="AK1032" s="374">
        <v>5000</v>
      </c>
      <c r="AL1032" s="722">
        <v>1.5</v>
      </c>
      <c r="AM1032" s="722">
        <v>20</v>
      </c>
      <c r="AN1032" s="369" t="s">
        <v>1815</v>
      </c>
      <c r="AO1032" s="367" t="s">
        <v>1326</v>
      </c>
      <c r="AP1032" s="370" t="s">
        <v>1835</v>
      </c>
      <c r="AQ1032" s="376" t="s">
        <v>670</v>
      </c>
      <c r="AR1032" s="369">
        <v>3.0000000000000001E-3</v>
      </c>
      <c r="AS1032" s="369">
        <v>3.0000000000000001E-3</v>
      </c>
      <c r="AT1032" s="369" t="s">
        <v>1424</v>
      </c>
      <c r="AW1032"/>
      <c r="AX1032" s="198"/>
      <c r="AY1032" s="184"/>
      <c r="AZ1032" s="184"/>
      <c r="BA1032" s="184"/>
      <c r="BB1032" s="186"/>
      <c r="BC1032" s="184"/>
      <c r="BD1032" s="184"/>
      <c r="BE1032" s="184"/>
      <c r="BF1032" s="184"/>
      <c r="BG1032" s="186"/>
      <c r="BH1032" s="186"/>
      <c r="BI1032" s="199"/>
      <c r="BJ1032" s="199"/>
      <c r="BK1032" s="199"/>
      <c r="BL1032" s="186"/>
      <c r="BM1032" s="186"/>
      <c r="BN1032" s="186"/>
      <c r="BO1032" s="186"/>
      <c r="BP1032" s="186"/>
      <c r="BQ1032" s="186"/>
      <c r="BR1032" s="186"/>
      <c r="BS1032" s="186"/>
      <c r="BT1032" s="187"/>
      <c r="BU1032" s="188"/>
      <c r="BV1032" s="189"/>
      <c r="BW1032" s="185"/>
      <c r="BX1032"/>
      <c r="BZ1032"/>
    </row>
    <row r="1033" spans="2:78" ht="18.75">
      <c r="B1033" s="363" t="s">
        <v>951</v>
      </c>
      <c r="C1033" s="364">
        <v>36327569000103</v>
      </c>
      <c r="D1033" s="365" t="s">
        <v>13</v>
      </c>
      <c r="E1033" s="365" t="s">
        <v>616</v>
      </c>
      <c r="F1033" s="365" t="s">
        <v>619</v>
      </c>
      <c r="G1033" s="366" t="s">
        <v>34</v>
      </c>
      <c r="H1033" s="366" t="s">
        <v>1340</v>
      </c>
      <c r="I1033" s="366" t="s">
        <v>34</v>
      </c>
      <c r="J1033" s="366" t="s">
        <v>611</v>
      </c>
      <c r="K1033" s="367" t="s">
        <v>49</v>
      </c>
      <c r="L1033" s="368"/>
      <c r="M1033" s="368" t="s">
        <v>1421</v>
      </c>
      <c r="N1033" s="367">
        <v>541338</v>
      </c>
      <c r="O1033" s="367" t="s">
        <v>1323</v>
      </c>
      <c r="P1033" s="371">
        <v>43985</v>
      </c>
      <c r="Q1033" s="372">
        <v>117.94337951999999</v>
      </c>
      <c r="R1033" s="372">
        <v>199.69030511772917</v>
      </c>
      <c r="S1033" s="367">
        <v>2</v>
      </c>
      <c r="T1033" s="369">
        <v>-0.35514107639193548</v>
      </c>
      <c r="U1033" s="369">
        <v>-3.8051668595358232</v>
      </c>
      <c r="V1033" s="369">
        <v>-0.32350558284993391</v>
      </c>
      <c r="W1033" s="369">
        <v>-2.8982386054556577</v>
      </c>
      <c r="X1033" s="369">
        <v>-0.19883136122074174</v>
      </c>
      <c r="Y1033" s="369">
        <v>-1.3611152987828592</v>
      </c>
      <c r="AA1033" s="369"/>
      <c r="AB1033" s="369">
        <v>0.22995645079274132</v>
      </c>
      <c r="AC1033" s="373">
        <v>-1.89221492571814</v>
      </c>
      <c r="AD1033" s="575">
        <v>34447464000162</v>
      </c>
      <c r="AE1033" s="370" t="s">
        <v>2037</v>
      </c>
      <c r="AF1033" s="370" t="s">
        <v>1812</v>
      </c>
      <c r="AG1033" s="374" t="s">
        <v>1459</v>
      </c>
      <c r="AH1033" s="374" t="s">
        <v>1894</v>
      </c>
      <c r="AI1033" s="374">
        <v>50000</v>
      </c>
      <c r="AJ1033" s="374">
        <v>0</v>
      </c>
      <c r="AK1033" s="374">
        <v>5000</v>
      </c>
      <c r="AL1033" s="722">
        <v>1.5</v>
      </c>
      <c r="AM1033" s="722">
        <v>0</v>
      </c>
      <c r="AN1033" s="369" t="s">
        <v>1815</v>
      </c>
      <c r="AO1033" s="367" t="s">
        <v>1326</v>
      </c>
      <c r="AP1033" s="370" t="s">
        <v>1835</v>
      </c>
      <c r="AQ1033" s="376" t="s">
        <v>681</v>
      </c>
      <c r="AR1033" s="369">
        <v>2.66666666666667E-3</v>
      </c>
      <c r="AS1033" s="369">
        <v>2.66666666666667E-3</v>
      </c>
      <c r="AT1033" s="369" t="s">
        <v>1424</v>
      </c>
      <c r="AW1033"/>
      <c r="AX1033" s="198"/>
      <c r="AY1033" s="184"/>
      <c r="AZ1033" s="184"/>
      <c r="BA1033" s="184"/>
      <c r="BB1033" s="186"/>
      <c r="BC1033" s="184"/>
      <c r="BD1033" s="184"/>
      <c r="BE1033" s="184"/>
      <c r="BF1033" s="184"/>
      <c r="BG1033" s="186"/>
      <c r="BH1033" s="186"/>
      <c r="BI1033" s="199"/>
      <c r="BJ1033" s="199"/>
      <c r="BK1033" s="199"/>
      <c r="BL1033" s="186"/>
      <c r="BM1033" s="186"/>
      <c r="BN1033" s="186"/>
      <c r="BO1033" s="186"/>
      <c r="BP1033" s="186"/>
      <c r="BQ1033" s="186"/>
      <c r="BR1033" s="186"/>
      <c r="BS1033" s="186"/>
      <c r="BT1033" s="187"/>
      <c r="BU1033" s="188"/>
      <c r="BV1033" s="189"/>
      <c r="BW1033" s="185"/>
      <c r="BX1033"/>
      <c r="BZ1033"/>
    </row>
    <row r="1034" spans="2:78" ht="18.75">
      <c r="B1034" s="363" t="s">
        <v>1250</v>
      </c>
      <c r="C1034" s="364">
        <v>37013129000144</v>
      </c>
      <c r="D1034" s="365" t="s">
        <v>14</v>
      </c>
      <c r="E1034" s="365" t="s">
        <v>607</v>
      </c>
      <c r="F1034" s="365" t="s">
        <v>1424</v>
      </c>
      <c r="G1034" s="366" t="s">
        <v>1424</v>
      </c>
      <c r="H1034" s="366" t="s">
        <v>34</v>
      </c>
      <c r="I1034" s="366" t="s">
        <v>34</v>
      </c>
      <c r="J1034" s="366" t="s">
        <v>611</v>
      </c>
      <c r="K1034" s="367" t="s">
        <v>48</v>
      </c>
      <c r="L1034" s="368"/>
      <c r="M1034" s="368" t="s">
        <v>1421</v>
      </c>
      <c r="N1034" s="367">
        <v>541400</v>
      </c>
      <c r="O1034" s="367" t="s">
        <v>1323</v>
      </c>
      <c r="P1034" s="371">
        <v>44013</v>
      </c>
      <c r="Q1034" s="372">
        <v>91.693143149999997</v>
      </c>
      <c r="R1034" s="372">
        <v>194.64553939869063</v>
      </c>
      <c r="S1034" s="367">
        <v>5</v>
      </c>
      <c r="T1034" s="369">
        <v>-0.18088539518686775</v>
      </c>
      <c r="U1034" s="369">
        <v>-1.9381005377691076</v>
      </c>
      <c r="V1034" s="369">
        <v>-0.13026105786026321</v>
      </c>
      <c r="W1034" s="369">
        <v>-1.1669895256590781</v>
      </c>
      <c r="X1034" s="369">
        <v>2.3115243586435241E-2</v>
      </c>
      <c r="Y1034" s="369">
        <v>0.15823716886220895</v>
      </c>
      <c r="AA1034" s="369"/>
      <c r="AB1034" s="369">
        <v>0.20825113807542223</v>
      </c>
      <c r="AC1034" s="373">
        <v>-1.1614942693754737</v>
      </c>
      <c r="AD1034" s="575">
        <v>36428288000147</v>
      </c>
      <c r="AE1034" s="370" t="s">
        <v>1838</v>
      </c>
      <c r="AF1034" s="370" t="s">
        <v>1856</v>
      </c>
      <c r="AG1034" s="374" t="s">
        <v>59</v>
      </c>
      <c r="AH1034" s="374" t="s">
        <v>1813</v>
      </c>
      <c r="AI1034" s="374">
        <v>10000</v>
      </c>
      <c r="AJ1034" s="374">
        <v>5000</v>
      </c>
      <c r="AK1034" s="374">
        <v>10000</v>
      </c>
      <c r="AL1034" s="722">
        <v>0</v>
      </c>
      <c r="AM1034" s="722">
        <v>0</v>
      </c>
      <c r="AN1034" s="369" t="s">
        <v>1824</v>
      </c>
      <c r="AO1034" s="367" t="s">
        <v>1326</v>
      </c>
      <c r="AP1034" s="370" t="s">
        <v>1816</v>
      </c>
      <c r="AQ1034" s="376" t="s">
        <v>689</v>
      </c>
      <c r="AR1034" s="369">
        <v>2E-3</v>
      </c>
      <c r="AS1034" s="369">
        <v>2E-3</v>
      </c>
      <c r="AT1034" s="369" t="s">
        <v>1424</v>
      </c>
      <c r="AW1034" s="198"/>
      <c r="AX1034" s="198"/>
      <c r="AY1034" s="184"/>
      <c r="AZ1034" s="184"/>
      <c r="BA1034" s="184"/>
      <c r="BB1034" s="186"/>
      <c r="BC1034" s="184"/>
      <c r="BD1034" s="184"/>
      <c r="BE1034" s="184"/>
      <c r="BF1034" s="184"/>
      <c r="BG1034" s="186"/>
      <c r="BH1034" s="186"/>
      <c r="BI1034" s="199"/>
      <c r="BJ1034" s="199"/>
      <c r="BK1034" s="199"/>
      <c r="BL1034" s="218"/>
      <c r="BM1034" s="186"/>
      <c r="BN1034" s="186"/>
      <c r="BO1034" s="186"/>
      <c r="BP1034" s="186"/>
      <c r="BQ1034" s="186"/>
      <c r="BR1034" s="186"/>
      <c r="BS1034" s="186"/>
      <c r="BT1034" s="187"/>
      <c r="BU1034" s="188"/>
      <c r="BV1034" s="189"/>
      <c r="BW1034" s="185"/>
      <c r="BX1034"/>
      <c r="BZ1034"/>
    </row>
    <row r="1035" spans="2:78" ht="18.75">
      <c r="B1035" s="363" t="s">
        <v>516</v>
      </c>
      <c r="C1035" s="364">
        <v>35828684000107</v>
      </c>
      <c r="D1035" s="365" t="s">
        <v>13</v>
      </c>
      <c r="E1035" s="365" t="s">
        <v>615</v>
      </c>
      <c r="F1035" s="365" t="s">
        <v>619</v>
      </c>
      <c r="G1035" s="366" t="s">
        <v>34</v>
      </c>
      <c r="H1035" s="366" t="s">
        <v>1339</v>
      </c>
      <c r="I1035" s="366" t="s">
        <v>34</v>
      </c>
      <c r="J1035" s="366" t="s">
        <v>611</v>
      </c>
      <c r="K1035" s="367" t="s">
        <v>48</v>
      </c>
      <c r="L1035" s="368" t="s">
        <v>717</v>
      </c>
      <c r="M1035" s="368" t="s">
        <v>34</v>
      </c>
      <c r="N1035" s="367">
        <v>541419</v>
      </c>
      <c r="O1035" s="367" t="s">
        <v>1326</v>
      </c>
      <c r="P1035" s="371">
        <v>44014</v>
      </c>
      <c r="Q1035" s="372">
        <v>413.32889839000001</v>
      </c>
      <c r="R1035" s="372">
        <v>6473521.2653673496</v>
      </c>
      <c r="S1035" s="367">
        <v>1</v>
      </c>
      <c r="T1035" s="369">
        <v>0.18229880635024287</v>
      </c>
      <c r="U1035" s="369">
        <v>1.9532445627081927</v>
      </c>
      <c r="V1035" s="369">
        <v>0.22221427073220634</v>
      </c>
      <c r="W1035" s="369">
        <v>1.9907847414738586</v>
      </c>
      <c r="X1035" s="369">
        <v>0.3530412831129337</v>
      </c>
      <c r="Y1035" s="369">
        <v>2.4167711199917927</v>
      </c>
      <c r="AA1035" s="369"/>
      <c r="AB1035" s="369">
        <v>3.7497681258954356E-2</v>
      </c>
      <c r="AC1035" s="373">
        <v>2.949324369237813</v>
      </c>
      <c r="AD1035" s="575">
        <v>35828652000101</v>
      </c>
      <c r="AE1035" s="370" t="s">
        <v>2116</v>
      </c>
      <c r="AF1035" s="370" t="s">
        <v>1875</v>
      </c>
      <c r="AG1035" s="374" t="s">
        <v>738</v>
      </c>
      <c r="AH1035" s="374" t="s">
        <v>1819</v>
      </c>
      <c r="AI1035" s="374">
        <v>500</v>
      </c>
      <c r="AJ1035" s="374">
        <v>100</v>
      </c>
      <c r="AK1035" s="374">
        <v>100</v>
      </c>
      <c r="AL1035" s="722">
        <v>2.5</v>
      </c>
      <c r="AM1035" s="722">
        <v>20</v>
      </c>
      <c r="AN1035" s="369" t="s">
        <v>1820</v>
      </c>
      <c r="AO1035" s="367" t="s">
        <v>1326</v>
      </c>
      <c r="AP1035" s="370" t="s">
        <v>1835</v>
      </c>
      <c r="AQ1035" s="376" t="s">
        <v>670</v>
      </c>
      <c r="AR1035" s="369">
        <v>5.0673000000000003E-3</v>
      </c>
      <c r="AS1035" s="369">
        <v>5.0673000000000003E-3</v>
      </c>
      <c r="AT1035" s="369" t="s">
        <v>1424</v>
      </c>
      <c r="AW1035" s="198"/>
      <c r="AX1035" s="198"/>
      <c r="AY1035" s="184"/>
      <c r="AZ1035" s="184"/>
      <c r="BA1035" s="184"/>
      <c r="BB1035" s="186"/>
      <c r="BC1035" s="184"/>
      <c r="BD1035" s="184"/>
      <c r="BE1035" s="184"/>
      <c r="BF1035" s="184"/>
      <c r="BG1035" s="186"/>
      <c r="BH1035" s="186"/>
      <c r="BI1035" s="199"/>
      <c r="BJ1035" s="199"/>
      <c r="BK1035" s="199"/>
      <c r="BL1035" s="218"/>
      <c r="BM1035" s="186"/>
      <c r="BN1035" s="186"/>
      <c r="BO1035" s="186"/>
      <c r="BP1035" s="186"/>
      <c r="BQ1035" s="186"/>
      <c r="BR1035" s="186"/>
      <c r="BS1035" s="186"/>
      <c r="BT1035" s="187"/>
      <c r="BU1035" s="188"/>
      <c r="BV1035" s="189"/>
      <c r="BW1035" s="185"/>
      <c r="BX1035"/>
      <c r="BZ1035"/>
    </row>
    <row r="1036" spans="2:78" ht="18.75">
      <c r="B1036" s="363" t="s">
        <v>882</v>
      </c>
      <c r="C1036" s="364">
        <v>36436823000101</v>
      </c>
      <c r="D1036" s="365" t="s">
        <v>14</v>
      </c>
      <c r="E1036" s="365" t="s">
        <v>614</v>
      </c>
      <c r="F1036" s="365" t="s">
        <v>1424</v>
      </c>
      <c r="G1036" s="366" t="s">
        <v>1424</v>
      </c>
      <c r="H1036" s="366" t="s">
        <v>1340</v>
      </c>
      <c r="I1036" s="366" t="s">
        <v>34</v>
      </c>
      <c r="J1036" s="366" t="s">
        <v>608</v>
      </c>
      <c r="K1036" s="367" t="s">
        <v>48</v>
      </c>
      <c r="L1036" s="368"/>
      <c r="M1036" s="368" t="s">
        <v>34</v>
      </c>
      <c r="N1036" s="367">
        <v>541508</v>
      </c>
      <c r="O1036" s="367" t="s">
        <v>1323</v>
      </c>
      <c r="P1036" s="371">
        <v>43910</v>
      </c>
      <c r="Q1036" s="372">
        <v>14.682136760000001</v>
      </c>
      <c r="R1036" s="372">
        <v>13.696037165436501</v>
      </c>
      <c r="S1036" s="367">
        <v>1</v>
      </c>
      <c r="T1036" s="369">
        <v>0.11470955179568798</v>
      </c>
      <c r="U1036" s="369">
        <v>1.2290580109732181</v>
      </c>
      <c r="V1036" s="369">
        <v>-3.9233888492299807E-2</v>
      </c>
      <c r="W1036" s="369">
        <v>-0.35149059644906527</v>
      </c>
      <c r="X1036" s="369">
        <v>-4.49425067264696E-2</v>
      </c>
      <c r="Y1036" s="369">
        <v>-0.30765736901603014</v>
      </c>
      <c r="AA1036" s="369"/>
      <c r="AB1036" s="369">
        <v>0.18982188913587386</v>
      </c>
      <c r="AC1036" s="373">
        <v>-0.7947204338988445</v>
      </c>
      <c r="AD1036" s="575">
        <v>36499040000177</v>
      </c>
      <c r="AE1036" s="370" t="s">
        <v>2018</v>
      </c>
      <c r="AF1036" s="370" t="s">
        <v>1833</v>
      </c>
      <c r="AG1036" s="374" t="s">
        <v>1458</v>
      </c>
      <c r="AH1036" s="374" t="s">
        <v>1819</v>
      </c>
      <c r="AI1036" s="374">
        <v>100</v>
      </c>
      <c r="AJ1036" s="374">
        <v>0</v>
      </c>
      <c r="AK1036" s="374">
        <v>0</v>
      </c>
      <c r="AL1036" s="722">
        <v>2</v>
      </c>
      <c r="AM1036" s="722">
        <v>20</v>
      </c>
      <c r="AN1036" s="369" t="s">
        <v>1815</v>
      </c>
      <c r="AO1036" s="367" t="s">
        <v>1326</v>
      </c>
      <c r="AP1036" s="370" t="s">
        <v>1835</v>
      </c>
      <c r="AQ1036" s="376" t="s">
        <v>670</v>
      </c>
      <c r="AR1036" s="369">
        <v>4.6666666666666697E-3</v>
      </c>
      <c r="AS1036" s="369">
        <v>4.6666666666666697E-3</v>
      </c>
      <c r="AT1036" s="369" t="s">
        <v>1424</v>
      </c>
      <c r="AW1036" s="198"/>
      <c r="AX1036" s="198"/>
      <c r="AY1036" s="184"/>
      <c r="AZ1036" s="184"/>
      <c r="BA1036" s="184"/>
      <c r="BB1036" s="186"/>
      <c r="BC1036" s="184"/>
      <c r="BD1036" s="184"/>
      <c r="BE1036" s="184"/>
      <c r="BF1036" s="184"/>
      <c r="BG1036" s="186"/>
      <c r="BH1036" s="186"/>
      <c r="BI1036" s="199"/>
      <c r="BJ1036" s="199"/>
      <c r="BK1036" s="199"/>
      <c r="BL1036" s="218"/>
      <c r="BM1036" s="186"/>
      <c r="BN1036" s="186"/>
      <c r="BO1036" s="186"/>
      <c r="BP1036" s="186"/>
      <c r="BQ1036" s="186"/>
      <c r="BR1036" s="186"/>
      <c r="BS1036" s="186"/>
      <c r="BT1036" s="187"/>
      <c r="BU1036" s="188"/>
      <c r="BV1036" s="189"/>
      <c r="BW1036" s="185"/>
      <c r="BX1036"/>
      <c r="BZ1036"/>
    </row>
    <row r="1037" spans="2:78" ht="18.75">
      <c r="B1037" s="363" t="s">
        <v>824</v>
      </c>
      <c r="C1037" s="364">
        <v>37310314000109</v>
      </c>
      <c r="D1037" s="365" t="s">
        <v>13</v>
      </c>
      <c r="E1037" s="365" t="s">
        <v>615</v>
      </c>
      <c r="F1037" s="365" t="s">
        <v>619</v>
      </c>
      <c r="G1037" s="366" t="s">
        <v>34</v>
      </c>
      <c r="H1037" s="366" t="s">
        <v>1339</v>
      </c>
      <c r="I1037" s="366" t="s">
        <v>34</v>
      </c>
      <c r="J1037" s="366" t="s">
        <v>1424</v>
      </c>
      <c r="K1037" s="367" t="s">
        <v>48</v>
      </c>
      <c r="L1037" s="368"/>
      <c r="M1037" s="368" t="s">
        <v>1421</v>
      </c>
      <c r="N1037" s="367">
        <v>541680</v>
      </c>
      <c r="O1037" s="367" t="s">
        <v>1323</v>
      </c>
      <c r="P1037" s="371">
        <v>44014</v>
      </c>
      <c r="Q1037" s="372">
        <v>82.871568629999999</v>
      </c>
      <c r="R1037" s="372">
        <v>96.116776603426246</v>
      </c>
      <c r="S1037" s="367">
        <v>1</v>
      </c>
      <c r="T1037" s="369">
        <v>5.0816837323202968E-2</v>
      </c>
      <c r="U1037" s="369">
        <v>0.54447811909899924</v>
      </c>
      <c r="V1037" s="369">
        <v>6.0502535054368423E-2</v>
      </c>
      <c r="W1037" s="369">
        <v>0.54203325110418754</v>
      </c>
      <c r="X1037" s="369">
        <v>6.4227640085427362E-2</v>
      </c>
      <c r="Y1037" s="369">
        <v>0.43967522521731234</v>
      </c>
      <c r="AA1037" s="369"/>
      <c r="AB1037" s="369">
        <v>3.4242217008704272E-2</v>
      </c>
      <c r="AC1037" s="373">
        <v>-1.4928621747212663</v>
      </c>
      <c r="AD1037" s="575">
        <v>29011240000173</v>
      </c>
      <c r="AE1037" s="370" t="s">
        <v>1822</v>
      </c>
      <c r="AF1037" s="370" t="s">
        <v>1823</v>
      </c>
      <c r="AG1037" s="374" t="s">
        <v>721</v>
      </c>
      <c r="AH1037" s="374" t="s">
        <v>1819</v>
      </c>
      <c r="AI1037" s="374">
        <v>100</v>
      </c>
      <c r="AJ1037" s="374">
        <v>100</v>
      </c>
      <c r="AK1037" s="374">
        <v>100</v>
      </c>
      <c r="AL1037" s="722">
        <v>1</v>
      </c>
      <c r="AM1037" s="722">
        <v>30</v>
      </c>
      <c r="AN1037" s="369" t="s">
        <v>1820</v>
      </c>
      <c r="AO1037" s="367" t="s">
        <v>1326</v>
      </c>
      <c r="AP1037" s="370" t="s">
        <v>1835</v>
      </c>
      <c r="AQ1037" s="376" t="s">
        <v>670</v>
      </c>
      <c r="AR1037" s="369">
        <v>0</v>
      </c>
      <c r="AS1037" s="369">
        <v>0</v>
      </c>
      <c r="AT1037" s="369" t="s">
        <v>1424</v>
      </c>
      <c r="AW1037" s="198"/>
      <c r="AX1037" s="198"/>
      <c r="AY1037" s="184"/>
      <c r="AZ1037" s="184"/>
      <c r="BA1037" s="184"/>
      <c r="BB1037" s="186"/>
      <c r="BC1037" s="184"/>
      <c r="BD1037" s="184"/>
      <c r="BE1037" s="184"/>
      <c r="BF1037" s="184"/>
      <c r="BG1037" s="186"/>
      <c r="BH1037" s="186"/>
      <c r="BI1037" s="199"/>
      <c r="BJ1037" s="199"/>
      <c r="BK1037" s="199"/>
      <c r="BL1037" s="218"/>
      <c r="BM1037" s="186"/>
      <c r="BN1037" s="186"/>
      <c r="BO1037" s="186"/>
      <c r="BP1037" s="186"/>
      <c r="BQ1037" s="186"/>
      <c r="BR1037" s="186"/>
      <c r="BS1037" s="186"/>
      <c r="BT1037" s="187"/>
      <c r="BU1037" s="188"/>
      <c r="BV1037" s="189"/>
      <c r="BW1037" s="185"/>
      <c r="BX1037"/>
      <c r="BZ1037"/>
    </row>
    <row r="1038" spans="2:78" ht="18.75">
      <c r="B1038" s="363" t="s">
        <v>1254</v>
      </c>
      <c r="C1038" s="364">
        <v>36896492000192</v>
      </c>
      <c r="D1038" s="365" t="s">
        <v>14</v>
      </c>
      <c r="E1038" s="365" t="s">
        <v>607</v>
      </c>
      <c r="F1038" s="365" t="s">
        <v>1424</v>
      </c>
      <c r="G1038" s="366" t="s">
        <v>1424</v>
      </c>
      <c r="H1038" s="366" t="s">
        <v>34</v>
      </c>
      <c r="I1038" s="366" t="s">
        <v>34</v>
      </c>
      <c r="J1038" s="366" t="s">
        <v>608</v>
      </c>
      <c r="K1038" s="367" t="s">
        <v>48</v>
      </c>
      <c r="L1038" s="368"/>
      <c r="M1038" s="368" t="s">
        <v>1421</v>
      </c>
      <c r="N1038" s="367">
        <v>541737</v>
      </c>
      <c r="O1038" s="367" t="s">
        <v>1323</v>
      </c>
      <c r="P1038" s="371">
        <v>43974</v>
      </c>
      <c r="Q1038" s="372">
        <v>7.52366183</v>
      </c>
      <c r="R1038" s="372">
        <v>9.2184877762698374</v>
      </c>
      <c r="S1038" s="367">
        <v>2</v>
      </c>
      <c r="T1038" s="369">
        <v>7.4862098327064253E-2</v>
      </c>
      <c r="U1038" s="369">
        <v>0.8021115959987718</v>
      </c>
      <c r="V1038" s="369">
        <v>-3.3343781131469519E-2</v>
      </c>
      <c r="W1038" s="369">
        <v>-0.29872199693047313</v>
      </c>
      <c r="X1038" s="369">
        <v>-3.058961112272407E-2</v>
      </c>
      <c r="Y1038" s="369">
        <v>-0.20940352380696095</v>
      </c>
      <c r="AA1038" s="369"/>
      <c r="AB1038" s="369">
        <v>0.20431098451548974</v>
      </c>
      <c r="AC1038" s="373">
        <v>-0.7095322215812595</v>
      </c>
      <c r="AD1038" s="575">
        <v>0</v>
      </c>
      <c r="AE1038" s="370" t="s">
        <v>2113</v>
      </c>
      <c r="AF1038" s="370" t="s">
        <v>1833</v>
      </c>
      <c r="AG1038" s="374" t="s">
        <v>1458</v>
      </c>
      <c r="AH1038" s="374" t="s">
        <v>1819</v>
      </c>
      <c r="AI1038" s="374">
        <v>5000</v>
      </c>
      <c r="AJ1038" s="374">
        <v>1000</v>
      </c>
      <c r="AK1038" s="374">
        <v>1000</v>
      </c>
      <c r="AL1038" s="722">
        <v>1</v>
      </c>
      <c r="AM1038" s="722">
        <v>10</v>
      </c>
      <c r="AN1038" s="369" t="s">
        <v>1815</v>
      </c>
      <c r="AO1038" s="367" t="s">
        <v>1326</v>
      </c>
      <c r="AP1038" s="370" t="s">
        <v>1816</v>
      </c>
      <c r="AQ1038" s="376" t="s">
        <v>672</v>
      </c>
      <c r="AR1038" s="369">
        <v>3.0000000000000001E-3</v>
      </c>
      <c r="AS1038" s="369">
        <v>3.0000000000000001E-3</v>
      </c>
      <c r="AT1038" s="369" t="s">
        <v>1424</v>
      </c>
      <c r="AW1038"/>
      <c r="AX1038" s="198"/>
      <c r="AY1038" s="184"/>
      <c r="AZ1038" s="184"/>
      <c r="BA1038" s="184"/>
      <c r="BB1038" s="186"/>
      <c r="BC1038" s="184"/>
      <c r="BD1038" s="184"/>
      <c r="BE1038" s="184"/>
      <c r="BF1038" s="184"/>
      <c r="BG1038" s="186"/>
      <c r="BH1038" s="186"/>
      <c r="BI1038" s="199"/>
      <c r="BJ1038" s="199"/>
      <c r="BK1038" s="199"/>
      <c r="BL1038" s="186"/>
      <c r="BM1038" s="186"/>
      <c r="BN1038" s="186"/>
      <c r="BO1038" s="186"/>
      <c r="BP1038" s="186"/>
      <c r="BQ1038" s="186"/>
      <c r="BR1038" s="186"/>
      <c r="BS1038" s="186"/>
      <c r="BT1038" s="187"/>
      <c r="BU1038" s="188"/>
      <c r="BV1038" s="189"/>
      <c r="BW1038" s="185"/>
      <c r="BX1038"/>
      <c r="BZ1038"/>
    </row>
    <row r="1039" spans="2:78" ht="18.75">
      <c r="B1039" s="363" t="s">
        <v>986</v>
      </c>
      <c r="C1039" s="364">
        <v>37227745000106</v>
      </c>
      <c r="D1039" s="365" t="s">
        <v>11</v>
      </c>
      <c r="E1039" s="365" t="s">
        <v>620</v>
      </c>
      <c r="F1039" s="365" t="s">
        <v>665</v>
      </c>
      <c r="G1039" s="366" t="s">
        <v>740</v>
      </c>
      <c r="H1039" s="366" t="s">
        <v>34</v>
      </c>
      <c r="I1039" s="366" t="s">
        <v>1424</v>
      </c>
      <c r="J1039" s="366" t="s">
        <v>608</v>
      </c>
      <c r="K1039" s="367" t="s">
        <v>48</v>
      </c>
      <c r="L1039" s="368"/>
      <c r="M1039" s="368" t="s">
        <v>34</v>
      </c>
      <c r="N1039" s="367">
        <v>541753</v>
      </c>
      <c r="O1039" s="367" t="s">
        <v>1323</v>
      </c>
      <c r="P1039" s="371">
        <v>44010</v>
      </c>
      <c r="Q1039" s="372">
        <v>22.219364680000002</v>
      </c>
      <c r="R1039" s="372">
        <v>24.650873701190477</v>
      </c>
      <c r="S1039" s="367">
        <v>1</v>
      </c>
      <c r="T1039" s="369">
        <v>0.1130795986264681</v>
      </c>
      <c r="U1039" s="369">
        <v>1.211593841958688</v>
      </c>
      <c r="V1039" s="369">
        <v>0.1359211967663021</v>
      </c>
      <c r="W1039" s="369">
        <v>1.2176978718496076</v>
      </c>
      <c r="X1039" s="369">
        <v>0.20772614126395794</v>
      </c>
      <c r="Y1039" s="369">
        <v>1.4220051962406808</v>
      </c>
      <c r="AA1039" s="369"/>
      <c r="AB1039" s="369">
        <v>4.7342798422238559E-3</v>
      </c>
      <c r="AC1039" s="373">
        <v>5.1327238716052417</v>
      </c>
      <c r="AD1039" s="575">
        <v>0</v>
      </c>
      <c r="AE1039" s="370" t="s">
        <v>1968</v>
      </c>
      <c r="AF1039" s="370" t="s">
        <v>1833</v>
      </c>
      <c r="AG1039" s="374" t="s">
        <v>1458</v>
      </c>
      <c r="AH1039" s="374" t="s">
        <v>1813</v>
      </c>
      <c r="AI1039" s="374">
        <v>1000</v>
      </c>
      <c r="AJ1039" s="374">
        <v>1000</v>
      </c>
      <c r="AK1039" s="374">
        <v>1000</v>
      </c>
      <c r="AL1039" s="722">
        <v>0.4</v>
      </c>
      <c r="AM1039" s="722">
        <v>15</v>
      </c>
      <c r="AN1039" s="369" t="s">
        <v>1815</v>
      </c>
      <c r="AO1039" s="367" t="s">
        <v>1326</v>
      </c>
      <c r="AP1039" s="370" t="s">
        <v>1821</v>
      </c>
      <c r="AQ1039" s="376" t="s">
        <v>677</v>
      </c>
      <c r="AR1039" s="369">
        <v>1.6000000000000001E-3</v>
      </c>
      <c r="AS1039" s="369">
        <v>1.6000000000000001E-3</v>
      </c>
      <c r="AT1039" s="369" t="s">
        <v>1424</v>
      </c>
      <c r="AW1039"/>
      <c r="AX1039" s="198"/>
      <c r="AY1039" s="184"/>
      <c r="AZ1039" s="184"/>
      <c r="BA1039" s="184"/>
      <c r="BB1039" s="186"/>
      <c r="BC1039" s="184"/>
      <c r="BD1039" s="184"/>
      <c r="BE1039" s="184"/>
      <c r="BF1039" s="184"/>
      <c r="BG1039" s="186"/>
      <c r="BH1039" s="186"/>
      <c r="BI1039" s="199"/>
      <c r="BJ1039" s="199"/>
      <c r="BK1039" s="199"/>
      <c r="BL1039" s="186"/>
      <c r="BM1039" s="186"/>
      <c r="BN1039" s="186"/>
      <c r="BO1039" s="186"/>
      <c r="BP1039" s="186"/>
      <c r="BQ1039" s="186"/>
      <c r="BR1039" s="186"/>
      <c r="BS1039" s="186"/>
      <c r="BT1039" s="187"/>
      <c r="BU1039" s="188"/>
      <c r="BV1039" s="189"/>
      <c r="BW1039" s="185"/>
      <c r="BX1039"/>
      <c r="BZ1039"/>
    </row>
    <row r="1040" spans="2:78" ht="18.75">
      <c r="B1040" s="363" t="s">
        <v>593</v>
      </c>
      <c r="C1040" s="364">
        <v>35847495000173</v>
      </c>
      <c r="D1040" s="365" t="s">
        <v>14</v>
      </c>
      <c r="E1040" s="365" t="s">
        <v>607</v>
      </c>
      <c r="F1040" s="365" t="s">
        <v>1424</v>
      </c>
      <c r="G1040" s="366" t="s">
        <v>1424</v>
      </c>
      <c r="H1040" s="366" t="s">
        <v>34</v>
      </c>
      <c r="I1040" s="366" t="s">
        <v>34</v>
      </c>
      <c r="J1040" s="366" t="s">
        <v>608</v>
      </c>
      <c r="K1040" s="367" t="s">
        <v>48</v>
      </c>
      <c r="L1040" s="368"/>
      <c r="M1040" s="368" t="s">
        <v>34</v>
      </c>
      <c r="N1040" s="367">
        <v>541771</v>
      </c>
      <c r="O1040" s="367" t="s">
        <v>1323</v>
      </c>
      <c r="P1040" s="371">
        <v>44015</v>
      </c>
      <c r="Q1040" s="372">
        <v>1.863621</v>
      </c>
      <c r="R1040" s="372">
        <v>1.8203982134661352</v>
      </c>
      <c r="S1040" s="367">
        <v>2</v>
      </c>
      <c r="T1040" s="369">
        <v>1.1737166886768957E-2</v>
      </c>
      <c r="U1040" s="369">
        <v>0.12575813227835525</v>
      </c>
      <c r="V1040" s="369">
        <v>-0.11022066214739357</v>
      </c>
      <c r="W1040" s="369">
        <v>-0.98745058845752276</v>
      </c>
      <c r="X1040" s="369">
        <v>-7.973768260121028E-2</v>
      </c>
      <c r="Y1040" s="369">
        <v>-0.54585040816326336</v>
      </c>
      <c r="AA1040" s="369"/>
      <c r="AB1040" s="369">
        <v>0.21476314893612511</v>
      </c>
      <c r="AC1040" s="373">
        <v>-1.0329617015376977</v>
      </c>
      <c r="AD1040" s="575">
        <v>0</v>
      </c>
      <c r="AE1040" s="370" t="s">
        <v>1848</v>
      </c>
      <c r="AF1040" s="370" t="s">
        <v>1858</v>
      </c>
      <c r="AG1040" s="374" t="s">
        <v>721</v>
      </c>
      <c r="AH1040" s="374" t="s">
        <v>1819</v>
      </c>
      <c r="AI1040" s="374">
        <v>1000</v>
      </c>
      <c r="AJ1040" s="374">
        <v>1000</v>
      </c>
      <c r="AK1040" s="374">
        <v>1000</v>
      </c>
      <c r="AL1040" s="722">
        <v>1.5</v>
      </c>
      <c r="AM1040" s="722">
        <v>20</v>
      </c>
      <c r="AN1040" s="369" t="s">
        <v>668</v>
      </c>
      <c r="AO1040" s="367" t="s">
        <v>1326</v>
      </c>
      <c r="AP1040" s="370" t="s">
        <v>1816</v>
      </c>
      <c r="AQ1040" s="376" t="s">
        <v>667</v>
      </c>
      <c r="AR1040" s="369">
        <v>5.0000000000000001E-3</v>
      </c>
      <c r="AS1040" s="369">
        <v>5.0000000000000001E-3</v>
      </c>
      <c r="AT1040" s="369" t="s">
        <v>1424</v>
      </c>
      <c r="AW1040"/>
      <c r="AX1040" s="198"/>
      <c r="AY1040" s="184"/>
      <c r="AZ1040" s="184"/>
      <c r="BA1040" s="184"/>
      <c r="BB1040" s="186"/>
      <c r="BC1040" s="184"/>
      <c r="BD1040" s="184"/>
      <c r="BE1040" s="184"/>
      <c r="BF1040" s="184"/>
      <c r="BG1040" s="186"/>
      <c r="BH1040" s="186"/>
      <c r="BI1040" s="199"/>
      <c r="BJ1040" s="199"/>
      <c r="BK1040" s="199"/>
      <c r="BL1040" s="186"/>
      <c r="BM1040" s="186"/>
      <c r="BN1040" s="186"/>
      <c r="BO1040" s="186"/>
      <c r="BP1040" s="186"/>
      <c r="BQ1040" s="186"/>
      <c r="BR1040" s="186"/>
      <c r="BS1040" s="186"/>
      <c r="BT1040" s="187"/>
      <c r="BU1040" s="188"/>
      <c r="BV1040" s="189"/>
      <c r="BW1040" s="185"/>
      <c r="BX1040"/>
      <c r="BZ1040"/>
    </row>
    <row r="1041" spans="2:78" ht="18.75">
      <c r="B1041" s="363" t="s">
        <v>1714</v>
      </c>
      <c r="C1041" s="364">
        <v>36400100000152</v>
      </c>
      <c r="D1041" s="365" t="s">
        <v>13</v>
      </c>
      <c r="E1041" s="365" t="s">
        <v>615</v>
      </c>
      <c r="F1041" s="365" t="s">
        <v>619</v>
      </c>
      <c r="G1041" s="366" t="s">
        <v>34</v>
      </c>
      <c r="H1041" s="366" t="s">
        <v>1340</v>
      </c>
      <c r="I1041" s="366" t="s">
        <v>34</v>
      </c>
      <c r="J1041" s="366" t="s">
        <v>611</v>
      </c>
      <c r="K1041" s="367" t="s">
        <v>48</v>
      </c>
      <c r="L1041" s="368"/>
      <c r="M1041" s="368" t="s">
        <v>1424</v>
      </c>
      <c r="N1041" s="367">
        <v>541893</v>
      </c>
      <c r="O1041" s="367" t="s">
        <v>1323</v>
      </c>
      <c r="P1041" s="371">
        <v>44013</v>
      </c>
      <c r="Q1041" s="372">
        <v>265.91436159</v>
      </c>
      <c r="R1041" s="372">
        <v>214.72044576215163</v>
      </c>
      <c r="S1041" s="367">
        <v>1</v>
      </c>
      <c r="T1041" s="369">
        <v>0.53033877420030406</v>
      </c>
      <c r="U1041" s="369">
        <v>5.6823264388790209</v>
      </c>
      <c r="V1041" s="369">
        <v>0.61740748140321267</v>
      </c>
      <c r="W1041" s="369">
        <v>5.5312621876142147</v>
      </c>
      <c r="X1041" s="369">
        <v>0.91452857926167463</v>
      </c>
      <c r="Y1041" s="369">
        <v>6.260475373526563</v>
      </c>
      <c r="AA1041" s="369"/>
      <c r="AB1041" s="369">
        <v>0.20449024201875698</v>
      </c>
      <c r="AC1041" s="373">
        <v>2.4733993700861232</v>
      </c>
      <c r="AD1041" s="575">
        <v>36181763000123</v>
      </c>
      <c r="AE1041" s="370" t="s">
        <v>1906</v>
      </c>
      <c r="AF1041" s="370" t="s">
        <v>1907</v>
      </c>
      <c r="AG1041" s="374" t="s">
        <v>1462</v>
      </c>
      <c r="AH1041" s="374" t="s">
        <v>1894</v>
      </c>
      <c r="AI1041" s="374">
        <v>0</v>
      </c>
      <c r="AJ1041" s="374">
        <v>0</v>
      </c>
      <c r="AK1041" s="374">
        <v>0</v>
      </c>
      <c r="AL1041" s="722">
        <v>0</v>
      </c>
      <c r="AM1041" s="722">
        <v>0</v>
      </c>
      <c r="AN1041" s="369" t="s">
        <v>1820</v>
      </c>
      <c r="AO1041" s="367" t="s">
        <v>1326</v>
      </c>
      <c r="AP1041" s="370" t="s">
        <v>1835</v>
      </c>
      <c r="AQ1041" s="376" t="s">
        <v>1815</v>
      </c>
      <c r="AR1041" s="369">
        <v>0</v>
      </c>
      <c r="AS1041" s="369">
        <v>0</v>
      </c>
      <c r="AT1041" s="369" t="s">
        <v>1424</v>
      </c>
      <c r="AW1041"/>
      <c r="AX1041" s="198"/>
      <c r="AY1041" s="184"/>
      <c r="AZ1041" s="184"/>
      <c r="BA1041" s="184"/>
      <c r="BB1041" s="186"/>
      <c r="BC1041" s="184"/>
      <c r="BD1041" s="184"/>
      <c r="BE1041" s="184"/>
      <c r="BF1041" s="184"/>
      <c r="BG1041" s="186"/>
      <c r="BH1041" s="186"/>
      <c r="BI1041" s="199"/>
      <c r="BJ1041" s="199"/>
      <c r="BK1041" s="199"/>
      <c r="BL1041" s="186"/>
      <c r="BM1041" s="186"/>
      <c r="BN1041" s="186"/>
      <c r="BO1041" s="186"/>
      <c r="BP1041" s="186"/>
      <c r="BQ1041" s="186"/>
      <c r="BR1041" s="186"/>
      <c r="BS1041" s="186"/>
      <c r="BT1041" s="187"/>
      <c r="BU1041" s="188"/>
      <c r="BV1041" s="189"/>
      <c r="BW1041" s="185"/>
      <c r="BX1041"/>
      <c r="BZ1041"/>
    </row>
    <row r="1042" spans="2:78" ht="18.75">
      <c r="B1042" s="363" t="s">
        <v>963</v>
      </c>
      <c r="C1042" s="364">
        <v>37287419000186</v>
      </c>
      <c r="D1042" s="365" t="s">
        <v>13</v>
      </c>
      <c r="E1042" s="365" t="s">
        <v>615</v>
      </c>
      <c r="F1042" s="365" t="s">
        <v>619</v>
      </c>
      <c r="G1042" s="366" t="s">
        <v>34</v>
      </c>
      <c r="H1042" s="366" t="s">
        <v>1339</v>
      </c>
      <c r="I1042" s="366" t="s">
        <v>34</v>
      </c>
      <c r="J1042" s="366" t="s">
        <v>611</v>
      </c>
      <c r="K1042" s="367" t="s">
        <v>48</v>
      </c>
      <c r="L1042" s="368" t="s">
        <v>717</v>
      </c>
      <c r="M1042" s="368" t="s">
        <v>34</v>
      </c>
      <c r="N1042" s="367">
        <v>541941</v>
      </c>
      <c r="O1042" s="367" t="s">
        <v>1323</v>
      </c>
      <c r="P1042" s="371">
        <v>44014</v>
      </c>
      <c r="Q1042" s="372">
        <v>4371.7810151499998</v>
      </c>
      <c r="R1042" s="372">
        <v>3831.3369146768123</v>
      </c>
      <c r="S1042" s="367">
        <v>1</v>
      </c>
      <c r="T1042" s="369">
        <v>0.18183094448485115</v>
      </c>
      <c r="U1042" s="369">
        <v>1.9482316464803204</v>
      </c>
      <c r="V1042" s="369">
        <v>0.22174170214629885</v>
      </c>
      <c r="W1042" s="369">
        <v>1.9865510695002964</v>
      </c>
      <c r="X1042" s="369">
        <v>0.35237128454833067</v>
      </c>
      <c r="Y1042" s="369">
        <v>2.4121845935462423</v>
      </c>
      <c r="AA1042" s="369"/>
      <c r="AB1042" s="369">
        <v>3.7571523143267616E-2</v>
      </c>
      <c r="AC1042" s="373">
        <v>2.930950020874278</v>
      </c>
      <c r="AD1042" s="575">
        <v>36986798000130</v>
      </c>
      <c r="AE1042" s="370" t="s">
        <v>1889</v>
      </c>
      <c r="AF1042" s="370" t="s">
        <v>1833</v>
      </c>
      <c r="AG1042" s="374" t="s">
        <v>1458</v>
      </c>
      <c r="AH1042" s="374" t="s">
        <v>1819</v>
      </c>
      <c r="AI1042" s="374">
        <v>500</v>
      </c>
      <c r="AJ1042" s="374">
        <v>100</v>
      </c>
      <c r="AK1042" s="374">
        <v>100</v>
      </c>
      <c r="AL1042" s="722">
        <v>0</v>
      </c>
      <c r="AM1042" s="722">
        <v>0</v>
      </c>
      <c r="AN1042" s="369" t="s">
        <v>1815</v>
      </c>
      <c r="AO1042" s="367" t="s">
        <v>1326</v>
      </c>
      <c r="AP1042" s="370" t="s">
        <v>1835</v>
      </c>
      <c r="AQ1042" s="376" t="s">
        <v>670</v>
      </c>
      <c r="AR1042" s="369">
        <v>5.0666666666666698E-3</v>
      </c>
      <c r="AS1042" s="369">
        <v>5.0666666666666698E-3</v>
      </c>
      <c r="AT1042" s="369" t="s">
        <v>1424</v>
      </c>
      <c r="AW1042"/>
      <c r="AX1042" s="198"/>
      <c r="AY1042" s="184"/>
      <c r="AZ1042" s="184"/>
      <c r="BA1042" s="184"/>
      <c r="BB1042" s="186"/>
      <c r="BC1042" s="184"/>
      <c r="BD1042" s="184"/>
      <c r="BE1042" s="184"/>
      <c r="BF1042" s="184"/>
      <c r="BG1042" s="186"/>
      <c r="BH1042" s="186"/>
      <c r="BI1042" s="199"/>
      <c r="BJ1042" s="199"/>
      <c r="BK1042" s="199"/>
      <c r="BL1042" s="186"/>
      <c r="BM1042" s="186"/>
      <c r="BN1042" s="186"/>
      <c r="BO1042" s="186"/>
      <c r="BP1042" s="186"/>
      <c r="BQ1042" s="186"/>
      <c r="BR1042" s="186"/>
      <c r="BS1042" s="186"/>
      <c r="BT1042" s="187"/>
      <c r="BU1042" s="188"/>
      <c r="BV1042" s="189"/>
      <c r="BW1042" s="185"/>
      <c r="BX1042"/>
      <c r="BZ1042"/>
    </row>
    <row r="1043" spans="2:78" ht="18.75">
      <c r="B1043" s="363" t="s">
        <v>268</v>
      </c>
      <c r="C1043" s="364">
        <v>36828894000150</v>
      </c>
      <c r="D1043" s="365" t="s">
        <v>14</v>
      </c>
      <c r="E1043" s="365" t="s">
        <v>607</v>
      </c>
      <c r="F1043" s="365" t="s">
        <v>1424</v>
      </c>
      <c r="G1043" s="366" t="s">
        <v>1424</v>
      </c>
      <c r="H1043" s="366" t="s">
        <v>34</v>
      </c>
      <c r="I1043" s="366" t="s">
        <v>34</v>
      </c>
      <c r="J1043" s="366" t="s">
        <v>608</v>
      </c>
      <c r="K1043" s="367" t="s">
        <v>48</v>
      </c>
      <c r="L1043" s="368"/>
      <c r="M1043" s="368" t="s">
        <v>1421</v>
      </c>
      <c r="N1043" s="367">
        <v>542385</v>
      </c>
      <c r="O1043" s="367" t="s">
        <v>1323</v>
      </c>
      <c r="P1043" s="371">
        <v>43987</v>
      </c>
      <c r="Q1043" s="372">
        <v>10.71720461</v>
      </c>
      <c r="R1043" s="372">
        <v>9.9524628366666636</v>
      </c>
      <c r="S1043" s="367">
        <v>2</v>
      </c>
      <c r="T1043" s="369">
        <v>-0.12371032864650466</v>
      </c>
      <c r="U1043" s="369">
        <v>-1.3254970321384492</v>
      </c>
      <c r="V1043" s="369">
        <v>-0.12519316305382144</v>
      </c>
      <c r="W1043" s="369">
        <v>-1.1215870066452682</v>
      </c>
      <c r="X1043" s="369">
        <v>-0.23262201193803878</v>
      </c>
      <c r="Y1043" s="369">
        <v>-1.5924317840936437</v>
      </c>
      <c r="AA1043" s="369"/>
      <c r="AB1043" s="369">
        <v>0.25904102816548313</v>
      </c>
      <c r="AC1043" s="373">
        <v>-0.91419730046700332</v>
      </c>
      <c r="AD1043" s="575">
        <v>18324976000185</v>
      </c>
      <c r="AE1043" s="370" t="s">
        <v>2093</v>
      </c>
      <c r="AF1043" s="370" t="s">
        <v>1833</v>
      </c>
      <c r="AG1043" s="374" t="s">
        <v>1458</v>
      </c>
      <c r="AH1043" s="374" t="s">
        <v>1819</v>
      </c>
      <c r="AI1043" s="374">
        <v>5000</v>
      </c>
      <c r="AJ1043" s="374">
        <v>1000</v>
      </c>
      <c r="AK1043" s="374">
        <v>5000</v>
      </c>
      <c r="AL1043" s="722">
        <v>1.8</v>
      </c>
      <c r="AM1043" s="722">
        <v>20</v>
      </c>
      <c r="AN1043" s="369" t="s">
        <v>1815</v>
      </c>
      <c r="AO1043" s="367" t="s">
        <v>1326</v>
      </c>
      <c r="AP1043" s="370" t="s">
        <v>1816</v>
      </c>
      <c r="AQ1043" s="376" t="s">
        <v>661</v>
      </c>
      <c r="AR1043" s="369">
        <v>3.5999999999999999E-3</v>
      </c>
      <c r="AS1043" s="369">
        <v>3.5999999999999999E-3</v>
      </c>
      <c r="AT1043" s="369" t="s">
        <v>1424</v>
      </c>
      <c r="AW1043"/>
      <c r="AX1043" s="198"/>
      <c r="AY1043" s="184"/>
      <c r="AZ1043" s="184"/>
      <c r="BA1043" s="184"/>
      <c r="BB1043" s="186"/>
      <c r="BC1043" s="184"/>
      <c r="BD1043" s="184"/>
      <c r="BE1043" s="184"/>
      <c r="BF1043" s="184"/>
      <c r="BG1043" s="186"/>
      <c r="BH1043" s="186"/>
      <c r="BI1043" s="199"/>
      <c r="BJ1043" s="199"/>
      <c r="BK1043" s="199"/>
      <c r="BL1043" s="186"/>
      <c r="BM1043" s="186"/>
      <c r="BN1043" s="186"/>
      <c r="BO1043" s="186"/>
      <c r="BP1043" s="186"/>
      <c r="BQ1043" s="186"/>
      <c r="BR1043" s="186"/>
      <c r="BS1043" s="186"/>
      <c r="BT1043" s="187"/>
      <c r="BU1043" s="188"/>
      <c r="BV1043" s="189"/>
      <c r="BW1043" s="185"/>
      <c r="BX1043"/>
      <c r="BZ1043"/>
    </row>
    <row r="1044" spans="2:78" ht="18.75">
      <c r="B1044" s="363" t="s">
        <v>719</v>
      </c>
      <c r="C1044" s="364">
        <v>36498567000187</v>
      </c>
      <c r="D1044" s="365" t="s">
        <v>13</v>
      </c>
      <c r="E1044" s="365" t="s">
        <v>615</v>
      </c>
      <c r="F1044" s="365" t="s">
        <v>619</v>
      </c>
      <c r="G1044" s="366" t="s">
        <v>34</v>
      </c>
      <c r="H1044" s="366" t="s">
        <v>867</v>
      </c>
      <c r="I1044" s="366" t="s">
        <v>34</v>
      </c>
      <c r="J1044" s="366" t="s">
        <v>1424</v>
      </c>
      <c r="K1044" s="367" t="s">
        <v>48</v>
      </c>
      <c r="L1044" s="368"/>
      <c r="M1044" s="368" t="s">
        <v>1421</v>
      </c>
      <c r="N1044" s="367">
        <v>542407</v>
      </c>
      <c r="O1044" s="367" t="s">
        <v>1323</v>
      </c>
      <c r="P1044" s="371">
        <v>44000</v>
      </c>
      <c r="Q1044" s="372">
        <v>2.8265122900000001</v>
      </c>
      <c r="R1044" s="372">
        <v>2.8719385185657362</v>
      </c>
      <c r="S1044" s="367">
        <v>1</v>
      </c>
      <c r="T1044" s="369">
        <v>8.2548178980229814E-2</v>
      </c>
      <c r="U1044" s="369">
        <v>0.88446427589229137</v>
      </c>
      <c r="V1044" s="369">
        <v>8.0310565891824615E-2</v>
      </c>
      <c r="W1044" s="369">
        <v>0.71949046580023812</v>
      </c>
      <c r="X1044" s="369">
        <v>0.15247609515616878</v>
      </c>
      <c r="Y1044" s="369">
        <v>1.0437867776066021</v>
      </c>
      <c r="AA1044" s="369"/>
      <c r="AB1044" s="369">
        <v>4.7819438846101958E-2</v>
      </c>
      <c r="AC1044" s="373">
        <v>-0.65477304771818612</v>
      </c>
      <c r="AD1044" s="575">
        <v>36016411000112</v>
      </c>
      <c r="AE1044" s="370" t="s">
        <v>2117</v>
      </c>
      <c r="AF1044" s="370" t="s">
        <v>1833</v>
      </c>
      <c r="AG1044" s="374" t="s">
        <v>1458</v>
      </c>
      <c r="AH1044" s="374" t="s">
        <v>1813</v>
      </c>
      <c r="AI1044" s="374">
        <v>100</v>
      </c>
      <c r="AJ1044" s="374">
        <v>100</v>
      </c>
      <c r="AK1044" s="374">
        <v>100</v>
      </c>
      <c r="AL1044" s="722">
        <v>0.7</v>
      </c>
      <c r="AM1044" s="722">
        <v>10</v>
      </c>
      <c r="AN1044" s="369" t="s">
        <v>1815</v>
      </c>
      <c r="AO1044" s="367" t="s">
        <v>1326</v>
      </c>
      <c r="AP1044" s="370" t="s">
        <v>1835</v>
      </c>
      <c r="AQ1044" s="376" t="s">
        <v>670</v>
      </c>
      <c r="AR1044" s="369">
        <v>2.3E-3</v>
      </c>
      <c r="AS1044" s="369">
        <v>2.3E-3</v>
      </c>
      <c r="AT1044" s="369" t="s">
        <v>1424</v>
      </c>
      <c r="AW1044"/>
      <c r="AX1044" s="198"/>
      <c r="AY1044" s="184"/>
      <c r="AZ1044" s="184"/>
      <c r="BA1044" s="184"/>
      <c r="BB1044" s="186"/>
      <c r="BC1044" s="184"/>
      <c r="BD1044" s="184"/>
      <c r="BE1044" s="184"/>
      <c r="BF1044" s="184"/>
      <c r="BG1044" s="186"/>
      <c r="BH1044" s="186"/>
      <c r="BI1044" s="199"/>
      <c r="BJ1044" s="199"/>
      <c r="BK1044" s="199"/>
      <c r="BL1044" s="186"/>
      <c r="BM1044" s="186"/>
      <c r="BN1044" s="186"/>
      <c r="BO1044" s="186"/>
      <c r="BP1044" s="186"/>
      <c r="BQ1044" s="186"/>
      <c r="BR1044" s="186"/>
      <c r="BS1044" s="186"/>
      <c r="BT1044" s="187"/>
      <c r="BU1044" s="188"/>
      <c r="BV1044" s="189"/>
      <c r="BW1044" s="185"/>
      <c r="BX1044"/>
      <c r="BZ1044"/>
    </row>
    <row r="1045" spans="2:78" ht="18.75">
      <c r="B1045" s="363" t="s">
        <v>121</v>
      </c>
      <c r="C1045" s="364">
        <v>36499625000197</v>
      </c>
      <c r="D1045" s="365" t="s">
        <v>14</v>
      </c>
      <c r="E1045" s="365" t="s">
        <v>614</v>
      </c>
      <c r="F1045" s="365" t="s">
        <v>1424</v>
      </c>
      <c r="G1045" s="366" t="s">
        <v>1424</v>
      </c>
      <c r="H1045" s="366" t="s">
        <v>867</v>
      </c>
      <c r="I1045" s="366" t="s">
        <v>34</v>
      </c>
      <c r="J1045" s="366" t="s">
        <v>608</v>
      </c>
      <c r="K1045" s="367" t="s">
        <v>48</v>
      </c>
      <c r="L1045" s="368"/>
      <c r="M1045" s="368" t="s">
        <v>34</v>
      </c>
      <c r="N1045" s="367">
        <v>542520</v>
      </c>
      <c r="O1045" s="367" t="s">
        <v>1323</v>
      </c>
      <c r="P1045" s="371">
        <v>43947</v>
      </c>
      <c r="Q1045" s="372">
        <v>52.367345890000003</v>
      </c>
      <c r="R1045" s="372">
        <v>26.079969317068279</v>
      </c>
      <c r="S1045" s="367">
        <v>2</v>
      </c>
      <c r="T1045" s="369">
        <v>5.7841052612785049E-2</v>
      </c>
      <c r="U1045" s="369">
        <v>0.6197392280242453</v>
      </c>
      <c r="V1045" s="369">
        <v>5.4376106397756141E-2</v>
      </c>
      <c r="W1045" s="369">
        <v>0.48714748409595621</v>
      </c>
      <c r="X1045" s="369">
        <v>0.36637386581801801</v>
      </c>
      <c r="Y1045" s="369">
        <v>2.5080403351737535</v>
      </c>
      <c r="AA1045" s="369"/>
      <c r="AB1045" s="369">
        <v>0.11281824260847512</v>
      </c>
      <c r="AC1045" s="373">
        <v>-0.50741208056367737</v>
      </c>
      <c r="AD1045" s="575">
        <v>0</v>
      </c>
      <c r="AE1045" s="370" t="s">
        <v>1861</v>
      </c>
      <c r="AF1045" s="370" t="s">
        <v>1833</v>
      </c>
      <c r="AG1045" s="374" t="s">
        <v>1458</v>
      </c>
      <c r="AH1045" s="374" t="s">
        <v>1819</v>
      </c>
      <c r="AI1045" s="374">
        <v>500</v>
      </c>
      <c r="AJ1045" s="374">
        <v>100</v>
      </c>
      <c r="AK1045" s="374">
        <v>500</v>
      </c>
      <c r="AL1045" s="722">
        <v>2</v>
      </c>
      <c r="AM1045" s="722">
        <v>20</v>
      </c>
      <c r="AN1045" s="369" t="s">
        <v>1815</v>
      </c>
      <c r="AO1045" s="367" t="s">
        <v>1326</v>
      </c>
      <c r="AP1045" s="370" t="s">
        <v>1835</v>
      </c>
      <c r="AQ1045" s="376" t="s">
        <v>670</v>
      </c>
      <c r="AR1045" s="369">
        <v>4.0000000000000001E-3</v>
      </c>
      <c r="AS1045" s="369">
        <v>4.0000000000000001E-3</v>
      </c>
      <c r="AT1045" s="369" t="s">
        <v>1424</v>
      </c>
      <c r="AW1045"/>
      <c r="AX1045" s="198"/>
      <c r="AY1045" s="184"/>
      <c r="AZ1045" s="184"/>
      <c r="BA1045" s="184"/>
      <c r="BB1045" s="186"/>
      <c r="BC1045" s="184"/>
      <c r="BD1045" s="184"/>
      <c r="BE1045" s="184"/>
      <c r="BF1045" s="184"/>
      <c r="BG1045" s="186"/>
      <c r="BH1045" s="186"/>
      <c r="BI1045" s="199"/>
      <c r="BJ1045" s="199"/>
      <c r="BK1045" s="199"/>
      <c r="BL1045" s="186"/>
      <c r="BM1045" s="186"/>
      <c r="BN1045" s="186"/>
      <c r="BO1045" s="186"/>
      <c r="BP1045" s="186"/>
      <c r="BQ1045" s="186"/>
      <c r="BR1045" s="186"/>
      <c r="BS1045" s="186"/>
      <c r="BT1045" s="187"/>
      <c r="BU1045" s="188"/>
      <c r="BV1045" s="189"/>
      <c r="BW1045" s="185"/>
      <c r="BX1045"/>
      <c r="BZ1045"/>
    </row>
    <row r="1046" spans="2:78" ht="18.75">
      <c r="B1046" s="363" t="s">
        <v>848</v>
      </c>
      <c r="C1046" s="364">
        <v>37287717000176</v>
      </c>
      <c r="D1046" s="365" t="s">
        <v>11</v>
      </c>
      <c r="E1046" s="365" t="s">
        <v>620</v>
      </c>
      <c r="F1046" s="365" t="s">
        <v>687</v>
      </c>
      <c r="G1046" s="366" t="s">
        <v>740</v>
      </c>
      <c r="H1046" s="366" t="s">
        <v>34</v>
      </c>
      <c r="I1046" s="366" t="s">
        <v>1321</v>
      </c>
      <c r="J1046" s="366" t="s">
        <v>608</v>
      </c>
      <c r="K1046" s="367" t="s">
        <v>48</v>
      </c>
      <c r="L1046" s="368"/>
      <c r="M1046" s="368" t="s">
        <v>34</v>
      </c>
      <c r="N1046" s="367">
        <v>543128</v>
      </c>
      <c r="O1046" s="367" t="s">
        <v>1323</v>
      </c>
      <c r="P1046" s="371">
        <v>44017</v>
      </c>
      <c r="Q1046" s="372">
        <v>53.446191169999999</v>
      </c>
      <c r="R1046" s="372">
        <v>36.585122979960317</v>
      </c>
      <c r="S1046" s="367">
        <v>1</v>
      </c>
      <c r="T1046" s="369">
        <v>0.11071072504348667</v>
      </c>
      <c r="U1046" s="369">
        <v>1.1862124939491354</v>
      </c>
      <c r="V1046" s="369">
        <v>0.13826452758781116</v>
      </c>
      <c r="W1046" s="369">
        <v>1.2386914256313428</v>
      </c>
      <c r="X1046" s="369">
        <v>0.20005925325292795</v>
      </c>
      <c r="Y1046" s="369">
        <v>1.3695209276534817</v>
      </c>
      <c r="AA1046" s="369"/>
      <c r="AB1046" s="369">
        <v>4.298088310120571E-3</v>
      </c>
      <c r="AC1046" s="373">
        <v>6.1988214434345918</v>
      </c>
      <c r="AD1046" s="575">
        <v>0</v>
      </c>
      <c r="AE1046" s="370" t="s">
        <v>1836</v>
      </c>
      <c r="AF1046" s="370" t="s">
        <v>1833</v>
      </c>
      <c r="AG1046" s="374" t="s">
        <v>1458</v>
      </c>
      <c r="AH1046" s="374" t="s">
        <v>1813</v>
      </c>
      <c r="AI1046" s="374">
        <v>5000</v>
      </c>
      <c r="AJ1046" s="374">
        <v>1000</v>
      </c>
      <c r="AK1046" s="374">
        <v>1000</v>
      </c>
      <c r="AL1046" s="722">
        <v>1</v>
      </c>
      <c r="AM1046" s="722">
        <v>20</v>
      </c>
      <c r="AN1046" s="369" t="s">
        <v>1820</v>
      </c>
      <c r="AO1046" s="367" t="s">
        <v>1326</v>
      </c>
      <c r="AP1046" s="370" t="s">
        <v>1835</v>
      </c>
      <c r="AQ1046" s="376" t="s">
        <v>673</v>
      </c>
      <c r="AR1046" s="369">
        <v>3.5000000000000001E-3</v>
      </c>
      <c r="AS1046" s="369">
        <v>3.5000000000000001E-3</v>
      </c>
      <c r="AT1046" s="369" t="s">
        <v>1424</v>
      </c>
      <c r="AW1046"/>
      <c r="AX1046" s="198"/>
      <c r="AY1046" s="184"/>
      <c r="AZ1046" s="184"/>
      <c r="BA1046" s="184"/>
      <c r="BB1046" s="186"/>
      <c r="BC1046" s="184"/>
      <c r="BD1046" s="184"/>
      <c r="BE1046" s="184"/>
      <c r="BF1046" s="184"/>
      <c r="BG1046" s="186"/>
      <c r="BH1046" s="186"/>
      <c r="BI1046" s="199"/>
      <c r="BJ1046" s="199"/>
      <c r="BK1046" s="199"/>
      <c r="BL1046" s="186"/>
      <c r="BM1046" s="186"/>
      <c r="BN1046" s="186"/>
      <c r="BO1046" s="186"/>
      <c r="BP1046" s="186"/>
      <c r="BQ1046" s="186"/>
      <c r="BR1046" s="186"/>
      <c r="BS1046" s="186"/>
      <c r="BT1046" s="187"/>
      <c r="BU1046" s="188"/>
      <c r="BV1046" s="189"/>
      <c r="BW1046" s="185"/>
      <c r="BX1046"/>
      <c r="BZ1046"/>
    </row>
    <row r="1047" spans="2:78" ht="18.75">
      <c r="B1047" s="363" t="s">
        <v>269</v>
      </c>
      <c r="C1047" s="364">
        <v>37429375000181</v>
      </c>
      <c r="D1047" s="365" t="s">
        <v>14</v>
      </c>
      <c r="E1047" s="365" t="s">
        <v>607</v>
      </c>
      <c r="F1047" s="365" t="s">
        <v>1424</v>
      </c>
      <c r="G1047" s="366" t="s">
        <v>1424</v>
      </c>
      <c r="H1047" s="366" t="s">
        <v>34</v>
      </c>
      <c r="I1047" s="366" t="s">
        <v>34</v>
      </c>
      <c r="J1047" s="366" t="s">
        <v>608</v>
      </c>
      <c r="K1047" s="367" t="s">
        <v>48</v>
      </c>
      <c r="L1047" s="368"/>
      <c r="M1047" s="368" t="s">
        <v>1421</v>
      </c>
      <c r="N1047" s="367">
        <v>544310</v>
      </c>
      <c r="O1047" s="367" t="s">
        <v>1323</v>
      </c>
      <c r="P1047" s="371">
        <v>44027</v>
      </c>
      <c r="Q1047" s="372">
        <v>13.65233864</v>
      </c>
      <c r="R1047" s="372">
        <v>17.273369569761897</v>
      </c>
      <c r="S1047" s="367">
        <v>2</v>
      </c>
      <c r="T1047" s="369">
        <v>-0.44532148416793671</v>
      </c>
      <c r="U1047" s="369">
        <v>-4.7714068184133565</v>
      </c>
      <c r="V1047" s="369">
        <v>-0.46762698370635303</v>
      </c>
      <c r="W1047" s="369">
        <v>-4.189400891295354</v>
      </c>
      <c r="X1047" s="369">
        <v>-0.40054088948695277</v>
      </c>
      <c r="Y1047" s="369">
        <v>-2.7419333103268695</v>
      </c>
      <c r="AA1047" s="369"/>
      <c r="AB1047" s="369">
        <v>0.44516931981637708</v>
      </c>
      <c r="AC1047" s="373">
        <v>-1.3011867699026092</v>
      </c>
      <c r="AD1047" s="575">
        <v>0</v>
      </c>
      <c r="AE1047" s="370" t="s">
        <v>2118</v>
      </c>
      <c r="AF1047" s="370" t="s">
        <v>1833</v>
      </c>
      <c r="AG1047" s="374" t="s">
        <v>1458</v>
      </c>
      <c r="AH1047" s="374" t="s">
        <v>1894</v>
      </c>
      <c r="AI1047" s="374">
        <v>50000</v>
      </c>
      <c r="AJ1047" s="374">
        <v>1000</v>
      </c>
      <c r="AK1047" s="374">
        <v>1000</v>
      </c>
      <c r="AL1047" s="722">
        <v>0.5</v>
      </c>
      <c r="AM1047" s="722">
        <v>20</v>
      </c>
      <c r="AN1047" s="369" t="s">
        <v>1815</v>
      </c>
      <c r="AO1047" s="367" t="s">
        <v>1326</v>
      </c>
      <c r="AP1047" s="370" t="s">
        <v>1816</v>
      </c>
      <c r="AQ1047" s="376" t="s">
        <v>689</v>
      </c>
      <c r="AR1047" s="369">
        <v>0</v>
      </c>
      <c r="AS1047" s="369">
        <v>0</v>
      </c>
      <c r="AT1047" s="369" t="s">
        <v>1424</v>
      </c>
      <c r="AW1047"/>
      <c r="AX1047" s="198"/>
      <c r="AY1047" s="184"/>
      <c r="AZ1047" s="184"/>
      <c r="BA1047" s="184"/>
      <c r="BB1047" s="186"/>
      <c r="BC1047" s="184"/>
      <c r="BD1047" s="184"/>
      <c r="BE1047" s="184"/>
      <c r="BF1047" s="184"/>
      <c r="BG1047" s="186"/>
      <c r="BH1047" s="186"/>
      <c r="BI1047" s="199"/>
      <c r="BJ1047" s="199"/>
      <c r="BK1047" s="199"/>
      <c r="BL1047" s="186"/>
      <c r="BM1047" s="186"/>
      <c r="BN1047" s="186"/>
      <c r="BO1047" s="186"/>
      <c r="BP1047" s="186"/>
      <c r="BQ1047" s="186"/>
      <c r="BR1047" s="186"/>
      <c r="BS1047" s="186"/>
      <c r="BT1047" s="187"/>
      <c r="BU1047" s="188"/>
      <c r="BV1047" s="189"/>
      <c r="BW1047" s="185"/>
      <c r="BX1047"/>
      <c r="BZ1047"/>
    </row>
    <row r="1048" spans="2:78" ht="18.75">
      <c r="B1048" s="363" t="s">
        <v>1679</v>
      </c>
      <c r="C1048" s="364">
        <v>36976786000124</v>
      </c>
      <c r="D1048" s="365" t="s">
        <v>13</v>
      </c>
      <c r="E1048" s="365" t="s">
        <v>615</v>
      </c>
      <c r="F1048" s="365" t="s">
        <v>619</v>
      </c>
      <c r="G1048" s="366" t="s">
        <v>34</v>
      </c>
      <c r="H1048" s="366" t="s">
        <v>1339</v>
      </c>
      <c r="I1048" s="366" t="s">
        <v>34</v>
      </c>
      <c r="J1048" s="366" t="s">
        <v>611</v>
      </c>
      <c r="K1048" s="367" t="s">
        <v>48</v>
      </c>
      <c r="L1048" s="368" t="s">
        <v>717</v>
      </c>
      <c r="M1048" s="368" t="s">
        <v>1424</v>
      </c>
      <c r="N1048" s="367">
        <v>544418</v>
      </c>
      <c r="O1048" s="367" t="s">
        <v>1323</v>
      </c>
      <c r="P1048" s="371">
        <v>44014</v>
      </c>
      <c r="Q1048" s="372">
        <v>508.14582318999999</v>
      </c>
      <c r="R1048" s="372">
        <v>324.22398245565745</v>
      </c>
      <c r="S1048" s="367">
        <v>1</v>
      </c>
      <c r="T1048" s="369">
        <v>0.181340567800786</v>
      </c>
      <c r="U1048" s="369">
        <v>1.9429774947334959</v>
      </c>
      <c r="V1048" s="369">
        <v>0.22093818620956451</v>
      </c>
      <c r="W1048" s="369">
        <v>1.9793524892241021</v>
      </c>
      <c r="X1048" s="369">
        <v>0.34898473460976431</v>
      </c>
      <c r="Y1048" s="369">
        <v>2.3890017067864551</v>
      </c>
      <c r="AA1048" s="369"/>
      <c r="AB1048" s="369">
        <v>3.7653977223870483E-2</v>
      </c>
      <c r="AC1048" s="373">
        <v>2.9031924026077034</v>
      </c>
      <c r="AD1048" s="575">
        <v>36017837000190</v>
      </c>
      <c r="AE1048" s="370" t="s">
        <v>1906</v>
      </c>
      <c r="AF1048" s="370" t="s">
        <v>1907</v>
      </c>
      <c r="AG1048" s="374" t="s">
        <v>1462</v>
      </c>
      <c r="AH1048" s="374" t="s">
        <v>1819</v>
      </c>
      <c r="AI1048" s="374">
        <v>5000</v>
      </c>
      <c r="AJ1048" s="374">
        <v>5000</v>
      </c>
      <c r="AK1048" s="374">
        <v>5000</v>
      </c>
      <c r="AL1048" s="722">
        <v>2.5</v>
      </c>
      <c r="AM1048" s="722">
        <v>0</v>
      </c>
      <c r="AN1048" s="369" t="s">
        <v>1820</v>
      </c>
      <c r="AO1048" s="367" t="s">
        <v>1326</v>
      </c>
      <c r="AP1048" s="370" t="s">
        <v>1835</v>
      </c>
      <c r="AQ1048" s="376" t="s">
        <v>1815</v>
      </c>
      <c r="AR1048" s="369">
        <v>0</v>
      </c>
      <c r="AS1048" s="369">
        <v>0</v>
      </c>
      <c r="AT1048" s="369" t="s">
        <v>1424</v>
      </c>
      <c r="AW1048"/>
      <c r="AX1048" s="198"/>
      <c r="AY1048" s="184"/>
      <c r="AZ1048" s="184"/>
      <c r="BA1048" s="184"/>
      <c r="BB1048" s="186"/>
      <c r="BC1048" s="184"/>
      <c r="BD1048" s="184"/>
      <c r="BE1048" s="184"/>
      <c r="BF1048" s="184"/>
      <c r="BG1048" s="186"/>
      <c r="BH1048" s="186"/>
      <c r="BI1048" s="199"/>
      <c r="BJ1048" s="199"/>
      <c r="BK1048" s="199"/>
      <c r="BL1048" s="186"/>
      <c r="BM1048" s="186"/>
      <c r="BN1048" s="186"/>
      <c r="BO1048" s="186"/>
      <c r="BP1048" s="186"/>
      <c r="BQ1048" s="186"/>
      <c r="BR1048" s="186"/>
      <c r="BS1048" s="186"/>
      <c r="BT1048" s="187"/>
      <c r="BU1048" s="188"/>
      <c r="BV1048" s="189"/>
      <c r="BW1048" s="185"/>
      <c r="BX1048"/>
      <c r="BZ1048"/>
    </row>
    <row r="1049" spans="2:78" ht="18.75">
      <c r="B1049" s="363" t="s">
        <v>339</v>
      </c>
      <c r="C1049" s="364">
        <v>37414101000119</v>
      </c>
      <c r="D1049" s="365" t="s">
        <v>14</v>
      </c>
      <c r="E1049" s="365" t="s">
        <v>607</v>
      </c>
      <c r="F1049" s="365" t="s">
        <v>1424</v>
      </c>
      <c r="G1049" s="366" t="s">
        <v>1424</v>
      </c>
      <c r="H1049" s="366" t="s">
        <v>34</v>
      </c>
      <c r="I1049" s="366" t="s">
        <v>34</v>
      </c>
      <c r="J1049" s="366" t="s">
        <v>608</v>
      </c>
      <c r="K1049" s="367" t="s">
        <v>48</v>
      </c>
      <c r="L1049" s="368"/>
      <c r="M1049" s="368" t="s">
        <v>1421</v>
      </c>
      <c r="N1049" s="367">
        <v>544507</v>
      </c>
      <c r="O1049" s="367" t="s">
        <v>1323</v>
      </c>
      <c r="P1049" s="371">
        <v>43989</v>
      </c>
      <c r="Q1049" s="372">
        <v>2.0979688099999998</v>
      </c>
      <c r="R1049" s="372">
        <v>4.0286254057936537</v>
      </c>
      <c r="S1049" s="367">
        <v>2</v>
      </c>
      <c r="T1049" s="369">
        <v>-5.8898672532495255E-2</v>
      </c>
      <c r="U1049" s="369">
        <v>-0.63107111987227482</v>
      </c>
      <c r="V1049" s="369">
        <v>-0.18568899168832309</v>
      </c>
      <c r="W1049" s="369">
        <v>-1.6635601759270926</v>
      </c>
      <c r="X1049" s="369">
        <v>7.4668246973057295E-2</v>
      </c>
      <c r="Y1049" s="369">
        <v>0.51114719863278346</v>
      </c>
      <c r="AA1049" s="369"/>
      <c r="AB1049" s="369">
        <v>0.31020916520214886</v>
      </c>
      <c r="AC1049" s="373">
        <v>-0.95841925592314448</v>
      </c>
      <c r="AD1049" s="575">
        <v>0</v>
      </c>
      <c r="AE1049" s="370" t="s">
        <v>1877</v>
      </c>
      <c r="AF1049" s="370" t="s">
        <v>1956</v>
      </c>
      <c r="AG1049" s="374" t="s">
        <v>763</v>
      </c>
      <c r="AH1049" s="374" t="s">
        <v>1819</v>
      </c>
      <c r="AI1049" s="374">
        <v>0</v>
      </c>
      <c r="AJ1049" s="374">
        <v>0</v>
      </c>
      <c r="AK1049" s="374">
        <v>0</v>
      </c>
      <c r="AL1049" s="722">
        <v>2</v>
      </c>
      <c r="AM1049" s="722">
        <v>20</v>
      </c>
      <c r="AN1049" s="369" t="s">
        <v>1824</v>
      </c>
      <c r="AO1049" s="367" t="s">
        <v>1326</v>
      </c>
      <c r="AP1049" s="370" t="s">
        <v>1816</v>
      </c>
      <c r="AQ1049" s="376" t="s">
        <v>661</v>
      </c>
      <c r="AR1049" s="369">
        <v>3.3333333333333301E-3</v>
      </c>
      <c r="AS1049" s="369">
        <v>3.3333333333333301E-3</v>
      </c>
      <c r="AT1049" s="369" t="s">
        <v>1424</v>
      </c>
      <c r="AW1049"/>
      <c r="AX1049" s="198"/>
      <c r="AY1049" s="184"/>
      <c r="AZ1049" s="184"/>
      <c r="BA1049" s="184"/>
      <c r="BB1049" s="186"/>
      <c r="BC1049" s="184"/>
      <c r="BD1049" s="184"/>
      <c r="BE1049" s="184"/>
      <c r="BF1049" s="184"/>
      <c r="BG1049" s="186"/>
      <c r="BH1049" s="186"/>
      <c r="BI1049" s="199"/>
      <c r="BJ1049" s="199"/>
      <c r="BK1049" s="199"/>
      <c r="BL1049" s="186"/>
      <c r="BM1049" s="186"/>
      <c r="BN1049" s="186"/>
      <c r="BO1049" s="186"/>
      <c r="BP1049" s="186"/>
      <c r="BQ1049" s="186"/>
      <c r="BR1049" s="186"/>
      <c r="BS1049" s="186"/>
      <c r="BT1049" s="187"/>
      <c r="BU1049" s="188"/>
      <c r="BV1049" s="189"/>
      <c r="BW1049" s="185"/>
      <c r="BX1049"/>
      <c r="BZ1049"/>
    </row>
    <row r="1050" spans="2:78" ht="18.75">
      <c r="B1050" s="363" t="s">
        <v>917</v>
      </c>
      <c r="C1050" s="364">
        <v>35136553000150</v>
      </c>
      <c r="D1050" s="365" t="s">
        <v>14</v>
      </c>
      <c r="E1050" s="365" t="s">
        <v>607</v>
      </c>
      <c r="F1050" s="365" t="s">
        <v>1424</v>
      </c>
      <c r="G1050" s="366" t="s">
        <v>1424</v>
      </c>
      <c r="H1050" s="366" t="s">
        <v>34</v>
      </c>
      <c r="I1050" s="366" t="s">
        <v>34</v>
      </c>
      <c r="J1050" s="366" t="s">
        <v>608</v>
      </c>
      <c r="K1050" s="367" t="s">
        <v>48</v>
      </c>
      <c r="L1050" s="368"/>
      <c r="M1050" s="368" t="s">
        <v>34</v>
      </c>
      <c r="N1050" s="367">
        <v>544884</v>
      </c>
      <c r="O1050" s="367" t="s">
        <v>1323</v>
      </c>
      <c r="P1050" s="371">
        <v>43721</v>
      </c>
      <c r="Q1050" s="372">
        <v>24.217249899999999</v>
      </c>
      <c r="R1050" s="372">
        <v>21.647068567738099</v>
      </c>
      <c r="S1050" s="367">
        <v>2</v>
      </c>
      <c r="T1050" s="369">
        <v>8.5544454839280304E-2</v>
      </c>
      <c r="U1050" s="369">
        <v>0.91656793936236425</v>
      </c>
      <c r="V1050" s="369">
        <v>-2.3757687986084908E-2</v>
      </c>
      <c r="W1050" s="369">
        <v>-0.21284160814492548</v>
      </c>
      <c r="X1050" s="369">
        <v>-6.6839717296083401E-2</v>
      </c>
      <c r="Y1050" s="369">
        <v>-0.45755639965175615</v>
      </c>
      <c r="Z1050" s="369">
        <v>-5.4677830000000038E-2</v>
      </c>
      <c r="AA1050" s="369">
        <v>-0.29543489736778944</v>
      </c>
      <c r="AB1050" s="369">
        <v>0.2526710384568322</v>
      </c>
      <c r="AC1050" s="373">
        <v>-0.53579204968706406</v>
      </c>
      <c r="AD1050" s="575">
        <v>0</v>
      </c>
      <c r="AE1050" s="370" t="s">
        <v>2119</v>
      </c>
      <c r="AF1050" s="370" t="s">
        <v>1875</v>
      </c>
      <c r="AG1050" s="374" t="s">
        <v>738</v>
      </c>
      <c r="AH1050" s="374" t="s">
        <v>1819</v>
      </c>
      <c r="AI1050" s="374">
        <v>1000</v>
      </c>
      <c r="AJ1050" s="374">
        <v>1000</v>
      </c>
      <c r="AK1050" s="374">
        <v>1000</v>
      </c>
      <c r="AL1050" s="722">
        <v>1</v>
      </c>
      <c r="AM1050" s="722">
        <v>20</v>
      </c>
      <c r="AN1050" s="369" t="s">
        <v>668</v>
      </c>
      <c r="AO1050" s="367" t="s">
        <v>1326</v>
      </c>
      <c r="AP1050" s="370" t="s">
        <v>1816</v>
      </c>
      <c r="AQ1050" s="376" t="s">
        <v>661</v>
      </c>
      <c r="AR1050" s="369">
        <v>4.6672500000000004E-3</v>
      </c>
      <c r="AS1050" s="369">
        <v>4.6672500000000004E-3</v>
      </c>
      <c r="AT1050" s="369" t="s">
        <v>1424</v>
      </c>
      <c r="AW1050" s="198"/>
      <c r="AX1050" s="198"/>
      <c r="AY1050" s="184"/>
      <c r="AZ1050" s="184"/>
      <c r="BA1050" s="184"/>
      <c r="BB1050" s="186"/>
      <c r="BC1050" s="184"/>
      <c r="BD1050" s="184"/>
      <c r="BE1050" s="184"/>
      <c r="BF1050" s="184"/>
      <c r="BG1050" s="186"/>
      <c r="BH1050" s="186"/>
      <c r="BI1050" s="199"/>
      <c r="BJ1050" s="199"/>
      <c r="BK1050" s="199"/>
      <c r="BL1050" s="218"/>
      <c r="BM1050" s="186"/>
      <c r="BN1050" s="186"/>
      <c r="BO1050" s="186"/>
      <c r="BP1050" s="186"/>
      <c r="BQ1050" s="186"/>
      <c r="BR1050" s="186"/>
      <c r="BS1050" s="186"/>
      <c r="BT1050" s="187"/>
      <c r="BU1050" s="188"/>
      <c r="BV1050" s="189"/>
      <c r="BW1050" s="185"/>
      <c r="BX1050"/>
      <c r="BZ1050"/>
    </row>
    <row r="1051" spans="2:78" ht="18.75">
      <c r="B1051" s="363" t="s">
        <v>759</v>
      </c>
      <c r="C1051" s="364">
        <v>36014075000179</v>
      </c>
      <c r="D1051" s="365" t="s">
        <v>14</v>
      </c>
      <c r="E1051" s="365" t="s">
        <v>614</v>
      </c>
      <c r="F1051" s="365" t="s">
        <v>691</v>
      </c>
      <c r="G1051" s="366" t="s">
        <v>1424</v>
      </c>
      <c r="H1051" s="366" t="s">
        <v>867</v>
      </c>
      <c r="I1051" s="366" t="s">
        <v>34</v>
      </c>
      <c r="J1051" s="366" t="s">
        <v>608</v>
      </c>
      <c r="K1051" s="367" t="s">
        <v>48</v>
      </c>
      <c r="L1051" s="368"/>
      <c r="M1051" s="368" t="s">
        <v>34</v>
      </c>
      <c r="N1051" s="367">
        <v>544965</v>
      </c>
      <c r="O1051" s="367" t="s">
        <v>1323</v>
      </c>
      <c r="P1051" s="371">
        <v>43884</v>
      </c>
      <c r="Q1051" s="372">
        <v>2.3731871500000001</v>
      </c>
      <c r="R1051" s="372">
        <v>2.0227051168924297</v>
      </c>
      <c r="S1051" s="367">
        <v>2</v>
      </c>
      <c r="T1051" s="369">
        <v>0.16150843214758215</v>
      </c>
      <c r="U1051" s="369">
        <v>1.7304856418955352</v>
      </c>
      <c r="V1051" s="369">
        <v>5.747143311698566E-2</v>
      </c>
      <c r="W1051" s="369">
        <v>0.51487805775449735</v>
      </c>
      <c r="X1051" s="369">
        <v>1.3319031130203607E-2</v>
      </c>
      <c r="Y1051" s="369">
        <v>9.1176446839082076E-2</v>
      </c>
      <c r="AA1051" s="369"/>
      <c r="AB1051" s="369">
        <v>0.13701861065494506</v>
      </c>
      <c r="AC1051" s="373">
        <v>-0.39520187972596599</v>
      </c>
      <c r="AD1051" s="575">
        <v>35618104000149</v>
      </c>
      <c r="AE1051" s="370" t="s">
        <v>1889</v>
      </c>
      <c r="AF1051" s="370" t="s">
        <v>1833</v>
      </c>
      <c r="AG1051" s="374" t="s">
        <v>1458</v>
      </c>
      <c r="AH1051" s="374" t="s">
        <v>1813</v>
      </c>
      <c r="AI1051" s="374">
        <v>1000</v>
      </c>
      <c r="AJ1051" s="374">
        <v>1000</v>
      </c>
      <c r="AK1051" s="374">
        <v>1000</v>
      </c>
      <c r="AL1051" s="722">
        <v>0</v>
      </c>
      <c r="AM1051" s="722">
        <v>0</v>
      </c>
      <c r="AN1051" s="369" t="s">
        <v>1815</v>
      </c>
      <c r="AO1051" s="367" t="s">
        <v>1326</v>
      </c>
      <c r="AP1051" s="370" t="s">
        <v>1835</v>
      </c>
      <c r="AQ1051" s="376" t="s">
        <v>670</v>
      </c>
      <c r="AR1051" s="369">
        <v>4.7499999999999999E-3</v>
      </c>
      <c r="AS1051" s="369">
        <v>4.7499999999999999E-3</v>
      </c>
      <c r="AT1051" s="369" t="s">
        <v>1424</v>
      </c>
      <c r="AW1051" s="198"/>
      <c r="AX1051" s="198"/>
      <c r="AY1051" s="184"/>
      <c r="AZ1051" s="184"/>
      <c r="BA1051" s="184"/>
      <c r="BB1051" s="186"/>
      <c r="BC1051" s="184"/>
      <c r="BD1051" s="184"/>
      <c r="BE1051" s="184"/>
      <c r="BF1051" s="184"/>
      <c r="BG1051" s="186"/>
      <c r="BH1051" s="186"/>
      <c r="BI1051" s="199"/>
      <c r="BJ1051" s="199"/>
      <c r="BK1051" s="199"/>
      <c r="BL1051" s="218"/>
      <c r="BM1051" s="186"/>
      <c r="BN1051" s="186"/>
      <c r="BO1051" s="186"/>
      <c r="BP1051" s="186"/>
      <c r="BQ1051" s="186"/>
      <c r="BR1051" s="186"/>
      <c r="BS1051" s="186"/>
      <c r="BT1051" s="187"/>
      <c r="BU1051" s="188"/>
      <c r="BV1051" s="189"/>
      <c r="BW1051" s="185"/>
      <c r="BX1051"/>
      <c r="BZ1051"/>
    </row>
    <row r="1052" spans="2:78" ht="18.75">
      <c r="B1052" s="363" t="s">
        <v>588</v>
      </c>
      <c r="C1052" s="364">
        <v>37322097000169</v>
      </c>
      <c r="D1052" s="365" t="s">
        <v>14</v>
      </c>
      <c r="E1052" s="365" t="s">
        <v>607</v>
      </c>
      <c r="F1052" s="365" t="s">
        <v>1424</v>
      </c>
      <c r="G1052" s="366" t="s">
        <v>1424</v>
      </c>
      <c r="H1052" s="366" t="s">
        <v>34</v>
      </c>
      <c r="I1052" s="366" t="s">
        <v>34</v>
      </c>
      <c r="J1052" s="366" t="s">
        <v>611</v>
      </c>
      <c r="K1052" s="367" t="s">
        <v>1815</v>
      </c>
      <c r="L1052" s="368"/>
      <c r="M1052" s="368" t="s">
        <v>1421</v>
      </c>
      <c r="N1052" s="367">
        <v>545333</v>
      </c>
      <c r="O1052" s="367" t="s">
        <v>1323</v>
      </c>
      <c r="P1052" s="371">
        <v>44044</v>
      </c>
      <c r="Q1052" s="372">
        <v>24.973344090000001</v>
      </c>
      <c r="R1052" s="372">
        <v>26.410969423585644</v>
      </c>
      <c r="S1052" s="367">
        <v>2</v>
      </c>
      <c r="T1052" s="369">
        <v>-0.32006538530712858</v>
      </c>
      <c r="U1052" s="369">
        <v>-3.4293475973789262</v>
      </c>
      <c r="V1052" s="369">
        <v>-0.28463855758687828</v>
      </c>
      <c r="W1052" s="369">
        <v>-2.5500346823448106</v>
      </c>
      <c r="X1052" s="369">
        <v>-0.1123247190463299</v>
      </c>
      <c r="Y1052" s="369">
        <v>-0.76892745986741828</v>
      </c>
      <c r="AA1052" s="369"/>
      <c r="AB1052" s="369">
        <v>0.23614228804608939</v>
      </c>
      <c r="AC1052" s="373">
        <v>-1.6780560841978371</v>
      </c>
      <c r="AD1052" s="575">
        <v>0</v>
      </c>
      <c r="AE1052" s="370" t="s">
        <v>1877</v>
      </c>
      <c r="AF1052" s="370" t="s">
        <v>1858</v>
      </c>
      <c r="AG1052" s="374" t="s">
        <v>721</v>
      </c>
      <c r="AH1052" s="374" t="s">
        <v>1819</v>
      </c>
      <c r="AI1052" s="374">
        <v>100</v>
      </c>
      <c r="AJ1052" s="374">
        <v>100</v>
      </c>
      <c r="AK1052" s="374">
        <v>100</v>
      </c>
      <c r="AL1052" s="722">
        <v>1.95</v>
      </c>
      <c r="AM1052" s="722">
        <v>0</v>
      </c>
      <c r="AN1052" s="369" t="s">
        <v>1824</v>
      </c>
      <c r="AO1052" s="367" t="s">
        <v>1326</v>
      </c>
      <c r="AP1052" s="370" t="s">
        <v>1816</v>
      </c>
      <c r="AQ1052" s="376" t="s">
        <v>661</v>
      </c>
      <c r="AR1052" s="369">
        <v>0</v>
      </c>
      <c r="AS1052" s="369">
        <v>0</v>
      </c>
      <c r="AT1052" s="369" t="s">
        <v>1424</v>
      </c>
      <c r="AW1052"/>
      <c r="AX1052" s="198"/>
      <c r="AY1052" s="184"/>
      <c r="AZ1052" s="184"/>
      <c r="BA1052" s="184"/>
      <c r="BB1052" s="186"/>
      <c r="BC1052" s="184"/>
      <c r="BD1052" s="184"/>
      <c r="BE1052" s="184"/>
      <c r="BF1052" s="184"/>
      <c r="BG1052" s="186"/>
      <c r="BH1052" s="186"/>
      <c r="BI1052" s="199"/>
      <c r="BJ1052" s="199"/>
      <c r="BK1052" s="199"/>
      <c r="BL1052" s="186"/>
      <c r="BM1052" s="186"/>
      <c r="BN1052" s="186"/>
      <c r="BO1052" s="186"/>
      <c r="BP1052" s="186"/>
      <c r="BQ1052" s="186"/>
      <c r="BR1052" s="186"/>
      <c r="BS1052" s="186"/>
      <c r="BT1052" s="187"/>
      <c r="BU1052" s="188"/>
      <c r="BV1052" s="189"/>
      <c r="BW1052" s="185"/>
      <c r="BX1052"/>
      <c r="BZ1052"/>
    </row>
    <row r="1053" spans="2:78" ht="18.75">
      <c r="B1053" s="363" t="s">
        <v>957</v>
      </c>
      <c r="C1053" s="364">
        <v>37828294000154</v>
      </c>
      <c r="D1053" s="365" t="s">
        <v>13</v>
      </c>
      <c r="E1053" s="365" t="s">
        <v>615</v>
      </c>
      <c r="F1053" s="365" t="s">
        <v>619</v>
      </c>
      <c r="G1053" s="366" t="s">
        <v>34</v>
      </c>
      <c r="H1053" s="366" t="s">
        <v>867</v>
      </c>
      <c r="I1053" s="366" t="s">
        <v>34</v>
      </c>
      <c r="J1053" s="366" t="s">
        <v>1424</v>
      </c>
      <c r="K1053" s="367" t="s">
        <v>48</v>
      </c>
      <c r="L1053" s="368"/>
      <c r="M1053" s="368" t="s">
        <v>1421</v>
      </c>
      <c r="N1053" s="367">
        <v>545651</v>
      </c>
      <c r="O1053" s="367" t="s">
        <v>1323</v>
      </c>
      <c r="P1053" s="371">
        <v>44043</v>
      </c>
      <c r="Q1053" s="372">
        <v>300.26302081</v>
      </c>
      <c r="R1053" s="372">
        <v>286.2493733945019</v>
      </c>
      <c r="S1053" s="367">
        <v>1</v>
      </c>
      <c r="T1053" s="369">
        <v>0.14993172878027705</v>
      </c>
      <c r="U1053" s="369">
        <v>1.6064467995191865</v>
      </c>
      <c r="V1053" s="369">
        <v>0.18286067393826766</v>
      </c>
      <c r="W1053" s="369">
        <v>1.6382216960792546</v>
      </c>
      <c r="X1053" s="369">
        <v>0.26197652171335917</v>
      </c>
      <c r="Y1053" s="369">
        <v>1.7933803271109692</v>
      </c>
      <c r="AA1053" s="369"/>
      <c r="AB1053" s="369">
        <v>5.5954552643027025E-2</v>
      </c>
      <c r="AC1053" s="373">
        <v>1.2731623249227277</v>
      </c>
      <c r="AD1053" s="575">
        <v>0</v>
      </c>
      <c r="AE1053" s="370" t="s">
        <v>1983</v>
      </c>
      <c r="AF1053" s="370" t="s">
        <v>1856</v>
      </c>
      <c r="AG1053" s="374" t="s">
        <v>59</v>
      </c>
      <c r="AH1053" s="374" t="s">
        <v>1813</v>
      </c>
      <c r="AI1053" s="374">
        <v>500</v>
      </c>
      <c r="AJ1053" s="374">
        <v>100</v>
      </c>
      <c r="AK1053" s="374">
        <v>500</v>
      </c>
      <c r="AL1053" s="722">
        <v>1.89</v>
      </c>
      <c r="AM1053" s="722">
        <v>20</v>
      </c>
      <c r="AN1053" s="369" t="s">
        <v>1820</v>
      </c>
      <c r="AO1053" s="367" t="s">
        <v>1326</v>
      </c>
      <c r="AP1053" s="370" t="s">
        <v>1835</v>
      </c>
      <c r="AQ1053" s="376" t="s">
        <v>666</v>
      </c>
      <c r="AR1053" s="369">
        <v>3.2130000000000001E-3</v>
      </c>
      <c r="AS1053" s="369">
        <v>3.2130000000000001E-3</v>
      </c>
      <c r="AT1053" s="369" t="s">
        <v>1424</v>
      </c>
      <c r="AW1053"/>
      <c r="AX1053" s="198"/>
      <c r="AY1053" s="184"/>
      <c r="AZ1053" s="184"/>
      <c r="BA1053" s="184"/>
      <c r="BB1053" s="186"/>
      <c r="BC1053" s="184"/>
      <c r="BD1053" s="184"/>
      <c r="BE1053" s="184"/>
      <c r="BF1053" s="184"/>
      <c r="BG1053" s="186"/>
      <c r="BH1053" s="186"/>
      <c r="BI1053" s="199"/>
      <c r="BJ1053" s="199"/>
      <c r="BK1053" s="199"/>
      <c r="BL1053" s="186"/>
      <c r="BM1053" s="186"/>
      <c r="BN1053" s="186"/>
      <c r="BO1053" s="186"/>
      <c r="BP1053" s="186"/>
      <c r="BQ1053" s="186"/>
      <c r="BR1053" s="186"/>
      <c r="BS1053" s="186"/>
      <c r="BT1053" s="187"/>
      <c r="BU1053" s="188"/>
      <c r="BV1053" s="189"/>
      <c r="BW1053" s="185"/>
      <c r="BX1053"/>
      <c r="BZ1053"/>
    </row>
    <row r="1054" spans="2:78" ht="18.75">
      <c r="B1054" s="363" t="s">
        <v>226</v>
      </c>
      <c r="C1054" s="364"/>
      <c r="D1054" s="365" t="s">
        <v>14</v>
      </c>
      <c r="E1054" s="365" t="s">
        <v>607</v>
      </c>
      <c r="F1054" s="365" t="s">
        <v>1424</v>
      </c>
      <c r="G1054" s="366" t="s">
        <v>1424</v>
      </c>
      <c r="H1054" s="366" t="s">
        <v>34</v>
      </c>
      <c r="I1054" s="366" t="s">
        <v>34</v>
      </c>
      <c r="J1054" s="366" t="s">
        <v>608</v>
      </c>
      <c r="L1054" s="368"/>
      <c r="M1054" s="368" t="s">
        <v>1421</v>
      </c>
      <c r="N1054" s="367">
        <v>545661</v>
      </c>
      <c r="O1054" s="367" t="s">
        <v>1323</v>
      </c>
      <c r="P1054" s="371"/>
      <c r="S1054" s="367"/>
      <c r="U1054" s="369"/>
      <c r="W1054" s="369"/>
      <c r="Y1054" s="369"/>
      <c r="AA1054" s="369"/>
      <c r="AD1054" s="575">
        <v>0</v>
      </c>
      <c r="AE1054" s="370"/>
      <c r="AF1054" s="370"/>
      <c r="AG1054" s="374" t="s">
        <v>1459</v>
      </c>
      <c r="AH1054" s="374"/>
      <c r="AI1054" s="374">
        <v>5000</v>
      </c>
      <c r="AJ1054" s="374">
        <v>1000</v>
      </c>
      <c r="AK1054" s="374">
        <v>5000</v>
      </c>
      <c r="AN1054" s="369"/>
      <c r="AO1054" s="367" t="s">
        <v>1326</v>
      </c>
      <c r="AP1054" s="370"/>
      <c r="AR1054" s="369">
        <v>3.0000000000000001E-3</v>
      </c>
      <c r="AS1054" s="369">
        <v>3.0000000000000001E-3</v>
      </c>
      <c r="AT1054" s="369" t="s">
        <v>1424</v>
      </c>
      <c r="AW1054"/>
      <c r="AX1054" s="198"/>
      <c r="AY1054" s="184"/>
      <c r="AZ1054" s="184"/>
      <c r="BA1054" s="184"/>
      <c r="BB1054" s="186"/>
      <c r="BC1054" s="184"/>
      <c r="BD1054" s="184"/>
      <c r="BE1054" s="184"/>
      <c r="BF1054" s="184"/>
      <c r="BG1054" s="186"/>
      <c r="BH1054" s="186"/>
      <c r="BI1054" s="199"/>
      <c r="BJ1054" s="199"/>
      <c r="BK1054" s="199"/>
      <c r="BL1054" s="186"/>
      <c r="BM1054" s="186"/>
      <c r="BN1054" s="186"/>
      <c r="BO1054" s="186"/>
      <c r="BP1054" s="186"/>
      <c r="BQ1054" s="186"/>
      <c r="BR1054" s="186"/>
      <c r="BS1054" s="186"/>
      <c r="BT1054" s="187"/>
      <c r="BU1054" s="188"/>
      <c r="BV1054" s="189"/>
      <c r="BW1054" s="185"/>
      <c r="BX1054"/>
      <c r="BZ1054"/>
    </row>
    <row r="1055" spans="2:78" ht="18.75">
      <c r="B1055" s="363" t="s">
        <v>417</v>
      </c>
      <c r="C1055" s="364">
        <v>36017289000107</v>
      </c>
      <c r="D1055" s="365" t="s">
        <v>11</v>
      </c>
      <c r="E1055" s="365" t="s">
        <v>620</v>
      </c>
      <c r="F1055" s="365" t="s">
        <v>665</v>
      </c>
      <c r="G1055" s="366" t="s">
        <v>740</v>
      </c>
      <c r="H1055" s="366" t="s">
        <v>34</v>
      </c>
      <c r="I1055" s="366" t="s">
        <v>34</v>
      </c>
      <c r="J1055" s="366" t="s">
        <v>608</v>
      </c>
      <c r="K1055" s="367" t="s">
        <v>48</v>
      </c>
      <c r="L1055" s="368"/>
      <c r="M1055" s="368" t="s">
        <v>1421</v>
      </c>
      <c r="N1055" s="367">
        <v>546496</v>
      </c>
      <c r="O1055" s="367" t="s">
        <v>1323</v>
      </c>
      <c r="P1055" s="371">
        <v>43836</v>
      </c>
      <c r="Q1055" s="372">
        <v>420.81188313000001</v>
      </c>
      <c r="R1055" s="372">
        <v>248.57077248083669</v>
      </c>
      <c r="S1055" s="367">
        <v>1</v>
      </c>
      <c r="T1055" s="369">
        <v>0.10111502714162279</v>
      </c>
      <c r="U1055" s="369">
        <v>1.0833991781219523</v>
      </c>
      <c r="V1055" s="369">
        <v>0.12068152547421818</v>
      </c>
      <c r="W1055" s="369">
        <v>1.0811679137448027</v>
      </c>
      <c r="X1055" s="369">
        <v>0.16569670531062552</v>
      </c>
      <c r="Y1055" s="369">
        <v>1.1342894761245557</v>
      </c>
      <c r="AA1055" s="369"/>
      <c r="AB1055" s="369">
        <v>2.7320493492041494E-3</v>
      </c>
      <c r="AC1055" s="373">
        <v>3.3162211625486107</v>
      </c>
      <c r="AD1055" s="575">
        <v>0</v>
      </c>
      <c r="AE1055" s="370" t="s">
        <v>2075</v>
      </c>
      <c r="AF1055" s="370" t="s">
        <v>1875</v>
      </c>
      <c r="AG1055" s="374" t="s">
        <v>738</v>
      </c>
      <c r="AH1055" s="374" t="s">
        <v>1819</v>
      </c>
      <c r="AI1055" s="374">
        <v>100</v>
      </c>
      <c r="AJ1055" s="374">
        <v>100</v>
      </c>
      <c r="AK1055" s="374">
        <v>100</v>
      </c>
      <c r="AL1055" s="722">
        <v>0.5</v>
      </c>
      <c r="AM1055" s="722">
        <v>0</v>
      </c>
      <c r="AN1055" s="369" t="s">
        <v>1820</v>
      </c>
      <c r="AO1055" s="367" t="s">
        <v>1326</v>
      </c>
      <c r="AP1055" s="370" t="s">
        <v>1821</v>
      </c>
      <c r="AQ1055" s="376" t="s">
        <v>11</v>
      </c>
      <c r="AR1055" s="369">
        <v>8.0000000000000004E-4</v>
      </c>
      <c r="AS1055" s="369">
        <v>8.0000000000000004E-4</v>
      </c>
      <c r="AT1055" s="369" t="s">
        <v>1424</v>
      </c>
      <c r="AW1055"/>
      <c r="AX1055" s="198"/>
      <c r="AY1055" s="184"/>
      <c r="AZ1055" s="184"/>
      <c r="BA1055" s="184"/>
      <c r="BB1055" s="186"/>
      <c r="BC1055" s="184"/>
      <c r="BD1055" s="184"/>
      <c r="BE1055" s="184"/>
      <c r="BF1055" s="184"/>
      <c r="BG1055" s="186"/>
      <c r="BH1055" s="186"/>
      <c r="BI1055" s="199"/>
      <c r="BJ1055" s="199"/>
      <c r="BK1055" s="199"/>
      <c r="BL1055" s="186"/>
      <c r="BM1055" s="186"/>
      <c r="BN1055" s="186"/>
      <c r="BO1055" s="186"/>
      <c r="BP1055" s="186"/>
      <c r="BQ1055" s="186"/>
      <c r="BR1055" s="186"/>
      <c r="BS1055" s="186"/>
      <c r="BT1055" s="187"/>
      <c r="BU1055" s="188"/>
      <c r="BV1055" s="189"/>
      <c r="BW1055" s="185"/>
      <c r="BX1055"/>
      <c r="BZ1055"/>
    </row>
    <row r="1056" spans="2:78" ht="18.75">
      <c r="B1056" s="363" t="s">
        <v>794</v>
      </c>
      <c r="C1056" s="364">
        <v>37569846000157</v>
      </c>
      <c r="D1056" s="365" t="s">
        <v>14</v>
      </c>
      <c r="E1056" s="365" t="s">
        <v>607</v>
      </c>
      <c r="F1056" s="365" t="s">
        <v>1424</v>
      </c>
      <c r="G1056" s="366" t="s">
        <v>1424</v>
      </c>
      <c r="H1056" s="366" t="s">
        <v>34</v>
      </c>
      <c r="I1056" s="366" t="s">
        <v>34</v>
      </c>
      <c r="J1056" s="366" t="s">
        <v>608</v>
      </c>
      <c r="K1056" s="367" t="s">
        <v>48</v>
      </c>
      <c r="L1056" s="368"/>
      <c r="M1056" s="368" t="s">
        <v>34</v>
      </c>
      <c r="N1056" s="367">
        <v>546534</v>
      </c>
      <c r="O1056" s="367" t="s">
        <v>1323</v>
      </c>
      <c r="P1056" s="371">
        <v>44034</v>
      </c>
      <c r="Q1056" s="372">
        <v>29.151496739999999</v>
      </c>
      <c r="R1056" s="372">
        <v>27.8967947804781</v>
      </c>
      <c r="S1056" s="367">
        <v>2</v>
      </c>
      <c r="T1056" s="369">
        <v>2.6116927838491399E-2</v>
      </c>
      <c r="U1056" s="369">
        <v>0.27983039667943277</v>
      </c>
      <c r="V1056" s="369">
        <v>-2.5884326963459992E-2</v>
      </c>
      <c r="W1056" s="369">
        <v>-0.23189385178720692</v>
      </c>
      <c r="X1056" s="369">
        <v>0.25118331637145008</v>
      </c>
      <c r="Y1056" s="369">
        <v>1.7194946139941751</v>
      </c>
      <c r="AA1056" s="369"/>
      <c r="AB1056" s="369">
        <v>0.18647119694990452</v>
      </c>
      <c r="AC1056" s="373">
        <v>-0.73741025326104992</v>
      </c>
      <c r="AD1056" s="575">
        <v>0</v>
      </c>
      <c r="AE1056" s="370" t="s">
        <v>1861</v>
      </c>
      <c r="AF1056" s="370" t="s">
        <v>1858</v>
      </c>
      <c r="AG1056" s="374" t="s">
        <v>721</v>
      </c>
      <c r="AH1056" s="374" t="s">
        <v>1819</v>
      </c>
      <c r="AI1056" s="374">
        <v>500</v>
      </c>
      <c r="AJ1056" s="374">
        <v>100</v>
      </c>
      <c r="AK1056" s="374">
        <v>500</v>
      </c>
      <c r="AL1056" s="722">
        <v>2</v>
      </c>
      <c r="AM1056" s="722">
        <v>20</v>
      </c>
      <c r="AN1056" s="369" t="s">
        <v>668</v>
      </c>
      <c r="AO1056" s="367" t="s">
        <v>1326</v>
      </c>
      <c r="AP1056" s="370" t="s">
        <v>1816</v>
      </c>
      <c r="AQ1056" s="376" t="s">
        <v>718</v>
      </c>
      <c r="AR1056" s="369">
        <v>4.0000000000000001E-3</v>
      </c>
      <c r="AS1056" s="369">
        <v>4.0000000000000001E-3</v>
      </c>
      <c r="AT1056" s="369" t="s">
        <v>1424</v>
      </c>
      <c r="AW1056"/>
      <c r="AX1056" s="198"/>
      <c r="AY1056" s="184"/>
      <c r="AZ1056" s="184"/>
      <c r="BA1056" s="184"/>
      <c r="BB1056" s="186"/>
      <c r="BC1056" s="184"/>
      <c r="BD1056" s="184"/>
      <c r="BE1056" s="184"/>
      <c r="BF1056" s="184"/>
      <c r="BG1056" s="186"/>
      <c r="BH1056" s="186"/>
      <c r="BI1056" s="199"/>
      <c r="BJ1056" s="199"/>
      <c r="BK1056" s="199"/>
      <c r="BL1056" s="186"/>
      <c r="BM1056" s="186"/>
      <c r="BN1056" s="186"/>
      <c r="BO1056" s="186"/>
      <c r="BP1056" s="186"/>
      <c r="BQ1056" s="186"/>
      <c r="BR1056" s="186"/>
      <c r="BS1056" s="186"/>
      <c r="BT1056" s="187"/>
      <c r="BU1056" s="188"/>
      <c r="BV1056" s="189"/>
      <c r="BW1056" s="185"/>
      <c r="BX1056"/>
      <c r="BZ1056"/>
    </row>
    <row r="1057" spans="2:78" ht="18.75">
      <c r="B1057" s="363" t="s">
        <v>1671</v>
      </c>
      <c r="C1057" s="364">
        <v>35693759000181</v>
      </c>
      <c r="D1057" s="365" t="s">
        <v>13</v>
      </c>
      <c r="E1057" s="365" t="s">
        <v>616</v>
      </c>
      <c r="F1057" s="365" t="s">
        <v>1424</v>
      </c>
      <c r="G1057" s="366" t="s">
        <v>1424</v>
      </c>
      <c r="H1057" s="366" t="s">
        <v>34</v>
      </c>
      <c r="I1057" s="366" t="s">
        <v>1424</v>
      </c>
      <c r="J1057" s="366" t="s">
        <v>611</v>
      </c>
      <c r="K1057" s="367" t="s">
        <v>48</v>
      </c>
      <c r="L1057" s="368"/>
      <c r="M1057" s="368" t="s">
        <v>1424</v>
      </c>
      <c r="N1057" s="367">
        <v>546593</v>
      </c>
      <c r="O1057" s="367" t="s">
        <v>1323</v>
      </c>
      <c r="P1057" s="371">
        <v>44043</v>
      </c>
      <c r="Q1057" s="372">
        <v>15.28248981</v>
      </c>
      <c r="R1057" s="372">
        <v>42.222505560278911</v>
      </c>
      <c r="S1057" s="367">
        <v>2</v>
      </c>
      <c r="T1057" s="369">
        <v>-0.33981074064784489</v>
      </c>
      <c r="U1057" s="369">
        <v>-3.6409096406536214</v>
      </c>
      <c r="V1057" s="369">
        <v>-0.30767989864866274</v>
      </c>
      <c r="W1057" s="369">
        <v>-2.7564586444861736</v>
      </c>
      <c r="X1057" s="369">
        <v>-0.18052964144335437</v>
      </c>
      <c r="Y1057" s="369">
        <v>-1.2358294755098245</v>
      </c>
      <c r="AA1057" s="369"/>
      <c r="AB1057" s="369">
        <v>0.22778268849618952</v>
      </c>
      <c r="AC1057" s="373">
        <v>-1.8407954837223606</v>
      </c>
      <c r="AD1057" s="575">
        <v>34447464000162</v>
      </c>
      <c r="AE1057" s="370" t="s">
        <v>1906</v>
      </c>
      <c r="AF1057" s="370" t="s">
        <v>1907</v>
      </c>
      <c r="AG1057" s="374" t="s">
        <v>1462</v>
      </c>
      <c r="AH1057" s="374" t="s">
        <v>1894</v>
      </c>
      <c r="AI1057" s="374">
        <v>0</v>
      </c>
      <c r="AJ1057" s="374">
        <v>0</v>
      </c>
      <c r="AK1057" s="374">
        <v>0</v>
      </c>
      <c r="AL1057" s="722">
        <v>0.4</v>
      </c>
      <c r="AM1057" s="722">
        <v>0</v>
      </c>
      <c r="AN1057" s="369" t="s">
        <v>1820</v>
      </c>
      <c r="AO1057" s="367" t="s">
        <v>1326</v>
      </c>
      <c r="AP1057" s="370" t="s">
        <v>1835</v>
      </c>
      <c r="AQ1057" s="376" t="s">
        <v>1815</v>
      </c>
      <c r="AR1057" s="369">
        <v>0</v>
      </c>
      <c r="AS1057" s="369">
        <v>0</v>
      </c>
      <c r="AT1057" s="369" t="s">
        <v>1424</v>
      </c>
      <c r="AW1057" s="198"/>
      <c r="AX1057" s="198"/>
      <c r="AY1057" s="184"/>
      <c r="AZ1057" s="184"/>
      <c r="BA1057" s="184"/>
      <c r="BB1057" s="186"/>
      <c r="BC1057" s="184"/>
      <c r="BD1057" s="184"/>
      <c r="BE1057" s="184"/>
      <c r="BF1057" s="184"/>
      <c r="BG1057" s="186"/>
      <c r="BH1057" s="186"/>
      <c r="BI1057" s="199"/>
      <c r="BJ1057" s="199"/>
      <c r="BK1057" s="199"/>
      <c r="BL1057" s="218"/>
      <c r="BM1057" s="186"/>
      <c r="BN1057" s="186"/>
      <c r="BO1057" s="186"/>
      <c r="BP1057" s="186"/>
      <c r="BQ1057" s="186"/>
      <c r="BR1057" s="186"/>
      <c r="BS1057" s="186"/>
      <c r="BT1057" s="187"/>
      <c r="BU1057" s="188"/>
      <c r="BV1057" s="189"/>
      <c r="BW1057" s="185"/>
      <c r="BX1057"/>
      <c r="BZ1057"/>
    </row>
    <row r="1058" spans="2:78" ht="18.75">
      <c r="B1058" s="363" t="s">
        <v>1722</v>
      </c>
      <c r="C1058" s="364">
        <v>36988916000149</v>
      </c>
      <c r="D1058" s="365" t="s">
        <v>14</v>
      </c>
      <c r="E1058" s="365" t="s">
        <v>607</v>
      </c>
      <c r="F1058" s="365" t="s">
        <v>1424</v>
      </c>
      <c r="G1058" s="366" t="s">
        <v>1424</v>
      </c>
      <c r="H1058" s="366" t="s">
        <v>34</v>
      </c>
      <c r="I1058" s="366" t="s">
        <v>34</v>
      </c>
      <c r="J1058" s="366" t="s">
        <v>608</v>
      </c>
      <c r="K1058" s="367" t="s">
        <v>48</v>
      </c>
      <c r="L1058" s="368"/>
      <c r="M1058" s="368" t="s">
        <v>1424</v>
      </c>
      <c r="N1058" s="367">
        <v>546836</v>
      </c>
      <c r="O1058" s="367" t="s">
        <v>1323</v>
      </c>
      <c r="P1058" s="371">
        <v>44044</v>
      </c>
      <c r="Q1058" s="372">
        <v>16.85674118</v>
      </c>
      <c r="R1058" s="372">
        <v>30.480531868326718</v>
      </c>
      <c r="S1058" s="367">
        <v>2</v>
      </c>
      <c r="T1058" s="369">
        <v>2.2092393719131298E-2</v>
      </c>
      <c r="U1058" s="369">
        <v>0.23670943750556458</v>
      </c>
      <c r="V1058" s="369">
        <v>-0.15931304829124404</v>
      </c>
      <c r="W1058" s="369">
        <v>-1.427262005319669</v>
      </c>
      <c r="X1058" s="369">
        <v>-7.7908877480005856E-2</v>
      </c>
      <c r="Y1058" s="369">
        <v>-0.53333118275696401</v>
      </c>
      <c r="AA1058" s="369"/>
      <c r="AB1058" s="369">
        <v>0.24082280558782085</v>
      </c>
      <c r="AC1058" s="373">
        <v>-1.1250366975635229</v>
      </c>
      <c r="AD1058" s="575">
        <v>35727340000101</v>
      </c>
      <c r="AE1058" s="370" t="s">
        <v>1906</v>
      </c>
      <c r="AF1058" s="370" t="s">
        <v>1907</v>
      </c>
      <c r="AG1058" s="374" t="s">
        <v>1462</v>
      </c>
      <c r="AH1058" s="374" t="s">
        <v>1813</v>
      </c>
      <c r="AI1058" s="374">
        <v>1000</v>
      </c>
      <c r="AJ1058" s="374">
        <v>0</v>
      </c>
      <c r="AK1058" s="374">
        <v>1000</v>
      </c>
      <c r="AL1058" s="722">
        <v>0</v>
      </c>
      <c r="AM1058" s="722">
        <v>0</v>
      </c>
      <c r="AN1058" s="369" t="s">
        <v>668</v>
      </c>
      <c r="AO1058" s="367" t="s">
        <v>1326</v>
      </c>
      <c r="AP1058" s="370" t="s">
        <v>1816</v>
      </c>
      <c r="AQ1058" s="376" t="s">
        <v>1815</v>
      </c>
      <c r="AR1058" s="369">
        <v>0</v>
      </c>
      <c r="AS1058" s="369">
        <v>0</v>
      </c>
      <c r="AT1058" s="369" t="s">
        <v>1424</v>
      </c>
      <c r="AW1058"/>
      <c r="AX1058" s="198"/>
      <c r="AY1058" s="184"/>
      <c r="AZ1058" s="184"/>
      <c r="BA1058" s="184"/>
      <c r="BB1058" s="186"/>
      <c r="BC1058" s="184"/>
      <c r="BD1058" s="184"/>
      <c r="BE1058" s="184"/>
      <c r="BF1058" s="184"/>
      <c r="BG1058" s="186"/>
      <c r="BH1058" s="186"/>
      <c r="BI1058" s="199"/>
      <c r="BJ1058" s="199"/>
      <c r="BK1058" s="199"/>
      <c r="BL1058" s="186"/>
      <c r="BM1058" s="186"/>
      <c r="BN1058" s="186"/>
      <c r="BO1058" s="186"/>
      <c r="BP1058" s="186"/>
      <c r="BQ1058" s="186"/>
      <c r="BR1058" s="186"/>
      <c r="BS1058" s="186"/>
      <c r="BT1058" s="187"/>
      <c r="BU1058" s="188"/>
      <c r="BV1058" s="189"/>
      <c r="BW1058" s="185"/>
      <c r="BX1058"/>
      <c r="BZ1058"/>
    </row>
    <row r="1059" spans="2:78" ht="18.75">
      <c r="B1059" s="363" t="s">
        <v>19</v>
      </c>
      <c r="C1059" s="364">
        <v>37310657000165</v>
      </c>
      <c r="D1059" s="365" t="s">
        <v>11</v>
      </c>
      <c r="E1059" s="365" t="s">
        <v>620</v>
      </c>
      <c r="F1059" s="365" t="s">
        <v>665</v>
      </c>
      <c r="G1059" s="366" t="s">
        <v>740</v>
      </c>
      <c r="H1059" s="366" t="s">
        <v>34</v>
      </c>
      <c r="I1059" s="366" t="s">
        <v>1424</v>
      </c>
      <c r="J1059" s="366" t="s">
        <v>608</v>
      </c>
      <c r="K1059" s="367" t="s">
        <v>48</v>
      </c>
      <c r="L1059" s="368" t="s">
        <v>1341</v>
      </c>
      <c r="M1059" s="368" t="s">
        <v>34</v>
      </c>
      <c r="N1059" s="367">
        <v>546887</v>
      </c>
      <c r="O1059" s="367" t="s">
        <v>1323</v>
      </c>
      <c r="P1059" s="371">
        <v>44045</v>
      </c>
      <c r="Q1059" s="372">
        <v>1262.28298597</v>
      </c>
      <c r="R1059" s="372">
        <v>1047.3747135047226</v>
      </c>
      <c r="S1059" s="367">
        <v>1</v>
      </c>
      <c r="T1059" s="369">
        <v>0.10202610266534684</v>
      </c>
      <c r="U1059" s="369">
        <v>1.0931609168220484</v>
      </c>
      <c r="V1059" s="369">
        <v>0.12380246467083067</v>
      </c>
      <c r="W1059" s="369">
        <v>1.1091279457950007</v>
      </c>
      <c r="X1059" s="369">
        <v>0.21295888994810719</v>
      </c>
      <c r="Y1059" s="369">
        <v>1.4578263777934952</v>
      </c>
      <c r="AA1059" s="369"/>
      <c r="AB1059" s="369">
        <v>4.8853749079612943E-3</v>
      </c>
      <c r="AC1059" s="373">
        <v>2.4933642340775211</v>
      </c>
      <c r="AD1059" s="575">
        <v>37322048000126</v>
      </c>
      <c r="AE1059" s="370" t="s">
        <v>2120</v>
      </c>
      <c r="AF1059" s="370" t="s">
        <v>1858</v>
      </c>
      <c r="AG1059" s="374" t="s">
        <v>721</v>
      </c>
      <c r="AH1059" s="374" t="s">
        <v>1819</v>
      </c>
      <c r="AI1059" s="374">
        <v>1000</v>
      </c>
      <c r="AJ1059" s="374">
        <v>100</v>
      </c>
      <c r="AK1059" s="374">
        <v>1000</v>
      </c>
      <c r="AL1059" s="722">
        <v>0.8</v>
      </c>
      <c r="AM1059" s="722">
        <v>20</v>
      </c>
      <c r="AN1059" s="369" t="s">
        <v>1820</v>
      </c>
      <c r="AO1059" s="367" t="s">
        <v>1326</v>
      </c>
      <c r="AP1059" s="370" t="s">
        <v>1835</v>
      </c>
      <c r="AQ1059" s="376" t="s">
        <v>690</v>
      </c>
      <c r="AR1059" s="369">
        <v>1.55293333333333E-3</v>
      </c>
      <c r="AS1059" s="369">
        <v>1.55293333333333E-3</v>
      </c>
      <c r="AT1059" s="369" t="s">
        <v>1424</v>
      </c>
      <c r="AW1059"/>
      <c r="AX1059" s="198"/>
      <c r="AY1059" s="184"/>
      <c r="AZ1059" s="184"/>
      <c r="BA1059" s="184"/>
      <c r="BB1059" s="186"/>
      <c r="BC1059" s="184"/>
      <c r="BD1059" s="184"/>
      <c r="BE1059" s="184"/>
      <c r="BF1059" s="184"/>
      <c r="BG1059" s="186"/>
      <c r="BH1059" s="186"/>
      <c r="BI1059" s="199"/>
      <c r="BJ1059" s="199"/>
      <c r="BK1059" s="199"/>
      <c r="BL1059" s="186"/>
      <c r="BM1059" s="186"/>
      <c r="BN1059" s="186"/>
      <c r="BO1059" s="186"/>
      <c r="BP1059" s="186"/>
      <c r="BQ1059" s="186"/>
      <c r="BR1059" s="186"/>
      <c r="BS1059" s="186"/>
      <c r="BT1059" s="187"/>
      <c r="BU1059" s="188"/>
      <c r="BV1059" s="189"/>
      <c r="BW1059" s="185"/>
      <c r="BX1059"/>
      <c r="BZ1059"/>
    </row>
    <row r="1060" spans="2:78" ht="18.75">
      <c r="B1060" s="363" t="s">
        <v>737</v>
      </c>
      <c r="C1060" s="364"/>
      <c r="D1060" s="365" t="s">
        <v>11</v>
      </c>
      <c r="E1060" s="365" t="s">
        <v>663</v>
      </c>
      <c r="F1060" s="365" t="s">
        <v>665</v>
      </c>
      <c r="G1060" s="366" t="s">
        <v>1424</v>
      </c>
      <c r="H1060" s="366" t="s">
        <v>34</v>
      </c>
      <c r="I1060" s="366" t="s">
        <v>1424</v>
      </c>
      <c r="J1060" s="366" t="s">
        <v>611</v>
      </c>
      <c r="L1060" s="368"/>
      <c r="M1060" s="368" t="s">
        <v>34</v>
      </c>
      <c r="N1060" s="367">
        <v>547166</v>
      </c>
      <c r="O1060" s="367" t="s">
        <v>1323</v>
      </c>
      <c r="P1060" s="371"/>
      <c r="S1060" s="367"/>
      <c r="U1060" s="369"/>
      <c r="W1060" s="369"/>
      <c r="Y1060" s="369"/>
      <c r="AA1060" s="369"/>
      <c r="AD1060" s="575">
        <v>0</v>
      </c>
      <c r="AE1060" s="370"/>
      <c r="AF1060" s="370"/>
      <c r="AG1060" s="374" t="s">
        <v>738</v>
      </c>
      <c r="AH1060" s="374"/>
      <c r="AI1060" s="374">
        <v>5000</v>
      </c>
      <c r="AJ1060" s="374">
        <v>1000</v>
      </c>
      <c r="AK1060" s="374">
        <v>500</v>
      </c>
      <c r="AN1060" s="369"/>
      <c r="AO1060" s="367" t="s">
        <v>1326</v>
      </c>
      <c r="AP1060" s="370"/>
      <c r="AR1060" s="369">
        <v>1.33333333333333E-3</v>
      </c>
      <c r="AS1060" s="369">
        <v>1.33333333333333E-3</v>
      </c>
      <c r="AT1060" s="369" t="s">
        <v>1424</v>
      </c>
      <c r="AW1060"/>
      <c r="AX1060" s="198"/>
      <c r="AY1060" s="184"/>
      <c r="AZ1060" s="184"/>
      <c r="BA1060" s="184"/>
      <c r="BB1060" s="186"/>
      <c r="BC1060" s="184"/>
      <c r="BD1060" s="184"/>
      <c r="BE1060" s="184"/>
      <c r="BF1060" s="184"/>
      <c r="BG1060" s="186"/>
      <c r="BH1060" s="186"/>
      <c r="BI1060" s="199"/>
      <c r="BJ1060" s="199"/>
      <c r="BK1060" s="199"/>
      <c r="BL1060" s="186"/>
      <c r="BM1060" s="186"/>
      <c r="BN1060" s="186"/>
      <c r="BO1060" s="186"/>
      <c r="BP1060" s="186"/>
      <c r="BQ1060" s="186"/>
      <c r="BR1060" s="186"/>
      <c r="BS1060" s="186"/>
      <c r="BT1060" s="187"/>
      <c r="BU1060" s="188"/>
      <c r="BV1060" s="189"/>
      <c r="BW1060" s="185"/>
      <c r="BX1060"/>
      <c r="BZ1060"/>
    </row>
    <row r="1061" spans="2:78" ht="18.75">
      <c r="B1061" s="363" t="s">
        <v>774</v>
      </c>
      <c r="C1061" s="364">
        <v>37368116000198</v>
      </c>
      <c r="D1061" s="365" t="s">
        <v>11</v>
      </c>
      <c r="E1061" s="365" t="s">
        <v>621</v>
      </c>
      <c r="F1061" s="365" t="s">
        <v>694</v>
      </c>
      <c r="G1061" s="366" t="s">
        <v>868</v>
      </c>
      <c r="H1061" s="366" t="s">
        <v>34</v>
      </c>
      <c r="I1061" s="366" t="s">
        <v>1424</v>
      </c>
      <c r="J1061" s="366" t="s">
        <v>608</v>
      </c>
      <c r="K1061" s="367" t="s">
        <v>48</v>
      </c>
      <c r="L1061" s="368" t="s">
        <v>717</v>
      </c>
      <c r="M1061" s="368" t="s">
        <v>34</v>
      </c>
      <c r="N1061" s="367">
        <v>547263</v>
      </c>
      <c r="O1061" s="367" t="s">
        <v>1323</v>
      </c>
      <c r="P1061" s="371">
        <v>44043</v>
      </c>
      <c r="Q1061" s="372">
        <v>36.471035290000003</v>
      </c>
      <c r="R1061" s="372">
        <v>53.83386267884466</v>
      </c>
      <c r="S1061" s="367">
        <v>1</v>
      </c>
      <c r="T1061" s="369">
        <v>5.0808626124483114E-2</v>
      </c>
      <c r="U1061" s="369">
        <v>0.54439014003005215</v>
      </c>
      <c r="V1061" s="369">
        <v>6.3723522992811255E-2</v>
      </c>
      <c r="W1061" s="369">
        <v>0.5708896050151876</v>
      </c>
      <c r="X1061" s="369">
        <v>0.18930096484556258</v>
      </c>
      <c r="Y1061" s="369">
        <v>1.2958742410841211</v>
      </c>
      <c r="AA1061" s="369"/>
      <c r="AB1061" s="369">
        <v>6.5468838733951901E-2</v>
      </c>
      <c r="AC1061" s="373">
        <v>-0.73161405546069769</v>
      </c>
      <c r="AD1061" s="575">
        <v>37368078000173</v>
      </c>
      <c r="AE1061" s="370" t="s">
        <v>1843</v>
      </c>
      <c r="AF1061" s="370" t="s">
        <v>1812</v>
      </c>
      <c r="AG1061" s="374" t="s">
        <v>1459</v>
      </c>
      <c r="AH1061" s="374" t="s">
        <v>1819</v>
      </c>
      <c r="AI1061" s="374">
        <v>500</v>
      </c>
      <c r="AJ1061" s="374">
        <v>100</v>
      </c>
      <c r="AK1061" s="374">
        <v>100</v>
      </c>
      <c r="AL1061" s="722">
        <v>1</v>
      </c>
      <c r="AM1061" s="722">
        <v>0</v>
      </c>
      <c r="AN1061" s="369" t="s">
        <v>1928</v>
      </c>
      <c r="AO1061" s="367" t="s">
        <v>1326</v>
      </c>
      <c r="AP1061" s="370" t="s">
        <v>1821</v>
      </c>
      <c r="AQ1061" s="376" t="s">
        <v>677</v>
      </c>
      <c r="AR1061" s="369">
        <v>1.8666666666666699E-3</v>
      </c>
      <c r="AS1061" s="369">
        <v>1.8666666666666699E-3</v>
      </c>
      <c r="AT1061" s="369" t="s">
        <v>1424</v>
      </c>
      <c r="AW1061"/>
      <c r="AX1061" s="198"/>
      <c r="AY1061" s="184"/>
      <c r="AZ1061" s="184"/>
      <c r="BA1061" s="184"/>
      <c r="BB1061" s="186"/>
      <c r="BC1061" s="184"/>
      <c r="BD1061" s="184"/>
      <c r="BE1061" s="184"/>
      <c r="BF1061" s="184"/>
      <c r="BG1061" s="186"/>
      <c r="BH1061" s="186"/>
      <c r="BI1061" s="199"/>
      <c r="BJ1061" s="199"/>
      <c r="BK1061" s="199"/>
      <c r="BL1061" s="186"/>
      <c r="BM1061" s="186"/>
      <c r="BN1061" s="186"/>
      <c r="BO1061" s="186"/>
      <c r="BP1061" s="186"/>
      <c r="BQ1061" s="186"/>
      <c r="BR1061" s="186"/>
      <c r="BS1061" s="186"/>
      <c r="BT1061" s="187"/>
      <c r="BU1061" s="188"/>
      <c r="BV1061" s="189"/>
      <c r="BW1061" s="185"/>
      <c r="BX1061"/>
      <c r="BZ1061"/>
    </row>
    <row r="1062" spans="2:78" ht="18.75">
      <c r="B1062" s="363" t="s">
        <v>191</v>
      </c>
      <c r="C1062" s="364">
        <v>37532896000160</v>
      </c>
      <c r="D1062" s="365" t="s">
        <v>14</v>
      </c>
      <c r="E1062" s="365" t="s">
        <v>607</v>
      </c>
      <c r="F1062" s="365" t="s">
        <v>1424</v>
      </c>
      <c r="G1062" s="366" t="s">
        <v>1424</v>
      </c>
      <c r="H1062" s="366" t="s">
        <v>34</v>
      </c>
      <c r="I1062" s="366" t="s">
        <v>34</v>
      </c>
      <c r="J1062" s="366" t="s">
        <v>608</v>
      </c>
      <c r="K1062" s="367" t="s">
        <v>48</v>
      </c>
      <c r="L1062" s="368"/>
      <c r="M1062" s="368" t="s">
        <v>1421</v>
      </c>
      <c r="N1062" s="367">
        <v>547409</v>
      </c>
      <c r="O1062" s="367" t="s">
        <v>1323</v>
      </c>
      <c r="P1062" s="371">
        <v>44045</v>
      </c>
      <c r="Q1062" s="372">
        <v>11.401420659999999</v>
      </c>
      <c r="R1062" s="372">
        <v>11.673703235697207</v>
      </c>
      <c r="S1062" s="367">
        <v>2</v>
      </c>
      <c r="T1062" s="369">
        <v>-0.12870814279275855</v>
      </c>
      <c r="U1062" s="369">
        <v>-1.3790462215272228</v>
      </c>
      <c r="V1062" s="369">
        <v>-0.29301940508890834</v>
      </c>
      <c r="W1062" s="369">
        <v>-2.6251174539088717</v>
      </c>
      <c r="X1062" s="369">
        <v>-0.25782297131356435</v>
      </c>
      <c r="Y1062" s="369">
        <v>-1.7649468799992234</v>
      </c>
      <c r="AA1062" s="369"/>
      <c r="AB1062" s="369">
        <v>0.28106251398360799</v>
      </c>
      <c r="AC1062" s="373">
        <v>-1.4396827416044811</v>
      </c>
      <c r="AD1062" s="575">
        <v>0</v>
      </c>
      <c r="AE1062" s="370" t="s">
        <v>2121</v>
      </c>
      <c r="AF1062" s="370" t="s">
        <v>1812</v>
      </c>
      <c r="AG1062" s="374" t="s">
        <v>1459</v>
      </c>
      <c r="AH1062" s="374" t="s">
        <v>1813</v>
      </c>
      <c r="AI1062" s="374">
        <v>5000</v>
      </c>
      <c r="AJ1062" s="374">
        <v>1000</v>
      </c>
      <c r="AK1062" s="374">
        <v>5000</v>
      </c>
      <c r="AL1062" s="722">
        <v>2</v>
      </c>
      <c r="AM1062" s="722">
        <v>20</v>
      </c>
      <c r="AN1062" s="369" t="s">
        <v>1815</v>
      </c>
      <c r="AO1062" s="367" t="s">
        <v>1326</v>
      </c>
      <c r="AP1062" s="370" t="s">
        <v>1816</v>
      </c>
      <c r="AQ1062" s="376" t="s">
        <v>667</v>
      </c>
      <c r="AR1062" s="369">
        <v>2.66666666666667E-3</v>
      </c>
      <c r="AS1062" s="369">
        <v>2.66666666666667E-3</v>
      </c>
      <c r="AT1062" s="369" t="s">
        <v>1424</v>
      </c>
      <c r="AW1062"/>
      <c r="AX1062" s="198"/>
      <c r="AY1062" s="184"/>
      <c r="AZ1062" s="184"/>
      <c r="BA1062" s="184"/>
      <c r="BB1062" s="186"/>
      <c r="BC1062" s="184"/>
      <c r="BD1062" s="184"/>
      <c r="BE1062" s="184"/>
      <c r="BF1062" s="184"/>
      <c r="BG1062" s="186"/>
      <c r="BH1062" s="186"/>
      <c r="BI1062" s="199"/>
      <c r="BJ1062" s="199"/>
      <c r="BK1062" s="199"/>
      <c r="BL1062" s="186"/>
      <c r="BM1062" s="186"/>
      <c r="BN1062" s="186"/>
      <c r="BO1062" s="186"/>
      <c r="BP1062" s="186"/>
      <c r="BQ1062" s="186"/>
      <c r="BR1062" s="186"/>
      <c r="BS1062" s="186"/>
      <c r="BT1062" s="187"/>
      <c r="BU1062" s="188"/>
      <c r="BV1062" s="189"/>
      <c r="BW1062" s="185"/>
      <c r="BX1062"/>
      <c r="BZ1062"/>
    </row>
    <row r="1063" spans="2:78" ht="18.75">
      <c r="B1063" s="363" t="s">
        <v>1312</v>
      </c>
      <c r="C1063" s="364">
        <v>37405108000174</v>
      </c>
      <c r="D1063" s="365" t="s">
        <v>13</v>
      </c>
      <c r="E1063" s="365" t="s">
        <v>616</v>
      </c>
      <c r="F1063" s="365" t="s">
        <v>619</v>
      </c>
      <c r="G1063" s="366" t="s">
        <v>34</v>
      </c>
      <c r="H1063" s="366" t="s">
        <v>1339</v>
      </c>
      <c r="I1063" s="366" t="s">
        <v>34</v>
      </c>
      <c r="J1063" s="366" t="s">
        <v>611</v>
      </c>
      <c r="K1063" s="367" t="s">
        <v>48</v>
      </c>
      <c r="L1063" s="368"/>
      <c r="M1063" s="368" t="s">
        <v>1421</v>
      </c>
      <c r="N1063" s="367">
        <v>547816</v>
      </c>
      <c r="O1063" s="367" t="s">
        <v>1323</v>
      </c>
      <c r="P1063" s="371">
        <v>44034</v>
      </c>
      <c r="Q1063" s="372">
        <v>48.323575390000002</v>
      </c>
      <c r="R1063" s="372">
        <v>49.389410627410314</v>
      </c>
      <c r="S1063" s="367">
        <v>3</v>
      </c>
      <c r="T1063" s="369">
        <v>0.11262318262284743</v>
      </c>
      <c r="U1063" s="369">
        <v>1.2067035626680365</v>
      </c>
      <c r="V1063" s="369">
        <v>0.13332913132959145</v>
      </c>
      <c r="W1063" s="369">
        <v>1.1944759414879702</v>
      </c>
      <c r="X1063" s="369">
        <v>0.23609466061394291</v>
      </c>
      <c r="Y1063" s="369">
        <v>1.6162040663485724</v>
      </c>
      <c r="AA1063" s="369"/>
      <c r="AB1063" s="369">
        <v>3.8141319146380907E-2</v>
      </c>
      <c r="AC1063" s="373">
        <v>0.56913830486618089</v>
      </c>
      <c r="AD1063" s="575">
        <v>37405165000153</v>
      </c>
      <c r="AE1063" s="370" t="s">
        <v>2073</v>
      </c>
      <c r="AF1063" s="370" t="s">
        <v>1812</v>
      </c>
      <c r="AG1063" s="374" t="s">
        <v>1459</v>
      </c>
      <c r="AH1063" s="374" t="s">
        <v>1813</v>
      </c>
      <c r="AI1063" s="374">
        <v>1000</v>
      </c>
      <c r="AJ1063" s="374">
        <v>500</v>
      </c>
      <c r="AK1063" s="374">
        <v>0</v>
      </c>
      <c r="AL1063" s="722">
        <v>0.65</v>
      </c>
      <c r="AM1063" s="722">
        <v>0</v>
      </c>
      <c r="AN1063" s="369" t="s">
        <v>1815</v>
      </c>
      <c r="AO1063" s="367" t="s">
        <v>1326</v>
      </c>
      <c r="AP1063" s="370" t="s">
        <v>1835</v>
      </c>
      <c r="AQ1063" s="376" t="s">
        <v>1950</v>
      </c>
      <c r="AR1063" s="369">
        <v>3.6833333333333301E-3</v>
      </c>
      <c r="AS1063" s="369">
        <v>3.6833333333333301E-3</v>
      </c>
      <c r="AT1063" s="369" t="s">
        <v>1424</v>
      </c>
      <c r="AW1063"/>
      <c r="AX1063" s="198"/>
      <c r="AY1063" s="184"/>
      <c r="AZ1063" s="184"/>
      <c r="BA1063" s="184"/>
      <c r="BB1063" s="186"/>
      <c r="BC1063" s="184"/>
      <c r="BD1063" s="184"/>
      <c r="BE1063" s="184"/>
      <c r="BF1063" s="184"/>
      <c r="BG1063" s="186"/>
      <c r="BH1063" s="186"/>
      <c r="BI1063" s="199"/>
      <c r="BJ1063" s="199"/>
      <c r="BK1063" s="199"/>
      <c r="BL1063" s="186"/>
      <c r="BM1063" s="186"/>
      <c r="BN1063" s="186"/>
      <c r="BO1063" s="186"/>
      <c r="BP1063" s="186"/>
      <c r="BQ1063" s="186"/>
      <c r="BR1063" s="186"/>
      <c r="BS1063" s="186"/>
      <c r="BT1063" s="187"/>
      <c r="BU1063" s="188"/>
      <c r="BV1063" s="189"/>
      <c r="BW1063" s="185"/>
      <c r="BX1063"/>
      <c r="BZ1063"/>
    </row>
    <row r="1064" spans="2:78" ht="18.75">
      <c r="B1064" s="363" t="s">
        <v>1576</v>
      </c>
      <c r="C1064" s="364">
        <v>37927707000158</v>
      </c>
      <c r="D1064" s="365" t="s">
        <v>11</v>
      </c>
      <c r="E1064" s="365" t="s">
        <v>620</v>
      </c>
      <c r="F1064" s="365" t="s">
        <v>674</v>
      </c>
      <c r="G1064" s="366" t="s">
        <v>740</v>
      </c>
      <c r="H1064" s="366" t="s">
        <v>34</v>
      </c>
      <c r="I1064" s="366" t="s">
        <v>1306</v>
      </c>
      <c r="J1064" s="366" t="s">
        <v>608</v>
      </c>
      <c r="K1064" s="367" t="s">
        <v>48</v>
      </c>
      <c r="L1064" s="368"/>
      <c r="M1064" s="368" t="s">
        <v>1424</v>
      </c>
      <c r="N1064" s="367">
        <v>547999</v>
      </c>
      <c r="O1064" s="367" t="s">
        <v>1323</v>
      </c>
      <c r="P1064" s="371">
        <v>44056</v>
      </c>
      <c r="Q1064" s="372">
        <v>457.54968731000002</v>
      </c>
      <c r="R1064" s="372">
        <v>438.94090972920645</v>
      </c>
      <c r="S1064" s="367">
        <v>0</v>
      </c>
      <c r="T1064" s="369">
        <v>9.3024502465106629E-2</v>
      </c>
      <c r="U1064" s="369">
        <v>0.99671307386134356</v>
      </c>
      <c r="V1064" s="369">
        <v>0.11133279077320379</v>
      </c>
      <c r="W1064" s="369">
        <v>0.99741398410949422</v>
      </c>
      <c r="X1064" s="369">
        <v>0.14836401360781593</v>
      </c>
      <c r="Y1064" s="369">
        <v>1.0156372086908012</v>
      </c>
      <c r="AA1064" s="369"/>
      <c r="AB1064" s="369">
        <v>1.3225907954206096E-3</v>
      </c>
      <c r="AC1064" s="373">
        <v>-0.21824953950675666</v>
      </c>
      <c r="AD1064" s="575">
        <v>0</v>
      </c>
      <c r="AE1064" s="370" t="s">
        <v>1836</v>
      </c>
      <c r="AF1064" s="370" t="s">
        <v>1833</v>
      </c>
      <c r="AG1064" s="374" t="s">
        <v>1458</v>
      </c>
      <c r="AH1064" s="374" t="s">
        <v>1819</v>
      </c>
      <c r="AI1064" s="374">
        <v>1000</v>
      </c>
      <c r="AJ1064" s="374">
        <v>1000</v>
      </c>
      <c r="AK1064" s="374">
        <v>1000</v>
      </c>
      <c r="AL1064" s="722">
        <v>0.08</v>
      </c>
      <c r="AM1064" s="722">
        <v>0</v>
      </c>
      <c r="AN1064" s="369" t="s">
        <v>1820</v>
      </c>
      <c r="AO1064" s="367" t="s">
        <v>1323</v>
      </c>
      <c r="AP1064" s="370" t="s">
        <v>1821</v>
      </c>
      <c r="AQ1064" s="376" t="s">
        <v>1815</v>
      </c>
      <c r="AR1064" s="369">
        <v>0</v>
      </c>
      <c r="AS1064" s="369">
        <v>0</v>
      </c>
      <c r="AT1064" s="369" t="s">
        <v>1424</v>
      </c>
      <c r="AW1064" s="198"/>
      <c r="AX1064" s="198"/>
      <c r="AY1064" s="184"/>
      <c r="AZ1064" s="184"/>
      <c r="BA1064" s="184"/>
      <c r="BB1064" s="186"/>
      <c r="BC1064" s="184"/>
      <c r="BD1064" s="184"/>
      <c r="BE1064" s="184"/>
      <c r="BF1064" s="184"/>
      <c r="BG1064" s="186"/>
      <c r="BH1064" s="186"/>
      <c r="BI1064" s="199"/>
      <c r="BJ1064" s="199"/>
      <c r="BK1064" s="199"/>
      <c r="BL1064" s="186"/>
      <c r="BM1064" s="186"/>
      <c r="BN1064" s="186"/>
      <c r="BO1064" s="186"/>
      <c r="BP1064" s="186"/>
      <c r="BQ1064" s="186"/>
      <c r="BR1064" s="186"/>
      <c r="BS1064" s="186"/>
      <c r="BT1064" s="187"/>
      <c r="BU1064" s="188"/>
      <c r="BV1064" s="189"/>
      <c r="BW1064" s="185"/>
      <c r="BX1064"/>
      <c r="BZ1064"/>
    </row>
    <row r="1065" spans="2:78" ht="18.75">
      <c r="B1065" s="363" t="s">
        <v>1179</v>
      </c>
      <c r="C1065" s="364">
        <v>37308394000150</v>
      </c>
      <c r="D1065" s="365" t="s">
        <v>14</v>
      </c>
      <c r="E1065" s="365" t="s">
        <v>607</v>
      </c>
      <c r="F1065" s="365" t="s">
        <v>1424</v>
      </c>
      <c r="G1065" s="366" t="s">
        <v>1424</v>
      </c>
      <c r="H1065" s="366" t="s">
        <v>34</v>
      </c>
      <c r="I1065" s="366" t="s">
        <v>34</v>
      </c>
      <c r="J1065" s="366" t="s">
        <v>611</v>
      </c>
      <c r="K1065" s="367" t="s">
        <v>1815</v>
      </c>
      <c r="L1065" s="368"/>
      <c r="M1065" s="368" t="s">
        <v>34</v>
      </c>
      <c r="N1065" s="367">
        <v>548049</v>
      </c>
      <c r="O1065" s="367" t="s">
        <v>1323</v>
      </c>
      <c r="P1065" s="371">
        <v>44055</v>
      </c>
      <c r="Q1065" s="372">
        <v>301.97363065000002</v>
      </c>
      <c r="R1065" s="372">
        <v>359.18151706780873</v>
      </c>
      <c r="S1065" s="367">
        <v>3</v>
      </c>
      <c r="T1065" s="369">
        <v>-0.30140028919629946</v>
      </c>
      <c r="U1065" s="369">
        <v>-3.2293600153381612</v>
      </c>
      <c r="V1065" s="369">
        <v>-0.25983426730315573</v>
      </c>
      <c r="W1065" s="369">
        <v>-2.3278167192175383</v>
      </c>
      <c r="X1065" s="369">
        <v>-4.8143372485426439E-2</v>
      </c>
      <c r="Y1065" s="369">
        <v>-0.32956914051484076</v>
      </c>
      <c r="AA1065" s="369"/>
      <c r="AB1065" s="369">
        <v>0.23279357771127282</v>
      </c>
      <c r="AC1065" s="373">
        <v>-1.595644160635401</v>
      </c>
      <c r="AD1065" s="575">
        <v>37308317000108</v>
      </c>
      <c r="AE1065" s="370" t="s">
        <v>2073</v>
      </c>
      <c r="AF1065" s="370" t="s">
        <v>1858</v>
      </c>
      <c r="AG1065" s="374" t="s">
        <v>721</v>
      </c>
      <c r="AH1065" s="374" t="s">
        <v>1813</v>
      </c>
      <c r="AI1065" s="374">
        <v>5000</v>
      </c>
      <c r="AJ1065" s="374">
        <v>500</v>
      </c>
      <c r="AK1065" s="374">
        <v>500</v>
      </c>
      <c r="AL1065" s="722">
        <v>0.85</v>
      </c>
      <c r="AM1065" s="722">
        <v>20</v>
      </c>
      <c r="AN1065" s="369" t="s">
        <v>1824</v>
      </c>
      <c r="AO1065" s="367" t="s">
        <v>1326</v>
      </c>
      <c r="AP1065" s="370" t="s">
        <v>1816</v>
      </c>
      <c r="AQ1065" s="376" t="s">
        <v>689</v>
      </c>
      <c r="AR1065" s="369">
        <v>4.0233333333333302E-3</v>
      </c>
      <c r="AS1065" s="369">
        <v>4.0233333333333302E-3</v>
      </c>
      <c r="AT1065" s="369" t="s">
        <v>1424</v>
      </c>
      <c r="AW1065"/>
      <c r="AX1065" s="198"/>
      <c r="AY1065" s="184"/>
      <c r="AZ1065" s="184"/>
      <c r="BA1065" s="184"/>
      <c r="BB1065" s="186"/>
      <c r="BC1065" s="184"/>
      <c r="BD1065" s="184"/>
      <c r="BE1065" s="184"/>
      <c r="BF1065" s="184"/>
      <c r="BG1065" s="186"/>
      <c r="BH1065" s="186"/>
      <c r="BI1065" s="199"/>
      <c r="BJ1065" s="199"/>
      <c r="BK1065" s="199"/>
      <c r="BL1065" s="186"/>
      <c r="BM1065" s="186"/>
      <c r="BN1065" s="186"/>
      <c r="BO1065" s="186"/>
      <c r="BP1065" s="186"/>
      <c r="BQ1065" s="186"/>
      <c r="BR1065" s="186"/>
      <c r="BS1065" s="186"/>
      <c r="BT1065" s="187"/>
      <c r="BU1065" s="188"/>
      <c r="BV1065" s="189"/>
      <c r="BW1065" s="185"/>
      <c r="BX1065"/>
      <c r="BZ1065"/>
    </row>
    <row r="1066" spans="2:78" ht="18.75">
      <c r="B1066" s="363" t="s">
        <v>1569</v>
      </c>
      <c r="C1066" s="364">
        <v>37953612000109</v>
      </c>
      <c r="D1066" s="365" t="s">
        <v>11</v>
      </c>
      <c r="E1066" s="365" t="s">
        <v>620</v>
      </c>
      <c r="F1066" s="365" t="s">
        <v>674</v>
      </c>
      <c r="G1066" s="366" t="s">
        <v>740</v>
      </c>
      <c r="H1066" s="366" t="s">
        <v>34</v>
      </c>
      <c r="I1066" s="366" t="s">
        <v>1306</v>
      </c>
      <c r="J1066" s="366" t="s">
        <v>608</v>
      </c>
      <c r="K1066" s="367" t="s">
        <v>48</v>
      </c>
      <c r="L1066" s="368"/>
      <c r="M1066" s="368" t="s">
        <v>1424</v>
      </c>
      <c r="N1066" s="367">
        <v>548065</v>
      </c>
      <c r="O1066" s="367" t="s">
        <v>1323</v>
      </c>
      <c r="P1066" s="371">
        <v>44057</v>
      </c>
      <c r="Q1066" s="372">
        <v>100.82379874</v>
      </c>
      <c r="R1066" s="372">
        <v>55.257098601984147</v>
      </c>
      <c r="S1066" s="367">
        <v>0</v>
      </c>
      <c r="T1066" s="369">
        <v>9.4701604366949743E-2</v>
      </c>
      <c r="U1066" s="369">
        <v>1.0146824190066377</v>
      </c>
      <c r="V1066" s="369">
        <v>0.11328853663828675</v>
      </c>
      <c r="W1066" s="369">
        <v>1.014935221668084</v>
      </c>
      <c r="X1066" s="369">
        <v>0.1508054044723568</v>
      </c>
      <c r="Y1066" s="369">
        <v>1.0323499366811613</v>
      </c>
      <c r="AA1066" s="369"/>
      <c r="AB1066" s="369">
        <v>1.5263222514782227E-3</v>
      </c>
      <c r="AC1066" s="373">
        <v>1.0922274319279432</v>
      </c>
      <c r="AD1066" s="575">
        <v>0</v>
      </c>
      <c r="AE1066" s="370" t="s">
        <v>1836</v>
      </c>
      <c r="AF1066" s="370" t="s">
        <v>1833</v>
      </c>
      <c r="AG1066" s="374" t="s">
        <v>1458</v>
      </c>
      <c r="AH1066" s="374" t="s">
        <v>1819</v>
      </c>
      <c r="AI1066" s="374">
        <v>0</v>
      </c>
      <c r="AJ1066" s="374">
        <v>50</v>
      </c>
      <c r="AK1066" s="374">
        <v>1</v>
      </c>
      <c r="AL1066" s="722">
        <v>0</v>
      </c>
      <c r="AM1066" s="722">
        <v>0</v>
      </c>
      <c r="AN1066" s="369" t="s">
        <v>1820</v>
      </c>
      <c r="AO1066" s="367" t="s">
        <v>1326</v>
      </c>
      <c r="AP1066" s="370" t="s">
        <v>1821</v>
      </c>
      <c r="AQ1066" s="376" t="s">
        <v>1815</v>
      </c>
      <c r="AR1066" s="369">
        <v>0</v>
      </c>
      <c r="AS1066" s="369">
        <v>0</v>
      </c>
      <c r="AT1066" s="369" t="s">
        <v>1424</v>
      </c>
      <c r="AW1066"/>
      <c r="AX1066" s="198"/>
      <c r="AY1066" s="184"/>
      <c r="AZ1066" s="184"/>
      <c r="BA1066" s="184"/>
      <c r="BB1066" s="186"/>
      <c r="BC1066" s="184"/>
      <c r="BD1066" s="184"/>
      <c r="BE1066" s="184"/>
      <c r="BF1066" s="184"/>
      <c r="BG1066" s="186"/>
      <c r="BH1066" s="186"/>
      <c r="BI1066" s="199"/>
      <c r="BJ1066" s="199"/>
      <c r="BK1066" s="199"/>
      <c r="BL1066" s="186"/>
      <c r="BM1066" s="186"/>
      <c r="BN1066" s="186"/>
      <c r="BO1066" s="186"/>
      <c r="BP1066" s="186"/>
      <c r="BQ1066" s="186"/>
      <c r="BR1066" s="186"/>
      <c r="BS1066" s="186"/>
      <c r="BT1066" s="187"/>
      <c r="BU1066" s="188"/>
      <c r="BV1066" s="189"/>
      <c r="BW1066" s="185"/>
      <c r="BX1066"/>
      <c r="BZ1066"/>
    </row>
    <row r="1067" spans="2:78" ht="18.75">
      <c r="B1067" s="363" t="s">
        <v>1004</v>
      </c>
      <c r="C1067" s="364">
        <v>37567202000120</v>
      </c>
      <c r="D1067" s="365" t="s">
        <v>14</v>
      </c>
      <c r="E1067" s="365" t="s">
        <v>614</v>
      </c>
      <c r="F1067" s="365" t="s">
        <v>1424</v>
      </c>
      <c r="G1067" s="366" t="s">
        <v>1424</v>
      </c>
      <c r="H1067" s="366" t="s">
        <v>1339</v>
      </c>
      <c r="I1067" s="366" t="s">
        <v>34</v>
      </c>
      <c r="J1067" s="366" t="s">
        <v>608</v>
      </c>
      <c r="K1067" s="367" t="s">
        <v>48</v>
      </c>
      <c r="L1067" s="368" t="s">
        <v>1341</v>
      </c>
      <c r="M1067" s="368" t="s">
        <v>34</v>
      </c>
      <c r="N1067" s="367">
        <v>548219</v>
      </c>
      <c r="O1067" s="367" t="s">
        <v>1323</v>
      </c>
      <c r="P1067" s="371">
        <v>44044</v>
      </c>
      <c r="Q1067" s="372">
        <v>39.784191579999998</v>
      </c>
      <c r="R1067" s="372">
        <v>30.676350601195217</v>
      </c>
      <c r="S1067" s="367">
        <v>2</v>
      </c>
      <c r="T1067" s="369">
        <v>9.2028930080338078E-2</v>
      </c>
      <c r="U1067" s="369">
        <v>0.9860459916885973</v>
      </c>
      <c r="V1067" s="369">
        <v>9.7659710532564725E-2</v>
      </c>
      <c r="W1067" s="369">
        <v>0.87491888322186773</v>
      </c>
      <c r="X1067" s="369">
        <v>0.22019310045928697</v>
      </c>
      <c r="Y1067" s="369">
        <v>1.5073487194448754</v>
      </c>
      <c r="AA1067" s="369"/>
      <c r="AB1067" s="369">
        <v>3.2438072476836284E-2</v>
      </c>
      <c r="AC1067" s="373">
        <v>-0.43041198217512561</v>
      </c>
      <c r="AD1067" s="575">
        <v>37347996000116</v>
      </c>
      <c r="AE1067" s="370" t="s">
        <v>1908</v>
      </c>
      <c r="AF1067" s="370" t="s">
        <v>1856</v>
      </c>
      <c r="AG1067" s="374" t="s">
        <v>59</v>
      </c>
      <c r="AH1067" s="374" t="s">
        <v>1813</v>
      </c>
      <c r="AI1067" s="374">
        <v>100</v>
      </c>
      <c r="AJ1067" s="374">
        <v>0</v>
      </c>
      <c r="AK1067" s="374">
        <v>0</v>
      </c>
      <c r="AL1067" s="722">
        <v>0</v>
      </c>
      <c r="AM1067" s="722">
        <v>0</v>
      </c>
      <c r="AN1067" s="369" t="s">
        <v>1824</v>
      </c>
      <c r="AO1067" s="367" t="s">
        <v>1326</v>
      </c>
      <c r="AP1067" s="370" t="s">
        <v>1835</v>
      </c>
      <c r="AQ1067" s="376" t="s">
        <v>670</v>
      </c>
      <c r="AR1067" s="369">
        <v>4.6666666666666697E-3</v>
      </c>
      <c r="AS1067" s="369">
        <v>4.6666666666666697E-3</v>
      </c>
      <c r="AT1067" s="369" t="s">
        <v>1424</v>
      </c>
      <c r="AW1067" s="198"/>
      <c r="AX1067" s="198"/>
      <c r="AY1067" s="184"/>
      <c r="AZ1067" s="184"/>
      <c r="BA1067" s="184"/>
      <c r="BB1067" s="186"/>
      <c r="BC1067" s="184"/>
      <c r="BD1067" s="184"/>
      <c r="BE1067" s="184"/>
      <c r="BF1067" s="184"/>
      <c r="BG1067" s="186"/>
      <c r="BH1067" s="186"/>
      <c r="BI1067" s="199"/>
      <c r="BJ1067" s="199"/>
      <c r="BK1067" s="199"/>
      <c r="BL1067" s="218"/>
      <c r="BM1067" s="186"/>
      <c r="BN1067" s="186"/>
      <c r="BO1067" s="186"/>
      <c r="BP1067" s="186"/>
      <c r="BQ1067" s="186"/>
      <c r="BR1067" s="186"/>
      <c r="BS1067" s="186"/>
      <c r="BT1067" s="187"/>
      <c r="BU1067" s="188"/>
      <c r="BV1067" s="189"/>
      <c r="BW1067" s="185"/>
      <c r="BX1067"/>
      <c r="BZ1067"/>
    </row>
    <row r="1068" spans="2:78" ht="18.75">
      <c r="B1068" s="363" t="s">
        <v>1550</v>
      </c>
      <c r="C1068" s="364">
        <v>37327331000140</v>
      </c>
      <c r="D1068" s="365" t="s">
        <v>14</v>
      </c>
      <c r="E1068" s="365" t="s">
        <v>607</v>
      </c>
      <c r="F1068" s="365" t="s">
        <v>1424</v>
      </c>
      <c r="G1068" s="366" t="s">
        <v>1424</v>
      </c>
      <c r="H1068" s="366" t="s">
        <v>34</v>
      </c>
      <c r="I1068" s="366" t="s">
        <v>34</v>
      </c>
      <c r="J1068" s="366" t="s">
        <v>608</v>
      </c>
      <c r="K1068" s="367" t="s">
        <v>48</v>
      </c>
      <c r="L1068" s="368"/>
      <c r="M1068" s="368" t="s">
        <v>1424</v>
      </c>
      <c r="N1068" s="367">
        <v>548294</v>
      </c>
      <c r="O1068" s="367" t="s">
        <v>1323</v>
      </c>
      <c r="P1068" s="371">
        <v>44045</v>
      </c>
      <c r="Q1068" s="372">
        <v>4.2587242300000003</v>
      </c>
      <c r="R1068" s="372">
        <v>18.988270619482076</v>
      </c>
      <c r="S1068" s="367">
        <v>2</v>
      </c>
      <c r="T1068" s="369">
        <v>-1.749130259391285E-2</v>
      </c>
      <c r="U1068" s="369">
        <v>-0.18741094563507252</v>
      </c>
      <c r="V1068" s="369">
        <v>-0.10884707034235497</v>
      </c>
      <c r="W1068" s="369">
        <v>-0.97514478290563811</v>
      </c>
      <c r="X1068" s="369">
        <v>-8.517282636053336E-3</v>
      </c>
      <c r="Y1068" s="369">
        <v>-5.830571006914393E-2</v>
      </c>
      <c r="AA1068" s="369"/>
      <c r="AB1068" s="369">
        <v>7.355958098334342E-2</v>
      </c>
      <c r="AC1068" s="373">
        <v>-2.9971420853734516</v>
      </c>
      <c r="AD1068" s="575">
        <v>0</v>
      </c>
      <c r="AE1068" s="370" t="s">
        <v>1841</v>
      </c>
      <c r="AF1068" s="370" t="s">
        <v>1826</v>
      </c>
      <c r="AG1068" s="374" t="s">
        <v>730</v>
      </c>
      <c r="AH1068" s="374" t="s">
        <v>1819</v>
      </c>
      <c r="AI1068" s="374">
        <v>5000</v>
      </c>
      <c r="AJ1068" s="374">
        <v>5000</v>
      </c>
      <c r="AK1068" s="374">
        <v>1000</v>
      </c>
      <c r="AL1068" s="722">
        <v>2</v>
      </c>
      <c r="AM1068" s="722">
        <v>20</v>
      </c>
      <c r="AN1068" s="369" t="s">
        <v>1815</v>
      </c>
      <c r="AO1068" s="367" t="s">
        <v>1326</v>
      </c>
      <c r="AP1068" s="370" t="s">
        <v>1835</v>
      </c>
      <c r="AQ1068" s="376" t="s">
        <v>1815</v>
      </c>
      <c r="AR1068" s="369">
        <v>0</v>
      </c>
      <c r="AS1068" s="369">
        <v>0</v>
      </c>
      <c r="AT1068" s="369" t="s">
        <v>1424</v>
      </c>
      <c r="AW1068"/>
      <c r="AX1068" s="198"/>
      <c r="AY1068" s="184"/>
      <c r="AZ1068" s="184"/>
      <c r="BA1068" s="184"/>
      <c r="BB1068" s="186"/>
      <c r="BC1068" s="184"/>
      <c r="BD1068" s="184"/>
      <c r="BE1068" s="184"/>
      <c r="BF1068" s="184"/>
      <c r="BG1068" s="186"/>
      <c r="BH1068" s="186"/>
      <c r="BI1068" s="199"/>
      <c r="BJ1068" s="199"/>
      <c r="BK1068" s="199"/>
      <c r="BL1068" s="186"/>
      <c r="BM1068" s="186"/>
      <c r="BN1068" s="186"/>
      <c r="BO1068" s="186"/>
      <c r="BP1068" s="186"/>
      <c r="BQ1068" s="186"/>
      <c r="BR1068" s="186"/>
      <c r="BS1068" s="186"/>
      <c r="BT1068" s="187"/>
      <c r="BU1068" s="188"/>
      <c r="BV1068" s="189"/>
      <c r="BW1068" s="185"/>
      <c r="BX1068"/>
      <c r="BZ1068"/>
    </row>
    <row r="1069" spans="2:78" ht="18.75">
      <c r="B1069" s="363" t="s">
        <v>1657</v>
      </c>
      <c r="C1069" s="364">
        <v>37013525000171</v>
      </c>
      <c r="D1069" s="365" t="s">
        <v>13</v>
      </c>
      <c r="E1069" s="365" t="s">
        <v>616</v>
      </c>
      <c r="F1069" s="365" t="s">
        <v>617</v>
      </c>
      <c r="G1069" s="366" t="s">
        <v>34</v>
      </c>
      <c r="H1069" s="366" t="s">
        <v>1339</v>
      </c>
      <c r="I1069" s="366" t="s">
        <v>34</v>
      </c>
      <c r="J1069" s="366" t="s">
        <v>608</v>
      </c>
      <c r="K1069" s="367" t="s">
        <v>48</v>
      </c>
      <c r="L1069" s="368"/>
      <c r="M1069" s="368" t="s">
        <v>1424</v>
      </c>
      <c r="N1069" s="367">
        <v>548669</v>
      </c>
      <c r="O1069" s="367" t="s">
        <v>1323</v>
      </c>
      <c r="P1069" s="371">
        <v>44064</v>
      </c>
      <c r="Q1069" s="372">
        <v>14.169840929999999</v>
      </c>
      <c r="R1069" s="372">
        <v>46.126797176494044</v>
      </c>
      <c r="S1069" s="367">
        <v>1</v>
      </c>
      <c r="T1069" s="369">
        <v>3.0484925465792401E-3</v>
      </c>
      <c r="U1069" s="369">
        <v>3.2663140314930644E-2</v>
      </c>
      <c r="V1069" s="369">
        <v>2.0429094508772172E-2</v>
      </c>
      <c r="W1069" s="369">
        <v>0.18302123214761018</v>
      </c>
      <c r="X1069" s="369">
        <v>3.325045899301049E-3</v>
      </c>
      <c r="Y1069" s="369">
        <v>2.2761856152407348E-2</v>
      </c>
      <c r="AA1069" s="369"/>
      <c r="AB1069" s="369">
        <v>4.224319183657943E-2</v>
      </c>
      <c r="AC1069" s="373">
        <v>-2.1587467028834295</v>
      </c>
      <c r="AD1069" s="575">
        <v>37828247000100</v>
      </c>
      <c r="AE1069" s="370" t="s">
        <v>1906</v>
      </c>
      <c r="AF1069" s="370" t="s">
        <v>1907</v>
      </c>
      <c r="AG1069" s="374" t="s">
        <v>1462</v>
      </c>
      <c r="AH1069" s="374" t="s">
        <v>1819</v>
      </c>
      <c r="AI1069" s="374">
        <v>1000</v>
      </c>
      <c r="AJ1069" s="374">
        <v>100</v>
      </c>
      <c r="AK1069" s="374">
        <v>1000</v>
      </c>
      <c r="AL1069" s="722">
        <v>2</v>
      </c>
      <c r="AM1069" s="722">
        <v>0</v>
      </c>
      <c r="AN1069" s="369" t="s">
        <v>1820</v>
      </c>
      <c r="AO1069" s="367" t="s">
        <v>1326</v>
      </c>
      <c r="AP1069" s="370" t="s">
        <v>1835</v>
      </c>
      <c r="AQ1069" s="376" t="s">
        <v>1815</v>
      </c>
      <c r="AR1069" s="369">
        <v>0</v>
      </c>
      <c r="AS1069" s="369">
        <v>0</v>
      </c>
      <c r="AT1069" s="369" t="s">
        <v>1424</v>
      </c>
      <c r="AW1069"/>
      <c r="AX1069" s="198"/>
      <c r="AY1069" s="184"/>
      <c r="AZ1069" s="184"/>
      <c r="BA1069" s="184"/>
      <c r="BB1069" s="186"/>
      <c r="BC1069" s="184"/>
      <c r="BD1069" s="184"/>
      <c r="BE1069" s="184"/>
      <c r="BF1069" s="184"/>
      <c r="BG1069" s="186"/>
      <c r="BH1069" s="186"/>
      <c r="BI1069" s="199"/>
      <c r="BJ1069" s="199"/>
      <c r="BK1069" s="199"/>
      <c r="BL1069" s="186"/>
      <c r="BM1069" s="186"/>
      <c r="BN1069" s="186"/>
      <c r="BO1069" s="186"/>
      <c r="BP1069" s="186"/>
      <c r="BQ1069" s="186"/>
      <c r="BR1069" s="186"/>
      <c r="BS1069" s="186"/>
      <c r="BT1069" s="187"/>
      <c r="BU1069" s="188"/>
      <c r="BV1069" s="189"/>
      <c r="BW1069" s="185"/>
      <c r="BX1069"/>
      <c r="BZ1069"/>
    </row>
    <row r="1070" spans="2:78" ht="18.75">
      <c r="B1070" s="363" t="s">
        <v>1618</v>
      </c>
      <c r="C1070" s="364">
        <v>36656777000156</v>
      </c>
      <c r="D1070" s="365" t="s">
        <v>13</v>
      </c>
      <c r="E1070" s="365" t="s">
        <v>615</v>
      </c>
      <c r="F1070" s="365" t="s">
        <v>619</v>
      </c>
      <c r="G1070" s="366" t="s">
        <v>34</v>
      </c>
      <c r="H1070" s="366" t="s">
        <v>1340</v>
      </c>
      <c r="I1070" s="366" t="s">
        <v>34</v>
      </c>
      <c r="J1070" s="366" t="s">
        <v>611</v>
      </c>
      <c r="K1070" s="367" t="s">
        <v>48</v>
      </c>
      <c r="L1070" s="368"/>
      <c r="M1070" s="368" t="s">
        <v>1424</v>
      </c>
      <c r="N1070" s="367">
        <v>548774</v>
      </c>
      <c r="O1070" s="367" t="s">
        <v>1323</v>
      </c>
      <c r="P1070" s="371">
        <v>44062</v>
      </c>
      <c r="Q1070" s="372">
        <v>365.30206670000001</v>
      </c>
      <c r="R1070" s="372">
        <v>357.08154189406372</v>
      </c>
      <c r="S1070" s="367">
        <v>1</v>
      </c>
      <c r="T1070" s="369">
        <v>0.28755155966338863</v>
      </c>
      <c r="U1070" s="369">
        <v>3.0809774987318561</v>
      </c>
      <c r="V1070" s="369">
        <v>0.11739438541778502</v>
      </c>
      <c r="W1070" s="369">
        <v>1.0517189128058806</v>
      </c>
      <c r="X1070" s="369">
        <v>0.84504871701010531</v>
      </c>
      <c r="Y1070" s="369">
        <v>5.7848456595452484</v>
      </c>
      <c r="AA1070" s="369"/>
      <c r="AB1070" s="369">
        <v>0.27590141154461134</v>
      </c>
      <c r="AC1070" s="373">
        <v>2.0923922716471342E-2</v>
      </c>
      <c r="AD1070" s="575">
        <v>37540038000167</v>
      </c>
      <c r="AE1070" s="370" t="s">
        <v>1817</v>
      </c>
      <c r="AF1070" s="370" t="s">
        <v>1818</v>
      </c>
      <c r="AG1070" s="374" t="s">
        <v>1594</v>
      </c>
      <c r="AH1070" s="374" t="s">
        <v>1813</v>
      </c>
      <c r="AI1070" s="374">
        <v>200000</v>
      </c>
      <c r="AJ1070" s="374">
        <v>50000</v>
      </c>
      <c r="AK1070" s="374">
        <v>200000</v>
      </c>
      <c r="AL1070" s="722">
        <v>0</v>
      </c>
      <c r="AM1070" s="722">
        <v>0</v>
      </c>
      <c r="AN1070" s="369" t="s">
        <v>1820</v>
      </c>
      <c r="AO1070" s="367" t="s">
        <v>1326</v>
      </c>
      <c r="AP1070" s="370" t="s">
        <v>1835</v>
      </c>
      <c r="AQ1070" s="376" t="s">
        <v>1815</v>
      </c>
      <c r="AR1070" s="369">
        <v>0</v>
      </c>
      <c r="AS1070" s="369">
        <v>0</v>
      </c>
      <c r="AT1070" s="369" t="s">
        <v>1424</v>
      </c>
      <c r="AW1070" s="198"/>
      <c r="AX1070" s="198"/>
      <c r="AY1070" s="184"/>
      <c r="AZ1070" s="184"/>
      <c r="BA1070" s="184"/>
      <c r="BB1070" s="186"/>
      <c r="BC1070" s="184"/>
      <c r="BD1070" s="184"/>
      <c r="BE1070" s="184"/>
      <c r="BF1070" s="184"/>
      <c r="BG1070" s="186"/>
      <c r="BH1070" s="186"/>
      <c r="BI1070" s="199"/>
      <c r="BJ1070" s="199"/>
      <c r="BK1070" s="199"/>
      <c r="BL1070" s="218"/>
      <c r="BM1070" s="186"/>
      <c r="BN1070" s="186"/>
      <c r="BO1070" s="186"/>
      <c r="BP1070" s="186"/>
      <c r="BQ1070" s="186"/>
      <c r="BR1070" s="186"/>
      <c r="BS1070" s="186"/>
      <c r="BT1070" s="187"/>
      <c r="BU1070" s="188"/>
      <c r="BV1070" s="189"/>
      <c r="BW1070" s="185"/>
      <c r="BX1070"/>
      <c r="BZ1070"/>
    </row>
    <row r="1071" spans="2:78" ht="18.75">
      <c r="B1071" s="363" t="s">
        <v>124</v>
      </c>
      <c r="C1071" s="364">
        <v>37830181000193</v>
      </c>
      <c r="D1071" s="365" t="s">
        <v>14</v>
      </c>
      <c r="E1071" s="365" t="s">
        <v>607</v>
      </c>
      <c r="F1071" s="365" t="s">
        <v>1424</v>
      </c>
      <c r="G1071" s="366" t="s">
        <v>1424</v>
      </c>
      <c r="H1071" s="366" t="s">
        <v>34</v>
      </c>
      <c r="I1071" s="366" t="s">
        <v>34</v>
      </c>
      <c r="J1071" s="366" t="s">
        <v>608</v>
      </c>
      <c r="K1071" s="367" t="s">
        <v>48</v>
      </c>
      <c r="L1071" s="368"/>
      <c r="M1071" s="368" t="s">
        <v>34</v>
      </c>
      <c r="N1071" s="367">
        <v>548936</v>
      </c>
      <c r="O1071" s="367" t="s">
        <v>1323</v>
      </c>
      <c r="P1071" s="371">
        <v>44049</v>
      </c>
      <c r="Q1071" s="372">
        <v>8.4183773599999991</v>
      </c>
      <c r="R1071" s="372">
        <v>6.939457202310761</v>
      </c>
      <c r="S1071" s="367">
        <v>2</v>
      </c>
      <c r="T1071" s="369">
        <v>0.18552660576148639</v>
      </c>
      <c r="U1071" s="369">
        <v>1.987828890360954</v>
      </c>
      <c r="V1071" s="369">
        <v>0.12670701666377315</v>
      </c>
      <c r="W1071" s="369">
        <v>1.1351493969345441</v>
      </c>
      <c r="X1071" s="369">
        <v>0.47845831271739558</v>
      </c>
      <c r="Y1071" s="369">
        <v>3.275322993672412</v>
      </c>
      <c r="AA1071" s="369"/>
      <c r="AB1071" s="369">
        <v>0.22307108624200878</v>
      </c>
      <c r="AC1071" s="373">
        <v>6.7626743172562814E-2</v>
      </c>
      <c r="AD1071" s="575">
        <v>37830134000140</v>
      </c>
      <c r="AE1071" s="370" t="s">
        <v>2102</v>
      </c>
      <c r="AF1071" s="370" t="s">
        <v>1858</v>
      </c>
      <c r="AG1071" s="374" t="s">
        <v>721</v>
      </c>
      <c r="AH1071" s="374" t="s">
        <v>1819</v>
      </c>
      <c r="AI1071" s="374">
        <v>5000</v>
      </c>
      <c r="AJ1071" s="374">
        <v>5000</v>
      </c>
      <c r="AK1071" s="374">
        <v>5000</v>
      </c>
      <c r="AL1071" s="722">
        <v>2</v>
      </c>
      <c r="AM1071" s="722">
        <v>0</v>
      </c>
      <c r="AN1071" s="369" t="s">
        <v>668</v>
      </c>
      <c r="AO1071" s="367" t="s">
        <v>1326</v>
      </c>
      <c r="AP1071" s="370" t="s">
        <v>1816</v>
      </c>
      <c r="AQ1071" s="376" t="s">
        <v>661</v>
      </c>
      <c r="AR1071" s="369">
        <v>4.0000000000000001E-3</v>
      </c>
      <c r="AS1071" s="369">
        <v>4.0000000000000001E-3</v>
      </c>
      <c r="AT1071" s="369" t="s">
        <v>1424</v>
      </c>
      <c r="AW1071"/>
      <c r="AX1071" s="198"/>
      <c r="AY1071" s="184"/>
      <c r="AZ1071" s="184"/>
      <c r="BA1071" s="184"/>
      <c r="BB1071" s="186"/>
      <c r="BC1071" s="184"/>
      <c r="BD1071" s="184"/>
      <c r="BE1071" s="184"/>
      <c r="BF1071" s="184"/>
      <c r="BG1071" s="186"/>
      <c r="BH1071" s="186"/>
      <c r="BI1071" s="199"/>
      <c r="BJ1071" s="199"/>
      <c r="BK1071" s="199"/>
      <c r="BL1071" s="186"/>
      <c r="BM1071" s="186"/>
      <c r="BN1071" s="186"/>
      <c r="BO1071" s="186"/>
      <c r="BP1071" s="186"/>
      <c r="BQ1071" s="186"/>
      <c r="BR1071" s="186"/>
      <c r="BS1071" s="186"/>
      <c r="BT1071" s="187"/>
      <c r="BU1071" s="188"/>
      <c r="BV1071" s="189"/>
      <c r="BW1071" s="185"/>
      <c r="BX1071"/>
      <c r="BZ1071"/>
    </row>
    <row r="1072" spans="2:78" ht="18.75">
      <c r="B1072" s="363" t="s">
        <v>1127</v>
      </c>
      <c r="C1072" s="364">
        <v>38048878000170</v>
      </c>
      <c r="D1072" s="365" t="s">
        <v>14</v>
      </c>
      <c r="E1072" s="365" t="s">
        <v>607</v>
      </c>
      <c r="F1072" s="365" t="s">
        <v>1424</v>
      </c>
      <c r="G1072" s="366" t="s">
        <v>1424</v>
      </c>
      <c r="H1072" s="366" t="s">
        <v>34</v>
      </c>
      <c r="I1072" s="366" t="s">
        <v>34</v>
      </c>
      <c r="J1072" s="366" t="s">
        <v>611</v>
      </c>
      <c r="K1072" s="367" t="s">
        <v>1815</v>
      </c>
      <c r="L1072" s="368"/>
      <c r="M1072" s="368" t="s">
        <v>34</v>
      </c>
      <c r="N1072" s="367">
        <v>548960</v>
      </c>
      <c r="O1072" s="367" t="s">
        <v>1323</v>
      </c>
      <c r="P1072" s="371">
        <v>44063</v>
      </c>
      <c r="Q1072" s="372">
        <v>31.54025433</v>
      </c>
      <c r="R1072" s="372">
        <v>52.720095372301593</v>
      </c>
      <c r="S1072" s="367">
        <v>2</v>
      </c>
      <c r="T1072" s="369">
        <v>-0.32639361221664076</v>
      </c>
      <c r="U1072" s="369">
        <v>-3.4971515235266408</v>
      </c>
      <c r="V1072" s="369">
        <v>-0.26380401763841266</v>
      </c>
      <c r="W1072" s="369">
        <v>-2.363381124549607</v>
      </c>
      <c r="X1072" s="369">
        <v>-1.8533342818711773E-2</v>
      </c>
      <c r="Y1072" s="369">
        <v>-0.1268714165273466</v>
      </c>
      <c r="AA1072" s="369"/>
      <c r="AB1072" s="369">
        <v>0.29801756792744688</v>
      </c>
      <c r="AC1072" s="373">
        <v>-1.2597427254190301</v>
      </c>
      <c r="AD1072" s="575">
        <v>0</v>
      </c>
      <c r="AE1072" s="370" t="s">
        <v>1889</v>
      </c>
      <c r="AF1072" s="370" t="s">
        <v>1833</v>
      </c>
      <c r="AG1072" s="374" t="s">
        <v>1458</v>
      </c>
      <c r="AH1072" s="374" t="s">
        <v>1813</v>
      </c>
      <c r="AI1072" s="374">
        <v>10000</v>
      </c>
      <c r="AJ1072" s="374">
        <v>10000</v>
      </c>
      <c r="AK1072" s="374">
        <v>10000</v>
      </c>
      <c r="AL1072" s="722">
        <v>0.65</v>
      </c>
      <c r="AM1072" s="722">
        <v>0</v>
      </c>
      <c r="AN1072" s="369" t="s">
        <v>1815</v>
      </c>
      <c r="AO1072" s="367" t="s">
        <v>1326</v>
      </c>
      <c r="AP1072" s="370" t="s">
        <v>1816</v>
      </c>
      <c r="AQ1072" s="376" t="s">
        <v>689</v>
      </c>
      <c r="AR1072" s="369">
        <v>4.3335500000000002E-3</v>
      </c>
      <c r="AS1072" s="369">
        <v>4.3335500000000002E-3</v>
      </c>
      <c r="AT1072" s="369" t="s">
        <v>1424</v>
      </c>
      <c r="AW1072"/>
      <c r="AX1072" s="198"/>
      <c r="AY1072" s="184"/>
      <c r="AZ1072" s="184"/>
      <c r="BA1072" s="184"/>
      <c r="BB1072" s="186"/>
      <c r="BC1072" s="184"/>
      <c r="BD1072" s="184"/>
      <c r="BE1072" s="184"/>
      <c r="BF1072" s="184"/>
      <c r="BG1072" s="186"/>
      <c r="BH1072" s="186"/>
      <c r="BI1072" s="199"/>
      <c r="BJ1072" s="199"/>
      <c r="BK1072" s="199"/>
      <c r="BL1072" s="186"/>
      <c r="BM1072" s="186"/>
      <c r="BN1072" s="186"/>
      <c r="BO1072" s="186"/>
      <c r="BP1072" s="186"/>
      <c r="BQ1072" s="186"/>
      <c r="BR1072" s="186"/>
      <c r="BS1072" s="186"/>
      <c r="BT1072" s="187"/>
      <c r="BU1072" s="188"/>
      <c r="BV1072" s="189"/>
      <c r="BW1072" s="185"/>
      <c r="BX1072"/>
      <c r="BZ1072"/>
    </row>
    <row r="1073" spans="2:78" ht="18.75">
      <c r="B1073" s="363" t="s">
        <v>1592</v>
      </c>
      <c r="C1073" s="364">
        <v>36348364000104</v>
      </c>
      <c r="D1073" s="365" t="s">
        <v>14</v>
      </c>
      <c r="E1073" s="365" t="s">
        <v>15</v>
      </c>
      <c r="F1073" s="365" t="s">
        <v>1328</v>
      </c>
      <c r="G1073" s="366" t="s">
        <v>1424</v>
      </c>
      <c r="H1073" s="366" t="s">
        <v>34</v>
      </c>
      <c r="I1073" s="366" t="s">
        <v>1424</v>
      </c>
      <c r="J1073" s="366" t="s">
        <v>608</v>
      </c>
      <c r="K1073" s="367" t="s">
        <v>48</v>
      </c>
      <c r="L1073" s="368"/>
      <c r="M1073" s="368" t="s">
        <v>1424</v>
      </c>
      <c r="N1073" s="367">
        <v>549576</v>
      </c>
      <c r="O1073" s="367" t="s">
        <v>1326</v>
      </c>
      <c r="P1073" s="371">
        <v>44062</v>
      </c>
      <c r="Q1073" s="372">
        <v>406.99227685</v>
      </c>
      <c r="R1073" s="372">
        <v>358.64347853007985</v>
      </c>
      <c r="S1073" s="367">
        <v>1</v>
      </c>
      <c r="T1073" s="369">
        <v>0.17340967432565146</v>
      </c>
      <c r="U1073" s="369">
        <v>1.8580017624845295</v>
      </c>
      <c r="V1073" s="369">
        <v>0.21956416638315401</v>
      </c>
      <c r="W1073" s="369">
        <v>1.9670428490921366</v>
      </c>
      <c r="X1073" s="369">
        <v>0.2276967354872439</v>
      </c>
      <c r="Y1073" s="369">
        <v>1.5587154272435326</v>
      </c>
      <c r="AA1073" s="369"/>
      <c r="AB1073" s="369">
        <v>0.10112030242671853</v>
      </c>
      <c r="AC1073" s="373">
        <v>1.0674683341272584</v>
      </c>
      <c r="AD1073" s="575">
        <v>0</v>
      </c>
      <c r="AE1073" s="370" t="s">
        <v>2122</v>
      </c>
      <c r="AF1073" s="370" t="s">
        <v>1908</v>
      </c>
      <c r="AG1073" s="374" t="s">
        <v>59</v>
      </c>
      <c r="AH1073" s="374" t="s">
        <v>1894</v>
      </c>
      <c r="AI1073" s="374">
        <v>0</v>
      </c>
      <c r="AJ1073" s="374">
        <v>0</v>
      </c>
      <c r="AK1073" s="374">
        <v>0</v>
      </c>
      <c r="AL1073" s="722">
        <v>0</v>
      </c>
      <c r="AM1073" s="722">
        <v>0</v>
      </c>
      <c r="AN1073" s="369" t="s">
        <v>1824</v>
      </c>
      <c r="AO1073" s="367" t="s">
        <v>1326</v>
      </c>
      <c r="AP1073" s="370" t="s">
        <v>1835</v>
      </c>
      <c r="AQ1073" s="376" t="s">
        <v>1815</v>
      </c>
      <c r="AR1073" s="369">
        <v>0</v>
      </c>
      <c r="AS1073" s="369">
        <v>0</v>
      </c>
      <c r="AT1073" s="369" t="s">
        <v>1424</v>
      </c>
      <c r="AW1073"/>
      <c r="AX1073" s="198"/>
      <c r="AY1073" s="184"/>
      <c r="AZ1073" s="184"/>
      <c r="BA1073" s="184"/>
      <c r="BB1073" s="186"/>
      <c r="BC1073" s="184"/>
      <c r="BD1073" s="184"/>
      <c r="BE1073" s="184"/>
      <c r="BF1073" s="184"/>
      <c r="BG1073" s="186"/>
      <c r="BH1073" s="186"/>
      <c r="BI1073" s="199"/>
      <c r="BJ1073" s="199"/>
      <c r="BK1073" s="199"/>
      <c r="BL1073" s="186"/>
      <c r="BM1073" s="186"/>
      <c r="BN1073" s="186"/>
      <c r="BO1073" s="186"/>
      <c r="BP1073" s="186"/>
      <c r="BQ1073" s="186"/>
      <c r="BR1073" s="186"/>
      <c r="BS1073" s="186"/>
      <c r="BT1073" s="187"/>
      <c r="BU1073" s="188"/>
      <c r="BV1073" s="189"/>
      <c r="BW1073" s="185"/>
      <c r="BX1073"/>
      <c r="BZ1073"/>
    </row>
    <row r="1074" spans="2:78" ht="18.75">
      <c r="B1074" s="363" t="s">
        <v>1738</v>
      </c>
      <c r="C1074" s="364">
        <v>37308317000108</v>
      </c>
      <c r="D1074" s="365" t="s">
        <v>14</v>
      </c>
      <c r="E1074" s="365" t="s">
        <v>607</v>
      </c>
      <c r="F1074" s="365" t="s">
        <v>1424</v>
      </c>
      <c r="G1074" s="366" t="s">
        <v>1424</v>
      </c>
      <c r="H1074" s="366" t="s">
        <v>34</v>
      </c>
      <c r="I1074" s="366" t="s">
        <v>34</v>
      </c>
      <c r="J1074" s="366" t="s">
        <v>611</v>
      </c>
      <c r="K1074" s="367" t="s">
        <v>48</v>
      </c>
      <c r="L1074" s="368"/>
      <c r="M1074" s="368" t="s">
        <v>1424</v>
      </c>
      <c r="N1074" s="367">
        <v>549622</v>
      </c>
      <c r="O1074" s="367" t="s">
        <v>1323</v>
      </c>
      <c r="P1074" s="371">
        <v>44055</v>
      </c>
      <c r="Q1074" s="372">
        <v>301.97363065000002</v>
      </c>
      <c r="R1074" s="372">
        <v>359.18151706780873</v>
      </c>
      <c r="S1074" s="367">
        <v>3</v>
      </c>
      <c r="T1074" s="369">
        <v>-0.30140028919629946</v>
      </c>
      <c r="U1074" s="369">
        <v>-3.2293600153381612</v>
      </c>
      <c r="V1074" s="369">
        <v>-0.25983426730315573</v>
      </c>
      <c r="W1074" s="369">
        <v>-2.3278167192175383</v>
      </c>
      <c r="X1074" s="369">
        <v>-4.8143372485426439E-2</v>
      </c>
      <c r="Y1074" s="369">
        <v>-0.32956914051484076</v>
      </c>
      <c r="AA1074" s="369"/>
      <c r="AB1074" s="369">
        <v>0.23279357771127282</v>
      </c>
      <c r="AC1074" s="373">
        <v>-1.595644160635401</v>
      </c>
      <c r="AD1074" s="575">
        <v>0</v>
      </c>
      <c r="AE1074" s="370" t="s">
        <v>2073</v>
      </c>
      <c r="AF1074" s="370" t="s">
        <v>1858</v>
      </c>
      <c r="AG1074" s="374" t="s">
        <v>721</v>
      </c>
      <c r="AH1074" s="374" t="s">
        <v>1813</v>
      </c>
      <c r="AI1074" s="374">
        <v>5000</v>
      </c>
      <c r="AJ1074" s="374">
        <v>500</v>
      </c>
      <c r="AK1074" s="374">
        <v>500</v>
      </c>
      <c r="AL1074" s="722">
        <v>0.15</v>
      </c>
      <c r="AM1074" s="722">
        <v>0</v>
      </c>
      <c r="AN1074" s="369" t="s">
        <v>1824</v>
      </c>
      <c r="AO1074" s="367" t="s">
        <v>1326</v>
      </c>
      <c r="AP1074" s="370" t="s">
        <v>1816</v>
      </c>
      <c r="AQ1074" s="376" t="s">
        <v>1815</v>
      </c>
      <c r="AR1074" s="369">
        <v>0</v>
      </c>
      <c r="AS1074" s="369">
        <v>0</v>
      </c>
      <c r="AT1074" s="369" t="s">
        <v>1424</v>
      </c>
      <c r="AW1074"/>
      <c r="AX1074" s="198"/>
      <c r="AY1074" s="184"/>
      <c r="AZ1074" s="184"/>
      <c r="BA1074" s="184"/>
      <c r="BB1074" s="186"/>
      <c r="BC1074" s="184"/>
      <c r="BD1074" s="184"/>
      <c r="BE1074" s="184"/>
      <c r="BF1074" s="184"/>
      <c r="BG1074" s="186"/>
      <c r="BH1074" s="186"/>
      <c r="BI1074" s="199"/>
      <c r="BJ1074" s="199"/>
      <c r="BK1074" s="199"/>
      <c r="BL1074" s="186"/>
      <c r="BM1074" s="186"/>
      <c r="BN1074" s="186"/>
      <c r="BO1074" s="186"/>
      <c r="BP1074" s="186"/>
      <c r="BQ1074" s="186"/>
      <c r="BR1074" s="186"/>
      <c r="BS1074" s="186"/>
      <c r="BT1074" s="187"/>
      <c r="BU1074" s="188"/>
      <c r="BV1074" s="189"/>
      <c r="BW1074" s="185"/>
      <c r="BX1074"/>
      <c r="BZ1074"/>
    </row>
    <row r="1075" spans="2:78" ht="18.75">
      <c r="B1075" s="363" t="s">
        <v>949</v>
      </c>
      <c r="C1075" s="364">
        <v>36728106000153</v>
      </c>
      <c r="D1075" s="365" t="s">
        <v>13</v>
      </c>
      <c r="E1075" s="365" t="s">
        <v>616</v>
      </c>
      <c r="F1075" s="365" t="s">
        <v>619</v>
      </c>
      <c r="G1075" s="366" t="s">
        <v>34</v>
      </c>
      <c r="H1075" s="366" t="s">
        <v>1339</v>
      </c>
      <c r="I1075" s="366" t="s">
        <v>34</v>
      </c>
      <c r="J1075" s="366" t="s">
        <v>611</v>
      </c>
      <c r="K1075" s="367" t="s">
        <v>48</v>
      </c>
      <c r="L1075" s="368"/>
      <c r="M1075" s="368" t="s">
        <v>34</v>
      </c>
      <c r="N1075" s="367">
        <v>550086</v>
      </c>
      <c r="O1075" s="367" t="s">
        <v>1323</v>
      </c>
      <c r="P1075" s="371">
        <v>44069</v>
      </c>
      <c r="Q1075" s="372">
        <v>41.840238880000001</v>
      </c>
      <c r="R1075" s="372">
        <v>44.187283805595222</v>
      </c>
      <c r="S1075" s="367">
        <v>1</v>
      </c>
      <c r="T1075" s="369">
        <v>4.7178355392521132E-2</v>
      </c>
      <c r="U1075" s="369">
        <v>0.50549352457586116</v>
      </c>
      <c r="V1075" s="369">
        <v>5.100136651161602E-3</v>
      </c>
      <c r="W1075" s="369">
        <v>4.5691368925625662E-2</v>
      </c>
      <c r="X1075" s="369">
        <v>4.7603144563531208E-2</v>
      </c>
      <c r="Y1075" s="369">
        <v>0.32587096893462947</v>
      </c>
      <c r="AA1075" s="369"/>
      <c r="AB1075" s="369">
        <v>5.133782160720958E-2</v>
      </c>
      <c r="AC1075" s="373">
        <v>-2.0749090167694102</v>
      </c>
      <c r="AD1075" s="575">
        <v>36775973000140</v>
      </c>
      <c r="AE1075" s="370" t="s">
        <v>2084</v>
      </c>
      <c r="AF1075" s="370" t="s">
        <v>1833</v>
      </c>
      <c r="AG1075" s="374" t="s">
        <v>1458</v>
      </c>
      <c r="AH1075" s="374" t="s">
        <v>1813</v>
      </c>
      <c r="AI1075" s="374">
        <v>1000</v>
      </c>
      <c r="AJ1075" s="374">
        <v>1000</v>
      </c>
      <c r="AK1075" s="374">
        <v>1000</v>
      </c>
      <c r="AL1075" s="722">
        <v>2</v>
      </c>
      <c r="AM1075" s="722">
        <v>20</v>
      </c>
      <c r="AN1075" s="369" t="s">
        <v>1815</v>
      </c>
      <c r="AO1075" s="367" t="s">
        <v>1326</v>
      </c>
      <c r="AP1075" s="370" t="s">
        <v>1835</v>
      </c>
      <c r="AQ1075" s="376" t="s">
        <v>670</v>
      </c>
      <c r="AR1075" s="369">
        <v>6.6666666666666697E-3</v>
      </c>
      <c r="AS1075" s="369">
        <v>6.6666666666666697E-3</v>
      </c>
      <c r="AT1075" s="369" t="s">
        <v>1424</v>
      </c>
      <c r="AW1075"/>
      <c r="AX1075" s="198"/>
      <c r="AY1075" s="184"/>
      <c r="AZ1075" s="184"/>
      <c r="BA1075" s="184"/>
      <c r="BB1075" s="186"/>
      <c r="BC1075" s="184"/>
      <c r="BD1075" s="184"/>
      <c r="BE1075" s="184"/>
      <c r="BF1075" s="184"/>
      <c r="BG1075" s="186"/>
      <c r="BH1075" s="186"/>
      <c r="BI1075" s="199"/>
      <c r="BJ1075" s="199"/>
      <c r="BK1075" s="199"/>
      <c r="BL1075" s="186"/>
      <c r="BM1075" s="186"/>
      <c r="BN1075" s="186"/>
      <c r="BO1075" s="186"/>
      <c r="BP1075" s="186"/>
      <c r="BQ1075" s="186"/>
      <c r="BR1075" s="186"/>
      <c r="BS1075" s="186"/>
      <c r="BT1075" s="187"/>
      <c r="BU1075" s="188"/>
      <c r="BV1075" s="189"/>
      <c r="BW1075" s="185"/>
      <c r="BX1075"/>
      <c r="BZ1075"/>
    </row>
    <row r="1076" spans="2:78" ht="18.75">
      <c r="B1076" s="363" t="s">
        <v>1070</v>
      </c>
      <c r="C1076" s="364">
        <v>38049108000141</v>
      </c>
      <c r="D1076" s="365" t="s">
        <v>13</v>
      </c>
      <c r="E1076" s="365" t="s">
        <v>616</v>
      </c>
      <c r="F1076" s="365" t="s">
        <v>617</v>
      </c>
      <c r="G1076" s="366" t="s">
        <v>34</v>
      </c>
      <c r="H1076" s="366" t="s">
        <v>1339</v>
      </c>
      <c r="I1076" s="366" t="s">
        <v>34</v>
      </c>
      <c r="J1076" s="366" t="s">
        <v>608</v>
      </c>
      <c r="K1076" s="367" t="s">
        <v>48</v>
      </c>
      <c r="L1076" s="368"/>
      <c r="M1076" s="368" t="s">
        <v>34</v>
      </c>
      <c r="N1076" s="367">
        <v>550124</v>
      </c>
      <c r="O1076" s="367" t="s">
        <v>1323</v>
      </c>
      <c r="P1076" s="371">
        <v>44064</v>
      </c>
      <c r="Q1076" s="372">
        <v>457.11986910000002</v>
      </c>
      <c r="R1076" s="372">
        <v>470.0877347197619</v>
      </c>
      <c r="S1076" s="367">
        <v>2</v>
      </c>
      <c r="T1076" s="369">
        <v>8.3744586291465639E-2</v>
      </c>
      <c r="U1076" s="369">
        <v>0.89728320829366959</v>
      </c>
      <c r="V1076" s="369">
        <v>7.2367756357749613E-2</v>
      </c>
      <c r="W1076" s="369">
        <v>0.64833201151750042</v>
      </c>
      <c r="X1076" s="369">
        <v>0.12396079318422437</v>
      </c>
      <c r="Y1076" s="369">
        <v>0.84858309582756453</v>
      </c>
      <c r="AA1076" s="369"/>
      <c r="AB1076" s="369">
        <v>2.0326531333157604E-2</v>
      </c>
      <c r="AC1076" s="373">
        <v>-1.9311553262153549</v>
      </c>
      <c r="AD1076" s="575">
        <v>22222949000179</v>
      </c>
      <c r="AE1076" s="370" t="s">
        <v>2123</v>
      </c>
      <c r="AF1076" s="370" t="s">
        <v>1833</v>
      </c>
      <c r="AG1076" s="374" t="s">
        <v>1458</v>
      </c>
      <c r="AH1076" s="374" t="s">
        <v>1894</v>
      </c>
      <c r="AI1076" s="374">
        <v>1000</v>
      </c>
      <c r="AJ1076" s="374">
        <v>1000</v>
      </c>
      <c r="AK1076" s="374">
        <v>1000</v>
      </c>
      <c r="AL1076" s="722">
        <v>1.85</v>
      </c>
      <c r="AM1076" s="722">
        <v>20</v>
      </c>
      <c r="AN1076" s="369" t="s">
        <v>1834</v>
      </c>
      <c r="AO1076" s="367" t="s">
        <v>1326</v>
      </c>
      <c r="AP1076" s="370" t="s">
        <v>1835</v>
      </c>
      <c r="AQ1076" s="376" t="s">
        <v>670</v>
      </c>
      <c r="AR1076" s="369">
        <v>4.9333333333333304E-3</v>
      </c>
      <c r="AS1076" s="369">
        <v>4.9333333333333304E-3</v>
      </c>
      <c r="AT1076" s="369" t="s">
        <v>1424</v>
      </c>
      <c r="AW1076"/>
      <c r="AX1076" s="198"/>
      <c r="AY1076" s="184"/>
      <c r="AZ1076" s="184"/>
      <c r="BA1076" s="184"/>
      <c r="BB1076" s="186"/>
      <c r="BC1076" s="184"/>
      <c r="BD1076" s="184"/>
      <c r="BE1076" s="184"/>
      <c r="BF1076" s="184"/>
      <c r="BG1076" s="186"/>
      <c r="BH1076" s="186"/>
      <c r="BI1076" s="199"/>
      <c r="BJ1076" s="199"/>
      <c r="BK1076" s="199"/>
      <c r="BL1076" s="186"/>
      <c r="BM1076" s="186"/>
      <c r="BN1076" s="186"/>
      <c r="BO1076" s="186"/>
      <c r="BP1076" s="186"/>
      <c r="BQ1076" s="186"/>
      <c r="BR1076" s="186"/>
      <c r="BS1076" s="186"/>
      <c r="BT1076" s="187"/>
      <c r="BU1076" s="188"/>
      <c r="BV1076" s="189"/>
      <c r="BW1076" s="185"/>
      <c r="BX1076"/>
      <c r="BZ1076"/>
    </row>
    <row r="1077" spans="2:78" ht="18.75">
      <c r="B1077" s="363" t="s">
        <v>1071</v>
      </c>
      <c r="C1077" s="364">
        <v>38049303000171</v>
      </c>
      <c r="D1077" s="365" t="s">
        <v>14</v>
      </c>
      <c r="E1077" s="365" t="s">
        <v>614</v>
      </c>
      <c r="F1077" s="365" t="s">
        <v>1424</v>
      </c>
      <c r="G1077" s="366" t="s">
        <v>1424</v>
      </c>
      <c r="H1077" s="366" t="s">
        <v>867</v>
      </c>
      <c r="I1077" s="366" t="s">
        <v>34</v>
      </c>
      <c r="J1077" s="366" t="s">
        <v>608</v>
      </c>
      <c r="K1077" s="367" t="s">
        <v>48</v>
      </c>
      <c r="L1077" s="368"/>
      <c r="M1077" s="368" t="s">
        <v>34</v>
      </c>
      <c r="N1077" s="367">
        <v>550159</v>
      </c>
      <c r="O1077" s="367" t="s">
        <v>1323</v>
      </c>
      <c r="P1077" s="371">
        <v>44062</v>
      </c>
      <c r="Q1077" s="372">
        <v>598.64815734000001</v>
      </c>
      <c r="R1077" s="372">
        <v>643.71079861623002</v>
      </c>
      <c r="S1077" s="367">
        <v>2</v>
      </c>
      <c r="T1077" s="369">
        <v>9.7381684371723232E-2</v>
      </c>
      <c r="U1077" s="369">
        <v>1.043398195054503</v>
      </c>
      <c r="V1077" s="369">
        <v>-2.1318323906881931E-2</v>
      </c>
      <c r="W1077" s="369">
        <v>-0.19098770663007159</v>
      </c>
      <c r="X1077" s="369">
        <v>0.13812803734463275</v>
      </c>
      <c r="Y1077" s="369">
        <v>0.94556604987431458</v>
      </c>
      <c r="AA1077" s="369"/>
      <c r="AB1077" s="369">
        <v>0.16766438358870056</v>
      </c>
      <c r="AC1077" s="373">
        <v>-0.79289212572574885</v>
      </c>
      <c r="AD1077" s="575">
        <v>22222944000146</v>
      </c>
      <c r="AE1077" s="370" t="s">
        <v>2123</v>
      </c>
      <c r="AF1077" s="370" t="s">
        <v>1833</v>
      </c>
      <c r="AG1077" s="374" t="s">
        <v>1458</v>
      </c>
      <c r="AH1077" s="374" t="s">
        <v>1894</v>
      </c>
      <c r="AI1077" s="374">
        <v>1000</v>
      </c>
      <c r="AJ1077" s="374">
        <v>1000</v>
      </c>
      <c r="AK1077" s="374">
        <v>1000</v>
      </c>
      <c r="AL1077" s="722">
        <v>1.85</v>
      </c>
      <c r="AM1077" s="722">
        <v>20</v>
      </c>
      <c r="AN1077" s="369" t="s">
        <v>1815</v>
      </c>
      <c r="AO1077" s="367" t="s">
        <v>1326</v>
      </c>
      <c r="AP1077" s="370" t="s">
        <v>1835</v>
      </c>
      <c r="AQ1077" s="376" t="s">
        <v>1950</v>
      </c>
      <c r="AR1077" s="369">
        <v>4.9333333333333304E-3</v>
      </c>
      <c r="AS1077" s="369">
        <v>4.9333333333333304E-3</v>
      </c>
      <c r="AT1077" s="369" t="s">
        <v>1424</v>
      </c>
      <c r="AW1077"/>
      <c r="AX1077" s="198"/>
      <c r="AY1077" s="184"/>
      <c r="AZ1077" s="184"/>
      <c r="BA1077" s="184"/>
      <c r="BB1077" s="186"/>
      <c r="BC1077" s="184"/>
      <c r="BD1077" s="184"/>
      <c r="BE1077" s="184"/>
      <c r="BF1077" s="184"/>
      <c r="BG1077" s="186"/>
      <c r="BH1077" s="186"/>
      <c r="BI1077" s="199"/>
      <c r="BJ1077" s="199"/>
      <c r="BK1077" s="199"/>
      <c r="BL1077" s="186"/>
      <c r="BM1077" s="186"/>
      <c r="BN1077" s="186"/>
      <c r="BO1077" s="186"/>
      <c r="BP1077" s="186"/>
      <c r="BQ1077" s="186"/>
      <c r="BR1077" s="186"/>
      <c r="BS1077" s="186"/>
      <c r="BT1077" s="187"/>
      <c r="BU1077" s="188"/>
      <c r="BV1077" s="189"/>
      <c r="BW1077" s="185"/>
      <c r="BX1077"/>
      <c r="BZ1077"/>
    </row>
    <row r="1078" spans="2:78" ht="18.75">
      <c r="B1078" s="363" t="s">
        <v>931</v>
      </c>
      <c r="C1078" s="364">
        <v>37979878000120</v>
      </c>
      <c r="D1078" s="365" t="s">
        <v>11</v>
      </c>
      <c r="E1078" s="365" t="s">
        <v>620</v>
      </c>
      <c r="F1078" s="365" t="s">
        <v>687</v>
      </c>
      <c r="G1078" s="366" t="s">
        <v>740</v>
      </c>
      <c r="H1078" s="366" t="s">
        <v>34</v>
      </c>
      <c r="I1078" s="366" t="s">
        <v>1321</v>
      </c>
      <c r="J1078" s="366" t="s">
        <v>608</v>
      </c>
      <c r="K1078" s="367" t="s">
        <v>48</v>
      </c>
      <c r="L1078" s="368"/>
      <c r="M1078" s="368" t="s">
        <v>34</v>
      </c>
      <c r="N1078" s="367">
        <v>550175</v>
      </c>
      <c r="O1078" s="367" t="s">
        <v>1323</v>
      </c>
      <c r="P1078" s="371">
        <v>44029</v>
      </c>
      <c r="Q1078" s="372">
        <v>90.489763690000004</v>
      </c>
      <c r="R1078" s="372">
        <v>84.471070616639963</v>
      </c>
      <c r="S1078" s="367">
        <v>2</v>
      </c>
      <c r="T1078" s="369">
        <v>6.8255821345300838E-2</v>
      </c>
      <c r="U1078" s="369">
        <v>0.73132849624779261</v>
      </c>
      <c r="V1078" s="369">
        <v>9.4906077852782156E-2</v>
      </c>
      <c r="W1078" s="369">
        <v>0.8502494958577177</v>
      </c>
      <c r="X1078" s="369">
        <v>0.23048233974872545</v>
      </c>
      <c r="Y1078" s="369">
        <v>1.5777844943835395</v>
      </c>
      <c r="AA1078" s="369"/>
      <c r="AB1078" s="369">
        <v>1.5892344765235711E-2</v>
      </c>
      <c r="AC1078" s="373">
        <v>-1.0517873856501465</v>
      </c>
      <c r="AD1078" s="575">
        <v>0</v>
      </c>
      <c r="AE1078" s="370" t="s">
        <v>2124</v>
      </c>
      <c r="AF1078" s="370" t="s">
        <v>2125</v>
      </c>
      <c r="AG1078" s="374" t="s">
        <v>930</v>
      </c>
      <c r="AH1078" s="374" t="s">
        <v>1813</v>
      </c>
      <c r="AI1078" s="374">
        <v>50000</v>
      </c>
      <c r="AJ1078" s="374">
        <v>25000</v>
      </c>
      <c r="AK1078" s="374">
        <v>25000</v>
      </c>
      <c r="AL1078" s="722">
        <v>0</v>
      </c>
      <c r="AM1078" s="722">
        <v>0</v>
      </c>
      <c r="AN1078" s="369" t="s">
        <v>1815</v>
      </c>
      <c r="AO1078" s="367" t="s">
        <v>1326</v>
      </c>
      <c r="AP1078" s="370" t="s">
        <v>1835</v>
      </c>
      <c r="AQ1078" s="376" t="s">
        <v>1950</v>
      </c>
      <c r="AR1078" s="369">
        <v>6.4999999999999997E-3</v>
      </c>
      <c r="AS1078" s="369">
        <v>6.4999999999999997E-3</v>
      </c>
      <c r="AT1078" s="369" t="s">
        <v>1424</v>
      </c>
      <c r="AW1078"/>
      <c r="AX1078" s="198"/>
      <c r="AY1078" s="184"/>
      <c r="AZ1078" s="184"/>
      <c r="BA1078" s="184"/>
      <c r="BB1078" s="186"/>
      <c r="BC1078" s="184"/>
      <c r="BD1078" s="184"/>
      <c r="BE1078" s="184"/>
      <c r="BF1078" s="184"/>
      <c r="BG1078" s="186"/>
      <c r="BH1078" s="186"/>
      <c r="BI1078" s="199"/>
      <c r="BJ1078" s="199"/>
      <c r="BK1078" s="199"/>
      <c r="BL1078" s="186"/>
      <c r="BM1078" s="186"/>
      <c r="BN1078" s="186"/>
      <c r="BO1078" s="186"/>
      <c r="BP1078" s="186"/>
      <c r="BQ1078" s="186"/>
      <c r="BR1078" s="186"/>
      <c r="BS1078" s="186"/>
      <c r="BT1078" s="187"/>
      <c r="BU1078" s="188"/>
      <c r="BV1078" s="189"/>
      <c r="BW1078" s="185"/>
      <c r="BX1078"/>
      <c r="BZ1078"/>
    </row>
    <row r="1079" spans="2:78" ht="18.75">
      <c r="B1079" s="363" t="s">
        <v>358</v>
      </c>
      <c r="C1079" s="364">
        <v>37287622000152</v>
      </c>
      <c r="D1079" s="365" t="s">
        <v>13</v>
      </c>
      <c r="E1079" s="365" t="s">
        <v>616</v>
      </c>
      <c r="F1079" s="365" t="s">
        <v>617</v>
      </c>
      <c r="G1079" s="366" t="s">
        <v>34</v>
      </c>
      <c r="H1079" s="366" t="s">
        <v>867</v>
      </c>
      <c r="I1079" s="366" t="s">
        <v>34</v>
      </c>
      <c r="J1079" s="366" t="s">
        <v>608</v>
      </c>
      <c r="K1079" s="367" t="s">
        <v>48</v>
      </c>
      <c r="L1079" s="368"/>
      <c r="M1079" s="368" t="s">
        <v>34</v>
      </c>
      <c r="N1079" s="367">
        <v>550183</v>
      </c>
      <c r="O1079" s="367" t="s">
        <v>1323</v>
      </c>
      <c r="P1079" s="371">
        <v>44063</v>
      </c>
      <c r="Q1079" s="372">
        <v>8.7994357900000004</v>
      </c>
      <c r="R1079" s="372">
        <v>14.058994546746026</v>
      </c>
      <c r="S1079" s="367">
        <v>2</v>
      </c>
      <c r="T1079" s="369">
        <v>7.3466974400351326E-2</v>
      </c>
      <c r="U1079" s="369">
        <v>0.78716351005836982</v>
      </c>
      <c r="V1079" s="369">
        <v>6.4565773579709385E-2</v>
      </c>
      <c r="W1079" s="369">
        <v>0.5784352032855834</v>
      </c>
      <c r="X1079" s="369">
        <v>0.14711768421721594</v>
      </c>
      <c r="Y1079" s="369">
        <v>1.0071053654722406</v>
      </c>
      <c r="AA1079" s="369"/>
      <c r="AB1079" s="369">
        <v>6.0855040351826484E-2</v>
      </c>
      <c r="AC1079" s="373">
        <v>-0.77324198215141793</v>
      </c>
      <c r="AD1079" s="575">
        <v>25328809000178</v>
      </c>
      <c r="AE1079" s="370" t="s">
        <v>1986</v>
      </c>
      <c r="AF1079" s="370" t="s">
        <v>1833</v>
      </c>
      <c r="AG1079" s="374" t="s">
        <v>1458</v>
      </c>
      <c r="AH1079" s="374" t="s">
        <v>1813</v>
      </c>
      <c r="AI1079" s="374">
        <v>500</v>
      </c>
      <c r="AJ1079" s="374">
        <v>100</v>
      </c>
      <c r="AK1079" s="374">
        <v>100</v>
      </c>
      <c r="AL1079" s="722">
        <v>1.7</v>
      </c>
      <c r="AM1079" s="722">
        <v>20</v>
      </c>
      <c r="AN1079" s="369" t="s">
        <v>1815</v>
      </c>
      <c r="AO1079" s="367" t="s">
        <v>1326</v>
      </c>
      <c r="AP1079" s="370" t="s">
        <v>1835</v>
      </c>
      <c r="AQ1079" s="376" t="s">
        <v>1950</v>
      </c>
      <c r="AR1079" s="369">
        <v>4.5333333333333302E-3</v>
      </c>
      <c r="AS1079" s="369">
        <v>4.5333333333333302E-3</v>
      </c>
      <c r="AT1079" s="369" t="s">
        <v>1424</v>
      </c>
      <c r="AW1079"/>
      <c r="AX1079" s="198"/>
      <c r="AY1079" s="184"/>
      <c r="AZ1079" s="184"/>
      <c r="BA1079" s="184"/>
      <c r="BB1079" s="186"/>
      <c r="BC1079" s="184"/>
      <c r="BD1079" s="184"/>
      <c r="BE1079" s="184"/>
      <c r="BF1079" s="184"/>
      <c r="BG1079" s="186"/>
      <c r="BH1079" s="186"/>
      <c r="BI1079" s="199"/>
      <c r="BJ1079" s="199"/>
      <c r="BK1079" s="199"/>
      <c r="BL1079" s="186"/>
      <c r="BM1079" s="186"/>
      <c r="BN1079" s="186"/>
      <c r="BO1079" s="186"/>
      <c r="BP1079" s="186"/>
      <c r="BQ1079" s="186"/>
      <c r="BR1079" s="186"/>
      <c r="BS1079" s="186"/>
      <c r="BT1079" s="187"/>
      <c r="BU1079" s="188"/>
      <c r="BV1079" s="189"/>
      <c r="BW1079" s="185"/>
      <c r="BX1079"/>
      <c r="BZ1079"/>
    </row>
    <row r="1080" spans="2:78" ht="18.75">
      <c r="B1080" s="363" t="s">
        <v>592</v>
      </c>
      <c r="C1080" s="364">
        <v>38029012000111</v>
      </c>
      <c r="D1080" s="365" t="s">
        <v>14</v>
      </c>
      <c r="E1080" s="365" t="s">
        <v>607</v>
      </c>
      <c r="F1080" s="365" t="s">
        <v>1424</v>
      </c>
      <c r="G1080" s="366" t="s">
        <v>1424</v>
      </c>
      <c r="H1080" s="366" t="s">
        <v>34</v>
      </c>
      <c r="I1080" s="366" t="s">
        <v>34</v>
      </c>
      <c r="J1080" s="366" t="s">
        <v>608</v>
      </c>
      <c r="K1080" s="367" t="s">
        <v>48</v>
      </c>
      <c r="L1080" s="368"/>
      <c r="M1080" s="368" t="s">
        <v>1421</v>
      </c>
      <c r="N1080" s="367">
        <v>550353</v>
      </c>
      <c r="O1080" s="367" t="s">
        <v>1323</v>
      </c>
      <c r="P1080" s="371">
        <v>44071</v>
      </c>
      <c r="Q1080" s="372">
        <v>43.621473809999998</v>
      </c>
      <c r="R1080" s="372">
        <v>51.290441695338664</v>
      </c>
      <c r="S1080" s="367">
        <v>2</v>
      </c>
      <c r="T1080" s="369">
        <v>2.3258573494202572E-3</v>
      </c>
      <c r="U1080" s="369">
        <v>2.492044963071122E-2</v>
      </c>
      <c r="V1080" s="369">
        <v>-3.9971584371880642E-2</v>
      </c>
      <c r="W1080" s="369">
        <v>-0.35809950458119638</v>
      </c>
      <c r="X1080" s="369">
        <v>0.26372908771056136</v>
      </c>
      <c r="Y1080" s="369">
        <v>1.8053776517597213</v>
      </c>
      <c r="AA1080" s="369"/>
      <c r="AB1080" s="369">
        <v>0.2624918265765756</v>
      </c>
      <c r="AC1080" s="373">
        <v>-0.5775152390618048</v>
      </c>
      <c r="AD1080" s="575">
        <v>38028983000147</v>
      </c>
      <c r="AE1080" s="370" t="s">
        <v>1982</v>
      </c>
      <c r="AF1080" s="370" t="s">
        <v>1858</v>
      </c>
      <c r="AG1080" s="374" t="s">
        <v>721</v>
      </c>
      <c r="AH1080" s="374" t="s">
        <v>1819</v>
      </c>
      <c r="AI1080" s="374">
        <v>10000</v>
      </c>
      <c r="AJ1080" s="374">
        <v>5000</v>
      </c>
      <c r="AK1080" s="374">
        <v>10000</v>
      </c>
      <c r="AL1080" s="722">
        <v>2.2999999999999998</v>
      </c>
      <c r="AM1080" s="722">
        <v>20</v>
      </c>
      <c r="AN1080" s="369" t="s">
        <v>668</v>
      </c>
      <c r="AO1080" s="367" t="s">
        <v>1326</v>
      </c>
      <c r="AP1080" s="370" t="s">
        <v>1816</v>
      </c>
      <c r="AQ1080" s="376" t="s">
        <v>661</v>
      </c>
      <c r="AR1080" s="369">
        <v>3.7000000000000002E-3</v>
      </c>
      <c r="AS1080" s="369">
        <v>3.7000000000000002E-3</v>
      </c>
      <c r="AT1080" s="369" t="s">
        <v>1424</v>
      </c>
      <c r="AW1080"/>
      <c r="AX1080" s="198"/>
      <c r="AY1080" s="184"/>
      <c r="AZ1080" s="184"/>
      <c r="BA1080" s="184"/>
      <c r="BB1080" s="186"/>
      <c r="BC1080" s="184"/>
      <c r="BD1080" s="184"/>
      <c r="BE1080" s="184"/>
      <c r="BF1080" s="184"/>
      <c r="BG1080" s="186"/>
      <c r="BH1080" s="186"/>
      <c r="BI1080" s="199"/>
      <c r="BJ1080" s="199"/>
      <c r="BK1080" s="199"/>
      <c r="BL1080" s="186"/>
      <c r="BM1080" s="186"/>
      <c r="BN1080" s="186"/>
      <c r="BO1080" s="186"/>
      <c r="BP1080" s="186"/>
      <c r="BQ1080" s="186"/>
      <c r="BR1080" s="186"/>
      <c r="BS1080" s="186"/>
      <c r="BT1080" s="187"/>
      <c r="BU1080" s="188"/>
      <c r="BV1080" s="189"/>
      <c r="BW1080" s="185"/>
      <c r="BX1080"/>
      <c r="BZ1080"/>
    </row>
    <row r="1081" spans="2:78" ht="18.75">
      <c r="B1081" s="363" t="s">
        <v>1537</v>
      </c>
      <c r="C1081" s="364">
        <v>38064885000165</v>
      </c>
      <c r="D1081" s="365" t="s">
        <v>14</v>
      </c>
      <c r="E1081" s="365" t="s">
        <v>607</v>
      </c>
      <c r="F1081" s="365" t="s">
        <v>1424</v>
      </c>
      <c r="G1081" s="366" t="s">
        <v>1424</v>
      </c>
      <c r="H1081" s="366" t="s">
        <v>34</v>
      </c>
      <c r="I1081" s="366" t="s">
        <v>34</v>
      </c>
      <c r="J1081" s="366" t="s">
        <v>612</v>
      </c>
      <c r="K1081" s="367" t="s">
        <v>48</v>
      </c>
      <c r="L1081" s="368"/>
      <c r="M1081" s="368" t="s">
        <v>1424</v>
      </c>
      <c r="N1081" s="367">
        <v>550681</v>
      </c>
      <c r="O1081" s="367" t="s">
        <v>1323</v>
      </c>
      <c r="P1081" s="371">
        <v>44073</v>
      </c>
      <c r="Q1081" s="372">
        <v>233.50148823999999</v>
      </c>
      <c r="R1081" s="372">
        <v>286.44518216557753</v>
      </c>
      <c r="S1081" s="367">
        <v>2</v>
      </c>
      <c r="T1081" s="369">
        <v>-0.1445386737318145</v>
      </c>
      <c r="U1081" s="369">
        <v>-1.5486627928068386</v>
      </c>
      <c r="V1081" s="369">
        <v>-8.0360398941420219E-2</v>
      </c>
      <c r="W1081" s="369">
        <v>-0.71993691271127203</v>
      </c>
      <c r="X1081" s="369">
        <v>0.10322871761280927</v>
      </c>
      <c r="Y1081" s="369">
        <v>0.7066600859838249</v>
      </c>
      <c r="AA1081" s="369"/>
      <c r="AB1081" s="369">
        <v>0.16968751551102457</v>
      </c>
      <c r="AC1081" s="373">
        <v>-1.1313846158246534</v>
      </c>
      <c r="AD1081" s="575">
        <v>0</v>
      </c>
      <c r="AE1081" s="370" t="s">
        <v>1889</v>
      </c>
      <c r="AF1081" s="370" t="s">
        <v>1833</v>
      </c>
      <c r="AG1081" s="374" t="s">
        <v>1458</v>
      </c>
      <c r="AH1081" s="374" t="s">
        <v>1894</v>
      </c>
      <c r="AI1081" s="374">
        <v>25000</v>
      </c>
      <c r="AJ1081" s="374">
        <v>25000</v>
      </c>
      <c r="AK1081" s="374">
        <v>25000</v>
      </c>
      <c r="AL1081" s="722">
        <v>0.75</v>
      </c>
      <c r="AM1081" s="722">
        <v>0</v>
      </c>
      <c r="AN1081" s="369" t="s">
        <v>1815</v>
      </c>
      <c r="AO1081" s="367" t="s">
        <v>1326</v>
      </c>
      <c r="AP1081" s="370" t="s">
        <v>1835</v>
      </c>
      <c r="AQ1081" s="376" t="s">
        <v>1815</v>
      </c>
      <c r="AR1081" s="369">
        <v>5.2500000000000003E-3</v>
      </c>
      <c r="AS1081" s="369">
        <v>5.2500000000000003E-3</v>
      </c>
      <c r="AT1081" s="369" t="s">
        <v>1424</v>
      </c>
      <c r="AW1081"/>
      <c r="AX1081" s="198"/>
      <c r="AY1081" s="184"/>
      <c r="AZ1081" s="184"/>
      <c r="BA1081" s="184"/>
      <c r="BB1081" s="186"/>
      <c r="BC1081" s="184"/>
      <c r="BD1081" s="184"/>
      <c r="BE1081" s="184"/>
      <c r="BF1081" s="184"/>
      <c r="BG1081" s="186"/>
      <c r="BH1081" s="186"/>
      <c r="BI1081" s="199"/>
      <c r="BJ1081" s="199"/>
      <c r="BK1081" s="199"/>
      <c r="BL1081" s="186"/>
      <c r="BM1081" s="186"/>
      <c r="BN1081" s="186"/>
      <c r="BO1081" s="186"/>
      <c r="BP1081" s="186"/>
      <c r="BQ1081" s="186"/>
      <c r="BR1081" s="186"/>
      <c r="BS1081" s="186"/>
      <c r="BT1081" s="187"/>
      <c r="BU1081" s="188"/>
      <c r="BV1081" s="189"/>
      <c r="BW1081" s="185"/>
      <c r="BX1081"/>
      <c r="BZ1081"/>
    </row>
    <row r="1082" spans="2:78" ht="18.75">
      <c r="B1082" s="363" t="s">
        <v>1141</v>
      </c>
      <c r="C1082" s="364">
        <v>38120941000131</v>
      </c>
      <c r="D1082" s="365" t="s">
        <v>14</v>
      </c>
      <c r="E1082" s="365" t="s">
        <v>15</v>
      </c>
      <c r="F1082" s="365" t="s">
        <v>701</v>
      </c>
      <c r="G1082" s="366" t="s">
        <v>1424</v>
      </c>
      <c r="H1082" s="366" t="s">
        <v>34</v>
      </c>
      <c r="I1082" s="366" t="s">
        <v>34</v>
      </c>
      <c r="J1082" s="366" t="s">
        <v>611</v>
      </c>
      <c r="K1082" s="367" t="s">
        <v>1815</v>
      </c>
      <c r="L1082" s="368"/>
      <c r="M1082" s="368" t="s">
        <v>1421</v>
      </c>
      <c r="N1082" s="367">
        <v>550752</v>
      </c>
      <c r="O1082" s="367" t="s">
        <v>1323</v>
      </c>
      <c r="P1082" s="371">
        <v>44076</v>
      </c>
      <c r="Q1082" s="372">
        <v>4.6212293600000001</v>
      </c>
      <c r="R1082" s="372">
        <v>6.4824940996428584</v>
      </c>
      <c r="S1082" s="367">
        <v>1</v>
      </c>
      <c r="T1082" s="369">
        <v>-0.11097409514739809</v>
      </c>
      <c r="U1082" s="369">
        <v>-1.1890343787093489</v>
      </c>
      <c r="V1082" s="369">
        <v>-7.6197523291412272E-2</v>
      </c>
      <c r="W1082" s="369">
        <v>-0.68264232628627974</v>
      </c>
      <c r="X1082" s="369">
        <v>-0.15827395140281053</v>
      </c>
      <c r="Y1082" s="369">
        <v>-1.083476446223248</v>
      </c>
      <c r="AA1082" s="369"/>
      <c r="AB1082" s="369">
        <v>0.28931107235876247</v>
      </c>
      <c r="AC1082" s="373">
        <v>-0.64919384994628238</v>
      </c>
      <c r="AD1082" s="575">
        <v>0</v>
      </c>
      <c r="AE1082" s="370" t="s">
        <v>1836</v>
      </c>
      <c r="AF1082" s="370" t="s">
        <v>1833</v>
      </c>
      <c r="AG1082" s="374" t="s">
        <v>1458</v>
      </c>
      <c r="AH1082" s="374" t="s">
        <v>1819</v>
      </c>
      <c r="AI1082" s="374">
        <v>500</v>
      </c>
      <c r="AJ1082" s="374">
        <v>500</v>
      </c>
      <c r="AK1082" s="374">
        <v>500</v>
      </c>
      <c r="AL1082" s="722">
        <v>0.1</v>
      </c>
      <c r="AM1082" s="722">
        <v>0</v>
      </c>
      <c r="AN1082" s="369" t="s">
        <v>1820</v>
      </c>
      <c r="AO1082" s="367" t="s">
        <v>1326</v>
      </c>
      <c r="AP1082" s="370" t="s">
        <v>1835</v>
      </c>
      <c r="AQ1082" s="376" t="s">
        <v>673</v>
      </c>
      <c r="AR1082" s="369">
        <v>3.5E-4</v>
      </c>
      <c r="AS1082" s="369">
        <v>3.5E-4</v>
      </c>
      <c r="AT1082" s="369" t="s">
        <v>1424</v>
      </c>
      <c r="AW1082"/>
      <c r="AX1082" s="198"/>
      <c r="AY1082" s="184"/>
      <c r="AZ1082" s="184"/>
      <c r="BA1082" s="184"/>
      <c r="BB1082" s="186"/>
      <c r="BC1082" s="184"/>
      <c r="BD1082" s="184"/>
      <c r="BE1082" s="184"/>
      <c r="BF1082" s="184"/>
      <c r="BG1082" s="186"/>
      <c r="BH1082" s="186"/>
      <c r="BI1082" s="199"/>
      <c r="BJ1082" s="199"/>
      <c r="BK1082" s="199"/>
      <c r="BL1082" s="186"/>
      <c r="BM1082" s="186"/>
      <c r="BN1082" s="186"/>
      <c r="BO1082" s="186"/>
      <c r="BP1082" s="186"/>
      <c r="BQ1082" s="186"/>
      <c r="BR1082" s="186"/>
      <c r="BS1082" s="186"/>
      <c r="BT1082" s="187"/>
      <c r="BU1082" s="188"/>
      <c r="BV1082" s="189"/>
      <c r="BW1082" s="185"/>
      <c r="BX1082"/>
      <c r="BZ1082"/>
    </row>
    <row r="1083" spans="2:78" ht="18.75">
      <c r="B1083" s="363" t="s">
        <v>287</v>
      </c>
      <c r="C1083" s="364">
        <v>37970369000137</v>
      </c>
      <c r="D1083" s="365" t="s">
        <v>11</v>
      </c>
      <c r="E1083" s="365" t="s">
        <v>620</v>
      </c>
      <c r="F1083" s="365" t="s">
        <v>665</v>
      </c>
      <c r="G1083" s="366" t="s">
        <v>740</v>
      </c>
      <c r="H1083" s="366" t="s">
        <v>34</v>
      </c>
      <c r="I1083" s="366" t="s">
        <v>1306</v>
      </c>
      <c r="J1083" s="366" t="s">
        <v>608</v>
      </c>
      <c r="K1083" s="367" t="s">
        <v>48</v>
      </c>
      <c r="L1083" s="368"/>
      <c r="M1083" s="368" t="s">
        <v>34</v>
      </c>
      <c r="N1083" s="367">
        <v>550779</v>
      </c>
      <c r="O1083" s="367" t="s">
        <v>1323</v>
      </c>
      <c r="P1083" s="371">
        <v>44064</v>
      </c>
      <c r="Q1083" s="372">
        <v>96.665088409999996</v>
      </c>
      <c r="R1083" s="372">
        <v>76.563504633412734</v>
      </c>
      <c r="S1083" s="367">
        <v>1</v>
      </c>
      <c r="T1083" s="369">
        <v>0.12208184119388288</v>
      </c>
      <c r="U1083" s="369">
        <v>1.3080485675765869</v>
      </c>
      <c r="V1083" s="369">
        <v>0.14990909142527098</v>
      </c>
      <c r="W1083" s="369">
        <v>1.3430133484869187</v>
      </c>
      <c r="X1083" s="369">
        <v>0.23573552411185039</v>
      </c>
      <c r="Y1083" s="369">
        <v>1.61374556994062</v>
      </c>
      <c r="AA1083" s="369"/>
      <c r="AB1083" s="369">
        <v>1.268535575278721E-3</v>
      </c>
      <c r="AC1083" s="373">
        <v>30.182555827492855</v>
      </c>
      <c r="AD1083" s="575">
        <v>0</v>
      </c>
      <c r="AE1083" s="370" t="s">
        <v>1957</v>
      </c>
      <c r="AF1083" s="370" t="s">
        <v>1833</v>
      </c>
      <c r="AG1083" s="374" t="s">
        <v>1458</v>
      </c>
      <c r="AH1083" s="374" t="s">
        <v>1813</v>
      </c>
      <c r="AI1083" s="374">
        <v>100</v>
      </c>
      <c r="AJ1083" s="374">
        <v>0</v>
      </c>
      <c r="AK1083" s="374">
        <v>0</v>
      </c>
      <c r="AL1083" s="722">
        <v>0.5</v>
      </c>
      <c r="AM1083" s="722">
        <v>20</v>
      </c>
      <c r="AN1083" s="369" t="s">
        <v>1815</v>
      </c>
      <c r="AO1083" s="367" t="s">
        <v>1326</v>
      </c>
      <c r="AP1083" s="370" t="s">
        <v>1835</v>
      </c>
      <c r="AQ1083" s="376" t="s">
        <v>1950</v>
      </c>
      <c r="AR1083" s="369">
        <v>3.3335000000000001E-3</v>
      </c>
      <c r="AS1083" s="369">
        <v>3.3335000000000001E-3</v>
      </c>
      <c r="AT1083" s="369" t="s">
        <v>1424</v>
      </c>
      <c r="AW1083"/>
      <c r="AX1083" s="198"/>
      <c r="AY1083" s="184"/>
      <c r="AZ1083" s="184"/>
      <c r="BA1083" s="184"/>
      <c r="BB1083" s="186"/>
      <c r="BC1083" s="184"/>
      <c r="BD1083" s="184"/>
      <c r="BE1083" s="184"/>
      <c r="BF1083" s="184"/>
      <c r="BG1083" s="186"/>
      <c r="BH1083" s="186"/>
      <c r="BI1083" s="199"/>
      <c r="BJ1083" s="199"/>
      <c r="BK1083" s="199"/>
      <c r="BL1083" s="186"/>
      <c r="BM1083" s="186"/>
      <c r="BN1083" s="186"/>
      <c r="BO1083" s="186"/>
      <c r="BP1083" s="186"/>
      <c r="BQ1083" s="186"/>
      <c r="BR1083" s="186"/>
      <c r="BS1083" s="186"/>
      <c r="BT1083" s="187"/>
      <c r="BU1083" s="188"/>
      <c r="BV1083" s="189"/>
      <c r="BW1083" s="185"/>
      <c r="BX1083"/>
      <c r="BZ1083"/>
    </row>
    <row r="1084" spans="2:78" ht="18.75">
      <c r="B1084" s="363" t="s">
        <v>941</v>
      </c>
      <c r="C1084" s="364">
        <v>37887638000104</v>
      </c>
      <c r="D1084" s="365" t="s">
        <v>13</v>
      </c>
      <c r="E1084" s="365" t="s">
        <v>615</v>
      </c>
      <c r="F1084" s="365" t="s">
        <v>619</v>
      </c>
      <c r="G1084" s="366" t="s">
        <v>34</v>
      </c>
      <c r="H1084" s="366" t="s">
        <v>1340</v>
      </c>
      <c r="I1084" s="366" t="s">
        <v>34</v>
      </c>
      <c r="J1084" s="366" t="s">
        <v>1424</v>
      </c>
      <c r="K1084" s="367" t="s">
        <v>48</v>
      </c>
      <c r="L1084" s="368"/>
      <c r="M1084" s="368" t="s">
        <v>1421</v>
      </c>
      <c r="N1084" s="367">
        <v>551007</v>
      </c>
      <c r="O1084" s="367" t="s">
        <v>1323</v>
      </c>
      <c r="P1084" s="371">
        <v>44075</v>
      </c>
      <c r="Q1084" s="372">
        <v>186.4913707</v>
      </c>
      <c r="R1084" s="372">
        <v>172.18000350201618</v>
      </c>
      <c r="S1084" s="367">
        <v>2</v>
      </c>
      <c r="T1084" s="369">
        <v>0.21707429107421183</v>
      </c>
      <c r="U1084" s="369">
        <v>2.325847257221358</v>
      </c>
      <c r="V1084" s="369">
        <v>0.21399770502962756</v>
      </c>
      <c r="W1084" s="369">
        <v>1.9171737462208858</v>
      </c>
      <c r="X1084" s="369">
        <v>0.58817552678572316</v>
      </c>
      <c r="Y1084" s="369">
        <v>4.0264005786739068</v>
      </c>
      <c r="AA1084" s="369"/>
      <c r="AB1084" s="369">
        <v>0.10695776848038056</v>
      </c>
      <c r="AC1084" s="373">
        <v>0.95716525203259439</v>
      </c>
      <c r="AD1084" s="575">
        <v>0</v>
      </c>
      <c r="AE1084" s="370" t="s">
        <v>2009</v>
      </c>
      <c r="AF1084" s="370" t="s">
        <v>1812</v>
      </c>
      <c r="AG1084" s="374" t="s">
        <v>1459</v>
      </c>
      <c r="AH1084" s="374" t="s">
        <v>1819</v>
      </c>
      <c r="AI1084" s="374">
        <v>1000</v>
      </c>
      <c r="AJ1084" s="374">
        <v>100</v>
      </c>
      <c r="AK1084" s="374">
        <v>1000</v>
      </c>
      <c r="AL1084" s="722">
        <v>3</v>
      </c>
      <c r="AM1084" s="722">
        <v>20</v>
      </c>
      <c r="AN1084" s="369" t="s">
        <v>1815</v>
      </c>
      <c r="AO1084" s="367" t="s">
        <v>1326</v>
      </c>
      <c r="AP1084" s="370" t="s">
        <v>1835</v>
      </c>
      <c r="AQ1084" s="376" t="s">
        <v>1950</v>
      </c>
      <c r="AR1084" s="369">
        <v>3.5000000000000001E-3</v>
      </c>
      <c r="AS1084" s="369">
        <v>3.5000000000000001E-3</v>
      </c>
      <c r="AT1084" s="369" t="s">
        <v>1424</v>
      </c>
      <c r="AW1084"/>
      <c r="AX1084" s="198"/>
      <c r="AY1084" s="184"/>
      <c r="AZ1084" s="184"/>
      <c r="BA1084" s="184"/>
      <c r="BB1084" s="186"/>
      <c r="BC1084" s="184"/>
      <c r="BD1084" s="184"/>
      <c r="BE1084" s="184"/>
      <c r="BF1084" s="184"/>
      <c r="BG1084" s="186"/>
      <c r="BH1084" s="186"/>
      <c r="BI1084" s="199"/>
      <c r="BJ1084" s="199"/>
      <c r="BK1084" s="199"/>
      <c r="BL1084" s="186"/>
      <c r="BM1084" s="186"/>
      <c r="BN1084" s="186"/>
      <c r="BO1084" s="186"/>
      <c r="BP1084" s="186"/>
      <c r="BQ1084" s="186"/>
      <c r="BR1084" s="186"/>
      <c r="BS1084" s="186"/>
      <c r="BT1084" s="187"/>
      <c r="BU1084" s="188"/>
      <c r="BV1084" s="189"/>
      <c r="BW1084" s="185"/>
      <c r="BX1084"/>
      <c r="BZ1084"/>
    </row>
    <row r="1085" spans="2:78" ht="18.75">
      <c r="B1085" s="363" t="s">
        <v>890</v>
      </c>
      <c r="C1085" s="364">
        <v>32471624000183</v>
      </c>
      <c r="D1085" s="365" t="s">
        <v>14</v>
      </c>
      <c r="E1085" s="365" t="s">
        <v>15</v>
      </c>
      <c r="F1085" s="365" t="s">
        <v>17</v>
      </c>
      <c r="G1085" s="366" t="s">
        <v>1424</v>
      </c>
      <c r="H1085" s="366" t="s">
        <v>34</v>
      </c>
      <c r="I1085" s="366" t="s">
        <v>34</v>
      </c>
      <c r="J1085" s="366" t="s">
        <v>611</v>
      </c>
      <c r="K1085" s="367" t="s">
        <v>49</v>
      </c>
      <c r="L1085" s="368"/>
      <c r="M1085" s="368" t="s">
        <v>1421</v>
      </c>
      <c r="N1085" s="367">
        <v>551201</v>
      </c>
      <c r="O1085" s="367" t="s">
        <v>1323</v>
      </c>
      <c r="P1085" s="371">
        <v>44057</v>
      </c>
      <c r="Q1085" s="372">
        <v>4.2584787200000003</v>
      </c>
      <c r="R1085" s="372">
        <v>5.0224653262698409</v>
      </c>
      <c r="S1085" s="367">
        <v>1</v>
      </c>
      <c r="T1085" s="369">
        <v>0.20059623856426434</v>
      </c>
      <c r="U1085" s="369">
        <v>2.1492928018551605</v>
      </c>
      <c r="V1085" s="369">
        <v>0.22820285990679512</v>
      </c>
      <c r="W1085" s="369">
        <v>2.0444356249767197</v>
      </c>
      <c r="X1085" s="369">
        <v>0.25319134607378269</v>
      </c>
      <c r="Y1085" s="369">
        <v>1.7332407349857273</v>
      </c>
      <c r="AA1085" s="369"/>
      <c r="AB1085" s="369">
        <v>0.1734042991270334</v>
      </c>
      <c r="AC1085" s="373">
        <v>0.67230982673693174</v>
      </c>
      <c r="AD1085" s="575">
        <v>32485602000172</v>
      </c>
      <c r="AE1085" s="370" t="s">
        <v>1844</v>
      </c>
      <c r="AF1085" s="370" t="s">
        <v>1844</v>
      </c>
      <c r="AG1085" s="374" t="s">
        <v>469</v>
      </c>
      <c r="AH1085" s="374" t="s">
        <v>1819</v>
      </c>
      <c r="AI1085" s="374">
        <v>100</v>
      </c>
      <c r="AJ1085" s="374">
        <v>100</v>
      </c>
      <c r="AK1085" s="374">
        <v>100</v>
      </c>
      <c r="AL1085" s="722">
        <v>1</v>
      </c>
      <c r="AM1085" s="722">
        <v>0</v>
      </c>
      <c r="AN1085" s="369" t="s">
        <v>1827</v>
      </c>
      <c r="AO1085" s="367" t="s">
        <v>1326</v>
      </c>
      <c r="AP1085" s="370" t="s">
        <v>1828</v>
      </c>
      <c r="AQ1085" s="376" t="s">
        <v>17</v>
      </c>
      <c r="AR1085" s="369">
        <v>2.2666666666666699E-3</v>
      </c>
      <c r="AS1085" s="369">
        <v>2.2666666666666699E-3</v>
      </c>
      <c r="AT1085" s="369" t="s">
        <v>1424</v>
      </c>
      <c r="AW1085"/>
      <c r="AX1085" s="198"/>
      <c r="AY1085" s="184"/>
      <c r="AZ1085" s="184"/>
      <c r="BA1085" s="184"/>
      <c r="BB1085" s="186"/>
      <c r="BC1085" s="184"/>
      <c r="BD1085" s="184"/>
      <c r="BE1085" s="184"/>
      <c r="BF1085" s="184"/>
      <c r="BG1085" s="186"/>
      <c r="BH1085" s="186"/>
      <c r="BI1085" s="199"/>
      <c r="BJ1085" s="199"/>
      <c r="BK1085" s="199"/>
      <c r="BL1085" s="186"/>
      <c r="BM1085" s="186"/>
      <c r="BN1085" s="186"/>
      <c r="BO1085" s="186"/>
      <c r="BP1085" s="186"/>
      <c r="BQ1085" s="186"/>
      <c r="BR1085" s="186"/>
      <c r="BS1085" s="186"/>
      <c r="BT1085" s="187"/>
      <c r="BU1085" s="188"/>
      <c r="BV1085" s="189"/>
      <c r="BW1085" s="185"/>
      <c r="BX1085"/>
      <c r="BZ1085"/>
    </row>
    <row r="1086" spans="2:78" ht="18.75">
      <c r="B1086" s="363" t="s">
        <v>1566</v>
      </c>
      <c r="C1086" s="364">
        <v>37927641000104</v>
      </c>
      <c r="D1086" s="365" t="s">
        <v>14</v>
      </c>
      <c r="E1086" s="365" t="s">
        <v>15</v>
      </c>
      <c r="F1086" s="365" t="s">
        <v>1328</v>
      </c>
      <c r="G1086" s="366" t="s">
        <v>868</v>
      </c>
      <c r="H1086" s="366" t="s">
        <v>34</v>
      </c>
      <c r="I1086" s="366" t="s">
        <v>34</v>
      </c>
      <c r="J1086" s="366" t="s">
        <v>608</v>
      </c>
      <c r="K1086" s="367" t="s">
        <v>48</v>
      </c>
      <c r="L1086" s="368"/>
      <c r="M1086" s="368" t="s">
        <v>1424</v>
      </c>
      <c r="N1086" s="367">
        <v>551252</v>
      </c>
      <c r="O1086" s="367" t="s">
        <v>1323</v>
      </c>
      <c r="P1086" s="371">
        <v>44084</v>
      </c>
      <c r="Q1086" s="372">
        <v>238.59305927</v>
      </c>
      <c r="R1086" s="372">
        <v>208.27905523634928</v>
      </c>
      <c r="S1086" s="367">
        <v>5</v>
      </c>
      <c r="T1086" s="369">
        <v>0.62309522435401665</v>
      </c>
      <c r="U1086" s="369">
        <v>6.6761674603652885</v>
      </c>
      <c r="V1086" s="369">
        <v>0.62314798321148968</v>
      </c>
      <c r="W1086" s="369">
        <v>5.5826904931441197</v>
      </c>
      <c r="X1086" s="369">
        <v>0.77001562958340375</v>
      </c>
      <c r="Y1086" s="369">
        <v>5.2712009176676711</v>
      </c>
      <c r="AA1086" s="369"/>
      <c r="AB1086" s="369">
        <v>0.6463740135683782</v>
      </c>
      <c r="AC1086" s="373">
        <v>0.79137856236251125</v>
      </c>
      <c r="AD1086" s="575">
        <v>35640811000131</v>
      </c>
      <c r="AE1086" s="370" t="s">
        <v>1889</v>
      </c>
      <c r="AF1086" s="370" t="s">
        <v>1833</v>
      </c>
      <c r="AG1086" s="374" t="s">
        <v>1458</v>
      </c>
      <c r="AH1086" s="374" t="s">
        <v>1894</v>
      </c>
      <c r="AI1086" s="374">
        <v>250000</v>
      </c>
      <c r="AJ1086" s="374">
        <v>0</v>
      </c>
      <c r="AK1086" s="374">
        <v>0</v>
      </c>
      <c r="AL1086" s="722">
        <v>0.5</v>
      </c>
      <c r="AM1086" s="722">
        <v>0</v>
      </c>
      <c r="AN1086" s="369" t="s">
        <v>1815</v>
      </c>
      <c r="AO1086" s="367" t="s">
        <v>1326</v>
      </c>
      <c r="AP1086" s="370" t="s">
        <v>1835</v>
      </c>
      <c r="AQ1086" s="376" t="s">
        <v>1815</v>
      </c>
      <c r="AR1086" s="369">
        <v>0</v>
      </c>
      <c r="AS1086" s="369">
        <v>0</v>
      </c>
      <c r="AT1086" s="369" t="s">
        <v>1424</v>
      </c>
      <c r="AW1086"/>
      <c r="AX1086" s="198"/>
      <c r="AY1086" s="184"/>
      <c r="AZ1086" s="184"/>
      <c r="BA1086" s="184"/>
      <c r="BB1086" s="186"/>
      <c r="BC1086" s="184"/>
      <c r="BD1086" s="184"/>
      <c r="BE1086" s="184"/>
      <c r="BF1086" s="184"/>
      <c r="BG1086" s="186"/>
      <c r="BH1086" s="186"/>
      <c r="BI1086" s="199"/>
      <c r="BJ1086" s="199"/>
      <c r="BK1086" s="199"/>
      <c r="BL1086" s="186"/>
      <c r="BM1086" s="186"/>
      <c r="BN1086" s="186"/>
      <c r="BO1086" s="186"/>
      <c r="BP1086" s="186"/>
      <c r="BQ1086" s="186"/>
      <c r="BR1086" s="186"/>
      <c r="BS1086" s="186"/>
      <c r="BT1086" s="187"/>
      <c r="BU1086" s="188"/>
      <c r="BV1086" s="189"/>
      <c r="BW1086" s="185"/>
      <c r="BX1086"/>
      <c r="BZ1086"/>
    </row>
    <row r="1087" spans="2:78" ht="18.75">
      <c r="B1087" s="363" t="s">
        <v>345</v>
      </c>
      <c r="C1087" s="364">
        <v>35343836000173</v>
      </c>
      <c r="D1087" s="365" t="s">
        <v>13</v>
      </c>
      <c r="E1087" s="365" t="s">
        <v>616</v>
      </c>
      <c r="F1087" s="365" t="s">
        <v>617</v>
      </c>
      <c r="G1087" s="366" t="s">
        <v>34</v>
      </c>
      <c r="H1087" s="366" t="s">
        <v>867</v>
      </c>
      <c r="I1087" s="366" t="s">
        <v>34</v>
      </c>
      <c r="J1087" s="366" t="s">
        <v>608</v>
      </c>
      <c r="K1087" s="367" t="s">
        <v>48</v>
      </c>
      <c r="L1087" s="368"/>
      <c r="M1087" s="368" t="s">
        <v>1421</v>
      </c>
      <c r="N1087" s="367">
        <v>551724</v>
      </c>
      <c r="O1087" s="367" t="s">
        <v>1323</v>
      </c>
      <c r="P1087" s="371">
        <v>43831</v>
      </c>
      <c r="Q1087" s="372">
        <v>17.246278350000001</v>
      </c>
      <c r="R1087" s="372">
        <v>21.880036972500001</v>
      </c>
      <c r="S1087" s="367">
        <v>2</v>
      </c>
      <c r="T1087" s="369">
        <v>4.9544361195359876E-2</v>
      </c>
      <c r="U1087" s="369">
        <v>0.53084414569211757</v>
      </c>
      <c r="V1087" s="369">
        <v>4.3596150892114549E-2</v>
      </c>
      <c r="W1087" s="369">
        <v>0.39057145923632491</v>
      </c>
      <c r="X1087" s="369">
        <v>9.9324405550359707E-2</v>
      </c>
      <c r="Y1087" s="369">
        <v>0.67993281898331004</v>
      </c>
      <c r="AA1087" s="369"/>
      <c r="AB1087" s="369">
        <v>5.1918524050303373E-2</v>
      </c>
      <c r="AC1087" s="373">
        <v>-1.3102316746762022</v>
      </c>
      <c r="AD1087" s="575">
        <v>35726638000199</v>
      </c>
      <c r="AE1087" s="370" t="s">
        <v>1908</v>
      </c>
      <c r="AF1087" s="370" t="s">
        <v>1856</v>
      </c>
      <c r="AG1087" s="374" t="s">
        <v>59</v>
      </c>
      <c r="AH1087" s="374" t="s">
        <v>1819</v>
      </c>
      <c r="AI1087" s="374">
        <v>100</v>
      </c>
      <c r="AJ1087" s="374">
        <v>100</v>
      </c>
      <c r="AK1087" s="374">
        <v>100</v>
      </c>
      <c r="AL1087" s="722">
        <v>1.5</v>
      </c>
      <c r="AM1087" s="722">
        <v>20</v>
      </c>
      <c r="AN1087" s="369" t="s">
        <v>1820</v>
      </c>
      <c r="AO1087" s="367" t="s">
        <v>1326</v>
      </c>
      <c r="AP1087" s="370" t="s">
        <v>1835</v>
      </c>
      <c r="AQ1087" s="376" t="s">
        <v>676</v>
      </c>
      <c r="AR1087" s="369">
        <v>2.16666666666667E-3</v>
      </c>
      <c r="AS1087" s="369">
        <v>2.16666666666667E-3</v>
      </c>
      <c r="AT1087" s="369" t="s">
        <v>1424</v>
      </c>
      <c r="AW1087"/>
      <c r="AX1087" s="198"/>
      <c r="AY1087" s="184"/>
      <c r="AZ1087" s="184"/>
      <c r="BA1087" s="184"/>
      <c r="BB1087" s="186"/>
      <c r="BC1087" s="184"/>
      <c r="BD1087" s="184"/>
      <c r="BE1087" s="184"/>
      <c r="BF1087" s="184"/>
      <c r="BG1087" s="186"/>
      <c r="BH1087" s="186"/>
      <c r="BI1087" s="199"/>
      <c r="BJ1087" s="199"/>
      <c r="BK1087" s="199"/>
      <c r="BL1087" s="186"/>
      <c r="BM1087" s="186"/>
      <c r="BN1087" s="186"/>
      <c r="BO1087" s="186"/>
      <c r="BP1087" s="186"/>
      <c r="BQ1087" s="186"/>
      <c r="BR1087" s="186"/>
      <c r="BS1087" s="186"/>
      <c r="BT1087" s="187"/>
      <c r="BU1087" s="188"/>
      <c r="BV1087" s="189"/>
      <c r="BW1087" s="185"/>
      <c r="BX1087"/>
      <c r="BZ1087"/>
    </row>
    <row r="1088" spans="2:78" ht="18.75">
      <c r="B1088" s="363" t="s">
        <v>18</v>
      </c>
      <c r="C1088" s="364">
        <v>37806055000101</v>
      </c>
      <c r="D1088" s="365" t="s">
        <v>11</v>
      </c>
      <c r="E1088" s="365" t="s">
        <v>620</v>
      </c>
      <c r="F1088" s="365" t="s">
        <v>687</v>
      </c>
      <c r="G1088" s="366" t="s">
        <v>740</v>
      </c>
      <c r="H1088" s="366" t="s">
        <v>34</v>
      </c>
      <c r="I1088" s="366" t="s">
        <v>1321</v>
      </c>
      <c r="J1088" s="366" t="s">
        <v>608</v>
      </c>
      <c r="K1088" s="367" t="s">
        <v>48</v>
      </c>
      <c r="L1088" s="368" t="s">
        <v>717</v>
      </c>
      <c r="M1088" s="368" t="s">
        <v>34</v>
      </c>
      <c r="N1088" s="367">
        <v>551791</v>
      </c>
      <c r="O1088" s="367" t="s">
        <v>1323</v>
      </c>
      <c r="P1088" s="371">
        <v>44071</v>
      </c>
      <c r="Q1088" s="372">
        <v>147.01819123999999</v>
      </c>
      <c r="R1088" s="372">
        <v>2119471.3260790925</v>
      </c>
      <c r="S1088" s="367">
        <v>1</v>
      </c>
      <c r="T1088" s="369">
        <v>0.11825068677051864</v>
      </c>
      <c r="U1088" s="369">
        <v>1.2669995794007975</v>
      </c>
      <c r="V1088" s="369">
        <v>0.14612693352471928</v>
      </c>
      <c r="W1088" s="369">
        <v>1.309129555994865</v>
      </c>
      <c r="X1088" s="369">
        <v>0.21908421046030235</v>
      </c>
      <c r="Y1088" s="369">
        <v>1.499757728099151</v>
      </c>
      <c r="AA1088" s="369"/>
      <c r="AB1088" s="369">
        <v>1.239134625201644E-3</v>
      </c>
      <c r="AC1088" s="373">
        <v>27.846439940974129</v>
      </c>
      <c r="AD1088" s="575">
        <v>0</v>
      </c>
      <c r="AE1088" s="370" t="s">
        <v>2126</v>
      </c>
      <c r="AF1088" s="370" t="s">
        <v>2125</v>
      </c>
      <c r="AG1088" s="374" t="s">
        <v>1458</v>
      </c>
      <c r="AH1088" s="374" t="s">
        <v>1813</v>
      </c>
      <c r="AI1088" s="374">
        <v>5000</v>
      </c>
      <c r="AJ1088" s="374">
        <v>5000</v>
      </c>
      <c r="AK1088" s="374">
        <v>5000</v>
      </c>
      <c r="AL1088" s="722">
        <v>1.95</v>
      </c>
      <c r="AM1088" s="722">
        <v>20</v>
      </c>
      <c r="AN1088" s="369" t="s">
        <v>64</v>
      </c>
      <c r="AO1088" s="367" t="s">
        <v>1326</v>
      </c>
      <c r="AP1088" s="370" t="s">
        <v>1835</v>
      </c>
      <c r="AQ1088" s="376" t="s">
        <v>670</v>
      </c>
      <c r="AR1088" s="369">
        <v>1.0500000000000001E-2</v>
      </c>
      <c r="AS1088" s="369">
        <v>1.0500000000000001E-2</v>
      </c>
      <c r="AT1088" s="369" t="s">
        <v>1424</v>
      </c>
      <c r="AW1088"/>
      <c r="AX1088" s="198"/>
      <c r="AY1088" s="184"/>
      <c r="AZ1088" s="184"/>
      <c r="BA1088" s="184"/>
      <c r="BB1088" s="186"/>
      <c r="BC1088" s="184"/>
      <c r="BD1088" s="184"/>
      <c r="BE1088" s="184"/>
      <c r="BF1088" s="184"/>
      <c r="BG1088" s="186"/>
      <c r="BH1088" s="186"/>
      <c r="BI1088" s="199"/>
      <c r="BJ1088" s="199"/>
      <c r="BK1088" s="199"/>
      <c r="BL1088" s="186"/>
      <c r="BM1088" s="186"/>
      <c r="BN1088" s="186"/>
      <c r="BO1088" s="186"/>
      <c r="BP1088" s="186"/>
      <c r="BQ1088" s="186"/>
      <c r="BR1088" s="186"/>
      <c r="BS1088" s="186"/>
      <c r="BT1088" s="187"/>
      <c r="BU1088" s="188"/>
      <c r="BV1088" s="189"/>
      <c r="BW1088" s="185"/>
      <c r="BX1088"/>
      <c r="BZ1088"/>
    </row>
    <row r="1089" spans="2:78" ht="18.75">
      <c r="B1089" s="363" t="s">
        <v>1559</v>
      </c>
      <c r="C1089" s="364">
        <v>37970310000149</v>
      </c>
      <c r="D1089" s="365" t="s">
        <v>13</v>
      </c>
      <c r="E1089" s="365" t="s">
        <v>616</v>
      </c>
      <c r="F1089" s="365" t="s">
        <v>617</v>
      </c>
      <c r="G1089" s="366" t="s">
        <v>34</v>
      </c>
      <c r="H1089" s="366" t="s">
        <v>1340</v>
      </c>
      <c r="I1089" s="366" t="s">
        <v>34</v>
      </c>
      <c r="J1089" s="366" t="s">
        <v>608</v>
      </c>
      <c r="K1089" s="367" t="s">
        <v>48</v>
      </c>
      <c r="L1089" s="368"/>
      <c r="M1089" s="368" t="s">
        <v>1424</v>
      </c>
      <c r="N1089" s="367">
        <v>551831</v>
      </c>
      <c r="O1089" s="367" t="s">
        <v>1323</v>
      </c>
      <c r="P1089" s="371">
        <v>44086</v>
      </c>
      <c r="Q1089" s="372">
        <v>160.24419218</v>
      </c>
      <c r="R1089" s="372">
        <v>138.05726394242063</v>
      </c>
      <c r="S1089" s="367">
        <v>3</v>
      </c>
      <c r="T1089" s="369">
        <v>0.22340163771958643</v>
      </c>
      <c r="U1089" s="369">
        <v>2.3936417517596453</v>
      </c>
      <c r="V1089" s="369">
        <v>0.13574813328484225</v>
      </c>
      <c r="W1089" s="369">
        <v>1.2161474217499746</v>
      </c>
      <c r="X1089" s="369">
        <v>7.0241136074824295E-2</v>
      </c>
      <c r="Y1089" s="369">
        <v>0.48084107219479449</v>
      </c>
      <c r="AA1089" s="369"/>
      <c r="AB1089" s="369">
        <v>9.4883668830402557E-2</v>
      </c>
      <c r="AC1089" s="373">
        <v>0.2542765048715252</v>
      </c>
      <c r="AD1089" s="575">
        <v>37967588000167</v>
      </c>
      <c r="AE1089" s="370" t="s">
        <v>1836</v>
      </c>
      <c r="AF1089" s="370" t="s">
        <v>1833</v>
      </c>
      <c r="AG1089" s="374" t="s">
        <v>1458</v>
      </c>
      <c r="AH1089" s="374" t="s">
        <v>1813</v>
      </c>
      <c r="AI1089" s="374">
        <v>5000</v>
      </c>
      <c r="AJ1089" s="374">
        <v>1000</v>
      </c>
      <c r="AK1089" s="374">
        <v>1000</v>
      </c>
      <c r="AL1089" s="722">
        <v>2</v>
      </c>
      <c r="AM1089" s="722">
        <v>20</v>
      </c>
      <c r="AN1089" s="369" t="s">
        <v>1815</v>
      </c>
      <c r="AO1089" s="367" t="s">
        <v>1326</v>
      </c>
      <c r="AP1089" s="370" t="s">
        <v>1835</v>
      </c>
      <c r="AQ1089" s="376" t="s">
        <v>1815</v>
      </c>
      <c r="AR1089" s="369">
        <v>7.0000000000000001E-3</v>
      </c>
      <c r="AS1089" s="369">
        <v>7.0000000000000001E-3</v>
      </c>
      <c r="AT1089" s="369" t="s">
        <v>1424</v>
      </c>
      <c r="AW1089"/>
      <c r="AX1089" s="198"/>
      <c r="AY1089" s="184"/>
      <c r="AZ1089" s="184"/>
      <c r="BA1089" s="184"/>
      <c r="BB1089" s="186"/>
      <c r="BC1089" s="184"/>
      <c r="BD1089" s="184"/>
      <c r="BE1089" s="184"/>
      <c r="BF1089" s="184"/>
      <c r="BG1089" s="186"/>
      <c r="BH1089" s="186"/>
      <c r="BI1089" s="199"/>
      <c r="BJ1089" s="199"/>
      <c r="BK1089" s="199"/>
      <c r="BL1089" s="186"/>
      <c r="BM1089" s="186"/>
      <c r="BN1089" s="186"/>
      <c r="BO1089" s="186"/>
      <c r="BP1089" s="186"/>
      <c r="BQ1089" s="186"/>
      <c r="BR1089" s="186"/>
      <c r="BS1089" s="186"/>
      <c r="BT1089" s="187"/>
      <c r="BU1089" s="188"/>
      <c r="BV1089" s="189"/>
      <c r="BW1089" s="185"/>
      <c r="BX1089"/>
      <c r="BZ1089"/>
    </row>
    <row r="1090" spans="2:78" ht="18.75">
      <c r="B1090" s="363" t="s">
        <v>880</v>
      </c>
      <c r="C1090" s="364">
        <v>37953241000165</v>
      </c>
      <c r="D1090" s="365" t="s">
        <v>13</v>
      </c>
      <c r="E1090" s="365" t="s">
        <v>615</v>
      </c>
      <c r="F1090" s="365" t="s">
        <v>619</v>
      </c>
      <c r="G1090" s="366" t="s">
        <v>34</v>
      </c>
      <c r="H1090" s="366" t="s">
        <v>1339</v>
      </c>
      <c r="I1090" s="366" t="s">
        <v>34</v>
      </c>
      <c r="J1090" s="366" t="s">
        <v>692</v>
      </c>
      <c r="K1090" s="367" t="s">
        <v>48</v>
      </c>
      <c r="L1090" s="368"/>
      <c r="M1090" s="368" t="s">
        <v>1421</v>
      </c>
      <c r="N1090" s="367">
        <v>552275</v>
      </c>
      <c r="O1090" s="367" t="s">
        <v>1326</v>
      </c>
      <c r="P1090" s="371">
        <v>44091</v>
      </c>
      <c r="Q1090" s="372">
        <v>25.27701325</v>
      </c>
      <c r="R1090" s="372">
        <v>35.969893779880969</v>
      </c>
      <c r="S1090" s="367">
        <v>3</v>
      </c>
      <c r="T1090" s="369">
        <v>8.3497559386475739E-2</v>
      </c>
      <c r="U1090" s="369">
        <v>0.89463643309708851</v>
      </c>
      <c r="V1090" s="369">
        <v>9.5710061891788323E-2</v>
      </c>
      <c r="W1090" s="369">
        <v>0.85745226979283928</v>
      </c>
      <c r="X1090" s="369">
        <v>0.13772651441814765</v>
      </c>
      <c r="Y1090" s="369">
        <v>0.94281739395456665</v>
      </c>
      <c r="AA1090" s="369"/>
      <c r="AB1090" s="369">
        <v>1.6538908116522182E-2</v>
      </c>
      <c r="AC1090" s="373">
        <v>-0.96205768853486773</v>
      </c>
      <c r="AD1090" s="575">
        <v>0</v>
      </c>
      <c r="AE1090" s="370" t="s">
        <v>1836</v>
      </c>
      <c r="AF1090" s="370" t="s">
        <v>1833</v>
      </c>
      <c r="AG1090" s="374" t="s">
        <v>1458</v>
      </c>
      <c r="AH1090" s="374" t="s">
        <v>1894</v>
      </c>
      <c r="AI1090" s="374">
        <v>50000</v>
      </c>
      <c r="AJ1090" s="374">
        <v>5000</v>
      </c>
      <c r="AK1090" s="374">
        <v>5000</v>
      </c>
      <c r="AL1090" s="722">
        <v>0</v>
      </c>
      <c r="AM1090" s="722">
        <v>0</v>
      </c>
      <c r="AN1090" s="369" t="s">
        <v>1815</v>
      </c>
      <c r="AO1090" s="367" t="s">
        <v>1326</v>
      </c>
      <c r="AP1090" s="370" t="s">
        <v>1835</v>
      </c>
      <c r="AQ1090" s="376" t="s">
        <v>681</v>
      </c>
      <c r="AR1090" s="369">
        <v>0</v>
      </c>
      <c r="AS1090" s="369">
        <v>0</v>
      </c>
      <c r="AT1090" s="369" t="s">
        <v>1424</v>
      </c>
      <c r="AW1090"/>
      <c r="AX1090" s="198"/>
      <c r="AY1090" s="184"/>
      <c r="AZ1090" s="184"/>
      <c r="BA1090" s="184"/>
      <c r="BB1090" s="186"/>
      <c r="BC1090" s="184"/>
      <c r="BD1090" s="184"/>
      <c r="BE1090" s="184"/>
      <c r="BF1090" s="184"/>
      <c r="BG1090" s="186"/>
      <c r="BH1090" s="186"/>
      <c r="BI1090" s="199"/>
      <c r="BJ1090" s="199"/>
      <c r="BK1090" s="199"/>
      <c r="BL1090" s="186"/>
      <c r="BM1090" s="186"/>
      <c r="BN1090" s="186"/>
      <c r="BO1090" s="186"/>
      <c r="BP1090" s="186"/>
      <c r="BQ1090" s="186"/>
      <c r="BR1090" s="186"/>
      <c r="BS1090" s="186"/>
      <c r="BT1090" s="187"/>
      <c r="BU1090" s="188"/>
      <c r="BV1090" s="189"/>
      <c r="BW1090" s="185"/>
      <c r="BX1090"/>
      <c r="BZ1090"/>
    </row>
    <row r="1091" spans="2:78" ht="18.75">
      <c r="B1091" s="363" t="s">
        <v>581</v>
      </c>
      <c r="C1091" s="364">
        <v>36947848000170</v>
      </c>
      <c r="D1091" s="365" t="s">
        <v>14</v>
      </c>
      <c r="E1091" s="365" t="s">
        <v>607</v>
      </c>
      <c r="F1091" s="365" t="s">
        <v>1424</v>
      </c>
      <c r="G1091" s="366" t="s">
        <v>1424</v>
      </c>
      <c r="H1091" s="366" t="s">
        <v>34</v>
      </c>
      <c r="I1091" s="366" t="s">
        <v>34</v>
      </c>
      <c r="J1091" s="366" t="s">
        <v>611</v>
      </c>
      <c r="K1091" s="367" t="s">
        <v>1815</v>
      </c>
      <c r="L1091" s="368"/>
      <c r="M1091" s="368" t="s">
        <v>1421</v>
      </c>
      <c r="N1091" s="367">
        <v>552291</v>
      </c>
      <c r="O1091" s="367" t="s">
        <v>1323</v>
      </c>
      <c r="P1091" s="371">
        <v>44022</v>
      </c>
      <c r="Q1091" s="372">
        <v>1.6393988100000001</v>
      </c>
      <c r="R1091" s="372">
        <v>2.0102722371314741</v>
      </c>
      <c r="S1091" s="367">
        <v>5</v>
      </c>
      <c r="T1091" s="369">
        <v>-0.34101730292592236</v>
      </c>
      <c r="U1091" s="369">
        <v>-3.6538373786701599</v>
      </c>
      <c r="V1091" s="369">
        <v>-0.28156719329663216</v>
      </c>
      <c r="W1091" s="369">
        <v>-2.5225187845386867</v>
      </c>
      <c r="X1091" s="369">
        <v>-0.23705772257950908</v>
      </c>
      <c r="Y1091" s="369">
        <v>-1.622796780732058</v>
      </c>
      <c r="AA1091" s="369"/>
      <c r="AB1091" s="369">
        <v>0.20495527733264493</v>
      </c>
      <c r="AC1091" s="373">
        <v>-1.9184118799914696</v>
      </c>
      <c r="AD1091" s="575">
        <v>36262399000126</v>
      </c>
      <c r="AE1091" s="370" t="s">
        <v>1853</v>
      </c>
      <c r="AF1091" s="370" t="s">
        <v>1856</v>
      </c>
      <c r="AG1091" s="374" t="s">
        <v>59</v>
      </c>
      <c r="AH1091" s="374" t="s">
        <v>1813</v>
      </c>
      <c r="AI1091" s="374">
        <v>10000</v>
      </c>
      <c r="AJ1091" s="374">
        <v>5000</v>
      </c>
      <c r="AK1091" s="374">
        <v>10000</v>
      </c>
      <c r="AL1091" s="722">
        <v>1.1000000000000001</v>
      </c>
      <c r="AM1091" s="722">
        <v>0</v>
      </c>
      <c r="AN1091" s="369" t="s">
        <v>1820</v>
      </c>
      <c r="AO1091" s="367" t="s">
        <v>1326</v>
      </c>
      <c r="AP1091" s="370" t="s">
        <v>1835</v>
      </c>
      <c r="AQ1091" s="376" t="s">
        <v>681</v>
      </c>
      <c r="AR1091" s="369">
        <v>2.9333333333333299E-3</v>
      </c>
      <c r="AS1091" s="369">
        <v>2.9333333333333299E-3</v>
      </c>
      <c r="AT1091" s="369" t="s">
        <v>1424</v>
      </c>
      <c r="AW1091"/>
      <c r="AX1091" s="198"/>
      <c r="AY1091" s="184"/>
      <c r="AZ1091" s="184"/>
      <c r="BA1091" s="184"/>
      <c r="BB1091" s="186"/>
      <c r="BC1091" s="184"/>
      <c r="BD1091" s="184"/>
      <c r="BE1091" s="184"/>
      <c r="BF1091" s="184"/>
      <c r="BG1091" s="186"/>
      <c r="BH1091" s="186"/>
      <c r="BI1091" s="199"/>
      <c r="BJ1091" s="199"/>
      <c r="BK1091" s="199"/>
      <c r="BL1091" s="186"/>
      <c r="BM1091" s="186"/>
      <c r="BN1091" s="186"/>
      <c r="BO1091" s="186"/>
      <c r="BP1091" s="186"/>
      <c r="BQ1091" s="186"/>
      <c r="BR1091" s="186"/>
      <c r="BS1091" s="186"/>
      <c r="BT1091" s="187"/>
      <c r="BU1091" s="188"/>
      <c r="BV1091" s="189"/>
      <c r="BW1091" s="185"/>
      <c r="BX1091"/>
      <c r="BZ1091"/>
    </row>
    <row r="1092" spans="2:78" ht="18.75">
      <c r="B1092" s="363" t="s">
        <v>601</v>
      </c>
      <c r="C1092" s="364"/>
      <c r="D1092" s="365" t="s">
        <v>14</v>
      </c>
      <c r="E1092" s="365" t="s">
        <v>607</v>
      </c>
      <c r="F1092" s="365" t="s">
        <v>1424</v>
      </c>
      <c r="G1092" s="366" t="s">
        <v>1424</v>
      </c>
      <c r="H1092" s="366" t="s">
        <v>34</v>
      </c>
      <c r="I1092" s="366" t="s">
        <v>34</v>
      </c>
      <c r="J1092" s="366" t="s">
        <v>608</v>
      </c>
      <c r="L1092" s="368"/>
      <c r="M1092" s="368" t="s">
        <v>34</v>
      </c>
      <c r="N1092" s="367">
        <v>552348</v>
      </c>
      <c r="O1092" s="367" t="s">
        <v>1323</v>
      </c>
      <c r="P1092" s="371"/>
      <c r="S1092" s="367"/>
      <c r="U1092" s="369"/>
      <c r="W1092" s="369"/>
      <c r="Y1092" s="369"/>
      <c r="AA1092" s="369"/>
      <c r="AD1092" s="575">
        <v>0</v>
      </c>
      <c r="AE1092" s="370"/>
      <c r="AF1092" s="370"/>
      <c r="AG1092" s="374" t="s">
        <v>1459</v>
      </c>
      <c r="AH1092" s="374"/>
      <c r="AI1092" s="374">
        <v>500</v>
      </c>
      <c r="AJ1092" s="374">
        <v>0</v>
      </c>
      <c r="AK1092" s="374">
        <v>500</v>
      </c>
      <c r="AN1092" s="369"/>
      <c r="AO1092" s="367" t="s">
        <v>1326</v>
      </c>
      <c r="AP1092" s="370"/>
      <c r="AR1092" s="369">
        <v>4.0000000000000001E-3</v>
      </c>
      <c r="AS1092" s="369">
        <v>4.0000000000000001E-3</v>
      </c>
      <c r="AT1092" s="369" t="s">
        <v>1424</v>
      </c>
      <c r="AW1092"/>
      <c r="AX1092" s="198"/>
      <c r="AY1092" s="184"/>
      <c r="AZ1092" s="184"/>
      <c r="BA1092" s="184"/>
      <c r="BB1092" s="186"/>
      <c r="BC1092" s="184"/>
      <c r="BD1092" s="184"/>
      <c r="BE1092" s="184"/>
      <c r="BF1092" s="184"/>
      <c r="BG1092" s="186"/>
      <c r="BH1092" s="186"/>
      <c r="BI1092" s="199"/>
      <c r="BJ1092" s="199"/>
      <c r="BK1092" s="199"/>
      <c r="BL1092" s="186"/>
      <c r="BM1092" s="186"/>
      <c r="BN1092" s="186"/>
      <c r="BO1092" s="186"/>
      <c r="BP1092" s="186"/>
      <c r="BQ1092" s="186"/>
      <c r="BR1092" s="186"/>
      <c r="BS1092" s="186"/>
      <c r="BT1092" s="187"/>
      <c r="BU1092" s="188"/>
      <c r="BV1092" s="189"/>
      <c r="BW1092" s="185"/>
      <c r="BX1092"/>
      <c r="BZ1092"/>
    </row>
    <row r="1093" spans="2:78" ht="18.75">
      <c r="B1093" s="363" t="s">
        <v>1014</v>
      </c>
      <c r="C1093" s="364">
        <v>37888003000113</v>
      </c>
      <c r="D1093" s="365" t="s">
        <v>14</v>
      </c>
      <c r="E1093" s="365" t="s">
        <v>607</v>
      </c>
      <c r="F1093" s="365" t="s">
        <v>1424</v>
      </c>
      <c r="G1093" s="366" t="s">
        <v>1424</v>
      </c>
      <c r="H1093" s="366" t="s">
        <v>34</v>
      </c>
      <c r="I1093" s="366" t="s">
        <v>34</v>
      </c>
      <c r="J1093" s="366" t="s">
        <v>608</v>
      </c>
      <c r="K1093" s="367" t="s">
        <v>48</v>
      </c>
      <c r="L1093" s="368"/>
      <c r="M1093" s="368" t="s">
        <v>1421</v>
      </c>
      <c r="N1093" s="367">
        <v>552704</v>
      </c>
      <c r="O1093" s="367" t="s">
        <v>1323</v>
      </c>
      <c r="P1093" s="371">
        <v>44097</v>
      </c>
      <c r="Q1093" s="372">
        <v>3.15505426</v>
      </c>
      <c r="R1093" s="372">
        <v>3.4580356274103599</v>
      </c>
      <c r="S1093" s="367">
        <v>2</v>
      </c>
      <c r="T1093" s="369">
        <v>-2.6014401702497802E-2</v>
      </c>
      <c r="U1093" s="369">
        <v>-0.27873187814453776</v>
      </c>
      <c r="V1093" s="369">
        <v>-0.11867099555169669</v>
      </c>
      <c r="W1093" s="369">
        <v>-1.0631558739291607</v>
      </c>
      <c r="X1093" s="369">
        <v>-0.10651565217200021</v>
      </c>
      <c r="Y1093" s="369">
        <v>-0.72916104804104265</v>
      </c>
      <c r="AA1093" s="369"/>
      <c r="AB1093" s="369">
        <v>0.23620297617433889</v>
      </c>
      <c r="AC1093" s="373">
        <v>-0.97497688169255126</v>
      </c>
      <c r="AD1093" s="575">
        <v>36352709000101</v>
      </c>
      <c r="AE1093" s="370" t="s">
        <v>1845</v>
      </c>
      <c r="AF1093" s="370" t="s">
        <v>1812</v>
      </c>
      <c r="AG1093" s="374" t="s">
        <v>1459</v>
      </c>
      <c r="AH1093" s="374" t="s">
        <v>1819</v>
      </c>
      <c r="AI1093" s="374">
        <v>100000</v>
      </c>
      <c r="AJ1093" s="374">
        <v>50000</v>
      </c>
      <c r="AK1093" s="374">
        <v>100000</v>
      </c>
      <c r="AL1093" s="722">
        <v>2.25</v>
      </c>
      <c r="AM1093" s="722">
        <v>20</v>
      </c>
      <c r="AN1093" s="369" t="s">
        <v>1815</v>
      </c>
      <c r="AO1093" s="367" t="s">
        <v>1326</v>
      </c>
      <c r="AP1093" s="370" t="s">
        <v>1816</v>
      </c>
      <c r="AQ1093" s="376" t="s">
        <v>684</v>
      </c>
      <c r="AR1093" s="369">
        <v>2.46666666666667E-3</v>
      </c>
      <c r="AS1093" s="369">
        <v>2.46666666666667E-3</v>
      </c>
      <c r="AT1093" s="369" t="s">
        <v>1424</v>
      </c>
      <c r="AW1093"/>
      <c r="AX1093" s="198"/>
      <c r="AY1093" s="184"/>
      <c r="AZ1093" s="184"/>
      <c r="BA1093" s="184"/>
      <c r="BB1093" s="186"/>
      <c r="BC1093" s="184"/>
      <c r="BD1093" s="184"/>
      <c r="BE1093" s="184"/>
      <c r="BF1093" s="184"/>
      <c r="BG1093" s="186"/>
      <c r="BH1093" s="186"/>
      <c r="BI1093" s="199"/>
      <c r="BJ1093" s="199"/>
      <c r="BK1093" s="199"/>
      <c r="BL1093" s="186"/>
      <c r="BM1093" s="186"/>
      <c r="BN1093" s="186"/>
      <c r="BO1093" s="186"/>
      <c r="BP1093" s="186"/>
      <c r="BQ1093" s="186"/>
      <c r="BR1093" s="186"/>
      <c r="BS1093" s="186"/>
      <c r="BT1093" s="187"/>
      <c r="BU1093" s="188"/>
      <c r="BV1093" s="189"/>
      <c r="BW1093" s="185"/>
      <c r="BX1093"/>
      <c r="BZ1093"/>
    </row>
    <row r="1094" spans="2:78" ht="18.75">
      <c r="B1094" s="363" t="s">
        <v>1268</v>
      </c>
      <c r="C1094" s="364">
        <v>38173769000184</v>
      </c>
      <c r="D1094" s="365" t="s">
        <v>14</v>
      </c>
      <c r="E1094" s="365" t="s">
        <v>607</v>
      </c>
      <c r="F1094" s="365" t="s">
        <v>1424</v>
      </c>
      <c r="G1094" s="366" t="s">
        <v>1424</v>
      </c>
      <c r="H1094" s="366" t="s">
        <v>34</v>
      </c>
      <c r="I1094" s="366" t="s">
        <v>34</v>
      </c>
      <c r="J1094" s="366" t="s">
        <v>611</v>
      </c>
      <c r="K1094" s="367" t="s">
        <v>1815</v>
      </c>
      <c r="L1094" s="368"/>
      <c r="M1094" s="368" t="s">
        <v>1421</v>
      </c>
      <c r="N1094" s="367">
        <v>552852</v>
      </c>
      <c r="O1094" s="367" t="s">
        <v>1323</v>
      </c>
      <c r="P1094" s="371">
        <v>44078</v>
      </c>
      <c r="Q1094" s="372">
        <v>8.99086505</v>
      </c>
      <c r="R1094" s="372">
        <v>14.649486997569714</v>
      </c>
      <c r="S1094" s="367">
        <v>2</v>
      </c>
      <c r="T1094" s="369">
        <v>-0.30795706234816334</v>
      </c>
      <c r="U1094" s="369">
        <v>-3.2996127052169069</v>
      </c>
      <c r="V1094" s="369">
        <v>-0.23486906271224184</v>
      </c>
      <c r="W1094" s="369">
        <v>-2.104157148643607</v>
      </c>
      <c r="X1094" s="369">
        <v>-6.777611346183865E-2</v>
      </c>
      <c r="Y1094" s="369">
        <v>-0.46396657126203894</v>
      </c>
      <c r="AA1094" s="369"/>
      <c r="AB1094" s="369">
        <v>0.20832253223707126</v>
      </c>
      <c r="AC1094" s="373">
        <v>-1.663240671072467</v>
      </c>
      <c r="AD1094" s="575">
        <v>0</v>
      </c>
      <c r="AE1094" s="370" t="s">
        <v>2094</v>
      </c>
      <c r="AF1094" s="370" t="s">
        <v>1833</v>
      </c>
      <c r="AG1094" s="374" t="s">
        <v>1458</v>
      </c>
      <c r="AH1094" s="374" t="s">
        <v>1819</v>
      </c>
      <c r="AI1094" s="374">
        <v>0</v>
      </c>
      <c r="AJ1094" s="374">
        <v>0</v>
      </c>
      <c r="AK1094" s="374">
        <v>0</v>
      </c>
      <c r="AL1094" s="722">
        <v>0.9</v>
      </c>
      <c r="AM1094" s="722">
        <v>0</v>
      </c>
      <c r="AN1094" s="369" t="s">
        <v>1824</v>
      </c>
      <c r="AO1094" s="367" t="s">
        <v>1326</v>
      </c>
      <c r="AP1094" s="370" t="s">
        <v>1816</v>
      </c>
      <c r="AQ1094" s="376" t="s">
        <v>661</v>
      </c>
      <c r="AR1094" s="369">
        <v>2.9997000000000001E-3</v>
      </c>
      <c r="AS1094" s="369">
        <v>2.9997000000000001E-3</v>
      </c>
      <c r="AT1094" s="369" t="s">
        <v>1424</v>
      </c>
      <c r="AW1094"/>
      <c r="AX1094" s="198"/>
      <c r="AY1094" s="184"/>
      <c r="AZ1094" s="184"/>
      <c r="BA1094" s="184"/>
      <c r="BB1094" s="186"/>
      <c r="BC1094" s="184"/>
      <c r="BD1094" s="184"/>
      <c r="BE1094" s="184"/>
      <c r="BF1094" s="184"/>
      <c r="BG1094" s="186"/>
      <c r="BH1094" s="186"/>
      <c r="BI1094" s="199"/>
      <c r="BJ1094" s="199"/>
      <c r="BK1094" s="199"/>
      <c r="BL1094" s="186"/>
      <c r="BM1094" s="186"/>
      <c r="BN1094" s="186"/>
      <c r="BO1094" s="186"/>
      <c r="BP1094" s="186"/>
      <c r="BQ1094" s="186"/>
      <c r="BR1094" s="186"/>
      <c r="BS1094" s="186"/>
      <c r="BT1094" s="187"/>
      <c r="BU1094" s="188"/>
      <c r="BV1094" s="189"/>
      <c r="BW1094" s="185"/>
      <c r="BX1094"/>
      <c r="BZ1094"/>
    </row>
    <row r="1095" spans="2:78" ht="18.75">
      <c r="B1095" s="363" t="s">
        <v>488</v>
      </c>
      <c r="C1095" s="364">
        <v>37121216000115</v>
      </c>
      <c r="D1095" s="365" t="s">
        <v>11</v>
      </c>
      <c r="E1095" s="365" t="s">
        <v>620</v>
      </c>
      <c r="F1095" s="365" t="s">
        <v>687</v>
      </c>
      <c r="G1095" s="366" t="s">
        <v>740</v>
      </c>
      <c r="H1095" s="366" t="s">
        <v>34</v>
      </c>
      <c r="I1095" s="366" t="s">
        <v>1321</v>
      </c>
      <c r="J1095" s="366" t="s">
        <v>608</v>
      </c>
      <c r="K1095" s="367" t="s">
        <v>48</v>
      </c>
      <c r="L1095" s="368"/>
      <c r="M1095" s="368" t="s">
        <v>34</v>
      </c>
      <c r="N1095" s="367">
        <v>553174</v>
      </c>
      <c r="O1095" s="367" t="s">
        <v>1323</v>
      </c>
      <c r="P1095" s="371">
        <v>43776</v>
      </c>
      <c r="Q1095" s="372">
        <v>139.97334502999999</v>
      </c>
      <c r="R1095" s="372">
        <v>95.12874874100001</v>
      </c>
      <c r="S1095" s="367">
        <v>2</v>
      </c>
      <c r="T1095" s="369">
        <v>0.14717215183444243</v>
      </c>
      <c r="U1095" s="369">
        <v>1.5768792517510977</v>
      </c>
      <c r="V1095" s="369">
        <v>0.19707809107528229</v>
      </c>
      <c r="W1095" s="369">
        <v>1.7655934306050134</v>
      </c>
      <c r="X1095" s="369">
        <v>0.37221127530091058</v>
      </c>
      <c r="Y1095" s="369">
        <v>2.5480007684959611</v>
      </c>
      <c r="AA1095" s="369"/>
      <c r="AB1095" s="369">
        <v>5.608043115442192E-2</v>
      </c>
      <c r="AC1095" s="373">
        <v>1.5238229041911324</v>
      </c>
      <c r="AD1095" s="575">
        <v>0</v>
      </c>
      <c r="AE1095" s="370" t="s">
        <v>2049</v>
      </c>
      <c r="AF1095" s="370" t="s">
        <v>2125</v>
      </c>
      <c r="AG1095" s="374" t="s">
        <v>930</v>
      </c>
      <c r="AH1095" s="374" t="s">
        <v>1894</v>
      </c>
      <c r="AI1095" s="374">
        <v>1000</v>
      </c>
      <c r="AJ1095" s="374">
        <v>0</v>
      </c>
      <c r="AK1095" s="374">
        <v>0</v>
      </c>
      <c r="AL1095" s="722">
        <v>0</v>
      </c>
      <c r="AM1095" s="722">
        <v>0</v>
      </c>
      <c r="AN1095" s="369" t="s">
        <v>1820</v>
      </c>
      <c r="AO1095" s="367" t="s">
        <v>1326</v>
      </c>
      <c r="AP1095" s="370" t="s">
        <v>1835</v>
      </c>
      <c r="AQ1095" s="376" t="s">
        <v>1950</v>
      </c>
      <c r="AR1095" s="369">
        <v>1.66666666666667E-3</v>
      </c>
      <c r="AS1095" s="369">
        <v>1.66666666666667E-3</v>
      </c>
      <c r="AT1095" s="369" t="s">
        <v>1424</v>
      </c>
      <c r="AW1095"/>
      <c r="AX1095" s="198"/>
      <c r="AY1095" s="184"/>
      <c r="AZ1095" s="184"/>
      <c r="BA1095" s="184"/>
      <c r="BB1095" s="186"/>
      <c r="BC1095" s="184"/>
      <c r="BD1095" s="184"/>
      <c r="BE1095" s="184"/>
      <c r="BF1095" s="184"/>
      <c r="BG1095" s="186"/>
      <c r="BH1095" s="186"/>
      <c r="BI1095" s="199"/>
      <c r="BJ1095" s="199"/>
      <c r="BK1095" s="199"/>
      <c r="BL1095" s="186"/>
      <c r="BM1095" s="186"/>
      <c r="BN1095" s="186"/>
      <c r="BO1095" s="186"/>
      <c r="BP1095" s="186"/>
      <c r="BQ1095" s="186"/>
      <c r="BR1095" s="186"/>
      <c r="BS1095" s="186"/>
      <c r="BT1095" s="187"/>
      <c r="BU1095" s="188"/>
      <c r="BV1095" s="189"/>
      <c r="BW1095" s="185"/>
      <c r="BX1095"/>
      <c r="BZ1095"/>
    </row>
    <row r="1096" spans="2:78" ht="18.75">
      <c r="B1096" s="363" t="s">
        <v>1641</v>
      </c>
      <c r="C1096" s="364">
        <v>38134833000118</v>
      </c>
      <c r="D1096" s="365" t="s">
        <v>14</v>
      </c>
      <c r="E1096" s="365" t="s">
        <v>614</v>
      </c>
      <c r="F1096" s="365" t="s">
        <v>691</v>
      </c>
      <c r="G1096" s="366" t="s">
        <v>1424</v>
      </c>
      <c r="H1096" s="366" t="s">
        <v>867</v>
      </c>
      <c r="I1096" s="366" t="s">
        <v>34</v>
      </c>
      <c r="J1096" s="366" t="s">
        <v>608</v>
      </c>
      <c r="K1096" s="367" t="s">
        <v>48</v>
      </c>
      <c r="L1096" s="368"/>
      <c r="M1096" s="368" t="s">
        <v>1424</v>
      </c>
      <c r="N1096" s="367">
        <v>553344</v>
      </c>
      <c r="O1096" s="367" t="s">
        <v>1323</v>
      </c>
      <c r="P1096" s="371">
        <v>44105</v>
      </c>
      <c r="Q1096" s="372">
        <v>16.0881325</v>
      </c>
      <c r="R1096" s="372">
        <v>327879.65878445591</v>
      </c>
      <c r="S1096" s="367">
        <v>1</v>
      </c>
      <c r="T1096" s="369">
        <v>6.171649483872832E-3</v>
      </c>
      <c r="U1096" s="369">
        <v>6.6126273883303305E-2</v>
      </c>
      <c r="V1096" s="369">
        <v>-1.6010825695015884E-2</v>
      </c>
      <c r="W1096" s="369">
        <v>-0.14343861619241891</v>
      </c>
      <c r="X1096" s="369">
        <v>0.16855740145671771</v>
      </c>
      <c r="Y1096" s="369">
        <v>1.1538725905070621</v>
      </c>
      <c r="AA1096" s="369"/>
      <c r="AB1096" s="369">
        <v>0.15145512955662543</v>
      </c>
      <c r="AC1096" s="373">
        <v>-0.84270682461472834</v>
      </c>
      <c r="AD1096" s="575">
        <v>28470590000135</v>
      </c>
      <c r="AE1096" s="370" t="s">
        <v>1822</v>
      </c>
      <c r="AF1096" s="370" t="s">
        <v>1823</v>
      </c>
      <c r="AG1096" s="374" t="s">
        <v>721</v>
      </c>
      <c r="AH1096" s="374" t="s">
        <v>1819</v>
      </c>
      <c r="AI1096" s="374">
        <v>1000</v>
      </c>
      <c r="AJ1096" s="374">
        <v>300</v>
      </c>
      <c r="AK1096" s="374">
        <v>1000</v>
      </c>
      <c r="AL1096" s="722">
        <v>0</v>
      </c>
      <c r="AM1096" s="722">
        <v>0</v>
      </c>
      <c r="AN1096" s="369" t="s">
        <v>1824</v>
      </c>
      <c r="AO1096" s="367" t="s">
        <v>1326</v>
      </c>
      <c r="AP1096" s="370" t="s">
        <v>1835</v>
      </c>
      <c r="AQ1096" s="376" t="s">
        <v>1815</v>
      </c>
      <c r="AR1096" s="369">
        <v>0</v>
      </c>
      <c r="AS1096" s="369">
        <v>0</v>
      </c>
      <c r="AT1096" s="369" t="s">
        <v>1424</v>
      </c>
      <c r="AW1096"/>
      <c r="AX1096" s="198"/>
      <c r="AY1096" s="184"/>
      <c r="AZ1096" s="184"/>
      <c r="BA1096" s="184"/>
      <c r="BB1096" s="186"/>
      <c r="BC1096" s="184"/>
      <c r="BD1096" s="184"/>
      <c r="BE1096" s="184"/>
      <c r="BF1096" s="184"/>
      <c r="BG1096" s="186"/>
      <c r="BH1096" s="186"/>
      <c r="BI1096" s="199"/>
      <c r="BJ1096" s="199"/>
      <c r="BK1096" s="199"/>
      <c r="BL1096" s="186"/>
      <c r="BM1096" s="186"/>
      <c r="BN1096" s="186"/>
      <c r="BO1096" s="186"/>
      <c r="BP1096" s="186"/>
      <c r="BQ1096" s="186"/>
      <c r="BR1096" s="186"/>
      <c r="BS1096" s="186"/>
      <c r="BT1096" s="187"/>
      <c r="BU1096" s="188"/>
      <c r="BV1096" s="189"/>
      <c r="BW1096" s="185"/>
      <c r="BX1096"/>
      <c r="BZ1096"/>
    </row>
    <row r="1097" spans="2:78" ht="18.75">
      <c r="B1097" s="363" t="s">
        <v>205</v>
      </c>
      <c r="C1097" s="364">
        <v>38318005000130</v>
      </c>
      <c r="D1097" s="365" t="s">
        <v>14</v>
      </c>
      <c r="E1097" s="365" t="s">
        <v>607</v>
      </c>
      <c r="F1097" s="365" t="s">
        <v>1424</v>
      </c>
      <c r="G1097" s="366" t="s">
        <v>868</v>
      </c>
      <c r="H1097" s="366" t="s">
        <v>34</v>
      </c>
      <c r="I1097" s="366" t="s">
        <v>34</v>
      </c>
      <c r="J1097" s="366" t="s">
        <v>692</v>
      </c>
      <c r="K1097" s="367" t="s">
        <v>1815</v>
      </c>
      <c r="L1097" s="368"/>
      <c r="M1097" s="368" t="s">
        <v>34</v>
      </c>
      <c r="N1097" s="367">
        <v>553719</v>
      </c>
      <c r="O1097" s="367" t="s">
        <v>1323</v>
      </c>
      <c r="P1097" s="371">
        <v>44092</v>
      </c>
      <c r="Q1097" s="372">
        <v>2.5612121299999999</v>
      </c>
      <c r="R1097" s="372">
        <v>4.6585804246031772</v>
      </c>
      <c r="S1097" s="367">
        <v>4</v>
      </c>
      <c r="T1097" s="369">
        <v>-0.38092228177407894</v>
      </c>
      <c r="U1097" s="369">
        <v>-4.081400150586485</v>
      </c>
      <c r="V1097" s="369">
        <v>-0.36251846075629046</v>
      </c>
      <c r="W1097" s="369">
        <v>-3.2477492007970072</v>
      </c>
      <c r="X1097" s="369">
        <v>-0.25954819970147536</v>
      </c>
      <c r="Y1097" s="369">
        <v>-1.7767570629515652</v>
      </c>
      <c r="AA1097" s="369"/>
      <c r="AB1097" s="369">
        <v>0.36198491128966354</v>
      </c>
      <c r="AC1097" s="373">
        <v>-1.3098333427001319</v>
      </c>
      <c r="AD1097" s="575">
        <v>38120824000178</v>
      </c>
      <c r="AE1097" s="370" t="s">
        <v>1842</v>
      </c>
      <c r="AF1097" s="370" t="s">
        <v>1833</v>
      </c>
      <c r="AG1097" s="374" t="s">
        <v>1458</v>
      </c>
      <c r="AH1097" s="374" t="s">
        <v>1813</v>
      </c>
      <c r="AI1097" s="374">
        <v>1000</v>
      </c>
      <c r="AJ1097" s="374">
        <v>500</v>
      </c>
      <c r="AK1097" s="374">
        <v>1000</v>
      </c>
      <c r="AL1097" s="722">
        <v>1.3</v>
      </c>
      <c r="AM1097" s="722">
        <v>0</v>
      </c>
      <c r="AN1097" s="369" t="s">
        <v>1815</v>
      </c>
      <c r="AO1097" s="367" t="s">
        <v>1326</v>
      </c>
      <c r="AP1097" s="370" t="s">
        <v>1816</v>
      </c>
      <c r="AQ1097" s="376" t="s">
        <v>689</v>
      </c>
      <c r="AR1097" s="369">
        <v>7.9993333333333305E-3</v>
      </c>
      <c r="AS1097" s="369">
        <v>7.9993333333333305E-3</v>
      </c>
      <c r="AT1097" s="369" t="s">
        <v>1424</v>
      </c>
      <c r="AW1097"/>
      <c r="AX1097" s="198"/>
      <c r="AY1097" s="184"/>
      <c r="AZ1097" s="184"/>
      <c r="BA1097" s="184"/>
      <c r="BB1097" s="186"/>
      <c r="BC1097" s="184"/>
      <c r="BD1097" s="184"/>
      <c r="BE1097" s="184"/>
      <c r="BF1097" s="184"/>
      <c r="BG1097" s="186"/>
      <c r="BH1097" s="186"/>
      <c r="BI1097" s="199"/>
      <c r="BJ1097" s="199"/>
      <c r="BK1097" s="199"/>
      <c r="BL1097" s="186"/>
      <c r="BM1097" s="186"/>
      <c r="BN1097" s="186"/>
      <c r="BO1097" s="186"/>
      <c r="BP1097" s="186"/>
      <c r="BQ1097" s="186"/>
      <c r="BR1097" s="186"/>
      <c r="BS1097" s="186"/>
      <c r="BT1097" s="187"/>
      <c r="BU1097" s="188"/>
      <c r="BV1097" s="189"/>
      <c r="BW1097" s="185"/>
      <c r="BX1097"/>
      <c r="BZ1097"/>
    </row>
    <row r="1098" spans="2:78" ht="18.75">
      <c r="B1098" s="363" t="s">
        <v>1199</v>
      </c>
      <c r="C1098" s="364">
        <v>38026926000129</v>
      </c>
      <c r="D1098" s="365" t="s">
        <v>11</v>
      </c>
      <c r="E1098" s="365" t="s">
        <v>621</v>
      </c>
      <c r="F1098" s="365" t="s">
        <v>665</v>
      </c>
      <c r="G1098" s="366" t="s">
        <v>740</v>
      </c>
      <c r="H1098" s="366" t="s">
        <v>34</v>
      </c>
      <c r="I1098" s="366" t="s">
        <v>1424</v>
      </c>
      <c r="J1098" s="366" t="s">
        <v>608</v>
      </c>
      <c r="K1098" s="367" t="s">
        <v>48</v>
      </c>
      <c r="L1098" s="368"/>
      <c r="M1098" s="368" t="s">
        <v>34</v>
      </c>
      <c r="N1098" s="367">
        <v>553743</v>
      </c>
      <c r="O1098" s="367" t="s">
        <v>1323</v>
      </c>
      <c r="P1098" s="371">
        <v>44092</v>
      </c>
      <c r="Q1098" s="372">
        <v>171.27689224</v>
      </c>
      <c r="R1098" s="372">
        <v>111.64221874776892</v>
      </c>
      <c r="S1098" s="367">
        <v>1</v>
      </c>
      <c r="T1098" s="369">
        <v>8.5437246392074728E-2</v>
      </c>
      <c r="U1098" s="369">
        <v>0.91541925210119612</v>
      </c>
      <c r="V1098" s="369">
        <v>0.10321713912819974</v>
      </c>
      <c r="W1098" s="369">
        <v>0.92470706295292404</v>
      </c>
      <c r="X1098" s="369">
        <v>0.20815138879183537</v>
      </c>
      <c r="Y1098" s="369">
        <v>1.4249162607347823</v>
      </c>
      <c r="AA1098" s="369"/>
      <c r="AB1098" s="369">
        <v>2.7977706019887465E-2</v>
      </c>
      <c r="AC1098" s="373">
        <v>-0.30039297972058254</v>
      </c>
      <c r="AD1098" s="575">
        <v>38026869000188</v>
      </c>
      <c r="AE1098" s="370" t="s">
        <v>1873</v>
      </c>
      <c r="AF1098" s="370" t="s">
        <v>1812</v>
      </c>
      <c r="AG1098" s="374" t="s">
        <v>1459</v>
      </c>
      <c r="AH1098" s="374" t="s">
        <v>1819</v>
      </c>
      <c r="AI1098" s="374">
        <v>1000</v>
      </c>
      <c r="AJ1098" s="374">
        <v>100</v>
      </c>
      <c r="AK1098" s="374">
        <v>100</v>
      </c>
      <c r="AL1098" s="722">
        <v>0.75</v>
      </c>
      <c r="AM1098" s="722">
        <v>20</v>
      </c>
      <c r="AN1098" s="369" t="s">
        <v>1815</v>
      </c>
      <c r="AO1098" s="367" t="s">
        <v>1326</v>
      </c>
      <c r="AP1098" s="370" t="s">
        <v>1821</v>
      </c>
      <c r="AQ1098" s="376" t="s">
        <v>11</v>
      </c>
      <c r="AR1098" s="369">
        <v>1.4E-3</v>
      </c>
      <c r="AS1098" s="369">
        <v>1.4E-3</v>
      </c>
      <c r="AT1098" s="369" t="s">
        <v>1424</v>
      </c>
      <c r="AW1098"/>
      <c r="AX1098" s="198"/>
      <c r="AY1098" s="184"/>
      <c r="AZ1098" s="184"/>
      <c r="BA1098" s="184"/>
      <c r="BB1098" s="186"/>
      <c r="BC1098" s="184"/>
      <c r="BD1098" s="184"/>
      <c r="BE1098" s="184"/>
      <c r="BF1098" s="184"/>
      <c r="BG1098" s="186"/>
      <c r="BH1098" s="186"/>
      <c r="BI1098" s="199"/>
      <c r="BJ1098" s="199"/>
      <c r="BK1098" s="199"/>
      <c r="BL1098" s="186"/>
      <c r="BM1098" s="186"/>
      <c r="BN1098" s="186"/>
      <c r="BO1098" s="186"/>
      <c r="BP1098" s="186"/>
      <c r="BQ1098" s="186"/>
      <c r="BR1098" s="186"/>
      <c r="BS1098" s="186"/>
      <c r="BT1098" s="187"/>
      <c r="BU1098" s="188"/>
      <c r="BV1098" s="189"/>
      <c r="BW1098" s="185"/>
      <c r="BX1098"/>
      <c r="BZ1098"/>
    </row>
    <row r="1099" spans="2:78" ht="18.75">
      <c r="B1099" s="363" t="s">
        <v>277</v>
      </c>
      <c r="C1099" s="364">
        <v>38173750000138</v>
      </c>
      <c r="D1099" s="365" t="s">
        <v>14</v>
      </c>
      <c r="E1099" s="365" t="s">
        <v>607</v>
      </c>
      <c r="F1099" s="365" t="s">
        <v>1424</v>
      </c>
      <c r="G1099" s="366" t="s">
        <v>1424</v>
      </c>
      <c r="H1099" s="366" t="s">
        <v>34</v>
      </c>
      <c r="I1099" s="366" t="s">
        <v>34</v>
      </c>
      <c r="J1099" s="366" t="s">
        <v>608</v>
      </c>
      <c r="K1099" s="367" t="s">
        <v>48</v>
      </c>
      <c r="L1099" s="368"/>
      <c r="M1099" s="368" t="s">
        <v>1421</v>
      </c>
      <c r="N1099" s="367">
        <v>553786</v>
      </c>
      <c r="O1099" s="367" t="s">
        <v>1326</v>
      </c>
      <c r="P1099" s="371">
        <v>44097</v>
      </c>
      <c r="Q1099" s="372">
        <v>11.821446119999999</v>
      </c>
      <c r="R1099" s="372">
        <v>11.629991319563494</v>
      </c>
      <c r="S1099" s="367">
        <v>2</v>
      </c>
      <c r="T1099" s="369">
        <v>3.3258506068796434E-2</v>
      </c>
      <c r="U1099" s="369">
        <v>0.35634899340956389</v>
      </c>
      <c r="V1099" s="369">
        <v>-6.932329479220678E-2</v>
      </c>
      <c r="W1099" s="369">
        <v>-0.62105713123769013</v>
      </c>
      <c r="X1099" s="369">
        <v>-0.18760740182430846</v>
      </c>
      <c r="Y1099" s="369">
        <v>-1.2842808258224172</v>
      </c>
      <c r="AA1099" s="369"/>
      <c r="AB1099" s="369">
        <v>0.17959634767824376</v>
      </c>
      <c r="AC1099" s="373">
        <v>-1.0075079072411814</v>
      </c>
      <c r="AD1099" s="575">
        <v>0</v>
      </c>
      <c r="AE1099" s="370" t="s">
        <v>1964</v>
      </c>
      <c r="AF1099" s="370" t="s">
        <v>1833</v>
      </c>
      <c r="AG1099" s="374" t="s">
        <v>1458</v>
      </c>
      <c r="AH1099" s="374" t="s">
        <v>1813</v>
      </c>
      <c r="AI1099" s="374">
        <v>0</v>
      </c>
      <c r="AJ1099" s="374">
        <v>0</v>
      </c>
      <c r="AK1099" s="374">
        <v>0</v>
      </c>
      <c r="AL1099" s="722">
        <v>1</v>
      </c>
      <c r="AM1099" s="722">
        <v>20</v>
      </c>
      <c r="AN1099" s="369" t="s">
        <v>1815</v>
      </c>
      <c r="AO1099" s="367" t="s">
        <v>1326</v>
      </c>
      <c r="AP1099" s="370" t="s">
        <v>1816</v>
      </c>
      <c r="AQ1099" s="376" t="s">
        <v>661</v>
      </c>
      <c r="AR1099" s="369">
        <v>2E-3</v>
      </c>
      <c r="AS1099" s="369">
        <v>2E-3</v>
      </c>
      <c r="AT1099" s="369" t="s">
        <v>1424</v>
      </c>
      <c r="AW1099"/>
      <c r="AX1099" s="198"/>
      <c r="AY1099" s="184"/>
      <c r="AZ1099" s="184"/>
      <c r="BA1099" s="184"/>
      <c r="BB1099" s="186"/>
      <c r="BC1099" s="184"/>
      <c r="BD1099" s="184"/>
      <c r="BE1099" s="184"/>
      <c r="BF1099" s="184"/>
      <c r="BG1099" s="186"/>
      <c r="BH1099" s="186"/>
      <c r="BI1099" s="199"/>
      <c r="BJ1099" s="199"/>
      <c r="BK1099" s="199"/>
      <c r="BL1099" s="186"/>
      <c r="BM1099" s="186"/>
      <c r="BN1099" s="186"/>
      <c r="BO1099" s="186"/>
      <c r="BP1099" s="186"/>
      <c r="BQ1099" s="186"/>
      <c r="BR1099" s="186"/>
      <c r="BS1099" s="186"/>
      <c r="BT1099" s="187"/>
      <c r="BU1099" s="188"/>
      <c r="BV1099" s="189"/>
      <c r="BW1099" s="185"/>
      <c r="BX1099"/>
      <c r="BZ1099"/>
    </row>
    <row r="1100" spans="2:78" ht="18.75">
      <c r="B1100" s="363" t="s">
        <v>1635</v>
      </c>
      <c r="C1100" s="364">
        <v>37128109000119</v>
      </c>
      <c r="D1100" s="365" t="s">
        <v>14</v>
      </c>
      <c r="E1100" s="365" t="s">
        <v>614</v>
      </c>
      <c r="F1100" s="365" t="s">
        <v>1319</v>
      </c>
      <c r="G1100" s="366" t="s">
        <v>1424</v>
      </c>
      <c r="H1100" s="366" t="s">
        <v>867</v>
      </c>
      <c r="I1100" s="366" t="s">
        <v>34</v>
      </c>
      <c r="J1100" s="366" t="s">
        <v>608</v>
      </c>
      <c r="K1100" s="367" t="s">
        <v>48</v>
      </c>
      <c r="L1100" s="368"/>
      <c r="M1100" s="368" t="s">
        <v>1424</v>
      </c>
      <c r="N1100" s="367">
        <v>553794</v>
      </c>
      <c r="O1100" s="367" t="s">
        <v>1323</v>
      </c>
      <c r="P1100" s="371">
        <v>44111</v>
      </c>
      <c r="Q1100" s="372">
        <v>32.986582849999998</v>
      </c>
      <c r="R1100" s="372">
        <v>44.587863336255012</v>
      </c>
      <c r="S1100" s="367">
        <v>2</v>
      </c>
      <c r="T1100" s="369">
        <v>0.10809903535185228</v>
      </c>
      <c r="U1100" s="369">
        <v>1.158229487412795</v>
      </c>
      <c r="V1100" s="369">
        <v>-3.3723817820276558E-2</v>
      </c>
      <c r="W1100" s="369">
        <v>-0.30212668934192077</v>
      </c>
      <c r="X1100" s="369">
        <v>2.5614958743897631E-2</v>
      </c>
      <c r="Y1100" s="369">
        <v>0.17534916026302289</v>
      </c>
      <c r="AA1100" s="369"/>
      <c r="AB1100" s="369">
        <v>0.21768132993059197</v>
      </c>
      <c r="AC1100" s="373">
        <v>-0.66769742481764671</v>
      </c>
      <c r="AD1100" s="575">
        <v>31963459000114</v>
      </c>
      <c r="AE1100" s="370" t="s">
        <v>2061</v>
      </c>
      <c r="AF1100" s="370" t="s">
        <v>1812</v>
      </c>
      <c r="AG1100" s="374" t="s">
        <v>1459</v>
      </c>
      <c r="AH1100" s="374" t="s">
        <v>1894</v>
      </c>
      <c r="AI1100" s="374">
        <v>200</v>
      </c>
      <c r="AJ1100" s="374">
        <v>0</v>
      </c>
      <c r="AK1100" s="374">
        <v>200</v>
      </c>
      <c r="AL1100" s="722">
        <v>2.5</v>
      </c>
      <c r="AM1100" s="722">
        <v>20</v>
      </c>
      <c r="AN1100" s="369" t="s">
        <v>1815</v>
      </c>
      <c r="AO1100" s="367" t="s">
        <v>1323</v>
      </c>
      <c r="AP1100" s="370" t="s">
        <v>1835</v>
      </c>
      <c r="AQ1100" s="376" t="s">
        <v>1815</v>
      </c>
      <c r="AR1100" s="369">
        <v>0</v>
      </c>
      <c r="AS1100" s="369">
        <v>0</v>
      </c>
      <c r="AT1100" s="369" t="s">
        <v>1424</v>
      </c>
      <c r="AW1100"/>
      <c r="AX1100" s="198"/>
      <c r="AY1100" s="184"/>
      <c r="AZ1100" s="184"/>
      <c r="BA1100" s="184"/>
      <c r="BB1100" s="186"/>
      <c r="BC1100" s="184"/>
      <c r="BD1100" s="184"/>
      <c r="BE1100" s="184"/>
      <c r="BF1100" s="184"/>
      <c r="BG1100" s="186"/>
      <c r="BH1100" s="186"/>
      <c r="BI1100" s="199"/>
      <c r="BJ1100" s="199"/>
      <c r="BK1100" s="199"/>
      <c r="BL1100" s="186"/>
      <c r="BM1100" s="186"/>
      <c r="BN1100" s="186"/>
      <c r="BO1100" s="186"/>
      <c r="BP1100" s="186"/>
      <c r="BQ1100" s="186"/>
      <c r="BR1100" s="186"/>
      <c r="BS1100" s="186"/>
      <c r="BT1100" s="187"/>
      <c r="BU1100" s="188"/>
      <c r="BV1100" s="189"/>
      <c r="BW1100" s="185"/>
      <c r="BX1100"/>
      <c r="BZ1100"/>
    </row>
    <row r="1101" spans="2:78" ht="18.75">
      <c r="B1101" s="363" t="s">
        <v>795</v>
      </c>
      <c r="C1101" s="364">
        <v>38110723000116</v>
      </c>
      <c r="D1101" s="365" t="s">
        <v>14</v>
      </c>
      <c r="E1101" s="365" t="s">
        <v>607</v>
      </c>
      <c r="F1101" s="365" t="s">
        <v>862</v>
      </c>
      <c r="G1101" s="366" t="s">
        <v>868</v>
      </c>
      <c r="H1101" s="366" t="s">
        <v>34</v>
      </c>
      <c r="I1101" s="366" t="s">
        <v>34</v>
      </c>
      <c r="J1101" s="366" t="s">
        <v>692</v>
      </c>
      <c r="K1101" s="367" t="s">
        <v>1815</v>
      </c>
      <c r="L1101" s="368"/>
      <c r="M1101" s="368" t="s">
        <v>1421</v>
      </c>
      <c r="N1101" s="367">
        <v>553875</v>
      </c>
      <c r="O1101" s="367" t="s">
        <v>1323</v>
      </c>
      <c r="P1101" s="371">
        <v>44093</v>
      </c>
      <c r="Q1101" s="372">
        <v>1.4957920899999999</v>
      </c>
      <c r="R1101" s="372">
        <v>1.8511656016935478</v>
      </c>
      <c r="S1101" s="367">
        <v>2</v>
      </c>
      <c r="T1101" s="369">
        <v>-0.14428202570089343</v>
      </c>
      <c r="U1101" s="369">
        <v>-1.545912931845252</v>
      </c>
      <c r="V1101" s="369">
        <v>-0.12728905890006881</v>
      </c>
      <c r="W1101" s="369">
        <v>-1.1403638271288457</v>
      </c>
      <c r="X1101" s="369">
        <v>-6.0969999950993503E-2</v>
      </c>
      <c r="Y1101" s="369">
        <v>-0.41737480038652147</v>
      </c>
      <c r="AA1101" s="369"/>
      <c r="AB1101" s="369">
        <v>0.23250887044850083</v>
      </c>
      <c r="AC1101" s="373">
        <v>-1.0275328594753383</v>
      </c>
      <c r="AD1101" s="575">
        <v>37174238000143</v>
      </c>
      <c r="AE1101" s="370" t="s">
        <v>1871</v>
      </c>
      <c r="AF1101" s="370" t="s">
        <v>1871</v>
      </c>
      <c r="AG1101" s="374" t="s">
        <v>1461</v>
      </c>
      <c r="AH1101" s="374" t="s">
        <v>1819</v>
      </c>
      <c r="AI1101" s="374">
        <v>200</v>
      </c>
      <c r="AJ1101" s="374">
        <v>200</v>
      </c>
      <c r="AK1101" s="374">
        <v>200</v>
      </c>
      <c r="AL1101" s="722">
        <v>1</v>
      </c>
      <c r="AM1101" s="722">
        <v>20</v>
      </c>
      <c r="AN1101" s="369" t="s">
        <v>1824</v>
      </c>
      <c r="AO1101" s="367" t="s">
        <v>1326</v>
      </c>
      <c r="AP1101" s="370" t="s">
        <v>1816</v>
      </c>
      <c r="AQ1101" s="376" t="s">
        <v>696</v>
      </c>
      <c r="AR1101" s="369">
        <v>3.333E-3</v>
      </c>
      <c r="AS1101" s="369">
        <v>3.333E-3</v>
      </c>
      <c r="AT1101" s="369" t="s">
        <v>1424</v>
      </c>
      <c r="AW1101"/>
      <c r="AX1101" s="198"/>
      <c r="AY1101" s="184"/>
      <c r="AZ1101" s="184"/>
      <c r="BA1101" s="184"/>
      <c r="BB1101" s="186"/>
      <c r="BC1101" s="184"/>
      <c r="BD1101" s="184"/>
      <c r="BE1101" s="184"/>
      <c r="BF1101" s="184"/>
      <c r="BG1101" s="186"/>
      <c r="BH1101" s="186"/>
      <c r="BI1101" s="199"/>
      <c r="BJ1101" s="199"/>
      <c r="BK1101" s="199"/>
      <c r="BL1101" s="186"/>
      <c r="BM1101" s="186"/>
      <c r="BN1101" s="186"/>
      <c r="BO1101" s="186"/>
      <c r="BP1101" s="186"/>
      <c r="BQ1101" s="186"/>
      <c r="BR1101" s="186"/>
      <c r="BS1101" s="186"/>
      <c r="BT1101" s="187"/>
      <c r="BU1101" s="188"/>
      <c r="BV1101" s="189"/>
      <c r="BW1101" s="185"/>
      <c r="BX1101"/>
      <c r="BZ1101"/>
    </row>
    <row r="1102" spans="2:78" ht="18.75">
      <c r="B1102" s="363" t="s">
        <v>187</v>
      </c>
      <c r="C1102" s="364"/>
      <c r="D1102" s="365" t="s">
        <v>14</v>
      </c>
      <c r="E1102" s="365" t="s">
        <v>607</v>
      </c>
      <c r="F1102" s="365" t="s">
        <v>1424</v>
      </c>
      <c r="G1102" s="366" t="s">
        <v>1424</v>
      </c>
      <c r="H1102" s="366" t="s">
        <v>34</v>
      </c>
      <c r="I1102" s="366" t="s">
        <v>34</v>
      </c>
      <c r="J1102" s="366" t="s">
        <v>608</v>
      </c>
      <c r="L1102" s="368"/>
      <c r="M1102" s="368" t="s">
        <v>1421</v>
      </c>
      <c r="N1102" s="367">
        <v>554588</v>
      </c>
      <c r="O1102" s="367" t="s">
        <v>1323</v>
      </c>
      <c r="P1102" s="371"/>
      <c r="S1102" s="367"/>
      <c r="U1102" s="369"/>
      <c r="W1102" s="369"/>
      <c r="Y1102" s="369"/>
      <c r="AA1102" s="369"/>
      <c r="AD1102" s="575">
        <v>37681117000198</v>
      </c>
      <c r="AE1102" s="370"/>
      <c r="AF1102" s="370"/>
      <c r="AG1102" s="374" t="s">
        <v>1458</v>
      </c>
      <c r="AH1102" s="374"/>
      <c r="AI1102" s="374">
        <v>5000</v>
      </c>
      <c r="AJ1102" s="374">
        <v>1000</v>
      </c>
      <c r="AK1102" s="374">
        <v>1000</v>
      </c>
      <c r="AN1102" s="369"/>
      <c r="AO1102" s="367" t="s">
        <v>1326</v>
      </c>
      <c r="AP1102" s="370"/>
      <c r="AR1102" s="369">
        <v>3.3333333333333301E-3</v>
      </c>
      <c r="AS1102" s="369">
        <v>3.3333333333333301E-3</v>
      </c>
      <c r="AT1102" s="369" t="s">
        <v>1424</v>
      </c>
      <c r="AW1102"/>
      <c r="AX1102" s="198"/>
      <c r="AY1102" s="184"/>
      <c r="AZ1102" s="184"/>
      <c r="BA1102" s="184"/>
      <c r="BB1102" s="186"/>
      <c r="BC1102" s="184"/>
      <c r="BD1102" s="184"/>
      <c r="BE1102" s="184"/>
      <c r="BF1102" s="184"/>
      <c r="BG1102" s="186"/>
      <c r="BH1102" s="186"/>
      <c r="BI1102" s="199"/>
      <c r="BJ1102" s="199"/>
      <c r="BK1102" s="199"/>
      <c r="BL1102" s="186"/>
      <c r="BM1102" s="186"/>
      <c r="BN1102" s="186"/>
      <c r="BO1102" s="186"/>
      <c r="BP1102" s="186"/>
      <c r="BQ1102" s="186"/>
      <c r="BR1102" s="186"/>
      <c r="BS1102" s="186"/>
      <c r="BT1102" s="187"/>
      <c r="BU1102" s="188"/>
      <c r="BV1102" s="189"/>
      <c r="BW1102" s="185"/>
      <c r="BX1102"/>
      <c r="BZ1102"/>
    </row>
    <row r="1103" spans="2:78" ht="18.75">
      <c r="B1103" s="363" t="s">
        <v>586</v>
      </c>
      <c r="C1103" s="364"/>
      <c r="D1103" s="365" t="s">
        <v>14</v>
      </c>
      <c r="E1103" s="365" t="s">
        <v>607</v>
      </c>
      <c r="F1103" s="365" t="s">
        <v>1424</v>
      </c>
      <c r="G1103" s="366" t="s">
        <v>868</v>
      </c>
      <c r="H1103" s="366" t="s">
        <v>34</v>
      </c>
      <c r="I1103" s="366" t="s">
        <v>34</v>
      </c>
      <c r="J1103" s="366" t="s">
        <v>1272</v>
      </c>
      <c r="L1103" s="368"/>
      <c r="M1103" s="368" t="s">
        <v>1421</v>
      </c>
      <c r="N1103" s="367">
        <v>554995</v>
      </c>
      <c r="O1103" s="367" t="s">
        <v>1323</v>
      </c>
      <c r="P1103" s="371"/>
      <c r="S1103" s="367"/>
      <c r="U1103" s="369"/>
      <c r="W1103" s="369"/>
      <c r="Y1103" s="369"/>
      <c r="AA1103" s="369"/>
      <c r="AD1103" s="575">
        <v>0</v>
      </c>
      <c r="AE1103" s="370"/>
      <c r="AF1103" s="370"/>
      <c r="AG1103" s="374" t="s">
        <v>1458</v>
      </c>
      <c r="AH1103" s="374"/>
      <c r="AI1103" s="374">
        <v>1000</v>
      </c>
      <c r="AJ1103" s="374">
        <v>100</v>
      </c>
      <c r="AK1103" s="374">
        <v>100</v>
      </c>
      <c r="AN1103" s="369"/>
      <c r="AO1103" s="367" t="s">
        <v>1326</v>
      </c>
      <c r="AP1103" s="370"/>
      <c r="AR1103" s="369">
        <v>2.9997000000000001E-3</v>
      </c>
      <c r="AS1103" s="369">
        <v>2.9997000000000001E-3</v>
      </c>
      <c r="AT1103" s="369" t="s">
        <v>1424</v>
      </c>
      <c r="AW1103"/>
      <c r="AX1103" s="198"/>
      <c r="AY1103" s="184"/>
      <c r="AZ1103" s="184"/>
      <c r="BA1103" s="184"/>
      <c r="BB1103" s="186"/>
      <c r="BC1103" s="184"/>
      <c r="BD1103" s="184"/>
      <c r="BE1103" s="184"/>
      <c r="BF1103" s="184"/>
      <c r="BG1103" s="186"/>
      <c r="BH1103" s="186"/>
      <c r="BI1103" s="199"/>
      <c r="BJ1103" s="199"/>
      <c r="BK1103" s="199"/>
      <c r="BL1103" s="186"/>
      <c r="BM1103" s="186"/>
      <c r="BN1103" s="186"/>
      <c r="BO1103" s="186"/>
      <c r="BP1103" s="186"/>
      <c r="BQ1103" s="186"/>
      <c r="BR1103" s="186"/>
      <c r="BS1103" s="186"/>
      <c r="BT1103" s="187"/>
      <c r="BU1103" s="188"/>
      <c r="BV1103" s="189"/>
      <c r="BW1103" s="185"/>
      <c r="BX1103"/>
      <c r="BZ1103"/>
    </row>
    <row r="1104" spans="2:78" ht="18.75">
      <c r="B1104" s="363" t="s">
        <v>950</v>
      </c>
      <c r="C1104" s="364">
        <v>36729755000179</v>
      </c>
      <c r="D1104" s="365" t="s">
        <v>11</v>
      </c>
      <c r="E1104" s="365" t="s">
        <v>620</v>
      </c>
      <c r="F1104" s="365" t="s">
        <v>687</v>
      </c>
      <c r="G1104" s="366" t="s">
        <v>740</v>
      </c>
      <c r="H1104" s="366" t="s">
        <v>34</v>
      </c>
      <c r="I1104" s="366" t="s">
        <v>1321</v>
      </c>
      <c r="J1104" s="366" t="s">
        <v>608</v>
      </c>
      <c r="K1104" s="367" t="s">
        <v>48</v>
      </c>
      <c r="L1104" s="368"/>
      <c r="M1104" s="368" t="s">
        <v>34</v>
      </c>
      <c r="N1104" s="367">
        <v>555061</v>
      </c>
      <c r="O1104" s="367" t="s">
        <v>1323</v>
      </c>
      <c r="P1104" s="371">
        <v>44107</v>
      </c>
      <c r="Q1104" s="372">
        <v>152.14639245000001</v>
      </c>
      <c r="R1104" s="372">
        <v>69.47344253088707</v>
      </c>
      <c r="S1104" s="367">
        <v>1</v>
      </c>
      <c r="T1104" s="369">
        <v>0.12738097441655793</v>
      </c>
      <c r="U1104" s="369">
        <v>1.3648262468246364</v>
      </c>
      <c r="V1104" s="369">
        <v>0.15901497605229631</v>
      </c>
      <c r="W1104" s="369">
        <v>1.4245916202755453</v>
      </c>
      <c r="X1104" s="369">
        <v>0.22941877369014541</v>
      </c>
      <c r="Y1104" s="369">
        <v>1.5705037715402637</v>
      </c>
      <c r="AA1104" s="369"/>
      <c r="AB1104" s="369">
        <v>6.9272118858405797E-3</v>
      </c>
      <c r="AC1104" s="373">
        <v>6.8416458494520471</v>
      </c>
      <c r="AD1104" s="575">
        <v>0</v>
      </c>
      <c r="AE1104" s="370" t="s">
        <v>2084</v>
      </c>
      <c r="AF1104" s="370" t="s">
        <v>1833</v>
      </c>
      <c r="AG1104" s="374" t="s">
        <v>1458</v>
      </c>
      <c r="AH1104" s="374" t="s">
        <v>1813</v>
      </c>
      <c r="AI1104" s="374">
        <v>1000</v>
      </c>
      <c r="AJ1104" s="374">
        <v>1000</v>
      </c>
      <c r="AK1104" s="374">
        <v>1000</v>
      </c>
      <c r="AL1104" s="722">
        <v>0.9</v>
      </c>
      <c r="AM1104" s="722">
        <v>20</v>
      </c>
      <c r="AN1104" s="369" t="s">
        <v>1815</v>
      </c>
      <c r="AO1104" s="367" t="s">
        <v>1326</v>
      </c>
      <c r="AP1104" s="370" t="s">
        <v>1835</v>
      </c>
      <c r="AQ1104" s="376" t="s">
        <v>670</v>
      </c>
      <c r="AR1104" s="369">
        <v>4.0000000000000001E-3</v>
      </c>
      <c r="AS1104" s="369">
        <v>4.0000000000000001E-3</v>
      </c>
      <c r="AT1104" s="369" t="s">
        <v>1424</v>
      </c>
      <c r="AW1104"/>
      <c r="AX1104" s="198"/>
      <c r="AY1104" s="184"/>
      <c r="AZ1104" s="184"/>
      <c r="BA1104" s="184"/>
      <c r="BB1104" s="186"/>
      <c r="BC1104" s="184"/>
      <c r="BD1104" s="184"/>
      <c r="BE1104" s="184"/>
      <c r="BF1104" s="184"/>
      <c r="BG1104" s="186"/>
      <c r="BH1104" s="186"/>
      <c r="BI1104" s="199"/>
      <c r="BJ1104" s="199"/>
      <c r="BK1104" s="199"/>
      <c r="BL1104" s="186"/>
      <c r="BM1104" s="186"/>
      <c r="BN1104" s="186"/>
      <c r="BO1104" s="186"/>
      <c r="BP1104" s="186"/>
      <c r="BQ1104" s="186"/>
      <c r="BR1104" s="186"/>
      <c r="BS1104" s="186"/>
      <c r="BT1104" s="187"/>
      <c r="BU1104" s="188"/>
      <c r="BV1104" s="189"/>
      <c r="BW1104" s="185"/>
      <c r="BX1104"/>
      <c r="BZ1104"/>
    </row>
    <row r="1105" spans="2:78" ht="18.75">
      <c r="B1105" s="363" t="s">
        <v>974</v>
      </c>
      <c r="C1105" s="364"/>
      <c r="D1105" s="365" t="s">
        <v>14</v>
      </c>
      <c r="E1105" s="365" t="s">
        <v>15</v>
      </c>
      <c r="F1105" s="365" t="s">
        <v>703</v>
      </c>
      <c r="G1105" s="366" t="s">
        <v>1424</v>
      </c>
      <c r="H1105" s="366" t="s">
        <v>34</v>
      </c>
      <c r="I1105" s="366" t="s">
        <v>34</v>
      </c>
      <c r="J1105" s="366" t="s">
        <v>611</v>
      </c>
      <c r="L1105" s="368"/>
      <c r="M1105" s="368" t="s">
        <v>1421</v>
      </c>
      <c r="N1105" s="367">
        <v>555071</v>
      </c>
      <c r="O1105" s="367" t="s">
        <v>1323</v>
      </c>
      <c r="P1105" s="371"/>
      <c r="S1105" s="367"/>
      <c r="U1105" s="369"/>
      <c r="W1105" s="369"/>
      <c r="Y1105" s="369"/>
      <c r="AA1105" s="369"/>
      <c r="AD1105" s="575">
        <v>38167819000110</v>
      </c>
      <c r="AE1105" s="370"/>
      <c r="AF1105" s="370"/>
      <c r="AG1105" s="374" t="s">
        <v>1458</v>
      </c>
      <c r="AH1105" s="374"/>
      <c r="AI1105" s="374">
        <v>500</v>
      </c>
      <c r="AJ1105" s="374">
        <v>100</v>
      </c>
      <c r="AK1105" s="374">
        <v>100</v>
      </c>
      <c r="AN1105" s="369"/>
      <c r="AO1105" s="367" t="s">
        <v>1326</v>
      </c>
      <c r="AP1105" s="370"/>
      <c r="AR1105" s="369">
        <v>3.5000000000000001E-3</v>
      </c>
      <c r="AS1105" s="369">
        <v>3.5000000000000001E-3</v>
      </c>
      <c r="AT1105" s="369" t="s">
        <v>1424</v>
      </c>
      <c r="AW1105"/>
      <c r="AX1105" s="198"/>
      <c r="AY1105" s="184"/>
      <c r="AZ1105" s="184"/>
      <c r="BA1105" s="184"/>
      <c r="BB1105" s="186"/>
      <c r="BC1105" s="184"/>
      <c r="BD1105" s="184"/>
      <c r="BE1105" s="184"/>
      <c r="BF1105" s="184"/>
      <c r="BG1105" s="186"/>
      <c r="BH1105" s="186"/>
      <c r="BI1105" s="199"/>
      <c r="BJ1105" s="199"/>
      <c r="BK1105" s="199"/>
      <c r="BL1105" s="186"/>
      <c r="BM1105" s="186"/>
      <c r="BN1105" s="186"/>
      <c r="BO1105" s="186"/>
      <c r="BP1105" s="186"/>
      <c r="BQ1105" s="186"/>
      <c r="BR1105" s="186"/>
      <c r="BS1105" s="186"/>
      <c r="BT1105" s="187"/>
      <c r="BU1105" s="188"/>
      <c r="BV1105" s="189"/>
      <c r="BW1105" s="185"/>
      <c r="BX1105"/>
      <c r="BZ1105"/>
    </row>
    <row r="1106" spans="2:78" ht="18.75">
      <c r="B1106" s="363" t="s">
        <v>1067</v>
      </c>
      <c r="C1106" s="364">
        <v>38281316000171</v>
      </c>
      <c r="D1106" s="365" t="s">
        <v>13</v>
      </c>
      <c r="E1106" s="365" t="s">
        <v>616</v>
      </c>
      <c r="F1106" s="365" t="s">
        <v>610</v>
      </c>
      <c r="G1106" s="366" t="s">
        <v>34</v>
      </c>
      <c r="H1106" s="366" t="s">
        <v>1340</v>
      </c>
      <c r="I1106" s="366" t="s">
        <v>34</v>
      </c>
      <c r="J1106" s="366" t="s">
        <v>1424</v>
      </c>
      <c r="K1106" s="367" t="s">
        <v>49</v>
      </c>
      <c r="L1106" s="368"/>
      <c r="M1106" s="368" t="s">
        <v>34</v>
      </c>
      <c r="N1106" s="367">
        <v>555096</v>
      </c>
      <c r="O1106" s="367" t="s">
        <v>1323</v>
      </c>
      <c r="P1106" s="371">
        <v>44121</v>
      </c>
      <c r="Q1106" s="372">
        <v>12.380809169999999</v>
      </c>
      <c r="R1106" s="372">
        <v>20.927873001274925</v>
      </c>
      <c r="S1106" s="367">
        <v>5</v>
      </c>
      <c r="T1106" s="369">
        <v>-0.23296101266141456</v>
      </c>
      <c r="U1106" s="369">
        <v>-2.496065884434115</v>
      </c>
      <c r="V1106" s="369">
        <v>-0.19878668717465908</v>
      </c>
      <c r="W1106" s="369">
        <v>-1.7809004900156136</v>
      </c>
      <c r="Y1106" s="369"/>
      <c r="AA1106" s="369"/>
      <c r="AB1106" s="369">
        <v>0.15866379435554229</v>
      </c>
      <c r="AC1106" s="373">
        <v>-1.956389194149361</v>
      </c>
      <c r="AD1106" s="575">
        <v>36352767000127</v>
      </c>
      <c r="AE1106" s="370" t="s">
        <v>2037</v>
      </c>
      <c r="AF1106" s="370" t="s">
        <v>1812</v>
      </c>
      <c r="AG1106" s="374" t="s">
        <v>1459</v>
      </c>
      <c r="AH1106" s="374" t="s">
        <v>1813</v>
      </c>
      <c r="AI1106" s="374">
        <v>1000</v>
      </c>
      <c r="AJ1106" s="374">
        <v>0</v>
      </c>
      <c r="AK1106" s="374">
        <v>500</v>
      </c>
      <c r="AL1106" s="722">
        <v>1</v>
      </c>
      <c r="AM1106" s="722">
        <v>0</v>
      </c>
      <c r="AN1106" s="369" t="s">
        <v>1815</v>
      </c>
      <c r="AO1106" s="367" t="s">
        <v>1326</v>
      </c>
      <c r="AP1106" s="370" t="s">
        <v>1835</v>
      </c>
      <c r="AQ1106" s="376" t="s">
        <v>681</v>
      </c>
      <c r="AR1106" s="369">
        <v>6.6666666666666697E-3</v>
      </c>
      <c r="AS1106" s="369">
        <v>6.6666666666666697E-3</v>
      </c>
      <c r="AT1106" s="369" t="s">
        <v>1424</v>
      </c>
      <c r="AW1106"/>
      <c r="AX1106" s="198"/>
      <c r="AY1106" s="184"/>
      <c r="AZ1106" s="184"/>
      <c r="BA1106" s="184"/>
      <c r="BB1106" s="186"/>
      <c r="BC1106" s="184"/>
      <c r="BD1106" s="184"/>
      <c r="BE1106" s="184"/>
      <c r="BF1106" s="184"/>
      <c r="BG1106" s="186"/>
      <c r="BH1106" s="186"/>
      <c r="BI1106" s="199"/>
      <c r="BJ1106" s="199"/>
      <c r="BK1106" s="199"/>
      <c r="BL1106" s="186"/>
      <c r="BM1106" s="186"/>
      <c r="BN1106" s="186"/>
      <c r="BO1106" s="186"/>
      <c r="BP1106" s="186"/>
      <c r="BQ1106" s="186"/>
      <c r="BR1106" s="186"/>
      <c r="BS1106" s="186"/>
      <c r="BT1106" s="187"/>
      <c r="BU1106" s="188"/>
      <c r="BV1106" s="189"/>
      <c r="BW1106" s="185"/>
      <c r="BX1106"/>
      <c r="BZ1106"/>
    </row>
    <row r="1107" spans="2:78" ht="18.75">
      <c r="B1107" s="363" t="s">
        <v>1565</v>
      </c>
      <c r="C1107" s="364">
        <v>37681227000150</v>
      </c>
      <c r="D1107" s="365" t="s">
        <v>14</v>
      </c>
      <c r="E1107" s="365" t="s">
        <v>15</v>
      </c>
      <c r="F1107" s="365" t="s">
        <v>1328</v>
      </c>
      <c r="G1107" s="366" t="s">
        <v>868</v>
      </c>
      <c r="H1107" s="366" t="s">
        <v>34</v>
      </c>
      <c r="I1107" s="366" t="s">
        <v>34</v>
      </c>
      <c r="J1107" s="366" t="s">
        <v>608</v>
      </c>
      <c r="K1107" s="367" t="s">
        <v>48</v>
      </c>
      <c r="L1107" s="368"/>
      <c r="M1107" s="368" t="s">
        <v>1424</v>
      </c>
      <c r="N1107" s="367">
        <v>555401</v>
      </c>
      <c r="O1107" s="367" t="s">
        <v>1323</v>
      </c>
      <c r="P1107" s="371">
        <v>44084</v>
      </c>
      <c r="Q1107" s="372">
        <v>141.61144185000001</v>
      </c>
      <c r="R1107" s="372">
        <v>123.73725018301585</v>
      </c>
      <c r="S1107" s="367">
        <v>5</v>
      </c>
      <c r="T1107" s="369">
        <v>0.62175855361678245</v>
      </c>
      <c r="U1107" s="369">
        <v>6.6618456724067991</v>
      </c>
      <c r="V1107" s="369">
        <v>0.62087103719976833</v>
      </c>
      <c r="W1107" s="369">
        <v>5.5622916710416579</v>
      </c>
      <c r="X1107" s="369">
        <v>0.76340555915923569</v>
      </c>
      <c r="Y1107" s="369">
        <v>5.2259511747441758</v>
      </c>
      <c r="AA1107" s="369"/>
      <c r="AB1107" s="369">
        <v>0.64859739752336898</v>
      </c>
      <c r="AC1107" s="373">
        <v>0.78515515717307494</v>
      </c>
      <c r="AD1107" s="575">
        <v>35640811000131</v>
      </c>
      <c r="AE1107" s="370" t="s">
        <v>1889</v>
      </c>
      <c r="AF1107" s="370" t="s">
        <v>1833</v>
      </c>
      <c r="AG1107" s="374" t="s">
        <v>1458</v>
      </c>
      <c r="AH1107" s="374" t="s">
        <v>1813</v>
      </c>
      <c r="AI1107" s="374">
        <v>50000</v>
      </c>
      <c r="AJ1107" s="374">
        <v>0</v>
      </c>
      <c r="AK1107" s="374">
        <v>0</v>
      </c>
      <c r="AL1107" s="722">
        <v>0.75</v>
      </c>
      <c r="AM1107" s="722">
        <v>0</v>
      </c>
      <c r="AN1107" s="369" t="s">
        <v>1815</v>
      </c>
      <c r="AO1107" s="367" t="s">
        <v>1326</v>
      </c>
      <c r="AP1107" s="370" t="s">
        <v>1835</v>
      </c>
      <c r="AQ1107" s="376" t="s">
        <v>1815</v>
      </c>
      <c r="AR1107" s="369">
        <v>0</v>
      </c>
      <c r="AS1107" s="369">
        <v>0</v>
      </c>
      <c r="AT1107" s="369" t="s">
        <v>1424</v>
      </c>
      <c r="AW1107"/>
      <c r="AX1107" s="198"/>
      <c r="AY1107" s="184"/>
      <c r="AZ1107" s="184"/>
      <c r="BA1107" s="184"/>
      <c r="BB1107" s="186"/>
      <c r="BC1107" s="184"/>
      <c r="BD1107" s="184"/>
      <c r="BE1107" s="184"/>
      <c r="BF1107" s="184"/>
      <c r="BG1107" s="186"/>
      <c r="BH1107" s="186"/>
      <c r="BI1107" s="199"/>
      <c r="BJ1107" s="199"/>
      <c r="BK1107" s="199"/>
      <c r="BL1107" s="186"/>
      <c r="BM1107" s="186"/>
      <c r="BN1107" s="186"/>
      <c r="BO1107" s="186"/>
      <c r="BP1107" s="186"/>
      <c r="BQ1107" s="186"/>
      <c r="BR1107" s="186"/>
      <c r="BS1107" s="186"/>
      <c r="BT1107" s="187"/>
      <c r="BU1107" s="188"/>
      <c r="BV1107" s="189"/>
      <c r="BW1107" s="185"/>
      <c r="BX1107"/>
      <c r="BZ1107"/>
    </row>
    <row r="1108" spans="2:78" ht="18.75">
      <c r="B1108" s="363" t="s">
        <v>1002</v>
      </c>
      <c r="C1108" s="364">
        <v>37567415000151</v>
      </c>
      <c r="D1108" s="365" t="s">
        <v>14</v>
      </c>
      <c r="E1108" s="365" t="s">
        <v>607</v>
      </c>
      <c r="F1108" s="365" t="s">
        <v>1424</v>
      </c>
      <c r="G1108" s="366" t="s">
        <v>1424</v>
      </c>
      <c r="H1108" s="366" t="s">
        <v>34</v>
      </c>
      <c r="I1108" s="366" t="s">
        <v>34</v>
      </c>
      <c r="J1108" s="366" t="s">
        <v>608</v>
      </c>
      <c r="K1108" s="367" t="s">
        <v>48</v>
      </c>
      <c r="L1108" s="368"/>
      <c r="M1108" s="368" t="s">
        <v>34</v>
      </c>
      <c r="N1108" s="367">
        <v>555411</v>
      </c>
      <c r="O1108" s="367" t="s">
        <v>1323</v>
      </c>
      <c r="P1108" s="371">
        <v>44104</v>
      </c>
      <c r="Q1108" s="372">
        <v>1.8534437699999999</v>
      </c>
      <c r="R1108" s="372">
        <v>2.2275889109561748</v>
      </c>
      <c r="S1108" s="367">
        <v>2</v>
      </c>
      <c r="T1108" s="369">
        <v>9.0299809960999289E-2</v>
      </c>
      <c r="U1108" s="369">
        <v>0.96751929620997201</v>
      </c>
      <c r="V1108" s="369">
        <v>1.8436277124288525E-2</v>
      </c>
      <c r="W1108" s="369">
        <v>0.16516787633701552</v>
      </c>
      <c r="X1108" s="369">
        <v>0.25796666996671425</v>
      </c>
      <c r="Y1108" s="369">
        <v>1.7659305801258833</v>
      </c>
      <c r="AA1108" s="369"/>
      <c r="AB1108" s="369">
        <v>0.1751152958975436</v>
      </c>
      <c r="AC1108" s="373">
        <v>-0.53213608784633204</v>
      </c>
      <c r="AD1108" s="575">
        <v>35495676000188</v>
      </c>
      <c r="AE1108" s="370" t="s">
        <v>1908</v>
      </c>
      <c r="AF1108" s="370" t="s">
        <v>1856</v>
      </c>
      <c r="AG1108" s="374" t="s">
        <v>59</v>
      </c>
      <c r="AH1108" s="374" t="s">
        <v>1813</v>
      </c>
      <c r="AI1108" s="374">
        <v>100</v>
      </c>
      <c r="AJ1108" s="374">
        <v>0</v>
      </c>
      <c r="AK1108" s="374">
        <v>1</v>
      </c>
      <c r="AL1108" s="722">
        <v>0</v>
      </c>
      <c r="AM1108" s="722">
        <v>0</v>
      </c>
      <c r="AN1108" s="369" t="s">
        <v>1824</v>
      </c>
      <c r="AO1108" s="367" t="s">
        <v>1326</v>
      </c>
      <c r="AP1108" s="370" t="s">
        <v>1816</v>
      </c>
      <c r="AQ1108" s="376" t="s">
        <v>661</v>
      </c>
      <c r="AR1108" s="369">
        <v>4.6666666666666697E-3</v>
      </c>
      <c r="AS1108" s="369">
        <v>4.6666666666666697E-3</v>
      </c>
      <c r="AT1108" s="369" t="s">
        <v>1424</v>
      </c>
      <c r="AW1108"/>
      <c r="AX1108" s="198"/>
      <c r="AY1108" s="184"/>
      <c r="AZ1108" s="184"/>
      <c r="BA1108" s="184"/>
      <c r="BB1108" s="186"/>
      <c r="BC1108" s="184"/>
      <c r="BD1108" s="184"/>
      <c r="BE1108" s="184"/>
      <c r="BF1108" s="184"/>
      <c r="BG1108" s="186"/>
      <c r="BH1108" s="186"/>
      <c r="BI1108" s="199"/>
      <c r="BJ1108" s="199"/>
      <c r="BK1108" s="199"/>
      <c r="BL1108" s="186"/>
      <c r="BM1108" s="186"/>
      <c r="BN1108" s="186"/>
      <c r="BO1108" s="186"/>
      <c r="BP1108" s="186"/>
      <c r="BQ1108" s="186"/>
      <c r="BR1108" s="186"/>
      <c r="BS1108" s="186"/>
      <c r="BT1108" s="187"/>
      <c r="BU1108" s="188"/>
      <c r="BV1108" s="189"/>
      <c r="BW1108" s="185"/>
      <c r="BX1108"/>
      <c r="BZ1108"/>
    </row>
    <row r="1109" spans="2:78" ht="18.75">
      <c r="B1109" s="363" t="s">
        <v>1062</v>
      </c>
      <c r="C1109" s="364">
        <v>38001966000116</v>
      </c>
      <c r="D1109" s="365" t="s">
        <v>14</v>
      </c>
      <c r="E1109" s="365" t="s">
        <v>607</v>
      </c>
      <c r="F1109" s="365" t="s">
        <v>1424</v>
      </c>
      <c r="G1109" s="366" t="s">
        <v>1424</v>
      </c>
      <c r="H1109" s="366" t="s">
        <v>34</v>
      </c>
      <c r="I1109" s="366" t="s">
        <v>34</v>
      </c>
      <c r="J1109" s="366" t="s">
        <v>611</v>
      </c>
      <c r="K1109" s="367" t="s">
        <v>48</v>
      </c>
      <c r="L1109" s="368"/>
      <c r="M1109" s="368" t="s">
        <v>1421</v>
      </c>
      <c r="N1109" s="367">
        <v>555568</v>
      </c>
      <c r="O1109" s="367" t="s">
        <v>1323</v>
      </c>
      <c r="P1109" s="371">
        <v>44088</v>
      </c>
      <c r="Q1109" s="372">
        <v>57.130314210000002</v>
      </c>
      <c r="R1109" s="372">
        <v>79.999515473027913</v>
      </c>
      <c r="S1109" s="367">
        <v>3</v>
      </c>
      <c r="T1109" s="369">
        <v>-0.47125402189722754</v>
      </c>
      <c r="U1109" s="369">
        <v>-5.0492615632197797</v>
      </c>
      <c r="V1109" s="369">
        <v>-0.44039214067884602</v>
      </c>
      <c r="W1109" s="369">
        <v>-3.9454079661022803</v>
      </c>
      <c r="X1109" s="369">
        <v>-0.33420279999999947</v>
      </c>
      <c r="Y1109" s="369">
        <v>-2.2878108422295216</v>
      </c>
      <c r="AA1109" s="369"/>
      <c r="AB1109" s="369">
        <v>0.29870414727762695</v>
      </c>
      <c r="AC1109" s="373">
        <v>-1.8480278607281737</v>
      </c>
      <c r="AD1109" s="575">
        <v>38012975000102</v>
      </c>
      <c r="AE1109" s="370" t="s">
        <v>1923</v>
      </c>
      <c r="AF1109" s="370" t="s">
        <v>1858</v>
      </c>
      <c r="AG1109" s="374" t="s">
        <v>721</v>
      </c>
      <c r="AH1109" s="374" t="s">
        <v>1813</v>
      </c>
      <c r="AI1109" s="374">
        <v>1000</v>
      </c>
      <c r="AJ1109" s="374">
        <v>500</v>
      </c>
      <c r="AK1109" s="374">
        <v>500</v>
      </c>
      <c r="AL1109" s="722">
        <v>0.7</v>
      </c>
      <c r="AM1109" s="722">
        <v>0</v>
      </c>
      <c r="AN1109" s="369" t="s">
        <v>1824</v>
      </c>
      <c r="AO1109" s="367" t="s">
        <v>1326</v>
      </c>
      <c r="AP1109" s="370" t="s">
        <v>1835</v>
      </c>
      <c r="AQ1109" s="376" t="s">
        <v>1950</v>
      </c>
      <c r="AR1109" s="369">
        <v>1.8666666666666699E-3</v>
      </c>
      <c r="AS1109" s="369">
        <v>1.8666666666666699E-3</v>
      </c>
      <c r="AT1109" s="369" t="s">
        <v>1424</v>
      </c>
      <c r="AW1109"/>
      <c r="AX1109" s="198"/>
      <c r="AY1109" s="184"/>
      <c r="AZ1109" s="184"/>
      <c r="BA1109" s="184"/>
      <c r="BB1109" s="186"/>
      <c r="BC1109" s="184"/>
      <c r="BD1109" s="184"/>
      <c r="BE1109" s="184"/>
      <c r="BF1109" s="184"/>
      <c r="BG1109" s="186"/>
      <c r="BH1109" s="186"/>
      <c r="BI1109" s="199"/>
      <c r="BJ1109" s="199"/>
      <c r="BK1109" s="199"/>
      <c r="BL1109" s="186"/>
      <c r="BM1109" s="186"/>
      <c r="BN1109" s="186"/>
      <c r="BO1109" s="186"/>
      <c r="BP1109" s="186"/>
      <c r="BQ1109" s="186"/>
      <c r="BR1109" s="186"/>
      <c r="BS1109" s="186"/>
      <c r="BT1109" s="187"/>
      <c r="BU1109" s="188"/>
      <c r="BV1109" s="189"/>
      <c r="BW1109" s="185"/>
      <c r="BX1109"/>
      <c r="BZ1109"/>
    </row>
    <row r="1110" spans="2:78" ht="18.75">
      <c r="B1110" s="363" t="s">
        <v>1746</v>
      </c>
      <c r="C1110" s="364">
        <v>38948616000161</v>
      </c>
      <c r="D1110" s="365" t="s">
        <v>14</v>
      </c>
      <c r="E1110" s="365" t="s">
        <v>607</v>
      </c>
      <c r="F1110" s="365" t="s">
        <v>1424</v>
      </c>
      <c r="G1110" s="366" t="s">
        <v>868</v>
      </c>
      <c r="H1110" s="366" t="s">
        <v>34</v>
      </c>
      <c r="I1110" s="366" t="s">
        <v>34</v>
      </c>
      <c r="J1110" s="366" t="s">
        <v>692</v>
      </c>
      <c r="K1110" s="367" t="s">
        <v>48</v>
      </c>
      <c r="L1110" s="368"/>
      <c r="M1110" s="368" t="s">
        <v>1424</v>
      </c>
      <c r="N1110" s="367">
        <v>555827</v>
      </c>
      <c r="O1110" s="367" t="s">
        <v>1323</v>
      </c>
      <c r="P1110" s="371">
        <v>44114</v>
      </c>
      <c r="Q1110" s="372">
        <v>13.540038989999999</v>
      </c>
      <c r="R1110" s="372">
        <v>29.874943497420645</v>
      </c>
      <c r="S1110" s="367">
        <v>8</v>
      </c>
      <c r="T1110" s="369">
        <v>-0.19307502667200893</v>
      </c>
      <c r="U1110" s="369">
        <v>-2.0687066119198332</v>
      </c>
      <c r="V1110" s="369">
        <v>-0.16296174780111483</v>
      </c>
      <c r="W1110" s="369">
        <v>-1.4599501638548495</v>
      </c>
      <c r="X1110" s="369">
        <v>7.8033511415980916E-2</v>
      </c>
      <c r="Y1110" s="369">
        <v>0.53418437390327844</v>
      </c>
      <c r="AA1110" s="369"/>
      <c r="AB1110" s="369">
        <v>0.28735761619790612</v>
      </c>
      <c r="AC1110" s="373">
        <v>-0.95554520892624195</v>
      </c>
      <c r="AD1110" s="575">
        <v>0</v>
      </c>
      <c r="AE1110" s="370" t="s">
        <v>1836</v>
      </c>
      <c r="AF1110" s="370" t="s">
        <v>1833</v>
      </c>
      <c r="AG1110" s="374" t="s">
        <v>1458</v>
      </c>
      <c r="AH1110" s="374" t="s">
        <v>1813</v>
      </c>
      <c r="AI1110" s="374">
        <v>2000000</v>
      </c>
      <c r="AJ1110" s="374">
        <v>1000</v>
      </c>
      <c r="AK1110" s="374">
        <v>2000000</v>
      </c>
      <c r="AL1110" s="722">
        <v>0.2</v>
      </c>
      <c r="AM1110" s="722">
        <v>0</v>
      </c>
      <c r="AN1110" s="369" t="s">
        <v>1815</v>
      </c>
      <c r="AO1110" s="367" t="s">
        <v>1326</v>
      </c>
      <c r="AP1110" s="370" t="s">
        <v>1816</v>
      </c>
      <c r="AQ1110" s="376" t="s">
        <v>1815</v>
      </c>
      <c r="AR1110" s="369">
        <v>0</v>
      </c>
      <c r="AS1110" s="369">
        <v>0</v>
      </c>
      <c r="AT1110" s="369" t="s">
        <v>1424</v>
      </c>
      <c r="AW1110"/>
      <c r="AX1110" s="198"/>
      <c r="AY1110" s="184"/>
      <c r="AZ1110" s="184"/>
      <c r="BA1110" s="184"/>
      <c r="BB1110" s="186"/>
      <c r="BC1110" s="184"/>
      <c r="BD1110" s="184"/>
      <c r="BE1110" s="184"/>
      <c r="BF1110" s="184"/>
      <c r="BG1110" s="186"/>
      <c r="BH1110" s="186"/>
      <c r="BI1110" s="199"/>
      <c r="BJ1110" s="199"/>
      <c r="BK1110" s="199"/>
      <c r="BL1110" s="186"/>
      <c r="BM1110" s="186"/>
      <c r="BN1110" s="186"/>
      <c r="BO1110" s="186"/>
      <c r="BP1110" s="186"/>
      <c r="BQ1110" s="186"/>
      <c r="BR1110" s="186"/>
      <c r="BS1110" s="186"/>
      <c r="BT1110" s="187"/>
      <c r="BU1110" s="188"/>
      <c r="BV1110" s="189"/>
      <c r="BW1110" s="185"/>
      <c r="BX1110"/>
      <c r="BZ1110"/>
    </row>
    <row r="1111" spans="2:78" ht="18.75">
      <c r="B1111" s="363" t="s">
        <v>1210</v>
      </c>
      <c r="C1111" s="364">
        <v>38949124000190</v>
      </c>
      <c r="D1111" s="365" t="s">
        <v>14</v>
      </c>
      <c r="E1111" s="365" t="s">
        <v>607</v>
      </c>
      <c r="F1111" s="365" t="s">
        <v>1424</v>
      </c>
      <c r="G1111" s="366" t="s">
        <v>868</v>
      </c>
      <c r="H1111" s="366" t="s">
        <v>34</v>
      </c>
      <c r="I1111" s="366" t="s">
        <v>34</v>
      </c>
      <c r="J1111" s="366" t="s">
        <v>692</v>
      </c>
      <c r="K1111" s="367" t="s">
        <v>1815</v>
      </c>
      <c r="L1111" s="368"/>
      <c r="M1111" s="368" t="s">
        <v>34</v>
      </c>
      <c r="N1111" s="367">
        <v>555835</v>
      </c>
      <c r="O1111" s="367" t="s">
        <v>1323</v>
      </c>
      <c r="P1111" s="371">
        <v>44114</v>
      </c>
      <c r="Q1111" s="372">
        <v>13.68864956</v>
      </c>
      <c r="R1111" s="372">
        <v>29.992956996507939</v>
      </c>
      <c r="S1111" s="367">
        <v>8</v>
      </c>
      <c r="T1111" s="369">
        <v>-0.18238717793233361</v>
      </c>
      <c r="U1111" s="369">
        <v>-1.9541914219645558</v>
      </c>
      <c r="V1111" s="369">
        <v>-0.15382816737619298</v>
      </c>
      <c r="W1111" s="369">
        <v>-1.3781237695146258</v>
      </c>
      <c r="X1111" s="369">
        <v>7.5624889264341633E-2</v>
      </c>
      <c r="Y1111" s="369">
        <v>0.51769596664470796</v>
      </c>
      <c r="AA1111" s="369"/>
      <c r="AB1111" s="369">
        <v>0.28378235131708118</v>
      </c>
      <c r="AC1111" s="373">
        <v>-0.93539859596432728</v>
      </c>
      <c r="AD1111" s="575">
        <v>38948616000161</v>
      </c>
      <c r="AE1111" s="370" t="s">
        <v>1836</v>
      </c>
      <c r="AF1111" s="370" t="s">
        <v>1833</v>
      </c>
      <c r="AG1111" s="374" t="s">
        <v>1458</v>
      </c>
      <c r="AH1111" s="374" t="s">
        <v>1813</v>
      </c>
      <c r="AI1111" s="374">
        <v>5000</v>
      </c>
      <c r="AJ1111" s="374">
        <v>5000</v>
      </c>
      <c r="AK1111" s="374">
        <v>5000</v>
      </c>
      <c r="AL1111" s="722">
        <v>1.2</v>
      </c>
      <c r="AM1111" s="722">
        <v>0</v>
      </c>
      <c r="AN1111" s="369" t="s">
        <v>1815</v>
      </c>
      <c r="AO1111" s="367" t="s">
        <v>1326</v>
      </c>
      <c r="AP1111" s="370" t="s">
        <v>1816</v>
      </c>
      <c r="AQ1111" s="376" t="s">
        <v>689</v>
      </c>
      <c r="AR1111" s="369">
        <v>8.0000000000000002E-3</v>
      </c>
      <c r="AS1111" s="369">
        <v>8.0000000000000002E-3</v>
      </c>
      <c r="AT1111" s="369" t="s">
        <v>1424</v>
      </c>
      <c r="AW1111"/>
      <c r="AX1111" s="198"/>
      <c r="AY1111" s="184"/>
      <c r="AZ1111" s="184"/>
      <c r="BA1111" s="184"/>
      <c r="BB1111" s="186"/>
      <c r="BC1111" s="184"/>
      <c r="BD1111" s="184"/>
      <c r="BE1111" s="184"/>
      <c r="BF1111" s="184"/>
      <c r="BG1111" s="186"/>
      <c r="BH1111" s="186"/>
      <c r="BI1111" s="199"/>
      <c r="BJ1111" s="199"/>
      <c r="BK1111" s="199"/>
      <c r="BL1111" s="186"/>
      <c r="BM1111" s="186"/>
      <c r="BN1111" s="186"/>
      <c r="BO1111" s="186"/>
      <c r="BP1111" s="186"/>
      <c r="BQ1111" s="186"/>
      <c r="BR1111" s="186"/>
      <c r="BS1111" s="186"/>
      <c r="BT1111" s="187"/>
      <c r="BU1111" s="188"/>
      <c r="BV1111" s="189"/>
      <c r="BW1111" s="185"/>
      <c r="BX1111"/>
      <c r="BZ1111"/>
    </row>
    <row r="1112" spans="2:78" ht="18.75">
      <c r="B1112" s="363" t="s">
        <v>1233</v>
      </c>
      <c r="C1112" s="364">
        <v>37504085000155</v>
      </c>
      <c r="D1112" s="365" t="s">
        <v>13</v>
      </c>
      <c r="E1112" s="365" t="s">
        <v>616</v>
      </c>
      <c r="F1112" s="365" t="s">
        <v>619</v>
      </c>
      <c r="G1112" s="366" t="s">
        <v>34</v>
      </c>
      <c r="H1112" s="366" t="s">
        <v>1340</v>
      </c>
      <c r="I1112" s="366" t="s">
        <v>34</v>
      </c>
      <c r="J1112" s="366" t="s">
        <v>611</v>
      </c>
      <c r="K1112" s="367" t="s">
        <v>49</v>
      </c>
      <c r="L1112" s="368"/>
      <c r="M1112" s="368" t="s">
        <v>34</v>
      </c>
      <c r="N1112" s="367">
        <v>555878</v>
      </c>
      <c r="O1112" s="367" t="s">
        <v>1323</v>
      </c>
      <c r="P1112" s="371">
        <v>44048</v>
      </c>
      <c r="Q1112" s="372">
        <v>1.0884002399999999</v>
      </c>
      <c r="R1112" s="372">
        <v>1.4403335796825389</v>
      </c>
      <c r="S1112" s="367">
        <v>5</v>
      </c>
      <c r="T1112" s="369">
        <v>-0.42399596868908063</v>
      </c>
      <c r="U1112" s="369">
        <v>-4.542914114648763</v>
      </c>
      <c r="V1112" s="369">
        <v>-0.38884686627847653</v>
      </c>
      <c r="W1112" s="369">
        <v>-3.4836214866236417</v>
      </c>
      <c r="X1112" s="369">
        <v>-0.38400470000000153</v>
      </c>
      <c r="Y1112" s="369">
        <v>-2.6287335597640107</v>
      </c>
      <c r="AA1112" s="369"/>
      <c r="AB1112" s="369">
        <v>0.2758426958334943</v>
      </c>
      <c r="AC1112" s="373">
        <v>-1.8143250462786669</v>
      </c>
      <c r="AD1112" s="575">
        <v>37843206000193</v>
      </c>
      <c r="AE1112" s="370" t="s">
        <v>1836</v>
      </c>
      <c r="AF1112" s="370" t="s">
        <v>1833</v>
      </c>
      <c r="AG1112" s="374" t="s">
        <v>1458</v>
      </c>
      <c r="AH1112" s="374" t="s">
        <v>1813</v>
      </c>
      <c r="AI1112" s="374">
        <v>5000</v>
      </c>
      <c r="AJ1112" s="374">
        <v>5000</v>
      </c>
      <c r="AK1112" s="374">
        <v>5000</v>
      </c>
      <c r="AL1112" s="722">
        <v>1</v>
      </c>
      <c r="AM1112" s="722">
        <v>0</v>
      </c>
      <c r="AN1112" s="369" t="s">
        <v>1815</v>
      </c>
      <c r="AO1112" s="367" t="s">
        <v>1326</v>
      </c>
      <c r="AP1112" s="370" t="s">
        <v>1835</v>
      </c>
      <c r="AQ1112" s="376" t="s">
        <v>681</v>
      </c>
      <c r="AR1112" s="369">
        <v>6.6666666666666697E-3</v>
      </c>
      <c r="AS1112" s="369">
        <v>6.6666666666666697E-3</v>
      </c>
      <c r="AT1112" s="369" t="s">
        <v>1424</v>
      </c>
      <c r="AW1112"/>
      <c r="AX1112" s="198"/>
      <c r="AY1112" s="184"/>
      <c r="AZ1112" s="184"/>
      <c r="BA1112" s="184"/>
      <c r="BB1112" s="186"/>
      <c r="BC1112" s="184"/>
      <c r="BD1112" s="184"/>
      <c r="BE1112" s="184"/>
      <c r="BF1112" s="184"/>
      <c r="BG1112" s="186"/>
      <c r="BH1112" s="186"/>
      <c r="BI1112" s="199"/>
      <c r="BJ1112" s="199"/>
      <c r="BK1112" s="199"/>
      <c r="BL1112" s="186"/>
      <c r="BM1112" s="186"/>
      <c r="BN1112" s="186"/>
      <c r="BO1112" s="186"/>
      <c r="BP1112" s="186"/>
      <c r="BQ1112" s="186"/>
      <c r="BR1112" s="186"/>
      <c r="BS1112" s="186"/>
      <c r="BT1112" s="187"/>
      <c r="BU1112" s="188"/>
      <c r="BV1112" s="189"/>
      <c r="BW1112" s="185"/>
      <c r="BX1112"/>
      <c r="BZ1112"/>
    </row>
    <row r="1113" spans="2:78" ht="18.75">
      <c r="B1113" s="363" t="s">
        <v>1535</v>
      </c>
      <c r="C1113" s="364">
        <v>38065123000183</v>
      </c>
      <c r="D1113" s="365" t="s">
        <v>14</v>
      </c>
      <c r="E1113" s="365" t="s">
        <v>607</v>
      </c>
      <c r="F1113" s="365" t="s">
        <v>1319</v>
      </c>
      <c r="G1113" s="366" t="s">
        <v>1424</v>
      </c>
      <c r="H1113" s="366" t="s">
        <v>34</v>
      </c>
      <c r="I1113" s="366" t="s">
        <v>34</v>
      </c>
      <c r="J1113" s="366" t="s">
        <v>608</v>
      </c>
      <c r="K1113" s="367" t="s">
        <v>48</v>
      </c>
      <c r="L1113" s="368"/>
      <c r="M1113" s="368" t="s">
        <v>1424</v>
      </c>
      <c r="N1113" s="367">
        <v>555886</v>
      </c>
      <c r="O1113" s="367" t="s">
        <v>1323</v>
      </c>
      <c r="P1113" s="371">
        <v>44086</v>
      </c>
      <c r="Q1113" s="372">
        <v>116.07861733999999</v>
      </c>
      <c r="R1113" s="372">
        <v>107.14246182376985</v>
      </c>
      <c r="S1113" s="367">
        <v>2</v>
      </c>
      <c r="T1113" s="369">
        <v>-4.5024079254320504E-2</v>
      </c>
      <c r="U1113" s="369">
        <v>-0.48241148559954405</v>
      </c>
      <c r="V1113" s="369">
        <v>-0.18456262546690982</v>
      </c>
      <c r="W1113" s="369">
        <v>-1.6534692277647067</v>
      </c>
      <c r="X1113" s="369">
        <v>-0.19448084802761068</v>
      </c>
      <c r="Y1113" s="369">
        <v>-1.3313335277967757</v>
      </c>
      <c r="AA1113" s="369"/>
      <c r="AB1113" s="369">
        <v>0.25755196118633483</v>
      </c>
      <c r="AC1113" s="373">
        <v>-1.1499973430910335</v>
      </c>
      <c r="AD1113" s="575">
        <v>38173724000100</v>
      </c>
      <c r="AE1113" s="370" t="s">
        <v>2083</v>
      </c>
      <c r="AF1113" s="370" t="s">
        <v>1833</v>
      </c>
      <c r="AG1113" s="374" t="s">
        <v>1458</v>
      </c>
      <c r="AH1113" s="374" t="s">
        <v>1813</v>
      </c>
      <c r="AI1113" s="374">
        <v>200000</v>
      </c>
      <c r="AJ1113" s="374">
        <v>10000</v>
      </c>
      <c r="AK1113" s="374">
        <v>50000</v>
      </c>
      <c r="AL1113" s="722">
        <v>3</v>
      </c>
      <c r="AM1113" s="722">
        <v>0</v>
      </c>
      <c r="AN1113" s="369" t="s">
        <v>1815</v>
      </c>
      <c r="AO1113" s="367" t="s">
        <v>1326</v>
      </c>
      <c r="AP1113" s="370" t="s">
        <v>1816</v>
      </c>
      <c r="AQ1113" s="376" t="s">
        <v>1815</v>
      </c>
      <c r="AR1113" s="369">
        <v>0</v>
      </c>
      <c r="AS1113" s="369">
        <v>0</v>
      </c>
      <c r="AT1113" s="369" t="s">
        <v>1424</v>
      </c>
      <c r="AW1113"/>
      <c r="AX1113" s="198"/>
      <c r="AY1113" s="184"/>
      <c r="AZ1113" s="184"/>
      <c r="BA1113" s="184"/>
      <c r="BB1113" s="186"/>
      <c r="BC1113" s="184"/>
      <c r="BD1113" s="184"/>
      <c r="BE1113" s="184"/>
      <c r="BF1113" s="184"/>
      <c r="BG1113" s="186"/>
      <c r="BH1113" s="186"/>
      <c r="BI1113" s="199"/>
      <c r="BJ1113" s="199"/>
      <c r="BK1113" s="199"/>
      <c r="BL1113" s="186"/>
      <c r="BM1113" s="186"/>
      <c r="BN1113" s="186"/>
      <c r="BO1113" s="186"/>
      <c r="BP1113" s="186"/>
      <c r="BQ1113" s="186"/>
      <c r="BR1113" s="186"/>
      <c r="BS1113" s="186"/>
      <c r="BT1113" s="187"/>
      <c r="BU1113" s="188"/>
      <c r="BV1113" s="189"/>
      <c r="BW1113" s="185"/>
      <c r="BX1113"/>
      <c r="BZ1113"/>
    </row>
    <row r="1114" spans="2:78" ht="18.75">
      <c r="B1114" s="363" t="s">
        <v>967</v>
      </c>
      <c r="C1114" s="364">
        <v>38318112000168</v>
      </c>
      <c r="D1114" s="365" t="s">
        <v>14</v>
      </c>
      <c r="E1114" s="365" t="s">
        <v>607</v>
      </c>
      <c r="F1114" s="365" t="s">
        <v>1424</v>
      </c>
      <c r="G1114" s="366" t="s">
        <v>1424</v>
      </c>
      <c r="H1114" s="366" t="s">
        <v>34</v>
      </c>
      <c r="I1114" s="366" t="s">
        <v>34</v>
      </c>
      <c r="J1114" s="366" t="s">
        <v>611</v>
      </c>
      <c r="K1114" s="367" t="s">
        <v>48</v>
      </c>
      <c r="L1114" s="368"/>
      <c r="M1114" s="368" t="s">
        <v>1421</v>
      </c>
      <c r="N1114" s="367">
        <v>555959</v>
      </c>
      <c r="O1114" s="367" t="s">
        <v>1323</v>
      </c>
      <c r="P1114" s="371">
        <v>44095</v>
      </c>
      <c r="Q1114" s="372">
        <v>8.5018682900000009</v>
      </c>
      <c r="R1114" s="372">
        <v>14.164221425555548</v>
      </c>
      <c r="S1114" s="367">
        <v>3</v>
      </c>
      <c r="T1114" s="369">
        <v>-0.29537896988198875</v>
      </c>
      <c r="U1114" s="369">
        <v>-3.1648444573568808</v>
      </c>
      <c r="V1114" s="369">
        <v>-0.30106375642186323</v>
      </c>
      <c r="W1114" s="369">
        <v>-2.6971856061293962</v>
      </c>
      <c r="X1114" s="369">
        <v>-0.26826169999999983</v>
      </c>
      <c r="Y1114" s="369">
        <v>-1.8364059960446886</v>
      </c>
      <c r="AA1114" s="369"/>
      <c r="AB1114" s="369">
        <v>0.17429756206273458</v>
      </c>
      <c r="AC1114" s="373">
        <v>-2.3677049589401973</v>
      </c>
      <c r="AD1114" s="575">
        <v>38418180000107</v>
      </c>
      <c r="AE1114" s="370" t="s">
        <v>1889</v>
      </c>
      <c r="AF1114" s="370" t="s">
        <v>1833</v>
      </c>
      <c r="AG1114" s="374" t="s">
        <v>1458</v>
      </c>
      <c r="AH1114" s="374" t="s">
        <v>1813</v>
      </c>
      <c r="AI1114" s="374">
        <v>10000</v>
      </c>
      <c r="AJ1114" s="374">
        <v>10000</v>
      </c>
      <c r="AK1114" s="374">
        <v>10000</v>
      </c>
      <c r="AL1114" s="722">
        <v>0.5</v>
      </c>
      <c r="AM1114" s="722">
        <v>0</v>
      </c>
      <c r="AN1114" s="369" t="s">
        <v>1815</v>
      </c>
      <c r="AO1114" s="367" t="s">
        <v>1326</v>
      </c>
      <c r="AP1114" s="370" t="s">
        <v>1816</v>
      </c>
      <c r="AQ1114" s="376" t="s">
        <v>718</v>
      </c>
      <c r="AR1114" s="369">
        <v>3.3E-3</v>
      </c>
      <c r="AS1114" s="369">
        <v>3.3E-3</v>
      </c>
      <c r="AT1114" s="369" t="s">
        <v>1424</v>
      </c>
      <c r="AW1114"/>
      <c r="AX1114" s="198"/>
      <c r="AY1114" s="184"/>
      <c r="AZ1114" s="184"/>
      <c r="BA1114" s="184"/>
      <c r="BB1114" s="186"/>
      <c r="BC1114" s="184"/>
      <c r="BD1114" s="184"/>
      <c r="BE1114" s="184"/>
      <c r="BF1114" s="184"/>
      <c r="BG1114" s="186"/>
      <c r="BH1114" s="186"/>
      <c r="BI1114" s="199"/>
      <c r="BJ1114" s="199"/>
      <c r="BK1114" s="199"/>
      <c r="BL1114" s="186"/>
      <c r="BM1114" s="186"/>
      <c r="BN1114" s="186"/>
      <c r="BO1114" s="186"/>
      <c r="BP1114" s="186"/>
      <c r="BQ1114" s="186"/>
      <c r="BR1114" s="186"/>
      <c r="BS1114" s="186"/>
      <c r="BT1114" s="187"/>
      <c r="BU1114" s="188"/>
      <c r="BV1114" s="189"/>
      <c r="BW1114" s="185"/>
      <c r="BX1114"/>
      <c r="BZ1114"/>
    </row>
    <row r="1115" spans="2:78" ht="18.75">
      <c r="B1115" s="363" t="s">
        <v>825</v>
      </c>
      <c r="C1115" s="364">
        <v>38376759000146</v>
      </c>
      <c r="D1115" s="365" t="s">
        <v>13</v>
      </c>
      <c r="E1115" s="365" t="s">
        <v>616</v>
      </c>
      <c r="F1115" s="365" t="s">
        <v>617</v>
      </c>
      <c r="G1115" s="366" t="s">
        <v>34</v>
      </c>
      <c r="H1115" s="366" t="s">
        <v>1339</v>
      </c>
      <c r="I1115" s="366" t="s">
        <v>34</v>
      </c>
      <c r="J1115" s="366" t="s">
        <v>608</v>
      </c>
      <c r="K1115" s="367" t="s">
        <v>48</v>
      </c>
      <c r="L1115" s="368"/>
      <c r="M1115" s="368" t="s">
        <v>1421</v>
      </c>
      <c r="N1115" s="367">
        <v>556432</v>
      </c>
      <c r="O1115" s="367" t="s">
        <v>1323</v>
      </c>
      <c r="P1115" s="371">
        <v>44107</v>
      </c>
      <c r="Q1115" s="372">
        <v>55.521254399999997</v>
      </c>
      <c r="R1115" s="372">
        <v>27.744048425497994</v>
      </c>
      <c r="S1115" s="367">
        <v>2</v>
      </c>
      <c r="T1115" s="369">
        <v>0.1571253343442307</v>
      </c>
      <c r="U1115" s="369">
        <v>1.6835228442578696</v>
      </c>
      <c r="V1115" s="369">
        <v>0.16152876288353046</v>
      </c>
      <c r="W1115" s="369">
        <v>1.4471122642038095</v>
      </c>
      <c r="X1115" s="369">
        <v>0.17803909645413785</v>
      </c>
      <c r="Y1115" s="369">
        <v>1.2187802591974837</v>
      </c>
      <c r="AA1115" s="369"/>
      <c r="AB1115" s="369">
        <v>4.4895905748055354E-2</v>
      </c>
      <c r="AC1115" s="373">
        <v>1.1116229074058042</v>
      </c>
      <c r="AD1115" s="575">
        <v>38388984000100</v>
      </c>
      <c r="AE1115" s="370" t="s">
        <v>1822</v>
      </c>
      <c r="AF1115" s="370" t="s">
        <v>1823</v>
      </c>
      <c r="AG1115" s="374" t="s">
        <v>721</v>
      </c>
      <c r="AH1115" s="374" t="s">
        <v>1819</v>
      </c>
      <c r="AI1115" s="374">
        <v>100</v>
      </c>
      <c r="AJ1115" s="374">
        <v>100</v>
      </c>
      <c r="AK1115" s="374">
        <v>100</v>
      </c>
      <c r="AL1115" s="722">
        <v>1</v>
      </c>
      <c r="AM1115" s="722">
        <v>30</v>
      </c>
      <c r="AN1115" s="369" t="s">
        <v>1820</v>
      </c>
      <c r="AO1115" s="367" t="s">
        <v>1326</v>
      </c>
      <c r="AP1115" s="370" t="s">
        <v>1835</v>
      </c>
      <c r="AQ1115" s="376" t="s">
        <v>670</v>
      </c>
      <c r="AR1115" s="369">
        <v>2.66666666666667E-3</v>
      </c>
      <c r="AS1115" s="369">
        <v>2.66666666666667E-3</v>
      </c>
      <c r="AT1115" s="369" t="s">
        <v>1424</v>
      </c>
      <c r="AW1115"/>
      <c r="AX1115" s="198"/>
      <c r="AY1115" s="184"/>
      <c r="AZ1115" s="184"/>
      <c r="BA1115" s="184"/>
      <c r="BB1115" s="186"/>
      <c r="BC1115" s="184"/>
      <c r="BD1115" s="184"/>
      <c r="BE1115" s="184"/>
      <c r="BF1115" s="184"/>
      <c r="BG1115" s="186"/>
      <c r="BH1115" s="186"/>
      <c r="BI1115" s="199"/>
      <c r="BJ1115" s="199"/>
      <c r="BK1115" s="199"/>
      <c r="BL1115" s="186"/>
      <c r="BM1115" s="186"/>
      <c r="BN1115" s="186"/>
      <c r="BO1115" s="186"/>
      <c r="BP1115" s="186"/>
      <c r="BQ1115" s="186"/>
      <c r="BR1115" s="186"/>
      <c r="BS1115" s="186"/>
      <c r="BT1115" s="187"/>
      <c r="BU1115" s="188"/>
      <c r="BV1115" s="189"/>
      <c r="BW1115" s="185"/>
      <c r="BX1115"/>
      <c r="BZ1115"/>
    </row>
    <row r="1116" spans="2:78" ht="18.75">
      <c r="B1116" s="363" t="s">
        <v>966</v>
      </c>
      <c r="C1116" s="364">
        <v>36352424000162</v>
      </c>
      <c r="D1116" s="365" t="s">
        <v>14</v>
      </c>
      <c r="E1116" s="365" t="s">
        <v>607</v>
      </c>
      <c r="F1116" s="365" t="s">
        <v>1424</v>
      </c>
      <c r="G1116" s="366" t="s">
        <v>1424</v>
      </c>
      <c r="H1116" s="366" t="s">
        <v>34</v>
      </c>
      <c r="I1116" s="366" t="s">
        <v>34</v>
      </c>
      <c r="J1116" s="366" t="s">
        <v>611</v>
      </c>
      <c r="K1116" s="367" t="s">
        <v>48</v>
      </c>
      <c r="L1116" s="368"/>
      <c r="M1116" s="368" t="s">
        <v>1421</v>
      </c>
      <c r="N1116" s="367">
        <v>557021</v>
      </c>
      <c r="O1116" s="367" t="s">
        <v>1323</v>
      </c>
      <c r="P1116" s="371">
        <v>44064</v>
      </c>
      <c r="Q1116" s="372">
        <v>16.734340249999999</v>
      </c>
      <c r="R1116" s="372">
        <v>24.884706018486067</v>
      </c>
      <c r="S1116" s="367">
        <v>4</v>
      </c>
      <c r="T1116" s="369">
        <v>-0.35430794631572948</v>
      </c>
      <c r="U1116" s="369">
        <v>-3.7962402690443224</v>
      </c>
      <c r="V1116" s="369">
        <v>-0.29579821904987447</v>
      </c>
      <c r="W1116" s="369">
        <v>-2.6500124366417883</v>
      </c>
      <c r="X1116" s="369">
        <v>-0.11115146999999959</v>
      </c>
      <c r="Y1116" s="369">
        <v>-0.76089589373802036</v>
      </c>
      <c r="AA1116" s="369"/>
      <c r="AB1116" s="369">
        <v>0.22375099171184812</v>
      </c>
      <c r="AC1116" s="373">
        <v>-1.8208619391498362</v>
      </c>
      <c r="AD1116" s="575">
        <v>36327593000142</v>
      </c>
      <c r="AE1116" s="370" t="s">
        <v>2055</v>
      </c>
      <c r="AF1116" s="370" t="s">
        <v>1812</v>
      </c>
      <c r="AG1116" s="374" t="s">
        <v>1459</v>
      </c>
      <c r="AH1116" s="374" t="s">
        <v>1813</v>
      </c>
      <c r="AI1116" s="374">
        <v>1000</v>
      </c>
      <c r="AJ1116" s="374">
        <v>1000</v>
      </c>
      <c r="AK1116" s="374">
        <v>1000</v>
      </c>
      <c r="AL1116" s="722">
        <v>1.2</v>
      </c>
      <c r="AM1116" s="722">
        <v>0</v>
      </c>
      <c r="AN1116" s="369" t="s">
        <v>1815</v>
      </c>
      <c r="AO1116" s="367" t="s">
        <v>1326</v>
      </c>
      <c r="AP1116" s="370" t="s">
        <v>1816</v>
      </c>
      <c r="AQ1116" s="376" t="s">
        <v>718</v>
      </c>
      <c r="AR1116" s="369">
        <v>3.2000000000000002E-3</v>
      </c>
      <c r="AS1116" s="369">
        <v>3.2000000000000002E-3</v>
      </c>
      <c r="AT1116" s="369" t="s">
        <v>1424</v>
      </c>
      <c r="AW1116"/>
      <c r="AX1116" s="198"/>
      <c r="AY1116" s="184"/>
      <c r="AZ1116" s="184"/>
      <c r="BA1116" s="184"/>
      <c r="BB1116" s="186"/>
      <c r="BC1116" s="184"/>
      <c r="BD1116" s="184"/>
      <c r="BE1116" s="184"/>
      <c r="BF1116" s="184"/>
      <c r="BG1116" s="186"/>
      <c r="BH1116" s="186"/>
      <c r="BI1116" s="199"/>
      <c r="BJ1116" s="199"/>
      <c r="BK1116" s="199"/>
      <c r="BL1116" s="186"/>
      <c r="BM1116" s="186"/>
      <c r="BN1116" s="186"/>
      <c r="BO1116" s="186"/>
      <c r="BP1116" s="186"/>
      <c r="BQ1116" s="186"/>
      <c r="BR1116" s="186"/>
      <c r="BS1116" s="186"/>
      <c r="BT1116" s="187"/>
      <c r="BU1116" s="188"/>
      <c r="BV1116" s="189"/>
      <c r="BW1116" s="185"/>
      <c r="BX1116"/>
      <c r="BZ1116"/>
    </row>
    <row r="1117" spans="2:78" ht="18.75">
      <c r="B1117" s="363" t="s">
        <v>135</v>
      </c>
      <c r="C1117" s="364">
        <v>38389079000167</v>
      </c>
      <c r="D1117" s="365" t="s">
        <v>11</v>
      </c>
      <c r="E1117" s="365" t="s">
        <v>663</v>
      </c>
      <c r="F1117" s="365" t="s">
        <v>1424</v>
      </c>
      <c r="G1117" s="366" t="s">
        <v>1424</v>
      </c>
      <c r="H1117" s="366" t="s">
        <v>34</v>
      </c>
      <c r="I1117" s="366" t="s">
        <v>34</v>
      </c>
      <c r="J1117" s="366" t="s">
        <v>611</v>
      </c>
      <c r="K1117" s="367" t="s">
        <v>49</v>
      </c>
      <c r="L1117" s="368"/>
      <c r="M1117" s="368" t="s">
        <v>1421</v>
      </c>
      <c r="N1117" s="367">
        <v>557471</v>
      </c>
      <c r="O1117" s="367" t="s">
        <v>1323</v>
      </c>
      <c r="P1117" s="371">
        <v>44135</v>
      </c>
      <c r="Q1117" s="372">
        <v>8.0458600199999992</v>
      </c>
      <c r="R1117" s="372">
        <v>40.30363254589642</v>
      </c>
      <c r="S1117" s="367">
        <v>4</v>
      </c>
      <c r="T1117" s="369">
        <v>-0.19189674206627927</v>
      </c>
      <c r="U1117" s="369">
        <v>-2.0560818556444547</v>
      </c>
      <c r="V1117" s="369">
        <v>-0.18775709137865992</v>
      </c>
      <c r="W1117" s="369">
        <v>-1.6820879747664885</v>
      </c>
      <c r="Y1117" s="369"/>
      <c r="AA1117" s="369"/>
      <c r="AB1117" s="369">
        <v>0.16043415687326512</v>
      </c>
      <c r="AC1117" s="373">
        <v>-1.8660523595384619</v>
      </c>
      <c r="AD1117" s="575">
        <v>0</v>
      </c>
      <c r="AE1117" s="370" t="s">
        <v>1822</v>
      </c>
      <c r="AF1117" s="370" t="s">
        <v>1823</v>
      </c>
      <c r="AG1117" s="374" t="s">
        <v>721</v>
      </c>
      <c r="AH1117" s="374" t="s">
        <v>1813</v>
      </c>
      <c r="AI1117" s="374">
        <v>1000</v>
      </c>
      <c r="AJ1117" s="374">
        <v>500</v>
      </c>
      <c r="AK1117" s="374">
        <v>500</v>
      </c>
      <c r="AL1117" s="722">
        <v>0.5</v>
      </c>
      <c r="AM1117" s="722">
        <v>0</v>
      </c>
      <c r="AN1117" s="369" t="s">
        <v>1824</v>
      </c>
      <c r="AO1117" s="367" t="s">
        <v>1326</v>
      </c>
      <c r="AP1117" s="370" t="s">
        <v>1835</v>
      </c>
      <c r="AQ1117" s="376" t="s">
        <v>681</v>
      </c>
      <c r="AR1117" s="369">
        <v>0</v>
      </c>
      <c r="AS1117" s="369">
        <v>0</v>
      </c>
      <c r="AT1117" s="369" t="s">
        <v>1424</v>
      </c>
      <c r="AW1117"/>
      <c r="AX1117" s="198"/>
      <c r="AY1117" s="184"/>
      <c r="AZ1117" s="184"/>
      <c r="BA1117" s="184"/>
      <c r="BB1117" s="186"/>
      <c r="BC1117" s="184"/>
      <c r="BD1117" s="184"/>
      <c r="BE1117" s="184"/>
      <c r="BF1117" s="184"/>
      <c r="BG1117" s="186"/>
      <c r="BH1117" s="186"/>
      <c r="BI1117" s="199"/>
      <c r="BJ1117" s="199"/>
      <c r="BK1117" s="199"/>
      <c r="BL1117" s="186"/>
      <c r="BM1117" s="186"/>
      <c r="BN1117" s="186"/>
      <c r="BO1117" s="186"/>
      <c r="BP1117" s="186"/>
      <c r="BQ1117" s="186"/>
      <c r="BR1117" s="186"/>
      <c r="BS1117" s="186"/>
      <c r="BT1117" s="187"/>
      <c r="BU1117" s="188"/>
      <c r="BV1117" s="189"/>
      <c r="BW1117" s="185"/>
      <c r="BX1117"/>
      <c r="BZ1117"/>
    </row>
    <row r="1118" spans="2:78" ht="18.75">
      <c r="B1118" s="363" t="s">
        <v>579</v>
      </c>
      <c r="C1118" s="364">
        <v>37703644000156</v>
      </c>
      <c r="D1118" s="365" t="s">
        <v>14</v>
      </c>
      <c r="E1118" s="365" t="s">
        <v>607</v>
      </c>
      <c r="F1118" s="365" t="s">
        <v>1424</v>
      </c>
      <c r="G1118" s="366" t="s">
        <v>1424</v>
      </c>
      <c r="H1118" s="366" t="s">
        <v>34</v>
      </c>
      <c r="I1118" s="366" t="s">
        <v>34</v>
      </c>
      <c r="J1118" s="366" t="s">
        <v>611</v>
      </c>
      <c r="K1118" s="367" t="s">
        <v>49</v>
      </c>
      <c r="L1118" s="368"/>
      <c r="M1118" s="368" t="s">
        <v>1421</v>
      </c>
      <c r="N1118" s="367">
        <v>557821</v>
      </c>
      <c r="O1118" s="367" t="s">
        <v>1323</v>
      </c>
      <c r="P1118" s="371">
        <v>44135</v>
      </c>
      <c r="Q1118" s="372">
        <v>24.98235751</v>
      </c>
      <c r="R1118" s="372">
        <v>96.821969647091663</v>
      </c>
      <c r="S1118" s="367">
        <v>4</v>
      </c>
      <c r="T1118" s="369">
        <v>-0.31830378261247461</v>
      </c>
      <c r="U1118" s="369">
        <v>-3.4104728666339854</v>
      </c>
      <c r="V1118" s="369">
        <v>-0.25888655138926997</v>
      </c>
      <c r="W1118" s="369">
        <v>-2.3193262727021144</v>
      </c>
      <c r="Y1118" s="369"/>
      <c r="AA1118" s="369"/>
      <c r="AB1118" s="369">
        <v>0.19612807214383682</v>
      </c>
      <c r="AC1118" s="373">
        <v>-1.8891125219586427</v>
      </c>
      <c r="AD1118" s="575">
        <v>0</v>
      </c>
      <c r="AE1118" s="370" t="s">
        <v>1822</v>
      </c>
      <c r="AF1118" s="370" t="s">
        <v>1823</v>
      </c>
      <c r="AG1118" s="374" t="s">
        <v>721</v>
      </c>
      <c r="AH1118" s="374" t="s">
        <v>1813</v>
      </c>
      <c r="AI1118" s="374">
        <v>1000</v>
      </c>
      <c r="AJ1118" s="374">
        <v>500</v>
      </c>
      <c r="AK1118" s="374">
        <v>500</v>
      </c>
      <c r="AL1118" s="722">
        <v>0.5</v>
      </c>
      <c r="AM1118" s="722">
        <v>0</v>
      </c>
      <c r="AN1118" s="369" t="s">
        <v>1824</v>
      </c>
      <c r="AO1118" s="367" t="s">
        <v>1326</v>
      </c>
      <c r="AP1118" s="370" t="s">
        <v>1816</v>
      </c>
      <c r="AQ1118" s="376" t="s">
        <v>689</v>
      </c>
      <c r="AR1118" s="369">
        <v>0</v>
      </c>
      <c r="AS1118" s="369">
        <v>0</v>
      </c>
      <c r="AT1118" s="369" t="s">
        <v>1424</v>
      </c>
      <c r="AW1118"/>
      <c r="AX1118" s="198"/>
      <c r="AY1118" s="184"/>
      <c r="AZ1118" s="184"/>
      <c r="BA1118" s="184"/>
      <c r="BB1118" s="186"/>
      <c r="BC1118" s="184"/>
      <c r="BD1118" s="184"/>
      <c r="BE1118" s="184"/>
      <c r="BF1118" s="184"/>
      <c r="BG1118" s="186"/>
      <c r="BH1118" s="186"/>
      <c r="BI1118" s="199"/>
      <c r="BJ1118" s="199"/>
      <c r="BK1118" s="199"/>
      <c r="BL1118" s="186"/>
      <c r="BM1118" s="186"/>
      <c r="BN1118" s="186"/>
      <c r="BO1118" s="186"/>
      <c r="BP1118" s="186"/>
      <c r="BQ1118" s="186"/>
      <c r="BR1118" s="186"/>
      <c r="BS1118" s="186"/>
      <c r="BT1118" s="187"/>
      <c r="BU1118" s="188"/>
      <c r="BV1118" s="189"/>
      <c r="BW1118" s="185"/>
      <c r="BX1118"/>
      <c r="BZ1118"/>
    </row>
    <row r="1119" spans="2:78" ht="18.75">
      <c r="B1119" s="363" t="s">
        <v>1235</v>
      </c>
      <c r="C1119" s="364">
        <v>38971881000160</v>
      </c>
      <c r="D1119" s="365" t="s">
        <v>14</v>
      </c>
      <c r="E1119" s="365" t="s">
        <v>614</v>
      </c>
      <c r="F1119" s="365" t="s">
        <v>1424</v>
      </c>
      <c r="G1119" s="366" t="s">
        <v>1424</v>
      </c>
      <c r="H1119" s="366" t="s">
        <v>1340</v>
      </c>
      <c r="I1119" s="366" t="s">
        <v>34</v>
      </c>
      <c r="J1119" s="366" t="s">
        <v>608</v>
      </c>
      <c r="K1119" s="367" t="s">
        <v>48</v>
      </c>
      <c r="L1119" s="368" t="s">
        <v>1341</v>
      </c>
      <c r="M1119" s="368" t="s">
        <v>34</v>
      </c>
      <c r="N1119" s="367">
        <v>557927</v>
      </c>
      <c r="O1119" s="367" t="s">
        <v>1323</v>
      </c>
      <c r="P1119" s="371">
        <v>44129</v>
      </c>
      <c r="Q1119" s="372">
        <v>146.74610781000001</v>
      </c>
      <c r="R1119" s="372">
        <v>119.55508114214291</v>
      </c>
      <c r="S1119" s="367">
        <v>2</v>
      </c>
      <c r="T1119" s="369">
        <v>0.24738388446548343</v>
      </c>
      <c r="U1119" s="369">
        <v>2.6506000610090856</v>
      </c>
      <c r="V1119" s="369">
        <v>-5.1032149652726622E-3</v>
      </c>
      <c r="W1119" s="369">
        <v>-4.5718947085847186E-2</v>
      </c>
      <c r="Y1119" s="369"/>
      <c r="AA1119" s="369"/>
      <c r="AB1119" s="369">
        <v>0.21427306420489878</v>
      </c>
      <c r="AC1119" s="373">
        <v>-0.54474724111339923</v>
      </c>
      <c r="AD1119" s="575">
        <v>38452194000139</v>
      </c>
      <c r="AE1119" s="370" t="s">
        <v>1889</v>
      </c>
      <c r="AF1119" s="370" t="s">
        <v>1833</v>
      </c>
      <c r="AG1119" s="374" t="s">
        <v>1458</v>
      </c>
      <c r="AH1119" s="374" t="s">
        <v>1813</v>
      </c>
      <c r="AI1119" s="374">
        <v>10000</v>
      </c>
      <c r="AJ1119" s="374">
        <v>10000</v>
      </c>
      <c r="AK1119" s="374">
        <v>10000</v>
      </c>
      <c r="AL1119" s="722">
        <v>0</v>
      </c>
      <c r="AM1119" s="722">
        <v>0</v>
      </c>
      <c r="AN1119" s="369" t="s">
        <v>1815</v>
      </c>
      <c r="AO1119" s="367" t="s">
        <v>1326</v>
      </c>
      <c r="AP1119" s="370" t="s">
        <v>1816</v>
      </c>
      <c r="AQ1119" s="376" t="s">
        <v>661</v>
      </c>
      <c r="AR1119" s="369">
        <v>3.8E-3</v>
      </c>
      <c r="AS1119" s="369">
        <v>3.8E-3</v>
      </c>
      <c r="AT1119" s="369" t="s">
        <v>1424</v>
      </c>
      <c r="AW1119"/>
      <c r="AX1119" s="198"/>
      <c r="AY1119" s="184"/>
      <c r="AZ1119" s="184"/>
      <c r="BA1119" s="184"/>
      <c r="BB1119" s="186"/>
      <c r="BC1119" s="184"/>
      <c r="BD1119" s="184"/>
      <c r="BE1119" s="184"/>
      <c r="BF1119" s="184"/>
      <c r="BG1119" s="186"/>
      <c r="BH1119" s="186"/>
      <c r="BI1119" s="199"/>
      <c r="BJ1119" s="199"/>
      <c r="BK1119" s="199"/>
      <c r="BL1119" s="186"/>
      <c r="BM1119" s="186"/>
      <c r="BN1119" s="186"/>
      <c r="BO1119" s="186"/>
      <c r="BP1119" s="186"/>
      <c r="BQ1119" s="186"/>
      <c r="BR1119" s="186"/>
      <c r="BS1119" s="186"/>
      <c r="BT1119" s="187"/>
      <c r="BU1119" s="188"/>
      <c r="BV1119" s="189"/>
      <c r="BW1119" s="185"/>
      <c r="BX1119"/>
      <c r="BZ1119"/>
    </row>
    <row r="1120" spans="2:78" ht="18.75">
      <c r="B1120" s="363" t="s">
        <v>1313</v>
      </c>
      <c r="C1120" s="364">
        <v>38032741000127</v>
      </c>
      <c r="D1120" s="365" t="s">
        <v>13</v>
      </c>
      <c r="E1120" s="365" t="s">
        <v>616</v>
      </c>
      <c r="F1120" s="365" t="s">
        <v>619</v>
      </c>
      <c r="G1120" s="366" t="s">
        <v>34</v>
      </c>
      <c r="H1120" s="366" t="s">
        <v>1340</v>
      </c>
      <c r="I1120" s="366" t="s">
        <v>34</v>
      </c>
      <c r="J1120" s="366" t="s">
        <v>611</v>
      </c>
      <c r="K1120" s="367" t="s">
        <v>48</v>
      </c>
      <c r="L1120" s="368"/>
      <c r="M1120" s="368" t="s">
        <v>34</v>
      </c>
      <c r="N1120" s="367">
        <v>558508</v>
      </c>
      <c r="O1120" s="367" t="s">
        <v>1323</v>
      </c>
      <c r="P1120" s="371">
        <v>44118</v>
      </c>
      <c r="Q1120" s="372">
        <v>16.850034910000002</v>
      </c>
      <c r="R1120" s="372">
        <v>18.781998724980092</v>
      </c>
      <c r="S1120" s="367">
        <v>3</v>
      </c>
      <c r="T1120" s="369">
        <v>-3.6123237100002425E-2</v>
      </c>
      <c r="U1120" s="369">
        <v>-0.38704321693384802</v>
      </c>
      <c r="V1120" s="369">
        <v>-2.5487879164814653E-2</v>
      </c>
      <c r="W1120" s="369">
        <v>-0.22834213467320946</v>
      </c>
      <c r="Y1120" s="369"/>
      <c r="AA1120" s="369"/>
      <c r="AB1120" s="369">
        <v>0.16373366239156881</v>
      </c>
      <c r="AC1120" s="373">
        <v>-0.83739240158311568</v>
      </c>
      <c r="AD1120" s="575">
        <v>0</v>
      </c>
      <c r="AE1120" s="370" t="s">
        <v>2073</v>
      </c>
      <c r="AF1120" s="370" t="s">
        <v>1812</v>
      </c>
      <c r="AG1120" s="374" t="s">
        <v>1459</v>
      </c>
      <c r="AH1120" s="374" t="s">
        <v>1813</v>
      </c>
      <c r="AI1120" s="374">
        <v>1000</v>
      </c>
      <c r="AJ1120" s="374">
        <v>500</v>
      </c>
      <c r="AK1120" s="374">
        <v>0</v>
      </c>
      <c r="AL1120" s="722">
        <v>0.75</v>
      </c>
      <c r="AM1120" s="722">
        <v>0</v>
      </c>
      <c r="AN1120" s="369" t="s">
        <v>1815</v>
      </c>
      <c r="AO1120" s="367" t="s">
        <v>1326</v>
      </c>
      <c r="AP1120" s="370" t="s">
        <v>1835</v>
      </c>
      <c r="AQ1120" s="376" t="s">
        <v>1950</v>
      </c>
      <c r="AR1120" s="369">
        <v>4.2500000000000003E-3</v>
      </c>
      <c r="AS1120" s="369">
        <v>4.2500000000000003E-3</v>
      </c>
      <c r="AT1120" s="369" t="s">
        <v>1424</v>
      </c>
      <c r="AW1120"/>
      <c r="AX1120" s="198"/>
      <c r="AY1120" s="184"/>
      <c r="AZ1120" s="184"/>
      <c r="BA1120" s="184"/>
      <c r="BB1120" s="186"/>
      <c r="BC1120" s="184"/>
      <c r="BD1120" s="184"/>
      <c r="BE1120" s="184"/>
      <c r="BF1120" s="184"/>
      <c r="BG1120" s="186"/>
      <c r="BH1120" s="186"/>
      <c r="BI1120" s="199"/>
      <c r="BJ1120" s="199"/>
      <c r="BK1120" s="199"/>
      <c r="BL1120" s="186"/>
      <c r="BM1120" s="186"/>
      <c r="BN1120" s="186"/>
      <c r="BO1120" s="186"/>
      <c r="BP1120" s="186"/>
      <c r="BQ1120" s="186"/>
      <c r="BR1120" s="186"/>
      <c r="BS1120" s="186"/>
      <c r="BT1120" s="187"/>
      <c r="BU1120" s="188"/>
      <c r="BV1120" s="189"/>
      <c r="BW1120" s="185"/>
      <c r="BX1120"/>
      <c r="BZ1120"/>
    </row>
    <row r="1121" spans="2:78" ht="18.75">
      <c r="B1121" s="363" t="s">
        <v>1165</v>
      </c>
      <c r="C1121" s="364">
        <v>38971869000156</v>
      </c>
      <c r="D1121" s="365" t="s">
        <v>13</v>
      </c>
      <c r="E1121" s="365" t="s">
        <v>615</v>
      </c>
      <c r="F1121" s="365" t="s">
        <v>619</v>
      </c>
      <c r="G1121" s="366" t="s">
        <v>34</v>
      </c>
      <c r="H1121" s="366" t="s">
        <v>1340</v>
      </c>
      <c r="I1121" s="366" t="s">
        <v>34</v>
      </c>
      <c r="J1121" s="366" t="s">
        <v>611</v>
      </c>
      <c r="K1121" s="367" t="s">
        <v>48</v>
      </c>
      <c r="L1121" s="368"/>
      <c r="M1121" s="368" t="s">
        <v>1421</v>
      </c>
      <c r="N1121" s="367">
        <v>558524</v>
      </c>
      <c r="O1121" s="367" t="s">
        <v>1323</v>
      </c>
      <c r="P1121" s="371">
        <v>44115</v>
      </c>
      <c r="Q1121" s="372">
        <v>12.05507804</v>
      </c>
      <c r="R1121" s="372">
        <v>25.134805607103178</v>
      </c>
      <c r="S1121" s="367">
        <v>3</v>
      </c>
      <c r="T1121" s="369">
        <v>9.2893220058184678E-2</v>
      </c>
      <c r="U1121" s="369">
        <v>0.99530644563029036</v>
      </c>
      <c r="V1121" s="369">
        <v>0.16806105951883521</v>
      </c>
      <c r="W1121" s="369">
        <v>1.5056341423239483</v>
      </c>
      <c r="Y1121" s="369"/>
      <c r="AA1121" s="369"/>
      <c r="AB1121" s="369">
        <v>7.5334027235134174E-2</v>
      </c>
      <c r="AC1121" s="373">
        <v>0.7491915139146148</v>
      </c>
      <c r="AD1121" s="575">
        <v>38537672000103</v>
      </c>
      <c r="AE1121" s="370" t="s">
        <v>1986</v>
      </c>
      <c r="AF1121" s="370" t="s">
        <v>1833</v>
      </c>
      <c r="AG1121" s="374" t="s">
        <v>1458</v>
      </c>
      <c r="AH1121" s="374" t="s">
        <v>1813</v>
      </c>
      <c r="AI1121" s="374">
        <v>500</v>
      </c>
      <c r="AJ1121" s="374">
        <v>100</v>
      </c>
      <c r="AK1121" s="374">
        <v>100</v>
      </c>
      <c r="AL1121" s="722">
        <v>1.7</v>
      </c>
      <c r="AM1121" s="722">
        <v>20</v>
      </c>
      <c r="AN1121" s="369" t="s">
        <v>1815</v>
      </c>
      <c r="AO1121" s="367" t="s">
        <v>1326</v>
      </c>
      <c r="AP1121" s="370" t="s">
        <v>1835</v>
      </c>
      <c r="AQ1121" s="376" t="s">
        <v>670</v>
      </c>
      <c r="AR1121" s="369">
        <v>0</v>
      </c>
      <c r="AS1121" s="369">
        <v>0</v>
      </c>
      <c r="AT1121" s="369" t="s">
        <v>1424</v>
      </c>
      <c r="AW1121"/>
      <c r="AX1121" s="198"/>
      <c r="AY1121" s="184"/>
      <c r="AZ1121" s="184"/>
      <c r="BA1121" s="184"/>
      <c r="BB1121" s="186"/>
      <c r="BC1121" s="184"/>
      <c r="BD1121" s="184"/>
      <c r="BE1121" s="184"/>
      <c r="BF1121" s="184"/>
      <c r="BG1121" s="186"/>
      <c r="BH1121" s="186"/>
      <c r="BI1121" s="199"/>
      <c r="BJ1121" s="199"/>
      <c r="BK1121" s="199"/>
      <c r="BL1121" s="186"/>
      <c r="BM1121" s="186"/>
      <c r="BN1121" s="186"/>
      <c r="BO1121" s="186"/>
      <c r="BP1121" s="186"/>
      <c r="BQ1121" s="186"/>
      <c r="BR1121" s="186"/>
      <c r="BS1121" s="186"/>
      <c r="BT1121" s="187"/>
      <c r="BU1121" s="188"/>
      <c r="BV1121" s="189"/>
      <c r="BW1121" s="185"/>
      <c r="BX1121"/>
      <c r="BZ1121"/>
    </row>
    <row r="1122" spans="2:78" ht="18.75">
      <c r="B1122" s="363" t="s">
        <v>265</v>
      </c>
      <c r="C1122" s="364">
        <v>38221267000181</v>
      </c>
      <c r="D1122" s="365" t="s">
        <v>11</v>
      </c>
      <c r="E1122" s="365" t="s">
        <v>620</v>
      </c>
      <c r="F1122" s="365" t="s">
        <v>687</v>
      </c>
      <c r="G1122" s="366" t="s">
        <v>740</v>
      </c>
      <c r="H1122" s="366" t="s">
        <v>34</v>
      </c>
      <c r="I1122" s="366" t="s">
        <v>1321</v>
      </c>
      <c r="J1122" s="366" t="s">
        <v>608</v>
      </c>
      <c r="K1122" s="367" t="s">
        <v>48</v>
      </c>
      <c r="L1122" s="368"/>
      <c r="M1122" s="368" t="s">
        <v>34</v>
      </c>
      <c r="N1122" s="367">
        <v>558842</v>
      </c>
      <c r="O1122" s="367" t="s">
        <v>1323</v>
      </c>
      <c r="P1122" s="371">
        <v>44136</v>
      </c>
      <c r="Q1122" s="372">
        <v>475.18455497999997</v>
      </c>
      <c r="R1122" s="372">
        <v>266.75156311027769</v>
      </c>
      <c r="S1122" s="367">
        <v>2</v>
      </c>
      <c r="T1122" s="369">
        <v>0.11809056946314178</v>
      </c>
      <c r="U1122" s="369">
        <v>1.2652839989957978</v>
      </c>
      <c r="V1122" s="369">
        <v>0.14567869462085947</v>
      </c>
      <c r="W1122" s="369">
        <v>1.305113850039533</v>
      </c>
      <c r="Y1122" s="369"/>
      <c r="AA1122" s="369"/>
      <c r="AB1122" s="369">
        <v>1.2563854472784721E-3</v>
      </c>
      <c r="AC1122" s="373">
        <v>27.107325295252821</v>
      </c>
      <c r="AD1122" s="575">
        <v>0</v>
      </c>
      <c r="AE1122" s="370" t="s">
        <v>2054</v>
      </c>
      <c r="AF1122" s="370" t="s">
        <v>1956</v>
      </c>
      <c r="AG1122" s="374" t="s">
        <v>721</v>
      </c>
      <c r="AH1122" s="374" t="s">
        <v>1813</v>
      </c>
      <c r="AI1122" s="374">
        <v>0</v>
      </c>
      <c r="AJ1122" s="374">
        <v>0</v>
      </c>
      <c r="AK1122" s="374">
        <v>0</v>
      </c>
      <c r="AL1122" s="722">
        <v>0</v>
      </c>
      <c r="AM1122" s="722">
        <v>0</v>
      </c>
      <c r="AN1122" s="369" t="s">
        <v>1820</v>
      </c>
      <c r="AO1122" s="367" t="s">
        <v>1326</v>
      </c>
      <c r="AP1122" s="370" t="s">
        <v>1835</v>
      </c>
      <c r="AQ1122" s="376" t="s">
        <v>670</v>
      </c>
      <c r="AR1122" s="369">
        <v>6.6666666666666697E-3</v>
      </c>
      <c r="AS1122" s="369">
        <v>6.6666666666666697E-3</v>
      </c>
      <c r="AT1122" s="369" t="s">
        <v>1424</v>
      </c>
      <c r="AW1122"/>
      <c r="AX1122" s="198"/>
      <c r="AY1122" s="184"/>
      <c r="AZ1122" s="184"/>
      <c r="BA1122" s="184"/>
      <c r="BB1122" s="186"/>
      <c r="BC1122" s="184"/>
      <c r="BD1122" s="184"/>
      <c r="BE1122" s="184"/>
      <c r="BF1122" s="184"/>
      <c r="BG1122" s="186"/>
      <c r="BH1122" s="186"/>
      <c r="BI1122" s="199"/>
      <c r="BJ1122" s="199"/>
      <c r="BK1122" s="199"/>
      <c r="BL1122" s="186"/>
      <c r="BM1122" s="186"/>
      <c r="BN1122" s="186"/>
      <c r="BO1122" s="186"/>
      <c r="BP1122" s="186"/>
      <c r="BQ1122" s="186"/>
      <c r="BR1122" s="186"/>
      <c r="BS1122" s="186"/>
      <c r="BT1122" s="187"/>
      <c r="BU1122" s="188"/>
      <c r="BV1122" s="189"/>
      <c r="BW1122" s="185"/>
      <c r="BX1122"/>
      <c r="BZ1122"/>
    </row>
    <row r="1123" spans="2:78" ht="18.75">
      <c r="B1123" s="363" t="s">
        <v>1580</v>
      </c>
      <c r="C1123" s="364">
        <v>39363097000132</v>
      </c>
      <c r="D1123" s="365" t="s">
        <v>13</v>
      </c>
      <c r="E1123" s="365" t="s">
        <v>615</v>
      </c>
      <c r="F1123" s="365" t="s">
        <v>619</v>
      </c>
      <c r="G1123" s="366" t="s">
        <v>34</v>
      </c>
      <c r="H1123" s="366" t="s">
        <v>1339</v>
      </c>
      <c r="I1123" s="366" t="s">
        <v>34</v>
      </c>
      <c r="J1123" s="366" t="s">
        <v>611</v>
      </c>
      <c r="K1123" s="367" t="s">
        <v>48</v>
      </c>
      <c r="L1123" s="368"/>
      <c r="M1123" s="368" t="s">
        <v>1424</v>
      </c>
      <c r="N1123" s="367">
        <v>558877</v>
      </c>
      <c r="O1123" s="367" t="s">
        <v>1323</v>
      </c>
      <c r="P1123" s="371">
        <v>44136</v>
      </c>
      <c r="Q1123" s="372">
        <v>221.96694725</v>
      </c>
      <c r="R1123" s="372">
        <v>221.28861130357137</v>
      </c>
      <c r="S1123" s="367">
        <v>1</v>
      </c>
      <c r="T1123" s="369">
        <v>3.8982256656885594E-2</v>
      </c>
      <c r="U1123" s="369">
        <v>0.41767624474111426</v>
      </c>
      <c r="V1123" s="369">
        <v>5.3258484250659599E-2</v>
      </c>
      <c r="W1123" s="369">
        <v>0.47713487280037309</v>
      </c>
      <c r="Y1123" s="369"/>
      <c r="AA1123" s="369"/>
      <c r="AB1123" s="369">
        <v>2.845132501435409E-2</v>
      </c>
      <c r="AC1123" s="373">
        <v>-2.0513266543880011</v>
      </c>
      <c r="AD1123" s="575">
        <v>0</v>
      </c>
      <c r="AE1123" s="370" t="s">
        <v>1889</v>
      </c>
      <c r="AF1123" s="370" t="s">
        <v>1833</v>
      </c>
      <c r="AG1123" s="374" t="s">
        <v>1458</v>
      </c>
      <c r="AH1123" s="374" t="s">
        <v>1894</v>
      </c>
      <c r="AI1123" s="374">
        <v>100000</v>
      </c>
      <c r="AJ1123" s="374">
        <v>100000</v>
      </c>
      <c r="AK1123" s="374">
        <v>100000</v>
      </c>
      <c r="AL1123" s="722">
        <v>0.5</v>
      </c>
      <c r="AM1123" s="722">
        <v>10</v>
      </c>
      <c r="AN1123" s="369" t="s">
        <v>1815</v>
      </c>
      <c r="AO1123" s="367" t="s">
        <v>1326</v>
      </c>
      <c r="AP1123" s="370" t="s">
        <v>1835</v>
      </c>
      <c r="AQ1123" s="376" t="s">
        <v>1815</v>
      </c>
      <c r="AR1123" s="369">
        <v>0</v>
      </c>
      <c r="AS1123" s="369">
        <v>0</v>
      </c>
      <c r="AT1123" s="369" t="s">
        <v>1424</v>
      </c>
      <c r="AW1123"/>
      <c r="AX1123" s="198"/>
      <c r="AY1123" s="184"/>
      <c r="AZ1123" s="184"/>
      <c r="BA1123" s="184"/>
      <c r="BB1123" s="186"/>
      <c r="BC1123" s="184"/>
      <c r="BD1123" s="184"/>
      <c r="BE1123" s="184"/>
      <c r="BF1123" s="184"/>
      <c r="BG1123" s="186"/>
      <c r="BH1123" s="186"/>
      <c r="BI1123" s="199"/>
      <c r="BJ1123" s="199"/>
      <c r="BK1123" s="199"/>
      <c r="BL1123" s="186"/>
      <c r="BM1123" s="186"/>
      <c r="BN1123" s="186"/>
      <c r="BO1123" s="186"/>
      <c r="BP1123" s="186"/>
      <c r="BQ1123" s="186"/>
      <c r="BR1123" s="186"/>
      <c r="BS1123" s="186"/>
      <c r="BT1123" s="187"/>
      <c r="BU1123" s="188"/>
      <c r="BV1123" s="189"/>
      <c r="BW1123" s="185"/>
      <c r="BX1123"/>
      <c r="BZ1123"/>
    </row>
    <row r="1124" spans="2:78" ht="18.75">
      <c r="B1124" s="363" t="s">
        <v>877</v>
      </c>
      <c r="C1124" s="364">
        <v>39281097000193</v>
      </c>
      <c r="D1124" s="365" t="s">
        <v>13</v>
      </c>
      <c r="E1124" s="365" t="s">
        <v>615</v>
      </c>
      <c r="F1124" s="365" t="s">
        <v>619</v>
      </c>
      <c r="G1124" s="366" t="s">
        <v>34</v>
      </c>
      <c r="H1124" s="366" t="s">
        <v>1339</v>
      </c>
      <c r="I1124" s="366" t="s">
        <v>34</v>
      </c>
      <c r="J1124" s="366" t="s">
        <v>611</v>
      </c>
      <c r="K1124" s="367" t="s">
        <v>48</v>
      </c>
      <c r="L1124" s="368"/>
      <c r="M1124" s="368" t="s">
        <v>1421</v>
      </c>
      <c r="N1124" s="367">
        <v>558885</v>
      </c>
      <c r="O1124" s="367" t="s">
        <v>1323</v>
      </c>
      <c r="P1124" s="371">
        <v>44136</v>
      </c>
      <c r="Q1124" s="372">
        <v>8.4117822800000006</v>
      </c>
      <c r="R1124" s="372">
        <v>9.1467192149206316</v>
      </c>
      <c r="S1124" s="367">
        <v>1</v>
      </c>
      <c r="T1124" s="369">
        <v>3.4675657632793788E-2</v>
      </c>
      <c r="U1124" s="369">
        <v>0.37153309495323017</v>
      </c>
      <c r="V1124" s="369">
        <v>4.7597666824086726E-2</v>
      </c>
      <c r="W1124" s="369">
        <v>0.42642044784486882</v>
      </c>
      <c r="Y1124" s="369"/>
      <c r="AA1124" s="369"/>
      <c r="AB1124" s="369">
        <v>2.8217921039744076E-2</v>
      </c>
      <c r="AC1124" s="373">
        <v>-2.268904881085958</v>
      </c>
      <c r="AD1124" s="575">
        <v>39363097000132</v>
      </c>
      <c r="AE1124" s="370" t="s">
        <v>1889</v>
      </c>
      <c r="AF1124" s="370" t="s">
        <v>1833</v>
      </c>
      <c r="AG1124" s="374" t="s">
        <v>1458</v>
      </c>
      <c r="AH1124" s="374" t="s">
        <v>1894</v>
      </c>
      <c r="AI1124" s="374">
        <v>50000</v>
      </c>
      <c r="AJ1124" s="374">
        <v>50000</v>
      </c>
      <c r="AK1124" s="374">
        <v>50000</v>
      </c>
      <c r="AL1124" s="722">
        <v>0.5</v>
      </c>
      <c r="AM1124" s="722">
        <v>0</v>
      </c>
      <c r="AN1124" s="369" t="s">
        <v>1815</v>
      </c>
      <c r="AO1124" s="367" t="s">
        <v>1326</v>
      </c>
      <c r="AP1124" s="370" t="s">
        <v>1835</v>
      </c>
      <c r="AQ1124" s="376" t="s">
        <v>681</v>
      </c>
      <c r="AR1124" s="369">
        <v>3.3333333333333301E-3</v>
      </c>
      <c r="AS1124" s="369">
        <v>3.3333333333333301E-3</v>
      </c>
      <c r="AT1124" s="369" t="s">
        <v>1424</v>
      </c>
      <c r="AW1124" s="198"/>
      <c r="AX1124" s="198"/>
      <c r="AY1124" s="184"/>
      <c r="AZ1124" s="184"/>
      <c r="BA1124" s="184"/>
      <c r="BB1124" s="186"/>
      <c r="BC1124" s="184"/>
      <c r="BD1124" s="184"/>
      <c r="BE1124" s="184"/>
      <c r="BF1124" s="184"/>
      <c r="BG1124" s="186"/>
      <c r="BH1124" s="186"/>
      <c r="BI1124" s="199"/>
      <c r="BJ1124" s="199"/>
      <c r="BK1124" s="199"/>
      <c r="BL1124" s="218"/>
      <c r="BM1124" s="186"/>
      <c r="BN1124" s="186"/>
      <c r="BO1124" s="186"/>
      <c r="BP1124" s="186"/>
      <c r="BQ1124" s="186"/>
      <c r="BR1124" s="186"/>
      <c r="BS1124" s="186"/>
      <c r="BT1124" s="187"/>
      <c r="BU1124" s="188"/>
      <c r="BV1124" s="189"/>
      <c r="BW1124" s="185"/>
      <c r="BX1124"/>
      <c r="BZ1124"/>
    </row>
    <row r="1125" spans="2:78" ht="18.75">
      <c r="B1125" s="363" t="s">
        <v>914</v>
      </c>
      <c r="C1125" s="364">
        <v>38948507000144</v>
      </c>
      <c r="D1125" s="365" t="s">
        <v>14</v>
      </c>
      <c r="E1125" s="365" t="s">
        <v>607</v>
      </c>
      <c r="F1125" s="365" t="s">
        <v>1319</v>
      </c>
      <c r="G1125" s="366" t="s">
        <v>1424</v>
      </c>
      <c r="H1125" s="366" t="s">
        <v>34</v>
      </c>
      <c r="I1125" s="366" t="s">
        <v>34</v>
      </c>
      <c r="J1125" s="366" t="s">
        <v>608</v>
      </c>
      <c r="K1125" s="367" t="s">
        <v>48</v>
      </c>
      <c r="L1125" s="368"/>
      <c r="M1125" s="368" t="s">
        <v>1421</v>
      </c>
      <c r="N1125" s="367">
        <v>558907</v>
      </c>
      <c r="O1125" s="367" t="s">
        <v>1323</v>
      </c>
      <c r="P1125" s="371">
        <v>44106</v>
      </c>
      <c r="Q1125" s="372">
        <v>8.7145986200000003</v>
      </c>
      <c r="R1125" s="372">
        <v>11.192748445634921</v>
      </c>
      <c r="S1125" s="367">
        <v>2</v>
      </c>
      <c r="T1125" s="369">
        <v>-6.2910037203230518E-2</v>
      </c>
      <c r="U1125" s="369">
        <v>-0.67405097469973874</v>
      </c>
      <c r="V1125" s="369">
        <v>-0.2105648470414857</v>
      </c>
      <c r="W1125" s="369">
        <v>-1.8864192799126651</v>
      </c>
      <c r="X1125" s="369">
        <v>-0.25218149999999961</v>
      </c>
      <c r="Y1125" s="369">
        <v>-1.7263277564092945</v>
      </c>
      <c r="AA1125" s="369"/>
      <c r="AB1125" s="369">
        <v>0.27287022137794831</v>
      </c>
      <c r="AC1125" s="373">
        <v>-1.1807308654632953</v>
      </c>
      <c r="AD1125" s="575">
        <v>18872811000148</v>
      </c>
      <c r="AE1125" s="370" t="s">
        <v>1889</v>
      </c>
      <c r="AF1125" s="370" t="s">
        <v>1833</v>
      </c>
      <c r="AG1125" s="374" t="s">
        <v>1458</v>
      </c>
      <c r="AH1125" s="374" t="s">
        <v>1813</v>
      </c>
      <c r="AI1125" s="374">
        <v>0</v>
      </c>
      <c r="AJ1125" s="374">
        <v>0</v>
      </c>
      <c r="AK1125" s="374">
        <v>0</v>
      </c>
      <c r="AL1125" s="722">
        <v>0.5</v>
      </c>
      <c r="AM1125" s="722">
        <v>5</v>
      </c>
      <c r="AN1125" s="369" t="s">
        <v>1815</v>
      </c>
      <c r="AO1125" s="367" t="s">
        <v>1326</v>
      </c>
      <c r="AP1125" s="370" t="s">
        <v>1816</v>
      </c>
      <c r="AQ1125" s="376" t="s">
        <v>661</v>
      </c>
      <c r="AR1125" s="369">
        <v>3.3333333333333301E-3</v>
      </c>
      <c r="AS1125" s="369">
        <v>3.3333333333333301E-3</v>
      </c>
      <c r="AT1125" s="369" t="s">
        <v>1424</v>
      </c>
      <c r="AW1125" s="198"/>
      <c r="AX1125" s="198"/>
      <c r="AY1125" s="184"/>
      <c r="AZ1125" s="184"/>
      <c r="BA1125" s="184"/>
      <c r="BB1125" s="186"/>
      <c r="BC1125" s="184"/>
      <c r="BD1125" s="184"/>
      <c r="BE1125" s="184"/>
      <c r="BF1125" s="184"/>
      <c r="BG1125" s="186"/>
      <c r="BH1125" s="186"/>
      <c r="BI1125" s="199"/>
      <c r="BJ1125" s="199"/>
      <c r="BK1125" s="199"/>
      <c r="BL1125" s="218"/>
      <c r="BM1125" s="186"/>
      <c r="BN1125" s="186"/>
      <c r="BO1125" s="186"/>
      <c r="BP1125" s="186"/>
      <c r="BQ1125" s="186"/>
      <c r="BR1125" s="186"/>
      <c r="BS1125" s="186"/>
      <c r="BT1125" s="187"/>
      <c r="BU1125" s="188"/>
      <c r="BV1125" s="189"/>
      <c r="BW1125" s="185"/>
      <c r="BX1125"/>
      <c r="BZ1125"/>
    </row>
    <row r="1126" spans="2:78" ht="18.75">
      <c r="B1126" s="363" t="s">
        <v>25</v>
      </c>
      <c r="C1126" s="364">
        <v>38954217000103</v>
      </c>
      <c r="D1126" s="365" t="s">
        <v>14</v>
      </c>
      <c r="E1126" s="365" t="s">
        <v>614</v>
      </c>
      <c r="F1126" s="365" t="s">
        <v>1424</v>
      </c>
      <c r="G1126" s="366" t="s">
        <v>1424</v>
      </c>
      <c r="H1126" s="366" t="s">
        <v>1340</v>
      </c>
      <c r="I1126" s="366" t="s">
        <v>34</v>
      </c>
      <c r="J1126" s="366" t="s">
        <v>608</v>
      </c>
      <c r="K1126" s="367" t="s">
        <v>48</v>
      </c>
      <c r="L1126" s="368" t="s">
        <v>1341</v>
      </c>
      <c r="M1126" s="368" t="s">
        <v>34</v>
      </c>
      <c r="N1126" s="367">
        <v>558958</v>
      </c>
      <c r="O1126" s="367" t="s">
        <v>1323</v>
      </c>
      <c r="P1126" s="371">
        <v>44128</v>
      </c>
      <c r="Q1126" s="372">
        <v>117.59400148</v>
      </c>
      <c r="R1126" s="372">
        <v>127.06611951849199</v>
      </c>
      <c r="S1126" s="367">
        <v>2</v>
      </c>
      <c r="T1126" s="369">
        <v>0.12892207498689134</v>
      </c>
      <c r="U1126" s="369">
        <v>1.3813384027177857</v>
      </c>
      <c r="V1126" s="369">
        <v>-4.2792999975505008E-3</v>
      </c>
      <c r="W1126" s="369">
        <v>-3.8337614912136893E-2</v>
      </c>
      <c r="Y1126" s="369"/>
      <c r="AA1126" s="369"/>
      <c r="AB1126" s="369">
        <v>0.21253977636860658</v>
      </c>
      <c r="AC1126" s="373">
        <v>-0.54531320011273887</v>
      </c>
      <c r="AD1126" s="575">
        <v>38948845000186</v>
      </c>
      <c r="AE1126" s="370" t="s">
        <v>2127</v>
      </c>
      <c r="AF1126" s="370" t="s">
        <v>1833</v>
      </c>
      <c r="AG1126" s="374" t="s">
        <v>1458</v>
      </c>
      <c r="AH1126" s="374" t="s">
        <v>1819</v>
      </c>
      <c r="AI1126" s="374">
        <v>1000</v>
      </c>
      <c r="AJ1126" s="374">
        <v>0</v>
      </c>
      <c r="AK1126" s="374">
        <v>1000</v>
      </c>
      <c r="AL1126" s="722">
        <v>1.85</v>
      </c>
      <c r="AM1126" s="722">
        <v>20</v>
      </c>
      <c r="AN1126" s="369" t="s">
        <v>1834</v>
      </c>
      <c r="AO1126" s="367" t="s">
        <v>1326</v>
      </c>
      <c r="AP1126" s="370" t="s">
        <v>1835</v>
      </c>
      <c r="AQ1126" s="376" t="s">
        <v>670</v>
      </c>
      <c r="AR1126" s="369">
        <v>4.9333333333333304E-3</v>
      </c>
      <c r="AS1126" s="369">
        <v>4.9333333333333304E-3</v>
      </c>
      <c r="AT1126" s="369" t="s">
        <v>1424</v>
      </c>
      <c r="AW1126"/>
      <c r="AX1126" s="198"/>
      <c r="AY1126" s="184"/>
      <c r="AZ1126" s="184"/>
      <c r="BA1126" s="184"/>
      <c r="BB1126" s="186"/>
      <c r="BC1126" s="184"/>
      <c r="BD1126" s="184"/>
      <c r="BE1126" s="184"/>
      <c r="BF1126" s="184"/>
      <c r="BG1126" s="186"/>
      <c r="BH1126" s="186"/>
      <c r="BI1126" s="199"/>
      <c r="BJ1126" s="199"/>
      <c r="BK1126" s="199"/>
      <c r="BL1126" s="186"/>
      <c r="BM1126" s="186"/>
      <c r="BN1126" s="186"/>
      <c r="BO1126" s="186"/>
      <c r="BP1126" s="186"/>
      <c r="BQ1126" s="186"/>
      <c r="BR1126" s="186"/>
      <c r="BS1126" s="186"/>
      <c r="BT1126" s="187"/>
      <c r="BU1126" s="188"/>
      <c r="BV1126" s="189"/>
      <c r="BW1126" s="185"/>
      <c r="BX1126"/>
      <c r="BZ1126"/>
    </row>
    <row r="1127" spans="2:78" ht="18.75">
      <c r="B1127" s="363" t="s">
        <v>526</v>
      </c>
      <c r="C1127" s="364">
        <v>37093442000130</v>
      </c>
      <c r="D1127" s="365" t="s">
        <v>13</v>
      </c>
      <c r="E1127" s="365" t="s">
        <v>615</v>
      </c>
      <c r="F1127" s="365" t="s">
        <v>619</v>
      </c>
      <c r="G1127" s="366" t="s">
        <v>34</v>
      </c>
      <c r="H1127" s="366" t="s">
        <v>1339</v>
      </c>
      <c r="I1127" s="366" t="s">
        <v>34</v>
      </c>
      <c r="J1127" s="366" t="s">
        <v>1424</v>
      </c>
      <c r="K1127" s="367" t="s">
        <v>48</v>
      </c>
      <c r="L1127" s="368"/>
      <c r="M1127" s="368" t="s">
        <v>34</v>
      </c>
      <c r="N1127" s="367">
        <v>559172</v>
      </c>
      <c r="O1127" s="367" t="s">
        <v>1323</v>
      </c>
      <c r="P1127" s="371">
        <v>44140</v>
      </c>
      <c r="Q1127" s="372">
        <v>217.26246194000001</v>
      </c>
      <c r="R1127" s="372">
        <v>363.12797949492045</v>
      </c>
      <c r="S1127" s="367">
        <v>1</v>
      </c>
      <c r="T1127" s="369">
        <v>0.11892605349815266</v>
      </c>
      <c r="U1127" s="369">
        <v>1.2742358110305907</v>
      </c>
      <c r="V1127" s="369">
        <v>9.8213718603651801E-2</v>
      </c>
      <c r="W1127" s="369">
        <v>0.87988215948193593</v>
      </c>
      <c r="Y1127" s="369"/>
      <c r="AA1127" s="369"/>
      <c r="AB1127" s="369">
        <v>2.4529600849738264E-2</v>
      </c>
      <c r="AC1127" s="373">
        <v>-0.54659376985954822</v>
      </c>
      <c r="AD1127" s="575">
        <v>37092411000164</v>
      </c>
      <c r="AE1127" s="370" t="s">
        <v>1906</v>
      </c>
      <c r="AF1127" s="370" t="s">
        <v>1907</v>
      </c>
      <c r="AG1127" s="374" t="s">
        <v>1462</v>
      </c>
      <c r="AH1127" s="374" t="s">
        <v>1819</v>
      </c>
      <c r="AI1127" s="374">
        <v>5000</v>
      </c>
      <c r="AJ1127" s="374">
        <v>0</v>
      </c>
      <c r="AK1127" s="374">
        <v>0</v>
      </c>
      <c r="AL1127" s="722">
        <v>2</v>
      </c>
      <c r="AM1127" s="722">
        <v>20</v>
      </c>
      <c r="AN1127" s="369" t="s">
        <v>1820</v>
      </c>
      <c r="AO1127" s="367" t="s">
        <v>1326</v>
      </c>
      <c r="AP1127" s="370" t="s">
        <v>1835</v>
      </c>
      <c r="AQ1127" s="376" t="s">
        <v>670</v>
      </c>
      <c r="AR1127" s="369">
        <v>4.0000000000000001E-3</v>
      </c>
      <c r="AS1127" s="369">
        <v>4.0000000000000001E-3</v>
      </c>
      <c r="AT1127" s="369" t="s">
        <v>1424</v>
      </c>
      <c r="AW1127" s="198"/>
      <c r="AX1127" s="198"/>
      <c r="AY1127" s="184"/>
      <c r="AZ1127" s="184"/>
      <c r="BA1127" s="184"/>
      <c r="BB1127" s="186"/>
      <c r="BC1127" s="184"/>
      <c r="BD1127" s="184"/>
      <c r="BE1127" s="184"/>
      <c r="BF1127" s="184"/>
      <c r="BG1127" s="186"/>
      <c r="BH1127" s="186"/>
      <c r="BI1127" s="199"/>
      <c r="BJ1127" s="199"/>
      <c r="BK1127" s="199"/>
      <c r="BL1127" s="218"/>
      <c r="BM1127" s="186"/>
      <c r="BN1127" s="186"/>
      <c r="BO1127" s="186"/>
      <c r="BP1127" s="186"/>
      <c r="BQ1127" s="186"/>
      <c r="BR1127" s="186"/>
      <c r="BS1127" s="186"/>
      <c r="BT1127" s="187"/>
      <c r="BU1127" s="188"/>
      <c r="BV1127" s="189"/>
      <c r="BW1127" s="185"/>
      <c r="BX1127"/>
      <c r="BZ1127"/>
    </row>
    <row r="1128" spans="2:78" ht="18.75">
      <c r="B1128" s="363" t="s">
        <v>494</v>
      </c>
      <c r="C1128" s="364"/>
      <c r="D1128" s="365" t="s">
        <v>11</v>
      </c>
      <c r="E1128" s="365" t="s">
        <v>663</v>
      </c>
      <c r="F1128" s="365" t="s">
        <v>1424</v>
      </c>
      <c r="G1128" s="366" t="s">
        <v>1424</v>
      </c>
      <c r="H1128" s="366" t="s">
        <v>34</v>
      </c>
      <c r="I1128" s="366" t="s">
        <v>34</v>
      </c>
      <c r="J1128" s="366" t="s">
        <v>611</v>
      </c>
      <c r="L1128" s="368"/>
      <c r="M1128" s="368" t="s">
        <v>34</v>
      </c>
      <c r="N1128" s="367">
        <v>559199</v>
      </c>
      <c r="O1128" s="367" t="s">
        <v>1323</v>
      </c>
      <c r="P1128" s="371"/>
      <c r="S1128" s="367"/>
      <c r="U1128" s="369"/>
      <c r="W1128" s="369"/>
      <c r="Y1128" s="369"/>
      <c r="AA1128" s="369"/>
      <c r="AD1128" s="575">
        <v>0</v>
      </c>
      <c r="AE1128" s="370"/>
      <c r="AF1128" s="370"/>
      <c r="AG1128" s="374" t="s">
        <v>978</v>
      </c>
      <c r="AH1128" s="374"/>
      <c r="AI1128" s="374">
        <v>1000</v>
      </c>
      <c r="AJ1128" s="374">
        <v>100</v>
      </c>
      <c r="AK1128" s="374">
        <v>1000</v>
      </c>
      <c r="AN1128" s="369"/>
      <c r="AO1128" s="367" t="s">
        <v>1326</v>
      </c>
      <c r="AP1128" s="370"/>
      <c r="AR1128" s="369">
        <v>2.3E-3</v>
      </c>
      <c r="AS1128" s="369">
        <v>2.3E-3</v>
      </c>
      <c r="AT1128" s="369" t="s">
        <v>1424</v>
      </c>
      <c r="AW1128" s="198"/>
      <c r="AX1128" s="198"/>
      <c r="AY1128" s="184"/>
      <c r="AZ1128" s="184"/>
      <c r="BA1128" s="184"/>
      <c r="BB1128" s="186"/>
      <c r="BC1128" s="184"/>
      <c r="BD1128" s="184"/>
      <c r="BE1128" s="184"/>
      <c r="BF1128" s="184"/>
      <c r="BG1128" s="186"/>
      <c r="BH1128" s="186"/>
      <c r="BI1128" s="199"/>
      <c r="BJ1128" s="199"/>
      <c r="BK1128" s="199"/>
      <c r="BL1128" s="218"/>
      <c r="BM1128" s="186"/>
      <c r="BN1128" s="186"/>
      <c r="BO1128" s="186"/>
      <c r="BP1128" s="186"/>
      <c r="BQ1128" s="186"/>
      <c r="BR1128" s="186"/>
      <c r="BS1128" s="186"/>
      <c r="BT1128" s="187"/>
      <c r="BU1128" s="188"/>
      <c r="BV1128" s="189"/>
      <c r="BW1128" s="185"/>
      <c r="BX1128"/>
      <c r="BZ1128"/>
    </row>
    <row r="1129" spans="2:78" ht="18.75">
      <c r="B1129" s="363" t="s">
        <v>807</v>
      </c>
      <c r="C1129" s="364">
        <v>38068882000108</v>
      </c>
      <c r="D1129" s="365" t="s">
        <v>14</v>
      </c>
      <c r="E1129" s="365" t="s">
        <v>607</v>
      </c>
      <c r="F1129" s="365" t="s">
        <v>1424</v>
      </c>
      <c r="G1129" s="366" t="s">
        <v>1424</v>
      </c>
      <c r="H1129" s="366" t="s">
        <v>34</v>
      </c>
      <c r="I1129" s="366" t="s">
        <v>34</v>
      </c>
      <c r="J1129" s="366" t="s">
        <v>611</v>
      </c>
      <c r="K1129" s="367" t="s">
        <v>1815</v>
      </c>
      <c r="L1129" s="368"/>
      <c r="M1129" s="368" t="s">
        <v>34</v>
      </c>
      <c r="N1129" s="367">
        <v>559741</v>
      </c>
      <c r="O1129" s="367" t="s">
        <v>1323</v>
      </c>
      <c r="P1129" s="371">
        <v>44104</v>
      </c>
      <c r="Q1129" s="372">
        <v>9.1373803099999993</v>
      </c>
      <c r="R1129" s="372">
        <v>11.875487067410365</v>
      </c>
      <c r="S1129" s="367">
        <v>4</v>
      </c>
      <c r="T1129" s="369">
        <v>-0.29551516477767359</v>
      </c>
      <c r="U1129" s="369">
        <v>-3.1663037205566296</v>
      </c>
      <c r="V1129" s="369">
        <v>-0.26269186637694264</v>
      </c>
      <c r="W1129" s="369">
        <v>-2.3534175261081116</v>
      </c>
      <c r="X1129" s="369">
        <v>-0.19259929999999925</v>
      </c>
      <c r="Y1129" s="369">
        <v>-1.3184532467885228</v>
      </c>
      <c r="AA1129" s="369"/>
      <c r="AB1129" s="369">
        <v>0.21606933565738651</v>
      </c>
      <c r="AC1129" s="373">
        <v>-1.7323759099983453</v>
      </c>
      <c r="AD1129" s="575">
        <v>38090006000170</v>
      </c>
      <c r="AE1129" s="370" t="s">
        <v>2128</v>
      </c>
      <c r="AF1129" s="370" t="s">
        <v>1856</v>
      </c>
      <c r="AG1129" s="374" t="s">
        <v>59</v>
      </c>
      <c r="AH1129" s="374" t="s">
        <v>1813</v>
      </c>
      <c r="AI1129" s="374">
        <v>5000</v>
      </c>
      <c r="AJ1129" s="374">
        <v>1000</v>
      </c>
      <c r="AK1129" s="374">
        <v>5000</v>
      </c>
      <c r="AL1129" s="722">
        <v>0</v>
      </c>
      <c r="AM1129" s="722">
        <v>0</v>
      </c>
      <c r="AN1129" s="369" t="s">
        <v>668</v>
      </c>
      <c r="AO1129" s="367" t="s">
        <v>1326</v>
      </c>
      <c r="AP1129" s="370" t="s">
        <v>1816</v>
      </c>
      <c r="AQ1129" s="376" t="s">
        <v>689</v>
      </c>
      <c r="AR1129" s="369">
        <v>4.7999999999999996E-3</v>
      </c>
      <c r="AS1129" s="369">
        <v>4.7999999999999996E-3</v>
      </c>
      <c r="AT1129" s="369" t="s">
        <v>1424</v>
      </c>
      <c r="AW1129" s="198"/>
      <c r="AX1129" s="198"/>
      <c r="AY1129" s="184"/>
      <c r="AZ1129" s="184"/>
      <c r="BA1129" s="184"/>
      <c r="BB1129" s="186"/>
      <c r="BC1129" s="184"/>
      <c r="BD1129" s="184"/>
      <c r="BE1129" s="184"/>
      <c r="BF1129" s="184"/>
      <c r="BG1129" s="186"/>
      <c r="BH1129" s="186"/>
      <c r="BI1129" s="199"/>
      <c r="BJ1129" s="199"/>
      <c r="BK1129" s="199"/>
      <c r="BL1129" s="218"/>
      <c r="BM1129" s="186"/>
      <c r="BN1129" s="186"/>
      <c r="BO1129" s="186"/>
      <c r="BP1129" s="186"/>
      <c r="BQ1129" s="186"/>
      <c r="BR1129" s="186"/>
      <c r="BS1129" s="186"/>
      <c r="BT1129" s="187"/>
      <c r="BU1129" s="188"/>
      <c r="BV1129" s="189"/>
      <c r="BW1129" s="185"/>
      <c r="BX1129"/>
      <c r="BZ1129"/>
    </row>
    <row r="1130" spans="2:78" ht="18.75">
      <c r="B1130" s="363" t="s">
        <v>1010</v>
      </c>
      <c r="C1130" s="364">
        <v>38281372000106</v>
      </c>
      <c r="D1130" s="365" t="s">
        <v>11</v>
      </c>
      <c r="E1130" s="365" t="s">
        <v>620</v>
      </c>
      <c r="F1130" s="365" t="s">
        <v>665</v>
      </c>
      <c r="G1130" s="366" t="s">
        <v>740</v>
      </c>
      <c r="H1130" s="366" t="s">
        <v>34</v>
      </c>
      <c r="I1130" s="366" t="s">
        <v>1424</v>
      </c>
      <c r="J1130" s="366" t="s">
        <v>608</v>
      </c>
      <c r="K1130" s="367" t="s">
        <v>48</v>
      </c>
      <c r="L1130" s="368"/>
      <c r="M1130" s="368" t="s">
        <v>34</v>
      </c>
      <c r="N1130" s="367">
        <v>559806</v>
      </c>
      <c r="O1130" s="367" t="s">
        <v>1323</v>
      </c>
      <c r="P1130" s="371">
        <v>44123</v>
      </c>
      <c r="Q1130" s="372">
        <v>73.645874950000007</v>
      </c>
      <c r="R1130" s="372">
        <v>65.04218104075693</v>
      </c>
      <c r="S1130" s="367">
        <v>1</v>
      </c>
      <c r="T1130" s="369">
        <v>0.11608034153559976</v>
      </c>
      <c r="U1130" s="369">
        <v>1.2437453677349224</v>
      </c>
      <c r="V1130" s="369">
        <v>0.13458627780254351</v>
      </c>
      <c r="W1130" s="369">
        <v>1.2057385305552883</v>
      </c>
      <c r="Y1130" s="369"/>
      <c r="AA1130" s="369"/>
      <c r="AB1130" s="369">
        <v>5.5233386081948279E-3</v>
      </c>
      <c r="AC1130" s="373">
        <v>4.1577809774709431</v>
      </c>
      <c r="AD1130" s="575">
        <v>38230040000100</v>
      </c>
      <c r="AE1130" s="370" t="s">
        <v>2006</v>
      </c>
      <c r="AF1130" s="370" t="s">
        <v>1812</v>
      </c>
      <c r="AG1130" s="374" t="s">
        <v>1459</v>
      </c>
      <c r="AH1130" s="374" t="s">
        <v>1813</v>
      </c>
      <c r="AI1130" s="374">
        <v>100000</v>
      </c>
      <c r="AJ1130" s="374">
        <v>0</v>
      </c>
      <c r="AK1130" s="374">
        <v>100000</v>
      </c>
      <c r="AL1130" s="722">
        <v>0.6</v>
      </c>
      <c r="AM1130" s="722">
        <v>20</v>
      </c>
      <c r="AN1130" s="369" t="s">
        <v>1815</v>
      </c>
      <c r="AO1130" s="367" t="s">
        <v>1326</v>
      </c>
      <c r="AP1130" s="370" t="s">
        <v>1835</v>
      </c>
      <c r="AQ1130" s="376" t="s">
        <v>1950</v>
      </c>
      <c r="AR1130" s="369">
        <v>5.9999999999999995E-4</v>
      </c>
      <c r="AS1130" s="369">
        <v>5.9999999999999995E-4</v>
      </c>
      <c r="AT1130" s="369" t="s">
        <v>1424</v>
      </c>
      <c r="AW1130"/>
      <c r="AX1130" s="198"/>
      <c r="AY1130" s="184"/>
      <c r="AZ1130" s="184"/>
      <c r="BA1130" s="184"/>
      <c r="BB1130" s="186"/>
      <c r="BC1130" s="184"/>
      <c r="BD1130" s="184"/>
      <c r="BE1130" s="184"/>
      <c r="BF1130" s="184"/>
      <c r="BG1130" s="186"/>
      <c r="BH1130" s="186"/>
      <c r="BI1130" s="199"/>
      <c r="BJ1130" s="199"/>
      <c r="BK1130" s="199"/>
      <c r="BL1130" s="186"/>
      <c r="BM1130" s="186"/>
      <c r="BN1130" s="186"/>
      <c r="BO1130" s="186"/>
      <c r="BP1130" s="186"/>
      <c r="BQ1130" s="186"/>
      <c r="BR1130" s="186"/>
      <c r="BS1130" s="186"/>
      <c r="BT1130" s="187"/>
      <c r="BU1130" s="188"/>
      <c r="BV1130" s="189"/>
      <c r="BW1130" s="185"/>
      <c r="BX1130"/>
      <c r="BZ1130"/>
    </row>
    <row r="1131" spans="2:78" ht="18.75">
      <c r="B1131" s="363" t="s">
        <v>236</v>
      </c>
      <c r="C1131" s="364">
        <v>39363151000140</v>
      </c>
      <c r="D1131" s="365" t="s">
        <v>14</v>
      </c>
      <c r="E1131" s="365" t="s">
        <v>607</v>
      </c>
      <c r="F1131" s="365" t="s">
        <v>1424</v>
      </c>
      <c r="G1131" s="366" t="s">
        <v>1424</v>
      </c>
      <c r="H1131" s="366" t="s">
        <v>34</v>
      </c>
      <c r="I1131" s="366" t="s">
        <v>34</v>
      </c>
      <c r="J1131" s="366" t="s">
        <v>608</v>
      </c>
      <c r="K1131" s="367" t="s">
        <v>48</v>
      </c>
      <c r="L1131" s="368"/>
      <c r="M1131" s="368" t="s">
        <v>1421</v>
      </c>
      <c r="N1131" s="367">
        <v>559989</v>
      </c>
      <c r="O1131" s="367" t="s">
        <v>1323</v>
      </c>
      <c r="P1131" s="371">
        <v>44143</v>
      </c>
      <c r="Q1131" s="372">
        <v>6.27666579</v>
      </c>
      <c r="R1131" s="372">
        <v>7.3012039208333341</v>
      </c>
      <c r="S1131" s="367">
        <v>2</v>
      </c>
      <c r="T1131" s="369">
        <v>-0.17892977893312223</v>
      </c>
      <c r="U1131" s="369">
        <v>-1.9171470444860337</v>
      </c>
      <c r="V1131" s="369">
        <v>-0.24473533329495201</v>
      </c>
      <c r="W1131" s="369">
        <v>-2.192547605595772</v>
      </c>
      <c r="Y1131" s="369"/>
      <c r="AA1131" s="369"/>
      <c r="AB1131" s="369">
        <v>0.34049342430805485</v>
      </c>
      <c r="AC1131" s="373">
        <v>-1.0465893126259183</v>
      </c>
      <c r="AD1131" s="575">
        <v>0</v>
      </c>
      <c r="AE1131" s="370" t="s">
        <v>1966</v>
      </c>
      <c r="AF1131" s="370" t="s">
        <v>1833</v>
      </c>
      <c r="AG1131" s="374" t="s">
        <v>1458</v>
      </c>
      <c r="AH1131" s="374" t="s">
        <v>1813</v>
      </c>
      <c r="AI1131" s="374">
        <v>50000</v>
      </c>
      <c r="AJ1131" s="374">
        <v>10000</v>
      </c>
      <c r="AK1131" s="374">
        <v>10000</v>
      </c>
      <c r="AL1131" s="722">
        <v>0.5</v>
      </c>
      <c r="AM1131" s="722">
        <v>25</v>
      </c>
      <c r="AN1131" s="369" t="s">
        <v>1815</v>
      </c>
      <c r="AO1131" s="367" t="s">
        <v>1326</v>
      </c>
      <c r="AP1131" s="370" t="s">
        <v>1816</v>
      </c>
      <c r="AQ1131" s="376" t="s">
        <v>661</v>
      </c>
      <c r="AR1131" s="369">
        <v>0</v>
      </c>
      <c r="AS1131" s="369">
        <v>0</v>
      </c>
      <c r="AT1131" s="369" t="s">
        <v>1424</v>
      </c>
      <c r="AW1131"/>
      <c r="AX1131" s="198"/>
      <c r="AY1131" s="184"/>
      <c r="AZ1131" s="184"/>
      <c r="BA1131" s="184"/>
      <c r="BB1131" s="186"/>
      <c r="BC1131" s="184"/>
      <c r="BD1131" s="184"/>
      <c r="BE1131" s="184"/>
      <c r="BF1131" s="184"/>
      <c r="BG1131" s="186"/>
      <c r="BH1131" s="186"/>
      <c r="BI1131" s="199"/>
      <c r="BJ1131" s="199"/>
      <c r="BK1131" s="199"/>
      <c r="BL1131" s="186"/>
      <c r="BM1131" s="186"/>
      <c r="BN1131" s="186"/>
      <c r="BO1131" s="186"/>
      <c r="BP1131" s="186"/>
      <c r="BQ1131" s="186"/>
      <c r="BR1131" s="186"/>
      <c r="BS1131" s="186"/>
      <c r="BT1131" s="187"/>
      <c r="BU1131" s="188"/>
      <c r="BV1131" s="189"/>
      <c r="BW1131" s="185"/>
      <c r="BX1131"/>
      <c r="BZ1131"/>
    </row>
    <row r="1132" spans="2:78" ht="18.75">
      <c r="B1132" s="363" t="s">
        <v>198</v>
      </c>
      <c r="C1132" s="364">
        <v>38065069000176</v>
      </c>
      <c r="D1132" s="365" t="s">
        <v>11</v>
      </c>
      <c r="E1132" s="365" t="s">
        <v>620</v>
      </c>
      <c r="F1132" s="365" t="s">
        <v>687</v>
      </c>
      <c r="G1132" s="366" t="s">
        <v>740</v>
      </c>
      <c r="H1132" s="366" t="s">
        <v>34</v>
      </c>
      <c r="I1132" s="366" t="s">
        <v>1321</v>
      </c>
      <c r="J1132" s="366" t="s">
        <v>608</v>
      </c>
      <c r="K1132" s="367" t="s">
        <v>48</v>
      </c>
      <c r="L1132" s="368"/>
      <c r="M1132" s="368" t="s">
        <v>34</v>
      </c>
      <c r="N1132" s="367">
        <v>560081</v>
      </c>
      <c r="O1132" s="367" t="s">
        <v>1323</v>
      </c>
      <c r="P1132" s="371">
        <v>44067</v>
      </c>
      <c r="Q1132" s="372">
        <v>24.426280009999999</v>
      </c>
      <c r="R1132" s="372">
        <v>10.849803210318727</v>
      </c>
      <c r="S1132" s="367">
        <v>1</v>
      </c>
      <c r="T1132" s="369">
        <v>0.11958171801164919</v>
      </c>
      <c r="U1132" s="369">
        <v>1.2812609428544781</v>
      </c>
      <c r="V1132" s="369">
        <v>0.14483471409746285</v>
      </c>
      <c r="W1132" s="369">
        <v>1.2975527535242515</v>
      </c>
      <c r="X1132" s="369">
        <v>0.21312960000000358</v>
      </c>
      <c r="Y1132" s="369">
        <v>1.4589949865173184</v>
      </c>
      <c r="AA1132" s="369"/>
      <c r="AB1132" s="369">
        <v>4.1080672203971441E-3</v>
      </c>
      <c r="AC1132" s="373">
        <v>8.0848892460410529</v>
      </c>
      <c r="AD1132" s="575">
        <v>0</v>
      </c>
      <c r="AE1132" s="370" t="s">
        <v>2129</v>
      </c>
      <c r="AF1132" s="370" t="s">
        <v>1833</v>
      </c>
      <c r="AG1132" s="374" t="s">
        <v>1458</v>
      </c>
      <c r="AH1132" s="374" t="s">
        <v>1813</v>
      </c>
      <c r="AI1132" s="374">
        <v>5000</v>
      </c>
      <c r="AJ1132" s="374">
        <v>1000</v>
      </c>
      <c r="AK1132" s="374">
        <v>1000</v>
      </c>
      <c r="AL1132" s="722">
        <v>1</v>
      </c>
      <c r="AM1132" s="722">
        <v>0</v>
      </c>
      <c r="AN1132" s="369" t="s">
        <v>1815</v>
      </c>
      <c r="AO1132" s="367" t="s">
        <v>1326</v>
      </c>
      <c r="AP1132" s="370" t="s">
        <v>1835</v>
      </c>
      <c r="AQ1132" s="376" t="s">
        <v>1950</v>
      </c>
      <c r="AR1132" s="369">
        <v>3.3333333333333301E-3</v>
      </c>
      <c r="AS1132" s="369">
        <v>3.3333333333333301E-3</v>
      </c>
      <c r="AT1132" s="369" t="s">
        <v>1424</v>
      </c>
      <c r="AW1132"/>
      <c r="AX1132" s="198"/>
      <c r="AY1132" s="184"/>
      <c r="AZ1132" s="184"/>
      <c r="BA1132" s="184"/>
      <c r="BB1132" s="186"/>
      <c r="BC1132" s="184"/>
      <c r="BD1132" s="184"/>
      <c r="BE1132" s="184"/>
      <c r="BF1132" s="184"/>
      <c r="BG1132" s="186"/>
      <c r="BH1132" s="186"/>
      <c r="BI1132" s="199"/>
      <c r="BJ1132" s="199"/>
      <c r="BK1132" s="199"/>
      <c r="BL1132" s="186"/>
      <c r="BM1132" s="186"/>
      <c r="BN1132" s="186"/>
      <c r="BO1132" s="186"/>
      <c r="BP1132" s="186"/>
      <c r="BQ1132" s="186"/>
      <c r="BR1132" s="186"/>
      <c r="BS1132" s="186"/>
      <c r="BT1132" s="187"/>
      <c r="BU1132" s="188"/>
      <c r="BV1132" s="189"/>
      <c r="BW1132" s="185"/>
      <c r="BX1132"/>
      <c r="BZ1132"/>
    </row>
    <row r="1133" spans="2:78" ht="18.75">
      <c r="B1133" s="363" t="s">
        <v>1213</v>
      </c>
      <c r="C1133" s="364">
        <v>39346123000114</v>
      </c>
      <c r="D1133" s="365" t="s">
        <v>14</v>
      </c>
      <c r="E1133" s="365" t="s">
        <v>607</v>
      </c>
      <c r="F1133" s="365" t="s">
        <v>1424</v>
      </c>
      <c r="G1133" s="366" t="s">
        <v>1424</v>
      </c>
      <c r="H1133" s="366" t="s">
        <v>34</v>
      </c>
      <c r="I1133" s="366" t="s">
        <v>34</v>
      </c>
      <c r="J1133" s="366" t="s">
        <v>608</v>
      </c>
      <c r="K1133" s="367" t="s">
        <v>48</v>
      </c>
      <c r="L1133" s="368"/>
      <c r="M1133" s="368" t="s">
        <v>1421</v>
      </c>
      <c r="N1133" s="367">
        <v>560162</v>
      </c>
      <c r="O1133" s="367" t="s">
        <v>1323</v>
      </c>
      <c r="P1133" s="371">
        <v>44148</v>
      </c>
      <c r="Q1133" s="372">
        <v>196.84883916999999</v>
      </c>
      <c r="R1133" s="372">
        <v>143.9357914458333</v>
      </c>
      <c r="S1133" s="367">
        <v>2</v>
      </c>
      <c r="T1133" s="369">
        <v>0.26570274655141346</v>
      </c>
      <c r="U1133" s="369">
        <v>2.8468779109890749</v>
      </c>
      <c r="V1133" s="369">
        <v>0.23410585386643912</v>
      </c>
      <c r="W1133" s="369">
        <v>2.0973196736255741</v>
      </c>
      <c r="Y1133" s="369"/>
      <c r="AA1133" s="369"/>
      <c r="AB1133" s="369">
        <v>0.1959852574073116</v>
      </c>
      <c r="AC1133" s="373">
        <v>0.62496745868298864</v>
      </c>
      <c r="AD1133" s="575">
        <v>39344744000169</v>
      </c>
      <c r="AE1133" s="370" t="s">
        <v>2015</v>
      </c>
      <c r="AF1133" s="370" t="s">
        <v>1830</v>
      </c>
      <c r="AG1133" s="374" t="s">
        <v>743</v>
      </c>
      <c r="AH1133" s="374" t="s">
        <v>1813</v>
      </c>
      <c r="AI1133" s="374">
        <v>1000</v>
      </c>
      <c r="AJ1133" s="374">
        <v>1000</v>
      </c>
      <c r="AK1133" s="374">
        <v>1000</v>
      </c>
      <c r="AL1133" s="722">
        <v>2</v>
      </c>
      <c r="AM1133" s="722">
        <v>20</v>
      </c>
      <c r="AN1133" s="369" t="s">
        <v>668</v>
      </c>
      <c r="AO1133" s="367" t="s">
        <v>1326</v>
      </c>
      <c r="AP1133" s="370" t="s">
        <v>1816</v>
      </c>
      <c r="AQ1133" s="376" t="s">
        <v>661</v>
      </c>
      <c r="AR1133" s="369">
        <v>0</v>
      </c>
      <c r="AS1133" s="369">
        <v>0</v>
      </c>
      <c r="AT1133" s="369" t="s">
        <v>1424</v>
      </c>
      <c r="AW1133"/>
      <c r="AX1133" s="198"/>
      <c r="AY1133" s="184"/>
      <c r="AZ1133" s="184"/>
      <c r="BA1133" s="184"/>
      <c r="BB1133" s="186"/>
      <c r="BC1133" s="184"/>
      <c r="BD1133" s="184"/>
      <c r="BE1133" s="184"/>
      <c r="BF1133" s="184"/>
      <c r="BG1133" s="186"/>
      <c r="BH1133" s="186"/>
      <c r="BI1133" s="199"/>
      <c r="BJ1133" s="199"/>
      <c r="BK1133" s="199"/>
      <c r="BL1133" s="186"/>
      <c r="BM1133" s="186"/>
      <c r="BN1133" s="186"/>
      <c r="BO1133" s="186"/>
      <c r="BP1133" s="186"/>
      <c r="BQ1133" s="186"/>
      <c r="BR1133" s="186"/>
      <c r="BS1133" s="186"/>
      <c r="BT1133" s="187"/>
      <c r="BU1133" s="188"/>
      <c r="BV1133" s="189"/>
      <c r="BW1133" s="185"/>
      <c r="BX1133"/>
      <c r="BZ1133"/>
    </row>
    <row r="1134" spans="2:78" ht="18.75">
      <c r="B1134" s="363" t="s">
        <v>1246</v>
      </c>
      <c r="C1134" s="364"/>
      <c r="D1134" s="365" t="s">
        <v>13</v>
      </c>
      <c r="E1134" s="365" t="s">
        <v>615</v>
      </c>
      <c r="F1134" s="365" t="s">
        <v>619</v>
      </c>
      <c r="G1134" s="366" t="s">
        <v>34</v>
      </c>
      <c r="H1134" s="366" t="s">
        <v>1339</v>
      </c>
      <c r="I1134" s="366" t="s">
        <v>34</v>
      </c>
      <c r="J1134" s="366" t="s">
        <v>1424</v>
      </c>
      <c r="L1134" s="368"/>
      <c r="M1134" s="368" t="s">
        <v>1421</v>
      </c>
      <c r="N1134" s="367">
        <v>560170</v>
      </c>
      <c r="O1134" s="367" t="s">
        <v>1323</v>
      </c>
      <c r="P1134" s="371"/>
      <c r="S1134" s="367"/>
      <c r="U1134" s="369"/>
      <c r="W1134" s="369"/>
      <c r="Y1134" s="369"/>
      <c r="AA1134" s="369"/>
      <c r="AD1134" s="575">
        <v>0</v>
      </c>
      <c r="AE1134" s="370"/>
      <c r="AF1134" s="370"/>
      <c r="AG1134" s="374" t="s">
        <v>1458</v>
      </c>
      <c r="AH1134" s="374"/>
      <c r="AI1134" s="374">
        <v>1000</v>
      </c>
      <c r="AJ1134" s="374">
        <v>100</v>
      </c>
      <c r="AK1134" s="374">
        <v>500</v>
      </c>
      <c r="AN1134" s="369"/>
      <c r="AO1134" s="367" t="s">
        <v>1326</v>
      </c>
      <c r="AP1134" s="370"/>
      <c r="AR1134" s="369">
        <v>3.5000000000000001E-3</v>
      </c>
      <c r="AS1134" s="369">
        <v>3.5000000000000001E-3</v>
      </c>
      <c r="AT1134" s="369" t="s">
        <v>1424</v>
      </c>
      <c r="AW1134"/>
      <c r="AX1134" s="198"/>
      <c r="AY1134" s="184"/>
      <c r="AZ1134" s="184"/>
      <c r="BA1134" s="184"/>
      <c r="BB1134" s="186"/>
      <c r="BC1134" s="184"/>
      <c r="BD1134" s="184"/>
      <c r="BE1134" s="184"/>
      <c r="BF1134" s="184"/>
      <c r="BG1134" s="186"/>
      <c r="BH1134" s="186"/>
      <c r="BI1134" s="199"/>
      <c r="BJ1134" s="199"/>
      <c r="BK1134" s="199"/>
      <c r="BL1134" s="186"/>
      <c r="BM1134" s="186"/>
      <c r="BN1134" s="186"/>
      <c r="BO1134" s="186"/>
      <c r="BP1134" s="186"/>
      <c r="BQ1134" s="186"/>
      <c r="BR1134" s="186"/>
      <c r="BS1134" s="186"/>
      <c r="BT1134" s="187"/>
      <c r="BU1134" s="188"/>
      <c r="BV1134" s="189"/>
      <c r="BW1134" s="185"/>
      <c r="BX1134"/>
      <c r="BZ1134"/>
    </row>
    <row r="1135" spans="2:78" ht="18.75">
      <c r="B1135" s="363" t="s">
        <v>509</v>
      </c>
      <c r="C1135" s="364">
        <v>39456513000147</v>
      </c>
      <c r="D1135" s="365" t="s">
        <v>14</v>
      </c>
      <c r="E1135" s="365" t="s">
        <v>607</v>
      </c>
      <c r="F1135" s="365" t="s">
        <v>862</v>
      </c>
      <c r="G1135" s="366" t="s">
        <v>868</v>
      </c>
      <c r="H1135" s="366" t="s">
        <v>34</v>
      </c>
      <c r="I1135" s="366" t="s">
        <v>34</v>
      </c>
      <c r="J1135" s="366" t="s">
        <v>611</v>
      </c>
      <c r="K1135" s="367" t="s">
        <v>1815</v>
      </c>
      <c r="L1135" s="368"/>
      <c r="M1135" s="368" t="s">
        <v>1421</v>
      </c>
      <c r="N1135" s="367">
        <v>560189</v>
      </c>
      <c r="O1135" s="367" t="s">
        <v>1323</v>
      </c>
      <c r="P1135" s="371">
        <v>44147</v>
      </c>
      <c r="Q1135" s="372">
        <v>7.7852738199999996</v>
      </c>
      <c r="R1135" s="372">
        <v>14.272921466095617</v>
      </c>
      <c r="S1135" s="367">
        <v>2</v>
      </c>
      <c r="T1135" s="369">
        <v>-0.44571491381064177</v>
      </c>
      <c r="U1135" s="369">
        <v>-4.7756222289572161</v>
      </c>
      <c r="V1135" s="369">
        <v>-0.47827972648089234</v>
      </c>
      <c r="W1135" s="369">
        <v>-4.2848372361372924</v>
      </c>
      <c r="Y1135" s="369"/>
      <c r="AA1135" s="369"/>
      <c r="AB1135" s="369">
        <v>0.31651898212314933</v>
      </c>
      <c r="AC1135" s="373">
        <v>-1.8637149915281772</v>
      </c>
      <c r="AD1135" s="575">
        <v>0</v>
      </c>
      <c r="AE1135" s="370" t="s">
        <v>2094</v>
      </c>
      <c r="AF1135" s="370" t="s">
        <v>1833</v>
      </c>
      <c r="AG1135" s="374" t="s">
        <v>1458</v>
      </c>
      <c r="AH1135" s="374" t="s">
        <v>1819</v>
      </c>
      <c r="AI1135" s="374">
        <v>0</v>
      </c>
      <c r="AJ1135" s="374">
        <v>0</v>
      </c>
      <c r="AK1135" s="374">
        <v>0</v>
      </c>
      <c r="AL1135" s="722">
        <v>0.9</v>
      </c>
      <c r="AM1135" s="722">
        <v>0</v>
      </c>
      <c r="AN1135" s="369" t="s">
        <v>1815</v>
      </c>
      <c r="AO1135" s="367" t="s">
        <v>1326</v>
      </c>
      <c r="AP1135" s="370" t="s">
        <v>1816</v>
      </c>
      <c r="AQ1135" s="376" t="s">
        <v>661</v>
      </c>
      <c r="AR1135" s="369">
        <v>2.9997000000000001E-3</v>
      </c>
      <c r="AS1135" s="369">
        <v>2.9997000000000001E-3</v>
      </c>
      <c r="AT1135" s="369" t="s">
        <v>1424</v>
      </c>
      <c r="AW1135"/>
      <c r="AX1135" s="198"/>
      <c r="AY1135" s="184"/>
      <c r="AZ1135" s="184"/>
      <c r="BA1135" s="184"/>
      <c r="BB1135" s="186"/>
      <c r="BC1135" s="184"/>
      <c r="BD1135" s="184"/>
      <c r="BE1135" s="184"/>
      <c r="BF1135" s="184"/>
      <c r="BG1135" s="186"/>
      <c r="BH1135" s="186"/>
      <c r="BI1135" s="199"/>
      <c r="BJ1135" s="199"/>
      <c r="BK1135" s="199"/>
      <c r="BL1135" s="186"/>
      <c r="BM1135" s="186"/>
      <c r="BN1135" s="186"/>
      <c r="BO1135" s="186"/>
      <c r="BP1135" s="186"/>
      <c r="BQ1135" s="186"/>
      <c r="BR1135" s="186"/>
      <c r="BS1135" s="186"/>
      <c r="BT1135" s="187"/>
      <c r="BU1135" s="188"/>
      <c r="BV1135" s="189"/>
      <c r="BW1135" s="185"/>
      <c r="BX1135"/>
      <c r="BZ1135"/>
    </row>
    <row r="1136" spans="2:78" ht="18.75">
      <c r="B1136" s="363" t="s">
        <v>1654</v>
      </c>
      <c r="C1136" s="364">
        <v>37367841000141</v>
      </c>
      <c r="D1136" s="365" t="s">
        <v>13</v>
      </c>
      <c r="E1136" s="365" t="s">
        <v>615</v>
      </c>
      <c r="F1136" s="365" t="s">
        <v>619</v>
      </c>
      <c r="G1136" s="366" t="s">
        <v>34</v>
      </c>
      <c r="H1136" s="366" t="s">
        <v>1339</v>
      </c>
      <c r="I1136" s="366" t="s">
        <v>34</v>
      </c>
      <c r="J1136" s="366" t="s">
        <v>611</v>
      </c>
      <c r="K1136" s="367" t="s">
        <v>48</v>
      </c>
      <c r="L1136" s="368"/>
      <c r="M1136" s="368" t="s">
        <v>1424</v>
      </c>
      <c r="N1136" s="367">
        <v>562033</v>
      </c>
      <c r="O1136" s="367" t="s">
        <v>1323</v>
      </c>
      <c r="P1136" s="371">
        <v>44163</v>
      </c>
      <c r="Q1136" s="372">
        <v>82.493093189999996</v>
      </c>
      <c r="R1136" s="372">
        <v>39.912548912151387</v>
      </c>
      <c r="S1136" s="367">
        <v>1</v>
      </c>
      <c r="T1136" s="369">
        <v>0.17369863195502977</v>
      </c>
      <c r="U1136" s="369">
        <v>1.8610978053480898</v>
      </c>
      <c r="V1136" s="369">
        <v>0.19372097471078642</v>
      </c>
      <c r="W1136" s="369">
        <v>1.7355175222856747</v>
      </c>
      <c r="Y1136" s="369"/>
      <c r="AA1136" s="369"/>
      <c r="AB1136" s="369">
        <v>4.2146964260205644E-2</v>
      </c>
      <c r="AC1136" s="373">
        <v>1.9479345795503238</v>
      </c>
      <c r="AD1136" s="575">
        <v>37368165000120</v>
      </c>
      <c r="AE1136" s="370" t="s">
        <v>2062</v>
      </c>
      <c r="AF1136" s="370" t="s">
        <v>1812</v>
      </c>
      <c r="AG1136" s="374" t="s">
        <v>1459</v>
      </c>
      <c r="AH1136" s="374" t="s">
        <v>1894</v>
      </c>
      <c r="AI1136" s="374">
        <v>500</v>
      </c>
      <c r="AJ1136" s="374">
        <v>100</v>
      </c>
      <c r="AK1136" s="374">
        <v>100</v>
      </c>
      <c r="AL1136" s="722">
        <v>2.5</v>
      </c>
      <c r="AM1136" s="722">
        <v>20</v>
      </c>
      <c r="AN1136" s="369" t="s">
        <v>1815</v>
      </c>
      <c r="AO1136" s="367" t="s">
        <v>1323</v>
      </c>
      <c r="AP1136" s="370" t="s">
        <v>1835</v>
      </c>
      <c r="AQ1136" s="376" t="s">
        <v>1815</v>
      </c>
      <c r="AR1136" s="369">
        <v>0</v>
      </c>
      <c r="AS1136" s="369">
        <v>0</v>
      </c>
      <c r="AT1136" s="369" t="s">
        <v>1424</v>
      </c>
      <c r="AW1136"/>
      <c r="AX1136" s="198"/>
      <c r="AY1136" s="184"/>
      <c r="AZ1136" s="184"/>
      <c r="BA1136" s="184"/>
      <c r="BB1136" s="186"/>
      <c r="BC1136" s="184"/>
      <c r="BD1136" s="184"/>
      <c r="BE1136" s="184"/>
      <c r="BF1136" s="184"/>
      <c r="BG1136" s="186"/>
      <c r="BH1136" s="186"/>
      <c r="BI1136" s="199"/>
      <c r="BJ1136" s="199"/>
      <c r="BK1136" s="199"/>
      <c r="BL1136" s="186"/>
      <c r="BM1136" s="186"/>
      <c r="BN1136" s="186"/>
      <c r="BO1136" s="186"/>
      <c r="BP1136" s="186"/>
      <c r="BQ1136" s="186"/>
      <c r="BR1136" s="186"/>
      <c r="BS1136" s="186"/>
      <c r="BT1136" s="187"/>
      <c r="BU1136" s="188"/>
      <c r="BV1136" s="189"/>
      <c r="BW1136" s="185"/>
      <c r="BX1136"/>
      <c r="BZ1136"/>
    </row>
    <row r="1137" spans="2:78" ht="18.75">
      <c r="B1137" s="363" t="s">
        <v>1299</v>
      </c>
      <c r="C1137" s="364">
        <v>38145457000167</v>
      </c>
      <c r="D1137" s="365" t="s">
        <v>11</v>
      </c>
      <c r="E1137" s="365" t="s">
        <v>621</v>
      </c>
      <c r="F1137" s="365" t="s">
        <v>665</v>
      </c>
      <c r="G1137" s="366" t="s">
        <v>740</v>
      </c>
      <c r="H1137" s="366" t="s">
        <v>34</v>
      </c>
      <c r="I1137" s="366" t="s">
        <v>1424</v>
      </c>
      <c r="J1137" s="366" t="s">
        <v>608</v>
      </c>
      <c r="K1137" s="367" t="s">
        <v>48</v>
      </c>
      <c r="L1137" s="368"/>
      <c r="M1137" s="368" t="s">
        <v>34</v>
      </c>
      <c r="N1137" s="367">
        <v>562335</v>
      </c>
      <c r="O1137" s="367" t="s">
        <v>1323</v>
      </c>
      <c r="P1137" s="371">
        <v>44110</v>
      </c>
      <c r="Q1137" s="372">
        <v>1778.6619565999999</v>
      </c>
      <c r="R1137" s="372">
        <v>1716.7306068444002</v>
      </c>
      <c r="S1137" s="367">
        <v>1</v>
      </c>
      <c r="T1137" s="369">
        <v>0.11719917036925276</v>
      </c>
      <c r="U1137" s="369">
        <v>1.2557330838351324</v>
      </c>
      <c r="V1137" s="369">
        <v>0.11170698849242222</v>
      </c>
      <c r="W1137" s="369">
        <v>1.0007663660571511</v>
      </c>
      <c r="X1137" s="369">
        <v>0.18368090000000104</v>
      </c>
      <c r="Y1137" s="369">
        <v>1.2574016571090356</v>
      </c>
      <c r="AA1137" s="369"/>
      <c r="AB1137" s="369">
        <v>3.7906973455786586E-2</v>
      </c>
      <c r="AC1137" s="373">
        <v>2.256653047275823E-3</v>
      </c>
      <c r="AD1137" s="575">
        <v>39586858000115</v>
      </c>
      <c r="AE1137" s="370" t="s">
        <v>2013</v>
      </c>
      <c r="AF1137" s="370" t="s">
        <v>1856</v>
      </c>
      <c r="AG1137" s="374" t="s">
        <v>59</v>
      </c>
      <c r="AH1137" s="374" t="s">
        <v>1819</v>
      </c>
      <c r="AI1137" s="374">
        <v>1</v>
      </c>
      <c r="AJ1137" s="374">
        <v>1</v>
      </c>
      <c r="AK1137" s="374">
        <v>1</v>
      </c>
      <c r="AL1137" s="722">
        <v>1</v>
      </c>
      <c r="AM1137" s="722">
        <v>0</v>
      </c>
      <c r="AN1137" s="369" t="s">
        <v>1814</v>
      </c>
      <c r="AO1137" s="367" t="s">
        <v>1326</v>
      </c>
      <c r="AP1137" s="370" t="s">
        <v>1821</v>
      </c>
      <c r="AQ1137" s="376" t="s">
        <v>11</v>
      </c>
      <c r="AR1137" s="369">
        <v>2.2147466666666699E-3</v>
      </c>
      <c r="AS1137" s="369">
        <v>2.2147466666666699E-3</v>
      </c>
      <c r="AT1137" s="369" t="s">
        <v>1424</v>
      </c>
      <c r="AW1137"/>
      <c r="AX1137" s="198"/>
      <c r="AY1137" s="184"/>
      <c r="AZ1137" s="184"/>
      <c r="BA1137" s="184"/>
      <c r="BB1137" s="186"/>
      <c r="BC1137" s="184"/>
      <c r="BD1137" s="184"/>
      <c r="BE1137" s="184"/>
      <c r="BF1137" s="184"/>
      <c r="BG1137" s="186"/>
      <c r="BH1137" s="186"/>
      <c r="BI1137" s="199"/>
      <c r="BJ1137" s="199"/>
      <c r="BK1137" s="199"/>
      <c r="BL1137" s="186"/>
      <c r="BM1137" s="186"/>
      <c r="BN1137" s="186"/>
      <c r="BO1137" s="186"/>
      <c r="BP1137" s="186"/>
      <c r="BQ1137" s="186"/>
      <c r="BR1137" s="186"/>
      <c r="BS1137" s="186"/>
      <c r="BT1137" s="187"/>
      <c r="BU1137" s="188"/>
      <c r="BV1137" s="189"/>
      <c r="BW1137" s="185"/>
      <c r="BX1137"/>
      <c r="BZ1137"/>
    </row>
    <row r="1138" spans="2:78" ht="18.75">
      <c r="B1138" s="363" t="s">
        <v>511</v>
      </c>
      <c r="C1138" s="364">
        <v>38860877000125</v>
      </c>
      <c r="D1138" s="365" t="s">
        <v>13</v>
      </c>
      <c r="E1138" s="365" t="s">
        <v>616</v>
      </c>
      <c r="F1138" s="365" t="s">
        <v>619</v>
      </c>
      <c r="G1138" s="366" t="s">
        <v>1424</v>
      </c>
      <c r="H1138" s="366" t="s">
        <v>867</v>
      </c>
      <c r="I1138" s="366" t="s">
        <v>34</v>
      </c>
      <c r="J1138" s="366" t="s">
        <v>611</v>
      </c>
      <c r="K1138" s="367" t="s">
        <v>1815</v>
      </c>
      <c r="L1138" s="368"/>
      <c r="M1138" s="368" t="s">
        <v>1421</v>
      </c>
      <c r="N1138" s="367">
        <v>563153</v>
      </c>
      <c r="O1138" s="367" t="s">
        <v>1323</v>
      </c>
      <c r="P1138" s="371">
        <v>44164</v>
      </c>
      <c r="Q1138" s="372">
        <v>15.721615419999999</v>
      </c>
      <c r="R1138" s="372">
        <v>17.053472868047802</v>
      </c>
      <c r="S1138" s="367">
        <v>2</v>
      </c>
      <c r="T1138" s="369">
        <v>-2.0524140073130082E-2</v>
      </c>
      <c r="U1138" s="369">
        <v>-0.21990634938707185</v>
      </c>
      <c r="V1138" s="369">
        <v>-5.6722453923510052E-3</v>
      </c>
      <c r="W1138" s="369">
        <v>-5.0816806408424599E-2</v>
      </c>
      <c r="Y1138" s="369"/>
      <c r="AA1138" s="369"/>
      <c r="AB1138" s="369">
        <v>5.2163140850317986E-2</v>
      </c>
      <c r="AC1138" s="373">
        <v>-2.2485933378548886</v>
      </c>
      <c r="AD1138" s="575">
        <v>0</v>
      </c>
      <c r="AE1138" s="370" t="s">
        <v>1822</v>
      </c>
      <c r="AF1138" s="370" t="s">
        <v>1823</v>
      </c>
      <c r="AG1138" s="374" t="s">
        <v>721</v>
      </c>
      <c r="AH1138" s="374" t="s">
        <v>1819</v>
      </c>
      <c r="AI1138" s="374">
        <v>100</v>
      </c>
      <c r="AJ1138" s="374">
        <v>100</v>
      </c>
      <c r="AK1138" s="374">
        <v>100</v>
      </c>
      <c r="AL1138" s="722">
        <v>0.25</v>
      </c>
      <c r="AM1138" s="722">
        <v>0</v>
      </c>
      <c r="AN1138" s="369" t="s">
        <v>1824</v>
      </c>
      <c r="AO1138" s="367" t="s">
        <v>1326</v>
      </c>
      <c r="AP1138" s="370" t="s">
        <v>1835</v>
      </c>
      <c r="AQ1138" s="376" t="s">
        <v>670</v>
      </c>
      <c r="AR1138" s="369">
        <v>0</v>
      </c>
      <c r="AS1138" s="369">
        <v>0</v>
      </c>
      <c r="AT1138" s="369" t="s">
        <v>1424</v>
      </c>
      <c r="AW1138"/>
      <c r="AX1138" s="198"/>
      <c r="AY1138" s="184"/>
      <c r="AZ1138" s="184"/>
      <c r="BA1138" s="184"/>
      <c r="BB1138" s="186"/>
      <c r="BC1138" s="184"/>
      <c r="BD1138" s="184"/>
      <c r="BE1138" s="184"/>
      <c r="BF1138" s="184"/>
      <c r="BG1138" s="186"/>
      <c r="BH1138" s="186"/>
      <c r="BI1138" s="199"/>
      <c r="BJ1138" s="199"/>
      <c r="BK1138" s="199"/>
      <c r="BL1138" s="186"/>
      <c r="BM1138" s="186"/>
      <c r="BN1138" s="186"/>
      <c r="BO1138" s="186"/>
      <c r="BP1138" s="186"/>
      <c r="BQ1138" s="186"/>
      <c r="BR1138" s="186"/>
      <c r="BS1138" s="186"/>
      <c r="BT1138" s="187"/>
      <c r="BU1138" s="188"/>
      <c r="BV1138" s="189"/>
      <c r="BW1138" s="185"/>
      <c r="BX1138"/>
      <c r="BZ1138"/>
    </row>
    <row r="1139" spans="2:78" ht="18.75">
      <c r="B1139" s="363" t="s">
        <v>134</v>
      </c>
      <c r="C1139" s="364">
        <v>39345047000122</v>
      </c>
      <c r="D1139" s="365" t="s">
        <v>14</v>
      </c>
      <c r="E1139" s="365" t="s">
        <v>607</v>
      </c>
      <c r="F1139" s="365" t="s">
        <v>1424</v>
      </c>
      <c r="G1139" s="366" t="s">
        <v>1424</v>
      </c>
      <c r="H1139" s="366" t="s">
        <v>34</v>
      </c>
      <c r="I1139" s="366" t="s">
        <v>34</v>
      </c>
      <c r="J1139" s="366" t="s">
        <v>611</v>
      </c>
      <c r="K1139" s="367" t="s">
        <v>1815</v>
      </c>
      <c r="L1139" s="368"/>
      <c r="M1139" s="368" t="s">
        <v>1421</v>
      </c>
      <c r="N1139" s="367">
        <v>563188</v>
      </c>
      <c r="O1139" s="367" t="s">
        <v>1323</v>
      </c>
      <c r="P1139" s="371">
        <v>44164</v>
      </c>
      <c r="Q1139" s="372">
        <v>12.18527578</v>
      </c>
      <c r="R1139" s="372">
        <v>13.946383924462152</v>
      </c>
      <c r="S1139" s="367">
        <v>2</v>
      </c>
      <c r="T1139" s="369">
        <v>-9.914402493247354E-2</v>
      </c>
      <c r="U1139" s="369">
        <v>-1.0622808316819319</v>
      </c>
      <c r="V1139" s="369">
        <v>-0.11119130042280645</v>
      </c>
      <c r="W1139" s="369">
        <v>-0.99614639301505792</v>
      </c>
      <c r="Y1139" s="369"/>
      <c r="AA1139" s="369"/>
      <c r="AB1139" s="369">
        <v>0.19201535749518556</v>
      </c>
      <c r="AC1139" s="373">
        <v>-1.1603902361489669</v>
      </c>
      <c r="AD1139" s="575">
        <v>39152933000130</v>
      </c>
      <c r="AE1139" s="370" t="s">
        <v>1822</v>
      </c>
      <c r="AF1139" s="370" t="s">
        <v>1858</v>
      </c>
      <c r="AG1139" s="374" t="s">
        <v>721</v>
      </c>
      <c r="AH1139" s="374" t="s">
        <v>1819</v>
      </c>
      <c r="AI1139" s="374">
        <v>100</v>
      </c>
      <c r="AJ1139" s="374">
        <v>100</v>
      </c>
      <c r="AK1139" s="374">
        <v>100</v>
      </c>
      <c r="AL1139" s="722">
        <v>1</v>
      </c>
      <c r="AM1139" s="722">
        <v>0</v>
      </c>
      <c r="AN1139" s="369" t="s">
        <v>1824</v>
      </c>
      <c r="AO1139" s="367" t="s">
        <v>1326</v>
      </c>
      <c r="AP1139" s="370" t="s">
        <v>1816</v>
      </c>
      <c r="AQ1139" s="376" t="s">
        <v>661</v>
      </c>
      <c r="AR1139" s="369">
        <v>0</v>
      </c>
      <c r="AS1139" s="369">
        <v>0</v>
      </c>
      <c r="AT1139" s="369" t="s">
        <v>1424</v>
      </c>
      <c r="AW1139"/>
      <c r="AX1139" s="198"/>
      <c r="AY1139" s="184"/>
      <c r="AZ1139" s="184"/>
      <c r="BA1139" s="184"/>
      <c r="BB1139" s="186"/>
      <c r="BC1139" s="184"/>
      <c r="BD1139" s="184"/>
      <c r="BE1139" s="184"/>
      <c r="BF1139" s="184"/>
      <c r="BG1139" s="186"/>
      <c r="BH1139" s="186"/>
      <c r="BI1139" s="199"/>
      <c r="BJ1139" s="199"/>
      <c r="BK1139" s="199"/>
      <c r="BL1139" s="186"/>
      <c r="BM1139" s="186"/>
      <c r="BN1139" s="186"/>
      <c r="BO1139" s="186"/>
      <c r="BP1139" s="186"/>
      <c r="BQ1139" s="186"/>
      <c r="BR1139" s="186"/>
      <c r="BS1139" s="186"/>
      <c r="BT1139" s="187"/>
      <c r="BU1139" s="188"/>
      <c r="BV1139" s="189"/>
      <c r="BW1139" s="185"/>
      <c r="BX1139"/>
      <c r="BZ1139"/>
    </row>
    <row r="1140" spans="2:78" ht="18.75">
      <c r="B1140" s="363" t="s">
        <v>852</v>
      </c>
      <c r="C1140" s="364">
        <v>39800632000175</v>
      </c>
      <c r="D1140" s="365" t="s">
        <v>14</v>
      </c>
      <c r="E1140" s="365" t="s">
        <v>607</v>
      </c>
      <c r="F1140" s="365" t="s">
        <v>1424</v>
      </c>
      <c r="G1140" s="366" t="s">
        <v>1424</v>
      </c>
      <c r="H1140" s="366" t="s">
        <v>34</v>
      </c>
      <c r="I1140" s="366" t="s">
        <v>34</v>
      </c>
      <c r="J1140" s="366" t="s">
        <v>611</v>
      </c>
      <c r="K1140" s="367" t="s">
        <v>1815</v>
      </c>
      <c r="L1140" s="368"/>
      <c r="M1140" s="368" t="s">
        <v>34</v>
      </c>
      <c r="N1140" s="367">
        <v>563242</v>
      </c>
      <c r="O1140" s="367" t="s">
        <v>1323</v>
      </c>
      <c r="P1140" s="371">
        <v>44167</v>
      </c>
      <c r="Q1140" s="372">
        <v>25.130265919999999</v>
      </c>
      <c r="R1140" s="372">
        <v>49.356746025753949</v>
      </c>
      <c r="S1140" s="367">
        <v>3</v>
      </c>
      <c r="T1140" s="369">
        <v>-0.20771588155845677</v>
      </c>
      <c r="U1140" s="369">
        <v>-2.2255763730164113</v>
      </c>
      <c r="V1140" s="369">
        <v>-0.16009153652224439</v>
      </c>
      <c r="W1140" s="369">
        <v>-1.4342363660868052</v>
      </c>
      <c r="Y1140" s="369"/>
      <c r="AA1140" s="369"/>
      <c r="AB1140" s="369">
        <v>0.2100913612972867</v>
      </c>
      <c r="AC1140" s="373">
        <v>-1.2933086846108877</v>
      </c>
      <c r="AD1140" s="575">
        <v>0</v>
      </c>
      <c r="AE1140" s="370" t="s">
        <v>1889</v>
      </c>
      <c r="AF1140" s="370" t="s">
        <v>1833</v>
      </c>
      <c r="AG1140" s="374" t="s">
        <v>1458</v>
      </c>
      <c r="AH1140" s="374" t="s">
        <v>1819</v>
      </c>
      <c r="AI1140" s="374">
        <v>1</v>
      </c>
      <c r="AJ1140" s="374">
        <v>1</v>
      </c>
      <c r="AK1140" s="374">
        <v>1</v>
      </c>
      <c r="AL1140" s="722">
        <v>0</v>
      </c>
      <c r="AM1140" s="722">
        <v>0</v>
      </c>
      <c r="AN1140" s="369" t="s">
        <v>1815</v>
      </c>
      <c r="AO1140" s="367" t="s">
        <v>1326</v>
      </c>
      <c r="AP1140" s="370" t="s">
        <v>1816</v>
      </c>
      <c r="AQ1140" s="376" t="s">
        <v>661</v>
      </c>
      <c r="AR1140" s="369">
        <v>6.6666666666666697E-3</v>
      </c>
      <c r="AS1140" s="369">
        <v>6.6666666666666697E-3</v>
      </c>
      <c r="AT1140" s="369" t="s">
        <v>1424</v>
      </c>
      <c r="AW1140"/>
      <c r="AX1140" s="198"/>
      <c r="AY1140" s="184"/>
      <c r="AZ1140" s="184"/>
      <c r="BA1140" s="184"/>
      <c r="BB1140" s="186"/>
      <c r="BC1140" s="184"/>
      <c r="BD1140" s="184"/>
      <c r="BE1140" s="184"/>
      <c r="BF1140" s="184"/>
      <c r="BG1140" s="186"/>
      <c r="BH1140" s="186"/>
      <c r="BI1140" s="199"/>
      <c r="BJ1140" s="199"/>
      <c r="BK1140" s="199"/>
      <c r="BL1140" s="186"/>
      <c r="BM1140" s="186"/>
      <c r="BN1140" s="186"/>
      <c r="BO1140" s="186"/>
      <c r="BP1140" s="186"/>
      <c r="BQ1140" s="186"/>
      <c r="BR1140" s="186"/>
      <c r="BS1140" s="186"/>
      <c r="BT1140" s="187"/>
      <c r="BU1140" s="188"/>
      <c r="BV1140" s="189"/>
      <c r="BW1140" s="185"/>
      <c r="BX1140"/>
      <c r="BZ1140"/>
    </row>
    <row r="1141" spans="2:78" ht="18.75">
      <c r="B1141" s="363" t="s">
        <v>392</v>
      </c>
      <c r="C1141" s="364">
        <v>33701828000126</v>
      </c>
      <c r="D1141" s="365" t="s">
        <v>11</v>
      </c>
      <c r="E1141" s="365" t="s">
        <v>620</v>
      </c>
      <c r="F1141" s="365" t="s">
        <v>665</v>
      </c>
      <c r="G1141" s="366" t="s">
        <v>740</v>
      </c>
      <c r="H1141" s="366" t="s">
        <v>34</v>
      </c>
      <c r="I1141" s="366" t="s">
        <v>1424</v>
      </c>
      <c r="J1141" s="366" t="s">
        <v>611</v>
      </c>
      <c r="K1141" s="367" t="s">
        <v>48</v>
      </c>
      <c r="L1141" s="368"/>
      <c r="M1141" s="368" t="s">
        <v>34</v>
      </c>
      <c r="N1141" s="367">
        <v>563341</v>
      </c>
      <c r="O1141" s="367" t="s">
        <v>1323</v>
      </c>
      <c r="P1141" s="371">
        <v>44174</v>
      </c>
      <c r="Q1141" s="372">
        <v>597.60984826000004</v>
      </c>
      <c r="R1141" s="372">
        <v>437.65193257896846</v>
      </c>
      <c r="S1141" s="367">
        <v>1</v>
      </c>
      <c r="T1141" s="369">
        <v>0.11051541670011744</v>
      </c>
      <c r="U1141" s="369">
        <v>1.1841198584164345</v>
      </c>
      <c r="V1141" s="369">
        <v>0.13961709045592907</v>
      </c>
      <c r="W1141" s="369">
        <v>1.2508088360517484</v>
      </c>
      <c r="Y1141" s="369"/>
      <c r="AA1141" s="369"/>
      <c r="AB1141" s="369">
        <v>4.1024524581552649E-3</v>
      </c>
      <c r="AC1141" s="373">
        <v>6.8241241394562211</v>
      </c>
      <c r="AD1141" s="575">
        <v>0</v>
      </c>
      <c r="AE1141" s="370" t="s">
        <v>1848</v>
      </c>
      <c r="AF1141" s="370" t="s">
        <v>1849</v>
      </c>
      <c r="AG1141" s="374" t="s">
        <v>721</v>
      </c>
      <c r="AH1141" s="374" t="s">
        <v>1813</v>
      </c>
      <c r="AI1141" s="374">
        <v>0</v>
      </c>
      <c r="AJ1141" s="374">
        <v>0</v>
      </c>
      <c r="AK1141" s="374">
        <v>0</v>
      </c>
      <c r="AL1141" s="722">
        <v>0.6</v>
      </c>
      <c r="AM1141" s="722">
        <v>20</v>
      </c>
      <c r="AN1141" s="369" t="s">
        <v>1820</v>
      </c>
      <c r="AO1141" s="367" t="s">
        <v>1323</v>
      </c>
      <c r="AP1141" s="370" t="s">
        <v>1821</v>
      </c>
      <c r="AQ1141" s="376" t="s">
        <v>677</v>
      </c>
      <c r="AR1141" s="369">
        <v>1.9997999999999999E-3</v>
      </c>
      <c r="AS1141" s="369">
        <v>1.9997999999999999E-3</v>
      </c>
      <c r="AT1141" s="369" t="s">
        <v>1424</v>
      </c>
      <c r="AW1141"/>
      <c r="AX1141" s="198"/>
      <c r="AY1141" s="184"/>
      <c r="AZ1141" s="184"/>
      <c r="BA1141" s="184"/>
      <c r="BB1141" s="186"/>
      <c r="BC1141" s="184"/>
      <c r="BD1141" s="184"/>
      <c r="BE1141" s="184"/>
      <c r="BF1141" s="184"/>
      <c r="BG1141" s="186"/>
      <c r="BH1141" s="186"/>
      <c r="BI1141" s="199"/>
      <c r="BJ1141" s="199"/>
      <c r="BK1141" s="199"/>
      <c r="BL1141" s="186"/>
      <c r="BM1141" s="186"/>
      <c r="BN1141" s="186"/>
      <c r="BO1141" s="186"/>
      <c r="BP1141" s="186"/>
      <c r="BQ1141" s="186"/>
      <c r="BR1141" s="186"/>
      <c r="BS1141" s="186"/>
      <c r="BT1141" s="187"/>
      <c r="BU1141" s="188"/>
      <c r="BV1141" s="189"/>
      <c r="BW1141" s="185"/>
      <c r="BX1141"/>
      <c r="BZ1141"/>
    </row>
    <row r="1142" spans="2:78" ht="18.75">
      <c r="B1142" s="363" t="s">
        <v>462</v>
      </c>
      <c r="C1142" s="364">
        <v>36498260000186</v>
      </c>
      <c r="D1142" s="365" t="s">
        <v>14</v>
      </c>
      <c r="E1142" s="365" t="s">
        <v>607</v>
      </c>
      <c r="F1142" s="365" t="s">
        <v>1424</v>
      </c>
      <c r="G1142" s="366" t="s">
        <v>1424</v>
      </c>
      <c r="H1142" s="366" t="s">
        <v>34</v>
      </c>
      <c r="I1142" s="366" t="s">
        <v>34</v>
      </c>
      <c r="J1142" s="366" t="s">
        <v>608</v>
      </c>
      <c r="K1142" s="367" t="s">
        <v>48</v>
      </c>
      <c r="L1142" s="368"/>
      <c r="M1142" s="368" t="s">
        <v>1421</v>
      </c>
      <c r="N1142" s="367">
        <v>563404</v>
      </c>
      <c r="O1142" s="367" t="s">
        <v>1323</v>
      </c>
      <c r="P1142" s="371">
        <v>44164</v>
      </c>
      <c r="Q1142" s="372">
        <v>4.6733122600000003</v>
      </c>
      <c r="R1142" s="372">
        <v>4.9681609895617553</v>
      </c>
      <c r="S1142" s="367">
        <v>2</v>
      </c>
      <c r="T1142" s="369">
        <v>-7.0093775297252359E-2</v>
      </c>
      <c r="U1142" s="369">
        <v>-0.75102129421521358</v>
      </c>
      <c r="V1142" s="369">
        <v>-0.15850581443507461</v>
      </c>
      <c r="W1142" s="369">
        <v>-1.4200301167538807</v>
      </c>
      <c r="Y1142" s="369"/>
      <c r="AA1142" s="369"/>
      <c r="AB1142" s="369">
        <v>0.22690524830570663</v>
      </c>
      <c r="AC1142" s="373">
        <v>-1.190484848003144</v>
      </c>
      <c r="AD1142" s="575">
        <v>34172417000153</v>
      </c>
      <c r="AE1142" s="370" t="s">
        <v>2117</v>
      </c>
      <c r="AF1142" s="370" t="s">
        <v>1833</v>
      </c>
      <c r="AG1142" s="374" t="s">
        <v>1458</v>
      </c>
      <c r="AH1142" s="374" t="s">
        <v>1894</v>
      </c>
      <c r="AI1142" s="374">
        <v>100</v>
      </c>
      <c r="AJ1142" s="374">
        <v>100</v>
      </c>
      <c r="AK1142" s="374">
        <v>100</v>
      </c>
      <c r="AL1142" s="722">
        <v>0.8</v>
      </c>
      <c r="AM1142" s="722">
        <v>15</v>
      </c>
      <c r="AN1142" s="369" t="s">
        <v>1815</v>
      </c>
      <c r="AO1142" s="367" t="s">
        <v>1326</v>
      </c>
      <c r="AP1142" s="370" t="s">
        <v>1816</v>
      </c>
      <c r="AQ1142" s="376" t="s">
        <v>661</v>
      </c>
      <c r="AR1142" s="369">
        <v>2.66666666666667E-3</v>
      </c>
      <c r="AS1142" s="369">
        <v>2.66666666666667E-3</v>
      </c>
      <c r="AT1142" s="369" t="s">
        <v>1424</v>
      </c>
      <c r="AW1142" s="198"/>
      <c r="AX1142" s="198"/>
      <c r="AY1142" s="184"/>
      <c r="AZ1142" s="184"/>
      <c r="BA1142" s="184"/>
      <c r="BB1142" s="186"/>
      <c r="BC1142" s="184"/>
      <c r="BD1142" s="184"/>
      <c r="BE1142" s="184"/>
      <c r="BF1142" s="184"/>
      <c r="BG1142" s="186"/>
      <c r="BH1142" s="186"/>
      <c r="BI1142" s="199"/>
      <c r="BJ1142" s="199"/>
      <c r="BK1142" s="199"/>
      <c r="BL1142" s="218"/>
      <c r="BM1142" s="186"/>
      <c r="BN1142" s="186"/>
      <c r="BO1142" s="186"/>
      <c r="BP1142" s="186"/>
      <c r="BQ1142" s="186"/>
      <c r="BR1142" s="186"/>
      <c r="BS1142" s="186"/>
      <c r="BT1142" s="187"/>
      <c r="BU1142" s="188"/>
      <c r="BV1142" s="189"/>
      <c r="BW1142" s="185"/>
      <c r="BX1142"/>
      <c r="BZ1142"/>
    </row>
    <row r="1143" spans="2:78" ht="18.75">
      <c r="B1143" s="363" t="s">
        <v>879</v>
      </c>
      <c r="C1143" s="364">
        <v>39835826000106</v>
      </c>
      <c r="D1143" s="365" t="s">
        <v>13</v>
      </c>
      <c r="E1143" s="365" t="s">
        <v>615</v>
      </c>
      <c r="F1143" s="365" t="s">
        <v>619</v>
      </c>
      <c r="G1143" s="366" t="s">
        <v>34</v>
      </c>
      <c r="H1143" s="366" t="s">
        <v>1340</v>
      </c>
      <c r="I1143" s="366" t="s">
        <v>34</v>
      </c>
      <c r="J1143" s="366" t="s">
        <v>1424</v>
      </c>
      <c r="K1143" s="367" t="s">
        <v>48</v>
      </c>
      <c r="L1143" s="368"/>
      <c r="M1143" s="368" t="s">
        <v>1421</v>
      </c>
      <c r="N1143" s="367">
        <v>563471</v>
      </c>
      <c r="O1143" s="367" t="s">
        <v>1323</v>
      </c>
      <c r="P1143" s="371">
        <v>44162</v>
      </c>
      <c r="Q1143" s="372">
        <v>293.02539252999998</v>
      </c>
      <c r="R1143" s="372">
        <v>219.81679874999992</v>
      </c>
      <c r="S1143" s="367">
        <v>1</v>
      </c>
      <c r="T1143" s="369">
        <v>0.52846121047847205</v>
      </c>
      <c r="U1143" s="369">
        <v>5.6622092411626488</v>
      </c>
      <c r="V1143" s="369">
        <v>0.61543243844677531</v>
      </c>
      <c r="W1143" s="369">
        <v>5.5135680702720871</v>
      </c>
      <c r="Y1143" s="369"/>
      <c r="AA1143" s="369"/>
      <c r="AB1143" s="369">
        <v>0.20320156473455267</v>
      </c>
      <c r="AC1143" s="373">
        <v>2.4793657150212209</v>
      </c>
      <c r="AD1143" s="575">
        <v>32990098000168</v>
      </c>
      <c r="AE1143" s="370" t="s">
        <v>1889</v>
      </c>
      <c r="AF1143" s="370" t="s">
        <v>1833</v>
      </c>
      <c r="AG1143" s="374" t="s">
        <v>1458</v>
      </c>
      <c r="AH1143" s="374" t="s">
        <v>1894</v>
      </c>
      <c r="AI1143" s="374">
        <v>500000</v>
      </c>
      <c r="AJ1143" s="374">
        <v>100000</v>
      </c>
      <c r="AK1143" s="374">
        <v>500000</v>
      </c>
      <c r="AL1143" s="722">
        <v>0</v>
      </c>
      <c r="AM1143" s="722">
        <v>0</v>
      </c>
      <c r="AN1143" s="369" t="s">
        <v>1815</v>
      </c>
      <c r="AO1143" s="367" t="s">
        <v>1326</v>
      </c>
      <c r="AP1143" s="370" t="s">
        <v>1835</v>
      </c>
      <c r="AQ1143" s="376" t="s">
        <v>681</v>
      </c>
      <c r="AR1143" s="369">
        <v>0</v>
      </c>
      <c r="AS1143" s="369">
        <v>0</v>
      </c>
      <c r="AT1143" s="369" t="s">
        <v>1424</v>
      </c>
      <c r="AW1143"/>
      <c r="AX1143" s="198"/>
      <c r="AY1143" s="184"/>
      <c r="AZ1143" s="184"/>
      <c r="BA1143" s="184"/>
      <c r="BB1143" s="186"/>
      <c r="BC1143" s="184"/>
      <c r="BD1143" s="184"/>
      <c r="BE1143" s="184"/>
      <c r="BF1143" s="184"/>
      <c r="BG1143" s="186"/>
      <c r="BH1143" s="186"/>
      <c r="BI1143" s="199"/>
      <c r="BJ1143" s="199"/>
      <c r="BK1143" s="199"/>
      <c r="BL1143" s="186"/>
      <c r="BM1143" s="186"/>
      <c r="BN1143" s="186"/>
      <c r="BO1143" s="186"/>
      <c r="BP1143" s="186"/>
      <c r="BQ1143" s="186"/>
      <c r="BR1143" s="186"/>
      <c r="BS1143" s="186"/>
      <c r="BT1143" s="187"/>
      <c r="BU1143" s="188"/>
      <c r="BV1143" s="189"/>
      <c r="BW1143" s="185"/>
      <c r="BX1143"/>
      <c r="BZ1143"/>
    </row>
    <row r="1144" spans="2:78" ht="18.75">
      <c r="B1144" s="363" t="s">
        <v>573</v>
      </c>
      <c r="C1144" s="364">
        <v>35535649000191</v>
      </c>
      <c r="D1144" s="365" t="s">
        <v>14</v>
      </c>
      <c r="E1144" s="365" t="s">
        <v>614</v>
      </c>
      <c r="F1144" s="365" t="s">
        <v>1424</v>
      </c>
      <c r="G1144" s="366" t="s">
        <v>1424</v>
      </c>
      <c r="H1144" s="366" t="s">
        <v>1340</v>
      </c>
      <c r="I1144" s="366" t="s">
        <v>34</v>
      </c>
      <c r="J1144" s="366" t="s">
        <v>608</v>
      </c>
      <c r="K1144" s="367" t="s">
        <v>48</v>
      </c>
      <c r="L1144" s="368"/>
      <c r="M1144" s="368" t="s">
        <v>1421</v>
      </c>
      <c r="N1144" s="367">
        <v>563595</v>
      </c>
      <c r="O1144" s="367" t="s">
        <v>1323</v>
      </c>
      <c r="P1144" s="371">
        <v>44168</v>
      </c>
      <c r="Q1144" s="372">
        <v>205.59245856999999</v>
      </c>
      <c r="R1144" s="372">
        <v>330.77080811511917</v>
      </c>
      <c r="S1144" s="367">
        <v>2</v>
      </c>
      <c r="T1144" s="369">
        <v>3.6910011487132355E-2</v>
      </c>
      <c r="U1144" s="369">
        <v>0.39547312837708087</v>
      </c>
      <c r="V1144" s="369">
        <v>-8.6291517931776252E-2</v>
      </c>
      <c r="W1144" s="369">
        <v>-0.77307292934494765</v>
      </c>
      <c r="Y1144" s="369"/>
      <c r="AA1144" s="369"/>
      <c r="AB1144" s="369">
        <v>0.24040645990372775</v>
      </c>
      <c r="AC1144" s="373">
        <v>-0.82324311757800495</v>
      </c>
      <c r="AD1144" s="575">
        <v>37388322000160</v>
      </c>
      <c r="AE1144" s="370" t="s">
        <v>1906</v>
      </c>
      <c r="AF1144" s="370" t="s">
        <v>1907</v>
      </c>
      <c r="AG1144" s="374" t="s">
        <v>1462</v>
      </c>
      <c r="AH1144" s="374" t="s">
        <v>1813</v>
      </c>
      <c r="AI1144" s="374">
        <v>5000</v>
      </c>
      <c r="AJ1144" s="374">
        <v>5000</v>
      </c>
      <c r="AK1144" s="374">
        <v>0</v>
      </c>
      <c r="AL1144" s="722">
        <v>2</v>
      </c>
      <c r="AM1144" s="722">
        <v>20</v>
      </c>
      <c r="AN1144" s="369" t="s">
        <v>668</v>
      </c>
      <c r="AO1144" s="367" t="s">
        <v>1326</v>
      </c>
      <c r="AP1144" s="370" t="s">
        <v>1816</v>
      </c>
      <c r="AQ1144" s="376" t="s">
        <v>661</v>
      </c>
      <c r="AR1144" s="369">
        <v>0</v>
      </c>
      <c r="AS1144" s="369">
        <v>0</v>
      </c>
      <c r="AT1144" s="369" t="s">
        <v>1424</v>
      </c>
      <c r="AW1144"/>
      <c r="AX1144" s="198"/>
      <c r="AY1144" s="184"/>
      <c r="AZ1144" s="184"/>
      <c r="BA1144" s="184"/>
      <c r="BB1144" s="186"/>
      <c r="BC1144" s="184"/>
      <c r="BD1144" s="184"/>
      <c r="BE1144" s="184"/>
      <c r="BF1144" s="184"/>
      <c r="BG1144" s="186"/>
      <c r="BH1144" s="186"/>
      <c r="BI1144" s="199"/>
      <c r="BJ1144" s="199"/>
      <c r="BK1144" s="199"/>
      <c r="BL1144" s="186"/>
      <c r="BM1144" s="186"/>
      <c r="BN1144" s="186"/>
      <c r="BO1144" s="186"/>
      <c r="BP1144" s="186"/>
      <c r="BQ1144" s="186"/>
      <c r="BR1144" s="186"/>
      <c r="BS1144" s="186"/>
      <c r="BT1144" s="187"/>
      <c r="BU1144" s="188"/>
      <c r="BV1144" s="189"/>
      <c r="BW1144" s="185"/>
      <c r="BX1144"/>
      <c r="BZ1144"/>
    </row>
    <row r="1145" spans="2:78" ht="18.75">
      <c r="B1145" s="363" t="s">
        <v>1216</v>
      </c>
      <c r="C1145" s="364">
        <v>38028896000190</v>
      </c>
      <c r="D1145" s="365" t="s">
        <v>14</v>
      </c>
      <c r="E1145" s="365" t="s">
        <v>614</v>
      </c>
      <c r="F1145" s="365" t="s">
        <v>1424</v>
      </c>
      <c r="G1145" s="366" t="s">
        <v>1424</v>
      </c>
      <c r="H1145" s="366" t="s">
        <v>1340</v>
      </c>
      <c r="I1145" s="366" t="s">
        <v>34</v>
      </c>
      <c r="J1145" s="366" t="s">
        <v>608</v>
      </c>
      <c r="K1145" s="367" t="s">
        <v>48</v>
      </c>
      <c r="L1145" s="368"/>
      <c r="M1145" s="368" t="s">
        <v>34</v>
      </c>
      <c r="N1145" s="367">
        <v>564427</v>
      </c>
      <c r="O1145" s="367" t="s">
        <v>1323</v>
      </c>
      <c r="P1145" s="371">
        <v>44078</v>
      </c>
      <c r="Q1145" s="372">
        <v>26.94949334</v>
      </c>
      <c r="R1145" s="372">
        <v>24.80441466689242</v>
      </c>
      <c r="S1145" s="367">
        <v>2</v>
      </c>
      <c r="T1145" s="369">
        <v>0.114392227230248</v>
      </c>
      <c r="U1145" s="369">
        <v>1.2256580299504758</v>
      </c>
      <c r="V1145" s="369">
        <v>2.3378226338511832E-2</v>
      </c>
      <c r="W1145" s="369">
        <v>0.20944206744272914</v>
      </c>
      <c r="X1145" s="369">
        <v>8.0687100000001344E-2</v>
      </c>
      <c r="Y1145" s="369">
        <v>0.55234971762074114</v>
      </c>
      <c r="AA1145" s="369"/>
      <c r="AB1145" s="369">
        <v>0.21038228485642141</v>
      </c>
      <c r="AC1145" s="373">
        <v>-0.41944225164666937</v>
      </c>
      <c r="AD1145" s="575">
        <v>38028868000172</v>
      </c>
      <c r="AE1145" s="370" t="s">
        <v>2130</v>
      </c>
      <c r="AF1145" s="370" t="s">
        <v>1858</v>
      </c>
      <c r="AG1145" s="374" t="s">
        <v>721</v>
      </c>
      <c r="AH1145" s="374" t="s">
        <v>1819</v>
      </c>
      <c r="AI1145" s="374">
        <v>1000</v>
      </c>
      <c r="AJ1145" s="374">
        <v>1000</v>
      </c>
      <c r="AK1145" s="374">
        <v>1000</v>
      </c>
      <c r="AL1145" s="722">
        <v>2</v>
      </c>
      <c r="AM1145" s="722">
        <v>20</v>
      </c>
      <c r="AN1145" s="369" t="s">
        <v>1824</v>
      </c>
      <c r="AO1145" s="367" t="s">
        <v>1326</v>
      </c>
      <c r="AP1145" s="370" t="s">
        <v>1816</v>
      </c>
      <c r="AQ1145" s="376" t="s">
        <v>661</v>
      </c>
      <c r="AR1145" s="369">
        <v>5.3333333333333297E-3</v>
      </c>
      <c r="AS1145" s="369">
        <v>5.3333333333333297E-3</v>
      </c>
      <c r="AT1145" s="369" t="s">
        <v>1424</v>
      </c>
      <c r="AW1145"/>
      <c r="AX1145" s="198"/>
      <c r="AY1145" s="184"/>
      <c r="AZ1145" s="184"/>
      <c r="BA1145" s="184"/>
      <c r="BB1145" s="186"/>
      <c r="BC1145" s="184"/>
      <c r="BD1145" s="184"/>
      <c r="BE1145" s="184"/>
      <c r="BF1145" s="184"/>
      <c r="BG1145" s="186"/>
      <c r="BH1145" s="186"/>
      <c r="BI1145" s="199"/>
      <c r="BJ1145" s="199"/>
      <c r="BK1145" s="199"/>
      <c r="BL1145" s="186"/>
      <c r="BM1145" s="186"/>
      <c r="BN1145" s="186"/>
      <c r="BO1145" s="186"/>
      <c r="BP1145" s="186"/>
      <c r="BQ1145" s="186"/>
      <c r="BR1145" s="186"/>
      <c r="BS1145" s="186"/>
      <c r="BT1145" s="187"/>
      <c r="BU1145" s="188"/>
      <c r="BV1145" s="189"/>
      <c r="BW1145" s="185"/>
      <c r="BX1145"/>
      <c r="BZ1145"/>
    </row>
    <row r="1146" spans="2:78" ht="18.75">
      <c r="B1146" s="363" t="s">
        <v>1649</v>
      </c>
      <c r="C1146" s="364">
        <v>38075290000105</v>
      </c>
      <c r="D1146" s="365" t="s">
        <v>13</v>
      </c>
      <c r="E1146" s="365" t="s">
        <v>615</v>
      </c>
      <c r="F1146" s="365" t="s">
        <v>619</v>
      </c>
      <c r="G1146" s="366" t="s">
        <v>34</v>
      </c>
      <c r="H1146" s="366" t="s">
        <v>1339</v>
      </c>
      <c r="I1146" s="366" t="s">
        <v>34</v>
      </c>
      <c r="J1146" s="366" t="s">
        <v>611</v>
      </c>
      <c r="K1146" s="367" t="s">
        <v>48</v>
      </c>
      <c r="L1146" s="368"/>
      <c r="M1146" s="368" t="s">
        <v>1424</v>
      </c>
      <c r="N1146" s="367">
        <v>564461</v>
      </c>
      <c r="O1146" s="367" t="s">
        <v>1323</v>
      </c>
      <c r="P1146" s="371">
        <v>44169</v>
      </c>
      <c r="Q1146" s="372">
        <v>52.698706260000002</v>
      </c>
      <c r="R1146" s="372">
        <v>65.833209160916326</v>
      </c>
      <c r="S1146" s="367">
        <v>2</v>
      </c>
      <c r="T1146" s="369">
        <v>0.11447329925229188</v>
      </c>
      <c r="U1146" s="369">
        <v>1.2265266779104671</v>
      </c>
      <c r="V1146" s="369">
        <v>0.10776658183828247</v>
      </c>
      <c r="W1146" s="369">
        <v>0.96546484641840113</v>
      </c>
      <c r="Y1146" s="369"/>
      <c r="AA1146" s="369"/>
      <c r="AB1146" s="369">
        <v>3.0904000313167299E-2</v>
      </c>
      <c r="AC1146" s="373">
        <v>-0.12473672430475932</v>
      </c>
      <c r="AD1146" s="575">
        <v>36977246000165</v>
      </c>
      <c r="AE1146" s="370" t="s">
        <v>1845</v>
      </c>
      <c r="AF1146" s="370" t="s">
        <v>1849</v>
      </c>
      <c r="AG1146" s="374" t="s">
        <v>721</v>
      </c>
      <c r="AH1146" s="374" t="s">
        <v>1894</v>
      </c>
      <c r="AI1146" s="374">
        <v>0</v>
      </c>
      <c r="AJ1146" s="374">
        <v>0</v>
      </c>
      <c r="AK1146" s="374">
        <v>0</v>
      </c>
      <c r="AL1146" s="722">
        <v>2</v>
      </c>
      <c r="AM1146" s="722">
        <v>0</v>
      </c>
      <c r="AN1146" s="369" t="s">
        <v>1820</v>
      </c>
      <c r="AO1146" s="367" t="s">
        <v>1323</v>
      </c>
      <c r="AP1146" s="370" t="s">
        <v>1835</v>
      </c>
      <c r="AQ1146" s="376" t="s">
        <v>1815</v>
      </c>
      <c r="AR1146" s="369">
        <v>0</v>
      </c>
      <c r="AS1146" s="369">
        <v>0</v>
      </c>
      <c r="AT1146" s="369" t="s">
        <v>1424</v>
      </c>
      <c r="AW1146"/>
      <c r="AX1146" s="198"/>
      <c r="AY1146" s="184"/>
      <c r="AZ1146" s="184"/>
      <c r="BA1146" s="184"/>
      <c r="BB1146" s="186"/>
      <c r="BC1146" s="184"/>
      <c r="BD1146" s="184"/>
      <c r="BE1146" s="184"/>
      <c r="BF1146" s="184"/>
      <c r="BG1146" s="186"/>
      <c r="BH1146" s="186"/>
      <c r="BI1146" s="199"/>
      <c r="BJ1146" s="199"/>
      <c r="BK1146" s="199"/>
      <c r="BL1146" s="186"/>
      <c r="BM1146" s="186"/>
      <c r="BN1146" s="186"/>
      <c r="BO1146" s="186"/>
      <c r="BP1146" s="186"/>
      <c r="BQ1146" s="186"/>
      <c r="BR1146" s="186"/>
      <c r="BS1146" s="186"/>
      <c r="BT1146" s="187"/>
      <c r="BU1146" s="188"/>
      <c r="BV1146" s="189"/>
      <c r="BW1146" s="185"/>
      <c r="BX1146"/>
      <c r="BZ1146"/>
    </row>
    <row r="1147" spans="2:78" ht="18.75">
      <c r="B1147" s="363" t="s">
        <v>1636</v>
      </c>
      <c r="C1147" s="364">
        <v>34429929000152</v>
      </c>
      <c r="D1147" s="365" t="s">
        <v>14</v>
      </c>
      <c r="E1147" s="365" t="s">
        <v>1424</v>
      </c>
      <c r="F1147" s="365" t="s">
        <v>1424</v>
      </c>
      <c r="G1147" s="366" t="s">
        <v>1424</v>
      </c>
      <c r="H1147" s="366" t="s">
        <v>34</v>
      </c>
      <c r="I1147" s="366" t="s">
        <v>1424</v>
      </c>
      <c r="J1147" s="366" t="s">
        <v>1424</v>
      </c>
      <c r="K1147" s="367" t="s">
        <v>48</v>
      </c>
      <c r="L1147" s="368"/>
      <c r="M1147" s="368" t="s">
        <v>1424</v>
      </c>
      <c r="N1147" s="367">
        <v>564540</v>
      </c>
      <c r="O1147" s="367" t="s">
        <v>1323</v>
      </c>
      <c r="P1147" s="371">
        <v>44102</v>
      </c>
      <c r="Q1147" s="372">
        <v>84740614.049999997</v>
      </c>
      <c r="R1147" s="372">
        <v>3983292.6740758931</v>
      </c>
      <c r="S1147" s="367">
        <v>2</v>
      </c>
      <c r="T1147" s="369">
        <v>-1.67302787257817E-3</v>
      </c>
      <c r="U1147" s="369">
        <v>-1.7925693869296211E-2</v>
      </c>
      <c r="V1147" s="369">
        <v>-0.11985956616808702</v>
      </c>
      <c r="W1147" s="369">
        <v>-1.0738041020536522</v>
      </c>
      <c r="X1147" s="369">
        <v>-0.29405590779598612</v>
      </c>
      <c r="Y1147" s="369">
        <v>-2.0129822194107967</v>
      </c>
      <c r="AA1147" s="369"/>
      <c r="AB1147" s="369">
        <v>0.21118565615918106</v>
      </c>
      <c r="AC1147" s="373">
        <v>-1.0961019606315903</v>
      </c>
      <c r="AD1147" s="575">
        <v>0</v>
      </c>
      <c r="AE1147" s="370" t="s">
        <v>1990</v>
      </c>
      <c r="AF1147" s="370" t="s">
        <v>1833</v>
      </c>
      <c r="AG1147" s="374" t="s">
        <v>1458</v>
      </c>
      <c r="AH1147" s="374" t="s">
        <v>1894</v>
      </c>
      <c r="AI1147" s="374">
        <v>0</v>
      </c>
      <c r="AJ1147" s="374">
        <v>0</v>
      </c>
      <c r="AK1147" s="374">
        <v>0</v>
      </c>
      <c r="AL1147" s="722">
        <v>0.24</v>
      </c>
      <c r="AM1147" s="722">
        <v>0</v>
      </c>
      <c r="AN1147" s="369" t="s">
        <v>1815</v>
      </c>
      <c r="AO1147" s="367" t="s">
        <v>1326</v>
      </c>
      <c r="AP1147" s="370" t="s">
        <v>1816</v>
      </c>
      <c r="AQ1147" s="376" t="s">
        <v>718</v>
      </c>
      <c r="AR1147" s="369">
        <v>0</v>
      </c>
      <c r="AS1147" s="369">
        <v>0</v>
      </c>
      <c r="AT1147" s="369" t="s">
        <v>1424</v>
      </c>
      <c r="AW1147"/>
      <c r="AX1147" s="198"/>
      <c r="AY1147" s="184"/>
      <c r="AZ1147" s="184"/>
      <c r="BA1147" s="184"/>
      <c r="BB1147" s="186"/>
      <c r="BC1147" s="184"/>
      <c r="BD1147" s="184"/>
      <c r="BE1147" s="184"/>
      <c r="BF1147" s="184"/>
      <c r="BG1147" s="186"/>
      <c r="BH1147" s="186"/>
      <c r="BI1147" s="199"/>
      <c r="BJ1147" s="199"/>
      <c r="BK1147" s="199"/>
      <c r="BL1147" s="186"/>
      <c r="BM1147" s="186"/>
      <c r="BN1147" s="186"/>
      <c r="BO1147" s="186"/>
      <c r="BP1147" s="186"/>
      <c r="BQ1147" s="186"/>
      <c r="BR1147" s="186"/>
      <c r="BS1147" s="186"/>
      <c r="BT1147" s="187"/>
      <c r="BU1147" s="188"/>
      <c r="BV1147" s="189"/>
      <c r="BW1147" s="185"/>
      <c r="BX1147"/>
      <c r="BZ1147"/>
    </row>
    <row r="1148" spans="2:78" ht="18.75">
      <c r="B1148" s="363" t="s">
        <v>1058</v>
      </c>
      <c r="C1148" s="364">
        <v>39958460000162</v>
      </c>
      <c r="D1148" s="365" t="s">
        <v>11</v>
      </c>
      <c r="E1148" s="365" t="s">
        <v>620</v>
      </c>
      <c r="F1148" s="365" t="s">
        <v>687</v>
      </c>
      <c r="G1148" s="366" t="s">
        <v>740</v>
      </c>
      <c r="H1148" s="366" t="s">
        <v>34</v>
      </c>
      <c r="I1148" s="366" t="s">
        <v>1321</v>
      </c>
      <c r="J1148" s="366" t="s">
        <v>608</v>
      </c>
      <c r="K1148" s="367" t="s">
        <v>48</v>
      </c>
      <c r="L1148" s="368"/>
      <c r="M1148" s="368" t="s">
        <v>34</v>
      </c>
      <c r="N1148" s="367">
        <v>565849</v>
      </c>
      <c r="O1148" s="367" t="s">
        <v>1323</v>
      </c>
      <c r="P1148" s="371">
        <v>44172</v>
      </c>
      <c r="Q1148" s="372">
        <v>104.70889008</v>
      </c>
      <c r="R1148" s="372">
        <v>86.344434670992072</v>
      </c>
      <c r="S1148" s="367">
        <v>1</v>
      </c>
      <c r="T1148" s="369">
        <v>0.10758462419826986</v>
      </c>
      <c r="U1148" s="369">
        <v>1.1527178178146908</v>
      </c>
      <c r="V1148" s="369">
        <v>0.13316203370642299</v>
      </c>
      <c r="W1148" s="369">
        <v>1.192978938629224</v>
      </c>
      <c r="Y1148" s="369"/>
      <c r="AA1148" s="369"/>
      <c r="AB1148" s="369">
        <v>5.1386868900391812E-3</v>
      </c>
      <c r="AC1148" s="373">
        <v>4.191846781503072</v>
      </c>
      <c r="AD1148" s="575">
        <v>0</v>
      </c>
      <c r="AE1148" s="370" t="s">
        <v>2048</v>
      </c>
      <c r="AF1148" s="370" t="s">
        <v>1833</v>
      </c>
      <c r="AG1148" s="374" t="s">
        <v>1458</v>
      </c>
      <c r="AH1148" s="374" t="s">
        <v>1813</v>
      </c>
      <c r="AI1148" s="374">
        <v>1000</v>
      </c>
      <c r="AJ1148" s="374">
        <v>1000</v>
      </c>
      <c r="AK1148" s="374">
        <v>1000</v>
      </c>
      <c r="AL1148" s="722">
        <v>1</v>
      </c>
      <c r="AM1148" s="722">
        <v>10</v>
      </c>
      <c r="AN1148" s="369" t="s">
        <v>1834</v>
      </c>
      <c r="AO1148" s="367" t="s">
        <v>1326</v>
      </c>
      <c r="AP1148" s="370" t="s">
        <v>1821</v>
      </c>
      <c r="AQ1148" s="376" t="s">
        <v>11</v>
      </c>
      <c r="AR1148" s="369">
        <v>3.3333333333333301E-3</v>
      </c>
      <c r="AS1148" s="369">
        <v>3.3333333333333301E-3</v>
      </c>
      <c r="AT1148" s="369" t="s">
        <v>1424</v>
      </c>
      <c r="AW1148"/>
      <c r="AX1148" s="198"/>
      <c r="AY1148" s="184"/>
      <c r="AZ1148" s="184"/>
      <c r="BA1148" s="184"/>
      <c r="BB1148" s="186"/>
      <c r="BC1148" s="184"/>
      <c r="BD1148" s="184"/>
      <c r="BE1148" s="184"/>
      <c r="BF1148" s="184"/>
      <c r="BG1148" s="186"/>
      <c r="BH1148" s="186"/>
      <c r="BI1148" s="199"/>
      <c r="BJ1148" s="199"/>
      <c r="BK1148" s="199"/>
      <c r="BL1148" s="186"/>
      <c r="BM1148" s="186"/>
      <c r="BN1148" s="186"/>
      <c r="BO1148" s="186"/>
      <c r="BP1148" s="186"/>
      <c r="BQ1148" s="186"/>
      <c r="BR1148" s="186"/>
      <c r="BS1148" s="186"/>
      <c r="BT1148" s="187"/>
      <c r="BU1148" s="188"/>
      <c r="BV1148" s="189"/>
      <c r="BW1148" s="185"/>
      <c r="BX1148"/>
      <c r="BZ1148"/>
    </row>
    <row r="1149" spans="2:78" ht="18.75">
      <c r="B1149" s="363" t="s">
        <v>177</v>
      </c>
      <c r="C1149" s="364"/>
      <c r="D1149" s="365" t="s">
        <v>14</v>
      </c>
      <c r="E1149" s="365" t="s">
        <v>614</v>
      </c>
      <c r="F1149" s="365" t="s">
        <v>1424</v>
      </c>
      <c r="G1149" s="366" t="s">
        <v>1424</v>
      </c>
      <c r="H1149" s="366" t="s">
        <v>867</v>
      </c>
      <c r="I1149" s="366" t="s">
        <v>34</v>
      </c>
      <c r="J1149" s="366" t="s">
        <v>608</v>
      </c>
      <c r="L1149" s="368"/>
      <c r="M1149" s="368" t="s">
        <v>1421</v>
      </c>
      <c r="N1149" s="367">
        <v>566012</v>
      </c>
      <c r="O1149" s="367" t="s">
        <v>1323</v>
      </c>
      <c r="P1149" s="371"/>
      <c r="S1149" s="367"/>
      <c r="U1149" s="369"/>
      <c r="W1149" s="369"/>
      <c r="Y1149" s="369"/>
      <c r="AA1149" s="369"/>
      <c r="AD1149" s="575">
        <v>39800273000156</v>
      </c>
      <c r="AE1149" s="370"/>
      <c r="AF1149" s="370"/>
      <c r="AG1149" s="374" t="s">
        <v>1458</v>
      </c>
      <c r="AH1149" s="374"/>
      <c r="AI1149" s="374">
        <v>5000</v>
      </c>
      <c r="AJ1149" s="374">
        <v>1000</v>
      </c>
      <c r="AK1149" s="374">
        <v>1000</v>
      </c>
      <c r="AN1149" s="369"/>
      <c r="AO1149" s="367" t="s">
        <v>1326</v>
      </c>
      <c r="AP1149" s="370"/>
      <c r="AR1149" s="369">
        <v>0</v>
      </c>
      <c r="AS1149" s="369">
        <v>0</v>
      </c>
      <c r="AT1149" s="369" t="s">
        <v>1424</v>
      </c>
      <c r="AW1149"/>
      <c r="AX1149" s="198"/>
      <c r="AY1149" s="184"/>
      <c r="AZ1149" s="184"/>
      <c r="BA1149" s="184"/>
      <c r="BB1149" s="186"/>
      <c r="BC1149" s="184"/>
      <c r="BD1149" s="184"/>
      <c r="BE1149" s="184"/>
      <c r="BF1149" s="184"/>
      <c r="BG1149" s="186"/>
      <c r="BH1149" s="186"/>
      <c r="BI1149" s="199"/>
      <c r="BJ1149" s="199"/>
      <c r="BK1149" s="199"/>
      <c r="BL1149" s="186"/>
      <c r="BM1149" s="186"/>
      <c r="BN1149" s="186"/>
      <c r="BO1149" s="186"/>
      <c r="BP1149" s="186"/>
      <c r="BQ1149" s="186"/>
      <c r="BR1149" s="186"/>
      <c r="BS1149" s="186"/>
      <c r="BT1149" s="187"/>
      <c r="BU1149" s="188"/>
      <c r="BV1149" s="189"/>
      <c r="BW1149" s="185"/>
      <c r="BX1149"/>
      <c r="BZ1149"/>
    </row>
    <row r="1150" spans="2:78" ht="18.75">
      <c r="B1150" s="363" t="s">
        <v>122</v>
      </c>
      <c r="C1150" s="364">
        <v>39800501000198</v>
      </c>
      <c r="D1150" s="365" t="s">
        <v>13</v>
      </c>
      <c r="E1150" s="365" t="s">
        <v>615</v>
      </c>
      <c r="F1150" s="365" t="s">
        <v>619</v>
      </c>
      <c r="G1150" s="366" t="s">
        <v>34</v>
      </c>
      <c r="H1150" s="366" t="s">
        <v>1340</v>
      </c>
      <c r="I1150" s="366" t="s">
        <v>34</v>
      </c>
      <c r="J1150" s="366" t="s">
        <v>1424</v>
      </c>
      <c r="K1150" s="367" t="s">
        <v>48</v>
      </c>
      <c r="L1150" s="368"/>
      <c r="M1150" s="368" t="s">
        <v>1421</v>
      </c>
      <c r="N1150" s="367">
        <v>566039</v>
      </c>
      <c r="O1150" s="367" t="s">
        <v>1323</v>
      </c>
      <c r="P1150" s="371">
        <v>44163</v>
      </c>
      <c r="Q1150" s="372">
        <v>1.7493310399999999</v>
      </c>
      <c r="R1150" s="372">
        <v>1.3292573190079366</v>
      </c>
      <c r="S1150" s="367">
        <v>1</v>
      </c>
      <c r="T1150" s="369">
        <v>0.96031682498120419</v>
      </c>
      <c r="U1150" s="369">
        <v>10.289335703427293</v>
      </c>
      <c r="V1150" s="369">
        <v>9.0623443048430063E-2</v>
      </c>
      <c r="W1150" s="369">
        <v>0.81188200490533147</v>
      </c>
      <c r="Y1150" s="369"/>
      <c r="AA1150" s="369"/>
      <c r="AB1150" s="369">
        <v>0.39037762234711892</v>
      </c>
      <c r="AC1150" s="373">
        <v>-5.3788950377281076E-2</v>
      </c>
      <c r="AD1150" s="575">
        <v>0</v>
      </c>
      <c r="AE1150" s="370" t="s">
        <v>2131</v>
      </c>
      <c r="AF1150" s="370" t="s">
        <v>1833</v>
      </c>
      <c r="AG1150" s="374" t="s">
        <v>1458</v>
      </c>
      <c r="AH1150" s="374" t="s">
        <v>1819</v>
      </c>
      <c r="AI1150" s="374">
        <v>100</v>
      </c>
      <c r="AJ1150" s="374">
        <v>100</v>
      </c>
      <c r="AK1150" s="374">
        <v>100</v>
      </c>
      <c r="AL1150" s="722">
        <v>0.2</v>
      </c>
      <c r="AM1150" s="722">
        <v>40</v>
      </c>
      <c r="AN1150" s="369" t="s">
        <v>1815</v>
      </c>
      <c r="AO1150" s="367" t="s">
        <v>1326</v>
      </c>
      <c r="AP1150" s="370" t="s">
        <v>1835</v>
      </c>
      <c r="AQ1150" s="376" t="s">
        <v>670</v>
      </c>
      <c r="AR1150" s="369">
        <v>2.6659999999999998E-4</v>
      </c>
      <c r="AS1150" s="369">
        <v>2.6659999999999998E-4</v>
      </c>
      <c r="AT1150" s="369" t="s">
        <v>1424</v>
      </c>
      <c r="AW1150"/>
      <c r="AX1150" s="198"/>
      <c r="AY1150" s="184"/>
      <c r="AZ1150" s="184"/>
      <c r="BA1150" s="184"/>
      <c r="BB1150" s="186"/>
      <c r="BC1150" s="184"/>
      <c r="BD1150" s="184"/>
      <c r="BE1150" s="184"/>
      <c r="BF1150" s="184"/>
      <c r="BG1150" s="186"/>
      <c r="BH1150" s="186"/>
      <c r="BI1150" s="199"/>
      <c r="BJ1150" s="199"/>
      <c r="BK1150" s="199"/>
      <c r="BL1150" s="186"/>
      <c r="BM1150" s="186"/>
      <c r="BN1150" s="186"/>
      <c r="BO1150" s="186"/>
      <c r="BP1150" s="186"/>
      <c r="BQ1150" s="186"/>
      <c r="BR1150" s="186"/>
      <c r="BS1150" s="186"/>
      <c r="BT1150" s="187"/>
      <c r="BU1150" s="188"/>
      <c r="BV1150" s="189"/>
      <c r="BW1150" s="185"/>
      <c r="BX1150"/>
      <c r="BZ1150"/>
    </row>
    <row r="1151" spans="2:78" ht="18.75">
      <c r="B1151" s="363" t="s">
        <v>755</v>
      </c>
      <c r="C1151" s="364">
        <v>38026540000117</v>
      </c>
      <c r="D1151" s="365" t="s">
        <v>14</v>
      </c>
      <c r="E1151" s="365" t="s">
        <v>607</v>
      </c>
      <c r="F1151" s="365" t="s">
        <v>691</v>
      </c>
      <c r="G1151" s="366" t="s">
        <v>1424</v>
      </c>
      <c r="H1151" s="366" t="s">
        <v>34</v>
      </c>
      <c r="I1151" s="366" t="s">
        <v>34</v>
      </c>
      <c r="J1151" s="366" t="s">
        <v>608</v>
      </c>
      <c r="K1151" s="367" t="s">
        <v>48</v>
      </c>
      <c r="L1151" s="368"/>
      <c r="M1151" s="368" t="s">
        <v>34</v>
      </c>
      <c r="N1151" s="367">
        <v>566101</v>
      </c>
      <c r="O1151" s="367" t="s">
        <v>1323</v>
      </c>
      <c r="P1151" s="371">
        <v>44189</v>
      </c>
      <c r="Q1151" s="372">
        <v>10.22414436</v>
      </c>
      <c r="R1151" s="372">
        <v>8.1686943457370518</v>
      </c>
      <c r="S1151" s="367">
        <v>2</v>
      </c>
      <c r="T1151" s="369">
        <v>0.13849034316226772</v>
      </c>
      <c r="U1151" s="369">
        <v>1.4838578221383443</v>
      </c>
      <c r="V1151" s="369">
        <v>5.0783216856464142E-2</v>
      </c>
      <c r="W1151" s="369">
        <v>0.45495931880379586</v>
      </c>
      <c r="Y1151" s="369"/>
      <c r="AA1151" s="369"/>
      <c r="AB1151" s="369">
        <v>0.22135691707357305</v>
      </c>
      <c r="AC1151" s="373">
        <v>-0.27484223015527043</v>
      </c>
      <c r="AD1151" s="575">
        <v>38026392000130</v>
      </c>
      <c r="AE1151" s="370" t="s">
        <v>1946</v>
      </c>
      <c r="AF1151" s="370" t="s">
        <v>1812</v>
      </c>
      <c r="AG1151" s="374" t="s">
        <v>1459</v>
      </c>
      <c r="AH1151" s="374" t="s">
        <v>1819</v>
      </c>
      <c r="AI1151" s="374">
        <v>500</v>
      </c>
      <c r="AJ1151" s="374">
        <v>100</v>
      </c>
      <c r="AK1151" s="374">
        <v>100</v>
      </c>
      <c r="AL1151" s="722">
        <v>2.5</v>
      </c>
      <c r="AM1151" s="722">
        <v>20</v>
      </c>
      <c r="AN1151" s="369" t="s">
        <v>1815</v>
      </c>
      <c r="AO1151" s="367" t="s">
        <v>1326</v>
      </c>
      <c r="AP1151" s="370" t="s">
        <v>1816</v>
      </c>
      <c r="AQ1151" s="376" t="s">
        <v>661</v>
      </c>
      <c r="AR1151" s="369">
        <v>5.0666666666666698E-3</v>
      </c>
      <c r="AS1151" s="369">
        <v>5.0666666666666698E-3</v>
      </c>
      <c r="AT1151" s="369" t="s">
        <v>1424</v>
      </c>
      <c r="AW1151"/>
      <c r="AX1151" s="198"/>
      <c r="AY1151" s="184"/>
      <c r="AZ1151" s="184"/>
      <c r="BA1151" s="184"/>
      <c r="BB1151" s="186"/>
      <c r="BC1151" s="184"/>
      <c r="BD1151" s="184"/>
      <c r="BE1151" s="184"/>
      <c r="BF1151" s="184"/>
      <c r="BG1151" s="186"/>
      <c r="BH1151" s="186"/>
      <c r="BI1151" s="199"/>
      <c r="BJ1151" s="199"/>
      <c r="BK1151" s="199"/>
      <c r="BL1151" s="186"/>
      <c r="BM1151" s="186"/>
      <c r="BN1151" s="186"/>
      <c r="BO1151" s="186"/>
      <c r="BP1151" s="186"/>
      <c r="BQ1151" s="186"/>
      <c r="BR1151" s="186"/>
      <c r="BS1151" s="186"/>
      <c r="BT1151" s="187"/>
      <c r="BU1151" s="188"/>
      <c r="BV1151" s="189"/>
      <c r="BW1151" s="185"/>
      <c r="BX1151"/>
      <c r="BZ1151"/>
    </row>
    <row r="1152" spans="2:78" ht="18.75">
      <c r="B1152" s="363" t="s">
        <v>1088</v>
      </c>
      <c r="C1152" s="364">
        <v>39731692000183</v>
      </c>
      <c r="D1152" s="365" t="s">
        <v>14</v>
      </c>
      <c r="E1152" s="365" t="s">
        <v>607</v>
      </c>
      <c r="F1152" s="365" t="s">
        <v>1424</v>
      </c>
      <c r="G1152" s="366" t="s">
        <v>1424</v>
      </c>
      <c r="H1152" s="366" t="s">
        <v>34</v>
      </c>
      <c r="I1152" s="366" t="s">
        <v>34</v>
      </c>
      <c r="J1152" s="366" t="s">
        <v>608</v>
      </c>
      <c r="K1152" s="367" t="s">
        <v>48</v>
      </c>
      <c r="L1152" s="368"/>
      <c r="M1152" s="368" t="s">
        <v>1421</v>
      </c>
      <c r="N1152" s="367">
        <v>566128</v>
      </c>
      <c r="O1152" s="367" t="s">
        <v>1323</v>
      </c>
      <c r="P1152" s="371">
        <v>44154</v>
      </c>
      <c r="Q1152" s="372">
        <v>8.3644204900000005</v>
      </c>
      <c r="R1152" s="372">
        <v>7.4289566457142842</v>
      </c>
      <c r="S1152" s="367">
        <v>2</v>
      </c>
      <c r="T1152" s="369">
        <v>-6.871832903774111E-2</v>
      </c>
      <c r="U1152" s="369">
        <v>-0.7362840450720346</v>
      </c>
      <c r="V1152" s="369">
        <v>-0.16998015305645808</v>
      </c>
      <c r="W1152" s="369">
        <v>-1.5228270171090463</v>
      </c>
      <c r="Y1152" s="369"/>
      <c r="AA1152" s="369"/>
      <c r="AB1152" s="369">
        <v>0.2442041459074564</v>
      </c>
      <c r="AC1152" s="373">
        <v>-1.1531401222337725</v>
      </c>
      <c r="AD1152" s="575">
        <v>0</v>
      </c>
      <c r="AE1152" s="370" t="s">
        <v>2132</v>
      </c>
      <c r="AF1152" s="370" t="s">
        <v>1833</v>
      </c>
      <c r="AG1152" s="374" t="s">
        <v>1458</v>
      </c>
      <c r="AH1152" s="374" t="s">
        <v>1819</v>
      </c>
      <c r="AI1152" s="374">
        <v>1000</v>
      </c>
      <c r="AJ1152" s="374">
        <v>1000</v>
      </c>
      <c r="AK1152" s="374">
        <v>1000</v>
      </c>
      <c r="AL1152" s="722">
        <v>1.46</v>
      </c>
      <c r="AM1152" s="722">
        <v>20</v>
      </c>
      <c r="AN1152" s="369" t="s">
        <v>1834</v>
      </c>
      <c r="AO1152" s="367" t="s">
        <v>1326</v>
      </c>
      <c r="AP1152" s="370" t="s">
        <v>1835</v>
      </c>
      <c r="AQ1152" s="376" t="s">
        <v>670</v>
      </c>
      <c r="AR1152" s="369">
        <v>0</v>
      </c>
      <c r="AS1152" s="369">
        <v>0</v>
      </c>
      <c r="AT1152" s="369" t="s">
        <v>1424</v>
      </c>
      <c r="AW1152"/>
      <c r="AX1152" s="198"/>
      <c r="AY1152" s="184"/>
      <c r="AZ1152" s="184"/>
      <c r="BA1152" s="184"/>
      <c r="BB1152" s="186"/>
      <c r="BC1152" s="184"/>
      <c r="BD1152" s="184"/>
      <c r="BE1152" s="184"/>
      <c r="BF1152" s="184"/>
      <c r="BG1152" s="186"/>
      <c r="BH1152" s="186"/>
      <c r="BI1152" s="199"/>
      <c r="BJ1152" s="199"/>
      <c r="BK1152" s="199"/>
      <c r="BL1152" s="186"/>
      <c r="BM1152" s="186"/>
      <c r="BN1152" s="186"/>
      <c r="BO1152" s="186"/>
      <c r="BP1152" s="186"/>
      <c r="BQ1152" s="186"/>
      <c r="BR1152" s="186"/>
      <c r="BS1152" s="186"/>
      <c r="BT1152" s="187"/>
      <c r="BU1152" s="188"/>
      <c r="BV1152" s="189"/>
      <c r="BW1152" s="185"/>
      <c r="BX1152"/>
      <c r="BZ1152"/>
    </row>
    <row r="1153" spans="2:78" ht="18.75">
      <c r="B1153" s="363" t="s">
        <v>909</v>
      </c>
      <c r="C1153" s="364">
        <v>37712284000159</v>
      </c>
      <c r="D1153" s="365" t="s">
        <v>14</v>
      </c>
      <c r="E1153" s="365" t="s">
        <v>607</v>
      </c>
      <c r="F1153" s="365" t="s">
        <v>1424</v>
      </c>
      <c r="G1153" s="366" t="s">
        <v>1424</v>
      </c>
      <c r="H1153" s="366" t="s">
        <v>34</v>
      </c>
      <c r="I1153" s="366" t="s">
        <v>34</v>
      </c>
      <c r="J1153" s="366" t="s">
        <v>611</v>
      </c>
      <c r="K1153" s="367" t="s">
        <v>1815</v>
      </c>
      <c r="L1153" s="368"/>
      <c r="M1153" s="368" t="s">
        <v>34</v>
      </c>
      <c r="N1153" s="367">
        <v>566179</v>
      </c>
      <c r="O1153" s="367" t="s">
        <v>1323</v>
      </c>
      <c r="P1153" s="371">
        <v>44188</v>
      </c>
      <c r="Q1153" s="372">
        <v>6.2533332599999998</v>
      </c>
      <c r="R1153" s="372">
        <v>12.347418615039686</v>
      </c>
      <c r="S1153" s="367">
        <v>5</v>
      </c>
      <c r="T1153" s="369">
        <v>-0.32067987331113301</v>
      </c>
      <c r="U1153" s="369">
        <v>-3.4359315425878987</v>
      </c>
      <c r="V1153" s="369">
        <v>-0.27140834439538242</v>
      </c>
      <c r="W1153" s="369">
        <v>-2.4315071617616835</v>
      </c>
      <c r="Y1153" s="369"/>
      <c r="AA1153" s="369"/>
      <c r="AB1153" s="369">
        <v>0.22870566755744659</v>
      </c>
      <c r="AC1153" s="373">
        <v>-1.6747717452364084</v>
      </c>
      <c r="AD1153" s="575">
        <v>37927395000182</v>
      </c>
      <c r="AE1153" s="370" t="s">
        <v>2133</v>
      </c>
      <c r="AF1153" s="370" t="s">
        <v>1833</v>
      </c>
      <c r="AG1153" s="374" t="s">
        <v>1458</v>
      </c>
      <c r="AH1153" s="374" t="s">
        <v>1813</v>
      </c>
      <c r="AI1153" s="374">
        <v>1000</v>
      </c>
      <c r="AJ1153" s="374">
        <v>1000</v>
      </c>
      <c r="AK1153" s="374">
        <v>1000</v>
      </c>
      <c r="AL1153" s="722">
        <v>0.8</v>
      </c>
      <c r="AM1153" s="722">
        <v>0</v>
      </c>
      <c r="AN1153" s="369" t="s">
        <v>1815</v>
      </c>
      <c r="AO1153" s="367" t="s">
        <v>1326</v>
      </c>
      <c r="AP1153" s="370" t="s">
        <v>1816</v>
      </c>
      <c r="AQ1153" s="376" t="s">
        <v>689</v>
      </c>
      <c r="AR1153" s="369">
        <v>5.3333333333333297E-3</v>
      </c>
      <c r="AS1153" s="369">
        <v>5.3333333333333297E-3</v>
      </c>
      <c r="AT1153" s="369" t="s">
        <v>1424</v>
      </c>
      <c r="AW1153"/>
      <c r="AX1153" s="198"/>
      <c r="AY1153" s="184"/>
      <c r="AZ1153" s="184"/>
      <c r="BA1153" s="184"/>
      <c r="BB1153" s="186"/>
      <c r="BC1153" s="184"/>
      <c r="BD1153" s="184"/>
      <c r="BE1153" s="184"/>
      <c r="BF1153" s="184"/>
      <c r="BG1153" s="186"/>
      <c r="BH1153" s="186"/>
      <c r="BI1153" s="199"/>
      <c r="BJ1153" s="199"/>
      <c r="BK1153" s="199"/>
      <c r="BL1153" s="186"/>
      <c r="BM1153" s="186"/>
      <c r="BN1153" s="186"/>
      <c r="BO1153" s="186"/>
      <c r="BP1153" s="186"/>
      <c r="BQ1153" s="186"/>
      <c r="BR1153" s="186"/>
      <c r="BS1153" s="186"/>
      <c r="BT1153" s="187"/>
      <c r="BU1153" s="188"/>
      <c r="BV1153" s="189"/>
      <c r="BW1153" s="185"/>
      <c r="BX1153"/>
      <c r="BZ1153"/>
    </row>
    <row r="1154" spans="2:78" ht="18.75">
      <c r="B1154" s="363" t="s">
        <v>115</v>
      </c>
      <c r="C1154" s="364">
        <v>39281106000146</v>
      </c>
      <c r="D1154" s="365" t="s">
        <v>13</v>
      </c>
      <c r="E1154" s="365" t="s">
        <v>615</v>
      </c>
      <c r="F1154" s="365" t="s">
        <v>619</v>
      </c>
      <c r="G1154" s="366" t="s">
        <v>34</v>
      </c>
      <c r="H1154" s="366" t="s">
        <v>1340</v>
      </c>
      <c r="I1154" s="366" t="s">
        <v>34</v>
      </c>
      <c r="J1154" s="366" t="s">
        <v>1424</v>
      </c>
      <c r="K1154" s="367" t="s">
        <v>48</v>
      </c>
      <c r="L1154" s="368"/>
      <c r="M1154" s="368" t="s">
        <v>1421</v>
      </c>
      <c r="N1154" s="367">
        <v>566241</v>
      </c>
      <c r="O1154" s="367" t="s">
        <v>1323</v>
      </c>
      <c r="P1154" s="371">
        <v>44160</v>
      </c>
      <c r="Q1154" s="372">
        <v>36.880314939999998</v>
      </c>
      <c r="R1154" s="372">
        <v>41.683948739960009</v>
      </c>
      <c r="S1154" s="367">
        <v>2</v>
      </c>
      <c r="T1154" s="369">
        <v>0.11265443715312795</v>
      </c>
      <c r="U1154" s="369">
        <v>1.2070384400188687</v>
      </c>
      <c r="V1154" s="369">
        <v>0.11107060491980714</v>
      </c>
      <c r="W1154" s="369">
        <v>0.99506509987873581</v>
      </c>
      <c r="Y1154" s="369"/>
      <c r="AA1154" s="369"/>
      <c r="AB1154" s="369">
        <v>7.4549535883961154E-2</v>
      </c>
      <c r="AC1154" s="373">
        <v>-7.388921727299309E-3</v>
      </c>
      <c r="AD1154" s="575">
        <v>0</v>
      </c>
      <c r="AE1154" s="370" t="s">
        <v>2134</v>
      </c>
      <c r="AF1154" s="370" t="s">
        <v>1830</v>
      </c>
      <c r="AG1154" s="374" t="s">
        <v>743</v>
      </c>
      <c r="AH1154" s="374" t="s">
        <v>1819</v>
      </c>
      <c r="AI1154" s="374">
        <v>0</v>
      </c>
      <c r="AJ1154" s="374">
        <v>0</v>
      </c>
      <c r="AK1154" s="374">
        <v>0</v>
      </c>
      <c r="AL1154" s="722">
        <v>0.78</v>
      </c>
      <c r="AM1154" s="722">
        <v>0</v>
      </c>
      <c r="AN1154" s="369" t="s">
        <v>1815</v>
      </c>
      <c r="AO1154" s="367" t="s">
        <v>1326</v>
      </c>
      <c r="AP1154" s="370" t="s">
        <v>1835</v>
      </c>
      <c r="AQ1154" s="376" t="s">
        <v>670</v>
      </c>
      <c r="AR1154" s="369">
        <v>0</v>
      </c>
      <c r="AS1154" s="369">
        <v>0</v>
      </c>
      <c r="AT1154" s="369" t="s">
        <v>1424</v>
      </c>
      <c r="AW1154"/>
      <c r="AX1154" s="198"/>
      <c r="AY1154" s="184"/>
      <c r="AZ1154" s="184"/>
      <c r="BA1154" s="184"/>
      <c r="BB1154" s="186"/>
      <c r="BC1154" s="184"/>
      <c r="BD1154" s="184"/>
      <c r="BE1154" s="184"/>
      <c r="BF1154" s="184"/>
      <c r="BG1154" s="186"/>
      <c r="BH1154" s="186"/>
      <c r="BI1154" s="199"/>
      <c r="BJ1154" s="199"/>
      <c r="BK1154" s="199"/>
      <c r="BL1154" s="186"/>
      <c r="BM1154" s="186"/>
      <c r="BN1154" s="186"/>
      <c r="BO1154" s="186"/>
      <c r="BP1154" s="186"/>
      <c r="BQ1154" s="186"/>
      <c r="BR1154" s="186"/>
      <c r="BS1154" s="186"/>
      <c r="BT1154" s="187"/>
      <c r="BU1154" s="188"/>
      <c r="BV1154" s="189"/>
      <c r="BW1154" s="185"/>
      <c r="BX1154"/>
      <c r="BZ1154"/>
    </row>
    <row r="1155" spans="2:78" ht="18.75">
      <c r="B1155" s="363" t="s">
        <v>23</v>
      </c>
      <c r="C1155" s="364">
        <v>39958195000112</v>
      </c>
      <c r="D1155" s="365" t="s">
        <v>13</v>
      </c>
      <c r="E1155" s="365" t="s">
        <v>616</v>
      </c>
      <c r="F1155" s="365" t="s">
        <v>619</v>
      </c>
      <c r="G1155" s="366" t="s">
        <v>34</v>
      </c>
      <c r="H1155" s="366" t="s">
        <v>1340</v>
      </c>
      <c r="I1155" s="366" t="s">
        <v>34</v>
      </c>
      <c r="J1155" s="366" t="s">
        <v>611</v>
      </c>
      <c r="K1155" s="367" t="s">
        <v>48</v>
      </c>
      <c r="L1155" s="368"/>
      <c r="M1155" s="368" t="s">
        <v>34</v>
      </c>
      <c r="N1155" s="367">
        <v>566284</v>
      </c>
      <c r="O1155" s="367" t="s">
        <v>1323</v>
      </c>
      <c r="P1155" s="371">
        <v>44185</v>
      </c>
      <c r="Q1155" s="372">
        <v>515.07180878999998</v>
      </c>
      <c r="R1155" s="372">
        <v>574.51434583730168</v>
      </c>
      <c r="S1155" s="367">
        <v>1</v>
      </c>
      <c r="T1155" s="369">
        <v>8.6693811985740998E-2</v>
      </c>
      <c r="U1155" s="369">
        <v>0.92888275174035084</v>
      </c>
      <c r="V1155" s="369">
        <v>0.10779036098232231</v>
      </c>
      <c r="W1155" s="369">
        <v>0.96567788024815393</v>
      </c>
      <c r="Y1155" s="369"/>
      <c r="AA1155" s="369"/>
      <c r="AB1155" s="369">
        <v>6.7057916653327831E-2</v>
      </c>
      <c r="AC1155" s="373">
        <v>-5.7130981905441969E-2</v>
      </c>
      <c r="AD1155" s="575">
        <v>39913737000130</v>
      </c>
      <c r="AE1155" s="370" t="s">
        <v>2135</v>
      </c>
      <c r="AF1155" s="370" t="s">
        <v>1833</v>
      </c>
      <c r="AG1155" s="374" t="s">
        <v>1458</v>
      </c>
      <c r="AH1155" s="374" t="s">
        <v>1813</v>
      </c>
      <c r="AI1155" s="374">
        <v>5000</v>
      </c>
      <c r="AJ1155" s="374">
        <v>1000</v>
      </c>
      <c r="AK1155" s="374">
        <v>1000</v>
      </c>
      <c r="AL1155" s="722">
        <v>1.95</v>
      </c>
      <c r="AM1155" s="722">
        <v>20</v>
      </c>
      <c r="AN1155" s="369" t="s">
        <v>1815</v>
      </c>
      <c r="AO1155" s="367" t="s">
        <v>1326</v>
      </c>
      <c r="AP1155" s="370" t="s">
        <v>1835</v>
      </c>
      <c r="AQ1155" s="376" t="s">
        <v>670</v>
      </c>
      <c r="AR1155" s="369">
        <v>5.2006500000000002E-3</v>
      </c>
      <c r="AS1155" s="369">
        <v>5.2006500000000002E-3</v>
      </c>
      <c r="AT1155" s="369" t="s">
        <v>1424</v>
      </c>
      <c r="AW1155"/>
      <c r="AX1155" s="198"/>
      <c r="AY1155" s="184"/>
      <c r="AZ1155" s="184"/>
      <c r="BA1155" s="184"/>
      <c r="BB1155" s="186"/>
      <c r="BC1155" s="184"/>
      <c r="BD1155" s="184"/>
      <c r="BE1155" s="184"/>
      <c r="BF1155" s="184"/>
      <c r="BG1155" s="186"/>
      <c r="BH1155" s="186"/>
      <c r="BI1155" s="199"/>
      <c r="BJ1155" s="199"/>
      <c r="BK1155" s="199"/>
      <c r="BL1155" s="186"/>
      <c r="BM1155" s="186"/>
      <c r="BN1155" s="186"/>
      <c r="BO1155" s="186"/>
      <c r="BP1155" s="186"/>
      <c r="BQ1155" s="186"/>
      <c r="BR1155" s="186"/>
      <c r="BS1155" s="186"/>
      <c r="BT1155" s="187"/>
      <c r="BU1155" s="188"/>
      <c r="BV1155" s="189"/>
      <c r="BW1155" s="185"/>
      <c r="BX1155"/>
      <c r="BZ1155"/>
    </row>
    <row r="1156" spans="2:78" ht="18.75">
      <c r="B1156" s="363" t="s">
        <v>1132</v>
      </c>
      <c r="C1156" s="364">
        <v>38281169000130</v>
      </c>
      <c r="D1156" s="365" t="s">
        <v>11</v>
      </c>
      <c r="E1156" s="365" t="s">
        <v>620</v>
      </c>
      <c r="F1156" s="365" t="s">
        <v>665</v>
      </c>
      <c r="G1156" s="366" t="s">
        <v>740</v>
      </c>
      <c r="H1156" s="366" t="s">
        <v>34</v>
      </c>
      <c r="I1156" s="366" t="s">
        <v>1306</v>
      </c>
      <c r="J1156" s="366" t="s">
        <v>608</v>
      </c>
      <c r="K1156" s="367" t="s">
        <v>48</v>
      </c>
      <c r="L1156" s="368"/>
      <c r="M1156" s="368" t="s">
        <v>34</v>
      </c>
      <c r="N1156" s="367">
        <v>567183</v>
      </c>
      <c r="O1156" s="367" t="s">
        <v>1323</v>
      </c>
      <c r="P1156" s="371">
        <v>44168</v>
      </c>
      <c r="Q1156" s="372">
        <v>10.489692270000001</v>
      </c>
      <c r="R1156" s="372">
        <v>11.98732935936256</v>
      </c>
      <c r="S1156" s="367">
        <v>1</v>
      </c>
      <c r="T1156" s="369">
        <v>9.6324985088921844E-2</v>
      </c>
      <c r="U1156" s="369">
        <v>1.0320761673908441</v>
      </c>
      <c r="V1156" s="369">
        <v>0.11435543477733368</v>
      </c>
      <c r="W1156" s="369">
        <v>1.0244934040877949</v>
      </c>
      <c r="Y1156" s="369"/>
      <c r="AA1156" s="369"/>
      <c r="AB1156" s="369">
        <v>2.7653497975200741E-3</v>
      </c>
      <c r="AC1156" s="373">
        <v>0.98865943633071696</v>
      </c>
      <c r="AD1156" s="575">
        <v>38306228000187</v>
      </c>
      <c r="AE1156" s="370" t="s">
        <v>1919</v>
      </c>
      <c r="AF1156" s="370" t="s">
        <v>1812</v>
      </c>
      <c r="AG1156" s="374" t="s">
        <v>1459</v>
      </c>
      <c r="AH1156" s="374" t="s">
        <v>1819</v>
      </c>
      <c r="AI1156" s="374">
        <v>10</v>
      </c>
      <c r="AJ1156" s="374">
        <v>10</v>
      </c>
      <c r="AK1156" s="374">
        <v>10</v>
      </c>
      <c r="AL1156" s="722">
        <v>0.85</v>
      </c>
      <c r="AM1156" s="722">
        <v>20</v>
      </c>
      <c r="AN1156" s="369" t="s">
        <v>1815</v>
      </c>
      <c r="AO1156" s="367" t="s">
        <v>1326</v>
      </c>
      <c r="AP1156" s="370" t="s">
        <v>1821</v>
      </c>
      <c r="AQ1156" s="376" t="s">
        <v>677</v>
      </c>
      <c r="AR1156" s="369">
        <v>1.5E-3</v>
      </c>
      <c r="AS1156" s="369">
        <v>1.5E-3</v>
      </c>
      <c r="AT1156" s="369" t="s">
        <v>1424</v>
      </c>
      <c r="AW1156"/>
      <c r="AX1156" s="198"/>
      <c r="AY1156" s="184"/>
      <c r="AZ1156" s="184"/>
      <c r="BA1156" s="184"/>
      <c r="BB1156" s="186"/>
      <c r="BC1156" s="184"/>
      <c r="BD1156" s="184"/>
      <c r="BE1156" s="184"/>
      <c r="BF1156" s="184"/>
      <c r="BG1156" s="186"/>
      <c r="BH1156" s="186"/>
      <c r="BI1156" s="199"/>
      <c r="BJ1156" s="199"/>
      <c r="BK1156" s="199"/>
      <c r="BL1156" s="186"/>
      <c r="BM1156" s="186"/>
      <c r="BN1156" s="186"/>
      <c r="BO1156" s="186"/>
      <c r="BP1156" s="186"/>
      <c r="BQ1156" s="186"/>
      <c r="BR1156" s="186"/>
      <c r="BS1156" s="186"/>
      <c r="BT1156" s="187"/>
      <c r="BU1156" s="188"/>
      <c r="BV1156" s="189"/>
      <c r="BW1156" s="185"/>
      <c r="BX1156"/>
      <c r="BZ1156"/>
    </row>
    <row r="1157" spans="2:78" ht="18.75">
      <c r="B1157" s="363" t="s">
        <v>578</v>
      </c>
      <c r="C1157" s="364">
        <v>39151551000191</v>
      </c>
      <c r="D1157" s="365" t="s">
        <v>14</v>
      </c>
      <c r="E1157" s="365" t="s">
        <v>607</v>
      </c>
      <c r="F1157" s="365" t="s">
        <v>1424</v>
      </c>
      <c r="G1157" s="366" t="s">
        <v>1424</v>
      </c>
      <c r="H1157" s="366" t="s">
        <v>34</v>
      </c>
      <c r="I1157" s="366" t="s">
        <v>34</v>
      </c>
      <c r="J1157" s="366" t="s">
        <v>612</v>
      </c>
      <c r="K1157" s="367" t="s">
        <v>48</v>
      </c>
      <c r="L1157" s="368"/>
      <c r="M1157" s="368" t="s">
        <v>1421</v>
      </c>
      <c r="N1157" s="367">
        <v>567477</v>
      </c>
      <c r="O1157" s="367" t="s">
        <v>1326</v>
      </c>
      <c r="P1157" s="371">
        <v>44195</v>
      </c>
      <c r="Q1157" s="372">
        <v>32.863130400000003</v>
      </c>
      <c r="R1157" s="372">
        <v>174.32078863896427</v>
      </c>
      <c r="S1157" s="367">
        <v>8</v>
      </c>
      <c r="T1157" s="369">
        <v>-0.43309040422822576</v>
      </c>
      <c r="U1157" s="369">
        <v>-4.6403566438862107</v>
      </c>
      <c r="V1157" s="369">
        <v>-0.39117964696167129</v>
      </c>
      <c r="W1157" s="369">
        <v>-3.5045205232786985</v>
      </c>
      <c r="Y1157" s="369"/>
      <c r="AA1157" s="369"/>
      <c r="AB1157" s="369">
        <v>0.26780345459430566</v>
      </c>
      <c r="AC1157" s="373">
        <v>-1.8775003979266167</v>
      </c>
      <c r="AD1157" s="575">
        <v>0</v>
      </c>
      <c r="AE1157" s="370" t="s">
        <v>1822</v>
      </c>
      <c r="AF1157" s="370" t="s">
        <v>1823</v>
      </c>
      <c r="AG1157" s="374" t="s">
        <v>721</v>
      </c>
      <c r="AH1157" s="374" t="s">
        <v>1813</v>
      </c>
      <c r="AI1157" s="374">
        <v>1000</v>
      </c>
      <c r="AJ1157" s="374">
        <v>500</v>
      </c>
      <c r="AK1157" s="374">
        <v>500</v>
      </c>
      <c r="AL1157" s="722">
        <v>0.5</v>
      </c>
      <c r="AM1157" s="722">
        <v>0</v>
      </c>
      <c r="AN1157" s="369" t="s">
        <v>1824</v>
      </c>
      <c r="AO1157" s="367" t="s">
        <v>1326</v>
      </c>
      <c r="AP1157" s="370" t="s">
        <v>1816</v>
      </c>
      <c r="AQ1157" s="376" t="s">
        <v>689</v>
      </c>
      <c r="AR1157" s="369">
        <v>1.33333333333333E-3</v>
      </c>
      <c r="AS1157" s="369">
        <v>1.33333333333333E-3</v>
      </c>
      <c r="AT1157" s="369" t="s">
        <v>1424</v>
      </c>
      <c r="AW1157"/>
      <c r="AX1157" s="198"/>
      <c r="AY1157" s="184"/>
      <c r="AZ1157" s="184"/>
      <c r="BA1157" s="184"/>
      <c r="BB1157" s="186"/>
      <c r="BC1157" s="184"/>
      <c r="BD1157" s="184"/>
      <c r="BE1157" s="184"/>
      <c r="BF1157" s="184"/>
      <c r="BG1157" s="186"/>
      <c r="BH1157" s="186"/>
      <c r="BI1157" s="199"/>
      <c r="BJ1157" s="199"/>
      <c r="BK1157" s="199"/>
      <c r="BL1157" s="186"/>
      <c r="BM1157" s="186"/>
      <c r="BN1157" s="186"/>
      <c r="BO1157" s="186"/>
      <c r="BP1157" s="186"/>
      <c r="BQ1157" s="186"/>
      <c r="BR1157" s="186"/>
      <c r="BS1157" s="186"/>
      <c r="BT1157" s="187"/>
      <c r="BU1157" s="188"/>
      <c r="BV1157" s="189"/>
      <c r="BW1157" s="185"/>
      <c r="BX1157"/>
      <c r="BZ1157"/>
    </row>
    <row r="1158" spans="2:78" ht="18.75">
      <c r="B1158" s="363" t="s">
        <v>1105</v>
      </c>
      <c r="C1158" s="364">
        <v>39846732000132</v>
      </c>
      <c r="D1158" s="365" t="s">
        <v>14</v>
      </c>
      <c r="E1158" s="365" t="s">
        <v>607</v>
      </c>
      <c r="F1158" s="365" t="s">
        <v>1424</v>
      </c>
      <c r="G1158" s="366" t="s">
        <v>1424</v>
      </c>
      <c r="H1158" s="366" t="s">
        <v>34</v>
      </c>
      <c r="I1158" s="366" t="s">
        <v>34</v>
      </c>
      <c r="J1158" s="366" t="s">
        <v>608</v>
      </c>
      <c r="K1158" s="367" t="s">
        <v>48</v>
      </c>
      <c r="L1158" s="368"/>
      <c r="M1158" s="368" t="s">
        <v>1421</v>
      </c>
      <c r="N1158" s="367">
        <v>567795</v>
      </c>
      <c r="O1158" s="367" t="s">
        <v>1323</v>
      </c>
      <c r="P1158" s="371">
        <v>44164</v>
      </c>
      <c r="Q1158" s="372">
        <v>17.438685499999998</v>
      </c>
      <c r="R1158" s="372">
        <v>16.121027819960158</v>
      </c>
      <c r="S1158" s="367">
        <v>2</v>
      </c>
      <c r="T1158" s="369">
        <v>4.0986273315933408E-2</v>
      </c>
      <c r="U1158" s="369">
        <v>0.43914832522935038</v>
      </c>
      <c r="V1158" s="369">
        <v>-9.3383773638620493E-2</v>
      </c>
      <c r="W1158" s="369">
        <v>-0.83661139785686256</v>
      </c>
      <c r="Y1158" s="369"/>
      <c r="AA1158" s="369"/>
      <c r="AB1158" s="369">
        <v>0.21996426870873712</v>
      </c>
      <c r="AC1158" s="373">
        <v>-0.93199327530479847</v>
      </c>
      <c r="AD1158" s="575">
        <v>0</v>
      </c>
      <c r="AE1158" s="370" t="s">
        <v>2136</v>
      </c>
      <c r="AF1158" s="370" t="s">
        <v>1833</v>
      </c>
      <c r="AG1158" s="374" t="s">
        <v>1458</v>
      </c>
      <c r="AH1158" s="374" t="s">
        <v>1813</v>
      </c>
      <c r="AI1158" s="374">
        <v>5000</v>
      </c>
      <c r="AJ1158" s="374">
        <v>5000</v>
      </c>
      <c r="AK1158" s="374">
        <v>5000</v>
      </c>
      <c r="AL1158" s="722">
        <v>1</v>
      </c>
      <c r="AM1158" s="722">
        <v>10</v>
      </c>
      <c r="AN1158" s="369" t="s">
        <v>1815</v>
      </c>
      <c r="AO1158" s="367" t="s">
        <v>1326</v>
      </c>
      <c r="AP1158" s="370" t="s">
        <v>1816</v>
      </c>
      <c r="AQ1158" s="376" t="s">
        <v>661</v>
      </c>
      <c r="AR1158" s="369">
        <v>3.3333333333333301E-3</v>
      </c>
      <c r="AS1158" s="369">
        <v>3.3333333333333301E-3</v>
      </c>
      <c r="AT1158" s="369" t="s">
        <v>1424</v>
      </c>
      <c r="AW1158"/>
      <c r="AX1158" s="198"/>
      <c r="AY1158" s="184"/>
      <c r="AZ1158" s="184"/>
      <c r="BA1158" s="184"/>
      <c r="BB1158" s="186"/>
      <c r="BC1158" s="184"/>
      <c r="BD1158" s="184"/>
      <c r="BE1158" s="184"/>
      <c r="BF1158" s="184"/>
      <c r="BG1158" s="186"/>
      <c r="BH1158" s="186"/>
      <c r="BI1158" s="199"/>
      <c r="BJ1158" s="199"/>
      <c r="BK1158" s="199"/>
      <c r="BL1158" s="186"/>
      <c r="BM1158" s="186"/>
      <c r="BN1158" s="186"/>
      <c r="BO1158" s="186"/>
      <c r="BP1158" s="186"/>
      <c r="BQ1158" s="186"/>
      <c r="BR1158" s="186"/>
      <c r="BS1158" s="186"/>
      <c r="BT1158" s="187"/>
      <c r="BU1158" s="188"/>
      <c r="BV1158" s="189"/>
      <c r="BW1158" s="185"/>
      <c r="BX1158"/>
      <c r="BZ1158"/>
    </row>
    <row r="1159" spans="2:78" ht="18.75">
      <c r="B1159" s="363" t="s">
        <v>193</v>
      </c>
      <c r="C1159" s="364"/>
      <c r="D1159" s="365" t="s">
        <v>11</v>
      </c>
      <c r="E1159" s="365" t="s">
        <v>620</v>
      </c>
      <c r="F1159" s="365" t="s">
        <v>665</v>
      </c>
      <c r="G1159" s="366" t="s">
        <v>740</v>
      </c>
      <c r="H1159" s="366" t="s">
        <v>34</v>
      </c>
      <c r="I1159" s="366" t="s">
        <v>1306</v>
      </c>
      <c r="J1159" s="366" t="s">
        <v>608</v>
      </c>
      <c r="L1159" s="368"/>
      <c r="M1159" s="368" t="s">
        <v>1421</v>
      </c>
      <c r="N1159" s="367">
        <v>567833</v>
      </c>
      <c r="O1159" s="367" t="s">
        <v>1323</v>
      </c>
      <c r="P1159" s="371"/>
      <c r="S1159" s="367"/>
      <c r="U1159" s="369"/>
      <c r="W1159" s="369"/>
      <c r="Y1159" s="369"/>
      <c r="AA1159" s="369"/>
      <c r="AD1159" s="575">
        <v>0</v>
      </c>
      <c r="AE1159" s="370"/>
      <c r="AF1159" s="370"/>
      <c r="AG1159" s="374" t="s">
        <v>1458</v>
      </c>
      <c r="AH1159" s="374"/>
      <c r="AI1159" s="374">
        <v>100</v>
      </c>
      <c r="AJ1159" s="374">
        <v>100</v>
      </c>
      <c r="AK1159" s="374">
        <v>100</v>
      </c>
      <c r="AN1159" s="369"/>
      <c r="AO1159" s="367" t="s">
        <v>1326</v>
      </c>
      <c r="AP1159" s="370"/>
      <c r="AR1159" s="369">
        <v>3.33333333333333E-4</v>
      </c>
      <c r="AS1159" s="369">
        <v>3.33333333333333E-4</v>
      </c>
      <c r="AT1159" s="369" t="s">
        <v>1424</v>
      </c>
      <c r="AW1159"/>
      <c r="AX1159" s="198"/>
      <c r="AY1159" s="184"/>
      <c r="AZ1159" s="184"/>
      <c r="BA1159" s="184"/>
      <c r="BB1159" s="186"/>
      <c r="BC1159" s="184"/>
      <c r="BD1159" s="184"/>
      <c r="BE1159" s="184"/>
      <c r="BF1159" s="184"/>
      <c r="BG1159" s="186"/>
      <c r="BH1159" s="186"/>
      <c r="BI1159" s="199"/>
      <c r="BJ1159" s="199"/>
      <c r="BK1159" s="199"/>
      <c r="BL1159" s="186"/>
      <c r="BM1159" s="186"/>
      <c r="BN1159" s="186"/>
      <c r="BO1159" s="186"/>
      <c r="BP1159" s="186"/>
      <c r="BQ1159" s="186"/>
      <c r="BR1159" s="186"/>
      <c r="BS1159" s="186"/>
      <c r="BT1159" s="187"/>
      <c r="BU1159" s="188"/>
      <c r="BV1159" s="189"/>
      <c r="BW1159" s="185"/>
      <c r="BX1159"/>
      <c r="BZ1159"/>
    </row>
    <row r="1160" spans="2:78" ht="18.75">
      <c r="B1160" s="363" t="s">
        <v>1644</v>
      </c>
      <c r="C1160" s="364">
        <v>39992349000192</v>
      </c>
      <c r="D1160" s="365" t="s">
        <v>14</v>
      </c>
      <c r="E1160" s="365" t="s">
        <v>607</v>
      </c>
      <c r="F1160" s="365" t="s">
        <v>1424</v>
      </c>
      <c r="G1160" s="366" t="s">
        <v>1424</v>
      </c>
      <c r="H1160" s="366" t="s">
        <v>34</v>
      </c>
      <c r="I1160" s="366" t="s">
        <v>34</v>
      </c>
      <c r="J1160" s="366" t="s">
        <v>608</v>
      </c>
      <c r="K1160" s="367" t="s">
        <v>48</v>
      </c>
      <c r="L1160" s="368"/>
      <c r="M1160" s="368" t="s">
        <v>1424</v>
      </c>
      <c r="N1160" s="367">
        <v>567876</v>
      </c>
      <c r="O1160" s="367" t="s">
        <v>1323</v>
      </c>
      <c r="P1160" s="371">
        <v>44195</v>
      </c>
      <c r="Q1160" s="372">
        <v>74.765545020000005</v>
      </c>
      <c r="R1160" s="372">
        <v>98.411486835079316</v>
      </c>
      <c r="S1160" s="367">
        <v>2</v>
      </c>
      <c r="T1160" s="369">
        <v>-6.28983433127418E-2</v>
      </c>
      <c r="U1160" s="369">
        <v>-0.6739256802533774</v>
      </c>
      <c r="V1160" s="369">
        <v>-0.20876574143180293</v>
      </c>
      <c r="W1160" s="369">
        <v>-1.8703013592037259</v>
      </c>
      <c r="Y1160" s="369"/>
      <c r="AA1160" s="369"/>
      <c r="AB1160" s="369">
        <v>0.31844046669001447</v>
      </c>
      <c r="AC1160" s="373">
        <v>-1.0061132944794473</v>
      </c>
      <c r="AD1160" s="575">
        <v>40040288000142</v>
      </c>
      <c r="AE1160" s="370" t="s">
        <v>1966</v>
      </c>
      <c r="AF1160" s="370" t="s">
        <v>1833</v>
      </c>
      <c r="AG1160" s="374" t="s">
        <v>1458</v>
      </c>
      <c r="AH1160" s="374" t="s">
        <v>1819</v>
      </c>
      <c r="AI1160" s="374">
        <v>5000</v>
      </c>
      <c r="AJ1160" s="374">
        <v>1000</v>
      </c>
      <c r="AK1160" s="374">
        <v>1000</v>
      </c>
      <c r="AL1160" s="722">
        <v>1.5</v>
      </c>
      <c r="AM1160" s="722">
        <v>20</v>
      </c>
      <c r="AN1160" s="369" t="s">
        <v>1815</v>
      </c>
      <c r="AO1160" s="367" t="s">
        <v>1326</v>
      </c>
      <c r="AP1160" s="370" t="s">
        <v>1816</v>
      </c>
      <c r="AQ1160" s="376" t="s">
        <v>1815</v>
      </c>
      <c r="AR1160" s="369">
        <v>0</v>
      </c>
      <c r="AS1160" s="369">
        <v>0</v>
      </c>
      <c r="AT1160" s="369" t="s">
        <v>1424</v>
      </c>
      <c r="AW1160"/>
      <c r="AX1160" s="198"/>
      <c r="AY1160" s="184"/>
      <c r="AZ1160" s="184"/>
      <c r="BA1160" s="184"/>
      <c r="BB1160" s="186"/>
      <c r="BC1160" s="184"/>
      <c r="BD1160" s="184"/>
      <c r="BE1160" s="184"/>
      <c r="BF1160" s="184"/>
      <c r="BG1160" s="186"/>
      <c r="BH1160" s="186"/>
      <c r="BI1160" s="199"/>
      <c r="BJ1160" s="199"/>
      <c r="BK1160" s="199"/>
      <c r="BL1160" s="186"/>
      <c r="BM1160" s="186"/>
      <c r="BN1160" s="186"/>
      <c r="BO1160" s="186"/>
      <c r="BP1160" s="186"/>
      <c r="BQ1160" s="186"/>
      <c r="BR1160" s="186"/>
      <c r="BS1160" s="186"/>
      <c r="BT1160" s="187"/>
      <c r="BU1160" s="188"/>
      <c r="BV1160" s="189"/>
      <c r="BW1160" s="185"/>
      <c r="BX1160"/>
      <c r="BZ1160"/>
    </row>
    <row r="1161" spans="2:78" ht="18.75">
      <c r="B1161" s="363" t="s">
        <v>194</v>
      </c>
      <c r="C1161" s="364"/>
      <c r="D1161" s="365" t="s">
        <v>14</v>
      </c>
      <c r="E1161" s="365" t="s">
        <v>614</v>
      </c>
      <c r="F1161" s="365" t="s">
        <v>1424</v>
      </c>
      <c r="G1161" s="366" t="s">
        <v>1424</v>
      </c>
      <c r="H1161" s="366" t="s">
        <v>1340</v>
      </c>
      <c r="I1161" s="366" t="s">
        <v>34</v>
      </c>
      <c r="J1161" s="366" t="s">
        <v>608</v>
      </c>
      <c r="L1161" s="368"/>
      <c r="M1161" s="368" t="s">
        <v>34</v>
      </c>
      <c r="N1161" s="367">
        <v>568007</v>
      </c>
      <c r="O1161" s="367" t="s">
        <v>1323</v>
      </c>
      <c r="P1161" s="371"/>
      <c r="S1161" s="367"/>
      <c r="U1161" s="369"/>
      <c r="W1161" s="369"/>
      <c r="Y1161" s="369"/>
      <c r="AA1161" s="369"/>
      <c r="AD1161" s="575">
        <v>40102156000106</v>
      </c>
      <c r="AE1161" s="370"/>
      <c r="AF1161" s="370"/>
      <c r="AG1161" s="374" t="s">
        <v>1458</v>
      </c>
      <c r="AH1161" s="374"/>
      <c r="AI1161" s="374">
        <v>500</v>
      </c>
      <c r="AJ1161" s="374">
        <v>100</v>
      </c>
      <c r="AK1161" s="374">
        <v>500</v>
      </c>
      <c r="AN1161" s="369"/>
      <c r="AO1161" s="367" t="s">
        <v>1326</v>
      </c>
      <c r="AP1161" s="370"/>
      <c r="AR1161" s="369">
        <v>6.4000000000000003E-3</v>
      </c>
      <c r="AS1161" s="369">
        <v>6.4000000000000003E-3</v>
      </c>
      <c r="AT1161" s="369" t="s">
        <v>1424</v>
      </c>
      <c r="AW1161"/>
      <c r="AX1161" s="198"/>
      <c r="AY1161" s="184"/>
      <c r="AZ1161" s="184"/>
      <c r="BA1161" s="184"/>
      <c r="BB1161" s="186"/>
      <c r="BC1161" s="184"/>
      <c r="BD1161" s="184"/>
      <c r="BE1161" s="184"/>
      <c r="BF1161" s="184"/>
      <c r="BG1161" s="186"/>
      <c r="BH1161" s="186"/>
      <c r="BI1161" s="199"/>
      <c r="BJ1161" s="199"/>
      <c r="BK1161" s="199"/>
      <c r="BL1161" s="186"/>
      <c r="BM1161" s="186"/>
      <c r="BN1161" s="186"/>
      <c r="BO1161" s="186"/>
      <c r="BP1161" s="186"/>
      <c r="BQ1161" s="186"/>
      <c r="BR1161" s="186"/>
      <c r="BS1161" s="186"/>
      <c r="BT1161" s="187"/>
      <c r="BU1161" s="188"/>
      <c r="BV1161" s="189"/>
      <c r="BW1161" s="185"/>
      <c r="BX1161"/>
      <c r="BZ1161"/>
    </row>
    <row r="1162" spans="2:78" ht="18.75">
      <c r="B1162" s="363" t="s">
        <v>1084</v>
      </c>
      <c r="C1162" s="364">
        <v>39345935000145</v>
      </c>
      <c r="D1162" s="365" t="s">
        <v>14</v>
      </c>
      <c r="E1162" s="365" t="s">
        <v>607</v>
      </c>
      <c r="F1162" s="365" t="s">
        <v>1424</v>
      </c>
      <c r="G1162" s="366" t="s">
        <v>1424</v>
      </c>
      <c r="H1162" s="366" t="s">
        <v>34</v>
      </c>
      <c r="I1162" s="366" t="s">
        <v>34</v>
      </c>
      <c r="J1162" s="366" t="s">
        <v>611</v>
      </c>
      <c r="K1162" s="367" t="s">
        <v>49</v>
      </c>
      <c r="L1162" s="368"/>
      <c r="M1162" s="368" t="s">
        <v>34</v>
      </c>
      <c r="N1162" s="367">
        <v>568066</v>
      </c>
      <c r="O1162" s="367" t="s">
        <v>1323</v>
      </c>
      <c r="P1162" s="371">
        <v>44196</v>
      </c>
      <c r="Q1162" s="372">
        <v>8.6791607600000003</v>
      </c>
      <c r="R1162" s="372">
        <v>17.035433542500002</v>
      </c>
      <c r="S1162" s="367">
        <v>8</v>
      </c>
      <c r="T1162" s="369">
        <v>-0.57220094695525447</v>
      </c>
      <c r="U1162" s="369">
        <v>-6.1308596078766415</v>
      </c>
      <c r="V1162" s="369">
        <v>-0.60547311411732418</v>
      </c>
      <c r="W1162" s="369">
        <v>-5.4243439585841644</v>
      </c>
      <c r="Y1162" s="369"/>
      <c r="AA1162" s="369"/>
      <c r="AB1162" s="369">
        <v>0.53326268136728372</v>
      </c>
      <c r="AC1162" s="373">
        <v>-1.3447304391973509</v>
      </c>
      <c r="AD1162" s="575">
        <v>39330087000109</v>
      </c>
      <c r="AE1162" s="370" t="s">
        <v>1836</v>
      </c>
      <c r="AF1162" s="370" t="s">
        <v>1833</v>
      </c>
      <c r="AG1162" s="374" t="s">
        <v>1458</v>
      </c>
      <c r="AH1162" s="374" t="s">
        <v>1813</v>
      </c>
      <c r="AI1162" s="374">
        <v>5000</v>
      </c>
      <c r="AJ1162" s="374">
        <v>5000</v>
      </c>
      <c r="AK1162" s="374">
        <v>5000</v>
      </c>
      <c r="AL1162" s="722">
        <v>1</v>
      </c>
      <c r="AM1162" s="722">
        <v>0</v>
      </c>
      <c r="AN1162" s="369" t="s">
        <v>1815</v>
      </c>
      <c r="AO1162" s="367" t="s">
        <v>1326</v>
      </c>
      <c r="AP1162" s="370" t="s">
        <v>1816</v>
      </c>
      <c r="AQ1162" s="376" t="s">
        <v>689</v>
      </c>
      <c r="AR1162" s="369">
        <v>6.0000000000000001E-3</v>
      </c>
      <c r="AS1162" s="369">
        <v>6.0000000000000001E-3</v>
      </c>
      <c r="AT1162" s="369" t="s">
        <v>1424</v>
      </c>
      <c r="AW1162"/>
      <c r="AX1162" s="198"/>
      <c r="AY1162" s="184"/>
      <c r="AZ1162" s="184"/>
      <c r="BA1162" s="184"/>
      <c r="BB1162" s="186"/>
      <c r="BC1162" s="184"/>
      <c r="BD1162" s="184"/>
      <c r="BE1162" s="184"/>
      <c r="BF1162" s="184"/>
      <c r="BG1162" s="186"/>
      <c r="BH1162" s="186"/>
      <c r="BI1162" s="199"/>
      <c r="BJ1162" s="199"/>
      <c r="BK1162" s="199"/>
      <c r="BL1162" s="186"/>
      <c r="BM1162" s="186"/>
      <c r="BN1162" s="186"/>
      <c r="BO1162" s="186"/>
      <c r="BP1162" s="186"/>
      <c r="BQ1162" s="186"/>
      <c r="BR1162" s="186"/>
      <c r="BS1162" s="186"/>
      <c r="BT1162" s="187"/>
      <c r="BU1162" s="188"/>
      <c r="BV1162" s="189"/>
      <c r="BW1162" s="185"/>
      <c r="BX1162"/>
      <c r="BZ1162"/>
    </row>
    <row r="1163" spans="2:78" ht="18.75">
      <c r="B1163" s="363" t="s">
        <v>564</v>
      </c>
      <c r="C1163" s="364">
        <v>39703177000190</v>
      </c>
      <c r="D1163" s="365" t="s">
        <v>14</v>
      </c>
      <c r="E1163" s="365" t="s">
        <v>607</v>
      </c>
      <c r="F1163" s="365" t="s">
        <v>1424</v>
      </c>
      <c r="G1163" s="366" t="s">
        <v>1424</v>
      </c>
      <c r="H1163" s="366" t="s">
        <v>34</v>
      </c>
      <c r="I1163" s="366" t="s">
        <v>34</v>
      </c>
      <c r="J1163" s="366" t="s">
        <v>608</v>
      </c>
      <c r="K1163" s="367" t="s">
        <v>48</v>
      </c>
      <c r="L1163" s="368"/>
      <c r="M1163" s="368" t="s">
        <v>1421</v>
      </c>
      <c r="N1163" s="367">
        <v>568546</v>
      </c>
      <c r="O1163" s="367" t="s">
        <v>1323</v>
      </c>
      <c r="P1163" s="371">
        <v>44168</v>
      </c>
      <c r="Q1163" s="372">
        <v>58.411894910000001</v>
      </c>
      <c r="R1163" s="372">
        <v>56.717689644940194</v>
      </c>
      <c r="S1163" s="367">
        <v>2</v>
      </c>
      <c r="T1163" s="369">
        <v>0.23745412243478436</v>
      </c>
      <c r="U1163" s="369">
        <v>2.5442074077396728</v>
      </c>
      <c r="V1163" s="369">
        <v>0.18686728890959436</v>
      </c>
      <c r="W1163" s="369">
        <v>1.6741163662262062</v>
      </c>
      <c r="Y1163" s="369"/>
      <c r="AA1163" s="369"/>
      <c r="AB1163" s="369">
        <v>0.19540767534515951</v>
      </c>
      <c r="AC1163" s="373">
        <v>0.38507107344388186</v>
      </c>
      <c r="AD1163" s="575">
        <v>39344972000139</v>
      </c>
      <c r="AE1163" s="370" t="s">
        <v>1884</v>
      </c>
      <c r="AF1163" s="370" t="s">
        <v>1858</v>
      </c>
      <c r="AG1163" s="374" t="s">
        <v>721</v>
      </c>
      <c r="AH1163" s="374" t="s">
        <v>1813</v>
      </c>
      <c r="AI1163" s="374">
        <v>5000</v>
      </c>
      <c r="AJ1163" s="374">
        <v>1000</v>
      </c>
      <c r="AK1163" s="374">
        <v>1000</v>
      </c>
      <c r="AL1163" s="722">
        <v>0.7</v>
      </c>
      <c r="AM1163" s="722">
        <v>10</v>
      </c>
      <c r="AN1163" s="369" t="s">
        <v>1814</v>
      </c>
      <c r="AO1163" s="367" t="s">
        <v>1326</v>
      </c>
      <c r="AP1163" s="370" t="s">
        <v>1816</v>
      </c>
      <c r="AQ1163" s="376" t="s">
        <v>661</v>
      </c>
      <c r="AR1163" s="369">
        <v>1.98333333333333E-3</v>
      </c>
      <c r="AS1163" s="369">
        <v>1.98333333333333E-3</v>
      </c>
      <c r="AT1163" s="369" t="s">
        <v>1424</v>
      </c>
      <c r="AW1163"/>
      <c r="AX1163" s="198"/>
      <c r="AY1163" s="184"/>
      <c r="AZ1163" s="184"/>
      <c r="BA1163" s="184"/>
      <c r="BB1163" s="186"/>
      <c r="BC1163" s="184"/>
      <c r="BD1163" s="184"/>
      <c r="BE1163" s="184"/>
      <c r="BF1163" s="184"/>
      <c r="BG1163" s="186"/>
      <c r="BH1163" s="186"/>
      <c r="BI1163" s="199"/>
      <c r="BJ1163" s="199"/>
      <c r="BK1163" s="199"/>
      <c r="BL1163" s="186"/>
      <c r="BM1163" s="186"/>
      <c r="BN1163" s="186"/>
      <c r="BO1163" s="186"/>
      <c r="BP1163" s="186"/>
      <c r="BQ1163" s="186"/>
      <c r="BR1163" s="186"/>
      <c r="BS1163" s="186"/>
      <c r="BT1163" s="187"/>
      <c r="BU1163" s="188"/>
      <c r="BV1163" s="189"/>
      <c r="BW1163" s="185"/>
      <c r="BX1163"/>
      <c r="BZ1163"/>
    </row>
    <row r="1164" spans="2:78" ht="18.75">
      <c r="B1164" s="363" t="s">
        <v>947</v>
      </c>
      <c r="C1164" s="364">
        <v>38074871000122</v>
      </c>
      <c r="D1164" s="365" t="s">
        <v>13</v>
      </c>
      <c r="E1164" s="365" t="s">
        <v>616</v>
      </c>
      <c r="F1164" s="365" t="s">
        <v>619</v>
      </c>
      <c r="G1164" s="366" t="s">
        <v>34</v>
      </c>
      <c r="H1164" s="366" t="s">
        <v>1339</v>
      </c>
      <c r="I1164" s="366" t="s">
        <v>34</v>
      </c>
      <c r="J1164" s="366" t="s">
        <v>611</v>
      </c>
      <c r="K1164" s="367" t="s">
        <v>48</v>
      </c>
      <c r="L1164" s="368"/>
      <c r="M1164" s="368" t="s">
        <v>1421</v>
      </c>
      <c r="N1164" s="367">
        <v>568651</v>
      </c>
      <c r="O1164" s="367" t="s">
        <v>1323</v>
      </c>
      <c r="P1164" s="371">
        <v>44034</v>
      </c>
      <c r="Q1164" s="372">
        <v>11.071609949999999</v>
      </c>
      <c r="R1164" s="372">
        <v>11.124348037063491</v>
      </c>
      <c r="S1164" s="367">
        <v>2</v>
      </c>
      <c r="T1164" s="369">
        <v>2.3118002471399057E-2</v>
      </c>
      <c r="U1164" s="369">
        <v>0.24769834499727986</v>
      </c>
      <c r="V1164" s="369">
        <v>2.3960246740450719E-2</v>
      </c>
      <c r="W1164" s="369">
        <v>0.21465630202626207</v>
      </c>
      <c r="X1164" s="369">
        <v>-1.2302220000001252E-2</v>
      </c>
      <c r="Y1164" s="369">
        <v>-8.4215788435931041E-2</v>
      </c>
      <c r="AA1164" s="369"/>
      <c r="AB1164" s="369">
        <v>4.4483036093052659E-2</v>
      </c>
      <c r="AC1164" s="373">
        <v>-1.9706658214928001</v>
      </c>
      <c r="AD1164" s="575">
        <v>38051359000160</v>
      </c>
      <c r="AE1164" s="370" t="s">
        <v>2084</v>
      </c>
      <c r="AF1164" s="370" t="s">
        <v>1830</v>
      </c>
      <c r="AG1164" s="374" t="s">
        <v>743</v>
      </c>
      <c r="AH1164" s="374" t="s">
        <v>1813</v>
      </c>
      <c r="AI1164" s="374">
        <v>10000</v>
      </c>
      <c r="AJ1164" s="374">
        <v>10000</v>
      </c>
      <c r="AK1164" s="374">
        <v>10000</v>
      </c>
      <c r="AL1164" s="722">
        <v>0</v>
      </c>
      <c r="AM1164" s="722">
        <v>0</v>
      </c>
      <c r="AN1164" s="369" t="s">
        <v>1824</v>
      </c>
      <c r="AO1164" s="367" t="s">
        <v>1326</v>
      </c>
      <c r="AP1164" s="370" t="s">
        <v>1835</v>
      </c>
      <c r="AQ1164" s="376" t="s">
        <v>681</v>
      </c>
      <c r="AR1164" s="369">
        <v>2.5666666666666698E-3</v>
      </c>
      <c r="AS1164" s="369">
        <v>2.5666666666666698E-3</v>
      </c>
      <c r="AT1164" s="369" t="s">
        <v>1424</v>
      </c>
      <c r="AW1164"/>
      <c r="AX1164" s="198"/>
      <c r="AY1164" s="184"/>
      <c r="AZ1164" s="184"/>
      <c r="BA1164" s="184"/>
      <c r="BB1164" s="186"/>
      <c r="BC1164" s="184"/>
      <c r="BD1164" s="184"/>
      <c r="BE1164" s="184"/>
      <c r="BF1164" s="184"/>
      <c r="BG1164" s="186"/>
      <c r="BH1164" s="186"/>
      <c r="BI1164" s="199"/>
      <c r="BJ1164" s="199"/>
      <c r="BK1164" s="199"/>
      <c r="BL1164" s="186"/>
      <c r="BM1164" s="186"/>
      <c r="BN1164" s="186"/>
      <c r="BO1164" s="186"/>
      <c r="BP1164" s="186"/>
      <c r="BQ1164" s="186"/>
      <c r="BR1164" s="186"/>
      <c r="BS1164" s="186"/>
      <c r="BT1164" s="187"/>
      <c r="BU1164" s="188"/>
      <c r="BV1164" s="189"/>
      <c r="BW1164" s="185"/>
      <c r="BX1164"/>
      <c r="BZ1164"/>
    </row>
    <row r="1165" spans="2:78" ht="18.75">
      <c r="B1165" s="363" t="s">
        <v>22</v>
      </c>
      <c r="C1165" s="364">
        <v>39958357000112</v>
      </c>
      <c r="D1165" s="365" t="s">
        <v>13</v>
      </c>
      <c r="E1165" s="365" t="s">
        <v>616</v>
      </c>
      <c r="F1165" s="365" t="s">
        <v>619</v>
      </c>
      <c r="G1165" s="366" t="s">
        <v>34</v>
      </c>
      <c r="H1165" s="366" t="s">
        <v>867</v>
      </c>
      <c r="I1165" s="366" t="s">
        <v>34</v>
      </c>
      <c r="J1165" s="366" t="s">
        <v>611</v>
      </c>
      <c r="K1165" s="367" t="s">
        <v>48</v>
      </c>
      <c r="L1165" s="368"/>
      <c r="M1165" s="368" t="s">
        <v>34</v>
      </c>
      <c r="N1165" s="367">
        <v>568678</v>
      </c>
      <c r="O1165" s="367" t="s">
        <v>1323</v>
      </c>
      <c r="P1165" s="371">
        <v>44191</v>
      </c>
      <c r="Q1165" s="372">
        <v>158.51004284999999</v>
      </c>
      <c r="R1165" s="372">
        <v>162.57517333507937</v>
      </c>
      <c r="S1165" s="367">
        <v>1</v>
      </c>
      <c r="T1165" s="369">
        <v>8.5765915202262066E-2</v>
      </c>
      <c r="U1165" s="369">
        <v>0.91894078128332801</v>
      </c>
      <c r="V1165" s="369">
        <v>0.10027460886753081</v>
      </c>
      <c r="W1165" s="369">
        <v>0.89834537013741489</v>
      </c>
      <c r="Y1165" s="369"/>
      <c r="AA1165" s="369"/>
      <c r="AB1165" s="369">
        <v>5.1934051173872786E-2</v>
      </c>
      <c r="AC1165" s="373">
        <v>-0.21848549229754335</v>
      </c>
      <c r="AD1165" s="575">
        <v>39913857000138</v>
      </c>
      <c r="AE1165" s="370" t="s">
        <v>2135</v>
      </c>
      <c r="AF1165" s="370" t="s">
        <v>1833</v>
      </c>
      <c r="AG1165" s="374" t="s">
        <v>1458</v>
      </c>
      <c r="AH1165" s="374" t="s">
        <v>1819</v>
      </c>
      <c r="AI1165" s="374">
        <v>1000</v>
      </c>
      <c r="AJ1165" s="374">
        <v>500</v>
      </c>
      <c r="AK1165" s="374">
        <v>500</v>
      </c>
      <c r="AL1165" s="722">
        <v>1.95</v>
      </c>
      <c r="AM1165" s="722">
        <v>20</v>
      </c>
      <c r="AN1165" s="369" t="s">
        <v>1815</v>
      </c>
      <c r="AO1165" s="367" t="s">
        <v>1326</v>
      </c>
      <c r="AP1165" s="370" t="s">
        <v>1835</v>
      </c>
      <c r="AQ1165" s="376" t="s">
        <v>670</v>
      </c>
      <c r="AR1165" s="369">
        <v>5.2006500000000002E-3</v>
      </c>
      <c r="AS1165" s="369">
        <v>5.2006500000000002E-3</v>
      </c>
      <c r="AT1165" s="369" t="s">
        <v>1424</v>
      </c>
      <c r="AW1165"/>
      <c r="AX1165" s="198"/>
      <c r="AY1165" s="184"/>
      <c r="AZ1165" s="184"/>
      <c r="BA1165" s="184"/>
      <c r="BB1165" s="186"/>
      <c r="BC1165" s="184"/>
      <c r="BD1165" s="184"/>
      <c r="BE1165" s="184"/>
      <c r="BF1165" s="184"/>
      <c r="BG1165" s="186"/>
      <c r="BH1165" s="186"/>
      <c r="BI1165" s="199"/>
      <c r="BJ1165" s="199"/>
      <c r="BK1165" s="199"/>
      <c r="BL1165" s="186"/>
      <c r="BM1165" s="186"/>
      <c r="BN1165" s="186"/>
      <c r="BO1165" s="186"/>
      <c r="BP1165" s="186"/>
      <c r="BQ1165" s="186"/>
      <c r="BR1165" s="186"/>
      <c r="BS1165" s="186"/>
      <c r="BT1165" s="187"/>
      <c r="BU1165" s="188"/>
      <c r="BV1165" s="189"/>
      <c r="BW1165" s="185"/>
      <c r="BX1165"/>
      <c r="BZ1165"/>
    </row>
    <row r="1166" spans="2:78" ht="18.75">
      <c r="B1166" s="363" t="s">
        <v>948</v>
      </c>
      <c r="C1166" s="364">
        <v>38074843000105</v>
      </c>
      <c r="D1166" s="365" t="s">
        <v>13</v>
      </c>
      <c r="E1166" s="365" t="s">
        <v>616</v>
      </c>
      <c r="F1166" s="365" t="s">
        <v>619</v>
      </c>
      <c r="G1166" s="366" t="s">
        <v>34</v>
      </c>
      <c r="H1166" s="366" t="s">
        <v>1340</v>
      </c>
      <c r="I1166" s="366" t="s">
        <v>34</v>
      </c>
      <c r="J1166" s="366" t="s">
        <v>611</v>
      </c>
      <c r="K1166" s="367" t="s">
        <v>49</v>
      </c>
      <c r="L1166" s="368"/>
      <c r="M1166" s="368" t="s">
        <v>1421</v>
      </c>
      <c r="N1166" s="367">
        <v>568686</v>
      </c>
      <c r="O1166" s="367" t="s">
        <v>1323</v>
      </c>
      <c r="P1166" s="371">
        <v>44034</v>
      </c>
      <c r="Q1166" s="372">
        <v>20.03911329</v>
      </c>
      <c r="R1166" s="372">
        <v>21.135294543750032</v>
      </c>
      <c r="S1166" s="367">
        <v>2</v>
      </c>
      <c r="T1166" s="369">
        <v>-0.10291029537034246</v>
      </c>
      <c r="U1166" s="369">
        <v>-1.1026346189707112</v>
      </c>
      <c r="V1166" s="369">
        <v>-0.10549113453375503</v>
      </c>
      <c r="W1166" s="369">
        <v>-0.94507945101173019</v>
      </c>
      <c r="X1166" s="369">
        <v>-8.3030330000000263E-2</v>
      </c>
      <c r="Y1166" s="369">
        <v>-0.56839047790113073</v>
      </c>
      <c r="AA1166" s="369"/>
      <c r="AB1166" s="369">
        <v>0.17467953740216552</v>
      </c>
      <c r="AC1166" s="373">
        <v>-1.2429193674766605</v>
      </c>
      <c r="AD1166" s="575">
        <v>38051359000160</v>
      </c>
      <c r="AE1166" s="370" t="s">
        <v>2084</v>
      </c>
      <c r="AF1166" s="370" t="s">
        <v>1830</v>
      </c>
      <c r="AG1166" s="374" t="s">
        <v>743</v>
      </c>
      <c r="AH1166" s="374" t="s">
        <v>1813</v>
      </c>
      <c r="AI1166" s="374">
        <v>10000</v>
      </c>
      <c r="AJ1166" s="374">
        <v>10000</v>
      </c>
      <c r="AK1166" s="374">
        <v>10000</v>
      </c>
      <c r="AL1166" s="722">
        <v>0</v>
      </c>
      <c r="AM1166" s="722">
        <v>0</v>
      </c>
      <c r="AN1166" s="369" t="s">
        <v>1824</v>
      </c>
      <c r="AO1166" s="367" t="s">
        <v>1326</v>
      </c>
      <c r="AP1166" s="370" t="s">
        <v>1835</v>
      </c>
      <c r="AQ1166" s="376" t="s">
        <v>681</v>
      </c>
      <c r="AR1166" s="369">
        <v>0</v>
      </c>
      <c r="AS1166" s="369">
        <v>0</v>
      </c>
      <c r="AT1166" s="369" t="s">
        <v>1424</v>
      </c>
      <c r="AW1166"/>
      <c r="AX1166" s="198"/>
      <c r="AY1166" s="184"/>
      <c r="AZ1166" s="184"/>
      <c r="BA1166" s="184"/>
      <c r="BB1166" s="186"/>
      <c r="BC1166" s="184"/>
      <c r="BD1166" s="184"/>
      <c r="BE1166" s="184"/>
      <c r="BF1166" s="184"/>
      <c r="BG1166" s="186"/>
      <c r="BH1166" s="186"/>
      <c r="BI1166" s="199"/>
      <c r="BJ1166" s="199"/>
      <c r="BK1166" s="199"/>
      <c r="BL1166" s="186"/>
      <c r="BM1166" s="186"/>
      <c r="BN1166" s="186"/>
      <c r="BO1166" s="186"/>
      <c r="BP1166" s="186"/>
      <c r="BQ1166" s="186"/>
      <c r="BR1166" s="186"/>
      <c r="BS1166" s="186"/>
      <c r="BT1166" s="187"/>
      <c r="BU1166" s="188"/>
      <c r="BV1166" s="189"/>
      <c r="BW1166" s="185"/>
      <c r="BX1166"/>
      <c r="BZ1166"/>
    </row>
    <row r="1167" spans="2:78" ht="18.75">
      <c r="B1167" s="363" t="s">
        <v>195</v>
      </c>
      <c r="C1167" s="364">
        <v>40102324000155</v>
      </c>
      <c r="D1167" s="365" t="s">
        <v>13</v>
      </c>
      <c r="E1167" s="365" t="s">
        <v>615</v>
      </c>
      <c r="F1167" s="365" t="s">
        <v>619</v>
      </c>
      <c r="G1167" s="366" t="s">
        <v>34</v>
      </c>
      <c r="H1167" s="366" t="s">
        <v>1340</v>
      </c>
      <c r="I1167" s="366" t="s">
        <v>34</v>
      </c>
      <c r="J1167" s="366" t="s">
        <v>1424</v>
      </c>
      <c r="K1167" s="367" t="s">
        <v>48</v>
      </c>
      <c r="L1167" s="368"/>
      <c r="M1167" s="368" t="s">
        <v>34</v>
      </c>
      <c r="N1167" s="367">
        <v>568740</v>
      </c>
      <c r="O1167" s="367" t="s">
        <v>1323</v>
      </c>
      <c r="P1167" s="371">
        <v>44196</v>
      </c>
      <c r="Q1167" s="372">
        <v>25.585262920000002</v>
      </c>
      <c r="R1167" s="372">
        <v>49.010165860833325</v>
      </c>
      <c r="S1167" s="367">
        <v>1</v>
      </c>
      <c r="T1167" s="369">
        <v>6.8993710293507204E-2</v>
      </c>
      <c r="U1167" s="369">
        <v>0.73923462358248004</v>
      </c>
      <c r="V1167" s="369">
        <v>3.8779931600792406E-2</v>
      </c>
      <c r="W1167" s="369">
        <v>0.34742366388923457</v>
      </c>
      <c r="Y1167" s="369"/>
      <c r="AA1167" s="369"/>
      <c r="AB1167" s="369">
        <v>8.5410549661156368E-2</v>
      </c>
      <c r="AC1167" s="373">
        <v>-0.85283977557160251</v>
      </c>
      <c r="AD1167" s="575">
        <v>40102362000108</v>
      </c>
      <c r="AE1167" s="370" t="s">
        <v>2059</v>
      </c>
      <c r="AF1167" s="370" t="s">
        <v>1833</v>
      </c>
      <c r="AG1167" s="374" t="s">
        <v>1458</v>
      </c>
      <c r="AH1167" s="374" t="s">
        <v>1819</v>
      </c>
      <c r="AI1167" s="374">
        <v>500</v>
      </c>
      <c r="AJ1167" s="374">
        <v>100</v>
      </c>
      <c r="AK1167" s="374">
        <v>100</v>
      </c>
      <c r="AL1167" s="722">
        <v>1.42</v>
      </c>
      <c r="AM1167" s="722">
        <v>25</v>
      </c>
      <c r="AN1167" s="369" t="s">
        <v>1815</v>
      </c>
      <c r="AO1167" s="367" t="s">
        <v>1326</v>
      </c>
      <c r="AP1167" s="370" t="s">
        <v>1835</v>
      </c>
      <c r="AQ1167" s="376" t="s">
        <v>666</v>
      </c>
      <c r="AR1167" s="369">
        <v>4.7333333333333298E-3</v>
      </c>
      <c r="AS1167" s="369">
        <v>4.7333333333333298E-3</v>
      </c>
      <c r="AT1167" s="369" t="s">
        <v>1424</v>
      </c>
      <c r="AW1167"/>
      <c r="AX1167" s="198"/>
      <c r="AY1167" s="184"/>
      <c r="AZ1167" s="184"/>
      <c r="BA1167" s="184"/>
      <c r="BB1167" s="186"/>
      <c r="BC1167" s="184"/>
      <c r="BD1167" s="184"/>
      <c r="BE1167" s="184"/>
      <c r="BF1167" s="184"/>
      <c r="BG1167" s="186"/>
      <c r="BH1167" s="186"/>
      <c r="BI1167" s="199"/>
      <c r="BJ1167" s="199"/>
      <c r="BK1167" s="199"/>
      <c r="BL1167" s="186"/>
      <c r="BM1167" s="186"/>
      <c r="BN1167" s="186"/>
      <c r="BO1167" s="186"/>
      <c r="BP1167" s="186"/>
      <c r="BQ1167" s="186"/>
      <c r="BR1167" s="186"/>
      <c r="BS1167" s="186"/>
      <c r="BT1167" s="187"/>
      <c r="BU1167" s="188"/>
      <c r="BV1167" s="189"/>
      <c r="BW1167" s="185"/>
      <c r="BX1167"/>
      <c r="BZ1167"/>
    </row>
    <row r="1168" spans="2:78" ht="18.75">
      <c r="B1168" s="363" t="s">
        <v>349</v>
      </c>
      <c r="C1168" s="364">
        <v>40102306000173</v>
      </c>
      <c r="D1168" s="365" t="s">
        <v>14</v>
      </c>
      <c r="E1168" s="365" t="s">
        <v>15</v>
      </c>
      <c r="F1168" s="365" t="s">
        <v>16</v>
      </c>
      <c r="G1168" s="366" t="s">
        <v>1424</v>
      </c>
      <c r="H1168" s="366" t="s">
        <v>34</v>
      </c>
      <c r="I1168" s="366" t="s">
        <v>34</v>
      </c>
      <c r="J1168" s="366" t="s">
        <v>692</v>
      </c>
      <c r="K1168" s="367" t="s">
        <v>48</v>
      </c>
      <c r="L1168" s="368"/>
      <c r="M1168" s="368" t="s">
        <v>1421</v>
      </c>
      <c r="N1168" s="367">
        <v>568767</v>
      </c>
      <c r="O1168" s="367" t="s">
        <v>1323</v>
      </c>
      <c r="P1168" s="371">
        <v>44186</v>
      </c>
      <c r="Q1168" s="372">
        <v>67.217877000000001</v>
      </c>
      <c r="R1168" s="372">
        <v>108.24063183833336</v>
      </c>
      <c r="S1168" s="367">
        <v>2</v>
      </c>
      <c r="T1168" s="369">
        <v>-0.32542624202996329</v>
      </c>
      <c r="U1168" s="369">
        <v>-3.4867866144244739</v>
      </c>
      <c r="V1168" s="369">
        <v>-0.2318214163836454</v>
      </c>
      <c r="W1168" s="369">
        <v>-2.076853736543264</v>
      </c>
      <c r="Y1168" s="369"/>
      <c r="AA1168" s="369"/>
      <c r="AB1168" s="369">
        <v>0.20394261300203656</v>
      </c>
      <c r="AC1168" s="373">
        <v>-1.6840171699941688</v>
      </c>
      <c r="AD1168" s="575">
        <v>40102272000117</v>
      </c>
      <c r="AE1168" s="370" t="s">
        <v>2137</v>
      </c>
      <c r="AF1168" s="370" t="s">
        <v>1833</v>
      </c>
      <c r="AG1168" s="374" t="s">
        <v>1458</v>
      </c>
      <c r="AH1168" s="374" t="s">
        <v>1819</v>
      </c>
      <c r="AI1168" s="374">
        <v>1000</v>
      </c>
      <c r="AJ1168" s="374">
        <v>1000</v>
      </c>
      <c r="AK1168" s="374">
        <v>1000</v>
      </c>
      <c r="AL1168" s="722">
        <v>1.5</v>
      </c>
      <c r="AM1168" s="722">
        <v>20</v>
      </c>
      <c r="AN1168" s="369" t="s">
        <v>1815</v>
      </c>
      <c r="AO1168" s="367" t="s">
        <v>1326</v>
      </c>
      <c r="AP1168" s="370" t="s">
        <v>1816</v>
      </c>
      <c r="AQ1168" s="376" t="s">
        <v>718</v>
      </c>
      <c r="AR1168" s="369">
        <v>3.0000000000000001E-3</v>
      </c>
      <c r="AS1168" s="369">
        <v>3.0000000000000001E-3</v>
      </c>
      <c r="AT1168" s="369" t="s">
        <v>1424</v>
      </c>
      <c r="AW1168"/>
      <c r="AX1168" s="198"/>
      <c r="AY1168" s="184"/>
      <c r="AZ1168" s="184"/>
      <c r="BA1168" s="184"/>
      <c r="BB1168" s="186"/>
      <c r="BC1168" s="184"/>
      <c r="BD1168" s="184"/>
      <c r="BE1168" s="184"/>
      <c r="BF1168" s="184"/>
      <c r="BG1168" s="186"/>
      <c r="BH1168" s="186"/>
      <c r="BI1168" s="199"/>
      <c r="BJ1168" s="199"/>
      <c r="BK1168" s="199"/>
      <c r="BL1168" s="186"/>
      <c r="BM1168" s="186"/>
      <c r="BN1168" s="186"/>
      <c r="BO1168" s="186"/>
      <c r="BP1168" s="186"/>
      <c r="BQ1168" s="186"/>
      <c r="BR1168" s="186"/>
      <c r="BS1168" s="186"/>
      <c r="BT1168" s="187"/>
      <c r="BU1168" s="188"/>
      <c r="BV1168" s="189"/>
      <c r="BW1168" s="185"/>
      <c r="BX1168"/>
      <c r="BZ1168"/>
    </row>
    <row r="1169" spans="2:78" ht="18.75">
      <c r="B1169" s="363" t="s">
        <v>192</v>
      </c>
      <c r="C1169" s="364"/>
      <c r="D1169" s="365" t="s">
        <v>14</v>
      </c>
      <c r="E1169" s="365" t="s">
        <v>607</v>
      </c>
      <c r="F1169" s="365" t="s">
        <v>1424</v>
      </c>
      <c r="G1169" s="366" t="s">
        <v>1424</v>
      </c>
      <c r="H1169" s="366" t="s">
        <v>34</v>
      </c>
      <c r="I1169" s="366" t="s">
        <v>34</v>
      </c>
      <c r="J1169" s="366" t="s">
        <v>608</v>
      </c>
      <c r="L1169" s="368"/>
      <c r="M1169" s="368" t="s">
        <v>34</v>
      </c>
      <c r="N1169" s="367">
        <v>568872</v>
      </c>
      <c r="O1169" s="367" t="s">
        <v>1323</v>
      </c>
      <c r="P1169" s="371"/>
      <c r="S1169" s="367"/>
      <c r="U1169" s="369"/>
      <c r="W1169" s="369"/>
      <c r="Y1169" s="369"/>
      <c r="AA1169" s="369"/>
      <c r="AD1169" s="575">
        <v>40054213000110</v>
      </c>
      <c r="AE1169" s="370"/>
      <c r="AF1169" s="370"/>
      <c r="AG1169" s="374" t="s">
        <v>1458</v>
      </c>
      <c r="AH1169" s="374"/>
      <c r="AI1169" s="374">
        <v>500</v>
      </c>
      <c r="AJ1169" s="374">
        <v>100</v>
      </c>
      <c r="AK1169" s="374">
        <v>500</v>
      </c>
      <c r="AN1169" s="369"/>
      <c r="AO1169" s="367" t="s">
        <v>1326</v>
      </c>
      <c r="AP1169" s="370"/>
      <c r="AR1169" s="369">
        <v>6.4000000000000003E-3</v>
      </c>
      <c r="AS1169" s="369">
        <v>6.4000000000000003E-3</v>
      </c>
      <c r="AT1169" s="369" t="s">
        <v>1424</v>
      </c>
      <c r="AW1169"/>
      <c r="AX1169" s="198"/>
      <c r="AY1169" s="184"/>
      <c r="AZ1169" s="184"/>
      <c r="BA1169" s="184"/>
      <c r="BB1169" s="186"/>
      <c r="BC1169" s="184"/>
      <c r="BD1169" s="184"/>
      <c r="BE1169" s="184"/>
      <c r="BF1169" s="184"/>
      <c r="BG1169" s="186"/>
      <c r="BH1169" s="186"/>
      <c r="BI1169" s="199"/>
      <c r="BJ1169" s="199"/>
      <c r="BK1169" s="199"/>
      <c r="BL1169" s="186"/>
      <c r="BM1169" s="186"/>
      <c r="BN1169" s="186"/>
      <c r="BO1169" s="186"/>
      <c r="BP1169" s="186"/>
      <c r="BQ1169" s="186"/>
      <c r="BR1169" s="186"/>
      <c r="BS1169" s="186"/>
      <c r="BT1169" s="187"/>
      <c r="BU1169" s="188"/>
      <c r="BV1169" s="189"/>
      <c r="BW1169" s="185"/>
      <c r="BX1169"/>
      <c r="BZ1169"/>
    </row>
    <row r="1170" spans="2:78" ht="18.75">
      <c r="B1170" s="363" t="s">
        <v>222</v>
      </c>
      <c r="C1170" s="364"/>
      <c r="D1170" s="365" t="s">
        <v>14</v>
      </c>
      <c r="E1170" s="365" t="s">
        <v>15</v>
      </c>
      <c r="F1170" s="365" t="s">
        <v>703</v>
      </c>
      <c r="G1170" s="366" t="s">
        <v>1424</v>
      </c>
      <c r="H1170" s="366" t="s">
        <v>34</v>
      </c>
      <c r="I1170" s="366" t="s">
        <v>34</v>
      </c>
      <c r="J1170" s="366" t="s">
        <v>611</v>
      </c>
      <c r="L1170" s="368"/>
      <c r="M1170" s="368" t="s">
        <v>1421</v>
      </c>
      <c r="N1170" s="367">
        <v>568929</v>
      </c>
      <c r="O1170" s="367" t="s">
        <v>1323</v>
      </c>
      <c r="P1170" s="371"/>
      <c r="S1170" s="367"/>
      <c r="U1170" s="369"/>
      <c r="W1170" s="369"/>
      <c r="Y1170" s="369"/>
      <c r="AA1170" s="369"/>
      <c r="AD1170" s="575">
        <v>0</v>
      </c>
      <c r="AE1170" s="370"/>
      <c r="AF1170" s="370"/>
      <c r="AG1170" s="374" t="s">
        <v>1458</v>
      </c>
      <c r="AH1170" s="374"/>
      <c r="AI1170" s="374">
        <v>0</v>
      </c>
      <c r="AJ1170" s="374">
        <v>0</v>
      </c>
      <c r="AK1170" s="374">
        <v>0</v>
      </c>
      <c r="AN1170" s="369"/>
      <c r="AO1170" s="367" t="s">
        <v>1326</v>
      </c>
      <c r="AP1170" s="370"/>
      <c r="AR1170" s="369">
        <v>1.8E-3</v>
      </c>
      <c r="AS1170" s="369">
        <v>1.8E-3</v>
      </c>
      <c r="AT1170" s="369" t="s">
        <v>1424</v>
      </c>
      <c r="AW1170"/>
      <c r="AX1170" s="198"/>
      <c r="AY1170" s="184"/>
      <c r="AZ1170" s="184"/>
      <c r="BA1170" s="184"/>
      <c r="BB1170" s="186"/>
      <c r="BC1170" s="184"/>
      <c r="BD1170" s="184"/>
      <c r="BE1170" s="184"/>
      <c r="BF1170" s="184"/>
      <c r="BG1170" s="186"/>
      <c r="BH1170" s="186"/>
      <c r="BI1170" s="199"/>
      <c r="BJ1170" s="199"/>
      <c r="BK1170" s="199"/>
      <c r="BL1170" s="186"/>
      <c r="BM1170" s="186"/>
      <c r="BN1170" s="186"/>
      <c r="BO1170" s="186"/>
      <c r="BP1170" s="186"/>
      <c r="BQ1170" s="186"/>
      <c r="BR1170" s="186"/>
      <c r="BS1170" s="186"/>
      <c r="BT1170" s="187"/>
      <c r="BU1170" s="188"/>
      <c r="BV1170" s="189"/>
      <c r="BW1170" s="185"/>
      <c r="BX1170"/>
      <c r="BZ1170"/>
    </row>
    <row r="1171" spans="2:78" ht="18.75">
      <c r="B1171" s="363" t="s">
        <v>95</v>
      </c>
      <c r="C1171" s="364">
        <v>39737102000120</v>
      </c>
      <c r="D1171" s="365" t="s">
        <v>14</v>
      </c>
      <c r="E1171" s="365" t="s">
        <v>614</v>
      </c>
      <c r="F1171" s="365" t="s">
        <v>1424</v>
      </c>
      <c r="G1171" s="366" t="s">
        <v>1424</v>
      </c>
      <c r="H1171" s="366" t="s">
        <v>1340</v>
      </c>
      <c r="I1171" s="366" t="s">
        <v>34</v>
      </c>
      <c r="J1171" s="366" t="s">
        <v>608</v>
      </c>
      <c r="K1171" s="367" t="s">
        <v>48</v>
      </c>
      <c r="L1171" s="368"/>
      <c r="M1171" s="368" t="s">
        <v>1421</v>
      </c>
      <c r="N1171" s="367">
        <v>568945</v>
      </c>
      <c r="O1171" s="367" t="s">
        <v>1323</v>
      </c>
      <c r="P1171" s="371">
        <v>44190</v>
      </c>
      <c r="Q1171" s="372">
        <v>87.756081359999996</v>
      </c>
      <c r="R1171" s="372">
        <v>89.702816848951656</v>
      </c>
      <c r="S1171" s="367">
        <v>3</v>
      </c>
      <c r="T1171" s="369">
        <v>-0.28266056741324597</v>
      </c>
      <c r="U1171" s="369">
        <v>-3.0285728548940645</v>
      </c>
      <c r="V1171" s="369">
        <v>-0.27266899505743225</v>
      </c>
      <c r="W1171" s="369">
        <v>-2.4428011443401569</v>
      </c>
      <c r="Y1171" s="369"/>
      <c r="AA1171" s="369"/>
      <c r="AB1171" s="369">
        <v>0.2253479941015292</v>
      </c>
      <c r="AC1171" s="373">
        <v>-1.7053199971664832</v>
      </c>
      <c r="AD1171" s="575">
        <v>39737170000199</v>
      </c>
      <c r="AE1171" s="370" t="s">
        <v>2138</v>
      </c>
      <c r="AF1171" s="370" t="s">
        <v>1812</v>
      </c>
      <c r="AG1171" s="374" t="s">
        <v>1459</v>
      </c>
      <c r="AH1171" s="374" t="s">
        <v>1819</v>
      </c>
      <c r="AI1171" s="374">
        <v>0</v>
      </c>
      <c r="AJ1171" s="374">
        <v>0</v>
      </c>
      <c r="AK1171" s="374">
        <v>0</v>
      </c>
      <c r="AL1171" s="722">
        <v>2.5</v>
      </c>
      <c r="AM1171" s="722">
        <v>20</v>
      </c>
      <c r="AN1171" s="369" t="s">
        <v>1815</v>
      </c>
      <c r="AO1171" s="367" t="s">
        <v>1326</v>
      </c>
      <c r="AP1171" s="370" t="s">
        <v>1835</v>
      </c>
      <c r="AQ1171" s="376" t="s">
        <v>670</v>
      </c>
      <c r="AR1171" s="369">
        <v>3.5999999999999999E-3</v>
      </c>
      <c r="AS1171" s="369">
        <v>3.5999999999999999E-3</v>
      </c>
      <c r="AT1171" s="369" t="s">
        <v>1424</v>
      </c>
      <c r="AW1171"/>
      <c r="AX1171" s="198"/>
      <c r="AY1171" s="184"/>
      <c r="AZ1171" s="184"/>
      <c r="BA1171" s="184"/>
      <c r="BB1171" s="186"/>
      <c r="BC1171" s="184"/>
      <c r="BD1171" s="184"/>
      <c r="BE1171" s="184"/>
      <c r="BF1171" s="184"/>
      <c r="BG1171" s="186"/>
      <c r="BH1171" s="186"/>
      <c r="BI1171" s="199"/>
      <c r="BJ1171" s="199"/>
      <c r="BK1171" s="199"/>
      <c r="BL1171" s="186"/>
      <c r="BM1171" s="186"/>
      <c r="BN1171" s="186"/>
      <c r="BO1171" s="186"/>
      <c r="BP1171" s="186"/>
      <c r="BQ1171" s="186"/>
      <c r="BR1171" s="186"/>
      <c r="BS1171" s="186"/>
      <c r="BT1171" s="187"/>
      <c r="BU1171" s="188"/>
      <c r="BV1171" s="189"/>
      <c r="BW1171" s="185"/>
      <c r="BX1171"/>
      <c r="BZ1171"/>
    </row>
    <row r="1172" spans="2:78" ht="18.75">
      <c r="B1172" s="363" t="s">
        <v>724</v>
      </c>
      <c r="C1172" s="364">
        <v>36318507000135</v>
      </c>
      <c r="D1172" s="365" t="s">
        <v>14</v>
      </c>
      <c r="E1172" s="365" t="s">
        <v>607</v>
      </c>
      <c r="F1172" s="365" t="s">
        <v>674</v>
      </c>
      <c r="G1172" s="366" t="s">
        <v>1424</v>
      </c>
      <c r="H1172" s="366" t="s">
        <v>34</v>
      </c>
      <c r="I1172" s="366" t="s">
        <v>34</v>
      </c>
      <c r="J1172" s="366" t="s">
        <v>612</v>
      </c>
      <c r="K1172" s="367" t="s">
        <v>2139</v>
      </c>
      <c r="L1172" s="368"/>
      <c r="M1172" s="368" t="s">
        <v>1421</v>
      </c>
      <c r="N1172" s="367">
        <v>569062</v>
      </c>
      <c r="O1172" s="367" t="s">
        <v>1323</v>
      </c>
      <c r="P1172" s="371">
        <v>44202</v>
      </c>
      <c r="Q1172" s="372">
        <v>8.8527371400000003</v>
      </c>
      <c r="R1172" s="372">
        <v>16.220343120557779</v>
      </c>
      <c r="S1172" s="367">
        <v>3</v>
      </c>
      <c r="T1172" s="369">
        <v>-0.36353964070424916</v>
      </c>
      <c r="U1172" s="369">
        <v>-3.8951534612366845</v>
      </c>
      <c r="V1172" s="369">
        <v>-0.33978343423611723</v>
      </c>
      <c r="W1172" s="369">
        <v>-3.0440694652686417</v>
      </c>
      <c r="Y1172" s="369"/>
      <c r="AA1172" s="369"/>
      <c r="AB1172" s="369">
        <v>0.23024817049744664</v>
      </c>
      <c r="AC1172" s="373">
        <v>-1.9605145129541142</v>
      </c>
      <c r="AD1172" s="575">
        <v>38032334000110</v>
      </c>
      <c r="AE1172" s="370" t="s">
        <v>2037</v>
      </c>
      <c r="AF1172" s="370" t="s">
        <v>1812</v>
      </c>
      <c r="AG1172" s="374" t="s">
        <v>1459</v>
      </c>
      <c r="AH1172" s="374" t="s">
        <v>1813</v>
      </c>
      <c r="AI1172" s="374">
        <v>0</v>
      </c>
      <c r="AJ1172" s="374">
        <v>0</v>
      </c>
      <c r="AK1172" s="374">
        <v>0</v>
      </c>
      <c r="AL1172" s="722">
        <v>0.55000000000000004</v>
      </c>
      <c r="AM1172" s="722">
        <v>0</v>
      </c>
      <c r="AN1172" s="369" t="s">
        <v>1815</v>
      </c>
      <c r="AO1172" s="367" t="s">
        <v>1326</v>
      </c>
      <c r="AP1172" s="370" t="s">
        <v>1816</v>
      </c>
      <c r="AQ1172" s="376" t="s">
        <v>689</v>
      </c>
      <c r="AR1172" s="369">
        <v>3.6666666666666701E-3</v>
      </c>
      <c r="AS1172" s="369">
        <v>3.6666666666666701E-3</v>
      </c>
      <c r="AT1172" s="369" t="s">
        <v>1424</v>
      </c>
      <c r="AW1172"/>
      <c r="AX1172" s="198"/>
      <c r="AY1172" s="184"/>
      <c r="AZ1172" s="184"/>
      <c r="BA1172" s="184"/>
      <c r="BB1172" s="186"/>
      <c r="BC1172" s="184"/>
      <c r="BD1172" s="184"/>
      <c r="BE1172" s="184"/>
      <c r="BF1172" s="184"/>
      <c r="BG1172" s="186"/>
      <c r="BH1172" s="186"/>
      <c r="BI1172" s="199"/>
      <c r="BJ1172" s="199"/>
      <c r="BK1172" s="199"/>
      <c r="BL1172" s="186"/>
      <c r="BM1172" s="186"/>
      <c r="BN1172" s="186"/>
      <c r="BO1172" s="186"/>
      <c r="BP1172" s="186"/>
      <c r="BQ1172" s="186"/>
      <c r="BR1172" s="186"/>
      <c r="BS1172" s="186"/>
      <c r="BT1172" s="187"/>
      <c r="BU1172" s="188"/>
      <c r="BV1172" s="189"/>
      <c r="BW1172" s="185"/>
      <c r="BX1172"/>
      <c r="BZ1172"/>
    </row>
    <row r="1173" spans="2:78" ht="18.75">
      <c r="B1173" s="363" t="s">
        <v>387</v>
      </c>
      <c r="C1173" s="364"/>
      <c r="D1173" s="365" t="s">
        <v>14</v>
      </c>
      <c r="E1173" s="365" t="s">
        <v>607</v>
      </c>
      <c r="F1173" s="365" t="s">
        <v>1424</v>
      </c>
      <c r="G1173" s="366" t="s">
        <v>1424</v>
      </c>
      <c r="H1173" s="366" t="s">
        <v>34</v>
      </c>
      <c r="I1173" s="366" t="s">
        <v>34</v>
      </c>
      <c r="J1173" s="366" t="s">
        <v>608</v>
      </c>
      <c r="L1173" s="368"/>
      <c r="M1173" s="368" t="s">
        <v>1421</v>
      </c>
      <c r="N1173" s="367">
        <v>569666</v>
      </c>
      <c r="O1173" s="367" t="s">
        <v>1323</v>
      </c>
      <c r="P1173" s="371"/>
      <c r="S1173" s="367"/>
      <c r="U1173" s="369"/>
      <c r="W1173" s="369"/>
      <c r="Y1173" s="369"/>
      <c r="AA1173" s="369"/>
      <c r="AD1173" s="575">
        <v>0</v>
      </c>
      <c r="AE1173" s="370"/>
      <c r="AF1173" s="370"/>
      <c r="AG1173" s="374" t="s">
        <v>1458</v>
      </c>
      <c r="AH1173" s="374"/>
      <c r="AI1173" s="374">
        <v>5000</v>
      </c>
      <c r="AJ1173" s="374">
        <v>100</v>
      </c>
      <c r="AK1173" s="374">
        <v>5000</v>
      </c>
      <c r="AN1173" s="369"/>
      <c r="AO1173" s="367" t="s">
        <v>1326</v>
      </c>
      <c r="AP1173" s="370"/>
      <c r="AR1173" s="369">
        <v>2E-3</v>
      </c>
      <c r="AS1173" s="369">
        <v>2E-3</v>
      </c>
      <c r="AT1173" s="369" t="s">
        <v>1424</v>
      </c>
      <c r="AW1173"/>
      <c r="AX1173" s="198"/>
      <c r="AY1173" s="184"/>
      <c r="AZ1173" s="184"/>
      <c r="BA1173" s="184"/>
      <c r="BB1173" s="186"/>
      <c r="BC1173" s="184"/>
      <c r="BD1173" s="184"/>
      <c r="BE1173" s="184"/>
      <c r="BF1173" s="184"/>
      <c r="BG1173" s="186"/>
      <c r="BH1173" s="186"/>
      <c r="BI1173" s="199"/>
      <c r="BJ1173" s="199"/>
      <c r="BK1173" s="199"/>
      <c r="BL1173" s="186"/>
      <c r="BM1173" s="186"/>
      <c r="BN1173" s="186"/>
      <c r="BO1173" s="186"/>
      <c r="BP1173" s="186"/>
      <c r="BQ1173" s="186"/>
      <c r="BR1173" s="186"/>
      <c r="BS1173" s="186"/>
      <c r="BT1173" s="187"/>
      <c r="BU1173" s="188"/>
      <c r="BV1173" s="189"/>
      <c r="BW1173" s="185"/>
      <c r="BX1173"/>
      <c r="BZ1173"/>
    </row>
    <row r="1174" spans="2:78" ht="18.75">
      <c r="B1174" s="363" t="s">
        <v>1083</v>
      </c>
      <c r="C1174" s="364">
        <v>40141547000121</v>
      </c>
      <c r="D1174" s="365" t="s">
        <v>11</v>
      </c>
      <c r="E1174" s="365" t="s">
        <v>620</v>
      </c>
      <c r="F1174" s="365" t="s">
        <v>665</v>
      </c>
      <c r="G1174" s="366" t="s">
        <v>740</v>
      </c>
      <c r="H1174" s="366" t="s">
        <v>34</v>
      </c>
      <c r="I1174" s="366" t="s">
        <v>1424</v>
      </c>
      <c r="J1174" s="366" t="s">
        <v>1424</v>
      </c>
      <c r="K1174" s="367" t="s">
        <v>48</v>
      </c>
      <c r="L1174" s="368"/>
      <c r="M1174" s="368" t="s">
        <v>34</v>
      </c>
      <c r="N1174" s="367">
        <v>569690</v>
      </c>
      <c r="O1174" s="367" t="s">
        <v>1323</v>
      </c>
      <c r="P1174" s="371">
        <v>44200</v>
      </c>
      <c r="Q1174" s="372">
        <v>17.59969624</v>
      </c>
      <c r="R1174" s="372">
        <v>18.573131851190471</v>
      </c>
      <c r="S1174" s="367">
        <v>1</v>
      </c>
      <c r="T1174" s="369">
        <v>0.10019989313989663</v>
      </c>
      <c r="U1174" s="369">
        <v>1.0735939547702051</v>
      </c>
      <c r="V1174" s="369">
        <v>0.13017307842959336</v>
      </c>
      <c r="W1174" s="369">
        <v>1.1662013309694932</v>
      </c>
      <c r="Y1174" s="369"/>
      <c r="AA1174" s="369"/>
      <c r="AB1174" s="369">
        <v>4.7636328565528407E-2</v>
      </c>
      <c r="AC1174" s="373">
        <v>0.38944296050888061</v>
      </c>
      <c r="AD1174" s="575">
        <v>36776025000129</v>
      </c>
      <c r="AE1174" s="370" t="s">
        <v>1957</v>
      </c>
      <c r="AF1174" s="370" t="s">
        <v>1833</v>
      </c>
      <c r="AG1174" s="374" t="s">
        <v>1458</v>
      </c>
      <c r="AH1174" s="374" t="s">
        <v>1813</v>
      </c>
      <c r="AI1174" s="374">
        <v>5000</v>
      </c>
      <c r="AJ1174" s="374">
        <v>0</v>
      </c>
      <c r="AK1174" s="374">
        <v>0</v>
      </c>
      <c r="AL1174" s="722">
        <v>1.5</v>
      </c>
      <c r="AM1174" s="722">
        <v>25</v>
      </c>
      <c r="AN1174" s="369" t="s">
        <v>1815</v>
      </c>
      <c r="AO1174" s="367" t="s">
        <v>1326</v>
      </c>
      <c r="AP1174" s="370" t="s">
        <v>1835</v>
      </c>
      <c r="AQ1174" s="376" t="s">
        <v>1950</v>
      </c>
      <c r="AR1174" s="369">
        <v>5.0000000000000001E-3</v>
      </c>
      <c r="AS1174" s="369">
        <v>5.0000000000000001E-3</v>
      </c>
      <c r="AT1174" s="369" t="s">
        <v>1424</v>
      </c>
      <c r="AW1174"/>
      <c r="AX1174" s="198"/>
      <c r="AY1174" s="184"/>
      <c r="AZ1174" s="184"/>
      <c r="BA1174" s="184"/>
      <c r="BB1174" s="186"/>
      <c r="BC1174" s="184"/>
      <c r="BD1174" s="184"/>
      <c r="BE1174" s="184"/>
      <c r="BF1174" s="184"/>
      <c r="BG1174" s="186"/>
      <c r="BH1174" s="186"/>
      <c r="BI1174" s="199"/>
      <c r="BJ1174" s="199"/>
      <c r="BK1174" s="199"/>
      <c r="BL1174" s="186"/>
      <c r="BM1174" s="186"/>
      <c r="BN1174" s="186"/>
      <c r="BO1174" s="186"/>
      <c r="BP1174" s="186"/>
      <c r="BQ1174" s="186"/>
      <c r="BR1174" s="186"/>
      <c r="BS1174" s="186"/>
      <c r="BT1174" s="187"/>
      <c r="BU1174" s="188"/>
      <c r="BV1174" s="189"/>
      <c r="BW1174" s="185"/>
      <c r="BX1174"/>
      <c r="BZ1174"/>
    </row>
    <row r="1175" spans="2:78" ht="18.75">
      <c r="B1175" s="363" t="s">
        <v>797</v>
      </c>
      <c r="C1175" s="364"/>
      <c r="D1175" s="365" t="s">
        <v>14</v>
      </c>
      <c r="E1175" s="365" t="s">
        <v>607</v>
      </c>
      <c r="F1175" s="365" t="s">
        <v>862</v>
      </c>
      <c r="G1175" s="366" t="s">
        <v>1424</v>
      </c>
      <c r="H1175" s="366" t="s">
        <v>34</v>
      </c>
      <c r="I1175" s="366" t="s">
        <v>34</v>
      </c>
      <c r="J1175" s="366" t="s">
        <v>611</v>
      </c>
      <c r="L1175" s="368"/>
      <c r="M1175" s="368" t="s">
        <v>1421</v>
      </c>
      <c r="N1175" s="367">
        <v>570451</v>
      </c>
      <c r="O1175" s="367" t="s">
        <v>1323</v>
      </c>
      <c r="P1175" s="371"/>
      <c r="S1175" s="367"/>
      <c r="U1175" s="369"/>
      <c r="W1175" s="369"/>
      <c r="Y1175" s="369"/>
      <c r="AA1175" s="369"/>
      <c r="AD1175" s="575">
        <v>40910469000182</v>
      </c>
      <c r="AE1175" s="370"/>
      <c r="AF1175" s="370"/>
      <c r="AG1175" s="374" t="s">
        <v>1461</v>
      </c>
      <c r="AH1175" s="374"/>
      <c r="AI1175" s="374">
        <v>1000</v>
      </c>
      <c r="AJ1175" s="374">
        <v>0</v>
      </c>
      <c r="AK1175" s="374">
        <v>0</v>
      </c>
      <c r="AN1175" s="369"/>
      <c r="AO1175" s="367" t="s">
        <v>1326</v>
      </c>
      <c r="AP1175" s="370"/>
      <c r="AR1175" s="369">
        <v>1.6665E-3</v>
      </c>
      <c r="AS1175" s="369">
        <v>1.6665E-3</v>
      </c>
      <c r="AT1175" s="369" t="s">
        <v>1424</v>
      </c>
      <c r="AW1175"/>
      <c r="AX1175" s="198"/>
      <c r="AY1175" s="184"/>
      <c r="AZ1175" s="184"/>
      <c r="BA1175" s="184"/>
      <c r="BB1175" s="186"/>
      <c r="BC1175" s="184"/>
      <c r="BD1175" s="184"/>
      <c r="BE1175" s="184"/>
      <c r="BF1175" s="184"/>
      <c r="BG1175" s="186"/>
      <c r="BH1175" s="186"/>
      <c r="BI1175" s="199"/>
      <c r="BJ1175" s="199"/>
      <c r="BK1175" s="199"/>
      <c r="BL1175" s="186"/>
      <c r="BM1175" s="186"/>
      <c r="BN1175" s="186"/>
      <c r="BO1175" s="186"/>
      <c r="BP1175" s="186"/>
      <c r="BQ1175" s="186"/>
      <c r="BR1175" s="186"/>
      <c r="BS1175" s="186"/>
      <c r="BT1175" s="187"/>
      <c r="BU1175" s="188"/>
      <c r="BV1175" s="189"/>
      <c r="BW1175" s="185"/>
      <c r="BX1175"/>
      <c r="BZ1175"/>
    </row>
    <row r="1176" spans="2:78" ht="18.75">
      <c r="B1176" s="363" t="s">
        <v>800</v>
      </c>
      <c r="C1176" s="364"/>
      <c r="D1176" s="365" t="s">
        <v>13</v>
      </c>
      <c r="E1176" s="365" t="s">
        <v>616</v>
      </c>
      <c r="F1176" s="365" t="s">
        <v>617</v>
      </c>
      <c r="G1176" s="366" t="s">
        <v>34</v>
      </c>
      <c r="H1176" s="366" t="s">
        <v>1340</v>
      </c>
      <c r="I1176" s="366" t="s">
        <v>34</v>
      </c>
      <c r="J1176" s="366" t="s">
        <v>608</v>
      </c>
      <c r="L1176" s="368"/>
      <c r="M1176" s="368" t="s">
        <v>1421</v>
      </c>
      <c r="N1176" s="367">
        <v>570461</v>
      </c>
      <c r="O1176" s="367" t="s">
        <v>1323</v>
      </c>
      <c r="P1176" s="371"/>
      <c r="S1176" s="367"/>
      <c r="U1176" s="369"/>
      <c r="W1176" s="369"/>
      <c r="Y1176" s="369"/>
      <c r="AA1176" s="369"/>
      <c r="AD1176" s="575">
        <v>37243087000138</v>
      </c>
      <c r="AE1176" s="370"/>
      <c r="AF1176" s="370"/>
      <c r="AG1176" s="374" t="s">
        <v>1461</v>
      </c>
      <c r="AH1176" s="374"/>
      <c r="AI1176" s="374">
        <v>1000</v>
      </c>
      <c r="AJ1176" s="374">
        <v>0</v>
      </c>
      <c r="AK1176" s="374">
        <v>0</v>
      </c>
      <c r="AN1176" s="369"/>
      <c r="AO1176" s="367" t="s">
        <v>1326</v>
      </c>
      <c r="AP1176" s="370"/>
      <c r="AR1176" s="369">
        <v>1.9997999999999999E-3</v>
      </c>
      <c r="AS1176" s="369">
        <v>1.9997999999999999E-3</v>
      </c>
      <c r="AT1176" s="369" t="s">
        <v>1424</v>
      </c>
      <c r="AW1176"/>
      <c r="AX1176" s="198"/>
      <c r="AY1176" s="184"/>
      <c r="AZ1176" s="184"/>
      <c r="BA1176" s="184"/>
      <c r="BB1176" s="186"/>
      <c r="BC1176" s="184"/>
      <c r="BD1176" s="184"/>
      <c r="BE1176" s="184"/>
      <c r="BF1176" s="184"/>
      <c r="BG1176" s="186"/>
      <c r="BH1176" s="186"/>
      <c r="BI1176" s="199"/>
      <c r="BJ1176" s="199"/>
      <c r="BK1176" s="199"/>
      <c r="BL1176" s="186"/>
      <c r="BM1176" s="186"/>
      <c r="BN1176" s="186"/>
      <c r="BO1176" s="186"/>
      <c r="BP1176" s="186"/>
      <c r="BQ1176" s="186"/>
      <c r="BR1176" s="186"/>
      <c r="BS1176" s="186"/>
      <c r="BT1176" s="187"/>
      <c r="BU1176" s="188"/>
      <c r="BV1176" s="189"/>
      <c r="BW1176" s="185"/>
      <c r="BX1176"/>
      <c r="BZ1176"/>
    </row>
    <row r="1177" spans="2:78" ht="18.75">
      <c r="B1177" s="363" t="s">
        <v>583</v>
      </c>
      <c r="C1177" s="364">
        <v>37994000000164</v>
      </c>
      <c r="D1177" s="365" t="s">
        <v>14</v>
      </c>
      <c r="E1177" s="365" t="s">
        <v>607</v>
      </c>
      <c r="F1177" s="365" t="s">
        <v>1424</v>
      </c>
      <c r="G1177" s="366" t="s">
        <v>868</v>
      </c>
      <c r="H1177" s="366" t="s">
        <v>34</v>
      </c>
      <c r="I1177" s="366" t="s">
        <v>34</v>
      </c>
      <c r="J1177" s="366" t="s">
        <v>611</v>
      </c>
      <c r="K1177" s="367" t="s">
        <v>49</v>
      </c>
      <c r="L1177" s="368" t="s">
        <v>717</v>
      </c>
      <c r="M1177" s="368" t="s">
        <v>1421</v>
      </c>
      <c r="N1177" s="367">
        <v>570621</v>
      </c>
      <c r="O1177" s="367" t="s">
        <v>1323</v>
      </c>
      <c r="P1177" s="371">
        <v>44181</v>
      </c>
      <c r="Q1177" s="372">
        <v>5.2159986199999997</v>
      </c>
      <c r="R1177" s="372">
        <v>21177.346712636387</v>
      </c>
      <c r="S1177" s="367">
        <v>2</v>
      </c>
      <c r="T1177" s="369">
        <v>-0.42058731646360492</v>
      </c>
      <c r="U1177" s="369">
        <v>-4.5063920355475862</v>
      </c>
      <c r="V1177" s="369">
        <v>-0.41078800245304292</v>
      </c>
      <c r="W1177" s="369">
        <v>-3.6801888761211701</v>
      </c>
      <c r="Y1177" s="369"/>
      <c r="AA1177" s="369"/>
      <c r="AB1177" s="369">
        <v>0.33907123973023112</v>
      </c>
      <c r="AC1177" s="373">
        <v>-1.5407070457345127</v>
      </c>
      <c r="AD1177" s="575">
        <v>0</v>
      </c>
      <c r="AE1177" s="370" t="s">
        <v>2140</v>
      </c>
      <c r="AF1177" s="370" t="s">
        <v>1830</v>
      </c>
      <c r="AG1177" s="374" t="s">
        <v>743</v>
      </c>
      <c r="AH1177" s="374" t="s">
        <v>1813</v>
      </c>
      <c r="AI1177" s="374">
        <v>1000</v>
      </c>
      <c r="AJ1177" s="374">
        <v>1000</v>
      </c>
      <c r="AK1177" s="374">
        <v>1000</v>
      </c>
      <c r="AL1177" s="722">
        <v>0</v>
      </c>
      <c r="AM1177" s="722">
        <v>0</v>
      </c>
      <c r="AN1177" s="369" t="s">
        <v>1824</v>
      </c>
      <c r="AO1177" s="367" t="s">
        <v>1326</v>
      </c>
      <c r="AP1177" s="370" t="s">
        <v>1816</v>
      </c>
      <c r="AQ1177" s="376" t="s">
        <v>689</v>
      </c>
      <c r="AR1177" s="369">
        <v>5.0000000000000001E-4</v>
      </c>
      <c r="AS1177" s="369">
        <v>5.0000000000000001E-4</v>
      </c>
      <c r="AT1177" s="369" t="s">
        <v>1424</v>
      </c>
      <c r="AW1177"/>
      <c r="AX1177" s="198"/>
      <c r="AY1177" s="184"/>
      <c r="AZ1177" s="184"/>
      <c r="BA1177" s="184"/>
      <c r="BB1177" s="186"/>
      <c r="BC1177" s="184"/>
      <c r="BD1177" s="184"/>
      <c r="BE1177" s="184"/>
      <c r="BF1177" s="184"/>
      <c r="BG1177" s="186"/>
      <c r="BH1177" s="186"/>
      <c r="BI1177" s="199"/>
      <c r="BJ1177" s="199"/>
      <c r="BK1177" s="199"/>
      <c r="BL1177" s="186"/>
      <c r="BM1177" s="186"/>
      <c r="BN1177" s="186"/>
      <c r="BO1177" s="186"/>
      <c r="BP1177" s="186"/>
      <c r="BQ1177" s="186"/>
      <c r="BR1177" s="186"/>
      <c r="BS1177" s="186"/>
      <c r="BT1177" s="187"/>
      <c r="BU1177" s="188"/>
      <c r="BV1177" s="189"/>
      <c r="BW1177" s="185"/>
      <c r="BX1177"/>
      <c r="BZ1177"/>
    </row>
    <row r="1178" spans="2:78" ht="18.75">
      <c r="B1178" s="363" t="s">
        <v>1149</v>
      </c>
      <c r="C1178" s="364"/>
      <c r="D1178" s="365" t="s">
        <v>11</v>
      </c>
      <c r="E1178" s="365" t="s">
        <v>663</v>
      </c>
      <c r="F1178" s="365" t="s">
        <v>1424</v>
      </c>
      <c r="G1178" s="366" t="s">
        <v>1424</v>
      </c>
      <c r="H1178" s="366" t="s">
        <v>34</v>
      </c>
      <c r="I1178" s="366" t="s">
        <v>34</v>
      </c>
      <c r="J1178" s="366" t="s">
        <v>698</v>
      </c>
      <c r="L1178" s="368"/>
      <c r="M1178" s="368" t="s">
        <v>34</v>
      </c>
      <c r="N1178" s="367">
        <v>570931</v>
      </c>
      <c r="O1178" s="367" t="s">
        <v>1323</v>
      </c>
      <c r="P1178" s="371"/>
      <c r="S1178" s="367"/>
      <c r="U1178" s="369"/>
      <c r="W1178" s="369"/>
      <c r="Y1178" s="369"/>
      <c r="AA1178" s="369"/>
      <c r="AD1178" s="575">
        <v>0</v>
      </c>
      <c r="AE1178" s="370"/>
      <c r="AF1178" s="370"/>
      <c r="AG1178" s="374" t="s">
        <v>1458</v>
      </c>
      <c r="AH1178" s="374"/>
      <c r="AI1178" s="374">
        <v>1000</v>
      </c>
      <c r="AJ1178" s="374">
        <v>1000</v>
      </c>
      <c r="AK1178" s="374">
        <v>1000</v>
      </c>
      <c r="AN1178" s="369"/>
      <c r="AO1178" s="367" t="s">
        <v>1326</v>
      </c>
      <c r="AP1178" s="370"/>
      <c r="AR1178" s="369">
        <v>2.8002000000000001E-3</v>
      </c>
      <c r="AS1178" s="369">
        <v>2.8002000000000001E-3</v>
      </c>
      <c r="AT1178" s="369" t="s">
        <v>1424</v>
      </c>
      <c r="AW1178"/>
      <c r="AX1178" s="198"/>
      <c r="AY1178" s="184"/>
      <c r="AZ1178" s="184"/>
      <c r="BA1178" s="184"/>
      <c r="BB1178" s="186"/>
      <c r="BC1178" s="184"/>
      <c r="BD1178" s="184"/>
      <c r="BE1178" s="184"/>
      <c r="BF1178" s="184"/>
      <c r="BG1178" s="186"/>
      <c r="BH1178" s="186"/>
      <c r="BI1178" s="199"/>
      <c r="BJ1178" s="199"/>
      <c r="BK1178" s="199"/>
      <c r="BL1178" s="186"/>
      <c r="BM1178" s="186"/>
      <c r="BN1178" s="186"/>
      <c r="BO1178" s="186"/>
      <c r="BP1178" s="186"/>
      <c r="BQ1178" s="186"/>
      <c r="BR1178" s="186"/>
      <c r="BS1178" s="186"/>
      <c r="BT1178" s="187"/>
      <c r="BU1178" s="188"/>
      <c r="BV1178" s="189"/>
      <c r="BW1178" s="185"/>
      <c r="BX1178"/>
      <c r="BZ1178"/>
    </row>
    <row r="1179" spans="2:78" ht="18.75">
      <c r="B1179" s="363" t="s">
        <v>1302</v>
      </c>
      <c r="C1179" s="364"/>
      <c r="D1179" s="365" t="s">
        <v>14</v>
      </c>
      <c r="E1179" s="365" t="s">
        <v>607</v>
      </c>
      <c r="F1179" s="365" t="s">
        <v>1424</v>
      </c>
      <c r="G1179" s="366" t="s">
        <v>1424</v>
      </c>
      <c r="H1179" s="366" t="s">
        <v>34</v>
      </c>
      <c r="I1179" s="366" t="s">
        <v>34</v>
      </c>
      <c r="J1179" s="366" t="s">
        <v>611</v>
      </c>
      <c r="L1179" s="368"/>
      <c r="M1179" s="368" t="s">
        <v>1421</v>
      </c>
      <c r="N1179" s="367">
        <v>572063</v>
      </c>
      <c r="O1179" s="367" t="s">
        <v>1323</v>
      </c>
      <c r="P1179" s="371"/>
      <c r="S1179" s="367"/>
      <c r="U1179" s="369"/>
      <c r="W1179" s="369"/>
      <c r="Y1179" s="369"/>
      <c r="AA1179" s="369"/>
      <c r="AD1179" s="575">
        <v>0</v>
      </c>
      <c r="AE1179" s="370"/>
      <c r="AF1179" s="370"/>
      <c r="AG1179" s="374" t="s">
        <v>1462</v>
      </c>
      <c r="AH1179" s="374"/>
      <c r="AI1179" s="374">
        <v>0</v>
      </c>
      <c r="AJ1179" s="374">
        <v>0</v>
      </c>
      <c r="AK1179" s="374">
        <v>0</v>
      </c>
      <c r="AN1179" s="369"/>
      <c r="AO1179" s="367" t="s">
        <v>1326</v>
      </c>
      <c r="AP1179" s="370"/>
      <c r="AR1179" s="369">
        <v>3.5000000000000001E-3</v>
      </c>
      <c r="AS1179" s="369">
        <v>3.5000000000000001E-3</v>
      </c>
      <c r="AT1179" s="369" t="s">
        <v>1424</v>
      </c>
      <c r="AW1179"/>
      <c r="AX1179" s="198"/>
      <c r="AY1179" s="184"/>
      <c r="AZ1179" s="184"/>
      <c r="BA1179" s="184"/>
      <c r="BB1179" s="186"/>
      <c r="BC1179" s="184"/>
      <c r="BD1179" s="184"/>
      <c r="BE1179" s="184"/>
      <c r="BF1179" s="184"/>
      <c r="BG1179" s="186"/>
      <c r="BH1179" s="186"/>
      <c r="BI1179" s="199"/>
      <c r="BJ1179" s="199"/>
      <c r="BK1179" s="199"/>
      <c r="BL1179" s="186"/>
      <c r="BM1179" s="186"/>
      <c r="BN1179" s="186"/>
      <c r="BO1179" s="186"/>
      <c r="BP1179" s="186"/>
      <c r="BQ1179" s="186"/>
      <c r="BR1179" s="186"/>
      <c r="BS1179" s="186"/>
      <c r="BT1179" s="187"/>
      <c r="BU1179" s="188"/>
      <c r="BV1179" s="189"/>
      <c r="BW1179" s="185"/>
      <c r="BX1179"/>
      <c r="BZ1179"/>
    </row>
    <row r="1180" spans="2:78" ht="18.75">
      <c r="B1180" s="363" t="s">
        <v>365</v>
      </c>
      <c r="C1180" s="364"/>
      <c r="D1180" s="365" t="s">
        <v>11</v>
      </c>
      <c r="E1180" s="365" t="s">
        <v>620</v>
      </c>
      <c r="F1180" s="365" t="s">
        <v>1424</v>
      </c>
      <c r="G1180" s="366" t="s">
        <v>740</v>
      </c>
      <c r="H1180" s="366" t="s">
        <v>34</v>
      </c>
      <c r="I1180" s="366" t="s">
        <v>34</v>
      </c>
      <c r="J1180" s="366" t="s">
        <v>1424</v>
      </c>
      <c r="L1180" s="368"/>
      <c r="M1180" s="368" t="s">
        <v>34</v>
      </c>
      <c r="N1180" s="367">
        <v>572314</v>
      </c>
      <c r="O1180" s="367" t="s">
        <v>1323</v>
      </c>
      <c r="P1180" s="371"/>
      <c r="S1180" s="367"/>
      <c r="U1180" s="369"/>
      <c r="W1180" s="369"/>
      <c r="Y1180" s="369"/>
      <c r="AA1180" s="369"/>
      <c r="AD1180" s="575">
        <v>0</v>
      </c>
      <c r="AE1180" s="370"/>
      <c r="AF1180" s="370"/>
      <c r="AG1180" s="374" t="s">
        <v>1458</v>
      </c>
      <c r="AH1180" s="374"/>
      <c r="AI1180" s="374">
        <v>100</v>
      </c>
      <c r="AJ1180" s="374">
        <v>100</v>
      </c>
      <c r="AK1180" s="374">
        <v>100</v>
      </c>
      <c r="AN1180" s="369"/>
      <c r="AO1180" s="367" t="s">
        <v>1326</v>
      </c>
      <c r="AP1180" s="370"/>
      <c r="AR1180" s="369">
        <v>3.6666666666666701E-3</v>
      </c>
      <c r="AS1180" s="369">
        <v>3.6666666666666701E-3</v>
      </c>
      <c r="AT1180" s="369" t="s">
        <v>1424</v>
      </c>
      <c r="AW1180"/>
      <c r="AX1180" s="198"/>
      <c r="AY1180" s="184"/>
      <c r="AZ1180" s="184"/>
      <c r="BA1180" s="184"/>
      <c r="BB1180" s="186"/>
      <c r="BC1180" s="184"/>
      <c r="BD1180" s="184"/>
      <c r="BE1180" s="184"/>
      <c r="BF1180" s="184"/>
      <c r="BG1180" s="186"/>
      <c r="BH1180" s="186"/>
      <c r="BI1180" s="199"/>
      <c r="BJ1180" s="199"/>
      <c r="BK1180" s="199"/>
      <c r="BL1180" s="186"/>
      <c r="BM1180" s="186"/>
      <c r="BN1180" s="186"/>
      <c r="BO1180" s="186"/>
      <c r="BP1180" s="186"/>
      <c r="BQ1180" s="186"/>
      <c r="BR1180" s="186"/>
      <c r="BS1180" s="186"/>
      <c r="BT1180" s="187"/>
      <c r="BU1180" s="188"/>
      <c r="BV1180" s="189"/>
      <c r="BW1180" s="185"/>
      <c r="BX1180"/>
      <c r="BZ1180"/>
    </row>
    <row r="1181" spans="2:78" ht="18.75">
      <c r="B1181" s="363" t="s">
        <v>510</v>
      </c>
      <c r="C1181" s="364">
        <v>40503169000189</v>
      </c>
      <c r="D1181" s="365" t="s">
        <v>14</v>
      </c>
      <c r="E1181" s="365" t="s">
        <v>607</v>
      </c>
      <c r="F1181" s="365" t="s">
        <v>701</v>
      </c>
      <c r="G1181" s="366" t="s">
        <v>1424</v>
      </c>
      <c r="H1181" s="366" t="s">
        <v>34</v>
      </c>
      <c r="I1181" s="366" t="s">
        <v>34</v>
      </c>
      <c r="J1181" s="366" t="s">
        <v>611</v>
      </c>
      <c r="K1181" s="367" t="s">
        <v>48</v>
      </c>
      <c r="L1181" s="368" t="s">
        <v>1341</v>
      </c>
      <c r="M1181" s="368" t="s">
        <v>1421</v>
      </c>
      <c r="N1181" s="367">
        <v>572330</v>
      </c>
      <c r="O1181" s="367" t="s">
        <v>1323</v>
      </c>
      <c r="P1181" s="371">
        <v>44227</v>
      </c>
      <c r="Q1181" s="372">
        <v>57.157468860000002</v>
      </c>
      <c r="R1181" s="372">
        <v>81.151200753625417</v>
      </c>
      <c r="S1181" s="367">
        <v>1</v>
      </c>
      <c r="T1181" s="369">
        <v>-0.22123872681854961</v>
      </c>
      <c r="U1181" s="369">
        <v>-2.370467195427358</v>
      </c>
      <c r="V1181" s="369">
        <v>-0.21001241313197483</v>
      </c>
      <c r="W1181" s="369">
        <v>-1.8814701063330244</v>
      </c>
      <c r="Y1181" s="369"/>
      <c r="AA1181" s="369"/>
      <c r="AB1181" s="369">
        <v>0.53547683035588001</v>
      </c>
      <c r="AC1181" s="373">
        <v>-0.60064944084224137</v>
      </c>
      <c r="AD1181" s="575">
        <v>0</v>
      </c>
      <c r="AE1181" s="370" t="s">
        <v>2094</v>
      </c>
      <c r="AF1181" s="370" t="s">
        <v>1833</v>
      </c>
      <c r="AG1181" s="374" t="s">
        <v>1458</v>
      </c>
      <c r="AH1181" s="374" t="s">
        <v>1819</v>
      </c>
      <c r="AI1181" s="374">
        <v>0</v>
      </c>
      <c r="AJ1181" s="374">
        <v>0</v>
      </c>
      <c r="AK1181" s="374">
        <v>0</v>
      </c>
      <c r="AL1181" s="722">
        <v>0.25</v>
      </c>
      <c r="AM1181" s="722">
        <v>0</v>
      </c>
      <c r="AN1181" s="369" t="s">
        <v>1815</v>
      </c>
      <c r="AO1181" s="367" t="s">
        <v>1326</v>
      </c>
      <c r="AP1181" s="370" t="s">
        <v>1835</v>
      </c>
      <c r="AQ1181" s="376" t="s">
        <v>670</v>
      </c>
      <c r="AR1181" s="369">
        <v>8.3325000000000001E-4</v>
      </c>
      <c r="AS1181" s="369">
        <v>8.3325000000000001E-4</v>
      </c>
      <c r="AT1181" s="369" t="s">
        <v>1424</v>
      </c>
      <c r="AW1181"/>
      <c r="AX1181" s="198"/>
      <c r="AY1181" s="184"/>
      <c r="AZ1181" s="184"/>
      <c r="BA1181" s="184"/>
      <c r="BB1181" s="186"/>
      <c r="BC1181" s="184"/>
      <c r="BD1181" s="184"/>
      <c r="BE1181" s="184"/>
      <c r="BF1181" s="184"/>
      <c r="BG1181" s="186"/>
      <c r="BH1181" s="186"/>
      <c r="BI1181" s="199"/>
      <c r="BJ1181" s="199"/>
      <c r="BK1181" s="199"/>
      <c r="BL1181" s="186"/>
      <c r="BM1181" s="186"/>
      <c r="BN1181" s="186"/>
      <c r="BO1181" s="186"/>
      <c r="BP1181" s="186"/>
      <c r="BQ1181" s="186"/>
      <c r="BR1181" s="186"/>
      <c r="BS1181" s="186"/>
      <c r="BT1181" s="187"/>
      <c r="BU1181" s="188"/>
      <c r="BV1181" s="189"/>
      <c r="BW1181" s="185"/>
      <c r="BX1181"/>
      <c r="BZ1181"/>
    </row>
    <row r="1182" spans="2:78" ht="18.75">
      <c r="B1182" s="363" t="s">
        <v>399</v>
      </c>
      <c r="C1182" s="364"/>
      <c r="D1182" s="365" t="s">
        <v>13</v>
      </c>
      <c r="E1182" s="365" t="s">
        <v>616</v>
      </c>
      <c r="F1182" s="365" t="s">
        <v>617</v>
      </c>
      <c r="G1182" s="366" t="s">
        <v>34</v>
      </c>
      <c r="H1182" s="366" t="s">
        <v>1340</v>
      </c>
      <c r="I1182" s="366" t="s">
        <v>34</v>
      </c>
      <c r="J1182" s="366" t="s">
        <v>608</v>
      </c>
      <c r="L1182" s="368"/>
      <c r="M1182" s="368" t="s">
        <v>34</v>
      </c>
      <c r="N1182" s="367">
        <v>573019</v>
      </c>
      <c r="O1182" s="367" t="s">
        <v>1323</v>
      </c>
      <c r="P1182" s="371"/>
      <c r="S1182" s="367"/>
      <c r="U1182" s="369"/>
      <c r="W1182" s="369"/>
      <c r="Y1182" s="369"/>
      <c r="AA1182" s="369"/>
      <c r="AD1182" s="575">
        <v>0</v>
      </c>
      <c r="AE1182" s="370"/>
      <c r="AF1182" s="370"/>
      <c r="AG1182" s="374" t="s">
        <v>1458</v>
      </c>
      <c r="AH1182" s="374"/>
      <c r="AI1182" s="374">
        <v>5000</v>
      </c>
      <c r="AJ1182" s="374">
        <v>1000</v>
      </c>
      <c r="AK1182" s="374">
        <v>5000</v>
      </c>
      <c r="AN1182" s="369"/>
      <c r="AO1182" s="367" t="s">
        <v>1326</v>
      </c>
      <c r="AP1182" s="370"/>
      <c r="AR1182" s="369">
        <v>6.6666666666666697E-3</v>
      </c>
      <c r="AS1182" s="369">
        <v>6.6666666666666697E-3</v>
      </c>
      <c r="AT1182" s="369" t="s">
        <v>1424</v>
      </c>
      <c r="AW1182"/>
      <c r="AX1182" s="198"/>
      <c r="AY1182" s="184"/>
      <c r="AZ1182" s="184"/>
      <c r="BA1182" s="184"/>
      <c r="BB1182" s="186"/>
      <c r="BC1182" s="184"/>
      <c r="BD1182" s="184"/>
      <c r="BE1182" s="184"/>
      <c r="BF1182" s="184"/>
      <c r="BG1182" s="186"/>
      <c r="BH1182" s="186"/>
      <c r="BI1182" s="199"/>
      <c r="BJ1182" s="199"/>
      <c r="BK1182" s="199"/>
      <c r="BL1182" s="186"/>
      <c r="BM1182" s="186"/>
      <c r="BN1182" s="186"/>
      <c r="BO1182" s="186"/>
      <c r="BP1182" s="186"/>
      <c r="BQ1182" s="186"/>
      <c r="BR1182" s="186"/>
      <c r="BS1182" s="186"/>
      <c r="BT1182" s="187"/>
      <c r="BU1182" s="188"/>
      <c r="BV1182" s="189"/>
      <c r="BW1182" s="185"/>
      <c r="BX1182"/>
      <c r="BZ1182"/>
    </row>
    <row r="1183" spans="2:78" ht="18.75">
      <c r="B1183" s="363" t="s">
        <v>1229</v>
      </c>
      <c r="C1183" s="364">
        <v>40265153000185</v>
      </c>
      <c r="D1183" s="365" t="s">
        <v>14</v>
      </c>
      <c r="E1183" s="365" t="s">
        <v>607</v>
      </c>
      <c r="F1183" s="365" t="s">
        <v>1424</v>
      </c>
      <c r="G1183" s="366" t="s">
        <v>1424</v>
      </c>
      <c r="H1183" s="366" t="s">
        <v>34</v>
      </c>
      <c r="I1183" s="366" t="s">
        <v>34</v>
      </c>
      <c r="J1183" s="366" t="s">
        <v>608</v>
      </c>
      <c r="K1183" s="367" t="s">
        <v>48</v>
      </c>
      <c r="L1183" s="368"/>
      <c r="M1183" s="368" t="s">
        <v>34</v>
      </c>
      <c r="N1183" s="367">
        <v>573035</v>
      </c>
      <c r="O1183" s="367" t="s">
        <v>1323</v>
      </c>
      <c r="P1183" s="371">
        <v>44225</v>
      </c>
      <c r="Q1183" s="372">
        <v>26.75731854</v>
      </c>
      <c r="R1183" s="372">
        <v>27.234347811230165</v>
      </c>
      <c r="S1183" s="367">
        <v>2</v>
      </c>
      <c r="T1183" s="369">
        <v>1.0933527049445946E-3</v>
      </c>
      <c r="U1183" s="369">
        <v>1.1714751559877556E-2</v>
      </c>
      <c r="V1183" s="369">
        <v>-1.1734313006669828E-2</v>
      </c>
      <c r="W1183" s="369">
        <v>-0.1051259723706431</v>
      </c>
      <c r="Y1183" s="369"/>
      <c r="AA1183" s="369"/>
      <c r="AB1183" s="369">
        <v>0.191947936977687</v>
      </c>
      <c r="AC1183" s="373">
        <v>-0.64265217201198443</v>
      </c>
      <c r="AD1183" s="575">
        <v>40265107000186</v>
      </c>
      <c r="AE1183" s="370" t="s">
        <v>2056</v>
      </c>
      <c r="AF1183" s="370" t="s">
        <v>1833</v>
      </c>
      <c r="AG1183" s="374" t="s">
        <v>1458</v>
      </c>
      <c r="AH1183" s="374" t="s">
        <v>1819</v>
      </c>
      <c r="AI1183" s="374">
        <v>50</v>
      </c>
      <c r="AJ1183" s="374">
        <v>50</v>
      </c>
      <c r="AK1183" s="374">
        <v>30</v>
      </c>
      <c r="AL1183" s="722">
        <v>2</v>
      </c>
      <c r="AM1183" s="722">
        <v>20</v>
      </c>
      <c r="AN1183" s="369" t="s">
        <v>1815</v>
      </c>
      <c r="AO1183" s="367" t="s">
        <v>1326</v>
      </c>
      <c r="AP1183" s="370" t="s">
        <v>1816</v>
      </c>
      <c r="AQ1183" s="376" t="s">
        <v>661</v>
      </c>
      <c r="AR1183" s="369">
        <v>5.3333333333333297E-3</v>
      </c>
      <c r="AS1183" s="369">
        <v>5.3333333333333297E-3</v>
      </c>
      <c r="AT1183" s="369" t="s">
        <v>1424</v>
      </c>
      <c r="AW1183"/>
      <c r="AX1183" s="198"/>
      <c r="AY1183" s="184"/>
      <c r="AZ1183" s="184"/>
      <c r="BA1183" s="184"/>
      <c r="BB1183" s="186"/>
      <c r="BC1183" s="184"/>
      <c r="BD1183" s="184"/>
      <c r="BE1183" s="184"/>
      <c r="BF1183" s="184"/>
      <c r="BG1183" s="186"/>
      <c r="BH1183" s="186"/>
      <c r="BI1183" s="199"/>
      <c r="BJ1183" s="199"/>
      <c r="BK1183" s="199"/>
      <c r="BL1183" s="186"/>
      <c r="BM1183" s="186"/>
      <c r="BN1183" s="186"/>
      <c r="BO1183" s="186"/>
      <c r="BP1183" s="186"/>
      <c r="BQ1183" s="186"/>
      <c r="BR1183" s="186"/>
      <c r="BS1183" s="186"/>
      <c r="BT1183" s="187"/>
      <c r="BU1183" s="188"/>
      <c r="BV1183" s="189"/>
      <c r="BW1183" s="185"/>
      <c r="BX1183"/>
      <c r="BZ1183"/>
    </row>
    <row r="1184" spans="2:78" ht="18.75">
      <c r="B1184" s="363" t="s">
        <v>1296</v>
      </c>
      <c r="C1184" s="364">
        <v>37487351000189</v>
      </c>
      <c r="D1184" s="365" t="s">
        <v>14</v>
      </c>
      <c r="E1184" s="365" t="s">
        <v>614</v>
      </c>
      <c r="F1184" s="365" t="s">
        <v>1424</v>
      </c>
      <c r="G1184" s="366" t="s">
        <v>1424</v>
      </c>
      <c r="H1184" s="366" t="s">
        <v>1340</v>
      </c>
      <c r="I1184" s="366" t="s">
        <v>34</v>
      </c>
      <c r="J1184" s="366" t="s">
        <v>608</v>
      </c>
      <c r="K1184" s="367" t="s">
        <v>48</v>
      </c>
      <c r="L1184" s="368"/>
      <c r="M1184" s="368" t="s">
        <v>34</v>
      </c>
      <c r="N1184" s="367">
        <v>573231</v>
      </c>
      <c r="O1184" s="367" t="s">
        <v>1323</v>
      </c>
      <c r="P1184" s="371">
        <v>43993</v>
      </c>
      <c r="Q1184" s="372">
        <v>44.598851230000001</v>
      </c>
      <c r="R1184" s="372">
        <v>40.782690309880458</v>
      </c>
      <c r="S1184" s="367">
        <v>2</v>
      </c>
      <c r="T1184" s="369">
        <v>0.13131216035485549</v>
      </c>
      <c r="U1184" s="369">
        <v>1.4069470248632052</v>
      </c>
      <c r="V1184" s="369">
        <v>-6.2881993133783176E-3</v>
      </c>
      <c r="W1184" s="369">
        <v>-5.6335046363903955E-2</v>
      </c>
      <c r="X1184" s="369">
        <v>-5.4698400000000813E-2</v>
      </c>
      <c r="Y1184" s="369">
        <v>-0.37444208298856063</v>
      </c>
      <c r="AA1184" s="369"/>
      <c r="AB1184" s="369">
        <v>0.23310227569702963</v>
      </c>
      <c r="AC1184" s="373">
        <v>-0.50582794426206901</v>
      </c>
      <c r="AD1184" s="575">
        <v>37467645000149</v>
      </c>
      <c r="AE1184" s="370" t="s">
        <v>2141</v>
      </c>
      <c r="AF1184" s="370" t="s">
        <v>1875</v>
      </c>
      <c r="AG1184" s="374" t="s">
        <v>738</v>
      </c>
      <c r="AH1184" s="374" t="s">
        <v>1819</v>
      </c>
      <c r="AI1184" s="374">
        <v>500</v>
      </c>
      <c r="AJ1184" s="374">
        <v>100</v>
      </c>
      <c r="AK1184" s="374">
        <v>500</v>
      </c>
      <c r="AL1184" s="722">
        <v>0</v>
      </c>
      <c r="AM1184" s="722">
        <v>0</v>
      </c>
      <c r="AN1184" s="369" t="s">
        <v>1820</v>
      </c>
      <c r="AO1184" s="367" t="s">
        <v>1326</v>
      </c>
      <c r="AP1184" s="370" t="s">
        <v>1835</v>
      </c>
      <c r="AQ1184" s="376" t="s">
        <v>1950</v>
      </c>
      <c r="AR1184" s="369">
        <v>5.0133333333333297E-3</v>
      </c>
      <c r="AS1184" s="369">
        <v>5.0133333333333297E-3</v>
      </c>
      <c r="AT1184" s="369" t="s">
        <v>1424</v>
      </c>
      <c r="AW1184"/>
      <c r="AX1184" s="198"/>
      <c r="AY1184" s="184"/>
      <c r="AZ1184" s="184"/>
      <c r="BA1184" s="184"/>
      <c r="BB1184" s="186"/>
      <c r="BC1184" s="184"/>
      <c r="BD1184" s="184"/>
      <c r="BE1184" s="184"/>
      <c r="BF1184" s="184"/>
      <c r="BG1184" s="186"/>
      <c r="BH1184" s="186"/>
      <c r="BI1184" s="199"/>
      <c r="BJ1184" s="199"/>
      <c r="BK1184" s="199"/>
      <c r="BL1184" s="186"/>
      <c r="BM1184" s="186"/>
      <c r="BN1184" s="186"/>
      <c r="BO1184" s="186"/>
      <c r="BP1184" s="186"/>
      <c r="BQ1184" s="186"/>
      <c r="BR1184" s="186"/>
      <c r="BS1184" s="186"/>
      <c r="BT1184" s="187"/>
      <c r="BU1184" s="188"/>
      <c r="BV1184" s="189"/>
      <c r="BW1184" s="185"/>
      <c r="BX1184"/>
      <c r="BZ1184"/>
    </row>
    <row r="1185" spans="2:78" ht="18.75">
      <c r="B1185" s="363" t="s">
        <v>1295</v>
      </c>
      <c r="C1185" s="364">
        <v>37751366000102</v>
      </c>
      <c r="D1185" s="365" t="s">
        <v>14</v>
      </c>
      <c r="E1185" s="365" t="s">
        <v>607</v>
      </c>
      <c r="F1185" s="365" t="s">
        <v>1424</v>
      </c>
      <c r="G1185" s="366" t="s">
        <v>1424</v>
      </c>
      <c r="H1185" s="366" t="s">
        <v>34</v>
      </c>
      <c r="I1185" s="366" t="s">
        <v>34</v>
      </c>
      <c r="J1185" s="366" t="s">
        <v>608</v>
      </c>
      <c r="K1185" s="367" t="s">
        <v>48</v>
      </c>
      <c r="L1185" s="368"/>
      <c r="M1185" s="368" t="s">
        <v>34</v>
      </c>
      <c r="N1185" s="367">
        <v>573256</v>
      </c>
      <c r="O1185" s="367" t="s">
        <v>1323</v>
      </c>
      <c r="P1185" s="371">
        <v>43993</v>
      </c>
      <c r="Q1185" s="372">
        <v>11.12733942</v>
      </c>
      <c r="R1185" s="372">
        <v>9.0328521010358624</v>
      </c>
      <c r="S1185" s="367">
        <v>2</v>
      </c>
      <c r="T1185" s="369">
        <v>5.4678816236438665E-2</v>
      </c>
      <c r="U1185" s="369">
        <v>0.58585737694821705</v>
      </c>
      <c r="V1185" s="369">
        <v>-5.4658149221237129E-2</v>
      </c>
      <c r="W1185" s="369">
        <v>-0.48967426398087555</v>
      </c>
      <c r="X1185" s="369">
        <v>-9.9749840000000423E-2</v>
      </c>
      <c r="Y1185" s="369">
        <v>-0.68284516306464627</v>
      </c>
      <c r="AA1185" s="369"/>
      <c r="AB1185" s="369">
        <v>0.22777438436629152</v>
      </c>
      <c r="AC1185" s="373">
        <v>-0.73001885303791503</v>
      </c>
      <c r="AD1185" s="575">
        <v>37487612000160</v>
      </c>
      <c r="AE1185" s="370" t="s">
        <v>2141</v>
      </c>
      <c r="AF1185" s="370" t="s">
        <v>1875</v>
      </c>
      <c r="AG1185" s="374" t="s">
        <v>738</v>
      </c>
      <c r="AH1185" s="374" t="s">
        <v>1819</v>
      </c>
      <c r="AI1185" s="374">
        <v>500</v>
      </c>
      <c r="AJ1185" s="374">
        <v>100</v>
      </c>
      <c r="AK1185" s="374">
        <v>500</v>
      </c>
      <c r="AL1185" s="722">
        <v>0</v>
      </c>
      <c r="AM1185" s="722">
        <v>0</v>
      </c>
      <c r="AN1185" s="369" t="s">
        <v>668</v>
      </c>
      <c r="AO1185" s="367" t="s">
        <v>1326</v>
      </c>
      <c r="AP1185" s="370" t="s">
        <v>1816</v>
      </c>
      <c r="AQ1185" s="376" t="s">
        <v>718</v>
      </c>
      <c r="AR1185" s="369">
        <v>5.0133333333333297E-3</v>
      </c>
      <c r="AS1185" s="369">
        <v>5.0133333333333297E-3</v>
      </c>
      <c r="AT1185" s="369" t="s">
        <v>1424</v>
      </c>
      <c r="AW1185"/>
      <c r="AX1185" s="198"/>
      <c r="AY1185" s="184"/>
      <c r="AZ1185" s="184"/>
      <c r="BA1185" s="184"/>
      <c r="BB1185" s="186"/>
      <c r="BC1185" s="184"/>
      <c r="BD1185" s="184"/>
      <c r="BE1185" s="184"/>
      <c r="BF1185" s="184"/>
      <c r="BG1185" s="186"/>
      <c r="BH1185" s="186"/>
      <c r="BI1185" s="199"/>
      <c r="BJ1185" s="199"/>
      <c r="BK1185" s="199"/>
      <c r="BL1185" s="186"/>
      <c r="BM1185" s="186"/>
      <c r="BN1185" s="186"/>
      <c r="BO1185" s="186"/>
      <c r="BP1185" s="186"/>
      <c r="BQ1185" s="186"/>
      <c r="BR1185" s="186"/>
      <c r="BS1185" s="186"/>
      <c r="BT1185" s="187"/>
      <c r="BU1185" s="188"/>
      <c r="BV1185" s="189"/>
      <c r="BW1185" s="185"/>
      <c r="BX1185"/>
      <c r="BZ1185"/>
    </row>
    <row r="1186" spans="2:78" ht="18.75">
      <c r="B1186" s="363" t="s">
        <v>393</v>
      </c>
      <c r="C1186" s="364">
        <v>39669100000140</v>
      </c>
      <c r="D1186" s="365" t="s">
        <v>14</v>
      </c>
      <c r="E1186" s="365" t="s">
        <v>607</v>
      </c>
      <c r="F1186" s="365" t="s">
        <v>1424</v>
      </c>
      <c r="G1186" s="366" t="s">
        <v>1424</v>
      </c>
      <c r="H1186" s="366" t="s">
        <v>34</v>
      </c>
      <c r="I1186" s="366" t="s">
        <v>34</v>
      </c>
      <c r="J1186" s="366" t="s">
        <v>608</v>
      </c>
      <c r="K1186" s="367" t="s">
        <v>48</v>
      </c>
      <c r="L1186" s="368"/>
      <c r="M1186" s="368" t="s">
        <v>34</v>
      </c>
      <c r="N1186" s="367">
        <v>573541</v>
      </c>
      <c r="O1186" s="367" t="s">
        <v>1323</v>
      </c>
      <c r="P1186" s="371">
        <v>44230</v>
      </c>
      <c r="Q1186" s="372">
        <v>18.267615370000001</v>
      </c>
      <c r="R1186" s="372">
        <v>19.945975126892431</v>
      </c>
      <c r="S1186" s="367">
        <v>2</v>
      </c>
      <c r="T1186" s="369">
        <v>-0.25600095516491406</v>
      </c>
      <c r="U1186" s="369">
        <v>-2.7429278541916577</v>
      </c>
      <c r="V1186" s="369">
        <v>-0.3467018636377982</v>
      </c>
      <c r="W1186" s="369">
        <v>-3.1060506496563391</v>
      </c>
      <c r="Y1186" s="369"/>
      <c r="AA1186" s="369"/>
      <c r="AB1186" s="369">
        <v>0.25102632047951662</v>
      </c>
      <c r="AC1186" s="373">
        <v>-1.8257978221867652</v>
      </c>
      <c r="AD1186" s="575">
        <v>0</v>
      </c>
      <c r="AE1186" s="370" t="s">
        <v>1848</v>
      </c>
      <c r="AF1186" s="370" t="s">
        <v>1849</v>
      </c>
      <c r="AG1186" s="374" t="s">
        <v>721</v>
      </c>
      <c r="AH1186" s="374" t="s">
        <v>1819</v>
      </c>
      <c r="AI1186" s="374">
        <v>1000</v>
      </c>
      <c r="AJ1186" s="374">
        <v>1000</v>
      </c>
      <c r="AK1186" s="374">
        <v>1000</v>
      </c>
      <c r="AL1186" s="722">
        <v>2</v>
      </c>
      <c r="AM1186" s="722">
        <v>20</v>
      </c>
      <c r="AN1186" s="369" t="s">
        <v>668</v>
      </c>
      <c r="AO1186" s="367" t="s">
        <v>1326</v>
      </c>
      <c r="AP1186" s="370" t="s">
        <v>1816</v>
      </c>
      <c r="AQ1186" s="376" t="s">
        <v>696</v>
      </c>
      <c r="AR1186" s="369">
        <v>6.6660000000000001E-3</v>
      </c>
      <c r="AS1186" s="369">
        <v>6.6660000000000001E-3</v>
      </c>
      <c r="AT1186" s="369" t="s">
        <v>1424</v>
      </c>
      <c r="AW1186"/>
      <c r="AX1186" s="198"/>
      <c r="AY1186" s="184"/>
      <c r="AZ1186" s="184"/>
      <c r="BA1186" s="184"/>
      <c r="BB1186" s="186"/>
      <c r="BC1186" s="184"/>
      <c r="BD1186" s="184"/>
      <c r="BE1186" s="184"/>
      <c r="BF1186" s="184"/>
      <c r="BG1186" s="186"/>
      <c r="BH1186" s="186"/>
      <c r="BI1186" s="199"/>
      <c r="BJ1186" s="199"/>
      <c r="BK1186" s="199"/>
      <c r="BL1186" s="186"/>
      <c r="BM1186" s="186"/>
      <c r="BN1186" s="186"/>
      <c r="BO1186" s="186"/>
      <c r="BP1186" s="186"/>
      <c r="BQ1186" s="186"/>
      <c r="BR1186" s="186"/>
      <c r="BS1186" s="186"/>
      <c r="BT1186" s="187"/>
      <c r="BU1186" s="188"/>
      <c r="BV1186" s="189"/>
      <c r="BW1186" s="185"/>
      <c r="BX1186"/>
      <c r="BZ1186"/>
    </row>
    <row r="1187" spans="2:78" ht="18.75">
      <c r="B1187" s="363" t="s">
        <v>1162</v>
      </c>
      <c r="C1187" s="364">
        <v>40265199000102</v>
      </c>
      <c r="D1187" s="365" t="s">
        <v>11</v>
      </c>
      <c r="E1187" s="365" t="s">
        <v>620</v>
      </c>
      <c r="F1187" s="365" t="s">
        <v>687</v>
      </c>
      <c r="G1187" s="366" t="s">
        <v>740</v>
      </c>
      <c r="H1187" s="366" t="s">
        <v>34</v>
      </c>
      <c r="I1187" s="366" t="s">
        <v>1321</v>
      </c>
      <c r="J1187" s="366" t="s">
        <v>608</v>
      </c>
      <c r="K1187" s="367" t="s">
        <v>48</v>
      </c>
      <c r="L1187" s="368"/>
      <c r="M1187" s="368" t="s">
        <v>34</v>
      </c>
      <c r="N1187" s="367">
        <v>573825</v>
      </c>
      <c r="O1187" s="367" t="s">
        <v>1323</v>
      </c>
      <c r="P1187" s="371">
        <v>44225</v>
      </c>
      <c r="Q1187" s="372">
        <v>90.222564480000003</v>
      </c>
      <c r="R1187" s="372">
        <v>71.917072354365104</v>
      </c>
      <c r="S1187" s="367">
        <v>1</v>
      </c>
      <c r="T1187" s="369">
        <v>0.13478891958759998</v>
      </c>
      <c r="U1187" s="369">
        <v>1.4441988379889394</v>
      </c>
      <c r="V1187" s="369">
        <v>0.16601892250344652</v>
      </c>
      <c r="W1187" s="369">
        <v>1.487338939244331</v>
      </c>
      <c r="Y1187" s="369"/>
      <c r="AA1187" s="369"/>
      <c r="AB1187" s="369">
        <v>3.5749368569369042E-2</v>
      </c>
      <c r="AC1187" s="373">
        <v>1.5216346211159497</v>
      </c>
      <c r="AD1187" s="575">
        <v>36498197000188</v>
      </c>
      <c r="AE1187" s="370" t="s">
        <v>2099</v>
      </c>
      <c r="AF1187" s="370" t="s">
        <v>1833</v>
      </c>
      <c r="AG1187" s="374" t="s">
        <v>1458</v>
      </c>
      <c r="AH1187" s="374" t="s">
        <v>1813</v>
      </c>
      <c r="AI1187" s="374">
        <v>5000</v>
      </c>
      <c r="AJ1187" s="374">
        <v>1000</v>
      </c>
      <c r="AK1187" s="374">
        <v>1000</v>
      </c>
      <c r="AL1187" s="722">
        <v>1.18</v>
      </c>
      <c r="AM1187" s="722">
        <v>10</v>
      </c>
      <c r="AN1187" s="369" t="s">
        <v>1815</v>
      </c>
      <c r="AO1187" s="367" t="s">
        <v>1326</v>
      </c>
      <c r="AP1187" s="370" t="s">
        <v>1835</v>
      </c>
      <c r="AQ1187" s="376" t="s">
        <v>1950</v>
      </c>
      <c r="AR1187" s="369">
        <v>5.5066666666666701E-3</v>
      </c>
      <c r="AS1187" s="369">
        <v>5.5066666666666701E-3</v>
      </c>
      <c r="AT1187" s="369" t="s">
        <v>1424</v>
      </c>
      <c r="AW1187"/>
      <c r="AX1187" s="198"/>
      <c r="AY1187" s="184"/>
      <c r="AZ1187" s="184"/>
      <c r="BA1187" s="184"/>
      <c r="BB1187" s="186"/>
      <c r="BC1187" s="184"/>
      <c r="BD1187" s="184"/>
      <c r="BE1187" s="184"/>
      <c r="BF1187" s="184"/>
      <c r="BG1187" s="186"/>
      <c r="BH1187" s="186"/>
      <c r="BI1187" s="199"/>
      <c r="BJ1187" s="199"/>
      <c r="BK1187" s="199"/>
      <c r="BL1187" s="186"/>
      <c r="BM1187" s="186"/>
      <c r="BN1187" s="186"/>
      <c r="BO1187" s="186"/>
      <c r="BP1187" s="186"/>
      <c r="BQ1187" s="186"/>
      <c r="BR1187" s="186"/>
      <c r="BS1187" s="186"/>
      <c r="BT1187" s="187"/>
      <c r="BU1187" s="188"/>
      <c r="BV1187" s="189"/>
      <c r="BW1187" s="185"/>
      <c r="BX1187"/>
      <c r="BZ1187"/>
    </row>
    <row r="1188" spans="2:78" ht="18.75">
      <c r="B1188" s="363" t="s">
        <v>1095</v>
      </c>
      <c r="C1188" s="364">
        <v>37467515000106</v>
      </c>
      <c r="D1188" s="365" t="s">
        <v>14</v>
      </c>
      <c r="E1188" s="365" t="s">
        <v>614</v>
      </c>
      <c r="F1188" s="365" t="s">
        <v>691</v>
      </c>
      <c r="G1188" s="366" t="s">
        <v>1424</v>
      </c>
      <c r="H1188" s="366" t="s">
        <v>867</v>
      </c>
      <c r="I1188" s="366" t="s">
        <v>34</v>
      </c>
      <c r="J1188" s="366" t="s">
        <v>608</v>
      </c>
      <c r="K1188" s="367" t="s">
        <v>48</v>
      </c>
      <c r="L1188" s="368" t="s">
        <v>717</v>
      </c>
      <c r="M1188" s="368" t="s">
        <v>1421</v>
      </c>
      <c r="N1188" s="367">
        <v>574759</v>
      </c>
      <c r="O1188" s="367" t="s">
        <v>1323</v>
      </c>
      <c r="P1188" s="371">
        <v>44227</v>
      </c>
      <c r="Q1188" s="372">
        <v>405328900</v>
      </c>
      <c r="R1188" s="372">
        <v>14979913.969233029</v>
      </c>
      <c r="S1188" s="367">
        <v>2</v>
      </c>
      <c r="T1188" s="369">
        <v>0.29532346567421985</v>
      </c>
      <c r="U1188" s="369">
        <v>3.1642497563042382</v>
      </c>
      <c r="V1188" s="369">
        <v>0.20677438935867287</v>
      </c>
      <c r="W1188" s="369">
        <v>1.8524611309005348</v>
      </c>
      <c r="Y1188" s="369"/>
      <c r="AA1188" s="369"/>
      <c r="AB1188" s="369">
        <v>0.16483065677686445</v>
      </c>
      <c r="AC1188" s="373">
        <v>0.57727697998694305</v>
      </c>
      <c r="AD1188" s="575">
        <v>37467474000158</v>
      </c>
      <c r="AE1188" s="370" t="s">
        <v>2142</v>
      </c>
      <c r="AF1188" s="370" t="s">
        <v>1875</v>
      </c>
      <c r="AG1188" s="374" t="s">
        <v>738</v>
      </c>
      <c r="AH1188" s="374" t="s">
        <v>1813</v>
      </c>
      <c r="AI1188" s="374">
        <v>0</v>
      </c>
      <c r="AJ1188" s="374">
        <v>0</v>
      </c>
      <c r="AK1188" s="374">
        <v>0</v>
      </c>
      <c r="AL1188" s="722">
        <v>0</v>
      </c>
      <c r="AM1188" s="722">
        <v>0</v>
      </c>
      <c r="AN1188" s="369" t="s">
        <v>1820</v>
      </c>
      <c r="AO1188" s="367" t="s">
        <v>1326</v>
      </c>
      <c r="AP1188" s="370" t="s">
        <v>1835</v>
      </c>
      <c r="AQ1188" s="376" t="s">
        <v>670</v>
      </c>
      <c r="AR1188" s="369">
        <v>3.5999999999999999E-3</v>
      </c>
      <c r="AS1188" s="369">
        <v>3.5999999999999999E-3</v>
      </c>
      <c r="AT1188" s="369" t="s">
        <v>1424</v>
      </c>
      <c r="AW1188"/>
      <c r="AX1188" s="198"/>
      <c r="AY1188" s="184"/>
      <c r="AZ1188" s="184"/>
      <c r="BA1188" s="184"/>
      <c r="BB1188" s="186"/>
      <c r="BC1188" s="184"/>
      <c r="BD1188" s="184"/>
      <c r="BE1188" s="184"/>
      <c r="BF1188" s="184"/>
      <c r="BG1188" s="186"/>
      <c r="BH1188" s="186"/>
      <c r="BI1188" s="199"/>
      <c r="BJ1188" s="199"/>
      <c r="BK1188" s="199"/>
      <c r="BL1188" s="186"/>
      <c r="BM1188" s="186"/>
      <c r="BN1188" s="186"/>
      <c r="BO1188" s="186"/>
      <c r="BP1188" s="186"/>
      <c r="BQ1188" s="186"/>
      <c r="BR1188" s="186"/>
      <c r="BS1188" s="186"/>
      <c r="BT1188" s="187"/>
      <c r="BU1188" s="188"/>
      <c r="BV1188" s="189"/>
      <c r="BW1188" s="185"/>
      <c r="BX1188"/>
      <c r="BZ1188"/>
    </row>
    <row r="1189" spans="2:78" ht="18.75">
      <c r="B1189" s="363" t="s">
        <v>997</v>
      </c>
      <c r="C1189" s="364">
        <v>39990463000183</v>
      </c>
      <c r="D1189" s="365" t="s">
        <v>14</v>
      </c>
      <c r="E1189" s="365" t="s">
        <v>607</v>
      </c>
      <c r="F1189" s="365" t="s">
        <v>1424</v>
      </c>
      <c r="G1189" s="366" t="s">
        <v>1424</v>
      </c>
      <c r="H1189" s="366" t="s">
        <v>34</v>
      </c>
      <c r="I1189" s="366" t="s">
        <v>34</v>
      </c>
      <c r="J1189" s="366" t="s">
        <v>608</v>
      </c>
      <c r="K1189" s="367" t="s">
        <v>48</v>
      </c>
      <c r="L1189" s="368"/>
      <c r="M1189" s="368" t="s">
        <v>34</v>
      </c>
      <c r="N1189" s="367">
        <v>574767</v>
      </c>
      <c r="O1189" s="367" t="s">
        <v>1326</v>
      </c>
      <c r="P1189" s="371">
        <v>44231</v>
      </c>
      <c r="Q1189" s="372">
        <v>16.945383889999999</v>
      </c>
      <c r="R1189" s="372">
        <v>25.269888430119519</v>
      </c>
      <c r="S1189" s="367">
        <v>2</v>
      </c>
      <c r="T1189" s="369">
        <v>3.3562814328222501E-2</v>
      </c>
      <c r="U1189" s="369">
        <v>0.35960951093576859</v>
      </c>
      <c r="V1189" s="369">
        <v>-2.5968968280551397E-2</v>
      </c>
      <c r="W1189" s="369">
        <v>-0.23265214081161834</v>
      </c>
      <c r="Y1189" s="369"/>
      <c r="AA1189" s="369"/>
      <c r="AB1189" s="369">
        <v>0.21690805695642307</v>
      </c>
      <c r="AC1189" s="373">
        <v>-0.63432597118074596</v>
      </c>
      <c r="AD1189" s="575">
        <v>35492558000116</v>
      </c>
      <c r="AE1189" s="370" t="s">
        <v>1908</v>
      </c>
      <c r="AF1189" s="370" t="s">
        <v>1856</v>
      </c>
      <c r="AG1189" s="374" t="s">
        <v>59</v>
      </c>
      <c r="AH1189" s="374" t="s">
        <v>1813</v>
      </c>
      <c r="AI1189" s="374">
        <v>100</v>
      </c>
      <c r="AJ1189" s="374">
        <v>1</v>
      </c>
      <c r="AK1189" s="374">
        <v>100</v>
      </c>
      <c r="AL1189" s="722">
        <v>0</v>
      </c>
      <c r="AM1189" s="722">
        <v>0</v>
      </c>
      <c r="AN1189" s="369" t="s">
        <v>668</v>
      </c>
      <c r="AO1189" s="367" t="s">
        <v>1326</v>
      </c>
      <c r="AP1189" s="370" t="s">
        <v>1816</v>
      </c>
      <c r="AQ1189" s="376" t="s">
        <v>661</v>
      </c>
      <c r="AR1189" s="369">
        <v>4.6666666666666697E-3</v>
      </c>
      <c r="AS1189" s="369">
        <v>4.6666666666666697E-3</v>
      </c>
      <c r="AT1189" s="369" t="s">
        <v>1424</v>
      </c>
      <c r="AW1189"/>
      <c r="AX1189" s="198"/>
      <c r="AY1189" s="184"/>
      <c r="AZ1189" s="184"/>
      <c r="BA1189" s="184"/>
      <c r="BB1189" s="186"/>
      <c r="BC1189" s="184"/>
      <c r="BD1189" s="184"/>
      <c r="BE1189" s="184"/>
      <c r="BF1189" s="184"/>
      <c r="BG1189" s="186"/>
      <c r="BH1189" s="186"/>
      <c r="BI1189" s="199"/>
      <c r="BJ1189" s="199"/>
      <c r="BK1189" s="199"/>
      <c r="BL1189" s="186"/>
      <c r="BM1189" s="186"/>
      <c r="BN1189" s="186"/>
      <c r="BO1189" s="186"/>
      <c r="BP1189" s="186"/>
      <c r="BQ1189" s="186"/>
      <c r="BR1189" s="186"/>
      <c r="BS1189" s="186"/>
      <c r="BT1189" s="187"/>
      <c r="BU1189" s="188"/>
      <c r="BV1189" s="189"/>
      <c r="BW1189" s="185"/>
      <c r="BX1189"/>
      <c r="BZ1189"/>
    </row>
    <row r="1190" spans="2:78" ht="18.75">
      <c r="B1190" s="363" t="s">
        <v>40</v>
      </c>
      <c r="C1190" s="364"/>
      <c r="D1190" s="365" t="s">
        <v>13</v>
      </c>
      <c r="E1190" s="365" t="s">
        <v>615</v>
      </c>
      <c r="F1190" s="365" t="s">
        <v>619</v>
      </c>
      <c r="G1190" s="366" t="s">
        <v>34</v>
      </c>
      <c r="H1190" s="366" t="s">
        <v>1340</v>
      </c>
      <c r="I1190" s="366" t="s">
        <v>34</v>
      </c>
      <c r="J1190" s="366" t="s">
        <v>611</v>
      </c>
      <c r="L1190" s="368"/>
      <c r="M1190" s="368" t="s">
        <v>1421</v>
      </c>
      <c r="N1190" s="367">
        <v>575879</v>
      </c>
      <c r="O1190" s="367" t="s">
        <v>1323</v>
      </c>
      <c r="P1190" s="371"/>
      <c r="S1190" s="367"/>
      <c r="U1190" s="369"/>
      <c r="W1190" s="369"/>
      <c r="Y1190" s="369"/>
      <c r="AA1190" s="369"/>
      <c r="AD1190" s="575">
        <v>40697810000163</v>
      </c>
      <c r="AE1190" s="370"/>
      <c r="AF1190" s="370"/>
      <c r="AG1190" s="374" t="s">
        <v>1458</v>
      </c>
      <c r="AH1190" s="374"/>
      <c r="AI1190" s="374">
        <v>50000</v>
      </c>
      <c r="AJ1190" s="374">
        <v>10000</v>
      </c>
      <c r="AK1190" s="374">
        <v>10000</v>
      </c>
      <c r="AN1190" s="369"/>
      <c r="AO1190" s="367" t="s">
        <v>1326</v>
      </c>
      <c r="AP1190" s="370"/>
      <c r="AR1190" s="369">
        <v>0</v>
      </c>
      <c r="AS1190" s="369">
        <v>0</v>
      </c>
      <c r="AT1190" s="369" t="s">
        <v>1424</v>
      </c>
      <c r="AW1190"/>
      <c r="AX1190" s="198"/>
      <c r="AY1190" s="184"/>
      <c r="AZ1190" s="184"/>
      <c r="BA1190" s="184"/>
      <c r="BB1190" s="186"/>
      <c r="BC1190" s="184"/>
      <c r="BD1190" s="184"/>
      <c r="BE1190" s="184"/>
      <c r="BF1190" s="184"/>
      <c r="BG1190" s="186"/>
      <c r="BH1190" s="186"/>
      <c r="BI1190" s="199"/>
      <c r="BJ1190" s="199"/>
      <c r="BK1190" s="199"/>
      <c r="BL1190" s="186"/>
      <c r="BM1190" s="186"/>
      <c r="BN1190" s="186"/>
      <c r="BO1190" s="186"/>
      <c r="BP1190" s="186"/>
      <c r="BQ1190" s="186"/>
      <c r="BR1190" s="186"/>
      <c r="BS1190" s="186"/>
      <c r="BT1190" s="187"/>
      <c r="BU1190" s="188"/>
      <c r="BV1190" s="189"/>
      <c r="BW1190" s="185"/>
      <c r="BX1190"/>
      <c r="BZ1190"/>
    </row>
    <row r="1191" spans="2:78" ht="18.75">
      <c r="B1191" s="363" t="s">
        <v>371</v>
      </c>
      <c r="C1191" s="364">
        <v>40265128000100</v>
      </c>
      <c r="D1191" s="365" t="s">
        <v>14</v>
      </c>
      <c r="E1191" s="365" t="s">
        <v>614</v>
      </c>
      <c r="F1191" s="365" t="s">
        <v>1424</v>
      </c>
      <c r="G1191" s="366" t="s">
        <v>1424</v>
      </c>
      <c r="H1191" s="366" t="s">
        <v>867</v>
      </c>
      <c r="I1191" s="366" t="s">
        <v>34</v>
      </c>
      <c r="J1191" s="366" t="s">
        <v>608</v>
      </c>
      <c r="K1191" s="367" t="s">
        <v>48</v>
      </c>
      <c r="L1191" s="368"/>
      <c r="M1191" s="368" t="s">
        <v>1421</v>
      </c>
      <c r="N1191" s="367">
        <v>576190</v>
      </c>
      <c r="O1191" s="367" t="s">
        <v>1323</v>
      </c>
      <c r="P1191" s="371">
        <v>44220</v>
      </c>
      <c r="Q1191" s="372">
        <v>112.98856112999999</v>
      </c>
      <c r="R1191" s="372">
        <v>84.998033738214247</v>
      </c>
      <c r="S1191" s="367">
        <v>2</v>
      </c>
      <c r="T1191" s="369">
        <v>0.12755083772903664</v>
      </c>
      <c r="U1191" s="369">
        <v>1.3666462510152573</v>
      </c>
      <c r="V1191" s="369">
        <v>3.6588343067947671E-2</v>
      </c>
      <c r="W1191" s="369">
        <v>0.32778954679855382</v>
      </c>
      <c r="Y1191" s="369"/>
      <c r="AA1191" s="369"/>
      <c r="AB1191" s="369">
        <v>0.15726363079425287</v>
      </c>
      <c r="AC1191" s="373">
        <v>-0.47711668717275091</v>
      </c>
      <c r="AD1191" s="575">
        <v>39959914000110</v>
      </c>
      <c r="AE1191" s="370" t="s">
        <v>1889</v>
      </c>
      <c r="AF1191" s="370" t="s">
        <v>1833</v>
      </c>
      <c r="AG1191" s="374" t="s">
        <v>1458</v>
      </c>
      <c r="AH1191" s="374" t="s">
        <v>1813</v>
      </c>
      <c r="AI1191" s="374">
        <v>5000</v>
      </c>
      <c r="AJ1191" s="374">
        <v>5000</v>
      </c>
      <c r="AK1191" s="374">
        <v>5000</v>
      </c>
      <c r="AL1191" s="722">
        <v>0</v>
      </c>
      <c r="AM1191" s="722">
        <v>0</v>
      </c>
      <c r="AN1191" s="369" t="s">
        <v>1815</v>
      </c>
      <c r="AO1191" s="367" t="s">
        <v>1326</v>
      </c>
      <c r="AP1191" s="370" t="s">
        <v>1816</v>
      </c>
      <c r="AQ1191" s="376" t="s">
        <v>661</v>
      </c>
      <c r="AR1191" s="369">
        <v>3.2506499999999999E-3</v>
      </c>
      <c r="AS1191" s="369">
        <v>3.2506499999999999E-3</v>
      </c>
      <c r="AT1191" s="369" t="s">
        <v>1424</v>
      </c>
      <c r="AW1191"/>
      <c r="AX1191" s="198"/>
      <c r="AY1191" s="184"/>
      <c r="AZ1191" s="184"/>
      <c r="BA1191" s="184"/>
      <c r="BB1191" s="186"/>
      <c r="BC1191" s="184"/>
      <c r="BD1191" s="184"/>
      <c r="BE1191" s="184"/>
      <c r="BF1191" s="184"/>
      <c r="BG1191" s="186"/>
      <c r="BH1191" s="186"/>
      <c r="BI1191" s="199"/>
      <c r="BJ1191" s="199"/>
      <c r="BK1191" s="199"/>
      <c r="BL1191" s="186"/>
      <c r="BM1191" s="186"/>
      <c r="BN1191" s="186"/>
      <c r="BO1191" s="186"/>
      <c r="BP1191" s="186"/>
      <c r="BQ1191" s="186"/>
      <c r="BR1191" s="186"/>
      <c r="BS1191" s="186"/>
      <c r="BT1191" s="187"/>
      <c r="BU1191" s="188"/>
      <c r="BV1191" s="189"/>
      <c r="BW1191" s="185"/>
      <c r="BX1191"/>
      <c r="BZ1191"/>
    </row>
    <row r="1192" spans="2:78" ht="18.75">
      <c r="B1192" s="363" t="s">
        <v>1267</v>
      </c>
      <c r="C1192" s="364"/>
      <c r="D1192" s="365" t="s">
        <v>13</v>
      </c>
      <c r="E1192" s="365" t="s">
        <v>615</v>
      </c>
      <c r="F1192" s="365" t="s">
        <v>619</v>
      </c>
      <c r="G1192" s="366" t="s">
        <v>34</v>
      </c>
      <c r="H1192" s="366" t="s">
        <v>867</v>
      </c>
      <c r="I1192" s="366" t="s">
        <v>34</v>
      </c>
      <c r="J1192" s="366" t="s">
        <v>1424</v>
      </c>
      <c r="L1192" s="368"/>
      <c r="M1192" s="368" t="s">
        <v>1421</v>
      </c>
      <c r="N1192" s="367">
        <v>576492</v>
      </c>
      <c r="O1192" s="367" t="s">
        <v>1323</v>
      </c>
      <c r="P1192" s="371"/>
      <c r="S1192" s="367"/>
      <c r="U1192" s="369"/>
      <c r="W1192" s="369"/>
      <c r="Y1192" s="369"/>
      <c r="AA1192" s="369"/>
      <c r="AD1192" s="575">
        <v>0</v>
      </c>
      <c r="AE1192" s="370"/>
      <c r="AF1192" s="370"/>
      <c r="AG1192" s="374" t="s">
        <v>1458</v>
      </c>
      <c r="AH1192" s="374"/>
      <c r="AI1192" s="374">
        <v>0</v>
      </c>
      <c r="AJ1192" s="374">
        <v>0</v>
      </c>
      <c r="AK1192" s="374">
        <v>0</v>
      </c>
      <c r="AN1192" s="369"/>
      <c r="AO1192" s="367" t="s">
        <v>1326</v>
      </c>
      <c r="AP1192" s="370"/>
      <c r="AR1192" s="369">
        <v>2.4997499999999998E-3</v>
      </c>
      <c r="AS1192" s="369">
        <v>2.4997499999999998E-3</v>
      </c>
      <c r="AT1192" s="369" t="s">
        <v>1424</v>
      </c>
      <c r="AW1192"/>
      <c r="AX1192" s="198"/>
      <c r="AY1192" s="184"/>
      <c r="AZ1192" s="184"/>
      <c r="BA1192" s="184"/>
      <c r="BB1192" s="186"/>
      <c r="BC1192" s="184"/>
      <c r="BD1192" s="184"/>
      <c r="BE1192" s="184"/>
      <c r="BF1192" s="184"/>
      <c r="BG1192" s="186"/>
      <c r="BH1192" s="186"/>
      <c r="BI1192" s="199"/>
      <c r="BJ1192" s="199"/>
      <c r="BK1192" s="199"/>
      <c r="BL1192" s="186"/>
      <c r="BM1192" s="186"/>
      <c r="BN1192" s="186"/>
      <c r="BO1192" s="186"/>
      <c r="BP1192" s="186"/>
      <c r="BQ1192" s="186"/>
      <c r="BR1192" s="186"/>
      <c r="BS1192" s="186"/>
      <c r="BT1192" s="187"/>
      <c r="BU1192" s="188"/>
      <c r="BV1192" s="189"/>
      <c r="BW1192" s="185"/>
      <c r="BX1192"/>
      <c r="BZ1192"/>
    </row>
    <row r="1193" spans="2:78" ht="18.75">
      <c r="B1193" s="363" t="s">
        <v>1540</v>
      </c>
      <c r="C1193" s="364">
        <v>38377278000155</v>
      </c>
      <c r="D1193" s="365" t="s">
        <v>14</v>
      </c>
      <c r="E1193" s="365" t="s">
        <v>616</v>
      </c>
      <c r="F1193" s="365" t="s">
        <v>617</v>
      </c>
      <c r="G1193" s="366" t="s">
        <v>34</v>
      </c>
      <c r="H1193" s="366" t="s">
        <v>34</v>
      </c>
      <c r="I1193" s="366" t="s">
        <v>34</v>
      </c>
      <c r="J1193" s="366" t="s">
        <v>608</v>
      </c>
      <c r="K1193" s="367" t="s">
        <v>1815</v>
      </c>
      <c r="L1193" s="368"/>
      <c r="M1193" s="368" t="s">
        <v>1424</v>
      </c>
      <c r="N1193" s="367">
        <v>576743</v>
      </c>
      <c r="O1193" s="367" t="s">
        <v>1323</v>
      </c>
      <c r="P1193" s="371">
        <v>44237</v>
      </c>
      <c r="Q1193" s="372">
        <v>1.5627900000000001E-3</v>
      </c>
      <c r="R1193" s="372">
        <v>14.244809771981137</v>
      </c>
      <c r="S1193" s="367">
        <v>3</v>
      </c>
      <c r="T1193" s="369">
        <v>-0.38463894614805882</v>
      </c>
      <c r="U1193" s="369">
        <v>-4.1212224326147062</v>
      </c>
      <c r="V1193" s="369">
        <v>-0.34450979599176612</v>
      </c>
      <c r="W1193" s="369">
        <v>-3.0864122402615695</v>
      </c>
      <c r="Y1193" s="369"/>
      <c r="AA1193" s="369"/>
      <c r="AB1193" s="369">
        <v>0.2405371671193817</v>
      </c>
      <c r="AC1193" s="373">
        <v>-1.8963025425947688</v>
      </c>
      <c r="AD1193" s="575">
        <v>0</v>
      </c>
      <c r="AE1193" s="370" t="s">
        <v>1946</v>
      </c>
      <c r="AF1193" s="370" t="s">
        <v>1812</v>
      </c>
      <c r="AG1193" s="374" t="s">
        <v>1459</v>
      </c>
      <c r="AH1193" s="374" t="s">
        <v>1813</v>
      </c>
      <c r="AI1193" s="374">
        <v>500</v>
      </c>
      <c r="AJ1193" s="374">
        <v>0</v>
      </c>
      <c r="AK1193" s="374">
        <v>100</v>
      </c>
      <c r="AL1193" s="722">
        <v>2.1</v>
      </c>
      <c r="AM1193" s="722">
        <v>10</v>
      </c>
      <c r="AN1193" s="369" t="s">
        <v>1815</v>
      </c>
      <c r="AO1193" s="367" t="s">
        <v>1326</v>
      </c>
      <c r="AP1193" s="370" t="s">
        <v>1816</v>
      </c>
      <c r="AQ1193" s="376" t="s">
        <v>689</v>
      </c>
      <c r="AR1193" s="369">
        <v>4.0000000000000001E-3</v>
      </c>
      <c r="AS1193" s="369">
        <v>4.0000000000000001E-3</v>
      </c>
      <c r="AT1193" s="369" t="s">
        <v>1424</v>
      </c>
      <c r="AW1193"/>
      <c r="AX1193" s="198"/>
      <c r="AY1193" s="184"/>
      <c r="AZ1193" s="184"/>
      <c r="BA1193" s="184"/>
      <c r="BB1193" s="186"/>
      <c r="BC1193" s="184"/>
      <c r="BD1193" s="184"/>
      <c r="BE1193" s="184"/>
      <c r="BF1193" s="184"/>
      <c r="BG1193" s="186"/>
      <c r="BH1193" s="186"/>
      <c r="BI1193" s="199"/>
      <c r="BJ1193" s="199"/>
      <c r="BK1193" s="199"/>
      <c r="BL1193" s="186"/>
      <c r="BM1193" s="186"/>
      <c r="BN1193" s="186"/>
      <c r="BO1193" s="186"/>
      <c r="BP1193" s="186"/>
      <c r="BQ1193" s="186"/>
      <c r="BR1193" s="186"/>
      <c r="BS1193" s="186"/>
      <c r="BT1193" s="187"/>
      <c r="BU1193" s="188"/>
      <c r="BV1193" s="189"/>
      <c r="BW1193" s="185"/>
      <c r="BX1193"/>
      <c r="BZ1193"/>
    </row>
    <row r="1194" spans="2:78" ht="18.75">
      <c r="B1194" s="363" t="s">
        <v>810</v>
      </c>
      <c r="C1194" s="364">
        <v>38443033000189</v>
      </c>
      <c r="D1194" s="365" t="s">
        <v>11</v>
      </c>
      <c r="E1194" s="365" t="s">
        <v>621</v>
      </c>
      <c r="F1194" s="365" t="s">
        <v>694</v>
      </c>
      <c r="G1194" s="366" t="s">
        <v>740</v>
      </c>
      <c r="H1194" s="366" t="s">
        <v>34</v>
      </c>
      <c r="I1194" s="366" t="s">
        <v>1424</v>
      </c>
      <c r="J1194" s="366" t="s">
        <v>608</v>
      </c>
      <c r="K1194" s="367" t="s">
        <v>48</v>
      </c>
      <c r="L1194" s="368"/>
      <c r="M1194" s="368" t="s">
        <v>1421</v>
      </c>
      <c r="N1194" s="367">
        <v>576859</v>
      </c>
      <c r="O1194" s="367" t="s">
        <v>1323</v>
      </c>
      <c r="P1194" s="371">
        <v>44246</v>
      </c>
      <c r="Q1194" s="372">
        <v>301.17841706000002</v>
      </c>
      <c r="R1194" s="372">
        <v>375.41490002362576</v>
      </c>
      <c r="S1194" s="367">
        <v>1</v>
      </c>
      <c r="T1194" s="369">
        <v>5.6623667203558714E-2</v>
      </c>
      <c r="U1194" s="369">
        <v>0.60669552533140836</v>
      </c>
      <c r="V1194" s="369">
        <v>7.6585596756314267E-2</v>
      </c>
      <c r="W1194" s="369">
        <v>0.68611901898451255</v>
      </c>
      <c r="Y1194" s="369"/>
      <c r="AA1194" s="369"/>
      <c r="AB1194" s="369">
        <v>3.6509304993195713E-2</v>
      </c>
      <c r="AC1194" s="373">
        <v>-0.95964162712699208</v>
      </c>
      <c r="AD1194" s="575">
        <v>25108905000100</v>
      </c>
      <c r="AE1194" s="370" t="s">
        <v>1841</v>
      </c>
      <c r="AF1194" s="370" t="s">
        <v>1826</v>
      </c>
      <c r="AG1194" s="374" t="s">
        <v>730</v>
      </c>
      <c r="AH1194" s="374" t="s">
        <v>1819</v>
      </c>
      <c r="AI1194" s="374">
        <v>1000</v>
      </c>
      <c r="AJ1194" s="374">
        <v>1000</v>
      </c>
      <c r="AK1194" s="374">
        <v>1000</v>
      </c>
      <c r="AL1194" s="722">
        <v>1</v>
      </c>
      <c r="AM1194" s="722">
        <v>0</v>
      </c>
      <c r="AN1194" s="369" t="s">
        <v>1815</v>
      </c>
      <c r="AO1194" s="367" t="s">
        <v>1326</v>
      </c>
      <c r="AP1194" s="370" t="s">
        <v>1821</v>
      </c>
      <c r="AQ1194" s="376" t="s">
        <v>677</v>
      </c>
      <c r="AR1194" s="369">
        <v>0</v>
      </c>
      <c r="AS1194" s="369">
        <v>0</v>
      </c>
      <c r="AT1194" s="369" t="s">
        <v>1424</v>
      </c>
      <c r="AW1194"/>
      <c r="AX1194" s="198"/>
      <c r="AY1194" s="184"/>
      <c r="AZ1194" s="184"/>
      <c r="BA1194" s="184"/>
      <c r="BB1194" s="186"/>
      <c r="BC1194" s="184"/>
      <c r="BD1194" s="184"/>
      <c r="BE1194" s="184"/>
      <c r="BF1194" s="184"/>
      <c r="BG1194" s="186"/>
      <c r="BH1194" s="186"/>
      <c r="BI1194" s="199"/>
      <c r="BJ1194" s="199"/>
      <c r="BK1194" s="199"/>
      <c r="BL1194" s="186"/>
      <c r="BM1194" s="186"/>
      <c r="BN1194" s="186"/>
      <c r="BO1194" s="186"/>
      <c r="BP1194" s="186"/>
      <c r="BQ1194" s="186"/>
      <c r="BR1194" s="186"/>
      <c r="BS1194" s="186"/>
      <c r="BT1194" s="187"/>
      <c r="BU1194" s="188"/>
      <c r="BV1194" s="189"/>
      <c r="BW1194" s="185"/>
      <c r="BX1194"/>
      <c r="BZ1194"/>
    </row>
    <row r="1195" spans="2:78" ht="18.75">
      <c r="B1195" s="363" t="s">
        <v>517</v>
      </c>
      <c r="C1195" s="364">
        <v>37498652000108</v>
      </c>
      <c r="D1195" s="365" t="s">
        <v>13</v>
      </c>
      <c r="E1195" s="365" t="s">
        <v>615</v>
      </c>
      <c r="F1195" s="365" t="s">
        <v>619</v>
      </c>
      <c r="G1195" s="366" t="s">
        <v>34</v>
      </c>
      <c r="H1195" s="366" t="s">
        <v>1339</v>
      </c>
      <c r="I1195" s="366" t="s">
        <v>34</v>
      </c>
      <c r="J1195" s="366" t="s">
        <v>1424</v>
      </c>
      <c r="K1195" s="367" t="s">
        <v>48</v>
      </c>
      <c r="L1195" s="368"/>
      <c r="M1195" s="368" t="s">
        <v>34</v>
      </c>
      <c r="N1195" s="367">
        <v>576891</v>
      </c>
      <c r="O1195" s="367" t="s">
        <v>1323</v>
      </c>
      <c r="P1195" s="371">
        <v>43995</v>
      </c>
      <c r="Q1195" s="372">
        <v>224.26773220000001</v>
      </c>
      <c r="R1195" s="372">
        <v>128.19087673820721</v>
      </c>
      <c r="S1195" s="367">
        <v>1</v>
      </c>
      <c r="T1195" s="369">
        <v>5.9192463707395282E-2</v>
      </c>
      <c r="U1195" s="369">
        <v>0.63421895186544008</v>
      </c>
      <c r="V1195" s="369">
        <v>5.1692923454597306E-2</v>
      </c>
      <c r="W1195" s="369">
        <v>0.46310924548858601</v>
      </c>
      <c r="X1195" s="369">
        <v>8.0203939999998974E-2</v>
      </c>
      <c r="Y1195" s="369">
        <v>0.54904220886696331</v>
      </c>
      <c r="AA1195" s="369"/>
      <c r="AB1195" s="369">
        <v>4.3147295694436323E-2</v>
      </c>
      <c r="AC1195" s="373">
        <v>-1.3889288120180023</v>
      </c>
      <c r="AD1195" s="575">
        <v>37498601000186</v>
      </c>
      <c r="AE1195" s="370" t="s">
        <v>2143</v>
      </c>
      <c r="AF1195" s="370" t="s">
        <v>1875</v>
      </c>
      <c r="AG1195" s="374" t="s">
        <v>738</v>
      </c>
      <c r="AH1195" s="374" t="s">
        <v>1819</v>
      </c>
      <c r="AI1195" s="374">
        <v>1000</v>
      </c>
      <c r="AJ1195" s="374">
        <v>1000</v>
      </c>
      <c r="AK1195" s="374">
        <v>1000</v>
      </c>
      <c r="AL1195" s="722">
        <v>0</v>
      </c>
      <c r="AM1195" s="722">
        <v>0</v>
      </c>
      <c r="AN1195" s="369" t="s">
        <v>1820</v>
      </c>
      <c r="AO1195" s="367" t="s">
        <v>1326</v>
      </c>
      <c r="AP1195" s="370" t="s">
        <v>1835</v>
      </c>
      <c r="AQ1195" s="376" t="s">
        <v>666</v>
      </c>
      <c r="AR1195" s="369">
        <v>5.0673000000000003E-3</v>
      </c>
      <c r="AS1195" s="369">
        <v>5.0673000000000003E-3</v>
      </c>
      <c r="AT1195" s="369" t="s">
        <v>1424</v>
      </c>
      <c r="AW1195"/>
      <c r="AX1195" s="198"/>
      <c r="AY1195" s="184"/>
      <c r="AZ1195" s="184"/>
      <c r="BA1195" s="184"/>
      <c r="BB1195" s="186"/>
      <c r="BC1195" s="184"/>
      <c r="BD1195" s="184"/>
      <c r="BE1195" s="184"/>
      <c r="BF1195" s="184"/>
      <c r="BG1195" s="186"/>
      <c r="BH1195" s="186"/>
      <c r="BI1195" s="199"/>
      <c r="BJ1195" s="199"/>
      <c r="BK1195" s="199"/>
      <c r="BL1195" s="186"/>
      <c r="BM1195" s="186"/>
      <c r="BN1195" s="186"/>
      <c r="BO1195" s="186"/>
      <c r="BP1195" s="186"/>
      <c r="BQ1195" s="186"/>
      <c r="BR1195" s="186"/>
      <c r="BS1195" s="186"/>
      <c r="BT1195" s="187"/>
      <c r="BU1195" s="188"/>
      <c r="BV1195" s="189"/>
      <c r="BW1195" s="185"/>
      <c r="BX1195"/>
      <c r="BZ1195"/>
    </row>
    <row r="1196" spans="2:78" ht="18.75">
      <c r="B1196" s="363" t="s">
        <v>787</v>
      </c>
      <c r="C1196" s="364">
        <v>40102910000108</v>
      </c>
      <c r="D1196" s="365" t="s">
        <v>14</v>
      </c>
      <c r="E1196" s="365" t="s">
        <v>607</v>
      </c>
      <c r="F1196" s="365" t="s">
        <v>1424</v>
      </c>
      <c r="G1196" s="366" t="s">
        <v>1424</v>
      </c>
      <c r="H1196" s="366" t="s">
        <v>34</v>
      </c>
      <c r="I1196" s="366" t="s">
        <v>34</v>
      </c>
      <c r="J1196" s="366" t="s">
        <v>612</v>
      </c>
      <c r="K1196" s="367" t="s">
        <v>49</v>
      </c>
      <c r="L1196" s="368"/>
      <c r="M1196" s="368" t="s">
        <v>34</v>
      </c>
      <c r="N1196" s="367">
        <v>578381</v>
      </c>
      <c r="O1196" s="367" t="s">
        <v>1323</v>
      </c>
      <c r="P1196" s="371">
        <v>44255</v>
      </c>
      <c r="Q1196" s="372">
        <v>6.2801050700000003</v>
      </c>
      <c r="R1196" s="372">
        <v>15.198304662430273</v>
      </c>
      <c r="S1196" s="367">
        <v>4</v>
      </c>
      <c r="T1196" s="369">
        <v>-0.39976531049839115</v>
      </c>
      <c r="U1196" s="369">
        <v>-4.2832941955206314</v>
      </c>
      <c r="V1196" s="369">
        <v>-0.40695817947229695</v>
      </c>
      <c r="W1196" s="369">
        <v>-3.6458780592348718</v>
      </c>
      <c r="Y1196" s="369"/>
      <c r="AA1196" s="369"/>
      <c r="AB1196" s="369">
        <v>0.29545044303287388</v>
      </c>
      <c r="AC1196" s="373">
        <v>-1.7552169485826643</v>
      </c>
      <c r="AD1196" s="575">
        <v>40103126000106</v>
      </c>
      <c r="AE1196" s="370" t="s">
        <v>1861</v>
      </c>
      <c r="AF1196" s="370" t="s">
        <v>1858</v>
      </c>
      <c r="AG1196" s="374" t="s">
        <v>721</v>
      </c>
      <c r="AH1196" s="374" t="s">
        <v>1813</v>
      </c>
      <c r="AI1196" s="374">
        <v>0</v>
      </c>
      <c r="AJ1196" s="374">
        <v>0</v>
      </c>
      <c r="AK1196" s="374">
        <v>0</v>
      </c>
      <c r="AL1196" s="722">
        <v>1</v>
      </c>
      <c r="AM1196" s="722">
        <v>0</v>
      </c>
      <c r="AN1196" s="369" t="s">
        <v>1824</v>
      </c>
      <c r="AO1196" s="367" t="s">
        <v>1326</v>
      </c>
      <c r="AP1196" s="370" t="s">
        <v>1816</v>
      </c>
      <c r="AQ1196" s="376" t="s">
        <v>689</v>
      </c>
      <c r="AR1196" s="369">
        <v>5.3333333333333297E-3</v>
      </c>
      <c r="AS1196" s="369">
        <v>5.3333333333333297E-3</v>
      </c>
      <c r="AT1196" s="369" t="s">
        <v>1424</v>
      </c>
      <c r="AW1196"/>
      <c r="AX1196" s="198"/>
      <c r="AY1196" s="184"/>
      <c r="AZ1196" s="184"/>
      <c r="BA1196" s="184"/>
      <c r="BB1196" s="186"/>
      <c r="BC1196" s="184"/>
      <c r="BD1196" s="184"/>
      <c r="BE1196" s="184"/>
      <c r="BF1196" s="184"/>
      <c r="BG1196" s="186"/>
      <c r="BH1196" s="186"/>
      <c r="BI1196" s="199"/>
      <c r="BJ1196" s="199"/>
      <c r="BK1196" s="199"/>
      <c r="BL1196" s="186"/>
      <c r="BM1196" s="186"/>
      <c r="BN1196" s="186"/>
      <c r="BO1196" s="186"/>
      <c r="BP1196" s="186"/>
      <c r="BQ1196" s="186"/>
      <c r="BR1196" s="186"/>
      <c r="BS1196" s="186"/>
      <c r="BT1196" s="187"/>
      <c r="BU1196" s="188"/>
      <c r="BV1196" s="189"/>
      <c r="BW1196" s="185"/>
      <c r="BX1196"/>
      <c r="BZ1196"/>
    </row>
    <row r="1197" spans="2:78" ht="18.75">
      <c r="B1197" s="363" t="s">
        <v>900</v>
      </c>
      <c r="C1197" s="364">
        <v>38377094000195</v>
      </c>
      <c r="D1197" s="365" t="s">
        <v>11</v>
      </c>
      <c r="E1197" s="365" t="s">
        <v>620</v>
      </c>
      <c r="F1197" s="365" t="s">
        <v>665</v>
      </c>
      <c r="G1197" s="366" t="s">
        <v>740</v>
      </c>
      <c r="H1197" s="366" t="s">
        <v>34</v>
      </c>
      <c r="I1197" s="366" t="s">
        <v>1424</v>
      </c>
      <c r="J1197" s="366" t="s">
        <v>608</v>
      </c>
      <c r="K1197" s="367" t="s">
        <v>48</v>
      </c>
      <c r="L1197" s="368"/>
      <c r="M1197" s="368" t="s">
        <v>34</v>
      </c>
      <c r="N1197" s="367">
        <v>579076</v>
      </c>
      <c r="O1197" s="367" t="s">
        <v>1323</v>
      </c>
      <c r="P1197" s="371">
        <v>44158</v>
      </c>
      <c r="Q1197" s="372">
        <v>104.5019149</v>
      </c>
      <c r="R1197" s="372">
        <v>100.78065348597602</v>
      </c>
      <c r="S1197" s="367">
        <v>1</v>
      </c>
      <c r="T1197" s="369">
        <v>0.11353284540441999</v>
      </c>
      <c r="U1197" s="369">
        <v>1.2164501645113361</v>
      </c>
      <c r="V1197" s="369">
        <v>0.13378547883695036</v>
      </c>
      <c r="W1197" s="369">
        <v>1.1985642912211634</v>
      </c>
      <c r="Y1197" s="369"/>
      <c r="AA1197" s="369"/>
      <c r="AB1197" s="369">
        <v>7.9351503031066892E-3</v>
      </c>
      <c r="AC1197" s="373">
        <v>2.7931459877971943</v>
      </c>
      <c r="AD1197" s="575">
        <v>0</v>
      </c>
      <c r="AE1197" s="370" t="s">
        <v>1941</v>
      </c>
      <c r="AF1197" s="370" t="s">
        <v>1812</v>
      </c>
      <c r="AG1197" s="374" t="s">
        <v>1459</v>
      </c>
      <c r="AH1197" s="374" t="s">
        <v>1894</v>
      </c>
      <c r="AI1197" s="374">
        <v>1000000</v>
      </c>
      <c r="AJ1197" s="374">
        <v>0</v>
      </c>
      <c r="AK1197" s="374">
        <v>1000000</v>
      </c>
      <c r="AL1197" s="722">
        <v>0.65</v>
      </c>
      <c r="AM1197" s="722">
        <v>0</v>
      </c>
      <c r="AN1197" s="369" t="s">
        <v>1820</v>
      </c>
      <c r="AO1197" s="367" t="s">
        <v>1326</v>
      </c>
      <c r="AP1197" s="370" t="s">
        <v>1821</v>
      </c>
      <c r="AQ1197" s="376" t="s">
        <v>11</v>
      </c>
      <c r="AR1197" s="369">
        <v>1.5166666666666701E-3</v>
      </c>
      <c r="AS1197" s="369">
        <v>1.5166666666666701E-3</v>
      </c>
      <c r="AT1197" s="369" t="s">
        <v>1424</v>
      </c>
      <c r="AW1197"/>
      <c r="AX1197" s="198"/>
      <c r="AY1197" s="184"/>
      <c r="AZ1197" s="184"/>
      <c r="BA1197" s="184"/>
      <c r="BB1197" s="186"/>
      <c r="BC1197" s="184"/>
      <c r="BD1197" s="184"/>
      <c r="BE1197" s="184"/>
      <c r="BF1197" s="184"/>
      <c r="BG1197" s="186"/>
      <c r="BH1197" s="186"/>
      <c r="BI1197" s="199"/>
      <c r="BJ1197" s="199"/>
      <c r="BK1197" s="199"/>
      <c r="BL1197" s="186"/>
      <c r="BM1197" s="186"/>
      <c r="BN1197" s="186"/>
      <c r="BO1197" s="186"/>
      <c r="BP1197" s="186"/>
      <c r="BQ1197" s="186"/>
      <c r="BR1197" s="186"/>
      <c r="BS1197" s="186"/>
      <c r="BT1197" s="187"/>
      <c r="BU1197" s="188"/>
      <c r="BV1197" s="189"/>
      <c r="BW1197" s="185"/>
      <c r="BX1197"/>
      <c r="BZ1197"/>
    </row>
    <row r="1198" spans="2:78" ht="18.75">
      <c r="B1198" s="363" t="s">
        <v>1271</v>
      </c>
      <c r="C1198" s="364"/>
      <c r="D1198" s="365" t="s">
        <v>14</v>
      </c>
      <c r="E1198" s="365" t="s">
        <v>15</v>
      </c>
      <c r="F1198" s="365" t="s">
        <v>701</v>
      </c>
      <c r="G1198" s="366" t="s">
        <v>1424</v>
      </c>
      <c r="H1198" s="366" t="s">
        <v>34</v>
      </c>
      <c r="I1198" s="366" t="s">
        <v>34</v>
      </c>
      <c r="J1198" s="366" t="s">
        <v>611</v>
      </c>
      <c r="L1198" s="368"/>
      <c r="M1198" s="368" t="s">
        <v>1421</v>
      </c>
      <c r="N1198" s="367">
        <v>579319</v>
      </c>
      <c r="O1198" s="367" t="s">
        <v>1323</v>
      </c>
      <c r="P1198" s="371"/>
      <c r="S1198" s="367"/>
      <c r="U1198" s="369"/>
      <c r="W1198" s="369"/>
      <c r="Y1198" s="369"/>
      <c r="AA1198" s="369"/>
      <c r="AD1198" s="575">
        <v>0</v>
      </c>
      <c r="AE1198" s="370"/>
      <c r="AF1198" s="370"/>
      <c r="AG1198" s="374" t="s">
        <v>1458</v>
      </c>
      <c r="AH1198" s="374"/>
      <c r="AI1198" s="374">
        <v>0</v>
      </c>
      <c r="AJ1198" s="374">
        <v>0</v>
      </c>
      <c r="AK1198" s="374">
        <v>0</v>
      </c>
      <c r="AN1198" s="369"/>
      <c r="AO1198" s="367" t="s">
        <v>1326</v>
      </c>
      <c r="AP1198" s="370"/>
      <c r="AR1198" s="369">
        <v>2.9997000000000001E-3</v>
      </c>
      <c r="AS1198" s="369">
        <v>2.9997000000000001E-3</v>
      </c>
      <c r="AT1198" s="369" t="s">
        <v>1424</v>
      </c>
      <c r="AW1198"/>
      <c r="AX1198" s="198"/>
      <c r="AY1198" s="184"/>
      <c r="AZ1198" s="184"/>
      <c r="BA1198" s="184"/>
      <c r="BB1198" s="186"/>
      <c r="BC1198" s="184"/>
      <c r="BD1198" s="184"/>
      <c r="BE1198" s="184"/>
      <c r="BF1198" s="184"/>
      <c r="BG1198" s="186"/>
      <c r="BH1198" s="186"/>
      <c r="BI1198" s="199"/>
      <c r="BJ1198" s="199"/>
      <c r="BK1198" s="199"/>
      <c r="BL1198" s="186"/>
      <c r="BM1198" s="186"/>
      <c r="BN1198" s="186"/>
      <c r="BO1198" s="186"/>
      <c r="BP1198" s="186"/>
      <c r="BQ1198" s="186"/>
      <c r="BR1198" s="186"/>
      <c r="BS1198" s="186"/>
      <c r="BT1198" s="187"/>
      <c r="BU1198" s="188"/>
      <c r="BV1198" s="189"/>
      <c r="BW1198" s="185"/>
      <c r="BX1198"/>
      <c r="BZ1198"/>
    </row>
    <row r="1199" spans="2:78" ht="18.75">
      <c r="B1199" s="363" t="s">
        <v>566</v>
      </c>
      <c r="C1199" s="364">
        <v>37495438000106</v>
      </c>
      <c r="D1199" s="365" t="s">
        <v>14</v>
      </c>
      <c r="E1199" s="365" t="s">
        <v>614</v>
      </c>
      <c r="F1199" s="365" t="s">
        <v>1424</v>
      </c>
      <c r="G1199" s="366" t="s">
        <v>1424</v>
      </c>
      <c r="H1199" s="366" t="s">
        <v>1340</v>
      </c>
      <c r="I1199" s="366" t="s">
        <v>34</v>
      </c>
      <c r="J1199" s="366" t="s">
        <v>608</v>
      </c>
      <c r="K1199" s="367" t="s">
        <v>48</v>
      </c>
      <c r="L1199" s="368"/>
      <c r="M1199" s="368" t="s">
        <v>34</v>
      </c>
      <c r="N1199" s="367">
        <v>579459</v>
      </c>
      <c r="O1199" s="367" t="s">
        <v>1323</v>
      </c>
      <c r="P1199" s="371">
        <v>43995</v>
      </c>
      <c r="Q1199" s="372">
        <v>35.632403600000004</v>
      </c>
      <c r="R1199" s="372">
        <v>95.56565489561757</v>
      </c>
      <c r="S1199" s="367">
        <v>2</v>
      </c>
      <c r="T1199" s="369">
        <v>0.16100114035558999</v>
      </c>
      <c r="U1199" s="369">
        <v>1.7250502528534837</v>
      </c>
      <c r="V1199" s="369">
        <v>6.8465580469629694E-2</v>
      </c>
      <c r="W1199" s="369">
        <v>0.61337299564953152</v>
      </c>
      <c r="X1199" s="369">
        <v>9.0064110000000364E-2</v>
      </c>
      <c r="Y1199" s="369">
        <v>0.61654075715030954</v>
      </c>
      <c r="AA1199" s="369"/>
      <c r="AB1199" s="369">
        <v>0.19852539280900527</v>
      </c>
      <c r="AC1199" s="373">
        <v>-0.21738209165589892</v>
      </c>
      <c r="AD1199" s="575">
        <v>37495407000147</v>
      </c>
      <c r="AE1199" s="370" t="s">
        <v>2143</v>
      </c>
      <c r="AF1199" s="370" t="s">
        <v>1875</v>
      </c>
      <c r="AG1199" s="374" t="s">
        <v>738</v>
      </c>
      <c r="AH1199" s="374" t="s">
        <v>1813</v>
      </c>
      <c r="AI1199" s="374">
        <v>1000</v>
      </c>
      <c r="AJ1199" s="374">
        <v>1000</v>
      </c>
      <c r="AK1199" s="374">
        <v>1000</v>
      </c>
      <c r="AL1199" s="722">
        <v>0</v>
      </c>
      <c r="AM1199" s="722">
        <v>0</v>
      </c>
      <c r="AN1199" s="369" t="s">
        <v>1814</v>
      </c>
      <c r="AO1199" s="367" t="s">
        <v>1326</v>
      </c>
      <c r="AP1199" s="370" t="s">
        <v>1835</v>
      </c>
      <c r="AQ1199" s="376" t="s">
        <v>670</v>
      </c>
      <c r="AR1199" s="369">
        <v>5.0673000000000003E-3</v>
      </c>
      <c r="AS1199" s="369">
        <v>5.0673000000000003E-3</v>
      </c>
      <c r="AT1199" s="369" t="s">
        <v>1424</v>
      </c>
      <c r="AW1199"/>
      <c r="AX1199" s="198"/>
      <c r="AY1199" s="184"/>
      <c r="AZ1199" s="184"/>
      <c r="BA1199" s="184"/>
      <c r="BB1199" s="186"/>
      <c r="BC1199" s="184"/>
      <c r="BD1199" s="184"/>
      <c r="BE1199" s="184"/>
      <c r="BF1199" s="184"/>
      <c r="BG1199" s="186"/>
      <c r="BH1199" s="186"/>
      <c r="BI1199" s="199"/>
      <c r="BJ1199" s="199"/>
      <c r="BK1199" s="199"/>
      <c r="BL1199" s="186"/>
      <c r="BM1199" s="186"/>
      <c r="BN1199" s="186"/>
      <c r="BO1199" s="186"/>
      <c r="BP1199" s="186"/>
      <c r="BQ1199" s="186"/>
      <c r="BR1199" s="186"/>
      <c r="BS1199" s="186"/>
      <c r="BT1199" s="187"/>
      <c r="BU1199" s="188"/>
      <c r="BV1199" s="189"/>
      <c r="BW1199" s="185"/>
      <c r="BX1199"/>
      <c r="BZ1199"/>
    </row>
    <row r="1200" spans="2:78" ht="18.75">
      <c r="B1200" s="363" t="s">
        <v>519</v>
      </c>
      <c r="C1200" s="364">
        <v>39469191000170</v>
      </c>
      <c r="D1200" s="365" t="s">
        <v>11</v>
      </c>
      <c r="E1200" s="365" t="s">
        <v>620</v>
      </c>
      <c r="F1200" s="365" t="s">
        <v>687</v>
      </c>
      <c r="G1200" s="366" t="s">
        <v>740</v>
      </c>
      <c r="H1200" s="366" t="s">
        <v>34</v>
      </c>
      <c r="I1200" s="366" t="s">
        <v>1321</v>
      </c>
      <c r="J1200" s="366" t="s">
        <v>608</v>
      </c>
      <c r="K1200" s="367" t="s">
        <v>48</v>
      </c>
      <c r="L1200" s="368" t="s">
        <v>1341</v>
      </c>
      <c r="M1200" s="368" t="s">
        <v>34</v>
      </c>
      <c r="N1200" s="367">
        <v>579610</v>
      </c>
      <c r="O1200" s="367" t="s">
        <v>1323</v>
      </c>
      <c r="P1200" s="371">
        <v>44057</v>
      </c>
      <c r="Q1200" s="372">
        <v>45.86691707</v>
      </c>
      <c r="R1200" s="372">
        <v>45.37788735796812</v>
      </c>
      <c r="S1200" s="367">
        <v>1</v>
      </c>
      <c r="T1200" s="369">
        <v>0.11603096127081192</v>
      </c>
      <c r="U1200" s="369">
        <v>1.2432162818037911</v>
      </c>
      <c r="V1200" s="369">
        <v>0.14369027551407765</v>
      </c>
      <c r="W1200" s="369">
        <v>1.2872998977474823</v>
      </c>
      <c r="X1200" s="369">
        <v>0.20868081250000059</v>
      </c>
      <c r="Y1200" s="369">
        <v>1.4285404712431136</v>
      </c>
      <c r="AA1200" s="369"/>
      <c r="AB1200" s="369">
        <v>9.1722198541091936E-3</v>
      </c>
      <c r="AC1200" s="373">
        <v>3.4962997419267547</v>
      </c>
      <c r="AD1200" s="575">
        <v>0</v>
      </c>
      <c r="AE1200" s="370" t="s">
        <v>2124</v>
      </c>
      <c r="AF1200" s="370" t="s">
        <v>2125</v>
      </c>
      <c r="AG1200" s="374" t="s">
        <v>1458</v>
      </c>
      <c r="AH1200" s="374" t="s">
        <v>1894</v>
      </c>
      <c r="AI1200" s="374">
        <v>5000</v>
      </c>
      <c r="AJ1200" s="374">
        <v>5000</v>
      </c>
      <c r="AK1200" s="374">
        <v>5000</v>
      </c>
      <c r="AL1200" s="722">
        <v>7.4999999999999997E-2</v>
      </c>
      <c r="AM1200" s="722">
        <v>20</v>
      </c>
      <c r="AN1200" s="369" t="s">
        <v>1820</v>
      </c>
      <c r="AO1200" s="367" t="s">
        <v>1326</v>
      </c>
      <c r="AP1200" s="370" t="s">
        <v>1835</v>
      </c>
      <c r="AQ1200" s="376" t="s">
        <v>1950</v>
      </c>
      <c r="AR1200" s="369">
        <v>6.4999999999999997E-3</v>
      </c>
      <c r="AS1200" s="369">
        <v>6.4999999999999997E-3</v>
      </c>
      <c r="AT1200" s="369" t="s">
        <v>1424</v>
      </c>
      <c r="AW1200"/>
      <c r="AX1200" s="198"/>
      <c r="AY1200" s="184"/>
      <c r="AZ1200" s="184"/>
      <c r="BA1200" s="184"/>
      <c r="BB1200" s="186"/>
      <c r="BC1200" s="184"/>
      <c r="BD1200" s="184"/>
      <c r="BE1200" s="184"/>
      <c r="BF1200" s="184"/>
      <c r="BG1200" s="186"/>
      <c r="BH1200" s="186"/>
      <c r="BI1200" s="199"/>
      <c r="BJ1200" s="199"/>
      <c r="BK1200" s="199"/>
      <c r="BL1200" s="186"/>
      <c r="BM1200" s="186"/>
      <c r="BN1200" s="186"/>
      <c r="BO1200" s="186"/>
      <c r="BP1200" s="186"/>
      <c r="BQ1200" s="186"/>
      <c r="BR1200" s="186"/>
      <c r="BS1200" s="186"/>
      <c r="BT1200" s="187"/>
      <c r="BU1200" s="188"/>
      <c r="BV1200" s="189"/>
      <c r="BW1200" s="185"/>
      <c r="BX1200"/>
      <c r="BZ1200"/>
    </row>
    <row r="1201" spans="2:78" ht="18.75">
      <c r="B1201" s="363" t="s">
        <v>560</v>
      </c>
      <c r="C1201" s="364">
        <v>41044877000161</v>
      </c>
      <c r="D1201" s="365" t="s">
        <v>14</v>
      </c>
      <c r="E1201" s="365" t="s">
        <v>607</v>
      </c>
      <c r="F1201" s="365" t="s">
        <v>1424</v>
      </c>
      <c r="G1201" s="366" t="s">
        <v>1424</v>
      </c>
      <c r="H1201" s="366" t="s">
        <v>34</v>
      </c>
      <c r="I1201" s="366" t="s">
        <v>34</v>
      </c>
      <c r="J1201" s="366" t="s">
        <v>608</v>
      </c>
      <c r="K1201" s="367" t="s">
        <v>48</v>
      </c>
      <c r="L1201" s="368"/>
      <c r="M1201" s="368" t="s">
        <v>34</v>
      </c>
      <c r="N1201" s="367">
        <v>579971</v>
      </c>
      <c r="O1201" s="367" t="s">
        <v>1323</v>
      </c>
      <c r="P1201" s="371">
        <v>44266</v>
      </c>
      <c r="Q1201" s="372">
        <v>10.12698284</v>
      </c>
      <c r="R1201" s="372">
        <v>10.43255235269841</v>
      </c>
      <c r="S1201" s="367">
        <v>2</v>
      </c>
      <c r="T1201" s="369">
        <v>-3.1999988526283829E-2</v>
      </c>
      <c r="U1201" s="369">
        <v>-0.34286457957164329</v>
      </c>
      <c r="V1201" s="369">
        <v>-0.14359261180699867</v>
      </c>
      <c r="W1201" s="369">
        <v>-1.2864249430597932</v>
      </c>
      <c r="Y1201" s="369"/>
      <c r="AA1201" s="369"/>
      <c r="AB1201" s="369">
        <v>0.13862093511590151</v>
      </c>
      <c r="AC1201" s="373">
        <v>-1.8410931739774616</v>
      </c>
      <c r="AD1201" s="575">
        <v>40936273000167</v>
      </c>
      <c r="AE1201" s="370" t="s">
        <v>2144</v>
      </c>
      <c r="AF1201" s="370" t="s">
        <v>1833</v>
      </c>
      <c r="AG1201" s="374" t="s">
        <v>1458</v>
      </c>
      <c r="AH1201" s="374" t="s">
        <v>1819</v>
      </c>
      <c r="AI1201" s="374">
        <v>500</v>
      </c>
      <c r="AJ1201" s="374">
        <v>100</v>
      </c>
      <c r="AK1201" s="374">
        <v>100</v>
      </c>
      <c r="AL1201" s="722">
        <v>1.9</v>
      </c>
      <c r="AM1201" s="722">
        <v>20</v>
      </c>
      <c r="AN1201" s="369" t="s">
        <v>668</v>
      </c>
      <c r="AO1201" s="367" t="s">
        <v>1326</v>
      </c>
      <c r="AP1201" s="370" t="s">
        <v>1816</v>
      </c>
      <c r="AQ1201" s="376" t="s">
        <v>661</v>
      </c>
      <c r="AR1201" s="369">
        <v>6.3327000000000001E-3</v>
      </c>
      <c r="AS1201" s="369">
        <v>6.3327000000000001E-3</v>
      </c>
      <c r="AT1201" s="369" t="s">
        <v>1424</v>
      </c>
      <c r="AW1201"/>
      <c r="AX1201" s="198"/>
      <c r="AY1201" s="184"/>
      <c r="AZ1201" s="184"/>
      <c r="BA1201" s="184"/>
      <c r="BB1201" s="186"/>
      <c r="BC1201" s="184"/>
      <c r="BD1201" s="184"/>
      <c r="BE1201" s="184"/>
      <c r="BF1201" s="184"/>
      <c r="BG1201" s="186"/>
      <c r="BH1201" s="186"/>
      <c r="BI1201" s="199"/>
      <c r="BJ1201" s="199"/>
      <c r="BK1201" s="199"/>
      <c r="BL1201" s="186"/>
      <c r="BM1201" s="186"/>
      <c r="BN1201" s="186"/>
      <c r="BO1201" s="186"/>
      <c r="BP1201" s="186"/>
      <c r="BQ1201" s="186"/>
      <c r="BR1201" s="186"/>
      <c r="BS1201" s="186"/>
      <c r="BT1201" s="187"/>
      <c r="BU1201" s="188"/>
      <c r="BV1201" s="189"/>
      <c r="BW1201" s="185"/>
      <c r="BX1201"/>
      <c r="BZ1201"/>
    </row>
    <row r="1202" spans="2:78" ht="18.75">
      <c r="B1202" s="363" t="s">
        <v>969</v>
      </c>
      <c r="C1202" s="364"/>
      <c r="D1202" s="365" t="s">
        <v>13</v>
      </c>
      <c r="E1202" s="365" t="s">
        <v>616</v>
      </c>
      <c r="F1202" s="365" t="s">
        <v>619</v>
      </c>
      <c r="G1202" s="366" t="s">
        <v>34</v>
      </c>
      <c r="H1202" s="366" t="s">
        <v>1340</v>
      </c>
      <c r="I1202" s="366" t="s">
        <v>34</v>
      </c>
      <c r="J1202" s="366" t="s">
        <v>1424</v>
      </c>
      <c r="L1202" s="368"/>
      <c r="M1202" s="368" t="s">
        <v>34</v>
      </c>
      <c r="N1202" s="367">
        <v>581038</v>
      </c>
      <c r="O1202" s="367" t="s">
        <v>1323</v>
      </c>
      <c r="P1202" s="371"/>
      <c r="S1202" s="367"/>
      <c r="U1202" s="369"/>
      <c r="W1202" s="369"/>
      <c r="Y1202" s="369"/>
      <c r="AA1202" s="369"/>
      <c r="AD1202" s="575">
        <v>41252413000140</v>
      </c>
      <c r="AE1202" s="370"/>
      <c r="AF1202" s="370"/>
      <c r="AG1202" s="374" t="s">
        <v>721</v>
      </c>
      <c r="AH1202" s="374"/>
      <c r="AI1202" s="374">
        <v>10000</v>
      </c>
      <c r="AJ1202" s="374">
        <v>5000</v>
      </c>
      <c r="AK1202" s="374">
        <v>5000</v>
      </c>
      <c r="AN1202" s="369"/>
      <c r="AO1202" s="367" t="s">
        <v>1326</v>
      </c>
      <c r="AP1202" s="370"/>
      <c r="AR1202" s="369">
        <v>4.9872900000000001E-3</v>
      </c>
      <c r="AS1202" s="369">
        <v>4.9872900000000001E-3</v>
      </c>
      <c r="AT1202" s="369" t="s">
        <v>1424</v>
      </c>
      <c r="AW1202"/>
      <c r="AX1202" s="198"/>
      <c r="AY1202" s="184"/>
      <c r="AZ1202" s="184"/>
      <c r="BA1202" s="184"/>
      <c r="BB1202" s="186"/>
      <c r="BC1202" s="184"/>
      <c r="BD1202" s="184"/>
      <c r="BE1202" s="184"/>
      <c r="BF1202" s="184"/>
      <c r="BG1202" s="186"/>
      <c r="BH1202" s="186"/>
      <c r="BI1202" s="199"/>
      <c r="BJ1202" s="199"/>
      <c r="BK1202" s="199"/>
      <c r="BL1202" s="186"/>
      <c r="BM1202" s="186"/>
      <c r="BN1202" s="186"/>
      <c r="BO1202" s="186"/>
      <c r="BP1202" s="186"/>
      <c r="BQ1202" s="186"/>
      <c r="BR1202" s="186"/>
      <c r="BS1202" s="186"/>
      <c r="BT1202" s="187"/>
      <c r="BU1202" s="188"/>
      <c r="BV1202" s="189"/>
      <c r="BW1202" s="185"/>
      <c r="BX1202"/>
      <c r="BZ1202"/>
    </row>
    <row r="1203" spans="2:78" ht="18.75">
      <c r="B1203" s="363" t="s">
        <v>482</v>
      </c>
      <c r="C1203" s="364">
        <v>40905548000103</v>
      </c>
      <c r="D1203" s="365" t="s">
        <v>11</v>
      </c>
      <c r="E1203" s="365" t="s">
        <v>620</v>
      </c>
      <c r="F1203" s="365" t="s">
        <v>687</v>
      </c>
      <c r="G1203" s="366" t="s">
        <v>740</v>
      </c>
      <c r="H1203" s="366" t="s">
        <v>34</v>
      </c>
      <c r="I1203" s="366" t="s">
        <v>1321</v>
      </c>
      <c r="J1203" s="366" t="s">
        <v>608</v>
      </c>
      <c r="K1203" s="367" t="s">
        <v>48</v>
      </c>
      <c r="L1203" s="368"/>
      <c r="M1203" s="368" t="s">
        <v>34</v>
      </c>
      <c r="N1203" s="367">
        <v>581259</v>
      </c>
      <c r="O1203" s="367" t="s">
        <v>1323</v>
      </c>
      <c r="P1203" s="371">
        <v>44282</v>
      </c>
      <c r="Q1203" s="372">
        <v>44.017537570000002</v>
      </c>
      <c r="R1203" s="372">
        <v>34.112432242310767</v>
      </c>
      <c r="S1203" s="367">
        <v>1</v>
      </c>
      <c r="T1203" s="369">
        <v>0.12338538962466461</v>
      </c>
      <c r="U1203" s="369">
        <v>1.3220154658554457</v>
      </c>
      <c r="V1203" s="369">
        <v>0.15903607900318795</v>
      </c>
      <c r="W1203" s="369">
        <v>1.4247806784872288</v>
      </c>
      <c r="Y1203" s="369"/>
      <c r="AA1203" s="369"/>
      <c r="AB1203" s="369">
        <v>4.0760624979831045E-3</v>
      </c>
      <c r="AC1203" s="373">
        <v>11.632459860806645</v>
      </c>
      <c r="AD1203" s="575">
        <v>0</v>
      </c>
      <c r="AE1203" s="370" t="s">
        <v>1980</v>
      </c>
      <c r="AF1203" s="370" t="s">
        <v>1833</v>
      </c>
      <c r="AG1203" s="374" t="s">
        <v>1458</v>
      </c>
      <c r="AH1203" s="374" t="s">
        <v>1813</v>
      </c>
      <c r="AI1203" s="374">
        <v>1000</v>
      </c>
      <c r="AJ1203" s="374">
        <v>100</v>
      </c>
      <c r="AK1203" s="374">
        <v>1000</v>
      </c>
      <c r="AL1203" s="722">
        <v>1</v>
      </c>
      <c r="AM1203" s="722">
        <v>15</v>
      </c>
      <c r="AN1203" s="369" t="s">
        <v>1815</v>
      </c>
      <c r="AO1203" s="367" t="s">
        <v>1326</v>
      </c>
      <c r="AP1203" s="370" t="s">
        <v>1835</v>
      </c>
      <c r="AQ1203" s="376" t="s">
        <v>673</v>
      </c>
      <c r="AR1203" s="369">
        <v>2.13333333333333E-3</v>
      </c>
      <c r="AS1203" s="369">
        <v>2.13333333333333E-3</v>
      </c>
      <c r="AT1203" s="369" t="s">
        <v>1424</v>
      </c>
      <c r="AW1203"/>
      <c r="AX1203" s="198"/>
      <c r="AY1203" s="184"/>
      <c r="AZ1203" s="184"/>
      <c r="BA1203" s="184"/>
      <c r="BB1203" s="186"/>
      <c r="BC1203" s="184"/>
      <c r="BD1203" s="184"/>
      <c r="BE1203" s="184"/>
      <c r="BF1203" s="184"/>
      <c r="BG1203" s="186"/>
      <c r="BH1203" s="186"/>
      <c r="BI1203" s="199"/>
      <c r="BJ1203" s="199"/>
      <c r="BK1203" s="199"/>
      <c r="BL1203" s="186"/>
      <c r="BM1203" s="186"/>
      <c r="BN1203" s="186"/>
      <c r="BO1203" s="186"/>
      <c r="BP1203" s="186"/>
      <c r="BQ1203" s="186"/>
      <c r="BR1203" s="186"/>
      <c r="BS1203" s="186"/>
      <c r="BT1203" s="187"/>
      <c r="BU1203" s="188"/>
      <c r="BV1203" s="189"/>
      <c r="BW1203" s="185"/>
      <c r="BX1203"/>
      <c r="BZ1203"/>
    </row>
    <row r="1204" spans="2:78" ht="18.75">
      <c r="B1204" s="363" t="s">
        <v>125</v>
      </c>
      <c r="C1204" s="364">
        <v>40830356000177</v>
      </c>
      <c r="D1204" s="365" t="s">
        <v>13</v>
      </c>
      <c r="E1204" s="365" t="s">
        <v>616</v>
      </c>
      <c r="F1204" s="365" t="s">
        <v>617</v>
      </c>
      <c r="G1204" s="366" t="s">
        <v>34</v>
      </c>
      <c r="H1204" s="366" t="s">
        <v>867</v>
      </c>
      <c r="I1204" s="366" t="s">
        <v>34</v>
      </c>
      <c r="J1204" s="366" t="s">
        <v>608</v>
      </c>
      <c r="K1204" s="367" t="s">
        <v>48</v>
      </c>
      <c r="L1204" s="368"/>
      <c r="M1204" s="368" t="s">
        <v>34</v>
      </c>
      <c r="N1204" s="367">
        <v>581410</v>
      </c>
      <c r="O1204" s="367" t="s">
        <v>1323</v>
      </c>
      <c r="P1204" s="371">
        <v>44259</v>
      </c>
      <c r="Q1204" s="372">
        <v>31.556114789999999</v>
      </c>
      <c r="R1204" s="372">
        <v>20.901914472908338</v>
      </c>
      <c r="S1204" s="367">
        <v>2</v>
      </c>
      <c r="T1204" s="369">
        <v>0.15203968692882497</v>
      </c>
      <c r="U1204" s="369">
        <v>1.6290325633785347</v>
      </c>
      <c r="V1204" s="369">
        <v>0.18062828026023481</v>
      </c>
      <c r="W1204" s="369">
        <v>1.6182220117360906</v>
      </c>
      <c r="Y1204" s="369"/>
      <c r="AA1204" s="369"/>
      <c r="AB1204" s="369">
        <v>6.2354759166461042E-2</v>
      </c>
      <c r="AC1204" s="373">
        <v>1.1066811190907706</v>
      </c>
      <c r="AD1204" s="575">
        <v>40830170000118</v>
      </c>
      <c r="AE1204" s="370" t="s">
        <v>2102</v>
      </c>
      <c r="AF1204" s="370" t="s">
        <v>1858</v>
      </c>
      <c r="AG1204" s="374" t="s">
        <v>721</v>
      </c>
      <c r="AH1204" s="374" t="s">
        <v>1813</v>
      </c>
      <c r="AI1204" s="374">
        <v>5000</v>
      </c>
      <c r="AJ1204" s="374">
        <v>5000</v>
      </c>
      <c r="AK1204" s="374">
        <v>5000</v>
      </c>
      <c r="AL1204" s="722">
        <v>2</v>
      </c>
      <c r="AM1204" s="722">
        <v>20</v>
      </c>
      <c r="AN1204" s="369" t="s">
        <v>1820</v>
      </c>
      <c r="AO1204" s="367" t="s">
        <v>1326</v>
      </c>
      <c r="AP1204" s="370" t="s">
        <v>1835</v>
      </c>
      <c r="AQ1204" s="376" t="s">
        <v>670</v>
      </c>
      <c r="AR1204" s="369">
        <v>4.0000000000000001E-3</v>
      </c>
      <c r="AS1204" s="369">
        <v>4.0000000000000001E-3</v>
      </c>
      <c r="AT1204" s="369" t="s">
        <v>1424</v>
      </c>
      <c r="AW1204"/>
      <c r="AX1204" s="198"/>
      <c r="AY1204" s="184"/>
      <c r="AZ1204" s="184"/>
      <c r="BA1204" s="184"/>
      <c r="BB1204" s="186"/>
      <c r="BC1204" s="184"/>
      <c r="BD1204" s="184"/>
      <c r="BE1204" s="184"/>
      <c r="BF1204" s="184"/>
      <c r="BG1204" s="186"/>
      <c r="BH1204" s="186"/>
      <c r="BI1204" s="199"/>
      <c r="BJ1204" s="199"/>
      <c r="BK1204" s="199"/>
      <c r="BL1204" s="186"/>
      <c r="BM1204" s="186"/>
      <c r="BN1204" s="186"/>
      <c r="BO1204" s="186"/>
      <c r="BP1204" s="186"/>
      <c r="BQ1204" s="186"/>
      <c r="BR1204" s="186"/>
      <c r="BS1204" s="186"/>
      <c r="BT1204" s="187"/>
      <c r="BU1204" s="188"/>
      <c r="BV1204" s="189"/>
      <c r="BW1204" s="185"/>
      <c r="BX1204"/>
      <c r="BZ1204"/>
    </row>
    <row r="1205" spans="2:78" ht="18.75">
      <c r="B1205" s="363" t="s">
        <v>1647</v>
      </c>
      <c r="C1205" s="364">
        <v>40498539000137</v>
      </c>
      <c r="D1205" s="365" t="s">
        <v>11</v>
      </c>
      <c r="E1205" s="365" t="s">
        <v>620</v>
      </c>
      <c r="F1205" s="365" t="s">
        <v>665</v>
      </c>
      <c r="G1205" s="366" t="s">
        <v>740</v>
      </c>
      <c r="H1205" s="366" t="s">
        <v>34</v>
      </c>
      <c r="I1205" s="366" t="s">
        <v>1424</v>
      </c>
      <c r="J1205" s="366" t="s">
        <v>1424</v>
      </c>
      <c r="K1205" s="367" t="s">
        <v>48</v>
      </c>
      <c r="L1205" s="368" t="s">
        <v>717</v>
      </c>
      <c r="M1205" s="368" t="s">
        <v>1424</v>
      </c>
      <c r="N1205" s="367">
        <v>581453</v>
      </c>
      <c r="O1205" s="367" t="s">
        <v>1326</v>
      </c>
      <c r="P1205" s="371">
        <v>44288</v>
      </c>
      <c r="Q1205" s="372">
        <v>8275.1894267799998</v>
      </c>
      <c r="R1205" s="372">
        <v>66329609.40492785</v>
      </c>
      <c r="S1205" s="367">
        <v>1</v>
      </c>
      <c r="T1205" s="369">
        <v>0.12591012550875336</v>
      </c>
      <c r="U1205" s="369">
        <v>1.3490668039119114</v>
      </c>
      <c r="V1205" s="369">
        <v>0.15755140341214702</v>
      </c>
      <c r="W1205" s="369">
        <v>1.4114796897480992</v>
      </c>
      <c r="Y1205" s="369"/>
      <c r="AA1205" s="369"/>
      <c r="AB1205" s="369">
        <v>1.1698759933430948E-2</v>
      </c>
      <c r="AC1205" s="373">
        <v>3.9260535362927746</v>
      </c>
      <c r="AD1205" s="575">
        <v>40668849000152</v>
      </c>
      <c r="AE1205" s="370" t="s">
        <v>2145</v>
      </c>
      <c r="AF1205" s="370" t="s">
        <v>1908</v>
      </c>
      <c r="AG1205" s="374" t="s">
        <v>59</v>
      </c>
      <c r="AH1205" s="374" t="s">
        <v>1819</v>
      </c>
      <c r="AI1205" s="374">
        <v>1</v>
      </c>
      <c r="AJ1205" s="374">
        <v>1</v>
      </c>
      <c r="AK1205" s="374">
        <v>1</v>
      </c>
      <c r="AL1205" s="722">
        <v>0</v>
      </c>
      <c r="AM1205" s="722">
        <v>0</v>
      </c>
      <c r="AN1205" s="369" t="s">
        <v>1820</v>
      </c>
      <c r="AO1205" s="367" t="s">
        <v>1326</v>
      </c>
      <c r="AP1205" s="370" t="s">
        <v>1821</v>
      </c>
      <c r="AQ1205" s="376" t="s">
        <v>1815</v>
      </c>
      <c r="AR1205" s="369">
        <v>0</v>
      </c>
      <c r="AS1205" s="369">
        <v>0</v>
      </c>
      <c r="AT1205" s="369" t="s">
        <v>1424</v>
      </c>
      <c r="AW1205"/>
      <c r="AX1205" s="198"/>
      <c r="AY1205" s="184"/>
      <c r="AZ1205" s="184"/>
      <c r="BA1205" s="184"/>
      <c r="BB1205" s="186"/>
      <c r="BC1205" s="184"/>
      <c r="BD1205" s="184"/>
      <c r="BE1205" s="184"/>
      <c r="BF1205" s="184"/>
      <c r="BG1205" s="186"/>
      <c r="BH1205" s="186"/>
      <c r="BI1205" s="199"/>
      <c r="BJ1205" s="199"/>
      <c r="BK1205" s="199"/>
      <c r="BL1205" s="186"/>
      <c r="BM1205" s="186"/>
      <c r="BN1205" s="186"/>
      <c r="BO1205" s="186"/>
      <c r="BP1205" s="186"/>
      <c r="BQ1205" s="186"/>
      <c r="BR1205" s="186"/>
      <c r="BS1205" s="186"/>
      <c r="BT1205" s="187"/>
      <c r="BU1205" s="188"/>
      <c r="BV1205" s="189"/>
      <c r="BW1205" s="185"/>
      <c r="BX1205"/>
      <c r="BZ1205"/>
    </row>
    <row r="1206" spans="2:78" ht="18.75">
      <c r="B1206" s="363" t="s">
        <v>521</v>
      </c>
      <c r="C1206" s="364">
        <v>39806561000118</v>
      </c>
      <c r="D1206" s="365" t="s">
        <v>11</v>
      </c>
      <c r="E1206" s="365" t="s">
        <v>620</v>
      </c>
      <c r="F1206" s="365" t="s">
        <v>687</v>
      </c>
      <c r="G1206" s="366" t="s">
        <v>740</v>
      </c>
      <c r="H1206" s="366" t="s">
        <v>34</v>
      </c>
      <c r="I1206" s="366" t="s">
        <v>1321</v>
      </c>
      <c r="J1206" s="366" t="s">
        <v>608</v>
      </c>
      <c r="K1206" s="367" t="s">
        <v>48</v>
      </c>
      <c r="L1206" s="368"/>
      <c r="M1206" s="368" t="s">
        <v>34</v>
      </c>
      <c r="N1206" s="367">
        <v>581674</v>
      </c>
      <c r="O1206" s="367" t="s">
        <v>1323</v>
      </c>
      <c r="P1206" s="371">
        <v>44132</v>
      </c>
      <c r="Q1206" s="372">
        <v>70.619269119999998</v>
      </c>
      <c r="R1206" s="372">
        <v>45.118903324382472</v>
      </c>
      <c r="S1206" s="367">
        <v>1</v>
      </c>
      <c r="T1206" s="369">
        <v>0.11481153198013994</v>
      </c>
      <c r="U1206" s="369">
        <v>1.2301506798983346</v>
      </c>
      <c r="V1206" s="369">
        <v>0.13994223423718255</v>
      </c>
      <c r="W1206" s="369">
        <v>1.2537217510340835</v>
      </c>
      <c r="Y1206" s="369"/>
      <c r="AA1206" s="369"/>
      <c r="AB1206" s="369">
        <v>1.6512481019799097E-3</v>
      </c>
      <c r="AC1206" s="373">
        <v>17.151140763138272</v>
      </c>
      <c r="AD1206" s="575">
        <v>0</v>
      </c>
      <c r="AE1206" s="370" t="s">
        <v>2043</v>
      </c>
      <c r="AF1206" s="370" t="s">
        <v>1830</v>
      </c>
      <c r="AG1206" s="374" t="s">
        <v>743</v>
      </c>
      <c r="AH1206" s="374" t="s">
        <v>1813</v>
      </c>
      <c r="AI1206" s="374">
        <v>1000</v>
      </c>
      <c r="AJ1206" s="374">
        <v>500</v>
      </c>
      <c r="AK1206" s="374">
        <v>500</v>
      </c>
      <c r="AL1206" s="722">
        <v>0</v>
      </c>
      <c r="AM1206" s="722">
        <v>0</v>
      </c>
      <c r="AN1206" s="369" t="s">
        <v>1820</v>
      </c>
      <c r="AO1206" s="367" t="s">
        <v>1326</v>
      </c>
      <c r="AP1206" s="370" t="s">
        <v>1835</v>
      </c>
      <c r="AQ1206" s="376" t="s">
        <v>1950</v>
      </c>
      <c r="AR1206" s="369">
        <v>1.7836900000000001E-3</v>
      </c>
      <c r="AS1206" s="369">
        <v>1.7836900000000001E-3</v>
      </c>
      <c r="AT1206" s="369" t="s">
        <v>1424</v>
      </c>
      <c r="AW1206"/>
      <c r="AX1206" s="198"/>
      <c r="AY1206" s="184"/>
      <c r="AZ1206" s="184"/>
      <c r="BA1206" s="184"/>
      <c r="BB1206" s="186"/>
      <c r="BC1206" s="184"/>
      <c r="BD1206" s="184"/>
      <c r="BE1206" s="184"/>
      <c r="BF1206" s="184"/>
      <c r="BG1206" s="186"/>
      <c r="BH1206" s="186"/>
      <c r="BI1206" s="199"/>
      <c r="BJ1206" s="199"/>
      <c r="BK1206" s="199"/>
      <c r="BL1206" s="186"/>
      <c r="BM1206" s="186"/>
      <c r="BN1206" s="186"/>
      <c r="BO1206" s="186"/>
      <c r="BP1206" s="186"/>
      <c r="BQ1206" s="186"/>
      <c r="BR1206" s="186"/>
      <c r="BS1206" s="186"/>
      <c r="BT1206" s="187"/>
      <c r="BU1206" s="188"/>
      <c r="BV1206" s="189"/>
      <c r="BW1206" s="185"/>
      <c r="BX1206"/>
      <c r="BZ1206"/>
    </row>
    <row r="1207" spans="2:78" ht="18.75">
      <c r="B1207" s="363" t="s">
        <v>504</v>
      </c>
      <c r="C1207" s="364"/>
      <c r="D1207" s="365" t="s">
        <v>14</v>
      </c>
      <c r="E1207" s="365" t="s">
        <v>15</v>
      </c>
      <c r="F1207" s="365" t="s">
        <v>703</v>
      </c>
      <c r="G1207" s="366" t="s">
        <v>1424</v>
      </c>
      <c r="H1207" s="366" t="s">
        <v>34</v>
      </c>
      <c r="I1207" s="366" t="s">
        <v>34</v>
      </c>
      <c r="J1207" s="366" t="s">
        <v>611</v>
      </c>
      <c r="L1207" s="368"/>
      <c r="M1207" s="368" t="s">
        <v>1421</v>
      </c>
      <c r="N1207" s="367">
        <v>582220</v>
      </c>
      <c r="O1207" s="367" t="s">
        <v>1323</v>
      </c>
      <c r="P1207" s="371"/>
      <c r="S1207" s="367"/>
      <c r="U1207" s="369"/>
      <c r="W1207" s="369"/>
      <c r="Y1207" s="369"/>
      <c r="AA1207" s="369"/>
      <c r="AD1207" s="575">
        <v>41395280000161</v>
      </c>
      <c r="AE1207" s="370"/>
      <c r="AF1207" s="370"/>
      <c r="AG1207" s="374" t="s">
        <v>1458</v>
      </c>
      <c r="AH1207" s="374"/>
      <c r="AI1207" s="374">
        <v>0</v>
      </c>
      <c r="AJ1207" s="374">
        <v>0</v>
      </c>
      <c r="AK1207" s="374">
        <v>0</v>
      </c>
      <c r="AN1207" s="369"/>
      <c r="AO1207" s="367" t="s">
        <v>1326</v>
      </c>
      <c r="AP1207" s="370"/>
      <c r="AR1207" s="369">
        <v>1.6665000000000001E-4</v>
      </c>
      <c r="AS1207" s="369">
        <v>1.6665000000000001E-4</v>
      </c>
      <c r="AT1207" s="369" t="s">
        <v>1424</v>
      </c>
      <c r="AW1207"/>
      <c r="AX1207" s="198"/>
      <c r="AY1207" s="184"/>
      <c r="AZ1207" s="184"/>
      <c r="BA1207" s="184"/>
      <c r="BB1207" s="186"/>
      <c r="BC1207" s="184"/>
      <c r="BD1207" s="184"/>
      <c r="BE1207" s="184"/>
      <c r="BF1207" s="184"/>
      <c r="BG1207" s="186"/>
      <c r="BH1207" s="186"/>
      <c r="BI1207" s="199"/>
      <c r="BJ1207" s="199"/>
      <c r="BK1207" s="199"/>
      <c r="BL1207" s="186"/>
      <c r="BM1207" s="186"/>
      <c r="BN1207" s="186"/>
      <c r="BO1207" s="186"/>
      <c r="BP1207" s="186"/>
      <c r="BQ1207" s="186"/>
      <c r="BR1207" s="186"/>
      <c r="BS1207" s="186"/>
      <c r="BT1207" s="187"/>
      <c r="BU1207" s="188"/>
      <c r="BV1207" s="189"/>
      <c r="BW1207" s="185"/>
      <c r="BX1207"/>
      <c r="BZ1207"/>
    </row>
    <row r="1208" spans="2:78" ht="18.75">
      <c r="B1208" s="363" t="s">
        <v>863</v>
      </c>
      <c r="C1208" s="364">
        <v>40916758000199</v>
      </c>
      <c r="D1208" s="365" t="s">
        <v>14</v>
      </c>
      <c r="E1208" s="365" t="s">
        <v>15</v>
      </c>
      <c r="F1208" s="365" t="s">
        <v>703</v>
      </c>
      <c r="G1208" s="366" t="s">
        <v>1424</v>
      </c>
      <c r="H1208" s="366" t="s">
        <v>34</v>
      </c>
      <c r="I1208" s="366" t="s">
        <v>34</v>
      </c>
      <c r="J1208" s="366" t="s">
        <v>611</v>
      </c>
      <c r="K1208" s="367" t="s">
        <v>49</v>
      </c>
      <c r="L1208" s="368"/>
      <c r="M1208" s="368" t="s">
        <v>1421</v>
      </c>
      <c r="N1208" s="367">
        <v>582425</v>
      </c>
      <c r="O1208" s="367" t="s">
        <v>1323</v>
      </c>
      <c r="P1208" s="371">
        <v>44289</v>
      </c>
      <c r="Q1208" s="372">
        <v>10.52280425</v>
      </c>
      <c r="R1208" s="372">
        <v>12.45757894123016</v>
      </c>
      <c r="S1208" s="367">
        <v>2</v>
      </c>
      <c r="T1208" s="369">
        <v>-8.6299613264684605E-2</v>
      </c>
      <c r="U1208" s="369">
        <v>-0.92465910088961178</v>
      </c>
      <c r="V1208" s="369">
        <v>-0.1084928666386108</v>
      </c>
      <c r="W1208" s="369">
        <v>-0.97197152438149403</v>
      </c>
      <c r="Y1208" s="369"/>
      <c r="AA1208" s="369"/>
      <c r="AB1208" s="369">
        <v>0.10921661891612119</v>
      </c>
      <c r="AC1208" s="373">
        <v>-2.0153921118261287</v>
      </c>
      <c r="AD1208" s="575">
        <v>0</v>
      </c>
      <c r="AE1208" s="370" t="s">
        <v>1836</v>
      </c>
      <c r="AF1208" s="370" t="s">
        <v>1833</v>
      </c>
      <c r="AG1208" s="374" t="s">
        <v>1458</v>
      </c>
      <c r="AH1208" s="374" t="s">
        <v>1819</v>
      </c>
      <c r="AI1208" s="374">
        <v>1</v>
      </c>
      <c r="AJ1208" s="374">
        <v>1</v>
      </c>
      <c r="AK1208" s="374">
        <v>1</v>
      </c>
      <c r="AL1208" s="722">
        <v>0.5</v>
      </c>
      <c r="AM1208" s="722">
        <v>0</v>
      </c>
      <c r="AN1208" s="369" t="s">
        <v>1815</v>
      </c>
      <c r="AO1208" s="367" t="s">
        <v>1326</v>
      </c>
      <c r="AP1208" s="370" t="s">
        <v>1835</v>
      </c>
      <c r="AQ1208" s="376" t="s">
        <v>670</v>
      </c>
      <c r="AR1208" s="369">
        <v>1.75E-3</v>
      </c>
      <c r="AS1208" s="369">
        <v>1.75E-3</v>
      </c>
      <c r="AT1208" s="369" t="s">
        <v>1424</v>
      </c>
      <c r="AW1208"/>
      <c r="AX1208" s="198"/>
      <c r="AY1208" s="184"/>
      <c r="AZ1208" s="184"/>
      <c r="BA1208" s="184"/>
      <c r="BB1208" s="186"/>
      <c r="BC1208" s="184"/>
      <c r="BD1208" s="184"/>
      <c r="BE1208" s="184"/>
      <c r="BF1208" s="184"/>
      <c r="BG1208" s="186"/>
      <c r="BH1208" s="186"/>
      <c r="BI1208" s="199"/>
      <c r="BJ1208" s="199"/>
      <c r="BK1208" s="199"/>
      <c r="BL1208" s="186"/>
      <c r="BM1208" s="186"/>
      <c r="BN1208" s="186"/>
      <c r="BO1208" s="186"/>
      <c r="BP1208" s="186"/>
      <c r="BQ1208" s="186"/>
      <c r="BR1208" s="186"/>
      <c r="BS1208" s="186"/>
      <c r="BT1208" s="187"/>
      <c r="BU1208" s="188"/>
      <c r="BV1208" s="189"/>
      <c r="BW1208" s="185"/>
      <c r="BX1208"/>
      <c r="BZ1208"/>
    </row>
    <row r="1209" spans="2:78" ht="18.75">
      <c r="B1209" s="363" t="s">
        <v>123</v>
      </c>
      <c r="C1209" s="364">
        <v>39974143000130</v>
      </c>
      <c r="D1209" s="365" t="s">
        <v>14</v>
      </c>
      <c r="E1209" s="365" t="s">
        <v>607</v>
      </c>
      <c r="F1209" s="365" t="s">
        <v>1424</v>
      </c>
      <c r="G1209" s="366" t="s">
        <v>1424</v>
      </c>
      <c r="H1209" s="366" t="s">
        <v>34</v>
      </c>
      <c r="I1209" s="366" t="s">
        <v>34</v>
      </c>
      <c r="J1209" s="366" t="s">
        <v>608</v>
      </c>
      <c r="K1209" s="367" t="s">
        <v>48</v>
      </c>
      <c r="L1209" s="368"/>
      <c r="M1209" s="368" t="s">
        <v>1421</v>
      </c>
      <c r="N1209" s="367">
        <v>582670</v>
      </c>
      <c r="O1209" s="367" t="s">
        <v>1323</v>
      </c>
      <c r="P1209" s="371">
        <v>44231</v>
      </c>
      <c r="Q1209" s="372">
        <v>22.254764040000001</v>
      </c>
      <c r="R1209" s="372">
        <v>18.078200697729088</v>
      </c>
      <c r="S1209" s="367">
        <v>2</v>
      </c>
      <c r="T1209" s="369">
        <v>-7.2968915389282518E-2</v>
      </c>
      <c r="U1209" s="369">
        <v>-0.78182704585021201</v>
      </c>
      <c r="V1209" s="369">
        <v>-8.9153748669223765E-2</v>
      </c>
      <c r="W1209" s="369">
        <v>-0.79871523062430527</v>
      </c>
      <c r="Y1209" s="369"/>
      <c r="AA1209" s="369"/>
      <c r="AB1209" s="369">
        <v>0.50188869902098676</v>
      </c>
      <c r="AC1209" s="373">
        <v>-0.40003928095238594</v>
      </c>
      <c r="AD1209" s="575">
        <v>0</v>
      </c>
      <c r="AE1209" s="370" t="s">
        <v>2100</v>
      </c>
      <c r="AF1209" s="370" t="s">
        <v>1812</v>
      </c>
      <c r="AG1209" s="374" t="s">
        <v>1459</v>
      </c>
      <c r="AH1209" s="374" t="s">
        <v>1894</v>
      </c>
      <c r="AI1209" s="374">
        <v>5000</v>
      </c>
      <c r="AJ1209" s="374">
        <v>0</v>
      </c>
      <c r="AK1209" s="374">
        <v>1000</v>
      </c>
      <c r="AL1209" s="722">
        <v>0.5</v>
      </c>
      <c r="AM1209" s="722">
        <v>25</v>
      </c>
      <c r="AN1209" s="369" t="s">
        <v>1815</v>
      </c>
      <c r="AO1209" s="367" t="s">
        <v>1326</v>
      </c>
      <c r="AP1209" s="370" t="s">
        <v>1816</v>
      </c>
      <c r="AQ1209" s="376" t="s">
        <v>661</v>
      </c>
      <c r="AR1209" s="369">
        <v>0</v>
      </c>
      <c r="AS1209" s="369">
        <v>0</v>
      </c>
      <c r="AT1209" s="369" t="s">
        <v>1424</v>
      </c>
      <c r="AW1209"/>
      <c r="AX1209" s="198"/>
      <c r="AY1209" s="184"/>
      <c r="AZ1209" s="184"/>
      <c r="BA1209" s="184"/>
      <c r="BB1209" s="186"/>
      <c r="BC1209" s="184"/>
      <c r="BD1209" s="184"/>
      <c r="BE1209" s="184"/>
      <c r="BF1209" s="184"/>
      <c r="BG1209" s="186"/>
      <c r="BH1209" s="186"/>
      <c r="BI1209" s="199"/>
      <c r="BJ1209" s="199"/>
      <c r="BK1209" s="199"/>
      <c r="BL1209" s="186"/>
      <c r="BM1209" s="186"/>
      <c r="BN1209" s="186"/>
      <c r="BO1209" s="186"/>
      <c r="BP1209" s="186"/>
      <c r="BQ1209" s="186"/>
      <c r="BR1209" s="186"/>
      <c r="BS1209" s="186"/>
      <c r="BT1209" s="187"/>
      <c r="BU1209" s="188"/>
      <c r="BV1209" s="189"/>
      <c r="BW1209" s="185"/>
      <c r="BX1209"/>
      <c r="BZ1209"/>
    </row>
    <row r="1210" spans="2:78" ht="18.75">
      <c r="B1210" s="363" t="s">
        <v>420</v>
      </c>
      <c r="C1210" s="364"/>
      <c r="D1210" s="365" t="s">
        <v>11</v>
      </c>
      <c r="E1210" s="365" t="s">
        <v>620</v>
      </c>
      <c r="F1210" s="365" t="s">
        <v>687</v>
      </c>
      <c r="G1210" s="366" t="s">
        <v>740</v>
      </c>
      <c r="H1210" s="366" t="s">
        <v>34</v>
      </c>
      <c r="I1210" s="366" t="s">
        <v>1321</v>
      </c>
      <c r="J1210" s="366" t="s">
        <v>608</v>
      </c>
      <c r="L1210" s="368"/>
      <c r="M1210" s="368" t="s">
        <v>1421</v>
      </c>
      <c r="N1210" s="367">
        <v>582700</v>
      </c>
      <c r="O1210" s="367" t="s">
        <v>1323</v>
      </c>
      <c r="P1210" s="371"/>
      <c r="S1210" s="367"/>
      <c r="U1210" s="369"/>
      <c r="W1210" s="369"/>
      <c r="Y1210" s="369"/>
      <c r="AA1210" s="369"/>
      <c r="AD1210" s="575">
        <v>0</v>
      </c>
      <c r="AE1210" s="370"/>
      <c r="AF1210" s="370"/>
      <c r="AG1210" s="374" t="s">
        <v>743</v>
      </c>
      <c r="AH1210" s="374"/>
      <c r="AI1210" s="374">
        <v>1000</v>
      </c>
      <c r="AJ1210" s="374">
        <v>1000</v>
      </c>
      <c r="AK1210" s="374">
        <v>1000</v>
      </c>
      <c r="AN1210" s="369"/>
      <c r="AO1210" s="367" t="s">
        <v>1326</v>
      </c>
      <c r="AP1210" s="370"/>
      <c r="AR1210" s="369">
        <v>0</v>
      </c>
      <c r="AS1210" s="369">
        <v>0</v>
      </c>
      <c r="AT1210" s="369" t="s">
        <v>1424</v>
      </c>
      <c r="AW1210"/>
      <c r="AX1210" s="198"/>
      <c r="AY1210" s="184"/>
      <c r="AZ1210" s="184"/>
      <c r="BA1210" s="184"/>
      <c r="BB1210" s="186"/>
      <c r="BC1210" s="184"/>
      <c r="BD1210" s="184"/>
      <c r="BE1210" s="184"/>
      <c r="BF1210" s="184"/>
      <c r="BG1210" s="186"/>
      <c r="BH1210" s="186"/>
      <c r="BI1210" s="199"/>
      <c r="BJ1210" s="199"/>
      <c r="BK1210" s="199"/>
      <c r="BL1210" s="186"/>
      <c r="BM1210" s="186"/>
      <c r="BN1210" s="186"/>
      <c r="BO1210" s="186"/>
      <c r="BP1210" s="186"/>
      <c r="BQ1210" s="186"/>
      <c r="BR1210" s="186"/>
      <c r="BS1210" s="186"/>
      <c r="BT1210" s="187"/>
      <c r="BU1210" s="188"/>
      <c r="BV1210" s="189"/>
      <c r="BW1210" s="185"/>
      <c r="BX1210"/>
      <c r="BZ1210"/>
    </row>
    <row r="1211" spans="2:78" ht="18.75">
      <c r="B1211" s="363" t="s">
        <v>241</v>
      </c>
      <c r="C1211" s="364">
        <v>38318178000158</v>
      </c>
      <c r="D1211" s="365" t="s">
        <v>14</v>
      </c>
      <c r="E1211" s="365" t="s">
        <v>607</v>
      </c>
      <c r="F1211" s="365" t="s">
        <v>1424</v>
      </c>
      <c r="G1211" s="366" t="s">
        <v>868</v>
      </c>
      <c r="H1211" s="366" t="s">
        <v>34</v>
      </c>
      <c r="I1211" s="366" t="s">
        <v>34</v>
      </c>
      <c r="J1211" s="366" t="s">
        <v>611</v>
      </c>
      <c r="K1211" s="367" t="s">
        <v>1815</v>
      </c>
      <c r="L1211" s="368"/>
      <c r="M1211" s="368" t="s">
        <v>34</v>
      </c>
      <c r="N1211" s="367">
        <v>582883</v>
      </c>
      <c r="O1211" s="367" t="s">
        <v>1323</v>
      </c>
      <c r="P1211" s="371">
        <v>44295</v>
      </c>
      <c r="Q1211" s="372">
        <v>1.0884002399999999</v>
      </c>
      <c r="R1211" s="372">
        <v>1.4403335796825389</v>
      </c>
      <c r="S1211" s="367">
        <v>3</v>
      </c>
      <c r="T1211" s="369">
        <v>-0.42399596868908063</v>
      </c>
      <c r="U1211" s="369">
        <v>-4.542914114648763</v>
      </c>
      <c r="V1211" s="369">
        <v>-0.38884686627847653</v>
      </c>
      <c r="W1211" s="369">
        <v>-3.4836214866236417</v>
      </c>
      <c r="Y1211" s="369"/>
      <c r="AA1211" s="369"/>
      <c r="AB1211" s="369">
        <v>0.2758426958334943</v>
      </c>
      <c r="AC1211" s="373">
        <v>-1.8143250462786669</v>
      </c>
      <c r="AD1211" s="575">
        <v>38427986000153</v>
      </c>
      <c r="AE1211" s="370" t="s">
        <v>1836</v>
      </c>
      <c r="AF1211" s="370" t="s">
        <v>1833</v>
      </c>
      <c r="AG1211" s="374" t="s">
        <v>1458</v>
      </c>
      <c r="AH1211" s="374" t="s">
        <v>1813</v>
      </c>
      <c r="AI1211" s="374">
        <v>5000</v>
      </c>
      <c r="AJ1211" s="374">
        <v>5000</v>
      </c>
      <c r="AK1211" s="374">
        <v>5000</v>
      </c>
      <c r="AL1211" s="722">
        <v>1</v>
      </c>
      <c r="AM1211" s="722">
        <v>0</v>
      </c>
      <c r="AN1211" s="369" t="s">
        <v>1815</v>
      </c>
      <c r="AO1211" s="367" t="s">
        <v>1326</v>
      </c>
      <c r="AP1211" s="370" t="s">
        <v>1816</v>
      </c>
      <c r="AQ1211" s="376" t="s">
        <v>689</v>
      </c>
      <c r="AR1211" s="369">
        <v>6.6670000000000002E-3</v>
      </c>
      <c r="AS1211" s="369">
        <v>6.6670000000000002E-3</v>
      </c>
      <c r="AT1211" s="369" t="s">
        <v>1424</v>
      </c>
      <c r="AW1211"/>
      <c r="AX1211" s="198"/>
      <c r="AY1211" s="184"/>
      <c r="AZ1211" s="184"/>
      <c r="BA1211" s="184"/>
      <c r="BB1211" s="186"/>
      <c r="BC1211" s="184"/>
      <c r="BD1211" s="184"/>
      <c r="BE1211" s="184"/>
      <c r="BF1211" s="184"/>
      <c r="BG1211" s="186"/>
      <c r="BH1211" s="186"/>
      <c r="BI1211" s="199"/>
      <c r="BJ1211" s="199"/>
      <c r="BK1211" s="199"/>
      <c r="BL1211" s="186"/>
      <c r="BM1211" s="186"/>
      <c r="BN1211" s="186"/>
      <c r="BO1211" s="186"/>
      <c r="BP1211" s="186"/>
      <c r="BQ1211" s="186"/>
      <c r="BR1211" s="186"/>
      <c r="BS1211" s="186"/>
      <c r="BT1211" s="187"/>
      <c r="BU1211" s="188"/>
      <c r="BV1211" s="189"/>
      <c r="BW1211" s="185"/>
      <c r="BX1211"/>
      <c r="BZ1211"/>
    </row>
    <row r="1212" spans="2:78" ht="18.75">
      <c r="B1212" s="363" t="s">
        <v>406</v>
      </c>
      <c r="C1212" s="364"/>
      <c r="D1212" s="365" t="s">
        <v>14</v>
      </c>
      <c r="E1212" s="365" t="s">
        <v>607</v>
      </c>
      <c r="F1212" s="365" t="s">
        <v>674</v>
      </c>
      <c r="G1212" s="366" t="s">
        <v>1424</v>
      </c>
      <c r="H1212" s="366" t="s">
        <v>34</v>
      </c>
      <c r="I1212" s="366" t="s">
        <v>34</v>
      </c>
      <c r="J1212" s="366" t="s">
        <v>692</v>
      </c>
      <c r="L1212" s="368"/>
      <c r="M1212" s="368" t="s">
        <v>1421</v>
      </c>
      <c r="N1212" s="367">
        <v>582905</v>
      </c>
      <c r="O1212" s="367" t="s">
        <v>1323</v>
      </c>
      <c r="P1212" s="371"/>
      <c r="S1212" s="367"/>
      <c r="U1212" s="369"/>
      <c r="W1212" s="369"/>
      <c r="Y1212" s="369"/>
      <c r="AA1212" s="369"/>
      <c r="AD1212" s="575">
        <v>0</v>
      </c>
      <c r="AE1212" s="370"/>
      <c r="AF1212" s="370"/>
      <c r="AG1212" s="374" t="s">
        <v>1458</v>
      </c>
      <c r="AH1212" s="374"/>
      <c r="AI1212" s="374">
        <v>500</v>
      </c>
      <c r="AJ1212" s="374">
        <v>100</v>
      </c>
      <c r="AK1212" s="374">
        <v>100</v>
      </c>
      <c r="AN1212" s="369"/>
      <c r="AO1212" s="367" t="s">
        <v>1326</v>
      </c>
      <c r="AP1212" s="370"/>
      <c r="AR1212" s="369">
        <v>6.6649999999999999E-4</v>
      </c>
      <c r="AS1212" s="369">
        <v>6.6649999999999999E-4</v>
      </c>
      <c r="AT1212" s="369" t="s">
        <v>1424</v>
      </c>
      <c r="AW1212"/>
      <c r="AX1212" s="198"/>
      <c r="AY1212" s="184"/>
      <c r="AZ1212" s="184"/>
      <c r="BA1212" s="184"/>
      <c r="BB1212" s="186"/>
      <c r="BC1212" s="184"/>
      <c r="BD1212" s="184"/>
      <c r="BE1212" s="184"/>
      <c r="BF1212" s="184"/>
      <c r="BG1212" s="186"/>
      <c r="BH1212" s="186"/>
      <c r="BI1212" s="199"/>
      <c r="BJ1212" s="199"/>
      <c r="BK1212" s="199"/>
      <c r="BL1212" s="186"/>
      <c r="BM1212" s="186"/>
      <c r="BN1212" s="186"/>
      <c r="BO1212" s="186"/>
      <c r="BP1212" s="186"/>
      <c r="BQ1212" s="186"/>
      <c r="BR1212" s="186"/>
      <c r="BS1212" s="186"/>
      <c r="BT1212" s="187"/>
      <c r="BU1212" s="188"/>
      <c r="BV1212" s="189"/>
      <c r="BW1212" s="185"/>
      <c r="BX1212"/>
      <c r="BZ1212"/>
    </row>
    <row r="1213" spans="2:78" ht="18.75">
      <c r="B1213" s="363" t="s">
        <v>942</v>
      </c>
      <c r="C1213" s="364">
        <v>40212731000115</v>
      </c>
      <c r="D1213" s="365" t="s">
        <v>14</v>
      </c>
      <c r="E1213" s="365" t="s">
        <v>607</v>
      </c>
      <c r="F1213" s="365" t="s">
        <v>691</v>
      </c>
      <c r="G1213" s="366" t="s">
        <v>868</v>
      </c>
      <c r="H1213" s="366" t="s">
        <v>34</v>
      </c>
      <c r="I1213" s="366" t="s">
        <v>34</v>
      </c>
      <c r="J1213" s="366" t="s">
        <v>608</v>
      </c>
      <c r="K1213" s="367" t="s">
        <v>48</v>
      </c>
      <c r="L1213" s="368"/>
      <c r="M1213" s="368" t="s">
        <v>34</v>
      </c>
      <c r="N1213" s="367">
        <v>583391</v>
      </c>
      <c r="O1213" s="367" t="s">
        <v>1323</v>
      </c>
      <c r="P1213" s="371">
        <v>44258</v>
      </c>
      <c r="Q1213" s="372">
        <v>57.003970459999998</v>
      </c>
      <c r="R1213" s="372">
        <v>29.559455237717838</v>
      </c>
      <c r="S1213" s="367">
        <v>2</v>
      </c>
      <c r="T1213" s="369">
        <v>-8.59185696715008E-2</v>
      </c>
      <c r="U1213" s="369">
        <v>-0.92057640094526261</v>
      </c>
      <c r="V1213" s="369">
        <v>-0.16148596902277346</v>
      </c>
      <c r="W1213" s="369">
        <v>-1.446728880343074</v>
      </c>
      <c r="Y1213" s="369"/>
      <c r="AA1213" s="369"/>
      <c r="AB1213" s="369">
        <v>0.2331233620779172</v>
      </c>
      <c r="AC1213" s="373">
        <v>-1.1715145671961977</v>
      </c>
      <c r="AD1213" s="575">
        <v>21917206000150</v>
      </c>
      <c r="AE1213" s="370" t="s">
        <v>2009</v>
      </c>
      <c r="AF1213" s="370" t="s">
        <v>1812</v>
      </c>
      <c r="AG1213" s="374" t="s">
        <v>1459</v>
      </c>
      <c r="AH1213" s="374" t="s">
        <v>1819</v>
      </c>
      <c r="AI1213" s="374">
        <v>1000</v>
      </c>
      <c r="AJ1213" s="374">
        <v>100</v>
      </c>
      <c r="AK1213" s="374">
        <v>1000</v>
      </c>
      <c r="AL1213" s="722">
        <v>2.25</v>
      </c>
      <c r="AM1213" s="722">
        <v>20</v>
      </c>
      <c r="AN1213" s="369" t="s">
        <v>668</v>
      </c>
      <c r="AO1213" s="367" t="s">
        <v>1326</v>
      </c>
      <c r="AP1213" s="370" t="s">
        <v>1816</v>
      </c>
      <c r="AQ1213" s="376" t="s">
        <v>672</v>
      </c>
      <c r="AR1213" s="369">
        <v>4.0000000000000001E-3</v>
      </c>
      <c r="AS1213" s="369">
        <v>4.0000000000000001E-3</v>
      </c>
      <c r="AT1213" s="369" t="s">
        <v>1424</v>
      </c>
      <c r="AW1213"/>
      <c r="AX1213" s="198"/>
      <c r="AY1213" s="184"/>
      <c r="AZ1213" s="184"/>
      <c r="BA1213" s="184"/>
      <c r="BB1213" s="186"/>
      <c r="BC1213" s="184"/>
      <c r="BD1213" s="184"/>
      <c r="BE1213" s="184"/>
      <c r="BF1213" s="184"/>
      <c r="BG1213" s="186"/>
      <c r="BH1213" s="186"/>
      <c r="BI1213" s="199"/>
      <c r="BJ1213" s="199"/>
      <c r="BK1213" s="199"/>
      <c r="BL1213" s="186"/>
      <c r="BM1213" s="186"/>
      <c r="BN1213" s="186"/>
      <c r="BO1213" s="186"/>
      <c r="BP1213" s="186"/>
      <c r="BQ1213" s="186"/>
      <c r="BR1213" s="186"/>
      <c r="BS1213" s="186"/>
      <c r="BT1213" s="187"/>
      <c r="BU1213" s="188"/>
      <c r="BV1213" s="189"/>
      <c r="BW1213" s="185"/>
      <c r="BX1213"/>
      <c r="BZ1213"/>
    </row>
    <row r="1214" spans="2:78" ht="18.75">
      <c r="B1214" s="363" t="s">
        <v>580</v>
      </c>
      <c r="C1214" s="364">
        <v>40938560000106</v>
      </c>
      <c r="D1214" s="365" t="s">
        <v>14</v>
      </c>
      <c r="E1214" s="365" t="s">
        <v>607</v>
      </c>
      <c r="F1214" s="365" t="s">
        <v>1424</v>
      </c>
      <c r="G1214" s="366" t="s">
        <v>1424</v>
      </c>
      <c r="H1214" s="366" t="s">
        <v>34</v>
      </c>
      <c r="I1214" s="366" t="s">
        <v>34</v>
      </c>
      <c r="J1214" s="366" t="s">
        <v>611</v>
      </c>
      <c r="K1214" s="367" t="s">
        <v>1815</v>
      </c>
      <c r="L1214" s="368"/>
      <c r="M1214" s="368" t="s">
        <v>1421</v>
      </c>
      <c r="N1214" s="367">
        <v>583472</v>
      </c>
      <c r="O1214" s="367" t="s">
        <v>1323</v>
      </c>
      <c r="P1214" s="371">
        <v>44289</v>
      </c>
      <c r="Q1214" s="372">
        <v>35.621353120000002</v>
      </c>
      <c r="R1214" s="372">
        <v>160.54783330253974</v>
      </c>
      <c r="S1214" s="367">
        <v>5</v>
      </c>
      <c r="T1214" s="369">
        <v>-0.22739897742586168</v>
      </c>
      <c r="U1214" s="369">
        <v>-2.4364713357975076</v>
      </c>
      <c r="V1214" s="369">
        <v>-0.17347236980939373</v>
      </c>
      <c r="W1214" s="369">
        <v>-1.5541132697999995</v>
      </c>
      <c r="Y1214" s="369"/>
      <c r="AA1214" s="369"/>
      <c r="AB1214" s="369">
        <v>0.22554668002373929</v>
      </c>
      <c r="AC1214" s="373">
        <v>-1.2640124668855564</v>
      </c>
      <c r="AD1214" s="575">
        <v>0</v>
      </c>
      <c r="AE1214" s="370" t="s">
        <v>2133</v>
      </c>
      <c r="AF1214" s="370" t="s">
        <v>1833</v>
      </c>
      <c r="AG1214" s="374" t="s">
        <v>1458</v>
      </c>
      <c r="AH1214" s="374" t="s">
        <v>1813</v>
      </c>
      <c r="AI1214" s="374">
        <v>0</v>
      </c>
      <c r="AJ1214" s="374">
        <v>0</v>
      </c>
      <c r="AK1214" s="374">
        <v>0</v>
      </c>
      <c r="AL1214" s="722">
        <v>0.2</v>
      </c>
      <c r="AM1214" s="722">
        <v>0</v>
      </c>
      <c r="AN1214" s="369" t="s">
        <v>1815</v>
      </c>
      <c r="AO1214" s="367" t="s">
        <v>1326</v>
      </c>
      <c r="AP1214" s="370" t="s">
        <v>1816</v>
      </c>
      <c r="AQ1214" s="376" t="s">
        <v>689</v>
      </c>
      <c r="AR1214" s="369">
        <v>0</v>
      </c>
      <c r="AS1214" s="369">
        <v>0</v>
      </c>
      <c r="AT1214" s="369" t="s">
        <v>1424</v>
      </c>
      <c r="AW1214"/>
      <c r="AX1214" s="198"/>
      <c r="AY1214" s="184"/>
      <c r="AZ1214" s="184"/>
      <c r="BA1214" s="184"/>
      <c r="BB1214" s="186"/>
      <c r="BC1214" s="184"/>
      <c r="BD1214" s="184"/>
      <c r="BE1214" s="184"/>
      <c r="BF1214" s="184"/>
      <c r="BG1214" s="186"/>
      <c r="BH1214" s="186"/>
      <c r="BI1214" s="199"/>
      <c r="BJ1214" s="199"/>
      <c r="BK1214" s="199"/>
      <c r="BL1214" s="186"/>
      <c r="BM1214" s="186"/>
      <c r="BN1214" s="186"/>
      <c r="BO1214" s="186"/>
      <c r="BP1214" s="186"/>
      <c r="BQ1214" s="186"/>
      <c r="BR1214" s="186"/>
      <c r="BS1214" s="186"/>
      <c r="BT1214" s="187"/>
      <c r="BU1214" s="188"/>
      <c r="BV1214" s="189"/>
      <c r="BW1214" s="185"/>
      <c r="BX1214"/>
      <c r="BZ1214"/>
    </row>
    <row r="1215" spans="2:78" ht="18.75">
      <c r="B1215" s="363" t="s">
        <v>178</v>
      </c>
      <c r="C1215" s="364">
        <v>41088640000182</v>
      </c>
      <c r="D1215" s="365" t="s">
        <v>14</v>
      </c>
      <c r="E1215" s="365" t="s">
        <v>607</v>
      </c>
      <c r="F1215" s="365" t="s">
        <v>1424</v>
      </c>
      <c r="G1215" s="366" t="s">
        <v>1424</v>
      </c>
      <c r="H1215" s="366" t="s">
        <v>34</v>
      </c>
      <c r="I1215" s="366" t="s">
        <v>34</v>
      </c>
      <c r="J1215" s="366" t="s">
        <v>611</v>
      </c>
      <c r="K1215" s="367" t="s">
        <v>48</v>
      </c>
      <c r="L1215" s="368"/>
      <c r="M1215" s="368" t="s">
        <v>34</v>
      </c>
      <c r="N1215" s="367">
        <v>583502</v>
      </c>
      <c r="O1215" s="367" t="s">
        <v>1326</v>
      </c>
      <c r="P1215" s="371">
        <v>44297</v>
      </c>
      <c r="Q1215" s="372">
        <v>4.9298502400000004</v>
      </c>
      <c r="R1215" s="372">
        <v>7.7884112355555564</v>
      </c>
      <c r="S1215" s="367">
        <v>5</v>
      </c>
      <c r="T1215" s="369">
        <v>-0.23049080492689999</v>
      </c>
      <c r="U1215" s="369">
        <v>-2.4695987894333369</v>
      </c>
      <c r="V1215" s="369">
        <v>-0.17871361977921052</v>
      </c>
      <c r="W1215" s="369">
        <v>-1.6010688520485221</v>
      </c>
      <c r="Y1215" s="369"/>
      <c r="AA1215" s="369"/>
      <c r="AB1215" s="369">
        <v>0.22234271400523453</v>
      </c>
      <c r="AC1215" s="373">
        <v>-1.3057997725872659</v>
      </c>
      <c r="AD1215" s="575">
        <v>40938560000106</v>
      </c>
      <c r="AE1215" s="370" t="s">
        <v>2133</v>
      </c>
      <c r="AF1215" s="370" t="s">
        <v>1833</v>
      </c>
      <c r="AG1215" s="374" t="s">
        <v>1458</v>
      </c>
      <c r="AH1215" s="374" t="s">
        <v>1813</v>
      </c>
      <c r="AI1215" s="374">
        <v>1000</v>
      </c>
      <c r="AJ1215" s="374">
        <v>1000</v>
      </c>
      <c r="AK1215" s="374">
        <v>1000</v>
      </c>
      <c r="AL1215" s="722">
        <v>0.8</v>
      </c>
      <c r="AM1215" s="722">
        <v>0</v>
      </c>
      <c r="AN1215" s="369" t="s">
        <v>1815</v>
      </c>
      <c r="AO1215" s="367" t="s">
        <v>1326</v>
      </c>
      <c r="AP1215" s="370" t="s">
        <v>1816</v>
      </c>
      <c r="AQ1215" s="376" t="s">
        <v>689</v>
      </c>
      <c r="AR1215" s="369">
        <v>5.3333333333333297E-3</v>
      </c>
      <c r="AS1215" s="369">
        <v>5.3333333333333297E-3</v>
      </c>
      <c r="AT1215" s="369" t="s">
        <v>1424</v>
      </c>
      <c r="AW1215"/>
      <c r="AX1215" s="198"/>
      <c r="AY1215" s="184"/>
      <c r="AZ1215" s="184"/>
      <c r="BA1215" s="184"/>
      <c r="BB1215" s="186"/>
      <c r="BC1215" s="184"/>
      <c r="BD1215" s="184"/>
      <c r="BE1215" s="184"/>
      <c r="BF1215" s="184"/>
      <c r="BG1215" s="186"/>
      <c r="BH1215" s="186"/>
      <c r="BI1215" s="199"/>
      <c r="BJ1215" s="199"/>
      <c r="BK1215" s="199"/>
      <c r="BL1215" s="186"/>
      <c r="BM1215" s="186"/>
      <c r="BN1215" s="186"/>
      <c r="BO1215" s="186"/>
      <c r="BP1215" s="186"/>
      <c r="BQ1215" s="186"/>
      <c r="BR1215" s="186"/>
      <c r="BS1215" s="186"/>
      <c r="BT1215" s="187"/>
      <c r="BU1215" s="188"/>
      <c r="BV1215" s="189"/>
      <c r="BW1215" s="185"/>
      <c r="BX1215"/>
      <c r="BZ1215"/>
    </row>
    <row r="1216" spans="2:78" ht="18.75">
      <c r="B1216" s="363" t="s">
        <v>206</v>
      </c>
      <c r="C1216" s="364">
        <v>41065292000128</v>
      </c>
      <c r="D1216" s="365" t="s">
        <v>14</v>
      </c>
      <c r="E1216" s="365" t="s">
        <v>614</v>
      </c>
      <c r="F1216" s="365" t="s">
        <v>1424</v>
      </c>
      <c r="G1216" s="366" t="s">
        <v>1424</v>
      </c>
      <c r="H1216" s="366" t="s">
        <v>867</v>
      </c>
      <c r="I1216" s="366" t="s">
        <v>34</v>
      </c>
      <c r="J1216" s="366" t="s">
        <v>608</v>
      </c>
      <c r="K1216" s="367" t="s">
        <v>48</v>
      </c>
      <c r="L1216" s="368"/>
      <c r="M1216" s="368" t="s">
        <v>34</v>
      </c>
      <c r="N1216" s="367">
        <v>585084</v>
      </c>
      <c r="O1216" s="367" t="s">
        <v>1323</v>
      </c>
      <c r="P1216" s="371">
        <v>44265</v>
      </c>
      <c r="Q1216" s="372">
        <v>15.255742039999999</v>
      </c>
      <c r="R1216" s="372">
        <v>16.134392812390441</v>
      </c>
      <c r="S1216" s="367">
        <v>2</v>
      </c>
      <c r="T1216" s="369">
        <v>7.4086446485587043E-2</v>
      </c>
      <c r="U1216" s="369">
        <v>0.79380085731511207</v>
      </c>
      <c r="V1216" s="369">
        <v>7.9810386838508052E-3</v>
      </c>
      <c r="W1216" s="369">
        <v>7.1500943573827844E-2</v>
      </c>
      <c r="Y1216" s="369"/>
      <c r="AA1216" s="369"/>
      <c r="AB1216" s="369">
        <v>0.13761311399929788</v>
      </c>
      <c r="AC1216" s="373">
        <v>-0.7531288545795003</v>
      </c>
      <c r="AD1216" s="575">
        <v>40933928000143</v>
      </c>
      <c r="AE1216" s="370" t="s">
        <v>1976</v>
      </c>
      <c r="AF1216" s="370" t="s">
        <v>1856</v>
      </c>
      <c r="AG1216" s="374" t="s">
        <v>59</v>
      </c>
      <c r="AH1216" s="374" t="s">
        <v>1813</v>
      </c>
      <c r="AI1216" s="374">
        <v>5000</v>
      </c>
      <c r="AJ1216" s="374">
        <v>1000</v>
      </c>
      <c r="AK1216" s="374">
        <v>1000</v>
      </c>
      <c r="AL1216" s="722">
        <v>0</v>
      </c>
      <c r="AM1216" s="722">
        <v>0</v>
      </c>
      <c r="AN1216" s="369" t="s">
        <v>1824</v>
      </c>
      <c r="AO1216" s="367" t="s">
        <v>1326</v>
      </c>
      <c r="AP1216" s="370" t="s">
        <v>1816</v>
      </c>
      <c r="AQ1216" s="376" t="s">
        <v>661</v>
      </c>
      <c r="AR1216" s="369">
        <v>5.3340000000000002E-3</v>
      </c>
      <c r="AS1216" s="369">
        <v>5.3340000000000002E-3</v>
      </c>
      <c r="AT1216" s="369" t="s">
        <v>1424</v>
      </c>
      <c r="AW1216"/>
      <c r="AX1216" s="198"/>
      <c r="AY1216" s="184"/>
      <c r="AZ1216" s="184"/>
      <c r="BA1216" s="184"/>
      <c r="BB1216" s="186"/>
      <c r="BC1216" s="184"/>
      <c r="BD1216" s="184"/>
      <c r="BE1216" s="184"/>
      <c r="BF1216" s="184"/>
      <c r="BG1216" s="186"/>
      <c r="BH1216" s="186"/>
      <c r="BI1216" s="199"/>
      <c r="BJ1216" s="199"/>
      <c r="BK1216" s="199"/>
      <c r="BL1216" s="186"/>
      <c r="BM1216" s="186"/>
      <c r="BN1216" s="186"/>
      <c r="BO1216" s="186"/>
      <c r="BP1216" s="186"/>
      <c r="BQ1216" s="186"/>
      <c r="BR1216" s="186"/>
      <c r="BS1216" s="186"/>
      <c r="BT1216" s="187"/>
      <c r="BU1216" s="188"/>
      <c r="BV1216" s="189"/>
      <c r="BW1216" s="185"/>
      <c r="BX1216"/>
      <c r="BZ1216"/>
    </row>
    <row r="1217" spans="2:78" ht="18.75">
      <c r="B1217" s="363" t="s">
        <v>315</v>
      </c>
      <c r="C1217" s="364">
        <v>40660810000199</v>
      </c>
      <c r="D1217" s="365" t="s">
        <v>11</v>
      </c>
      <c r="E1217" s="365" t="s">
        <v>663</v>
      </c>
      <c r="F1217" s="365" t="s">
        <v>1424</v>
      </c>
      <c r="G1217" s="366" t="s">
        <v>740</v>
      </c>
      <c r="H1217" s="366" t="s">
        <v>34</v>
      </c>
      <c r="I1217" s="366" t="s">
        <v>34</v>
      </c>
      <c r="J1217" s="366" t="s">
        <v>611</v>
      </c>
      <c r="K1217" s="367" t="s">
        <v>48</v>
      </c>
      <c r="L1217" s="368"/>
      <c r="M1217" s="368" t="s">
        <v>34</v>
      </c>
      <c r="N1217" s="367">
        <v>585211</v>
      </c>
      <c r="O1217" s="367" t="s">
        <v>1323</v>
      </c>
      <c r="P1217" s="371">
        <v>44277</v>
      </c>
      <c r="Q1217" s="372">
        <v>20.288432239999999</v>
      </c>
      <c r="R1217" s="372">
        <v>12.793925300996019</v>
      </c>
      <c r="S1217" s="367">
        <v>3</v>
      </c>
      <c r="T1217" s="369">
        <v>-0.16431530138287997</v>
      </c>
      <c r="U1217" s="369">
        <v>-1.7605599039373012</v>
      </c>
      <c r="V1217" s="369">
        <v>-0.1570343375316916</v>
      </c>
      <c r="W1217" s="369">
        <v>-1.406847373102748</v>
      </c>
      <c r="Y1217" s="369"/>
      <c r="AA1217" s="369"/>
      <c r="AB1217" s="369">
        <v>0.15420441421461531</v>
      </c>
      <c r="AC1217" s="373">
        <v>-1.742205529622828</v>
      </c>
      <c r="AD1217" s="575">
        <v>38281496000191</v>
      </c>
      <c r="AE1217" s="370" t="s">
        <v>2037</v>
      </c>
      <c r="AF1217" s="370" t="s">
        <v>1812</v>
      </c>
      <c r="AG1217" s="374" t="s">
        <v>1459</v>
      </c>
      <c r="AH1217" s="374" t="s">
        <v>1813</v>
      </c>
      <c r="AI1217" s="374">
        <v>500</v>
      </c>
      <c r="AJ1217" s="374">
        <v>0</v>
      </c>
      <c r="AK1217" s="374">
        <v>500</v>
      </c>
      <c r="AL1217" s="722">
        <v>0.85</v>
      </c>
      <c r="AM1217" s="722">
        <v>0</v>
      </c>
      <c r="AN1217" s="369" t="s">
        <v>1815</v>
      </c>
      <c r="AO1217" s="367" t="s">
        <v>1326</v>
      </c>
      <c r="AP1217" s="370" t="s">
        <v>1835</v>
      </c>
      <c r="AQ1217" s="376" t="s">
        <v>1950</v>
      </c>
      <c r="AR1217" s="369">
        <v>5.6666666666666697E-3</v>
      </c>
      <c r="AS1217" s="369">
        <v>5.6666666666666697E-3</v>
      </c>
      <c r="AT1217" s="369" t="s">
        <v>1424</v>
      </c>
      <c r="AW1217"/>
      <c r="AX1217" s="198"/>
      <c r="AY1217" s="184"/>
      <c r="AZ1217" s="184"/>
      <c r="BA1217" s="184"/>
      <c r="BB1217" s="186"/>
      <c r="BC1217" s="184"/>
      <c r="BD1217" s="184"/>
      <c r="BE1217" s="184"/>
      <c r="BF1217" s="184"/>
      <c r="BG1217" s="186"/>
      <c r="BH1217" s="186"/>
      <c r="BI1217" s="199"/>
      <c r="BJ1217" s="199"/>
      <c r="BK1217" s="199"/>
      <c r="BL1217" s="186"/>
      <c r="BM1217" s="186"/>
      <c r="BN1217" s="186"/>
      <c r="BO1217" s="186"/>
      <c r="BP1217" s="186"/>
      <c r="BQ1217" s="186"/>
      <c r="BR1217" s="186"/>
      <c r="BS1217" s="186"/>
      <c r="BT1217" s="187"/>
      <c r="BU1217" s="188"/>
      <c r="BV1217" s="189"/>
      <c r="BW1217" s="185"/>
      <c r="BX1217"/>
      <c r="BZ1217"/>
    </row>
    <row r="1218" spans="2:78" ht="18.75">
      <c r="B1218" s="363" t="s">
        <v>153</v>
      </c>
      <c r="C1218" s="364">
        <v>41287933000199</v>
      </c>
      <c r="D1218" s="365" t="s">
        <v>14</v>
      </c>
      <c r="E1218" s="365" t="s">
        <v>607</v>
      </c>
      <c r="F1218" s="365" t="s">
        <v>1424</v>
      </c>
      <c r="G1218" s="366" t="s">
        <v>1424</v>
      </c>
      <c r="H1218" s="366" t="s">
        <v>34</v>
      </c>
      <c r="I1218" s="366" t="s">
        <v>34</v>
      </c>
      <c r="J1218" s="366" t="s">
        <v>611</v>
      </c>
      <c r="K1218" s="367" t="s">
        <v>48</v>
      </c>
      <c r="L1218" s="368"/>
      <c r="M1218" s="368" t="s">
        <v>1421</v>
      </c>
      <c r="N1218" s="367">
        <v>585378</v>
      </c>
      <c r="O1218" s="367" t="s">
        <v>1323</v>
      </c>
      <c r="P1218" s="371">
        <v>44302</v>
      </c>
      <c r="Q1218" s="372">
        <v>83.11722589</v>
      </c>
      <c r="R1218" s="372">
        <v>118.79390631191244</v>
      </c>
      <c r="S1218" s="367">
        <v>5</v>
      </c>
      <c r="T1218" s="369">
        <v>-0.22353221135849366</v>
      </c>
      <c r="U1218" s="369">
        <v>-2.3950407858802447</v>
      </c>
      <c r="V1218" s="369">
        <v>-0.16833854589503161</v>
      </c>
      <c r="W1218" s="369">
        <v>-1.5081201016724566</v>
      </c>
      <c r="Y1218" s="369"/>
      <c r="AA1218" s="369"/>
      <c r="AB1218" s="369">
        <v>0.17244263108654498</v>
      </c>
      <c r="AC1218" s="373">
        <v>-1.6234964042028932</v>
      </c>
      <c r="AD1218" s="575">
        <v>0</v>
      </c>
      <c r="AE1218" s="370" t="s">
        <v>1889</v>
      </c>
      <c r="AF1218" s="370" t="s">
        <v>1833</v>
      </c>
      <c r="AG1218" s="374" t="s">
        <v>1458</v>
      </c>
      <c r="AH1218" s="374" t="s">
        <v>1813</v>
      </c>
      <c r="AI1218" s="374">
        <v>5000</v>
      </c>
      <c r="AJ1218" s="374">
        <v>1000</v>
      </c>
      <c r="AK1218" s="374">
        <v>5000</v>
      </c>
      <c r="AL1218" s="722">
        <v>0.5</v>
      </c>
      <c r="AM1218" s="722">
        <v>20</v>
      </c>
      <c r="AN1218" s="369" t="s">
        <v>1815</v>
      </c>
      <c r="AO1218" s="367" t="s">
        <v>1326</v>
      </c>
      <c r="AP1218" s="370" t="s">
        <v>1816</v>
      </c>
      <c r="AQ1218" s="376" t="s">
        <v>689</v>
      </c>
      <c r="AR1218" s="369">
        <v>3.3333333333333301E-3</v>
      </c>
      <c r="AS1218" s="369">
        <v>3.3333333333333301E-3</v>
      </c>
      <c r="AT1218" s="369" t="s">
        <v>1424</v>
      </c>
      <c r="AW1218"/>
      <c r="AX1218" s="198"/>
      <c r="AY1218" s="184"/>
      <c r="AZ1218" s="184"/>
      <c r="BA1218" s="184"/>
      <c r="BB1218" s="186"/>
      <c r="BC1218" s="184"/>
      <c r="BD1218" s="184"/>
      <c r="BE1218" s="184"/>
      <c r="BF1218" s="184"/>
      <c r="BG1218" s="186"/>
      <c r="BH1218" s="186"/>
      <c r="BI1218" s="199"/>
      <c r="BJ1218" s="199"/>
      <c r="BK1218" s="199"/>
      <c r="BL1218" s="186"/>
      <c r="BM1218" s="186"/>
      <c r="BN1218" s="186"/>
      <c r="BO1218" s="186"/>
      <c r="BP1218" s="186"/>
      <c r="BQ1218" s="186"/>
      <c r="BR1218" s="186"/>
      <c r="BS1218" s="186"/>
      <c r="BT1218" s="187"/>
      <c r="BU1218" s="188"/>
      <c r="BV1218" s="189"/>
      <c r="BW1218" s="185"/>
      <c r="BX1218"/>
      <c r="BZ1218"/>
    </row>
    <row r="1219" spans="2:78" ht="18.75">
      <c r="B1219" s="363" t="s">
        <v>338</v>
      </c>
      <c r="C1219" s="364">
        <v>39991941000170</v>
      </c>
      <c r="D1219" s="365" t="s">
        <v>14</v>
      </c>
      <c r="E1219" s="365" t="s">
        <v>607</v>
      </c>
      <c r="F1219" s="365" t="s">
        <v>1424</v>
      </c>
      <c r="G1219" s="366" t="s">
        <v>1424</v>
      </c>
      <c r="H1219" s="366" t="s">
        <v>34</v>
      </c>
      <c r="I1219" s="366" t="s">
        <v>34</v>
      </c>
      <c r="J1219" s="366" t="s">
        <v>611</v>
      </c>
      <c r="K1219" s="367" t="s">
        <v>49</v>
      </c>
      <c r="L1219" s="368"/>
      <c r="M1219" s="368" t="s">
        <v>34</v>
      </c>
      <c r="N1219" s="367">
        <v>585424</v>
      </c>
      <c r="O1219" s="367" t="s">
        <v>1323</v>
      </c>
      <c r="P1219" s="371">
        <v>44303</v>
      </c>
      <c r="Q1219" s="372">
        <v>7.3202237999999999</v>
      </c>
      <c r="R1219" s="372">
        <v>15.230019313174608</v>
      </c>
      <c r="S1219" s="367">
        <v>5</v>
      </c>
      <c r="T1219" s="369">
        <v>-0.35918917657294624</v>
      </c>
      <c r="U1219" s="369">
        <v>-3.8485403177946016</v>
      </c>
      <c r="V1219" s="369">
        <v>-0.3272453003788981</v>
      </c>
      <c r="W1219" s="369">
        <v>-2.9317421809440938</v>
      </c>
      <c r="Y1219" s="369"/>
      <c r="AA1219" s="369"/>
      <c r="AB1219" s="369">
        <v>0.24102859234716029</v>
      </c>
      <c r="AC1219" s="373">
        <v>-1.8208078208084382</v>
      </c>
      <c r="AD1219" s="575">
        <v>39973671000174</v>
      </c>
      <c r="AE1219" s="370" t="s">
        <v>1836</v>
      </c>
      <c r="AF1219" s="370" t="s">
        <v>1833</v>
      </c>
      <c r="AG1219" s="374" t="s">
        <v>1458</v>
      </c>
      <c r="AH1219" s="374" t="s">
        <v>1813</v>
      </c>
      <c r="AI1219" s="374">
        <v>5000</v>
      </c>
      <c r="AJ1219" s="374">
        <v>5000</v>
      </c>
      <c r="AK1219" s="374">
        <v>5000</v>
      </c>
      <c r="AL1219" s="722">
        <v>1</v>
      </c>
      <c r="AM1219" s="722">
        <v>0</v>
      </c>
      <c r="AN1219" s="369" t="s">
        <v>1815</v>
      </c>
      <c r="AO1219" s="367" t="s">
        <v>1326</v>
      </c>
      <c r="AP1219" s="370" t="s">
        <v>1835</v>
      </c>
      <c r="AQ1219" s="376" t="s">
        <v>681</v>
      </c>
      <c r="AR1219" s="369">
        <v>6.6670000000000002E-3</v>
      </c>
      <c r="AS1219" s="369">
        <v>6.6670000000000002E-3</v>
      </c>
      <c r="AT1219" s="369" t="s">
        <v>1424</v>
      </c>
      <c r="AW1219"/>
      <c r="AX1219" s="198"/>
      <c r="AY1219" s="184"/>
      <c r="AZ1219" s="184"/>
      <c r="BA1219" s="184"/>
      <c r="BB1219" s="186"/>
      <c r="BC1219" s="184"/>
      <c r="BD1219" s="184"/>
      <c r="BE1219" s="184"/>
      <c r="BF1219" s="184"/>
      <c r="BG1219" s="186"/>
      <c r="BH1219" s="186"/>
      <c r="BI1219" s="199"/>
      <c r="BJ1219" s="199"/>
      <c r="BK1219" s="199"/>
      <c r="BL1219" s="186"/>
      <c r="BM1219" s="186"/>
      <c r="BN1219" s="186"/>
      <c r="BO1219" s="186"/>
      <c r="BP1219" s="186"/>
      <c r="BQ1219" s="186"/>
      <c r="BR1219" s="186"/>
      <c r="BS1219" s="186"/>
      <c r="BT1219" s="187"/>
      <c r="BU1219" s="188"/>
      <c r="BV1219" s="189"/>
      <c r="BW1219" s="185"/>
      <c r="BX1219"/>
      <c r="BZ1219"/>
    </row>
    <row r="1220" spans="2:78" ht="18.75">
      <c r="B1220" s="363" t="s">
        <v>431</v>
      </c>
      <c r="C1220" s="364">
        <v>40226025000122</v>
      </c>
      <c r="D1220" s="365" t="s">
        <v>14</v>
      </c>
      <c r="E1220" s="365" t="s">
        <v>607</v>
      </c>
      <c r="F1220" s="365" t="s">
        <v>1424</v>
      </c>
      <c r="G1220" s="366" t="s">
        <v>1424</v>
      </c>
      <c r="H1220" s="366" t="s">
        <v>34</v>
      </c>
      <c r="I1220" s="366" t="s">
        <v>34</v>
      </c>
      <c r="J1220" s="366" t="s">
        <v>608</v>
      </c>
      <c r="K1220" s="367" t="s">
        <v>48</v>
      </c>
      <c r="L1220" s="368"/>
      <c r="M1220" s="368" t="s">
        <v>34</v>
      </c>
      <c r="N1220" s="367">
        <v>585858</v>
      </c>
      <c r="O1220" s="367" t="s">
        <v>1323</v>
      </c>
      <c r="P1220" s="371">
        <v>44310</v>
      </c>
      <c r="Q1220" s="372">
        <v>152.91425599999999</v>
      </c>
      <c r="R1220" s="372">
        <v>159.55710197916329</v>
      </c>
      <c r="S1220" s="367">
        <v>3</v>
      </c>
      <c r="T1220" s="369">
        <v>5.13131752039091E-2</v>
      </c>
      <c r="U1220" s="369">
        <v>0.54979614221810169</v>
      </c>
      <c r="V1220" s="369">
        <v>-9.9232201986719781E-3</v>
      </c>
      <c r="W1220" s="369">
        <v>-8.890066012730749E-2</v>
      </c>
      <c r="Y1220" s="369"/>
      <c r="AA1220" s="369"/>
      <c r="AB1220" s="369">
        <v>0.2213515220657174</v>
      </c>
      <c r="AC1220" s="373">
        <v>-0.54910246231714011</v>
      </c>
      <c r="AD1220" s="575">
        <v>0</v>
      </c>
      <c r="AE1220" s="370" t="s">
        <v>1933</v>
      </c>
      <c r="AF1220" s="370" t="s">
        <v>1858</v>
      </c>
      <c r="AG1220" s="374" t="s">
        <v>721</v>
      </c>
      <c r="AH1220" s="374" t="s">
        <v>1819</v>
      </c>
      <c r="AI1220" s="374">
        <v>500</v>
      </c>
      <c r="AJ1220" s="374">
        <v>500</v>
      </c>
      <c r="AK1220" s="374">
        <v>500</v>
      </c>
      <c r="AL1220" s="722">
        <v>1.97</v>
      </c>
      <c r="AM1220" s="722">
        <v>20</v>
      </c>
      <c r="AN1220" s="369" t="s">
        <v>668</v>
      </c>
      <c r="AO1220" s="367" t="s">
        <v>1326</v>
      </c>
      <c r="AP1220" s="370" t="s">
        <v>1816</v>
      </c>
      <c r="AQ1220" s="376" t="s">
        <v>661</v>
      </c>
      <c r="AR1220" s="369">
        <v>4.9175E-3</v>
      </c>
      <c r="AS1220" s="369">
        <v>4.9175E-3</v>
      </c>
      <c r="AT1220" s="369" t="s">
        <v>1424</v>
      </c>
      <c r="AW1220"/>
      <c r="AX1220" s="198"/>
      <c r="AY1220" s="184"/>
      <c r="AZ1220" s="184"/>
      <c r="BA1220" s="184"/>
      <c r="BB1220" s="186"/>
      <c r="BC1220" s="184"/>
      <c r="BD1220" s="184"/>
      <c r="BE1220" s="184"/>
      <c r="BF1220" s="184"/>
      <c r="BG1220" s="186"/>
      <c r="BH1220" s="186"/>
      <c r="BI1220" s="199"/>
      <c r="BJ1220" s="199"/>
      <c r="BK1220" s="199"/>
      <c r="BL1220" s="186"/>
      <c r="BM1220" s="186"/>
      <c r="BN1220" s="186"/>
      <c r="BO1220" s="186"/>
      <c r="BP1220" s="186"/>
      <c r="BQ1220" s="186"/>
      <c r="BR1220" s="186"/>
      <c r="BS1220" s="186"/>
      <c r="BT1220" s="187"/>
      <c r="BU1220" s="188"/>
      <c r="BV1220" s="189"/>
      <c r="BW1220" s="185"/>
      <c r="BX1220"/>
      <c r="BZ1220"/>
    </row>
    <row r="1221" spans="2:78" ht="18.75">
      <c r="B1221" s="363" t="s">
        <v>1530</v>
      </c>
      <c r="C1221" s="364">
        <v>39773725000158</v>
      </c>
      <c r="D1221" s="365" t="s">
        <v>14</v>
      </c>
      <c r="E1221" s="365" t="s">
        <v>614</v>
      </c>
      <c r="F1221" s="365" t="s">
        <v>691</v>
      </c>
      <c r="G1221" s="366" t="s">
        <v>34</v>
      </c>
      <c r="H1221" s="366" t="s">
        <v>867</v>
      </c>
      <c r="I1221" s="366" t="s">
        <v>34</v>
      </c>
      <c r="J1221" s="366" t="s">
        <v>608</v>
      </c>
      <c r="K1221" s="367" t="s">
        <v>48</v>
      </c>
      <c r="L1221" s="368"/>
      <c r="M1221" s="368" t="s">
        <v>1421</v>
      </c>
      <c r="N1221" s="367">
        <v>585971</v>
      </c>
      <c r="O1221" s="367" t="s">
        <v>1323</v>
      </c>
      <c r="P1221" s="371">
        <v>44308</v>
      </c>
      <c r="Q1221" s="372">
        <v>20.509296450000001</v>
      </c>
      <c r="R1221" s="372">
        <v>15.838550609521905</v>
      </c>
      <c r="S1221" s="367">
        <v>2</v>
      </c>
      <c r="T1221" s="369">
        <v>9.1560033322686252E-2</v>
      </c>
      <c r="U1221" s="369">
        <v>0.98102198708488475</v>
      </c>
      <c r="V1221" s="369">
        <v>9.3017013278222649E-2</v>
      </c>
      <c r="W1221" s="369">
        <v>0.83332564610540372</v>
      </c>
      <c r="Y1221" s="369"/>
      <c r="AA1221" s="369"/>
      <c r="AB1221" s="369">
        <v>0.1607042530329616</v>
      </c>
      <c r="AC1221" s="373">
        <v>-0.11576813914950754</v>
      </c>
      <c r="AD1221" s="575">
        <v>39741188000164</v>
      </c>
      <c r="AE1221" s="370" t="s">
        <v>1975</v>
      </c>
      <c r="AF1221" s="370" t="s">
        <v>1856</v>
      </c>
      <c r="AG1221" s="374" t="s">
        <v>59</v>
      </c>
      <c r="AH1221" s="374" t="s">
        <v>1894</v>
      </c>
      <c r="AI1221" s="374">
        <v>5000</v>
      </c>
      <c r="AJ1221" s="374">
        <v>0</v>
      </c>
      <c r="AK1221" s="374">
        <v>0</v>
      </c>
      <c r="AL1221" s="722">
        <v>0</v>
      </c>
      <c r="AM1221" s="722">
        <v>0</v>
      </c>
      <c r="AN1221" s="369" t="s">
        <v>668</v>
      </c>
      <c r="AO1221" s="367" t="s">
        <v>1323</v>
      </c>
      <c r="AP1221" s="370" t="s">
        <v>1816</v>
      </c>
      <c r="AQ1221" s="376" t="s">
        <v>1815</v>
      </c>
      <c r="AR1221" s="369">
        <v>0</v>
      </c>
      <c r="AS1221" s="369">
        <v>0</v>
      </c>
      <c r="AT1221" s="369" t="s">
        <v>1424</v>
      </c>
      <c r="AW1221"/>
      <c r="AX1221" s="198"/>
      <c r="AY1221" s="184"/>
      <c r="AZ1221" s="184"/>
      <c r="BA1221" s="184"/>
      <c r="BB1221" s="186"/>
      <c r="BC1221" s="184"/>
      <c r="BD1221" s="184"/>
      <c r="BE1221" s="184"/>
      <c r="BF1221" s="184"/>
      <c r="BG1221" s="186"/>
      <c r="BH1221" s="186"/>
      <c r="BI1221" s="199"/>
      <c r="BJ1221" s="199"/>
      <c r="BK1221" s="199"/>
      <c r="BL1221" s="186"/>
      <c r="BM1221" s="186"/>
      <c r="BN1221" s="186"/>
      <c r="BO1221" s="186"/>
      <c r="BP1221" s="186"/>
      <c r="BQ1221" s="186"/>
      <c r="BR1221" s="186"/>
      <c r="BS1221" s="186"/>
      <c r="BT1221" s="187"/>
      <c r="BU1221" s="188"/>
      <c r="BV1221" s="189"/>
      <c r="BW1221" s="185"/>
      <c r="BX1221"/>
      <c r="BZ1221"/>
    </row>
    <row r="1222" spans="2:78" ht="18.75">
      <c r="B1222" s="363" t="s">
        <v>525</v>
      </c>
      <c r="C1222" s="364"/>
      <c r="D1222" s="365" t="s">
        <v>13</v>
      </c>
      <c r="E1222" s="365" t="s">
        <v>616</v>
      </c>
      <c r="F1222" s="365" t="s">
        <v>617</v>
      </c>
      <c r="G1222" s="366" t="s">
        <v>34</v>
      </c>
      <c r="H1222" s="366" t="s">
        <v>1340</v>
      </c>
      <c r="I1222" s="366" t="s">
        <v>34</v>
      </c>
      <c r="J1222" s="366" t="s">
        <v>608</v>
      </c>
      <c r="L1222" s="368"/>
      <c r="M1222" s="368" t="s">
        <v>34</v>
      </c>
      <c r="N1222" s="367">
        <v>586099</v>
      </c>
      <c r="O1222" s="367" t="s">
        <v>1323</v>
      </c>
      <c r="P1222" s="371"/>
      <c r="S1222" s="367"/>
      <c r="U1222" s="369"/>
      <c r="W1222" s="369"/>
      <c r="Y1222" s="369"/>
      <c r="AA1222" s="369"/>
      <c r="AD1222" s="575">
        <v>0</v>
      </c>
      <c r="AE1222" s="370"/>
      <c r="AF1222" s="370"/>
      <c r="AG1222" s="374" t="s">
        <v>1458</v>
      </c>
      <c r="AH1222" s="374"/>
      <c r="AI1222" s="374">
        <v>100</v>
      </c>
      <c r="AJ1222" s="374">
        <v>100</v>
      </c>
      <c r="AK1222" s="374">
        <v>0</v>
      </c>
      <c r="AN1222" s="369"/>
      <c r="AO1222" s="367" t="s">
        <v>1326</v>
      </c>
      <c r="AP1222" s="370"/>
      <c r="AR1222" s="369">
        <v>5.3333333333333297E-3</v>
      </c>
      <c r="AS1222" s="369">
        <v>5.3333333333333297E-3</v>
      </c>
      <c r="AT1222" s="369" t="s">
        <v>1424</v>
      </c>
      <c r="AW1222"/>
      <c r="AX1222" s="198"/>
      <c r="AY1222" s="184"/>
      <c r="AZ1222" s="184"/>
      <c r="BA1222" s="184"/>
      <c r="BB1222" s="186"/>
      <c r="BC1222" s="184"/>
      <c r="BD1222" s="184"/>
      <c r="BE1222" s="184"/>
      <c r="BF1222" s="184"/>
      <c r="BG1222" s="186"/>
      <c r="BH1222" s="186"/>
      <c r="BI1222" s="199"/>
      <c r="BJ1222" s="199"/>
      <c r="BK1222" s="199"/>
      <c r="BL1222" s="186"/>
      <c r="BM1222" s="186"/>
      <c r="BN1222" s="186"/>
      <c r="BO1222" s="186"/>
      <c r="BP1222" s="186"/>
      <c r="BQ1222" s="186"/>
      <c r="BR1222" s="186"/>
      <c r="BS1222" s="186"/>
      <c r="BT1222" s="187"/>
      <c r="BU1222" s="188"/>
      <c r="BV1222" s="189"/>
      <c r="BW1222" s="185"/>
      <c r="BX1222"/>
      <c r="BZ1222"/>
    </row>
    <row r="1223" spans="2:78" ht="18.75">
      <c r="B1223" s="363" t="s">
        <v>503</v>
      </c>
      <c r="C1223" s="364">
        <v>41373608000149</v>
      </c>
      <c r="D1223" s="365" t="s">
        <v>14</v>
      </c>
      <c r="E1223" s="365" t="s">
        <v>15</v>
      </c>
      <c r="F1223" s="365" t="s">
        <v>701</v>
      </c>
      <c r="G1223" s="366" t="s">
        <v>1424</v>
      </c>
      <c r="H1223" s="366" t="s">
        <v>34</v>
      </c>
      <c r="I1223" s="366" t="s">
        <v>34</v>
      </c>
      <c r="J1223" s="366" t="s">
        <v>611</v>
      </c>
      <c r="K1223" s="367" t="s">
        <v>49</v>
      </c>
      <c r="L1223" s="368" t="s">
        <v>1341</v>
      </c>
      <c r="M1223" s="368" t="s">
        <v>1421</v>
      </c>
      <c r="N1223" s="367">
        <v>586511</v>
      </c>
      <c r="O1223" s="367" t="s">
        <v>1323</v>
      </c>
      <c r="P1223" s="371">
        <v>44315</v>
      </c>
      <c r="Q1223" s="372">
        <v>23.433630470000001</v>
      </c>
      <c r="R1223" s="372">
        <v>37.604704312310744</v>
      </c>
      <c r="S1223" s="367">
        <v>1</v>
      </c>
      <c r="T1223" s="369">
        <v>-0.32701948583301244</v>
      </c>
      <c r="U1223" s="369">
        <v>-3.5038574601292742</v>
      </c>
      <c r="V1223" s="369">
        <v>-0.13823949551622816</v>
      </c>
      <c r="W1223" s="369">
        <v>-1.2384671670092897</v>
      </c>
      <c r="Y1223" s="369"/>
      <c r="AA1223" s="369"/>
      <c r="AB1223" s="369">
        <v>0.52679465995242436</v>
      </c>
      <c r="AC1223" s="373">
        <v>-0.47430424056320863</v>
      </c>
      <c r="AD1223" s="575">
        <v>0</v>
      </c>
      <c r="AE1223" s="370" t="s">
        <v>2094</v>
      </c>
      <c r="AF1223" s="370" t="s">
        <v>1833</v>
      </c>
      <c r="AG1223" s="374" t="s">
        <v>1458</v>
      </c>
      <c r="AH1223" s="374" t="s">
        <v>1819</v>
      </c>
      <c r="AI1223" s="374">
        <v>1000</v>
      </c>
      <c r="AJ1223" s="374">
        <v>100</v>
      </c>
      <c r="AK1223" s="374">
        <v>100</v>
      </c>
      <c r="AL1223" s="722">
        <v>0.9</v>
      </c>
      <c r="AM1223" s="722">
        <v>10</v>
      </c>
      <c r="AN1223" s="369" t="s">
        <v>1815</v>
      </c>
      <c r="AO1223" s="367" t="s">
        <v>1326</v>
      </c>
      <c r="AP1223" s="370" t="s">
        <v>1835</v>
      </c>
      <c r="AQ1223" s="376" t="s">
        <v>670</v>
      </c>
      <c r="AR1223" s="369">
        <v>2.9997000000000001E-3</v>
      </c>
      <c r="AS1223" s="369">
        <v>2.9997000000000001E-3</v>
      </c>
      <c r="AT1223" s="369" t="s">
        <v>1424</v>
      </c>
      <c r="AW1223"/>
      <c r="AX1223" s="198"/>
      <c r="AY1223" s="184"/>
      <c r="AZ1223" s="184"/>
      <c r="BA1223" s="184"/>
      <c r="BB1223" s="186"/>
      <c r="BC1223" s="184"/>
      <c r="BD1223" s="184"/>
      <c r="BE1223" s="184"/>
      <c r="BF1223" s="184"/>
      <c r="BG1223" s="186"/>
      <c r="BH1223" s="186"/>
      <c r="BI1223" s="199"/>
      <c r="BJ1223" s="199"/>
      <c r="BK1223" s="199"/>
      <c r="BL1223" s="186"/>
      <c r="BM1223" s="186"/>
      <c r="BN1223" s="186"/>
      <c r="BO1223" s="186"/>
      <c r="BP1223" s="186"/>
      <c r="BQ1223" s="186"/>
      <c r="BR1223" s="186"/>
      <c r="BS1223" s="186"/>
      <c r="BT1223" s="187"/>
      <c r="BU1223" s="188"/>
      <c r="BV1223" s="189"/>
      <c r="BW1223" s="185"/>
      <c r="BX1223"/>
      <c r="BZ1223"/>
    </row>
    <row r="1224" spans="2:78" ht="18.75">
      <c r="B1224" s="363" t="s">
        <v>1555</v>
      </c>
      <c r="C1224" s="364">
        <v>41063234000165</v>
      </c>
      <c r="D1224" s="365" t="s">
        <v>14</v>
      </c>
      <c r="E1224" s="365" t="s">
        <v>614</v>
      </c>
      <c r="F1224" s="365" t="s">
        <v>1424</v>
      </c>
      <c r="G1224" s="366" t="s">
        <v>1424</v>
      </c>
      <c r="H1224" s="366" t="s">
        <v>867</v>
      </c>
      <c r="I1224" s="366" t="s">
        <v>34</v>
      </c>
      <c r="J1224" s="366" t="s">
        <v>608</v>
      </c>
      <c r="K1224" s="367" t="s">
        <v>48</v>
      </c>
      <c r="L1224" s="368"/>
      <c r="M1224" s="368" t="s">
        <v>1424</v>
      </c>
      <c r="N1224" s="367">
        <v>586625</v>
      </c>
      <c r="O1224" s="367" t="s">
        <v>1323</v>
      </c>
      <c r="P1224" s="371">
        <v>44315</v>
      </c>
      <c r="Q1224" s="372">
        <v>30.532000119999999</v>
      </c>
      <c r="R1224" s="372">
        <v>18.167843447729087</v>
      </c>
      <c r="S1224" s="367">
        <v>2</v>
      </c>
      <c r="T1224" s="369">
        <v>0.18416470285787789</v>
      </c>
      <c r="U1224" s="369">
        <v>1.9732367518019172</v>
      </c>
      <c r="V1224" s="369">
        <v>0.14543528276892492</v>
      </c>
      <c r="W1224" s="369">
        <v>1.3029331593074369</v>
      </c>
      <c r="Y1224" s="369"/>
      <c r="AA1224" s="369"/>
      <c r="AB1224" s="369">
        <v>0.14951773170556332</v>
      </c>
      <c r="AC1224" s="373">
        <v>0.22615268957030699</v>
      </c>
      <c r="AD1224" s="575">
        <v>40386431000152</v>
      </c>
      <c r="AE1224" s="370" t="s">
        <v>1889</v>
      </c>
      <c r="AF1224" s="370" t="s">
        <v>1833</v>
      </c>
      <c r="AG1224" s="374" t="s">
        <v>1458</v>
      </c>
      <c r="AH1224" s="374" t="s">
        <v>1813</v>
      </c>
      <c r="AI1224" s="374">
        <v>10000</v>
      </c>
      <c r="AJ1224" s="374">
        <v>0</v>
      </c>
      <c r="AK1224" s="374">
        <v>0</v>
      </c>
      <c r="AL1224" s="722">
        <v>0</v>
      </c>
      <c r="AM1224" s="722">
        <v>0</v>
      </c>
      <c r="AN1224" s="369" t="s">
        <v>1815</v>
      </c>
      <c r="AO1224" s="367" t="s">
        <v>1323</v>
      </c>
      <c r="AP1224" s="370" t="s">
        <v>1835</v>
      </c>
      <c r="AQ1224" s="376" t="s">
        <v>1815</v>
      </c>
      <c r="AR1224" s="369">
        <v>0</v>
      </c>
      <c r="AS1224" s="369">
        <v>0</v>
      </c>
      <c r="AT1224" s="369" t="s">
        <v>1424</v>
      </c>
      <c r="AW1224"/>
      <c r="AX1224" s="198"/>
      <c r="AY1224" s="184"/>
      <c r="AZ1224" s="184"/>
      <c r="BA1224" s="184"/>
      <c r="BB1224" s="186"/>
      <c r="BC1224" s="184"/>
      <c r="BD1224" s="184"/>
      <c r="BE1224" s="184"/>
      <c r="BF1224" s="184"/>
      <c r="BG1224" s="186"/>
      <c r="BH1224" s="186"/>
      <c r="BI1224" s="199"/>
      <c r="BJ1224" s="199"/>
      <c r="BK1224" s="199"/>
      <c r="BL1224" s="186"/>
      <c r="BM1224" s="186"/>
      <c r="BN1224" s="186"/>
      <c r="BO1224" s="186"/>
      <c r="BP1224" s="186"/>
      <c r="BQ1224" s="186"/>
      <c r="BR1224" s="186"/>
      <c r="BS1224" s="186"/>
      <c r="BT1224" s="187"/>
      <c r="BU1224" s="188"/>
      <c r="BV1224" s="189"/>
      <c r="BW1224" s="185"/>
      <c r="BX1224"/>
      <c r="BZ1224"/>
    </row>
    <row r="1225" spans="2:78" ht="18.75">
      <c r="B1225" s="363" t="s">
        <v>144</v>
      </c>
      <c r="C1225" s="364">
        <v>41266134000136</v>
      </c>
      <c r="D1225" s="365" t="s">
        <v>13</v>
      </c>
      <c r="E1225" s="365" t="s">
        <v>615</v>
      </c>
      <c r="F1225" s="365" t="s">
        <v>619</v>
      </c>
      <c r="G1225" s="366" t="s">
        <v>34</v>
      </c>
      <c r="H1225" s="366" t="s">
        <v>1339</v>
      </c>
      <c r="I1225" s="366" t="s">
        <v>34</v>
      </c>
      <c r="J1225" s="366" t="s">
        <v>1424</v>
      </c>
      <c r="K1225" s="367" t="s">
        <v>48</v>
      </c>
      <c r="L1225" s="368"/>
      <c r="M1225" s="368" t="s">
        <v>34</v>
      </c>
      <c r="N1225" s="367">
        <v>586870</v>
      </c>
      <c r="O1225" s="367" t="s">
        <v>1323</v>
      </c>
      <c r="P1225" s="371">
        <v>44316</v>
      </c>
      <c r="Q1225" s="372">
        <v>9.5389184399999998</v>
      </c>
      <c r="R1225" s="372">
        <v>4.556790685737055</v>
      </c>
      <c r="S1225" s="367">
        <v>2</v>
      </c>
      <c r="T1225" s="369">
        <v>7.7009953614707527E-2</v>
      </c>
      <c r="U1225" s="369">
        <v>0.82512483863083286</v>
      </c>
      <c r="V1225" s="369">
        <v>7.2164387029992616E-2</v>
      </c>
      <c r="W1225" s="369">
        <v>0.6465100558291984</v>
      </c>
      <c r="Y1225" s="369"/>
      <c r="AA1225" s="369"/>
      <c r="AB1225" s="369">
        <v>4.1741132385140774E-2</v>
      </c>
      <c r="AC1225" s="373">
        <v>-0.94528002286094492</v>
      </c>
      <c r="AD1225" s="575">
        <v>0</v>
      </c>
      <c r="AE1225" s="370" t="s">
        <v>1889</v>
      </c>
      <c r="AF1225" s="370" t="s">
        <v>1833</v>
      </c>
      <c r="AG1225" s="374" t="s">
        <v>1458</v>
      </c>
      <c r="AH1225" s="374" t="s">
        <v>1819</v>
      </c>
      <c r="AI1225" s="374">
        <v>0</v>
      </c>
      <c r="AJ1225" s="374">
        <v>0</v>
      </c>
      <c r="AK1225" s="374">
        <v>0</v>
      </c>
      <c r="AL1225" s="722">
        <v>0.8</v>
      </c>
      <c r="AM1225" s="722">
        <v>0</v>
      </c>
      <c r="AN1225" s="369" t="s">
        <v>1815</v>
      </c>
      <c r="AO1225" s="367" t="s">
        <v>1326</v>
      </c>
      <c r="AP1225" s="370" t="s">
        <v>1835</v>
      </c>
      <c r="AQ1225" s="376" t="s">
        <v>688</v>
      </c>
      <c r="AR1225" s="369">
        <v>5.3333333333333297E-3</v>
      </c>
      <c r="AS1225" s="369">
        <v>5.3333333333333297E-3</v>
      </c>
      <c r="AT1225" s="369" t="s">
        <v>1424</v>
      </c>
      <c r="AW1225"/>
      <c r="AX1225" s="198"/>
      <c r="AY1225" s="184"/>
      <c r="AZ1225" s="184"/>
      <c r="BA1225" s="184"/>
      <c r="BB1225" s="186"/>
      <c r="BC1225" s="184"/>
      <c r="BD1225" s="184"/>
      <c r="BE1225" s="184"/>
      <c r="BF1225" s="184"/>
      <c r="BG1225" s="186"/>
      <c r="BH1225" s="186"/>
      <c r="BI1225" s="199"/>
      <c r="BJ1225" s="199"/>
      <c r="BK1225" s="199"/>
      <c r="BL1225" s="186"/>
      <c r="BM1225" s="186"/>
      <c r="BN1225" s="186"/>
      <c r="BO1225" s="186"/>
      <c r="BP1225" s="186"/>
      <c r="BQ1225" s="186"/>
      <c r="BR1225" s="186"/>
      <c r="BS1225" s="186"/>
      <c r="BT1225" s="187"/>
      <c r="BU1225" s="188"/>
      <c r="BV1225" s="189"/>
      <c r="BW1225" s="185"/>
      <c r="BX1225"/>
      <c r="BZ1225"/>
    </row>
    <row r="1226" spans="2:78" ht="18.75">
      <c r="B1226" s="363" t="s">
        <v>145</v>
      </c>
      <c r="C1226" s="364">
        <v>41266158000195</v>
      </c>
      <c r="D1226" s="365" t="s">
        <v>13</v>
      </c>
      <c r="E1226" s="365" t="s">
        <v>615</v>
      </c>
      <c r="F1226" s="365" t="s">
        <v>619</v>
      </c>
      <c r="G1226" s="366" t="s">
        <v>34</v>
      </c>
      <c r="H1226" s="366" t="s">
        <v>1340</v>
      </c>
      <c r="I1226" s="366" t="s">
        <v>34</v>
      </c>
      <c r="J1226" s="366" t="s">
        <v>1424</v>
      </c>
      <c r="K1226" s="367" t="s">
        <v>48</v>
      </c>
      <c r="L1226" s="368"/>
      <c r="M1226" s="368" t="s">
        <v>34</v>
      </c>
      <c r="N1226" s="367">
        <v>586889</v>
      </c>
      <c r="O1226" s="367" t="s">
        <v>1323</v>
      </c>
      <c r="P1226" s="371">
        <v>44316</v>
      </c>
      <c r="Q1226" s="372">
        <v>6.4462631100000003</v>
      </c>
      <c r="R1226" s="372">
        <v>3.7814447486454212</v>
      </c>
      <c r="S1226" s="367">
        <v>2</v>
      </c>
      <c r="T1226" s="369">
        <v>2.3191173036481105E-2</v>
      </c>
      <c r="U1226" s="369">
        <v>0.24848233262319008</v>
      </c>
      <c r="V1226" s="369">
        <v>3.5410887857962869E-3</v>
      </c>
      <c r="W1226" s="369">
        <v>3.1724089995385361E-2</v>
      </c>
      <c r="Y1226" s="369"/>
      <c r="AA1226" s="369"/>
      <c r="AB1226" s="369">
        <v>8.0783202548034186E-2</v>
      </c>
      <c r="AC1226" s="373">
        <v>-1.3379063148084367</v>
      </c>
      <c r="AD1226" s="575">
        <v>0</v>
      </c>
      <c r="AE1226" s="370" t="s">
        <v>1889</v>
      </c>
      <c r="AF1226" s="370" t="s">
        <v>1833</v>
      </c>
      <c r="AG1226" s="374" t="s">
        <v>1458</v>
      </c>
      <c r="AH1226" s="374" t="s">
        <v>1819</v>
      </c>
      <c r="AI1226" s="374">
        <v>0</v>
      </c>
      <c r="AJ1226" s="374">
        <v>0</v>
      </c>
      <c r="AK1226" s="374">
        <v>0</v>
      </c>
      <c r="AL1226" s="722">
        <v>0.8</v>
      </c>
      <c r="AM1226" s="722">
        <v>0</v>
      </c>
      <c r="AN1226" s="369" t="s">
        <v>1815</v>
      </c>
      <c r="AO1226" s="367" t="s">
        <v>1326</v>
      </c>
      <c r="AP1226" s="370" t="s">
        <v>1835</v>
      </c>
      <c r="AQ1226" s="376" t="s">
        <v>670</v>
      </c>
      <c r="AR1226" s="369">
        <v>5.3333333333333297E-3</v>
      </c>
      <c r="AS1226" s="369">
        <v>5.3333333333333297E-3</v>
      </c>
      <c r="AT1226" s="369" t="s">
        <v>1424</v>
      </c>
      <c r="AW1226"/>
      <c r="AX1226" s="198"/>
      <c r="AY1226" s="184"/>
      <c r="AZ1226" s="184"/>
      <c r="BA1226" s="184"/>
      <c r="BB1226" s="186"/>
      <c r="BC1226" s="184"/>
      <c r="BD1226" s="184"/>
      <c r="BE1226" s="184"/>
      <c r="BF1226" s="184"/>
      <c r="BG1226" s="186"/>
      <c r="BH1226" s="186"/>
      <c r="BI1226" s="199"/>
      <c r="BJ1226" s="199"/>
      <c r="BK1226" s="199"/>
      <c r="BL1226" s="186"/>
      <c r="BM1226" s="186"/>
      <c r="BN1226" s="186"/>
      <c r="BO1226" s="186"/>
      <c r="BP1226" s="186"/>
      <c r="BQ1226" s="186"/>
      <c r="BR1226" s="186"/>
      <c r="BS1226" s="186"/>
      <c r="BT1226" s="187"/>
      <c r="BU1226" s="188"/>
      <c r="BV1226" s="189"/>
      <c r="BW1226" s="185"/>
      <c r="BX1226"/>
      <c r="BZ1226"/>
    </row>
    <row r="1227" spans="2:78" ht="18.75">
      <c r="B1227" s="363" t="s">
        <v>946</v>
      </c>
      <c r="C1227" s="364">
        <v>41373588000106</v>
      </c>
      <c r="D1227" s="365" t="s">
        <v>14</v>
      </c>
      <c r="E1227" s="365" t="s">
        <v>607</v>
      </c>
      <c r="F1227" s="365" t="s">
        <v>1424</v>
      </c>
      <c r="G1227" s="366" t="s">
        <v>1424</v>
      </c>
      <c r="H1227" s="366" t="s">
        <v>34</v>
      </c>
      <c r="I1227" s="366" t="s">
        <v>34</v>
      </c>
      <c r="J1227" s="366" t="s">
        <v>611</v>
      </c>
      <c r="K1227" s="367" t="s">
        <v>1815</v>
      </c>
      <c r="L1227" s="368"/>
      <c r="M1227" s="368" t="s">
        <v>34</v>
      </c>
      <c r="N1227" s="367">
        <v>586897</v>
      </c>
      <c r="O1227" s="367" t="s">
        <v>1323</v>
      </c>
      <c r="P1227" s="371">
        <v>44316</v>
      </c>
      <c r="Q1227" s="372">
        <v>15.594657939999999</v>
      </c>
      <c r="R1227" s="372">
        <v>33.376405333809522</v>
      </c>
      <c r="S1227" s="367">
        <v>4</v>
      </c>
      <c r="T1227" s="369">
        <v>-0.26744506154570968</v>
      </c>
      <c r="U1227" s="369">
        <v>-2.8655459832451031</v>
      </c>
      <c r="V1227" s="369">
        <v>-0.20286239522747818</v>
      </c>
      <c r="W1227" s="369">
        <v>-1.8174141548469445</v>
      </c>
      <c r="Y1227" s="369"/>
      <c r="AA1227" s="369"/>
      <c r="AB1227" s="369">
        <v>0.21427279266700805</v>
      </c>
      <c r="AC1227" s="373">
        <v>-1.4676797596112163</v>
      </c>
      <c r="AD1227" s="575">
        <v>41544075000110</v>
      </c>
      <c r="AE1227" s="370" t="s">
        <v>1889</v>
      </c>
      <c r="AF1227" s="370" t="s">
        <v>1833</v>
      </c>
      <c r="AG1227" s="374" t="s">
        <v>1458</v>
      </c>
      <c r="AH1227" s="374" t="s">
        <v>1813</v>
      </c>
      <c r="AI1227" s="374">
        <v>1000</v>
      </c>
      <c r="AJ1227" s="374">
        <v>1000</v>
      </c>
      <c r="AK1227" s="374">
        <v>1000</v>
      </c>
      <c r="AL1227" s="722">
        <v>1</v>
      </c>
      <c r="AM1227" s="722">
        <v>0</v>
      </c>
      <c r="AN1227" s="369" t="s">
        <v>1815</v>
      </c>
      <c r="AO1227" s="367" t="s">
        <v>1326</v>
      </c>
      <c r="AP1227" s="370" t="s">
        <v>1816</v>
      </c>
      <c r="AQ1227" s="376" t="s">
        <v>689</v>
      </c>
      <c r="AR1227" s="369">
        <v>6.7000000000000002E-3</v>
      </c>
      <c r="AS1227" s="369">
        <v>6.7000000000000002E-3</v>
      </c>
      <c r="AT1227" s="369" t="s">
        <v>1424</v>
      </c>
      <c r="AW1227"/>
      <c r="AX1227" s="198"/>
      <c r="AY1227" s="184"/>
      <c r="AZ1227" s="184"/>
      <c r="BA1227" s="184"/>
      <c r="BB1227" s="186"/>
      <c r="BC1227" s="184"/>
      <c r="BD1227" s="184"/>
      <c r="BE1227" s="184"/>
      <c r="BF1227" s="184"/>
      <c r="BG1227" s="186"/>
      <c r="BH1227" s="186"/>
      <c r="BI1227" s="199"/>
      <c r="BJ1227" s="199"/>
      <c r="BK1227" s="199"/>
      <c r="BL1227" s="186"/>
      <c r="BM1227" s="186"/>
      <c r="BN1227" s="186"/>
      <c r="BO1227" s="186"/>
      <c r="BP1227" s="186"/>
      <c r="BQ1227" s="186"/>
      <c r="BR1227" s="186"/>
      <c r="BS1227" s="186"/>
      <c r="BT1227" s="187"/>
      <c r="BU1227" s="188"/>
      <c r="BV1227" s="189"/>
      <c r="BW1227" s="185"/>
      <c r="BX1227"/>
      <c r="BZ1227"/>
    </row>
    <row r="1228" spans="2:78" ht="18.75">
      <c r="B1228" s="363" t="s">
        <v>1653</v>
      </c>
      <c r="C1228" s="364">
        <v>37829233000101</v>
      </c>
      <c r="D1228" s="365" t="s">
        <v>13</v>
      </c>
      <c r="E1228" s="365" t="s">
        <v>615</v>
      </c>
      <c r="F1228" s="365" t="s">
        <v>619</v>
      </c>
      <c r="G1228" s="366" t="s">
        <v>34</v>
      </c>
      <c r="H1228" s="366" t="s">
        <v>1339</v>
      </c>
      <c r="I1228" s="366" t="s">
        <v>34</v>
      </c>
      <c r="J1228" s="366" t="s">
        <v>611</v>
      </c>
      <c r="K1228" s="367" t="s">
        <v>48</v>
      </c>
      <c r="L1228" s="368"/>
      <c r="M1228" s="368" t="s">
        <v>1424</v>
      </c>
      <c r="N1228" s="367">
        <v>587771</v>
      </c>
      <c r="O1228" s="367" t="s">
        <v>1323</v>
      </c>
      <c r="P1228" s="371">
        <v>44238</v>
      </c>
      <c r="Q1228" s="372">
        <v>192.25180807000001</v>
      </c>
      <c r="R1228" s="372">
        <v>90.235098775577626</v>
      </c>
      <c r="S1228" s="367">
        <v>1</v>
      </c>
      <c r="T1228" s="369">
        <v>0.17309194959435437</v>
      </c>
      <c r="U1228" s="369">
        <v>1.8545974938759262</v>
      </c>
      <c r="V1228" s="369">
        <v>0.19313499509580079</v>
      </c>
      <c r="W1228" s="369">
        <v>1.7302678176988169</v>
      </c>
      <c r="Y1228" s="369"/>
      <c r="AA1228" s="369"/>
      <c r="AB1228" s="369">
        <v>4.1632044575089712E-2</v>
      </c>
      <c r="AC1228" s="373">
        <v>1.9579521093065346</v>
      </c>
      <c r="AD1228" s="575">
        <v>37368165000120</v>
      </c>
      <c r="AE1228" s="370" t="s">
        <v>2062</v>
      </c>
      <c r="AF1228" s="370" t="s">
        <v>1812</v>
      </c>
      <c r="AG1228" s="374" t="s">
        <v>1459</v>
      </c>
      <c r="AH1228" s="374" t="s">
        <v>1894</v>
      </c>
      <c r="AI1228" s="374">
        <v>500</v>
      </c>
      <c r="AJ1228" s="374">
        <v>100</v>
      </c>
      <c r="AK1228" s="374">
        <v>100</v>
      </c>
      <c r="AL1228" s="722">
        <v>2.5</v>
      </c>
      <c r="AM1228" s="722">
        <v>20</v>
      </c>
      <c r="AN1228" s="369" t="s">
        <v>1815</v>
      </c>
      <c r="AO1228" s="367" t="s">
        <v>1323</v>
      </c>
      <c r="AP1228" s="370" t="s">
        <v>1835</v>
      </c>
      <c r="AQ1228" s="376" t="s">
        <v>1815</v>
      </c>
      <c r="AR1228" s="369">
        <v>0</v>
      </c>
      <c r="AS1228" s="369">
        <v>0</v>
      </c>
      <c r="AT1228" s="369" t="s">
        <v>1424</v>
      </c>
      <c r="AW1228"/>
      <c r="AX1228" s="198"/>
      <c r="AY1228" s="184"/>
      <c r="AZ1228" s="184"/>
      <c r="BA1228" s="184"/>
      <c r="BB1228" s="186"/>
      <c r="BC1228" s="184"/>
      <c r="BD1228" s="184"/>
      <c r="BE1228" s="184"/>
      <c r="BF1228" s="184"/>
      <c r="BG1228" s="186"/>
      <c r="BH1228" s="186"/>
      <c r="BI1228" s="199"/>
      <c r="BJ1228" s="199"/>
      <c r="BK1228" s="199"/>
      <c r="BL1228" s="186"/>
      <c r="BM1228" s="186"/>
      <c r="BN1228" s="186"/>
      <c r="BO1228" s="186"/>
      <c r="BP1228" s="186"/>
      <c r="BQ1228" s="186"/>
      <c r="BR1228" s="186"/>
      <c r="BS1228" s="186"/>
      <c r="BT1228" s="187"/>
      <c r="BU1228" s="188"/>
      <c r="BV1228" s="189"/>
      <c r="BW1228" s="185"/>
      <c r="BX1228"/>
      <c r="BZ1228"/>
    </row>
    <row r="1229" spans="2:78" ht="18.75">
      <c r="B1229" s="363" t="s">
        <v>1167</v>
      </c>
      <c r="C1229" s="364">
        <v>41081041000137</v>
      </c>
      <c r="D1229" s="365" t="s">
        <v>14</v>
      </c>
      <c r="E1229" s="365" t="s">
        <v>614</v>
      </c>
      <c r="F1229" s="365" t="s">
        <v>1424</v>
      </c>
      <c r="G1229" s="366" t="s">
        <v>1424</v>
      </c>
      <c r="H1229" s="366" t="s">
        <v>1339</v>
      </c>
      <c r="I1229" s="366" t="s">
        <v>34</v>
      </c>
      <c r="J1229" s="366" t="s">
        <v>608</v>
      </c>
      <c r="K1229" s="367" t="s">
        <v>48</v>
      </c>
      <c r="L1229" s="368"/>
      <c r="M1229" s="368" t="s">
        <v>1421</v>
      </c>
      <c r="N1229" s="367">
        <v>588741</v>
      </c>
      <c r="O1229" s="367" t="s">
        <v>1326</v>
      </c>
      <c r="P1229" s="371">
        <v>44294</v>
      </c>
      <c r="Q1229" s="372">
        <v>16.572066769999999</v>
      </c>
      <c r="R1229" s="372">
        <v>29.679840726071429</v>
      </c>
      <c r="S1229" s="367">
        <v>2</v>
      </c>
      <c r="T1229" s="369">
        <v>7.214228800320388E-2</v>
      </c>
      <c r="U1229" s="369">
        <v>0.77297012857483649</v>
      </c>
      <c r="V1229" s="369">
        <v>5.2788918571446075E-2</v>
      </c>
      <c r="W1229" s="369">
        <v>0.47292810342315056</v>
      </c>
      <c r="Y1229" s="369"/>
      <c r="AA1229" s="369"/>
      <c r="AB1229" s="369">
        <v>0.10019092483466728</v>
      </c>
      <c r="AC1229" s="373">
        <v>-0.58720415178219187</v>
      </c>
      <c r="AD1229" s="575">
        <v>18611600000151</v>
      </c>
      <c r="AE1229" s="370" t="s">
        <v>1986</v>
      </c>
      <c r="AF1229" s="370" t="s">
        <v>1833</v>
      </c>
      <c r="AG1229" s="374" t="s">
        <v>1458</v>
      </c>
      <c r="AH1229" s="374" t="s">
        <v>1813</v>
      </c>
      <c r="AI1229" s="374">
        <v>500</v>
      </c>
      <c r="AJ1229" s="374">
        <v>100</v>
      </c>
      <c r="AK1229" s="374">
        <v>100</v>
      </c>
      <c r="AL1229" s="722">
        <v>1.7</v>
      </c>
      <c r="AM1229" s="722">
        <v>20</v>
      </c>
      <c r="AN1229" s="369" t="s">
        <v>1815</v>
      </c>
      <c r="AO1229" s="367" t="s">
        <v>1326</v>
      </c>
      <c r="AP1229" s="370" t="s">
        <v>1835</v>
      </c>
      <c r="AQ1229" s="376" t="s">
        <v>670</v>
      </c>
      <c r="AR1229" s="369">
        <v>2.8338999999999999E-3</v>
      </c>
      <c r="AS1229" s="369">
        <v>2.8338999999999999E-3</v>
      </c>
      <c r="AT1229" s="369" t="s">
        <v>1424</v>
      </c>
      <c r="AW1229"/>
      <c r="AX1229" s="198"/>
      <c r="AY1229" s="184"/>
      <c r="AZ1229" s="184"/>
      <c r="BA1229" s="184"/>
      <c r="BB1229" s="186"/>
      <c r="BC1229" s="184"/>
      <c r="BD1229" s="184"/>
      <c r="BE1229" s="184"/>
      <c r="BF1229" s="184"/>
      <c r="BG1229" s="186"/>
      <c r="BH1229" s="186"/>
      <c r="BI1229" s="199"/>
      <c r="BJ1229" s="199"/>
      <c r="BK1229" s="199"/>
      <c r="BL1229" s="186"/>
      <c r="BM1229" s="186"/>
      <c r="BN1229" s="186"/>
      <c r="BO1229" s="186"/>
      <c r="BP1229" s="186"/>
      <c r="BQ1229" s="186"/>
      <c r="BR1229" s="186"/>
      <c r="BS1229" s="186"/>
      <c r="BT1229" s="187"/>
      <c r="BU1229" s="188"/>
      <c r="BV1229" s="189"/>
      <c r="BW1229" s="185"/>
      <c r="BX1229"/>
      <c r="BZ1229"/>
    </row>
    <row r="1230" spans="2:78" ht="18.75">
      <c r="B1230" s="363" t="s">
        <v>183</v>
      </c>
      <c r="C1230" s="364">
        <v>40920066000114</v>
      </c>
      <c r="D1230" s="365" t="s">
        <v>14</v>
      </c>
      <c r="E1230" s="365" t="s">
        <v>614</v>
      </c>
      <c r="F1230" s="365" t="s">
        <v>610</v>
      </c>
      <c r="G1230" s="366" t="s">
        <v>1424</v>
      </c>
      <c r="H1230" s="366" t="s">
        <v>867</v>
      </c>
      <c r="I1230" s="366" t="s">
        <v>34</v>
      </c>
      <c r="J1230" s="366" t="s">
        <v>608</v>
      </c>
      <c r="K1230" s="367" t="s">
        <v>48</v>
      </c>
      <c r="L1230" s="368" t="s">
        <v>1341</v>
      </c>
      <c r="M1230" s="368" t="s">
        <v>34</v>
      </c>
      <c r="N1230" s="367">
        <v>588849</v>
      </c>
      <c r="O1230" s="367" t="s">
        <v>1323</v>
      </c>
      <c r="P1230" s="371">
        <v>44279</v>
      </c>
      <c r="Q1230" s="372">
        <v>109.68973793000001</v>
      </c>
      <c r="R1230" s="372">
        <v>1323714.7753395059</v>
      </c>
      <c r="S1230" s="367">
        <v>2</v>
      </c>
      <c r="T1230" s="369">
        <v>8.9617498284476849E-2</v>
      </c>
      <c r="U1230" s="369">
        <v>0.96020865277284895</v>
      </c>
      <c r="V1230" s="369">
        <v>0.10990275861675647</v>
      </c>
      <c r="W1230" s="369">
        <v>0.98460253780817586</v>
      </c>
      <c r="Y1230" s="369"/>
      <c r="AA1230" s="369"/>
      <c r="AB1230" s="369">
        <v>0.10521513046536547</v>
      </c>
      <c r="AC1230" s="373">
        <v>-1.6334979397944125E-2</v>
      </c>
      <c r="AD1230" s="575">
        <v>0</v>
      </c>
      <c r="AE1230" s="370" t="s">
        <v>2146</v>
      </c>
      <c r="AF1230" s="370" t="s">
        <v>1833</v>
      </c>
      <c r="AG1230" s="374" t="s">
        <v>1458</v>
      </c>
      <c r="AH1230" s="374" t="s">
        <v>1819</v>
      </c>
      <c r="AI1230" s="374">
        <v>500</v>
      </c>
      <c r="AJ1230" s="374">
        <v>500</v>
      </c>
      <c r="AK1230" s="374">
        <v>500</v>
      </c>
      <c r="AL1230" s="722">
        <v>2</v>
      </c>
      <c r="AM1230" s="722">
        <v>20</v>
      </c>
      <c r="AN1230" s="369" t="s">
        <v>1815</v>
      </c>
      <c r="AO1230" s="367" t="s">
        <v>1326</v>
      </c>
      <c r="AP1230" s="370" t="s">
        <v>1835</v>
      </c>
      <c r="AQ1230" s="376" t="s">
        <v>676</v>
      </c>
      <c r="AR1230" s="369">
        <v>4.0000000000000001E-3</v>
      </c>
      <c r="AS1230" s="369">
        <v>4.0000000000000001E-3</v>
      </c>
      <c r="AT1230" s="369" t="s">
        <v>1424</v>
      </c>
      <c r="AW1230"/>
      <c r="AX1230" s="198"/>
      <c r="AY1230" s="184"/>
      <c r="AZ1230" s="184"/>
      <c r="BA1230" s="184"/>
      <c r="BB1230" s="186"/>
      <c r="BC1230" s="184"/>
      <c r="BD1230" s="184"/>
      <c r="BE1230" s="184"/>
      <c r="BF1230" s="184"/>
      <c r="BG1230" s="186"/>
      <c r="BH1230" s="186"/>
      <c r="BI1230" s="199"/>
      <c r="BJ1230" s="199"/>
      <c r="BK1230" s="199"/>
      <c r="BL1230" s="186"/>
      <c r="BM1230" s="186"/>
      <c r="BN1230" s="186"/>
      <c r="BO1230" s="186"/>
      <c r="BP1230" s="186"/>
      <c r="BQ1230" s="186"/>
      <c r="BR1230" s="186"/>
      <c r="BS1230" s="186"/>
      <c r="BT1230" s="187"/>
      <c r="BU1230" s="188"/>
      <c r="BV1230" s="189"/>
      <c r="BW1230" s="185"/>
      <c r="BX1230"/>
      <c r="BZ1230"/>
    </row>
    <row r="1231" spans="2:78" ht="18.75">
      <c r="B1231" s="363" t="s">
        <v>878</v>
      </c>
      <c r="C1231" s="364">
        <v>39958394000120</v>
      </c>
      <c r="D1231" s="365" t="s">
        <v>14</v>
      </c>
      <c r="E1231" s="365" t="s">
        <v>607</v>
      </c>
      <c r="F1231" s="365" t="s">
        <v>1424</v>
      </c>
      <c r="G1231" s="366" t="s">
        <v>1424</v>
      </c>
      <c r="H1231" s="366" t="s">
        <v>34</v>
      </c>
      <c r="I1231" s="366" t="s">
        <v>34</v>
      </c>
      <c r="J1231" s="366" t="s">
        <v>608</v>
      </c>
      <c r="K1231" s="367" t="s">
        <v>48</v>
      </c>
      <c r="L1231" s="368"/>
      <c r="M1231" s="368" t="s">
        <v>1421</v>
      </c>
      <c r="N1231" s="367">
        <v>588857</v>
      </c>
      <c r="O1231" s="367" t="s">
        <v>1323</v>
      </c>
      <c r="P1231" s="371">
        <v>44176</v>
      </c>
      <c r="Q1231" s="372">
        <v>3.2443637500000002</v>
      </c>
      <c r="R1231" s="372">
        <v>3.2912743342857178</v>
      </c>
      <c r="S1231" s="367">
        <v>2</v>
      </c>
      <c r="T1231" s="369">
        <v>5.9558666869581334E-3</v>
      </c>
      <c r="U1231" s="369">
        <v>6.3814264368606669E-2</v>
      </c>
      <c r="V1231" s="369">
        <v>-5.4699959541834486E-2</v>
      </c>
      <c r="W1231" s="369">
        <v>-0.49004883645098324</v>
      </c>
      <c r="Y1231" s="369"/>
      <c r="AA1231" s="369"/>
      <c r="AB1231" s="369">
        <v>0.23081379658305606</v>
      </c>
      <c r="AC1231" s="373">
        <v>-0.72058693028449705</v>
      </c>
      <c r="AD1231" s="575">
        <v>37843293000189</v>
      </c>
      <c r="AE1231" s="370" t="s">
        <v>1836</v>
      </c>
      <c r="AF1231" s="370" t="s">
        <v>1833</v>
      </c>
      <c r="AG1231" s="374" t="s">
        <v>1458</v>
      </c>
      <c r="AH1231" s="374" t="s">
        <v>1819</v>
      </c>
      <c r="AI1231" s="374">
        <v>1</v>
      </c>
      <c r="AJ1231" s="374">
        <v>1</v>
      </c>
      <c r="AK1231" s="374">
        <v>1</v>
      </c>
      <c r="AL1231" s="722">
        <v>0</v>
      </c>
      <c r="AM1231" s="722">
        <v>0</v>
      </c>
      <c r="AN1231" s="369" t="s">
        <v>1815</v>
      </c>
      <c r="AO1231" s="367" t="s">
        <v>1326</v>
      </c>
      <c r="AP1231" s="370" t="s">
        <v>1816</v>
      </c>
      <c r="AQ1231" s="376" t="s">
        <v>696</v>
      </c>
      <c r="AR1231" s="369">
        <v>0</v>
      </c>
      <c r="AS1231" s="369">
        <v>0</v>
      </c>
      <c r="AT1231" s="369" t="s">
        <v>1424</v>
      </c>
      <c r="AW1231"/>
      <c r="AX1231" s="198"/>
      <c r="AY1231" s="184"/>
      <c r="AZ1231" s="184"/>
      <c r="BA1231" s="184"/>
      <c r="BB1231" s="186"/>
      <c r="BC1231" s="184"/>
      <c r="BD1231" s="184"/>
      <c r="BE1231" s="184"/>
      <c r="BF1231" s="184"/>
      <c r="BG1231" s="186"/>
      <c r="BH1231" s="186"/>
      <c r="BI1231" s="199"/>
      <c r="BJ1231" s="199"/>
      <c r="BK1231" s="199"/>
      <c r="BL1231" s="186"/>
      <c r="BM1231" s="186"/>
      <c r="BN1231" s="186"/>
      <c r="BO1231" s="186"/>
      <c r="BP1231" s="186"/>
      <c r="BQ1231" s="186"/>
      <c r="BR1231" s="186"/>
      <c r="BS1231" s="186"/>
      <c r="BT1231" s="187"/>
      <c r="BU1231" s="188"/>
      <c r="BV1231" s="189"/>
      <c r="BW1231" s="185"/>
      <c r="BX1231"/>
      <c r="BZ1231"/>
    </row>
    <row r="1232" spans="2:78" ht="18.75">
      <c r="B1232" s="363" t="s">
        <v>720</v>
      </c>
      <c r="C1232" s="364">
        <v>39377954000153</v>
      </c>
      <c r="D1232" s="365" t="s">
        <v>14</v>
      </c>
      <c r="E1232" s="365" t="s">
        <v>607</v>
      </c>
      <c r="F1232" s="365" t="s">
        <v>1424</v>
      </c>
      <c r="G1232" s="366" t="s">
        <v>1424</v>
      </c>
      <c r="H1232" s="366" t="s">
        <v>34</v>
      </c>
      <c r="I1232" s="366" t="s">
        <v>34</v>
      </c>
      <c r="J1232" s="366" t="s">
        <v>608</v>
      </c>
      <c r="K1232" s="367" t="s">
        <v>48</v>
      </c>
      <c r="L1232" s="368"/>
      <c r="M1232" s="368" t="s">
        <v>34</v>
      </c>
      <c r="N1232" s="367">
        <v>588881</v>
      </c>
      <c r="O1232" s="367" t="s">
        <v>1323</v>
      </c>
      <c r="P1232" s="371">
        <v>44190</v>
      </c>
      <c r="Q1232" s="372">
        <v>67.945425950000001</v>
      </c>
      <c r="R1232" s="372">
        <v>22.310962761872499</v>
      </c>
      <c r="S1232" s="367">
        <v>2</v>
      </c>
      <c r="T1232" s="369">
        <v>0.19238476916224623</v>
      </c>
      <c r="U1232" s="369">
        <v>2.0613108326780201</v>
      </c>
      <c r="V1232" s="369">
        <v>0.13488104949877044</v>
      </c>
      <c r="W1232" s="369">
        <v>1.208379346525988</v>
      </c>
      <c r="Y1232" s="369"/>
      <c r="AA1232" s="369"/>
      <c r="AB1232" s="369">
        <v>0.22810977790289491</v>
      </c>
      <c r="AC1232" s="373">
        <v>0.10196671141125618</v>
      </c>
      <c r="AD1232" s="575">
        <v>0</v>
      </c>
      <c r="AE1232" s="370" t="s">
        <v>2014</v>
      </c>
      <c r="AF1232" s="370" t="s">
        <v>1856</v>
      </c>
      <c r="AG1232" s="374" t="s">
        <v>59</v>
      </c>
      <c r="AH1232" s="374" t="s">
        <v>1819</v>
      </c>
      <c r="AI1232" s="374">
        <v>5000</v>
      </c>
      <c r="AJ1232" s="374">
        <v>5000</v>
      </c>
      <c r="AK1232" s="374">
        <v>5000</v>
      </c>
      <c r="AL1232" s="722">
        <v>2</v>
      </c>
      <c r="AM1232" s="722">
        <v>20</v>
      </c>
      <c r="AN1232" s="369" t="s">
        <v>668</v>
      </c>
      <c r="AO1232" s="367" t="s">
        <v>1326</v>
      </c>
      <c r="AP1232" s="370" t="s">
        <v>1816</v>
      </c>
      <c r="AQ1232" s="376" t="s">
        <v>661</v>
      </c>
      <c r="AR1232" s="369">
        <v>5.3333333333333297E-3</v>
      </c>
      <c r="AS1232" s="369">
        <v>5.3333333333333297E-3</v>
      </c>
      <c r="AT1232" s="369" t="s">
        <v>1424</v>
      </c>
      <c r="AW1232"/>
      <c r="AX1232" s="198"/>
      <c r="AY1232" s="184"/>
      <c r="AZ1232" s="184"/>
      <c r="BA1232" s="184"/>
      <c r="BB1232" s="186"/>
      <c r="BC1232" s="184"/>
      <c r="BD1232" s="184"/>
      <c r="BE1232" s="184"/>
      <c r="BF1232" s="184"/>
      <c r="BG1232" s="186"/>
      <c r="BH1232" s="186"/>
      <c r="BI1232" s="199"/>
      <c r="BJ1232" s="199"/>
      <c r="BK1232" s="199"/>
      <c r="BL1232" s="186"/>
      <c r="BM1232" s="186"/>
      <c r="BN1232" s="186"/>
      <c r="BO1232" s="186"/>
      <c r="BP1232" s="186"/>
      <c r="BQ1232" s="186"/>
      <c r="BR1232" s="186"/>
      <c r="BS1232" s="186"/>
      <c r="BT1232" s="187"/>
      <c r="BU1232" s="188"/>
      <c r="BV1232" s="189"/>
      <c r="BW1232" s="185"/>
      <c r="BX1232"/>
      <c r="BZ1232"/>
    </row>
    <row r="1233" spans="2:78" ht="18.75">
      <c r="B1233" s="363" t="s">
        <v>360</v>
      </c>
      <c r="C1233" s="364">
        <v>41514301000110</v>
      </c>
      <c r="D1233" s="365" t="s">
        <v>14</v>
      </c>
      <c r="E1233" s="365" t="s">
        <v>614</v>
      </c>
      <c r="F1233" s="365" t="s">
        <v>1424</v>
      </c>
      <c r="G1233" s="366" t="s">
        <v>1424</v>
      </c>
      <c r="H1233" s="366" t="s">
        <v>1340</v>
      </c>
      <c r="I1233" s="366" t="s">
        <v>34</v>
      </c>
      <c r="J1233" s="366" t="s">
        <v>611</v>
      </c>
      <c r="K1233" s="367" t="s">
        <v>48</v>
      </c>
      <c r="L1233" s="368"/>
      <c r="M1233" s="368" t="s">
        <v>34</v>
      </c>
      <c r="N1233" s="367">
        <v>589268</v>
      </c>
      <c r="O1233" s="367" t="s">
        <v>1323</v>
      </c>
      <c r="P1233" s="371">
        <v>44316</v>
      </c>
      <c r="Q1233" s="372">
        <v>437.07610362000003</v>
      </c>
      <c r="R1233" s="372">
        <v>395.21048219638897</v>
      </c>
      <c r="S1233" s="367">
        <v>2</v>
      </c>
      <c r="T1233" s="369">
        <v>5.4388383671857721E-2</v>
      </c>
      <c r="U1233" s="369">
        <v>0.58274553085904834</v>
      </c>
      <c r="V1233" s="369">
        <v>-7.7724382066179931E-4</v>
      </c>
      <c r="W1233" s="369">
        <v>-6.9632122792107195E-3</v>
      </c>
      <c r="Y1233" s="369"/>
      <c r="AA1233" s="369"/>
      <c r="AB1233" s="369">
        <v>0.17957194924243267</v>
      </c>
      <c r="AC1233" s="373">
        <v>-0.62592565208599027</v>
      </c>
      <c r="AD1233" s="575">
        <v>41673022000108</v>
      </c>
      <c r="AE1233" s="370" t="s">
        <v>2147</v>
      </c>
      <c r="AF1233" s="370" t="s">
        <v>1833</v>
      </c>
      <c r="AG1233" s="374" t="s">
        <v>1458</v>
      </c>
      <c r="AH1233" s="374" t="s">
        <v>1819</v>
      </c>
      <c r="AI1233" s="374">
        <v>5000</v>
      </c>
      <c r="AJ1233" s="374">
        <v>1000</v>
      </c>
      <c r="AK1233" s="374">
        <v>5000</v>
      </c>
      <c r="AL1233" s="722">
        <v>1.87</v>
      </c>
      <c r="AM1233" s="722">
        <v>20</v>
      </c>
      <c r="AN1233" s="369" t="s">
        <v>1815</v>
      </c>
      <c r="AO1233" s="367" t="s">
        <v>1326</v>
      </c>
      <c r="AP1233" s="370" t="s">
        <v>1835</v>
      </c>
      <c r="AQ1233" s="376" t="s">
        <v>670</v>
      </c>
      <c r="AR1233" s="369">
        <v>4.3633333333333302E-3</v>
      </c>
      <c r="AS1233" s="369">
        <v>4.3633333333333302E-3</v>
      </c>
      <c r="AT1233" s="369" t="s">
        <v>1424</v>
      </c>
      <c r="AW1233"/>
      <c r="AX1233" s="198"/>
      <c r="AY1233" s="184"/>
      <c r="AZ1233" s="184"/>
      <c r="BA1233" s="184"/>
      <c r="BB1233" s="186"/>
      <c r="BC1233" s="184"/>
      <c r="BD1233" s="184"/>
      <c r="BE1233" s="184"/>
      <c r="BF1233" s="184"/>
      <c r="BG1233" s="186"/>
      <c r="BH1233" s="186"/>
      <c r="BI1233" s="199"/>
      <c r="BJ1233" s="199"/>
      <c r="BK1233" s="199"/>
      <c r="BL1233" s="186"/>
      <c r="BM1233" s="186"/>
      <c r="BN1233" s="186"/>
      <c r="BO1233" s="186"/>
      <c r="BP1233" s="186"/>
      <c r="BQ1233" s="186"/>
      <c r="BR1233" s="186"/>
      <c r="BS1233" s="186"/>
      <c r="BT1233" s="187"/>
      <c r="BU1233" s="188"/>
      <c r="BV1233" s="189"/>
      <c r="BW1233" s="185"/>
      <c r="BX1233"/>
      <c r="BZ1233"/>
    </row>
    <row r="1234" spans="2:78" ht="18.75">
      <c r="B1234" s="363" t="s">
        <v>1572</v>
      </c>
      <c r="C1234" s="364">
        <v>41673090000169</v>
      </c>
      <c r="D1234" s="365" t="s">
        <v>14</v>
      </c>
      <c r="E1234" s="365" t="s">
        <v>15</v>
      </c>
      <c r="F1234" s="365" t="s">
        <v>703</v>
      </c>
      <c r="G1234" s="366" t="s">
        <v>1424</v>
      </c>
      <c r="H1234" s="366" t="s">
        <v>34</v>
      </c>
      <c r="I1234" s="366" t="s">
        <v>34</v>
      </c>
      <c r="J1234" s="366" t="s">
        <v>611</v>
      </c>
      <c r="K1234" s="367" t="s">
        <v>48</v>
      </c>
      <c r="L1234" s="368"/>
      <c r="M1234" s="368" t="s">
        <v>1424</v>
      </c>
      <c r="N1234" s="367">
        <v>589381</v>
      </c>
      <c r="O1234" s="367" t="s">
        <v>1323</v>
      </c>
      <c r="P1234" s="371">
        <v>44331</v>
      </c>
      <c r="Q1234" s="372">
        <v>6.1084736599999996</v>
      </c>
      <c r="R1234" s="372">
        <v>10.414193966825392</v>
      </c>
      <c r="S1234" s="367">
        <v>3</v>
      </c>
      <c r="T1234" s="369">
        <v>-0.59987535556797622</v>
      </c>
      <c r="U1234" s="369">
        <v>-6.4273776665034772</v>
      </c>
      <c r="V1234" s="369">
        <v>-0.67598075915361511</v>
      </c>
      <c r="W1234" s="369">
        <v>-6.0560115082558932</v>
      </c>
      <c r="Y1234" s="369"/>
      <c r="AA1234" s="369"/>
      <c r="AB1234" s="369">
        <v>0.57767840093704981</v>
      </c>
      <c r="AC1234" s="373">
        <v>-1.3633921633235879</v>
      </c>
      <c r="AD1234" s="575">
        <v>0</v>
      </c>
      <c r="AE1234" s="370" t="s">
        <v>1836</v>
      </c>
      <c r="AF1234" s="370" t="s">
        <v>1833</v>
      </c>
      <c r="AG1234" s="374" t="s">
        <v>1458</v>
      </c>
      <c r="AH1234" s="374" t="s">
        <v>1813</v>
      </c>
      <c r="AI1234" s="374">
        <v>1000</v>
      </c>
      <c r="AJ1234" s="374">
        <v>100</v>
      </c>
      <c r="AK1234" s="374">
        <v>100</v>
      </c>
      <c r="AL1234" s="722">
        <v>1</v>
      </c>
      <c r="AM1234" s="722">
        <v>0</v>
      </c>
      <c r="AN1234" s="369" t="s">
        <v>1815</v>
      </c>
      <c r="AO1234" s="367" t="s">
        <v>1326</v>
      </c>
      <c r="AP1234" s="370" t="s">
        <v>1835</v>
      </c>
      <c r="AQ1234" s="376" t="s">
        <v>1815</v>
      </c>
      <c r="AR1234" s="369">
        <v>0</v>
      </c>
      <c r="AS1234" s="369">
        <v>0</v>
      </c>
      <c r="AT1234" s="369" t="s">
        <v>1424</v>
      </c>
      <c r="AW1234"/>
      <c r="AX1234" s="198"/>
      <c r="AY1234" s="184"/>
      <c r="AZ1234" s="184"/>
      <c r="BA1234" s="184"/>
      <c r="BB1234" s="186"/>
      <c r="BC1234" s="184"/>
      <c r="BD1234" s="184"/>
      <c r="BE1234" s="184"/>
      <c r="BF1234" s="184"/>
      <c r="BG1234" s="186"/>
      <c r="BH1234" s="186"/>
      <c r="BI1234" s="199"/>
      <c r="BJ1234" s="199"/>
      <c r="BK1234" s="199"/>
      <c r="BL1234" s="186"/>
      <c r="BM1234" s="186"/>
      <c r="BN1234" s="186"/>
      <c r="BO1234" s="186"/>
      <c r="BP1234" s="186"/>
      <c r="BQ1234" s="186"/>
      <c r="BR1234" s="186"/>
      <c r="BS1234" s="186"/>
      <c r="BT1234" s="187"/>
      <c r="BU1234" s="188"/>
      <c r="BV1234" s="189"/>
      <c r="BW1234" s="185"/>
      <c r="BX1234"/>
      <c r="BZ1234"/>
    </row>
    <row r="1235" spans="2:78" ht="18.75">
      <c r="B1235" s="363" t="s">
        <v>361</v>
      </c>
      <c r="C1235" s="364">
        <v>41574597000165</v>
      </c>
      <c r="D1235" s="365" t="s">
        <v>14</v>
      </c>
      <c r="E1235" s="365" t="s">
        <v>614</v>
      </c>
      <c r="F1235" s="365" t="s">
        <v>1424</v>
      </c>
      <c r="G1235" s="366" t="s">
        <v>1424</v>
      </c>
      <c r="H1235" s="366" t="s">
        <v>1340</v>
      </c>
      <c r="I1235" s="366" t="s">
        <v>34</v>
      </c>
      <c r="J1235" s="366" t="s">
        <v>608</v>
      </c>
      <c r="K1235" s="367" t="s">
        <v>48</v>
      </c>
      <c r="L1235" s="368"/>
      <c r="M1235" s="368" t="s">
        <v>34</v>
      </c>
      <c r="N1235" s="367">
        <v>589403</v>
      </c>
      <c r="O1235" s="367" t="s">
        <v>1323</v>
      </c>
      <c r="P1235" s="371">
        <v>44316</v>
      </c>
      <c r="Q1235" s="372">
        <v>416.35047023999999</v>
      </c>
      <c r="R1235" s="372">
        <v>377.3130553000791</v>
      </c>
      <c r="S1235" s="367">
        <v>2</v>
      </c>
      <c r="T1235" s="369">
        <v>4.9275829938504545E-2</v>
      </c>
      <c r="U1235" s="369">
        <v>0.52796696164538193</v>
      </c>
      <c r="V1235" s="369">
        <v>-4.920782611028629E-2</v>
      </c>
      <c r="W1235" s="369">
        <v>-0.44084562642474279</v>
      </c>
      <c r="Y1235" s="369"/>
      <c r="AA1235" s="369"/>
      <c r="AB1235" s="369">
        <v>0.23751745531558346</v>
      </c>
      <c r="AC1235" s="373">
        <v>-0.67712611480220142</v>
      </c>
      <c r="AD1235" s="575">
        <v>41673204000170</v>
      </c>
      <c r="AE1235" s="370" t="s">
        <v>2147</v>
      </c>
      <c r="AF1235" s="370" t="s">
        <v>1833</v>
      </c>
      <c r="AG1235" s="374" t="s">
        <v>1458</v>
      </c>
      <c r="AH1235" s="374" t="s">
        <v>1819</v>
      </c>
      <c r="AI1235" s="374">
        <v>5000</v>
      </c>
      <c r="AJ1235" s="374">
        <v>1000</v>
      </c>
      <c r="AK1235" s="374">
        <v>5000</v>
      </c>
      <c r="AL1235" s="722">
        <v>1.87</v>
      </c>
      <c r="AM1235" s="722">
        <v>20</v>
      </c>
      <c r="AN1235" s="369" t="s">
        <v>1815</v>
      </c>
      <c r="AO1235" s="367" t="s">
        <v>1326</v>
      </c>
      <c r="AP1235" s="370" t="s">
        <v>1816</v>
      </c>
      <c r="AQ1235" s="376" t="s">
        <v>661</v>
      </c>
      <c r="AR1235" s="369">
        <v>4.3633333333333302E-3</v>
      </c>
      <c r="AS1235" s="369">
        <v>4.3633333333333302E-3</v>
      </c>
      <c r="AT1235" s="369" t="s">
        <v>1424</v>
      </c>
      <c r="AW1235"/>
      <c r="AX1235" s="198"/>
      <c r="AY1235" s="184"/>
      <c r="AZ1235" s="184"/>
      <c r="BA1235" s="184"/>
      <c r="BB1235" s="186"/>
      <c r="BC1235" s="184"/>
      <c r="BD1235" s="184"/>
      <c r="BE1235" s="184"/>
      <c r="BF1235" s="184"/>
      <c r="BG1235" s="186"/>
      <c r="BH1235" s="186"/>
      <c r="BI1235" s="199"/>
      <c r="BJ1235" s="199"/>
      <c r="BK1235" s="199"/>
      <c r="BL1235" s="186"/>
      <c r="BM1235" s="186"/>
      <c r="BN1235" s="186"/>
      <c r="BO1235" s="186"/>
      <c r="BP1235" s="186"/>
      <c r="BQ1235" s="186"/>
      <c r="BR1235" s="186"/>
      <c r="BS1235" s="186"/>
      <c r="BT1235" s="187"/>
      <c r="BU1235" s="188"/>
      <c r="BV1235" s="189"/>
      <c r="BW1235" s="185"/>
      <c r="BX1235"/>
      <c r="BZ1235"/>
    </row>
    <row r="1236" spans="2:78" ht="18.75">
      <c r="B1236" s="363" t="s">
        <v>861</v>
      </c>
      <c r="C1236" s="364">
        <v>41771697000181</v>
      </c>
      <c r="D1236" s="365" t="s">
        <v>14</v>
      </c>
      <c r="E1236" s="365" t="s">
        <v>15</v>
      </c>
      <c r="F1236" s="365" t="s">
        <v>703</v>
      </c>
      <c r="G1236" s="366" t="s">
        <v>1424</v>
      </c>
      <c r="H1236" s="366" t="s">
        <v>34</v>
      </c>
      <c r="I1236" s="366" t="s">
        <v>34</v>
      </c>
      <c r="J1236" s="366" t="s">
        <v>611</v>
      </c>
      <c r="K1236" s="367" t="s">
        <v>49</v>
      </c>
      <c r="L1236" s="368"/>
      <c r="M1236" s="368" t="s">
        <v>34</v>
      </c>
      <c r="N1236" s="367">
        <v>589421</v>
      </c>
      <c r="O1236" s="367" t="s">
        <v>1323</v>
      </c>
      <c r="P1236" s="371">
        <v>44331</v>
      </c>
      <c r="Q1236" s="372">
        <v>5.1833444999999996</v>
      </c>
      <c r="R1236" s="372">
        <v>9.3296053498412697</v>
      </c>
      <c r="S1236" s="367">
        <v>3</v>
      </c>
      <c r="T1236" s="369">
        <v>-0.59961367626293083</v>
      </c>
      <c r="U1236" s="369">
        <v>-6.4245738978448328</v>
      </c>
      <c r="V1236" s="369">
        <v>-0.67531025660713451</v>
      </c>
      <c r="W1236" s="369">
        <v>-6.0500045752436495</v>
      </c>
      <c r="Y1236" s="369"/>
      <c r="AA1236" s="369"/>
      <c r="AB1236" s="369">
        <v>0.57197885365613121</v>
      </c>
      <c r="AC1236" s="373">
        <v>-1.3758055864867538</v>
      </c>
      <c r="AD1236" s="575">
        <v>41673090000169</v>
      </c>
      <c r="AE1236" s="370" t="s">
        <v>1836</v>
      </c>
      <c r="AF1236" s="370" t="s">
        <v>1833</v>
      </c>
      <c r="AG1236" s="374" t="s">
        <v>1458</v>
      </c>
      <c r="AH1236" s="374" t="s">
        <v>1813</v>
      </c>
      <c r="AI1236" s="374">
        <v>1000</v>
      </c>
      <c r="AJ1236" s="374">
        <v>100</v>
      </c>
      <c r="AK1236" s="374">
        <v>100</v>
      </c>
      <c r="AL1236" s="722">
        <v>0.5</v>
      </c>
      <c r="AM1236" s="722">
        <v>0</v>
      </c>
      <c r="AN1236" s="369" t="s">
        <v>1815</v>
      </c>
      <c r="AO1236" s="367" t="s">
        <v>1326</v>
      </c>
      <c r="AP1236" s="370" t="s">
        <v>1835</v>
      </c>
      <c r="AQ1236" s="376" t="s">
        <v>681</v>
      </c>
      <c r="AR1236" s="369">
        <v>5.2500000000000003E-3</v>
      </c>
      <c r="AS1236" s="369">
        <v>5.2500000000000003E-3</v>
      </c>
      <c r="AT1236" s="369" t="s">
        <v>1424</v>
      </c>
      <c r="AW1236"/>
      <c r="AX1236" s="198"/>
      <c r="AY1236" s="184"/>
      <c r="AZ1236" s="184"/>
      <c r="BA1236" s="184"/>
      <c r="BB1236" s="186"/>
      <c r="BC1236" s="184"/>
      <c r="BD1236" s="184"/>
      <c r="BE1236" s="184"/>
      <c r="BF1236" s="184"/>
      <c r="BG1236" s="186"/>
      <c r="BH1236" s="186"/>
      <c r="BI1236" s="199"/>
      <c r="BJ1236" s="199"/>
      <c r="BK1236" s="199"/>
      <c r="BL1236" s="186"/>
      <c r="BM1236" s="186"/>
      <c r="BN1236" s="186"/>
      <c r="BO1236" s="186"/>
      <c r="BP1236" s="186"/>
      <c r="BQ1236" s="186"/>
      <c r="BR1236" s="186"/>
      <c r="BS1236" s="186"/>
      <c r="BT1236" s="187"/>
      <c r="BU1236" s="188"/>
      <c r="BV1236" s="189"/>
      <c r="BW1236" s="185"/>
      <c r="BX1236"/>
      <c r="BZ1236"/>
    </row>
    <row r="1237" spans="2:78" ht="18.75">
      <c r="B1237" s="363" t="s">
        <v>238</v>
      </c>
      <c r="C1237" s="364">
        <v>41673186000127</v>
      </c>
      <c r="D1237" s="365" t="s">
        <v>14</v>
      </c>
      <c r="E1237" s="365" t="s">
        <v>607</v>
      </c>
      <c r="F1237" s="365" t="s">
        <v>1424</v>
      </c>
      <c r="G1237" s="366" t="s">
        <v>1424</v>
      </c>
      <c r="H1237" s="366" t="s">
        <v>34</v>
      </c>
      <c r="I1237" s="366" t="s">
        <v>34</v>
      </c>
      <c r="J1237" s="366" t="s">
        <v>608</v>
      </c>
      <c r="K1237" s="367" t="s">
        <v>48</v>
      </c>
      <c r="L1237" s="368"/>
      <c r="M1237" s="368" t="s">
        <v>1421</v>
      </c>
      <c r="N1237" s="367">
        <v>589438</v>
      </c>
      <c r="O1237" s="367" t="s">
        <v>1323</v>
      </c>
      <c r="P1237" s="371">
        <v>44332</v>
      </c>
      <c r="Q1237" s="372">
        <v>4.4639813100000003</v>
      </c>
      <c r="R1237" s="372">
        <v>5.8736278621428593</v>
      </c>
      <c r="S1237" s="367">
        <v>2</v>
      </c>
      <c r="T1237" s="369">
        <v>-0.40352178071243361</v>
      </c>
      <c r="U1237" s="369">
        <v>-4.3235429780960741</v>
      </c>
      <c r="V1237" s="369">
        <v>-0.64577544141098753</v>
      </c>
      <c r="W1237" s="369">
        <v>-5.7854065400184629</v>
      </c>
      <c r="Y1237" s="369"/>
      <c r="AA1237" s="369"/>
      <c r="AB1237" s="369">
        <v>0.74227822631172291</v>
      </c>
      <c r="AC1237" s="373">
        <v>-1.0203679161918131</v>
      </c>
      <c r="AD1237" s="575">
        <v>0</v>
      </c>
      <c r="AE1237" s="370" t="s">
        <v>1966</v>
      </c>
      <c r="AF1237" s="370" t="s">
        <v>1833</v>
      </c>
      <c r="AG1237" s="374" t="s">
        <v>1458</v>
      </c>
      <c r="AH1237" s="374" t="s">
        <v>1813</v>
      </c>
      <c r="AI1237" s="374">
        <v>50000</v>
      </c>
      <c r="AJ1237" s="374">
        <v>10000</v>
      </c>
      <c r="AK1237" s="374">
        <v>10000</v>
      </c>
      <c r="AL1237" s="722">
        <v>0.5</v>
      </c>
      <c r="AM1237" s="722">
        <v>20</v>
      </c>
      <c r="AN1237" s="369" t="s">
        <v>1814</v>
      </c>
      <c r="AO1237" s="367" t="s">
        <v>1326</v>
      </c>
      <c r="AP1237" s="370" t="s">
        <v>1816</v>
      </c>
      <c r="AQ1237" s="376" t="s">
        <v>661</v>
      </c>
      <c r="AR1237" s="369">
        <v>0</v>
      </c>
      <c r="AS1237" s="369">
        <v>0</v>
      </c>
      <c r="AT1237" s="369" t="s">
        <v>1424</v>
      </c>
      <c r="AW1237"/>
      <c r="AX1237" s="198"/>
      <c r="AY1237" s="184"/>
      <c r="AZ1237" s="184"/>
      <c r="BA1237" s="184"/>
      <c r="BB1237" s="186"/>
      <c r="BC1237" s="184"/>
      <c r="BD1237" s="184"/>
      <c r="BE1237" s="184"/>
      <c r="BF1237" s="184"/>
      <c r="BG1237" s="186"/>
      <c r="BH1237" s="186"/>
      <c r="BI1237" s="199"/>
      <c r="BJ1237" s="199"/>
      <c r="BK1237" s="199"/>
      <c r="BL1237" s="186"/>
      <c r="BM1237" s="186"/>
      <c r="BN1237" s="186"/>
      <c r="BO1237" s="186"/>
      <c r="BP1237" s="186"/>
      <c r="BQ1237" s="186"/>
      <c r="BR1237" s="186"/>
      <c r="BS1237" s="186"/>
      <c r="BT1237" s="187"/>
      <c r="BU1237" s="188"/>
      <c r="BV1237" s="189"/>
      <c r="BW1237" s="185"/>
      <c r="BX1237"/>
      <c r="BZ1237"/>
    </row>
    <row r="1238" spans="2:78" ht="18.75">
      <c r="B1238" s="363" t="s">
        <v>214</v>
      </c>
      <c r="C1238" s="364">
        <v>41163392000197</v>
      </c>
      <c r="D1238" s="365" t="s">
        <v>13</v>
      </c>
      <c r="E1238" s="365" t="s">
        <v>615</v>
      </c>
      <c r="F1238" s="365" t="s">
        <v>619</v>
      </c>
      <c r="G1238" s="366" t="s">
        <v>34</v>
      </c>
      <c r="H1238" s="366" t="s">
        <v>1339</v>
      </c>
      <c r="I1238" s="366" t="s">
        <v>34</v>
      </c>
      <c r="J1238" s="366" t="s">
        <v>1424</v>
      </c>
      <c r="K1238" s="367" t="s">
        <v>48</v>
      </c>
      <c r="L1238" s="368"/>
      <c r="M1238" s="368" t="s">
        <v>34</v>
      </c>
      <c r="N1238" s="367">
        <v>591191</v>
      </c>
      <c r="O1238" s="367" t="s">
        <v>1323</v>
      </c>
      <c r="P1238" s="371">
        <v>44297</v>
      </c>
      <c r="Q1238" s="372">
        <v>77.396070629999997</v>
      </c>
      <c r="R1238" s="372">
        <v>70.955063067341229</v>
      </c>
      <c r="S1238" s="367">
        <v>1</v>
      </c>
      <c r="T1238" s="369">
        <v>0.10823078310273426</v>
      </c>
      <c r="U1238" s="369">
        <v>1.1596411015819237</v>
      </c>
      <c r="V1238" s="369">
        <v>0.10471004706363818</v>
      </c>
      <c r="W1238" s="369">
        <v>0.9380818040462976</v>
      </c>
      <c r="Y1238" s="369"/>
      <c r="AA1238" s="369"/>
      <c r="AB1238" s="369">
        <v>4.8860418349729512E-2</v>
      </c>
      <c r="AC1238" s="373">
        <v>-0.14145189040650732</v>
      </c>
      <c r="AD1238" s="575">
        <v>41272577000130</v>
      </c>
      <c r="AE1238" s="370" t="s">
        <v>2148</v>
      </c>
      <c r="AF1238" s="370" t="s">
        <v>1833</v>
      </c>
      <c r="AG1238" s="374" t="s">
        <v>1458</v>
      </c>
      <c r="AH1238" s="374" t="s">
        <v>1819</v>
      </c>
      <c r="AI1238" s="374">
        <v>5000</v>
      </c>
      <c r="AJ1238" s="374">
        <v>1000</v>
      </c>
      <c r="AK1238" s="374">
        <v>3000</v>
      </c>
      <c r="AL1238" s="722">
        <v>1.87</v>
      </c>
      <c r="AM1238" s="722">
        <v>20</v>
      </c>
      <c r="AN1238" s="369" t="s">
        <v>1815</v>
      </c>
      <c r="AO1238" s="367" t="s">
        <v>1326</v>
      </c>
      <c r="AP1238" s="370" t="s">
        <v>1835</v>
      </c>
      <c r="AQ1238" s="376" t="s">
        <v>670</v>
      </c>
      <c r="AR1238" s="369">
        <v>4.9866666666666696E-3</v>
      </c>
      <c r="AS1238" s="369">
        <v>4.9866666666666696E-3</v>
      </c>
      <c r="AT1238" s="369" t="s">
        <v>1424</v>
      </c>
      <c r="AW1238"/>
      <c r="AX1238" s="198"/>
      <c r="AY1238" s="184"/>
      <c r="AZ1238" s="184"/>
      <c r="BA1238" s="184"/>
      <c r="BB1238" s="186"/>
      <c r="BC1238" s="184"/>
      <c r="BD1238" s="184"/>
      <c r="BE1238" s="184"/>
      <c r="BF1238" s="184"/>
      <c r="BG1238" s="186"/>
      <c r="BH1238" s="186"/>
      <c r="BI1238" s="199"/>
      <c r="BJ1238" s="199"/>
      <c r="BK1238" s="199"/>
      <c r="BL1238" s="186"/>
      <c r="BM1238" s="186"/>
      <c r="BN1238" s="186"/>
      <c r="BO1238" s="186"/>
      <c r="BP1238" s="186"/>
      <c r="BQ1238" s="186"/>
      <c r="BR1238" s="186"/>
      <c r="BS1238" s="186"/>
      <c r="BT1238" s="187"/>
      <c r="BU1238" s="188"/>
      <c r="BV1238" s="189"/>
      <c r="BW1238" s="185"/>
      <c r="BX1238"/>
      <c r="BZ1238"/>
    </row>
    <row r="1239" spans="2:78" ht="18.75">
      <c r="B1239" s="363" t="s">
        <v>1733</v>
      </c>
      <c r="C1239" s="364">
        <v>41544075000110</v>
      </c>
      <c r="D1239" s="365" t="s">
        <v>14</v>
      </c>
      <c r="E1239" s="365" t="s">
        <v>607</v>
      </c>
      <c r="F1239" s="365" t="s">
        <v>1424</v>
      </c>
      <c r="G1239" s="366" t="s">
        <v>1424</v>
      </c>
      <c r="H1239" s="366" t="s">
        <v>34</v>
      </c>
      <c r="I1239" s="366" t="s">
        <v>34</v>
      </c>
      <c r="J1239" s="366" t="s">
        <v>611</v>
      </c>
      <c r="K1239" s="367" t="s">
        <v>48</v>
      </c>
      <c r="L1239" s="368"/>
      <c r="M1239" s="368" t="s">
        <v>1424</v>
      </c>
      <c r="N1239" s="367">
        <v>591521</v>
      </c>
      <c r="O1239" s="367" t="s">
        <v>1323</v>
      </c>
      <c r="P1239" s="371">
        <v>44316</v>
      </c>
      <c r="Q1239" s="372">
        <v>50.159069670000001</v>
      </c>
      <c r="R1239" s="372">
        <v>72.903223508611163</v>
      </c>
      <c r="S1239" s="367">
        <v>4</v>
      </c>
      <c r="T1239" s="369">
        <v>-0.34502111420722337</v>
      </c>
      <c r="U1239" s="369">
        <v>-3.6967363025407081</v>
      </c>
      <c r="V1239" s="369">
        <v>-0.29013536277246188</v>
      </c>
      <c r="W1239" s="369">
        <v>-2.5992797459235657</v>
      </c>
      <c r="Y1239" s="369"/>
      <c r="AA1239" s="369"/>
      <c r="AB1239" s="369">
        <v>0.25763599722794489</v>
      </c>
      <c r="AC1239" s="373">
        <v>-1.5593970279792289</v>
      </c>
      <c r="AD1239" s="575">
        <v>0</v>
      </c>
      <c r="AE1239" s="370" t="s">
        <v>1889</v>
      </c>
      <c r="AF1239" s="370" t="s">
        <v>1833</v>
      </c>
      <c r="AG1239" s="374" t="s">
        <v>1458</v>
      </c>
      <c r="AH1239" s="374" t="s">
        <v>1813</v>
      </c>
      <c r="AI1239" s="374">
        <v>1000</v>
      </c>
      <c r="AJ1239" s="374">
        <v>1000</v>
      </c>
      <c r="AK1239" s="374">
        <v>1000</v>
      </c>
      <c r="AL1239" s="722">
        <v>0.1</v>
      </c>
      <c r="AM1239" s="722">
        <v>0</v>
      </c>
      <c r="AN1239" s="369" t="s">
        <v>1815</v>
      </c>
      <c r="AO1239" s="367" t="s">
        <v>1326</v>
      </c>
      <c r="AP1239" s="370" t="s">
        <v>1816</v>
      </c>
      <c r="AQ1239" s="376" t="s">
        <v>1815</v>
      </c>
      <c r="AR1239" s="369">
        <v>0</v>
      </c>
      <c r="AS1239" s="369">
        <v>0</v>
      </c>
      <c r="AT1239" s="369" t="s">
        <v>1424</v>
      </c>
      <c r="AW1239"/>
      <c r="AX1239" s="198"/>
      <c r="AY1239" s="184"/>
      <c r="AZ1239" s="184"/>
      <c r="BA1239" s="184"/>
      <c r="BB1239" s="186"/>
      <c r="BC1239" s="184"/>
      <c r="BD1239" s="184"/>
      <c r="BE1239" s="184"/>
      <c r="BF1239" s="184"/>
      <c r="BG1239" s="186"/>
      <c r="BH1239" s="186"/>
      <c r="BI1239" s="199"/>
      <c r="BJ1239" s="199"/>
      <c r="BK1239" s="199"/>
      <c r="BL1239" s="186"/>
      <c r="BM1239" s="186"/>
      <c r="BN1239" s="186"/>
      <c r="BO1239" s="186"/>
      <c r="BP1239" s="186"/>
      <c r="BQ1239" s="186"/>
      <c r="BR1239" s="186"/>
      <c r="BS1239" s="186"/>
      <c r="BT1239" s="187"/>
      <c r="BU1239" s="188"/>
      <c r="BV1239" s="189"/>
      <c r="BW1239" s="185"/>
      <c r="BX1239"/>
      <c r="BZ1239"/>
    </row>
    <row r="1240" spans="2:78" ht="18.75">
      <c r="B1240" s="363" t="s">
        <v>606</v>
      </c>
      <c r="C1240" s="364">
        <v>41545099000194</v>
      </c>
      <c r="D1240" s="365" t="s">
        <v>11</v>
      </c>
      <c r="E1240" s="365" t="s">
        <v>620</v>
      </c>
      <c r="F1240" s="365" t="s">
        <v>665</v>
      </c>
      <c r="G1240" s="366" t="s">
        <v>740</v>
      </c>
      <c r="H1240" s="366" t="s">
        <v>34</v>
      </c>
      <c r="I1240" s="366" t="s">
        <v>1424</v>
      </c>
      <c r="J1240" s="366" t="s">
        <v>608</v>
      </c>
      <c r="K1240" s="367" t="s">
        <v>48</v>
      </c>
      <c r="L1240" s="368" t="s">
        <v>1341</v>
      </c>
      <c r="M1240" s="368" t="s">
        <v>34</v>
      </c>
      <c r="N1240" s="367">
        <v>591572</v>
      </c>
      <c r="O1240" s="367" t="s">
        <v>1323</v>
      </c>
      <c r="P1240" s="371">
        <v>44349</v>
      </c>
      <c r="Q1240" s="372">
        <v>176.36919164</v>
      </c>
      <c r="R1240" s="372">
        <v>130.19880346646826</v>
      </c>
      <c r="S1240" s="367">
        <v>1</v>
      </c>
      <c r="T1240" s="369">
        <v>0.10444623030920197</v>
      </c>
      <c r="U1240" s="369">
        <v>1.1190914275920303</v>
      </c>
      <c r="V1240" s="369">
        <v>0.12860195859793211</v>
      </c>
      <c r="W1240" s="369">
        <v>1.1521259010810703</v>
      </c>
      <c r="Y1240" s="369"/>
      <c r="AA1240" s="369"/>
      <c r="AB1240" s="369">
        <v>9.9786091656188462E-3</v>
      </c>
      <c r="AC1240" s="373">
        <v>1.7016913590701603</v>
      </c>
      <c r="AD1240" s="575">
        <v>41545043000130</v>
      </c>
      <c r="AE1240" s="370" t="s">
        <v>2120</v>
      </c>
      <c r="AF1240" s="370" t="s">
        <v>1858</v>
      </c>
      <c r="AG1240" s="374" t="s">
        <v>721</v>
      </c>
      <c r="AH1240" s="374" t="s">
        <v>1813</v>
      </c>
      <c r="AI1240" s="374">
        <v>5000</v>
      </c>
      <c r="AJ1240" s="374">
        <v>1000</v>
      </c>
      <c r="AK1240" s="374">
        <v>5000</v>
      </c>
      <c r="AL1240" s="722">
        <v>1.1599999999999999</v>
      </c>
      <c r="AM1240" s="722">
        <v>20</v>
      </c>
      <c r="AN1240" s="369" t="s">
        <v>1820</v>
      </c>
      <c r="AO1240" s="367" t="s">
        <v>1326</v>
      </c>
      <c r="AP1240" s="370" t="s">
        <v>1835</v>
      </c>
      <c r="AQ1240" s="376" t="s">
        <v>690</v>
      </c>
      <c r="AR1240" s="369">
        <v>2.37026666666667E-3</v>
      </c>
      <c r="AS1240" s="369">
        <v>2.37026666666667E-3</v>
      </c>
      <c r="AT1240" s="369" t="s">
        <v>1424</v>
      </c>
      <c r="AW1240"/>
      <c r="AX1240" s="198"/>
      <c r="AY1240" s="184"/>
      <c r="AZ1240" s="184"/>
      <c r="BA1240" s="184"/>
      <c r="BB1240" s="186"/>
      <c r="BC1240" s="184"/>
      <c r="BD1240" s="184"/>
      <c r="BE1240" s="184"/>
      <c r="BF1240" s="184"/>
      <c r="BG1240" s="186"/>
      <c r="BH1240" s="186"/>
      <c r="BI1240" s="199"/>
      <c r="BJ1240" s="199"/>
      <c r="BK1240" s="199"/>
      <c r="BL1240" s="186"/>
      <c r="BM1240" s="186"/>
      <c r="BN1240" s="186"/>
      <c r="BO1240" s="186"/>
      <c r="BP1240" s="186"/>
      <c r="BQ1240" s="186"/>
      <c r="BR1240" s="186"/>
      <c r="BS1240" s="186"/>
      <c r="BT1240" s="187"/>
      <c r="BU1240" s="188"/>
      <c r="BV1240" s="189"/>
      <c r="BW1240" s="185"/>
      <c r="BX1240"/>
      <c r="BZ1240"/>
    </row>
    <row r="1241" spans="2:78" ht="18.75">
      <c r="B1241" s="363" t="s">
        <v>1585</v>
      </c>
      <c r="C1241" s="364">
        <v>41681839000110</v>
      </c>
      <c r="D1241" s="365" t="s">
        <v>14</v>
      </c>
      <c r="E1241" s="365" t="s">
        <v>1424</v>
      </c>
      <c r="F1241" s="365" t="s">
        <v>1424</v>
      </c>
      <c r="G1241" s="366" t="s">
        <v>1424</v>
      </c>
      <c r="H1241" s="366" t="s">
        <v>34</v>
      </c>
      <c r="I1241" s="366" t="s">
        <v>1424</v>
      </c>
      <c r="J1241" s="366" t="s">
        <v>1424</v>
      </c>
      <c r="K1241" s="367" t="s">
        <v>48</v>
      </c>
      <c r="L1241" s="368"/>
      <c r="M1241" s="368" t="s">
        <v>1424</v>
      </c>
      <c r="N1241" s="367">
        <v>591904</v>
      </c>
      <c r="O1241" s="367" t="s">
        <v>1323</v>
      </c>
      <c r="P1241" s="371">
        <v>44321</v>
      </c>
      <c r="Q1241" s="372">
        <v>9864844.6099999994</v>
      </c>
      <c r="R1241" s="372">
        <v>1435879.3789079515</v>
      </c>
      <c r="S1241" s="367">
        <v>2</v>
      </c>
      <c r="T1241" s="369">
        <v>-4.0335725687227986E-2</v>
      </c>
      <c r="U1241" s="369">
        <v>-0.43217801837988984</v>
      </c>
      <c r="V1241" s="369">
        <v>-0.17345587709044119</v>
      </c>
      <c r="W1241" s="369">
        <v>-1.5539655139734814</v>
      </c>
      <c r="Y1241" s="369"/>
      <c r="AA1241" s="369"/>
      <c r="AB1241" s="369">
        <v>0.25191104971576339</v>
      </c>
      <c r="AC1241" s="373">
        <v>-1.1316586668880155</v>
      </c>
      <c r="AD1241" s="575">
        <v>0</v>
      </c>
      <c r="AE1241" s="370" t="s">
        <v>1990</v>
      </c>
      <c r="AF1241" s="370" t="s">
        <v>1833</v>
      </c>
      <c r="AG1241" s="374" t="s">
        <v>1458</v>
      </c>
      <c r="AH1241" s="374" t="s">
        <v>1894</v>
      </c>
      <c r="AI1241" s="374">
        <v>0</v>
      </c>
      <c r="AJ1241" s="374">
        <v>0</v>
      </c>
      <c r="AK1241" s="374">
        <v>0</v>
      </c>
      <c r="AL1241" s="722">
        <v>1</v>
      </c>
      <c r="AM1241" s="722">
        <v>10</v>
      </c>
      <c r="AN1241" s="369" t="s">
        <v>1815</v>
      </c>
      <c r="AO1241" s="367" t="s">
        <v>1326</v>
      </c>
      <c r="AP1241" s="370" t="s">
        <v>1816</v>
      </c>
      <c r="AQ1241" s="376" t="s">
        <v>718</v>
      </c>
      <c r="AR1241" s="369">
        <v>0</v>
      </c>
      <c r="AS1241" s="369">
        <v>0</v>
      </c>
      <c r="AT1241" s="369" t="s">
        <v>1424</v>
      </c>
      <c r="AW1241"/>
      <c r="AX1241" s="198"/>
      <c r="AY1241" s="184"/>
      <c r="AZ1241" s="184"/>
      <c r="BA1241" s="184"/>
      <c r="BB1241" s="186"/>
      <c r="BC1241" s="184"/>
      <c r="BD1241" s="184"/>
      <c r="BE1241" s="184"/>
      <c r="BF1241" s="184"/>
      <c r="BG1241" s="186"/>
      <c r="BH1241" s="186"/>
      <c r="BI1241" s="199"/>
      <c r="BJ1241" s="199"/>
      <c r="BK1241" s="199"/>
      <c r="BL1241" s="186"/>
      <c r="BM1241" s="186"/>
      <c r="BN1241" s="186"/>
      <c r="BO1241" s="186"/>
      <c r="BP1241" s="186"/>
      <c r="BQ1241" s="186"/>
      <c r="BR1241" s="186"/>
      <c r="BS1241" s="186"/>
      <c r="BT1241" s="187"/>
      <c r="BU1241" s="188"/>
      <c r="BV1241" s="189"/>
      <c r="BW1241" s="185"/>
      <c r="BX1241"/>
      <c r="BZ1241"/>
    </row>
    <row r="1242" spans="2:78" ht="18.75">
      <c r="B1242" s="363" t="s">
        <v>240</v>
      </c>
      <c r="C1242" s="364">
        <v>35727276000150</v>
      </c>
      <c r="D1242" s="365" t="s">
        <v>13</v>
      </c>
      <c r="E1242" s="365" t="s">
        <v>615</v>
      </c>
      <c r="F1242" s="365" t="s">
        <v>619</v>
      </c>
      <c r="G1242" s="366" t="s">
        <v>1424</v>
      </c>
      <c r="H1242" s="366" t="s">
        <v>1339</v>
      </c>
      <c r="I1242" s="366" t="s">
        <v>34</v>
      </c>
      <c r="J1242" s="366" t="s">
        <v>608</v>
      </c>
      <c r="K1242" s="367" t="s">
        <v>48</v>
      </c>
      <c r="L1242" s="368"/>
      <c r="M1242" s="368" t="s">
        <v>34</v>
      </c>
      <c r="N1242" s="367">
        <v>592293</v>
      </c>
      <c r="O1242" s="367" t="s">
        <v>1323</v>
      </c>
      <c r="P1242" s="371">
        <v>44318</v>
      </c>
      <c r="Q1242" s="372">
        <v>179.87247074000001</v>
      </c>
      <c r="R1242" s="372">
        <v>114.6323310623506</v>
      </c>
      <c r="S1242" s="367">
        <v>1</v>
      </c>
      <c r="T1242" s="369">
        <v>0.16588737471221493</v>
      </c>
      <c r="U1242" s="369">
        <v>1.7774039181367283</v>
      </c>
      <c r="V1242" s="369">
        <v>0.21365346576176569</v>
      </c>
      <c r="W1242" s="369">
        <v>1.9140897576020748</v>
      </c>
      <c r="Y1242" s="369"/>
      <c r="AA1242" s="369"/>
      <c r="AB1242" s="369">
        <v>3.0184281947008781E-2</v>
      </c>
      <c r="AC1242" s="373">
        <v>3.3803030443338642</v>
      </c>
      <c r="AD1242" s="575">
        <v>40671799000162</v>
      </c>
      <c r="AE1242" s="370" t="s">
        <v>1908</v>
      </c>
      <c r="AF1242" s="370" t="s">
        <v>1856</v>
      </c>
      <c r="AG1242" s="374" t="s">
        <v>59</v>
      </c>
      <c r="AH1242" s="374" t="s">
        <v>1819</v>
      </c>
      <c r="AI1242" s="374">
        <v>100</v>
      </c>
      <c r="AJ1242" s="374">
        <v>1</v>
      </c>
      <c r="AK1242" s="374">
        <v>100</v>
      </c>
      <c r="AL1242" s="722">
        <v>0</v>
      </c>
      <c r="AM1242" s="722">
        <v>0</v>
      </c>
      <c r="AN1242" s="369" t="s">
        <v>1820</v>
      </c>
      <c r="AO1242" s="367" t="s">
        <v>1326</v>
      </c>
      <c r="AP1242" s="370" t="s">
        <v>1835</v>
      </c>
      <c r="AQ1242" s="376" t="s">
        <v>670</v>
      </c>
      <c r="AR1242" s="369">
        <v>4.6666666666666697E-3</v>
      </c>
      <c r="AS1242" s="369">
        <v>4.6666666666666697E-3</v>
      </c>
      <c r="AT1242" s="369" t="s">
        <v>1424</v>
      </c>
      <c r="AW1242"/>
      <c r="AX1242" s="198"/>
      <c r="AY1242" s="184"/>
      <c r="AZ1242" s="184"/>
      <c r="BA1242" s="184"/>
      <c r="BB1242" s="186"/>
      <c r="BC1242" s="184"/>
      <c r="BD1242" s="184"/>
      <c r="BE1242" s="184"/>
      <c r="BF1242" s="184"/>
      <c r="BG1242" s="186"/>
      <c r="BH1242" s="186"/>
      <c r="BI1242" s="199"/>
      <c r="BJ1242" s="199"/>
      <c r="BK1242" s="199"/>
      <c r="BL1242" s="186"/>
      <c r="BM1242" s="186"/>
      <c r="BN1242" s="186"/>
      <c r="BO1242" s="186"/>
      <c r="BP1242" s="186"/>
      <c r="BQ1242" s="186"/>
      <c r="BR1242" s="186"/>
      <c r="BS1242" s="186"/>
      <c r="BT1242" s="187"/>
      <c r="BU1242" s="188"/>
      <c r="BV1242" s="189"/>
      <c r="BW1242" s="185"/>
      <c r="BX1242"/>
      <c r="BZ1242"/>
    </row>
    <row r="1243" spans="2:78" ht="18.75">
      <c r="B1243" s="363" t="s">
        <v>213</v>
      </c>
      <c r="C1243" s="364">
        <v>41673124000115</v>
      </c>
      <c r="D1243" s="365" t="s">
        <v>14</v>
      </c>
      <c r="E1243" s="365" t="s">
        <v>607</v>
      </c>
      <c r="F1243" s="365" t="s">
        <v>1424</v>
      </c>
      <c r="G1243" s="366" t="s">
        <v>1424</v>
      </c>
      <c r="H1243" s="366" t="s">
        <v>34</v>
      </c>
      <c r="I1243" s="366" t="s">
        <v>34</v>
      </c>
      <c r="J1243" s="366" t="s">
        <v>608</v>
      </c>
      <c r="K1243" s="367" t="s">
        <v>48</v>
      </c>
      <c r="L1243" s="368"/>
      <c r="M1243" s="368" t="s">
        <v>34</v>
      </c>
      <c r="N1243" s="367">
        <v>592366</v>
      </c>
      <c r="O1243" s="367" t="s">
        <v>1323</v>
      </c>
      <c r="P1243" s="371">
        <v>44323</v>
      </c>
      <c r="Q1243" s="372">
        <v>8.7233759699999993</v>
      </c>
      <c r="R1243" s="372">
        <v>8.7672549558730175</v>
      </c>
      <c r="S1243" s="367">
        <v>2</v>
      </c>
      <c r="T1243" s="369">
        <v>1.430044812865483E-2</v>
      </c>
      <c r="U1243" s="369">
        <v>0.15322246541713783</v>
      </c>
      <c r="V1243" s="369">
        <v>-2.88487070718072E-2</v>
      </c>
      <c r="W1243" s="369">
        <v>-0.25845129415209517</v>
      </c>
      <c r="Y1243" s="369"/>
      <c r="AA1243" s="369"/>
      <c r="AB1243" s="369">
        <v>0.23217478086337034</v>
      </c>
      <c r="AC1243" s="373">
        <v>-0.60501899540816606</v>
      </c>
      <c r="AD1243" s="575">
        <v>0</v>
      </c>
      <c r="AE1243" s="370" t="s">
        <v>2056</v>
      </c>
      <c r="AF1243" s="370" t="s">
        <v>1833</v>
      </c>
      <c r="AG1243" s="374" t="s">
        <v>1458</v>
      </c>
      <c r="AH1243" s="374" t="s">
        <v>1813</v>
      </c>
      <c r="AI1243" s="374">
        <v>100000</v>
      </c>
      <c r="AJ1243" s="374">
        <v>250</v>
      </c>
      <c r="AK1243" s="374">
        <v>100000</v>
      </c>
      <c r="AL1243" s="722">
        <v>2</v>
      </c>
      <c r="AM1243" s="722">
        <v>20</v>
      </c>
      <c r="AN1243" s="369" t="s">
        <v>1815</v>
      </c>
      <c r="AO1243" s="367" t="s">
        <v>1326</v>
      </c>
      <c r="AP1243" s="370" t="s">
        <v>1816</v>
      </c>
      <c r="AQ1243" s="376" t="s">
        <v>661</v>
      </c>
      <c r="AR1243" s="369">
        <v>5.3333333333333297E-3</v>
      </c>
      <c r="AS1243" s="369">
        <v>5.3333333333333297E-3</v>
      </c>
      <c r="AT1243" s="369" t="s">
        <v>1424</v>
      </c>
      <c r="AW1243"/>
      <c r="AX1243" s="198"/>
      <c r="AY1243" s="184"/>
      <c r="AZ1243" s="184"/>
      <c r="BA1243" s="184"/>
      <c r="BB1243" s="186"/>
      <c r="BC1243" s="184"/>
      <c r="BD1243" s="184"/>
      <c r="BE1243" s="184"/>
      <c r="BF1243" s="184"/>
      <c r="BG1243" s="186"/>
      <c r="BH1243" s="186"/>
      <c r="BI1243" s="199"/>
      <c r="BJ1243" s="199"/>
      <c r="BK1243" s="199"/>
      <c r="BL1243" s="186"/>
      <c r="BM1243" s="186"/>
      <c r="BN1243" s="186"/>
      <c r="BO1243" s="186"/>
      <c r="BP1243" s="186"/>
      <c r="BQ1243" s="186"/>
      <c r="BR1243" s="186"/>
      <c r="BS1243" s="186"/>
      <c r="BT1243" s="187"/>
      <c r="BU1243" s="188"/>
      <c r="BV1243" s="189"/>
      <c r="BW1243" s="185"/>
      <c r="BX1243"/>
      <c r="BZ1243"/>
    </row>
    <row r="1244" spans="2:78" ht="18.75">
      <c r="B1244" s="363" t="s">
        <v>524</v>
      </c>
      <c r="C1244" s="364">
        <v>40677875000147</v>
      </c>
      <c r="D1244" s="365" t="s">
        <v>13</v>
      </c>
      <c r="E1244" s="365" t="s">
        <v>615</v>
      </c>
      <c r="F1244" s="365" t="s">
        <v>619</v>
      </c>
      <c r="G1244" s="366" t="s">
        <v>34</v>
      </c>
      <c r="H1244" s="366" t="s">
        <v>867</v>
      </c>
      <c r="I1244" s="366" t="s">
        <v>34</v>
      </c>
      <c r="J1244" s="366" t="s">
        <v>611</v>
      </c>
      <c r="K1244" s="367" t="s">
        <v>48</v>
      </c>
      <c r="L1244" s="368"/>
      <c r="M1244" s="368" t="s">
        <v>34</v>
      </c>
      <c r="N1244" s="367">
        <v>592455</v>
      </c>
      <c r="O1244" s="367" t="s">
        <v>1323</v>
      </c>
      <c r="P1244" s="371">
        <v>44325</v>
      </c>
      <c r="Q1244" s="372">
        <v>10.72778096</v>
      </c>
      <c r="R1244" s="372">
        <v>13.530195626653384</v>
      </c>
      <c r="S1244" s="367">
        <v>1</v>
      </c>
      <c r="T1244" s="369">
        <v>1.2402112273579124E-2</v>
      </c>
      <c r="U1244" s="369">
        <v>0.13288270422310799</v>
      </c>
      <c r="V1244" s="369">
        <v>1.7119653395274659E-2</v>
      </c>
      <c r="W1244" s="369">
        <v>0.15337243934124328</v>
      </c>
      <c r="Y1244" s="369"/>
      <c r="AA1244" s="369"/>
      <c r="AB1244" s="369">
        <v>5.6263876933510856E-2</v>
      </c>
      <c r="AC1244" s="373">
        <v>-1.6796174981269401</v>
      </c>
      <c r="AD1244" s="575">
        <v>41075494000150</v>
      </c>
      <c r="AE1244" s="370" t="s">
        <v>1994</v>
      </c>
      <c r="AF1244" s="370" t="s">
        <v>1812</v>
      </c>
      <c r="AG1244" s="374" t="s">
        <v>1459</v>
      </c>
      <c r="AH1244" s="374" t="s">
        <v>1819</v>
      </c>
      <c r="AI1244" s="374">
        <v>10000</v>
      </c>
      <c r="AJ1244" s="374">
        <v>5000</v>
      </c>
      <c r="AK1244" s="374">
        <v>5000</v>
      </c>
      <c r="AL1244" s="722">
        <v>2.2000000000000002</v>
      </c>
      <c r="AM1244" s="722">
        <v>20</v>
      </c>
      <c r="AN1244" s="369" t="s">
        <v>1834</v>
      </c>
      <c r="AO1244" s="367" t="s">
        <v>1326</v>
      </c>
      <c r="AP1244" s="370" t="s">
        <v>1835</v>
      </c>
      <c r="AQ1244" s="376" t="s">
        <v>670</v>
      </c>
      <c r="AR1244" s="369">
        <v>3.8E-3</v>
      </c>
      <c r="AS1244" s="369">
        <v>3.8E-3</v>
      </c>
      <c r="AT1244" s="369" t="s">
        <v>1424</v>
      </c>
      <c r="AW1244"/>
      <c r="AX1244" s="198"/>
      <c r="AY1244" s="184"/>
      <c r="AZ1244" s="184"/>
      <c r="BA1244" s="184"/>
      <c r="BB1244" s="186"/>
      <c r="BC1244" s="184"/>
      <c r="BD1244" s="184"/>
      <c r="BE1244" s="184"/>
      <c r="BF1244" s="184"/>
      <c r="BG1244" s="186"/>
      <c r="BH1244" s="186"/>
      <c r="BI1244" s="199"/>
      <c r="BJ1244" s="199"/>
      <c r="BK1244" s="199"/>
      <c r="BL1244" s="186"/>
      <c r="BM1244" s="186"/>
      <c r="BN1244" s="186"/>
      <c r="BO1244" s="186"/>
      <c r="BP1244" s="186"/>
      <c r="BQ1244" s="186"/>
      <c r="BR1244" s="186"/>
      <c r="BS1244" s="186"/>
      <c r="BT1244" s="187"/>
      <c r="BU1244" s="188"/>
      <c r="BV1244" s="189"/>
      <c r="BW1244" s="185"/>
      <c r="BX1244"/>
      <c r="BZ1244"/>
    </row>
    <row r="1245" spans="2:78" ht="18.75">
      <c r="B1245" s="363" t="s">
        <v>559</v>
      </c>
      <c r="C1245" s="364">
        <v>41881117000109</v>
      </c>
      <c r="D1245" s="365" t="s">
        <v>14</v>
      </c>
      <c r="E1245" s="365" t="s">
        <v>607</v>
      </c>
      <c r="F1245" s="365" t="s">
        <v>1424</v>
      </c>
      <c r="G1245" s="366" t="s">
        <v>1424</v>
      </c>
      <c r="H1245" s="366" t="s">
        <v>34</v>
      </c>
      <c r="I1245" s="366" t="s">
        <v>34</v>
      </c>
      <c r="J1245" s="366" t="s">
        <v>608</v>
      </c>
      <c r="K1245" s="367" t="s">
        <v>48</v>
      </c>
      <c r="L1245" s="368"/>
      <c r="M1245" s="368" t="s">
        <v>1421</v>
      </c>
      <c r="N1245" s="367">
        <v>592463</v>
      </c>
      <c r="O1245" s="367" t="s">
        <v>1326</v>
      </c>
      <c r="P1245" s="371">
        <v>44332</v>
      </c>
      <c r="Q1245" s="372">
        <v>3.2807396099999999</v>
      </c>
      <c r="R1245" s="372">
        <v>3.9046201051515159</v>
      </c>
      <c r="S1245" s="367">
        <v>2</v>
      </c>
      <c r="T1245" s="369">
        <v>-0.65279283818149114</v>
      </c>
      <c r="U1245" s="369">
        <v>-6.9943631956817143</v>
      </c>
      <c r="V1245" s="369">
        <v>-0.65279283818149114</v>
      </c>
      <c r="W1245" s="369">
        <v>-5.8482743584063384</v>
      </c>
      <c r="Y1245" s="369"/>
      <c r="AA1245" s="369"/>
      <c r="AB1245" s="369">
        <v>1.1479926157800511</v>
      </c>
      <c r="AC1245" s="373">
        <v>-0.66587038390254671</v>
      </c>
      <c r="AD1245" s="575">
        <v>0</v>
      </c>
      <c r="AE1245" s="370" t="s">
        <v>2093</v>
      </c>
      <c r="AF1245" s="370" t="s">
        <v>1833</v>
      </c>
      <c r="AG1245" s="374" t="s">
        <v>1458</v>
      </c>
      <c r="AH1245" s="374" t="s">
        <v>1813</v>
      </c>
      <c r="AI1245" s="374">
        <v>5000</v>
      </c>
      <c r="AJ1245" s="374">
        <v>5000</v>
      </c>
      <c r="AK1245" s="374">
        <v>5000</v>
      </c>
      <c r="AL1245" s="722">
        <v>0.13</v>
      </c>
      <c r="AM1245" s="722">
        <v>10</v>
      </c>
      <c r="AN1245" s="369" t="s">
        <v>1815</v>
      </c>
      <c r="AO1245" s="367" t="s">
        <v>1326</v>
      </c>
      <c r="AP1245" s="370" t="s">
        <v>1816</v>
      </c>
      <c r="AQ1245" s="376" t="s">
        <v>661</v>
      </c>
      <c r="AR1245" s="369">
        <v>2.5999999999999998E-4</v>
      </c>
      <c r="AS1245" s="369">
        <v>2.5999999999999998E-4</v>
      </c>
      <c r="AT1245" s="369" t="s">
        <v>1424</v>
      </c>
      <c r="AW1245"/>
      <c r="AX1245" s="198"/>
      <c r="AY1245" s="184"/>
      <c r="AZ1245" s="184"/>
      <c r="BA1245" s="184"/>
      <c r="BB1245" s="186"/>
      <c r="BC1245" s="184"/>
      <c r="BD1245" s="184"/>
      <c r="BE1245" s="184"/>
      <c r="BF1245" s="184"/>
      <c r="BG1245" s="186"/>
      <c r="BH1245" s="186"/>
      <c r="BI1245" s="199"/>
      <c r="BJ1245" s="199"/>
      <c r="BK1245" s="199"/>
      <c r="BL1245" s="186"/>
      <c r="BM1245" s="186"/>
      <c r="BN1245" s="186"/>
      <c r="BO1245" s="186"/>
      <c r="BP1245" s="186"/>
      <c r="BQ1245" s="186"/>
      <c r="BR1245" s="186"/>
      <c r="BS1245" s="186"/>
      <c r="BT1245" s="187"/>
      <c r="BU1245" s="188"/>
      <c r="BV1245" s="189"/>
      <c r="BW1245" s="185"/>
      <c r="BX1245"/>
      <c r="BZ1245"/>
    </row>
    <row r="1246" spans="2:78" ht="18.75">
      <c r="B1246" s="363" t="s">
        <v>486</v>
      </c>
      <c r="C1246" s="364">
        <v>41574684000112</v>
      </c>
      <c r="D1246" s="365" t="s">
        <v>11</v>
      </c>
      <c r="E1246" s="365" t="s">
        <v>620</v>
      </c>
      <c r="F1246" s="365" t="s">
        <v>665</v>
      </c>
      <c r="G1246" s="366" t="s">
        <v>740</v>
      </c>
      <c r="H1246" s="366" t="s">
        <v>34</v>
      </c>
      <c r="I1246" s="366" t="s">
        <v>1306</v>
      </c>
      <c r="J1246" s="366" t="s">
        <v>692</v>
      </c>
      <c r="K1246" s="367" t="s">
        <v>48</v>
      </c>
      <c r="L1246" s="368"/>
      <c r="M1246" s="368" t="s">
        <v>34</v>
      </c>
      <c r="N1246" s="367">
        <v>592528</v>
      </c>
      <c r="O1246" s="367" t="s">
        <v>1323</v>
      </c>
      <c r="P1246" s="371">
        <v>44343</v>
      </c>
      <c r="Q1246" s="372">
        <v>138.08740523</v>
      </c>
      <c r="R1246" s="372">
        <v>117.44850825486057</v>
      </c>
      <c r="S1246" s="367">
        <v>1</v>
      </c>
      <c r="T1246" s="369">
        <v>0.12598741011434678</v>
      </c>
      <c r="U1246" s="369">
        <v>1.3498948715151977</v>
      </c>
      <c r="V1246" s="369">
        <v>0.1549566584937343</v>
      </c>
      <c r="W1246" s="369">
        <v>1.3882337543067251</v>
      </c>
      <c r="Y1246" s="369"/>
      <c r="AA1246" s="369"/>
      <c r="AB1246" s="369">
        <v>1.5310350674660712E-3</v>
      </c>
      <c r="AC1246" s="373">
        <v>28.304520131074284</v>
      </c>
      <c r="AD1246" s="575">
        <v>0</v>
      </c>
      <c r="AE1246" s="370" t="s">
        <v>1980</v>
      </c>
      <c r="AF1246" s="370" t="s">
        <v>1833</v>
      </c>
      <c r="AG1246" s="374" t="s">
        <v>1458</v>
      </c>
      <c r="AH1246" s="374" t="s">
        <v>1813</v>
      </c>
      <c r="AI1246" s="374">
        <v>1000</v>
      </c>
      <c r="AJ1246" s="374">
        <v>100</v>
      </c>
      <c r="AK1246" s="374">
        <v>1000</v>
      </c>
      <c r="AL1246" s="722">
        <v>1</v>
      </c>
      <c r="AM1246" s="722">
        <v>15</v>
      </c>
      <c r="AN1246" s="369" t="s">
        <v>1815</v>
      </c>
      <c r="AO1246" s="367" t="s">
        <v>1326</v>
      </c>
      <c r="AP1246" s="370" t="s">
        <v>1835</v>
      </c>
      <c r="AQ1246" s="376" t="s">
        <v>673</v>
      </c>
      <c r="AR1246" s="369">
        <v>2.13333333333333E-3</v>
      </c>
      <c r="AS1246" s="369">
        <v>2.13333333333333E-3</v>
      </c>
      <c r="AT1246" s="369" t="s">
        <v>1424</v>
      </c>
      <c r="AW1246"/>
      <c r="AX1246" s="198"/>
      <c r="AY1246" s="184"/>
      <c r="AZ1246" s="184"/>
      <c r="BA1246" s="184"/>
      <c r="BB1246" s="186"/>
      <c r="BC1246" s="184"/>
      <c r="BD1246" s="184"/>
      <c r="BE1246" s="184"/>
      <c r="BF1246" s="184"/>
      <c r="BG1246" s="186"/>
      <c r="BH1246" s="186"/>
      <c r="BI1246" s="199"/>
      <c r="BJ1246" s="199"/>
      <c r="BK1246" s="199"/>
      <c r="BL1246" s="186"/>
      <c r="BM1246" s="186"/>
      <c r="BN1246" s="186"/>
      <c r="BO1246" s="186"/>
      <c r="BP1246" s="186"/>
      <c r="BQ1246" s="186"/>
      <c r="BR1246" s="186"/>
      <c r="BS1246" s="186"/>
      <c r="BT1246" s="187"/>
      <c r="BU1246" s="188"/>
      <c r="BV1246" s="189"/>
      <c r="BW1246" s="185"/>
      <c r="BX1246"/>
      <c r="BZ1246"/>
    </row>
    <row r="1247" spans="2:78" ht="18.75">
      <c r="B1247" s="363" t="s">
        <v>565</v>
      </c>
      <c r="C1247" s="364">
        <v>38597242000187</v>
      </c>
      <c r="D1247" s="365" t="s">
        <v>14</v>
      </c>
      <c r="E1247" s="365" t="s">
        <v>614</v>
      </c>
      <c r="F1247" s="365" t="s">
        <v>1424</v>
      </c>
      <c r="G1247" s="366" t="s">
        <v>1424</v>
      </c>
      <c r="H1247" s="366" t="s">
        <v>1340</v>
      </c>
      <c r="I1247" s="366" t="s">
        <v>34</v>
      </c>
      <c r="J1247" s="366" t="s">
        <v>608</v>
      </c>
      <c r="K1247" s="367" t="s">
        <v>48</v>
      </c>
      <c r="L1247" s="368"/>
      <c r="M1247" s="368" t="s">
        <v>34</v>
      </c>
      <c r="N1247" s="367">
        <v>592854</v>
      </c>
      <c r="O1247" s="367" t="s">
        <v>1323</v>
      </c>
      <c r="P1247" s="371">
        <v>44238</v>
      </c>
      <c r="Q1247" s="372">
        <v>26.14940576</v>
      </c>
      <c r="R1247" s="372">
        <v>26.803261622024284</v>
      </c>
      <c r="S1247" s="367">
        <v>2</v>
      </c>
      <c r="T1247" s="369">
        <v>-1.0919089721284969E-2</v>
      </c>
      <c r="U1247" s="369">
        <v>-0.11699282652924714</v>
      </c>
      <c r="V1247" s="369">
        <v>-0.11216970967793416</v>
      </c>
      <c r="W1247" s="369">
        <v>-1.0049118166289732</v>
      </c>
      <c r="Y1247" s="369"/>
      <c r="AA1247" s="369"/>
      <c r="AB1247" s="369">
        <v>0.21745804072962124</v>
      </c>
      <c r="AC1247" s="373">
        <v>-1.0291233864350295</v>
      </c>
      <c r="AD1247" s="575">
        <v>38597428000136</v>
      </c>
      <c r="AE1247" s="370" t="s">
        <v>1994</v>
      </c>
      <c r="AF1247" s="370" t="s">
        <v>1812</v>
      </c>
      <c r="AG1247" s="374" t="s">
        <v>1459</v>
      </c>
      <c r="AH1247" s="374" t="s">
        <v>1813</v>
      </c>
      <c r="AI1247" s="374">
        <v>10000</v>
      </c>
      <c r="AJ1247" s="374">
        <v>0</v>
      </c>
      <c r="AK1247" s="374">
        <v>5000</v>
      </c>
      <c r="AL1247" s="722">
        <v>2.5</v>
      </c>
      <c r="AM1247" s="722">
        <v>20</v>
      </c>
      <c r="AN1247" s="369" t="s">
        <v>1815</v>
      </c>
      <c r="AO1247" s="367" t="s">
        <v>1326</v>
      </c>
      <c r="AP1247" s="370" t="s">
        <v>1835</v>
      </c>
      <c r="AQ1247" s="376" t="s">
        <v>670</v>
      </c>
      <c r="AR1247" s="369">
        <v>3.8E-3</v>
      </c>
      <c r="AS1247" s="369">
        <v>3.8E-3</v>
      </c>
      <c r="AT1247" s="369" t="s">
        <v>1424</v>
      </c>
      <c r="AW1247"/>
      <c r="AX1247" s="198"/>
      <c r="AY1247" s="184"/>
      <c r="AZ1247" s="184"/>
      <c r="BA1247" s="184"/>
      <c r="BB1247" s="186"/>
      <c r="BC1247" s="184"/>
      <c r="BD1247" s="184"/>
      <c r="BE1247" s="184"/>
      <c r="BF1247" s="184"/>
      <c r="BG1247" s="186"/>
      <c r="BH1247" s="186"/>
      <c r="BI1247" s="199"/>
      <c r="BJ1247" s="199"/>
      <c r="BK1247" s="199"/>
      <c r="BL1247" s="186"/>
      <c r="BM1247" s="186"/>
      <c r="BN1247" s="186"/>
      <c r="BO1247" s="186"/>
      <c r="BP1247" s="186"/>
      <c r="BQ1247" s="186"/>
      <c r="BR1247" s="186"/>
      <c r="BS1247" s="186"/>
      <c r="BT1247" s="187"/>
      <c r="BU1247" s="188"/>
      <c r="BV1247" s="189"/>
      <c r="BW1247" s="185"/>
      <c r="BX1247"/>
      <c r="BZ1247"/>
    </row>
    <row r="1248" spans="2:78" ht="18.75">
      <c r="B1248" s="363" t="s">
        <v>522</v>
      </c>
      <c r="C1248" s="364">
        <v>41128407000186</v>
      </c>
      <c r="D1248" s="365" t="s">
        <v>13</v>
      </c>
      <c r="E1248" s="365" t="s">
        <v>615</v>
      </c>
      <c r="F1248" s="365" t="s">
        <v>619</v>
      </c>
      <c r="G1248" s="366" t="s">
        <v>34</v>
      </c>
      <c r="H1248" s="366" t="s">
        <v>1339</v>
      </c>
      <c r="I1248" s="366" t="s">
        <v>34</v>
      </c>
      <c r="J1248" s="366" t="s">
        <v>1424</v>
      </c>
      <c r="K1248" s="367" t="s">
        <v>48</v>
      </c>
      <c r="L1248" s="368"/>
      <c r="M1248" s="368" t="s">
        <v>34</v>
      </c>
      <c r="N1248" s="367">
        <v>592978</v>
      </c>
      <c r="O1248" s="367" t="s">
        <v>1323</v>
      </c>
      <c r="P1248" s="371">
        <v>44331</v>
      </c>
      <c r="Q1248" s="372">
        <v>26.712462800000001</v>
      </c>
      <c r="R1248" s="372">
        <v>25.268345425936236</v>
      </c>
      <c r="S1248" s="367">
        <v>1</v>
      </c>
      <c r="T1248" s="369">
        <v>7.4182502227260638E-2</v>
      </c>
      <c r="U1248" s="369">
        <v>0.79483004866801854</v>
      </c>
      <c r="V1248" s="369">
        <v>0.1032640659655033</v>
      </c>
      <c r="W1248" s="369">
        <v>0.9251274735384446</v>
      </c>
      <c r="Y1248" s="369"/>
      <c r="AA1248" s="369"/>
      <c r="AB1248" s="369">
        <v>3.7961947102725213E-2</v>
      </c>
      <c r="AC1248" s="373">
        <v>-0.22015150111088355</v>
      </c>
      <c r="AD1248" s="575">
        <v>0</v>
      </c>
      <c r="AE1248" s="370" t="s">
        <v>2043</v>
      </c>
      <c r="AF1248" s="370" t="s">
        <v>1812</v>
      </c>
      <c r="AG1248" s="374" t="s">
        <v>1459</v>
      </c>
      <c r="AH1248" s="374" t="s">
        <v>1819</v>
      </c>
      <c r="AI1248" s="374">
        <v>500</v>
      </c>
      <c r="AJ1248" s="374">
        <v>0</v>
      </c>
      <c r="AK1248" s="374">
        <v>500</v>
      </c>
      <c r="AL1248" s="722">
        <v>2.5</v>
      </c>
      <c r="AM1248" s="722">
        <v>20</v>
      </c>
      <c r="AN1248" s="369" t="s">
        <v>1820</v>
      </c>
      <c r="AO1248" s="367" t="s">
        <v>1326</v>
      </c>
      <c r="AP1248" s="370" t="s">
        <v>1835</v>
      </c>
      <c r="AQ1248" s="376" t="s">
        <v>666</v>
      </c>
      <c r="AR1248" s="369">
        <v>5.3340000000000002E-3</v>
      </c>
      <c r="AS1248" s="369">
        <v>5.3340000000000002E-3</v>
      </c>
      <c r="AT1248" s="369" t="s">
        <v>1424</v>
      </c>
      <c r="AW1248"/>
      <c r="AX1248" s="198"/>
      <c r="AY1248" s="184"/>
      <c r="AZ1248" s="184"/>
      <c r="BA1248" s="184"/>
      <c r="BB1248" s="186"/>
      <c r="BC1248" s="184"/>
      <c r="BD1248" s="184"/>
      <c r="BE1248" s="184"/>
      <c r="BF1248" s="184"/>
      <c r="BG1248" s="186"/>
      <c r="BH1248" s="186"/>
      <c r="BI1248" s="199"/>
      <c r="BJ1248" s="199"/>
      <c r="BK1248" s="199"/>
      <c r="BL1248" s="186"/>
      <c r="BM1248" s="186"/>
      <c r="BN1248" s="186"/>
      <c r="BO1248" s="186"/>
      <c r="BP1248" s="186"/>
      <c r="BQ1248" s="186"/>
      <c r="BR1248" s="186"/>
      <c r="BS1248" s="186"/>
      <c r="BT1248" s="187"/>
      <c r="BU1248" s="188"/>
      <c r="BV1248" s="189"/>
      <c r="BW1248" s="185"/>
      <c r="BX1248"/>
      <c r="BZ1248"/>
    </row>
    <row r="1249" spans="2:78" ht="18.75">
      <c r="B1249" s="363" t="s">
        <v>380</v>
      </c>
      <c r="C1249" s="364">
        <v>39959025000152</v>
      </c>
      <c r="D1249" s="365" t="s">
        <v>11</v>
      </c>
      <c r="E1249" s="365" t="s">
        <v>621</v>
      </c>
      <c r="F1249" s="365" t="s">
        <v>694</v>
      </c>
      <c r="G1249" s="366" t="s">
        <v>740</v>
      </c>
      <c r="H1249" s="366" t="s">
        <v>34</v>
      </c>
      <c r="I1249" s="366" t="s">
        <v>1424</v>
      </c>
      <c r="J1249" s="366" t="s">
        <v>608</v>
      </c>
      <c r="K1249" s="367" t="s">
        <v>48</v>
      </c>
      <c r="L1249" s="368"/>
      <c r="M1249" s="368" t="s">
        <v>34</v>
      </c>
      <c r="N1249" s="367">
        <v>593141</v>
      </c>
      <c r="O1249" s="367" t="s">
        <v>1323</v>
      </c>
      <c r="P1249" s="371">
        <v>44201</v>
      </c>
      <c r="Q1249" s="372">
        <v>181.44530721000001</v>
      </c>
      <c r="R1249" s="372">
        <v>61.594928639043808</v>
      </c>
      <c r="S1249" s="367">
        <v>2</v>
      </c>
      <c r="T1249" s="369">
        <v>8.4038045000842665E-2</v>
      </c>
      <c r="U1249" s="369">
        <v>0.90042747807768986</v>
      </c>
      <c r="V1249" s="369">
        <v>0.11177255485895965</v>
      </c>
      <c r="W1249" s="369">
        <v>1.0013537654245566</v>
      </c>
      <c r="Y1249" s="369"/>
      <c r="AA1249" s="369"/>
      <c r="AB1249" s="369">
        <v>2.9631770814857201E-2</v>
      </c>
      <c r="AC1249" s="373">
        <v>5.0995687920098124E-3</v>
      </c>
      <c r="AD1249" s="575">
        <v>39723106000159</v>
      </c>
      <c r="AE1249" s="370" t="s">
        <v>1873</v>
      </c>
      <c r="AF1249" s="370" t="s">
        <v>1812</v>
      </c>
      <c r="AG1249" s="374" t="s">
        <v>1459</v>
      </c>
      <c r="AH1249" s="374" t="s">
        <v>1819</v>
      </c>
      <c r="AI1249" s="374">
        <v>1000</v>
      </c>
      <c r="AJ1249" s="374">
        <v>100</v>
      </c>
      <c r="AK1249" s="374">
        <v>100</v>
      </c>
      <c r="AL1249" s="722">
        <v>0.85</v>
      </c>
      <c r="AM1249" s="722">
        <v>0</v>
      </c>
      <c r="AN1249" s="369" t="s">
        <v>1928</v>
      </c>
      <c r="AO1249" s="367" t="s">
        <v>1326</v>
      </c>
      <c r="AP1249" s="370" t="s">
        <v>1821</v>
      </c>
      <c r="AQ1249" s="376" t="s">
        <v>11</v>
      </c>
      <c r="AR1249" s="369">
        <v>1.6000000000000001E-3</v>
      </c>
      <c r="AS1249" s="369">
        <v>1.6000000000000001E-3</v>
      </c>
      <c r="AT1249" s="369" t="s">
        <v>1424</v>
      </c>
      <c r="AW1249"/>
      <c r="AX1249" s="198"/>
      <c r="AY1249" s="184"/>
      <c r="AZ1249" s="184"/>
      <c r="BA1249" s="184"/>
      <c r="BB1249" s="186"/>
      <c r="BC1249" s="184"/>
      <c r="BD1249" s="184"/>
      <c r="BE1249" s="184"/>
      <c r="BF1249" s="184"/>
      <c r="BG1249" s="186"/>
      <c r="BH1249" s="186"/>
      <c r="BI1249" s="199"/>
      <c r="BJ1249" s="199"/>
      <c r="BK1249" s="199"/>
      <c r="BL1249" s="186"/>
      <c r="BM1249" s="186"/>
      <c r="BN1249" s="186"/>
      <c r="BO1249" s="186"/>
      <c r="BP1249" s="186"/>
      <c r="BQ1249" s="186"/>
      <c r="BR1249" s="186"/>
      <c r="BS1249" s="186"/>
      <c r="BT1249" s="187"/>
      <c r="BU1249" s="188"/>
      <c r="BV1249" s="189"/>
      <c r="BW1249" s="185"/>
      <c r="BX1249"/>
      <c r="BZ1249"/>
    </row>
    <row r="1250" spans="2:78" ht="18.75">
      <c r="B1250" s="363" t="s">
        <v>87</v>
      </c>
      <c r="C1250" s="364">
        <v>41373625000186</v>
      </c>
      <c r="D1250" s="365" t="s">
        <v>14</v>
      </c>
      <c r="E1250" s="365" t="s">
        <v>607</v>
      </c>
      <c r="F1250" s="365" t="s">
        <v>1319</v>
      </c>
      <c r="G1250" s="366" t="s">
        <v>1424</v>
      </c>
      <c r="H1250" s="366" t="s">
        <v>34</v>
      </c>
      <c r="I1250" s="366" t="s">
        <v>34</v>
      </c>
      <c r="J1250" s="366" t="s">
        <v>611</v>
      </c>
      <c r="K1250" s="367" t="s">
        <v>49</v>
      </c>
      <c r="L1250" s="368"/>
      <c r="M1250" s="368" t="s">
        <v>34</v>
      </c>
      <c r="N1250" s="367">
        <v>593151</v>
      </c>
      <c r="O1250" s="367" t="s">
        <v>1323</v>
      </c>
      <c r="P1250" s="371">
        <v>44299</v>
      </c>
      <c r="Q1250" s="372">
        <v>8.02266279</v>
      </c>
      <c r="R1250" s="372">
        <v>11.32131480464286</v>
      </c>
      <c r="S1250" s="367">
        <v>3</v>
      </c>
      <c r="T1250" s="369">
        <v>-0.39387663307748899</v>
      </c>
      <c r="U1250" s="369">
        <v>-4.2201998320182108</v>
      </c>
      <c r="V1250" s="369">
        <v>-0.42501638669849851</v>
      </c>
      <c r="W1250" s="369">
        <v>-3.8076588633472186</v>
      </c>
      <c r="Y1250" s="369"/>
      <c r="AA1250" s="369"/>
      <c r="AB1250" s="369">
        <v>0.29266105317107077</v>
      </c>
      <c r="AC1250" s="373">
        <v>-1.8336496315075954</v>
      </c>
      <c r="AD1250" s="575">
        <v>0</v>
      </c>
      <c r="AE1250" s="370" t="s">
        <v>2008</v>
      </c>
      <c r="AF1250" s="370" t="s">
        <v>1833</v>
      </c>
      <c r="AG1250" s="374" t="s">
        <v>1458</v>
      </c>
      <c r="AH1250" s="374" t="s">
        <v>1813</v>
      </c>
      <c r="AI1250" s="374">
        <v>1000</v>
      </c>
      <c r="AJ1250" s="374">
        <v>1000</v>
      </c>
      <c r="AK1250" s="374">
        <v>1000</v>
      </c>
      <c r="AL1250" s="722">
        <v>2</v>
      </c>
      <c r="AM1250" s="722">
        <v>20</v>
      </c>
      <c r="AN1250" s="369" t="s">
        <v>1815</v>
      </c>
      <c r="AO1250" s="367" t="s">
        <v>1326</v>
      </c>
      <c r="AP1250" s="370" t="s">
        <v>1816</v>
      </c>
      <c r="AQ1250" s="376" t="s">
        <v>689</v>
      </c>
      <c r="AR1250" s="369">
        <v>6.6666666666666697E-3</v>
      </c>
      <c r="AS1250" s="369">
        <v>6.6666666666666697E-3</v>
      </c>
      <c r="AT1250" s="369" t="s">
        <v>1424</v>
      </c>
      <c r="AW1250"/>
      <c r="AX1250" s="198"/>
      <c r="AY1250" s="184"/>
      <c r="AZ1250" s="184"/>
      <c r="BA1250" s="184"/>
      <c r="BB1250" s="186"/>
      <c r="BC1250" s="184"/>
      <c r="BD1250" s="184"/>
      <c r="BE1250" s="184"/>
      <c r="BF1250" s="184"/>
      <c r="BG1250" s="186"/>
      <c r="BH1250" s="186"/>
      <c r="BI1250" s="199"/>
      <c r="BJ1250" s="199"/>
      <c r="BK1250" s="199"/>
      <c r="BL1250" s="186"/>
      <c r="BM1250" s="186"/>
      <c r="BN1250" s="186"/>
      <c r="BO1250" s="186"/>
      <c r="BP1250" s="186"/>
      <c r="BQ1250" s="186"/>
      <c r="BR1250" s="186"/>
      <c r="BS1250" s="186"/>
      <c r="BT1250" s="187"/>
      <c r="BU1250" s="188"/>
      <c r="BV1250" s="189"/>
      <c r="BW1250" s="185"/>
      <c r="BX1250"/>
      <c r="BZ1250"/>
    </row>
    <row r="1251" spans="2:78" ht="18.75">
      <c r="B1251" s="363" t="s">
        <v>493</v>
      </c>
      <c r="C1251" s="364"/>
      <c r="D1251" s="365" t="s">
        <v>11</v>
      </c>
      <c r="E1251" s="365" t="s">
        <v>620</v>
      </c>
      <c r="F1251" s="365" t="s">
        <v>687</v>
      </c>
      <c r="G1251" s="366" t="s">
        <v>740</v>
      </c>
      <c r="H1251" s="366" t="s">
        <v>34</v>
      </c>
      <c r="I1251" s="366" t="s">
        <v>1321</v>
      </c>
      <c r="J1251" s="366" t="s">
        <v>608</v>
      </c>
      <c r="L1251" s="368"/>
      <c r="M1251" s="368" t="s">
        <v>1421</v>
      </c>
      <c r="N1251" s="367">
        <v>593338</v>
      </c>
      <c r="O1251" s="367" t="s">
        <v>1323</v>
      </c>
      <c r="P1251" s="371"/>
      <c r="S1251" s="367"/>
      <c r="U1251" s="369"/>
      <c r="W1251" s="369"/>
      <c r="Y1251" s="369"/>
      <c r="AA1251" s="369"/>
      <c r="AD1251" s="575">
        <v>0</v>
      </c>
      <c r="AE1251" s="370"/>
      <c r="AF1251" s="370"/>
      <c r="AG1251" s="374" t="s">
        <v>1458</v>
      </c>
      <c r="AH1251" s="374"/>
      <c r="AI1251" s="374">
        <v>100000</v>
      </c>
      <c r="AJ1251" s="374">
        <v>50000</v>
      </c>
      <c r="AK1251" s="374">
        <v>10000</v>
      </c>
      <c r="AN1251" s="369"/>
      <c r="AO1251" s="367" t="s">
        <v>1326</v>
      </c>
      <c r="AP1251" s="370"/>
      <c r="AR1251" s="369">
        <v>0</v>
      </c>
      <c r="AS1251" s="369">
        <v>0</v>
      </c>
      <c r="AT1251" s="369" t="s">
        <v>1424</v>
      </c>
      <c r="AW1251"/>
      <c r="AX1251" s="198"/>
      <c r="AY1251" s="184"/>
      <c r="AZ1251" s="184"/>
      <c r="BA1251" s="184"/>
      <c r="BB1251" s="186"/>
      <c r="BC1251" s="184"/>
      <c r="BD1251" s="184"/>
      <c r="BE1251" s="184"/>
      <c r="BF1251" s="184"/>
      <c r="BG1251" s="186"/>
      <c r="BH1251" s="186"/>
      <c r="BI1251" s="199"/>
      <c r="BJ1251" s="199"/>
      <c r="BK1251" s="199"/>
      <c r="BL1251" s="186"/>
      <c r="BM1251" s="186"/>
      <c r="BN1251" s="186"/>
      <c r="BO1251" s="186"/>
      <c r="BP1251" s="186"/>
      <c r="BQ1251" s="186"/>
      <c r="BR1251" s="186"/>
      <c r="BS1251" s="186"/>
      <c r="BT1251" s="187"/>
      <c r="BU1251" s="188"/>
      <c r="BV1251" s="189"/>
      <c r="BW1251" s="185"/>
      <c r="BX1251"/>
      <c r="BZ1251"/>
    </row>
    <row r="1252" spans="2:78" ht="18.75">
      <c r="B1252" s="363" t="s">
        <v>1557</v>
      </c>
      <c r="C1252" s="364">
        <v>40779790000170</v>
      </c>
      <c r="D1252" s="365" t="s">
        <v>14</v>
      </c>
      <c r="E1252" s="365" t="s">
        <v>607</v>
      </c>
      <c r="F1252" s="365" t="s">
        <v>1424</v>
      </c>
      <c r="G1252" s="366" t="s">
        <v>1424</v>
      </c>
      <c r="H1252" s="366" t="s">
        <v>34</v>
      </c>
      <c r="I1252" s="366" t="s">
        <v>34</v>
      </c>
      <c r="J1252" s="366" t="s">
        <v>608</v>
      </c>
      <c r="K1252" s="367" t="s">
        <v>48</v>
      </c>
      <c r="L1252" s="368"/>
      <c r="M1252" s="368" t="s">
        <v>1424</v>
      </c>
      <c r="N1252" s="367">
        <v>593397</v>
      </c>
      <c r="O1252" s="367" t="s">
        <v>1323</v>
      </c>
      <c r="P1252" s="371">
        <v>44266</v>
      </c>
      <c r="Q1252" s="372">
        <v>116.28375204</v>
      </c>
      <c r="R1252" s="372">
        <v>95.783729911865009</v>
      </c>
      <c r="S1252" s="367">
        <v>2</v>
      </c>
      <c r="T1252" s="369">
        <v>-1.2202754105336111E-2</v>
      </c>
      <c r="U1252" s="369">
        <v>-0.13074667675288967</v>
      </c>
      <c r="V1252" s="369">
        <v>-0.12694381179499103</v>
      </c>
      <c r="W1252" s="369">
        <v>-1.1372708094456783</v>
      </c>
      <c r="Y1252" s="369"/>
      <c r="AA1252" s="369"/>
      <c r="AB1252" s="369">
        <v>0.23173819219949465</v>
      </c>
      <c r="AC1252" s="373">
        <v>-1.029460250535136</v>
      </c>
      <c r="AD1252" s="575">
        <v>11176045000138</v>
      </c>
      <c r="AE1252" s="370" t="s">
        <v>1903</v>
      </c>
      <c r="AF1252" s="370" t="s">
        <v>1812</v>
      </c>
      <c r="AG1252" s="374" t="s">
        <v>1459</v>
      </c>
      <c r="AH1252" s="374" t="s">
        <v>1813</v>
      </c>
      <c r="AI1252" s="374">
        <v>0</v>
      </c>
      <c r="AJ1252" s="374">
        <v>0</v>
      </c>
      <c r="AK1252" s="374">
        <v>0</v>
      </c>
      <c r="AL1252" s="722">
        <v>1154</v>
      </c>
      <c r="AM1252" s="722">
        <v>0</v>
      </c>
      <c r="AN1252" s="369" t="s">
        <v>1815</v>
      </c>
      <c r="AO1252" s="367" t="s">
        <v>1326</v>
      </c>
      <c r="AP1252" s="370" t="s">
        <v>1816</v>
      </c>
      <c r="AQ1252" s="376" t="s">
        <v>718</v>
      </c>
      <c r="AR1252" s="369">
        <v>0</v>
      </c>
      <c r="AS1252" s="369">
        <v>0</v>
      </c>
      <c r="AT1252" s="369" t="s">
        <v>1424</v>
      </c>
      <c r="AW1252"/>
      <c r="AX1252" s="198"/>
      <c r="AY1252" s="184"/>
      <c r="AZ1252" s="184"/>
      <c r="BA1252" s="184"/>
      <c r="BB1252" s="186"/>
      <c r="BC1252" s="184"/>
      <c r="BD1252" s="184"/>
      <c r="BE1252" s="184"/>
      <c r="BF1252" s="184"/>
      <c r="BG1252" s="186"/>
      <c r="BH1252" s="186"/>
      <c r="BI1252" s="199"/>
      <c r="BJ1252" s="199"/>
      <c r="BK1252" s="199"/>
      <c r="BL1252" s="186"/>
      <c r="BM1252" s="186"/>
      <c r="BN1252" s="186"/>
      <c r="BO1252" s="186"/>
      <c r="BP1252" s="186"/>
      <c r="BQ1252" s="186"/>
      <c r="BR1252" s="186"/>
      <c r="BS1252" s="186"/>
      <c r="BT1252" s="187"/>
      <c r="BU1252" s="188"/>
      <c r="BV1252" s="189"/>
      <c r="BW1252" s="185"/>
      <c r="BX1252"/>
      <c r="BZ1252"/>
    </row>
    <row r="1253" spans="2:78" ht="18.75">
      <c r="B1253" s="363" t="s">
        <v>535</v>
      </c>
      <c r="C1253" s="364">
        <v>37495383000126</v>
      </c>
      <c r="D1253" s="365" t="s">
        <v>14</v>
      </c>
      <c r="E1253" s="365" t="s">
        <v>614</v>
      </c>
      <c r="F1253" s="365" t="s">
        <v>1424</v>
      </c>
      <c r="G1253" s="366" t="s">
        <v>1424</v>
      </c>
      <c r="H1253" s="366" t="s">
        <v>867</v>
      </c>
      <c r="I1253" s="366" t="s">
        <v>34</v>
      </c>
      <c r="J1253" s="366" t="s">
        <v>608</v>
      </c>
      <c r="K1253" s="367" t="s">
        <v>48</v>
      </c>
      <c r="L1253" s="368" t="s">
        <v>717</v>
      </c>
      <c r="M1253" s="368" t="s">
        <v>34</v>
      </c>
      <c r="N1253" s="367">
        <v>593559</v>
      </c>
      <c r="O1253" s="367" t="s">
        <v>1323</v>
      </c>
      <c r="P1253" s="371">
        <v>44318</v>
      </c>
      <c r="Q1253" s="372">
        <v>38.022130799999999</v>
      </c>
      <c r="R1253" s="372">
        <v>36.661929250517943</v>
      </c>
      <c r="S1253" s="367">
        <v>2</v>
      </c>
      <c r="T1253" s="369">
        <v>0.21889156618862549</v>
      </c>
      <c r="U1253" s="369">
        <v>2.3453184913300098</v>
      </c>
      <c r="V1253" s="369">
        <v>0.14303463527800897</v>
      </c>
      <c r="W1253" s="369">
        <v>1.2814261139731056</v>
      </c>
      <c r="Y1253" s="369"/>
      <c r="AA1253" s="369"/>
      <c r="AB1253" s="369">
        <v>0.16475147517414887</v>
      </c>
      <c r="AC1253" s="373">
        <v>0.19067015721433608</v>
      </c>
      <c r="AD1253" s="575">
        <v>37487877000169</v>
      </c>
      <c r="AE1253" s="370" t="s">
        <v>2116</v>
      </c>
      <c r="AF1253" s="370" t="s">
        <v>1875</v>
      </c>
      <c r="AG1253" s="374" t="s">
        <v>738</v>
      </c>
      <c r="AH1253" s="374" t="s">
        <v>1813</v>
      </c>
      <c r="AI1253" s="374">
        <v>25000</v>
      </c>
      <c r="AJ1253" s="374">
        <v>5000</v>
      </c>
      <c r="AK1253" s="374">
        <v>10000</v>
      </c>
      <c r="AL1253" s="722">
        <v>0</v>
      </c>
      <c r="AM1253" s="722">
        <v>0</v>
      </c>
      <c r="AN1253" s="369" t="s">
        <v>1824</v>
      </c>
      <c r="AO1253" s="367" t="s">
        <v>1326</v>
      </c>
      <c r="AP1253" s="370" t="s">
        <v>1835</v>
      </c>
      <c r="AQ1253" s="376" t="s">
        <v>670</v>
      </c>
      <c r="AR1253" s="369">
        <v>5.0673000000000003E-3</v>
      </c>
      <c r="AS1253" s="369">
        <v>5.0673000000000003E-3</v>
      </c>
      <c r="AT1253" s="369" t="s">
        <v>1424</v>
      </c>
      <c r="AW1253"/>
      <c r="AX1253" s="198"/>
      <c r="AY1253" s="184"/>
      <c r="AZ1253" s="184"/>
      <c r="BA1253" s="184"/>
      <c r="BB1253" s="186"/>
      <c r="BC1253" s="184"/>
      <c r="BD1253" s="184"/>
      <c r="BE1253" s="184"/>
      <c r="BF1253" s="184"/>
      <c r="BG1253" s="186"/>
      <c r="BH1253" s="186"/>
      <c r="BI1253" s="199"/>
      <c r="BJ1253" s="199"/>
      <c r="BK1253" s="199"/>
      <c r="BL1253" s="186"/>
      <c r="BM1253" s="186"/>
      <c r="BN1253" s="186"/>
      <c r="BO1253" s="186"/>
      <c r="BP1253" s="186"/>
      <c r="BQ1253" s="186"/>
      <c r="BR1253" s="186"/>
      <c r="BS1253" s="186"/>
      <c r="BT1253" s="187"/>
      <c r="BU1253" s="188"/>
      <c r="BV1253" s="189"/>
      <c r="BW1253" s="185"/>
      <c r="BX1253"/>
      <c r="BZ1253"/>
    </row>
    <row r="1254" spans="2:78" ht="18.75">
      <c r="B1254" s="363" t="s">
        <v>468</v>
      </c>
      <c r="C1254" s="364">
        <v>41219215000185</v>
      </c>
      <c r="D1254" s="365" t="s">
        <v>14</v>
      </c>
      <c r="E1254" s="365" t="s">
        <v>607</v>
      </c>
      <c r="F1254" s="365" t="s">
        <v>1424</v>
      </c>
      <c r="G1254" s="366" t="s">
        <v>1424</v>
      </c>
      <c r="H1254" s="366" t="s">
        <v>34</v>
      </c>
      <c r="I1254" s="366" t="s">
        <v>34</v>
      </c>
      <c r="J1254" s="366" t="s">
        <v>608</v>
      </c>
      <c r="K1254" s="367" t="s">
        <v>48</v>
      </c>
      <c r="L1254" s="368"/>
      <c r="M1254" s="368" t="s">
        <v>1421</v>
      </c>
      <c r="N1254" s="367">
        <v>593672</v>
      </c>
      <c r="O1254" s="367" t="s">
        <v>1323</v>
      </c>
      <c r="P1254" s="371">
        <v>44349</v>
      </c>
      <c r="Q1254" s="372">
        <v>8.6845562100000002</v>
      </c>
      <c r="R1254" s="372">
        <v>8.4303369296015909</v>
      </c>
      <c r="S1254" s="367">
        <v>2</v>
      </c>
      <c r="T1254" s="369">
        <v>-1.317612684429792E-2</v>
      </c>
      <c r="U1254" s="369">
        <v>-0.14117590033328312</v>
      </c>
      <c r="V1254" s="369">
        <v>-0.12301887689970747</v>
      </c>
      <c r="W1254" s="369">
        <v>-1.1021078990031477</v>
      </c>
      <c r="Y1254" s="369"/>
      <c r="AA1254" s="369"/>
      <c r="AB1254" s="369">
        <v>0.229820252257847</v>
      </c>
      <c r="AC1254" s="373">
        <v>-1.0209732179812978</v>
      </c>
      <c r="AD1254" s="575">
        <v>0</v>
      </c>
      <c r="AE1254" s="370" t="s">
        <v>1822</v>
      </c>
      <c r="AF1254" s="370" t="s">
        <v>1823</v>
      </c>
      <c r="AG1254" s="374" t="s">
        <v>721</v>
      </c>
      <c r="AH1254" s="374" t="s">
        <v>1819</v>
      </c>
      <c r="AI1254" s="374">
        <v>100</v>
      </c>
      <c r="AJ1254" s="374">
        <v>100</v>
      </c>
      <c r="AK1254" s="374">
        <v>100</v>
      </c>
      <c r="AL1254" s="722">
        <v>0.75</v>
      </c>
      <c r="AM1254" s="722">
        <v>0</v>
      </c>
      <c r="AN1254" s="369" t="s">
        <v>1824</v>
      </c>
      <c r="AO1254" s="367" t="s">
        <v>1326</v>
      </c>
      <c r="AP1254" s="370" t="s">
        <v>1816</v>
      </c>
      <c r="AQ1254" s="376" t="s">
        <v>661</v>
      </c>
      <c r="AR1254" s="369">
        <v>2E-3</v>
      </c>
      <c r="AS1254" s="369">
        <v>2E-3</v>
      </c>
      <c r="AT1254" s="369" t="s">
        <v>1424</v>
      </c>
      <c r="AW1254"/>
      <c r="AX1254" s="198"/>
      <c r="AY1254" s="184"/>
      <c r="AZ1254" s="184"/>
      <c r="BA1254" s="184"/>
      <c r="BB1254" s="186"/>
      <c r="BC1254" s="184"/>
      <c r="BD1254" s="184"/>
      <c r="BE1254" s="184"/>
      <c r="BF1254" s="184"/>
      <c r="BG1254" s="186"/>
      <c r="BH1254" s="186"/>
      <c r="BI1254" s="199"/>
      <c r="BJ1254" s="199"/>
      <c r="BK1254" s="199"/>
      <c r="BL1254" s="186"/>
      <c r="BM1254" s="186"/>
      <c r="BN1254" s="186"/>
      <c r="BO1254" s="186"/>
      <c r="BP1254" s="186"/>
      <c r="BQ1254" s="186"/>
      <c r="BR1254" s="186"/>
      <c r="BS1254" s="186"/>
      <c r="BT1254" s="187"/>
      <c r="BU1254" s="188"/>
      <c r="BV1254" s="189"/>
      <c r="BW1254" s="185"/>
      <c r="BX1254"/>
      <c r="BZ1254"/>
    </row>
    <row r="1255" spans="2:78" ht="18.75">
      <c r="B1255" s="363" t="s">
        <v>1315</v>
      </c>
      <c r="C1255" s="364"/>
      <c r="D1255" s="365" t="s">
        <v>14</v>
      </c>
      <c r="E1255" s="365" t="s">
        <v>607</v>
      </c>
      <c r="F1255" s="365" t="s">
        <v>1424</v>
      </c>
      <c r="G1255" s="366" t="s">
        <v>1424</v>
      </c>
      <c r="H1255" s="366" t="s">
        <v>34</v>
      </c>
      <c r="I1255" s="366" t="s">
        <v>34</v>
      </c>
      <c r="J1255" s="366" t="s">
        <v>611</v>
      </c>
      <c r="L1255" s="368"/>
      <c r="M1255" s="368" t="s">
        <v>34</v>
      </c>
      <c r="N1255" s="367">
        <v>594210</v>
      </c>
      <c r="O1255" s="367" t="s">
        <v>1326</v>
      </c>
      <c r="P1255" s="371"/>
      <c r="S1255" s="367"/>
      <c r="U1255" s="369"/>
      <c r="W1255" s="369"/>
      <c r="Y1255" s="369"/>
      <c r="AA1255" s="369"/>
      <c r="AD1255" s="575">
        <v>41326197000130</v>
      </c>
      <c r="AE1255" s="370"/>
      <c r="AF1255" s="370"/>
      <c r="AG1255" s="374" t="s">
        <v>59</v>
      </c>
      <c r="AH1255" s="374"/>
      <c r="AI1255" s="374">
        <v>5000</v>
      </c>
      <c r="AJ1255" s="374">
        <v>0</v>
      </c>
      <c r="AK1255" s="374">
        <v>0</v>
      </c>
      <c r="AN1255" s="369"/>
      <c r="AO1255" s="367" t="s">
        <v>1326</v>
      </c>
      <c r="AP1255" s="370"/>
      <c r="AR1255" s="369">
        <v>5.1999999999999998E-3</v>
      </c>
      <c r="AS1255" s="369">
        <v>5.1999999999999998E-3</v>
      </c>
      <c r="AT1255" s="369" t="s">
        <v>1424</v>
      </c>
      <c r="AW1255"/>
      <c r="AX1255" s="198"/>
      <c r="AY1255" s="184"/>
      <c r="AZ1255" s="184"/>
      <c r="BA1255" s="184"/>
      <c r="BB1255" s="186"/>
      <c r="BC1255" s="184"/>
      <c r="BD1255" s="184"/>
      <c r="BE1255" s="184"/>
      <c r="BF1255" s="184"/>
      <c r="BG1255" s="186"/>
      <c r="BH1255" s="186"/>
      <c r="BI1255" s="199"/>
      <c r="BJ1255" s="199"/>
      <c r="BK1255" s="199"/>
      <c r="BL1255" s="186"/>
      <c r="BM1255" s="186"/>
      <c r="BN1255" s="186"/>
      <c r="BO1255" s="186"/>
      <c r="BP1255" s="186"/>
      <c r="BQ1255" s="186"/>
      <c r="BR1255" s="186"/>
      <c r="BS1255" s="186"/>
      <c r="BT1255" s="187"/>
      <c r="BU1255" s="188"/>
      <c r="BV1255" s="189"/>
      <c r="BW1255" s="185"/>
      <c r="BX1255"/>
      <c r="BZ1255"/>
    </row>
    <row r="1256" spans="2:78" ht="18.75">
      <c r="B1256" s="363" t="s">
        <v>998</v>
      </c>
      <c r="C1256" s="364">
        <v>41484468000186</v>
      </c>
      <c r="D1256" s="365" t="s">
        <v>14</v>
      </c>
      <c r="E1256" s="365" t="s">
        <v>607</v>
      </c>
      <c r="F1256" s="365" t="s">
        <v>1424</v>
      </c>
      <c r="G1256" s="366" t="s">
        <v>1424</v>
      </c>
      <c r="H1256" s="366" t="s">
        <v>34</v>
      </c>
      <c r="I1256" s="366" t="s">
        <v>34</v>
      </c>
      <c r="J1256" s="366" t="s">
        <v>698</v>
      </c>
      <c r="K1256" s="367" t="s">
        <v>1815</v>
      </c>
      <c r="L1256" s="368"/>
      <c r="M1256" s="368" t="s">
        <v>1421</v>
      </c>
      <c r="N1256" s="367">
        <v>594326</v>
      </c>
      <c r="O1256" s="367" t="s">
        <v>1323</v>
      </c>
      <c r="P1256" s="371">
        <v>44314</v>
      </c>
      <c r="Q1256" s="372">
        <v>1.02303956</v>
      </c>
      <c r="R1256" s="372">
        <v>2.1172657843426297</v>
      </c>
      <c r="S1256" s="367">
        <v>4</v>
      </c>
      <c r="T1256" s="369">
        <v>-0.32265351951416843</v>
      </c>
      <c r="U1256" s="369">
        <v>-3.4570782181584572</v>
      </c>
      <c r="V1256" s="369">
        <v>-0.32993573997440673</v>
      </c>
      <c r="W1256" s="369">
        <v>-2.9558454308251525</v>
      </c>
      <c r="Y1256" s="369"/>
      <c r="AA1256" s="369"/>
      <c r="AB1256" s="369">
        <v>0.20460539191143656</v>
      </c>
      <c r="AC1256" s="373">
        <v>-2.1580916390062437</v>
      </c>
      <c r="AD1256" s="575">
        <v>35412313000131</v>
      </c>
      <c r="AE1256" s="370" t="s">
        <v>1908</v>
      </c>
      <c r="AF1256" s="370" t="s">
        <v>1856</v>
      </c>
      <c r="AG1256" s="374" t="s">
        <v>59</v>
      </c>
      <c r="AH1256" s="374" t="s">
        <v>1813</v>
      </c>
      <c r="AI1256" s="374">
        <v>100</v>
      </c>
      <c r="AJ1256" s="374">
        <v>0</v>
      </c>
      <c r="AK1256" s="374">
        <v>0</v>
      </c>
      <c r="AL1256" s="722">
        <v>0</v>
      </c>
      <c r="AM1256" s="722">
        <v>0</v>
      </c>
      <c r="AN1256" s="369" t="s">
        <v>1824</v>
      </c>
      <c r="AO1256" s="367" t="s">
        <v>1326</v>
      </c>
      <c r="AP1256" s="370" t="s">
        <v>1816</v>
      </c>
      <c r="AQ1256" s="376" t="s">
        <v>689</v>
      </c>
      <c r="AR1256" s="369">
        <v>1.8666666666666699E-3</v>
      </c>
      <c r="AS1256" s="369">
        <v>1.8666666666666699E-3</v>
      </c>
      <c r="AT1256" s="369" t="s">
        <v>1424</v>
      </c>
      <c r="AW1256"/>
      <c r="AX1256" s="198"/>
      <c r="AY1256" s="184"/>
      <c r="AZ1256" s="184"/>
      <c r="BA1256" s="184"/>
      <c r="BB1256" s="186"/>
      <c r="BC1256" s="184"/>
      <c r="BD1256" s="184"/>
      <c r="BE1256" s="184"/>
      <c r="BF1256" s="184"/>
      <c r="BG1256" s="186"/>
      <c r="BH1256" s="186"/>
      <c r="BI1256" s="199"/>
      <c r="BJ1256" s="199"/>
      <c r="BK1256" s="199"/>
      <c r="BL1256" s="186"/>
      <c r="BM1256" s="186"/>
      <c r="BN1256" s="186"/>
      <c r="BO1256" s="186"/>
      <c r="BP1256" s="186"/>
      <c r="BQ1256" s="186"/>
      <c r="BR1256" s="186"/>
      <c r="BS1256" s="186"/>
      <c r="BT1256" s="187"/>
      <c r="BU1256" s="188"/>
      <c r="BV1256" s="189"/>
      <c r="BW1256" s="185"/>
      <c r="BX1256"/>
      <c r="BZ1256"/>
    </row>
    <row r="1257" spans="2:78" ht="18.75">
      <c r="B1257" s="363" t="s">
        <v>1316</v>
      </c>
      <c r="C1257" s="364"/>
      <c r="D1257" s="365" t="s">
        <v>14</v>
      </c>
      <c r="E1257" s="365" t="s">
        <v>607</v>
      </c>
      <c r="F1257" s="365" t="s">
        <v>1424</v>
      </c>
      <c r="G1257" s="366" t="s">
        <v>1424</v>
      </c>
      <c r="H1257" s="366" t="s">
        <v>34</v>
      </c>
      <c r="I1257" s="366" t="s">
        <v>34</v>
      </c>
      <c r="J1257" s="366" t="s">
        <v>611</v>
      </c>
      <c r="L1257" s="368"/>
      <c r="M1257" s="368" t="s">
        <v>34</v>
      </c>
      <c r="N1257" s="367">
        <v>594350</v>
      </c>
      <c r="O1257" s="367" t="s">
        <v>1323</v>
      </c>
      <c r="P1257" s="371"/>
      <c r="S1257" s="367"/>
      <c r="U1257" s="369"/>
      <c r="W1257" s="369"/>
      <c r="Y1257" s="369"/>
      <c r="AA1257" s="369"/>
      <c r="AD1257" s="575">
        <v>41326197000130</v>
      </c>
      <c r="AE1257" s="370"/>
      <c r="AF1257" s="370"/>
      <c r="AG1257" s="374" t="s">
        <v>59</v>
      </c>
      <c r="AH1257" s="374"/>
      <c r="AI1257" s="374">
        <v>5000</v>
      </c>
      <c r="AJ1257" s="374">
        <v>0</v>
      </c>
      <c r="AK1257" s="374">
        <v>0</v>
      </c>
      <c r="AN1257" s="369"/>
      <c r="AO1257" s="367" t="s">
        <v>1326</v>
      </c>
      <c r="AP1257" s="370"/>
      <c r="AR1257" s="369">
        <v>5.1999999999999998E-3</v>
      </c>
      <c r="AS1257" s="369">
        <v>5.1999999999999998E-3</v>
      </c>
      <c r="AT1257" s="369" t="s">
        <v>1424</v>
      </c>
      <c r="AW1257"/>
      <c r="AX1257" s="198"/>
      <c r="AY1257" s="184"/>
      <c r="AZ1257" s="184"/>
      <c r="BA1257" s="184"/>
      <c r="BB1257" s="186"/>
      <c r="BC1257" s="184"/>
      <c r="BD1257" s="184"/>
      <c r="BE1257" s="184"/>
      <c r="BF1257" s="184"/>
      <c r="BG1257" s="186"/>
      <c r="BH1257" s="186"/>
      <c r="BI1257" s="199"/>
      <c r="BJ1257" s="199"/>
      <c r="BK1257" s="199"/>
      <c r="BL1257" s="186"/>
      <c r="BM1257" s="186"/>
      <c r="BN1257" s="186"/>
      <c r="BO1257" s="186"/>
      <c r="BP1257" s="186"/>
      <c r="BQ1257" s="186"/>
      <c r="BR1257" s="186"/>
      <c r="BS1257" s="186"/>
      <c r="BT1257" s="187"/>
      <c r="BU1257" s="188"/>
      <c r="BV1257" s="189"/>
      <c r="BW1257" s="185"/>
      <c r="BX1257"/>
      <c r="BZ1257"/>
    </row>
    <row r="1258" spans="2:78" ht="18.75">
      <c r="B1258" s="363" t="s">
        <v>176</v>
      </c>
      <c r="C1258" s="364">
        <v>41907541000185</v>
      </c>
      <c r="D1258" s="365" t="s">
        <v>14</v>
      </c>
      <c r="E1258" s="365" t="s">
        <v>614</v>
      </c>
      <c r="F1258" s="365" t="s">
        <v>691</v>
      </c>
      <c r="G1258" s="366" t="s">
        <v>1424</v>
      </c>
      <c r="H1258" s="366" t="s">
        <v>867</v>
      </c>
      <c r="I1258" s="366" t="s">
        <v>34</v>
      </c>
      <c r="J1258" s="366" t="s">
        <v>608</v>
      </c>
      <c r="K1258" s="367" t="s">
        <v>48</v>
      </c>
      <c r="L1258" s="368" t="s">
        <v>717</v>
      </c>
      <c r="M1258" s="368" t="s">
        <v>34</v>
      </c>
      <c r="N1258" s="367">
        <v>594474</v>
      </c>
      <c r="O1258" s="367" t="s">
        <v>1323</v>
      </c>
      <c r="P1258" s="371">
        <v>44351</v>
      </c>
      <c r="Q1258" s="372">
        <v>402.15233906999998</v>
      </c>
      <c r="R1258" s="372">
        <v>356.30923691924613</v>
      </c>
      <c r="S1258" s="367">
        <v>2</v>
      </c>
      <c r="T1258" s="369">
        <v>9.8600280314166788E-2</v>
      </c>
      <c r="U1258" s="369">
        <v>1.0564548680320711</v>
      </c>
      <c r="V1258" s="369">
        <v>5.0217374659759173E-2</v>
      </c>
      <c r="W1258" s="369">
        <v>0.4498900223649554</v>
      </c>
      <c r="Y1258" s="369"/>
      <c r="AA1258" s="369"/>
      <c r="AB1258" s="369">
        <v>0.11997149012956888</v>
      </c>
      <c r="AC1258" s="373">
        <v>-0.51182219108210469</v>
      </c>
      <c r="AD1258" s="575">
        <v>41907552000165</v>
      </c>
      <c r="AE1258" s="370" t="s">
        <v>1889</v>
      </c>
      <c r="AF1258" s="370" t="s">
        <v>1833</v>
      </c>
      <c r="AG1258" s="374" t="s">
        <v>1458</v>
      </c>
      <c r="AH1258" s="374" t="s">
        <v>1813</v>
      </c>
      <c r="AI1258" s="374">
        <v>5000</v>
      </c>
      <c r="AJ1258" s="374">
        <v>1000</v>
      </c>
      <c r="AK1258" s="374">
        <v>1000</v>
      </c>
      <c r="AL1258" s="722">
        <v>0</v>
      </c>
      <c r="AM1258" s="722">
        <v>0</v>
      </c>
      <c r="AN1258" s="369" t="s">
        <v>1815</v>
      </c>
      <c r="AO1258" s="367" t="s">
        <v>1326</v>
      </c>
      <c r="AP1258" s="370" t="s">
        <v>1835</v>
      </c>
      <c r="AQ1258" s="376" t="s">
        <v>670</v>
      </c>
      <c r="AR1258" s="369">
        <v>4.0000000000000001E-3</v>
      </c>
      <c r="AS1258" s="369">
        <v>4.0000000000000001E-3</v>
      </c>
      <c r="AT1258" s="369" t="s">
        <v>1424</v>
      </c>
      <c r="AW1258"/>
      <c r="AX1258" s="198"/>
      <c r="AY1258" s="184"/>
      <c r="AZ1258" s="184"/>
      <c r="BA1258" s="184"/>
      <c r="BB1258" s="186"/>
      <c r="BC1258" s="184"/>
      <c r="BD1258" s="184"/>
      <c r="BE1258" s="184"/>
      <c r="BF1258" s="184"/>
      <c r="BG1258" s="186"/>
      <c r="BH1258" s="186"/>
      <c r="BI1258" s="199"/>
      <c r="BJ1258" s="199"/>
      <c r="BK1258" s="199"/>
      <c r="BL1258" s="186"/>
      <c r="BM1258" s="186"/>
      <c r="BN1258" s="186"/>
      <c r="BO1258" s="186"/>
      <c r="BP1258" s="186"/>
      <c r="BQ1258" s="186"/>
      <c r="BR1258" s="186"/>
      <c r="BS1258" s="186"/>
      <c r="BT1258" s="187"/>
      <c r="BU1258" s="188"/>
      <c r="BV1258" s="189"/>
      <c r="BW1258" s="185"/>
      <c r="BX1258"/>
      <c r="BZ1258"/>
    </row>
    <row r="1259" spans="2:78" ht="18.75">
      <c r="B1259" s="363" t="s">
        <v>175</v>
      </c>
      <c r="C1259" s="364">
        <v>41969763000122</v>
      </c>
      <c r="D1259" s="365" t="s">
        <v>14</v>
      </c>
      <c r="E1259" s="365" t="s">
        <v>607</v>
      </c>
      <c r="F1259" s="365" t="s">
        <v>1424</v>
      </c>
      <c r="G1259" s="366" t="s">
        <v>1424</v>
      </c>
      <c r="H1259" s="366" t="s">
        <v>34</v>
      </c>
      <c r="I1259" s="366" t="s">
        <v>34</v>
      </c>
      <c r="J1259" s="366" t="s">
        <v>608</v>
      </c>
      <c r="K1259" s="367" t="s">
        <v>48</v>
      </c>
      <c r="L1259" s="368"/>
      <c r="M1259" s="368" t="s">
        <v>34</v>
      </c>
      <c r="N1259" s="367">
        <v>594482</v>
      </c>
      <c r="O1259" s="367" t="s">
        <v>1323</v>
      </c>
      <c r="P1259" s="371">
        <v>44343</v>
      </c>
      <c r="Q1259" s="372">
        <v>16.308631089999999</v>
      </c>
      <c r="R1259" s="372">
        <v>1822613.6317625458</v>
      </c>
      <c r="S1259" s="367">
        <v>2</v>
      </c>
      <c r="T1259" s="369">
        <v>9.0806212200435832E-2</v>
      </c>
      <c r="U1259" s="369">
        <v>0.97294515412163773</v>
      </c>
      <c r="V1259" s="369">
        <v>-2.4646124121499802E-2</v>
      </c>
      <c r="W1259" s="369">
        <v>-0.22080097590438608</v>
      </c>
      <c r="Y1259" s="369"/>
      <c r="AA1259" s="369"/>
      <c r="AB1259" s="369">
        <v>0.19932812459178892</v>
      </c>
      <c r="AC1259" s="373">
        <v>-0.68363443445739114</v>
      </c>
      <c r="AD1259" s="575">
        <v>41884201000186</v>
      </c>
      <c r="AE1259" s="370" t="s">
        <v>1889</v>
      </c>
      <c r="AF1259" s="370" t="s">
        <v>1833</v>
      </c>
      <c r="AG1259" s="374" t="s">
        <v>1458</v>
      </c>
      <c r="AH1259" s="374" t="s">
        <v>1813</v>
      </c>
      <c r="AI1259" s="374">
        <v>5000</v>
      </c>
      <c r="AJ1259" s="374">
        <v>1000</v>
      </c>
      <c r="AK1259" s="374">
        <v>1000</v>
      </c>
      <c r="AL1259" s="722">
        <v>0</v>
      </c>
      <c r="AM1259" s="722">
        <v>0</v>
      </c>
      <c r="AN1259" s="369" t="s">
        <v>1815</v>
      </c>
      <c r="AO1259" s="367" t="s">
        <v>1326</v>
      </c>
      <c r="AP1259" s="370" t="s">
        <v>1816</v>
      </c>
      <c r="AQ1259" s="376" t="s">
        <v>661</v>
      </c>
      <c r="AR1259" s="369">
        <v>4.0000000000000001E-3</v>
      </c>
      <c r="AS1259" s="369">
        <v>4.0000000000000001E-3</v>
      </c>
      <c r="AT1259" s="369" t="s">
        <v>1424</v>
      </c>
      <c r="AW1259"/>
      <c r="AX1259" s="198"/>
      <c r="AY1259" s="184"/>
      <c r="AZ1259" s="184"/>
      <c r="BA1259" s="184"/>
      <c r="BB1259" s="186"/>
      <c r="BC1259" s="184"/>
      <c r="BD1259" s="184"/>
      <c r="BE1259" s="184"/>
      <c r="BF1259" s="184"/>
      <c r="BG1259" s="186"/>
      <c r="BH1259" s="186"/>
      <c r="BI1259" s="199"/>
      <c r="BJ1259" s="199"/>
      <c r="BK1259" s="199"/>
      <c r="BL1259" s="186"/>
      <c r="BM1259" s="186"/>
      <c r="BN1259" s="186"/>
      <c r="BO1259" s="186"/>
      <c r="BP1259" s="186"/>
      <c r="BQ1259" s="186"/>
      <c r="BR1259" s="186"/>
      <c r="BS1259" s="186"/>
      <c r="BT1259" s="187"/>
      <c r="BU1259" s="188"/>
      <c r="BV1259" s="189"/>
      <c r="BW1259" s="185"/>
      <c r="BX1259"/>
      <c r="BZ1259"/>
    </row>
    <row r="1260" spans="2:78" ht="18.75">
      <c r="B1260" s="363" t="s">
        <v>1740</v>
      </c>
      <c r="C1260" s="364">
        <v>40386490000120</v>
      </c>
      <c r="D1260" s="365" t="s">
        <v>14</v>
      </c>
      <c r="E1260" s="365" t="s">
        <v>614</v>
      </c>
      <c r="F1260" s="365" t="s">
        <v>1424</v>
      </c>
      <c r="G1260" s="366" t="s">
        <v>1424</v>
      </c>
      <c r="H1260" s="366" t="s">
        <v>867</v>
      </c>
      <c r="I1260" s="366" t="s">
        <v>34</v>
      </c>
      <c r="J1260" s="366" t="s">
        <v>608</v>
      </c>
      <c r="K1260" s="367" t="s">
        <v>48</v>
      </c>
      <c r="L1260" s="368"/>
      <c r="M1260" s="368" t="s">
        <v>1424</v>
      </c>
      <c r="N1260" s="367">
        <v>595446</v>
      </c>
      <c r="O1260" s="367" t="s">
        <v>1323</v>
      </c>
      <c r="P1260" s="371">
        <v>44301</v>
      </c>
      <c r="Q1260" s="372">
        <v>13.010909809999999</v>
      </c>
      <c r="R1260" s="372">
        <v>8.4417103234127033</v>
      </c>
      <c r="S1260" s="367">
        <v>2</v>
      </c>
      <c r="T1260" s="369">
        <v>0.17984885744731094</v>
      </c>
      <c r="U1260" s="369">
        <v>1.926994531403156</v>
      </c>
      <c r="V1260" s="369">
        <v>0.1423090620882741</v>
      </c>
      <c r="W1260" s="369">
        <v>1.2749258112239295</v>
      </c>
      <c r="Y1260" s="369"/>
      <c r="AA1260" s="369"/>
      <c r="AB1260" s="369">
        <v>0.15106612956123994</v>
      </c>
      <c r="AC1260" s="373">
        <v>0.20314028414008967</v>
      </c>
      <c r="AD1260" s="575">
        <v>40386431000152</v>
      </c>
      <c r="AE1260" s="370" t="s">
        <v>1927</v>
      </c>
      <c r="AF1260" s="370" t="s">
        <v>1856</v>
      </c>
      <c r="AG1260" s="374" t="s">
        <v>59</v>
      </c>
      <c r="AH1260" s="374" t="s">
        <v>1894</v>
      </c>
      <c r="AI1260" s="374">
        <v>0</v>
      </c>
      <c r="AJ1260" s="374">
        <v>0</v>
      </c>
      <c r="AK1260" s="374">
        <v>0</v>
      </c>
      <c r="AL1260" s="722">
        <v>2</v>
      </c>
      <c r="AM1260" s="722">
        <v>0</v>
      </c>
      <c r="AN1260" s="369" t="s">
        <v>1820</v>
      </c>
      <c r="AO1260" s="367" t="s">
        <v>1323</v>
      </c>
      <c r="AP1260" s="370" t="s">
        <v>1835</v>
      </c>
      <c r="AQ1260" s="376" t="s">
        <v>1815</v>
      </c>
      <c r="AR1260" s="369">
        <v>0</v>
      </c>
      <c r="AS1260" s="369">
        <v>0</v>
      </c>
      <c r="AT1260" s="369" t="s">
        <v>1424</v>
      </c>
      <c r="AW1260"/>
      <c r="AX1260" s="198"/>
      <c r="AY1260" s="184"/>
      <c r="AZ1260" s="184"/>
      <c r="BA1260" s="184"/>
      <c r="BB1260" s="186"/>
      <c r="BC1260" s="184"/>
      <c r="BD1260" s="184"/>
      <c r="BE1260" s="184"/>
      <c r="BF1260" s="184"/>
      <c r="BG1260" s="186"/>
      <c r="BH1260" s="186"/>
      <c r="BI1260" s="199"/>
      <c r="BJ1260" s="199"/>
      <c r="BK1260" s="199"/>
      <c r="BL1260" s="186"/>
      <c r="BM1260" s="186"/>
      <c r="BN1260" s="186"/>
      <c r="BO1260" s="186"/>
      <c r="BP1260" s="186"/>
      <c r="BQ1260" s="186"/>
      <c r="BR1260" s="186"/>
      <c r="BS1260" s="186"/>
      <c r="BT1260" s="187"/>
      <c r="BU1260" s="188"/>
      <c r="BV1260" s="189"/>
      <c r="BW1260" s="185"/>
      <c r="BX1260"/>
      <c r="BZ1260"/>
    </row>
    <row r="1261" spans="2:78" ht="18.75">
      <c r="B1261" s="363" t="s">
        <v>999</v>
      </c>
      <c r="C1261" s="364">
        <v>41559595000105</v>
      </c>
      <c r="D1261" s="365" t="s">
        <v>14</v>
      </c>
      <c r="E1261" s="365" t="s">
        <v>607</v>
      </c>
      <c r="F1261" s="365" t="s">
        <v>1424</v>
      </c>
      <c r="G1261" s="366" t="s">
        <v>1424</v>
      </c>
      <c r="H1261" s="366" t="s">
        <v>34</v>
      </c>
      <c r="I1261" s="366" t="s">
        <v>34</v>
      </c>
      <c r="J1261" s="366" t="s">
        <v>613</v>
      </c>
      <c r="K1261" s="367" t="s">
        <v>1815</v>
      </c>
      <c r="L1261" s="368"/>
      <c r="M1261" s="368" t="s">
        <v>1421</v>
      </c>
      <c r="N1261" s="367">
        <v>595543</v>
      </c>
      <c r="O1261" s="367" t="s">
        <v>1323</v>
      </c>
      <c r="P1261" s="371">
        <v>44316</v>
      </c>
      <c r="Q1261" s="372">
        <v>0.79678932999999996</v>
      </c>
      <c r="R1261" s="372">
        <v>2.8969322091633454</v>
      </c>
      <c r="S1261" s="367">
        <v>4</v>
      </c>
      <c r="T1261" s="369">
        <v>-0.36682207074983531</v>
      </c>
      <c r="U1261" s="369">
        <v>-3.9303231300204353</v>
      </c>
      <c r="V1261" s="369">
        <v>-0.3375711131756598</v>
      </c>
      <c r="W1261" s="369">
        <v>-3.0242496085335735</v>
      </c>
      <c r="Y1261" s="369"/>
      <c r="AA1261" s="369"/>
      <c r="AB1261" s="369">
        <v>0.2668134927693846</v>
      </c>
      <c r="AC1261" s="373">
        <v>-1.6835451390352716</v>
      </c>
      <c r="AD1261" s="575">
        <v>35416040000101</v>
      </c>
      <c r="AE1261" s="370" t="s">
        <v>1908</v>
      </c>
      <c r="AF1261" s="370" t="s">
        <v>1856</v>
      </c>
      <c r="AG1261" s="374" t="s">
        <v>59</v>
      </c>
      <c r="AH1261" s="374" t="s">
        <v>1813</v>
      </c>
      <c r="AI1261" s="374">
        <v>100</v>
      </c>
      <c r="AJ1261" s="374">
        <v>0</v>
      </c>
      <c r="AK1261" s="374">
        <v>0</v>
      </c>
      <c r="AL1261" s="722">
        <v>0</v>
      </c>
      <c r="AM1261" s="722">
        <v>0</v>
      </c>
      <c r="AN1261" s="369" t="s">
        <v>668</v>
      </c>
      <c r="AO1261" s="367" t="s">
        <v>1326</v>
      </c>
      <c r="AP1261" s="370" t="s">
        <v>1816</v>
      </c>
      <c r="AQ1261" s="376" t="s">
        <v>689</v>
      </c>
      <c r="AR1261" s="369">
        <v>1.8666666666666699E-3</v>
      </c>
      <c r="AS1261" s="369">
        <v>1.8666666666666699E-3</v>
      </c>
      <c r="AT1261" s="369" t="s">
        <v>1424</v>
      </c>
      <c r="AW1261"/>
      <c r="AX1261" s="198"/>
      <c r="AY1261" s="184"/>
      <c r="AZ1261" s="184"/>
      <c r="BA1261" s="184"/>
      <c r="BB1261" s="186"/>
      <c r="BC1261" s="184"/>
      <c r="BD1261" s="184"/>
      <c r="BE1261" s="184"/>
      <c r="BF1261" s="184"/>
      <c r="BG1261" s="186"/>
      <c r="BH1261" s="186"/>
      <c r="BI1261" s="199"/>
      <c r="BJ1261" s="199"/>
      <c r="BK1261" s="199"/>
      <c r="BL1261" s="186"/>
      <c r="BM1261" s="186"/>
      <c r="BN1261" s="186"/>
      <c r="BO1261" s="186"/>
      <c r="BP1261" s="186"/>
      <c r="BQ1261" s="186"/>
      <c r="BR1261" s="186"/>
      <c r="BS1261" s="186"/>
      <c r="BT1261" s="187"/>
      <c r="BU1261" s="188"/>
      <c r="BV1261" s="189"/>
      <c r="BW1261" s="185"/>
      <c r="BX1261"/>
      <c r="BZ1261"/>
    </row>
    <row r="1262" spans="2:78" ht="18.75">
      <c r="B1262" s="363" t="s">
        <v>595</v>
      </c>
      <c r="C1262" s="364">
        <v>41922414000155</v>
      </c>
      <c r="D1262" s="365" t="s">
        <v>14</v>
      </c>
      <c r="E1262" s="365" t="s">
        <v>607</v>
      </c>
      <c r="F1262" s="365" t="s">
        <v>1424</v>
      </c>
      <c r="G1262" s="366" t="s">
        <v>1424</v>
      </c>
      <c r="H1262" s="366" t="s">
        <v>34</v>
      </c>
      <c r="I1262" s="366" t="s">
        <v>34</v>
      </c>
      <c r="J1262" s="366" t="s">
        <v>608</v>
      </c>
      <c r="K1262" s="367" t="s">
        <v>48</v>
      </c>
      <c r="L1262" s="368"/>
      <c r="M1262" s="368" t="s">
        <v>34</v>
      </c>
      <c r="N1262" s="367">
        <v>596388</v>
      </c>
      <c r="O1262" s="367" t="s">
        <v>1323</v>
      </c>
      <c r="P1262" s="371">
        <v>44360</v>
      </c>
      <c r="Q1262" s="372">
        <v>5.06331065</v>
      </c>
      <c r="R1262" s="372">
        <v>4.2395074003571436</v>
      </c>
      <c r="S1262" s="367">
        <v>2</v>
      </c>
      <c r="T1262" s="369">
        <v>0.14823470928215832</v>
      </c>
      <c r="U1262" s="369">
        <v>1.5882640468513394</v>
      </c>
      <c r="V1262" s="369">
        <v>4.6626778693222848E-2</v>
      </c>
      <c r="W1262" s="369">
        <v>0.41772240486935192</v>
      </c>
      <c r="Y1262" s="369"/>
      <c r="AA1262" s="369"/>
      <c r="AB1262" s="369">
        <v>0.22141478289237512</v>
      </c>
      <c r="AC1262" s="373">
        <v>-0.2935425813173001</v>
      </c>
      <c r="AD1262" s="575">
        <v>41902964000102</v>
      </c>
      <c r="AE1262" s="370" t="s">
        <v>2149</v>
      </c>
      <c r="AF1262" s="370" t="s">
        <v>1858</v>
      </c>
      <c r="AG1262" s="374" t="s">
        <v>721</v>
      </c>
      <c r="AH1262" s="374" t="s">
        <v>1819</v>
      </c>
      <c r="AI1262" s="374">
        <v>5000</v>
      </c>
      <c r="AJ1262" s="374">
        <v>500</v>
      </c>
      <c r="AK1262" s="374">
        <v>2500</v>
      </c>
      <c r="AL1262" s="722">
        <v>1.89</v>
      </c>
      <c r="AM1262" s="722">
        <v>0</v>
      </c>
      <c r="AN1262" s="369" t="s">
        <v>668</v>
      </c>
      <c r="AO1262" s="367" t="s">
        <v>1326</v>
      </c>
      <c r="AP1262" s="370" t="s">
        <v>1816</v>
      </c>
      <c r="AQ1262" s="376" t="s">
        <v>661</v>
      </c>
      <c r="AR1262" s="369">
        <v>6.2993700000000003E-3</v>
      </c>
      <c r="AS1262" s="369">
        <v>6.2993700000000003E-3</v>
      </c>
      <c r="AT1262" s="369" t="s">
        <v>1424</v>
      </c>
      <c r="AW1262"/>
      <c r="AX1262" s="198"/>
      <c r="AY1262" s="184"/>
      <c r="AZ1262" s="184"/>
      <c r="BA1262" s="184"/>
      <c r="BB1262" s="186"/>
      <c r="BC1262" s="184"/>
      <c r="BD1262" s="184"/>
      <c r="BE1262" s="184"/>
      <c r="BF1262" s="184"/>
      <c r="BG1262" s="186"/>
      <c r="BH1262" s="186"/>
      <c r="BI1262" s="199"/>
      <c r="BJ1262" s="199"/>
      <c r="BK1262" s="199"/>
      <c r="BL1262" s="186"/>
      <c r="BM1262" s="186"/>
      <c r="BN1262" s="186"/>
      <c r="BO1262" s="186"/>
      <c r="BP1262" s="186"/>
      <c r="BQ1262" s="186"/>
      <c r="BR1262" s="186"/>
      <c r="BS1262" s="186"/>
      <c r="BT1262" s="187"/>
      <c r="BU1262" s="188"/>
      <c r="BV1262" s="189"/>
      <c r="BW1262" s="185"/>
      <c r="BX1262"/>
      <c r="BZ1262"/>
    </row>
    <row r="1263" spans="2:78" ht="18.75">
      <c r="B1263" s="363" t="s">
        <v>582</v>
      </c>
      <c r="C1263" s="364">
        <v>41063334000191</v>
      </c>
      <c r="D1263" s="365" t="s">
        <v>14</v>
      </c>
      <c r="E1263" s="365" t="s">
        <v>607</v>
      </c>
      <c r="F1263" s="365" t="s">
        <v>674</v>
      </c>
      <c r="G1263" s="366" t="s">
        <v>1424</v>
      </c>
      <c r="H1263" s="366" t="s">
        <v>34</v>
      </c>
      <c r="I1263" s="366" t="s">
        <v>34</v>
      </c>
      <c r="J1263" s="366" t="s">
        <v>612</v>
      </c>
      <c r="K1263" s="367" t="s">
        <v>49</v>
      </c>
      <c r="L1263" s="368" t="s">
        <v>1341</v>
      </c>
      <c r="M1263" s="368" t="s">
        <v>34</v>
      </c>
      <c r="N1263" s="367">
        <v>596949</v>
      </c>
      <c r="O1263" s="367" t="s">
        <v>1323</v>
      </c>
      <c r="P1263" s="371">
        <v>44366</v>
      </c>
      <c r="Q1263" s="372">
        <v>3.2669576500000002</v>
      </c>
      <c r="R1263" s="372">
        <v>2.0095430968825907</v>
      </c>
      <c r="S1263" s="367">
        <v>3</v>
      </c>
      <c r="T1263" s="369">
        <v>-0.38974574890890401</v>
      </c>
      <c r="U1263" s="369">
        <v>-4.1759393829071829</v>
      </c>
      <c r="V1263" s="369">
        <v>-0.43091709232752395</v>
      </c>
      <c r="W1263" s="369">
        <v>-3.8605224111809635</v>
      </c>
      <c r="Y1263" s="369"/>
      <c r="AA1263" s="369"/>
      <c r="AB1263" s="369">
        <v>0.27519058226251469</v>
      </c>
      <c r="AC1263" s="373">
        <v>-1.9715011083309391</v>
      </c>
      <c r="AD1263" s="575">
        <v>42115133000153</v>
      </c>
      <c r="AE1263" s="370" t="s">
        <v>1836</v>
      </c>
      <c r="AF1263" s="370" t="s">
        <v>1833</v>
      </c>
      <c r="AG1263" s="374" t="s">
        <v>1458</v>
      </c>
      <c r="AH1263" s="374" t="s">
        <v>1813</v>
      </c>
      <c r="AI1263" s="374">
        <v>5000</v>
      </c>
      <c r="AJ1263" s="374">
        <v>5000</v>
      </c>
      <c r="AK1263" s="374">
        <v>5000</v>
      </c>
      <c r="AL1263" s="722">
        <v>1</v>
      </c>
      <c r="AM1263" s="722">
        <v>0</v>
      </c>
      <c r="AN1263" s="369" t="s">
        <v>1815</v>
      </c>
      <c r="AO1263" s="367" t="s">
        <v>1326</v>
      </c>
      <c r="AP1263" s="370" t="s">
        <v>1816</v>
      </c>
      <c r="AQ1263" s="376" t="s">
        <v>689</v>
      </c>
      <c r="AR1263" s="369">
        <v>8.0000000000000002E-3</v>
      </c>
      <c r="AS1263" s="369">
        <v>8.0000000000000002E-3</v>
      </c>
      <c r="AT1263" s="369" t="s">
        <v>1424</v>
      </c>
      <c r="AW1263"/>
      <c r="AX1263" s="198"/>
      <c r="AY1263" s="184"/>
      <c r="AZ1263" s="184"/>
      <c r="BA1263" s="184"/>
      <c r="BB1263" s="186"/>
      <c r="BC1263" s="184"/>
      <c r="BD1263" s="184"/>
      <c r="BE1263" s="184"/>
      <c r="BF1263" s="184"/>
      <c r="BG1263" s="186"/>
      <c r="BH1263" s="186"/>
      <c r="BI1263" s="199"/>
      <c r="BJ1263" s="199"/>
      <c r="BK1263" s="199"/>
      <c r="BL1263" s="186"/>
      <c r="BM1263" s="186"/>
      <c r="BN1263" s="186"/>
      <c r="BO1263" s="186"/>
      <c r="BP1263" s="186"/>
      <c r="BQ1263" s="186"/>
      <c r="BR1263" s="186"/>
      <c r="BS1263" s="186"/>
      <c r="BT1263" s="187"/>
      <c r="BU1263" s="188"/>
      <c r="BV1263" s="189"/>
      <c r="BW1263" s="185"/>
      <c r="BX1263"/>
      <c r="BZ1263"/>
    </row>
    <row r="1264" spans="2:78" ht="18.75">
      <c r="B1264" s="363" t="s">
        <v>540</v>
      </c>
      <c r="C1264" s="364"/>
      <c r="D1264" s="365" t="s">
        <v>14</v>
      </c>
      <c r="E1264" s="365" t="s">
        <v>614</v>
      </c>
      <c r="F1264" s="365" t="s">
        <v>1424</v>
      </c>
      <c r="G1264" s="366" t="s">
        <v>1424</v>
      </c>
      <c r="H1264" s="366" t="s">
        <v>867</v>
      </c>
      <c r="I1264" s="366" t="s">
        <v>34</v>
      </c>
      <c r="J1264" s="366" t="s">
        <v>608</v>
      </c>
      <c r="L1264" s="368"/>
      <c r="M1264" s="368" t="s">
        <v>34</v>
      </c>
      <c r="N1264" s="367">
        <v>597236</v>
      </c>
      <c r="O1264" s="367" t="s">
        <v>1323</v>
      </c>
      <c r="P1264" s="371"/>
      <c r="S1264" s="367"/>
      <c r="U1264" s="369"/>
      <c r="W1264" s="369"/>
      <c r="Y1264" s="369"/>
      <c r="AA1264" s="369"/>
      <c r="AD1264" s="575">
        <v>41902620000101</v>
      </c>
      <c r="AE1264" s="370"/>
      <c r="AF1264" s="370"/>
      <c r="AG1264" s="374" t="s">
        <v>721</v>
      </c>
      <c r="AH1264" s="374"/>
      <c r="AI1264" s="374">
        <v>5000</v>
      </c>
      <c r="AJ1264" s="374">
        <v>500</v>
      </c>
      <c r="AK1264" s="374">
        <v>2500</v>
      </c>
      <c r="AN1264" s="369"/>
      <c r="AO1264" s="367" t="s">
        <v>1326</v>
      </c>
      <c r="AP1264" s="370"/>
      <c r="AR1264" s="369">
        <v>6.2993700000000003E-3</v>
      </c>
      <c r="AS1264" s="369">
        <v>6.2993700000000003E-3</v>
      </c>
      <c r="AT1264" s="369" t="s">
        <v>1424</v>
      </c>
      <c r="AW1264"/>
      <c r="AX1264" s="198"/>
      <c r="AY1264" s="184"/>
      <c r="AZ1264" s="184"/>
      <c r="BA1264" s="184"/>
      <c r="BB1264" s="186"/>
      <c r="BC1264" s="184"/>
      <c r="BD1264" s="184"/>
      <c r="BE1264" s="184"/>
      <c r="BF1264" s="184"/>
      <c r="BG1264" s="186"/>
      <c r="BH1264" s="186"/>
      <c r="BI1264" s="199"/>
      <c r="BJ1264" s="199"/>
      <c r="BK1264" s="199"/>
      <c r="BL1264" s="186"/>
      <c r="BM1264" s="186"/>
      <c r="BN1264" s="186"/>
      <c r="BO1264" s="186"/>
      <c r="BP1264" s="186"/>
      <c r="BQ1264" s="186"/>
      <c r="BR1264" s="186"/>
      <c r="BS1264" s="186"/>
      <c r="BT1264" s="187"/>
      <c r="BU1264" s="188"/>
      <c r="BV1264" s="189"/>
      <c r="BW1264" s="185"/>
      <c r="BX1264"/>
      <c r="BZ1264"/>
    </row>
    <row r="1265" spans="2:78" ht="18.75">
      <c r="B1265" s="363" t="s">
        <v>784</v>
      </c>
      <c r="C1265" s="364">
        <v>41544414000169</v>
      </c>
      <c r="D1265" s="365" t="s">
        <v>14</v>
      </c>
      <c r="E1265" s="365" t="s">
        <v>614</v>
      </c>
      <c r="F1265" s="365" t="s">
        <v>1424</v>
      </c>
      <c r="G1265" s="366" t="s">
        <v>1424</v>
      </c>
      <c r="H1265" s="366" t="s">
        <v>1339</v>
      </c>
      <c r="I1265" s="366" t="s">
        <v>34</v>
      </c>
      <c r="J1265" s="366" t="s">
        <v>611</v>
      </c>
      <c r="K1265" s="367" t="s">
        <v>1815</v>
      </c>
      <c r="L1265" s="368"/>
      <c r="M1265" s="368" t="s">
        <v>34</v>
      </c>
      <c r="N1265" s="367">
        <v>599190</v>
      </c>
      <c r="O1265" s="367" t="s">
        <v>1323</v>
      </c>
      <c r="P1265" s="371">
        <v>44310</v>
      </c>
      <c r="Q1265" s="372">
        <v>24.027263569999999</v>
      </c>
      <c r="R1265" s="372">
        <v>23.078888664879035</v>
      </c>
      <c r="S1265" s="367">
        <v>2</v>
      </c>
      <c r="T1265" s="369">
        <v>4.6778644460028218E-2</v>
      </c>
      <c r="U1265" s="369">
        <v>0.50121081301467396</v>
      </c>
      <c r="V1265" s="369">
        <v>9.0665885014147962E-2</v>
      </c>
      <c r="W1265" s="369">
        <v>0.81226223619052729</v>
      </c>
      <c r="Y1265" s="369"/>
      <c r="AA1265" s="369"/>
      <c r="AB1265" s="369">
        <v>9.7973765236142998E-2</v>
      </c>
      <c r="AC1265" s="373">
        <v>-0.2138895095090379</v>
      </c>
      <c r="AD1265" s="575">
        <v>41544386000180</v>
      </c>
      <c r="AE1265" s="370" t="s">
        <v>2150</v>
      </c>
      <c r="AF1265" s="370" t="s">
        <v>1833</v>
      </c>
      <c r="AG1265" s="374" t="s">
        <v>1458</v>
      </c>
      <c r="AH1265" s="374" t="s">
        <v>1894</v>
      </c>
      <c r="AI1265" s="374">
        <v>5000</v>
      </c>
      <c r="AJ1265" s="374">
        <v>1000</v>
      </c>
      <c r="AK1265" s="374">
        <v>5000</v>
      </c>
      <c r="AL1265" s="722">
        <v>1.87</v>
      </c>
      <c r="AM1265" s="722">
        <v>20</v>
      </c>
      <c r="AN1265" s="369" t="s">
        <v>1824</v>
      </c>
      <c r="AO1265" s="367" t="s">
        <v>1326</v>
      </c>
      <c r="AP1265" s="370" t="s">
        <v>1835</v>
      </c>
      <c r="AQ1265" s="376" t="s">
        <v>670</v>
      </c>
      <c r="AR1265" s="369">
        <v>4.9872900000000001E-3</v>
      </c>
      <c r="AS1265" s="369">
        <v>4.9872900000000001E-3</v>
      </c>
      <c r="AT1265" s="369" t="s">
        <v>1424</v>
      </c>
      <c r="AW1265"/>
      <c r="AX1265" s="198"/>
      <c r="AY1265" s="184"/>
      <c r="AZ1265" s="184"/>
      <c r="BA1265" s="184"/>
      <c r="BB1265" s="186"/>
      <c r="BC1265" s="184"/>
      <c r="BD1265" s="184"/>
      <c r="BE1265" s="184"/>
      <c r="BF1265" s="184"/>
      <c r="BG1265" s="186"/>
      <c r="BH1265" s="186"/>
      <c r="BI1265" s="199"/>
      <c r="BJ1265" s="199"/>
      <c r="BK1265" s="199"/>
      <c r="BL1265" s="186"/>
      <c r="BM1265" s="186"/>
      <c r="BN1265" s="186"/>
      <c r="BO1265" s="186"/>
      <c r="BP1265" s="186"/>
      <c r="BQ1265" s="186"/>
      <c r="BR1265" s="186"/>
      <c r="BS1265" s="186"/>
      <c r="BT1265" s="187"/>
      <c r="BU1265" s="188"/>
      <c r="BV1265" s="189"/>
      <c r="BW1265" s="185"/>
      <c r="BX1265"/>
      <c r="BZ1265"/>
    </row>
    <row r="1266" spans="2:78" ht="18.75">
      <c r="B1266" s="363" t="s">
        <v>1394</v>
      </c>
      <c r="C1266" s="364"/>
      <c r="D1266" s="365" t="s">
        <v>11</v>
      </c>
      <c r="E1266" s="365" t="s">
        <v>621</v>
      </c>
      <c r="F1266" s="365" t="s">
        <v>674</v>
      </c>
      <c r="G1266" s="366" t="s">
        <v>740</v>
      </c>
      <c r="H1266" s="366" t="s">
        <v>34</v>
      </c>
      <c r="I1266" s="366" t="s">
        <v>1424</v>
      </c>
      <c r="J1266" s="366" t="s">
        <v>608</v>
      </c>
      <c r="L1266" s="368"/>
      <c r="M1266" s="368" t="s">
        <v>1421</v>
      </c>
      <c r="N1266" s="367">
        <v>599433</v>
      </c>
      <c r="O1266" s="367" t="s">
        <v>1323</v>
      </c>
      <c r="P1266" s="371"/>
      <c r="S1266" s="367"/>
      <c r="U1266" s="369"/>
      <c r="W1266" s="369"/>
      <c r="Y1266" s="369"/>
      <c r="AA1266" s="369"/>
      <c r="AD1266" s="575">
        <v>0</v>
      </c>
      <c r="AE1266" s="370"/>
      <c r="AF1266" s="370"/>
      <c r="AG1266" s="374" t="s">
        <v>1458</v>
      </c>
      <c r="AH1266" s="374"/>
      <c r="AI1266" s="374">
        <v>0</v>
      </c>
      <c r="AJ1266" s="374">
        <v>0</v>
      </c>
      <c r="AK1266" s="374">
        <v>0</v>
      </c>
      <c r="AN1266" s="369"/>
      <c r="AO1266" s="367" t="s">
        <v>1326</v>
      </c>
      <c r="AP1266" s="370"/>
      <c r="AR1266" s="369">
        <v>6.6649999999999999E-4</v>
      </c>
      <c r="AS1266" s="369">
        <v>6.6649999999999999E-4</v>
      </c>
      <c r="AT1266" s="369" t="s">
        <v>1424</v>
      </c>
      <c r="AW1266"/>
      <c r="AX1266" s="198"/>
      <c r="AY1266" s="184"/>
      <c r="AZ1266" s="184"/>
      <c r="BA1266" s="184"/>
      <c r="BB1266" s="186"/>
      <c r="BC1266" s="184"/>
      <c r="BD1266" s="184"/>
      <c r="BE1266" s="184"/>
      <c r="BF1266" s="184"/>
      <c r="BG1266" s="186"/>
      <c r="BH1266" s="186"/>
      <c r="BI1266" s="199"/>
      <c r="BJ1266" s="199"/>
      <c r="BK1266" s="199"/>
      <c r="BL1266" s="186"/>
      <c r="BM1266" s="186"/>
      <c r="BN1266" s="186"/>
      <c r="BO1266" s="186"/>
      <c r="BP1266" s="186"/>
      <c r="BQ1266" s="186"/>
      <c r="BR1266" s="186"/>
      <c r="BS1266" s="186"/>
      <c r="BT1266" s="187"/>
      <c r="BU1266" s="188"/>
      <c r="BV1266" s="189"/>
      <c r="BW1266" s="185"/>
      <c r="BX1266"/>
      <c r="BZ1266"/>
    </row>
    <row r="1267" spans="2:78" ht="18.75">
      <c r="B1267" s="363" t="s">
        <v>498</v>
      </c>
      <c r="C1267" s="364"/>
      <c r="D1267" s="365" t="s">
        <v>14</v>
      </c>
      <c r="E1267" s="365" t="s">
        <v>607</v>
      </c>
      <c r="F1267" s="365" t="s">
        <v>862</v>
      </c>
      <c r="G1267" s="366" t="s">
        <v>1424</v>
      </c>
      <c r="H1267" s="366" t="s">
        <v>34</v>
      </c>
      <c r="I1267" s="366" t="s">
        <v>34</v>
      </c>
      <c r="J1267" s="366" t="s">
        <v>611</v>
      </c>
      <c r="L1267" s="368"/>
      <c r="M1267" s="368" t="s">
        <v>1421</v>
      </c>
      <c r="N1267" s="367">
        <v>599476</v>
      </c>
      <c r="O1267" s="367" t="s">
        <v>1323</v>
      </c>
      <c r="P1267" s="371"/>
      <c r="S1267" s="367"/>
      <c r="U1267" s="369"/>
      <c r="W1267" s="369"/>
      <c r="Y1267" s="369"/>
      <c r="AA1267" s="369"/>
      <c r="AD1267" s="575">
        <v>0</v>
      </c>
      <c r="AE1267" s="370"/>
      <c r="AF1267" s="370"/>
      <c r="AG1267" s="374" t="s">
        <v>1458</v>
      </c>
      <c r="AH1267" s="374"/>
      <c r="AI1267" s="374">
        <v>0</v>
      </c>
      <c r="AJ1267" s="374">
        <v>0</v>
      </c>
      <c r="AK1267" s="374">
        <v>0</v>
      </c>
      <c r="AN1267" s="369"/>
      <c r="AO1267" s="367" t="s">
        <v>1326</v>
      </c>
      <c r="AP1267" s="370"/>
      <c r="AR1267" s="369">
        <v>2.9997000000000001E-3</v>
      </c>
      <c r="AS1267" s="369">
        <v>2.9997000000000001E-3</v>
      </c>
      <c r="AT1267" s="369" t="s">
        <v>1424</v>
      </c>
      <c r="AW1267"/>
      <c r="AX1267" s="198"/>
      <c r="AY1267" s="184"/>
      <c r="AZ1267" s="184"/>
      <c r="BA1267" s="184"/>
      <c r="BB1267" s="186"/>
      <c r="BC1267" s="184"/>
      <c r="BD1267" s="184"/>
      <c r="BE1267" s="184"/>
      <c r="BF1267" s="184"/>
      <c r="BG1267" s="186"/>
      <c r="BH1267" s="186"/>
      <c r="BI1267" s="199"/>
      <c r="BJ1267" s="199"/>
      <c r="BK1267" s="199"/>
      <c r="BL1267" s="186"/>
      <c r="BM1267" s="186"/>
      <c r="BN1267" s="186"/>
      <c r="BO1267" s="186"/>
      <c r="BP1267" s="186"/>
      <c r="BQ1267" s="186"/>
      <c r="BR1267" s="186"/>
      <c r="BS1267" s="186"/>
      <c r="BT1267" s="187"/>
      <c r="BU1267" s="188"/>
      <c r="BV1267" s="189"/>
      <c r="BW1267" s="185"/>
      <c r="BX1267"/>
      <c r="BZ1267"/>
    </row>
    <row r="1268" spans="2:78" ht="18.75">
      <c r="B1268" s="363" t="s">
        <v>508</v>
      </c>
      <c r="C1268" s="364">
        <v>42081209000177</v>
      </c>
      <c r="D1268" s="365" t="s">
        <v>14</v>
      </c>
      <c r="E1268" s="365" t="s">
        <v>607</v>
      </c>
      <c r="F1268" s="365" t="s">
        <v>862</v>
      </c>
      <c r="G1268" s="366" t="s">
        <v>1424</v>
      </c>
      <c r="H1268" s="366" t="s">
        <v>34</v>
      </c>
      <c r="I1268" s="366" t="s">
        <v>34</v>
      </c>
      <c r="J1268" s="366" t="s">
        <v>611</v>
      </c>
      <c r="K1268" s="367" t="s">
        <v>48</v>
      </c>
      <c r="L1268" s="368"/>
      <c r="M1268" s="368" t="s">
        <v>1421</v>
      </c>
      <c r="N1268" s="367">
        <v>599484</v>
      </c>
      <c r="O1268" s="367" t="s">
        <v>1323</v>
      </c>
      <c r="P1268" s="371">
        <v>44370</v>
      </c>
      <c r="Q1268" s="372">
        <v>14.63374939</v>
      </c>
      <c r="R1268" s="372">
        <v>15.807862940753969</v>
      </c>
      <c r="S1268" s="367">
        <v>1</v>
      </c>
      <c r="T1268" s="369">
        <v>1.1993590411928379E-2</v>
      </c>
      <c r="U1268" s="369">
        <v>0.12850558776802989</v>
      </c>
      <c r="V1268" s="369">
        <v>2.3913592084175095E-2</v>
      </c>
      <c r="W1268" s="369">
        <v>0.21423832987026065</v>
      </c>
      <c r="Y1268" s="369"/>
      <c r="AA1268" s="369"/>
      <c r="AB1268" s="369">
        <v>0.17730203831165983</v>
      </c>
      <c r="AC1268" s="373">
        <v>-0.49468045802673227</v>
      </c>
      <c r="AD1268" s="575">
        <v>0</v>
      </c>
      <c r="AE1268" s="370" t="s">
        <v>2094</v>
      </c>
      <c r="AF1268" s="370" t="s">
        <v>1833</v>
      </c>
      <c r="AG1268" s="374" t="s">
        <v>1458</v>
      </c>
      <c r="AH1268" s="374" t="s">
        <v>1819</v>
      </c>
      <c r="AI1268" s="374">
        <v>0</v>
      </c>
      <c r="AJ1268" s="374">
        <v>0</v>
      </c>
      <c r="AK1268" s="374">
        <v>0</v>
      </c>
      <c r="AL1268" s="722">
        <v>0.05</v>
      </c>
      <c r="AM1268" s="722">
        <v>0</v>
      </c>
      <c r="AN1268" s="369" t="s">
        <v>1815</v>
      </c>
      <c r="AO1268" s="367" t="s">
        <v>1326</v>
      </c>
      <c r="AP1268" s="370" t="s">
        <v>1835</v>
      </c>
      <c r="AQ1268" s="376" t="s">
        <v>670</v>
      </c>
      <c r="AR1268" s="369">
        <v>1.6665000000000001E-4</v>
      </c>
      <c r="AS1268" s="369">
        <v>1.6665000000000001E-4</v>
      </c>
      <c r="AT1268" s="369" t="s">
        <v>1424</v>
      </c>
      <c r="AW1268"/>
      <c r="AX1268" s="198"/>
      <c r="AY1268" s="184"/>
      <c r="AZ1268" s="184"/>
      <c r="BA1268" s="184"/>
      <c r="BB1268" s="186"/>
      <c r="BC1268" s="184"/>
      <c r="BD1268" s="184"/>
      <c r="BE1268" s="184"/>
      <c r="BF1268" s="184"/>
      <c r="BG1268" s="186"/>
      <c r="BH1268" s="186"/>
      <c r="BI1268" s="199"/>
      <c r="BJ1268" s="199"/>
      <c r="BK1268" s="199"/>
      <c r="BL1268" s="186"/>
      <c r="BM1268" s="186"/>
      <c r="BN1268" s="186"/>
      <c r="BO1268" s="186"/>
      <c r="BP1268" s="186"/>
      <c r="BQ1268" s="186"/>
      <c r="BR1268" s="186"/>
      <c r="BS1268" s="186"/>
      <c r="BT1268" s="187"/>
      <c r="BU1268" s="188"/>
      <c r="BV1268" s="189"/>
      <c r="BW1268" s="185"/>
      <c r="BX1268"/>
      <c r="BZ1268"/>
    </row>
    <row r="1269" spans="2:78" ht="18.75">
      <c r="B1269" s="363" t="s">
        <v>492</v>
      </c>
      <c r="C1269" s="364">
        <v>34781162000126</v>
      </c>
      <c r="D1269" s="365" t="s">
        <v>11</v>
      </c>
      <c r="E1269" s="365" t="s">
        <v>620</v>
      </c>
      <c r="F1269" s="365" t="s">
        <v>665</v>
      </c>
      <c r="G1269" s="366" t="s">
        <v>740</v>
      </c>
      <c r="H1269" s="366" t="s">
        <v>34</v>
      </c>
      <c r="I1269" s="366" t="s">
        <v>1424</v>
      </c>
      <c r="J1269" s="366" t="s">
        <v>611</v>
      </c>
      <c r="K1269" s="367" t="s">
        <v>48</v>
      </c>
      <c r="L1269" s="368" t="s">
        <v>1341</v>
      </c>
      <c r="M1269" s="368" t="s">
        <v>34</v>
      </c>
      <c r="N1269" s="367">
        <v>599743</v>
      </c>
      <c r="O1269" s="367" t="s">
        <v>1323</v>
      </c>
      <c r="P1269" s="371">
        <v>43740</v>
      </c>
      <c r="Q1269" s="372">
        <v>295.85320440999999</v>
      </c>
      <c r="R1269" s="372">
        <v>262.6843258655951</v>
      </c>
      <c r="S1269" s="367">
        <v>1</v>
      </c>
      <c r="T1269" s="369">
        <v>6.8684744370296258E-2</v>
      </c>
      <c r="U1269" s="369">
        <v>0.73592420141540094</v>
      </c>
      <c r="V1269" s="369">
        <v>8.8228368038100857E-2</v>
      </c>
      <c r="W1269" s="369">
        <v>0.79042488259929011</v>
      </c>
      <c r="X1269" s="369">
        <v>0.11509269999999949</v>
      </c>
      <c r="Y1269" s="369">
        <v>0.78787588530517683</v>
      </c>
      <c r="Z1269" s="369">
        <v>0.11509269999999949</v>
      </c>
      <c r="AA1269" s="369">
        <v>0.62186813215304282</v>
      </c>
      <c r="AB1269" s="369">
        <v>2.1427688434064535E-2</v>
      </c>
      <c r="AC1269" s="373">
        <v>-1.0917219390762822</v>
      </c>
      <c r="AD1269" s="575">
        <v>35646238000173</v>
      </c>
      <c r="AE1269" s="370" t="s">
        <v>2096</v>
      </c>
      <c r="AF1269" s="370" t="s">
        <v>1856</v>
      </c>
      <c r="AG1269" s="374" t="s">
        <v>59</v>
      </c>
      <c r="AH1269" s="374" t="s">
        <v>1813</v>
      </c>
      <c r="AI1269" s="374">
        <v>1000</v>
      </c>
      <c r="AJ1269" s="374">
        <v>500</v>
      </c>
      <c r="AK1269" s="374">
        <v>1000</v>
      </c>
      <c r="AL1269" s="722">
        <v>0.83</v>
      </c>
      <c r="AM1269" s="722">
        <v>0</v>
      </c>
      <c r="AN1269" s="369" t="s">
        <v>1820</v>
      </c>
      <c r="AO1269" s="367" t="s">
        <v>1326</v>
      </c>
      <c r="AP1269" s="370" t="s">
        <v>1835</v>
      </c>
      <c r="AQ1269" s="376" t="s">
        <v>1950</v>
      </c>
      <c r="AR1269" s="369">
        <v>1.33333333333333E-3</v>
      </c>
      <c r="AS1269" s="369">
        <v>1.33333333333333E-3</v>
      </c>
      <c r="AT1269" s="369" t="s">
        <v>1424</v>
      </c>
      <c r="AW1269"/>
      <c r="AX1269" s="198"/>
      <c r="AY1269" s="184"/>
      <c r="AZ1269" s="184"/>
      <c r="BA1269" s="184"/>
      <c r="BB1269" s="186"/>
      <c r="BC1269" s="184"/>
      <c r="BD1269" s="184"/>
      <c r="BE1269" s="184"/>
      <c r="BF1269" s="184"/>
      <c r="BG1269" s="186"/>
      <c r="BH1269" s="186"/>
      <c r="BI1269" s="199"/>
      <c r="BJ1269" s="199"/>
      <c r="BK1269" s="199"/>
      <c r="BL1269" s="186"/>
      <c r="BM1269" s="186"/>
      <c r="BN1269" s="186"/>
      <c r="BO1269" s="186"/>
      <c r="BP1269" s="186"/>
      <c r="BQ1269" s="186"/>
      <c r="BR1269" s="186"/>
      <c r="BS1269" s="186"/>
      <c r="BT1269" s="187"/>
      <c r="BU1269" s="188"/>
      <c r="BV1269" s="189"/>
      <c r="BW1269" s="185"/>
      <c r="BX1269"/>
      <c r="BZ1269"/>
    </row>
    <row r="1270" spans="2:78" ht="18.75">
      <c r="B1270" s="363" t="s">
        <v>531</v>
      </c>
      <c r="C1270" s="364">
        <v>41594555000196</v>
      </c>
      <c r="D1270" s="365" t="s">
        <v>13</v>
      </c>
      <c r="E1270" s="365" t="s">
        <v>615</v>
      </c>
      <c r="F1270" s="365" t="s">
        <v>619</v>
      </c>
      <c r="G1270" s="366" t="s">
        <v>34</v>
      </c>
      <c r="H1270" s="366" t="s">
        <v>1340</v>
      </c>
      <c r="I1270" s="366" t="s">
        <v>34</v>
      </c>
      <c r="J1270" s="366" t="s">
        <v>1424</v>
      </c>
      <c r="K1270" s="367" t="s">
        <v>49</v>
      </c>
      <c r="L1270" s="368"/>
      <c r="M1270" s="368" t="s">
        <v>1421</v>
      </c>
      <c r="N1270" s="367">
        <v>600482</v>
      </c>
      <c r="O1270" s="367" t="s">
        <v>1323</v>
      </c>
      <c r="P1270" s="371">
        <v>44356</v>
      </c>
      <c r="Q1270" s="372">
        <v>5.09874794</v>
      </c>
      <c r="R1270" s="372">
        <v>7.7134668882089574</v>
      </c>
      <c r="S1270" s="367">
        <v>4</v>
      </c>
      <c r="T1270" s="369">
        <v>-0.22300922415592317</v>
      </c>
      <c r="U1270" s="369">
        <v>-2.3894372280169849</v>
      </c>
      <c r="V1270" s="369">
        <v>-0.22300922415592317</v>
      </c>
      <c r="W1270" s="369">
        <v>-1.9979066114640407</v>
      </c>
      <c r="Y1270" s="369"/>
      <c r="AA1270" s="369"/>
      <c r="AB1270" s="369">
        <v>0.23790360990084475</v>
      </c>
      <c r="AC1270" s="373">
        <v>-1.4065808833277194</v>
      </c>
      <c r="AD1270" s="575">
        <v>41594569000100</v>
      </c>
      <c r="AE1270" s="370" t="s">
        <v>2037</v>
      </c>
      <c r="AF1270" s="370" t="s">
        <v>1812</v>
      </c>
      <c r="AG1270" s="374" t="s">
        <v>1459</v>
      </c>
      <c r="AH1270" s="374" t="s">
        <v>1813</v>
      </c>
      <c r="AI1270" s="374">
        <v>500</v>
      </c>
      <c r="AJ1270" s="374">
        <v>0</v>
      </c>
      <c r="AK1270" s="374">
        <v>500</v>
      </c>
      <c r="AL1270" s="722">
        <v>0.5</v>
      </c>
      <c r="AM1270" s="722">
        <v>0</v>
      </c>
      <c r="AN1270" s="369" t="s">
        <v>1815</v>
      </c>
      <c r="AO1270" s="367" t="s">
        <v>1326</v>
      </c>
      <c r="AP1270" s="370" t="s">
        <v>1835</v>
      </c>
      <c r="AQ1270" s="376" t="s">
        <v>681</v>
      </c>
      <c r="AR1270" s="369">
        <v>3.3335000000000001E-3</v>
      </c>
      <c r="AS1270" s="369">
        <v>3.3335000000000001E-3</v>
      </c>
      <c r="AT1270" s="369" t="s">
        <v>1424</v>
      </c>
      <c r="AW1270"/>
      <c r="AX1270" s="198"/>
      <c r="AY1270" s="184"/>
      <c r="AZ1270" s="184"/>
      <c r="BA1270" s="184"/>
      <c r="BB1270" s="186"/>
      <c r="BC1270" s="184"/>
      <c r="BD1270" s="184"/>
      <c r="BE1270" s="184"/>
      <c r="BF1270" s="184"/>
      <c r="BG1270" s="186"/>
      <c r="BH1270" s="186"/>
      <c r="BI1270" s="199"/>
      <c r="BJ1270" s="199"/>
      <c r="BK1270" s="199"/>
      <c r="BL1270" s="186"/>
      <c r="BM1270" s="186"/>
      <c r="BN1270" s="186"/>
      <c r="BO1270" s="186"/>
      <c r="BP1270" s="186"/>
      <c r="BQ1270" s="186"/>
      <c r="BR1270" s="186"/>
      <c r="BS1270" s="186"/>
      <c r="BT1270" s="187"/>
      <c r="BU1270" s="188"/>
      <c r="BV1270" s="189"/>
      <c r="BW1270" s="185"/>
      <c r="BX1270"/>
      <c r="BZ1270"/>
    </row>
    <row r="1271" spans="2:78" ht="18.75">
      <c r="B1271" s="363" t="s">
        <v>1209</v>
      </c>
      <c r="C1271" s="364">
        <v>41744647000105</v>
      </c>
      <c r="D1271" s="365" t="s">
        <v>14</v>
      </c>
      <c r="E1271" s="365" t="s">
        <v>607</v>
      </c>
      <c r="F1271" s="365" t="s">
        <v>1424</v>
      </c>
      <c r="G1271" s="366" t="s">
        <v>1424</v>
      </c>
      <c r="H1271" s="366" t="s">
        <v>34</v>
      </c>
      <c r="I1271" s="366" t="s">
        <v>34</v>
      </c>
      <c r="J1271" s="366" t="s">
        <v>608</v>
      </c>
      <c r="K1271" s="367" t="s">
        <v>48</v>
      </c>
      <c r="L1271" s="368"/>
      <c r="M1271" s="368" t="s">
        <v>1421</v>
      </c>
      <c r="N1271" s="367">
        <v>600504</v>
      </c>
      <c r="O1271" s="367" t="s">
        <v>1326</v>
      </c>
      <c r="P1271" s="371">
        <v>44324</v>
      </c>
      <c r="Q1271" s="372">
        <v>5.8745455</v>
      </c>
      <c r="R1271" s="372">
        <v>6.1595556305952366</v>
      </c>
      <c r="S1271" s="367">
        <v>2</v>
      </c>
      <c r="T1271" s="369">
        <v>4.6366673442282957E-2</v>
      </c>
      <c r="U1271" s="369">
        <v>0.49679674050090067</v>
      </c>
      <c r="V1271" s="369">
        <v>3.5399877099593136E-2</v>
      </c>
      <c r="W1271" s="369">
        <v>0.31714225620031655</v>
      </c>
      <c r="Y1271" s="369"/>
      <c r="AA1271" s="369"/>
      <c r="AB1271" s="369">
        <v>0.204756873057407</v>
      </c>
      <c r="AC1271" s="373">
        <v>-0.37225401700824517</v>
      </c>
      <c r="AD1271" s="575">
        <v>41673080000123</v>
      </c>
      <c r="AE1271" s="370" t="s">
        <v>2151</v>
      </c>
      <c r="AF1271" s="370" t="s">
        <v>1833</v>
      </c>
      <c r="AG1271" s="374" t="s">
        <v>1458</v>
      </c>
      <c r="AH1271" s="374" t="s">
        <v>1819</v>
      </c>
      <c r="AI1271" s="374">
        <v>1000</v>
      </c>
      <c r="AJ1271" s="374">
        <v>500</v>
      </c>
      <c r="AK1271" s="374">
        <v>300</v>
      </c>
      <c r="AL1271" s="722">
        <v>0.9</v>
      </c>
      <c r="AM1271" s="722">
        <v>10</v>
      </c>
      <c r="AN1271" s="369" t="s">
        <v>1815</v>
      </c>
      <c r="AO1271" s="367" t="s">
        <v>1326</v>
      </c>
      <c r="AP1271" s="370" t="s">
        <v>1816</v>
      </c>
      <c r="AQ1271" s="376" t="s">
        <v>661</v>
      </c>
      <c r="AR1271" s="369">
        <v>1.8E-3</v>
      </c>
      <c r="AS1271" s="369">
        <v>1.8E-3</v>
      </c>
      <c r="AT1271" s="369" t="s">
        <v>1424</v>
      </c>
      <c r="AW1271"/>
      <c r="AX1271" s="198"/>
      <c r="AY1271" s="184"/>
      <c r="AZ1271" s="184"/>
      <c r="BA1271" s="184"/>
      <c r="BB1271" s="186"/>
      <c r="BC1271" s="184"/>
      <c r="BD1271" s="184"/>
      <c r="BE1271" s="184"/>
      <c r="BF1271" s="184"/>
      <c r="BG1271" s="186"/>
      <c r="BH1271" s="186"/>
      <c r="BI1271" s="199"/>
      <c r="BJ1271" s="199"/>
      <c r="BK1271" s="199"/>
      <c r="BL1271" s="186"/>
      <c r="BM1271" s="186"/>
      <c r="BN1271" s="186"/>
      <c r="BO1271" s="186"/>
      <c r="BP1271" s="186"/>
      <c r="BQ1271" s="186"/>
      <c r="BR1271" s="186"/>
      <c r="BS1271" s="186"/>
      <c r="BT1271" s="187"/>
      <c r="BU1271" s="188"/>
      <c r="BV1271" s="189"/>
      <c r="BW1271" s="185"/>
      <c r="BX1271"/>
      <c r="BZ1271"/>
    </row>
    <row r="1272" spans="2:78" ht="18.75">
      <c r="B1272" s="363" t="s">
        <v>530</v>
      </c>
      <c r="C1272" s="364">
        <v>41594603000146</v>
      </c>
      <c r="D1272" s="365" t="s">
        <v>13</v>
      </c>
      <c r="E1272" s="365" t="s">
        <v>616</v>
      </c>
      <c r="F1272" s="365" t="s">
        <v>619</v>
      </c>
      <c r="G1272" s="366" t="s">
        <v>34</v>
      </c>
      <c r="H1272" s="366" t="s">
        <v>1340</v>
      </c>
      <c r="I1272" s="366" t="s">
        <v>34</v>
      </c>
      <c r="J1272" s="366" t="s">
        <v>611</v>
      </c>
      <c r="K1272" s="367" t="s">
        <v>48</v>
      </c>
      <c r="L1272" s="368"/>
      <c r="M1272" s="368" t="s">
        <v>1421</v>
      </c>
      <c r="N1272" s="367">
        <v>600520</v>
      </c>
      <c r="O1272" s="367" t="s">
        <v>1323</v>
      </c>
      <c r="P1272" s="371">
        <v>44353</v>
      </c>
      <c r="Q1272" s="372">
        <v>6.0183036200000002</v>
      </c>
      <c r="R1272" s="372">
        <v>12.781814177985078</v>
      </c>
      <c r="S1272" s="367">
        <v>4</v>
      </c>
      <c r="T1272" s="369">
        <v>-0.18684627864102765</v>
      </c>
      <c r="U1272" s="369">
        <v>-2.0019685544000323</v>
      </c>
      <c r="V1272" s="369">
        <v>-0.18684627864102765</v>
      </c>
      <c r="W1272" s="369">
        <v>-1.6739281383417455</v>
      </c>
      <c r="Y1272" s="369"/>
      <c r="AA1272" s="369"/>
      <c r="AB1272" s="369">
        <v>0.16681963439703407</v>
      </c>
      <c r="AC1272" s="373">
        <v>-1.7891642391202507</v>
      </c>
      <c r="AD1272" s="575">
        <v>41594622000172</v>
      </c>
      <c r="AE1272" s="370" t="s">
        <v>2037</v>
      </c>
      <c r="AF1272" s="370" t="s">
        <v>1812</v>
      </c>
      <c r="AG1272" s="374" t="s">
        <v>1459</v>
      </c>
      <c r="AH1272" s="374" t="s">
        <v>1813</v>
      </c>
      <c r="AI1272" s="374">
        <v>500</v>
      </c>
      <c r="AJ1272" s="374">
        <v>0</v>
      </c>
      <c r="AK1272" s="374">
        <v>500</v>
      </c>
      <c r="AL1272" s="722">
        <v>0.5</v>
      </c>
      <c r="AM1272" s="722">
        <v>0</v>
      </c>
      <c r="AN1272" s="369" t="s">
        <v>1815</v>
      </c>
      <c r="AO1272" s="367" t="s">
        <v>1326</v>
      </c>
      <c r="AP1272" s="370" t="s">
        <v>1835</v>
      </c>
      <c r="AQ1272" s="376" t="s">
        <v>681</v>
      </c>
      <c r="AR1272" s="369">
        <v>3.3335000000000001E-3</v>
      </c>
      <c r="AS1272" s="369">
        <v>3.3335000000000001E-3</v>
      </c>
      <c r="AT1272" s="369" t="s">
        <v>1424</v>
      </c>
      <c r="AW1272"/>
      <c r="AX1272" s="198"/>
      <c r="AY1272" s="184"/>
      <c r="AZ1272" s="184"/>
      <c r="BA1272" s="184"/>
      <c r="BB1272" s="186"/>
      <c r="BC1272" s="184"/>
      <c r="BD1272" s="184"/>
      <c r="BE1272" s="184"/>
      <c r="BF1272" s="184"/>
      <c r="BG1272" s="186"/>
      <c r="BH1272" s="186"/>
      <c r="BI1272" s="199"/>
      <c r="BJ1272" s="199"/>
      <c r="BK1272" s="199"/>
      <c r="BL1272" s="186"/>
      <c r="BM1272" s="186"/>
      <c r="BN1272" s="186"/>
      <c r="BO1272" s="186"/>
      <c r="BP1272" s="186"/>
      <c r="BQ1272" s="186"/>
      <c r="BR1272" s="186"/>
      <c r="BS1272" s="186"/>
      <c r="BT1272" s="187"/>
      <c r="BU1272" s="188"/>
      <c r="BV1272" s="189"/>
      <c r="BW1272" s="185"/>
      <c r="BX1272"/>
      <c r="BZ1272"/>
    </row>
    <row r="1273" spans="2:78" ht="18.75">
      <c r="B1273" s="363" t="s">
        <v>804</v>
      </c>
      <c r="C1273" s="364">
        <v>41673246000101</v>
      </c>
      <c r="D1273" s="365" t="s">
        <v>14</v>
      </c>
      <c r="E1273" s="365" t="s">
        <v>607</v>
      </c>
      <c r="F1273" s="365" t="s">
        <v>1424</v>
      </c>
      <c r="G1273" s="366" t="s">
        <v>868</v>
      </c>
      <c r="H1273" s="366" t="s">
        <v>34</v>
      </c>
      <c r="I1273" s="366" t="s">
        <v>34</v>
      </c>
      <c r="J1273" s="366" t="s">
        <v>611</v>
      </c>
      <c r="K1273" s="367" t="s">
        <v>48</v>
      </c>
      <c r="L1273" s="368"/>
      <c r="M1273" s="368" t="s">
        <v>1421</v>
      </c>
      <c r="N1273" s="367">
        <v>600547</v>
      </c>
      <c r="O1273" s="367" t="s">
        <v>1323</v>
      </c>
      <c r="P1273" s="371">
        <v>44317</v>
      </c>
      <c r="Q1273" s="372">
        <v>0.99354355999999999</v>
      </c>
      <c r="R1273" s="372">
        <v>1.1789621079761907</v>
      </c>
      <c r="S1273" s="367">
        <v>4</v>
      </c>
      <c r="T1273" s="369">
        <v>-0.38201618016163053</v>
      </c>
      <c r="U1273" s="369">
        <v>-4.0931207488746351</v>
      </c>
      <c r="V1273" s="369">
        <v>-0.35187651844426704</v>
      </c>
      <c r="W1273" s="369">
        <v>-3.1524096156991956</v>
      </c>
      <c r="Y1273" s="369"/>
      <c r="AA1273" s="369"/>
      <c r="AB1273" s="369">
        <v>0.35557600397938488</v>
      </c>
      <c r="AC1273" s="373">
        <v>-1.3035130572995566</v>
      </c>
      <c r="AD1273" s="575">
        <v>0</v>
      </c>
      <c r="AE1273" s="370" t="s">
        <v>1889</v>
      </c>
      <c r="AF1273" s="370" t="s">
        <v>1833</v>
      </c>
      <c r="AG1273" s="374" t="s">
        <v>1458</v>
      </c>
      <c r="AH1273" s="374" t="s">
        <v>1813</v>
      </c>
      <c r="AI1273" s="374">
        <v>100</v>
      </c>
      <c r="AJ1273" s="374">
        <v>100</v>
      </c>
      <c r="AK1273" s="374">
        <v>100</v>
      </c>
      <c r="AL1273" s="722">
        <v>0.04</v>
      </c>
      <c r="AM1273" s="722">
        <v>0</v>
      </c>
      <c r="AN1273" s="369" t="s">
        <v>1815</v>
      </c>
      <c r="AO1273" s="367" t="s">
        <v>1326</v>
      </c>
      <c r="AP1273" s="370" t="s">
        <v>1816</v>
      </c>
      <c r="AQ1273" s="376" t="s">
        <v>689</v>
      </c>
      <c r="AR1273" s="369">
        <v>0</v>
      </c>
      <c r="AS1273" s="369">
        <v>0</v>
      </c>
      <c r="AT1273" s="369" t="s">
        <v>1424</v>
      </c>
      <c r="AW1273"/>
      <c r="AX1273" s="198"/>
      <c r="AY1273" s="184"/>
      <c r="AZ1273" s="184"/>
      <c r="BA1273" s="184"/>
      <c r="BB1273" s="186"/>
      <c r="BC1273" s="184"/>
      <c r="BD1273" s="184"/>
      <c r="BE1273" s="184"/>
      <c r="BF1273" s="184"/>
      <c r="BG1273" s="186"/>
      <c r="BH1273" s="186"/>
      <c r="BI1273" s="199"/>
      <c r="BJ1273" s="199"/>
      <c r="BK1273" s="199"/>
      <c r="BL1273" s="186"/>
      <c r="BM1273" s="186"/>
      <c r="BN1273" s="186"/>
      <c r="BO1273" s="186"/>
      <c r="BP1273" s="186"/>
      <c r="BQ1273" s="186"/>
      <c r="BR1273" s="186"/>
      <c r="BS1273" s="186"/>
      <c r="BT1273" s="187"/>
      <c r="BU1273" s="188"/>
      <c r="BV1273" s="189"/>
      <c r="BW1273" s="185"/>
      <c r="BX1273"/>
      <c r="BZ1273"/>
    </row>
    <row r="1274" spans="2:78" ht="18.75">
      <c r="B1274" s="363" t="s">
        <v>546</v>
      </c>
      <c r="C1274" s="364">
        <v>41762791000174</v>
      </c>
      <c r="D1274" s="365" t="s">
        <v>13</v>
      </c>
      <c r="E1274" s="365" t="s">
        <v>615</v>
      </c>
      <c r="F1274" s="365" t="s">
        <v>619</v>
      </c>
      <c r="G1274" s="366" t="s">
        <v>34</v>
      </c>
      <c r="H1274" s="366" t="s">
        <v>1339</v>
      </c>
      <c r="I1274" s="366" t="s">
        <v>34</v>
      </c>
      <c r="J1274" s="366" t="s">
        <v>1424</v>
      </c>
      <c r="K1274" s="367" t="s">
        <v>48</v>
      </c>
      <c r="L1274" s="368"/>
      <c r="M1274" s="368" t="s">
        <v>34</v>
      </c>
      <c r="N1274" s="367">
        <v>600563</v>
      </c>
      <c r="O1274" s="367" t="s">
        <v>1323</v>
      </c>
      <c r="P1274" s="371">
        <v>44332</v>
      </c>
      <c r="Q1274" s="372">
        <v>7.7294724800000001</v>
      </c>
      <c r="R1274" s="372">
        <v>13.304122143790851</v>
      </c>
      <c r="S1274" s="367">
        <v>3</v>
      </c>
      <c r="T1274" s="369">
        <v>5.4231934408532689E-2</v>
      </c>
      <c r="U1274" s="369">
        <v>0.58106925179256774</v>
      </c>
      <c r="V1274" s="369">
        <v>5.4231934408532689E-2</v>
      </c>
      <c r="W1274" s="369">
        <v>0.48585586859642843</v>
      </c>
      <c r="Y1274" s="369"/>
      <c r="AA1274" s="369"/>
      <c r="AB1274" s="369">
        <v>3.8062459284965842E-2</v>
      </c>
      <c r="AC1274" s="373">
        <v>-1.5077720219564374</v>
      </c>
      <c r="AD1274" s="575">
        <v>0</v>
      </c>
      <c r="AE1274" s="370" t="s">
        <v>2152</v>
      </c>
      <c r="AF1274" s="370" t="s">
        <v>1833</v>
      </c>
      <c r="AG1274" s="374" t="s">
        <v>1458</v>
      </c>
      <c r="AH1274" s="374" t="s">
        <v>1819</v>
      </c>
      <c r="AI1274" s="374">
        <v>1000</v>
      </c>
      <c r="AJ1274" s="374">
        <v>0</v>
      </c>
      <c r="AK1274" s="374">
        <v>0</v>
      </c>
      <c r="AL1274" s="722">
        <v>1.25</v>
      </c>
      <c r="AM1274" s="722">
        <v>0</v>
      </c>
      <c r="AN1274" s="369" t="s">
        <v>1815</v>
      </c>
      <c r="AO1274" s="367" t="s">
        <v>1326</v>
      </c>
      <c r="AP1274" s="370" t="s">
        <v>1835</v>
      </c>
      <c r="AQ1274" s="376" t="s">
        <v>670</v>
      </c>
      <c r="AR1274" s="369">
        <v>3.7499999999999999E-3</v>
      </c>
      <c r="AS1274" s="369">
        <v>3.7499999999999999E-3</v>
      </c>
      <c r="AT1274" s="369" t="s">
        <v>1424</v>
      </c>
      <c r="AW1274"/>
      <c r="AX1274" s="198"/>
      <c r="AY1274" s="184"/>
      <c r="AZ1274" s="184"/>
      <c r="BA1274" s="184"/>
      <c r="BB1274" s="186"/>
      <c r="BC1274" s="184"/>
      <c r="BD1274" s="184"/>
      <c r="BE1274" s="184"/>
      <c r="BF1274" s="184"/>
      <c r="BG1274" s="186"/>
      <c r="BH1274" s="186"/>
      <c r="BI1274" s="199"/>
      <c r="BJ1274" s="199"/>
      <c r="BK1274" s="199"/>
      <c r="BL1274" s="186"/>
      <c r="BM1274" s="186"/>
      <c r="BN1274" s="186"/>
      <c r="BO1274" s="186"/>
      <c r="BP1274" s="186"/>
      <c r="BQ1274" s="186"/>
      <c r="BR1274" s="186"/>
      <c r="BS1274" s="186"/>
      <c r="BT1274" s="187"/>
      <c r="BU1274" s="188"/>
      <c r="BV1274" s="189"/>
      <c r="BW1274" s="185"/>
      <c r="BX1274"/>
      <c r="BZ1274"/>
    </row>
    <row r="1275" spans="2:78" ht="18.75">
      <c r="B1275" s="363" t="s">
        <v>574</v>
      </c>
      <c r="C1275" s="364">
        <v>41360111000196</v>
      </c>
      <c r="D1275" s="365" t="s">
        <v>14</v>
      </c>
      <c r="E1275" s="365" t="s">
        <v>614</v>
      </c>
      <c r="F1275" s="365" t="s">
        <v>1424</v>
      </c>
      <c r="G1275" s="366" t="s">
        <v>1424</v>
      </c>
      <c r="H1275" s="366" t="s">
        <v>1340</v>
      </c>
      <c r="I1275" s="366" t="s">
        <v>34</v>
      </c>
      <c r="J1275" s="366" t="s">
        <v>608</v>
      </c>
      <c r="K1275" s="367" t="s">
        <v>48</v>
      </c>
      <c r="L1275" s="368"/>
      <c r="M1275" s="368" t="s">
        <v>34</v>
      </c>
      <c r="N1275" s="367">
        <v>600954</v>
      </c>
      <c r="O1275" s="367" t="s">
        <v>1323</v>
      </c>
      <c r="P1275" s="371">
        <v>44294</v>
      </c>
      <c r="Q1275" s="372">
        <v>95.491742389999999</v>
      </c>
      <c r="R1275" s="372">
        <v>66.417884587698396</v>
      </c>
      <c r="S1275" s="367">
        <v>2</v>
      </c>
      <c r="T1275" s="369">
        <v>7.0212968493689853E-2</v>
      </c>
      <c r="U1275" s="369">
        <v>0.75229839233513252</v>
      </c>
      <c r="V1275" s="369">
        <v>1.2950070972306049E-2</v>
      </c>
      <c r="W1275" s="369">
        <v>0.11601776793057203</v>
      </c>
      <c r="Y1275" s="369"/>
      <c r="AA1275" s="369"/>
      <c r="AB1275" s="369">
        <v>0.23318470079459308</v>
      </c>
      <c r="AC1275" s="373">
        <v>-0.42314686296624349</v>
      </c>
      <c r="AD1275" s="575">
        <v>41301308000154</v>
      </c>
      <c r="AE1275" s="370" t="s">
        <v>2153</v>
      </c>
      <c r="AF1275" s="370" t="s">
        <v>1856</v>
      </c>
      <c r="AG1275" s="374" t="s">
        <v>59</v>
      </c>
      <c r="AH1275" s="374" t="s">
        <v>1813</v>
      </c>
      <c r="AI1275" s="374">
        <v>20000</v>
      </c>
      <c r="AJ1275" s="374">
        <v>0</v>
      </c>
      <c r="AK1275" s="374">
        <v>0</v>
      </c>
      <c r="AL1275" s="722">
        <v>0</v>
      </c>
      <c r="AM1275" s="722">
        <v>0</v>
      </c>
      <c r="AN1275" s="369" t="s">
        <v>1814</v>
      </c>
      <c r="AO1275" s="367" t="s">
        <v>1326</v>
      </c>
      <c r="AP1275" s="370" t="s">
        <v>1816</v>
      </c>
      <c r="AQ1275" s="376" t="s">
        <v>661</v>
      </c>
      <c r="AR1275" s="369">
        <v>6.6666666666666697E-3</v>
      </c>
      <c r="AS1275" s="369">
        <v>6.6666666666666697E-3</v>
      </c>
      <c r="AT1275" s="369" t="s">
        <v>1424</v>
      </c>
      <c r="AW1275"/>
      <c r="AX1275" s="198"/>
      <c r="AY1275" s="184"/>
      <c r="AZ1275" s="184"/>
      <c r="BA1275" s="184"/>
      <c r="BB1275" s="186"/>
      <c r="BC1275" s="184"/>
      <c r="BD1275" s="184"/>
      <c r="BE1275" s="184"/>
      <c r="BF1275" s="184"/>
      <c r="BG1275" s="186"/>
      <c r="BH1275" s="186"/>
      <c r="BI1275" s="199"/>
      <c r="BJ1275" s="199"/>
      <c r="BK1275" s="199"/>
      <c r="BL1275" s="186"/>
      <c r="BM1275" s="186"/>
      <c r="BN1275" s="186"/>
      <c r="BO1275" s="186"/>
      <c r="BP1275" s="186"/>
      <c r="BQ1275" s="186"/>
      <c r="BR1275" s="186"/>
      <c r="BS1275" s="186"/>
      <c r="BT1275" s="187"/>
      <c r="BU1275" s="188"/>
      <c r="BV1275" s="189"/>
      <c r="BW1275" s="185"/>
      <c r="BX1275"/>
      <c r="BZ1275"/>
    </row>
    <row r="1276" spans="2:78" ht="18.75">
      <c r="B1276" s="363" t="s">
        <v>467</v>
      </c>
      <c r="C1276" s="364">
        <v>41902590000125</v>
      </c>
      <c r="D1276" s="365" t="s">
        <v>13</v>
      </c>
      <c r="E1276" s="365" t="s">
        <v>616</v>
      </c>
      <c r="F1276" s="365" t="s">
        <v>617</v>
      </c>
      <c r="G1276" s="366" t="s">
        <v>34</v>
      </c>
      <c r="H1276" s="366" t="s">
        <v>867</v>
      </c>
      <c r="I1276" s="366" t="s">
        <v>34</v>
      </c>
      <c r="J1276" s="366" t="s">
        <v>608</v>
      </c>
      <c r="K1276" s="367" t="s">
        <v>48</v>
      </c>
      <c r="L1276" s="368"/>
      <c r="M1276" s="368" t="s">
        <v>34</v>
      </c>
      <c r="N1276" s="367">
        <v>601322</v>
      </c>
      <c r="O1276" s="367" t="s">
        <v>1323</v>
      </c>
      <c r="P1276" s="371">
        <v>44357</v>
      </c>
      <c r="Q1276" s="372">
        <v>61.686007310000001</v>
      </c>
      <c r="R1276" s="372">
        <v>46.844631350909069</v>
      </c>
      <c r="S1276" s="367">
        <v>2</v>
      </c>
      <c r="T1276" s="369">
        <v>0.16769965734918979</v>
      </c>
      <c r="U1276" s="369">
        <v>1.7968216602362606</v>
      </c>
      <c r="V1276" s="369">
        <v>0.16769965734918979</v>
      </c>
      <c r="W1276" s="369">
        <v>1.5023963938098903</v>
      </c>
      <c r="Y1276" s="369"/>
      <c r="AA1276" s="369"/>
      <c r="AB1276" s="369">
        <v>7.7083607068668958E-2</v>
      </c>
      <c r="AC1276" s="373">
        <v>0.72749854186212393</v>
      </c>
      <c r="AD1276" s="575">
        <v>41902547000160</v>
      </c>
      <c r="AE1276" s="370" t="s">
        <v>2102</v>
      </c>
      <c r="AF1276" s="370" t="s">
        <v>1858</v>
      </c>
      <c r="AG1276" s="374" t="s">
        <v>721</v>
      </c>
      <c r="AH1276" s="374" t="s">
        <v>1813</v>
      </c>
      <c r="AI1276" s="374">
        <v>5000</v>
      </c>
      <c r="AJ1276" s="374">
        <v>5000</v>
      </c>
      <c r="AK1276" s="374">
        <v>5000</v>
      </c>
      <c r="AL1276" s="722">
        <v>2</v>
      </c>
      <c r="AM1276" s="722">
        <v>20</v>
      </c>
      <c r="AN1276" s="369" t="s">
        <v>1820</v>
      </c>
      <c r="AO1276" s="367" t="s">
        <v>1326</v>
      </c>
      <c r="AP1276" s="370" t="s">
        <v>1816</v>
      </c>
      <c r="AQ1276" s="376" t="s">
        <v>661</v>
      </c>
      <c r="AR1276" s="369">
        <v>4.0000000000000001E-3</v>
      </c>
      <c r="AS1276" s="369">
        <v>4.0000000000000001E-3</v>
      </c>
      <c r="AT1276" s="369" t="s">
        <v>1424</v>
      </c>
      <c r="AW1276"/>
      <c r="AX1276" s="198"/>
      <c r="AY1276" s="184"/>
      <c r="AZ1276" s="184"/>
      <c r="BA1276" s="184"/>
      <c r="BB1276" s="186"/>
      <c r="BC1276" s="184"/>
      <c r="BD1276" s="184"/>
      <c r="BE1276" s="184"/>
      <c r="BF1276" s="184"/>
      <c r="BG1276" s="186"/>
      <c r="BH1276" s="186"/>
      <c r="BI1276" s="199"/>
      <c r="BJ1276" s="199"/>
      <c r="BK1276" s="199"/>
      <c r="BL1276" s="186"/>
      <c r="BM1276" s="186"/>
      <c r="BN1276" s="186"/>
      <c r="BO1276" s="186"/>
      <c r="BP1276" s="186"/>
      <c r="BQ1276" s="186"/>
      <c r="BR1276" s="186"/>
      <c r="BS1276" s="186"/>
      <c r="BT1276" s="187"/>
      <c r="BU1276" s="188"/>
      <c r="BV1276" s="189"/>
      <c r="BW1276" s="185"/>
      <c r="BX1276"/>
      <c r="BZ1276"/>
    </row>
    <row r="1277" spans="2:78" ht="18.75">
      <c r="B1277" s="363" t="s">
        <v>499</v>
      </c>
      <c r="C1277" s="364">
        <v>42480017000133</v>
      </c>
      <c r="D1277" s="365" t="s">
        <v>14</v>
      </c>
      <c r="E1277" s="365" t="s">
        <v>607</v>
      </c>
      <c r="F1277" s="365" t="s">
        <v>862</v>
      </c>
      <c r="G1277" s="366" t="s">
        <v>1424</v>
      </c>
      <c r="H1277" s="366" t="s">
        <v>34</v>
      </c>
      <c r="I1277" s="366" t="s">
        <v>34</v>
      </c>
      <c r="J1277" s="366" t="s">
        <v>611</v>
      </c>
      <c r="K1277" s="367" t="s">
        <v>48</v>
      </c>
      <c r="L1277" s="368"/>
      <c r="M1277" s="368" t="s">
        <v>1421</v>
      </c>
      <c r="N1277" s="367">
        <v>601551</v>
      </c>
      <c r="O1277" s="367" t="s">
        <v>1323</v>
      </c>
      <c r="P1277" s="371">
        <v>44394</v>
      </c>
      <c r="Q1277" s="372">
        <v>2.6834433600000001</v>
      </c>
      <c r="R1277" s="372">
        <v>4.2602160749999971</v>
      </c>
      <c r="S1277" s="367">
        <v>2</v>
      </c>
      <c r="T1277" s="369">
        <v>-0.30619027654340925</v>
      </c>
      <c r="U1277" s="369">
        <v>-3.2806824399250116</v>
      </c>
      <c r="V1277" s="369">
        <v>-0.30619027654340925</v>
      </c>
      <c r="W1277" s="369">
        <v>-2.7431133406587942</v>
      </c>
      <c r="Y1277" s="369"/>
      <c r="AA1277" s="369"/>
      <c r="AB1277" s="369">
        <v>0.26727119693779267</v>
      </c>
      <c r="AC1277" s="373">
        <v>-1.5632500880591151</v>
      </c>
      <c r="AD1277" s="575">
        <v>0</v>
      </c>
      <c r="AE1277" s="370" t="s">
        <v>2094</v>
      </c>
      <c r="AF1277" s="370" t="s">
        <v>1833</v>
      </c>
      <c r="AG1277" s="374" t="s">
        <v>1458</v>
      </c>
      <c r="AH1277" s="374" t="s">
        <v>1894</v>
      </c>
      <c r="AI1277" s="374">
        <v>100</v>
      </c>
      <c r="AJ1277" s="374">
        <v>100</v>
      </c>
      <c r="AK1277" s="374">
        <v>100</v>
      </c>
      <c r="AL1277" s="722">
        <v>0</v>
      </c>
      <c r="AM1277" s="722">
        <v>0</v>
      </c>
      <c r="AN1277" s="369" t="s">
        <v>1834</v>
      </c>
      <c r="AO1277" s="367" t="s">
        <v>1326</v>
      </c>
      <c r="AP1277" s="370" t="s">
        <v>1816</v>
      </c>
      <c r="AQ1277" s="376" t="s">
        <v>661</v>
      </c>
      <c r="AR1277" s="369">
        <v>2.9997000000000001E-3</v>
      </c>
      <c r="AS1277" s="369">
        <v>2.9997000000000001E-3</v>
      </c>
      <c r="AT1277" s="369" t="s">
        <v>1424</v>
      </c>
      <c r="AW1277"/>
      <c r="AX1277" s="198"/>
      <c r="AY1277" s="184"/>
      <c r="AZ1277" s="184"/>
      <c r="BA1277" s="184"/>
      <c r="BB1277" s="186"/>
      <c r="BC1277" s="184"/>
      <c r="BD1277" s="184"/>
      <c r="BE1277" s="184"/>
      <c r="BF1277" s="184"/>
      <c r="BG1277" s="186"/>
      <c r="BH1277" s="186"/>
      <c r="BI1277" s="199"/>
      <c r="BJ1277" s="199"/>
      <c r="BK1277" s="199"/>
      <c r="BL1277" s="186"/>
      <c r="BM1277" s="186"/>
      <c r="BN1277" s="186"/>
      <c r="BO1277" s="186"/>
      <c r="BP1277" s="186"/>
      <c r="BQ1277" s="186"/>
      <c r="BR1277" s="186"/>
      <c r="BS1277" s="186"/>
      <c r="BT1277" s="187"/>
      <c r="BU1277" s="188"/>
      <c r="BV1277" s="189"/>
      <c r="BW1277" s="185"/>
      <c r="BX1277"/>
      <c r="BZ1277"/>
    </row>
    <row r="1278" spans="2:78" ht="18.75">
      <c r="B1278" s="363" t="s">
        <v>1554</v>
      </c>
      <c r="C1278" s="364">
        <v>38173778000175</v>
      </c>
      <c r="D1278" s="365" t="s">
        <v>14</v>
      </c>
      <c r="E1278" s="365" t="s">
        <v>1424</v>
      </c>
      <c r="F1278" s="365" t="s">
        <v>1424</v>
      </c>
      <c r="G1278" s="366" t="s">
        <v>1424</v>
      </c>
      <c r="H1278" s="366" t="s">
        <v>34</v>
      </c>
      <c r="I1278" s="366" t="s">
        <v>1424</v>
      </c>
      <c r="J1278" s="366" t="s">
        <v>1424</v>
      </c>
      <c r="K1278" s="367" t="s">
        <v>48</v>
      </c>
      <c r="L1278" s="368"/>
      <c r="M1278" s="368" t="s">
        <v>1424</v>
      </c>
      <c r="N1278" s="367">
        <v>602353</v>
      </c>
      <c r="O1278" s="367" t="s">
        <v>1323</v>
      </c>
      <c r="P1278" s="371">
        <v>44393</v>
      </c>
      <c r="Q1278" s="372">
        <v>49.552615109999998</v>
      </c>
      <c r="R1278" s="372">
        <v>50.177243116693226</v>
      </c>
      <c r="S1278" s="367">
        <v>2</v>
      </c>
      <c r="T1278" s="369">
        <v>-0.15844663426357219</v>
      </c>
      <c r="U1278" s="369">
        <v>-1.6976799412506065</v>
      </c>
      <c r="V1278" s="369">
        <v>-0.28907745206807978</v>
      </c>
      <c r="W1278" s="369">
        <v>-2.5898020805999744</v>
      </c>
      <c r="Y1278" s="369"/>
      <c r="AA1278" s="369"/>
      <c r="AB1278" s="369">
        <v>0.2805028158899226</v>
      </c>
      <c r="AC1278" s="373">
        <v>-1.4285022287640272</v>
      </c>
      <c r="AD1278" s="575">
        <v>41128218000103</v>
      </c>
      <c r="AE1278" s="370" t="s">
        <v>1889</v>
      </c>
      <c r="AF1278" s="370" t="s">
        <v>1833</v>
      </c>
      <c r="AG1278" s="374" t="s">
        <v>1458</v>
      </c>
      <c r="AH1278" s="374" t="s">
        <v>1813</v>
      </c>
      <c r="AI1278" s="374">
        <v>0</v>
      </c>
      <c r="AJ1278" s="374">
        <v>0</v>
      </c>
      <c r="AK1278" s="374">
        <v>0</v>
      </c>
      <c r="AL1278" s="722">
        <v>0.5</v>
      </c>
      <c r="AM1278" s="722">
        <v>0</v>
      </c>
      <c r="AN1278" s="369" t="s">
        <v>1815</v>
      </c>
      <c r="AO1278" s="367" t="s">
        <v>1323</v>
      </c>
      <c r="AP1278" s="370" t="s">
        <v>1816</v>
      </c>
      <c r="AQ1278" s="376" t="s">
        <v>1815</v>
      </c>
      <c r="AR1278" s="369">
        <v>0</v>
      </c>
      <c r="AS1278" s="369">
        <v>0</v>
      </c>
      <c r="AT1278" s="369" t="s">
        <v>1424</v>
      </c>
      <c r="AW1278"/>
      <c r="AX1278" s="198"/>
      <c r="AY1278" s="184"/>
      <c r="AZ1278" s="184"/>
      <c r="BA1278" s="184"/>
      <c r="BB1278" s="186"/>
      <c r="BC1278" s="184"/>
      <c r="BD1278" s="184"/>
      <c r="BE1278" s="184"/>
      <c r="BF1278" s="184"/>
      <c r="BG1278" s="186"/>
      <c r="BH1278" s="186"/>
      <c r="BI1278" s="199"/>
      <c r="BJ1278" s="199"/>
      <c r="BK1278" s="199"/>
      <c r="BL1278" s="186"/>
      <c r="BM1278" s="186"/>
      <c r="BN1278" s="186"/>
      <c r="BO1278" s="186"/>
      <c r="BP1278" s="186"/>
      <c r="BQ1278" s="186"/>
      <c r="BR1278" s="186"/>
      <c r="BS1278" s="186"/>
      <c r="BT1278" s="187"/>
      <c r="BU1278" s="188"/>
      <c r="BV1278" s="189"/>
      <c r="BW1278" s="185"/>
      <c r="BX1278"/>
      <c r="BZ1278"/>
    </row>
    <row r="1279" spans="2:78" ht="18.75">
      <c r="B1279" s="363" t="s">
        <v>970</v>
      </c>
      <c r="C1279" s="364">
        <v>42084858000121</v>
      </c>
      <c r="D1279" s="365" t="s">
        <v>13</v>
      </c>
      <c r="E1279" s="365" t="s">
        <v>616</v>
      </c>
      <c r="F1279" s="365" t="s">
        <v>619</v>
      </c>
      <c r="G1279" s="366" t="s">
        <v>34</v>
      </c>
      <c r="H1279" s="366" t="s">
        <v>867</v>
      </c>
      <c r="I1279" s="366" t="s">
        <v>34</v>
      </c>
      <c r="J1279" s="366" t="s">
        <v>1424</v>
      </c>
      <c r="K1279" s="367" t="s">
        <v>1815</v>
      </c>
      <c r="L1279" s="368"/>
      <c r="M1279" s="368" t="s">
        <v>34</v>
      </c>
      <c r="N1279" s="367">
        <v>602701</v>
      </c>
      <c r="O1279" s="367" t="s">
        <v>1323</v>
      </c>
      <c r="P1279" s="371">
        <v>44395</v>
      </c>
      <c r="Q1279" s="372">
        <v>3.5775276200000001</v>
      </c>
      <c r="R1279" s="372">
        <v>3.7247571830718966</v>
      </c>
      <c r="S1279" s="367">
        <v>2</v>
      </c>
      <c r="T1279" s="369">
        <v>-6.2800317496226721E-2</v>
      </c>
      <c r="U1279" s="369">
        <v>-0.67287538049033202</v>
      </c>
      <c r="V1279" s="369">
        <v>-6.2800317496226721E-2</v>
      </c>
      <c r="W1279" s="369">
        <v>-0.56261874369836351</v>
      </c>
      <c r="Y1279" s="369"/>
      <c r="AA1279" s="369"/>
      <c r="AB1279" s="369">
        <v>5.8939687180549039E-2</v>
      </c>
      <c r="AC1279" s="373">
        <v>-2.9593262442534423</v>
      </c>
      <c r="AD1279" s="575">
        <v>42084903000148</v>
      </c>
      <c r="AE1279" s="370" t="s">
        <v>2154</v>
      </c>
      <c r="AF1279" s="370" t="s">
        <v>1858</v>
      </c>
      <c r="AG1279" s="374" t="s">
        <v>721</v>
      </c>
      <c r="AH1279" s="374" t="s">
        <v>1894</v>
      </c>
      <c r="AI1279" s="374">
        <v>10000</v>
      </c>
      <c r="AJ1279" s="374">
        <v>5000</v>
      </c>
      <c r="AK1279" s="374">
        <v>5000</v>
      </c>
      <c r="AL1279" s="722">
        <v>0</v>
      </c>
      <c r="AM1279" s="722">
        <v>0</v>
      </c>
      <c r="AN1279" s="369" t="s">
        <v>1820</v>
      </c>
      <c r="AO1279" s="367" t="s">
        <v>1326</v>
      </c>
      <c r="AP1279" s="370" t="s">
        <v>1835</v>
      </c>
      <c r="AQ1279" s="376" t="s">
        <v>670</v>
      </c>
      <c r="AR1279" s="369">
        <v>4.9872900000000001E-3</v>
      </c>
      <c r="AS1279" s="369">
        <v>4.9872900000000001E-3</v>
      </c>
      <c r="AT1279" s="369" t="s">
        <v>1424</v>
      </c>
      <c r="AW1279"/>
      <c r="AX1279" s="198"/>
      <c r="AY1279" s="184"/>
      <c r="AZ1279" s="184"/>
      <c r="BA1279" s="184"/>
      <c r="BB1279" s="186"/>
      <c r="BC1279" s="184"/>
      <c r="BD1279" s="184"/>
      <c r="BE1279" s="184"/>
      <c r="BF1279" s="184"/>
      <c r="BG1279" s="186"/>
      <c r="BH1279" s="186"/>
      <c r="BI1279" s="199"/>
      <c r="BJ1279" s="199"/>
      <c r="BK1279" s="199"/>
      <c r="BL1279" s="186"/>
      <c r="BM1279" s="186"/>
      <c r="BN1279" s="186"/>
      <c r="BO1279" s="186"/>
      <c r="BP1279" s="186"/>
      <c r="BQ1279" s="186"/>
      <c r="BR1279" s="186"/>
      <c r="BS1279" s="186"/>
      <c r="BT1279" s="187"/>
      <c r="BU1279" s="188"/>
      <c r="BV1279" s="189"/>
      <c r="BW1279" s="185"/>
      <c r="BX1279"/>
      <c r="BZ1279"/>
    </row>
    <row r="1280" spans="2:78" ht="18.75">
      <c r="B1280" s="363" t="s">
        <v>1012</v>
      </c>
      <c r="C1280" s="364">
        <v>41594333000173</v>
      </c>
      <c r="D1280" s="365" t="s">
        <v>11</v>
      </c>
      <c r="E1280" s="365" t="s">
        <v>621</v>
      </c>
      <c r="F1280" s="365" t="s">
        <v>694</v>
      </c>
      <c r="G1280" s="366" t="s">
        <v>740</v>
      </c>
      <c r="H1280" s="366" t="s">
        <v>34</v>
      </c>
      <c r="I1280" s="366" t="s">
        <v>1424</v>
      </c>
      <c r="J1280" s="366" t="s">
        <v>608</v>
      </c>
      <c r="K1280" s="367" t="s">
        <v>48</v>
      </c>
      <c r="L1280" s="368" t="s">
        <v>1341</v>
      </c>
      <c r="M1280" s="368" t="s">
        <v>34</v>
      </c>
      <c r="N1280" s="367">
        <v>602957</v>
      </c>
      <c r="O1280" s="367" t="s">
        <v>1323</v>
      </c>
      <c r="P1280" s="371">
        <v>44390</v>
      </c>
      <c r="Q1280" s="372">
        <v>35.521790899999999</v>
      </c>
      <c r="R1280" s="372">
        <v>15.869827116194029</v>
      </c>
      <c r="S1280" s="367">
        <v>1</v>
      </c>
      <c r="T1280" s="369">
        <v>0.10125857589788745</v>
      </c>
      <c r="U1280" s="369">
        <v>1.0849372344223251</v>
      </c>
      <c r="V1280" s="369">
        <v>0.10125857589788745</v>
      </c>
      <c r="W1280" s="369">
        <v>0.90716058503649755</v>
      </c>
      <c r="Y1280" s="369"/>
      <c r="AA1280" s="369"/>
      <c r="AB1280" s="369">
        <v>4.7314788037031381E-2</v>
      </c>
      <c r="AC1280" s="373">
        <v>-0.21901967941317135</v>
      </c>
      <c r="AD1280" s="575">
        <v>41594289000100</v>
      </c>
      <c r="AE1280" s="370" t="s">
        <v>2006</v>
      </c>
      <c r="AF1280" s="370" t="s">
        <v>1812</v>
      </c>
      <c r="AG1280" s="374" t="s">
        <v>1459</v>
      </c>
      <c r="AH1280" s="374" t="s">
        <v>1819</v>
      </c>
      <c r="AI1280" s="374">
        <v>50000</v>
      </c>
      <c r="AJ1280" s="374">
        <v>10000</v>
      </c>
      <c r="AK1280" s="374">
        <v>50000</v>
      </c>
      <c r="AL1280" s="722">
        <v>0</v>
      </c>
      <c r="AM1280" s="722">
        <v>0</v>
      </c>
      <c r="AN1280" s="369" t="s">
        <v>2007</v>
      </c>
      <c r="AO1280" s="367" t="s">
        <v>1326</v>
      </c>
      <c r="AP1280" s="370" t="s">
        <v>1835</v>
      </c>
      <c r="AQ1280" s="376" t="s">
        <v>1950</v>
      </c>
      <c r="AR1280" s="369">
        <v>2.2669500000000002E-3</v>
      </c>
      <c r="AS1280" s="369">
        <v>2.2669500000000002E-3</v>
      </c>
      <c r="AT1280" s="369" t="s">
        <v>1424</v>
      </c>
      <c r="AW1280"/>
      <c r="AX1280" s="198"/>
      <c r="AY1280" s="184"/>
      <c r="AZ1280" s="184"/>
      <c r="BA1280" s="184"/>
      <c r="BB1280" s="186"/>
      <c r="BC1280" s="184"/>
      <c r="BD1280" s="184"/>
      <c r="BE1280" s="184"/>
      <c r="BF1280" s="184"/>
      <c r="BG1280" s="186"/>
      <c r="BH1280" s="186"/>
      <c r="BI1280" s="199"/>
      <c r="BJ1280" s="199"/>
      <c r="BK1280" s="199"/>
      <c r="BL1280" s="186"/>
      <c r="BM1280" s="186"/>
      <c r="BN1280" s="186"/>
      <c r="BO1280" s="186"/>
      <c r="BP1280" s="186"/>
      <c r="BQ1280" s="186"/>
      <c r="BR1280" s="186"/>
      <c r="BS1280" s="186"/>
      <c r="BT1280" s="187"/>
      <c r="BU1280" s="188"/>
      <c r="BV1280" s="189"/>
      <c r="BW1280" s="185"/>
      <c r="BX1280"/>
      <c r="BZ1280"/>
    </row>
    <row r="1281" spans="2:78" ht="18.75">
      <c r="B1281" s="363" t="s">
        <v>562</v>
      </c>
      <c r="C1281" s="364">
        <v>39959357000137</v>
      </c>
      <c r="D1281" s="365" t="s">
        <v>14</v>
      </c>
      <c r="E1281" s="365" t="s">
        <v>607</v>
      </c>
      <c r="F1281" s="365" t="s">
        <v>1424</v>
      </c>
      <c r="G1281" s="366" t="s">
        <v>1424</v>
      </c>
      <c r="H1281" s="366" t="s">
        <v>34</v>
      </c>
      <c r="I1281" s="366" t="s">
        <v>34</v>
      </c>
      <c r="J1281" s="366" t="s">
        <v>608</v>
      </c>
      <c r="K1281" s="367" t="s">
        <v>48</v>
      </c>
      <c r="L1281" s="368"/>
      <c r="M1281" s="368" t="s">
        <v>34</v>
      </c>
      <c r="N1281" s="367">
        <v>603430</v>
      </c>
      <c r="O1281" s="367" t="s">
        <v>1323</v>
      </c>
      <c r="P1281" s="371">
        <v>44365</v>
      </c>
      <c r="Q1281" s="372">
        <v>5.7712475999999997</v>
      </c>
      <c r="R1281" s="372">
        <v>7.0598883320717114</v>
      </c>
      <c r="S1281" s="367">
        <v>2</v>
      </c>
      <c r="T1281" s="369">
        <v>9.7997493234025512E-4</v>
      </c>
      <c r="U1281" s="369">
        <v>1.049996292628705E-2</v>
      </c>
      <c r="V1281" s="369">
        <v>-7.8289898500797594E-2</v>
      </c>
      <c r="W1281" s="369">
        <v>-0.70138760590561766</v>
      </c>
      <c r="Y1281" s="369"/>
      <c r="AA1281" s="369"/>
      <c r="AB1281" s="369">
        <v>0.26459342096764216</v>
      </c>
      <c r="AC1281" s="373">
        <v>-0.71774779362062291</v>
      </c>
      <c r="AD1281" s="575">
        <v>0</v>
      </c>
      <c r="AE1281" s="370" t="s">
        <v>1880</v>
      </c>
      <c r="AF1281" s="370" t="s">
        <v>1812</v>
      </c>
      <c r="AG1281" s="374" t="s">
        <v>1459</v>
      </c>
      <c r="AH1281" s="374" t="s">
        <v>1819</v>
      </c>
      <c r="AI1281" s="374">
        <v>500</v>
      </c>
      <c r="AJ1281" s="374">
        <v>500</v>
      </c>
      <c r="AK1281" s="374">
        <v>500</v>
      </c>
      <c r="AL1281" s="722">
        <v>2.0499999999999998</v>
      </c>
      <c r="AM1281" s="722">
        <v>20</v>
      </c>
      <c r="AN1281" s="369" t="s">
        <v>1814</v>
      </c>
      <c r="AO1281" s="367" t="s">
        <v>1326</v>
      </c>
      <c r="AP1281" s="370" t="s">
        <v>1816</v>
      </c>
      <c r="AQ1281" s="376" t="s">
        <v>667</v>
      </c>
      <c r="AR1281" s="369">
        <v>5.3340000000000002E-3</v>
      </c>
      <c r="AS1281" s="369">
        <v>5.3340000000000002E-3</v>
      </c>
      <c r="AT1281" s="369" t="s">
        <v>1424</v>
      </c>
      <c r="AW1281"/>
      <c r="AX1281" s="198"/>
      <c r="AY1281" s="184"/>
      <c r="AZ1281" s="184"/>
      <c r="BA1281" s="184"/>
      <c r="BB1281" s="186"/>
      <c r="BC1281" s="184"/>
      <c r="BD1281" s="184"/>
      <c r="BE1281" s="184"/>
      <c r="BF1281" s="184"/>
      <c r="BG1281" s="186"/>
      <c r="BH1281" s="186"/>
      <c r="BI1281" s="199"/>
      <c r="BJ1281" s="199"/>
      <c r="BK1281" s="199"/>
      <c r="BL1281" s="186"/>
      <c r="BM1281" s="186"/>
      <c r="BN1281" s="186"/>
      <c r="BO1281" s="186"/>
      <c r="BP1281" s="186"/>
      <c r="BQ1281" s="186"/>
      <c r="BR1281" s="186"/>
      <c r="BS1281" s="186"/>
      <c r="BT1281" s="187"/>
      <c r="BU1281" s="188"/>
      <c r="BV1281" s="189"/>
      <c r="BW1281" s="185"/>
      <c r="BX1281"/>
      <c r="BZ1281"/>
    </row>
    <row r="1282" spans="2:78" ht="18.75">
      <c r="B1282" s="363" t="s">
        <v>532</v>
      </c>
      <c r="C1282" s="364">
        <v>41888275000190</v>
      </c>
      <c r="D1282" s="365" t="s">
        <v>13</v>
      </c>
      <c r="E1282" s="365" t="s">
        <v>615</v>
      </c>
      <c r="F1282" s="365" t="s">
        <v>619</v>
      </c>
      <c r="G1282" s="366" t="s">
        <v>34</v>
      </c>
      <c r="H1282" s="366" t="s">
        <v>1340</v>
      </c>
      <c r="I1282" s="366" t="s">
        <v>34</v>
      </c>
      <c r="J1282" s="366" t="s">
        <v>611</v>
      </c>
      <c r="K1282" s="367" t="s">
        <v>48</v>
      </c>
      <c r="L1282" s="368"/>
      <c r="M1282" s="368" t="s">
        <v>34</v>
      </c>
      <c r="N1282" s="367">
        <v>603996</v>
      </c>
      <c r="O1282" s="367" t="s">
        <v>1323</v>
      </c>
      <c r="P1282" s="371">
        <v>44408</v>
      </c>
      <c r="Q1282" s="372">
        <v>19.314469880000001</v>
      </c>
      <c r="R1282" s="372">
        <v>26.296614080039681</v>
      </c>
      <c r="S1282" s="367">
        <v>1</v>
      </c>
      <c r="T1282" s="369">
        <v>1.139059679165344E-2</v>
      </c>
      <c r="U1282" s="369">
        <v>0.12204479938586732</v>
      </c>
      <c r="V1282" s="369">
        <v>3.2122388811195446E-2</v>
      </c>
      <c r="W1282" s="369">
        <v>0.28777972402179375</v>
      </c>
      <c r="Y1282" s="369"/>
      <c r="AA1282" s="369"/>
      <c r="AB1282" s="369">
        <v>8.8946805683871852E-2</v>
      </c>
      <c r="AC1282" s="373">
        <v>-0.8937820327872642</v>
      </c>
      <c r="AD1282" s="575">
        <v>19736757000176</v>
      </c>
      <c r="AE1282" s="370" t="s">
        <v>1843</v>
      </c>
      <c r="AF1282" s="370" t="s">
        <v>1812</v>
      </c>
      <c r="AG1282" s="374" t="s">
        <v>1459</v>
      </c>
      <c r="AH1282" s="374" t="s">
        <v>1819</v>
      </c>
      <c r="AI1282" s="374">
        <v>1000</v>
      </c>
      <c r="AJ1282" s="374">
        <v>1000</v>
      </c>
      <c r="AK1282" s="374">
        <v>1000</v>
      </c>
      <c r="AL1282" s="722">
        <v>2.5</v>
      </c>
      <c r="AM1282" s="722">
        <v>20</v>
      </c>
      <c r="AN1282" s="369" t="s">
        <v>1820</v>
      </c>
      <c r="AO1282" s="367" t="s">
        <v>1326</v>
      </c>
      <c r="AP1282" s="370" t="s">
        <v>1835</v>
      </c>
      <c r="AQ1282" s="376" t="s">
        <v>666</v>
      </c>
      <c r="AR1282" s="369">
        <v>4.0000000000000001E-3</v>
      </c>
      <c r="AS1282" s="369">
        <v>4.0000000000000001E-3</v>
      </c>
      <c r="AT1282" s="369" t="s">
        <v>1424</v>
      </c>
      <c r="AW1282"/>
      <c r="AX1282" s="198"/>
      <c r="AY1282" s="184"/>
      <c r="AZ1282" s="184"/>
      <c r="BA1282" s="184"/>
      <c r="BB1282" s="186"/>
      <c r="BC1282" s="184"/>
      <c r="BD1282" s="184"/>
      <c r="BE1282" s="184"/>
      <c r="BF1282" s="184"/>
      <c r="BG1282" s="186"/>
      <c r="BH1282" s="186"/>
      <c r="BI1282" s="199"/>
      <c r="BJ1282" s="199"/>
      <c r="BK1282" s="199"/>
      <c r="BL1282" s="186"/>
      <c r="BM1282" s="186"/>
      <c r="BN1282" s="186"/>
      <c r="BO1282" s="186"/>
      <c r="BP1282" s="186"/>
      <c r="BQ1282" s="186"/>
      <c r="BR1282" s="186"/>
      <c r="BS1282" s="186"/>
      <c r="BT1282" s="187"/>
      <c r="BU1282" s="188"/>
      <c r="BV1282" s="189"/>
      <c r="BW1282" s="185"/>
      <c r="BX1282"/>
      <c r="BZ1282"/>
    </row>
    <row r="1283" spans="2:78" ht="18.75">
      <c r="B1283" s="363" t="s">
        <v>1096</v>
      </c>
      <c r="C1283" s="364">
        <v>39435574000128</v>
      </c>
      <c r="D1283" s="365" t="s">
        <v>14</v>
      </c>
      <c r="E1283" s="365" t="s">
        <v>607</v>
      </c>
      <c r="F1283" s="365" t="s">
        <v>1424</v>
      </c>
      <c r="G1283" s="366" t="s">
        <v>1424</v>
      </c>
      <c r="H1283" s="366" t="s">
        <v>34</v>
      </c>
      <c r="I1283" s="366" t="s">
        <v>34</v>
      </c>
      <c r="J1283" s="366" t="s">
        <v>608</v>
      </c>
      <c r="K1283" s="367" t="s">
        <v>48</v>
      </c>
      <c r="L1283" s="368"/>
      <c r="M1283" s="368" t="s">
        <v>1421</v>
      </c>
      <c r="N1283" s="367">
        <v>604054</v>
      </c>
      <c r="O1283" s="367" t="s">
        <v>1323</v>
      </c>
      <c r="P1283" s="371">
        <v>44092</v>
      </c>
      <c r="Q1283" s="372">
        <v>16.514813289999999</v>
      </c>
      <c r="R1283" s="372">
        <v>14.732158145140579</v>
      </c>
      <c r="S1283" s="367">
        <v>2</v>
      </c>
      <c r="T1283" s="369">
        <v>5.7221247419632526E-2</v>
      </c>
      <c r="U1283" s="369">
        <v>0.61309831167541562</v>
      </c>
      <c r="V1283" s="369">
        <v>-4.3526890807971119E-3</v>
      </c>
      <c r="W1283" s="369">
        <v>-3.8995096839992811E-2</v>
      </c>
      <c r="X1283" s="369">
        <v>-7.0161850000000303E-2</v>
      </c>
      <c r="Y1283" s="369">
        <v>-0.48029831330222944</v>
      </c>
      <c r="AA1283" s="369"/>
      <c r="AB1283" s="369">
        <v>0.19698557396287425</v>
      </c>
      <c r="AC1283" s="373">
        <v>-0.58874430422968382</v>
      </c>
      <c r="AD1283" s="575">
        <v>39433090000140</v>
      </c>
      <c r="AE1283" s="370" t="s">
        <v>2142</v>
      </c>
      <c r="AF1283" s="370" t="s">
        <v>1875</v>
      </c>
      <c r="AG1283" s="374" t="s">
        <v>738</v>
      </c>
      <c r="AH1283" s="374" t="s">
        <v>1813</v>
      </c>
      <c r="AI1283" s="374">
        <v>10000</v>
      </c>
      <c r="AJ1283" s="374">
        <v>0</v>
      </c>
      <c r="AK1283" s="374">
        <v>0</v>
      </c>
      <c r="AL1283" s="722">
        <v>0</v>
      </c>
      <c r="AM1283" s="722">
        <v>0</v>
      </c>
      <c r="AN1283" s="369" t="s">
        <v>668</v>
      </c>
      <c r="AO1283" s="367" t="s">
        <v>1326</v>
      </c>
      <c r="AP1283" s="370" t="s">
        <v>1816</v>
      </c>
      <c r="AQ1283" s="376" t="s">
        <v>718</v>
      </c>
      <c r="AR1283" s="369">
        <v>3.5999999999999999E-3</v>
      </c>
      <c r="AS1283" s="369">
        <v>3.5999999999999999E-3</v>
      </c>
      <c r="AT1283" s="369" t="s">
        <v>1424</v>
      </c>
      <c r="AW1283"/>
      <c r="AX1283" s="198"/>
      <c r="AY1283" s="184"/>
      <c r="AZ1283" s="184"/>
      <c r="BA1283" s="184"/>
      <c r="BB1283" s="186"/>
      <c r="BC1283" s="184"/>
      <c r="BD1283" s="184"/>
      <c r="BE1283" s="184"/>
      <c r="BF1283" s="184"/>
      <c r="BG1283" s="186"/>
      <c r="BH1283" s="186"/>
      <c r="BI1283" s="199"/>
      <c r="BJ1283" s="199"/>
      <c r="BK1283" s="199"/>
      <c r="BL1283" s="186"/>
      <c r="BM1283" s="186"/>
      <c r="BN1283" s="186"/>
      <c r="BO1283" s="186"/>
      <c r="BP1283" s="186"/>
      <c r="BQ1283" s="186"/>
      <c r="BR1283" s="186"/>
      <c r="BS1283" s="186"/>
      <c r="BT1283" s="187"/>
      <c r="BU1283" s="188"/>
      <c r="BV1283" s="189"/>
      <c r="BW1283" s="185"/>
      <c r="BX1283"/>
      <c r="BZ1283"/>
    </row>
    <row r="1284" spans="2:78" ht="18.75">
      <c r="B1284" s="363" t="s">
        <v>1007</v>
      </c>
      <c r="C1284" s="364">
        <v>41483966000104</v>
      </c>
      <c r="D1284" s="365" t="s">
        <v>14</v>
      </c>
      <c r="E1284" s="365" t="s">
        <v>607</v>
      </c>
      <c r="F1284" s="365" t="s">
        <v>1424</v>
      </c>
      <c r="G1284" s="366" t="s">
        <v>868</v>
      </c>
      <c r="H1284" s="366" t="s">
        <v>34</v>
      </c>
      <c r="I1284" s="366" t="s">
        <v>34</v>
      </c>
      <c r="J1284" s="366" t="s">
        <v>692</v>
      </c>
      <c r="K1284" s="367" t="s">
        <v>1815</v>
      </c>
      <c r="L1284" s="368"/>
      <c r="M1284" s="368" t="s">
        <v>1421</v>
      </c>
      <c r="N1284" s="367">
        <v>604801</v>
      </c>
      <c r="O1284" s="367" t="s">
        <v>1323</v>
      </c>
      <c r="P1284" s="371">
        <v>44315</v>
      </c>
      <c r="Q1284" s="372">
        <v>9.2566854999999997</v>
      </c>
      <c r="R1284" s="372">
        <v>19.702596170637456</v>
      </c>
      <c r="S1284" s="367">
        <v>5</v>
      </c>
      <c r="T1284" s="369">
        <v>-0.33162290035179309</v>
      </c>
      <c r="U1284" s="369">
        <v>-3.5531808460510947</v>
      </c>
      <c r="V1284" s="369">
        <v>-0.28868816970882283</v>
      </c>
      <c r="W1284" s="369">
        <v>-2.5863145575962534</v>
      </c>
      <c r="Y1284" s="369"/>
      <c r="AA1284" s="369"/>
      <c r="AB1284" s="369">
        <v>0.34676294860453177</v>
      </c>
      <c r="AC1284" s="373">
        <v>-1.1544186509113432</v>
      </c>
      <c r="AD1284" s="575">
        <v>29152373000160</v>
      </c>
      <c r="AE1284" s="370" t="s">
        <v>1908</v>
      </c>
      <c r="AF1284" s="370" t="s">
        <v>1856</v>
      </c>
      <c r="AG1284" s="374" t="s">
        <v>59</v>
      </c>
      <c r="AH1284" s="374" t="s">
        <v>1813</v>
      </c>
      <c r="AI1284" s="374">
        <v>100</v>
      </c>
      <c r="AJ1284" s="374">
        <v>0</v>
      </c>
      <c r="AK1284" s="374">
        <v>0</v>
      </c>
      <c r="AL1284" s="722">
        <v>0</v>
      </c>
      <c r="AM1284" s="722">
        <v>0</v>
      </c>
      <c r="AN1284" s="369" t="s">
        <v>668</v>
      </c>
      <c r="AO1284" s="367" t="s">
        <v>1326</v>
      </c>
      <c r="AP1284" s="370" t="s">
        <v>1816</v>
      </c>
      <c r="AQ1284" s="376" t="s">
        <v>689</v>
      </c>
      <c r="AR1284" s="369">
        <v>0</v>
      </c>
      <c r="AS1284" s="369">
        <v>0</v>
      </c>
      <c r="AT1284" s="369" t="s">
        <v>1424</v>
      </c>
      <c r="AW1284"/>
      <c r="AX1284" s="198"/>
      <c r="AY1284" s="184"/>
      <c r="AZ1284" s="184"/>
      <c r="BA1284" s="184"/>
      <c r="BB1284" s="186"/>
      <c r="BC1284" s="184"/>
      <c r="BD1284" s="184"/>
      <c r="BE1284" s="184"/>
      <c r="BF1284" s="184"/>
      <c r="BG1284" s="186"/>
      <c r="BH1284" s="186"/>
      <c r="BI1284" s="199"/>
      <c r="BJ1284" s="199"/>
      <c r="BK1284" s="199"/>
      <c r="BL1284" s="186"/>
      <c r="BM1284" s="186"/>
      <c r="BN1284" s="186"/>
      <c r="BO1284" s="186"/>
      <c r="BP1284" s="186"/>
      <c r="BQ1284" s="186"/>
      <c r="BR1284" s="186"/>
      <c r="BS1284" s="186"/>
      <c r="BT1284" s="187"/>
      <c r="BU1284" s="188"/>
      <c r="BV1284" s="189"/>
      <c r="BW1284" s="185"/>
      <c r="BX1284"/>
      <c r="BZ1284"/>
    </row>
    <row r="1285" spans="2:78" ht="18.75">
      <c r="B1285" s="363" t="s">
        <v>536</v>
      </c>
      <c r="C1285" s="364">
        <v>42731202000153</v>
      </c>
      <c r="D1285" s="365" t="s">
        <v>13</v>
      </c>
      <c r="E1285" s="365" t="s">
        <v>615</v>
      </c>
      <c r="F1285" s="365" t="s">
        <v>619</v>
      </c>
      <c r="G1285" s="366" t="s">
        <v>34</v>
      </c>
      <c r="H1285" s="366" t="s">
        <v>867</v>
      </c>
      <c r="I1285" s="366" t="s">
        <v>34</v>
      </c>
      <c r="J1285" s="366" t="s">
        <v>1424</v>
      </c>
      <c r="K1285" s="367" t="s">
        <v>48</v>
      </c>
      <c r="L1285" s="368"/>
      <c r="M1285" s="368" t="s">
        <v>34</v>
      </c>
      <c r="N1285" s="367">
        <v>604811</v>
      </c>
      <c r="O1285" s="367" t="s">
        <v>1323</v>
      </c>
      <c r="P1285" s="371">
        <v>44415</v>
      </c>
      <c r="Q1285" s="372">
        <v>282.06375137999999</v>
      </c>
      <c r="R1285" s="372">
        <v>33331571.847591735</v>
      </c>
      <c r="S1285" s="367">
        <v>1</v>
      </c>
      <c r="T1285" s="369">
        <v>0.14228149808105361</v>
      </c>
      <c r="U1285" s="369">
        <v>1.5244782347442061</v>
      </c>
      <c r="V1285" s="369">
        <v>0.10142553368606055</v>
      </c>
      <c r="W1285" s="369">
        <v>0.90865633513423005</v>
      </c>
      <c r="Y1285" s="369"/>
      <c r="AA1285" s="369"/>
      <c r="AB1285" s="369">
        <v>6.8428904926427128E-2</v>
      </c>
      <c r="AC1285" s="373">
        <v>-0.14900007431307027</v>
      </c>
      <c r="AD1285" s="575">
        <v>42747387000194</v>
      </c>
      <c r="AE1285" s="370" t="s">
        <v>1937</v>
      </c>
      <c r="AF1285" s="370" t="s">
        <v>1833</v>
      </c>
      <c r="AG1285" s="374" t="s">
        <v>1458</v>
      </c>
      <c r="AH1285" s="374" t="s">
        <v>1894</v>
      </c>
      <c r="AI1285" s="374">
        <v>5000</v>
      </c>
      <c r="AJ1285" s="374">
        <v>1000</v>
      </c>
      <c r="AK1285" s="374">
        <v>1000</v>
      </c>
      <c r="AL1285" s="722">
        <v>0</v>
      </c>
      <c r="AM1285" s="722">
        <v>0</v>
      </c>
      <c r="AN1285" s="369" t="s">
        <v>1820</v>
      </c>
      <c r="AO1285" s="367" t="s">
        <v>1326</v>
      </c>
      <c r="AP1285" s="370" t="s">
        <v>1835</v>
      </c>
      <c r="AQ1285" s="376" t="s">
        <v>670</v>
      </c>
      <c r="AR1285" s="369">
        <v>4.0000000000000001E-3</v>
      </c>
      <c r="AS1285" s="369">
        <v>4.0000000000000001E-3</v>
      </c>
      <c r="AT1285" s="369" t="s">
        <v>1424</v>
      </c>
      <c r="AW1285"/>
      <c r="AX1285" s="198"/>
      <c r="AY1285" s="184"/>
      <c r="AZ1285" s="184"/>
      <c r="BA1285" s="184"/>
      <c r="BB1285" s="186"/>
      <c r="BC1285" s="184"/>
      <c r="BD1285" s="184"/>
      <c r="BE1285" s="184"/>
      <c r="BF1285" s="184"/>
      <c r="BG1285" s="186"/>
      <c r="BH1285" s="186"/>
      <c r="BI1285" s="199"/>
      <c r="BJ1285" s="199"/>
      <c r="BK1285" s="199"/>
      <c r="BL1285" s="186"/>
      <c r="BM1285" s="186"/>
      <c r="BN1285" s="186"/>
      <c r="BO1285" s="186"/>
      <c r="BP1285" s="186"/>
      <c r="BQ1285" s="186"/>
      <c r="BR1285" s="186"/>
      <c r="BS1285" s="186"/>
      <c r="BT1285" s="187"/>
      <c r="BU1285" s="188"/>
      <c r="BV1285" s="189"/>
      <c r="BW1285" s="185"/>
      <c r="BX1285"/>
      <c r="BZ1285"/>
    </row>
    <row r="1286" spans="2:78" ht="18.75">
      <c r="B1286" s="363" t="s">
        <v>527</v>
      </c>
      <c r="C1286" s="364">
        <v>42562316000117</v>
      </c>
      <c r="D1286" s="365" t="s">
        <v>13</v>
      </c>
      <c r="E1286" s="365" t="s">
        <v>616</v>
      </c>
      <c r="F1286" s="365" t="s">
        <v>619</v>
      </c>
      <c r="G1286" s="366" t="s">
        <v>34</v>
      </c>
      <c r="H1286" s="366" t="s">
        <v>1340</v>
      </c>
      <c r="I1286" s="366" t="s">
        <v>34</v>
      </c>
      <c r="J1286" s="366" t="s">
        <v>611</v>
      </c>
      <c r="K1286" s="367" t="s">
        <v>48</v>
      </c>
      <c r="L1286" s="368"/>
      <c r="M1286" s="368" t="s">
        <v>1421</v>
      </c>
      <c r="N1286" s="367">
        <v>604887</v>
      </c>
      <c r="O1286" s="367" t="s">
        <v>1323</v>
      </c>
      <c r="P1286" s="371">
        <v>44385</v>
      </c>
      <c r="Q1286" s="372">
        <v>21.504564200000001</v>
      </c>
      <c r="R1286" s="372">
        <v>40.325487895357135</v>
      </c>
      <c r="S1286" s="367">
        <v>3</v>
      </c>
      <c r="T1286" s="369">
        <v>-2.4733796462300006E-2</v>
      </c>
      <c r="U1286" s="369">
        <v>-0.26501080518487036</v>
      </c>
      <c r="V1286" s="369">
        <v>-3.5586860912317775E-3</v>
      </c>
      <c r="W1286" s="369">
        <v>-3.1881741648614452E-2</v>
      </c>
      <c r="Y1286" s="369"/>
      <c r="AA1286" s="369"/>
      <c r="AB1286" s="369">
        <v>7.8298444382553789E-2</v>
      </c>
      <c r="AC1286" s="373">
        <v>-1.4710398476595541</v>
      </c>
      <c r="AD1286" s="575">
        <v>0</v>
      </c>
      <c r="AE1286" s="370" t="s">
        <v>2155</v>
      </c>
      <c r="AF1286" s="370" t="s">
        <v>1833</v>
      </c>
      <c r="AG1286" s="374" t="s">
        <v>1458</v>
      </c>
      <c r="AH1286" s="374" t="s">
        <v>1894</v>
      </c>
      <c r="AI1286" s="374">
        <v>100000</v>
      </c>
      <c r="AJ1286" s="374">
        <v>10000</v>
      </c>
      <c r="AK1286" s="374">
        <v>100000</v>
      </c>
      <c r="AL1286" s="722">
        <v>0</v>
      </c>
      <c r="AM1286" s="722">
        <v>0</v>
      </c>
      <c r="AN1286" s="369" t="s">
        <v>1820</v>
      </c>
      <c r="AO1286" s="367" t="s">
        <v>1326</v>
      </c>
      <c r="AP1286" s="370" t="s">
        <v>1835</v>
      </c>
      <c r="AQ1286" s="376" t="s">
        <v>670</v>
      </c>
      <c r="AR1286" s="369">
        <v>0</v>
      </c>
      <c r="AS1286" s="369">
        <v>0</v>
      </c>
      <c r="AT1286" s="369" t="s">
        <v>1424</v>
      </c>
      <c r="AW1286"/>
      <c r="AX1286" s="198"/>
      <c r="AY1286" s="184"/>
      <c r="AZ1286" s="184"/>
      <c r="BA1286" s="184"/>
      <c r="BB1286" s="186"/>
      <c r="BC1286" s="184"/>
      <c r="BD1286" s="184"/>
      <c r="BE1286" s="184"/>
      <c r="BF1286" s="184"/>
      <c r="BG1286" s="186"/>
      <c r="BH1286" s="186"/>
      <c r="BI1286" s="199"/>
      <c r="BJ1286" s="199"/>
      <c r="BK1286" s="199"/>
      <c r="BL1286" s="186"/>
      <c r="BM1286" s="186"/>
      <c r="BN1286" s="186"/>
      <c r="BO1286" s="186"/>
      <c r="BP1286" s="186"/>
      <c r="BQ1286" s="186"/>
      <c r="BR1286" s="186"/>
      <c r="BS1286" s="186"/>
      <c r="BT1286" s="187"/>
      <c r="BU1286" s="188"/>
      <c r="BV1286" s="189"/>
      <c r="BW1286" s="185"/>
      <c r="BX1286"/>
      <c r="BZ1286"/>
    </row>
    <row r="1287" spans="2:78" ht="18.75">
      <c r="B1287" s="363" t="s">
        <v>539</v>
      </c>
      <c r="C1287" s="364"/>
      <c r="D1287" s="365" t="s">
        <v>13</v>
      </c>
      <c r="E1287" s="365" t="s">
        <v>615</v>
      </c>
      <c r="F1287" s="365" t="s">
        <v>619</v>
      </c>
      <c r="G1287" s="366" t="s">
        <v>34</v>
      </c>
      <c r="H1287" s="366" t="s">
        <v>867</v>
      </c>
      <c r="I1287" s="366" t="s">
        <v>34</v>
      </c>
      <c r="J1287" s="366" t="s">
        <v>608</v>
      </c>
      <c r="L1287" s="368"/>
      <c r="M1287" s="368" t="s">
        <v>34</v>
      </c>
      <c r="N1287" s="367">
        <v>604951</v>
      </c>
      <c r="O1287" s="367" t="s">
        <v>1323</v>
      </c>
      <c r="P1287" s="371"/>
      <c r="S1287" s="367"/>
      <c r="U1287" s="369"/>
      <c r="W1287" s="369"/>
      <c r="Y1287" s="369"/>
      <c r="AA1287" s="369"/>
      <c r="AD1287" s="575">
        <v>42747269000186</v>
      </c>
      <c r="AE1287" s="370"/>
      <c r="AF1287" s="370"/>
      <c r="AG1287" s="374" t="s">
        <v>1458</v>
      </c>
      <c r="AH1287" s="374"/>
      <c r="AI1287" s="374">
        <v>5000</v>
      </c>
      <c r="AJ1287" s="374">
        <v>1000</v>
      </c>
      <c r="AK1287" s="374">
        <v>5000</v>
      </c>
      <c r="AN1287" s="369"/>
      <c r="AO1287" s="367" t="s">
        <v>1326</v>
      </c>
      <c r="AP1287" s="370"/>
      <c r="AR1287" s="369">
        <v>6.3333333333333297E-3</v>
      </c>
      <c r="AS1287" s="369">
        <v>6.3333333333333297E-3</v>
      </c>
      <c r="AT1287" s="369" t="s">
        <v>1424</v>
      </c>
      <c r="AW1287"/>
      <c r="AX1287" s="198"/>
      <c r="AY1287" s="184"/>
      <c r="AZ1287" s="184"/>
      <c r="BA1287" s="184"/>
      <c r="BB1287" s="186"/>
      <c r="BC1287" s="184"/>
      <c r="BD1287" s="184"/>
      <c r="BE1287" s="184"/>
      <c r="BF1287" s="184"/>
      <c r="BG1287" s="186"/>
      <c r="BH1287" s="186"/>
      <c r="BI1287" s="199"/>
      <c r="BJ1287" s="199"/>
      <c r="BK1287" s="199"/>
      <c r="BL1287" s="186"/>
      <c r="BM1287" s="186"/>
      <c r="BN1287" s="186"/>
      <c r="BO1287" s="186"/>
      <c r="BP1287" s="186"/>
      <c r="BQ1287" s="186"/>
      <c r="BR1287" s="186"/>
      <c r="BS1287" s="186"/>
      <c r="BT1287" s="187"/>
      <c r="BU1287" s="188"/>
      <c r="BV1287" s="189"/>
      <c r="BW1287" s="185"/>
      <c r="BX1287"/>
      <c r="BZ1287"/>
    </row>
    <row r="1288" spans="2:78" ht="18.75">
      <c r="B1288" s="363" t="s">
        <v>1094</v>
      </c>
      <c r="C1288" s="364">
        <v>39471486000181</v>
      </c>
      <c r="D1288" s="365" t="s">
        <v>14</v>
      </c>
      <c r="E1288" s="365" t="s">
        <v>607</v>
      </c>
      <c r="F1288" s="365" t="s">
        <v>1424</v>
      </c>
      <c r="G1288" s="366" t="s">
        <v>1424</v>
      </c>
      <c r="H1288" s="366" t="s">
        <v>34</v>
      </c>
      <c r="I1288" s="366" t="s">
        <v>34</v>
      </c>
      <c r="J1288" s="366" t="s">
        <v>608</v>
      </c>
      <c r="K1288" s="367" t="s">
        <v>48</v>
      </c>
      <c r="L1288" s="368"/>
      <c r="M1288" s="368" t="s">
        <v>1421</v>
      </c>
      <c r="N1288" s="367">
        <v>605875</v>
      </c>
      <c r="O1288" s="367" t="s">
        <v>1323</v>
      </c>
      <c r="P1288" s="371">
        <v>44097</v>
      </c>
      <c r="Q1288" s="372">
        <v>15.90447837</v>
      </c>
      <c r="R1288" s="372">
        <v>14.530483261726911</v>
      </c>
      <c r="S1288" s="367">
        <v>2</v>
      </c>
      <c r="T1288" s="369">
        <v>0.10318281767192783</v>
      </c>
      <c r="U1288" s="369">
        <v>1.1055545651538237</v>
      </c>
      <c r="V1288" s="369">
        <v>2.5564319857449336E-2</v>
      </c>
      <c r="W1288" s="369">
        <v>0.22902695551762864</v>
      </c>
      <c r="X1288" s="369">
        <v>-8.0544790000000699E-2</v>
      </c>
      <c r="Y1288" s="369">
        <v>-0.55137552362548081</v>
      </c>
      <c r="AA1288" s="369"/>
      <c r="AB1288" s="369">
        <v>0.21361775793346097</v>
      </c>
      <c r="AC1288" s="373">
        <v>-0.40285567351856821</v>
      </c>
      <c r="AD1288" s="575">
        <v>39471368000173</v>
      </c>
      <c r="AE1288" s="370" t="s">
        <v>2142</v>
      </c>
      <c r="AF1288" s="370" t="s">
        <v>1875</v>
      </c>
      <c r="AG1288" s="374" t="s">
        <v>738</v>
      </c>
      <c r="AH1288" s="374" t="s">
        <v>1819</v>
      </c>
      <c r="AI1288" s="374">
        <v>10000</v>
      </c>
      <c r="AJ1288" s="374">
        <v>1000</v>
      </c>
      <c r="AK1288" s="374">
        <v>1000</v>
      </c>
      <c r="AL1288" s="722">
        <v>0</v>
      </c>
      <c r="AM1288" s="722">
        <v>0</v>
      </c>
      <c r="AN1288" s="369" t="s">
        <v>668</v>
      </c>
      <c r="AO1288" s="367" t="s">
        <v>1326</v>
      </c>
      <c r="AP1288" s="370" t="s">
        <v>1816</v>
      </c>
      <c r="AQ1288" s="376" t="s">
        <v>661</v>
      </c>
      <c r="AR1288" s="369">
        <v>3.5999999999999999E-3</v>
      </c>
      <c r="AS1288" s="369">
        <v>3.5999999999999999E-3</v>
      </c>
      <c r="AT1288" s="369" t="s">
        <v>1424</v>
      </c>
      <c r="AW1288"/>
      <c r="AX1288" s="198"/>
      <c r="AY1288" s="184"/>
      <c r="AZ1288" s="184"/>
      <c r="BA1288" s="184"/>
      <c r="BB1288" s="186"/>
      <c r="BC1288" s="184"/>
      <c r="BD1288" s="184"/>
      <c r="BE1288" s="184"/>
      <c r="BF1288" s="184"/>
      <c r="BG1288" s="186"/>
      <c r="BH1288" s="186"/>
      <c r="BI1288" s="199"/>
      <c r="BJ1288" s="199"/>
      <c r="BK1288" s="199"/>
      <c r="BL1288" s="186"/>
      <c r="BM1288" s="186"/>
      <c r="BN1288" s="186"/>
      <c r="BO1288" s="186"/>
      <c r="BP1288" s="186"/>
      <c r="BQ1288" s="186"/>
      <c r="BR1288" s="186"/>
      <c r="BS1288" s="186"/>
      <c r="BT1288" s="187"/>
      <c r="BU1288" s="188"/>
      <c r="BV1288" s="189"/>
      <c r="BW1288" s="185"/>
      <c r="BX1288"/>
      <c r="BZ1288"/>
    </row>
    <row r="1289" spans="2:78" ht="18.75">
      <c r="B1289" s="363" t="s">
        <v>575</v>
      </c>
      <c r="C1289" s="364">
        <v>42730726000120</v>
      </c>
      <c r="D1289" s="365" t="s">
        <v>14</v>
      </c>
      <c r="E1289" s="365" t="s">
        <v>614</v>
      </c>
      <c r="F1289" s="365" t="s">
        <v>1424</v>
      </c>
      <c r="G1289" s="366" t="s">
        <v>868</v>
      </c>
      <c r="H1289" s="366" t="s">
        <v>1340</v>
      </c>
      <c r="I1289" s="366" t="s">
        <v>34</v>
      </c>
      <c r="J1289" s="366" t="s">
        <v>611</v>
      </c>
      <c r="K1289" s="367" t="s">
        <v>48</v>
      </c>
      <c r="L1289" s="368"/>
      <c r="M1289" s="368" t="s">
        <v>1421</v>
      </c>
      <c r="N1289" s="367">
        <v>606261</v>
      </c>
      <c r="O1289" s="367" t="s">
        <v>1323</v>
      </c>
      <c r="P1289" s="371">
        <v>44416</v>
      </c>
      <c r="Q1289" s="372">
        <v>1</v>
      </c>
      <c r="R1289" s="372">
        <v>1</v>
      </c>
      <c r="S1289" s="367">
        <v>2</v>
      </c>
      <c r="T1289" s="369">
        <v>-0.37746586732057918</v>
      </c>
      <c r="U1289" s="369">
        <v>-4.0443663220446044</v>
      </c>
      <c r="V1289" s="369">
        <v>-0.35577419782221953</v>
      </c>
      <c r="W1289" s="369">
        <v>-3.1873283479985095</v>
      </c>
      <c r="Y1289" s="369"/>
      <c r="AA1289" s="369"/>
      <c r="AB1289" s="369">
        <v>0.32011697914520015</v>
      </c>
      <c r="AC1289" s="373">
        <v>-1.4600776399788411</v>
      </c>
      <c r="AD1289" s="575">
        <v>42134357000102</v>
      </c>
      <c r="AE1289" s="370" t="s">
        <v>1836</v>
      </c>
      <c r="AF1289" s="370" t="s">
        <v>1833</v>
      </c>
      <c r="AG1289" s="374" t="s">
        <v>1458</v>
      </c>
      <c r="AH1289" s="374" t="s">
        <v>1819</v>
      </c>
      <c r="AI1289" s="374">
        <v>0</v>
      </c>
      <c r="AJ1289" s="374">
        <v>0</v>
      </c>
      <c r="AK1289" s="374">
        <v>0</v>
      </c>
      <c r="AL1289" s="722">
        <v>0</v>
      </c>
      <c r="AM1289" s="722">
        <v>0</v>
      </c>
      <c r="AN1289" s="369" t="s">
        <v>1834</v>
      </c>
      <c r="AO1289" s="367" t="s">
        <v>1326</v>
      </c>
      <c r="AP1289" s="370" t="s">
        <v>1816</v>
      </c>
      <c r="AQ1289" s="376" t="s">
        <v>661</v>
      </c>
      <c r="AR1289" s="369">
        <v>0</v>
      </c>
      <c r="AS1289" s="369">
        <v>0</v>
      </c>
      <c r="AT1289" s="369" t="s">
        <v>1424</v>
      </c>
      <c r="AW1289"/>
      <c r="AX1289" s="198"/>
      <c r="AY1289" s="184"/>
      <c r="AZ1289" s="184"/>
      <c r="BA1289" s="184"/>
      <c r="BB1289" s="186"/>
      <c r="BC1289" s="184"/>
      <c r="BD1289" s="184"/>
      <c r="BE1289" s="184"/>
      <c r="BF1289" s="184"/>
      <c r="BG1289" s="186"/>
      <c r="BH1289" s="186"/>
      <c r="BI1289" s="199"/>
      <c r="BJ1289" s="199"/>
      <c r="BK1289" s="199"/>
      <c r="BL1289" s="186"/>
      <c r="BM1289" s="186"/>
      <c r="BN1289" s="186"/>
      <c r="BO1289" s="186"/>
      <c r="BP1289" s="186"/>
      <c r="BQ1289" s="186"/>
      <c r="BR1289" s="186"/>
      <c r="BS1289" s="186"/>
      <c r="BT1289" s="187"/>
      <c r="BU1289" s="188"/>
      <c r="BV1289" s="189"/>
      <c r="BW1289" s="185"/>
      <c r="BX1289"/>
      <c r="BZ1289"/>
    </row>
    <row r="1290" spans="2:78" ht="18.75">
      <c r="B1290" s="363" t="s">
        <v>568</v>
      </c>
      <c r="C1290" s="364">
        <v>42747231000103</v>
      </c>
      <c r="D1290" s="365" t="s">
        <v>14</v>
      </c>
      <c r="E1290" s="365" t="s">
        <v>614</v>
      </c>
      <c r="F1290" s="365" t="s">
        <v>610</v>
      </c>
      <c r="G1290" s="366" t="s">
        <v>1424</v>
      </c>
      <c r="H1290" s="366" t="s">
        <v>1339</v>
      </c>
      <c r="I1290" s="366" t="s">
        <v>34</v>
      </c>
      <c r="J1290" s="366" t="s">
        <v>608</v>
      </c>
      <c r="K1290" s="367" t="s">
        <v>48</v>
      </c>
      <c r="L1290" s="368"/>
      <c r="M1290" s="368" t="s">
        <v>34</v>
      </c>
      <c r="N1290" s="367">
        <v>606278</v>
      </c>
      <c r="O1290" s="367" t="s">
        <v>1323</v>
      </c>
      <c r="P1290" s="371">
        <v>44406</v>
      </c>
      <c r="Q1290" s="372">
        <v>23.446173129999998</v>
      </c>
      <c r="R1290" s="372">
        <v>17.984225182341277</v>
      </c>
      <c r="S1290" s="367">
        <v>2</v>
      </c>
      <c r="T1290" s="369">
        <v>9.2242342105891995E-2</v>
      </c>
      <c r="U1290" s="369">
        <v>0.98833259952150243</v>
      </c>
      <c r="V1290" s="369">
        <v>6.7045758777085185E-2</v>
      </c>
      <c r="W1290" s="369">
        <v>0.60065302338214499</v>
      </c>
      <c r="Y1290" s="369"/>
      <c r="AA1290" s="369"/>
      <c r="AB1290" s="369">
        <v>8.2651218596346721E-2</v>
      </c>
      <c r="AC1290" s="373">
        <v>-0.53932280231552843</v>
      </c>
      <c r="AD1290" s="575">
        <v>0</v>
      </c>
      <c r="AE1290" s="370" t="s">
        <v>2156</v>
      </c>
      <c r="AF1290" s="370" t="s">
        <v>1833</v>
      </c>
      <c r="AG1290" s="374" t="s">
        <v>1458</v>
      </c>
      <c r="AH1290" s="374" t="s">
        <v>1894</v>
      </c>
      <c r="AI1290" s="374">
        <v>0</v>
      </c>
      <c r="AJ1290" s="374">
        <v>0</v>
      </c>
      <c r="AK1290" s="374">
        <v>0</v>
      </c>
      <c r="AL1290" s="722">
        <v>0</v>
      </c>
      <c r="AM1290" s="722">
        <v>0</v>
      </c>
      <c r="AN1290" s="369" t="s">
        <v>1834</v>
      </c>
      <c r="AO1290" s="367" t="s">
        <v>1326</v>
      </c>
      <c r="AP1290" s="370" t="s">
        <v>1816</v>
      </c>
      <c r="AQ1290" s="376" t="s">
        <v>718</v>
      </c>
      <c r="AR1290" s="369">
        <v>6.6666666666666697E-3</v>
      </c>
      <c r="AS1290" s="369">
        <v>6.6666666666666697E-3</v>
      </c>
      <c r="AT1290" s="369" t="s">
        <v>1424</v>
      </c>
      <c r="AW1290"/>
      <c r="AX1290" s="198"/>
      <c r="AY1290" s="184"/>
      <c r="AZ1290" s="184"/>
      <c r="BA1290" s="184"/>
      <c r="BB1290" s="186"/>
      <c r="BC1290" s="184"/>
      <c r="BD1290" s="184"/>
      <c r="BE1290" s="184"/>
      <c r="BF1290" s="184"/>
      <c r="BG1290" s="186"/>
      <c r="BH1290" s="186"/>
      <c r="BI1290" s="199"/>
      <c r="BJ1290" s="199"/>
      <c r="BK1290" s="199"/>
      <c r="BL1290" s="186"/>
      <c r="BM1290" s="186"/>
      <c r="BN1290" s="186"/>
      <c r="BO1290" s="186"/>
      <c r="BP1290" s="186"/>
      <c r="BQ1290" s="186"/>
      <c r="BR1290" s="186"/>
      <c r="BS1290" s="186"/>
      <c r="BT1290" s="187"/>
      <c r="BU1290" s="188"/>
      <c r="BV1290" s="189"/>
      <c r="BW1290" s="185"/>
      <c r="BX1290"/>
      <c r="BZ1290"/>
    </row>
    <row r="1291" spans="2:78" ht="18.75">
      <c r="B1291" s="363" t="s">
        <v>1759</v>
      </c>
      <c r="C1291" s="364">
        <v>42730540000170</v>
      </c>
      <c r="D1291" s="365" t="s">
        <v>14</v>
      </c>
      <c r="E1291" s="365" t="s">
        <v>607</v>
      </c>
      <c r="F1291" s="365" t="s">
        <v>862</v>
      </c>
      <c r="G1291" s="366" t="s">
        <v>1424</v>
      </c>
      <c r="H1291" s="366" t="s">
        <v>34</v>
      </c>
      <c r="I1291" s="366" t="s">
        <v>34</v>
      </c>
      <c r="J1291" s="366" t="s">
        <v>611</v>
      </c>
      <c r="K1291" s="367" t="s">
        <v>48</v>
      </c>
      <c r="L1291" s="368"/>
      <c r="M1291" s="368" t="s">
        <v>1424</v>
      </c>
      <c r="N1291" s="367">
        <v>606308</v>
      </c>
      <c r="O1291" s="367" t="s">
        <v>1323</v>
      </c>
      <c r="P1291" s="371">
        <v>44419</v>
      </c>
      <c r="S1291" s="367">
        <v>2</v>
      </c>
      <c r="U1291" s="369"/>
      <c r="W1291" s="369"/>
      <c r="Y1291" s="369"/>
      <c r="AA1291" s="369"/>
      <c r="AD1291" s="575">
        <v>17036289000100</v>
      </c>
      <c r="AE1291" s="370" t="s">
        <v>2094</v>
      </c>
      <c r="AF1291" s="370" t="s">
        <v>1833</v>
      </c>
      <c r="AG1291" s="374" t="s">
        <v>1458</v>
      </c>
      <c r="AH1291" s="374" t="s">
        <v>1894</v>
      </c>
      <c r="AI1291" s="374">
        <v>0</v>
      </c>
      <c r="AJ1291" s="374">
        <v>0</v>
      </c>
      <c r="AK1291" s="374">
        <v>0</v>
      </c>
      <c r="AL1291" s="722">
        <v>0</v>
      </c>
      <c r="AM1291" s="722">
        <v>0</v>
      </c>
      <c r="AN1291" s="369" t="s">
        <v>1834</v>
      </c>
      <c r="AO1291" s="367" t="s">
        <v>1326</v>
      </c>
      <c r="AP1291" s="370" t="s">
        <v>1816</v>
      </c>
      <c r="AQ1291" s="376" t="s">
        <v>696</v>
      </c>
      <c r="AR1291" s="369">
        <v>2.9997000000000001E-3</v>
      </c>
      <c r="AS1291" s="369">
        <v>2.9997000000000001E-3</v>
      </c>
      <c r="AT1291" s="369" t="s">
        <v>1424</v>
      </c>
      <c r="AW1291"/>
      <c r="AX1291" s="198"/>
      <c r="AY1291" s="184"/>
      <c r="AZ1291" s="184"/>
      <c r="BA1291" s="184"/>
      <c r="BB1291" s="186"/>
      <c r="BC1291" s="184"/>
      <c r="BD1291" s="184"/>
      <c r="BE1291" s="184"/>
      <c r="BF1291" s="184"/>
      <c r="BG1291" s="186"/>
      <c r="BH1291" s="186"/>
      <c r="BI1291" s="199"/>
      <c r="BJ1291" s="199"/>
      <c r="BK1291" s="199"/>
      <c r="BL1291" s="186"/>
      <c r="BM1291" s="186"/>
      <c r="BN1291" s="186"/>
      <c r="BO1291" s="186"/>
      <c r="BP1291" s="186"/>
      <c r="BQ1291" s="186"/>
      <c r="BR1291" s="186"/>
      <c r="BS1291" s="186"/>
      <c r="BT1291" s="187"/>
      <c r="BU1291" s="188"/>
      <c r="BV1291" s="189"/>
      <c r="BW1291" s="185"/>
      <c r="BX1291"/>
      <c r="BZ1291"/>
    </row>
    <row r="1292" spans="2:78" ht="18.75">
      <c r="B1292" s="363" t="s">
        <v>1275</v>
      </c>
      <c r="C1292" s="364">
        <v>41681126000156</v>
      </c>
      <c r="D1292" s="365" t="s">
        <v>14</v>
      </c>
      <c r="E1292" s="365" t="s">
        <v>607</v>
      </c>
      <c r="F1292" s="365" t="s">
        <v>1319</v>
      </c>
      <c r="G1292" s="366" t="s">
        <v>1424</v>
      </c>
      <c r="H1292" s="366" t="s">
        <v>34</v>
      </c>
      <c r="I1292" s="366" t="s">
        <v>34</v>
      </c>
      <c r="J1292" s="366" t="s">
        <v>608</v>
      </c>
      <c r="K1292" s="367" t="s">
        <v>48</v>
      </c>
      <c r="L1292" s="368" t="s">
        <v>1341</v>
      </c>
      <c r="M1292" s="368" t="s">
        <v>34</v>
      </c>
      <c r="N1292" s="367">
        <v>606715</v>
      </c>
      <c r="O1292" s="367" t="s">
        <v>1323</v>
      </c>
      <c r="P1292" s="371">
        <v>44349</v>
      </c>
      <c r="Q1292" s="372">
        <v>38.649278260000003</v>
      </c>
      <c r="R1292" s="372">
        <v>25.353299025595248</v>
      </c>
      <c r="S1292" s="367">
        <v>2</v>
      </c>
      <c r="T1292" s="369">
        <v>-6.690758562748278E-2</v>
      </c>
      <c r="U1292" s="369">
        <v>-0.71688279505094765</v>
      </c>
      <c r="V1292" s="369">
        <v>-0.18063902729847414</v>
      </c>
      <c r="W1292" s="369">
        <v>-1.6183182928600366</v>
      </c>
      <c r="Y1292" s="369"/>
      <c r="AA1292" s="369"/>
      <c r="AB1292" s="369">
        <v>0.23080487090232915</v>
      </c>
      <c r="AC1292" s="373">
        <v>-1.2662664863230364</v>
      </c>
      <c r="AD1292" s="575">
        <v>0</v>
      </c>
      <c r="AE1292" s="370" t="s">
        <v>2026</v>
      </c>
      <c r="AF1292" s="370" t="s">
        <v>1856</v>
      </c>
      <c r="AG1292" s="374" t="s">
        <v>59</v>
      </c>
      <c r="AH1292" s="374" t="s">
        <v>1813</v>
      </c>
      <c r="AI1292" s="374">
        <v>300000</v>
      </c>
      <c r="AJ1292" s="374">
        <v>1000</v>
      </c>
      <c r="AK1292" s="374">
        <v>300000</v>
      </c>
      <c r="AL1292" s="722">
        <v>0</v>
      </c>
      <c r="AM1292" s="722">
        <v>0</v>
      </c>
      <c r="AN1292" s="369" t="s">
        <v>668</v>
      </c>
      <c r="AO1292" s="367" t="s">
        <v>1326</v>
      </c>
      <c r="AP1292" s="370" t="s">
        <v>1816</v>
      </c>
      <c r="AQ1292" s="376" t="s">
        <v>661</v>
      </c>
      <c r="AR1292" s="369">
        <v>4.4999999999999997E-3</v>
      </c>
      <c r="AS1292" s="369">
        <v>4.4999999999999997E-3</v>
      </c>
      <c r="AT1292" s="369" t="s">
        <v>1424</v>
      </c>
      <c r="AW1292"/>
      <c r="AX1292" s="198"/>
      <c r="AY1292" s="184"/>
      <c r="AZ1292" s="184"/>
      <c r="BA1292" s="184"/>
      <c r="BB1292" s="186"/>
      <c r="BC1292" s="184"/>
      <c r="BD1292" s="184"/>
      <c r="BE1292" s="184"/>
      <c r="BF1292" s="184"/>
      <c r="BG1292" s="186"/>
      <c r="BH1292" s="186"/>
      <c r="BI1292" s="199"/>
      <c r="BJ1292" s="199"/>
      <c r="BK1292" s="199"/>
      <c r="BL1292" s="186"/>
      <c r="BM1292" s="186"/>
      <c r="BN1292" s="186"/>
      <c r="BO1292" s="186"/>
      <c r="BP1292" s="186"/>
      <c r="BQ1292" s="186"/>
      <c r="BR1292" s="186"/>
      <c r="BS1292" s="186"/>
      <c r="BT1292" s="187"/>
      <c r="BU1292" s="188"/>
      <c r="BV1292" s="189"/>
      <c r="BW1292" s="185"/>
      <c r="BX1292"/>
      <c r="BZ1292"/>
    </row>
    <row r="1293" spans="2:78" ht="18.75">
      <c r="B1293" s="363" t="s">
        <v>554</v>
      </c>
      <c r="C1293" s="364">
        <v>35502496000186</v>
      </c>
      <c r="D1293" s="365" t="s">
        <v>14</v>
      </c>
      <c r="E1293" s="365" t="s">
        <v>607</v>
      </c>
      <c r="F1293" s="365" t="s">
        <v>1424</v>
      </c>
      <c r="G1293" s="366" t="s">
        <v>1424</v>
      </c>
      <c r="H1293" s="366" t="s">
        <v>34</v>
      </c>
      <c r="I1293" s="366" t="s">
        <v>34</v>
      </c>
      <c r="J1293" s="366" t="s">
        <v>608</v>
      </c>
      <c r="K1293" s="367" t="s">
        <v>48</v>
      </c>
      <c r="L1293" s="368"/>
      <c r="M1293" s="368" t="s">
        <v>34</v>
      </c>
      <c r="N1293" s="367">
        <v>606979</v>
      </c>
      <c r="O1293" s="367" t="s">
        <v>1323</v>
      </c>
      <c r="P1293" s="371">
        <v>44412</v>
      </c>
      <c r="Q1293" s="372">
        <v>37.346298130000001</v>
      </c>
      <c r="R1293" s="372">
        <v>41.685970393134916</v>
      </c>
      <c r="S1293" s="367">
        <v>2</v>
      </c>
      <c r="T1293" s="369">
        <v>5.5158007865548253E-2</v>
      </c>
      <c r="U1293" s="369">
        <v>0.59099168617817077</v>
      </c>
      <c r="V1293" s="369">
        <v>6.5698284791206873E-3</v>
      </c>
      <c r="W1293" s="369">
        <v>5.8858120350405864E-2</v>
      </c>
      <c r="Y1293" s="369"/>
      <c r="AA1293" s="369"/>
      <c r="AB1293" s="369">
        <v>0.24296782598236605</v>
      </c>
      <c r="AC1293" s="373">
        <v>-0.43236842862381247</v>
      </c>
      <c r="AD1293" s="575">
        <v>0</v>
      </c>
      <c r="AE1293" s="370" t="s">
        <v>2038</v>
      </c>
      <c r="AF1293" s="370" t="s">
        <v>1856</v>
      </c>
      <c r="AG1293" s="374" t="s">
        <v>59</v>
      </c>
      <c r="AH1293" s="374" t="s">
        <v>1819</v>
      </c>
      <c r="AI1293" s="374">
        <v>1000</v>
      </c>
      <c r="AJ1293" s="374">
        <v>1000</v>
      </c>
      <c r="AK1293" s="374">
        <v>1000</v>
      </c>
      <c r="AL1293" s="722">
        <v>0.55000000000000004</v>
      </c>
      <c r="AM1293" s="722">
        <v>0</v>
      </c>
      <c r="AN1293" s="369" t="s">
        <v>668</v>
      </c>
      <c r="AO1293" s="367" t="s">
        <v>1326</v>
      </c>
      <c r="AP1293" s="370" t="s">
        <v>1816</v>
      </c>
      <c r="AQ1293" s="376" t="s">
        <v>661</v>
      </c>
      <c r="AR1293" s="369">
        <v>4.0000000000000001E-3</v>
      </c>
      <c r="AS1293" s="369">
        <v>4.0000000000000001E-3</v>
      </c>
      <c r="AT1293" s="369" t="s">
        <v>1424</v>
      </c>
      <c r="AW1293"/>
      <c r="AX1293" s="198"/>
      <c r="AY1293" s="184"/>
      <c r="AZ1293" s="184"/>
      <c r="BA1293" s="184"/>
      <c r="BB1293" s="186"/>
      <c r="BC1293" s="184"/>
      <c r="BD1293" s="184"/>
      <c r="BE1293" s="184"/>
      <c r="BF1293" s="184"/>
      <c r="BG1293" s="186"/>
      <c r="BH1293" s="186"/>
      <c r="BI1293" s="199"/>
      <c r="BJ1293" s="199"/>
      <c r="BK1293" s="199"/>
      <c r="BL1293" s="186"/>
      <c r="BM1293" s="186"/>
      <c r="BN1293" s="186"/>
      <c r="BO1293" s="186"/>
      <c r="BP1293" s="186"/>
      <c r="BQ1293" s="186"/>
      <c r="BR1293" s="186"/>
      <c r="BS1293" s="186"/>
      <c r="BT1293" s="187"/>
      <c r="BU1293" s="188"/>
      <c r="BV1293" s="189"/>
      <c r="BW1293" s="185"/>
      <c r="BX1293"/>
      <c r="BZ1293"/>
    </row>
    <row r="1294" spans="2:78" ht="18.75">
      <c r="B1294" s="363" t="s">
        <v>507</v>
      </c>
      <c r="C1294" s="364">
        <v>43095852000112</v>
      </c>
      <c r="D1294" s="365" t="s">
        <v>14</v>
      </c>
      <c r="E1294" s="365" t="s">
        <v>607</v>
      </c>
      <c r="F1294" s="365" t="s">
        <v>1424</v>
      </c>
      <c r="G1294" s="366" t="s">
        <v>1424</v>
      </c>
      <c r="H1294" s="366" t="s">
        <v>34</v>
      </c>
      <c r="I1294" s="366" t="s">
        <v>34</v>
      </c>
      <c r="J1294" s="366" t="s">
        <v>611</v>
      </c>
      <c r="K1294" s="367" t="s">
        <v>48</v>
      </c>
      <c r="L1294" s="368"/>
      <c r="M1294" s="368" t="s">
        <v>1421</v>
      </c>
      <c r="N1294" s="367">
        <v>607215</v>
      </c>
      <c r="O1294" s="367" t="s">
        <v>1323</v>
      </c>
      <c r="P1294" s="371">
        <v>44426</v>
      </c>
      <c r="S1294" s="367">
        <v>2</v>
      </c>
      <c r="U1294" s="369"/>
      <c r="W1294" s="369"/>
      <c r="Y1294" s="369"/>
      <c r="AA1294" s="369"/>
      <c r="AD1294" s="575">
        <v>0</v>
      </c>
      <c r="AE1294" s="370" t="s">
        <v>2094</v>
      </c>
      <c r="AF1294" s="370" t="s">
        <v>1833</v>
      </c>
      <c r="AG1294" s="374" t="s">
        <v>1458</v>
      </c>
      <c r="AH1294" s="374" t="s">
        <v>1894</v>
      </c>
      <c r="AI1294" s="374">
        <v>0</v>
      </c>
      <c r="AJ1294" s="374">
        <v>0</v>
      </c>
      <c r="AK1294" s="374">
        <v>0</v>
      </c>
      <c r="AL1294" s="722">
        <v>0</v>
      </c>
      <c r="AM1294" s="722">
        <v>0</v>
      </c>
      <c r="AN1294" s="369" t="s">
        <v>1834</v>
      </c>
      <c r="AO1294" s="367" t="s">
        <v>1326</v>
      </c>
      <c r="AP1294" s="370" t="s">
        <v>1816</v>
      </c>
      <c r="AQ1294" s="376" t="s">
        <v>696</v>
      </c>
      <c r="AR1294" s="369">
        <v>2.9997000000000001E-3</v>
      </c>
      <c r="AS1294" s="369">
        <v>2.9997000000000001E-3</v>
      </c>
      <c r="AT1294" s="369" t="s">
        <v>1424</v>
      </c>
      <c r="AW1294"/>
      <c r="AX1294" s="198"/>
      <c r="AY1294" s="184"/>
      <c r="AZ1294" s="184"/>
      <c r="BA1294" s="184"/>
      <c r="BB1294" s="186"/>
      <c r="BC1294" s="184"/>
      <c r="BD1294" s="184"/>
      <c r="BE1294" s="184"/>
      <c r="BF1294" s="184"/>
      <c r="BG1294" s="186"/>
      <c r="BH1294" s="186"/>
      <c r="BI1294" s="199"/>
      <c r="BJ1294" s="199"/>
      <c r="BK1294" s="199"/>
      <c r="BL1294" s="186"/>
      <c r="BM1294" s="186"/>
      <c r="BN1294" s="186"/>
      <c r="BO1294" s="186"/>
      <c r="BP1294" s="186"/>
      <c r="BQ1294" s="186"/>
      <c r="BR1294" s="186"/>
      <c r="BS1294" s="186"/>
      <c r="BT1294" s="187"/>
      <c r="BU1294" s="188"/>
      <c r="BV1294" s="189"/>
      <c r="BW1294" s="185"/>
      <c r="BX1294"/>
      <c r="BZ1294"/>
    </row>
    <row r="1295" spans="2:78" ht="18.75">
      <c r="B1295" s="363" t="s">
        <v>485</v>
      </c>
      <c r="C1295" s="364">
        <v>42887856000170</v>
      </c>
      <c r="D1295" s="365" t="s">
        <v>11</v>
      </c>
      <c r="E1295" s="365" t="s">
        <v>620</v>
      </c>
      <c r="F1295" s="365" t="s">
        <v>665</v>
      </c>
      <c r="G1295" s="366" t="s">
        <v>740</v>
      </c>
      <c r="H1295" s="366" t="s">
        <v>34</v>
      </c>
      <c r="I1295" s="366" t="s">
        <v>1424</v>
      </c>
      <c r="J1295" s="366" t="s">
        <v>611</v>
      </c>
      <c r="K1295" s="367" t="s">
        <v>48</v>
      </c>
      <c r="L1295" s="368"/>
      <c r="M1295" s="368" t="s">
        <v>34</v>
      </c>
      <c r="N1295" s="367">
        <v>609323</v>
      </c>
      <c r="O1295" s="367" t="s">
        <v>1323</v>
      </c>
      <c r="P1295" s="371">
        <v>44434</v>
      </c>
      <c r="Q1295" s="372">
        <v>393.70306491000002</v>
      </c>
      <c r="R1295" s="372">
        <v>93.817104770198441</v>
      </c>
      <c r="S1295" s="367">
        <v>1</v>
      </c>
      <c r="T1295" s="369">
        <v>0.10963545427476329</v>
      </c>
      <c r="U1295" s="369">
        <v>1.174691481691859</v>
      </c>
      <c r="V1295" s="369">
        <v>0.13146106553513048</v>
      </c>
      <c r="W1295" s="369">
        <v>1.177740216696632</v>
      </c>
      <c r="Y1295" s="369"/>
      <c r="AA1295" s="369"/>
      <c r="AB1295" s="369">
        <v>1.9214378188540618E-3</v>
      </c>
      <c r="AC1295" s="373">
        <v>10.325403057644895</v>
      </c>
      <c r="AD1295" s="575">
        <v>0</v>
      </c>
      <c r="AE1295" s="370" t="s">
        <v>2084</v>
      </c>
      <c r="AF1295" s="370" t="s">
        <v>1833</v>
      </c>
      <c r="AG1295" s="374" t="s">
        <v>1458</v>
      </c>
      <c r="AH1295" s="374" t="s">
        <v>1894</v>
      </c>
      <c r="AI1295" s="374">
        <v>100</v>
      </c>
      <c r="AJ1295" s="374">
        <v>100</v>
      </c>
      <c r="AK1295" s="374">
        <v>100</v>
      </c>
      <c r="AL1295" s="722">
        <v>0</v>
      </c>
      <c r="AM1295" s="722">
        <v>0</v>
      </c>
      <c r="AN1295" s="369" t="s">
        <v>1834</v>
      </c>
      <c r="AO1295" s="367" t="s">
        <v>1326</v>
      </c>
      <c r="AP1295" s="370" t="s">
        <v>1821</v>
      </c>
      <c r="AQ1295" s="376" t="s">
        <v>677</v>
      </c>
      <c r="AR1295" s="369">
        <v>9.9989999999999996E-4</v>
      </c>
      <c r="AS1295" s="369">
        <v>9.9989999999999996E-4</v>
      </c>
      <c r="AT1295" s="369" t="s">
        <v>1424</v>
      </c>
      <c r="AW1295"/>
      <c r="AX1295" s="198"/>
      <c r="AY1295" s="184"/>
      <c r="AZ1295" s="184"/>
      <c r="BA1295" s="184"/>
      <c r="BB1295" s="186"/>
      <c r="BC1295" s="184"/>
      <c r="BD1295" s="184"/>
      <c r="BE1295" s="184"/>
      <c r="BF1295" s="184"/>
      <c r="BG1295" s="186"/>
      <c r="BH1295" s="186"/>
      <c r="BI1295" s="199"/>
      <c r="BJ1295" s="199"/>
      <c r="BK1295" s="199"/>
      <c r="BL1295" s="186"/>
      <c r="BM1295" s="186"/>
      <c r="BN1295" s="186"/>
      <c r="BO1295" s="186"/>
      <c r="BP1295" s="186"/>
      <c r="BQ1295" s="186"/>
      <c r="BR1295" s="186"/>
      <c r="BS1295" s="186"/>
      <c r="BT1295" s="187"/>
      <c r="BU1295" s="188"/>
      <c r="BV1295" s="189"/>
      <c r="BW1295" s="185"/>
      <c r="BX1295"/>
      <c r="BZ1295"/>
    </row>
    <row r="1296" spans="2:78" ht="18.75">
      <c r="B1296" s="363" t="s">
        <v>1760</v>
      </c>
      <c r="C1296" s="364">
        <v>43279729000151</v>
      </c>
      <c r="D1296" s="365" t="s">
        <v>14</v>
      </c>
      <c r="E1296" s="365" t="s">
        <v>607</v>
      </c>
      <c r="F1296" s="365" t="s">
        <v>1424</v>
      </c>
      <c r="G1296" s="366" t="s">
        <v>1424</v>
      </c>
      <c r="H1296" s="366" t="s">
        <v>34</v>
      </c>
      <c r="I1296" s="366" t="s">
        <v>34</v>
      </c>
      <c r="J1296" s="366" t="s">
        <v>611</v>
      </c>
      <c r="K1296" s="367" t="s">
        <v>1815</v>
      </c>
      <c r="L1296" s="368"/>
      <c r="M1296" s="368" t="s">
        <v>1424</v>
      </c>
      <c r="N1296" s="367">
        <v>609471</v>
      </c>
      <c r="O1296" s="367" t="s">
        <v>1323</v>
      </c>
      <c r="P1296" s="371">
        <v>44437</v>
      </c>
      <c r="Q1296" s="372">
        <v>0</v>
      </c>
      <c r="R1296" s="372">
        <v>3.1853703703703697</v>
      </c>
      <c r="S1296" s="367">
        <v>2</v>
      </c>
      <c r="T1296" s="369">
        <v>-0.20909090909090833</v>
      </c>
      <c r="U1296" s="369">
        <v>-2.2403091356993166</v>
      </c>
      <c r="V1296" s="369">
        <v>-0.19444444444444375</v>
      </c>
      <c r="W1296" s="369">
        <v>-1.7419989804833746</v>
      </c>
      <c r="Y1296" s="369"/>
      <c r="AA1296" s="369"/>
      <c r="AB1296" s="369">
        <v>0.17988782468479506</v>
      </c>
      <c r="AC1296" s="373">
        <v>-1.7014263782776959</v>
      </c>
      <c r="AD1296" s="575">
        <v>0</v>
      </c>
      <c r="AE1296" s="370" t="s">
        <v>2094</v>
      </c>
      <c r="AF1296" s="370" t="s">
        <v>1833</v>
      </c>
      <c r="AG1296" s="374" t="s">
        <v>1458</v>
      </c>
      <c r="AH1296" s="374" t="s">
        <v>1894</v>
      </c>
      <c r="AI1296" s="374">
        <v>100</v>
      </c>
      <c r="AJ1296" s="374">
        <v>100</v>
      </c>
      <c r="AK1296" s="374">
        <v>100</v>
      </c>
      <c r="AL1296" s="722">
        <v>0</v>
      </c>
      <c r="AM1296" s="722">
        <v>0</v>
      </c>
      <c r="AN1296" s="369" t="s">
        <v>1834</v>
      </c>
      <c r="AO1296" s="367" t="s">
        <v>1326</v>
      </c>
      <c r="AP1296" s="370" t="s">
        <v>1816</v>
      </c>
      <c r="AQ1296" s="376" t="s">
        <v>661</v>
      </c>
      <c r="AR1296" s="369">
        <v>6.6660000000000001E-3</v>
      </c>
      <c r="AS1296" s="369">
        <v>6.6660000000000001E-3</v>
      </c>
      <c r="AT1296" s="369" t="s">
        <v>1424</v>
      </c>
      <c r="AW1296"/>
      <c r="AX1296" s="198"/>
      <c r="AY1296" s="184"/>
      <c r="AZ1296" s="184"/>
      <c r="BA1296" s="184"/>
      <c r="BB1296" s="186"/>
      <c r="BC1296" s="184"/>
      <c r="BD1296" s="184"/>
      <c r="BE1296" s="184"/>
      <c r="BF1296" s="184"/>
      <c r="BG1296" s="186"/>
      <c r="BH1296" s="186"/>
      <c r="BI1296" s="199"/>
      <c r="BJ1296" s="199"/>
      <c r="BK1296" s="199"/>
      <c r="BL1296" s="186"/>
      <c r="BM1296" s="186"/>
      <c r="BN1296" s="186"/>
      <c r="BO1296" s="186"/>
      <c r="BP1296" s="186"/>
      <c r="BQ1296" s="186"/>
      <c r="BR1296" s="186"/>
      <c r="BS1296" s="186"/>
      <c r="BT1296" s="187"/>
      <c r="BU1296" s="188"/>
      <c r="BV1296" s="189"/>
      <c r="BW1296" s="185"/>
      <c r="BX1296"/>
      <c r="BZ1296"/>
    </row>
    <row r="1297" spans="2:78" ht="18.75">
      <c r="B1297" s="363" t="s">
        <v>603</v>
      </c>
      <c r="C1297" s="364"/>
      <c r="D1297" s="365" t="s">
        <v>14</v>
      </c>
      <c r="E1297" s="365" t="s">
        <v>607</v>
      </c>
      <c r="F1297" s="365" t="s">
        <v>1424</v>
      </c>
      <c r="G1297" s="366" t="s">
        <v>868</v>
      </c>
      <c r="H1297" s="366" t="s">
        <v>34</v>
      </c>
      <c r="I1297" s="366" t="s">
        <v>34</v>
      </c>
      <c r="J1297" s="366" t="s">
        <v>611</v>
      </c>
      <c r="L1297" s="368"/>
      <c r="M1297" s="368" t="s">
        <v>1421</v>
      </c>
      <c r="N1297" s="367">
        <v>609481</v>
      </c>
      <c r="O1297" s="367" t="s">
        <v>1323</v>
      </c>
      <c r="P1297" s="371"/>
      <c r="S1297" s="367"/>
      <c r="U1297" s="369"/>
      <c r="W1297" s="369"/>
      <c r="Y1297" s="369"/>
      <c r="AA1297" s="369"/>
      <c r="AD1297" s="575">
        <v>0</v>
      </c>
      <c r="AE1297" s="370"/>
      <c r="AF1297" s="370"/>
      <c r="AG1297" s="374" t="s">
        <v>1458</v>
      </c>
      <c r="AH1297" s="374"/>
      <c r="AI1297" s="374">
        <v>100</v>
      </c>
      <c r="AJ1297" s="374">
        <v>100</v>
      </c>
      <c r="AK1297" s="374">
        <v>100</v>
      </c>
      <c r="AN1297" s="369"/>
      <c r="AO1297" s="367" t="s">
        <v>1326</v>
      </c>
      <c r="AP1297" s="370"/>
      <c r="AR1297" s="369">
        <v>2.9997000000000001E-3</v>
      </c>
      <c r="AS1297" s="369">
        <v>2.9997000000000001E-3</v>
      </c>
      <c r="AT1297" s="369" t="s">
        <v>1424</v>
      </c>
      <c r="AW1297"/>
      <c r="AX1297" s="198"/>
      <c r="AY1297" s="184"/>
      <c r="AZ1297" s="184"/>
      <c r="BA1297" s="184"/>
      <c r="BB1297" s="186"/>
      <c r="BC1297" s="184"/>
      <c r="BD1297" s="184"/>
      <c r="BE1297" s="184"/>
      <c r="BF1297" s="184"/>
      <c r="BG1297" s="186"/>
      <c r="BH1297" s="186"/>
      <c r="BI1297" s="199"/>
      <c r="BJ1297" s="199"/>
      <c r="BK1297" s="199"/>
      <c r="BL1297" s="186"/>
      <c r="BM1297" s="186"/>
      <c r="BN1297" s="186"/>
      <c r="BO1297" s="186"/>
      <c r="BP1297" s="186"/>
      <c r="BQ1297" s="186"/>
      <c r="BR1297" s="186"/>
      <c r="BS1297" s="186"/>
      <c r="BT1297" s="187"/>
      <c r="BU1297" s="188"/>
      <c r="BV1297" s="189"/>
      <c r="BW1297" s="185"/>
      <c r="BX1297"/>
      <c r="BZ1297"/>
    </row>
    <row r="1298" spans="2:78" ht="18.75">
      <c r="B1298" s="363" t="s">
        <v>1311</v>
      </c>
      <c r="C1298" s="364">
        <v>34687428000176</v>
      </c>
      <c r="D1298" s="365" t="s">
        <v>11</v>
      </c>
      <c r="E1298" s="365" t="s">
        <v>620</v>
      </c>
      <c r="F1298" s="365" t="s">
        <v>619</v>
      </c>
      <c r="G1298" s="366" t="s">
        <v>740</v>
      </c>
      <c r="H1298" s="366" t="s">
        <v>34</v>
      </c>
      <c r="I1298" s="366" t="s">
        <v>1424</v>
      </c>
      <c r="J1298" s="366" t="s">
        <v>608</v>
      </c>
      <c r="K1298" s="367" t="s">
        <v>48</v>
      </c>
      <c r="L1298" s="368" t="s">
        <v>717</v>
      </c>
      <c r="M1298" s="368" t="s">
        <v>34</v>
      </c>
      <c r="N1298" s="367">
        <v>609811</v>
      </c>
      <c r="O1298" s="367" t="s">
        <v>1323</v>
      </c>
      <c r="P1298" s="371">
        <v>44287</v>
      </c>
      <c r="Q1298" s="372">
        <v>25.97379209</v>
      </c>
      <c r="R1298" s="372">
        <v>14.885613682579367</v>
      </c>
      <c r="S1298" s="367">
        <v>1</v>
      </c>
      <c r="T1298" s="369">
        <v>9.5631988935766188E-2</v>
      </c>
      <c r="U1298" s="369">
        <v>1.0246510448942745</v>
      </c>
      <c r="V1298" s="369">
        <v>0.11928153112727458</v>
      </c>
      <c r="W1298" s="369">
        <v>1.0686255717302175</v>
      </c>
      <c r="Y1298" s="369"/>
      <c r="AA1298" s="369"/>
      <c r="AB1298" s="369">
        <v>6.0367781780889165E-3</v>
      </c>
      <c r="AC1298" s="373">
        <v>1.2689029306754052</v>
      </c>
      <c r="AD1298" s="575">
        <v>34687399000142</v>
      </c>
      <c r="AE1298" s="370" t="s">
        <v>2058</v>
      </c>
      <c r="AF1298" s="370" t="s">
        <v>1856</v>
      </c>
      <c r="AG1298" s="374" t="s">
        <v>59</v>
      </c>
      <c r="AH1298" s="374" t="s">
        <v>1819</v>
      </c>
      <c r="AI1298" s="374">
        <v>1000</v>
      </c>
      <c r="AJ1298" s="374">
        <v>1000</v>
      </c>
      <c r="AK1298" s="374">
        <v>1000</v>
      </c>
      <c r="AL1298" s="722">
        <v>0</v>
      </c>
      <c r="AM1298" s="722">
        <v>0</v>
      </c>
      <c r="AN1298" s="369" t="s">
        <v>1820</v>
      </c>
      <c r="AO1298" s="367" t="s">
        <v>1326</v>
      </c>
      <c r="AP1298" s="370" t="s">
        <v>1821</v>
      </c>
      <c r="AQ1298" s="376" t="s">
        <v>11</v>
      </c>
      <c r="AR1298" s="369">
        <v>1.6000000000000001E-3</v>
      </c>
      <c r="AS1298" s="369">
        <v>1.6000000000000001E-3</v>
      </c>
      <c r="AT1298" s="369" t="s">
        <v>1424</v>
      </c>
      <c r="AW1298"/>
      <c r="AX1298" s="198"/>
      <c r="AY1298" s="184"/>
      <c r="AZ1298" s="184"/>
      <c r="BA1298" s="184"/>
      <c r="BB1298" s="186"/>
      <c r="BC1298" s="184"/>
      <c r="BD1298" s="184"/>
      <c r="BE1298" s="184"/>
      <c r="BF1298" s="184"/>
      <c r="BG1298" s="186"/>
      <c r="BH1298" s="186"/>
      <c r="BI1298" s="199"/>
      <c r="BJ1298" s="199"/>
      <c r="BK1298" s="199"/>
      <c r="BL1298" s="186"/>
      <c r="BM1298" s="186"/>
      <c r="BN1298" s="186"/>
      <c r="BO1298" s="186"/>
      <c r="BP1298" s="186"/>
      <c r="BQ1298" s="186"/>
      <c r="BR1298" s="186"/>
      <c r="BS1298" s="186"/>
      <c r="BT1298" s="187"/>
      <c r="BU1298" s="188"/>
      <c r="BV1298" s="189"/>
      <c r="BW1298" s="185"/>
      <c r="BX1298"/>
      <c r="BZ1298"/>
    </row>
    <row r="1299" spans="2:78" ht="18.75">
      <c r="B1299" s="363" t="s">
        <v>598</v>
      </c>
      <c r="C1299" s="364">
        <v>42887842000157</v>
      </c>
      <c r="D1299" s="365" t="s">
        <v>14</v>
      </c>
      <c r="E1299" s="365" t="s">
        <v>607</v>
      </c>
      <c r="F1299" s="365" t="s">
        <v>1424</v>
      </c>
      <c r="G1299" s="366" t="s">
        <v>1424</v>
      </c>
      <c r="H1299" s="366" t="s">
        <v>34</v>
      </c>
      <c r="I1299" s="366" t="s">
        <v>34</v>
      </c>
      <c r="J1299" s="366" t="s">
        <v>608</v>
      </c>
      <c r="K1299" s="367" t="s">
        <v>48</v>
      </c>
      <c r="L1299" s="368"/>
      <c r="M1299" s="368" t="s">
        <v>34</v>
      </c>
      <c r="N1299" s="367">
        <v>610828</v>
      </c>
      <c r="O1299" s="367" t="s">
        <v>1323</v>
      </c>
      <c r="P1299" s="371">
        <v>44429</v>
      </c>
      <c r="Q1299" s="372">
        <v>34.83</v>
      </c>
      <c r="R1299" s="372">
        <v>32.051344537815126</v>
      </c>
      <c r="S1299" s="367">
        <v>2</v>
      </c>
      <c r="T1299" s="369">
        <v>1.1235955056180913E-2</v>
      </c>
      <c r="U1299" s="369">
        <v>0.12038788711624361</v>
      </c>
      <c r="V1299" s="369">
        <v>2.2727272727274039E-2</v>
      </c>
      <c r="W1299" s="369">
        <v>0.20361027044612121</v>
      </c>
      <c r="Y1299" s="369"/>
      <c r="AA1299" s="369"/>
      <c r="AB1299" s="369">
        <v>0.22134415171404651</v>
      </c>
      <c r="AC1299" s="373">
        <v>-0.40161066913043247</v>
      </c>
      <c r="AD1299" s="575">
        <v>43104134000165</v>
      </c>
      <c r="AE1299" s="370" t="s">
        <v>2056</v>
      </c>
      <c r="AF1299" s="370" t="s">
        <v>1833</v>
      </c>
      <c r="AG1299" s="374" t="s">
        <v>1458</v>
      </c>
      <c r="AH1299" s="374" t="s">
        <v>1894</v>
      </c>
      <c r="AI1299" s="374">
        <v>50</v>
      </c>
      <c r="AJ1299" s="374">
        <v>50</v>
      </c>
      <c r="AK1299" s="374">
        <v>30</v>
      </c>
      <c r="AL1299" s="722">
        <v>0</v>
      </c>
      <c r="AM1299" s="722">
        <v>0</v>
      </c>
      <c r="AN1299" s="369" t="s">
        <v>1834</v>
      </c>
      <c r="AO1299" s="367" t="s">
        <v>1326</v>
      </c>
      <c r="AP1299" s="370" t="s">
        <v>1816</v>
      </c>
      <c r="AQ1299" s="376" t="s">
        <v>683</v>
      </c>
      <c r="AR1299" s="369">
        <v>5.3333333333333297E-3</v>
      </c>
      <c r="AS1299" s="369">
        <v>5.3333333333333297E-3</v>
      </c>
      <c r="AT1299" s="369" t="s">
        <v>1424</v>
      </c>
      <c r="AW1299"/>
      <c r="AX1299" s="198"/>
      <c r="AY1299" s="184"/>
      <c r="AZ1299" s="184"/>
      <c r="BA1299" s="184"/>
      <c r="BB1299" s="186"/>
      <c r="BC1299" s="184"/>
      <c r="BD1299" s="184"/>
      <c r="BE1299" s="184"/>
      <c r="BF1299" s="184"/>
      <c r="BG1299" s="186"/>
      <c r="BH1299" s="186"/>
      <c r="BI1299" s="199"/>
      <c r="BJ1299" s="199"/>
      <c r="BK1299" s="199"/>
      <c r="BL1299" s="186"/>
      <c r="BM1299" s="186"/>
      <c r="BN1299" s="186"/>
      <c r="BO1299" s="186"/>
      <c r="BP1299" s="186"/>
      <c r="BQ1299" s="186"/>
      <c r="BR1299" s="186"/>
      <c r="BS1299" s="186"/>
      <c r="BT1299" s="187"/>
      <c r="BU1299" s="188"/>
      <c r="BV1299" s="189"/>
      <c r="BW1299" s="185"/>
      <c r="BX1299"/>
      <c r="BZ1299"/>
    </row>
    <row r="1300" spans="2:78" ht="18.75">
      <c r="B1300" s="363" t="s">
        <v>1317</v>
      </c>
      <c r="C1300" s="364">
        <v>41978534000174</v>
      </c>
      <c r="D1300" s="365" t="s">
        <v>11</v>
      </c>
      <c r="E1300" s="365" t="s">
        <v>620</v>
      </c>
      <c r="F1300" s="365" t="s">
        <v>619</v>
      </c>
      <c r="G1300" s="366" t="s">
        <v>740</v>
      </c>
      <c r="H1300" s="366" t="s">
        <v>34</v>
      </c>
      <c r="I1300" s="366" t="s">
        <v>1424</v>
      </c>
      <c r="J1300" s="366" t="s">
        <v>608</v>
      </c>
      <c r="K1300" s="367" t="s">
        <v>48</v>
      </c>
      <c r="L1300" s="368"/>
      <c r="M1300" s="368" t="s">
        <v>34</v>
      </c>
      <c r="N1300" s="367">
        <v>610879</v>
      </c>
      <c r="O1300" s="367" t="s">
        <v>1323</v>
      </c>
      <c r="P1300" s="371">
        <v>44425</v>
      </c>
      <c r="Q1300" s="372">
        <v>645.63721999999996</v>
      </c>
      <c r="R1300" s="372">
        <v>250.00766111111096</v>
      </c>
      <c r="S1300" s="367">
        <v>1</v>
      </c>
      <c r="T1300" s="369">
        <v>0.10902358214772923</v>
      </c>
      <c r="U1300" s="369">
        <v>1.1681355643541129</v>
      </c>
      <c r="V1300" s="369">
        <v>0.12883484263878842</v>
      </c>
      <c r="W1300" s="369">
        <v>1.1542122747128891</v>
      </c>
      <c r="Y1300" s="369"/>
      <c r="AA1300" s="369"/>
      <c r="AB1300" s="369">
        <v>2.8999769276110674E-2</v>
      </c>
      <c r="AC1300" s="373">
        <v>0.59357013739099607</v>
      </c>
      <c r="AD1300" s="575">
        <v>41955522000124</v>
      </c>
      <c r="AE1300" s="370" t="s">
        <v>2157</v>
      </c>
      <c r="AF1300" s="370" t="s">
        <v>1856</v>
      </c>
      <c r="AG1300" s="374" t="s">
        <v>59</v>
      </c>
      <c r="AH1300" s="374" t="s">
        <v>1813</v>
      </c>
      <c r="AI1300" s="374">
        <v>50000</v>
      </c>
      <c r="AJ1300" s="374">
        <v>5000</v>
      </c>
      <c r="AK1300" s="374">
        <v>50000</v>
      </c>
      <c r="AL1300" s="722">
        <v>0</v>
      </c>
      <c r="AM1300" s="722">
        <v>0</v>
      </c>
      <c r="AN1300" s="369" t="s">
        <v>1820</v>
      </c>
      <c r="AO1300" s="367" t="s">
        <v>1326</v>
      </c>
      <c r="AP1300" s="370" t="s">
        <v>1835</v>
      </c>
      <c r="AQ1300" s="376" t="s">
        <v>1950</v>
      </c>
      <c r="AR1300" s="369">
        <v>2.48E-3</v>
      </c>
      <c r="AS1300" s="369">
        <v>2.48E-3</v>
      </c>
      <c r="AT1300" s="369" t="s">
        <v>1424</v>
      </c>
      <c r="AW1300"/>
      <c r="AX1300" s="198"/>
      <c r="AY1300" s="184"/>
      <c r="AZ1300" s="184"/>
      <c r="BA1300" s="184"/>
      <c r="BB1300" s="186"/>
      <c r="BC1300" s="184"/>
      <c r="BD1300" s="184"/>
      <c r="BE1300" s="184"/>
      <c r="BF1300" s="184"/>
      <c r="BG1300" s="186"/>
      <c r="BH1300" s="186"/>
      <c r="BI1300" s="199"/>
      <c r="BJ1300" s="199"/>
      <c r="BK1300" s="199"/>
      <c r="BL1300" s="186"/>
      <c r="BM1300" s="186"/>
      <c r="BN1300" s="186"/>
      <c r="BO1300" s="186"/>
      <c r="BP1300" s="186"/>
      <c r="BQ1300" s="186"/>
      <c r="BR1300" s="186"/>
      <c r="BS1300" s="186"/>
      <c r="BT1300" s="187"/>
      <c r="BU1300" s="188"/>
      <c r="BV1300" s="189"/>
      <c r="BW1300" s="185"/>
      <c r="BX1300"/>
      <c r="BZ1300"/>
    </row>
    <row r="1301" spans="2:78" ht="18.75">
      <c r="B1301" s="363" t="s">
        <v>760</v>
      </c>
      <c r="C1301" s="364">
        <v>43164374000155</v>
      </c>
      <c r="D1301" s="365" t="s">
        <v>13</v>
      </c>
      <c r="E1301" s="365" t="s">
        <v>616</v>
      </c>
      <c r="F1301" s="365" t="s">
        <v>618</v>
      </c>
      <c r="G1301" s="366" t="s">
        <v>34</v>
      </c>
      <c r="H1301" s="366" t="s">
        <v>1340</v>
      </c>
      <c r="I1301" s="366" t="s">
        <v>34</v>
      </c>
      <c r="J1301" s="366" t="s">
        <v>611</v>
      </c>
      <c r="K1301" s="367" t="s">
        <v>1815</v>
      </c>
      <c r="L1301" s="368"/>
      <c r="M1301" s="368" t="s">
        <v>1421</v>
      </c>
      <c r="N1301" s="367">
        <v>610933</v>
      </c>
      <c r="O1301" s="367" t="s">
        <v>1323</v>
      </c>
      <c r="P1301" s="371">
        <v>44436</v>
      </c>
      <c r="Q1301" s="372">
        <v>3.13</v>
      </c>
      <c r="R1301" s="372">
        <v>2.736302521008406</v>
      </c>
      <c r="S1301" s="367">
        <v>5</v>
      </c>
      <c r="T1301" s="369">
        <v>3.8834951456311106E-2</v>
      </c>
      <c r="U1301" s="369">
        <v>0.41609793993571709</v>
      </c>
      <c r="V1301" s="369">
        <v>3.8834951456311106E-2</v>
      </c>
      <c r="W1301" s="369">
        <v>0.3479165786263656</v>
      </c>
      <c r="Y1301" s="369"/>
      <c r="AA1301" s="369"/>
      <c r="AB1301" s="369">
        <v>0.16119776565412239</v>
      </c>
      <c r="AC1301" s="373">
        <v>-0.45153537863003068</v>
      </c>
      <c r="AD1301" s="575">
        <v>43279666000133</v>
      </c>
      <c r="AE1301" s="370" t="s">
        <v>1836</v>
      </c>
      <c r="AF1301" s="370" t="s">
        <v>1833</v>
      </c>
      <c r="AG1301" s="374" t="s">
        <v>1458</v>
      </c>
      <c r="AH1301" s="374" t="s">
        <v>1894</v>
      </c>
      <c r="AI1301" s="374">
        <v>5000</v>
      </c>
      <c r="AJ1301" s="374">
        <v>5000</v>
      </c>
      <c r="AK1301" s="374">
        <v>5000</v>
      </c>
      <c r="AL1301" s="722">
        <v>0</v>
      </c>
      <c r="AM1301" s="722">
        <v>0</v>
      </c>
      <c r="AN1301" s="369" t="s">
        <v>1834</v>
      </c>
      <c r="AO1301" s="367" t="s">
        <v>1326</v>
      </c>
      <c r="AP1301" s="370" t="s">
        <v>1835</v>
      </c>
      <c r="AQ1301" s="376" t="s">
        <v>681</v>
      </c>
      <c r="AR1301" s="369">
        <v>0</v>
      </c>
      <c r="AS1301" s="369">
        <v>0</v>
      </c>
      <c r="AT1301" s="369" t="s">
        <v>1424</v>
      </c>
      <c r="AW1301"/>
      <c r="AX1301" s="198"/>
      <c r="AY1301" s="184"/>
      <c r="AZ1301" s="184"/>
      <c r="BA1301" s="184"/>
      <c r="BB1301" s="186"/>
      <c r="BC1301" s="184"/>
      <c r="BD1301" s="184"/>
      <c r="BE1301" s="184"/>
      <c r="BF1301" s="184"/>
      <c r="BG1301" s="186"/>
      <c r="BH1301" s="186"/>
      <c r="BI1301" s="199"/>
      <c r="BJ1301" s="199"/>
      <c r="BK1301" s="199"/>
      <c r="BL1301" s="186"/>
      <c r="BM1301" s="186"/>
      <c r="BN1301" s="186"/>
      <c r="BO1301" s="186"/>
      <c r="BP1301" s="186"/>
      <c r="BQ1301" s="186"/>
      <c r="BR1301" s="186"/>
      <c r="BS1301" s="186"/>
      <c r="BT1301" s="187"/>
      <c r="BU1301" s="188"/>
      <c r="BV1301" s="189"/>
      <c r="BW1301" s="185"/>
      <c r="BX1301"/>
      <c r="BZ1301"/>
    </row>
    <row r="1302" spans="2:78" ht="18.75">
      <c r="B1302" s="363" t="s">
        <v>956</v>
      </c>
      <c r="C1302" s="364">
        <v>41969176000133</v>
      </c>
      <c r="D1302" s="365" t="s">
        <v>13</v>
      </c>
      <c r="E1302" s="365" t="s">
        <v>615</v>
      </c>
      <c r="F1302" s="365" t="s">
        <v>619</v>
      </c>
      <c r="G1302" s="366" t="s">
        <v>34</v>
      </c>
      <c r="H1302" s="366" t="s">
        <v>1340</v>
      </c>
      <c r="I1302" s="366" t="s">
        <v>34</v>
      </c>
      <c r="J1302" s="366" t="s">
        <v>1424</v>
      </c>
      <c r="K1302" s="367" t="s">
        <v>48</v>
      </c>
      <c r="L1302" s="368"/>
      <c r="M1302" s="368" t="s">
        <v>34</v>
      </c>
      <c r="N1302" s="367">
        <v>611069</v>
      </c>
      <c r="O1302" s="367" t="s">
        <v>1323</v>
      </c>
      <c r="P1302" s="371">
        <v>44422</v>
      </c>
      <c r="Q1302" s="372">
        <v>20.01661519</v>
      </c>
      <c r="R1302" s="372">
        <v>15.324586724246034</v>
      </c>
      <c r="S1302" s="367">
        <v>1</v>
      </c>
      <c r="T1302" s="369">
        <v>7.9686159851182214E-2</v>
      </c>
      <c r="U1302" s="369">
        <v>0.85379910910321866</v>
      </c>
      <c r="V1302" s="369">
        <v>0.15285195766157678</v>
      </c>
      <c r="W1302" s="369">
        <v>1.3693780512584004</v>
      </c>
      <c r="Y1302" s="369"/>
      <c r="AA1302" s="369"/>
      <c r="AB1302" s="369">
        <v>9.5177452143362762E-2</v>
      </c>
      <c r="AC1302" s="373">
        <v>0.43319621536214642</v>
      </c>
      <c r="AD1302" s="575">
        <v>41969199000148</v>
      </c>
      <c r="AE1302" s="370" t="s">
        <v>2158</v>
      </c>
      <c r="AF1302" s="370" t="s">
        <v>1856</v>
      </c>
      <c r="AG1302" s="374" t="s">
        <v>59</v>
      </c>
      <c r="AH1302" s="374" t="s">
        <v>1819</v>
      </c>
      <c r="AI1302" s="374">
        <v>500</v>
      </c>
      <c r="AJ1302" s="374">
        <v>100</v>
      </c>
      <c r="AK1302" s="374">
        <v>500</v>
      </c>
      <c r="AL1302" s="722">
        <v>0</v>
      </c>
      <c r="AM1302" s="722">
        <v>0</v>
      </c>
      <c r="AN1302" s="369" t="s">
        <v>1820</v>
      </c>
      <c r="AO1302" s="367" t="s">
        <v>1326</v>
      </c>
      <c r="AP1302" s="370" t="s">
        <v>1835</v>
      </c>
      <c r="AQ1302" s="376" t="s">
        <v>666</v>
      </c>
      <c r="AR1302" s="369">
        <v>3.7799999999999999E-3</v>
      </c>
      <c r="AS1302" s="369">
        <v>3.7799999999999999E-3</v>
      </c>
      <c r="AT1302" s="369" t="s">
        <v>1424</v>
      </c>
      <c r="AW1302"/>
      <c r="AX1302" s="198"/>
      <c r="AY1302" s="184"/>
      <c r="AZ1302" s="184"/>
      <c r="BA1302" s="184"/>
      <c r="BB1302" s="186"/>
      <c r="BC1302" s="184"/>
      <c r="BD1302" s="184"/>
      <c r="BE1302" s="184"/>
      <c r="BF1302" s="184"/>
      <c r="BG1302" s="186"/>
      <c r="BH1302" s="186"/>
      <c r="BI1302" s="199"/>
      <c r="BJ1302" s="199"/>
      <c r="BK1302" s="199"/>
      <c r="BL1302" s="186"/>
      <c r="BM1302" s="186"/>
      <c r="BN1302" s="186"/>
      <c r="BO1302" s="186"/>
      <c r="BP1302" s="186"/>
      <c r="BQ1302" s="186"/>
      <c r="BR1302" s="186"/>
      <c r="BS1302" s="186"/>
      <c r="BT1302" s="187"/>
      <c r="BU1302" s="188"/>
      <c r="BV1302" s="189"/>
      <c r="BW1302" s="185"/>
      <c r="BX1302"/>
      <c r="BZ1302"/>
    </row>
    <row r="1303" spans="2:78" ht="18.75">
      <c r="B1303" s="363" t="s">
        <v>497</v>
      </c>
      <c r="C1303" s="364">
        <v>43274439000115</v>
      </c>
      <c r="D1303" s="365" t="s">
        <v>14</v>
      </c>
      <c r="E1303" s="365" t="s">
        <v>607</v>
      </c>
      <c r="F1303" s="365" t="s">
        <v>1424</v>
      </c>
      <c r="G1303" s="366" t="s">
        <v>1424</v>
      </c>
      <c r="H1303" s="366" t="s">
        <v>34</v>
      </c>
      <c r="I1303" s="366" t="s">
        <v>34</v>
      </c>
      <c r="J1303" s="366" t="s">
        <v>611</v>
      </c>
      <c r="K1303" s="367" t="s">
        <v>1815</v>
      </c>
      <c r="L1303" s="368"/>
      <c r="M1303" s="368" t="s">
        <v>1421</v>
      </c>
      <c r="N1303" s="367">
        <v>611301</v>
      </c>
      <c r="O1303" s="367" t="s">
        <v>1323</v>
      </c>
      <c r="P1303" s="371">
        <v>44444</v>
      </c>
      <c r="Q1303" s="372">
        <v>4.33</v>
      </c>
      <c r="R1303" s="372">
        <v>7.2011344537815143</v>
      </c>
      <c r="S1303" s="367">
        <v>3</v>
      </c>
      <c r="T1303" s="369">
        <v>-0.48780487804878125</v>
      </c>
      <c r="U1303" s="369">
        <v>-5.2265960748022504</v>
      </c>
      <c r="V1303" s="369">
        <v>-0.43243243243243346</v>
      </c>
      <c r="W1303" s="369">
        <v>-3.874098118758416</v>
      </c>
      <c r="Y1303" s="369"/>
      <c r="AA1303" s="369"/>
      <c r="AB1303" s="369">
        <v>0.42236042237383836</v>
      </c>
      <c r="AC1303" s="373">
        <v>-1.2881270337307844</v>
      </c>
      <c r="AD1303" s="575">
        <v>0</v>
      </c>
      <c r="AE1303" s="370" t="s">
        <v>1836</v>
      </c>
      <c r="AF1303" s="370" t="s">
        <v>1833</v>
      </c>
      <c r="AG1303" s="374" t="s">
        <v>1458</v>
      </c>
      <c r="AH1303" s="374" t="s">
        <v>1894</v>
      </c>
      <c r="AI1303" s="374">
        <v>0</v>
      </c>
      <c r="AJ1303" s="374">
        <v>0</v>
      </c>
      <c r="AK1303" s="374">
        <v>0</v>
      </c>
      <c r="AL1303" s="722">
        <v>0</v>
      </c>
      <c r="AM1303" s="722">
        <v>0</v>
      </c>
      <c r="AN1303" s="369" t="s">
        <v>1834</v>
      </c>
      <c r="AO1303" s="367" t="s">
        <v>1326</v>
      </c>
      <c r="AP1303" s="370" t="s">
        <v>1835</v>
      </c>
      <c r="AQ1303" s="376" t="s">
        <v>673</v>
      </c>
      <c r="AR1303" s="369">
        <v>8.3325000000000001E-4</v>
      </c>
      <c r="AS1303" s="369">
        <v>8.3325000000000001E-4</v>
      </c>
      <c r="AT1303" s="369" t="s">
        <v>1424</v>
      </c>
      <c r="AW1303"/>
      <c r="AX1303" s="198"/>
      <c r="AY1303" s="184"/>
      <c r="AZ1303" s="184"/>
      <c r="BA1303" s="184"/>
      <c r="BB1303" s="186"/>
      <c r="BC1303" s="184"/>
      <c r="BD1303" s="184"/>
      <c r="BE1303" s="184"/>
      <c r="BF1303" s="184"/>
      <c r="BG1303" s="186"/>
      <c r="BH1303" s="186"/>
      <c r="BI1303" s="199"/>
      <c r="BJ1303" s="199"/>
      <c r="BK1303" s="199"/>
      <c r="BL1303" s="186"/>
      <c r="BM1303" s="186"/>
      <c r="BN1303" s="186"/>
      <c r="BO1303" s="186"/>
      <c r="BP1303" s="186"/>
      <c r="BQ1303" s="186"/>
      <c r="BR1303" s="186"/>
      <c r="BS1303" s="186"/>
      <c r="BT1303" s="187"/>
      <c r="BU1303" s="188"/>
      <c r="BV1303" s="189"/>
      <c r="BW1303" s="185"/>
      <c r="BX1303"/>
      <c r="BZ1303"/>
    </row>
    <row r="1304" spans="2:78" ht="18.75">
      <c r="B1304" s="363" t="s">
        <v>500</v>
      </c>
      <c r="C1304" s="364">
        <v>42730566000119</v>
      </c>
      <c r="D1304" s="365" t="s">
        <v>14</v>
      </c>
      <c r="E1304" s="365" t="s">
        <v>607</v>
      </c>
      <c r="F1304" s="365" t="s">
        <v>862</v>
      </c>
      <c r="G1304" s="366" t="s">
        <v>1424</v>
      </c>
      <c r="H1304" s="366" t="s">
        <v>34</v>
      </c>
      <c r="I1304" s="366" t="s">
        <v>34</v>
      </c>
      <c r="J1304" s="366" t="s">
        <v>611</v>
      </c>
      <c r="K1304" s="367" t="s">
        <v>48</v>
      </c>
      <c r="L1304" s="368"/>
      <c r="M1304" s="368" t="s">
        <v>1421</v>
      </c>
      <c r="N1304" s="367">
        <v>612421</v>
      </c>
      <c r="O1304" s="367" t="s">
        <v>1323</v>
      </c>
      <c r="P1304" s="371">
        <v>44402</v>
      </c>
      <c r="S1304" s="367">
        <v>2</v>
      </c>
      <c r="U1304" s="369"/>
      <c r="W1304" s="369"/>
      <c r="Y1304" s="369"/>
      <c r="AA1304" s="369"/>
      <c r="AD1304" s="575">
        <v>0</v>
      </c>
      <c r="AE1304" s="370" t="s">
        <v>2094</v>
      </c>
      <c r="AF1304" s="370" t="s">
        <v>1833</v>
      </c>
      <c r="AG1304" s="374" t="s">
        <v>1458</v>
      </c>
      <c r="AH1304" s="374" t="s">
        <v>1894</v>
      </c>
      <c r="AI1304" s="374">
        <v>100</v>
      </c>
      <c r="AJ1304" s="374">
        <v>100</v>
      </c>
      <c r="AK1304" s="374">
        <v>100</v>
      </c>
      <c r="AL1304" s="722">
        <v>0</v>
      </c>
      <c r="AM1304" s="722">
        <v>0</v>
      </c>
      <c r="AN1304" s="369" t="s">
        <v>1834</v>
      </c>
      <c r="AO1304" s="367" t="s">
        <v>1326</v>
      </c>
      <c r="AP1304" s="370" t="s">
        <v>1816</v>
      </c>
      <c r="AQ1304" s="376" t="s">
        <v>696</v>
      </c>
      <c r="AR1304" s="369">
        <v>2.9997000000000001E-3</v>
      </c>
      <c r="AS1304" s="369">
        <v>2.9997000000000001E-3</v>
      </c>
      <c r="AT1304" s="369" t="s">
        <v>1424</v>
      </c>
      <c r="AW1304"/>
      <c r="AX1304" s="198"/>
      <c r="AY1304" s="184"/>
      <c r="AZ1304" s="184"/>
      <c r="BA1304" s="184"/>
      <c r="BB1304" s="186"/>
      <c r="BC1304" s="184"/>
      <c r="BD1304" s="184"/>
      <c r="BE1304" s="184"/>
      <c r="BF1304" s="184"/>
      <c r="BG1304" s="186"/>
      <c r="BH1304" s="186"/>
      <c r="BI1304" s="199"/>
      <c r="BJ1304" s="199"/>
      <c r="BK1304" s="199"/>
      <c r="BL1304" s="186"/>
      <c r="BM1304" s="186"/>
      <c r="BN1304" s="186"/>
      <c r="BO1304" s="186"/>
      <c r="BP1304" s="186"/>
      <c r="BQ1304" s="186"/>
      <c r="BR1304" s="186"/>
      <c r="BS1304" s="186"/>
      <c r="BT1304" s="187"/>
      <c r="BU1304" s="188"/>
      <c r="BV1304" s="189"/>
      <c r="BW1304" s="185"/>
      <c r="BX1304"/>
      <c r="BZ1304"/>
    </row>
    <row r="1305" spans="2:78" ht="18.75">
      <c r="B1305" s="363" t="s">
        <v>1261</v>
      </c>
      <c r="C1305" s="364"/>
      <c r="D1305" s="365" t="s">
        <v>14</v>
      </c>
      <c r="E1305" s="365" t="s">
        <v>15</v>
      </c>
      <c r="F1305" s="365" t="s">
        <v>703</v>
      </c>
      <c r="G1305" s="366" t="s">
        <v>1424</v>
      </c>
      <c r="H1305" s="366" t="s">
        <v>34</v>
      </c>
      <c r="I1305" s="366" t="s">
        <v>34</v>
      </c>
      <c r="J1305" s="366" t="s">
        <v>611</v>
      </c>
      <c r="L1305" s="368"/>
      <c r="M1305" s="368" t="s">
        <v>1421</v>
      </c>
      <c r="N1305" s="367">
        <v>612618</v>
      </c>
      <c r="O1305" s="367" t="s">
        <v>1323</v>
      </c>
      <c r="P1305" s="371"/>
      <c r="S1305" s="367"/>
      <c r="U1305" s="369"/>
      <c r="W1305" s="369"/>
      <c r="Y1305" s="369"/>
      <c r="AA1305" s="369"/>
      <c r="AD1305" s="575">
        <v>0</v>
      </c>
      <c r="AE1305" s="370"/>
      <c r="AF1305" s="370"/>
      <c r="AG1305" s="374" t="s">
        <v>1458</v>
      </c>
      <c r="AH1305" s="374"/>
      <c r="AI1305" s="374">
        <v>0</v>
      </c>
      <c r="AJ1305" s="374">
        <v>0</v>
      </c>
      <c r="AK1305" s="374">
        <v>0</v>
      </c>
      <c r="AN1305" s="369"/>
      <c r="AO1305" s="367" t="s">
        <v>1326</v>
      </c>
      <c r="AP1305" s="370"/>
      <c r="AR1305" s="369">
        <v>1.6665000000000001E-4</v>
      </c>
      <c r="AS1305" s="369">
        <v>1.6665000000000001E-4</v>
      </c>
      <c r="AT1305" s="369" t="s">
        <v>1424</v>
      </c>
      <c r="AW1305"/>
      <c r="AX1305" s="198"/>
      <c r="AY1305" s="184"/>
      <c r="AZ1305" s="184"/>
      <c r="BA1305" s="184"/>
      <c r="BB1305" s="186"/>
      <c r="BC1305" s="184"/>
      <c r="BD1305" s="184"/>
      <c r="BE1305" s="184"/>
      <c r="BF1305" s="184"/>
      <c r="BG1305" s="186"/>
      <c r="BH1305" s="186"/>
      <c r="BI1305" s="199"/>
      <c r="BJ1305" s="199"/>
      <c r="BK1305" s="199"/>
      <c r="BL1305" s="186"/>
      <c r="BM1305" s="186"/>
      <c r="BN1305" s="186"/>
      <c r="BO1305" s="186"/>
      <c r="BP1305" s="186"/>
      <c r="BQ1305" s="186"/>
      <c r="BR1305" s="186"/>
      <c r="BS1305" s="186"/>
      <c r="BT1305" s="187"/>
      <c r="BU1305" s="188"/>
      <c r="BV1305" s="189"/>
      <c r="BW1305" s="185"/>
      <c r="BX1305"/>
      <c r="BZ1305"/>
    </row>
    <row r="1306" spans="2:78" ht="18.75">
      <c r="B1306" s="363" t="s">
        <v>798</v>
      </c>
      <c r="C1306" s="364">
        <v>41755418000196</v>
      </c>
      <c r="D1306" s="365" t="s">
        <v>14</v>
      </c>
      <c r="E1306" s="365" t="s">
        <v>607</v>
      </c>
      <c r="F1306" s="365" t="s">
        <v>1424</v>
      </c>
      <c r="G1306" s="366" t="s">
        <v>1424</v>
      </c>
      <c r="H1306" s="366" t="s">
        <v>34</v>
      </c>
      <c r="I1306" s="366" t="s">
        <v>34</v>
      </c>
      <c r="J1306" s="366" t="s">
        <v>611</v>
      </c>
      <c r="K1306" s="367" t="s">
        <v>1815</v>
      </c>
      <c r="L1306" s="368"/>
      <c r="M1306" s="368" t="s">
        <v>1421</v>
      </c>
      <c r="N1306" s="367">
        <v>613231</v>
      </c>
      <c r="O1306" s="367" t="s">
        <v>1323</v>
      </c>
      <c r="P1306" s="371">
        <v>44434</v>
      </c>
      <c r="Q1306" s="372">
        <v>1.48</v>
      </c>
      <c r="R1306" s="372">
        <v>1.6424423963133632</v>
      </c>
      <c r="S1306" s="367">
        <v>4</v>
      </c>
      <c r="T1306" s="369">
        <v>-0.39805825242718473</v>
      </c>
      <c r="U1306" s="369">
        <v>-4.2650038843410565</v>
      </c>
      <c r="V1306" s="369">
        <v>-0.40384615384615408</v>
      </c>
      <c r="W1306" s="369">
        <v>-3.6179978825424084</v>
      </c>
      <c r="Y1306" s="369"/>
      <c r="AA1306" s="369"/>
      <c r="AB1306" s="369">
        <v>0.26553882169215337</v>
      </c>
      <c r="AC1306" s="373">
        <v>-1.9412137033921555</v>
      </c>
      <c r="AD1306" s="575">
        <v>40904778000140</v>
      </c>
      <c r="AE1306" s="370" t="s">
        <v>1871</v>
      </c>
      <c r="AF1306" s="370" t="s">
        <v>1871</v>
      </c>
      <c r="AG1306" s="374" t="s">
        <v>1461</v>
      </c>
      <c r="AH1306" s="374" t="s">
        <v>1894</v>
      </c>
      <c r="AI1306" s="374">
        <v>0</v>
      </c>
      <c r="AJ1306" s="374">
        <v>0</v>
      </c>
      <c r="AK1306" s="374">
        <v>0</v>
      </c>
      <c r="AL1306" s="722">
        <v>0</v>
      </c>
      <c r="AM1306" s="722">
        <v>0</v>
      </c>
      <c r="AN1306" s="369" t="s">
        <v>1824</v>
      </c>
      <c r="AO1306" s="367" t="s">
        <v>1326</v>
      </c>
      <c r="AP1306" s="370" t="s">
        <v>1816</v>
      </c>
      <c r="AQ1306" s="376" t="s">
        <v>689</v>
      </c>
      <c r="AR1306" s="369">
        <v>1.66666666666667E-3</v>
      </c>
      <c r="AS1306" s="369">
        <v>1.66666666666667E-3</v>
      </c>
      <c r="AT1306" s="369" t="s">
        <v>1424</v>
      </c>
      <c r="AW1306"/>
      <c r="AX1306" s="198"/>
      <c r="AY1306" s="184"/>
      <c r="AZ1306" s="184"/>
      <c r="BA1306" s="184"/>
      <c r="BB1306" s="186"/>
      <c r="BC1306" s="184"/>
      <c r="BD1306" s="184"/>
      <c r="BE1306" s="184"/>
      <c r="BF1306" s="184"/>
      <c r="BG1306" s="186"/>
      <c r="BH1306" s="186"/>
      <c r="BI1306" s="199"/>
      <c r="BJ1306" s="199"/>
      <c r="BK1306" s="199"/>
      <c r="BL1306" s="186"/>
      <c r="BM1306" s="186"/>
      <c r="BN1306" s="186"/>
      <c r="BO1306" s="186"/>
      <c r="BP1306" s="186"/>
      <c r="BQ1306" s="186"/>
      <c r="BR1306" s="186"/>
      <c r="BS1306" s="186"/>
      <c r="BT1306" s="187"/>
      <c r="BU1306" s="188"/>
      <c r="BV1306" s="189"/>
      <c r="BW1306" s="185"/>
      <c r="BX1306"/>
      <c r="BZ1306"/>
    </row>
    <row r="1307" spans="2:78" ht="18.75">
      <c r="B1307" s="363" t="s">
        <v>845</v>
      </c>
      <c r="C1307" s="364"/>
      <c r="D1307" s="365" t="s">
        <v>11</v>
      </c>
      <c r="E1307" s="365" t="s">
        <v>620</v>
      </c>
      <c r="F1307" s="365" t="s">
        <v>687</v>
      </c>
      <c r="G1307" s="366" t="s">
        <v>740</v>
      </c>
      <c r="H1307" s="366" t="s">
        <v>34</v>
      </c>
      <c r="I1307" s="366" t="s">
        <v>1321</v>
      </c>
      <c r="J1307" s="366" t="s">
        <v>608</v>
      </c>
      <c r="L1307" s="368"/>
      <c r="M1307" s="368" t="s">
        <v>34</v>
      </c>
      <c r="N1307" s="367">
        <v>613398</v>
      </c>
      <c r="O1307" s="367" t="s">
        <v>1323</v>
      </c>
      <c r="P1307" s="371"/>
      <c r="S1307" s="367"/>
      <c r="U1307" s="369"/>
      <c r="W1307" s="369"/>
      <c r="Y1307" s="369"/>
      <c r="AA1307" s="369"/>
      <c r="AD1307" s="575">
        <v>0</v>
      </c>
      <c r="AE1307" s="370"/>
      <c r="AF1307" s="370"/>
      <c r="AG1307" s="374" t="s">
        <v>1458</v>
      </c>
      <c r="AH1307" s="374"/>
      <c r="AI1307" s="374">
        <v>50000</v>
      </c>
      <c r="AJ1307" s="374">
        <v>5000</v>
      </c>
      <c r="AK1307" s="374">
        <v>5000</v>
      </c>
      <c r="AN1307" s="369"/>
      <c r="AO1307" s="367" t="s">
        <v>1326</v>
      </c>
      <c r="AP1307" s="370"/>
      <c r="AR1307" s="369">
        <v>6.1250000000000002E-3</v>
      </c>
      <c r="AS1307" s="369">
        <v>6.1250000000000002E-3</v>
      </c>
      <c r="AT1307" s="369" t="s">
        <v>1424</v>
      </c>
      <c r="AW1307"/>
      <c r="AX1307" s="198"/>
      <c r="AY1307" s="184"/>
      <c r="AZ1307" s="184"/>
      <c r="BA1307" s="184"/>
      <c r="BB1307" s="186"/>
      <c r="BC1307" s="184"/>
      <c r="BD1307" s="184"/>
      <c r="BE1307" s="184"/>
      <c r="BF1307" s="184"/>
      <c r="BG1307" s="186"/>
      <c r="BH1307" s="186"/>
      <c r="BI1307" s="199"/>
      <c r="BJ1307" s="199"/>
      <c r="BK1307" s="199"/>
      <c r="BL1307" s="186"/>
      <c r="BM1307" s="186"/>
      <c r="BN1307" s="186"/>
      <c r="BO1307" s="186"/>
      <c r="BP1307" s="186"/>
      <c r="BQ1307" s="186"/>
      <c r="BR1307" s="186"/>
      <c r="BS1307" s="186"/>
      <c r="BT1307" s="187"/>
      <c r="BU1307" s="188"/>
      <c r="BV1307" s="189"/>
      <c r="BW1307" s="185"/>
      <c r="BX1307"/>
      <c r="BZ1307"/>
    </row>
    <row r="1308" spans="2:78" ht="18.75">
      <c r="B1308" s="363" t="s">
        <v>571</v>
      </c>
      <c r="C1308" s="364">
        <v>43214564000130</v>
      </c>
      <c r="D1308" s="365" t="s">
        <v>14</v>
      </c>
      <c r="E1308" s="365" t="s">
        <v>614</v>
      </c>
      <c r="F1308" s="365" t="s">
        <v>1424</v>
      </c>
      <c r="G1308" s="366" t="s">
        <v>1424</v>
      </c>
      <c r="H1308" s="366" t="s">
        <v>1340</v>
      </c>
      <c r="I1308" s="366" t="s">
        <v>34</v>
      </c>
      <c r="J1308" s="366" t="s">
        <v>608</v>
      </c>
      <c r="K1308" s="367" t="s">
        <v>48</v>
      </c>
      <c r="L1308" s="368"/>
      <c r="M1308" s="368" t="s">
        <v>34</v>
      </c>
      <c r="N1308" s="367">
        <v>613509</v>
      </c>
      <c r="O1308" s="367" t="s">
        <v>1323</v>
      </c>
      <c r="P1308" s="371">
        <v>44455</v>
      </c>
      <c r="Q1308" s="372">
        <v>278.99127362000002</v>
      </c>
      <c r="R1308" s="372">
        <v>251.77026716953787</v>
      </c>
      <c r="S1308" s="367">
        <v>2</v>
      </c>
      <c r="T1308" s="369">
        <v>5.3763838117366403E-2</v>
      </c>
      <c r="U1308" s="369">
        <v>0.57605382380458736</v>
      </c>
      <c r="V1308" s="369">
        <v>5.4146157389166172E-2</v>
      </c>
      <c r="W1308" s="369">
        <v>0.4850874049835322</v>
      </c>
      <c r="Y1308" s="369"/>
      <c r="AA1308" s="369"/>
      <c r="AB1308" s="369">
        <v>0.17842165088877837</v>
      </c>
      <c r="AC1308" s="373">
        <v>-0.32213180367847882</v>
      </c>
      <c r="AD1308" s="575">
        <v>41514301000110</v>
      </c>
      <c r="AE1308" s="370" t="s">
        <v>1889</v>
      </c>
      <c r="AF1308" s="370" t="s">
        <v>1833</v>
      </c>
      <c r="AG1308" s="374" t="s">
        <v>1458</v>
      </c>
      <c r="AH1308" s="374" t="s">
        <v>1819</v>
      </c>
      <c r="AI1308" s="374">
        <v>5000</v>
      </c>
      <c r="AJ1308" s="374">
        <v>1000</v>
      </c>
      <c r="AK1308" s="374">
        <v>5000</v>
      </c>
      <c r="AL1308" s="722">
        <v>0</v>
      </c>
      <c r="AM1308" s="722">
        <v>0</v>
      </c>
      <c r="AN1308" s="369" t="s">
        <v>1834</v>
      </c>
      <c r="AO1308" s="367" t="s">
        <v>1326</v>
      </c>
      <c r="AP1308" s="370" t="s">
        <v>1835</v>
      </c>
      <c r="AQ1308" s="376" t="s">
        <v>670</v>
      </c>
      <c r="AR1308" s="369">
        <v>4.3627099999999997E-3</v>
      </c>
      <c r="AS1308" s="369">
        <v>4.3627099999999997E-3</v>
      </c>
      <c r="AT1308" s="369" t="s">
        <v>1424</v>
      </c>
      <c r="AW1308"/>
      <c r="AX1308" s="198"/>
      <c r="AY1308" s="184"/>
      <c r="AZ1308" s="184"/>
      <c r="BA1308" s="184"/>
      <c r="BB1308" s="186"/>
      <c r="BC1308" s="184"/>
      <c r="BD1308" s="184"/>
      <c r="BE1308" s="184"/>
      <c r="BF1308" s="184"/>
      <c r="BG1308" s="186"/>
      <c r="BH1308" s="186"/>
      <c r="BI1308" s="199"/>
      <c r="BJ1308" s="199"/>
      <c r="BK1308" s="199"/>
      <c r="BL1308" s="186"/>
      <c r="BM1308" s="186"/>
      <c r="BN1308" s="186"/>
      <c r="BO1308" s="186"/>
      <c r="BP1308" s="186"/>
      <c r="BQ1308" s="186"/>
      <c r="BR1308" s="186"/>
      <c r="BS1308" s="186"/>
      <c r="BT1308" s="187"/>
      <c r="BU1308" s="188"/>
      <c r="BV1308" s="189"/>
      <c r="BW1308" s="185"/>
      <c r="BX1308"/>
      <c r="BZ1308"/>
    </row>
    <row r="1309" spans="2:78" ht="18.75">
      <c r="B1309" s="363" t="s">
        <v>591</v>
      </c>
      <c r="C1309" s="364">
        <v>43214636000149</v>
      </c>
      <c r="D1309" s="365" t="s">
        <v>14</v>
      </c>
      <c r="E1309" s="365" t="s">
        <v>607</v>
      </c>
      <c r="F1309" s="365" t="s">
        <v>1424</v>
      </c>
      <c r="G1309" s="366" t="s">
        <v>1424</v>
      </c>
      <c r="H1309" s="366" t="s">
        <v>34</v>
      </c>
      <c r="I1309" s="366" t="s">
        <v>34</v>
      </c>
      <c r="J1309" s="366" t="s">
        <v>608</v>
      </c>
      <c r="K1309" s="367" t="s">
        <v>48</v>
      </c>
      <c r="L1309" s="368"/>
      <c r="M1309" s="368" t="s">
        <v>34</v>
      </c>
      <c r="N1309" s="367">
        <v>613517</v>
      </c>
      <c r="O1309" s="367" t="s">
        <v>1323</v>
      </c>
      <c r="P1309" s="371">
        <v>44455</v>
      </c>
      <c r="Q1309" s="372">
        <v>100.43</v>
      </c>
      <c r="R1309" s="372">
        <v>95.766428571428619</v>
      </c>
      <c r="S1309" s="367">
        <v>2</v>
      </c>
      <c r="T1309" s="369">
        <v>5.8823529411765829E-2</v>
      </c>
      <c r="U1309" s="369">
        <v>0.63026599725557653</v>
      </c>
      <c r="V1309" s="369">
        <v>3.4482758620690834E-2</v>
      </c>
      <c r="W1309" s="369">
        <v>0.30892592757341802</v>
      </c>
      <c r="Y1309" s="369"/>
      <c r="AA1309" s="369"/>
      <c r="AB1309" s="369">
        <v>0.23982898809911096</v>
      </c>
      <c r="AC1309" s="373">
        <v>-0.32164038048933141</v>
      </c>
      <c r="AD1309" s="575">
        <v>41574597000165</v>
      </c>
      <c r="AE1309" s="370" t="s">
        <v>1889</v>
      </c>
      <c r="AF1309" s="370" t="s">
        <v>1833</v>
      </c>
      <c r="AG1309" s="374" t="s">
        <v>1458</v>
      </c>
      <c r="AH1309" s="374" t="s">
        <v>1819</v>
      </c>
      <c r="AI1309" s="374">
        <v>5000</v>
      </c>
      <c r="AJ1309" s="374">
        <v>1000</v>
      </c>
      <c r="AK1309" s="374">
        <v>5000</v>
      </c>
      <c r="AL1309" s="722">
        <v>0</v>
      </c>
      <c r="AM1309" s="722">
        <v>0</v>
      </c>
      <c r="AN1309" s="369" t="s">
        <v>1834</v>
      </c>
      <c r="AO1309" s="367" t="s">
        <v>1326</v>
      </c>
      <c r="AP1309" s="370" t="s">
        <v>1816</v>
      </c>
      <c r="AQ1309" s="376" t="s">
        <v>661</v>
      </c>
      <c r="AR1309" s="369">
        <v>4.3633333333333302E-3</v>
      </c>
      <c r="AS1309" s="369">
        <v>4.3633333333333302E-3</v>
      </c>
      <c r="AT1309" s="369" t="s">
        <v>1424</v>
      </c>
      <c r="AW1309"/>
      <c r="AX1309" s="198"/>
      <c r="AY1309" s="184"/>
      <c r="AZ1309" s="184"/>
      <c r="BA1309" s="184"/>
      <c r="BB1309" s="186"/>
      <c r="BC1309" s="184"/>
      <c r="BD1309" s="184"/>
      <c r="BE1309" s="184"/>
      <c r="BF1309" s="184"/>
      <c r="BG1309" s="186"/>
      <c r="BH1309" s="186"/>
      <c r="BI1309" s="199"/>
      <c r="BJ1309" s="199"/>
      <c r="BK1309" s="199"/>
      <c r="BL1309" s="186"/>
      <c r="BM1309" s="186"/>
      <c r="BN1309" s="186"/>
      <c r="BO1309" s="186"/>
      <c r="BP1309" s="186"/>
      <c r="BQ1309" s="186"/>
      <c r="BR1309" s="186"/>
      <c r="BS1309" s="186"/>
      <c r="BT1309" s="187"/>
      <c r="BU1309" s="188"/>
      <c r="BV1309" s="189"/>
      <c r="BW1309" s="185"/>
      <c r="BX1309"/>
      <c r="BZ1309"/>
    </row>
    <row r="1310" spans="2:78" ht="18.75">
      <c r="B1310" s="363" t="s">
        <v>836</v>
      </c>
      <c r="C1310" s="364"/>
      <c r="D1310" s="365" t="s">
        <v>11</v>
      </c>
      <c r="E1310" s="365" t="s">
        <v>620</v>
      </c>
      <c r="F1310" s="365" t="s">
        <v>665</v>
      </c>
      <c r="G1310" s="366" t="s">
        <v>740</v>
      </c>
      <c r="H1310" s="366" t="s">
        <v>34</v>
      </c>
      <c r="I1310" s="366" t="s">
        <v>1424</v>
      </c>
      <c r="J1310" s="366" t="s">
        <v>1424</v>
      </c>
      <c r="L1310" s="368"/>
      <c r="M1310" s="368" t="s">
        <v>34</v>
      </c>
      <c r="N1310" s="367">
        <v>613657</v>
      </c>
      <c r="O1310" s="367" t="s">
        <v>1323</v>
      </c>
      <c r="P1310" s="371"/>
      <c r="S1310" s="367"/>
      <c r="U1310" s="369"/>
      <c r="W1310" s="369"/>
      <c r="Y1310" s="369"/>
      <c r="AA1310" s="369"/>
      <c r="AD1310" s="575">
        <v>0</v>
      </c>
      <c r="AE1310" s="370"/>
      <c r="AF1310" s="370"/>
      <c r="AG1310" s="374" t="s">
        <v>1458</v>
      </c>
      <c r="AH1310" s="374"/>
      <c r="AI1310" s="374">
        <v>5000</v>
      </c>
      <c r="AJ1310" s="374">
        <v>1000</v>
      </c>
      <c r="AK1310" s="374">
        <v>1000</v>
      </c>
      <c r="AN1310" s="369"/>
      <c r="AO1310" s="367" t="s">
        <v>1326</v>
      </c>
      <c r="AP1310" s="370"/>
      <c r="AR1310" s="369">
        <v>1.66666666666667E-3</v>
      </c>
      <c r="AS1310" s="369">
        <v>1.66666666666667E-3</v>
      </c>
      <c r="AT1310" s="369" t="s">
        <v>1424</v>
      </c>
      <c r="AW1310"/>
      <c r="AX1310" s="198"/>
      <c r="AY1310" s="184"/>
      <c r="AZ1310" s="184"/>
      <c r="BA1310" s="184"/>
      <c r="BB1310" s="186"/>
      <c r="BC1310" s="184"/>
      <c r="BD1310" s="184"/>
      <c r="BE1310" s="184"/>
      <c r="BF1310" s="184"/>
      <c r="BG1310" s="186"/>
      <c r="BH1310" s="186"/>
      <c r="BI1310" s="199"/>
      <c r="BJ1310" s="199"/>
      <c r="BK1310" s="199"/>
      <c r="BL1310" s="186"/>
      <c r="BM1310" s="186"/>
      <c r="BN1310" s="186"/>
      <c r="BO1310" s="186"/>
      <c r="BP1310" s="186"/>
      <c r="BQ1310" s="186"/>
      <c r="BR1310" s="186"/>
      <c r="BS1310" s="186"/>
      <c r="BT1310" s="187"/>
      <c r="BU1310" s="188"/>
      <c r="BV1310" s="189"/>
      <c r="BW1310" s="185"/>
      <c r="BX1310"/>
      <c r="BZ1310"/>
    </row>
    <row r="1311" spans="2:78" ht="18.75">
      <c r="B1311" s="363" t="s">
        <v>480</v>
      </c>
      <c r="C1311" s="364"/>
      <c r="D1311" s="365" t="s">
        <v>11</v>
      </c>
      <c r="E1311" s="365" t="s">
        <v>620</v>
      </c>
      <c r="F1311" s="365" t="s">
        <v>665</v>
      </c>
      <c r="G1311" s="366" t="s">
        <v>740</v>
      </c>
      <c r="H1311" s="366" t="s">
        <v>34</v>
      </c>
      <c r="I1311" s="366" t="s">
        <v>1424</v>
      </c>
      <c r="J1311" s="366" t="s">
        <v>1424</v>
      </c>
      <c r="L1311" s="368"/>
      <c r="M1311" s="368" t="s">
        <v>1421</v>
      </c>
      <c r="N1311" s="367">
        <v>614548</v>
      </c>
      <c r="O1311" s="367" t="s">
        <v>1323</v>
      </c>
      <c r="P1311" s="371"/>
      <c r="S1311" s="367"/>
      <c r="U1311" s="369"/>
      <c r="W1311" s="369"/>
      <c r="Y1311" s="369"/>
      <c r="AA1311" s="369"/>
      <c r="AD1311" s="575">
        <v>0</v>
      </c>
      <c r="AE1311" s="370"/>
      <c r="AF1311" s="370"/>
      <c r="AG1311" s="374" t="s">
        <v>1458</v>
      </c>
      <c r="AH1311" s="374"/>
      <c r="AI1311" s="374">
        <v>1000</v>
      </c>
      <c r="AJ1311" s="374">
        <v>0</v>
      </c>
      <c r="AK1311" s="374">
        <v>0</v>
      </c>
      <c r="AN1311" s="369"/>
      <c r="AO1311" s="367" t="s">
        <v>1326</v>
      </c>
      <c r="AP1311" s="370"/>
      <c r="AR1311" s="369">
        <v>0</v>
      </c>
      <c r="AS1311" s="369">
        <v>0</v>
      </c>
      <c r="AT1311" s="369" t="s">
        <v>1424</v>
      </c>
      <c r="AW1311"/>
      <c r="AX1311" s="198"/>
      <c r="AY1311" s="184"/>
      <c r="AZ1311" s="184"/>
      <c r="BA1311" s="184"/>
      <c r="BB1311" s="186"/>
      <c r="BC1311" s="184"/>
      <c r="BD1311" s="184"/>
      <c r="BE1311" s="184"/>
      <c r="BF1311" s="184"/>
      <c r="BG1311" s="186"/>
      <c r="BH1311" s="186"/>
      <c r="BI1311" s="199"/>
      <c r="BJ1311" s="199"/>
      <c r="BK1311" s="199"/>
      <c r="BL1311" s="186"/>
      <c r="BM1311" s="186"/>
      <c r="BN1311" s="186"/>
      <c r="BO1311" s="186"/>
      <c r="BP1311" s="186"/>
      <c r="BQ1311" s="186"/>
      <c r="BR1311" s="186"/>
      <c r="BS1311" s="186"/>
      <c r="BT1311" s="187"/>
      <c r="BU1311" s="188"/>
      <c r="BV1311" s="189"/>
      <c r="BW1311" s="185"/>
      <c r="BX1311"/>
      <c r="BZ1311"/>
    </row>
    <row r="1312" spans="2:78" ht="18.75">
      <c r="B1312" s="363" t="s">
        <v>750</v>
      </c>
      <c r="C1312" s="364">
        <v>39506707000100</v>
      </c>
      <c r="D1312" s="365" t="s">
        <v>13</v>
      </c>
      <c r="E1312" s="365" t="s">
        <v>615</v>
      </c>
      <c r="F1312" s="365" t="s">
        <v>619</v>
      </c>
      <c r="G1312" s="366" t="s">
        <v>34</v>
      </c>
      <c r="H1312" s="366" t="s">
        <v>1340</v>
      </c>
      <c r="I1312" s="366" t="s">
        <v>34</v>
      </c>
      <c r="J1312" s="366" t="s">
        <v>1424</v>
      </c>
      <c r="K1312" s="367" t="s">
        <v>48</v>
      </c>
      <c r="L1312" s="368"/>
      <c r="M1312" s="368" t="s">
        <v>34</v>
      </c>
      <c r="N1312" s="367">
        <v>615307</v>
      </c>
      <c r="O1312" s="367" t="s">
        <v>1323</v>
      </c>
      <c r="P1312" s="371">
        <v>44463</v>
      </c>
      <c r="Q1312" s="372">
        <v>422.21</v>
      </c>
      <c r="R1312" s="372">
        <v>375.29661354581674</v>
      </c>
      <c r="S1312" s="367">
        <v>2</v>
      </c>
      <c r="T1312" s="369">
        <v>0.19417475728155176</v>
      </c>
      <c r="U1312" s="369">
        <v>2.0804896996785449</v>
      </c>
      <c r="V1312" s="369">
        <v>0.22999999999999843</v>
      </c>
      <c r="W1312" s="369">
        <v>2.0605359369146137</v>
      </c>
      <c r="Y1312" s="369"/>
      <c r="AA1312" s="369"/>
      <c r="AB1312" s="369">
        <v>9.5798429708112851E-2</v>
      </c>
      <c r="AC1312" s="373">
        <v>1.2357045387426964</v>
      </c>
      <c r="AD1312" s="575">
        <v>39506634000156</v>
      </c>
      <c r="AE1312" s="370" t="s">
        <v>2159</v>
      </c>
      <c r="AF1312" s="370" t="s">
        <v>1875</v>
      </c>
      <c r="AG1312" s="374" t="s">
        <v>738</v>
      </c>
      <c r="AH1312" s="374" t="s">
        <v>1813</v>
      </c>
      <c r="AI1312" s="374">
        <v>5000</v>
      </c>
      <c r="AJ1312" s="374">
        <v>0</v>
      </c>
      <c r="AK1312" s="374">
        <v>0</v>
      </c>
      <c r="AL1312" s="722">
        <v>0</v>
      </c>
      <c r="AM1312" s="722">
        <v>0</v>
      </c>
      <c r="AN1312" s="369" t="s">
        <v>1820</v>
      </c>
      <c r="AO1312" s="367" t="s">
        <v>1326</v>
      </c>
      <c r="AP1312" s="370" t="s">
        <v>1835</v>
      </c>
      <c r="AQ1312" s="376" t="s">
        <v>670</v>
      </c>
      <c r="AR1312" s="369">
        <v>5.0666666666666698E-3</v>
      </c>
      <c r="AS1312" s="369">
        <v>5.0666666666666698E-3</v>
      </c>
      <c r="AT1312" s="369" t="s">
        <v>1424</v>
      </c>
      <c r="AW1312"/>
      <c r="AX1312" s="198"/>
      <c r="AY1312" s="184"/>
      <c r="AZ1312" s="184"/>
      <c r="BA1312" s="184"/>
      <c r="BB1312" s="186"/>
      <c r="BC1312" s="184"/>
      <c r="BD1312" s="184"/>
      <c r="BE1312" s="184"/>
      <c r="BF1312" s="184"/>
      <c r="BG1312" s="186"/>
      <c r="BH1312" s="186"/>
      <c r="BI1312" s="199"/>
      <c r="BJ1312" s="199"/>
      <c r="BK1312" s="199"/>
      <c r="BL1312" s="186"/>
      <c r="BM1312" s="186"/>
      <c r="BN1312" s="186"/>
      <c r="BO1312" s="186"/>
      <c r="BP1312" s="186"/>
      <c r="BQ1312" s="186"/>
      <c r="BR1312" s="186"/>
      <c r="BS1312" s="186"/>
      <c r="BT1312" s="187"/>
      <c r="BU1312" s="188"/>
      <c r="BV1312" s="189"/>
      <c r="BW1312" s="185"/>
      <c r="BX1312"/>
      <c r="BZ1312"/>
    </row>
    <row r="1313" spans="2:78" ht="18.75">
      <c r="B1313" s="363" t="s">
        <v>1303</v>
      </c>
      <c r="C1313" s="364">
        <v>42102422000118</v>
      </c>
      <c r="D1313" s="365" t="s">
        <v>11</v>
      </c>
      <c r="E1313" s="365" t="s">
        <v>620</v>
      </c>
      <c r="F1313" s="365" t="s">
        <v>665</v>
      </c>
      <c r="G1313" s="366" t="s">
        <v>740</v>
      </c>
      <c r="H1313" s="366" t="s">
        <v>34</v>
      </c>
      <c r="I1313" s="366" t="s">
        <v>1306</v>
      </c>
      <c r="J1313" s="366" t="s">
        <v>608</v>
      </c>
      <c r="K1313" s="367" t="s">
        <v>48</v>
      </c>
      <c r="L1313" s="368"/>
      <c r="M1313" s="368" t="s">
        <v>1421</v>
      </c>
      <c r="N1313" s="367">
        <v>615315</v>
      </c>
      <c r="O1313" s="367" t="s">
        <v>1323</v>
      </c>
      <c r="P1313" s="371">
        <v>44323</v>
      </c>
      <c r="Q1313" s="372">
        <v>69.63195546</v>
      </c>
      <c r="R1313" s="372">
        <v>60.391844164103617</v>
      </c>
      <c r="S1313" s="367">
        <v>5</v>
      </c>
      <c r="T1313" s="369">
        <v>0.10154914836620277</v>
      </c>
      <c r="U1313" s="369">
        <v>1.0880505795131272</v>
      </c>
      <c r="V1313" s="369">
        <v>0.12095169656289273</v>
      </c>
      <c r="W1313" s="369">
        <v>1.0835883365157997</v>
      </c>
      <c r="Y1313" s="369"/>
      <c r="AA1313" s="369"/>
      <c r="AB1313" s="369">
        <v>2.3282753922578736E-3</v>
      </c>
      <c r="AC1313" s="373">
        <v>4.0073657045287874</v>
      </c>
      <c r="AD1313" s="575">
        <v>0</v>
      </c>
      <c r="AE1313" s="370" t="s">
        <v>2043</v>
      </c>
      <c r="AF1313" s="370" t="s">
        <v>2125</v>
      </c>
      <c r="AG1313" s="374" t="s">
        <v>930</v>
      </c>
      <c r="AH1313" s="374" t="s">
        <v>1894</v>
      </c>
      <c r="AI1313" s="374">
        <v>0</v>
      </c>
      <c r="AJ1313" s="374">
        <v>0</v>
      </c>
      <c r="AK1313" s="374">
        <v>0</v>
      </c>
      <c r="AL1313" s="722">
        <v>0</v>
      </c>
      <c r="AM1313" s="722">
        <v>0</v>
      </c>
      <c r="AN1313" s="369" t="s">
        <v>1820</v>
      </c>
      <c r="AO1313" s="367" t="s">
        <v>1326</v>
      </c>
      <c r="AP1313" s="370" t="s">
        <v>1821</v>
      </c>
      <c r="AQ1313" s="376" t="s">
        <v>11</v>
      </c>
      <c r="AR1313" s="369">
        <v>0</v>
      </c>
      <c r="AS1313" s="369">
        <v>0</v>
      </c>
      <c r="AT1313" s="369" t="s">
        <v>1424</v>
      </c>
      <c r="AW1313"/>
      <c r="AX1313" s="198"/>
      <c r="AY1313" s="184"/>
      <c r="AZ1313" s="184"/>
      <c r="BA1313" s="184"/>
      <c r="BB1313" s="186"/>
      <c r="BC1313" s="184"/>
      <c r="BD1313" s="184"/>
      <c r="BE1313" s="184"/>
      <c r="BF1313" s="184"/>
      <c r="BG1313" s="186"/>
      <c r="BH1313" s="186"/>
      <c r="BI1313" s="199"/>
      <c r="BJ1313" s="199"/>
      <c r="BK1313" s="199"/>
      <c r="BL1313" s="186"/>
      <c r="BM1313" s="186"/>
      <c r="BN1313" s="186"/>
      <c r="BO1313" s="186"/>
      <c r="BP1313" s="186"/>
      <c r="BQ1313" s="186"/>
      <c r="BR1313" s="186"/>
      <c r="BS1313" s="186"/>
      <c r="BT1313" s="187"/>
      <c r="BU1313" s="188"/>
      <c r="BV1313" s="189"/>
      <c r="BW1313" s="185"/>
      <c r="BX1313"/>
      <c r="BZ1313"/>
    </row>
    <row r="1314" spans="2:78" ht="18.75">
      <c r="B1314" s="363" t="s">
        <v>1262</v>
      </c>
      <c r="C1314" s="364"/>
      <c r="D1314" s="365" t="s">
        <v>14</v>
      </c>
      <c r="E1314" s="365" t="s">
        <v>15</v>
      </c>
      <c r="F1314" s="365" t="s">
        <v>703</v>
      </c>
      <c r="G1314" s="366" t="s">
        <v>1424</v>
      </c>
      <c r="H1314" s="366" t="s">
        <v>34</v>
      </c>
      <c r="I1314" s="366" t="s">
        <v>34</v>
      </c>
      <c r="J1314" s="366" t="s">
        <v>611</v>
      </c>
      <c r="L1314" s="368"/>
      <c r="M1314" s="368" t="s">
        <v>1421</v>
      </c>
      <c r="N1314" s="367">
        <v>615986</v>
      </c>
      <c r="O1314" s="367" t="s">
        <v>1323</v>
      </c>
      <c r="P1314" s="371"/>
      <c r="S1314" s="367"/>
      <c r="U1314" s="369"/>
      <c r="W1314" s="369"/>
      <c r="Y1314" s="369"/>
      <c r="AA1314" s="369"/>
      <c r="AD1314" s="575">
        <v>0</v>
      </c>
      <c r="AE1314" s="370"/>
      <c r="AF1314" s="370"/>
      <c r="AG1314" s="374" t="s">
        <v>1458</v>
      </c>
      <c r="AH1314" s="374"/>
      <c r="AI1314" s="374">
        <v>0</v>
      </c>
      <c r="AJ1314" s="374">
        <v>0</v>
      </c>
      <c r="AK1314" s="374">
        <v>0</v>
      </c>
      <c r="AN1314" s="369"/>
      <c r="AO1314" s="367" t="s">
        <v>1326</v>
      </c>
      <c r="AP1314" s="370"/>
      <c r="AR1314" s="369">
        <v>1.1332200000000001E-3</v>
      </c>
      <c r="AS1314" s="369">
        <v>1.1332200000000001E-3</v>
      </c>
      <c r="AT1314" s="369" t="s">
        <v>1424</v>
      </c>
      <c r="AW1314"/>
      <c r="AX1314" s="198"/>
      <c r="AY1314" s="184"/>
      <c r="AZ1314" s="184"/>
      <c r="BA1314" s="184"/>
      <c r="BB1314" s="186"/>
      <c r="BC1314" s="184"/>
      <c r="BD1314" s="184"/>
      <c r="BE1314" s="184"/>
      <c r="BF1314" s="184"/>
      <c r="BG1314" s="186"/>
      <c r="BH1314" s="186"/>
      <c r="BI1314" s="199"/>
      <c r="BJ1314" s="199"/>
      <c r="BK1314" s="199"/>
      <c r="BL1314" s="186"/>
      <c r="BM1314" s="186"/>
      <c r="BN1314" s="186"/>
      <c r="BO1314" s="186"/>
      <c r="BP1314" s="186"/>
      <c r="BQ1314" s="186"/>
      <c r="BR1314" s="186"/>
      <c r="BS1314" s="186"/>
      <c r="BT1314" s="187"/>
      <c r="BU1314" s="188"/>
      <c r="BV1314" s="189"/>
      <c r="BW1314" s="185"/>
      <c r="BX1314"/>
      <c r="BZ1314"/>
    </row>
    <row r="1315" spans="2:78" ht="18.75">
      <c r="B1315" s="363" t="s">
        <v>548</v>
      </c>
      <c r="C1315" s="364">
        <v>43214601000100</v>
      </c>
      <c r="D1315" s="365" t="s">
        <v>13</v>
      </c>
      <c r="E1315" s="365" t="s">
        <v>615</v>
      </c>
      <c r="F1315" s="365" t="s">
        <v>619</v>
      </c>
      <c r="G1315" s="366" t="s">
        <v>34</v>
      </c>
      <c r="H1315" s="366" t="s">
        <v>1340</v>
      </c>
      <c r="I1315" s="366" t="s">
        <v>34</v>
      </c>
      <c r="J1315" s="366" t="s">
        <v>1424</v>
      </c>
      <c r="K1315" s="367" t="s">
        <v>48</v>
      </c>
      <c r="L1315" s="368"/>
      <c r="M1315" s="368" t="s">
        <v>34</v>
      </c>
      <c r="N1315" s="367">
        <v>616011</v>
      </c>
      <c r="O1315" s="367" t="s">
        <v>1323</v>
      </c>
      <c r="P1315" s="371">
        <v>44437</v>
      </c>
      <c r="Q1315" s="372">
        <v>270.84092199999998</v>
      </c>
      <c r="R1315" s="372">
        <v>186.23647250706347</v>
      </c>
      <c r="S1315" s="367">
        <v>1</v>
      </c>
      <c r="T1315" s="369">
        <v>5.0509133002412998E-2</v>
      </c>
      <c r="U1315" s="369">
        <v>0.54118121439875622</v>
      </c>
      <c r="V1315" s="369">
        <v>6.6925071705006722E-2</v>
      </c>
      <c r="W1315" s="369">
        <v>0.59957180577719416</v>
      </c>
      <c r="Y1315" s="369"/>
      <c r="AA1315" s="369"/>
      <c r="AB1315" s="369">
        <v>4.749113475693497E-2</v>
      </c>
      <c r="AC1315" s="373">
        <v>-0.94115194612667441</v>
      </c>
      <c r="AD1315" s="575">
        <v>43280179000190</v>
      </c>
      <c r="AE1315" s="370" t="s">
        <v>2160</v>
      </c>
      <c r="AF1315" s="370" t="s">
        <v>1833</v>
      </c>
      <c r="AG1315" s="374" t="s">
        <v>1458</v>
      </c>
      <c r="AH1315" s="374" t="s">
        <v>1894</v>
      </c>
      <c r="AI1315" s="374">
        <v>500</v>
      </c>
      <c r="AJ1315" s="374">
        <v>100</v>
      </c>
      <c r="AK1315" s="374">
        <v>100</v>
      </c>
      <c r="AL1315" s="722">
        <v>0</v>
      </c>
      <c r="AM1315" s="722">
        <v>0</v>
      </c>
      <c r="AN1315" s="369" t="s">
        <v>1834</v>
      </c>
      <c r="AO1315" s="367" t="s">
        <v>1326</v>
      </c>
      <c r="AP1315" s="370" t="s">
        <v>1835</v>
      </c>
      <c r="AQ1315" s="376" t="s">
        <v>670</v>
      </c>
      <c r="AR1315" s="369">
        <v>6.4993500000000001E-3</v>
      </c>
      <c r="AS1315" s="369">
        <v>6.4993500000000001E-3</v>
      </c>
      <c r="AT1315" s="369" t="s">
        <v>1424</v>
      </c>
      <c r="AW1315"/>
      <c r="AX1315" s="198"/>
      <c r="AY1315" s="184"/>
      <c r="AZ1315" s="184"/>
      <c r="BA1315" s="184"/>
      <c r="BB1315" s="186"/>
      <c r="BC1315" s="184"/>
      <c r="BD1315" s="184"/>
      <c r="BE1315" s="184"/>
      <c r="BF1315" s="184"/>
      <c r="BG1315" s="186"/>
      <c r="BH1315" s="186"/>
      <c r="BI1315" s="199"/>
      <c r="BJ1315" s="199"/>
      <c r="BK1315" s="199"/>
      <c r="BL1315" s="186"/>
      <c r="BM1315" s="186"/>
      <c r="BN1315" s="186"/>
      <c r="BO1315" s="186"/>
      <c r="BP1315" s="186"/>
      <c r="BQ1315" s="186"/>
      <c r="BR1315" s="186"/>
      <c r="BS1315" s="186"/>
      <c r="BT1315" s="187"/>
      <c r="BU1315" s="188"/>
      <c r="BV1315" s="189"/>
      <c r="BW1315" s="185"/>
      <c r="BX1315"/>
      <c r="BZ1315"/>
    </row>
    <row r="1316" spans="2:78" ht="18.75">
      <c r="B1316" s="363" t="s">
        <v>604</v>
      </c>
      <c r="C1316" s="364">
        <v>43508005000132</v>
      </c>
      <c r="D1316" s="365" t="s">
        <v>14</v>
      </c>
      <c r="E1316" s="365" t="s">
        <v>15</v>
      </c>
      <c r="F1316" s="365" t="s">
        <v>703</v>
      </c>
      <c r="G1316" s="366" t="s">
        <v>1424</v>
      </c>
      <c r="H1316" s="366" t="s">
        <v>34</v>
      </c>
      <c r="I1316" s="366" t="s">
        <v>34</v>
      </c>
      <c r="J1316" s="366" t="s">
        <v>611</v>
      </c>
      <c r="K1316" s="367" t="s">
        <v>49</v>
      </c>
      <c r="L1316" s="368"/>
      <c r="M1316" s="368" t="s">
        <v>34</v>
      </c>
      <c r="N1316" s="367">
        <v>616052</v>
      </c>
      <c r="O1316" s="367" t="s">
        <v>1323</v>
      </c>
      <c r="P1316" s="371">
        <v>44471</v>
      </c>
      <c r="Q1316" s="372">
        <v>8.4499999999999993</v>
      </c>
      <c r="R1316" s="372">
        <v>20.526470588235309</v>
      </c>
      <c r="S1316" s="367">
        <v>3</v>
      </c>
      <c r="T1316" s="369">
        <v>-0.8085106382978724</v>
      </c>
      <c r="U1316" s="369">
        <v>-8.6628049835552066</v>
      </c>
      <c r="V1316" s="369">
        <v>-0.84070796460176989</v>
      </c>
      <c r="W1316" s="369">
        <v>-7.5317781457056414</v>
      </c>
      <c r="Y1316" s="369"/>
      <c r="AA1316" s="369"/>
      <c r="AB1316" s="369">
        <v>0.83392017972037358</v>
      </c>
      <c r="AC1316" s="373">
        <v>-1.1419910842382552</v>
      </c>
      <c r="AD1316" s="575">
        <v>42682760000176</v>
      </c>
      <c r="AE1316" s="370" t="s">
        <v>2094</v>
      </c>
      <c r="AF1316" s="370" t="s">
        <v>1833</v>
      </c>
      <c r="AG1316" s="374" t="s">
        <v>1458</v>
      </c>
      <c r="AH1316" s="374" t="s">
        <v>1813</v>
      </c>
      <c r="AI1316" s="374">
        <v>0</v>
      </c>
      <c r="AJ1316" s="374">
        <v>0</v>
      </c>
      <c r="AK1316" s="374">
        <v>0</v>
      </c>
      <c r="AL1316" s="722">
        <v>0</v>
      </c>
      <c r="AM1316" s="722">
        <v>0</v>
      </c>
      <c r="AN1316" s="369" t="s">
        <v>1834</v>
      </c>
      <c r="AO1316" s="367" t="s">
        <v>1326</v>
      </c>
      <c r="AP1316" s="370" t="s">
        <v>1835</v>
      </c>
      <c r="AQ1316" s="376" t="s">
        <v>681</v>
      </c>
      <c r="AR1316" s="369">
        <v>4.6661999999999997E-3</v>
      </c>
      <c r="AS1316" s="369">
        <v>4.6661999999999997E-3</v>
      </c>
      <c r="AT1316" s="369" t="s">
        <v>1424</v>
      </c>
      <c r="AW1316"/>
      <c r="AX1316" s="198"/>
      <c r="AY1316" s="184"/>
      <c r="AZ1316" s="184"/>
      <c r="BA1316" s="184"/>
      <c r="BB1316" s="186"/>
      <c r="BC1316" s="184"/>
      <c r="BD1316" s="184"/>
      <c r="BE1316" s="184"/>
      <c r="BF1316" s="184"/>
      <c r="BG1316" s="186"/>
      <c r="BH1316" s="186"/>
      <c r="BI1316" s="199"/>
      <c r="BJ1316" s="199"/>
      <c r="BK1316" s="199"/>
      <c r="BL1316" s="186"/>
      <c r="BM1316" s="186"/>
      <c r="BN1316" s="186"/>
      <c r="BO1316" s="186"/>
      <c r="BP1316" s="186"/>
      <c r="BQ1316" s="186"/>
      <c r="BR1316" s="186"/>
      <c r="BS1316" s="186"/>
      <c r="BT1316" s="187"/>
      <c r="BU1316" s="188"/>
      <c r="BV1316" s="189"/>
      <c r="BW1316" s="185"/>
      <c r="BX1316"/>
      <c r="BZ1316"/>
    </row>
    <row r="1317" spans="2:78" ht="18.75">
      <c r="B1317" s="363" t="s">
        <v>466</v>
      </c>
      <c r="C1317" s="364">
        <v>43214822000188</v>
      </c>
      <c r="D1317" s="365" t="s">
        <v>14</v>
      </c>
      <c r="E1317" s="365" t="s">
        <v>607</v>
      </c>
      <c r="F1317" s="365" t="s">
        <v>1424</v>
      </c>
      <c r="G1317" s="366" t="s">
        <v>1424</v>
      </c>
      <c r="H1317" s="366" t="s">
        <v>34</v>
      </c>
      <c r="I1317" s="366" t="s">
        <v>34</v>
      </c>
      <c r="J1317" s="366" t="s">
        <v>608</v>
      </c>
      <c r="K1317" s="367" t="s">
        <v>48</v>
      </c>
      <c r="L1317" s="368"/>
      <c r="M1317" s="368" t="s">
        <v>1421</v>
      </c>
      <c r="N1317" s="367">
        <v>616338</v>
      </c>
      <c r="O1317" s="367" t="s">
        <v>1323</v>
      </c>
      <c r="P1317" s="371">
        <v>44454</v>
      </c>
      <c r="Q1317" s="372">
        <v>42.82</v>
      </c>
      <c r="R1317" s="372">
        <v>40.820630252100855</v>
      </c>
      <c r="S1317" s="367">
        <v>2</v>
      </c>
      <c r="T1317" s="369">
        <v>-1.0638297872339719E-2</v>
      </c>
      <c r="U1317" s="369">
        <v>-0.11398427609940304</v>
      </c>
      <c r="V1317" s="369">
        <v>-1.0638297872339164E-2</v>
      </c>
      <c r="W1317" s="369">
        <v>-9.5306935102422913E-2</v>
      </c>
      <c r="Y1317" s="369"/>
      <c r="AA1317" s="369"/>
      <c r="AB1317" s="369">
        <v>0.21563303326355007</v>
      </c>
      <c r="AC1317" s="373">
        <v>-0.56698058561450371</v>
      </c>
      <c r="AD1317" s="575">
        <v>43214858000161</v>
      </c>
      <c r="AE1317" s="370" t="s">
        <v>1993</v>
      </c>
      <c r="AF1317" s="370" t="s">
        <v>1833</v>
      </c>
      <c r="AG1317" s="374" t="s">
        <v>1458</v>
      </c>
      <c r="AH1317" s="374" t="s">
        <v>1813</v>
      </c>
      <c r="AI1317" s="374">
        <v>1000</v>
      </c>
      <c r="AJ1317" s="374">
        <v>0</v>
      </c>
      <c r="AK1317" s="374">
        <v>0</v>
      </c>
      <c r="AL1317" s="722">
        <v>0</v>
      </c>
      <c r="AM1317" s="722">
        <v>0</v>
      </c>
      <c r="AN1317" s="369" t="s">
        <v>668</v>
      </c>
      <c r="AO1317" s="367" t="s">
        <v>1326</v>
      </c>
      <c r="AP1317" s="370" t="s">
        <v>1816</v>
      </c>
      <c r="AQ1317" s="376" t="s">
        <v>672</v>
      </c>
      <c r="AR1317" s="369">
        <v>0</v>
      </c>
      <c r="AS1317" s="369">
        <v>0</v>
      </c>
      <c r="AT1317" s="369" t="s">
        <v>1424</v>
      </c>
      <c r="AW1317"/>
      <c r="AX1317" s="198"/>
      <c r="AY1317" s="184"/>
      <c r="AZ1317" s="184"/>
      <c r="BA1317" s="184"/>
      <c r="BB1317" s="186"/>
      <c r="BC1317" s="184"/>
      <c r="BD1317" s="184"/>
      <c r="BE1317" s="184"/>
      <c r="BF1317" s="184"/>
      <c r="BG1317" s="186"/>
      <c r="BH1317" s="186"/>
      <c r="BI1317" s="199"/>
      <c r="BJ1317" s="199"/>
      <c r="BK1317" s="199"/>
      <c r="BL1317" s="186"/>
      <c r="BM1317" s="186"/>
      <c r="BN1317" s="186"/>
      <c r="BO1317" s="186"/>
      <c r="BP1317" s="186"/>
      <c r="BQ1317" s="186"/>
      <c r="BR1317" s="186"/>
      <c r="BS1317" s="186"/>
      <c r="BT1317" s="187"/>
      <c r="BU1317" s="188"/>
      <c r="BV1317" s="189"/>
      <c r="BW1317" s="185"/>
      <c r="BX1317"/>
      <c r="BZ1317"/>
    </row>
    <row r="1318" spans="2:78" ht="18.75">
      <c r="B1318" s="363" t="s">
        <v>576</v>
      </c>
      <c r="C1318" s="364">
        <v>43096273000194</v>
      </c>
      <c r="D1318" s="365" t="s">
        <v>14</v>
      </c>
      <c r="E1318" s="365" t="s">
        <v>607</v>
      </c>
      <c r="F1318" s="365" t="s">
        <v>1424</v>
      </c>
      <c r="G1318" s="366" t="s">
        <v>1424</v>
      </c>
      <c r="H1318" s="366" t="s">
        <v>34</v>
      </c>
      <c r="I1318" s="366" t="s">
        <v>34</v>
      </c>
      <c r="J1318" s="366" t="s">
        <v>612</v>
      </c>
      <c r="K1318" s="367" t="s">
        <v>1815</v>
      </c>
      <c r="L1318" s="368" t="s">
        <v>717</v>
      </c>
      <c r="M1318" s="368" t="s">
        <v>1421</v>
      </c>
      <c r="N1318" s="367">
        <v>616370</v>
      </c>
      <c r="O1318" s="367" t="s">
        <v>1323</v>
      </c>
      <c r="P1318" s="371">
        <v>44436</v>
      </c>
      <c r="Q1318" s="372">
        <v>29.43</v>
      </c>
      <c r="R1318" s="372">
        <v>33.03854077253208</v>
      </c>
      <c r="S1318" s="367">
        <v>2</v>
      </c>
      <c r="T1318" s="369">
        <v>-0.14814814814814814</v>
      </c>
      <c r="U1318" s="369">
        <v>-1.5873365856806809</v>
      </c>
      <c r="V1318" s="369">
        <v>-7.9999999999999849E-2</v>
      </c>
      <c r="W1318" s="369">
        <v>-0.71670815197030391</v>
      </c>
      <c r="Y1318" s="369"/>
      <c r="AA1318" s="369"/>
      <c r="AB1318" s="369">
        <v>0.1850396646970327</v>
      </c>
      <c r="AC1318" s="373">
        <v>-1.0355695678491623</v>
      </c>
      <c r="AD1318" s="575">
        <v>0</v>
      </c>
      <c r="AE1318" s="370" t="s">
        <v>1889</v>
      </c>
      <c r="AF1318" s="370" t="s">
        <v>1833</v>
      </c>
      <c r="AG1318" s="374" t="s">
        <v>1458</v>
      </c>
      <c r="AH1318" s="374" t="s">
        <v>1894</v>
      </c>
      <c r="AI1318" s="374">
        <v>10000</v>
      </c>
      <c r="AJ1318" s="374">
        <v>10000</v>
      </c>
      <c r="AK1318" s="374">
        <v>10000</v>
      </c>
      <c r="AL1318" s="722">
        <v>0</v>
      </c>
      <c r="AM1318" s="722">
        <v>0</v>
      </c>
      <c r="AN1318" s="369" t="s">
        <v>1834</v>
      </c>
      <c r="AO1318" s="367" t="s">
        <v>1326</v>
      </c>
      <c r="AP1318" s="370" t="s">
        <v>1816</v>
      </c>
      <c r="AQ1318" s="376" t="s">
        <v>689</v>
      </c>
      <c r="AR1318" s="369">
        <v>0</v>
      </c>
      <c r="AS1318" s="369">
        <v>0</v>
      </c>
      <c r="AT1318" s="369" t="s">
        <v>1424</v>
      </c>
      <c r="AW1318"/>
      <c r="AX1318" s="198"/>
      <c r="AY1318" s="184"/>
      <c r="AZ1318" s="184"/>
      <c r="BA1318" s="184"/>
      <c r="BB1318" s="186"/>
      <c r="BC1318" s="184"/>
      <c r="BD1318" s="184"/>
      <c r="BE1318" s="184"/>
      <c r="BF1318" s="184"/>
      <c r="BG1318" s="186"/>
      <c r="BH1318" s="186"/>
      <c r="BI1318" s="199"/>
      <c r="BJ1318" s="199"/>
      <c r="BK1318" s="199"/>
      <c r="BL1318" s="186"/>
      <c r="BM1318" s="186"/>
      <c r="BN1318" s="186"/>
      <c r="BO1318" s="186"/>
      <c r="BP1318" s="186"/>
      <c r="BQ1318" s="186"/>
      <c r="BR1318" s="186"/>
      <c r="BS1318" s="186"/>
      <c r="BT1318" s="187"/>
      <c r="BU1318" s="188"/>
      <c r="BV1318" s="189"/>
      <c r="BW1318" s="185"/>
      <c r="BX1318"/>
      <c r="BZ1318"/>
    </row>
    <row r="1319" spans="2:78" ht="18.75">
      <c r="B1319" s="363" t="s">
        <v>1314</v>
      </c>
      <c r="C1319" s="364"/>
      <c r="D1319" s="365" t="s">
        <v>13</v>
      </c>
      <c r="E1319" s="365" t="s">
        <v>616</v>
      </c>
      <c r="F1319" s="365" t="s">
        <v>619</v>
      </c>
      <c r="G1319" s="366" t="s">
        <v>34</v>
      </c>
      <c r="H1319" s="366" t="s">
        <v>1340</v>
      </c>
      <c r="I1319" s="366" t="s">
        <v>34</v>
      </c>
      <c r="J1319" s="366" t="s">
        <v>612</v>
      </c>
      <c r="L1319" s="368"/>
      <c r="M1319" s="368" t="s">
        <v>34</v>
      </c>
      <c r="N1319" s="367">
        <v>616699</v>
      </c>
      <c r="O1319" s="367" t="s">
        <v>1323</v>
      </c>
      <c r="P1319" s="371"/>
      <c r="S1319" s="367"/>
      <c r="U1319" s="369"/>
      <c r="W1319" s="369"/>
      <c r="Y1319" s="369"/>
      <c r="AA1319" s="369"/>
      <c r="AD1319" s="575">
        <v>42046741000153</v>
      </c>
      <c r="AE1319" s="370"/>
      <c r="AF1319" s="370"/>
      <c r="AG1319" s="374" t="s">
        <v>59</v>
      </c>
      <c r="AH1319" s="374"/>
      <c r="AI1319" s="374">
        <v>5000</v>
      </c>
      <c r="AJ1319" s="374">
        <v>5000</v>
      </c>
      <c r="AK1319" s="374">
        <v>5000</v>
      </c>
      <c r="AN1319" s="369"/>
      <c r="AO1319" s="367" t="s">
        <v>1326</v>
      </c>
      <c r="AP1319" s="370"/>
      <c r="AR1319" s="369">
        <v>5.14666666666667E-3</v>
      </c>
      <c r="AS1319" s="369">
        <v>5.14666666666667E-3</v>
      </c>
      <c r="AT1319" s="369" t="s">
        <v>1424</v>
      </c>
      <c r="AW1319"/>
      <c r="AX1319" s="198"/>
      <c r="AY1319" s="184"/>
      <c r="AZ1319" s="184"/>
      <c r="BA1319" s="184"/>
      <c r="BB1319" s="186"/>
      <c r="BC1319" s="184"/>
      <c r="BD1319" s="184"/>
      <c r="BE1319" s="184"/>
      <c r="BF1319" s="184"/>
      <c r="BG1319" s="186"/>
      <c r="BH1319" s="186"/>
      <c r="BI1319" s="199"/>
      <c r="BJ1319" s="199"/>
      <c r="BK1319" s="199"/>
      <c r="BL1319" s="186"/>
      <c r="BM1319" s="186"/>
      <c r="BN1319" s="186"/>
      <c r="BO1319" s="186"/>
      <c r="BP1319" s="186"/>
      <c r="BQ1319" s="186"/>
      <c r="BR1319" s="186"/>
      <c r="BS1319" s="186"/>
      <c r="BT1319" s="187"/>
      <c r="BU1319" s="188"/>
      <c r="BV1319" s="189"/>
      <c r="BW1319" s="185"/>
      <c r="BX1319"/>
      <c r="BZ1319"/>
    </row>
    <row r="1320" spans="2:78" ht="18.75">
      <c r="B1320" s="363" t="s">
        <v>514</v>
      </c>
      <c r="C1320" s="364"/>
      <c r="D1320" s="365" t="s">
        <v>11</v>
      </c>
      <c r="E1320" s="365" t="s">
        <v>620</v>
      </c>
      <c r="F1320" s="365" t="s">
        <v>665</v>
      </c>
      <c r="G1320" s="366" t="s">
        <v>740</v>
      </c>
      <c r="H1320" s="366" t="s">
        <v>34</v>
      </c>
      <c r="I1320" s="366" t="s">
        <v>1424</v>
      </c>
      <c r="J1320" s="366" t="s">
        <v>608</v>
      </c>
      <c r="L1320" s="368"/>
      <c r="M1320" s="368" t="s">
        <v>34</v>
      </c>
      <c r="N1320" s="367">
        <v>616826</v>
      </c>
      <c r="O1320" s="367" t="s">
        <v>1323</v>
      </c>
      <c r="P1320" s="371"/>
      <c r="S1320" s="367"/>
      <c r="U1320" s="369"/>
      <c r="W1320" s="369"/>
      <c r="Y1320" s="369"/>
      <c r="AA1320" s="369"/>
      <c r="AD1320" s="575">
        <v>0</v>
      </c>
      <c r="AE1320" s="370"/>
      <c r="AF1320" s="370"/>
      <c r="AG1320" s="374" t="s">
        <v>1458</v>
      </c>
      <c r="AH1320" s="374"/>
      <c r="AI1320" s="374">
        <v>25000</v>
      </c>
      <c r="AJ1320" s="374">
        <v>0</v>
      </c>
      <c r="AK1320" s="374">
        <v>25000</v>
      </c>
      <c r="AN1320" s="369"/>
      <c r="AO1320" s="367" t="s">
        <v>1326</v>
      </c>
      <c r="AP1320" s="370"/>
      <c r="AR1320" s="369">
        <v>4.1662499999999998E-3</v>
      </c>
      <c r="AS1320" s="369">
        <v>4.1662499999999998E-3</v>
      </c>
      <c r="AT1320" s="369" t="s">
        <v>1424</v>
      </c>
      <c r="AW1320"/>
      <c r="AX1320" s="198"/>
      <c r="AY1320" s="184"/>
      <c r="AZ1320" s="184"/>
      <c r="BA1320" s="184"/>
      <c r="BB1320" s="186"/>
      <c r="BC1320" s="184"/>
      <c r="BD1320" s="184"/>
      <c r="BE1320" s="184"/>
      <c r="BF1320" s="184"/>
      <c r="BG1320" s="186"/>
      <c r="BH1320" s="186"/>
      <c r="BI1320" s="199"/>
      <c r="BJ1320" s="199"/>
      <c r="BK1320" s="199"/>
      <c r="BL1320" s="186"/>
      <c r="BM1320" s="186"/>
      <c r="BN1320" s="186"/>
      <c r="BO1320" s="186"/>
      <c r="BP1320" s="186"/>
      <c r="BQ1320" s="186"/>
      <c r="BR1320" s="186"/>
      <c r="BS1320" s="186"/>
      <c r="BT1320" s="187"/>
      <c r="BU1320" s="188"/>
      <c r="BV1320" s="189"/>
      <c r="BW1320" s="185"/>
      <c r="BX1320"/>
      <c r="BZ1320"/>
    </row>
    <row r="1321" spans="2:78" ht="18.75">
      <c r="B1321" s="363" t="s">
        <v>541</v>
      </c>
      <c r="C1321" s="364"/>
      <c r="D1321" s="365" t="s">
        <v>13</v>
      </c>
      <c r="E1321" s="365" t="s">
        <v>615</v>
      </c>
      <c r="F1321" s="365" t="s">
        <v>619</v>
      </c>
      <c r="G1321" s="366" t="s">
        <v>34</v>
      </c>
      <c r="H1321" s="366" t="s">
        <v>1340</v>
      </c>
      <c r="I1321" s="366" t="s">
        <v>34</v>
      </c>
      <c r="J1321" s="366" t="s">
        <v>1424</v>
      </c>
      <c r="L1321" s="368"/>
      <c r="M1321" s="368" t="s">
        <v>1421</v>
      </c>
      <c r="N1321" s="367">
        <v>617040</v>
      </c>
      <c r="O1321" s="367" t="s">
        <v>1323</v>
      </c>
      <c r="P1321" s="371"/>
      <c r="S1321" s="367"/>
      <c r="U1321" s="369"/>
      <c r="W1321" s="369"/>
      <c r="Y1321" s="369"/>
      <c r="AA1321" s="369"/>
      <c r="AD1321" s="575">
        <v>0</v>
      </c>
      <c r="AE1321" s="370"/>
      <c r="AF1321" s="370"/>
      <c r="AG1321" s="374" t="s">
        <v>1458</v>
      </c>
      <c r="AH1321" s="374"/>
      <c r="AI1321" s="374">
        <v>0</v>
      </c>
      <c r="AJ1321" s="374">
        <v>0</v>
      </c>
      <c r="AK1321" s="374">
        <v>0</v>
      </c>
      <c r="AN1321" s="369"/>
      <c r="AO1321" s="367" t="s">
        <v>1326</v>
      </c>
      <c r="AP1321" s="370"/>
      <c r="AR1321" s="369">
        <v>0</v>
      </c>
      <c r="AS1321" s="369">
        <v>0</v>
      </c>
      <c r="AT1321" s="369" t="s">
        <v>1424</v>
      </c>
      <c r="AW1321"/>
      <c r="AX1321" s="198"/>
      <c r="AY1321" s="184"/>
      <c r="AZ1321" s="184"/>
      <c r="BA1321" s="184"/>
      <c r="BB1321" s="186"/>
      <c r="BC1321" s="184"/>
      <c r="BD1321" s="184"/>
      <c r="BE1321" s="184"/>
      <c r="BF1321" s="184"/>
      <c r="BG1321" s="186"/>
      <c r="BH1321" s="186"/>
      <c r="BI1321" s="199"/>
      <c r="BJ1321" s="199"/>
      <c r="BK1321" s="199"/>
      <c r="BL1321" s="186"/>
      <c r="BM1321" s="186"/>
      <c r="BN1321" s="186"/>
      <c r="BO1321" s="186"/>
      <c r="BP1321" s="186"/>
      <c r="BQ1321" s="186"/>
      <c r="BR1321" s="186"/>
      <c r="BS1321" s="186"/>
      <c r="BT1321" s="187"/>
      <c r="BU1321" s="188"/>
      <c r="BV1321" s="189"/>
      <c r="BW1321" s="185"/>
      <c r="BX1321"/>
      <c r="BZ1321"/>
    </row>
    <row r="1322" spans="2:78" ht="18.75">
      <c r="B1322" s="363" t="s">
        <v>912</v>
      </c>
      <c r="C1322" s="364">
        <v>41707420000190</v>
      </c>
      <c r="D1322" s="365" t="s">
        <v>11</v>
      </c>
      <c r="E1322" s="365" t="s">
        <v>620</v>
      </c>
      <c r="F1322" s="365" t="s">
        <v>665</v>
      </c>
      <c r="G1322" s="366" t="s">
        <v>740</v>
      </c>
      <c r="H1322" s="366" t="s">
        <v>34</v>
      </c>
      <c r="I1322" s="366" t="s">
        <v>1424</v>
      </c>
      <c r="J1322" s="366" t="s">
        <v>1424</v>
      </c>
      <c r="K1322" s="367" t="s">
        <v>48</v>
      </c>
      <c r="L1322" s="368"/>
      <c r="M1322" s="368" t="s">
        <v>34</v>
      </c>
      <c r="N1322" s="367">
        <v>617067</v>
      </c>
      <c r="O1322" s="367" t="s">
        <v>1323</v>
      </c>
      <c r="P1322" s="371">
        <v>44330</v>
      </c>
      <c r="Q1322" s="372">
        <v>102.71991481000001</v>
      </c>
      <c r="R1322" s="372">
        <v>67.398050185519963</v>
      </c>
      <c r="S1322" s="367">
        <v>1</v>
      </c>
      <c r="T1322" s="369">
        <v>0.10610295670683234</v>
      </c>
      <c r="U1322" s="369">
        <v>1.1368424589501265</v>
      </c>
      <c r="V1322" s="369">
        <v>0.1290775999999989</v>
      </c>
      <c r="W1322" s="369">
        <v>1.1563871019595187</v>
      </c>
      <c r="Y1322" s="369"/>
      <c r="AA1322" s="369"/>
      <c r="AB1322" s="369">
        <v>3.7357949838367609E-3</v>
      </c>
      <c r="AC1322" s="373">
        <v>4.6726746168524356</v>
      </c>
      <c r="AD1322" s="575">
        <v>0</v>
      </c>
      <c r="AE1322" s="370" t="s">
        <v>2059</v>
      </c>
      <c r="AF1322" s="370" t="s">
        <v>1833</v>
      </c>
      <c r="AG1322" s="374" t="s">
        <v>1458</v>
      </c>
      <c r="AH1322" s="374" t="s">
        <v>1819</v>
      </c>
      <c r="AI1322" s="374">
        <v>0</v>
      </c>
      <c r="AJ1322" s="374">
        <v>0</v>
      </c>
      <c r="AK1322" s="374">
        <v>0</v>
      </c>
      <c r="AL1322" s="722">
        <v>0.5</v>
      </c>
      <c r="AM1322" s="722">
        <v>20</v>
      </c>
      <c r="AN1322" s="369" t="s">
        <v>1834</v>
      </c>
      <c r="AO1322" s="367" t="s">
        <v>1326</v>
      </c>
      <c r="AP1322" s="370" t="s">
        <v>1835</v>
      </c>
      <c r="AQ1322" s="376" t="s">
        <v>1950</v>
      </c>
      <c r="AR1322" s="369">
        <v>6.6666666666666697E-4</v>
      </c>
      <c r="AS1322" s="369">
        <v>6.6666666666666697E-4</v>
      </c>
      <c r="AT1322" s="369" t="s">
        <v>1424</v>
      </c>
      <c r="AW1322"/>
      <c r="AX1322" s="198"/>
      <c r="AY1322" s="184"/>
      <c r="AZ1322" s="184"/>
      <c r="BA1322" s="184"/>
      <c r="BB1322" s="186"/>
      <c r="BC1322" s="184"/>
      <c r="BD1322" s="184"/>
      <c r="BE1322" s="184"/>
      <c r="BF1322" s="184"/>
      <c r="BG1322" s="186"/>
      <c r="BH1322" s="186"/>
      <c r="BI1322" s="199"/>
      <c r="BJ1322" s="199"/>
      <c r="BK1322" s="199"/>
      <c r="BL1322" s="186"/>
      <c r="BM1322" s="186"/>
      <c r="BN1322" s="186"/>
      <c r="BO1322" s="186"/>
      <c r="BP1322" s="186"/>
      <c r="BQ1322" s="186"/>
      <c r="BR1322" s="186"/>
      <c r="BS1322" s="186"/>
      <c r="BT1322" s="187"/>
      <c r="BU1322" s="188"/>
      <c r="BV1322" s="189"/>
      <c r="BW1322" s="185"/>
      <c r="BX1322"/>
      <c r="BZ1322"/>
    </row>
    <row r="1323" spans="2:78" ht="18.75">
      <c r="B1323" s="363" t="s">
        <v>602</v>
      </c>
      <c r="C1323" s="364">
        <v>43508596000148</v>
      </c>
      <c r="D1323" s="365" t="s">
        <v>14</v>
      </c>
      <c r="E1323" s="365" t="s">
        <v>607</v>
      </c>
      <c r="F1323" s="365" t="s">
        <v>1424</v>
      </c>
      <c r="G1323" s="366" t="s">
        <v>868</v>
      </c>
      <c r="H1323" s="366" t="s">
        <v>34</v>
      </c>
      <c r="I1323" s="366" t="s">
        <v>34</v>
      </c>
      <c r="J1323" s="366" t="s">
        <v>611</v>
      </c>
      <c r="K1323" s="367" t="s">
        <v>1815</v>
      </c>
      <c r="L1323" s="368"/>
      <c r="M1323" s="368" t="s">
        <v>1421</v>
      </c>
      <c r="N1323" s="367">
        <v>617083</v>
      </c>
      <c r="O1323" s="367" t="s">
        <v>1323</v>
      </c>
      <c r="P1323" s="371">
        <v>44486</v>
      </c>
      <c r="Q1323" s="372">
        <v>3.82</v>
      </c>
      <c r="R1323" s="372">
        <v>4.2586554621848745</v>
      </c>
      <c r="S1323" s="367">
        <v>3</v>
      </c>
      <c r="T1323" s="369">
        <v>-0.26041666666666741</v>
      </c>
      <c r="U1323" s="369">
        <v>-2.79024009201683</v>
      </c>
      <c r="W1323" s="369"/>
      <c r="Y1323" s="369"/>
      <c r="AA1323" s="369"/>
      <c r="AB1323" s="369">
        <v>0.33329965708597009</v>
      </c>
      <c r="AD1323" s="575">
        <v>0</v>
      </c>
      <c r="AE1323" s="370" t="s">
        <v>1836</v>
      </c>
      <c r="AF1323" s="370" t="s">
        <v>1833</v>
      </c>
      <c r="AG1323" s="374" t="s">
        <v>1458</v>
      </c>
      <c r="AH1323" s="374" t="s">
        <v>1819</v>
      </c>
      <c r="AI1323" s="374">
        <v>0</v>
      </c>
      <c r="AJ1323" s="374">
        <v>0</v>
      </c>
      <c r="AK1323" s="374">
        <v>0</v>
      </c>
      <c r="AL1323" s="722">
        <v>0</v>
      </c>
      <c r="AM1323" s="722">
        <v>0</v>
      </c>
      <c r="AN1323" s="369" t="s">
        <v>1834</v>
      </c>
      <c r="AO1323" s="367" t="s">
        <v>1326</v>
      </c>
      <c r="AP1323" s="370" t="s">
        <v>1835</v>
      </c>
      <c r="AQ1323" s="376" t="s">
        <v>673</v>
      </c>
      <c r="AR1323" s="369">
        <v>8.3325000000000001E-4</v>
      </c>
      <c r="AS1323" s="369">
        <v>8.3325000000000001E-4</v>
      </c>
      <c r="AT1323" s="369" t="s">
        <v>1424</v>
      </c>
      <c r="AW1323"/>
      <c r="AX1323" s="198"/>
      <c r="AY1323" s="184"/>
      <c r="AZ1323" s="184"/>
      <c r="BA1323" s="184"/>
      <c r="BB1323" s="186"/>
      <c r="BC1323" s="184"/>
      <c r="BD1323" s="184"/>
      <c r="BE1323" s="184"/>
      <c r="BF1323" s="184"/>
      <c r="BG1323" s="186"/>
      <c r="BH1323" s="186"/>
      <c r="BI1323" s="199"/>
      <c r="BJ1323" s="199"/>
      <c r="BK1323" s="199"/>
      <c r="BL1323" s="186"/>
      <c r="BM1323" s="186"/>
      <c r="BN1323" s="186"/>
      <c r="BO1323" s="186"/>
      <c r="BP1323" s="186"/>
      <c r="BQ1323" s="186"/>
      <c r="BR1323" s="186"/>
      <c r="BS1323" s="186"/>
      <c r="BT1323" s="187"/>
      <c r="BU1323" s="188"/>
      <c r="BV1323" s="189"/>
      <c r="BW1323" s="185"/>
      <c r="BX1323"/>
      <c r="BZ1323"/>
    </row>
    <row r="1324" spans="2:78" ht="18.75">
      <c r="B1324" s="363" t="s">
        <v>1556</v>
      </c>
      <c r="C1324" s="364">
        <v>42870660000173</v>
      </c>
      <c r="D1324" s="365" t="s">
        <v>14</v>
      </c>
      <c r="E1324" s="365" t="s">
        <v>607</v>
      </c>
      <c r="F1324" s="365" t="s">
        <v>1424</v>
      </c>
      <c r="G1324" s="366" t="s">
        <v>1424</v>
      </c>
      <c r="H1324" s="366" t="s">
        <v>34</v>
      </c>
      <c r="I1324" s="366" t="s">
        <v>34</v>
      </c>
      <c r="J1324" s="366" t="s">
        <v>608</v>
      </c>
      <c r="K1324" s="367" t="s">
        <v>48</v>
      </c>
      <c r="L1324" s="368"/>
      <c r="M1324" s="368" t="s">
        <v>1424</v>
      </c>
      <c r="N1324" s="367">
        <v>617539</v>
      </c>
      <c r="O1324" s="367" t="s">
        <v>1323</v>
      </c>
      <c r="P1324" s="371">
        <v>44453</v>
      </c>
      <c r="Q1324" s="372">
        <v>344.99</v>
      </c>
      <c r="R1324" s="372">
        <v>2770925.9431726914</v>
      </c>
      <c r="S1324" s="367">
        <v>1</v>
      </c>
      <c r="T1324" s="369">
        <v>-4.1308894428347287E-2</v>
      </c>
      <c r="U1324" s="369">
        <v>-0.44260505622092133</v>
      </c>
      <c r="V1324" s="369">
        <v>-4.0638289999999966E-2</v>
      </c>
      <c r="W1324" s="369">
        <v>-0.36407242156416642</v>
      </c>
      <c r="Y1324" s="369"/>
      <c r="AA1324" s="369"/>
      <c r="AB1324" s="369">
        <v>4.2127148370343405E-2</v>
      </c>
      <c r="AC1324" s="373">
        <v>-3.6142901073372373</v>
      </c>
      <c r="AD1324" s="575">
        <v>0</v>
      </c>
      <c r="AE1324" s="370" t="s">
        <v>1903</v>
      </c>
      <c r="AF1324" s="370" t="s">
        <v>1812</v>
      </c>
      <c r="AG1324" s="374" t="s">
        <v>1459</v>
      </c>
      <c r="AH1324" s="374" t="s">
        <v>1894</v>
      </c>
      <c r="AI1324" s="374">
        <v>0</v>
      </c>
      <c r="AJ1324" s="374">
        <v>0</v>
      </c>
      <c r="AK1324" s="374">
        <v>0</v>
      </c>
      <c r="AL1324" s="722">
        <v>0</v>
      </c>
      <c r="AM1324" s="722">
        <v>0</v>
      </c>
      <c r="AN1324" s="369" t="s">
        <v>1834</v>
      </c>
      <c r="AO1324" s="367" t="s">
        <v>1326</v>
      </c>
      <c r="AP1324" s="370" t="s">
        <v>1816</v>
      </c>
      <c r="AQ1324" s="376" t="s">
        <v>718</v>
      </c>
      <c r="AR1324" s="369">
        <v>0</v>
      </c>
      <c r="AS1324" s="369">
        <v>0</v>
      </c>
      <c r="AT1324" s="369" t="s">
        <v>1424</v>
      </c>
      <c r="AW1324"/>
      <c r="AX1324" s="198"/>
      <c r="AY1324" s="184"/>
      <c r="AZ1324" s="184"/>
      <c r="BA1324" s="184"/>
      <c r="BB1324" s="186"/>
      <c r="BC1324" s="184"/>
      <c r="BD1324" s="184"/>
      <c r="BE1324" s="184"/>
      <c r="BF1324" s="184"/>
      <c r="BG1324" s="186"/>
      <c r="BH1324" s="186"/>
      <c r="BI1324" s="199"/>
      <c r="BJ1324" s="199"/>
      <c r="BK1324" s="199"/>
      <c r="BL1324" s="186"/>
      <c r="BM1324" s="186"/>
      <c r="BN1324" s="186"/>
      <c r="BO1324" s="186"/>
      <c r="BP1324" s="186"/>
      <c r="BQ1324" s="186"/>
      <c r="BR1324" s="186"/>
      <c r="BS1324" s="186"/>
      <c r="BT1324" s="187"/>
      <c r="BU1324" s="188"/>
      <c r="BV1324" s="189"/>
      <c r="BW1324" s="185"/>
      <c r="BX1324"/>
      <c r="BZ1324"/>
    </row>
    <row r="1325" spans="2:78" ht="18.75">
      <c r="B1325" s="363" t="s">
        <v>1178</v>
      </c>
      <c r="C1325" s="364"/>
      <c r="D1325" s="365" t="s">
        <v>14</v>
      </c>
      <c r="E1325" s="365" t="s">
        <v>614</v>
      </c>
      <c r="F1325" s="365" t="s">
        <v>1424</v>
      </c>
      <c r="G1325" s="366" t="s">
        <v>1424</v>
      </c>
      <c r="H1325" s="366" t="s">
        <v>1340</v>
      </c>
      <c r="I1325" s="366" t="s">
        <v>34</v>
      </c>
      <c r="J1325" s="366" t="s">
        <v>611</v>
      </c>
      <c r="L1325" s="368"/>
      <c r="M1325" s="368" t="s">
        <v>34</v>
      </c>
      <c r="N1325" s="367">
        <v>618098</v>
      </c>
      <c r="O1325" s="367" t="s">
        <v>1323</v>
      </c>
      <c r="P1325" s="371"/>
      <c r="S1325" s="367"/>
      <c r="U1325" s="369"/>
      <c r="W1325" s="369"/>
      <c r="Y1325" s="369"/>
      <c r="AA1325" s="369"/>
      <c r="AD1325" s="575">
        <v>0</v>
      </c>
      <c r="AE1325" s="370"/>
      <c r="AF1325" s="370"/>
      <c r="AG1325" s="374" t="s">
        <v>721</v>
      </c>
      <c r="AH1325" s="374"/>
      <c r="AI1325" s="374">
        <v>5000</v>
      </c>
      <c r="AJ1325" s="374">
        <v>500</v>
      </c>
      <c r="AK1325" s="374">
        <v>0</v>
      </c>
      <c r="AN1325" s="369"/>
      <c r="AO1325" s="367" t="s">
        <v>1326</v>
      </c>
      <c r="AP1325" s="370"/>
      <c r="AR1325" s="369">
        <v>4.0000000000000001E-3</v>
      </c>
      <c r="AS1325" s="369">
        <v>4.0000000000000001E-3</v>
      </c>
      <c r="AT1325" s="369" t="s">
        <v>1424</v>
      </c>
      <c r="AW1325"/>
      <c r="AX1325" s="198"/>
      <c r="AY1325" s="184"/>
      <c r="AZ1325" s="184"/>
      <c r="BA1325" s="184"/>
      <c r="BB1325" s="186"/>
      <c r="BC1325" s="184"/>
      <c r="BD1325" s="184"/>
      <c r="BE1325" s="184"/>
      <c r="BF1325" s="184"/>
      <c r="BG1325" s="186"/>
      <c r="BH1325" s="186"/>
      <c r="BI1325" s="199"/>
      <c r="BJ1325" s="199"/>
      <c r="BK1325" s="199"/>
      <c r="BL1325" s="186"/>
      <c r="BM1325" s="186"/>
      <c r="BN1325" s="186"/>
      <c r="BO1325" s="186"/>
      <c r="BP1325" s="186"/>
      <c r="BQ1325" s="186"/>
      <c r="BR1325" s="186"/>
      <c r="BS1325" s="186"/>
      <c r="BT1325" s="187"/>
      <c r="BU1325" s="188"/>
      <c r="BV1325" s="189"/>
      <c r="BW1325" s="185"/>
      <c r="BX1325"/>
      <c r="BZ1325"/>
    </row>
    <row r="1326" spans="2:78" ht="18.75">
      <c r="B1326" s="363" t="s">
        <v>506</v>
      </c>
      <c r="C1326" s="364"/>
      <c r="D1326" s="365" t="s">
        <v>14</v>
      </c>
      <c r="E1326" s="365" t="s">
        <v>15</v>
      </c>
      <c r="F1326" s="365" t="s">
        <v>703</v>
      </c>
      <c r="G1326" s="366" t="s">
        <v>1424</v>
      </c>
      <c r="H1326" s="366" t="s">
        <v>34</v>
      </c>
      <c r="I1326" s="366" t="s">
        <v>34</v>
      </c>
      <c r="J1326" s="366" t="s">
        <v>611</v>
      </c>
      <c r="L1326" s="368"/>
      <c r="M1326" s="368" t="s">
        <v>1421</v>
      </c>
      <c r="N1326" s="367">
        <v>619711</v>
      </c>
      <c r="O1326" s="367" t="s">
        <v>1323</v>
      </c>
      <c r="P1326" s="371"/>
      <c r="S1326" s="367"/>
      <c r="U1326" s="369"/>
      <c r="W1326" s="369"/>
      <c r="Y1326" s="369"/>
      <c r="AA1326" s="369"/>
      <c r="AD1326" s="575">
        <v>35435027000191</v>
      </c>
      <c r="AE1326" s="370"/>
      <c r="AF1326" s="370"/>
      <c r="AG1326" s="374" t="s">
        <v>1458</v>
      </c>
      <c r="AH1326" s="374"/>
      <c r="AI1326" s="374">
        <v>500</v>
      </c>
      <c r="AJ1326" s="374">
        <v>500</v>
      </c>
      <c r="AK1326" s="374">
        <v>500</v>
      </c>
      <c r="AN1326" s="369"/>
      <c r="AO1326" s="367" t="s">
        <v>1326</v>
      </c>
      <c r="AP1326" s="370"/>
      <c r="AR1326" s="369">
        <v>1.6665000000000001E-4</v>
      </c>
      <c r="AS1326" s="369">
        <v>1.6665000000000001E-4</v>
      </c>
      <c r="AT1326" s="369" t="s">
        <v>1424</v>
      </c>
      <c r="AW1326"/>
      <c r="AX1326" s="198"/>
      <c r="AY1326" s="184"/>
      <c r="AZ1326" s="184"/>
      <c r="BA1326" s="184"/>
      <c r="BB1326" s="186"/>
      <c r="BC1326" s="184"/>
      <c r="BD1326" s="184"/>
      <c r="BE1326" s="184"/>
      <c r="BF1326" s="184"/>
      <c r="BG1326" s="186"/>
      <c r="BH1326" s="186"/>
      <c r="BI1326" s="199"/>
      <c r="BJ1326" s="199"/>
      <c r="BK1326" s="199"/>
      <c r="BL1326" s="186"/>
      <c r="BM1326" s="186"/>
      <c r="BN1326" s="186"/>
      <c r="BO1326" s="186"/>
      <c r="BP1326" s="186"/>
      <c r="BQ1326" s="186"/>
      <c r="BR1326" s="186"/>
      <c r="BS1326" s="186"/>
      <c r="BT1326" s="187"/>
      <c r="BU1326" s="188"/>
      <c r="BV1326" s="189"/>
      <c r="BW1326" s="185"/>
      <c r="BX1326"/>
      <c r="BZ1326"/>
    </row>
    <row r="1327" spans="2:78" ht="18.75">
      <c r="B1327" s="363" t="s">
        <v>547</v>
      </c>
      <c r="C1327" s="364"/>
      <c r="D1327" s="365" t="s">
        <v>14</v>
      </c>
      <c r="E1327" s="365" t="s">
        <v>614</v>
      </c>
      <c r="F1327" s="365" t="s">
        <v>1424</v>
      </c>
      <c r="G1327" s="366" t="s">
        <v>1424</v>
      </c>
      <c r="H1327" s="366" t="s">
        <v>1340</v>
      </c>
      <c r="I1327" s="366" t="s">
        <v>34</v>
      </c>
      <c r="J1327" s="366" t="s">
        <v>608</v>
      </c>
      <c r="L1327" s="368"/>
      <c r="M1327" s="368" t="s">
        <v>1421</v>
      </c>
      <c r="N1327" s="367">
        <v>619868</v>
      </c>
      <c r="O1327" s="367" t="s">
        <v>1323</v>
      </c>
      <c r="P1327" s="371"/>
      <c r="S1327" s="367"/>
      <c r="U1327" s="369"/>
      <c r="W1327" s="369"/>
      <c r="Y1327" s="369"/>
      <c r="AA1327" s="369"/>
      <c r="AD1327" s="575">
        <v>43508900000157</v>
      </c>
      <c r="AE1327" s="370"/>
      <c r="AF1327" s="370"/>
      <c r="AG1327" s="374" t="s">
        <v>1458</v>
      </c>
      <c r="AH1327" s="374"/>
      <c r="AI1327" s="374">
        <v>500</v>
      </c>
      <c r="AJ1327" s="374">
        <v>100</v>
      </c>
      <c r="AK1327" s="374">
        <v>100</v>
      </c>
      <c r="AN1327" s="369"/>
      <c r="AO1327" s="367" t="s">
        <v>1326</v>
      </c>
      <c r="AP1327" s="370"/>
      <c r="AR1327" s="369">
        <v>2.8338999999999999E-3</v>
      </c>
      <c r="AS1327" s="369">
        <v>2.8338999999999999E-3</v>
      </c>
      <c r="AT1327" s="369" t="s">
        <v>1424</v>
      </c>
      <c r="AW1327"/>
      <c r="AX1327" s="198"/>
      <c r="AY1327" s="184"/>
      <c r="AZ1327" s="184"/>
      <c r="BA1327" s="184"/>
      <c r="BB1327" s="186"/>
      <c r="BC1327" s="184"/>
      <c r="BD1327" s="184"/>
      <c r="BE1327" s="184"/>
      <c r="BF1327" s="184"/>
      <c r="BG1327" s="186"/>
      <c r="BH1327" s="186"/>
      <c r="BI1327" s="199"/>
      <c r="BJ1327" s="199"/>
      <c r="BK1327" s="199"/>
      <c r="BL1327" s="186"/>
      <c r="BM1327" s="186"/>
      <c r="BN1327" s="186"/>
      <c r="BO1327" s="186"/>
      <c r="BP1327" s="186"/>
      <c r="BQ1327" s="186"/>
      <c r="BR1327" s="186"/>
      <c r="BS1327" s="186"/>
      <c r="BT1327" s="187"/>
      <c r="BU1327" s="188"/>
      <c r="BV1327" s="189"/>
      <c r="BW1327" s="185"/>
      <c r="BX1327"/>
      <c r="BZ1327"/>
    </row>
    <row r="1328" spans="2:78" ht="18.75">
      <c r="B1328" s="363" t="s">
        <v>1144</v>
      </c>
      <c r="C1328" s="364">
        <v>42870843000199</v>
      </c>
      <c r="D1328" s="365" t="s">
        <v>14</v>
      </c>
      <c r="E1328" s="365" t="s">
        <v>607</v>
      </c>
      <c r="F1328" s="365" t="s">
        <v>1424</v>
      </c>
      <c r="G1328" s="366" t="s">
        <v>1424</v>
      </c>
      <c r="H1328" s="366" t="s">
        <v>34</v>
      </c>
      <c r="I1328" s="366" t="s">
        <v>34</v>
      </c>
      <c r="J1328" s="366" t="s">
        <v>608</v>
      </c>
      <c r="K1328" s="367" t="s">
        <v>48</v>
      </c>
      <c r="L1328" s="368"/>
      <c r="M1328" s="368" t="s">
        <v>34</v>
      </c>
      <c r="N1328" s="367">
        <v>619922</v>
      </c>
      <c r="O1328" s="367" t="s">
        <v>1323</v>
      </c>
      <c r="P1328" s="371">
        <v>44476</v>
      </c>
      <c r="Q1328" s="372">
        <v>22.46</v>
      </c>
      <c r="R1328" s="372">
        <v>16.303319327731096</v>
      </c>
      <c r="S1328" s="367">
        <v>2</v>
      </c>
      <c r="T1328" s="369">
        <v>2.9362333168562627E-2</v>
      </c>
      <c r="U1328" s="369">
        <v>0.31460336333598249</v>
      </c>
      <c r="V1328" s="369">
        <v>3.1401684001981955E-2</v>
      </c>
      <c r="W1328" s="369">
        <v>0.28132303637269984</v>
      </c>
      <c r="Y1328" s="369"/>
      <c r="AA1328" s="369"/>
      <c r="AB1328" s="369">
        <v>0.24042754093044696</v>
      </c>
      <c r="AC1328" s="373">
        <v>-0.33365462747250307</v>
      </c>
      <c r="AD1328" s="575">
        <v>0</v>
      </c>
      <c r="AE1328" s="370" t="s">
        <v>1974</v>
      </c>
      <c r="AF1328" s="370" t="s">
        <v>1812</v>
      </c>
      <c r="AG1328" s="374" t="s">
        <v>1459</v>
      </c>
      <c r="AH1328" s="374" t="s">
        <v>1819</v>
      </c>
      <c r="AI1328" s="374">
        <v>1000</v>
      </c>
      <c r="AJ1328" s="374">
        <v>100</v>
      </c>
      <c r="AK1328" s="374">
        <v>1000</v>
      </c>
      <c r="AL1328" s="722">
        <v>0</v>
      </c>
      <c r="AM1328" s="722">
        <v>0</v>
      </c>
      <c r="AN1328" s="369" t="s">
        <v>1834</v>
      </c>
      <c r="AO1328" s="367" t="s">
        <v>1326</v>
      </c>
      <c r="AP1328" s="370" t="s">
        <v>1816</v>
      </c>
      <c r="AQ1328" s="376" t="s">
        <v>661</v>
      </c>
      <c r="AR1328" s="369">
        <v>6.0000000000000001E-3</v>
      </c>
      <c r="AS1328" s="369">
        <v>6.0000000000000001E-3</v>
      </c>
      <c r="AT1328" s="369" t="s">
        <v>1424</v>
      </c>
      <c r="AW1328"/>
      <c r="AX1328" s="198"/>
      <c r="AY1328" s="184"/>
      <c r="AZ1328" s="184"/>
      <c r="BA1328" s="184"/>
      <c r="BB1328" s="186"/>
      <c r="BC1328" s="184"/>
      <c r="BD1328" s="184"/>
      <c r="BE1328" s="184"/>
      <c r="BF1328" s="184"/>
      <c r="BG1328" s="186"/>
      <c r="BH1328" s="186"/>
      <c r="BI1328" s="199"/>
      <c r="BJ1328" s="199"/>
      <c r="BK1328" s="199"/>
      <c r="BL1328" s="186"/>
      <c r="BM1328" s="186"/>
      <c r="BN1328" s="186"/>
      <c r="BO1328" s="186"/>
      <c r="BP1328" s="186"/>
      <c r="BQ1328" s="186"/>
      <c r="BR1328" s="186"/>
      <c r="BS1328" s="186"/>
      <c r="BT1328" s="187"/>
      <c r="BU1328" s="188"/>
      <c r="BV1328" s="189"/>
      <c r="BW1328" s="185"/>
      <c r="BX1328"/>
      <c r="BZ1328"/>
    </row>
    <row r="1329" spans="2:78" ht="18.75">
      <c r="B1329" s="363" t="s">
        <v>799</v>
      </c>
      <c r="C1329" s="364">
        <v>43617048000156</v>
      </c>
      <c r="D1329" s="365" t="s">
        <v>14</v>
      </c>
      <c r="E1329" s="365" t="s">
        <v>607</v>
      </c>
      <c r="F1329" s="365" t="s">
        <v>1424</v>
      </c>
      <c r="G1329" s="366" t="s">
        <v>1424</v>
      </c>
      <c r="H1329" s="366" t="s">
        <v>34</v>
      </c>
      <c r="I1329" s="366" t="s">
        <v>34</v>
      </c>
      <c r="J1329" s="366" t="s">
        <v>608</v>
      </c>
      <c r="K1329" s="367" t="s">
        <v>48</v>
      </c>
      <c r="L1329" s="368"/>
      <c r="M1329" s="368" t="s">
        <v>1421</v>
      </c>
      <c r="N1329" s="367">
        <v>621285</v>
      </c>
      <c r="O1329" s="367" t="s">
        <v>1323</v>
      </c>
      <c r="P1329" s="371">
        <v>44492</v>
      </c>
      <c r="S1329" s="367">
        <v>2</v>
      </c>
      <c r="U1329" s="369"/>
      <c r="W1329" s="369"/>
      <c r="Y1329" s="369"/>
      <c r="AA1329" s="369"/>
      <c r="AD1329" s="575">
        <v>40054367000102</v>
      </c>
      <c r="AE1329" s="370" t="s">
        <v>1871</v>
      </c>
      <c r="AF1329" s="370" t="s">
        <v>1871</v>
      </c>
      <c r="AG1329" s="374" t="s">
        <v>1461</v>
      </c>
      <c r="AH1329" s="374" t="s">
        <v>1819</v>
      </c>
      <c r="AI1329" s="374">
        <v>200</v>
      </c>
      <c r="AJ1329" s="374">
        <v>200</v>
      </c>
      <c r="AK1329" s="374">
        <v>200</v>
      </c>
      <c r="AL1329" s="722">
        <v>0</v>
      </c>
      <c r="AM1329" s="722">
        <v>0</v>
      </c>
      <c r="AN1329" s="369" t="s">
        <v>1824</v>
      </c>
      <c r="AO1329" s="367" t="s">
        <v>1326</v>
      </c>
      <c r="AP1329" s="370" t="s">
        <v>1816</v>
      </c>
      <c r="AQ1329" s="376" t="s">
        <v>661</v>
      </c>
      <c r="AR1329" s="369">
        <v>3.3333333333333301E-3</v>
      </c>
      <c r="AS1329" s="369">
        <v>3.3333333333333301E-3</v>
      </c>
      <c r="AT1329" s="369" t="s">
        <v>1424</v>
      </c>
      <c r="AW1329"/>
      <c r="AX1329" s="198"/>
      <c r="AY1329" s="184"/>
      <c r="AZ1329" s="184"/>
      <c r="BA1329" s="184"/>
      <c r="BB1329" s="186"/>
      <c r="BC1329" s="184"/>
      <c r="BD1329" s="184"/>
      <c r="BE1329" s="184"/>
      <c r="BF1329" s="184"/>
      <c r="BG1329" s="186"/>
      <c r="BH1329" s="186"/>
      <c r="BI1329" s="199"/>
      <c r="BJ1329" s="199"/>
      <c r="BK1329" s="199"/>
      <c r="BL1329" s="186"/>
      <c r="BM1329" s="186"/>
      <c r="BN1329" s="186"/>
      <c r="BO1329" s="186"/>
      <c r="BP1329" s="186"/>
      <c r="BQ1329" s="186"/>
      <c r="BR1329" s="186"/>
      <c r="BS1329" s="186"/>
      <c r="BT1329" s="187"/>
      <c r="BU1329" s="188"/>
      <c r="BV1329" s="189"/>
      <c r="BW1329" s="185"/>
      <c r="BX1329"/>
      <c r="BZ1329"/>
    </row>
    <row r="1330" spans="2:78" ht="18.75">
      <c r="B1330" s="363" t="s">
        <v>936</v>
      </c>
      <c r="C1330" s="364"/>
      <c r="D1330" s="365" t="s">
        <v>14</v>
      </c>
      <c r="E1330" s="365" t="s">
        <v>607</v>
      </c>
      <c r="F1330" s="365" t="s">
        <v>1424</v>
      </c>
      <c r="G1330" s="366" t="s">
        <v>1424</v>
      </c>
      <c r="H1330" s="366" t="s">
        <v>34</v>
      </c>
      <c r="I1330" s="366" t="s">
        <v>34</v>
      </c>
      <c r="J1330" s="366" t="s">
        <v>608</v>
      </c>
      <c r="L1330" s="368"/>
      <c r="M1330" s="368" t="s">
        <v>34</v>
      </c>
      <c r="N1330" s="367">
        <v>621692</v>
      </c>
      <c r="O1330" s="367" t="s">
        <v>1323</v>
      </c>
      <c r="P1330" s="371"/>
      <c r="S1330" s="367"/>
      <c r="U1330" s="369"/>
      <c r="W1330" s="369"/>
      <c r="Y1330" s="369"/>
      <c r="AA1330" s="369"/>
      <c r="AD1330" s="575">
        <v>0</v>
      </c>
      <c r="AE1330" s="370"/>
      <c r="AF1330" s="370"/>
      <c r="AG1330" s="374" t="s">
        <v>1458</v>
      </c>
      <c r="AH1330" s="374"/>
      <c r="AI1330" s="374">
        <v>1000</v>
      </c>
      <c r="AJ1330" s="374">
        <v>0</v>
      </c>
      <c r="AK1330" s="374">
        <v>0</v>
      </c>
      <c r="AN1330" s="369"/>
      <c r="AO1330" s="367" t="s">
        <v>1326</v>
      </c>
      <c r="AP1330" s="370"/>
      <c r="AR1330" s="369">
        <v>5.3333333333333297E-3</v>
      </c>
      <c r="AS1330" s="369">
        <v>5.3333333333333297E-3</v>
      </c>
      <c r="AT1330" s="369" t="s">
        <v>1424</v>
      </c>
      <c r="AW1330"/>
      <c r="AX1330" s="198"/>
      <c r="AY1330" s="184"/>
      <c r="AZ1330" s="184"/>
      <c r="BA1330" s="184"/>
      <c r="BB1330" s="186"/>
      <c r="BC1330" s="184"/>
      <c r="BD1330" s="184"/>
      <c r="BE1330" s="184"/>
      <c r="BF1330" s="184"/>
      <c r="BG1330" s="186"/>
      <c r="BH1330" s="186"/>
      <c r="BI1330" s="199"/>
      <c r="BJ1330" s="199"/>
      <c r="BK1330" s="199"/>
      <c r="BL1330" s="186"/>
      <c r="BM1330" s="186"/>
      <c r="BN1330" s="186"/>
      <c r="BO1330" s="186"/>
      <c r="BP1330" s="186"/>
      <c r="BQ1330" s="186"/>
      <c r="BR1330" s="186"/>
      <c r="BS1330" s="186"/>
      <c r="BT1330" s="187"/>
      <c r="BU1330" s="188"/>
      <c r="BV1330" s="189"/>
      <c r="BW1330" s="185"/>
      <c r="BX1330"/>
      <c r="BZ1330"/>
    </row>
    <row r="1331" spans="2:78" ht="18.75">
      <c r="B1331" s="363" t="s">
        <v>1041</v>
      </c>
      <c r="C1331" s="364">
        <v>39511032000197</v>
      </c>
      <c r="D1331" s="365" t="s">
        <v>11</v>
      </c>
      <c r="E1331" s="365" t="s">
        <v>620</v>
      </c>
      <c r="F1331" s="365" t="s">
        <v>665</v>
      </c>
      <c r="G1331" s="366" t="s">
        <v>740</v>
      </c>
      <c r="H1331" s="366" t="s">
        <v>34</v>
      </c>
      <c r="I1331" s="366" t="s">
        <v>1424</v>
      </c>
      <c r="J1331" s="366" t="s">
        <v>1424</v>
      </c>
      <c r="K1331" s="367" t="s">
        <v>48</v>
      </c>
      <c r="L1331" s="368"/>
      <c r="M1331" s="368" t="s">
        <v>34</v>
      </c>
      <c r="N1331" s="367">
        <v>621749</v>
      </c>
      <c r="O1331" s="367" t="s">
        <v>1323</v>
      </c>
      <c r="P1331" s="371">
        <v>44487</v>
      </c>
      <c r="Q1331" s="372">
        <v>113.20393478</v>
      </c>
      <c r="R1331" s="372">
        <v>22.208285026566529</v>
      </c>
      <c r="S1331" s="367">
        <v>1</v>
      </c>
      <c r="T1331" s="369">
        <v>0.10997438501819068</v>
      </c>
      <c r="U1331" s="369">
        <v>1.1783229625829752</v>
      </c>
      <c r="W1331" s="369"/>
      <c r="Y1331" s="369"/>
      <c r="AA1331" s="369"/>
      <c r="AB1331" s="369">
        <v>2.5376777296172042E-3</v>
      </c>
      <c r="AD1331" s="575">
        <v>39487617000119</v>
      </c>
      <c r="AE1331" s="370" t="s">
        <v>2062</v>
      </c>
      <c r="AF1331" s="370" t="s">
        <v>1875</v>
      </c>
      <c r="AG1331" s="374" t="s">
        <v>738</v>
      </c>
      <c r="AH1331" s="374" t="s">
        <v>1813</v>
      </c>
      <c r="AI1331" s="374">
        <v>1000</v>
      </c>
      <c r="AJ1331" s="374">
        <v>0</v>
      </c>
      <c r="AK1331" s="374">
        <v>0</v>
      </c>
      <c r="AL1331" s="722">
        <v>0</v>
      </c>
      <c r="AM1331" s="722">
        <v>0</v>
      </c>
      <c r="AN1331" s="369" t="s">
        <v>1820</v>
      </c>
      <c r="AO1331" s="367" t="s">
        <v>1326</v>
      </c>
      <c r="AP1331" s="370" t="s">
        <v>1835</v>
      </c>
      <c r="AQ1331" s="376" t="s">
        <v>1950</v>
      </c>
      <c r="AR1331" s="369">
        <v>1.2999999999999999E-3</v>
      </c>
      <c r="AS1331" s="369">
        <v>1.2999999999999999E-3</v>
      </c>
      <c r="AT1331" s="369" t="s">
        <v>1424</v>
      </c>
      <c r="AW1331"/>
      <c r="AX1331" s="198"/>
      <c r="AY1331" s="184"/>
      <c r="AZ1331" s="184"/>
      <c r="BA1331" s="184"/>
      <c r="BB1331" s="186"/>
      <c r="BC1331" s="184"/>
      <c r="BD1331" s="184"/>
      <c r="BE1331" s="184"/>
      <c r="BF1331" s="184"/>
      <c r="BG1331" s="186"/>
      <c r="BH1331" s="186"/>
      <c r="BI1331" s="199"/>
      <c r="BJ1331" s="199"/>
      <c r="BK1331" s="199"/>
      <c r="BL1331" s="186"/>
      <c r="BM1331" s="186"/>
      <c r="BN1331" s="186"/>
      <c r="BO1331" s="186"/>
      <c r="BP1331" s="186"/>
      <c r="BQ1331" s="186"/>
      <c r="BR1331" s="186"/>
      <c r="BS1331" s="186"/>
      <c r="BT1331" s="187"/>
      <c r="BU1331" s="188"/>
      <c r="BV1331" s="189"/>
      <c r="BW1331" s="185"/>
      <c r="BX1331"/>
      <c r="BZ1331"/>
    </row>
    <row r="1332" spans="2:78" ht="18.75">
      <c r="B1332" s="363" t="s">
        <v>1651</v>
      </c>
      <c r="C1332" s="364">
        <v>41498482000139</v>
      </c>
      <c r="D1332" s="365" t="s">
        <v>13</v>
      </c>
      <c r="E1332" s="365" t="s">
        <v>615</v>
      </c>
      <c r="F1332" s="365" t="s">
        <v>619</v>
      </c>
      <c r="G1332" s="366" t="s">
        <v>34</v>
      </c>
      <c r="H1332" s="366" t="s">
        <v>1340</v>
      </c>
      <c r="I1332" s="366" t="s">
        <v>34</v>
      </c>
      <c r="J1332" s="366" t="s">
        <v>611</v>
      </c>
      <c r="K1332" s="367" t="s">
        <v>48</v>
      </c>
      <c r="L1332" s="368"/>
      <c r="M1332" s="368" t="s">
        <v>1424</v>
      </c>
      <c r="N1332" s="367">
        <v>622125</v>
      </c>
      <c r="O1332" s="367" t="s">
        <v>1323</v>
      </c>
      <c r="P1332" s="371">
        <v>44511</v>
      </c>
      <c r="Q1332" s="372">
        <v>299.50836945999998</v>
      </c>
      <c r="R1332" s="372">
        <v>82.096704887304398</v>
      </c>
      <c r="S1332" s="367">
        <v>1</v>
      </c>
      <c r="T1332" s="369">
        <v>0.19497008177676967</v>
      </c>
      <c r="U1332" s="369">
        <v>2.0890112214425898</v>
      </c>
      <c r="W1332" s="369"/>
      <c r="Y1332" s="369"/>
      <c r="AA1332" s="369"/>
      <c r="AB1332" s="369">
        <v>5.023536977945172E-2</v>
      </c>
      <c r="AD1332" s="575">
        <v>41575707000103</v>
      </c>
      <c r="AE1332" s="370" t="s">
        <v>2060</v>
      </c>
      <c r="AF1332" s="370" t="s">
        <v>1856</v>
      </c>
      <c r="AG1332" s="374" t="s">
        <v>59</v>
      </c>
      <c r="AH1332" s="374" t="s">
        <v>1894</v>
      </c>
      <c r="AI1332" s="374">
        <v>1</v>
      </c>
      <c r="AJ1332" s="374">
        <v>0</v>
      </c>
      <c r="AK1332" s="374">
        <v>0</v>
      </c>
      <c r="AL1332" s="722">
        <v>2.2000000000000002</v>
      </c>
      <c r="AM1332" s="722">
        <v>0</v>
      </c>
      <c r="AN1332" s="369" t="s">
        <v>1820</v>
      </c>
      <c r="AO1332" s="367" t="s">
        <v>1323</v>
      </c>
      <c r="AP1332" s="370" t="s">
        <v>1835</v>
      </c>
      <c r="AQ1332" s="376" t="s">
        <v>1815</v>
      </c>
      <c r="AR1332" s="369">
        <v>0</v>
      </c>
      <c r="AS1332" s="369">
        <v>0</v>
      </c>
      <c r="AT1332" s="369" t="s">
        <v>1424</v>
      </c>
      <c r="AW1332"/>
      <c r="AX1332" s="198"/>
      <c r="AY1332" s="184"/>
      <c r="AZ1332" s="184"/>
      <c r="BA1332" s="184"/>
      <c r="BB1332" s="186"/>
      <c r="BC1332" s="184"/>
      <c r="BD1332" s="184"/>
      <c r="BE1332" s="184"/>
      <c r="BF1332" s="184"/>
      <c r="BG1332" s="186"/>
      <c r="BH1332" s="186"/>
      <c r="BI1332" s="199"/>
      <c r="BJ1332" s="199"/>
      <c r="BK1332" s="199"/>
      <c r="BL1332" s="186"/>
      <c r="BM1332" s="186"/>
      <c r="BN1332" s="186"/>
      <c r="BO1332" s="186"/>
      <c r="BP1332" s="186"/>
      <c r="BQ1332" s="186"/>
      <c r="BR1332" s="186"/>
      <c r="BS1332" s="186"/>
      <c r="BT1332" s="187"/>
      <c r="BU1332" s="188"/>
      <c r="BV1332" s="189"/>
      <c r="BW1332" s="185"/>
      <c r="BX1332"/>
      <c r="BZ1332"/>
    </row>
    <row r="1333" spans="2:78" ht="18.75">
      <c r="B1333" s="363" t="s">
        <v>731</v>
      </c>
      <c r="C1333" s="364">
        <v>43984537000146</v>
      </c>
      <c r="D1333" s="365" t="s">
        <v>13</v>
      </c>
      <c r="E1333" s="365" t="s">
        <v>615</v>
      </c>
      <c r="F1333" s="365" t="s">
        <v>619</v>
      </c>
      <c r="G1333" s="366" t="s">
        <v>34</v>
      </c>
      <c r="H1333" s="366" t="s">
        <v>1340</v>
      </c>
      <c r="I1333" s="366" t="s">
        <v>34</v>
      </c>
      <c r="J1333" s="366" t="s">
        <v>611</v>
      </c>
      <c r="K1333" s="367" t="s">
        <v>48</v>
      </c>
      <c r="L1333" s="368"/>
      <c r="M1333" s="368" t="s">
        <v>34</v>
      </c>
      <c r="N1333" s="367">
        <v>622435</v>
      </c>
      <c r="O1333" s="367" t="s">
        <v>1323</v>
      </c>
      <c r="P1333" s="371">
        <v>44505</v>
      </c>
      <c r="Q1333" s="372">
        <v>307.40805262999999</v>
      </c>
      <c r="R1333" s="372">
        <v>9289343.8146945667</v>
      </c>
      <c r="S1333" s="367">
        <v>1</v>
      </c>
      <c r="T1333" s="369">
        <v>0.193044093017815</v>
      </c>
      <c r="U1333" s="369">
        <v>2.0683751726028752</v>
      </c>
      <c r="W1333" s="369"/>
      <c r="Y1333" s="369"/>
      <c r="AA1333" s="369"/>
      <c r="AB1333" s="369">
        <v>5.0230332931403193E-2</v>
      </c>
      <c r="AD1333" s="575">
        <v>29726133000121</v>
      </c>
      <c r="AE1333" s="370" t="s">
        <v>1889</v>
      </c>
      <c r="AF1333" s="370" t="s">
        <v>1833</v>
      </c>
      <c r="AG1333" s="374" t="s">
        <v>1458</v>
      </c>
      <c r="AH1333" s="374" t="s">
        <v>1813</v>
      </c>
      <c r="AI1333" s="374">
        <v>500</v>
      </c>
      <c r="AJ1333" s="374">
        <v>100</v>
      </c>
      <c r="AK1333" s="374">
        <v>100</v>
      </c>
      <c r="AL1333" s="722">
        <v>0</v>
      </c>
      <c r="AM1333" s="722">
        <v>0</v>
      </c>
      <c r="AN1333" s="369" t="s">
        <v>1834</v>
      </c>
      <c r="AO1333" s="367" t="s">
        <v>1326</v>
      </c>
      <c r="AP1333" s="370" t="s">
        <v>1835</v>
      </c>
      <c r="AQ1333" s="376" t="s">
        <v>670</v>
      </c>
      <c r="AR1333" s="369">
        <v>4.0000000000000001E-3</v>
      </c>
      <c r="AS1333" s="369">
        <v>4.0000000000000001E-3</v>
      </c>
      <c r="AT1333" s="369" t="s">
        <v>1424</v>
      </c>
      <c r="AW1333"/>
      <c r="AX1333" s="198"/>
      <c r="AY1333" s="184"/>
      <c r="AZ1333" s="184"/>
      <c r="BA1333" s="184"/>
      <c r="BB1333" s="186"/>
      <c r="BC1333" s="184"/>
      <c r="BD1333" s="184"/>
      <c r="BE1333" s="184"/>
      <c r="BF1333" s="184"/>
      <c r="BG1333" s="186"/>
      <c r="BH1333" s="186"/>
      <c r="BI1333" s="199"/>
      <c r="BJ1333" s="199"/>
      <c r="BK1333" s="199"/>
      <c r="BL1333" s="186"/>
      <c r="BM1333" s="186"/>
      <c r="BN1333" s="186"/>
      <c r="BO1333" s="186"/>
      <c r="BP1333" s="186"/>
      <c r="BQ1333" s="186"/>
      <c r="BR1333" s="186"/>
      <c r="BS1333" s="186"/>
      <c r="BT1333" s="187"/>
      <c r="BU1333" s="188"/>
      <c r="BV1333" s="189"/>
      <c r="BW1333" s="185"/>
      <c r="BX1333"/>
      <c r="BZ1333"/>
    </row>
    <row r="1334" spans="2:78" ht="18.75">
      <c r="B1334" s="363" t="s">
        <v>1148</v>
      </c>
      <c r="C1334" s="364">
        <v>43985450000193</v>
      </c>
      <c r="D1334" s="365" t="s">
        <v>11</v>
      </c>
      <c r="E1334" s="365" t="s">
        <v>620</v>
      </c>
      <c r="F1334" s="365" t="s">
        <v>687</v>
      </c>
      <c r="G1334" s="366" t="s">
        <v>740</v>
      </c>
      <c r="H1334" s="366" t="s">
        <v>34</v>
      </c>
      <c r="I1334" s="366" t="s">
        <v>1321</v>
      </c>
      <c r="J1334" s="366" t="s">
        <v>608</v>
      </c>
      <c r="K1334" s="367" t="s">
        <v>48</v>
      </c>
      <c r="L1334" s="368"/>
      <c r="M1334" s="368" t="s">
        <v>1421</v>
      </c>
      <c r="N1334" s="367">
        <v>623156</v>
      </c>
      <c r="O1334" s="367" t="s">
        <v>1323</v>
      </c>
      <c r="P1334" s="371">
        <v>44505</v>
      </c>
      <c r="Q1334" s="372">
        <v>53.821120669999999</v>
      </c>
      <c r="S1334" s="367">
        <v>2</v>
      </c>
      <c r="U1334" s="369"/>
      <c r="W1334" s="369"/>
      <c r="Y1334" s="369"/>
      <c r="AA1334" s="369"/>
      <c r="AD1334" s="575">
        <v>0</v>
      </c>
      <c r="AE1334" s="370" t="s">
        <v>1977</v>
      </c>
      <c r="AF1334" s="370" t="s">
        <v>1833</v>
      </c>
      <c r="AG1334" s="374" t="s">
        <v>1458</v>
      </c>
      <c r="AH1334" s="374" t="s">
        <v>1813</v>
      </c>
      <c r="AI1334" s="374">
        <v>25000</v>
      </c>
      <c r="AJ1334" s="374">
        <v>1000</v>
      </c>
      <c r="AK1334" s="374">
        <v>1000</v>
      </c>
      <c r="AL1334" s="722">
        <v>0</v>
      </c>
      <c r="AM1334" s="722">
        <v>0</v>
      </c>
      <c r="AN1334" s="369" t="s">
        <v>1834</v>
      </c>
      <c r="AO1334" s="367" t="s">
        <v>1326</v>
      </c>
      <c r="AP1334" s="370" t="s">
        <v>1835</v>
      </c>
      <c r="AQ1334" s="376" t="s">
        <v>1950</v>
      </c>
      <c r="AR1334" s="369">
        <v>0</v>
      </c>
      <c r="AS1334" s="369">
        <v>0</v>
      </c>
      <c r="AT1334" s="369" t="s">
        <v>1424</v>
      </c>
      <c r="AW1334"/>
      <c r="AX1334" s="198"/>
      <c r="AY1334" s="184"/>
      <c r="AZ1334" s="184"/>
      <c r="BA1334" s="184"/>
      <c r="BB1334" s="186"/>
      <c r="BC1334" s="184"/>
      <c r="BD1334" s="184"/>
      <c r="BE1334" s="184"/>
      <c r="BF1334" s="184"/>
      <c r="BG1334" s="186"/>
      <c r="BH1334" s="186"/>
      <c r="BI1334" s="199"/>
      <c r="BJ1334" s="199"/>
      <c r="BK1334" s="199"/>
      <c r="BL1334" s="186"/>
      <c r="BM1334" s="186"/>
      <c r="BN1334" s="186"/>
      <c r="BO1334" s="186"/>
      <c r="BP1334" s="186"/>
      <c r="BQ1334" s="186"/>
      <c r="BR1334" s="186"/>
      <c r="BS1334" s="186"/>
      <c r="BT1334" s="187"/>
      <c r="BU1334" s="188"/>
      <c r="BV1334" s="189"/>
      <c r="BW1334" s="185"/>
      <c r="BX1334"/>
      <c r="BZ1334"/>
    </row>
    <row r="1335" spans="2:78" ht="18.75">
      <c r="B1335" s="363" t="s">
        <v>597</v>
      </c>
      <c r="C1335" s="364">
        <v>41574875000184</v>
      </c>
      <c r="D1335" s="365" t="s">
        <v>14</v>
      </c>
      <c r="E1335" s="365" t="s">
        <v>607</v>
      </c>
      <c r="F1335" s="365" t="s">
        <v>1424</v>
      </c>
      <c r="G1335" s="366" t="s">
        <v>1424</v>
      </c>
      <c r="H1335" s="366" t="s">
        <v>34</v>
      </c>
      <c r="I1335" s="366" t="s">
        <v>34</v>
      </c>
      <c r="J1335" s="366" t="s">
        <v>608</v>
      </c>
      <c r="K1335" s="367" t="s">
        <v>48</v>
      </c>
      <c r="L1335" s="368"/>
      <c r="M1335" s="368" t="s">
        <v>34</v>
      </c>
      <c r="N1335" s="367">
        <v>624438</v>
      </c>
      <c r="O1335" s="367" t="s">
        <v>1323</v>
      </c>
      <c r="P1335" s="371">
        <v>44336</v>
      </c>
      <c r="Q1335" s="372">
        <v>1.3147012</v>
      </c>
      <c r="R1335" s="372">
        <v>1.2333119168939393</v>
      </c>
      <c r="S1335" s="367">
        <v>2</v>
      </c>
      <c r="T1335" s="369">
        <v>-0.10049113650311192</v>
      </c>
      <c r="U1335" s="369">
        <v>-1.0767144881791413</v>
      </c>
      <c r="V1335" s="369">
        <v>-0.10049113650311192</v>
      </c>
      <c r="W1335" s="369">
        <v>-0.9002852091567628</v>
      </c>
      <c r="Y1335" s="369"/>
      <c r="AA1335" s="369"/>
      <c r="AB1335" s="369">
        <v>0.3273331110085555</v>
      </c>
      <c r="AC1335" s="373">
        <v>-0.64800221845821204</v>
      </c>
      <c r="AD1335" s="575">
        <v>29088425000186</v>
      </c>
      <c r="AE1335" s="370" t="s">
        <v>2056</v>
      </c>
      <c r="AF1335" s="370" t="s">
        <v>1833</v>
      </c>
      <c r="AG1335" s="374" t="s">
        <v>1458</v>
      </c>
      <c r="AH1335" s="374" t="s">
        <v>1819</v>
      </c>
      <c r="AI1335" s="374">
        <v>50</v>
      </c>
      <c r="AJ1335" s="374">
        <v>50</v>
      </c>
      <c r="AK1335" s="374">
        <v>30</v>
      </c>
      <c r="AL1335" s="722">
        <v>2</v>
      </c>
      <c r="AM1335" s="722">
        <v>20</v>
      </c>
      <c r="AN1335" s="369" t="s">
        <v>1815</v>
      </c>
      <c r="AO1335" s="367" t="s">
        <v>1326</v>
      </c>
      <c r="AP1335" s="370" t="s">
        <v>1816</v>
      </c>
      <c r="AQ1335" s="376" t="s">
        <v>683</v>
      </c>
      <c r="AR1335" s="369">
        <v>5.3333333333333297E-3</v>
      </c>
      <c r="AS1335" s="369">
        <v>5.3333333333333297E-3</v>
      </c>
      <c r="AT1335" s="369" t="s">
        <v>1424</v>
      </c>
      <c r="AW1335"/>
      <c r="AX1335" s="198"/>
      <c r="AY1335" s="184"/>
      <c r="AZ1335" s="184"/>
      <c r="BA1335" s="184"/>
      <c r="BB1335" s="186"/>
      <c r="BC1335" s="184"/>
      <c r="BD1335" s="184"/>
      <c r="BE1335" s="184"/>
      <c r="BF1335" s="184"/>
      <c r="BG1335" s="186"/>
      <c r="BH1335" s="186"/>
      <c r="BI1335" s="199"/>
      <c r="BJ1335" s="199"/>
      <c r="BK1335" s="199"/>
      <c r="BL1335" s="186"/>
      <c r="BM1335" s="186"/>
      <c r="BN1335" s="186"/>
      <c r="BO1335" s="186"/>
      <c r="BP1335" s="186"/>
      <c r="BQ1335" s="186"/>
      <c r="BR1335" s="186"/>
      <c r="BS1335" s="186"/>
      <c r="BT1335" s="187"/>
      <c r="BU1335" s="188"/>
      <c r="BV1335" s="189"/>
      <c r="BW1335" s="185"/>
      <c r="BX1335"/>
      <c r="BZ1335"/>
    </row>
    <row r="1336" spans="2:78" ht="18.75">
      <c r="B1336" s="363" t="s">
        <v>558</v>
      </c>
      <c r="C1336" s="364">
        <v>41956196000170</v>
      </c>
      <c r="D1336" s="365" t="s">
        <v>14</v>
      </c>
      <c r="E1336" s="365" t="s">
        <v>607</v>
      </c>
      <c r="F1336" s="365" t="s">
        <v>1424</v>
      </c>
      <c r="G1336" s="366" t="s">
        <v>1424</v>
      </c>
      <c r="H1336" s="366" t="s">
        <v>34</v>
      </c>
      <c r="I1336" s="366" t="s">
        <v>34</v>
      </c>
      <c r="J1336" s="366" t="s">
        <v>608</v>
      </c>
      <c r="K1336" s="367" t="s">
        <v>48</v>
      </c>
      <c r="L1336" s="368"/>
      <c r="M1336" s="368" t="s">
        <v>1421</v>
      </c>
      <c r="N1336" s="367">
        <v>624489</v>
      </c>
      <c r="O1336" s="367" t="s">
        <v>1323</v>
      </c>
      <c r="P1336" s="371">
        <v>44325</v>
      </c>
      <c r="Q1336" s="372">
        <v>111.93</v>
      </c>
      <c r="R1336" s="372">
        <v>128.48640552995388</v>
      </c>
      <c r="S1336" s="367">
        <v>3</v>
      </c>
      <c r="T1336" s="369">
        <v>-0.13105413105413133</v>
      </c>
      <c r="U1336" s="369">
        <v>-1.4041823642559901</v>
      </c>
      <c r="V1336" s="369">
        <v>-9.4955489614243938E-2</v>
      </c>
      <c r="W1336" s="369">
        <v>-0.85069216851075358</v>
      </c>
      <c r="Y1336" s="369"/>
      <c r="AA1336" s="369"/>
      <c r="AB1336" s="369">
        <v>0.38295666235620013</v>
      </c>
      <c r="AC1336" s="373">
        <v>-0.5394264038873422</v>
      </c>
      <c r="AD1336" s="575">
        <v>42196278000126</v>
      </c>
      <c r="AE1336" s="370" t="s">
        <v>2161</v>
      </c>
      <c r="AF1336" s="370" t="s">
        <v>2125</v>
      </c>
      <c r="AG1336" s="374" t="s">
        <v>930</v>
      </c>
      <c r="AH1336" s="374" t="s">
        <v>1819</v>
      </c>
      <c r="AI1336" s="374">
        <v>0</v>
      </c>
      <c r="AJ1336" s="374">
        <v>0</v>
      </c>
      <c r="AK1336" s="374">
        <v>0</v>
      </c>
      <c r="AL1336" s="722">
        <v>0</v>
      </c>
      <c r="AM1336" s="722">
        <v>0</v>
      </c>
      <c r="AN1336" s="369" t="s">
        <v>668</v>
      </c>
      <c r="AO1336" s="367" t="s">
        <v>1326</v>
      </c>
      <c r="AP1336" s="370" t="s">
        <v>1816</v>
      </c>
      <c r="AQ1336" s="376" t="s">
        <v>661</v>
      </c>
      <c r="AR1336" s="369">
        <v>3.15E-3</v>
      </c>
      <c r="AS1336" s="369">
        <v>3.15E-3</v>
      </c>
      <c r="AT1336" s="369" t="s">
        <v>1424</v>
      </c>
      <c r="AW1336"/>
      <c r="AX1336" s="198"/>
      <c r="AY1336" s="184"/>
      <c r="AZ1336" s="184"/>
      <c r="BA1336" s="184"/>
      <c r="BB1336" s="186"/>
      <c r="BC1336" s="184"/>
      <c r="BD1336" s="184"/>
      <c r="BE1336" s="184"/>
      <c r="BF1336" s="184"/>
      <c r="BG1336" s="186"/>
      <c r="BH1336" s="186"/>
      <c r="BI1336" s="199"/>
      <c r="BJ1336" s="199"/>
      <c r="BK1336" s="199"/>
      <c r="BL1336" s="186"/>
      <c r="BM1336" s="186"/>
      <c r="BN1336" s="186"/>
      <c r="BO1336" s="186"/>
      <c r="BP1336" s="186"/>
      <c r="BQ1336" s="186"/>
      <c r="BR1336" s="186"/>
      <c r="BS1336" s="186"/>
      <c r="BT1336" s="187"/>
      <c r="BU1336" s="188"/>
      <c r="BV1336" s="189"/>
      <c r="BW1336" s="185"/>
      <c r="BX1336"/>
      <c r="BZ1336"/>
    </row>
    <row r="1337" spans="2:78" ht="18.75">
      <c r="B1337" s="363" t="s">
        <v>1215</v>
      </c>
      <c r="C1337" s="364">
        <v>41269079000138</v>
      </c>
      <c r="D1337" s="365" t="s">
        <v>14</v>
      </c>
      <c r="E1337" s="365" t="s">
        <v>607</v>
      </c>
      <c r="F1337" s="365" t="s">
        <v>1424</v>
      </c>
      <c r="G1337" s="366" t="s">
        <v>1424</v>
      </c>
      <c r="H1337" s="366" t="s">
        <v>34</v>
      </c>
      <c r="I1337" s="366" t="s">
        <v>34</v>
      </c>
      <c r="J1337" s="366" t="s">
        <v>692</v>
      </c>
      <c r="K1337" s="367" t="s">
        <v>1815</v>
      </c>
      <c r="L1337" s="368"/>
      <c r="M1337" s="368" t="s">
        <v>1421</v>
      </c>
      <c r="N1337" s="367">
        <v>624926</v>
      </c>
      <c r="O1337" s="367" t="s">
        <v>1323</v>
      </c>
      <c r="P1337" s="371">
        <v>44232</v>
      </c>
      <c r="Q1337" s="372">
        <v>11.643805710000001</v>
      </c>
      <c r="R1337" s="372">
        <v>14.606644924700847</v>
      </c>
      <c r="S1337" s="367">
        <v>2</v>
      </c>
      <c r="T1337" s="369">
        <v>-0.40312557511149461</v>
      </c>
      <c r="U1337" s="369">
        <v>-4.3192978244867755</v>
      </c>
      <c r="V1337" s="369">
        <v>-0.45538319345989886</v>
      </c>
      <c r="W1337" s="369">
        <v>-4.0797105877872513</v>
      </c>
      <c r="Y1337" s="369"/>
      <c r="AA1337" s="369"/>
      <c r="AB1337" s="369">
        <v>0.35441551931003251</v>
      </c>
      <c r="AC1337" s="373">
        <v>-1.5998301659278067</v>
      </c>
      <c r="AD1337" s="575">
        <v>0</v>
      </c>
      <c r="AE1337" s="370" t="s">
        <v>2015</v>
      </c>
      <c r="AF1337" s="370" t="s">
        <v>1830</v>
      </c>
      <c r="AG1337" s="374" t="s">
        <v>743</v>
      </c>
      <c r="AH1337" s="374" t="s">
        <v>1813</v>
      </c>
      <c r="AI1337" s="374">
        <v>50000</v>
      </c>
      <c r="AJ1337" s="374">
        <v>10000</v>
      </c>
      <c r="AK1337" s="374">
        <v>50000</v>
      </c>
      <c r="AL1337" s="722">
        <v>0</v>
      </c>
      <c r="AM1337" s="722">
        <v>0</v>
      </c>
      <c r="AN1337" s="369" t="s">
        <v>1824</v>
      </c>
      <c r="AO1337" s="367" t="s">
        <v>1326</v>
      </c>
      <c r="AP1337" s="370" t="s">
        <v>1816</v>
      </c>
      <c r="AQ1337" s="376" t="s">
        <v>661</v>
      </c>
      <c r="AR1337" s="369">
        <v>3.4995E-3</v>
      </c>
      <c r="AS1337" s="369">
        <v>3.4995E-3</v>
      </c>
      <c r="AT1337" s="369" t="s">
        <v>1424</v>
      </c>
      <c r="AW1337"/>
      <c r="AX1337" s="198"/>
      <c r="AY1337" s="184"/>
      <c r="AZ1337" s="184"/>
      <c r="BA1337" s="184"/>
      <c r="BB1337" s="186"/>
      <c r="BC1337" s="184"/>
      <c r="BD1337" s="184"/>
      <c r="BE1337" s="184"/>
      <c r="BF1337" s="184"/>
      <c r="BG1337" s="186"/>
      <c r="BH1337" s="186"/>
      <c r="BI1337" s="199"/>
      <c r="BJ1337" s="199"/>
      <c r="BK1337" s="199"/>
      <c r="BL1337" s="186"/>
      <c r="BM1337" s="186"/>
      <c r="BN1337" s="186"/>
      <c r="BO1337" s="186"/>
      <c r="BP1337" s="186"/>
      <c r="BQ1337" s="186"/>
      <c r="BR1337" s="186"/>
      <c r="BS1337" s="186"/>
      <c r="BT1337" s="187"/>
      <c r="BU1337" s="188"/>
      <c r="BV1337" s="189"/>
      <c r="BW1337" s="185"/>
      <c r="BX1337"/>
      <c r="BZ1337"/>
    </row>
    <row r="1338" spans="2:78" ht="18.75">
      <c r="B1338" s="363" t="s">
        <v>1260</v>
      </c>
      <c r="C1338" s="364"/>
      <c r="D1338" s="365" t="s">
        <v>14</v>
      </c>
      <c r="E1338" s="365" t="s">
        <v>15</v>
      </c>
      <c r="F1338" s="365" t="s">
        <v>703</v>
      </c>
      <c r="G1338" s="366" t="s">
        <v>1424</v>
      </c>
      <c r="H1338" s="366" t="s">
        <v>34</v>
      </c>
      <c r="I1338" s="366" t="s">
        <v>34</v>
      </c>
      <c r="J1338" s="366" t="s">
        <v>611</v>
      </c>
      <c r="L1338" s="368"/>
      <c r="M1338" s="368" t="s">
        <v>1421</v>
      </c>
      <c r="N1338" s="367">
        <v>624985</v>
      </c>
      <c r="O1338" s="367" t="s">
        <v>1323</v>
      </c>
      <c r="P1338" s="371"/>
      <c r="S1338" s="367"/>
      <c r="U1338" s="369"/>
      <c r="W1338" s="369"/>
      <c r="Y1338" s="369"/>
      <c r="AA1338" s="369"/>
      <c r="AD1338" s="575">
        <v>0</v>
      </c>
      <c r="AE1338" s="370"/>
      <c r="AF1338" s="370"/>
      <c r="AG1338" s="374" t="s">
        <v>1458</v>
      </c>
      <c r="AH1338" s="374"/>
      <c r="AI1338" s="374">
        <v>1000</v>
      </c>
      <c r="AJ1338" s="374">
        <v>100</v>
      </c>
      <c r="AK1338" s="374">
        <v>100</v>
      </c>
      <c r="AN1338" s="369"/>
      <c r="AO1338" s="367" t="s">
        <v>1326</v>
      </c>
      <c r="AP1338" s="370"/>
      <c r="AR1338" s="369">
        <v>1.1332200000000001E-3</v>
      </c>
      <c r="AS1338" s="369">
        <v>1.1332200000000001E-3</v>
      </c>
      <c r="AT1338" s="369" t="s">
        <v>1424</v>
      </c>
      <c r="AW1338"/>
      <c r="AX1338" s="198"/>
      <c r="AY1338" s="184"/>
      <c r="AZ1338" s="184"/>
      <c r="BA1338" s="184"/>
      <c r="BB1338" s="186"/>
      <c r="BC1338" s="184"/>
      <c r="BD1338" s="184"/>
      <c r="BE1338" s="184"/>
      <c r="BF1338" s="184"/>
      <c r="BG1338" s="186"/>
      <c r="BH1338" s="186"/>
      <c r="BI1338" s="199"/>
      <c r="BJ1338" s="199"/>
      <c r="BK1338" s="199"/>
      <c r="BL1338" s="186"/>
      <c r="BM1338" s="186"/>
      <c r="BN1338" s="186"/>
      <c r="BO1338" s="186"/>
      <c r="BP1338" s="186"/>
      <c r="BQ1338" s="186"/>
      <c r="BR1338" s="186"/>
      <c r="BS1338" s="186"/>
      <c r="BT1338" s="187"/>
      <c r="BU1338" s="188"/>
      <c r="BV1338" s="189"/>
      <c r="BW1338" s="185"/>
      <c r="BX1338"/>
      <c r="BZ1338"/>
    </row>
    <row r="1339" spans="2:78" ht="18.75">
      <c r="B1339" s="363" t="s">
        <v>934</v>
      </c>
      <c r="C1339" s="364">
        <v>42773832000190</v>
      </c>
      <c r="D1339" s="365" t="s">
        <v>14</v>
      </c>
      <c r="E1339" s="365" t="s">
        <v>607</v>
      </c>
      <c r="F1339" s="365" t="s">
        <v>1424</v>
      </c>
      <c r="G1339" s="366" t="s">
        <v>1424</v>
      </c>
      <c r="H1339" s="366" t="s">
        <v>34</v>
      </c>
      <c r="I1339" s="366" t="s">
        <v>34</v>
      </c>
      <c r="J1339" s="366" t="s">
        <v>608</v>
      </c>
      <c r="K1339" s="367" t="s">
        <v>48</v>
      </c>
      <c r="L1339" s="368"/>
      <c r="M1339" s="368" t="s">
        <v>34</v>
      </c>
      <c r="N1339" s="367">
        <v>625566</v>
      </c>
      <c r="O1339" s="367" t="s">
        <v>1323</v>
      </c>
      <c r="P1339" s="371">
        <v>44429</v>
      </c>
      <c r="Q1339" s="372">
        <v>4.3499999999999996</v>
      </c>
      <c r="R1339" s="372">
        <v>4.045342465753424</v>
      </c>
      <c r="S1339" s="367">
        <v>2</v>
      </c>
      <c r="T1339" s="369">
        <v>-7.8431372549018885E-2</v>
      </c>
      <c r="U1339" s="369">
        <v>-0.84035466300741168</v>
      </c>
      <c r="V1339" s="369">
        <v>-5.9999999999999276E-2</v>
      </c>
      <c r="W1339" s="369">
        <v>-0.53753111397772246</v>
      </c>
      <c r="Y1339" s="369"/>
      <c r="AA1339" s="369"/>
      <c r="AB1339" s="369">
        <v>0.32138498137609789</v>
      </c>
      <c r="AC1339" s="373">
        <v>-0.53400580472184866</v>
      </c>
      <c r="AD1339" s="575">
        <v>29275418000193</v>
      </c>
      <c r="AE1339" s="370" t="s">
        <v>2162</v>
      </c>
      <c r="AF1339" s="370" t="s">
        <v>1833</v>
      </c>
      <c r="AG1339" s="374" t="s">
        <v>1458</v>
      </c>
      <c r="AH1339" s="374" t="s">
        <v>1894</v>
      </c>
      <c r="AI1339" s="374">
        <v>5000</v>
      </c>
      <c r="AJ1339" s="374">
        <v>1000</v>
      </c>
      <c r="AK1339" s="374">
        <v>5000</v>
      </c>
      <c r="AL1339" s="722">
        <v>0</v>
      </c>
      <c r="AM1339" s="722">
        <v>0</v>
      </c>
      <c r="AN1339" s="369" t="s">
        <v>1834</v>
      </c>
      <c r="AO1339" s="367" t="s">
        <v>1326</v>
      </c>
      <c r="AP1339" s="370" t="s">
        <v>1816</v>
      </c>
      <c r="AQ1339" s="376" t="s">
        <v>661</v>
      </c>
      <c r="AR1339" s="369">
        <v>5.0673000000000003E-3</v>
      </c>
      <c r="AS1339" s="369">
        <v>5.0673000000000003E-3</v>
      </c>
      <c r="AT1339" s="369" t="s">
        <v>1424</v>
      </c>
      <c r="AW1339"/>
      <c r="AX1339" s="198"/>
      <c r="AY1339" s="184"/>
      <c r="AZ1339" s="184"/>
      <c r="BA1339" s="184"/>
      <c r="BB1339" s="186"/>
      <c r="BC1339" s="184"/>
      <c r="BD1339" s="184"/>
      <c r="BE1339" s="184"/>
      <c r="BF1339" s="184"/>
      <c r="BG1339" s="186"/>
      <c r="BH1339" s="186"/>
      <c r="BI1339" s="199"/>
      <c r="BJ1339" s="199"/>
      <c r="BK1339" s="199"/>
      <c r="BL1339" s="186"/>
      <c r="BM1339" s="186"/>
      <c r="BN1339" s="186"/>
      <c r="BO1339" s="186"/>
      <c r="BP1339" s="186"/>
      <c r="BQ1339" s="186"/>
      <c r="BR1339" s="186"/>
      <c r="BS1339" s="186"/>
      <c r="BT1339" s="187"/>
      <c r="BU1339" s="188"/>
      <c r="BV1339" s="189"/>
      <c r="BW1339" s="185"/>
      <c r="BX1339"/>
      <c r="BZ1339"/>
    </row>
    <row r="1340" spans="2:78" ht="18.75">
      <c r="B1340" s="363" t="s">
        <v>780</v>
      </c>
      <c r="C1340" s="364">
        <v>43915574000100</v>
      </c>
      <c r="D1340" s="365" t="s">
        <v>14</v>
      </c>
      <c r="E1340" s="365" t="s">
        <v>607</v>
      </c>
      <c r="F1340" s="365" t="s">
        <v>1424</v>
      </c>
      <c r="G1340" s="366" t="s">
        <v>1424</v>
      </c>
      <c r="H1340" s="366" t="s">
        <v>34</v>
      </c>
      <c r="I1340" s="366" t="s">
        <v>34</v>
      </c>
      <c r="J1340" s="366" t="s">
        <v>608</v>
      </c>
      <c r="K1340" s="367" t="s">
        <v>48</v>
      </c>
      <c r="L1340" s="368"/>
      <c r="M1340" s="368" t="s">
        <v>34</v>
      </c>
      <c r="N1340" s="367">
        <v>625906</v>
      </c>
      <c r="O1340" s="367" t="s">
        <v>1323</v>
      </c>
      <c r="P1340" s="371">
        <v>44493</v>
      </c>
      <c r="Q1340" s="372">
        <v>18.618368799999999</v>
      </c>
      <c r="R1340" s="372">
        <v>14.523880276255706</v>
      </c>
      <c r="S1340" s="367">
        <v>2</v>
      </c>
      <c r="T1340" s="369">
        <v>-6.6312973008684106E-2</v>
      </c>
      <c r="U1340" s="369">
        <v>-0.71051180509309353</v>
      </c>
      <c r="W1340" s="369"/>
      <c r="Y1340" s="369"/>
      <c r="AA1340" s="369"/>
      <c r="AB1340" s="369">
        <v>0.22739097554969903</v>
      </c>
      <c r="AD1340" s="575">
        <v>43907839000110</v>
      </c>
      <c r="AE1340" s="370" t="s">
        <v>2163</v>
      </c>
      <c r="AF1340" s="370" t="s">
        <v>1833</v>
      </c>
      <c r="AG1340" s="374" t="s">
        <v>1458</v>
      </c>
      <c r="AH1340" s="374" t="s">
        <v>1819</v>
      </c>
      <c r="AI1340" s="374">
        <v>500</v>
      </c>
      <c r="AJ1340" s="374">
        <v>500</v>
      </c>
      <c r="AK1340" s="374">
        <v>500</v>
      </c>
      <c r="AL1340" s="722">
        <v>0</v>
      </c>
      <c r="AM1340" s="722">
        <v>0</v>
      </c>
      <c r="AN1340" s="369" t="s">
        <v>1834</v>
      </c>
      <c r="AO1340" s="367" t="s">
        <v>1326</v>
      </c>
      <c r="AP1340" s="370" t="s">
        <v>1816</v>
      </c>
      <c r="AQ1340" s="376" t="s">
        <v>661</v>
      </c>
      <c r="AR1340" s="369">
        <v>4.8006000000000004E-3</v>
      </c>
      <c r="AS1340" s="369">
        <v>4.8006000000000004E-3</v>
      </c>
      <c r="AT1340" s="369" t="s">
        <v>1424</v>
      </c>
      <c r="AW1340"/>
      <c r="AX1340" s="198"/>
      <c r="AY1340" s="184"/>
      <c r="AZ1340" s="184"/>
      <c r="BA1340" s="184"/>
      <c r="BB1340" s="186"/>
      <c r="BC1340" s="184"/>
      <c r="BD1340" s="184"/>
      <c r="BE1340" s="184"/>
      <c r="BF1340" s="184"/>
      <c r="BG1340" s="186"/>
      <c r="BH1340" s="186"/>
      <c r="BI1340" s="199"/>
      <c r="BJ1340" s="199"/>
      <c r="BK1340" s="199"/>
      <c r="BL1340" s="186"/>
      <c r="BM1340" s="186"/>
      <c r="BN1340" s="186"/>
      <c r="BO1340" s="186"/>
      <c r="BP1340" s="186"/>
      <c r="BQ1340" s="186"/>
      <c r="BR1340" s="186"/>
      <c r="BS1340" s="186"/>
      <c r="BT1340" s="187"/>
      <c r="BU1340" s="188"/>
      <c r="BV1340" s="189"/>
      <c r="BW1340" s="185"/>
      <c r="BX1340"/>
      <c r="BZ1340"/>
    </row>
    <row r="1341" spans="2:78" ht="18.75">
      <c r="B1341" s="363" t="s">
        <v>779</v>
      </c>
      <c r="C1341" s="364">
        <v>43917039000180</v>
      </c>
      <c r="D1341" s="365" t="s">
        <v>14</v>
      </c>
      <c r="E1341" s="365" t="s">
        <v>607</v>
      </c>
      <c r="F1341" s="365" t="s">
        <v>1424</v>
      </c>
      <c r="G1341" s="366" t="s">
        <v>1424</v>
      </c>
      <c r="H1341" s="366" t="s">
        <v>34</v>
      </c>
      <c r="I1341" s="366" t="s">
        <v>34</v>
      </c>
      <c r="J1341" s="366" t="s">
        <v>608</v>
      </c>
      <c r="K1341" s="367" t="s">
        <v>48</v>
      </c>
      <c r="L1341" s="368"/>
      <c r="M1341" s="368" t="s">
        <v>34</v>
      </c>
      <c r="N1341" s="367">
        <v>626007</v>
      </c>
      <c r="O1341" s="367" t="s">
        <v>1323</v>
      </c>
      <c r="P1341" s="371">
        <v>44493</v>
      </c>
      <c r="Q1341" s="372">
        <v>105.00621398</v>
      </c>
      <c r="R1341" s="372">
        <v>83.916893707625547</v>
      </c>
      <c r="S1341" s="367">
        <v>2</v>
      </c>
      <c r="T1341" s="369">
        <v>-6.0218861560290105E-2</v>
      </c>
      <c r="U1341" s="369">
        <v>-0.6452163141931474</v>
      </c>
      <c r="W1341" s="369"/>
      <c r="Y1341" s="369"/>
      <c r="AA1341" s="369"/>
      <c r="AB1341" s="369">
        <v>0.22203863369003196</v>
      </c>
      <c r="AD1341" s="575">
        <v>43909011000100</v>
      </c>
      <c r="AE1341" s="370" t="s">
        <v>2163</v>
      </c>
      <c r="AF1341" s="370" t="s">
        <v>1833</v>
      </c>
      <c r="AG1341" s="374" t="s">
        <v>1458</v>
      </c>
      <c r="AH1341" s="374" t="s">
        <v>1813</v>
      </c>
      <c r="AI1341" s="374">
        <v>500</v>
      </c>
      <c r="AJ1341" s="374">
        <v>500</v>
      </c>
      <c r="AK1341" s="374">
        <v>500</v>
      </c>
      <c r="AL1341" s="722">
        <v>0</v>
      </c>
      <c r="AM1341" s="722">
        <v>0</v>
      </c>
      <c r="AN1341" s="369" t="s">
        <v>1834</v>
      </c>
      <c r="AO1341" s="367" t="s">
        <v>1326</v>
      </c>
      <c r="AP1341" s="370" t="s">
        <v>1816</v>
      </c>
      <c r="AQ1341" s="376" t="s">
        <v>661</v>
      </c>
      <c r="AR1341" s="369">
        <v>4.8006000000000004E-3</v>
      </c>
      <c r="AS1341" s="369">
        <v>4.8006000000000004E-3</v>
      </c>
      <c r="AT1341" s="369" t="s">
        <v>1424</v>
      </c>
      <c r="AW1341"/>
      <c r="AX1341" s="198"/>
      <c r="AY1341" s="184"/>
      <c r="AZ1341" s="184"/>
      <c r="BA1341" s="184"/>
      <c r="BB1341" s="186"/>
      <c r="BC1341" s="184"/>
      <c r="BD1341" s="184"/>
      <c r="BE1341" s="184"/>
      <c r="BF1341" s="184"/>
      <c r="BG1341" s="186"/>
      <c r="BH1341" s="186"/>
      <c r="BI1341" s="199"/>
      <c r="BJ1341" s="199"/>
      <c r="BK1341" s="199"/>
      <c r="BL1341" s="186"/>
      <c r="BM1341" s="186"/>
      <c r="BN1341" s="186"/>
      <c r="BO1341" s="186"/>
      <c r="BP1341" s="186"/>
      <c r="BQ1341" s="186"/>
      <c r="BR1341" s="186"/>
      <c r="BS1341" s="186"/>
      <c r="BT1341" s="187"/>
      <c r="BU1341" s="188"/>
      <c r="BV1341" s="189"/>
      <c r="BW1341" s="185"/>
      <c r="BX1341"/>
      <c r="BZ1341"/>
    </row>
    <row r="1342" spans="2:78" ht="18.75">
      <c r="B1342" s="363" t="s">
        <v>1263</v>
      </c>
      <c r="C1342" s="364"/>
      <c r="D1342" s="365" t="s">
        <v>14</v>
      </c>
      <c r="E1342" s="365" t="s">
        <v>15</v>
      </c>
      <c r="F1342" s="365" t="s">
        <v>703</v>
      </c>
      <c r="G1342" s="366" t="s">
        <v>1424</v>
      </c>
      <c r="H1342" s="366" t="s">
        <v>34</v>
      </c>
      <c r="I1342" s="366" t="s">
        <v>34</v>
      </c>
      <c r="J1342" s="366" t="s">
        <v>611</v>
      </c>
      <c r="L1342" s="368"/>
      <c r="M1342" s="368" t="s">
        <v>1421</v>
      </c>
      <c r="N1342" s="367">
        <v>626082</v>
      </c>
      <c r="O1342" s="367" t="s">
        <v>1323</v>
      </c>
      <c r="P1342" s="371"/>
      <c r="S1342" s="367"/>
      <c r="U1342" s="369"/>
      <c r="W1342" s="369"/>
      <c r="Y1342" s="369"/>
      <c r="AA1342" s="369"/>
      <c r="AD1342" s="575">
        <v>0</v>
      </c>
      <c r="AE1342" s="370"/>
      <c r="AF1342" s="370"/>
      <c r="AG1342" s="374" t="s">
        <v>1458</v>
      </c>
      <c r="AH1342" s="374"/>
      <c r="AI1342" s="374">
        <v>1000</v>
      </c>
      <c r="AJ1342" s="374">
        <v>100</v>
      </c>
      <c r="AK1342" s="374">
        <v>100</v>
      </c>
      <c r="AN1342" s="369"/>
      <c r="AO1342" s="367" t="s">
        <v>1326</v>
      </c>
      <c r="AP1342" s="370"/>
      <c r="AR1342" s="369">
        <v>1.1332200000000001E-3</v>
      </c>
      <c r="AS1342" s="369">
        <v>1.1332200000000001E-3</v>
      </c>
      <c r="AT1342" s="369" t="s">
        <v>1424</v>
      </c>
      <c r="AW1342"/>
      <c r="AX1342" s="198"/>
      <c r="AY1342" s="184"/>
      <c r="AZ1342" s="184"/>
      <c r="BA1342" s="184"/>
      <c r="BB1342" s="186"/>
      <c r="BC1342" s="184"/>
      <c r="BD1342" s="184"/>
      <c r="BE1342" s="184"/>
      <c r="BF1342" s="184"/>
      <c r="BG1342" s="186"/>
      <c r="BH1342" s="186"/>
      <c r="BI1342" s="199"/>
      <c r="BJ1342" s="199"/>
      <c r="BK1342" s="199"/>
      <c r="BL1342" s="186"/>
      <c r="BM1342" s="186"/>
      <c r="BN1342" s="186"/>
      <c r="BO1342" s="186"/>
      <c r="BP1342" s="186"/>
      <c r="BQ1342" s="186"/>
      <c r="BR1342" s="186"/>
      <c r="BS1342" s="186"/>
      <c r="BT1342" s="187"/>
      <c r="BU1342" s="188"/>
      <c r="BV1342" s="189"/>
      <c r="BW1342" s="185"/>
      <c r="BX1342"/>
      <c r="BZ1342"/>
    </row>
    <row r="1343" spans="2:78" ht="18.75">
      <c r="B1343" s="363" t="s">
        <v>1264</v>
      </c>
      <c r="C1343" s="364"/>
      <c r="D1343" s="365" t="s">
        <v>14</v>
      </c>
      <c r="E1343" s="365" t="s">
        <v>15</v>
      </c>
      <c r="F1343" s="365" t="s">
        <v>703</v>
      </c>
      <c r="G1343" s="366" t="s">
        <v>1424</v>
      </c>
      <c r="H1343" s="366" t="s">
        <v>34</v>
      </c>
      <c r="I1343" s="366" t="s">
        <v>34</v>
      </c>
      <c r="J1343" s="366" t="s">
        <v>611</v>
      </c>
      <c r="L1343" s="368"/>
      <c r="M1343" s="368" t="s">
        <v>34</v>
      </c>
      <c r="N1343" s="367">
        <v>626090</v>
      </c>
      <c r="O1343" s="367" t="s">
        <v>1323</v>
      </c>
      <c r="P1343" s="371"/>
      <c r="S1343" s="367"/>
      <c r="U1343" s="369"/>
      <c r="W1343" s="369"/>
      <c r="Y1343" s="369"/>
      <c r="AA1343" s="369"/>
      <c r="AD1343" s="575">
        <v>40226808000106</v>
      </c>
      <c r="AE1343" s="370"/>
      <c r="AF1343" s="370"/>
      <c r="AG1343" s="374" t="s">
        <v>1458</v>
      </c>
      <c r="AH1343" s="374"/>
      <c r="AI1343" s="374">
        <v>5000</v>
      </c>
      <c r="AJ1343" s="374">
        <v>100</v>
      </c>
      <c r="AK1343" s="374">
        <v>100</v>
      </c>
      <c r="AN1343" s="369"/>
      <c r="AO1343" s="367" t="s">
        <v>1326</v>
      </c>
      <c r="AP1343" s="370"/>
      <c r="AR1343" s="369">
        <v>4.6661999999999997E-3</v>
      </c>
      <c r="AS1343" s="369">
        <v>4.6661999999999997E-3</v>
      </c>
      <c r="AT1343" s="369" t="s">
        <v>1424</v>
      </c>
      <c r="AW1343"/>
      <c r="AX1343" s="198"/>
      <c r="AY1343" s="184"/>
      <c r="AZ1343" s="184"/>
      <c r="BA1343" s="184"/>
      <c r="BB1343" s="186"/>
      <c r="BC1343" s="184"/>
      <c r="BD1343" s="184"/>
      <c r="BE1343" s="184"/>
      <c r="BF1343" s="184"/>
      <c r="BG1343" s="186"/>
      <c r="BH1343" s="186"/>
      <c r="BI1343" s="199"/>
      <c r="BJ1343" s="199"/>
      <c r="BK1343" s="199"/>
      <c r="BL1343" s="186"/>
      <c r="BM1343" s="186"/>
      <c r="BN1343" s="186"/>
      <c r="BO1343" s="186"/>
      <c r="BP1343" s="186"/>
      <c r="BQ1343" s="186"/>
      <c r="BR1343" s="186"/>
      <c r="BS1343" s="186"/>
      <c r="BT1343" s="187"/>
      <c r="BU1343" s="188"/>
      <c r="BV1343" s="189"/>
      <c r="BW1343" s="185"/>
      <c r="BX1343"/>
      <c r="BZ1343"/>
    </row>
    <row r="1344" spans="2:78" ht="18.75">
      <c r="B1344" s="363" t="s">
        <v>1269</v>
      </c>
      <c r="C1344" s="364"/>
      <c r="D1344" s="365" t="s">
        <v>14</v>
      </c>
      <c r="E1344" s="365" t="s">
        <v>607</v>
      </c>
      <c r="F1344" s="365" t="s">
        <v>862</v>
      </c>
      <c r="G1344" s="366" t="s">
        <v>1424</v>
      </c>
      <c r="H1344" s="366" t="s">
        <v>34</v>
      </c>
      <c r="I1344" s="366" t="s">
        <v>34</v>
      </c>
      <c r="J1344" s="366" t="s">
        <v>611</v>
      </c>
      <c r="L1344" s="368"/>
      <c r="M1344" s="368" t="s">
        <v>1421</v>
      </c>
      <c r="N1344" s="367">
        <v>626112</v>
      </c>
      <c r="O1344" s="367" t="s">
        <v>1323</v>
      </c>
      <c r="P1344" s="371"/>
      <c r="S1344" s="367"/>
      <c r="U1344" s="369"/>
      <c r="W1344" s="369"/>
      <c r="Y1344" s="369"/>
      <c r="AA1344" s="369"/>
      <c r="AD1344" s="575">
        <v>0</v>
      </c>
      <c r="AE1344" s="370"/>
      <c r="AF1344" s="370"/>
      <c r="AG1344" s="374" t="s">
        <v>1458</v>
      </c>
      <c r="AH1344" s="374"/>
      <c r="AI1344" s="374">
        <v>1000</v>
      </c>
      <c r="AJ1344" s="374">
        <v>100</v>
      </c>
      <c r="AK1344" s="374">
        <v>100</v>
      </c>
      <c r="AN1344" s="369"/>
      <c r="AO1344" s="367" t="s">
        <v>1326</v>
      </c>
      <c r="AP1344" s="370"/>
      <c r="AR1344" s="369">
        <v>2.9997000000000001E-3</v>
      </c>
      <c r="AS1344" s="369">
        <v>2.9997000000000001E-3</v>
      </c>
      <c r="AT1344" s="369" t="s">
        <v>1424</v>
      </c>
      <c r="AW1344"/>
      <c r="AX1344" s="198"/>
      <c r="AY1344" s="184"/>
      <c r="AZ1344" s="184"/>
      <c r="BA1344" s="184"/>
      <c r="BB1344" s="186"/>
      <c r="BC1344" s="184"/>
      <c r="BD1344" s="184"/>
      <c r="BE1344" s="184"/>
      <c r="BF1344" s="184"/>
      <c r="BG1344" s="186"/>
      <c r="BH1344" s="186"/>
      <c r="BI1344" s="199"/>
      <c r="BJ1344" s="199"/>
      <c r="BK1344" s="199"/>
      <c r="BL1344" s="186"/>
      <c r="BM1344" s="186"/>
      <c r="BN1344" s="186"/>
      <c r="BO1344" s="186"/>
      <c r="BP1344" s="186"/>
      <c r="BQ1344" s="186"/>
      <c r="BR1344" s="186"/>
      <c r="BS1344" s="186"/>
      <c r="BT1344" s="187"/>
      <c r="BU1344" s="188"/>
      <c r="BV1344" s="189"/>
      <c r="BW1344" s="185"/>
      <c r="BX1344"/>
      <c r="BZ1344"/>
    </row>
    <row r="1345" spans="2:78" ht="18.75">
      <c r="B1345" s="363" t="s">
        <v>864</v>
      </c>
      <c r="C1345" s="364"/>
      <c r="D1345" s="365" t="s">
        <v>14</v>
      </c>
      <c r="E1345" s="365" t="s">
        <v>15</v>
      </c>
      <c r="F1345" s="365" t="s">
        <v>703</v>
      </c>
      <c r="G1345" s="366" t="s">
        <v>1424</v>
      </c>
      <c r="H1345" s="366" t="s">
        <v>34</v>
      </c>
      <c r="I1345" s="366" t="s">
        <v>34</v>
      </c>
      <c r="J1345" s="366" t="s">
        <v>611</v>
      </c>
      <c r="L1345" s="368"/>
      <c r="M1345" s="368" t="s">
        <v>1421</v>
      </c>
      <c r="N1345" s="367">
        <v>626198</v>
      </c>
      <c r="O1345" s="367" t="s">
        <v>1323</v>
      </c>
      <c r="P1345" s="371"/>
      <c r="S1345" s="367"/>
      <c r="U1345" s="369"/>
      <c r="W1345" s="369"/>
      <c r="Y1345" s="369"/>
      <c r="AA1345" s="369"/>
      <c r="AD1345" s="575">
        <v>0</v>
      </c>
      <c r="AE1345" s="370"/>
      <c r="AF1345" s="370"/>
      <c r="AG1345" s="374" t="s">
        <v>1458</v>
      </c>
      <c r="AH1345" s="374"/>
      <c r="AI1345" s="374">
        <v>1</v>
      </c>
      <c r="AJ1345" s="374">
        <v>1</v>
      </c>
      <c r="AK1345" s="374">
        <v>1</v>
      </c>
      <c r="AN1345" s="369"/>
      <c r="AO1345" s="367" t="s">
        <v>1326</v>
      </c>
      <c r="AP1345" s="370"/>
      <c r="AR1345" s="369">
        <v>1.75E-3</v>
      </c>
      <c r="AS1345" s="369">
        <v>1.75E-3</v>
      </c>
      <c r="AT1345" s="369" t="s">
        <v>1424</v>
      </c>
      <c r="AW1345"/>
      <c r="AX1345" s="198"/>
      <c r="AY1345" s="184"/>
      <c r="AZ1345" s="184"/>
      <c r="BA1345" s="184"/>
      <c r="BB1345" s="186"/>
      <c r="BC1345" s="184"/>
      <c r="BD1345" s="184"/>
      <c r="BE1345" s="184"/>
      <c r="BF1345" s="184"/>
      <c r="BG1345" s="186"/>
      <c r="BH1345" s="186"/>
      <c r="BI1345" s="199"/>
      <c r="BJ1345" s="199"/>
      <c r="BK1345" s="199"/>
      <c r="BL1345" s="186"/>
      <c r="BM1345" s="186"/>
      <c r="BN1345" s="186"/>
      <c r="BO1345" s="186"/>
      <c r="BP1345" s="186"/>
      <c r="BQ1345" s="186"/>
      <c r="BR1345" s="186"/>
      <c r="BS1345" s="186"/>
      <c r="BT1345" s="187"/>
      <c r="BU1345" s="188"/>
      <c r="BV1345" s="189"/>
      <c r="BW1345" s="185"/>
      <c r="BX1345"/>
      <c r="BZ1345"/>
    </row>
    <row r="1346" spans="2:78" ht="18.75">
      <c r="B1346" s="363" t="s">
        <v>1656</v>
      </c>
      <c r="C1346" s="364">
        <v>44360367000191</v>
      </c>
      <c r="D1346" s="365" t="s">
        <v>14</v>
      </c>
      <c r="E1346" s="365" t="s">
        <v>1424</v>
      </c>
      <c r="F1346" s="365" t="s">
        <v>1424</v>
      </c>
      <c r="G1346" s="366" t="s">
        <v>1424</v>
      </c>
      <c r="H1346" s="366" t="s">
        <v>34</v>
      </c>
      <c r="I1346" s="366" t="s">
        <v>1424</v>
      </c>
      <c r="J1346" s="366" t="s">
        <v>1424</v>
      </c>
      <c r="K1346" s="367" t="s">
        <v>48</v>
      </c>
      <c r="L1346" s="368"/>
      <c r="M1346" s="368" t="s">
        <v>1424</v>
      </c>
      <c r="N1346" s="367">
        <v>627054</v>
      </c>
      <c r="O1346" s="367" t="s">
        <v>1323</v>
      </c>
      <c r="P1346" s="371">
        <v>44542</v>
      </c>
      <c r="Q1346" s="372">
        <v>29.8550726</v>
      </c>
      <c r="R1346" s="372">
        <v>23.894411460284363</v>
      </c>
      <c r="S1346" s="367">
        <v>2</v>
      </c>
      <c r="T1346" s="369">
        <v>0.12243892174282811</v>
      </c>
      <c r="U1346" s="369">
        <v>1.311874514957373</v>
      </c>
      <c r="W1346" s="369"/>
      <c r="Y1346" s="369"/>
      <c r="AA1346" s="369"/>
      <c r="AB1346" s="369">
        <v>0.17078809405129075</v>
      </c>
      <c r="AD1346" s="575">
        <v>0</v>
      </c>
      <c r="AE1346" s="370" t="s">
        <v>2164</v>
      </c>
      <c r="AF1346" s="370" t="s">
        <v>1833</v>
      </c>
      <c r="AG1346" s="374" t="s">
        <v>1458</v>
      </c>
      <c r="AH1346" s="374" t="s">
        <v>1813</v>
      </c>
      <c r="AI1346" s="374">
        <v>5000</v>
      </c>
      <c r="AJ1346" s="374">
        <v>5000</v>
      </c>
      <c r="AK1346" s="374">
        <v>5000</v>
      </c>
      <c r="AL1346" s="722">
        <v>0</v>
      </c>
      <c r="AM1346" s="722">
        <v>0</v>
      </c>
      <c r="AN1346" s="369" t="s">
        <v>1820</v>
      </c>
      <c r="AO1346" s="367" t="s">
        <v>1326</v>
      </c>
      <c r="AP1346" s="370" t="s">
        <v>1816</v>
      </c>
      <c r="AQ1346" s="376" t="s">
        <v>1815</v>
      </c>
      <c r="AR1346" s="369">
        <v>0</v>
      </c>
      <c r="AS1346" s="369">
        <v>0</v>
      </c>
      <c r="AT1346" s="369" t="s">
        <v>1424</v>
      </c>
      <c r="AW1346"/>
      <c r="AX1346" s="198"/>
      <c r="AY1346" s="184"/>
      <c r="AZ1346" s="184"/>
      <c r="BA1346" s="184"/>
      <c r="BB1346" s="186"/>
      <c r="BC1346" s="184"/>
      <c r="BD1346" s="184"/>
      <c r="BE1346" s="184"/>
      <c r="BF1346" s="184"/>
      <c r="BG1346" s="186"/>
      <c r="BH1346" s="186"/>
      <c r="BI1346" s="199"/>
      <c r="BJ1346" s="199"/>
      <c r="BK1346" s="199"/>
      <c r="BL1346" s="186"/>
      <c r="BM1346" s="186"/>
      <c r="BN1346" s="186"/>
      <c r="BO1346" s="186"/>
      <c r="BP1346" s="186"/>
      <c r="BQ1346" s="186"/>
      <c r="BR1346" s="186"/>
      <c r="BS1346" s="186"/>
      <c r="BT1346" s="187"/>
      <c r="BU1346" s="188"/>
      <c r="BV1346" s="189"/>
      <c r="BW1346" s="185"/>
      <c r="BX1346"/>
      <c r="BZ1346"/>
    </row>
    <row r="1347" spans="2:78" ht="18.75">
      <c r="B1347" s="363" t="s">
        <v>1382</v>
      </c>
      <c r="C1347" s="364">
        <v>32892819000105</v>
      </c>
      <c r="D1347" s="365" t="s">
        <v>11</v>
      </c>
      <c r="E1347" s="365" t="s">
        <v>620</v>
      </c>
      <c r="F1347" s="365" t="s">
        <v>665</v>
      </c>
      <c r="G1347" s="366" t="s">
        <v>740</v>
      </c>
      <c r="H1347" s="366" t="s">
        <v>34</v>
      </c>
      <c r="I1347" s="366" t="s">
        <v>1424</v>
      </c>
      <c r="J1347" s="366" t="s">
        <v>1424</v>
      </c>
      <c r="K1347" s="367" t="s">
        <v>48</v>
      </c>
      <c r="L1347" s="368" t="s">
        <v>717</v>
      </c>
      <c r="M1347" s="368" t="s">
        <v>34</v>
      </c>
      <c r="N1347" s="367">
        <v>627089</v>
      </c>
      <c r="O1347" s="367" t="s">
        <v>1326</v>
      </c>
      <c r="P1347" s="371">
        <v>44546</v>
      </c>
      <c r="Q1347" s="372">
        <v>60.59257178</v>
      </c>
      <c r="R1347" s="372">
        <v>39.022860602380966</v>
      </c>
      <c r="S1347" s="367">
        <v>1</v>
      </c>
      <c r="T1347" s="369">
        <v>0.12428092320061745</v>
      </c>
      <c r="U1347" s="369">
        <v>1.3316106800149496</v>
      </c>
      <c r="W1347" s="369"/>
      <c r="Y1347" s="369"/>
      <c r="AA1347" s="369"/>
      <c r="AB1347" s="369">
        <v>1.083703828905601E-2</v>
      </c>
      <c r="AD1347" s="575">
        <v>40668849000152</v>
      </c>
      <c r="AE1347" s="370" t="s">
        <v>1908</v>
      </c>
      <c r="AF1347" s="370" t="s">
        <v>1856</v>
      </c>
      <c r="AG1347" s="374" t="s">
        <v>59</v>
      </c>
      <c r="AH1347" s="374" t="s">
        <v>1819</v>
      </c>
      <c r="AI1347" s="374">
        <v>100</v>
      </c>
      <c r="AJ1347" s="374">
        <v>1</v>
      </c>
      <c r="AK1347" s="374">
        <v>100</v>
      </c>
      <c r="AL1347" s="722">
        <v>0</v>
      </c>
      <c r="AM1347" s="722">
        <v>0</v>
      </c>
      <c r="AN1347" s="369" t="s">
        <v>1820</v>
      </c>
      <c r="AO1347" s="367" t="s">
        <v>1326</v>
      </c>
      <c r="AP1347" s="370" t="s">
        <v>1821</v>
      </c>
      <c r="AQ1347" s="376" t="s">
        <v>671</v>
      </c>
      <c r="AR1347" s="369">
        <v>2.0999999999999999E-3</v>
      </c>
      <c r="AS1347" s="369">
        <v>2.0999999999999999E-3</v>
      </c>
      <c r="AT1347" s="369" t="s">
        <v>1424</v>
      </c>
      <c r="AW1347"/>
      <c r="AX1347" s="198"/>
      <c r="AY1347" s="184"/>
      <c r="AZ1347" s="184"/>
      <c r="BA1347" s="184"/>
      <c r="BB1347" s="186"/>
      <c r="BC1347" s="184"/>
      <c r="BD1347" s="184"/>
      <c r="BE1347" s="184"/>
      <c r="BF1347" s="184"/>
      <c r="BG1347" s="186"/>
      <c r="BH1347" s="186"/>
      <c r="BI1347" s="199"/>
      <c r="BJ1347" s="199"/>
      <c r="BK1347" s="199"/>
      <c r="BL1347" s="186"/>
      <c r="BM1347" s="186"/>
      <c r="BN1347" s="186"/>
      <c r="BO1347" s="186"/>
      <c r="BP1347" s="186"/>
      <c r="BQ1347" s="186"/>
      <c r="BR1347" s="186"/>
      <c r="BS1347" s="186"/>
      <c r="BT1347" s="187"/>
      <c r="BU1347" s="188"/>
      <c r="BV1347" s="189"/>
      <c r="BW1347" s="185"/>
      <c r="BX1347"/>
      <c r="BZ1347"/>
    </row>
    <row r="1348" spans="2:78" ht="18.75">
      <c r="B1348" s="363" t="s">
        <v>477</v>
      </c>
      <c r="C1348" s="364">
        <v>41993440000174</v>
      </c>
      <c r="D1348" s="365" t="s">
        <v>11</v>
      </c>
      <c r="E1348" s="365" t="s">
        <v>620</v>
      </c>
      <c r="F1348" s="365" t="s">
        <v>665</v>
      </c>
      <c r="G1348" s="366" t="s">
        <v>740</v>
      </c>
      <c r="H1348" s="366" t="s">
        <v>34</v>
      </c>
      <c r="I1348" s="366" t="s">
        <v>1424</v>
      </c>
      <c r="J1348" s="366" t="s">
        <v>608</v>
      </c>
      <c r="K1348" s="367" t="s">
        <v>48</v>
      </c>
      <c r="L1348" s="368"/>
      <c r="M1348" s="368" t="s">
        <v>34</v>
      </c>
      <c r="N1348" s="367">
        <v>627372</v>
      </c>
      <c r="O1348" s="367" t="s">
        <v>1323</v>
      </c>
      <c r="P1348" s="371">
        <v>44441</v>
      </c>
      <c r="Q1348" s="372">
        <v>91.61</v>
      </c>
      <c r="R1348" s="372">
        <v>64.257235023041474</v>
      </c>
      <c r="S1348" s="367">
        <v>1</v>
      </c>
      <c r="T1348" s="369">
        <v>7.9303675048354894E-2</v>
      </c>
      <c r="U1348" s="369">
        <v>0.84970096728650468</v>
      </c>
      <c r="V1348" s="369">
        <v>7.7220077220076622E-2</v>
      </c>
      <c r="W1348" s="369">
        <v>0.69180323549256728</v>
      </c>
      <c r="Y1348" s="369"/>
      <c r="AA1348" s="369"/>
      <c r="AB1348" s="369">
        <v>1.9248342185095409E-2</v>
      </c>
      <c r="AC1348" s="373">
        <v>-1.7872379893485915</v>
      </c>
      <c r="AD1348" s="575">
        <v>29197090000134</v>
      </c>
      <c r="AE1348" s="370" t="s">
        <v>1908</v>
      </c>
      <c r="AF1348" s="370" t="s">
        <v>1856</v>
      </c>
      <c r="AG1348" s="374" t="s">
        <v>59</v>
      </c>
      <c r="AH1348" s="374" t="s">
        <v>1819</v>
      </c>
      <c r="AI1348" s="374">
        <v>100</v>
      </c>
      <c r="AJ1348" s="374">
        <v>1</v>
      </c>
      <c r="AK1348" s="374">
        <v>100</v>
      </c>
      <c r="AL1348" s="722">
        <v>0</v>
      </c>
      <c r="AM1348" s="722">
        <v>0</v>
      </c>
      <c r="AN1348" s="369" t="s">
        <v>1820</v>
      </c>
      <c r="AO1348" s="367" t="s">
        <v>1326</v>
      </c>
      <c r="AP1348" s="370" t="s">
        <v>1821</v>
      </c>
      <c r="AQ1348" s="376" t="s">
        <v>671</v>
      </c>
      <c r="AR1348" s="369">
        <v>2.0996999999999999E-3</v>
      </c>
      <c r="AS1348" s="369">
        <v>2.0996999999999999E-3</v>
      </c>
      <c r="AT1348" s="369" t="s">
        <v>1424</v>
      </c>
      <c r="AW1348"/>
      <c r="AX1348" s="198"/>
      <c r="AY1348" s="184"/>
      <c r="AZ1348" s="184"/>
      <c r="BA1348" s="184"/>
      <c r="BB1348" s="186"/>
      <c r="BC1348" s="184"/>
      <c r="BD1348" s="184"/>
      <c r="BE1348" s="184"/>
      <c r="BF1348" s="184"/>
      <c r="BG1348" s="186"/>
      <c r="BH1348" s="186"/>
      <c r="BI1348" s="199"/>
      <c r="BJ1348" s="199"/>
      <c r="BK1348" s="199"/>
      <c r="BL1348" s="186"/>
      <c r="BM1348" s="186"/>
      <c r="BN1348" s="186"/>
      <c r="BO1348" s="186"/>
      <c r="BP1348" s="186"/>
      <c r="BQ1348" s="186"/>
      <c r="BR1348" s="186"/>
      <c r="BS1348" s="186"/>
      <c r="BT1348" s="187"/>
      <c r="BU1348" s="188"/>
      <c r="BV1348" s="189"/>
      <c r="BW1348" s="185"/>
      <c r="BX1348"/>
      <c r="BZ1348"/>
    </row>
    <row r="1349" spans="2:78" ht="18.75">
      <c r="B1349" s="363" t="s">
        <v>1006</v>
      </c>
      <c r="C1349" s="364">
        <v>41745741000189</v>
      </c>
      <c r="D1349" s="365" t="s">
        <v>11</v>
      </c>
      <c r="E1349" s="365" t="s">
        <v>620</v>
      </c>
      <c r="F1349" s="365" t="s">
        <v>674</v>
      </c>
      <c r="G1349" s="366" t="s">
        <v>740</v>
      </c>
      <c r="H1349" s="366" t="s">
        <v>34</v>
      </c>
      <c r="I1349" s="366" t="s">
        <v>1306</v>
      </c>
      <c r="J1349" s="366" t="s">
        <v>1424</v>
      </c>
      <c r="K1349" s="367" t="s">
        <v>48</v>
      </c>
      <c r="L1349" s="368"/>
      <c r="M1349" s="368" t="s">
        <v>1421</v>
      </c>
      <c r="N1349" s="367">
        <v>627402</v>
      </c>
      <c r="O1349" s="367" t="s">
        <v>1323</v>
      </c>
      <c r="P1349" s="371">
        <v>44495</v>
      </c>
      <c r="Q1349" s="372">
        <v>165.68</v>
      </c>
      <c r="R1349" s="372">
        <v>143.48981566820279</v>
      </c>
      <c r="S1349" s="367">
        <v>0</v>
      </c>
      <c r="T1349" s="369">
        <v>9.8619329388559773E-2</v>
      </c>
      <c r="U1349" s="369">
        <v>1.0566589697578457</v>
      </c>
      <c r="W1349" s="369"/>
      <c r="Y1349" s="369"/>
      <c r="AA1349" s="369"/>
      <c r="AB1349" s="369">
        <v>7.6480931269362071E-3</v>
      </c>
      <c r="AD1349" s="575">
        <v>0</v>
      </c>
      <c r="AE1349" s="370" t="s">
        <v>2145</v>
      </c>
      <c r="AF1349" s="370" t="s">
        <v>1856</v>
      </c>
      <c r="AG1349" s="374" t="s">
        <v>59</v>
      </c>
      <c r="AH1349" s="374" t="s">
        <v>1819</v>
      </c>
      <c r="AI1349" s="374">
        <v>1</v>
      </c>
      <c r="AJ1349" s="374">
        <v>1</v>
      </c>
      <c r="AK1349" s="374">
        <v>1</v>
      </c>
      <c r="AL1349" s="722">
        <v>0</v>
      </c>
      <c r="AM1349" s="722">
        <v>0</v>
      </c>
      <c r="AN1349" s="369" t="s">
        <v>1820</v>
      </c>
      <c r="AO1349" s="367" t="s">
        <v>1326</v>
      </c>
      <c r="AP1349" s="370" t="s">
        <v>1821</v>
      </c>
      <c r="AQ1349" s="376" t="s">
        <v>11</v>
      </c>
      <c r="AR1349" s="369">
        <v>6.9999999999999999E-4</v>
      </c>
      <c r="AS1349" s="369">
        <v>6.9999999999999999E-4</v>
      </c>
      <c r="AT1349" s="369" t="s">
        <v>1424</v>
      </c>
      <c r="AW1349"/>
      <c r="AX1349" s="198"/>
      <c r="AY1349" s="184"/>
      <c r="AZ1349" s="184"/>
      <c r="BA1349" s="184"/>
      <c r="BB1349" s="186"/>
      <c r="BC1349" s="184"/>
      <c r="BD1349" s="184"/>
      <c r="BE1349" s="184"/>
      <c r="BF1349" s="184"/>
      <c r="BG1349" s="186"/>
      <c r="BH1349" s="186"/>
      <c r="BI1349" s="199"/>
      <c r="BJ1349" s="199"/>
      <c r="BK1349" s="199"/>
      <c r="BL1349" s="186"/>
      <c r="BM1349" s="186"/>
      <c r="BN1349" s="186"/>
      <c r="BO1349" s="186"/>
      <c r="BP1349" s="186"/>
      <c r="BQ1349" s="186"/>
      <c r="BR1349" s="186"/>
      <c r="BS1349" s="186"/>
      <c r="BT1349" s="187"/>
      <c r="BU1349" s="188"/>
      <c r="BV1349" s="189"/>
      <c r="BW1349" s="185"/>
      <c r="BX1349"/>
      <c r="BZ1349"/>
    </row>
    <row r="1350" spans="2:78" ht="18.75">
      <c r="B1350" s="363" t="s">
        <v>1646</v>
      </c>
      <c r="C1350" s="364">
        <v>44347000000138</v>
      </c>
      <c r="D1350" s="365" t="s">
        <v>14</v>
      </c>
      <c r="E1350" s="365" t="s">
        <v>614</v>
      </c>
      <c r="F1350" s="365" t="s">
        <v>1424</v>
      </c>
      <c r="G1350" s="366" t="s">
        <v>1424</v>
      </c>
      <c r="H1350" s="366" t="s">
        <v>1340</v>
      </c>
      <c r="I1350" s="366" t="s">
        <v>1424</v>
      </c>
      <c r="J1350" s="366" t="s">
        <v>692</v>
      </c>
      <c r="K1350" s="367" t="s">
        <v>48</v>
      </c>
      <c r="L1350" s="368"/>
      <c r="M1350" s="368" t="s">
        <v>1424</v>
      </c>
      <c r="N1350" s="367">
        <v>627674</v>
      </c>
      <c r="O1350" s="367" t="s">
        <v>1323</v>
      </c>
      <c r="P1350" s="371">
        <v>44541</v>
      </c>
      <c r="Q1350" s="372">
        <v>2.0373356399999998</v>
      </c>
      <c r="R1350" s="372">
        <v>2.3466717663953482</v>
      </c>
      <c r="S1350" s="367">
        <v>2</v>
      </c>
      <c r="T1350" s="369">
        <v>-0.3305039600487244</v>
      </c>
      <c r="U1350" s="369">
        <v>-3.5411919356093833</v>
      </c>
      <c r="W1350" s="369"/>
      <c r="Y1350" s="369"/>
      <c r="AA1350" s="369"/>
      <c r="AB1350" s="369">
        <v>0.16955022040795284</v>
      </c>
      <c r="AD1350" s="575">
        <v>44347468000122</v>
      </c>
      <c r="AE1350" s="370" t="s">
        <v>2165</v>
      </c>
      <c r="AF1350" s="370" t="s">
        <v>1833</v>
      </c>
      <c r="AG1350" s="374" t="s">
        <v>1458</v>
      </c>
      <c r="AH1350" s="374" t="s">
        <v>1819</v>
      </c>
      <c r="AI1350" s="374">
        <v>1000</v>
      </c>
      <c r="AJ1350" s="374">
        <v>1000</v>
      </c>
      <c r="AK1350" s="374">
        <v>1000</v>
      </c>
      <c r="AL1350" s="722">
        <v>0</v>
      </c>
      <c r="AM1350" s="722">
        <v>0</v>
      </c>
      <c r="AN1350" s="369" t="s">
        <v>1834</v>
      </c>
      <c r="AO1350" s="367" t="s">
        <v>1326</v>
      </c>
      <c r="AP1350" s="370" t="s">
        <v>1816</v>
      </c>
      <c r="AQ1350" s="376" t="s">
        <v>661</v>
      </c>
      <c r="AR1350" s="369">
        <v>2.6670000000000001E-3</v>
      </c>
      <c r="AS1350" s="369">
        <v>2.6670000000000001E-3</v>
      </c>
      <c r="AT1350" s="369" t="s">
        <v>1424</v>
      </c>
      <c r="AW1350"/>
      <c r="AX1350" s="198"/>
      <c r="AY1350" s="184"/>
      <c r="AZ1350" s="184"/>
      <c r="BA1350" s="184"/>
      <c r="BB1350" s="186"/>
      <c r="BC1350" s="184"/>
      <c r="BD1350" s="184"/>
      <c r="BE1350" s="184"/>
      <c r="BF1350" s="184"/>
      <c r="BG1350" s="186"/>
      <c r="BH1350" s="186"/>
      <c r="BI1350" s="199"/>
      <c r="BJ1350" s="199"/>
      <c r="BK1350" s="199"/>
      <c r="BL1350" s="186"/>
      <c r="BM1350" s="186"/>
      <c r="BN1350" s="186"/>
      <c r="BO1350" s="186"/>
      <c r="BP1350" s="186"/>
      <c r="BQ1350" s="186"/>
      <c r="BR1350" s="186"/>
      <c r="BS1350" s="186"/>
      <c r="BT1350" s="187"/>
      <c r="BU1350" s="188"/>
      <c r="BV1350" s="189"/>
      <c r="BW1350" s="185"/>
      <c r="BX1350"/>
      <c r="BZ1350"/>
    </row>
    <row r="1351" spans="2:78" ht="18.75">
      <c r="B1351" s="363" t="s">
        <v>1293</v>
      </c>
      <c r="C1351" s="364"/>
      <c r="D1351" s="365" t="s">
        <v>11</v>
      </c>
      <c r="E1351" s="365" t="s">
        <v>621</v>
      </c>
      <c r="F1351" s="365" t="s">
        <v>665</v>
      </c>
      <c r="G1351" s="366" t="s">
        <v>867</v>
      </c>
      <c r="H1351" s="366" t="s">
        <v>34</v>
      </c>
      <c r="I1351" s="366" t="s">
        <v>1424</v>
      </c>
      <c r="J1351" s="366" t="s">
        <v>608</v>
      </c>
      <c r="L1351" s="368"/>
      <c r="M1351" s="368" t="s">
        <v>34</v>
      </c>
      <c r="N1351" s="367">
        <v>629588</v>
      </c>
      <c r="O1351" s="367" t="s">
        <v>1323</v>
      </c>
      <c r="P1351" s="371"/>
      <c r="S1351" s="367"/>
      <c r="U1351" s="369"/>
      <c r="W1351" s="369"/>
      <c r="Y1351" s="369"/>
      <c r="AA1351" s="369"/>
      <c r="AD1351" s="575">
        <v>40142060000163</v>
      </c>
      <c r="AE1351" s="370"/>
      <c r="AF1351" s="370"/>
      <c r="AG1351" s="374" t="s">
        <v>721</v>
      </c>
      <c r="AH1351" s="374"/>
      <c r="AI1351" s="374">
        <v>10000</v>
      </c>
      <c r="AJ1351" s="374">
        <v>1000</v>
      </c>
      <c r="AK1351" s="374">
        <v>0</v>
      </c>
      <c r="AN1351" s="369"/>
      <c r="AO1351" s="367" t="s">
        <v>1326</v>
      </c>
      <c r="AP1351" s="370"/>
      <c r="AR1351" s="369">
        <v>9.33333333333333E-4</v>
      </c>
      <c r="AS1351" s="369">
        <v>9.33333333333333E-4</v>
      </c>
      <c r="AT1351" s="369" t="s">
        <v>1424</v>
      </c>
      <c r="AW1351"/>
      <c r="AX1351" s="198"/>
      <c r="AY1351" s="184"/>
      <c r="AZ1351" s="184"/>
      <c r="BA1351" s="184"/>
      <c r="BB1351" s="186"/>
      <c r="BC1351" s="184"/>
      <c r="BD1351" s="184"/>
      <c r="BE1351" s="184"/>
      <c r="BF1351" s="184"/>
      <c r="BG1351" s="186"/>
      <c r="BH1351" s="186"/>
      <c r="BI1351" s="199"/>
      <c r="BJ1351" s="199"/>
      <c r="BK1351" s="199"/>
      <c r="BL1351" s="186"/>
      <c r="BM1351" s="186"/>
      <c r="BN1351" s="186"/>
      <c r="BO1351" s="186"/>
      <c r="BP1351" s="186"/>
      <c r="BQ1351" s="186"/>
      <c r="BR1351" s="186"/>
      <c r="BS1351" s="186"/>
      <c r="BT1351" s="187"/>
      <c r="BU1351" s="188"/>
      <c r="BV1351" s="189"/>
      <c r="BW1351" s="185"/>
      <c r="BX1351"/>
      <c r="BZ1351"/>
    </row>
    <row r="1352" spans="2:78" ht="18.75">
      <c r="B1352" s="363" t="s">
        <v>1307</v>
      </c>
      <c r="C1352" s="364"/>
      <c r="D1352" s="365" t="s">
        <v>14</v>
      </c>
      <c r="E1352" s="365" t="s">
        <v>607</v>
      </c>
      <c r="F1352" s="365" t="s">
        <v>1424</v>
      </c>
      <c r="G1352" s="366" t="s">
        <v>1424</v>
      </c>
      <c r="H1352" s="366" t="s">
        <v>34</v>
      </c>
      <c r="I1352" s="366" t="s">
        <v>34</v>
      </c>
      <c r="J1352" s="366" t="s">
        <v>608</v>
      </c>
      <c r="L1352" s="368"/>
      <c r="M1352" s="368" t="s">
        <v>1421</v>
      </c>
      <c r="N1352" s="367">
        <v>630144</v>
      </c>
      <c r="O1352" s="367" t="s">
        <v>1323</v>
      </c>
      <c r="P1352" s="371"/>
      <c r="S1352" s="367"/>
      <c r="U1352" s="369"/>
      <c r="W1352" s="369"/>
      <c r="Y1352" s="369"/>
      <c r="AA1352" s="369"/>
      <c r="AD1352" s="575">
        <v>12123799000192</v>
      </c>
      <c r="AE1352" s="370"/>
      <c r="AF1352" s="370"/>
      <c r="AG1352" s="374" t="s">
        <v>1438</v>
      </c>
      <c r="AH1352" s="374"/>
      <c r="AI1352" s="374">
        <v>0</v>
      </c>
      <c r="AJ1352" s="374">
        <v>0</v>
      </c>
      <c r="AK1352" s="374">
        <v>0</v>
      </c>
      <c r="AN1352" s="369"/>
      <c r="AO1352" s="367" t="s">
        <v>1326</v>
      </c>
      <c r="AP1352" s="370"/>
      <c r="AR1352" s="369">
        <v>2.66666666666667E-4</v>
      </c>
      <c r="AS1352" s="369">
        <v>2.66666666666667E-4</v>
      </c>
      <c r="AT1352" s="369" t="s">
        <v>1424</v>
      </c>
      <c r="AW1352"/>
      <c r="AX1352" s="198"/>
      <c r="AY1352" s="184"/>
      <c r="AZ1352" s="184"/>
      <c r="BA1352" s="184"/>
      <c r="BB1352" s="186"/>
      <c r="BC1352" s="184"/>
      <c r="BD1352" s="184"/>
      <c r="BE1352" s="184"/>
      <c r="BF1352" s="184"/>
      <c r="BG1352" s="186"/>
      <c r="BH1352" s="186"/>
      <c r="BI1352" s="199"/>
      <c r="BJ1352" s="199"/>
      <c r="BK1352" s="199"/>
      <c r="BL1352" s="186"/>
      <c r="BM1352" s="186"/>
      <c r="BN1352" s="186"/>
      <c r="BO1352" s="186"/>
      <c r="BP1352" s="186"/>
      <c r="BQ1352" s="186"/>
      <c r="BR1352" s="186"/>
      <c r="BS1352" s="186"/>
      <c r="BT1352" s="187"/>
      <c r="BU1352" s="188"/>
      <c r="BV1352" s="189"/>
      <c r="BW1352" s="185"/>
      <c r="BX1352"/>
      <c r="BZ1352"/>
    </row>
    <row r="1353" spans="2:78" ht="18.75">
      <c r="B1353" s="363" t="s">
        <v>766</v>
      </c>
      <c r="C1353" s="364">
        <v>44417227000102</v>
      </c>
      <c r="D1353" s="365" t="s">
        <v>13</v>
      </c>
      <c r="E1353" s="365" t="s">
        <v>615</v>
      </c>
      <c r="F1353" s="365" t="s">
        <v>619</v>
      </c>
      <c r="G1353" s="366" t="s">
        <v>34</v>
      </c>
      <c r="H1353" s="366" t="s">
        <v>1340</v>
      </c>
      <c r="I1353" s="366" t="s">
        <v>34</v>
      </c>
      <c r="J1353" s="366" t="s">
        <v>611</v>
      </c>
      <c r="K1353" s="367" t="s">
        <v>48</v>
      </c>
      <c r="L1353" s="368" t="s">
        <v>1341</v>
      </c>
      <c r="M1353" s="368" t="s">
        <v>34</v>
      </c>
      <c r="N1353" s="367">
        <v>631108</v>
      </c>
      <c r="O1353" s="367" t="s">
        <v>1323</v>
      </c>
      <c r="P1353" s="371">
        <v>44538</v>
      </c>
      <c r="Q1353" s="372">
        <v>18.269304259999998</v>
      </c>
      <c r="R1353" s="372">
        <v>10.855107815862068</v>
      </c>
      <c r="S1353" s="367">
        <v>1</v>
      </c>
      <c r="T1353" s="369">
        <v>0.1319625764029837</v>
      </c>
      <c r="U1353" s="369">
        <v>1.4139159218896826</v>
      </c>
      <c r="W1353" s="369"/>
      <c r="Y1353" s="369"/>
      <c r="AA1353" s="369"/>
      <c r="AB1353" s="369">
        <v>2.755028898310833E-2</v>
      </c>
      <c r="AD1353" s="575">
        <v>0</v>
      </c>
      <c r="AE1353" s="370" t="s">
        <v>2097</v>
      </c>
      <c r="AF1353" s="370" t="s">
        <v>1833</v>
      </c>
      <c r="AG1353" s="374" t="s">
        <v>1458</v>
      </c>
      <c r="AH1353" s="374" t="s">
        <v>1819</v>
      </c>
      <c r="AI1353" s="374">
        <v>0</v>
      </c>
      <c r="AJ1353" s="374">
        <v>0</v>
      </c>
      <c r="AK1353" s="374">
        <v>0</v>
      </c>
      <c r="AL1353" s="722">
        <v>0</v>
      </c>
      <c r="AM1353" s="722">
        <v>0</v>
      </c>
      <c r="AN1353" s="369" t="s">
        <v>1820</v>
      </c>
      <c r="AO1353" s="367" t="s">
        <v>1326</v>
      </c>
      <c r="AP1353" s="370" t="s">
        <v>1835</v>
      </c>
      <c r="AQ1353" s="376" t="s">
        <v>666</v>
      </c>
      <c r="AR1353" s="369">
        <v>5.4000000000000003E-3</v>
      </c>
      <c r="AS1353" s="369">
        <v>5.4000000000000003E-3</v>
      </c>
      <c r="AT1353" s="369" t="s">
        <v>1424</v>
      </c>
      <c r="AW1353"/>
      <c r="AX1353" s="198"/>
      <c r="AY1353" s="184"/>
      <c r="AZ1353" s="184"/>
      <c r="BA1353" s="184"/>
      <c r="BB1353" s="186"/>
      <c r="BC1353" s="184"/>
      <c r="BD1353" s="184"/>
      <c r="BE1353" s="184"/>
      <c r="BF1353" s="184"/>
      <c r="BG1353" s="186"/>
      <c r="BH1353" s="186"/>
      <c r="BI1353" s="199"/>
      <c r="BJ1353" s="199"/>
      <c r="BK1353" s="199"/>
      <c r="BL1353" s="186"/>
      <c r="BM1353" s="186"/>
      <c r="BN1353" s="186"/>
      <c r="BO1353" s="186"/>
      <c r="BP1353" s="186"/>
      <c r="BQ1353" s="186"/>
      <c r="BR1353" s="186"/>
      <c r="BS1353" s="186"/>
      <c r="BT1353" s="187"/>
      <c r="BU1353" s="188"/>
      <c r="BV1353" s="189"/>
      <c r="BW1353" s="185"/>
      <c r="BX1353"/>
      <c r="BZ1353"/>
    </row>
    <row r="1354" spans="2:78" ht="18.75">
      <c r="B1354" s="363" t="s">
        <v>896</v>
      </c>
      <c r="C1354" s="364">
        <v>44479860000125</v>
      </c>
      <c r="D1354" s="365" t="s">
        <v>14</v>
      </c>
      <c r="E1354" s="365" t="s">
        <v>607</v>
      </c>
      <c r="F1354" s="365" t="s">
        <v>1424</v>
      </c>
      <c r="G1354" s="366" t="s">
        <v>1424</v>
      </c>
      <c r="H1354" s="366" t="s">
        <v>34</v>
      </c>
      <c r="I1354" s="366" t="s">
        <v>34</v>
      </c>
      <c r="J1354" s="366" t="s">
        <v>611</v>
      </c>
      <c r="K1354" s="367" t="s">
        <v>49</v>
      </c>
      <c r="L1354" s="368"/>
      <c r="M1354" s="368" t="s">
        <v>34</v>
      </c>
      <c r="N1354" s="367">
        <v>631256</v>
      </c>
      <c r="O1354" s="367" t="s">
        <v>1323</v>
      </c>
      <c r="P1354" s="371">
        <v>44547</v>
      </c>
      <c r="S1354" s="367">
        <v>2</v>
      </c>
      <c r="U1354" s="369"/>
      <c r="W1354" s="369"/>
      <c r="Y1354" s="369"/>
      <c r="AA1354" s="369"/>
      <c r="AD1354" s="575">
        <v>44417189000198</v>
      </c>
      <c r="AE1354" s="370" t="s">
        <v>2166</v>
      </c>
      <c r="AF1354" s="370" t="s">
        <v>1833</v>
      </c>
      <c r="AG1354" s="374" t="s">
        <v>1458</v>
      </c>
      <c r="AH1354" s="374" t="s">
        <v>1819</v>
      </c>
      <c r="AI1354" s="374">
        <v>5000</v>
      </c>
      <c r="AJ1354" s="374">
        <v>1000</v>
      </c>
      <c r="AK1354" s="374">
        <v>5000</v>
      </c>
      <c r="AL1354" s="722">
        <v>0</v>
      </c>
      <c r="AM1354" s="722">
        <v>0</v>
      </c>
      <c r="AN1354" s="369" t="s">
        <v>1834</v>
      </c>
      <c r="AO1354" s="367" t="s">
        <v>1326</v>
      </c>
      <c r="AP1354" s="370" t="s">
        <v>1816</v>
      </c>
      <c r="AQ1354" s="376" t="s">
        <v>661</v>
      </c>
      <c r="AR1354" s="369">
        <v>4.4327000000000004E-3</v>
      </c>
      <c r="AS1354" s="369">
        <v>4.4327000000000004E-3</v>
      </c>
      <c r="AT1354" s="369" t="s">
        <v>1424</v>
      </c>
      <c r="AW1354"/>
      <c r="AX1354" s="198"/>
      <c r="AY1354" s="184"/>
      <c r="AZ1354" s="184"/>
      <c r="BA1354" s="184"/>
      <c r="BB1354" s="186"/>
      <c r="BC1354" s="184"/>
      <c r="BD1354" s="184"/>
      <c r="BE1354" s="184"/>
      <c r="BF1354" s="184"/>
      <c r="BG1354" s="186"/>
      <c r="BH1354" s="186"/>
      <c r="BI1354" s="199"/>
      <c r="BJ1354" s="199"/>
      <c r="BK1354" s="199"/>
      <c r="BL1354" s="186"/>
      <c r="BM1354" s="186"/>
      <c r="BN1354" s="186"/>
      <c r="BO1354" s="186"/>
      <c r="BP1354" s="186"/>
      <c r="BQ1354" s="186"/>
      <c r="BR1354" s="186"/>
      <c r="BS1354" s="186"/>
      <c r="BT1354" s="187"/>
      <c r="BU1354" s="188"/>
      <c r="BV1354" s="189"/>
      <c r="BW1354" s="185"/>
      <c r="BX1354"/>
      <c r="BZ1354"/>
    </row>
    <row r="1355" spans="2:78" ht="18.75">
      <c r="B1355" s="363" t="s">
        <v>869</v>
      </c>
      <c r="C1355" s="364">
        <v>43140671000160</v>
      </c>
      <c r="D1355" s="365" t="s">
        <v>11</v>
      </c>
      <c r="E1355" s="365" t="s">
        <v>663</v>
      </c>
      <c r="F1355" s="365" t="s">
        <v>674</v>
      </c>
      <c r="G1355" s="366" t="s">
        <v>867</v>
      </c>
      <c r="H1355" s="366" t="s">
        <v>34</v>
      </c>
      <c r="I1355" s="366" t="s">
        <v>1424</v>
      </c>
      <c r="J1355" s="366" t="s">
        <v>608</v>
      </c>
      <c r="K1355" s="367" t="s">
        <v>48</v>
      </c>
      <c r="L1355" s="368"/>
      <c r="M1355" s="368" t="s">
        <v>1421</v>
      </c>
      <c r="N1355" s="367">
        <v>631264</v>
      </c>
      <c r="O1355" s="367" t="s">
        <v>1323</v>
      </c>
      <c r="P1355" s="371">
        <v>44532</v>
      </c>
      <c r="Q1355" s="372">
        <v>153.32485600999999</v>
      </c>
      <c r="R1355" s="372">
        <v>101.93842686618096</v>
      </c>
      <c r="S1355" s="367">
        <v>1</v>
      </c>
      <c r="T1355" s="369">
        <v>6.1664113108054419E-2</v>
      </c>
      <c r="U1355" s="369">
        <v>0.66070149362977337</v>
      </c>
      <c r="W1355" s="369"/>
      <c r="Y1355" s="369"/>
      <c r="AA1355" s="369"/>
      <c r="AB1355" s="369">
        <v>4.97864082027384E-2</v>
      </c>
      <c r="AD1355" s="575">
        <v>0</v>
      </c>
      <c r="AE1355" s="370" t="s">
        <v>1836</v>
      </c>
      <c r="AF1355" s="370" t="s">
        <v>1833</v>
      </c>
      <c r="AG1355" s="374" t="s">
        <v>1458</v>
      </c>
      <c r="AH1355" s="374" t="s">
        <v>1819</v>
      </c>
      <c r="AI1355" s="374">
        <v>3000</v>
      </c>
      <c r="AJ1355" s="374">
        <v>1000</v>
      </c>
      <c r="AK1355" s="374">
        <v>1000</v>
      </c>
      <c r="AL1355" s="722">
        <v>0</v>
      </c>
      <c r="AM1355" s="722">
        <v>0</v>
      </c>
      <c r="AN1355" s="369" t="s">
        <v>633</v>
      </c>
      <c r="AO1355" s="367" t="s">
        <v>1326</v>
      </c>
      <c r="AP1355" s="370" t="s">
        <v>1821</v>
      </c>
      <c r="AQ1355" s="376" t="s">
        <v>11</v>
      </c>
      <c r="AR1355" s="369">
        <v>6.9999999999999999E-4</v>
      </c>
      <c r="AS1355" s="369">
        <v>6.9999999999999999E-4</v>
      </c>
      <c r="AT1355" s="369" t="s">
        <v>1424</v>
      </c>
      <c r="AW1355"/>
      <c r="AX1355" s="198"/>
      <c r="AY1355" s="184"/>
      <c r="AZ1355" s="184"/>
      <c r="BA1355" s="184"/>
      <c r="BB1355" s="186"/>
      <c r="BC1355" s="184"/>
      <c r="BD1355" s="184"/>
      <c r="BE1355" s="184"/>
      <c r="BF1355" s="184"/>
      <c r="BG1355" s="186"/>
      <c r="BH1355" s="186"/>
      <c r="BI1355" s="199"/>
      <c r="BJ1355" s="199"/>
      <c r="BK1355" s="199"/>
      <c r="BL1355" s="186"/>
      <c r="BM1355" s="186"/>
      <c r="BN1355" s="186"/>
      <c r="BO1355" s="186"/>
      <c r="BP1355" s="186"/>
      <c r="BQ1355" s="186"/>
      <c r="BR1355" s="186"/>
      <c r="BS1355" s="186"/>
      <c r="BT1355" s="187"/>
      <c r="BU1355" s="188"/>
      <c r="BV1355" s="189"/>
      <c r="BW1355" s="185"/>
      <c r="BX1355"/>
      <c r="BZ1355"/>
    </row>
    <row r="1356" spans="2:78" ht="18.75">
      <c r="B1356" s="363" t="s">
        <v>897</v>
      </c>
      <c r="C1356" s="364">
        <v>44515610000101</v>
      </c>
      <c r="D1356" s="365" t="s">
        <v>14</v>
      </c>
      <c r="E1356" s="365" t="s">
        <v>607</v>
      </c>
      <c r="F1356" s="365" t="s">
        <v>1424</v>
      </c>
      <c r="G1356" s="366" t="s">
        <v>1424</v>
      </c>
      <c r="H1356" s="366" t="s">
        <v>34</v>
      </c>
      <c r="I1356" s="366" t="s">
        <v>34</v>
      </c>
      <c r="J1356" s="366" t="s">
        <v>611</v>
      </c>
      <c r="K1356" s="367" t="s">
        <v>48</v>
      </c>
      <c r="L1356" s="368"/>
      <c r="M1356" s="368" t="s">
        <v>34</v>
      </c>
      <c r="N1356" s="367">
        <v>631507</v>
      </c>
      <c r="O1356" s="367" t="s">
        <v>1323</v>
      </c>
      <c r="P1356" s="371">
        <v>44555</v>
      </c>
      <c r="Q1356" s="372">
        <v>20.643381869999999</v>
      </c>
      <c r="R1356" s="372">
        <v>22.900804451884802</v>
      </c>
      <c r="S1356" s="367">
        <v>2</v>
      </c>
      <c r="T1356" s="369">
        <v>-0.1795623999999999</v>
      </c>
      <c r="U1356" s="369">
        <v>-1.9239252767952428</v>
      </c>
      <c r="W1356" s="369"/>
      <c r="Y1356" s="369"/>
      <c r="AA1356" s="369"/>
      <c r="AB1356" s="369">
        <v>0.17439753892230309</v>
      </c>
      <c r="AD1356" s="575">
        <v>44417189000198</v>
      </c>
      <c r="AE1356" s="370" t="s">
        <v>2166</v>
      </c>
      <c r="AF1356" s="370" t="s">
        <v>1833</v>
      </c>
      <c r="AG1356" s="374" t="s">
        <v>1458</v>
      </c>
      <c r="AH1356" s="374" t="s">
        <v>1819</v>
      </c>
      <c r="AI1356" s="374">
        <v>5000</v>
      </c>
      <c r="AJ1356" s="374">
        <v>1000</v>
      </c>
      <c r="AK1356" s="374">
        <v>5000</v>
      </c>
      <c r="AL1356" s="722">
        <v>0</v>
      </c>
      <c r="AM1356" s="722">
        <v>0</v>
      </c>
      <c r="AN1356" s="369" t="s">
        <v>1834</v>
      </c>
      <c r="AO1356" s="367" t="s">
        <v>1326</v>
      </c>
      <c r="AP1356" s="370" t="s">
        <v>1816</v>
      </c>
      <c r="AQ1356" s="376" t="s">
        <v>661</v>
      </c>
      <c r="AR1356" s="369">
        <v>4.4327000000000004E-3</v>
      </c>
      <c r="AS1356" s="369">
        <v>4.4327000000000004E-3</v>
      </c>
      <c r="AT1356" s="369" t="s">
        <v>1424</v>
      </c>
      <c r="AW1356"/>
      <c r="AX1356" s="198"/>
      <c r="AY1356" s="184"/>
      <c r="AZ1356" s="184"/>
      <c r="BA1356" s="184"/>
      <c r="BB1356" s="186"/>
      <c r="BC1356" s="184"/>
      <c r="BD1356" s="184"/>
      <c r="BE1356" s="184"/>
      <c r="BF1356" s="184"/>
      <c r="BG1356" s="186"/>
      <c r="BH1356" s="186"/>
      <c r="BI1356" s="199"/>
      <c r="BJ1356" s="199"/>
      <c r="BK1356" s="199"/>
      <c r="BL1356" s="186"/>
      <c r="BM1356" s="186"/>
      <c r="BN1356" s="186"/>
      <c r="BO1356" s="186"/>
      <c r="BP1356" s="186"/>
      <c r="BQ1356" s="186"/>
      <c r="BR1356" s="186"/>
      <c r="BS1356" s="186"/>
      <c r="BT1356" s="187"/>
      <c r="BU1356" s="188"/>
      <c r="BV1356" s="189"/>
      <c r="BW1356" s="185"/>
      <c r="BX1356"/>
      <c r="BZ1356"/>
    </row>
    <row r="1357" spans="2:78" ht="18.75">
      <c r="B1357" s="363" t="s">
        <v>1305</v>
      </c>
      <c r="C1357" s="364">
        <v>42405028000159</v>
      </c>
      <c r="D1357" s="365" t="s">
        <v>11</v>
      </c>
      <c r="E1357" s="365" t="s">
        <v>620</v>
      </c>
      <c r="F1357" s="365" t="s">
        <v>665</v>
      </c>
      <c r="G1357" s="366" t="s">
        <v>740</v>
      </c>
      <c r="H1357" s="366" t="s">
        <v>34</v>
      </c>
      <c r="I1357" s="366" t="s">
        <v>1306</v>
      </c>
      <c r="J1357" s="366" t="s">
        <v>608</v>
      </c>
      <c r="K1357" s="367" t="s">
        <v>48</v>
      </c>
      <c r="L1357" s="368"/>
      <c r="M1357" s="368" t="s">
        <v>34</v>
      </c>
      <c r="N1357" s="367">
        <v>632260</v>
      </c>
      <c r="O1357" s="367" t="s">
        <v>1323</v>
      </c>
      <c r="P1357" s="371">
        <v>44480</v>
      </c>
      <c r="Q1357" s="372">
        <v>55.68</v>
      </c>
      <c r="R1357" s="372">
        <v>15.615202020202016</v>
      </c>
      <c r="S1357" s="367">
        <v>1</v>
      </c>
      <c r="T1357" s="369">
        <v>0.1100000000000001</v>
      </c>
      <c r="U1357" s="369">
        <v>1.1785974148679068</v>
      </c>
      <c r="W1357" s="369"/>
      <c r="Y1357" s="369"/>
      <c r="AA1357" s="369"/>
      <c r="AB1357" s="369">
        <v>5.1256357503838189E-2</v>
      </c>
      <c r="AD1357" s="575">
        <v>0</v>
      </c>
      <c r="AE1357" s="370" t="s">
        <v>2090</v>
      </c>
      <c r="AF1357" s="370" t="s">
        <v>1812</v>
      </c>
      <c r="AG1357" s="374" t="s">
        <v>1459</v>
      </c>
      <c r="AH1357" s="374" t="s">
        <v>1813</v>
      </c>
      <c r="AI1357" s="374">
        <v>5000</v>
      </c>
      <c r="AJ1357" s="374">
        <v>0</v>
      </c>
      <c r="AK1357" s="374">
        <v>50000</v>
      </c>
      <c r="AL1357" s="722">
        <v>0</v>
      </c>
      <c r="AM1357" s="722">
        <v>0</v>
      </c>
      <c r="AN1357" s="369" t="s">
        <v>1820</v>
      </c>
      <c r="AO1357" s="367" t="s">
        <v>1326</v>
      </c>
      <c r="AP1357" s="370" t="s">
        <v>1835</v>
      </c>
      <c r="AQ1357" s="376" t="s">
        <v>1950</v>
      </c>
      <c r="AR1357" s="369">
        <v>1.0666666666666701E-4</v>
      </c>
      <c r="AS1357" s="369">
        <v>1.0666666666666701E-4</v>
      </c>
      <c r="AT1357" s="369" t="s">
        <v>1424</v>
      </c>
      <c r="AW1357"/>
      <c r="AX1357" s="198"/>
      <c r="AY1357" s="184"/>
      <c r="AZ1357" s="184"/>
      <c r="BA1357" s="184"/>
      <c r="BB1357" s="186"/>
      <c r="BC1357" s="184"/>
      <c r="BD1357" s="184"/>
      <c r="BE1357" s="184"/>
      <c r="BF1357" s="184"/>
      <c r="BG1357" s="186"/>
      <c r="BH1357" s="186"/>
      <c r="BI1357" s="199"/>
      <c r="BJ1357" s="199"/>
      <c r="BK1357" s="199"/>
      <c r="BL1357" s="186"/>
      <c r="BM1357" s="186"/>
      <c r="BN1357" s="186"/>
      <c r="BO1357" s="186"/>
      <c r="BP1357" s="186"/>
      <c r="BQ1357" s="186"/>
      <c r="BR1357" s="186"/>
      <c r="BS1357" s="186"/>
      <c r="BT1357" s="187"/>
      <c r="BU1357" s="188"/>
      <c r="BV1357" s="189"/>
      <c r="BW1357" s="185"/>
      <c r="BX1357"/>
      <c r="BZ1357"/>
    </row>
    <row r="1358" spans="2:78" ht="18.75">
      <c r="B1358" s="363" t="s">
        <v>1169</v>
      </c>
      <c r="C1358" s="364">
        <v>38075003000167</v>
      </c>
      <c r="D1358" s="365" t="s">
        <v>13</v>
      </c>
      <c r="E1358" s="365" t="s">
        <v>616</v>
      </c>
      <c r="F1358" s="365" t="s">
        <v>619</v>
      </c>
      <c r="G1358" s="366" t="s">
        <v>34</v>
      </c>
      <c r="H1358" s="366" t="s">
        <v>1340</v>
      </c>
      <c r="I1358" s="366" t="s">
        <v>34</v>
      </c>
      <c r="J1358" s="366" t="s">
        <v>611</v>
      </c>
      <c r="K1358" s="367" t="s">
        <v>48</v>
      </c>
      <c r="L1358" s="368"/>
      <c r="M1358" s="368" t="s">
        <v>34</v>
      </c>
      <c r="N1358" s="367">
        <v>632309</v>
      </c>
      <c r="O1358" s="367" t="s">
        <v>1323</v>
      </c>
      <c r="P1358" s="371">
        <v>44399</v>
      </c>
      <c r="Q1358" s="372">
        <v>6.67</v>
      </c>
      <c r="R1358" s="372">
        <v>10.411827411167513</v>
      </c>
      <c r="S1358" s="367">
        <v>1</v>
      </c>
      <c r="T1358" s="369">
        <v>-0.10999999999999865</v>
      </c>
      <c r="U1358" s="369">
        <v>-1.1785974148678913</v>
      </c>
      <c r="V1358" s="369">
        <v>-0.10999999999999865</v>
      </c>
      <c r="W1358" s="369">
        <v>-0.98547370895915765</v>
      </c>
      <c r="Y1358" s="369"/>
      <c r="AA1358" s="369"/>
      <c r="AB1358" s="369">
        <v>0.1336943768518235</v>
      </c>
      <c r="AC1358" s="373">
        <v>-1.6576721536380465</v>
      </c>
      <c r="AD1358" s="575">
        <v>0</v>
      </c>
      <c r="AE1358" s="370" t="s">
        <v>1829</v>
      </c>
      <c r="AF1358" s="370" t="s">
        <v>1830</v>
      </c>
      <c r="AG1358" s="374" t="s">
        <v>743</v>
      </c>
      <c r="AH1358" s="374" t="s">
        <v>1813</v>
      </c>
      <c r="AI1358" s="374">
        <v>1000</v>
      </c>
      <c r="AJ1358" s="374">
        <v>1000</v>
      </c>
      <c r="AK1358" s="374">
        <v>1000</v>
      </c>
      <c r="AL1358" s="722">
        <v>0</v>
      </c>
      <c r="AM1358" s="722">
        <v>0</v>
      </c>
      <c r="AN1358" s="369" t="s">
        <v>1824</v>
      </c>
      <c r="AO1358" s="367" t="s">
        <v>1326</v>
      </c>
      <c r="AP1358" s="370" t="s">
        <v>1835</v>
      </c>
      <c r="AQ1358" s="376" t="s">
        <v>681</v>
      </c>
      <c r="AR1358" s="369">
        <v>4.6666800000000003E-3</v>
      </c>
      <c r="AS1358" s="369">
        <v>4.6666800000000003E-3</v>
      </c>
      <c r="AT1358" s="369" t="s">
        <v>1424</v>
      </c>
      <c r="AW1358"/>
      <c r="AX1358" s="198"/>
      <c r="AY1358" s="184"/>
      <c r="AZ1358" s="184"/>
      <c r="BA1358" s="184"/>
      <c r="BB1358" s="186"/>
      <c r="BC1358" s="184"/>
      <c r="BD1358" s="184"/>
      <c r="BE1358" s="184"/>
      <c r="BF1358" s="184"/>
      <c r="BG1358" s="186"/>
      <c r="BH1358" s="186"/>
      <c r="BI1358" s="199"/>
      <c r="BJ1358" s="199"/>
      <c r="BK1358" s="199"/>
      <c r="BL1358" s="186"/>
      <c r="BM1358" s="186"/>
      <c r="BN1358" s="186"/>
      <c r="BO1358" s="186"/>
      <c r="BP1358" s="186"/>
      <c r="BQ1358" s="186"/>
      <c r="BR1358" s="186"/>
      <c r="BS1358" s="186"/>
      <c r="BT1358" s="187"/>
      <c r="BU1358" s="188"/>
      <c r="BV1358" s="189"/>
      <c r="BW1358" s="185"/>
      <c r="BX1358"/>
      <c r="BZ1358"/>
    </row>
    <row r="1359" spans="2:78" ht="18.75">
      <c r="B1359" s="363" t="s">
        <v>859</v>
      </c>
      <c r="C1359" s="364">
        <v>42730656000100</v>
      </c>
      <c r="D1359" s="365" t="s">
        <v>13</v>
      </c>
      <c r="E1359" s="365" t="s">
        <v>615</v>
      </c>
      <c r="F1359" s="365" t="s">
        <v>619</v>
      </c>
      <c r="G1359" s="366" t="s">
        <v>34</v>
      </c>
      <c r="H1359" s="366" t="s">
        <v>1339</v>
      </c>
      <c r="I1359" s="366" t="s">
        <v>34</v>
      </c>
      <c r="J1359" s="366" t="s">
        <v>611</v>
      </c>
      <c r="K1359" s="367" t="s">
        <v>48</v>
      </c>
      <c r="L1359" s="368"/>
      <c r="M1359" s="368" t="s">
        <v>34</v>
      </c>
      <c r="N1359" s="367">
        <v>633216</v>
      </c>
      <c r="O1359" s="367" t="s">
        <v>1323</v>
      </c>
      <c r="P1359" s="371">
        <v>44402</v>
      </c>
      <c r="Q1359" s="372">
        <v>692.17204129000004</v>
      </c>
      <c r="R1359" s="372">
        <v>414.92363881214283</v>
      </c>
      <c r="S1359" s="367">
        <v>1</v>
      </c>
      <c r="T1359" s="369">
        <v>0.13320279954630831</v>
      </c>
      <c r="U1359" s="369">
        <v>1.4272043199858802</v>
      </c>
      <c r="V1359" s="369">
        <v>0.15772077780689142</v>
      </c>
      <c r="W1359" s="369">
        <v>1.4129970898662036</v>
      </c>
      <c r="Y1359" s="369"/>
      <c r="AA1359" s="369"/>
      <c r="AB1359" s="369">
        <v>1.5150267367209903E-2</v>
      </c>
      <c r="AC1359" s="373">
        <v>3.0428065118774819</v>
      </c>
      <c r="AD1359" s="575">
        <v>0</v>
      </c>
      <c r="AE1359" s="370" t="s">
        <v>1836</v>
      </c>
      <c r="AF1359" s="370" t="s">
        <v>1833</v>
      </c>
      <c r="AG1359" s="374" t="s">
        <v>1458</v>
      </c>
      <c r="AH1359" s="374" t="s">
        <v>1894</v>
      </c>
      <c r="AI1359" s="374">
        <v>1000</v>
      </c>
      <c r="AJ1359" s="374">
        <v>100</v>
      </c>
      <c r="AK1359" s="374">
        <v>100</v>
      </c>
      <c r="AL1359" s="722">
        <v>0</v>
      </c>
      <c r="AM1359" s="722">
        <v>0</v>
      </c>
      <c r="AN1359" s="369" t="s">
        <v>1834</v>
      </c>
      <c r="AO1359" s="367" t="s">
        <v>1326</v>
      </c>
      <c r="AP1359" s="370" t="s">
        <v>1835</v>
      </c>
      <c r="AQ1359" s="376" t="s">
        <v>670</v>
      </c>
      <c r="AR1359" s="369">
        <v>7.0000000000000001E-3</v>
      </c>
      <c r="AS1359" s="369">
        <v>7.0000000000000001E-3</v>
      </c>
      <c r="AT1359" s="369" t="s">
        <v>1424</v>
      </c>
      <c r="AW1359"/>
      <c r="AX1359" s="198"/>
      <c r="AY1359" s="184"/>
      <c r="AZ1359" s="184"/>
      <c r="BA1359" s="184"/>
      <c r="BB1359" s="186"/>
      <c r="BC1359" s="184"/>
      <c r="BD1359" s="184"/>
      <c r="BE1359" s="184"/>
      <c r="BF1359" s="184"/>
      <c r="BG1359" s="186"/>
      <c r="BH1359" s="186"/>
      <c r="BI1359" s="199"/>
      <c r="BJ1359" s="199"/>
      <c r="BK1359" s="199"/>
      <c r="BL1359" s="186"/>
      <c r="BM1359" s="186"/>
      <c r="BN1359" s="186"/>
      <c r="BO1359" s="186"/>
      <c r="BP1359" s="186"/>
      <c r="BQ1359" s="186"/>
      <c r="BR1359" s="186"/>
      <c r="BS1359" s="186"/>
      <c r="BT1359" s="187"/>
      <c r="BU1359" s="188"/>
      <c r="BV1359" s="189"/>
      <c r="BW1359" s="185"/>
      <c r="BX1359"/>
      <c r="BZ1359"/>
    </row>
    <row r="1360" spans="2:78" ht="18.75">
      <c r="B1360" s="363" t="s">
        <v>237</v>
      </c>
      <c r="C1360" s="364">
        <v>40982906000173</v>
      </c>
      <c r="D1360" s="365" t="s">
        <v>14</v>
      </c>
      <c r="E1360" s="365" t="s">
        <v>607</v>
      </c>
      <c r="F1360" s="365" t="s">
        <v>1424</v>
      </c>
      <c r="G1360" s="366" t="s">
        <v>1424</v>
      </c>
      <c r="H1360" s="366" t="s">
        <v>34</v>
      </c>
      <c r="I1360" s="366" t="s">
        <v>34</v>
      </c>
      <c r="J1360" s="366" t="s">
        <v>608</v>
      </c>
      <c r="K1360" s="367" t="s">
        <v>48</v>
      </c>
      <c r="L1360" s="368"/>
      <c r="M1360" s="368" t="s">
        <v>1421</v>
      </c>
      <c r="N1360" s="367">
        <v>633860</v>
      </c>
      <c r="O1360" s="367" t="s">
        <v>1326</v>
      </c>
      <c r="P1360" s="371">
        <v>44297</v>
      </c>
      <c r="Q1360" s="372">
        <v>3.0535128899999999</v>
      </c>
      <c r="R1360" s="372">
        <v>3.8298697898412688</v>
      </c>
      <c r="S1360" s="367">
        <v>2</v>
      </c>
      <c r="T1360" s="369">
        <v>-0.50104055883009257</v>
      </c>
      <c r="U1360" s="369">
        <v>-5.3684100671010722</v>
      </c>
      <c r="V1360" s="369">
        <v>-0.51851153925159288</v>
      </c>
      <c r="W1360" s="369">
        <v>-4.6452680884035944</v>
      </c>
      <c r="Y1360" s="369"/>
      <c r="AA1360" s="369"/>
      <c r="AB1360" s="369">
        <v>0.94294952043269631</v>
      </c>
      <c r="AC1360" s="373">
        <v>-0.66825738939630686</v>
      </c>
      <c r="AD1360" s="575">
        <v>0</v>
      </c>
      <c r="AE1360" s="370" t="s">
        <v>1966</v>
      </c>
      <c r="AF1360" s="370" t="s">
        <v>1833</v>
      </c>
      <c r="AG1360" s="374" t="s">
        <v>1458</v>
      </c>
      <c r="AH1360" s="374" t="s">
        <v>1813</v>
      </c>
      <c r="AI1360" s="374">
        <v>50000</v>
      </c>
      <c r="AJ1360" s="374">
        <v>10000</v>
      </c>
      <c r="AK1360" s="374">
        <v>10000</v>
      </c>
      <c r="AL1360" s="722">
        <v>0.5</v>
      </c>
      <c r="AM1360" s="722">
        <v>20</v>
      </c>
      <c r="AN1360" s="369" t="s">
        <v>1814</v>
      </c>
      <c r="AO1360" s="367" t="s">
        <v>1326</v>
      </c>
      <c r="AP1360" s="370" t="s">
        <v>1816</v>
      </c>
      <c r="AQ1360" s="376" t="s">
        <v>661</v>
      </c>
      <c r="AR1360" s="369">
        <v>0</v>
      </c>
      <c r="AS1360" s="369">
        <v>0</v>
      </c>
      <c r="AT1360" s="369" t="s">
        <v>1424</v>
      </c>
      <c r="AW1360"/>
      <c r="AX1360" s="198"/>
      <c r="AY1360" s="184"/>
      <c r="AZ1360" s="184"/>
      <c r="BA1360" s="184"/>
      <c r="BB1360" s="186"/>
      <c r="BC1360" s="184"/>
      <c r="BD1360" s="184"/>
      <c r="BE1360" s="184"/>
      <c r="BF1360" s="184"/>
      <c r="BG1360" s="186"/>
      <c r="BH1360" s="186"/>
      <c r="BI1360" s="199"/>
      <c r="BJ1360" s="199"/>
      <c r="BK1360" s="199"/>
      <c r="BL1360" s="186"/>
      <c r="BM1360" s="186"/>
      <c r="BN1360" s="186"/>
      <c r="BO1360" s="186"/>
      <c r="BP1360" s="186"/>
      <c r="BQ1360" s="186"/>
      <c r="BR1360" s="186"/>
      <c r="BS1360" s="186"/>
      <c r="BT1360" s="187"/>
      <c r="BU1360" s="188"/>
      <c r="BV1360" s="189"/>
      <c r="BW1360" s="185"/>
      <c r="BX1360"/>
      <c r="BZ1360"/>
    </row>
    <row r="1361" spans="2:78" ht="18.75">
      <c r="B1361" s="363" t="s">
        <v>733</v>
      </c>
      <c r="C1361" s="364"/>
      <c r="D1361" s="365" t="s">
        <v>14</v>
      </c>
      <c r="E1361" s="365" t="s">
        <v>607</v>
      </c>
      <c r="F1361" s="365" t="s">
        <v>1424</v>
      </c>
      <c r="G1361" s="366" t="s">
        <v>1424</v>
      </c>
      <c r="H1361" s="366" t="s">
        <v>34</v>
      </c>
      <c r="I1361" s="366" t="s">
        <v>34</v>
      </c>
      <c r="J1361" s="366" t="s">
        <v>611</v>
      </c>
      <c r="L1361" s="368"/>
      <c r="M1361" s="368" t="s">
        <v>1421</v>
      </c>
      <c r="N1361" s="367">
        <v>634697</v>
      </c>
      <c r="O1361" s="367" t="s">
        <v>1323</v>
      </c>
      <c r="P1361" s="371"/>
      <c r="S1361" s="367"/>
      <c r="U1361" s="369"/>
      <c r="W1361" s="369"/>
      <c r="Y1361" s="369"/>
      <c r="AA1361" s="369"/>
      <c r="AD1361" s="575">
        <v>43984876000122</v>
      </c>
      <c r="AE1361" s="370"/>
      <c r="AF1361" s="370"/>
      <c r="AG1361" s="374" t="s">
        <v>1458</v>
      </c>
      <c r="AH1361" s="374"/>
      <c r="AI1361" s="374">
        <v>0</v>
      </c>
      <c r="AJ1361" s="374">
        <v>0</v>
      </c>
      <c r="AK1361" s="374">
        <v>0</v>
      </c>
      <c r="AN1361" s="369"/>
      <c r="AO1361" s="367" t="s">
        <v>1326</v>
      </c>
      <c r="AP1361" s="370"/>
      <c r="AR1361" s="369">
        <v>2.66666666666667E-3</v>
      </c>
      <c r="AS1361" s="369">
        <v>2.66666666666667E-3</v>
      </c>
      <c r="AT1361" s="369" t="s">
        <v>1424</v>
      </c>
      <c r="AW1361"/>
      <c r="AX1361" s="198"/>
      <c r="AY1361" s="184"/>
      <c r="AZ1361" s="184"/>
      <c r="BA1361" s="184"/>
      <c r="BB1361" s="186"/>
      <c r="BC1361" s="184"/>
      <c r="BD1361" s="184"/>
      <c r="BE1361" s="184"/>
      <c r="BF1361" s="184"/>
      <c r="BG1361" s="186"/>
      <c r="BH1361" s="186"/>
      <c r="BI1361" s="199"/>
      <c r="BJ1361" s="199"/>
      <c r="BK1361" s="199"/>
      <c r="BL1361" s="186"/>
      <c r="BM1361" s="186"/>
      <c r="BN1361" s="186"/>
      <c r="BO1361" s="186"/>
      <c r="BP1361" s="186"/>
      <c r="BQ1361" s="186"/>
      <c r="BR1361" s="186"/>
      <c r="BS1361" s="186"/>
      <c r="BT1361" s="187"/>
      <c r="BU1361" s="188"/>
      <c r="BV1361" s="189"/>
      <c r="BW1361" s="185"/>
      <c r="BX1361"/>
      <c r="BZ1361"/>
    </row>
    <row r="1362" spans="2:78" ht="18.75">
      <c r="B1362" s="363" t="s">
        <v>847</v>
      </c>
      <c r="C1362" s="364">
        <v>44347394000124</v>
      </c>
      <c r="D1362" s="365" t="s">
        <v>11</v>
      </c>
      <c r="E1362" s="365" t="s">
        <v>621</v>
      </c>
      <c r="F1362" s="365" t="s">
        <v>665</v>
      </c>
      <c r="G1362" s="366" t="s">
        <v>867</v>
      </c>
      <c r="H1362" s="366" t="s">
        <v>34</v>
      </c>
      <c r="I1362" s="366" t="s">
        <v>1424</v>
      </c>
      <c r="J1362" s="366" t="s">
        <v>608</v>
      </c>
      <c r="K1362" s="367" t="s">
        <v>48</v>
      </c>
      <c r="L1362" s="368"/>
      <c r="M1362" s="368" t="s">
        <v>1421</v>
      </c>
      <c r="N1362" s="367">
        <v>634778</v>
      </c>
      <c r="O1362" s="367" t="s">
        <v>1323</v>
      </c>
      <c r="P1362" s="371">
        <v>44581</v>
      </c>
      <c r="Q1362" s="372">
        <v>79.868751329999995</v>
      </c>
      <c r="R1362" s="372">
        <v>53.907544539619543</v>
      </c>
      <c r="S1362" s="367">
        <v>1</v>
      </c>
      <c r="U1362" s="369"/>
      <c r="W1362" s="369"/>
      <c r="Y1362" s="369"/>
      <c r="AA1362" s="369"/>
      <c r="AB1362" s="369">
        <v>3.0273524300971091E-2</v>
      </c>
      <c r="AD1362" s="575">
        <v>0</v>
      </c>
      <c r="AE1362" s="370" t="s">
        <v>1836</v>
      </c>
      <c r="AF1362" s="370" t="s">
        <v>1833</v>
      </c>
      <c r="AG1362" s="374" t="s">
        <v>1458</v>
      </c>
      <c r="AH1362" s="374" t="s">
        <v>1819</v>
      </c>
      <c r="AI1362" s="374">
        <v>1000</v>
      </c>
      <c r="AJ1362" s="374">
        <v>1000</v>
      </c>
      <c r="AK1362" s="374">
        <v>1000</v>
      </c>
      <c r="AL1362" s="722">
        <v>0</v>
      </c>
      <c r="AM1362" s="722">
        <v>0</v>
      </c>
      <c r="AN1362" s="369" t="s">
        <v>1834</v>
      </c>
      <c r="AO1362" s="367" t="s">
        <v>1326</v>
      </c>
      <c r="AP1362" s="370" t="s">
        <v>1821</v>
      </c>
      <c r="AQ1362" s="376" t="s">
        <v>677</v>
      </c>
      <c r="AR1362" s="369">
        <v>0</v>
      </c>
      <c r="AS1362" s="369">
        <v>0</v>
      </c>
      <c r="AT1362" s="369" t="s">
        <v>1424</v>
      </c>
      <c r="AW1362"/>
      <c r="AX1362" s="198"/>
      <c r="AY1362" s="184"/>
      <c r="AZ1362" s="184"/>
      <c r="BA1362" s="184"/>
      <c r="BB1362" s="186"/>
      <c r="BC1362" s="184"/>
      <c r="BD1362" s="184"/>
      <c r="BE1362" s="184"/>
      <c r="BF1362" s="184"/>
      <c r="BG1362" s="186"/>
      <c r="BH1362" s="186"/>
      <c r="BI1362" s="199"/>
      <c r="BJ1362" s="199"/>
      <c r="BK1362" s="199"/>
      <c r="BL1362" s="186"/>
      <c r="BM1362" s="186"/>
      <c r="BN1362" s="186"/>
      <c r="BO1362" s="186"/>
      <c r="BP1362" s="186"/>
      <c r="BQ1362" s="186"/>
      <c r="BR1362" s="186"/>
      <c r="BS1362" s="186"/>
      <c r="BT1362" s="187"/>
      <c r="BU1362" s="188"/>
      <c r="BV1362" s="189"/>
      <c r="BW1362" s="185"/>
      <c r="BX1362"/>
      <c r="BZ1362"/>
    </row>
    <row r="1363" spans="2:78" ht="18.75">
      <c r="B1363" s="363" t="s">
        <v>1561</v>
      </c>
      <c r="C1363" s="364">
        <v>43103846000160</v>
      </c>
      <c r="D1363" s="365" t="s">
        <v>11</v>
      </c>
      <c r="E1363" s="365" t="s">
        <v>620</v>
      </c>
      <c r="F1363" s="365" t="s">
        <v>665</v>
      </c>
      <c r="G1363" s="366" t="s">
        <v>740</v>
      </c>
      <c r="H1363" s="366" t="s">
        <v>34</v>
      </c>
      <c r="I1363" s="366" t="s">
        <v>1424</v>
      </c>
      <c r="J1363" s="366" t="s">
        <v>608</v>
      </c>
      <c r="K1363" s="367" t="s">
        <v>48</v>
      </c>
      <c r="L1363" s="368"/>
      <c r="M1363" s="368" t="s">
        <v>1424</v>
      </c>
      <c r="N1363" s="367">
        <v>634824</v>
      </c>
      <c r="O1363" s="367" t="s">
        <v>1323</v>
      </c>
      <c r="P1363" s="371">
        <v>44580</v>
      </c>
      <c r="Q1363" s="372">
        <v>28.24</v>
      </c>
      <c r="R1363" s="372">
        <v>18.975297297297288</v>
      </c>
      <c r="S1363" s="367">
        <v>2</v>
      </c>
      <c r="U1363" s="369"/>
      <c r="W1363" s="369"/>
      <c r="Y1363" s="369"/>
      <c r="AA1363" s="369"/>
      <c r="AB1363" s="369">
        <v>7.7151998226195062E-2</v>
      </c>
      <c r="AD1363" s="575">
        <v>0</v>
      </c>
      <c r="AE1363" s="370" t="s">
        <v>1836</v>
      </c>
      <c r="AF1363" s="370" t="s">
        <v>1833</v>
      </c>
      <c r="AG1363" s="374" t="s">
        <v>1458</v>
      </c>
      <c r="AH1363" s="374" t="s">
        <v>1894</v>
      </c>
      <c r="AI1363" s="374">
        <v>1000</v>
      </c>
      <c r="AJ1363" s="374">
        <v>0</v>
      </c>
      <c r="AK1363" s="374">
        <v>0</v>
      </c>
      <c r="AL1363" s="722">
        <v>0</v>
      </c>
      <c r="AM1363" s="722">
        <v>0</v>
      </c>
      <c r="AN1363" s="369" t="s">
        <v>1834</v>
      </c>
      <c r="AO1363" s="367" t="s">
        <v>1323</v>
      </c>
      <c r="AP1363" s="370" t="s">
        <v>1821</v>
      </c>
      <c r="AQ1363" s="376" t="s">
        <v>1815</v>
      </c>
      <c r="AR1363" s="369">
        <v>0</v>
      </c>
      <c r="AS1363" s="369">
        <v>0</v>
      </c>
      <c r="AT1363" s="369" t="s">
        <v>1424</v>
      </c>
      <c r="AW1363"/>
      <c r="AX1363" s="198"/>
      <c r="AY1363" s="184"/>
      <c r="AZ1363" s="184"/>
      <c r="BA1363" s="184"/>
      <c r="BB1363" s="186"/>
      <c r="BC1363" s="184"/>
      <c r="BD1363" s="184"/>
      <c r="BE1363" s="184"/>
      <c r="BF1363" s="184"/>
      <c r="BG1363" s="186"/>
      <c r="BH1363" s="186"/>
      <c r="BI1363" s="199"/>
      <c r="BJ1363" s="199"/>
      <c r="BK1363" s="199"/>
      <c r="BL1363" s="186"/>
      <c r="BM1363" s="186"/>
      <c r="BN1363" s="186"/>
      <c r="BO1363" s="186"/>
      <c r="BP1363" s="186"/>
      <c r="BQ1363" s="186"/>
      <c r="BR1363" s="186"/>
      <c r="BS1363" s="186"/>
      <c r="BT1363" s="187"/>
      <c r="BU1363" s="188"/>
      <c r="BV1363" s="189"/>
      <c r="BW1363" s="185"/>
      <c r="BX1363"/>
      <c r="BZ1363"/>
    </row>
    <row r="1364" spans="2:78" ht="18.75">
      <c r="B1364" s="363" t="s">
        <v>585</v>
      </c>
      <c r="C1364" s="364">
        <v>41088682000113</v>
      </c>
      <c r="D1364" s="365" t="s">
        <v>14</v>
      </c>
      <c r="E1364" s="365" t="s">
        <v>15</v>
      </c>
      <c r="F1364" s="365" t="s">
        <v>16</v>
      </c>
      <c r="G1364" s="366" t="s">
        <v>1424</v>
      </c>
      <c r="H1364" s="366" t="s">
        <v>34</v>
      </c>
      <c r="I1364" s="366" t="s">
        <v>34</v>
      </c>
      <c r="J1364" s="366" t="s">
        <v>692</v>
      </c>
      <c r="K1364" s="367" t="s">
        <v>48</v>
      </c>
      <c r="L1364" s="368"/>
      <c r="M1364" s="368" t="s">
        <v>1421</v>
      </c>
      <c r="N1364" s="367">
        <v>634964</v>
      </c>
      <c r="O1364" s="367" t="s">
        <v>1323</v>
      </c>
      <c r="P1364" s="371">
        <v>44306</v>
      </c>
      <c r="Q1364" s="372">
        <v>22.068870010000001</v>
      </c>
      <c r="R1364" s="372">
        <v>13.875411432539682</v>
      </c>
      <c r="S1364" s="367">
        <v>2</v>
      </c>
      <c r="T1364" s="369">
        <v>-0.23603230218228399</v>
      </c>
      <c r="U1364" s="369">
        <v>-2.5289732834305476</v>
      </c>
      <c r="V1364" s="369">
        <v>-0.13007671427845635</v>
      </c>
      <c r="W1364" s="369">
        <v>-1.1653380188110234</v>
      </c>
      <c r="Y1364" s="369"/>
      <c r="AA1364" s="369"/>
      <c r="AB1364" s="369">
        <v>0.18878816657562089</v>
      </c>
      <c r="AC1364" s="373">
        <v>-1.2802611745630894</v>
      </c>
      <c r="AD1364" s="575">
        <v>41536017000145</v>
      </c>
      <c r="AE1364" s="370" t="s">
        <v>2137</v>
      </c>
      <c r="AF1364" s="370" t="s">
        <v>1833</v>
      </c>
      <c r="AG1364" s="374" t="s">
        <v>1458</v>
      </c>
      <c r="AH1364" s="374" t="s">
        <v>1819</v>
      </c>
      <c r="AI1364" s="374">
        <v>1000</v>
      </c>
      <c r="AJ1364" s="374">
        <v>1000</v>
      </c>
      <c r="AK1364" s="374">
        <v>1000</v>
      </c>
      <c r="AL1364" s="722">
        <v>1.5</v>
      </c>
      <c r="AM1364" s="722">
        <v>20</v>
      </c>
      <c r="AN1364" s="369" t="s">
        <v>1815</v>
      </c>
      <c r="AO1364" s="367" t="s">
        <v>1326</v>
      </c>
      <c r="AP1364" s="370" t="s">
        <v>1816</v>
      </c>
      <c r="AQ1364" s="376" t="s">
        <v>718</v>
      </c>
      <c r="AR1364" s="369">
        <v>3.0000000000000001E-3</v>
      </c>
      <c r="AS1364" s="369">
        <v>3.0000000000000001E-3</v>
      </c>
      <c r="AT1364" s="369" t="s">
        <v>1424</v>
      </c>
      <c r="AW1364"/>
      <c r="AX1364" s="198"/>
      <c r="AY1364" s="184"/>
      <c r="AZ1364" s="184"/>
      <c r="BA1364" s="184"/>
      <c r="BB1364" s="186"/>
      <c r="BC1364" s="184"/>
      <c r="BD1364" s="184"/>
      <c r="BE1364" s="184"/>
      <c r="BF1364" s="184"/>
      <c r="BG1364" s="186"/>
      <c r="BH1364" s="186"/>
      <c r="BI1364" s="199"/>
      <c r="BJ1364" s="199"/>
      <c r="BK1364" s="199"/>
      <c r="BL1364" s="186"/>
      <c r="BM1364" s="186"/>
      <c r="BN1364" s="186"/>
      <c r="BO1364" s="186"/>
      <c r="BP1364" s="186"/>
      <c r="BQ1364" s="186"/>
      <c r="BR1364" s="186"/>
      <c r="BS1364" s="186"/>
      <c r="BT1364" s="187"/>
      <c r="BU1364" s="188"/>
      <c r="BV1364" s="189"/>
      <c r="BW1364" s="185"/>
      <c r="BX1364"/>
      <c r="BZ1364"/>
    </row>
    <row r="1365" spans="2:78" ht="18.75">
      <c r="B1365" s="363" t="s">
        <v>471</v>
      </c>
      <c r="C1365" s="364"/>
      <c r="D1365" s="365" t="s">
        <v>11</v>
      </c>
      <c r="E1365" s="365" t="s">
        <v>621</v>
      </c>
      <c r="F1365" s="365" t="s">
        <v>694</v>
      </c>
      <c r="G1365" s="366" t="s">
        <v>740</v>
      </c>
      <c r="H1365" s="366" t="s">
        <v>34</v>
      </c>
      <c r="I1365" s="366" t="s">
        <v>1424</v>
      </c>
      <c r="J1365" s="366" t="s">
        <v>608</v>
      </c>
      <c r="L1365" s="368"/>
      <c r="M1365" s="368" t="s">
        <v>34</v>
      </c>
      <c r="N1365" s="367">
        <v>635685</v>
      </c>
      <c r="O1365" s="367" t="s">
        <v>1323</v>
      </c>
      <c r="P1365" s="371"/>
      <c r="S1365" s="367"/>
      <c r="U1365" s="369"/>
      <c r="W1365" s="369"/>
      <c r="Y1365" s="369"/>
      <c r="AA1365" s="369"/>
      <c r="AD1365" s="575">
        <v>34706691000165</v>
      </c>
      <c r="AE1365" s="370"/>
      <c r="AF1365" s="370"/>
      <c r="AG1365" s="374" t="s">
        <v>1458</v>
      </c>
      <c r="AH1365" s="374"/>
      <c r="AI1365" s="374">
        <v>500</v>
      </c>
      <c r="AJ1365" s="374">
        <v>100</v>
      </c>
      <c r="AK1365" s="374">
        <v>100</v>
      </c>
      <c r="AN1365" s="369"/>
      <c r="AO1365" s="367" t="s">
        <v>1326</v>
      </c>
      <c r="AP1365" s="370"/>
      <c r="AR1365" s="369">
        <v>1.8664E-3</v>
      </c>
      <c r="AS1365" s="369">
        <v>1.8664E-3</v>
      </c>
      <c r="AT1365" s="369" t="s">
        <v>1424</v>
      </c>
      <c r="AW1365"/>
      <c r="AX1365" s="198"/>
      <c r="AY1365" s="184"/>
      <c r="AZ1365" s="184"/>
      <c r="BA1365" s="184"/>
      <c r="BB1365" s="186"/>
      <c r="BC1365" s="184"/>
      <c r="BD1365" s="184"/>
      <c r="BE1365" s="184"/>
      <c r="BF1365" s="184"/>
      <c r="BG1365" s="186"/>
      <c r="BH1365" s="186"/>
      <c r="BI1365" s="199"/>
      <c r="BJ1365" s="199"/>
      <c r="BK1365" s="199"/>
      <c r="BL1365" s="186"/>
      <c r="BM1365" s="186"/>
      <c r="BN1365" s="186"/>
      <c r="BO1365" s="186"/>
      <c r="BP1365" s="186"/>
      <c r="BQ1365" s="186"/>
      <c r="BR1365" s="186"/>
      <c r="BS1365" s="186"/>
      <c r="BT1365" s="187"/>
      <c r="BU1365" s="188"/>
      <c r="BV1365" s="189"/>
      <c r="BW1365" s="185"/>
      <c r="BX1365"/>
      <c r="BZ1365"/>
    </row>
    <row r="1366" spans="2:78" ht="18.75">
      <c r="B1366" s="363" t="s">
        <v>1292</v>
      </c>
      <c r="C1366" s="364"/>
      <c r="D1366" s="365" t="s">
        <v>11</v>
      </c>
      <c r="E1366" s="365" t="s">
        <v>621</v>
      </c>
      <c r="F1366" s="365" t="s">
        <v>694</v>
      </c>
      <c r="G1366" s="366" t="s">
        <v>867</v>
      </c>
      <c r="H1366" s="366" t="s">
        <v>34</v>
      </c>
      <c r="I1366" s="366" t="s">
        <v>1424</v>
      </c>
      <c r="J1366" s="366" t="s">
        <v>608</v>
      </c>
      <c r="L1366" s="368"/>
      <c r="M1366" s="368" t="s">
        <v>34</v>
      </c>
      <c r="N1366" s="367">
        <v>636797</v>
      </c>
      <c r="O1366" s="367" t="s">
        <v>1323</v>
      </c>
      <c r="P1366" s="371"/>
      <c r="S1366" s="367"/>
      <c r="U1366" s="369"/>
      <c r="W1366" s="369"/>
      <c r="Y1366" s="369"/>
      <c r="AA1366" s="369"/>
      <c r="AD1366" s="575">
        <v>44315864000178</v>
      </c>
      <c r="AE1366" s="370"/>
      <c r="AF1366" s="370"/>
      <c r="AG1366" s="374" t="s">
        <v>721</v>
      </c>
      <c r="AH1366" s="374"/>
      <c r="AI1366" s="374">
        <v>100</v>
      </c>
      <c r="AJ1366" s="374">
        <v>100</v>
      </c>
      <c r="AK1366" s="374">
        <v>100</v>
      </c>
      <c r="AN1366" s="369"/>
      <c r="AO1366" s="367" t="s">
        <v>1326</v>
      </c>
      <c r="AP1366" s="370"/>
      <c r="AR1366" s="369">
        <v>1.33333333333333E-3</v>
      </c>
      <c r="AS1366" s="369">
        <v>1.33333333333333E-3</v>
      </c>
      <c r="AT1366" s="369" t="s">
        <v>1424</v>
      </c>
      <c r="AW1366"/>
      <c r="AX1366" s="198"/>
      <c r="AY1366" s="184"/>
      <c r="AZ1366" s="184"/>
      <c r="BA1366" s="184"/>
      <c r="BB1366" s="186"/>
      <c r="BC1366" s="184"/>
      <c r="BD1366" s="184"/>
      <c r="BE1366" s="184"/>
      <c r="BF1366" s="184"/>
      <c r="BG1366" s="186"/>
      <c r="BH1366" s="186"/>
      <c r="BI1366" s="199"/>
      <c r="BJ1366" s="199"/>
      <c r="BK1366" s="199"/>
      <c r="BL1366" s="186"/>
      <c r="BM1366" s="186"/>
      <c r="BN1366" s="186"/>
      <c r="BO1366" s="186"/>
      <c r="BP1366" s="186"/>
      <c r="BQ1366" s="186"/>
      <c r="BR1366" s="186"/>
      <c r="BS1366" s="186"/>
      <c r="BT1366" s="187"/>
      <c r="BU1366" s="188"/>
      <c r="BV1366" s="189"/>
      <c r="BW1366" s="185"/>
      <c r="BX1366"/>
      <c r="BZ1366"/>
    </row>
    <row r="1367" spans="2:78" ht="18.75">
      <c r="B1367" s="363" t="s">
        <v>1758</v>
      </c>
      <c r="C1367" s="364">
        <v>44515852000197</v>
      </c>
      <c r="D1367" s="365" t="s">
        <v>14</v>
      </c>
      <c r="E1367" s="365" t="s">
        <v>607</v>
      </c>
      <c r="F1367" s="365" t="s">
        <v>1424</v>
      </c>
      <c r="G1367" s="366" t="s">
        <v>1424</v>
      </c>
      <c r="H1367" s="366" t="s">
        <v>34</v>
      </c>
      <c r="I1367" s="366" t="s">
        <v>1424</v>
      </c>
      <c r="J1367" s="366" t="s">
        <v>611</v>
      </c>
      <c r="K1367" s="367" t="s">
        <v>48</v>
      </c>
      <c r="L1367" s="368"/>
      <c r="M1367" s="368" t="s">
        <v>1424</v>
      </c>
      <c r="N1367" s="367">
        <v>636932</v>
      </c>
      <c r="O1367" s="367" t="s">
        <v>1323</v>
      </c>
      <c r="P1367" s="371">
        <v>44569</v>
      </c>
      <c r="Q1367" s="372">
        <v>13.474153299999999</v>
      </c>
      <c r="R1367" s="372">
        <v>14.311245871353382</v>
      </c>
      <c r="S1367" s="367">
        <v>2</v>
      </c>
      <c r="U1367" s="369"/>
      <c r="W1367" s="369"/>
      <c r="Y1367" s="369"/>
      <c r="AA1367" s="369"/>
      <c r="AB1367" s="369">
        <v>0.2521563863029192</v>
      </c>
      <c r="AD1367" s="575">
        <v>0</v>
      </c>
      <c r="AE1367" s="370" t="s">
        <v>2094</v>
      </c>
      <c r="AF1367" s="370" t="s">
        <v>1833</v>
      </c>
      <c r="AG1367" s="374" t="s">
        <v>1458</v>
      </c>
      <c r="AH1367" s="374" t="s">
        <v>1819</v>
      </c>
      <c r="AI1367" s="374">
        <v>1000</v>
      </c>
      <c r="AJ1367" s="374">
        <v>100</v>
      </c>
      <c r="AK1367" s="374">
        <v>100</v>
      </c>
      <c r="AL1367" s="722">
        <v>0</v>
      </c>
      <c r="AM1367" s="722">
        <v>0</v>
      </c>
      <c r="AN1367" s="369" t="s">
        <v>1834</v>
      </c>
      <c r="AO1367" s="367" t="s">
        <v>1326</v>
      </c>
      <c r="AP1367" s="370" t="s">
        <v>1816</v>
      </c>
      <c r="AQ1367" s="376" t="s">
        <v>661</v>
      </c>
      <c r="AR1367" s="369">
        <v>4.9994999999999996E-3</v>
      </c>
      <c r="AS1367" s="369">
        <v>4.9994999999999996E-3</v>
      </c>
      <c r="AT1367" s="369" t="s">
        <v>1424</v>
      </c>
      <c r="AW1367"/>
      <c r="AX1367" s="198"/>
      <c r="AY1367" s="184"/>
      <c r="AZ1367" s="184"/>
      <c r="BA1367" s="184"/>
      <c r="BB1367" s="186"/>
      <c r="BC1367" s="184"/>
      <c r="BD1367" s="184"/>
      <c r="BE1367" s="184"/>
      <c r="BF1367" s="184"/>
      <c r="BG1367" s="186"/>
      <c r="BH1367" s="186"/>
      <c r="BI1367" s="199"/>
      <c r="BJ1367" s="199"/>
      <c r="BK1367" s="199"/>
      <c r="BL1367" s="186"/>
      <c r="BM1367" s="186"/>
      <c r="BN1367" s="186"/>
      <c r="BO1367" s="186"/>
      <c r="BP1367" s="186"/>
      <c r="BQ1367" s="186"/>
      <c r="BR1367" s="186"/>
      <c r="BS1367" s="186"/>
      <c r="BT1367" s="187"/>
      <c r="BU1367" s="188"/>
      <c r="BV1367" s="189"/>
      <c r="BW1367" s="185"/>
      <c r="BX1367"/>
      <c r="BZ1367"/>
    </row>
    <row r="1368" spans="2:78" ht="18.75">
      <c r="B1368" s="363" t="s">
        <v>769</v>
      </c>
      <c r="C1368" s="364">
        <v>44613740000179</v>
      </c>
      <c r="D1368" s="365" t="s">
        <v>13</v>
      </c>
      <c r="E1368" s="365" t="s">
        <v>615</v>
      </c>
      <c r="F1368" s="365" t="s">
        <v>619</v>
      </c>
      <c r="G1368" s="366" t="s">
        <v>34</v>
      </c>
      <c r="H1368" s="366" t="s">
        <v>1340</v>
      </c>
      <c r="I1368" s="366" t="s">
        <v>34</v>
      </c>
      <c r="J1368" s="366" t="s">
        <v>1424</v>
      </c>
      <c r="K1368" s="367" t="s">
        <v>48</v>
      </c>
      <c r="L1368" s="368"/>
      <c r="M1368" s="368" t="s">
        <v>34</v>
      </c>
      <c r="N1368" s="367">
        <v>637157</v>
      </c>
      <c r="O1368" s="367" t="s">
        <v>1323</v>
      </c>
      <c r="P1368" s="371">
        <v>44581</v>
      </c>
      <c r="S1368" s="367">
        <v>1</v>
      </c>
      <c r="U1368" s="369"/>
      <c r="W1368" s="369"/>
      <c r="Y1368" s="369"/>
      <c r="AA1368" s="369"/>
      <c r="AD1368" s="575">
        <v>44574244000153</v>
      </c>
      <c r="AE1368" s="370" t="s">
        <v>2078</v>
      </c>
      <c r="AF1368" s="370" t="s">
        <v>1833</v>
      </c>
      <c r="AG1368" s="374" t="s">
        <v>1458</v>
      </c>
      <c r="AH1368" s="374" t="s">
        <v>1819</v>
      </c>
      <c r="AI1368" s="374">
        <v>1000</v>
      </c>
      <c r="AJ1368" s="374">
        <v>500</v>
      </c>
      <c r="AK1368" s="374">
        <v>500</v>
      </c>
      <c r="AL1368" s="722">
        <v>0</v>
      </c>
      <c r="AM1368" s="722">
        <v>0</v>
      </c>
      <c r="AN1368" s="369" t="s">
        <v>1834</v>
      </c>
      <c r="AO1368" s="367" t="s">
        <v>1326</v>
      </c>
      <c r="AP1368" s="370" t="s">
        <v>1835</v>
      </c>
      <c r="AQ1368" s="376" t="s">
        <v>670</v>
      </c>
      <c r="AR1368" s="369">
        <v>4.0000000000000001E-3</v>
      </c>
      <c r="AS1368" s="369">
        <v>4.0000000000000001E-3</v>
      </c>
      <c r="AT1368" s="369" t="s">
        <v>1424</v>
      </c>
      <c r="AW1368"/>
      <c r="AX1368" s="198"/>
      <c r="AY1368" s="184"/>
      <c r="AZ1368" s="184"/>
      <c r="BA1368" s="184"/>
      <c r="BB1368" s="186"/>
      <c r="BC1368" s="184"/>
      <c r="BD1368" s="184"/>
      <c r="BE1368" s="184"/>
      <c r="BF1368" s="184"/>
      <c r="BG1368" s="186"/>
      <c r="BH1368" s="186"/>
      <c r="BI1368" s="199"/>
      <c r="BJ1368" s="199"/>
      <c r="BK1368" s="199"/>
      <c r="BL1368" s="186"/>
      <c r="BM1368" s="186"/>
      <c r="BN1368" s="186"/>
      <c r="BO1368" s="186"/>
      <c r="BP1368" s="186"/>
      <c r="BQ1368" s="186"/>
      <c r="BR1368" s="186"/>
      <c r="BS1368" s="186"/>
      <c r="BT1368" s="187"/>
      <c r="BU1368" s="188"/>
      <c r="BV1368" s="189"/>
      <c r="BW1368" s="185"/>
      <c r="BX1368"/>
      <c r="BZ1368"/>
    </row>
    <row r="1369" spans="2:78" ht="18.75">
      <c r="B1369" s="363" t="s">
        <v>1395</v>
      </c>
      <c r="C1369" s="364"/>
      <c r="D1369" s="365" t="s">
        <v>11</v>
      </c>
      <c r="E1369" s="365" t="s">
        <v>621</v>
      </c>
      <c r="F1369" s="365" t="s">
        <v>674</v>
      </c>
      <c r="G1369" s="366" t="s">
        <v>868</v>
      </c>
      <c r="H1369" s="366" t="s">
        <v>34</v>
      </c>
      <c r="I1369" s="366" t="s">
        <v>1424</v>
      </c>
      <c r="J1369" s="366" t="s">
        <v>608</v>
      </c>
      <c r="L1369" s="368"/>
      <c r="M1369" s="368" t="s">
        <v>34</v>
      </c>
      <c r="N1369" s="367">
        <v>639011</v>
      </c>
      <c r="O1369" s="367" t="s">
        <v>1323</v>
      </c>
      <c r="P1369" s="371"/>
      <c r="S1369" s="367"/>
      <c r="U1369" s="369"/>
      <c r="W1369" s="369"/>
      <c r="Y1369" s="369"/>
      <c r="AA1369" s="369"/>
      <c r="AD1369" s="575">
        <v>43774619000166</v>
      </c>
      <c r="AE1369" s="370"/>
      <c r="AF1369" s="370"/>
      <c r="AG1369" s="374" t="s">
        <v>1459</v>
      </c>
      <c r="AH1369" s="374"/>
      <c r="AI1369" s="374">
        <v>20000</v>
      </c>
      <c r="AJ1369" s="374">
        <v>5000</v>
      </c>
      <c r="AK1369" s="374">
        <v>20000</v>
      </c>
      <c r="AN1369" s="369"/>
      <c r="AO1369" s="367" t="s">
        <v>1326</v>
      </c>
      <c r="AP1369" s="370"/>
      <c r="AR1369" s="369">
        <v>2.0002499999999999E-3</v>
      </c>
      <c r="AS1369" s="369">
        <v>2.0002499999999999E-3</v>
      </c>
      <c r="AT1369" s="369" t="s">
        <v>1424</v>
      </c>
      <c r="AW1369"/>
      <c r="AX1369" s="198"/>
      <c r="AY1369" s="184"/>
      <c r="AZ1369" s="184"/>
      <c r="BA1369" s="184"/>
      <c r="BB1369" s="186"/>
      <c r="BC1369" s="184"/>
      <c r="BD1369" s="184"/>
      <c r="BE1369" s="184"/>
      <c r="BF1369" s="184"/>
      <c r="BG1369" s="186"/>
      <c r="BH1369" s="186"/>
      <c r="BI1369" s="199"/>
      <c r="BJ1369" s="199"/>
      <c r="BK1369" s="199"/>
      <c r="BL1369" s="186"/>
      <c r="BM1369" s="186"/>
      <c r="BN1369" s="186"/>
      <c r="BO1369" s="186"/>
      <c r="BP1369" s="186"/>
      <c r="BQ1369" s="186"/>
      <c r="BR1369" s="186"/>
      <c r="BS1369" s="186"/>
      <c r="BT1369" s="187"/>
      <c r="BU1369" s="188"/>
      <c r="BV1369" s="189"/>
      <c r="BW1369" s="185"/>
      <c r="BX1369"/>
      <c r="BZ1369"/>
    </row>
    <row r="1370" spans="2:78" ht="18.75">
      <c r="B1370" s="363" t="s">
        <v>1536</v>
      </c>
      <c r="C1370" s="364">
        <v>45295229000139</v>
      </c>
      <c r="D1370" s="365" t="s">
        <v>14</v>
      </c>
      <c r="E1370" s="365" t="s">
        <v>607</v>
      </c>
      <c r="F1370" s="365" t="s">
        <v>1424</v>
      </c>
      <c r="G1370" s="366" t="s">
        <v>1424</v>
      </c>
      <c r="H1370" s="366" t="s">
        <v>34</v>
      </c>
      <c r="I1370" s="366" t="s">
        <v>34</v>
      </c>
      <c r="J1370" s="366" t="s">
        <v>612</v>
      </c>
      <c r="K1370" s="367" t="s">
        <v>1815</v>
      </c>
      <c r="L1370" s="368"/>
      <c r="M1370" s="368" t="s">
        <v>1424</v>
      </c>
      <c r="N1370" s="367">
        <v>639605</v>
      </c>
      <c r="O1370" s="367" t="s">
        <v>1323</v>
      </c>
      <c r="P1370" s="371">
        <v>44611</v>
      </c>
      <c r="Q1370" s="372">
        <v>8.1758143600000004</v>
      </c>
      <c r="R1370" s="372">
        <v>8.6005252487037094</v>
      </c>
      <c r="S1370" s="367">
        <v>2</v>
      </c>
      <c r="U1370" s="369"/>
      <c r="W1370" s="369"/>
      <c r="Y1370" s="369"/>
      <c r="AA1370" s="369"/>
      <c r="AB1370" s="369">
        <v>0.24388587171512058</v>
      </c>
      <c r="AD1370" s="575">
        <v>0</v>
      </c>
      <c r="AE1370" s="370" t="s">
        <v>1889</v>
      </c>
      <c r="AF1370" s="370" t="s">
        <v>1833</v>
      </c>
      <c r="AG1370" s="374" t="s">
        <v>1458</v>
      </c>
      <c r="AH1370" s="374" t="s">
        <v>1894</v>
      </c>
      <c r="AI1370" s="374">
        <v>0</v>
      </c>
      <c r="AJ1370" s="374">
        <v>0</v>
      </c>
      <c r="AK1370" s="374">
        <v>0</v>
      </c>
      <c r="AL1370" s="722">
        <v>0</v>
      </c>
      <c r="AM1370" s="722">
        <v>0</v>
      </c>
      <c r="AN1370" s="369" t="s">
        <v>1834</v>
      </c>
      <c r="AO1370" s="367" t="s">
        <v>1326</v>
      </c>
      <c r="AP1370" s="370" t="s">
        <v>1816</v>
      </c>
      <c r="AQ1370" s="376" t="s">
        <v>689</v>
      </c>
      <c r="AR1370" s="369">
        <v>5.0000000000000001E-3</v>
      </c>
      <c r="AS1370" s="369">
        <v>5.0000000000000001E-3</v>
      </c>
      <c r="AT1370" s="369" t="s">
        <v>1424</v>
      </c>
      <c r="AW1370"/>
      <c r="AX1370" s="198"/>
      <c r="AY1370" s="184"/>
      <c r="AZ1370" s="184"/>
      <c r="BA1370" s="184"/>
      <c r="BB1370" s="186"/>
      <c r="BC1370" s="184"/>
      <c r="BD1370" s="184"/>
      <c r="BE1370" s="184"/>
      <c r="BF1370" s="184"/>
      <c r="BG1370" s="186"/>
      <c r="BH1370" s="186"/>
      <c r="BI1370" s="199"/>
      <c r="BJ1370" s="199"/>
      <c r="BK1370" s="199"/>
      <c r="BL1370" s="186"/>
      <c r="BM1370" s="186"/>
      <c r="BN1370" s="186"/>
      <c r="BO1370" s="186"/>
      <c r="BP1370" s="186"/>
      <c r="BQ1370" s="186"/>
      <c r="BR1370" s="186"/>
      <c r="BS1370" s="186"/>
      <c r="BT1370" s="187"/>
      <c r="BU1370" s="188"/>
      <c r="BV1370" s="189"/>
      <c r="BW1370" s="185"/>
      <c r="BX1370"/>
      <c r="BZ1370"/>
    </row>
    <row r="1371" spans="2:78" ht="18.75">
      <c r="B1371" s="363" t="s">
        <v>1222</v>
      </c>
      <c r="C1371" s="364">
        <v>45126846000100</v>
      </c>
      <c r="D1371" s="365" t="s">
        <v>14</v>
      </c>
      <c r="E1371" s="365" t="s">
        <v>607</v>
      </c>
      <c r="F1371" s="365" t="s">
        <v>1424</v>
      </c>
      <c r="G1371" s="366" t="s">
        <v>1424</v>
      </c>
      <c r="H1371" s="366" t="s">
        <v>34</v>
      </c>
      <c r="I1371" s="366" t="s">
        <v>34</v>
      </c>
      <c r="J1371" s="366" t="s">
        <v>608</v>
      </c>
      <c r="K1371" s="367" t="s">
        <v>48</v>
      </c>
      <c r="L1371" s="368"/>
      <c r="M1371" s="368" t="s">
        <v>34</v>
      </c>
      <c r="N1371" s="367">
        <v>640441</v>
      </c>
      <c r="O1371" s="367" t="s">
        <v>1323</v>
      </c>
      <c r="P1371" s="371">
        <v>44609</v>
      </c>
      <c r="Q1371" s="372">
        <v>30.216613370000001</v>
      </c>
      <c r="R1371" s="372">
        <v>22.396246708598731</v>
      </c>
      <c r="S1371" s="367">
        <v>2</v>
      </c>
      <c r="U1371" s="369"/>
      <c r="W1371" s="369"/>
      <c r="Y1371" s="369"/>
      <c r="AA1371" s="369"/>
      <c r="AB1371" s="369">
        <v>0.20129987543274314</v>
      </c>
      <c r="AD1371" s="575">
        <v>45127383000100</v>
      </c>
      <c r="AE1371" s="370" t="s">
        <v>2167</v>
      </c>
      <c r="AF1371" s="370" t="s">
        <v>1833</v>
      </c>
      <c r="AG1371" s="374" t="s">
        <v>1458</v>
      </c>
      <c r="AH1371" s="374" t="s">
        <v>1819</v>
      </c>
      <c r="AI1371" s="374">
        <v>1000</v>
      </c>
      <c r="AJ1371" s="374">
        <v>1000</v>
      </c>
      <c r="AK1371" s="374">
        <v>1000</v>
      </c>
      <c r="AL1371" s="722">
        <v>0</v>
      </c>
      <c r="AM1371" s="722">
        <v>0</v>
      </c>
      <c r="AN1371" s="369" t="s">
        <v>1834</v>
      </c>
      <c r="AO1371" s="367" t="s">
        <v>1326</v>
      </c>
      <c r="AP1371" s="370" t="s">
        <v>1816</v>
      </c>
      <c r="AQ1371" s="376" t="s">
        <v>661</v>
      </c>
      <c r="AR1371" s="369">
        <v>5.0666666666666698E-3</v>
      </c>
      <c r="AS1371" s="369">
        <v>5.0666666666666698E-3</v>
      </c>
      <c r="AT1371" s="369" t="s">
        <v>1424</v>
      </c>
      <c r="AW1371"/>
      <c r="AX1371" s="198"/>
      <c r="AY1371" s="184"/>
      <c r="AZ1371" s="184"/>
      <c r="BA1371" s="184"/>
      <c r="BB1371" s="186"/>
      <c r="BC1371" s="184"/>
      <c r="BD1371" s="184"/>
      <c r="BE1371" s="184"/>
      <c r="BF1371" s="184"/>
      <c r="BG1371" s="186"/>
      <c r="BH1371" s="186"/>
      <c r="BI1371" s="199"/>
      <c r="BJ1371" s="199"/>
      <c r="BK1371" s="199"/>
      <c r="BL1371" s="186"/>
      <c r="BM1371" s="186"/>
      <c r="BN1371" s="186"/>
      <c r="BO1371" s="186"/>
      <c r="BP1371" s="186"/>
      <c r="BQ1371" s="186"/>
      <c r="BR1371" s="186"/>
      <c r="BS1371" s="186"/>
      <c r="BT1371" s="187"/>
      <c r="BU1371" s="188"/>
      <c r="BV1371" s="189"/>
      <c r="BW1371" s="185"/>
      <c r="BX1371"/>
      <c r="BZ1371"/>
    </row>
    <row r="1372" spans="2:78" ht="18.75">
      <c r="B1372" s="363" t="s">
        <v>855</v>
      </c>
      <c r="C1372" s="364">
        <v>44967234000188</v>
      </c>
      <c r="D1372" s="365" t="s">
        <v>14</v>
      </c>
      <c r="E1372" s="365" t="s">
        <v>607</v>
      </c>
      <c r="F1372" s="365" t="s">
        <v>1424</v>
      </c>
      <c r="G1372" s="366" t="s">
        <v>1424</v>
      </c>
      <c r="H1372" s="366" t="s">
        <v>34</v>
      </c>
      <c r="I1372" s="366" t="s">
        <v>34</v>
      </c>
      <c r="J1372" s="366" t="s">
        <v>608</v>
      </c>
      <c r="K1372" s="367" t="s">
        <v>48</v>
      </c>
      <c r="L1372" s="368"/>
      <c r="M1372" s="368" t="s">
        <v>1421</v>
      </c>
      <c r="N1372" s="367">
        <v>640492</v>
      </c>
      <c r="O1372" s="367" t="s">
        <v>1326</v>
      </c>
      <c r="P1372" s="371">
        <v>44603</v>
      </c>
      <c r="Q1372" s="372">
        <v>38.266079240000003</v>
      </c>
      <c r="R1372" s="372">
        <v>34.299337301473692</v>
      </c>
      <c r="S1372" s="367">
        <v>2</v>
      </c>
      <c r="U1372" s="369"/>
      <c r="W1372" s="369"/>
      <c r="Y1372" s="369"/>
      <c r="AA1372" s="369"/>
      <c r="AB1372" s="369">
        <v>0.15477053646550393</v>
      </c>
      <c r="AD1372" s="575">
        <v>0</v>
      </c>
      <c r="AE1372" s="370" t="s">
        <v>2168</v>
      </c>
      <c r="AF1372" s="370" t="s">
        <v>1833</v>
      </c>
      <c r="AG1372" s="374" t="s">
        <v>1458</v>
      </c>
      <c r="AH1372" s="374" t="s">
        <v>1819</v>
      </c>
      <c r="AI1372" s="374">
        <v>25000</v>
      </c>
      <c r="AJ1372" s="374">
        <v>10000</v>
      </c>
      <c r="AK1372" s="374">
        <v>10000</v>
      </c>
      <c r="AL1372" s="722">
        <v>0</v>
      </c>
      <c r="AM1372" s="722">
        <v>0</v>
      </c>
      <c r="AN1372" s="369" t="s">
        <v>1834</v>
      </c>
      <c r="AO1372" s="367" t="s">
        <v>1326</v>
      </c>
      <c r="AP1372" s="370" t="s">
        <v>1816</v>
      </c>
      <c r="AQ1372" s="376" t="s">
        <v>661</v>
      </c>
      <c r="AR1372" s="369">
        <v>0</v>
      </c>
      <c r="AS1372" s="369">
        <v>0</v>
      </c>
      <c r="AT1372" s="369" t="s">
        <v>1424</v>
      </c>
      <c r="AW1372"/>
      <c r="AX1372" s="198"/>
      <c r="AY1372" s="184"/>
      <c r="AZ1372" s="184"/>
      <c r="BA1372" s="184"/>
      <c r="BB1372" s="186"/>
      <c r="BC1372" s="184"/>
      <c r="BD1372" s="184"/>
      <c r="BE1372" s="184"/>
      <c r="BF1372" s="184"/>
      <c r="BG1372" s="186"/>
      <c r="BH1372" s="186"/>
      <c r="BI1372" s="199"/>
      <c r="BJ1372" s="199"/>
      <c r="BK1372" s="199"/>
      <c r="BL1372" s="186"/>
      <c r="BM1372" s="186"/>
      <c r="BN1372" s="186"/>
      <c r="BO1372" s="186"/>
      <c r="BP1372" s="186"/>
      <c r="BQ1372" s="186"/>
      <c r="BR1372" s="186"/>
      <c r="BS1372" s="186"/>
      <c r="BT1372" s="187"/>
      <c r="BU1372" s="188"/>
      <c r="BV1372" s="189"/>
      <c r="BW1372" s="185"/>
      <c r="BX1372"/>
      <c r="BZ1372"/>
    </row>
    <row r="1373" spans="2:78" ht="18.75">
      <c r="B1373" s="363" t="s">
        <v>1223</v>
      </c>
      <c r="C1373" s="364">
        <v>45126795000117</v>
      </c>
      <c r="D1373" s="365" t="s">
        <v>13</v>
      </c>
      <c r="E1373" s="365" t="s">
        <v>615</v>
      </c>
      <c r="F1373" s="365" t="s">
        <v>619</v>
      </c>
      <c r="G1373" s="366" t="s">
        <v>34</v>
      </c>
      <c r="H1373" s="366" t="s">
        <v>1340</v>
      </c>
      <c r="I1373" s="366" t="s">
        <v>34</v>
      </c>
      <c r="J1373" s="366" t="s">
        <v>611</v>
      </c>
      <c r="K1373" s="367" t="s">
        <v>48</v>
      </c>
      <c r="L1373" s="368" t="s">
        <v>1341</v>
      </c>
      <c r="M1373" s="368" t="s">
        <v>34</v>
      </c>
      <c r="N1373" s="367">
        <v>640506</v>
      </c>
      <c r="O1373" s="367" t="s">
        <v>1323</v>
      </c>
      <c r="P1373" s="371">
        <v>44604</v>
      </c>
      <c r="Q1373" s="372">
        <v>153.79210642000001</v>
      </c>
      <c r="R1373" s="372">
        <v>145.21730994541406</v>
      </c>
      <c r="S1373" s="367">
        <v>1</v>
      </c>
      <c r="U1373" s="369"/>
      <c r="W1373" s="369"/>
      <c r="Y1373" s="369"/>
      <c r="AA1373" s="369"/>
      <c r="AB1373" s="369">
        <v>3.5711030921063584E-2</v>
      </c>
      <c r="AD1373" s="575">
        <v>45127361000131</v>
      </c>
      <c r="AE1373" s="370" t="s">
        <v>2167</v>
      </c>
      <c r="AF1373" s="370" t="s">
        <v>1833</v>
      </c>
      <c r="AG1373" s="374" t="s">
        <v>1458</v>
      </c>
      <c r="AH1373" s="374" t="s">
        <v>1819</v>
      </c>
      <c r="AI1373" s="374">
        <v>1000</v>
      </c>
      <c r="AJ1373" s="374">
        <v>1000</v>
      </c>
      <c r="AK1373" s="374">
        <v>1000</v>
      </c>
      <c r="AL1373" s="722">
        <v>0</v>
      </c>
      <c r="AM1373" s="722">
        <v>0</v>
      </c>
      <c r="AN1373" s="369" t="s">
        <v>1834</v>
      </c>
      <c r="AO1373" s="367" t="s">
        <v>1326</v>
      </c>
      <c r="AP1373" s="370" t="s">
        <v>1835</v>
      </c>
      <c r="AQ1373" s="376" t="s">
        <v>666</v>
      </c>
      <c r="AR1373" s="369">
        <v>5.0666666666666698E-3</v>
      </c>
      <c r="AS1373" s="369">
        <v>5.0666666666666698E-3</v>
      </c>
      <c r="AT1373" s="369" t="s">
        <v>1424</v>
      </c>
      <c r="AW1373"/>
      <c r="AX1373" s="198"/>
      <c r="AY1373" s="184"/>
      <c r="AZ1373" s="184"/>
      <c r="BA1373" s="184"/>
      <c r="BB1373" s="186"/>
      <c r="BC1373" s="184"/>
      <c r="BD1373" s="184"/>
      <c r="BE1373" s="184"/>
      <c r="BF1373" s="184"/>
      <c r="BG1373" s="186"/>
      <c r="BH1373" s="186"/>
      <c r="BI1373" s="199"/>
      <c r="BJ1373" s="199"/>
      <c r="BK1373" s="199"/>
      <c r="BL1373" s="186"/>
      <c r="BM1373" s="186"/>
      <c r="BN1373" s="186"/>
      <c r="BO1373" s="186"/>
      <c r="BP1373" s="186"/>
      <c r="BQ1373" s="186"/>
      <c r="BR1373" s="186"/>
      <c r="BS1373" s="186"/>
      <c r="BT1373" s="187"/>
      <c r="BU1373" s="188"/>
      <c r="BV1373" s="189"/>
      <c r="BW1373" s="185"/>
      <c r="BX1373"/>
      <c r="BZ1373"/>
    </row>
    <row r="1374" spans="2:78" ht="18.75">
      <c r="B1374" s="363" t="s">
        <v>1747</v>
      </c>
      <c r="C1374" s="364">
        <v>45274764000103</v>
      </c>
      <c r="D1374" s="365" t="s">
        <v>14</v>
      </c>
      <c r="E1374" s="365" t="s">
        <v>614</v>
      </c>
      <c r="F1374" s="365" t="s">
        <v>691</v>
      </c>
      <c r="G1374" s="366" t="s">
        <v>1424</v>
      </c>
      <c r="H1374" s="366" t="s">
        <v>1340</v>
      </c>
      <c r="I1374" s="366" t="s">
        <v>34</v>
      </c>
      <c r="J1374" s="366" t="s">
        <v>608</v>
      </c>
      <c r="K1374" s="367" t="s">
        <v>48</v>
      </c>
      <c r="L1374" s="368"/>
      <c r="M1374" s="368" t="s">
        <v>1424</v>
      </c>
      <c r="N1374" s="367">
        <v>640530</v>
      </c>
      <c r="O1374" s="367" t="s">
        <v>1323</v>
      </c>
      <c r="P1374" s="371">
        <v>44618</v>
      </c>
      <c r="Q1374" s="372">
        <v>29.14459858</v>
      </c>
      <c r="R1374" s="372">
        <v>29.667355076012662</v>
      </c>
      <c r="S1374" s="367">
        <v>2</v>
      </c>
      <c r="U1374" s="369"/>
      <c r="W1374" s="369"/>
      <c r="Y1374" s="369"/>
      <c r="AA1374" s="369"/>
      <c r="AB1374" s="369">
        <v>7.6654019085495087E-2</v>
      </c>
      <c r="AD1374" s="575">
        <v>0</v>
      </c>
      <c r="AE1374" s="370" t="s">
        <v>2167</v>
      </c>
      <c r="AF1374" s="370" t="s">
        <v>1833</v>
      </c>
      <c r="AG1374" s="374" t="s">
        <v>1458</v>
      </c>
      <c r="AH1374" s="374" t="s">
        <v>1819</v>
      </c>
      <c r="AI1374" s="374">
        <v>1000</v>
      </c>
      <c r="AJ1374" s="374">
        <v>1000</v>
      </c>
      <c r="AK1374" s="374">
        <v>1000</v>
      </c>
      <c r="AL1374" s="722">
        <v>0</v>
      </c>
      <c r="AM1374" s="722">
        <v>0</v>
      </c>
      <c r="AN1374" s="369" t="s">
        <v>1834</v>
      </c>
      <c r="AO1374" s="367" t="s">
        <v>1326</v>
      </c>
      <c r="AP1374" s="370" t="s">
        <v>1835</v>
      </c>
      <c r="AQ1374" s="376" t="s">
        <v>1815</v>
      </c>
      <c r="AR1374" s="369">
        <v>0</v>
      </c>
      <c r="AS1374" s="369">
        <v>0</v>
      </c>
      <c r="AT1374" s="369" t="s">
        <v>1424</v>
      </c>
      <c r="AW1374"/>
      <c r="AX1374" s="198"/>
      <c r="AY1374" s="184"/>
      <c r="AZ1374" s="184"/>
      <c r="BA1374" s="184"/>
      <c r="BB1374" s="186"/>
      <c r="BC1374" s="184"/>
      <c r="BD1374" s="184"/>
      <c r="BE1374" s="184"/>
      <c r="BF1374" s="184"/>
      <c r="BG1374" s="186"/>
      <c r="BH1374" s="186"/>
      <c r="BI1374" s="199"/>
      <c r="BJ1374" s="199"/>
      <c r="BK1374" s="199"/>
      <c r="BL1374" s="186"/>
      <c r="BM1374" s="186"/>
      <c r="BN1374" s="186"/>
      <c r="BO1374" s="186"/>
      <c r="BP1374" s="186"/>
      <c r="BQ1374" s="186"/>
      <c r="BR1374" s="186"/>
      <c r="BS1374" s="186"/>
      <c r="BT1374" s="187"/>
      <c r="BU1374" s="188"/>
      <c r="BV1374" s="189"/>
      <c r="BW1374" s="185"/>
      <c r="BX1374"/>
      <c r="BZ1374"/>
    </row>
    <row r="1375" spans="2:78" ht="18.75">
      <c r="B1375" s="363" t="s">
        <v>1224</v>
      </c>
      <c r="C1375" s="364">
        <v>45126753000186</v>
      </c>
      <c r="D1375" s="365" t="s">
        <v>14</v>
      </c>
      <c r="E1375" s="365" t="s">
        <v>614</v>
      </c>
      <c r="F1375" s="365" t="s">
        <v>691</v>
      </c>
      <c r="G1375" s="366" t="s">
        <v>1424</v>
      </c>
      <c r="H1375" s="366" t="s">
        <v>1340</v>
      </c>
      <c r="I1375" s="366" t="s">
        <v>34</v>
      </c>
      <c r="J1375" s="366" t="s">
        <v>608</v>
      </c>
      <c r="K1375" s="367" t="s">
        <v>48</v>
      </c>
      <c r="L1375" s="368" t="s">
        <v>1341</v>
      </c>
      <c r="M1375" s="368" t="s">
        <v>1421</v>
      </c>
      <c r="N1375" s="367">
        <v>640565</v>
      </c>
      <c r="O1375" s="367" t="s">
        <v>1323</v>
      </c>
      <c r="P1375" s="371">
        <v>44602</v>
      </c>
      <c r="Q1375" s="372">
        <v>58.869276030000002</v>
      </c>
      <c r="R1375" s="372">
        <v>53.155804108343958</v>
      </c>
      <c r="S1375" s="367">
        <v>2</v>
      </c>
      <c r="U1375" s="369"/>
      <c r="W1375" s="369"/>
      <c r="Y1375" s="369"/>
      <c r="AA1375" s="369"/>
      <c r="AB1375" s="369">
        <v>0.11100990406128886</v>
      </c>
      <c r="AD1375" s="575">
        <v>45127329000156</v>
      </c>
      <c r="AE1375" s="370" t="s">
        <v>2167</v>
      </c>
      <c r="AF1375" s="370" t="s">
        <v>1833</v>
      </c>
      <c r="AG1375" s="374" t="s">
        <v>1458</v>
      </c>
      <c r="AH1375" s="374" t="s">
        <v>1819</v>
      </c>
      <c r="AI1375" s="374">
        <v>1000</v>
      </c>
      <c r="AJ1375" s="374">
        <v>1000</v>
      </c>
      <c r="AK1375" s="374">
        <v>1000</v>
      </c>
      <c r="AL1375" s="722">
        <v>0</v>
      </c>
      <c r="AM1375" s="722">
        <v>0</v>
      </c>
      <c r="AN1375" s="369" t="s">
        <v>1834</v>
      </c>
      <c r="AO1375" s="367" t="s">
        <v>1326</v>
      </c>
      <c r="AP1375" s="370" t="s">
        <v>1835</v>
      </c>
      <c r="AQ1375" s="376" t="s">
        <v>1950</v>
      </c>
      <c r="AR1375" s="369">
        <v>0</v>
      </c>
      <c r="AS1375" s="369">
        <v>0</v>
      </c>
      <c r="AT1375" s="369" t="s">
        <v>1424</v>
      </c>
      <c r="AW1375"/>
      <c r="AX1375" s="198"/>
      <c r="AY1375" s="184"/>
      <c r="AZ1375" s="184"/>
      <c r="BA1375" s="184"/>
      <c r="BB1375" s="186"/>
      <c r="BC1375" s="184"/>
      <c r="BD1375" s="184"/>
      <c r="BE1375" s="184"/>
      <c r="BF1375" s="184"/>
      <c r="BG1375" s="186"/>
      <c r="BH1375" s="186"/>
      <c r="BI1375" s="199"/>
      <c r="BJ1375" s="199"/>
      <c r="BK1375" s="199"/>
      <c r="BL1375" s="186"/>
      <c r="BM1375" s="186"/>
      <c r="BN1375" s="186"/>
      <c r="BO1375" s="186"/>
      <c r="BP1375" s="186"/>
      <c r="BQ1375" s="186"/>
      <c r="BR1375" s="186"/>
      <c r="BS1375" s="186"/>
      <c r="BT1375" s="187"/>
      <c r="BU1375" s="188"/>
      <c r="BV1375" s="189"/>
      <c r="BW1375" s="185"/>
      <c r="BX1375"/>
      <c r="BZ1375"/>
    </row>
    <row r="1376" spans="2:78" ht="18.75">
      <c r="B1376" s="363" t="s">
        <v>1126</v>
      </c>
      <c r="C1376" s="364"/>
      <c r="D1376" s="365" t="s">
        <v>14</v>
      </c>
      <c r="E1376" s="365" t="s">
        <v>614</v>
      </c>
      <c r="F1376" s="365" t="s">
        <v>1424</v>
      </c>
      <c r="G1376" s="366" t="s">
        <v>1424</v>
      </c>
      <c r="H1376" s="366" t="s">
        <v>1340</v>
      </c>
      <c r="I1376" s="366" t="s">
        <v>34</v>
      </c>
      <c r="J1376" s="366" t="s">
        <v>608</v>
      </c>
      <c r="L1376" s="368"/>
      <c r="M1376" s="368" t="s">
        <v>34</v>
      </c>
      <c r="N1376" s="367">
        <v>640581</v>
      </c>
      <c r="O1376" s="367" t="s">
        <v>1323</v>
      </c>
      <c r="P1376" s="371"/>
      <c r="S1376" s="367"/>
      <c r="U1376" s="369"/>
      <c r="W1376" s="369"/>
      <c r="Y1376" s="369"/>
      <c r="AA1376" s="369"/>
      <c r="AD1376" s="575">
        <v>44967401000190</v>
      </c>
      <c r="AE1376" s="370"/>
      <c r="AF1376" s="370"/>
      <c r="AG1376" s="374" t="s">
        <v>1458</v>
      </c>
      <c r="AH1376" s="374"/>
      <c r="AI1376" s="374">
        <v>100</v>
      </c>
      <c r="AJ1376" s="374">
        <v>50</v>
      </c>
      <c r="AK1376" s="374">
        <v>100</v>
      </c>
      <c r="AN1376" s="369"/>
      <c r="AO1376" s="367" t="s">
        <v>1326</v>
      </c>
      <c r="AP1376" s="370"/>
      <c r="AR1376" s="369">
        <v>4.9680000000000002E-3</v>
      </c>
      <c r="AS1376" s="369">
        <v>4.9680000000000002E-3</v>
      </c>
      <c r="AT1376" s="369" t="s">
        <v>1424</v>
      </c>
      <c r="AW1376"/>
      <c r="AX1376" s="198"/>
      <c r="AY1376" s="184"/>
      <c r="AZ1376" s="184"/>
      <c r="BA1376" s="184"/>
      <c r="BB1376" s="186"/>
      <c r="BC1376" s="184"/>
      <c r="BD1376" s="184"/>
      <c r="BE1376" s="184"/>
      <c r="BF1376" s="184"/>
      <c r="BG1376" s="186"/>
      <c r="BH1376" s="186"/>
      <c r="BI1376" s="199"/>
      <c r="BJ1376" s="199"/>
      <c r="BK1376" s="199"/>
      <c r="BL1376" s="186"/>
      <c r="BM1376" s="186"/>
      <c r="BN1376" s="186"/>
      <c r="BO1376" s="186"/>
      <c r="BP1376" s="186"/>
      <c r="BQ1376" s="186"/>
      <c r="BR1376" s="186"/>
      <c r="BS1376" s="186"/>
      <c r="BT1376" s="187"/>
      <c r="BU1376" s="188"/>
      <c r="BV1376" s="189"/>
      <c r="BW1376" s="185"/>
      <c r="BX1376"/>
      <c r="BZ1376"/>
    </row>
    <row r="1377" spans="2:78" ht="18.75">
      <c r="B1377" s="363" t="s">
        <v>1655</v>
      </c>
      <c r="C1377" s="364">
        <v>44669531000147</v>
      </c>
      <c r="D1377" s="365" t="s">
        <v>11</v>
      </c>
      <c r="E1377" s="365" t="s">
        <v>620</v>
      </c>
      <c r="F1377" s="365" t="s">
        <v>687</v>
      </c>
      <c r="G1377" s="366" t="s">
        <v>740</v>
      </c>
      <c r="H1377" s="366" t="s">
        <v>34</v>
      </c>
      <c r="I1377" s="366" t="s">
        <v>1321</v>
      </c>
      <c r="J1377" s="366" t="s">
        <v>608</v>
      </c>
      <c r="K1377" s="367" t="s">
        <v>48</v>
      </c>
      <c r="L1377" s="368"/>
      <c r="M1377" s="368" t="s">
        <v>1424</v>
      </c>
      <c r="N1377" s="367">
        <v>640824</v>
      </c>
      <c r="O1377" s="367" t="s">
        <v>1323</v>
      </c>
      <c r="P1377" s="371">
        <v>44612</v>
      </c>
      <c r="Q1377" s="372">
        <v>1.1096335900000001</v>
      </c>
      <c r="R1377" s="372">
        <v>2.5054128881818172</v>
      </c>
      <c r="S1377" s="367">
        <v>2</v>
      </c>
      <c r="U1377" s="369"/>
      <c r="W1377" s="369"/>
      <c r="Y1377" s="369"/>
      <c r="AA1377" s="369"/>
      <c r="AB1377" s="369">
        <v>0.14882590387265185</v>
      </c>
      <c r="AD1377" s="575">
        <v>42592476000109</v>
      </c>
      <c r="AE1377" s="370" t="s">
        <v>2016</v>
      </c>
      <c r="AF1377" s="370" t="s">
        <v>2034</v>
      </c>
      <c r="AG1377" s="374" t="s">
        <v>975</v>
      </c>
      <c r="AH1377" s="374" t="s">
        <v>1894</v>
      </c>
      <c r="AI1377" s="374">
        <v>100000</v>
      </c>
      <c r="AJ1377" s="374">
        <v>100000</v>
      </c>
      <c r="AK1377" s="374">
        <v>100000</v>
      </c>
      <c r="AL1377" s="722">
        <v>0</v>
      </c>
      <c r="AM1377" s="722">
        <v>0</v>
      </c>
      <c r="AN1377" s="369" t="s">
        <v>1824</v>
      </c>
      <c r="AO1377" s="367" t="s">
        <v>1326</v>
      </c>
      <c r="AP1377" s="370" t="s">
        <v>1835</v>
      </c>
      <c r="AQ1377" s="376" t="s">
        <v>1815</v>
      </c>
      <c r="AR1377" s="369">
        <v>0</v>
      </c>
      <c r="AS1377" s="369">
        <v>0</v>
      </c>
      <c r="AT1377" s="369" t="s">
        <v>1424</v>
      </c>
      <c r="AW1377"/>
      <c r="AX1377" s="198"/>
      <c r="AY1377" s="184"/>
      <c r="AZ1377" s="184"/>
      <c r="BA1377" s="184"/>
      <c r="BB1377" s="186"/>
      <c r="BC1377" s="184"/>
      <c r="BD1377" s="184"/>
      <c r="BE1377" s="184"/>
      <c r="BF1377" s="184"/>
      <c r="BG1377" s="186"/>
      <c r="BH1377" s="186"/>
      <c r="BI1377" s="199"/>
      <c r="BJ1377" s="199"/>
      <c r="BK1377" s="199"/>
      <c r="BL1377" s="186"/>
      <c r="BM1377" s="186"/>
      <c r="BN1377" s="186"/>
      <c r="BO1377" s="186"/>
      <c r="BP1377" s="186"/>
      <c r="BQ1377" s="186"/>
      <c r="BR1377" s="186"/>
      <c r="BS1377" s="186"/>
      <c r="BT1377" s="187"/>
      <c r="BU1377" s="188"/>
      <c r="BV1377" s="189"/>
      <c r="BW1377" s="185"/>
      <c r="BX1377"/>
      <c r="BZ1377"/>
    </row>
    <row r="1378" spans="2:78" ht="18.75">
      <c r="B1378" s="363" t="s">
        <v>1073</v>
      </c>
      <c r="C1378" s="364">
        <v>44479850000190</v>
      </c>
      <c r="D1378" s="365" t="s">
        <v>14</v>
      </c>
      <c r="E1378" s="365" t="s">
        <v>607</v>
      </c>
      <c r="F1378" s="365" t="s">
        <v>1424</v>
      </c>
      <c r="G1378" s="366" t="s">
        <v>1424</v>
      </c>
      <c r="H1378" s="366" t="s">
        <v>34</v>
      </c>
      <c r="I1378" s="366" t="s">
        <v>34</v>
      </c>
      <c r="J1378" s="366" t="s">
        <v>611</v>
      </c>
      <c r="K1378" s="367" t="s">
        <v>1815</v>
      </c>
      <c r="L1378" s="368"/>
      <c r="M1378" s="368" t="s">
        <v>34</v>
      </c>
      <c r="N1378" s="367">
        <v>640931</v>
      </c>
      <c r="O1378" s="367" t="s">
        <v>1323</v>
      </c>
      <c r="P1378" s="371">
        <v>44597</v>
      </c>
      <c r="Q1378" s="372">
        <v>0.94294882000000002</v>
      </c>
      <c r="R1378" s="372">
        <v>0.99219844826086945</v>
      </c>
      <c r="S1378" s="367">
        <v>10</v>
      </c>
      <c r="U1378" s="369"/>
      <c r="W1378" s="369"/>
      <c r="Y1378" s="369"/>
      <c r="AA1378" s="369"/>
      <c r="AB1378" s="369">
        <v>0.17713727207749086</v>
      </c>
      <c r="AD1378" s="575">
        <v>44839365000180</v>
      </c>
      <c r="AE1378" s="370" t="s">
        <v>1836</v>
      </c>
      <c r="AF1378" s="370" t="s">
        <v>1833</v>
      </c>
      <c r="AG1378" s="374" t="s">
        <v>1458</v>
      </c>
      <c r="AH1378" s="374" t="s">
        <v>1813</v>
      </c>
      <c r="AI1378" s="374">
        <v>5000</v>
      </c>
      <c r="AJ1378" s="374">
        <v>5000</v>
      </c>
      <c r="AK1378" s="374">
        <v>5000</v>
      </c>
      <c r="AL1378" s="722">
        <v>0</v>
      </c>
      <c r="AM1378" s="722">
        <v>0</v>
      </c>
      <c r="AN1378" s="369" t="s">
        <v>1834</v>
      </c>
      <c r="AO1378" s="367" t="s">
        <v>1326</v>
      </c>
      <c r="AP1378" s="370" t="s">
        <v>1816</v>
      </c>
      <c r="AQ1378" s="376" t="s">
        <v>689</v>
      </c>
      <c r="AR1378" s="369">
        <v>6.6666666666666697E-3</v>
      </c>
      <c r="AS1378" s="369">
        <v>6.6666666666666697E-3</v>
      </c>
      <c r="AT1378" s="369" t="s">
        <v>1424</v>
      </c>
      <c r="AW1378"/>
      <c r="AX1378" s="198"/>
      <c r="AY1378" s="184"/>
      <c r="AZ1378" s="184"/>
      <c r="BA1378" s="184"/>
      <c r="BB1378" s="186"/>
      <c r="BC1378" s="184"/>
      <c r="BD1378" s="184"/>
      <c r="BE1378" s="184"/>
      <c r="BF1378" s="184"/>
      <c r="BG1378" s="186"/>
      <c r="BH1378" s="186"/>
      <c r="BI1378" s="199"/>
      <c r="BJ1378" s="199"/>
      <c r="BK1378" s="199"/>
      <c r="BL1378" s="186"/>
      <c r="BM1378" s="186"/>
      <c r="BN1378" s="186"/>
      <c r="BO1378" s="186"/>
      <c r="BP1378" s="186"/>
      <c r="BQ1378" s="186"/>
      <c r="BR1378" s="186"/>
      <c r="BS1378" s="186"/>
      <c r="BT1378" s="187"/>
      <c r="BU1378" s="188"/>
      <c r="BV1378" s="189"/>
      <c r="BW1378" s="185"/>
      <c r="BX1378"/>
      <c r="BZ1378"/>
    </row>
    <row r="1379" spans="2:78" ht="18.75">
      <c r="B1379" s="363" t="s">
        <v>1253</v>
      </c>
      <c r="C1379" s="364"/>
      <c r="D1379" s="365" t="s">
        <v>11</v>
      </c>
      <c r="E1379" s="365" t="s">
        <v>620</v>
      </c>
      <c r="F1379" s="365" t="s">
        <v>665</v>
      </c>
      <c r="G1379" s="366" t="s">
        <v>740</v>
      </c>
      <c r="H1379" s="366" t="s">
        <v>34</v>
      </c>
      <c r="I1379" s="366" t="s">
        <v>1424</v>
      </c>
      <c r="J1379" s="366" t="s">
        <v>1424</v>
      </c>
      <c r="L1379" s="368"/>
      <c r="M1379" s="368" t="s">
        <v>1421</v>
      </c>
      <c r="N1379" s="367">
        <v>640948</v>
      </c>
      <c r="O1379" s="367" t="s">
        <v>1323</v>
      </c>
      <c r="P1379" s="371"/>
      <c r="S1379" s="367"/>
      <c r="U1379" s="369"/>
      <c r="W1379" s="369"/>
      <c r="Y1379" s="369"/>
      <c r="AA1379" s="369"/>
      <c r="AD1379" s="575">
        <v>0</v>
      </c>
      <c r="AE1379" s="370"/>
      <c r="AF1379" s="370"/>
      <c r="AG1379" s="374" t="s">
        <v>1458</v>
      </c>
      <c r="AH1379" s="374"/>
      <c r="AI1379" s="374">
        <v>1000</v>
      </c>
      <c r="AJ1379" s="374">
        <v>100</v>
      </c>
      <c r="AK1379" s="374">
        <v>1000</v>
      </c>
      <c r="AN1379" s="369"/>
      <c r="AO1379" s="367" t="s">
        <v>1326</v>
      </c>
      <c r="AP1379" s="370"/>
      <c r="AR1379" s="369">
        <v>9.3333333333333105E-4</v>
      </c>
      <c r="AS1379" s="369">
        <v>9.3333333333333105E-4</v>
      </c>
      <c r="AT1379" s="369" t="s">
        <v>1424</v>
      </c>
      <c r="AW1379"/>
      <c r="AX1379" s="198"/>
      <c r="AY1379" s="184"/>
      <c r="AZ1379" s="184"/>
      <c r="BA1379" s="184"/>
      <c r="BB1379" s="186"/>
      <c r="BC1379" s="184"/>
      <c r="BD1379" s="184"/>
      <c r="BE1379" s="184"/>
      <c r="BF1379" s="184"/>
      <c r="BG1379" s="186"/>
      <c r="BH1379" s="186"/>
      <c r="BI1379" s="199"/>
      <c r="BJ1379" s="199"/>
      <c r="BK1379" s="199"/>
      <c r="BL1379" s="186"/>
      <c r="BM1379" s="186"/>
      <c r="BN1379" s="186"/>
      <c r="BO1379" s="186"/>
      <c r="BP1379" s="186"/>
      <c r="BQ1379" s="186"/>
      <c r="BR1379" s="186"/>
      <c r="BS1379" s="186"/>
      <c r="BT1379" s="187"/>
      <c r="BU1379" s="188"/>
      <c r="BV1379" s="189"/>
      <c r="BW1379" s="185"/>
      <c r="BX1379"/>
      <c r="BZ1379"/>
    </row>
    <row r="1380" spans="2:78" ht="18.75">
      <c r="B1380" s="363" t="s">
        <v>1308</v>
      </c>
      <c r="C1380" s="364"/>
      <c r="D1380" s="365" t="s">
        <v>11</v>
      </c>
      <c r="E1380" s="365" t="s">
        <v>620</v>
      </c>
      <c r="F1380" s="365" t="s">
        <v>694</v>
      </c>
      <c r="G1380" s="366" t="s">
        <v>740</v>
      </c>
      <c r="H1380" s="366" t="s">
        <v>34</v>
      </c>
      <c r="I1380" s="366" t="s">
        <v>1424</v>
      </c>
      <c r="J1380" s="366" t="s">
        <v>608</v>
      </c>
      <c r="L1380" s="368"/>
      <c r="M1380" s="368" t="s">
        <v>34</v>
      </c>
      <c r="N1380" s="367">
        <v>641812</v>
      </c>
      <c r="O1380" s="367" t="s">
        <v>1323</v>
      </c>
      <c r="P1380" s="371"/>
      <c r="S1380" s="367"/>
      <c r="U1380" s="369"/>
      <c r="W1380" s="369"/>
      <c r="Y1380" s="369"/>
      <c r="AA1380" s="369"/>
      <c r="AD1380" s="575">
        <v>30676315000114</v>
      </c>
      <c r="AE1380" s="370"/>
      <c r="AF1380" s="370"/>
      <c r="AG1380" s="374" t="s">
        <v>1459</v>
      </c>
      <c r="AH1380" s="374"/>
      <c r="AI1380" s="374">
        <v>1000</v>
      </c>
      <c r="AJ1380" s="374">
        <v>100</v>
      </c>
      <c r="AK1380" s="374">
        <v>100</v>
      </c>
      <c r="AN1380" s="369"/>
      <c r="AO1380" s="367" t="s">
        <v>1326</v>
      </c>
      <c r="AP1380" s="370"/>
      <c r="AR1380" s="369">
        <v>1.6000000000000001E-3</v>
      </c>
      <c r="AS1380" s="369">
        <v>1.6000000000000001E-3</v>
      </c>
      <c r="AT1380" s="369" t="s">
        <v>1424</v>
      </c>
      <c r="AW1380"/>
      <c r="AX1380" s="198"/>
      <c r="AY1380" s="184"/>
      <c r="AZ1380" s="184"/>
      <c r="BA1380" s="184"/>
      <c r="BB1380" s="186"/>
      <c r="BC1380" s="184"/>
      <c r="BD1380" s="184"/>
      <c r="BE1380" s="184"/>
      <c r="BF1380" s="184"/>
      <c r="BG1380" s="186"/>
      <c r="BH1380" s="186"/>
      <c r="BI1380" s="199"/>
      <c r="BJ1380" s="199"/>
      <c r="BK1380" s="199"/>
      <c r="BL1380" s="186"/>
      <c r="BM1380" s="186"/>
      <c r="BN1380" s="186"/>
      <c r="BO1380" s="186"/>
      <c r="BP1380" s="186"/>
      <c r="BQ1380" s="186"/>
      <c r="BR1380" s="186"/>
      <c r="BS1380" s="186"/>
      <c r="BT1380" s="187"/>
      <c r="BU1380" s="188"/>
      <c r="BV1380" s="189"/>
      <c r="BW1380" s="185"/>
      <c r="BX1380"/>
      <c r="BZ1380"/>
    </row>
    <row r="1381" spans="2:78" ht="18.75">
      <c r="B1381" s="363" t="s">
        <v>1289</v>
      </c>
      <c r="C1381" s="364"/>
      <c r="D1381" s="365" t="s">
        <v>11</v>
      </c>
      <c r="E1381" s="365" t="s">
        <v>620</v>
      </c>
      <c r="F1381" s="365" t="s">
        <v>619</v>
      </c>
      <c r="G1381" s="366" t="s">
        <v>740</v>
      </c>
      <c r="H1381" s="366" t="s">
        <v>34</v>
      </c>
      <c r="I1381" s="366" t="s">
        <v>1424</v>
      </c>
      <c r="J1381" s="366" t="s">
        <v>608</v>
      </c>
      <c r="L1381" s="368"/>
      <c r="M1381" s="368" t="s">
        <v>34</v>
      </c>
      <c r="N1381" s="367">
        <v>644498</v>
      </c>
      <c r="O1381" s="367" t="s">
        <v>1323</v>
      </c>
      <c r="P1381" s="371"/>
      <c r="S1381" s="367"/>
      <c r="U1381" s="369"/>
      <c r="W1381" s="369"/>
      <c r="Y1381" s="369"/>
      <c r="AA1381" s="369"/>
      <c r="AD1381" s="575">
        <v>0</v>
      </c>
      <c r="AE1381" s="370"/>
      <c r="AF1381" s="370"/>
      <c r="AG1381" s="374" t="s">
        <v>1461</v>
      </c>
      <c r="AH1381" s="374"/>
      <c r="AI1381" s="374">
        <v>200</v>
      </c>
      <c r="AJ1381" s="374">
        <v>200</v>
      </c>
      <c r="AK1381" s="374">
        <v>200</v>
      </c>
      <c r="AN1381" s="369"/>
      <c r="AO1381" s="367" t="s">
        <v>1326</v>
      </c>
      <c r="AP1381" s="370"/>
      <c r="AR1381" s="369">
        <v>3.0000000000000001E-3</v>
      </c>
      <c r="AS1381" s="369">
        <v>3.0000000000000001E-3</v>
      </c>
      <c r="AT1381" s="369" t="s">
        <v>1424</v>
      </c>
      <c r="AW1381"/>
      <c r="AX1381" s="198"/>
      <c r="AY1381" s="184"/>
      <c r="AZ1381" s="184"/>
      <c r="BA1381" s="184"/>
      <c r="BB1381" s="186"/>
      <c r="BC1381" s="184"/>
      <c r="BD1381" s="184"/>
      <c r="BE1381" s="184"/>
      <c r="BF1381" s="184"/>
      <c r="BG1381" s="186"/>
      <c r="BH1381" s="186"/>
      <c r="BI1381" s="199"/>
      <c r="BJ1381" s="199"/>
      <c r="BK1381" s="199"/>
      <c r="BL1381" s="186"/>
      <c r="BM1381" s="186"/>
      <c r="BN1381" s="186"/>
      <c r="BO1381" s="186"/>
      <c r="BP1381" s="186"/>
      <c r="BQ1381" s="186"/>
      <c r="BR1381" s="186"/>
      <c r="BS1381" s="186"/>
      <c r="BT1381" s="187"/>
      <c r="BU1381" s="188"/>
      <c r="BV1381" s="189"/>
      <c r="BW1381" s="185"/>
      <c r="BX1381"/>
      <c r="BZ1381"/>
    </row>
    <row r="1382" spans="2:78" ht="18.75">
      <c r="B1382" s="363" t="s">
        <v>926</v>
      </c>
      <c r="C1382" s="364"/>
      <c r="D1382" s="365" t="s">
        <v>13</v>
      </c>
      <c r="E1382" s="365" t="s">
        <v>615</v>
      </c>
      <c r="F1382" s="365" t="s">
        <v>619</v>
      </c>
      <c r="G1382" s="366" t="s">
        <v>34</v>
      </c>
      <c r="H1382" s="366" t="s">
        <v>1340</v>
      </c>
      <c r="I1382" s="366" t="s">
        <v>34</v>
      </c>
      <c r="J1382" s="366" t="s">
        <v>1424</v>
      </c>
      <c r="L1382" s="368"/>
      <c r="M1382" s="368" t="s">
        <v>1421</v>
      </c>
      <c r="N1382" s="367">
        <v>644651</v>
      </c>
      <c r="O1382" s="367" t="s">
        <v>1323</v>
      </c>
      <c r="P1382" s="371"/>
      <c r="S1382" s="367"/>
      <c r="U1382" s="369"/>
      <c r="W1382" s="369"/>
      <c r="Y1382" s="369"/>
      <c r="AA1382" s="369"/>
      <c r="AD1382" s="575">
        <v>0</v>
      </c>
      <c r="AE1382" s="370"/>
      <c r="AF1382" s="370"/>
      <c r="AG1382" s="374" t="s">
        <v>1459</v>
      </c>
      <c r="AH1382" s="374"/>
      <c r="AI1382" s="374">
        <v>5000</v>
      </c>
      <c r="AJ1382" s="374">
        <v>0</v>
      </c>
      <c r="AK1382" s="374">
        <v>5000</v>
      </c>
      <c r="AN1382" s="369"/>
      <c r="AO1382" s="367" t="s">
        <v>1326</v>
      </c>
      <c r="AP1382" s="370"/>
      <c r="AR1382" s="369">
        <v>3.3333333333333301E-3</v>
      </c>
      <c r="AS1382" s="369">
        <v>3.3333333333333301E-3</v>
      </c>
      <c r="AT1382" s="369" t="s">
        <v>1424</v>
      </c>
      <c r="AW1382"/>
      <c r="AX1382" s="198"/>
      <c r="AY1382" s="184"/>
      <c r="AZ1382" s="184"/>
      <c r="BA1382" s="184"/>
      <c r="BB1382" s="186"/>
      <c r="BC1382" s="184"/>
      <c r="BD1382" s="184"/>
      <c r="BE1382" s="184"/>
      <c r="BF1382" s="184"/>
      <c r="BG1382" s="186"/>
      <c r="BH1382" s="186"/>
      <c r="BI1382" s="199"/>
      <c r="BJ1382" s="199"/>
      <c r="BK1382" s="199"/>
      <c r="BL1382" s="186"/>
      <c r="BM1382" s="186"/>
      <c r="BN1382" s="186"/>
      <c r="BO1382" s="186"/>
      <c r="BP1382" s="186"/>
      <c r="BQ1382" s="186"/>
      <c r="BR1382" s="186"/>
      <c r="BS1382" s="186"/>
      <c r="BT1382" s="187"/>
      <c r="BU1382" s="188"/>
      <c r="BV1382" s="189"/>
      <c r="BW1382" s="185"/>
      <c r="BX1382"/>
      <c r="BZ1382"/>
    </row>
    <row r="1383" spans="2:78" ht="18.75">
      <c r="B1383" s="363" t="s">
        <v>923</v>
      </c>
      <c r="C1383" s="364"/>
      <c r="D1383" s="365" t="s">
        <v>11</v>
      </c>
      <c r="E1383" s="365" t="s">
        <v>663</v>
      </c>
      <c r="F1383" s="365" t="s">
        <v>1424</v>
      </c>
      <c r="G1383" s="366" t="s">
        <v>1424</v>
      </c>
      <c r="H1383" s="366" t="s">
        <v>34</v>
      </c>
      <c r="I1383" s="366" t="s">
        <v>34</v>
      </c>
      <c r="J1383" s="366" t="s">
        <v>611</v>
      </c>
      <c r="L1383" s="368"/>
      <c r="M1383" s="368" t="s">
        <v>1421</v>
      </c>
      <c r="N1383" s="367">
        <v>644668</v>
      </c>
      <c r="O1383" s="367" t="s">
        <v>1323</v>
      </c>
      <c r="P1383" s="371"/>
      <c r="S1383" s="367"/>
      <c r="U1383" s="369"/>
      <c r="W1383" s="369"/>
      <c r="Y1383" s="369"/>
      <c r="AA1383" s="369"/>
      <c r="AD1383" s="575">
        <v>44585973000105</v>
      </c>
      <c r="AE1383" s="370"/>
      <c r="AF1383" s="370"/>
      <c r="AG1383" s="374" t="s">
        <v>1458</v>
      </c>
      <c r="AH1383" s="374"/>
      <c r="AI1383" s="374">
        <v>5000</v>
      </c>
      <c r="AJ1383" s="374">
        <v>5000</v>
      </c>
      <c r="AK1383" s="374">
        <v>5000</v>
      </c>
      <c r="AN1383" s="369"/>
      <c r="AO1383" s="367" t="s">
        <v>1323</v>
      </c>
      <c r="AP1383" s="370"/>
      <c r="AR1383" s="369">
        <v>0</v>
      </c>
      <c r="AS1383" s="369">
        <v>0</v>
      </c>
      <c r="AT1383" s="369" t="s">
        <v>1424</v>
      </c>
      <c r="AW1383"/>
      <c r="AX1383" s="198"/>
      <c r="AY1383" s="184"/>
      <c r="AZ1383" s="184"/>
      <c r="BA1383" s="184"/>
      <c r="BB1383" s="186"/>
      <c r="BC1383" s="184"/>
      <c r="BD1383" s="184"/>
      <c r="BE1383" s="184"/>
      <c r="BF1383" s="184"/>
      <c r="BG1383" s="186"/>
      <c r="BH1383" s="186"/>
      <c r="BI1383" s="199"/>
      <c r="BJ1383" s="199"/>
      <c r="BK1383" s="199"/>
      <c r="BL1383" s="186"/>
      <c r="BM1383" s="186"/>
      <c r="BN1383" s="186"/>
      <c r="BO1383" s="186"/>
      <c r="BP1383" s="186"/>
      <c r="BQ1383" s="186"/>
      <c r="BR1383" s="186"/>
      <c r="BS1383" s="186"/>
      <c r="BT1383" s="187"/>
      <c r="BU1383" s="188"/>
      <c r="BV1383" s="189"/>
      <c r="BW1383" s="185"/>
      <c r="BX1383"/>
      <c r="BZ1383"/>
    </row>
    <row r="1384" spans="2:78" ht="18.75">
      <c r="B1384" s="363" t="s">
        <v>857</v>
      </c>
      <c r="C1384" s="364">
        <v>44980432000181</v>
      </c>
      <c r="D1384" s="365" t="s">
        <v>14</v>
      </c>
      <c r="E1384" s="365" t="s">
        <v>607</v>
      </c>
      <c r="F1384" s="365" t="s">
        <v>1424</v>
      </c>
      <c r="G1384" s="366" t="s">
        <v>1424</v>
      </c>
      <c r="H1384" s="366" t="s">
        <v>34</v>
      </c>
      <c r="I1384" s="366" t="s">
        <v>34</v>
      </c>
      <c r="J1384" s="366" t="s">
        <v>611</v>
      </c>
      <c r="K1384" s="367" t="s">
        <v>1815</v>
      </c>
      <c r="L1384" s="368"/>
      <c r="M1384" s="368" t="s">
        <v>1421</v>
      </c>
      <c r="N1384" s="367">
        <v>644781</v>
      </c>
      <c r="O1384" s="367" t="s">
        <v>1323</v>
      </c>
      <c r="P1384" s="371">
        <v>44612</v>
      </c>
      <c r="Q1384" s="372">
        <v>18.844441889999999</v>
      </c>
      <c r="R1384" s="372">
        <v>19.444234148202248</v>
      </c>
      <c r="S1384" s="367">
        <v>3</v>
      </c>
      <c r="U1384" s="369"/>
      <c r="W1384" s="369"/>
      <c r="Y1384" s="369"/>
      <c r="AA1384" s="369"/>
      <c r="AB1384" s="369">
        <v>0.18314145776133606</v>
      </c>
      <c r="AD1384" s="575">
        <v>0</v>
      </c>
      <c r="AE1384" s="370" t="s">
        <v>2012</v>
      </c>
      <c r="AF1384" s="370" t="s">
        <v>1833</v>
      </c>
      <c r="AG1384" s="374" t="s">
        <v>1458</v>
      </c>
      <c r="AH1384" s="374" t="s">
        <v>1813</v>
      </c>
      <c r="AI1384" s="374">
        <v>1000</v>
      </c>
      <c r="AJ1384" s="374">
        <v>500</v>
      </c>
      <c r="AK1384" s="374">
        <v>500</v>
      </c>
      <c r="AL1384" s="722">
        <v>0</v>
      </c>
      <c r="AM1384" s="722">
        <v>0</v>
      </c>
      <c r="AN1384" s="369" t="s">
        <v>1834</v>
      </c>
      <c r="AO1384" s="367" t="s">
        <v>1326</v>
      </c>
      <c r="AP1384" s="370" t="s">
        <v>1816</v>
      </c>
      <c r="AQ1384" s="376" t="s">
        <v>689</v>
      </c>
      <c r="AR1384" s="369">
        <v>0</v>
      </c>
      <c r="AS1384" s="369">
        <v>0</v>
      </c>
      <c r="AT1384" s="369" t="s">
        <v>1424</v>
      </c>
      <c r="AW1384"/>
      <c r="AX1384" s="198"/>
      <c r="AY1384" s="184"/>
      <c r="AZ1384" s="184"/>
      <c r="BA1384" s="184"/>
      <c r="BB1384" s="186"/>
      <c r="BC1384" s="184"/>
      <c r="BD1384" s="184"/>
      <c r="BE1384" s="184"/>
      <c r="BF1384" s="184"/>
      <c r="BG1384" s="186"/>
      <c r="BH1384" s="186"/>
      <c r="BI1384" s="199"/>
      <c r="BJ1384" s="199"/>
      <c r="BK1384" s="199"/>
      <c r="BL1384" s="186"/>
      <c r="BM1384" s="186"/>
      <c r="BN1384" s="186"/>
      <c r="BO1384" s="186"/>
      <c r="BP1384" s="186"/>
      <c r="BQ1384" s="186"/>
      <c r="BR1384" s="186"/>
      <c r="BS1384" s="186"/>
      <c r="BT1384" s="187"/>
      <c r="BU1384" s="188"/>
      <c r="BV1384" s="189"/>
      <c r="BW1384" s="185"/>
      <c r="BX1384"/>
      <c r="BZ1384"/>
    </row>
    <row r="1385" spans="2:78" ht="18.75">
      <c r="B1385" s="363" t="s">
        <v>1298</v>
      </c>
      <c r="C1385" s="364"/>
      <c r="D1385" s="365" t="s">
        <v>13</v>
      </c>
      <c r="E1385" s="365" t="s">
        <v>615</v>
      </c>
      <c r="F1385" s="365" t="s">
        <v>619</v>
      </c>
      <c r="G1385" s="366" t="s">
        <v>34</v>
      </c>
      <c r="H1385" s="366" t="s">
        <v>1340</v>
      </c>
      <c r="I1385" s="366" t="s">
        <v>34</v>
      </c>
      <c r="J1385" s="366" t="s">
        <v>608</v>
      </c>
      <c r="L1385" s="368"/>
      <c r="M1385" s="368" t="s">
        <v>1421</v>
      </c>
      <c r="N1385" s="367">
        <v>645605</v>
      </c>
      <c r="O1385" s="367" t="s">
        <v>1326</v>
      </c>
      <c r="P1385" s="371"/>
      <c r="S1385" s="367"/>
      <c r="U1385" s="369"/>
      <c r="W1385" s="369"/>
      <c r="Y1385" s="369"/>
      <c r="AA1385" s="369"/>
      <c r="AD1385" s="575">
        <v>42831201000180</v>
      </c>
      <c r="AE1385" s="370"/>
      <c r="AF1385" s="370"/>
      <c r="AG1385" s="374" t="s">
        <v>721</v>
      </c>
      <c r="AH1385" s="374"/>
      <c r="AI1385" s="374">
        <v>100000</v>
      </c>
      <c r="AJ1385" s="374">
        <v>50000</v>
      </c>
      <c r="AK1385" s="374">
        <v>100000</v>
      </c>
      <c r="AN1385" s="369"/>
      <c r="AO1385" s="367" t="s">
        <v>1326</v>
      </c>
      <c r="AP1385" s="370"/>
      <c r="AR1385" s="369">
        <v>0</v>
      </c>
      <c r="AS1385" s="369">
        <v>0</v>
      </c>
      <c r="AT1385" s="369" t="s">
        <v>1424</v>
      </c>
      <c r="AW1385"/>
      <c r="AX1385" s="198"/>
      <c r="AY1385" s="184"/>
      <c r="AZ1385" s="184"/>
      <c r="BA1385" s="184"/>
      <c r="BB1385" s="186"/>
      <c r="BC1385" s="184"/>
      <c r="BD1385" s="184"/>
      <c r="BE1385" s="184"/>
      <c r="BF1385" s="184"/>
      <c r="BG1385" s="186"/>
      <c r="BH1385" s="186"/>
      <c r="BI1385" s="199"/>
      <c r="BJ1385" s="199"/>
      <c r="BK1385" s="199"/>
      <c r="BL1385" s="186"/>
      <c r="BM1385" s="186"/>
      <c r="BN1385" s="186"/>
      <c r="BO1385" s="186"/>
      <c r="BP1385" s="186"/>
      <c r="BQ1385" s="186"/>
      <c r="BR1385" s="186"/>
      <c r="BS1385" s="186"/>
      <c r="BT1385" s="187"/>
      <c r="BU1385" s="188"/>
      <c r="BV1385" s="189"/>
      <c r="BW1385" s="185"/>
      <c r="BX1385"/>
      <c r="BZ1385"/>
    </row>
    <row r="1386" spans="2:78" ht="18.75">
      <c r="B1386" s="363" t="s">
        <v>1757</v>
      </c>
      <c r="C1386" s="364">
        <v>45560980000115</v>
      </c>
      <c r="D1386" s="365" t="s">
        <v>13</v>
      </c>
      <c r="E1386" s="365" t="s">
        <v>615</v>
      </c>
      <c r="F1386" s="365" t="s">
        <v>617</v>
      </c>
      <c r="G1386" s="366" t="s">
        <v>34</v>
      </c>
      <c r="H1386" s="366" t="s">
        <v>1340</v>
      </c>
      <c r="I1386" s="366" t="s">
        <v>34</v>
      </c>
      <c r="J1386" s="366" t="s">
        <v>611</v>
      </c>
      <c r="K1386" s="367" t="s">
        <v>48</v>
      </c>
      <c r="L1386" s="368"/>
      <c r="M1386" s="368" t="s">
        <v>1424</v>
      </c>
      <c r="N1386" s="367">
        <v>645915</v>
      </c>
      <c r="O1386" s="367" t="s">
        <v>1326</v>
      </c>
      <c r="P1386" s="371">
        <v>44656</v>
      </c>
      <c r="Q1386" s="372">
        <v>498.75084551999998</v>
      </c>
      <c r="R1386" s="372">
        <v>16018957.080957418</v>
      </c>
      <c r="S1386" s="367">
        <v>1</v>
      </c>
      <c r="U1386" s="369"/>
      <c r="W1386" s="369"/>
      <c r="Y1386" s="369"/>
      <c r="AA1386" s="369"/>
      <c r="AB1386" s="369">
        <v>9.958953893028652E-2</v>
      </c>
      <c r="AD1386" s="575">
        <v>41373649000135</v>
      </c>
      <c r="AE1386" s="370" t="s">
        <v>2005</v>
      </c>
      <c r="AF1386" s="370" t="s">
        <v>1833</v>
      </c>
      <c r="AG1386" s="374" t="s">
        <v>1458</v>
      </c>
      <c r="AH1386" s="374" t="s">
        <v>1819</v>
      </c>
      <c r="AI1386" s="374">
        <v>5000</v>
      </c>
      <c r="AJ1386" s="374">
        <v>3000</v>
      </c>
      <c r="AK1386" s="374">
        <v>1000</v>
      </c>
      <c r="AL1386" s="722">
        <v>0</v>
      </c>
      <c r="AM1386" s="722">
        <v>0</v>
      </c>
      <c r="AN1386" s="369" t="s">
        <v>1834</v>
      </c>
      <c r="AO1386" s="367" t="s">
        <v>1326</v>
      </c>
      <c r="AP1386" s="370" t="s">
        <v>1835</v>
      </c>
      <c r="AQ1386" s="376" t="s">
        <v>1950</v>
      </c>
      <c r="AR1386" s="369">
        <v>3.3333333333333301E-3</v>
      </c>
      <c r="AS1386" s="369">
        <v>3.3333333333333301E-3</v>
      </c>
      <c r="AT1386" s="369" t="s">
        <v>1424</v>
      </c>
      <c r="AW1386"/>
      <c r="AX1386" s="198"/>
      <c r="AY1386" s="184"/>
      <c r="AZ1386" s="184"/>
      <c r="BA1386" s="184"/>
      <c r="BB1386" s="186"/>
      <c r="BC1386" s="184"/>
      <c r="BD1386" s="184"/>
      <c r="BE1386" s="184"/>
      <c r="BF1386" s="184"/>
      <c r="BG1386" s="186"/>
      <c r="BH1386" s="186"/>
      <c r="BI1386" s="199"/>
      <c r="BJ1386" s="199"/>
      <c r="BK1386" s="199"/>
      <c r="BL1386" s="186"/>
      <c r="BM1386" s="186"/>
      <c r="BN1386" s="186"/>
      <c r="BO1386" s="186"/>
      <c r="BP1386" s="186"/>
      <c r="BQ1386" s="186"/>
      <c r="BR1386" s="186"/>
      <c r="BS1386" s="186"/>
      <c r="BT1386" s="187"/>
      <c r="BU1386" s="188"/>
      <c r="BV1386" s="189"/>
      <c r="BW1386" s="185"/>
      <c r="BX1386"/>
      <c r="BZ1386"/>
    </row>
    <row r="1387" spans="2:78" ht="18.75">
      <c r="B1387" s="363" t="s">
        <v>1000</v>
      </c>
      <c r="C1387" s="364"/>
      <c r="D1387" s="365" t="s">
        <v>11</v>
      </c>
      <c r="E1387" s="365" t="s">
        <v>621</v>
      </c>
      <c r="F1387" s="365" t="s">
        <v>694</v>
      </c>
      <c r="G1387" s="366" t="s">
        <v>867</v>
      </c>
      <c r="H1387" s="366" t="s">
        <v>34</v>
      </c>
      <c r="I1387" s="366" t="s">
        <v>1424</v>
      </c>
      <c r="J1387" s="366" t="s">
        <v>608</v>
      </c>
      <c r="L1387" s="368"/>
      <c r="M1387" s="368" t="s">
        <v>34</v>
      </c>
      <c r="N1387" s="367">
        <v>645923</v>
      </c>
      <c r="O1387" s="367" t="s">
        <v>1323</v>
      </c>
      <c r="P1387" s="371"/>
      <c r="S1387" s="367"/>
      <c r="U1387" s="369"/>
      <c r="W1387" s="369"/>
      <c r="Y1387" s="369"/>
      <c r="AA1387" s="369"/>
      <c r="AD1387" s="575">
        <v>42378579000170</v>
      </c>
      <c r="AE1387" s="370"/>
      <c r="AF1387" s="370"/>
      <c r="AG1387" s="374" t="s">
        <v>59</v>
      </c>
      <c r="AH1387" s="374"/>
      <c r="AI1387" s="374">
        <v>0</v>
      </c>
      <c r="AJ1387" s="374">
        <v>0</v>
      </c>
      <c r="AK1387" s="374">
        <v>0</v>
      </c>
      <c r="AN1387" s="369"/>
      <c r="AO1387" s="367" t="s">
        <v>1326</v>
      </c>
      <c r="AP1387" s="370"/>
      <c r="AR1387" s="369">
        <v>1.98333333333333E-3</v>
      </c>
      <c r="AS1387" s="369">
        <v>1.98333333333333E-3</v>
      </c>
      <c r="AT1387" s="369" t="s">
        <v>1424</v>
      </c>
      <c r="AW1387"/>
      <c r="AX1387" s="198"/>
      <c r="AY1387" s="184"/>
      <c r="AZ1387" s="184"/>
      <c r="BA1387" s="184"/>
      <c r="BB1387" s="186"/>
      <c r="BC1387" s="184"/>
      <c r="BD1387" s="184"/>
      <c r="BE1387" s="184"/>
      <c r="BF1387" s="184"/>
      <c r="BG1387" s="186"/>
      <c r="BH1387" s="186"/>
      <c r="BI1387" s="199"/>
      <c r="BJ1387" s="199"/>
      <c r="BK1387" s="199"/>
      <c r="BL1387" s="186"/>
      <c r="BM1387" s="186"/>
      <c r="BN1387" s="186"/>
      <c r="BO1387" s="186"/>
      <c r="BP1387" s="186"/>
      <c r="BQ1387" s="186"/>
      <c r="BR1387" s="186"/>
      <c r="BS1387" s="186"/>
      <c r="BT1387" s="187"/>
      <c r="BU1387" s="188"/>
      <c r="BV1387" s="189"/>
      <c r="BW1387" s="185"/>
      <c r="BX1387"/>
      <c r="BZ1387"/>
    </row>
    <row r="1388" spans="2:78" ht="18.75">
      <c r="B1388" s="363" t="s">
        <v>1154</v>
      </c>
      <c r="C1388" s="364">
        <v>45560944000151</v>
      </c>
      <c r="D1388" s="365" t="s">
        <v>14</v>
      </c>
      <c r="E1388" s="365" t="s">
        <v>607</v>
      </c>
      <c r="F1388" s="365" t="s">
        <v>1424</v>
      </c>
      <c r="G1388" s="366" t="s">
        <v>1424</v>
      </c>
      <c r="H1388" s="366" t="s">
        <v>34</v>
      </c>
      <c r="I1388" s="366" t="s">
        <v>34</v>
      </c>
      <c r="J1388" s="366" t="s">
        <v>611</v>
      </c>
      <c r="K1388" s="367" t="s">
        <v>48</v>
      </c>
      <c r="L1388" s="368"/>
      <c r="M1388" s="368" t="s">
        <v>1421</v>
      </c>
      <c r="N1388" s="367">
        <v>646547</v>
      </c>
      <c r="O1388" s="367" t="s">
        <v>1323</v>
      </c>
      <c r="P1388" s="371">
        <v>44661</v>
      </c>
      <c r="Q1388" s="372">
        <v>8.8776406100000003</v>
      </c>
      <c r="R1388" s="372">
        <v>6.6266666705172392</v>
      </c>
      <c r="S1388" s="367">
        <v>2</v>
      </c>
      <c r="U1388" s="369"/>
      <c r="W1388" s="369"/>
      <c r="Y1388" s="369"/>
      <c r="AA1388" s="369"/>
      <c r="AB1388" s="369">
        <v>0.22047823632517269</v>
      </c>
      <c r="AD1388" s="575">
        <v>0</v>
      </c>
      <c r="AE1388" s="370" t="s">
        <v>2137</v>
      </c>
      <c r="AF1388" s="370" t="s">
        <v>1833</v>
      </c>
      <c r="AG1388" s="374" t="s">
        <v>1458</v>
      </c>
      <c r="AH1388" s="374" t="s">
        <v>1813</v>
      </c>
      <c r="AI1388" s="374">
        <v>50000</v>
      </c>
      <c r="AJ1388" s="374">
        <v>0</v>
      </c>
      <c r="AK1388" s="374">
        <v>0</v>
      </c>
      <c r="AL1388" s="722">
        <v>1.63</v>
      </c>
      <c r="AM1388" s="722">
        <v>20</v>
      </c>
      <c r="AN1388" s="369" t="s">
        <v>1834</v>
      </c>
      <c r="AO1388" s="367" t="s">
        <v>1326</v>
      </c>
      <c r="AP1388" s="370" t="s">
        <v>1816</v>
      </c>
      <c r="AQ1388" s="376" t="s">
        <v>704</v>
      </c>
      <c r="AR1388" s="369">
        <v>0</v>
      </c>
      <c r="AS1388" s="369">
        <v>0</v>
      </c>
      <c r="AT1388" s="369" t="s">
        <v>1424</v>
      </c>
      <c r="AW1388"/>
      <c r="AX1388" s="198"/>
      <c r="AY1388" s="184"/>
      <c r="AZ1388" s="184"/>
      <c r="BA1388" s="184"/>
      <c r="BB1388" s="186"/>
      <c r="BC1388" s="184"/>
      <c r="BD1388" s="184"/>
      <c r="BE1388" s="184"/>
      <c r="BF1388" s="184"/>
      <c r="BG1388" s="186"/>
      <c r="BH1388" s="186"/>
      <c r="BI1388" s="199"/>
      <c r="BJ1388" s="199"/>
      <c r="BK1388" s="199"/>
      <c r="BL1388" s="186"/>
      <c r="BM1388" s="186"/>
      <c r="BN1388" s="186"/>
      <c r="BO1388" s="186"/>
      <c r="BP1388" s="186"/>
      <c r="BQ1388" s="186"/>
      <c r="BR1388" s="186"/>
      <c r="BS1388" s="186"/>
      <c r="BT1388" s="187"/>
      <c r="BU1388" s="188"/>
      <c r="BV1388" s="189"/>
      <c r="BW1388" s="185"/>
      <c r="BX1388"/>
      <c r="BZ1388"/>
    </row>
    <row r="1389" spans="2:78" ht="18.75">
      <c r="B1389" s="363" t="s">
        <v>1212</v>
      </c>
      <c r="C1389" s="364">
        <v>42922205000174</v>
      </c>
      <c r="D1389" s="365" t="s">
        <v>14</v>
      </c>
      <c r="E1389" s="365" t="s">
        <v>607</v>
      </c>
      <c r="F1389" s="365" t="s">
        <v>1424</v>
      </c>
      <c r="G1389" s="366" t="s">
        <v>1424</v>
      </c>
      <c r="H1389" s="366" t="s">
        <v>34</v>
      </c>
      <c r="I1389" s="366" t="s">
        <v>34</v>
      </c>
      <c r="J1389" s="366" t="s">
        <v>608</v>
      </c>
      <c r="K1389" s="367" t="s">
        <v>48</v>
      </c>
      <c r="L1389" s="368"/>
      <c r="M1389" s="368" t="s">
        <v>1421</v>
      </c>
      <c r="N1389" s="367">
        <v>646581</v>
      </c>
      <c r="O1389" s="367" t="s">
        <v>1323</v>
      </c>
      <c r="P1389" s="371">
        <v>44400</v>
      </c>
      <c r="Q1389" s="372">
        <v>44.864483999999997</v>
      </c>
      <c r="R1389" s="372">
        <v>28.109524160978257</v>
      </c>
      <c r="S1389" s="367">
        <v>2</v>
      </c>
      <c r="T1389" s="369">
        <v>0.10310031401187825</v>
      </c>
      <c r="U1389" s="369">
        <v>1.104670577876991</v>
      </c>
      <c r="V1389" s="369">
        <v>0.10310031401187825</v>
      </c>
      <c r="W1389" s="369">
        <v>0.9236604440376428</v>
      </c>
      <c r="Y1389" s="369"/>
      <c r="AA1389" s="369"/>
      <c r="AB1389" s="369">
        <v>0.23686754490439618</v>
      </c>
      <c r="AC1389" s="373">
        <v>-3.5974247112753439E-2</v>
      </c>
      <c r="AD1389" s="575">
        <v>27389566000103</v>
      </c>
      <c r="AE1389" s="370" t="s">
        <v>2015</v>
      </c>
      <c r="AF1389" s="370" t="s">
        <v>1830</v>
      </c>
      <c r="AG1389" s="374" t="s">
        <v>743</v>
      </c>
      <c r="AH1389" s="374" t="s">
        <v>1819</v>
      </c>
      <c r="AI1389" s="374">
        <v>1000</v>
      </c>
      <c r="AJ1389" s="374">
        <v>1000</v>
      </c>
      <c r="AK1389" s="374">
        <v>0</v>
      </c>
      <c r="AL1389" s="722">
        <v>0</v>
      </c>
      <c r="AM1389" s="722">
        <v>0</v>
      </c>
      <c r="AN1389" s="369" t="s">
        <v>1824</v>
      </c>
      <c r="AO1389" s="367" t="s">
        <v>1326</v>
      </c>
      <c r="AP1389" s="370" t="s">
        <v>1816</v>
      </c>
      <c r="AQ1389" s="376" t="s">
        <v>704</v>
      </c>
      <c r="AR1389" s="369">
        <v>2.333E-3</v>
      </c>
      <c r="AS1389" s="369">
        <v>2.333E-3</v>
      </c>
      <c r="AT1389" s="369" t="s">
        <v>1424</v>
      </c>
      <c r="AW1389"/>
      <c r="AX1389" s="198"/>
      <c r="AY1389" s="184"/>
      <c r="AZ1389" s="184"/>
      <c r="BA1389" s="184"/>
      <c r="BB1389" s="186"/>
      <c r="BC1389" s="184"/>
      <c r="BD1389" s="184"/>
      <c r="BE1389" s="184"/>
      <c r="BF1389" s="184"/>
      <c r="BG1389" s="186"/>
      <c r="BH1389" s="186"/>
      <c r="BI1389" s="199"/>
      <c r="BJ1389" s="199"/>
      <c r="BK1389" s="199"/>
      <c r="BL1389" s="186"/>
      <c r="BM1389" s="186"/>
      <c r="BN1389" s="186"/>
      <c r="BO1389" s="186"/>
      <c r="BP1389" s="186"/>
      <c r="BQ1389" s="186"/>
      <c r="BR1389" s="186"/>
      <c r="BS1389" s="186"/>
      <c r="BT1389" s="187"/>
      <c r="BU1389" s="188"/>
      <c r="BV1389" s="189"/>
      <c r="BW1389" s="185"/>
      <c r="BX1389"/>
      <c r="BZ1389"/>
    </row>
    <row r="1390" spans="2:78" ht="18.75">
      <c r="B1390" s="363" t="s">
        <v>873</v>
      </c>
      <c r="C1390" s="364"/>
      <c r="D1390" s="365" t="s">
        <v>11</v>
      </c>
      <c r="E1390" s="365" t="s">
        <v>663</v>
      </c>
      <c r="F1390" s="365" t="s">
        <v>665</v>
      </c>
      <c r="G1390" s="366" t="s">
        <v>1424</v>
      </c>
      <c r="H1390" s="366" t="s">
        <v>34</v>
      </c>
      <c r="I1390" s="366" t="s">
        <v>1424</v>
      </c>
      <c r="J1390" s="366" t="s">
        <v>611</v>
      </c>
      <c r="L1390" s="368"/>
      <c r="M1390" s="368" t="s">
        <v>34</v>
      </c>
      <c r="N1390" s="367">
        <v>648582</v>
      </c>
      <c r="O1390" s="367" t="s">
        <v>1323</v>
      </c>
      <c r="P1390" s="371"/>
      <c r="S1390" s="367"/>
      <c r="U1390" s="369"/>
      <c r="W1390" s="369"/>
      <c r="Y1390" s="369"/>
      <c r="AA1390" s="369"/>
      <c r="AD1390" s="575">
        <v>0</v>
      </c>
      <c r="AE1390" s="370"/>
      <c r="AF1390" s="370"/>
      <c r="AG1390" s="374" t="s">
        <v>1458</v>
      </c>
      <c r="AH1390" s="374"/>
      <c r="AI1390" s="374">
        <v>0</v>
      </c>
      <c r="AJ1390" s="374">
        <v>0</v>
      </c>
      <c r="AK1390" s="374">
        <v>0</v>
      </c>
      <c r="AN1390" s="369"/>
      <c r="AO1390" s="367" t="s">
        <v>1326</v>
      </c>
      <c r="AP1390" s="370"/>
      <c r="AR1390" s="369">
        <v>2.66666666666667E-3</v>
      </c>
      <c r="AS1390" s="369">
        <v>2.66666666666667E-3</v>
      </c>
      <c r="AT1390" s="369" t="s">
        <v>1424</v>
      </c>
      <c r="AW1390"/>
      <c r="AX1390" s="198"/>
      <c r="AY1390" s="184"/>
      <c r="AZ1390" s="184"/>
      <c r="BA1390" s="184"/>
      <c r="BB1390" s="186"/>
      <c r="BC1390" s="184"/>
      <c r="BD1390" s="184"/>
      <c r="BE1390" s="184"/>
      <c r="BF1390" s="184"/>
      <c r="BG1390" s="186"/>
      <c r="BH1390" s="186"/>
      <c r="BI1390" s="199"/>
      <c r="BJ1390" s="199"/>
      <c r="BK1390" s="199"/>
      <c r="BL1390" s="186"/>
      <c r="BM1390" s="186"/>
      <c r="BN1390" s="186"/>
      <c r="BO1390" s="186"/>
      <c r="BP1390" s="186"/>
      <c r="BQ1390" s="186"/>
      <c r="BR1390" s="186"/>
      <c r="BS1390" s="186"/>
      <c r="BT1390" s="187"/>
      <c r="BU1390" s="188"/>
      <c r="BV1390" s="189"/>
      <c r="BW1390" s="185"/>
      <c r="BX1390"/>
      <c r="BZ1390"/>
    </row>
    <row r="1391" spans="2:78" ht="18.75">
      <c r="B1391" s="363" t="s">
        <v>835</v>
      </c>
      <c r="C1391" s="364"/>
      <c r="D1391" s="365" t="s">
        <v>11</v>
      </c>
      <c r="E1391" s="365" t="s">
        <v>663</v>
      </c>
      <c r="F1391" s="365" t="s">
        <v>1424</v>
      </c>
      <c r="G1391" s="366" t="s">
        <v>1424</v>
      </c>
      <c r="H1391" s="366" t="s">
        <v>34</v>
      </c>
      <c r="I1391" s="366" t="s">
        <v>34</v>
      </c>
      <c r="J1391" s="366" t="s">
        <v>698</v>
      </c>
      <c r="L1391" s="368"/>
      <c r="M1391" s="368" t="s">
        <v>1421</v>
      </c>
      <c r="N1391" s="367">
        <v>648604</v>
      </c>
      <c r="O1391" s="367" t="s">
        <v>1323</v>
      </c>
      <c r="P1391" s="371"/>
      <c r="S1391" s="367"/>
      <c r="U1391" s="369"/>
      <c r="W1391" s="369"/>
      <c r="Y1391" s="369"/>
      <c r="AA1391" s="369"/>
      <c r="AD1391" s="575">
        <v>0</v>
      </c>
      <c r="AE1391" s="370"/>
      <c r="AF1391" s="370"/>
      <c r="AG1391" s="374" t="s">
        <v>1458</v>
      </c>
      <c r="AH1391" s="374"/>
      <c r="AI1391" s="374">
        <v>0</v>
      </c>
      <c r="AJ1391" s="374">
        <v>0</v>
      </c>
      <c r="AK1391" s="374">
        <v>0</v>
      </c>
      <c r="AN1391" s="369"/>
      <c r="AO1391" s="367" t="s">
        <v>1326</v>
      </c>
      <c r="AP1391" s="370"/>
      <c r="AR1391" s="369">
        <v>0</v>
      </c>
      <c r="AS1391" s="369">
        <v>0</v>
      </c>
      <c r="AT1391" s="369" t="s">
        <v>1424</v>
      </c>
      <c r="AW1391"/>
      <c r="AX1391" s="198"/>
      <c r="AY1391" s="184"/>
      <c r="AZ1391" s="184"/>
      <c r="BA1391" s="184"/>
      <c r="BB1391" s="186"/>
      <c r="BC1391" s="184"/>
      <c r="BD1391" s="184"/>
      <c r="BE1391" s="184"/>
      <c r="BF1391" s="184"/>
      <c r="BG1391" s="186"/>
      <c r="BH1391" s="186"/>
      <c r="BI1391" s="199"/>
      <c r="BJ1391" s="199"/>
      <c r="BK1391" s="199"/>
      <c r="BL1391" s="186"/>
      <c r="BM1391" s="186"/>
      <c r="BN1391" s="186"/>
      <c r="BO1391" s="186"/>
      <c r="BP1391" s="186"/>
      <c r="BQ1391" s="186"/>
      <c r="BR1391" s="186"/>
      <c r="BS1391" s="186"/>
      <c r="BT1391" s="187"/>
      <c r="BU1391" s="188"/>
      <c r="BV1391" s="189"/>
      <c r="BW1391" s="185"/>
      <c r="BX1391"/>
      <c r="BZ1391"/>
    </row>
    <row r="1392" spans="2:78" ht="18.75">
      <c r="B1392" s="363" t="s">
        <v>1290</v>
      </c>
      <c r="C1392" s="364"/>
      <c r="D1392" s="365" t="s">
        <v>11</v>
      </c>
      <c r="E1392" s="365" t="s">
        <v>620</v>
      </c>
      <c r="F1392" s="365" t="s">
        <v>619</v>
      </c>
      <c r="G1392" s="366" t="s">
        <v>740</v>
      </c>
      <c r="H1392" s="366" t="s">
        <v>34</v>
      </c>
      <c r="I1392" s="366" t="s">
        <v>1424</v>
      </c>
      <c r="J1392" s="366" t="s">
        <v>608</v>
      </c>
      <c r="L1392" s="368"/>
      <c r="M1392" s="368" t="s">
        <v>1421</v>
      </c>
      <c r="N1392" s="367">
        <v>651222</v>
      </c>
      <c r="O1392" s="367" t="s">
        <v>1323</v>
      </c>
      <c r="P1392" s="371"/>
      <c r="S1392" s="367"/>
      <c r="U1392" s="369"/>
      <c r="W1392" s="369"/>
      <c r="Y1392" s="369"/>
      <c r="AA1392" s="369"/>
      <c r="AD1392" s="575">
        <v>18428655000120</v>
      </c>
      <c r="AE1392" s="370"/>
      <c r="AF1392" s="370"/>
      <c r="AG1392" s="374" t="s">
        <v>1461</v>
      </c>
      <c r="AH1392" s="374"/>
      <c r="AI1392" s="374">
        <v>200</v>
      </c>
      <c r="AJ1392" s="374">
        <v>200</v>
      </c>
      <c r="AK1392" s="374">
        <v>200</v>
      </c>
      <c r="AN1392" s="369"/>
      <c r="AO1392" s="367" t="s">
        <v>1326</v>
      </c>
      <c r="AP1392" s="370"/>
      <c r="AR1392" s="369">
        <v>1.66666666666667E-3</v>
      </c>
      <c r="AS1392" s="369">
        <v>1.66666666666667E-3</v>
      </c>
      <c r="AT1392" s="369" t="s">
        <v>1424</v>
      </c>
      <c r="AW1392"/>
      <c r="AX1392" s="198"/>
      <c r="AY1392" s="184"/>
      <c r="AZ1392" s="184"/>
      <c r="BA1392" s="184"/>
      <c r="BB1392" s="186"/>
      <c r="BC1392" s="184"/>
      <c r="BD1392" s="184"/>
      <c r="BE1392" s="184"/>
      <c r="BF1392" s="184"/>
      <c r="BG1392" s="186"/>
      <c r="BH1392" s="186"/>
      <c r="BI1392" s="199"/>
      <c r="BJ1392" s="199"/>
      <c r="BK1392" s="199"/>
      <c r="BL1392" s="186"/>
      <c r="BM1392" s="186"/>
      <c r="BN1392" s="186"/>
      <c r="BO1392" s="186"/>
      <c r="BP1392" s="186"/>
      <c r="BQ1392" s="186"/>
      <c r="BR1392" s="186"/>
      <c r="BS1392" s="186"/>
      <c r="BT1392" s="187"/>
      <c r="BU1392" s="188"/>
      <c r="BV1392" s="189"/>
      <c r="BW1392" s="185"/>
      <c r="BX1392"/>
      <c r="BZ1392"/>
    </row>
    <row r="1393" spans="2:107" ht="18.75">
      <c r="B1393" s="363" t="s">
        <v>1304</v>
      </c>
      <c r="C1393" s="364"/>
      <c r="D1393" s="365" t="s">
        <v>14</v>
      </c>
      <c r="E1393" s="365" t="s">
        <v>607</v>
      </c>
      <c r="F1393" s="365" t="s">
        <v>1424</v>
      </c>
      <c r="G1393" s="366" t="s">
        <v>1424</v>
      </c>
      <c r="H1393" s="366" t="s">
        <v>34</v>
      </c>
      <c r="I1393" s="366" t="s">
        <v>34</v>
      </c>
      <c r="J1393" s="366" t="s">
        <v>608</v>
      </c>
      <c r="L1393" s="368"/>
      <c r="M1393" s="368" t="s">
        <v>34</v>
      </c>
      <c r="N1393" s="367">
        <v>652271</v>
      </c>
      <c r="O1393" s="367" t="s">
        <v>1323</v>
      </c>
      <c r="P1393" s="371"/>
      <c r="S1393" s="367"/>
      <c r="U1393" s="369"/>
      <c r="W1393" s="369"/>
      <c r="Y1393" s="369"/>
      <c r="AA1393" s="369"/>
      <c r="AD1393" s="575">
        <v>39344972000139</v>
      </c>
      <c r="AE1393" s="370"/>
      <c r="AF1393" s="370"/>
      <c r="AG1393" s="374" t="s">
        <v>721</v>
      </c>
      <c r="AH1393" s="374"/>
      <c r="AI1393" s="374">
        <v>5000</v>
      </c>
      <c r="AJ1393" s="374">
        <v>1000</v>
      </c>
      <c r="AK1393" s="374">
        <v>1000</v>
      </c>
      <c r="AN1393" s="369"/>
      <c r="AO1393" s="367" t="s">
        <v>1326</v>
      </c>
      <c r="AP1393" s="370"/>
      <c r="AR1393" s="369">
        <v>4.31666666666667E-3</v>
      </c>
      <c r="AS1393" s="369">
        <v>4.31666666666667E-3</v>
      </c>
      <c r="AT1393" s="369" t="s">
        <v>1424</v>
      </c>
      <c r="AW1393"/>
      <c r="AX1393" s="198"/>
      <c r="AY1393" s="184"/>
      <c r="AZ1393" s="184"/>
      <c r="BA1393" s="184"/>
      <c r="BB1393" s="186"/>
      <c r="BC1393" s="184"/>
      <c r="BD1393" s="184"/>
      <c r="BE1393" s="184"/>
      <c r="BF1393" s="184"/>
      <c r="BG1393" s="186"/>
      <c r="BH1393" s="186"/>
      <c r="BI1393" s="199"/>
      <c r="BJ1393" s="199"/>
      <c r="BK1393" s="199"/>
      <c r="BL1393" s="186"/>
      <c r="BM1393" s="186"/>
      <c r="BN1393" s="186"/>
      <c r="BO1393" s="186"/>
      <c r="BP1393" s="186"/>
      <c r="BQ1393" s="186"/>
      <c r="BR1393" s="186"/>
      <c r="BS1393" s="186"/>
      <c r="BT1393" s="187"/>
      <c r="BU1393" s="188"/>
      <c r="BV1393" s="189"/>
      <c r="BW1393" s="185"/>
      <c r="BX1393"/>
      <c r="BZ1393"/>
    </row>
    <row r="1394" spans="2:107" ht="18.75">
      <c r="B1394" s="363" t="s">
        <v>1294</v>
      </c>
      <c r="C1394" s="364"/>
      <c r="D1394" s="365" t="s">
        <v>13</v>
      </c>
      <c r="E1394" s="365" t="s">
        <v>616</v>
      </c>
      <c r="F1394" s="365" t="s">
        <v>619</v>
      </c>
      <c r="G1394" s="366" t="s">
        <v>34</v>
      </c>
      <c r="H1394" s="366" t="s">
        <v>1340</v>
      </c>
      <c r="I1394" s="366" t="s">
        <v>34</v>
      </c>
      <c r="J1394" s="366" t="s">
        <v>611</v>
      </c>
      <c r="L1394" s="368"/>
      <c r="M1394" s="368" t="s">
        <v>34</v>
      </c>
      <c r="N1394" s="367">
        <v>654957</v>
      </c>
      <c r="O1394" s="367" t="s">
        <v>1323</v>
      </c>
      <c r="P1394" s="371"/>
      <c r="S1394" s="367"/>
      <c r="U1394" s="369"/>
      <c r="W1394" s="369"/>
      <c r="Y1394" s="369"/>
      <c r="AA1394" s="369"/>
      <c r="AD1394" s="575">
        <v>0</v>
      </c>
      <c r="AE1394" s="370"/>
      <c r="AF1394" s="370"/>
      <c r="AG1394" s="374" t="s">
        <v>1458</v>
      </c>
      <c r="AH1394" s="374"/>
      <c r="AI1394" s="374">
        <v>100000</v>
      </c>
      <c r="AJ1394" s="374">
        <v>100000</v>
      </c>
      <c r="AK1394" s="374">
        <v>50000</v>
      </c>
      <c r="AN1394" s="369"/>
      <c r="AO1394" s="367" t="s">
        <v>1326</v>
      </c>
      <c r="AP1394" s="370"/>
      <c r="AR1394" s="369">
        <v>6.6660000000000001E-3</v>
      </c>
      <c r="AS1394" s="369">
        <v>6.6660000000000001E-3</v>
      </c>
      <c r="AT1394" s="369" t="s">
        <v>1424</v>
      </c>
      <c r="AW1394"/>
      <c r="AX1394" s="198"/>
      <c r="AY1394" s="184"/>
      <c r="AZ1394" s="184"/>
      <c r="BA1394" s="184"/>
      <c r="BB1394" s="186"/>
      <c r="BC1394" s="184"/>
      <c r="BD1394" s="184"/>
      <c r="BE1394" s="184"/>
      <c r="BF1394" s="184"/>
      <c r="BG1394" s="186"/>
      <c r="BH1394" s="186"/>
      <c r="BI1394" s="199"/>
      <c r="BJ1394" s="199"/>
      <c r="BK1394" s="199"/>
      <c r="BL1394" s="186"/>
      <c r="BM1394" s="186"/>
      <c r="BN1394" s="186"/>
      <c r="BO1394" s="186"/>
      <c r="BP1394" s="186"/>
      <c r="BQ1394" s="186"/>
      <c r="BR1394" s="186"/>
      <c r="BS1394" s="186"/>
      <c r="BT1394" s="187"/>
      <c r="BU1394" s="188"/>
      <c r="BV1394" s="189"/>
      <c r="BW1394" s="185"/>
      <c r="BX1394"/>
      <c r="BZ1394"/>
    </row>
    <row r="1395" spans="2:107" ht="18.75">
      <c r="B1395" s="363" t="s">
        <v>1544</v>
      </c>
      <c r="C1395" s="364">
        <v>45124029000113</v>
      </c>
      <c r="D1395" s="365" t="s">
        <v>14</v>
      </c>
      <c r="E1395" s="365" t="s">
        <v>607</v>
      </c>
      <c r="F1395" s="365" t="s">
        <v>1424</v>
      </c>
      <c r="G1395" s="366" t="s">
        <v>1424</v>
      </c>
      <c r="H1395" s="366" t="s">
        <v>34</v>
      </c>
      <c r="I1395" s="366" t="s">
        <v>34</v>
      </c>
      <c r="J1395" s="366" t="s">
        <v>608</v>
      </c>
      <c r="K1395" s="367" t="s">
        <v>48</v>
      </c>
      <c r="L1395" s="368"/>
      <c r="M1395" s="368" t="s">
        <v>1424</v>
      </c>
      <c r="N1395" s="367">
        <v>655521</v>
      </c>
      <c r="O1395" s="367" t="s">
        <v>1326</v>
      </c>
      <c r="P1395" s="371">
        <v>44699</v>
      </c>
      <c r="Q1395" s="372">
        <v>871.49820247000002</v>
      </c>
      <c r="R1395" s="372">
        <v>116906295.08102712</v>
      </c>
      <c r="S1395" s="367">
        <v>2</v>
      </c>
      <c r="U1395" s="369"/>
      <c r="W1395" s="369"/>
      <c r="Y1395" s="369"/>
      <c r="AA1395" s="369"/>
      <c r="AB1395" s="369">
        <v>0.21134536935389589</v>
      </c>
      <c r="AD1395" s="575">
        <v>11188572000162</v>
      </c>
      <c r="AE1395" s="370" t="s">
        <v>2169</v>
      </c>
      <c r="AF1395" s="370" t="s">
        <v>1833</v>
      </c>
      <c r="AG1395" s="374" t="s">
        <v>1458</v>
      </c>
      <c r="AH1395" s="374" t="s">
        <v>1813</v>
      </c>
      <c r="AI1395" s="374">
        <v>500000</v>
      </c>
      <c r="AJ1395" s="374">
        <v>50000</v>
      </c>
      <c r="AK1395" s="374">
        <v>50000</v>
      </c>
      <c r="AL1395" s="722">
        <v>1.35</v>
      </c>
      <c r="AM1395" s="722">
        <v>20</v>
      </c>
      <c r="AN1395" s="369" t="s">
        <v>1834</v>
      </c>
      <c r="AO1395" s="367" t="s">
        <v>1326</v>
      </c>
      <c r="AP1395" s="370" t="s">
        <v>1816</v>
      </c>
      <c r="AQ1395" s="376" t="s">
        <v>1815</v>
      </c>
      <c r="AR1395" s="369">
        <v>0</v>
      </c>
      <c r="AS1395" s="369">
        <v>0</v>
      </c>
      <c r="AT1395" s="369" t="s">
        <v>1424</v>
      </c>
      <c r="AW1395"/>
      <c r="AX1395" s="198"/>
      <c r="AY1395" s="184"/>
      <c r="AZ1395" s="184"/>
      <c r="BA1395" s="184"/>
      <c r="BB1395" s="186"/>
      <c r="BC1395" s="184"/>
      <c r="BD1395" s="184"/>
      <c r="BE1395" s="184"/>
      <c r="BF1395" s="184"/>
      <c r="BG1395" s="186"/>
      <c r="BH1395" s="186"/>
      <c r="BI1395" s="199"/>
      <c r="BJ1395" s="199"/>
      <c r="BK1395" s="199"/>
      <c r="BL1395" s="186"/>
      <c r="BM1395" s="186"/>
      <c r="BN1395" s="186"/>
      <c r="BO1395" s="186"/>
      <c r="BP1395" s="186"/>
      <c r="BQ1395" s="186"/>
      <c r="BR1395" s="186"/>
      <c r="BS1395" s="186"/>
      <c r="BT1395" s="187"/>
      <c r="BU1395" s="188"/>
      <c r="BV1395" s="189"/>
      <c r="BW1395" s="185"/>
      <c r="BX1395"/>
      <c r="BZ1395"/>
    </row>
    <row r="1396" spans="2:107" ht="18.75">
      <c r="B1396" s="363" t="s">
        <v>1297</v>
      </c>
      <c r="C1396" s="364"/>
      <c r="D1396" s="365" t="s">
        <v>11</v>
      </c>
      <c r="E1396" s="365" t="s">
        <v>620</v>
      </c>
      <c r="F1396" s="365" t="s">
        <v>619</v>
      </c>
      <c r="G1396" s="366" t="s">
        <v>740</v>
      </c>
      <c r="H1396" s="366" t="s">
        <v>34</v>
      </c>
      <c r="I1396" s="366" t="s">
        <v>1424</v>
      </c>
      <c r="J1396" s="366" t="s">
        <v>608</v>
      </c>
      <c r="L1396" s="368"/>
      <c r="M1396" s="368" t="s">
        <v>34</v>
      </c>
      <c r="N1396" s="367">
        <v>657638</v>
      </c>
      <c r="O1396" s="367" t="s">
        <v>1323</v>
      </c>
      <c r="P1396" s="371"/>
      <c r="S1396" s="367"/>
      <c r="U1396" s="369"/>
      <c r="W1396" s="369"/>
      <c r="Y1396" s="369"/>
      <c r="AA1396" s="369"/>
      <c r="AD1396" s="575">
        <v>0</v>
      </c>
      <c r="AE1396" s="370"/>
      <c r="AF1396" s="370"/>
      <c r="AG1396" s="374" t="s">
        <v>59</v>
      </c>
      <c r="AH1396" s="374"/>
      <c r="AI1396" s="374">
        <v>100</v>
      </c>
      <c r="AJ1396" s="374">
        <v>1</v>
      </c>
      <c r="AK1396" s="374">
        <v>100</v>
      </c>
      <c r="AN1396" s="369"/>
      <c r="AO1396" s="367" t="s">
        <v>1326</v>
      </c>
      <c r="AP1396" s="370"/>
      <c r="AR1396" s="369">
        <v>2.0999999999999999E-3</v>
      </c>
      <c r="AS1396" s="369">
        <v>2.0999999999999999E-3</v>
      </c>
      <c r="AT1396" s="369" t="s">
        <v>1424</v>
      </c>
      <c r="AW1396"/>
      <c r="AX1396" s="198"/>
      <c r="AY1396" s="184"/>
      <c r="AZ1396" s="184"/>
      <c r="BA1396" s="184"/>
      <c r="BB1396" s="186"/>
      <c r="BC1396" s="184"/>
      <c r="BD1396" s="184"/>
      <c r="BE1396" s="184"/>
      <c r="BF1396" s="184"/>
      <c r="BG1396" s="186"/>
      <c r="BH1396" s="186"/>
      <c r="BI1396" s="199"/>
      <c r="BJ1396" s="199"/>
      <c r="BK1396" s="199"/>
      <c r="BL1396" s="186"/>
      <c r="BM1396" s="186"/>
      <c r="BN1396" s="186"/>
      <c r="BO1396" s="186"/>
      <c r="BP1396" s="186"/>
      <c r="BQ1396" s="186"/>
      <c r="BR1396" s="186"/>
      <c r="BS1396" s="186"/>
      <c r="BT1396" s="187"/>
      <c r="BU1396" s="188"/>
      <c r="BV1396" s="189"/>
      <c r="BW1396" s="185"/>
      <c r="BX1396"/>
      <c r="BZ1396"/>
    </row>
    <row r="1397" spans="2:107" ht="18.75">
      <c r="B1397" s="363" t="s">
        <v>1310</v>
      </c>
      <c r="C1397" s="364"/>
      <c r="D1397" s="365" t="s">
        <v>11</v>
      </c>
      <c r="E1397" s="365" t="s">
        <v>620</v>
      </c>
      <c r="F1397" s="365" t="s">
        <v>665</v>
      </c>
      <c r="G1397" s="366" t="s">
        <v>740</v>
      </c>
      <c r="H1397" s="366" t="s">
        <v>34</v>
      </c>
      <c r="I1397" s="366" t="s">
        <v>1424</v>
      </c>
      <c r="J1397" s="366" t="s">
        <v>608</v>
      </c>
      <c r="L1397" s="368"/>
      <c r="M1397" s="368" t="s">
        <v>34</v>
      </c>
      <c r="N1397" s="367">
        <v>658626</v>
      </c>
      <c r="O1397" s="367" t="s">
        <v>1323</v>
      </c>
      <c r="P1397" s="371"/>
      <c r="S1397" s="367"/>
      <c r="U1397" s="369"/>
      <c r="W1397" s="369"/>
      <c r="Y1397" s="369"/>
      <c r="AA1397" s="369"/>
      <c r="AD1397" s="575">
        <v>46539828000113</v>
      </c>
      <c r="AE1397" s="370"/>
      <c r="AF1397" s="370"/>
      <c r="AG1397" s="374" t="s">
        <v>1458</v>
      </c>
      <c r="AH1397" s="374"/>
      <c r="AI1397" s="374">
        <v>0</v>
      </c>
      <c r="AJ1397" s="374">
        <v>0</v>
      </c>
      <c r="AK1397" s="374">
        <v>0</v>
      </c>
      <c r="AN1397" s="369"/>
      <c r="AO1397" s="367" t="s">
        <v>1326</v>
      </c>
      <c r="AP1397" s="370"/>
      <c r="AR1397" s="369">
        <v>2.66666666666667E-3</v>
      </c>
      <c r="AS1397" s="369">
        <v>2.66666666666667E-3</v>
      </c>
      <c r="AT1397" s="369" t="s">
        <v>1424</v>
      </c>
      <c r="AW1397"/>
      <c r="AX1397" s="198"/>
      <c r="AY1397" s="184"/>
      <c r="AZ1397" s="184"/>
      <c r="BA1397" s="184"/>
      <c r="BB1397" s="186"/>
      <c r="BC1397" s="184"/>
      <c r="BD1397" s="184"/>
      <c r="BE1397" s="184"/>
      <c r="BF1397" s="184"/>
      <c r="BG1397" s="186"/>
      <c r="BH1397" s="186"/>
      <c r="BI1397" s="199"/>
      <c r="BJ1397" s="199"/>
      <c r="BK1397" s="199"/>
      <c r="BL1397" s="186"/>
      <c r="BM1397" s="186"/>
      <c r="BN1397" s="186"/>
      <c r="BO1397" s="186"/>
      <c r="BP1397" s="186"/>
      <c r="BQ1397" s="186"/>
      <c r="BR1397" s="186"/>
      <c r="BS1397" s="186"/>
      <c r="BT1397" s="187"/>
      <c r="BU1397" s="188"/>
      <c r="BV1397" s="189"/>
      <c r="BW1397" s="185"/>
      <c r="BX1397"/>
      <c r="BZ1397"/>
    </row>
    <row r="1398" spans="2:107" ht="18.75">
      <c r="B1398" s="363" t="s">
        <v>1288</v>
      </c>
      <c r="C1398" s="364">
        <v>46329524000121</v>
      </c>
      <c r="D1398" s="365" t="s">
        <v>14</v>
      </c>
      <c r="E1398" s="365" t="s">
        <v>607</v>
      </c>
      <c r="F1398" s="365" t="s">
        <v>1319</v>
      </c>
      <c r="G1398" s="366" t="s">
        <v>1424</v>
      </c>
      <c r="H1398" s="366" t="s">
        <v>34</v>
      </c>
      <c r="I1398" s="366" t="s">
        <v>34</v>
      </c>
      <c r="J1398" s="366" t="s">
        <v>608</v>
      </c>
      <c r="K1398" s="367" t="s">
        <v>48</v>
      </c>
      <c r="L1398" s="368" t="s">
        <v>717</v>
      </c>
      <c r="M1398" s="368" t="s">
        <v>1421</v>
      </c>
      <c r="N1398" s="367">
        <v>659622</v>
      </c>
      <c r="O1398" s="367" t="s">
        <v>1323</v>
      </c>
      <c r="P1398" s="371">
        <v>44711</v>
      </c>
      <c r="S1398" s="367">
        <v>2</v>
      </c>
      <c r="U1398" s="369"/>
      <c r="W1398" s="369"/>
      <c r="Y1398" s="369"/>
      <c r="AA1398" s="369"/>
      <c r="AD1398" s="575">
        <v>46465003000100</v>
      </c>
      <c r="AE1398" s="370" t="s">
        <v>1889</v>
      </c>
      <c r="AF1398" s="370" t="s">
        <v>1833</v>
      </c>
      <c r="AG1398" s="374" t="s">
        <v>1458</v>
      </c>
      <c r="AH1398" s="374" t="s">
        <v>1813</v>
      </c>
      <c r="AI1398" s="374">
        <v>0</v>
      </c>
      <c r="AJ1398" s="374">
        <v>0</v>
      </c>
      <c r="AK1398" s="374">
        <v>0</v>
      </c>
      <c r="AL1398" s="722">
        <v>0</v>
      </c>
      <c r="AM1398" s="722">
        <v>0</v>
      </c>
      <c r="AN1398" s="369" t="s">
        <v>1834</v>
      </c>
      <c r="AO1398" s="367" t="s">
        <v>1326</v>
      </c>
      <c r="AP1398" s="370" t="s">
        <v>1816</v>
      </c>
      <c r="AQ1398" s="376" t="s">
        <v>718</v>
      </c>
      <c r="AR1398" s="369">
        <v>0</v>
      </c>
      <c r="AS1398" s="369">
        <v>0</v>
      </c>
      <c r="AT1398" s="369" t="s">
        <v>1424</v>
      </c>
      <c r="AW1398"/>
      <c r="AX1398" s="198"/>
      <c r="AY1398" s="184"/>
      <c r="AZ1398" s="184"/>
      <c r="BA1398" s="184"/>
      <c r="BB1398" s="186"/>
      <c r="BC1398" s="184"/>
      <c r="BD1398" s="184"/>
      <c r="BE1398" s="184"/>
      <c r="BF1398" s="184"/>
      <c r="BG1398" s="186"/>
      <c r="BH1398" s="186"/>
      <c r="BI1398" s="199"/>
      <c r="BJ1398" s="199"/>
      <c r="BK1398" s="199"/>
      <c r="BL1398" s="186"/>
      <c r="BM1398" s="186"/>
      <c r="BN1398" s="186"/>
      <c r="BO1398" s="186"/>
      <c r="BP1398" s="186"/>
      <c r="BQ1398" s="186"/>
      <c r="BR1398" s="186"/>
      <c r="BS1398" s="186"/>
      <c r="BT1398" s="187"/>
      <c r="BU1398" s="188"/>
      <c r="BV1398" s="189"/>
      <c r="BW1398" s="185"/>
      <c r="BX1398"/>
      <c r="BZ1398"/>
    </row>
    <row r="1399" spans="2:107" ht="18.75">
      <c r="B1399" s="363" t="s">
        <v>1412</v>
      </c>
      <c r="C1399" s="364"/>
      <c r="D1399" s="365" t="s">
        <v>11</v>
      </c>
      <c r="E1399" s="365" t="s">
        <v>620</v>
      </c>
      <c r="F1399" s="365" t="s">
        <v>665</v>
      </c>
      <c r="G1399" s="366" t="s">
        <v>1424</v>
      </c>
      <c r="H1399" s="366" t="s">
        <v>34</v>
      </c>
      <c r="I1399" s="366" t="s">
        <v>1306</v>
      </c>
      <c r="J1399" s="366" t="s">
        <v>608</v>
      </c>
      <c r="L1399" s="368"/>
      <c r="M1399" s="368" t="s">
        <v>1421</v>
      </c>
      <c r="N1399" s="367">
        <v>667218</v>
      </c>
      <c r="O1399" s="367" t="s">
        <v>1323</v>
      </c>
      <c r="P1399" s="371"/>
      <c r="S1399" s="367"/>
      <c r="U1399" s="369"/>
      <c r="W1399" s="369"/>
      <c r="Y1399" s="369"/>
      <c r="AA1399" s="369"/>
      <c r="AD1399" s="575">
        <v>28840203000105</v>
      </c>
      <c r="AE1399" s="370"/>
      <c r="AF1399" s="370"/>
      <c r="AG1399" s="374" t="s">
        <v>59</v>
      </c>
      <c r="AH1399" s="374"/>
      <c r="AI1399" s="374">
        <v>0</v>
      </c>
      <c r="AJ1399" s="374">
        <v>0</v>
      </c>
      <c r="AK1399" s="374">
        <v>0</v>
      </c>
      <c r="AN1399" s="369"/>
      <c r="AO1399" s="367" t="s">
        <v>1326</v>
      </c>
      <c r="AP1399" s="370"/>
      <c r="AR1399" s="369">
        <v>0</v>
      </c>
      <c r="AS1399" s="369">
        <v>0</v>
      </c>
      <c r="AT1399" s="369" t="s">
        <v>1424</v>
      </c>
      <c r="AW1399"/>
      <c r="AX1399" s="198"/>
      <c r="AY1399" s="184"/>
      <c r="AZ1399" s="184"/>
      <c r="BA1399" s="184"/>
      <c r="BB1399" s="186"/>
      <c r="BC1399" s="184"/>
      <c r="BD1399" s="184"/>
      <c r="BE1399" s="184"/>
      <c r="BF1399" s="184"/>
      <c r="BG1399" s="186"/>
      <c r="BH1399" s="186"/>
      <c r="BI1399" s="199"/>
      <c r="BJ1399" s="199"/>
      <c r="BK1399" s="199"/>
      <c r="BL1399" s="186"/>
      <c r="BM1399" s="186"/>
      <c r="BN1399" s="186"/>
      <c r="BO1399" s="186"/>
      <c r="BP1399" s="186"/>
      <c r="BQ1399" s="186"/>
      <c r="BR1399" s="186"/>
      <c r="BS1399" s="186"/>
      <c r="BT1399" s="187"/>
      <c r="BU1399" s="188"/>
      <c r="BV1399" s="189"/>
      <c r="BW1399" s="185"/>
      <c r="BX1399"/>
      <c r="BZ1399"/>
    </row>
    <row r="1400" spans="2:107" ht="18.75">
      <c r="B1400" s="363" t="s">
        <v>1411</v>
      </c>
      <c r="C1400" s="364"/>
      <c r="D1400" s="365" t="s">
        <v>14</v>
      </c>
      <c r="E1400" s="365" t="s">
        <v>607</v>
      </c>
      <c r="F1400" s="365" t="s">
        <v>1424</v>
      </c>
      <c r="G1400" s="366" t="s">
        <v>1424</v>
      </c>
      <c r="H1400" s="366" t="s">
        <v>34</v>
      </c>
      <c r="I1400" s="366" t="s">
        <v>34</v>
      </c>
      <c r="J1400" s="366" t="s">
        <v>608</v>
      </c>
      <c r="L1400" s="368"/>
      <c r="M1400" s="368" t="s">
        <v>1421</v>
      </c>
      <c r="N1400" s="367">
        <v>668443</v>
      </c>
      <c r="O1400" s="367" t="s">
        <v>1323</v>
      </c>
      <c r="P1400" s="371"/>
      <c r="S1400" s="367"/>
      <c r="U1400" s="369"/>
      <c r="W1400" s="369"/>
      <c r="Y1400" s="369"/>
      <c r="AA1400" s="369"/>
      <c r="AD1400" s="575">
        <v>0</v>
      </c>
      <c r="AE1400" s="370"/>
      <c r="AF1400" s="370"/>
      <c r="AG1400" s="374" t="s">
        <v>1458</v>
      </c>
      <c r="AH1400" s="374"/>
      <c r="AI1400" s="374">
        <v>0</v>
      </c>
      <c r="AJ1400" s="374">
        <v>0</v>
      </c>
      <c r="AK1400" s="374">
        <v>0</v>
      </c>
      <c r="AN1400" s="369"/>
      <c r="AO1400" s="367" t="s">
        <v>1326</v>
      </c>
      <c r="AP1400" s="370"/>
      <c r="AR1400" s="369">
        <v>0</v>
      </c>
      <c r="AS1400" s="369">
        <v>0</v>
      </c>
      <c r="AT1400" s="369" t="s">
        <v>1424</v>
      </c>
      <c r="AW1400"/>
      <c r="AX1400" s="198"/>
      <c r="AY1400" s="184"/>
      <c r="AZ1400" s="184"/>
      <c r="BA1400" s="184"/>
      <c r="BB1400" s="186"/>
      <c r="BC1400" s="184"/>
      <c r="BD1400" s="184"/>
      <c r="BE1400" s="184"/>
      <c r="BF1400" s="184"/>
      <c r="BG1400" s="186"/>
      <c r="BH1400" s="186"/>
      <c r="BI1400" s="199"/>
      <c r="BJ1400" s="199"/>
      <c r="BK1400" s="199"/>
      <c r="BL1400" s="186"/>
      <c r="BM1400" s="186"/>
      <c r="BN1400" s="186"/>
      <c r="BO1400" s="186"/>
      <c r="BP1400" s="186"/>
      <c r="BQ1400" s="186"/>
      <c r="BR1400" s="186"/>
      <c r="BS1400" s="186"/>
      <c r="BT1400" s="187"/>
      <c r="BU1400" s="188"/>
      <c r="BV1400" s="189"/>
      <c r="BW1400" s="185"/>
      <c r="BX1400"/>
      <c r="BZ1400"/>
    </row>
    <row r="1401" spans="2:107" ht="18.75">
      <c r="B1401" s="363" t="s">
        <v>1762</v>
      </c>
      <c r="C1401" s="364"/>
      <c r="D1401" s="365" t="s">
        <v>11</v>
      </c>
      <c r="E1401" s="365" t="s">
        <v>620</v>
      </c>
      <c r="F1401" s="365" t="s">
        <v>665</v>
      </c>
      <c r="G1401" s="366" t="s">
        <v>740</v>
      </c>
      <c r="H1401" s="366" t="s">
        <v>34</v>
      </c>
      <c r="I1401" s="366" t="s">
        <v>1306</v>
      </c>
      <c r="J1401" s="366" t="s">
        <v>608</v>
      </c>
      <c r="L1401" s="368" t="s">
        <v>717</v>
      </c>
      <c r="M1401" s="368" t="s">
        <v>34</v>
      </c>
      <c r="N1401" s="367">
        <v>670189</v>
      </c>
      <c r="O1401" s="367" t="s">
        <v>1323</v>
      </c>
      <c r="P1401" s="371"/>
      <c r="S1401" s="367"/>
      <c r="U1401" s="369"/>
      <c r="W1401" s="369"/>
      <c r="Y1401" s="369"/>
      <c r="AA1401" s="369"/>
      <c r="AD1401" s="575">
        <v>34474989000197</v>
      </c>
      <c r="AE1401" s="370"/>
      <c r="AF1401" s="370"/>
      <c r="AG1401" s="374" t="s">
        <v>1459</v>
      </c>
      <c r="AH1401" s="374"/>
      <c r="AI1401" s="374">
        <v>1000</v>
      </c>
      <c r="AJ1401" s="374">
        <v>0</v>
      </c>
      <c r="AK1401" s="374">
        <v>1000</v>
      </c>
      <c r="AN1401" s="369"/>
      <c r="AO1401" s="367" t="s">
        <v>1326</v>
      </c>
      <c r="AP1401" s="370"/>
      <c r="AR1401" s="369">
        <v>8.0000000000000004E-4</v>
      </c>
      <c r="AS1401" s="369">
        <v>8.0000000000000004E-4</v>
      </c>
      <c r="AT1401" s="369" t="s">
        <v>1424</v>
      </c>
      <c r="AW1401"/>
      <c r="AX1401" s="198"/>
      <c r="AY1401" s="184"/>
      <c r="AZ1401" s="184"/>
      <c r="BA1401" s="184"/>
      <c r="BB1401" s="186"/>
      <c r="BC1401" s="184"/>
      <c r="BD1401" s="184"/>
      <c r="BE1401" s="184"/>
      <c r="BF1401" s="184"/>
      <c r="BG1401" s="186"/>
      <c r="BH1401" s="186"/>
      <c r="BI1401" s="199"/>
      <c r="BJ1401" s="199"/>
      <c r="BK1401" s="199"/>
      <c r="BL1401" s="186"/>
      <c r="BM1401" s="186"/>
      <c r="BN1401" s="186"/>
      <c r="BO1401" s="186"/>
      <c r="BP1401" s="186"/>
      <c r="BQ1401" s="186"/>
      <c r="BR1401" s="186"/>
      <c r="BS1401" s="186"/>
      <c r="BT1401" s="187"/>
      <c r="BU1401" s="188"/>
      <c r="BV1401" s="189"/>
      <c r="BW1401" s="185"/>
      <c r="BX1401"/>
      <c r="BZ1401"/>
    </row>
    <row r="1402" spans="2:107" ht="18.75">
      <c r="B1402" s="363" t="s">
        <v>47</v>
      </c>
      <c r="C1402" s="364">
        <v>41686811000175</v>
      </c>
      <c r="D1402" s="365" t="s">
        <v>14</v>
      </c>
      <c r="E1402" s="365" t="s">
        <v>607</v>
      </c>
      <c r="F1402" s="365" t="s">
        <v>1424</v>
      </c>
      <c r="G1402" s="366" t="s">
        <v>1424</v>
      </c>
      <c r="H1402" s="366" t="s">
        <v>34</v>
      </c>
      <c r="I1402" s="366" t="s">
        <v>34</v>
      </c>
      <c r="J1402" s="366" t="s">
        <v>611</v>
      </c>
      <c r="K1402" s="367" t="s">
        <v>48</v>
      </c>
      <c r="L1402" s="368"/>
      <c r="M1402" s="368" t="s">
        <v>34</v>
      </c>
      <c r="N1402" s="367">
        <v>75686811</v>
      </c>
      <c r="O1402" s="367" t="s">
        <v>1323</v>
      </c>
      <c r="P1402" s="371">
        <v>44327</v>
      </c>
      <c r="Q1402" s="372">
        <v>23.051342689999998</v>
      </c>
      <c r="R1402" s="372">
        <v>23.445622879999991</v>
      </c>
      <c r="S1402" s="367">
        <v>4</v>
      </c>
      <c r="T1402" s="369">
        <v>-8.463176491468738E-2</v>
      </c>
      <c r="U1402" s="369">
        <v>-0.90678890312871696</v>
      </c>
      <c r="V1402" s="369">
        <v>-8.463176491468738E-2</v>
      </c>
      <c r="W1402" s="369">
        <v>-0.75820344787488636</v>
      </c>
      <c r="Y1402" s="369"/>
      <c r="AA1402" s="369"/>
      <c r="AB1402" s="369">
        <v>0.35079483409297535</v>
      </c>
      <c r="AC1402" s="373">
        <v>-0.5594529663681771</v>
      </c>
      <c r="AD1402" s="575">
        <v>41544075000110</v>
      </c>
      <c r="AE1402" s="370" t="s">
        <v>1889</v>
      </c>
      <c r="AF1402" s="370" t="s">
        <v>1833</v>
      </c>
      <c r="AG1402" s="374" t="s">
        <v>1458</v>
      </c>
      <c r="AH1402" s="374" t="s">
        <v>1813</v>
      </c>
      <c r="AI1402" s="374">
        <v>1000</v>
      </c>
      <c r="AJ1402" s="374">
        <v>1000</v>
      </c>
      <c r="AK1402" s="374">
        <v>1000</v>
      </c>
      <c r="AL1402" s="722">
        <v>1</v>
      </c>
      <c r="AM1402" s="722">
        <v>0</v>
      </c>
      <c r="AN1402" s="369" t="s">
        <v>1815</v>
      </c>
      <c r="AO1402" s="367" t="s">
        <v>1326</v>
      </c>
      <c r="AP1402" s="370" t="s">
        <v>1816</v>
      </c>
      <c r="AQ1402" s="376" t="s">
        <v>1424</v>
      </c>
      <c r="AR1402" s="369">
        <v>6.7000000000000002E-3</v>
      </c>
      <c r="AS1402" s="369">
        <v>6.7000000000000002E-3</v>
      </c>
      <c r="AT1402" s="369" t="s">
        <v>1424</v>
      </c>
      <c r="AW1402"/>
      <c r="AX1402" s="198"/>
      <c r="AY1402" s="184"/>
      <c r="AZ1402" s="184"/>
      <c r="BA1402" s="184"/>
      <c r="BB1402" s="186"/>
      <c r="BC1402" s="184"/>
      <c r="BD1402" s="184"/>
      <c r="BE1402" s="184"/>
      <c r="BF1402" s="184"/>
      <c r="BG1402" s="186"/>
      <c r="BH1402" s="186"/>
      <c r="BI1402" s="199"/>
      <c r="BJ1402" s="199"/>
      <c r="BK1402" s="199"/>
      <c r="BL1402" s="186"/>
      <c r="BM1402" s="186"/>
      <c r="BN1402" s="186"/>
      <c r="BO1402" s="186"/>
      <c r="BP1402" s="186"/>
      <c r="BQ1402" s="186"/>
      <c r="BR1402" s="186"/>
      <c r="BS1402" s="186"/>
      <c r="BT1402" s="187"/>
      <c r="BU1402" s="188"/>
      <c r="BV1402" s="189"/>
      <c r="BW1402" s="185"/>
      <c r="BX1402"/>
      <c r="BZ1402"/>
    </row>
    <row r="1403" spans="2:107" ht="15.75" customHeight="1">
      <c r="AU1403" s="367" t="s">
        <v>1323</v>
      </c>
      <c r="AV1403" s="371">
        <v>43525</v>
      </c>
      <c r="AW1403" s="372">
        <v>158383604.28999999</v>
      </c>
      <c r="AX1403" s="372">
        <v>107964479.34170638</v>
      </c>
      <c r="AY1403" s="367">
        <v>721</v>
      </c>
      <c r="AZ1403" s="369">
        <v>9.6224930183220314E-2</v>
      </c>
      <c r="BA1403" s="369">
        <v>1.2439184537919996</v>
      </c>
      <c r="BB1403" s="369">
        <v>0.13632438595159191</v>
      </c>
      <c r="BC1403" s="369">
        <v>1.3364348149862093</v>
      </c>
      <c r="BD1403" s="369">
        <v>0.22215842993562207</v>
      </c>
      <c r="BE1403" s="369">
        <v>1.684667731624369</v>
      </c>
      <c r="BF1403" s="369">
        <v>0.27525250274567381</v>
      </c>
      <c r="BG1403" s="369">
        <v>1.5646244592370031</v>
      </c>
      <c r="BH1403" s="369">
        <v>3.7171675531995625E-3</v>
      </c>
      <c r="BI1403" s="373">
        <v>8.2552225838843203</v>
      </c>
      <c r="BJ1403" s="575">
        <v>0</v>
      </c>
      <c r="BK1403" s="370" t="s">
        <v>101</v>
      </c>
      <c r="BL1403" s="370" t="s">
        <v>738</v>
      </c>
      <c r="BM1403" s="374" t="s">
        <v>738</v>
      </c>
      <c r="BN1403" s="374" t="s">
        <v>728</v>
      </c>
      <c r="BO1403" s="374">
        <v>10000</v>
      </c>
      <c r="BP1403" s="374" t="s">
        <v>1436</v>
      </c>
      <c r="BQ1403" s="374">
        <v>5000</v>
      </c>
      <c r="BR1403" s="369">
        <v>1.55E-2</v>
      </c>
      <c r="BS1403" s="369">
        <v>0.2</v>
      </c>
      <c r="BT1403" s="369" t="s">
        <v>64</v>
      </c>
      <c r="BU1403" s="370" t="s">
        <v>1326</v>
      </c>
      <c r="BV1403" s="370" t="s">
        <v>13</v>
      </c>
      <c r="BW1403" s="376" t="s">
        <v>670</v>
      </c>
      <c r="BX1403" s="369">
        <v>2.5833333333333333E-3</v>
      </c>
      <c r="BY1403" s="369">
        <v>2.5833333333333333E-3</v>
      </c>
      <c r="BZ1403" s="369"/>
      <c r="CD1403" s="198"/>
      <c r="CE1403" s="184"/>
      <c r="CF1403" s="184"/>
      <c r="CG1403" s="184"/>
      <c r="CH1403" s="186"/>
      <c r="CI1403" s="184"/>
      <c r="CJ1403" s="184"/>
      <c r="CK1403" s="184"/>
      <c r="CL1403" s="184"/>
      <c r="CM1403" s="186"/>
      <c r="CN1403" s="186"/>
      <c r="CO1403" s="199"/>
      <c r="CP1403" s="199"/>
      <c r="CQ1403" s="199"/>
      <c r="CR1403" s="186"/>
      <c r="CS1403" s="186"/>
      <c r="CT1403" s="186"/>
      <c r="CU1403" s="186"/>
      <c r="CV1403" s="186"/>
      <c r="CW1403" s="186"/>
      <c r="CX1403" s="186"/>
      <c r="CY1403" s="186"/>
      <c r="CZ1403" s="187"/>
      <c r="DA1403" s="188"/>
      <c r="DB1403" s="189"/>
      <c r="DC1403" s="185"/>
    </row>
  </sheetData>
  <sortState xmlns:xlrd2="http://schemas.microsoft.com/office/spreadsheetml/2017/richdata2" ref="C5:AN1401">
    <sortCondition ref="F4"/>
  </sortState>
  <mergeCells count="1">
    <mergeCell ref="D2:E2"/>
  </mergeCells>
  <phoneticPr fontId="136" type="noConversion"/>
  <conditionalFormatting sqref="AX413 BB413 BB524:BB547 AX524:AX547 AX568 BB568 BB1038:BB1049 AX1038:AX1049 AX1052:AX1056 BB1052:BB1056 BB962:BB966 AX962:AX966 AX1003:AX1033 BB1003:BB1033 BB1065:BB1066 AX1065:AX1066 AX1068:AX1069 BB1068:BB1069 AX186:AX187 BB186:BB187 BB189:BB197 AX189:AX197 AX323:AX331 BB323:BB331 BB401:BB411 AX401:AX411 BB419:BB454 AX419:AX454 AX486:AX490 BB486:BB490 AX554:AX566 BB554:BB566 BB570:BB591 AX570:AX591 AX675:AX683 BB675:BB683 BB874:BB877 AX874:AX877 AX235:AX238 BB235:BB238 AX470:AX472 BB470:BB472 AX552 BB552 BB818:BB872 AX818:AX872 AX879:AX942 BB879:BB942 AX968:AX976 BB968:BB976 AX218:AX228 BB218:BB228 AX276:AX283 BB276:BB283 BB296:BB308 AX296:AX308 AX318:AX321 BB318:BB321 BB333:BB343 AX333:AX343 BB391:BB399 AX391:AX399 AX462:AX466 BB462:BB466 BB475:BB480 AX475:AX480 AX483:AX484 BB483:BB484 AX549:AX550 BB549:BB550 AX593:AX601 BB593:BB601 BB603:BB611 AX603:AX611 AX616:AX617 BB616:BB617 BB622:BB634 AX622:AX634 AX650:AX658 BB650:BB658 BB663:BB666 AX663:AX666 BB700:BB708 AX700:AX708 BB777:BB779 AX777:AX779 AX781:AX787 BB781:BB787 BB789:BB800 AX789:AX800 BB944:BB949 AX944:AX949 AX953:AX958 BB953:BB958 BB978:BB980 AX978:AX980 AX983 BB983 BB987:BB1000 AX987:AX1000 BB1058:BB1063 AX1058:AX1063 BB1071:BB1123 AX1071:AX1123 AX1126 BB1126 BB1130:BB1141 AX1130:AX1141 BB230:BB233 AX230:AX233 AX809:AX816 BB809:BB816 BB415:BB417 AX415:AX417 AX802:AX807 BB802:BB807 AX209:AX216 BB209:BB216 AX259:AX261 BB259:BB261 AX640:AX641 BB640:BB641 BB698 AX698 AX713:AX714 BB713:BB714 BB257 AX257 BB263:BB274 AX263:AX274 BB285:BB286 AX285:AX286 BB645:BB647 AX645:AX647 AX673 BB673 BB688:BB691 AX688:AX691 AX149:AX163 BB149:BB163 BB165:BB173 AX165:AX173 AX175:AX184 BB175:BB184 AX200:AX202 BB200:BB202 BB252:BB255 AX252:AX255 AX456:AX460 BB456:BB460 BB494:BB503 AX494:AX503 AX505:AX520 BB505:BB520 BB240:BB249 AX240:AX249 AX716:AX775 BB716:BB775 AX1143:AX1402 CH1403 CD1403 BB1143:BB1402">
    <cfRule type="expression" dxfId="439" priority="7067">
      <formula>AND(AX149&lt;&gt;"",#REF!="",OR(COLUMN(AX149)=COLUMN(#REF!),COLUMN(AX149)=COLUMN(#REF!)))</formula>
    </cfRule>
  </conditionalFormatting>
  <conditionalFormatting sqref="AY413:BC413 AY524:BC547 AY568:BC568 AY1038:BC1049 AY1052:BC1056 AY962:BC966 AY1003:BC1033 AY1065:BC1066 AY1068:BC1069 AY186:BC187 AY189:BC197 AY323:BC331 AY401:BC411 AY419:BC454 AY486:BC490 AY554:BC566 AY570:BC591 AY675:BC683 AY874:BC877 AY235:BC238 AY470:BC472 AY552:BC552 AY818:BC872 AY879:BC942 AY968:BC976 AY218:BC228 AY276:BC283 AY296:BC308 AY318:BC321 AY333:BC343 AY391:BC399 AY462:BC466 AY475:BC480 AY483:BC484 AY549:BC550 AY593:BC601 AY603:BC611 AY616:BC617 AY622:BC634 AY650:BC658 AY663:BC666 AY700:BC708 AY777:BC779 AY781:BC787 AY789:BC800 AY944:BC949 AY953:BC958 AY978:BC980 AY983:BC983 AY987:BC1000 AY1058:BC1063 AY1071:BC1123 AY1126:BC1126 AY1130:BC1141 AY230:BC233 AY809:BC816 AY415:BC417 AY802:BC807 AY209:BC216 AY259:BC261 AY640:BC641 AY698:BC698 AY713:BC714 AY257:BC257 AY263:BC274 AY285:BC286 AY645:BC647 AY673:BC673 AY688:BC691 AY149:BC163 AY165:BC173 AY175:BC184 AY200:BC202 AY252:BC255 AY456:BC460 AY494:BC503 AY505:BC520 AY240:BC249 AY716:BC775 CE1403:CI1403 AY1143:BC1402">
    <cfRule type="expression" dxfId="438" priority="7066">
      <formula>AND(AY149&lt;&gt;"",#REF!="",OR(COLUMN(AY149)=COLUMN(#REF!),COLUMN(AY149)=COLUMN(#REF!)))</formula>
    </cfRule>
  </conditionalFormatting>
  <conditionalFormatting sqref="BD413 BD524:BD547 BD568 BD1038:BD1049 BD1052:BD1056 BD962:BD966 BD1003:BD1033 BD1065:BD1066 BD1068:BD1069 BD186:BD187 BD189:BD197 BD323:BD331 BD401:BD411 BD419:BD454 BD486:BD490 BD554:BD566 BD570:BD591 BD675:BD683 BD874:BD877 BD235:BD238 BD470:BD472 BD552 BD818:BD872 BD879:BD942 BD968:BD976 BD218:BD228 BD276:BD283 BD296:BD308 BD318:BD321 BD333:BD343 BD391:BD399 BD462:BD466 BD475:BD480 BD483:BD484 BD549:BD550 BD593:BD601 BD603:BD611 BD616:BD617 BD622:BD634 BD650:BD658 BD663:BD666 BD700:BD708 BD777:BD779 BD781:BD787 BD789:BD800 BD944:BD949 BD953:BD958 BD978:BD980 BD983 BD987:BD1000 BD1058:BD1063 BD1071:BD1123 BD1126 BD1130:BD1141 BD230:BD233 BD809:BD816 BD415:BD417 BD802:BD807 BD209:BD216 BD259:BD261 BD640:BD641 BD698 BD713:BD714 BD257 BD263:BD274 BD285:BD286 BD645:BD647 BD673 BD688:BD691 BD149:BD163 BD165:BD173 BD175:BD184 BD200:BD202 BD252:BD255 BD456:BD460 BD494:BD503 BD505:BD520 BD240:BD249 BD716:BD775 CJ1403 BD1143:BD1402">
    <cfRule type="expression" dxfId="437" priority="7065">
      <formula>AND(BD149&lt;&gt;"",#REF!="",OR(COLUMN(BD149)=COLUMN(#REF!),COLUMN(BD149)=COLUMN(#REF!)))</formula>
    </cfRule>
  </conditionalFormatting>
  <conditionalFormatting sqref="BE413 BE524:BE547 BE568 BE1038:BE1049 BE1052:BE1056 BE962:BE966 BE1003:BE1033 BE1065:BE1066 BE1068:BE1069 BE186:BE187 BE189:BE197 BE323:BE331 BE401:BE411 BE419:BE454 BE486:BE490 BE554:BE566 BE570:BE591 BE675:BE683 BE874:BE877 BE235:BE238 BE470:BE472 BE552 BE818:BE872 BE879:BE942 BE968:BE976 BE218:BE228 BE276:BE283 BE296:BE308 BE318:BE321 BE333:BE343 BE391:BE399 BE462:BE466 BE475:BE480 BE483:BE484 BE549:BE550 BE593:BE601 BE603:BE611 BE616:BE617 BE622:BE634 BE650:BE658 BE663:BE666 BE700:BE708 BE777:BE779 BE781:BE787 BE789:BE800 BE944:BE949 BE953:BE958 BE978:BE980 BE983 BE987:BE1000 BE1058:BE1063 BE1071:BE1123 BE1126 BE1130:BE1141 BE230:BE233 BE809:BE816 BE415:BE417 BE802:BE807 BE209:BE216 BE259:BE261 BE640:BE641 BE698 BE713:BE714 BE257 BE263:BE274 BE285:BE286 BE645:BE647 BE673 BE688:BE691 BE149:BE163 BE165:BE173 BE175:BE184 BE200:BE202 BE252:BE255 BE456:BE460 BE494:BE503 BE505:BE520 BE240:BE249 BE716:BE775 CK1403 BE1143:BE1402">
    <cfRule type="expression" dxfId="436" priority="7064">
      <formula>AND(BE149&lt;&gt;"",#REF!="",OR(COLUMN(BE149)=COLUMN(#REF!),COLUMN(BE149)=COLUMN(#REF!)))</formula>
    </cfRule>
  </conditionalFormatting>
  <conditionalFormatting sqref="AW413 AW524:AW547 AW186:AW187 AW189:AW197 AW323:AW331 AW401:AW411 AW419:AW454 AW486:AW490 AW554:AW566 AW235:AW238 AW470:AW472 AW552 AW218:AW228 AW276:AW283 AW296:AW308 AW318:AW321 AW333:AW343 AW391:AW399 AW462:AW466 AW475:AW480 AW483:AW484 AW549:AW550 AW230:AW233 AW415:AW417 AW209:AW216 AW259:AW261 AW257 AW263:AW274 AW285:AW286 AW149:AW163 AW165:AW173 AW175:AW184 AW200:AW202 AW252:AW255 AW456:AW460 AW494:AW503 AW505:AW520 AW240:AW249">
    <cfRule type="expression" dxfId="435" priority="7063">
      <formula>AND(AW149&lt;&gt;"",#REF!="",OR(COLUMN(AW149)=COLUMN(#REF!),COLUMN(AW149)=COLUMN(#REF!)))</formula>
    </cfRule>
  </conditionalFormatting>
  <conditionalFormatting sqref="AX1001:BE1001">
    <cfRule type="expression" dxfId="434" priority="7011">
      <formula>AND(AX1001&lt;&gt;"",#REF!="",OR(COLUMN(AX1001)=COLUMN(#REF!),COLUMN(AX1001)=COLUMN(#REF!)))</formula>
    </cfRule>
  </conditionalFormatting>
  <conditionalFormatting sqref="AW1001 DC2 AX1064:BE1064 AX185:BE185 AX188:BE188 AX234:BE234 AX322:BE322 AX400:BE400 AX418:BE418 AX485:BE485 AX551:BE551 AX553:BE553 AX569:BE569 AX674:BE674 AX817:BE817 AX873:BE873 AX878:BE878 AX967:BE967 AX217:BE217 AX239:BE239 AX275:BE275 AX332:BE332 AX467:BE469 AX548:BE548 AX592:BE592 AX602:BE602 AX648:BE649 AX659:BE662 AX699:BE699 AX715:BE715 AX776:BE776 AX780:BE780 AX788:BE788 AX943:BE943 AX959:BE961 AX977:BE977 AX984:BE986 AX1057:BE1057 AX1070:BE1070 AX1142:BE1142 AX473:BE474 AX481:BE482 AX521:BE523 AX567:BE567 AX950:BE952 AX981:BE982 AX1002:BE1002 AX1034:BE1037 AX1050:BE1051 AX1067:BE1067 AX1124:BE1125 AX1127:BE1129 AX229:BE229 AX412:BE412 AX414:BE414 AX801:BE801 AX808:BE808 AX203:BE208 AX258:BE258 AX287:BE295 AX612:BE615 AX635:BE639 AX692:BE697 AX709:BE712 CD2:CK2 BW164 AX164:BE164 BW174 AX174:BE174 BW198:BW199 AX198:BE199 BW250:BW251 AX250:BE251 BW256 AX256:BE256 BW262 AX262:BE262 BW284 AX284:BE284 BW310:BW317 AX309:BE317 BW365:BW390 AX344:BE390 BW455 AX455:BE455 BW461 AX461:BE461 BW491:BW493 AX491:BE493 BW504 AX504:BE504 BW618:BW621 AX618:BE621 BW642:BW644 AX642:BE644 BW667:BW672 AX667:BE672 BW684:BW687 AX684:BE687 BW6:BW148 AX6:BE148">
    <cfRule type="expression" dxfId="433" priority="7010">
      <formula>AND(AW2&lt;&gt;"",#REF!="",OR(COLUMN(AW2)=COLUMN(#REF!),COLUMN(AW2)=COLUMN(#REF!)))</formula>
    </cfRule>
  </conditionalFormatting>
  <conditionalFormatting sqref="AW1064">
    <cfRule type="expression" dxfId="432" priority="7002">
      <formula>AND(AW1064&lt;&gt;"",#REF!="",OR(COLUMN(AW1064)=COLUMN(#REF!),COLUMN(AW1064)=COLUMN(#REF!)))</formula>
    </cfRule>
  </conditionalFormatting>
  <conditionalFormatting sqref="AW185">
    <cfRule type="expression" dxfId="431" priority="5719">
      <formula>AND(AW185&lt;&gt;"",#REF!="",OR(COLUMN(AW185)=COLUMN(#REF!),COLUMN(AW185)=COLUMN(#REF!)))</formula>
    </cfRule>
  </conditionalFormatting>
  <conditionalFormatting sqref="AW188">
    <cfRule type="expression" dxfId="430" priority="5717">
      <formula>AND(AW188&lt;&gt;"",#REF!="",OR(COLUMN(AW188)=COLUMN(#REF!),COLUMN(AW188)=COLUMN(#REF!)))</formula>
    </cfRule>
  </conditionalFormatting>
  <conditionalFormatting sqref="AW234">
    <cfRule type="expression" dxfId="429" priority="5715">
      <formula>AND(AW234&lt;&gt;"",#REF!="",OR(COLUMN(AW234)=COLUMN(#REF!),COLUMN(AW234)=COLUMN(#REF!)))</formula>
    </cfRule>
  </conditionalFormatting>
  <conditionalFormatting sqref="AW322">
    <cfRule type="expression" dxfId="428" priority="5709">
      <formula>AND(AW322&lt;&gt;"",#REF!="",OR(COLUMN(AW322)=COLUMN(#REF!),COLUMN(AW322)=COLUMN(#REF!)))</formula>
    </cfRule>
  </conditionalFormatting>
  <conditionalFormatting sqref="AW400">
    <cfRule type="expression" dxfId="427" priority="5707">
      <formula>AND(AW400&lt;&gt;"",#REF!="",OR(COLUMN(AW400)=COLUMN(#REF!),COLUMN(AW400)=COLUMN(#REF!)))</formula>
    </cfRule>
  </conditionalFormatting>
  <conditionalFormatting sqref="AW418">
    <cfRule type="expression" dxfId="426" priority="5705">
      <formula>AND(AW418&lt;&gt;"",#REF!="",OR(COLUMN(AW418)=COLUMN(#REF!),COLUMN(AW418)=COLUMN(#REF!)))</formula>
    </cfRule>
  </conditionalFormatting>
  <conditionalFormatting sqref="AW468">
    <cfRule type="expression" dxfId="425" priority="5701">
      <formula>AND(AW468&lt;&gt;"",#REF!="",OR(COLUMN(AW468)=COLUMN(#REF!),COLUMN(AW468)=COLUMN(#REF!)))</formula>
    </cfRule>
  </conditionalFormatting>
  <conditionalFormatting sqref="AW485">
    <cfRule type="expression" dxfId="424" priority="5699">
      <formula>AND(AW485&lt;&gt;"",#REF!="",OR(COLUMN(AW485)=COLUMN(#REF!),COLUMN(AW485)=COLUMN(#REF!)))</formula>
    </cfRule>
  </conditionalFormatting>
  <conditionalFormatting sqref="AW551">
    <cfRule type="expression" dxfId="423" priority="5697">
      <formula>AND(AW551&lt;&gt;"",#REF!="",OR(COLUMN(AW551)=COLUMN(#REF!),COLUMN(AW551)=COLUMN(#REF!)))</formula>
    </cfRule>
  </conditionalFormatting>
  <conditionalFormatting sqref="AW553">
    <cfRule type="expression" dxfId="422" priority="5695">
      <formula>AND(AW553&lt;&gt;"",#REF!="",OR(COLUMN(AW553)=COLUMN(#REF!),COLUMN(AW553)=COLUMN(#REF!)))</formula>
    </cfRule>
  </conditionalFormatting>
  <conditionalFormatting sqref="AW569">
    <cfRule type="expression" dxfId="421" priority="5693">
      <formula>AND(AW569&lt;&gt;"",#REF!="",OR(COLUMN(AW569)=COLUMN(#REF!),COLUMN(AW569)=COLUMN(#REF!)))</formula>
    </cfRule>
  </conditionalFormatting>
  <conditionalFormatting sqref="AW674">
    <cfRule type="expression" dxfId="420" priority="5691">
      <formula>AND(AW674&lt;&gt;"",#REF!="",OR(COLUMN(AW674)=COLUMN(#REF!),COLUMN(AW674)=COLUMN(#REF!)))</formula>
    </cfRule>
  </conditionalFormatting>
  <conditionalFormatting sqref="AW817">
    <cfRule type="expression" dxfId="419" priority="5689">
      <formula>AND(AW817&lt;&gt;"",#REF!="",OR(COLUMN(AW817)=COLUMN(#REF!),COLUMN(AW817)=COLUMN(#REF!)))</formula>
    </cfRule>
  </conditionalFormatting>
  <conditionalFormatting sqref="AW873">
    <cfRule type="expression" dxfId="418" priority="5687">
      <formula>AND(AW873&lt;&gt;"",#REF!="",OR(COLUMN(AW873)=COLUMN(#REF!),COLUMN(AW873)=COLUMN(#REF!)))</formula>
    </cfRule>
  </conditionalFormatting>
  <conditionalFormatting sqref="AW878">
    <cfRule type="expression" dxfId="417" priority="5685">
      <formula>AND(AW878&lt;&gt;"",#REF!="",OR(COLUMN(AW878)=COLUMN(#REF!),COLUMN(AW878)=COLUMN(#REF!)))</formula>
    </cfRule>
  </conditionalFormatting>
  <conditionalFormatting sqref="AW967">
    <cfRule type="expression" dxfId="416" priority="5683">
      <formula>AND(AW967&lt;&gt;"",#REF!="",OR(COLUMN(AW967)=COLUMN(#REF!),COLUMN(AW967)=COLUMN(#REF!)))</formula>
    </cfRule>
  </conditionalFormatting>
  <conditionalFormatting sqref="AW217">
    <cfRule type="expression" dxfId="415" priority="5649">
      <formula>AND(AW217&lt;&gt;"",#REF!="",OR(COLUMN(AW217)=COLUMN(#REF!),COLUMN(AW217)=COLUMN(#REF!)))</formula>
    </cfRule>
  </conditionalFormatting>
  <conditionalFormatting sqref="AW239">
    <cfRule type="expression" dxfId="414" priority="5647">
      <formula>AND(AW239&lt;&gt;"",#REF!="",OR(COLUMN(AW239)=COLUMN(#REF!),COLUMN(AW239)=COLUMN(#REF!)))</formula>
    </cfRule>
  </conditionalFormatting>
  <conditionalFormatting sqref="AW275">
    <cfRule type="expression" dxfId="413" priority="5645">
      <formula>AND(AW275&lt;&gt;"",#REF!="",OR(COLUMN(AW275)=COLUMN(#REF!),COLUMN(AW275)=COLUMN(#REF!)))</formula>
    </cfRule>
  </conditionalFormatting>
  <conditionalFormatting sqref="AW287">
    <cfRule type="expression" dxfId="412" priority="5643">
      <formula>AND(AW287&lt;&gt;"",#REF!="",OR(COLUMN(AW287)=COLUMN(#REF!),COLUMN(AW287)=COLUMN(#REF!)))</formula>
    </cfRule>
  </conditionalFormatting>
  <conditionalFormatting sqref="AW309">
    <cfRule type="expression" dxfId="411" priority="5633">
      <formula>AND(AW309&lt;&gt;"",#REF!="",OR(COLUMN(AW309)=COLUMN(#REF!),COLUMN(AW309)=COLUMN(#REF!)))</formula>
    </cfRule>
  </conditionalFormatting>
  <conditionalFormatting sqref="AW332">
    <cfRule type="expression" dxfId="410" priority="5483">
      <formula>AND(AW332&lt;&gt;"",#REF!="",OR(COLUMN(AW332)=COLUMN(#REF!),COLUMN(AW332)=COLUMN(#REF!)))</formula>
    </cfRule>
  </conditionalFormatting>
  <conditionalFormatting sqref="AW467">
    <cfRule type="expression" dxfId="409" priority="5471">
      <formula>AND(AW467&lt;&gt;"",#REF!="",OR(COLUMN(AW467)=COLUMN(#REF!),COLUMN(AW467)=COLUMN(#REF!)))</formula>
    </cfRule>
  </conditionalFormatting>
  <conditionalFormatting sqref="AW469">
    <cfRule type="expression" dxfId="408" priority="5469">
      <formula>AND(AW469&lt;&gt;"",#REF!="",OR(COLUMN(AW469)=COLUMN(#REF!),COLUMN(AW469)=COLUMN(#REF!)))</formula>
    </cfRule>
  </conditionalFormatting>
  <conditionalFormatting sqref="AW481">
    <cfRule type="expression" dxfId="407" priority="5463">
      <formula>AND(AW481&lt;&gt;"",#REF!="",OR(COLUMN(AW481)=COLUMN(#REF!),COLUMN(AW481)=COLUMN(#REF!)))</formula>
    </cfRule>
  </conditionalFormatting>
  <conditionalFormatting sqref="AW523">
    <cfRule type="expression" dxfId="406" priority="5455">
      <formula>AND(AW523&lt;&gt;"",#REF!="",OR(COLUMN(AW523)=COLUMN(#REF!),COLUMN(AW523)=COLUMN(#REF!)))</formula>
    </cfRule>
  </conditionalFormatting>
  <conditionalFormatting sqref="AW548">
    <cfRule type="expression" dxfId="405" priority="5453">
      <formula>AND(AW548&lt;&gt;"",#REF!="",OR(COLUMN(AW548)=COLUMN(#REF!),COLUMN(AW548)=COLUMN(#REF!)))</formula>
    </cfRule>
  </conditionalFormatting>
  <conditionalFormatting sqref="AW592">
    <cfRule type="expression" dxfId="404" priority="5449">
      <formula>AND(AW592&lt;&gt;"",#REF!="",OR(COLUMN(AW592)=COLUMN(#REF!),COLUMN(AW592)=COLUMN(#REF!)))</formula>
    </cfRule>
  </conditionalFormatting>
  <conditionalFormatting sqref="AW602">
    <cfRule type="expression" dxfId="403" priority="5447">
      <formula>AND(AW602&lt;&gt;"",#REF!="",OR(COLUMN(AW602)=COLUMN(#REF!),COLUMN(AW602)=COLUMN(#REF!)))</formula>
    </cfRule>
  </conditionalFormatting>
  <conditionalFormatting sqref="AW648">
    <cfRule type="expression" dxfId="402" priority="5441">
      <formula>AND(AW648&lt;&gt;"",#REF!="",OR(COLUMN(AW648)=COLUMN(#REF!),COLUMN(AW648)=COLUMN(#REF!)))</formula>
    </cfRule>
  </conditionalFormatting>
  <conditionalFormatting sqref="AW649">
    <cfRule type="expression" dxfId="401" priority="5439">
      <formula>AND(AW649&lt;&gt;"",#REF!="",OR(COLUMN(AW649)=COLUMN(#REF!),COLUMN(AW649)=COLUMN(#REF!)))</formula>
    </cfRule>
  </conditionalFormatting>
  <conditionalFormatting sqref="AW659">
    <cfRule type="expression" dxfId="400" priority="5437">
      <formula>AND(AW659&lt;&gt;"",#REF!="",OR(COLUMN(AW659)=COLUMN(#REF!),COLUMN(AW659)=COLUMN(#REF!)))</formula>
    </cfRule>
  </conditionalFormatting>
  <conditionalFormatting sqref="AW660">
    <cfRule type="expression" dxfId="399" priority="5435">
      <formula>AND(AW660&lt;&gt;"",#REF!="",OR(COLUMN(AW660)=COLUMN(#REF!),COLUMN(AW660)=COLUMN(#REF!)))</formula>
    </cfRule>
  </conditionalFormatting>
  <conditionalFormatting sqref="AW661">
    <cfRule type="expression" dxfId="398" priority="5433">
      <formula>AND(AW661&lt;&gt;"",#REF!="",OR(COLUMN(AW661)=COLUMN(#REF!),COLUMN(AW661)=COLUMN(#REF!)))</formula>
    </cfRule>
  </conditionalFormatting>
  <conditionalFormatting sqref="AW662">
    <cfRule type="expression" dxfId="397" priority="5431">
      <formula>AND(AW662&lt;&gt;"",#REF!="",OR(COLUMN(AW662)=COLUMN(#REF!),COLUMN(AW662)=COLUMN(#REF!)))</formula>
    </cfRule>
  </conditionalFormatting>
  <conditionalFormatting sqref="AW699">
    <cfRule type="expression" dxfId="396" priority="5429">
      <formula>AND(AW699&lt;&gt;"",#REF!="",OR(COLUMN(AW699)=COLUMN(#REF!),COLUMN(AW699)=COLUMN(#REF!)))</formula>
    </cfRule>
  </conditionalFormatting>
  <conditionalFormatting sqref="AW715">
    <cfRule type="expression" dxfId="395" priority="5427">
      <formula>AND(AW715&lt;&gt;"",#REF!="",OR(COLUMN(AW715)=COLUMN(#REF!),COLUMN(AW715)=COLUMN(#REF!)))</formula>
    </cfRule>
  </conditionalFormatting>
  <conditionalFormatting sqref="AW776">
    <cfRule type="expression" dxfId="394" priority="5425">
      <formula>AND(AW776&lt;&gt;"",#REF!="",OR(COLUMN(AW776)=COLUMN(#REF!),COLUMN(AW776)=COLUMN(#REF!)))</formula>
    </cfRule>
  </conditionalFormatting>
  <conditionalFormatting sqref="AW780">
    <cfRule type="expression" dxfId="393" priority="5423">
      <formula>AND(AW780&lt;&gt;"",#REF!="",OR(COLUMN(AW780)=COLUMN(#REF!),COLUMN(AW780)=COLUMN(#REF!)))</formula>
    </cfRule>
  </conditionalFormatting>
  <conditionalFormatting sqref="AW788">
    <cfRule type="expression" dxfId="392" priority="5421">
      <formula>AND(AW788&lt;&gt;"",#REF!="",OR(COLUMN(AW788)=COLUMN(#REF!),COLUMN(AW788)=COLUMN(#REF!)))</formula>
    </cfRule>
  </conditionalFormatting>
  <conditionalFormatting sqref="AW943">
    <cfRule type="expression" dxfId="391" priority="5419">
      <formula>AND(AW943&lt;&gt;"",#REF!="",OR(COLUMN(AW943)=COLUMN(#REF!),COLUMN(AW943)=COLUMN(#REF!)))</formula>
    </cfRule>
  </conditionalFormatting>
  <conditionalFormatting sqref="AW950">
    <cfRule type="expression" dxfId="390" priority="5417">
      <formula>AND(AW950&lt;&gt;"",#REF!="",OR(COLUMN(AW950)=COLUMN(#REF!),COLUMN(AW950)=COLUMN(#REF!)))</formula>
    </cfRule>
  </conditionalFormatting>
  <conditionalFormatting sqref="AW952">
    <cfRule type="expression" dxfId="389" priority="5413">
      <formula>AND(AW952&lt;&gt;"",#REF!="",OR(COLUMN(AW952)=COLUMN(#REF!),COLUMN(AW952)=COLUMN(#REF!)))</formula>
    </cfRule>
  </conditionalFormatting>
  <conditionalFormatting sqref="AW959">
    <cfRule type="expression" dxfId="388" priority="5411">
      <formula>AND(AW959&lt;&gt;"",#REF!="",OR(COLUMN(AW959)=COLUMN(#REF!),COLUMN(AW959)=COLUMN(#REF!)))</formula>
    </cfRule>
  </conditionalFormatting>
  <conditionalFormatting sqref="AW960">
    <cfRule type="expression" dxfId="387" priority="5409">
      <formula>AND(AW960&lt;&gt;"",#REF!="",OR(COLUMN(AW960)=COLUMN(#REF!),COLUMN(AW960)=COLUMN(#REF!)))</formula>
    </cfRule>
  </conditionalFormatting>
  <conditionalFormatting sqref="AW961">
    <cfRule type="expression" dxfId="386" priority="5407">
      <formula>AND(AW961&lt;&gt;"",#REF!="",OR(COLUMN(AW961)=COLUMN(#REF!),COLUMN(AW961)=COLUMN(#REF!)))</formula>
    </cfRule>
  </conditionalFormatting>
  <conditionalFormatting sqref="AW977">
    <cfRule type="expression" dxfId="385" priority="5405">
      <formula>AND(AW977&lt;&gt;"",#REF!="",OR(COLUMN(AW977)=COLUMN(#REF!),COLUMN(AW977)=COLUMN(#REF!)))</formula>
    </cfRule>
  </conditionalFormatting>
  <conditionalFormatting sqref="AW984">
    <cfRule type="expression" dxfId="384" priority="5399">
      <formula>AND(AW984&lt;&gt;"",#REF!="",OR(COLUMN(AW984)=COLUMN(#REF!),COLUMN(AW984)=COLUMN(#REF!)))</formula>
    </cfRule>
  </conditionalFormatting>
  <conditionalFormatting sqref="AW985">
    <cfRule type="expression" dxfId="383" priority="5397">
      <formula>AND(AW985&lt;&gt;"",#REF!="",OR(COLUMN(AW985)=COLUMN(#REF!),COLUMN(AW985)=COLUMN(#REF!)))</formula>
    </cfRule>
  </conditionalFormatting>
  <conditionalFormatting sqref="AW986">
    <cfRule type="expression" dxfId="382" priority="5395">
      <formula>AND(AW986&lt;&gt;"",#REF!="",OR(COLUMN(AW986)=COLUMN(#REF!),COLUMN(AW986)=COLUMN(#REF!)))</formula>
    </cfRule>
  </conditionalFormatting>
  <conditionalFormatting sqref="AW1034">
    <cfRule type="expression" dxfId="381" priority="5391">
      <formula>AND(AW1034&lt;&gt;"",#REF!="",OR(COLUMN(AW1034)=COLUMN(#REF!),COLUMN(AW1034)=COLUMN(#REF!)))</formula>
    </cfRule>
  </conditionalFormatting>
  <conditionalFormatting sqref="AW1035">
    <cfRule type="expression" dxfId="380" priority="5389">
      <formula>AND(AW1035&lt;&gt;"",#REF!="",OR(COLUMN(AW1035)=COLUMN(#REF!),COLUMN(AW1035)=COLUMN(#REF!)))</formula>
    </cfRule>
  </conditionalFormatting>
  <conditionalFormatting sqref="AW1036">
    <cfRule type="expression" dxfId="379" priority="5387">
      <formula>AND(AW1036&lt;&gt;"",#REF!="",OR(COLUMN(AW1036)=COLUMN(#REF!),COLUMN(AW1036)=COLUMN(#REF!)))</formula>
    </cfRule>
  </conditionalFormatting>
  <conditionalFormatting sqref="AW1057">
    <cfRule type="expression" dxfId="378" priority="5379">
      <formula>AND(AW1057&lt;&gt;"",#REF!="",OR(COLUMN(AW1057)=COLUMN(#REF!),COLUMN(AW1057)=COLUMN(#REF!)))</formula>
    </cfRule>
  </conditionalFormatting>
  <conditionalFormatting sqref="AW1070">
    <cfRule type="expression" dxfId="377" priority="5375">
      <formula>AND(AW1070&lt;&gt;"",#REF!="",OR(COLUMN(AW1070)=COLUMN(#REF!),COLUMN(AW1070)=COLUMN(#REF!)))</formula>
    </cfRule>
  </conditionalFormatting>
  <conditionalFormatting sqref="AW1129">
    <cfRule type="expression" dxfId="376" priority="5365">
      <formula>AND(AW1129&lt;&gt;"",#REF!="",OR(COLUMN(AW1129)=COLUMN(#REF!),COLUMN(AW1129)=COLUMN(#REF!)))</formula>
    </cfRule>
  </conditionalFormatting>
  <conditionalFormatting sqref="AW1142">
    <cfRule type="expression" dxfId="375" priority="5363">
      <formula>AND(AW1142&lt;&gt;"",#REF!="",OR(COLUMN(AW1142)=COLUMN(#REF!),COLUMN(AW1142)=COLUMN(#REF!)))</formula>
    </cfRule>
  </conditionalFormatting>
  <conditionalFormatting sqref="AW473">
    <cfRule type="expression" dxfId="374" priority="5111">
      <formula>AND(AW473&lt;&gt;"",#REF!="",OR(COLUMN(AW473)=COLUMN(#REF!),COLUMN(AW473)=COLUMN(#REF!)))</formula>
    </cfRule>
  </conditionalFormatting>
  <conditionalFormatting sqref="AW474">
    <cfRule type="expression" dxfId="373" priority="5109">
      <formula>AND(AW474&lt;&gt;"",#REF!="",OR(COLUMN(AW474)=COLUMN(#REF!),COLUMN(AW474)=COLUMN(#REF!)))</formula>
    </cfRule>
  </conditionalFormatting>
  <conditionalFormatting sqref="AW482">
    <cfRule type="expression" dxfId="372" priority="5107">
      <formula>AND(AW482&lt;&gt;"",#REF!="",OR(COLUMN(AW482)=COLUMN(#REF!),COLUMN(AW482)=COLUMN(#REF!)))</formula>
    </cfRule>
  </conditionalFormatting>
  <conditionalFormatting sqref="AW521">
    <cfRule type="expression" dxfId="371" priority="5105">
      <formula>AND(AW521&lt;&gt;"",#REF!="",OR(COLUMN(AW521)=COLUMN(#REF!),COLUMN(AW521)=COLUMN(#REF!)))</formula>
    </cfRule>
  </conditionalFormatting>
  <conditionalFormatting sqref="AW522">
    <cfRule type="expression" dxfId="370" priority="5103">
      <formula>AND(AW522&lt;&gt;"",#REF!="",OR(COLUMN(AW522)=COLUMN(#REF!),COLUMN(AW522)=COLUMN(#REF!)))</formula>
    </cfRule>
  </conditionalFormatting>
  <conditionalFormatting sqref="AW567">
    <cfRule type="expression" dxfId="369" priority="5101">
      <formula>AND(AW567&lt;&gt;"",#REF!="",OR(COLUMN(AW567)=COLUMN(#REF!),COLUMN(AW567)=COLUMN(#REF!)))</formula>
    </cfRule>
  </conditionalFormatting>
  <conditionalFormatting sqref="AW951">
    <cfRule type="expression" dxfId="368" priority="5099">
      <formula>AND(AW951&lt;&gt;"",#REF!="",OR(COLUMN(AW951)=COLUMN(#REF!),COLUMN(AW951)=COLUMN(#REF!)))</formula>
    </cfRule>
  </conditionalFormatting>
  <conditionalFormatting sqref="AW981">
    <cfRule type="expression" dxfId="367" priority="5097">
      <formula>AND(AW981&lt;&gt;"",#REF!="",OR(COLUMN(AW981)=COLUMN(#REF!),COLUMN(AW981)=COLUMN(#REF!)))</formula>
    </cfRule>
  </conditionalFormatting>
  <conditionalFormatting sqref="AW982">
    <cfRule type="expression" dxfId="366" priority="5095">
      <formula>AND(AW982&lt;&gt;"",#REF!="",OR(COLUMN(AW982)=COLUMN(#REF!),COLUMN(AW982)=COLUMN(#REF!)))</formula>
    </cfRule>
  </conditionalFormatting>
  <conditionalFormatting sqref="AW1002">
    <cfRule type="expression" dxfId="365" priority="5093">
      <formula>AND(AW1002&lt;&gt;"",#REF!="",OR(COLUMN(AW1002)=COLUMN(#REF!),COLUMN(AW1002)=COLUMN(#REF!)))</formula>
    </cfRule>
  </conditionalFormatting>
  <conditionalFormatting sqref="AW1037">
    <cfRule type="expression" dxfId="364" priority="5091">
      <formula>AND(AW1037&lt;&gt;"",#REF!="",OR(COLUMN(AW1037)=COLUMN(#REF!),COLUMN(AW1037)=COLUMN(#REF!)))</formula>
    </cfRule>
  </conditionalFormatting>
  <conditionalFormatting sqref="AW1050">
    <cfRule type="expression" dxfId="363" priority="5089">
      <formula>AND(AW1050&lt;&gt;"",#REF!="",OR(COLUMN(AW1050)=COLUMN(#REF!),COLUMN(AW1050)=COLUMN(#REF!)))</formula>
    </cfRule>
  </conditionalFormatting>
  <conditionalFormatting sqref="AW1051">
    <cfRule type="expression" dxfId="362" priority="5087">
      <formula>AND(AW1051&lt;&gt;"",#REF!="",OR(COLUMN(AW1051)=COLUMN(#REF!),COLUMN(AW1051)=COLUMN(#REF!)))</formula>
    </cfRule>
  </conditionalFormatting>
  <conditionalFormatting sqref="AW1067">
    <cfRule type="expression" dxfId="361" priority="5085">
      <formula>AND(AW1067&lt;&gt;"",#REF!="",OR(COLUMN(AW1067)=COLUMN(#REF!),COLUMN(AW1067)=COLUMN(#REF!)))</formula>
    </cfRule>
  </conditionalFormatting>
  <conditionalFormatting sqref="AW1124">
    <cfRule type="expression" dxfId="360" priority="5083">
      <formula>AND(AW1124&lt;&gt;"",#REF!="",OR(COLUMN(AW1124)=COLUMN(#REF!),COLUMN(AW1124)=COLUMN(#REF!)))</formula>
    </cfRule>
  </conditionalFormatting>
  <conditionalFormatting sqref="AW1125">
    <cfRule type="expression" dxfId="359" priority="5081">
      <formula>AND(AW1125&lt;&gt;"",#REF!="",OR(COLUMN(AW1125)=COLUMN(#REF!),COLUMN(AW1125)=COLUMN(#REF!)))</formula>
    </cfRule>
  </conditionalFormatting>
  <conditionalFormatting sqref="AW1127">
    <cfRule type="expression" dxfId="358" priority="5079">
      <formula>AND(AW1127&lt;&gt;"",#REF!="",OR(COLUMN(AW1127)=COLUMN(#REF!),COLUMN(AW1127)=COLUMN(#REF!)))</formula>
    </cfRule>
  </conditionalFormatting>
  <conditionalFormatting sqref="AW1128">
    <cfRule type="expression" dxfId="357" priority="5077">
      <formula>AND(AW1128&lt;&gt;"",#REF!="",OR(COLUMN(AW1128)=COLUMN(#REF!),COLUMN(AW1128)=COLUMN(#REF!)))</formula>
    </cfRule>
  </conditionalFormatting>
  <conditionalFormatting sqref="AW229">
    <cfRule type="expression" dxfId="356" priority="3880">
      <formula>AND(AW229&lt;&gt;"",#REF!="",OR(COLUMN(AW229)=COLUMN(#REF!),COLUMN(AW229)=COLUMN(#REF!)))</formula>
    </cfRule>
  </conditionalFormatting>
  <conditionalFormatting sqref="AW412">
    <cfRule type="expression" dxfId="355" priority="3876">
      <formula>AND(AW412&lt;&gt;"",#REF!="",OR(COLUMN(AW412)=COLUMN(#REF!),COLUMN(AW412)=COLUMN(#REF!)))</formula>
    </cfRule>
  </conditionalFormatting>
  <conditionalFormatting sqref="AW414">
    <cfRule type="expression" dxfId="354" priority="3874">
      <formula>AND(AW414&lt;&gt;"",#REF!="",OR(COLUMN(AW414)=COLUMN(#REF!),COLUMN(AW414)=COLUMN(#REF!)))</formula>
    </cfRule>
  </conditionalFormatting>
  <conditionalFormatting sqref="AW801">
    <cfRule type="expression" dxfId="353" priority="3872">
      <formula>AND(AW801&lt;&gt;"",#REF!="",OR(COLUMN(AW801)=COLUMN(#REF!),COLUMN(AW801)=COLUMN(#REF!)))</formula>
    </cfRule>
  </conditionalFormatting>
  <conditionalFormatting sqref="AW808">
    <cfRule type="expression" dxfId="352" priority="3870">
      <formula>AND(AW808&lt;&gt;"",#REF!="",OR(COLUMN(AW808)=COLUMN(#REF!),COLUMN(AW808)=COLUMN(#REF!)))</formula>
    </cfRule>
  </conditionalFormatting>
  <conditionalFormatting sqref="AW203">
    <cfRule type="expression" dxfId="351" priority="2556">
      <formula>AND(AW203&lt;&gt;"",#REF!="",OR(COLUMN(AW203)=COLUMN(#REF!),COLUMN(AW203)=COLUMN(#REF!)))</formula>
    </cfRule>
  </conditionalFormatting>
  <conditionalFormatting sqref="AW204">
    <cfRule type="expression" dxfId="350" priority="2554">
      <formula>AND(AW204&lt;&gt;"",#REF!="",OR(COLUMN(AW204)=COLUMN(#REF!),COLUMN(AW204)=COLUMN(#REF!)))</formula>
    </cfRule>
  </conditionalFormatting>
  <conditionalFormatting sqref="AW205">
    <cfRule type="expression" dxfId="349" priority="2552">
      <formula>AND(AW205&lt;&gt;"",#REF!="",OR(COLUMN(AW205)=COLUMN(#REF!),COLUMN(AW205)=COLUMN(#REF!)))</formula>
    </cfRule>
  </conditionalFormatting>
  <conditionalFormatting sqref="AW206">
    <cfRule type="expression" dxfId="348" priority="2550">
      <formula>AND(AW206&lt;&gt;"",#REF!="",OR(COLUMN(AW206)=COLUMN(#REF!),COLUMN(AW206)=COLUMN(#REF!)))</formula>
    </cfRule>
  </conditionalFormatting>
  <conditionalFormatting sqref="AW207">
    <cfRule type="expression" dxfId="347" priority="2548">
      <formula>AND(AW207&lt;&gt;"",#REF!="",OR(COLUMN(AW207)=COLUMN(#REF!),COLUMN(AW207)=COLUMN(#REF!)))</formula>
    </cfRule>
  </conditionalFormatting>
  <conditionalFormatting sqref="AW208">
    <cfRule type="expression" dxfId="346" priority="2546">
      <formula>AND(AW208&lt;&gt;"",#REF!="",OR(COLUMN(AW208)=COLUMN(#REF!),COLUMN(AW208)=COLUMN(#REF!)))</formula>
    </cfRule>
  </conditionalFormatting>
  <conditionalFormatting sqref="AW258">
    <cfRule type="expression" dxfId="345" priority="2544">
      <formula>AND(AW258&lt;&gt;"",#REF!="",OR(COLUMN(AW258)=COLUMN(#REF!),COLUMN(AW258)=COLUMN(#REF!)))</formula>
    </cfRule>
  </conditionalFormatting>
  <conditionalFormatting sqref="AW288">
    <cfRule type="expression" dxfId="344" priority="2542">
      <formula>AND(AW288&lt;&gt;"",#REF!="",OR(COLUMN(AW288)=COLUMN(#REF!),COLUMN(AW288)=COLUMN(#REF!)))</formula>
    </cfRule>
  </conditionalFormatting>
  <conditionalFormatting sqref="AW289">
    <cfRule type="expression" dxfId="343" priority="2540">
      <formula>AND(AW289&lt;&gt;"",#REF!="",OR(COLUMN(AW289)=COLUMN(#REF!),COLUMN(AW289)=COLUMN(#REF!)))</formula>
    </cfRule>
  </conditionalFormatting>
  <conditionalFormatting sqref="AW290">
    <cfRule type="expression" dxfId="342" priority="2538">
      <formula>AND(AW290&lt;&gt;"",#REF!="",OR(COLUMN(AW290)=COLUMN(#REF!),COLUMN(AW290)=COLUMN(#REF!)))</formula>
    </cfRule>
  </conditionalFormatting>
  <conditionalFormatting sqref="AW291">
    <cfRule type="expression" dxfId="341" priority="2536">
      <formula>AND(AW291&lt;&gt;"",#REF!="",OR(COLUMN(AW291)=COLUMN(#REF!),COLUMN(AW291)=COLUMN(#REF!)))</formula>
    </cfRule>
  </conditionalFormatting>
  <conditionalFormatting sqref="AW292">
    <cfRule type="expression" dxfId="340" priority="2534">
      <formula>AND(AW292&lt;&gt;"",#REF!="",OR(COLUMN(AW292)=COLUMN(#REF!),COLUMN(AW292)=COLUMN(#REF!)))</formula>
    </cfRule>
  </conditionalFormatting>
  <conditionalFormatting sqref="AW293">
    <cfRule type="expression" dxfId="339" priority="2532">
      <formula>AND(AW293&lt;&gt;"",#REF!="",OR(COLUMN(AW293)=COLUMN(#REF!),COLUMN(AW293)=COLUMN(#REF!)))</formula>
    </cfRule>
  </conditionalFormatting>
  <conditionalFormatting sqref="AW294">
    <cfRule type="expression" dxfId="338" priority="2530">
      <formula>AND(AW294&lt;&gt;"",#REF!="",OR(COLUMN(AW294)=COLUMN(#REF!),COLUMN(AW294)=COLUMN(#REF!)))</formula>
    </cfRule>
  </conditionalFormatting>
  <conditionalFormatting sqref="AW295">
    <cfRule type="expression" dxfId="337" priority="2528">
      <formula>AND(AW295&lt;&gt;"",#REF!="",OR(COLUMN(AW295)=COLUMN(#REF!),COLUMN(AW295)=COLUMN(#REF!)))</formula>
    </cfRule>
  </conditionalFormatting>
  <conditionalFormatting sqref="AW344">
    <cfRule type="expression" dxfId="336" priority="2526">
      <formula>AND(AW344&lt;&gt;"",#REF!="",OR(COLUMN(AW344)=COLUMN(#REF!),COLUMN(AW344)=COLUMN(#REF!)))</formula>
    </cfRule>
  </conditionalFormatting>
  <conditionalFormatting sqref="AW345">
    <cfRule type="expression" dxfId="335" priority="2524">
      <formula>AND(AW345&lt;&gt;"",#REF!="",OR(COLUMN(AW345)=COLUMN(#REF!),COLUMN(AW345)=COLUMN(#REF!)))</formula>
    </cfRule>
  </conditionalFormatting>
  <conditionalFormatting sqref="AW346">
    <cfRule type="expression" dxfId="334" priority="2522">
      <formula>AND(AW346&lt;&gt;"",#REF!="",OR(COLUMN(AW346)=COLUMN(#REF!),COLUMN(AW346)=COLUMN(#REF!)))</formula>
    </cfRule>
  </conditionalFormatting>
  <conditionalFormatting sqref="AW347">
    <cfRule type="expression" dxfId="333" priority="2520">
      <formula>AND(AW347&lt;&gt;"",#REF!="",OR(COLUMN(AW347)=COLUMN(#REF!),COLUMN(AW347)=COLUMN(#REF!)))</formula>
    </cfRule>
  </conditionalFormatting>
  <conditionalFormatting sqref="AW348">
    <cfRule type="expression" dxfId="332" priority="2518">
      <formula>AND(AW348&lt;&gt;"",#REF!="",OR(COLUMN(AW348)=COLUMN(#REF!),COLUMN(AW348)=COLUMN(#REF!)))</formula>
    </cfRule>
  </conditionalFormatting>
  <conditionalFormatting sqref="AW349">
    <cfRule type="expression" dxfId="331" priority="2516">
      <formula>AND(AW349&lt;&gt;"",#REF!="",OR(COLUMN(AW349)=COLUMN(#REF!),COLUMN(AW349)=COLUMN(#REF!)))</formula>
    </cfRule>
  </conditionalFormatting>
  <conditionalFormatting sqref="AW350">
    <cfRule type="expression" dxfId="330" priority="2514">
      <formula>AND(AW350&lt;&gt;"",#REF!="",OR(COLUMN(AW350)=COLUMN(#REF!),COLUMN(AW350)=COLUMN(#REF!)))</formula>
    </cfRule>
  </conditionalFormatting>
  <conditionalFormatting sqref="AW351">
    <cfRule type="expression" dxfId="329" priority="2512">
      <formula>AND(AW351&lt;&gt;"",#REF!="",OR(COLUMN(AW351)=COLUMN(#REF!),COLUMN(AW351)=COLUMN(#REF!)))</formula>
    </cfRule>
  </conditionalFormatting>
  <conditionalFormatting sqref="AW352">
    <cfRule type="expression" dxfId="328" priority="2510">
      <formula>AND(AW352&lt;&gt;"",#REF!="",OR(COLUMN(AW352)=COLUMN(#REF!),COLUMN(AW352)=COLUMN(#REF!)))</formula>
    </cfRule>
  </conditionalFormatting>
  <conditionalFormatting sqref="AW353">
    <cfRule type="expression" dxfId="327" priority="2508">
      <formula>AND(AW353&lt;&gt;"",#REF!="",OR(COLUMN(AW353)=COLUMN(#REF!),COLUMN(AW353)=COLUMN(#REF!)))</formula>
    </cfRule>
  </conditionalFormatting>
  <conditionalFormatting sqref="AW354">
    <cfRule type="expression" dxfId="326" priority="2506">
      <formula>AND(AW354&lt;&gt;"",#REF!="",OR(COLUMN(AW354)=COLUMN(#REF!),COLUMN(AW354)=COLUMN(#REF!)))</formula>
    </cfRule>
  </conditionalFormatting>
  <conditionalFormatting sqref="AW355">
    <cfRule type="expression" dxfId="325" priority="2504">
      <formula>AND(AW355&lt;&gt;"",#REF!="",OR(COLUMN(AW355)=COLUMN(#REF!),COLUMN(AW355)=COLUMN(#REF!)))</formula>
    </cfRule>
  </conditionalFormatting>
  <conditionalFormatting sqref="AW356">
    <cfRule type="expression" dxfId="324" priority="2502">
      <formula>AND(AW356&lt;&gt;"",#REF!="",OR(COLUMN(AW356)=COLUMN(#REF!),COLUMN(AW356)=COLUMN(#REF!)))</formula>
    </cfRule>
  </conditionalFormatting>
  <conditionalFormatting sqref="AW357">
    <cfRule type="expression" dxfId="323" priority="2500">
      <formula>AND(AW357&lt;&gt;"",#REF!="",OR(COLUMN(AW357)=COLUMN(#REF!),COLUMN(AW357)=COLUMN(#REF!)))</formula>
    </cfRule>
  </conditionalFormatting>
  <conditionalFormatting sqref="AW358">
    <cfRule type="expression" dxfId="322" priority="2498">
      <formula>AND(AW358&lt;&gt;"",#REF!="",OR(COLUMN(AW358)=COLUMN(#REF!),COLUMN(AW358)=COLUMN(#REF!)))</formula>
    </cfRule>
  </conditionalFormatting>
  <conditionalFormatting sqref="AW359">
    <cfRule type="expression" dxfId="321" priority="2496">
      <formula>AND(AW359&lt;&gt;"",#REF!="",OR(COLUMN(AW359)=COLUMN(#REF!),COLUMN(AW359)=COLUMN(#REF!)))</formula>
    </cfRule>
  </conditionalFormatting>
  <conditionalFormatting sqref="AW360">
    <cfRule type="expression" dxfId="320" priority="2494">
      <formula>AND(AW360&lt;&gt;"",#REF!="",OR(COLUMN(AW360)=COLUMN(#REF!),COLUMN(AW360)=COLUMN(#REF!)))</formula>
    </cfRule>
  </conditionalFormatting>
  <conditionalFormatting sqref="AW361">
    <cfRule type="expression" dxfId="319" priority="2492">
      <formula>AND(AW361&lt;&gt;"",#REF!="",OR(COLUMN(AW361)=COLUMN(#REF!),COLUMN(AW361)=COLUMN(#REF!)))</formula>
    </cfRule>
  </conditionalFormatting>
  <conditionalFormatting sqref="AW362">
    <cfRule type="expression" dxfId="318" priority="2490">
      <formula>AND(AW362&lt;&gt;"",#REF!="",OR(COLUMN(AW362)=COLUMN(#REF!),COLUMN(AW362)=COLUMN(#REF!)))</formula>
    </cfRule>
  </conditionalFormatting>
  <conditionalFormatting sqref="AW363">
    <cfRule type="expression" dxfId="317" priority="2488">
      <formula>AND(AW363&lt;&gt;"",#REF!="",OR(COLUMN(AW363)=COLUMN(#REF!),COLUMN(AW363)=COLUMN(#REF!)))</formula>
    </cfRule>
  </conditionalFormatting>
  <conditionalFormatting sqref="AW364">
    <cfRule type="expression" dxfId="316" priority="2486">
      <formula>AND(AW364&lt;&gt;"",#REF!="",OR(COLUMN(AW364)=COLUMN(#REF!),COLUMN(AW364)=COLUMN(#REF!)))</formula>
    </cfRule>
  </conditionalFormatting>
  <conditionalFormatting sqref="AW612">
    <cfRule type="expression" dxfId="315" priority="2478">
      <formula>AND(AW612&lt;&gt;"",#REF!="",OR(COLUMN(AW612)=COLUMN(#REF!),COLUMN(AW612)=COLUMN(#REF!)))</formula>
    </cfRule>
  </conditionalFormatting>
  <conditionalFormatting sqref="AW613">
    <cfRule type="expression" dxfId="314" priority="2476">
      <formula>AND(AW613&lt;&gt;"",#REF!="",OR(COLUMN(AW613)=COLUMN(#REF!),COLUMN(AW613)=COLUMN(#REF!)))</formula>
    </cfRule>
  </conditionalFormatting>
  <conditionalFormatting sqref="AW614">
    <cfRule type="expression" dxfId="313" priority="2474">
      <formula>AND(AW614&lt;&gt;"",#REF!="",OR(COLUMN(AW614)=COLUMN(#REF!),COLUMN(AW614)=COLUMN(#REF!)))</formula>
    </cfRule>
  </conditionalFormatting>
  <conditionalFormatting sqref="AW615">
    <cfRule type="expression" dxfId="312" priority="2472">
      <formula>AND(AW615&lt;&gt;"",#REF!="",OR(COLUMN(AW615)=COLUMN(#REF!),COLUMN(AW615)=COLUMN(#REF!)))</formula>
    </cfRule>
  </conditionalFormatting>
  <conditionalFormatting sqref="AW635">
    <cfRule type="expression" dxfId="311" priority="2470">
      <formula>AND(AW635&lt;&gt;"",#REF!="",OR(COLUMN(AW635)=COLUMN(#REF!),COLUMN(AW635)=COLUMN(#REF!)))</formula>
    </cfRule>
  </conditionalFormatting>
  <conditionalFormatting sqref="AW636">
    <cfRule type="expression" dxfId="310" priority="2468">
      <formula>AND(AW636&lt;&gt;"",#REF!="",OR(COLUMN(AW636)=COLUMN(#REF!),COLUMN(AW636)=COLUMN(#REF!)))</formula>
    </cfRule>
  </conditionalFormatting>
  <conditionalFormatting sqref="AW637">
    <cfRule type="expression" dxfId="309" priority="2466">
      <formula>AND(AW637&lt;&gt;"",#REF!="",OR(COLUMN(AW637)=COLUMN(#REF!),COLUMN(AW637)=COLUMN(#REF!)))</formula>
    </cfRule>
  </conditionalFormatting>
  <conditionalFormatting sqref="AW638">
    <cfRule type="expression" dxfId="308" priority="2464">
      <formula>AND(AW638&lt;&gt;"",#REF!="",OR(COLUMN(AW638)=COLUMN(#REF!),COLUMN(AW638)=COLUMN(#REF!)))</formula>
    </cfRule>
  </conditionalFormatting>
  <conditionalFormatting sqref="AW639">
    <cfRule type="expression" dxfId="307" priority="2462">
      <formula>AND(AW639&lt;&gt;"",#REF!="",OR(COLUMN(AW639)=COLUMN(#REF!),COLUMN(AW639)=COLUMN(#REF!)))</formula>
    </cfRule>
  </conditionalFormatting>
  <conditionalFormatting sqref="AW692">
    <cfRule type="expression" dxfId="306" priority="2460">
      <formula>AND(AW692&lt;&gt;"",#REF!="",OR(COLUMN(AW692)=COLUMN(#REF!),COLUMN(AW692)=COLUMN(#REF!)))</formula>
    </cfRule>
  </conditionalFormatting>
  <conditionalFormatting sqref="AW693">
    <cfRule type="expression" dxfId="305" priority="2458">
      <formula>AND(AW693&lt;&gt;"",#REF!="",OR(COLUMN(AW693)=COLUMN(#REF!),COLUMN(AW693)=COLUMN(#REF!)))</formula>
    </cfRule>
  </conditionalFormatting>
  <conditionalFormatting sqref="AW694">
    <cfRule type="expression" dxfId="304" priority="2456">
      <formula>AND(AW694&lt;&gt;"",#REF!="",OR(COLUMN(AW694)=COLUMN(#REF!),COLUMN(AW694)=COLUMN(#REF!)))</formula>
    </cfRule>
  </conditionalFormatting>
  <conditionalFormatting sqref="AW695">
    <cfRule type="expression" dxfId="303" priority="2454">
      <formula>AND(AW695&lt;&gt;"",#REF!="",OR(COLUMN(AW695)=COLUMN(#REF!),COLUMN(AW695)=COLUMN(#REF!)))</formula>
    </cfRule>
  </conditionalFormatting>
  <conditionalFormatting sqref="AW696">
    <cfRule type="expression" dxfId="302" priority="2452">
      <formula>AND(AW696&lt;&gt;"",#REF!="",OR(COLUMN(AW696)=COLUMN(#REF!),COLUMN(AW696)=COLUMN(#REF!)))</formula>
    </cfRule>
  </conditionalFormatting>
  <conditionalFormatting sqref="AW697">
    <cfRule type="expression" dxfId="301" priority="2450">
      <formula>AND(AW697&lt;&gt;"",#REF!="",OR(COLUMN(AW697)=COLUMN(#REF!),COLUMN(AW697)=COLUMN(#REF!)))</formula>
    </cfRule>
  </conditionalFormatting>
  <conditionalFormatting sqref="AW709">
    <cfRule type="expression" dxfId="300" priority="2448">
      <formula>AND(AW709&lt;&gt;"",#REF!="",OR(COLUMN(AW709)=COLUMN(#REF!),COLUMN(AW709)=COLUMN(#REF!)))</formula>
    </cfRule>
  </conditionalFormatting>
  <conditionalFormatting sqref="AW710">
    <cfRule type="expression" dxfId="299" priority="2446">
      <formula>AND(AW710&lt;&gt;"",#REF!="",OR(COLUMN(AW710)=COLUMN(#REF!),COLUMN(AW710)=COLUMN(#REF!)))</formula>
    </cfRule>
  </conditionalFormatting>
  <conditionalFormatting sqref="AW711">
    <cfRule type="expression" dxfId="298" priority="2444">
      <formula>AND(AW711&lt;&gt;"",#REF!="",OR(COLUMN(AW711)=COLUMN(#REF!),COLUMN(AW711)=COLUMN(#REF!)))</formula>
    </cfRule>
  </conditionalFormatting>
  <conditionalFormatting sqref="AW712">
    <cfRule type="expression" dxfId="297" priority="2442">
      <formula>AND(AW712&lt;&gt;"",#REF!="",OR(COLUMN(AW712)=COLUMN(#REF!),COLUMN(AW712)=COLUMN(#REF!)))</formula>
    </cfRule>
  </conditionalFormatting>
  <conditionalFormatting sqref="CC2">
    <cfRule type="expression" dxfId="296" priority="2439">
      <formula>AND(CC2&lt;&gt;"",#REF!="",OR(COLUMN(CC2)=COLUMN(#REF!),COLUMN(CC2)=COLUMN(#REF!)))</formula>
    </cfRule>
  </conditionalFormatting>
  <conditionalFormatting sqref="AW164">
    <cfRule type="expression" dxfId="295" priority="1940">
      <formula>AND(AW164&lt;&gt;"",#REF!="",OR(COLUMN(AW164)=COLUMN(#REF!),COLUMN(AW164)=COLUMN(#REF!)))</formula>
    </cfRule>
  </conditionalFormatting>
  <conditionalFormatting sqref="AW174">
    <cfRule type="expression" dxfId="294" priority="1939">
      <formula>AND(AW174&lt;&gt;"",#REF!="",OR(COLUMN(AW174)=COLUMN(#REF!),COLUMN(AW174)=COLUMN(#REF!)))</formula>
    </cfRule>
  </conditionalFormatting>
  <conditionalFormatting sqref="AW198">
    <cfRule type="expression" dxfId="293" priority="1938">
      <formula>AND(AW198&lt;&gt;"",#REF!="",OR(COLUMN(AW198)=COLUMN(#REF!),COLUMN(AW198)=COLUMN(#REF!)))</formula>
    </cfRule>
  </conditionalFormatting>
  <conditionalFormatting sqref="AW199">
    <cfRule type="expression" dxfId="292" priority="1937">
      <formula>AND(AW199&lt;&gt;"",#REF!="",OR(COLUMN(AW199)=COLUMN(#REF!),COLUMN(AW199)=COLUMN(#REF!)))</formula>
    </cfRule>
  </conditionalFormatting>
  <conditionalFormatting sqref="AW250">
    <cfRule type="expression" dxfId="291" priority="1935">
      <formula>AND(AW250&lt;&gt;"",#REF!="",OR(COLUMN(AW250)=COLUMN(#REF!),COLUMN(AW250)=COLUMN(#REF!)))</formula>
    </cfRule>
  </conditionalFormatting>
  <conditionalFormatting sqref="AW251">
    <cfRule type="expression" dxfId="290" priority="1934">
      <formula>AND(AW251&lt;&gt;"",#REF!="",OR(COLUMN(AW251)=COLUMN(#REF!),COLUMN(AW251)=COLUMN(#REF!)))</formula>
    </cfRule>
  </conditionalFormatting>
  <conditionalFormatting sqref="AW256">
    <cfRule type="expression" dxfId="289" priority="1933">
      <formula>AND(AW256&lt;&gt;"",#REF!="",OR(COLUMN(AW256)=COLUMN(#REF!),COLUMN(AW256)=COLUMN(#REF!)))</formula>
    </cfRule>
  </conditionalFormatting>
  <conditionalFormatting sqref="AW262">
    <cfRule type="expression" dxfId="288" priority="1932">
      <formula>AND(AW262&lt;&gt;"",#REF!="",OR(COLUMN(AW262)=COLUMN(#REF!),COLUMN(AW262)=COLUMN(#REF!)))</formula>
    </cfRule>
  </conditionalFormatting>
  <conditionalFormatting sqref="AW284">
    <cfRule type="expression" dxfId="287" priority="1931">
      <formula>AND(AW284&lt;&gt;"",#REF!="",OR(COLUMN(AW284)=COLUMN(#REF!),COLUMN(AW284)=COLUMN(#REF!)))</formula>
    </cfRule>
  </conditionalFormatting>
  <conditionalFormatting sqref="AW310">
    <cfRule type="expression" dxfId="286" priority="1930">
      <formula>AND(AW310&lt;&gt;"",#REF!="",OR(COLUMN(AW310)=COLUMN(#REF!),COLUMN(AW310)=COLUMN(#REF!)))</formula>
    </cfRule>
  </conditionalFormatting>
  <conditionalFormatting sqref="AW311">
    <cfRule type="expression" dxfId="285" priority="1929">
      <formula>AND(AW311&lt;&gt;"",#REF!="",OR(COLUMN(AW311)=COLUMN(#REF!),COLUMN(AW311)=COLUMN(#REF!)))</formula>
    </cfRule>
  </conditionalFormatting>
  <conditionalFormatting sqref="AW312">
    <cfRule type="expression" dxfId="284" priority="1928">
      <formula>AND(AW312&lt;&gt;"",#REF!="",OR(COLUMN(AW312)=COLUMN(#REF!),COLUMN(AW312)=COLUMN(#REF!)))</formula>
    </cfRule>
  </conditionalFormatting>
  <conditionalFormatting sqref="AW313">
    <cfRule type="expression" dxfId="283" priority="1927">
      <formula>AND(AW313&lt;&gt;"",#REF!="",OR(COLUMN(AW313)=COLUMN(#REF!),COLUMN(AW313)=COLUMN(#REF!)))</formula>
    </cfRule>
  </conditionalFormatting>
  <conditionalFormatting sqref="AW314">
    <cfRule type="expression" dxfId="282" priority="1926">
      <formula>AND(AW314&lt;&gt;"",#REF!="",OR(COLUMN(AW314)=COLUMN(#REF!),COLUMN(AW314)=COLUMN(#REF!)))</formula>
    </cfRule>
  </conditionalFormatting>
  <conditionalFormatting sqref="AW315">
    <cfRule type="expression" dxfId="281" priority="1925">
      <formula>AND(AW315&lt;&gt;"",#REF!="",OR(COLUMN(AW315)=COLUMN(#REF!),COLUMN(AW315)=COLUMN(#REF!)))</formula>
    </cfRule>
  </conditionalFormatting>
  <conditionalFormatting sqref="AW316">
    <cfRule type="expression" dxfId="280" priority="1924">
      <formula>AND(AW316&lt;&gt;"",#REF!="",OR(COLUMN(AW316)=COLUMN(#REF!),COLUMN(AW316)=COLUMN(#REF!)))</formula>
    </cfRule>
  </conditionalFormatting>
  <conditionalFormatting sqref="AW317">
    <cfRule type="expression" dxfId="279" priority="1923">
      <formula>AND(AW317&lt;&gt;"",#REF!="",OR(COLUMN(AW317)=COLUMN(#REF!),COLUMN(AW317)=COLUMN(#REF!)))</formula>
    </cfRule>
  </conditionalFormatting>
  <conditionalFormatting sqref="AW365">
    <cfRule type="expression" dxfId="278" priority="1922">
      <formula>AND(AW365&lt;&gt;"",#REF!="",OR(COLUMN(AW365)=COLUMN(#REF!),COLUMN(AW365)=COLUMN(#REF!)))</formula>
    </cfRule>
  </conditionalFormatting>
  <conditionalFormatting sqref="AW366">
    <cfRule type="expression" dxfId="277" priority="1921">
      <formula>AND(AW366&lt;&gt;"",#REF!="",OR(COLUMN(AW366)=COLUMN(#REF!),COLUMN(AW366)=COLUMN(#REF!)))</formula>
    </cfRule>
  </conditionalFormatting>
  <conditionalFormatting sqref="AW367">
    <cfRule type="expression" dxfId="276" priority="1920">
      <formula>AND(AW367&lt;&gt;"",#REF!="",OR(COLUMN(AW367)=COLUMN(#REF!),COLUMN(AW367)=COLUMN(#REF!)))</formula>
    </cfRule>
  </conditionalFormatting>
  <conditionalFormatting sqref="AW368">
    <cfRule type="expression" dxfId="275" priority="1919">
      <formula>AND(AW368&lt;&gt;"",#REF!="",OR(COLUMN(AW368)=COLUMN(#REF!),COLUMN(AW368)=COLUMN(#REF!)))</formula>
    </cfRule>
  </conditionalFormatting>
  <conditionalFormatting sqref="AW369">
    <cfRule type="expression" dxfId="274" priority="1918">
      <formula>AND(AW369&lt;&gt;"",#REF!="",OR(COLUMN(AW369)=COLUMN(#REF!),COLUMN(AW369)=COLUMN(#REF!)))</formula>
    </cfRule>
  </conditionalFormatting>
  <conditionalFormatting sqref="AW370">
    <cfRule type="expression" dxfId="273" priority="1917">
      <formula>AND(AW370&lt;&gt;"",#REF!="",OR(COLUMN(AW370)=COLUMN(#REF!),COLUMN(AW370)=COLUMN(#REF!)))</formula>
    </cfRule>
  </conditionalFormatting>
  <conditionalFormatting sqref="AW371">
    <cfRule type="expression" dxfId="272" priority="1916">
      <formula>AND(AW371&lt;&gt;"",#REF!="",OR(COLUMN(AW371)=COLUMN(#REF!),COLUMN(AW371)=COLUMN(#REF!)))</formula>
    </cfRule>
  </conditionalFormatting>
  <conditionalFormatting sqref="AW372">
    <cfRule type="expression" dxfId="271" priority="1915">
      <formula>AND(AW372&lt;&gt;"",#REF!="",OR(COLUMN(AW372)=COLUMN(#REF!),COLUMN(AW372)=COLUMN(#REF!)))</formula>
    </cfRule>
  </conditionalFormatting>
  <conditionalFormatting sqref="AW373">
    <cfRule type="expression" dxfId="270" priority="1914">
      <formula>AND(AW373&lt;&gt;"",#REF!="",OR(COLUMN(AW373)=COLUMN(#REF!),COLUMN(AW373)=COLUMN(#REF!)))</formula>
    </cfRule>
  </conditionalFormatting>
  <conditionalFormatting sqref="AW374">
    <cfRule type="expression" dxfId="269" priority="1913">
      <formula>AND(AW374&lt;&gt;"",#REF!="",OR(COLUMN(AW374)=COLUMN(#REF!),COLUMN(AW374)=COLUMN(#REF!)))</formula>
    </cfRule>
  </conditionalFormatting>
  <conditionalFormatting sqref="AW375">
    <cfRule type="expression" dxfId="268" priority="1912">
      <formula>AND(AW375&lt;&gt;"",#REF!="",OR(COLUMN(AW375)=COLUMN(#REF!),COLUMN(AW375)=COLUMN(#REF!)))</formula>
    </cfRule>
  </conditionalFormatting>
  <conditionalFormatting sqref="AW376">
    <cfRule type="expression" dxfId="267" priority="1911">
      <formula>AND(AW376&lt;&gt;"",#REF!="",OR(COLUMN(AW376)=COLUMN(#REF!),COLUMN(AW376)=COLUMN(#REF!)))</formula>
    </cfRule>
  </conditionalFormatting>
  <conditionalFormatting sqref="AW377">
    <cfRule type="expression" dxfId="266" priority="1910">
      <formula>AND(AW377&lt;&gt;"",#REF!="",OR(COLUMN(AW377)=COLUMN(#REF!),COLUMN(AW377)=COLUMN(#REF!)))</formula>
    </cfRule>
  </conditionalFormatting>
  <conditionalFormatting sqref="AW378">
    <cfRule type="expression" dxfId="265" priority="1909">
      <formula>AND(AW378&lt;&gt;"",#REF!="",OR(COLUMN(AW378)=COLUMN(#REF!),COLUMN(AW378)=COLUMN(#REF!)))</formula>
    </cfRule>
  </conditionalFormatting>
  <conditionalFormatting sqref="AW379">
    <cfRule type="expression" dxfId="264" priority="1908">
      <formula>AND(AW379&lt;&gt;"",#REF!="",OR(COLUMN(AW379)=COLUMN(#REF!),COLUMN(AW379)=COLUMN(#REF!)))</formula>
    </cfRule>
  </conditionalFormatting>
  <conditionalFormatting sqref="AW380">
    <cfRule type="expression" dxfId="263" priority="1907">
      <formula>AND(AW380&lt;&gt;"",#REF!="",OR(COLUMN(AW380)=COLUMN(#REF!),COLUMN(AW380)=COLUMN(#REF!)))</formula>
    </cfRule>
  </conditionalFormatting>
  <conditionalFormatting sqref="AW381">
    <cfRule type="expression" dxfId="262" priority="1906">
      <formula>AND(AW381&lt;&gt;"",#REF!="",OR(COLUMN(AW381)=COLUMN(#REF!),COLUMN(AW381)=COLUMN(#REF!)))</formula>
    </cfRule>
  </conditionalFormatting>
  <conditionalFormatting sqref="AW382">
    <cfRule type="expression" dxfId="261" priority="1905">
      <formula>AND(AW382&lt;&gt;"",#REF!="",OR(COLUMN(AW382)=COLUMN(#REF!),COLUMN(AW382)=COLUMN(#REF!)))</formula>
    </cfRule>
  </conditionalFormatting>
  <conditionalFormatting sqref="AW383">
    <cfRule type="expression" dxfId="260" priority="1904">
      <formula>AND(AW383&lt;&gt;"",#REF!="",OR(COLUMN(AW383)=COLUMN(#REF!),COLUMN(AW383)=COLUMN(#REF!)))</formula>
    </cfRule>
  </conditionalFormatting>
  <conditionalFormatting sqref="AW384">
    <cfRule type="expression" dxfId="259" priority="1903">
      <formula>AND(AW384&lt;&gt;"",#REF!="",OR(COLUMN(AW384)=COLUMN(#REF!),COLUMN(AW384)=COLUMN(#REF!)))</formula>
    </cfRule>
  </conditionalFormatting>
  <conditionalFormatting sqref="AW385">
    <cfRule type="expression" dxfId="258" priority="1902">
      <formula>AND(AW385&lt;&gt;"",#REF!="",OR(COLUMN(AW385)=COLUMN(#REF!),COLUMN(AW385)=COLUMN(#REF!)))</formula>
    </cfRule>
  </conditionalFormatting>
  <conditionalFormatting sqref="AW386">
    <cfRule type="expression" dxfId="257" priority="1901">
      <formula>AND(AW386&lt;&gt;"",#REF!="",OR(COLUMN(AW386)=COLUMN(#REF!),COLUMN(AW386)=COLUMN(#REF!)))</formula>
    </cfRule>
  </conditionalFormatting>
  <conditionalFormatting sqref="AW387">
    <cfRule type="expression" dxfId="256" priority="1900">
      <formula>AND(AW387&lt;&gt;"",#REF!="",OR(COLUMN(AW387)=COLUMN(#REF!),COLUMN(AW387)=COLUMN(#REF!)))</formula>
    </cfRule>
  </conditionalFormatting>
  <conditionalFormatting sqref="AW388">
    <cfRule type="expression" dxfId="255" priority="1899">
      <formula>AND(AW388&lt;&gt;"",#REF!="",OR(COLUMN(AW388)=COLUMN(#REF!),COLUMN(AW388)=COLUMN(#REF!)))</formula>
    </cfRule>
  </conditionalFormatting>
  <conditionalFormatting sqref="AW389">
    <cfRule type="expression" dxfId="254" priority="1898">
      <formula>AND(AW389&lt;&gt;"",#REF!="",OR(COLUMN(AW389)=COLUMN(#REF!),COLUMN(AW389)=COLUMN(#REF!)))</formula>
    </cfRule>
  </conditionalFormatting>
  <conditionalFormatting sqref="AW390">
    <cfRule type="expression" dxfId="253" priority="1897">
      <formula>AND(AW390&lt;&gt;"",#REF!="",OR(COLUMN(AW390)=COLUMN(#REF!),COLUMN(AW390)=COLUMN(#REF!)))</formula>
    </cfRule>
  </conditionalFormatting>
  <conditionalFormatting sqref="AW455">
    <cfRule type="expression" dxfId="252" priority="1896">
      <formula>AND(AW455&lt;&gt;"",#REF!="",OR(COLUMN(AW455)=COLUMN(#REF!),COLUMN(AW455)=COLUMN(#REF!)))</formula>
    </cfRule>
  </conditionalFormatting>
  <conditionalFormatting sqref="AW461">
    <cfRule type="expression" dxfId="251" priority="1895">
      <formula>AND(AW461&lt;&gt;"",#REF!="",OR(COLUMN(AW461)=COLUMN(#REF!),COLUMN(AW461)=COLUMN(#REF!)))</formula>
    </cfRule>
  </conditionalFormatting>
  <conditionalFormatting sqref="AW491">
    <cfRule type="expression" dxfId="250" priority="1894">
      <formula>AND(AW491&lt;&gt;"",#REF!="",OR(COLUMN(AW491)=COLUMN(#REF!),COLUMN(AW491)=COLUMN(#REF!)))</formula>
    </cfRule>
  </conditionalFormatting>
  <conditionalFormatting sqref="AW492">
    <cfRule type="expression" dxfId="249" priority="1893">
      <formula>AND(AW492&lt;&gt;"",#REF!="",OR(COLUMN(AW492)=COLUMN(#REF!),COLUMN(AW492)=COLUMN(#REF!)))</formula>
    </cfRule>
  </conditionalFormatting>
  <conditionalFormatting sqref="AW493">
    <cfRule type="expression" dxfId="248" priority="1892">
      <formula>AND(AW493&lt;&gt;"",#REF!="",OR(COLUMN(AW493)=COLUMN(#REF!),COLUMN(AW493)=COLUMN(#REF!)))</formula>
    </cfRule>
  </conditionalFormatting>
  <conditionalFormatting sqref="AW504">
    <cfRule type="expression" dxfId="247" priority="1891">
      <formula>AND(AW504&lt;&gt;"",#REF!="",OR(COLUMN(AW504)=COLUMN(#REF!),COLUMN(AW504)=COLUMN(#REF!)))</formula>
    </cfRule>
  </conditionalFormatting>
  <conditionalFormatting sqref="AW618">
    <cfRule type="expression" dxfId="246" priority="1890">
      <formula>AND(AW618&lt;&gt;"",#REF!="",OR(COLUMN(AW618)=COLUMN(#REF!),COLUMN(AW618)=COLUMN(#REF!)))</formula>
    </cfRule>
  </conditionalFormatting>
  <conditionalFormatting sqref="AW619">
    <cfRule type="expression" dxfId="245" priority="1889">
      <formula>AND(AW619&lt;&gt;"",#REF!="",OR(COLUMN(AW619)=COLUMN(#REF!),COLUMN(AW619)=COLUMN(#REF!)))</formula>
    </cfRule>
  </conditionalFormatting>
  <conditionalFormatting sqref="AW620">
    <cfRule type="expression" dxfId="244" priority="1888">
      <formula>AND(AW620&lt;&gt;"",#REF!="",OR(COLUMN(AW620)=COLUMN(#REF!),COLUMN(AW620)=COLUMN(#REF!)))</formula>
    </cfRule>
  </conditionalFormatting>
  <conditionalFormatting sqref="AW621">
    <cfRule type="expression" dxfId="243" priority="1887">
      <formula>AND(AW621&lt;&gt;"",#REF!="",OR(COLUMN(AW621)=COLUMN(#REF!),COLUMN(AW621)=COLUMN(#REF!)))</formula>
    </cfRule>
  </conditionalFormatting>
  <conditionalFormatting sqref="AW642">
    <cfRule type="expression" dxfId="242" priority="1886">
      <formula>AND(AW642&lt;&gt;"",#REF!="",OR(COLUMN(AW642)=COLUMN(#REF!),COLUMN(AW642)=COLUMN(#REF!)))</formula>
    </cfRule>
  </conditionalFormatting>
  <conditionalFormatting sqref="AW643">
    <cfRule type="expression" dxfId="241" priority="1885">
      <formula>AND(AW643&lt;&gt;"",#REF!="",OR(COLUMN(AW643)=COLUMN(#REF!),COLUMN(AW643)=COLUMN(#REF!)))</formula>
    </cfRule>
  </conditionalFormatting>
  <conditionalFormatting sqref="AW644">
    <cfRule type="expression" dxfId="240" priority="1884">
      <formula>AND(AW644&lt;&gt;"",#REF!="",OR(COLUMN(AW644)=COLUMN(#REF!),COLUMN(AW644)=COLUMN(#REF!)))</formula>
    </cfRule>
  </conditionalFormatting>
  <conditionalFormatting sqref="AW667">
    <cfRule type="expression" dxfId="239" priority="1883">
      <formula>AND(AW667&lt;&gt;"",#REF!="",OR(COLUMN(AW667)=COLUMN(#REF!),COLUMN(AW667)=COLUMN(#REF!)))</formula>
    </cfRule>
  </conditionalFormatting>
  <conditionalFormatting sqref="AW668">
    <cfRule type="expression" dxfId="238" priority="1882">
      <formula>AND(AW668&lt;&gt;"",#REF!="",OR(COLUMN(AW668)=COLUMN(#REF!),COLUMN(AW668)=COLUMN(#REF!)))</formula>
    </cfRule>
  </conditionalFormatting>
  <conditionalFormatting sqref="AW669">
    <cfRule type="expression" dxfId="237" priority="1881">
      <formula>AND(AW669&lt;&gt;"",#REF!="",OR(COLUMN(AW669)=COLUMN(#REF!),COLUMN(AW669)=COLUMN(#REF!)))</formula>
    </cfRule>
  </conditionalFormatting>
  <conditionalFormatting sqref="AW670">
    <cfRule type="expression" dxfId="236" priority="1880">
      <formula>AND(AW670&lt;&gt;"",#REF!="",OR(COLUMN(AW670)=COLUMN(#REF!),COLUMN(AW670)=COLUMN(#REF!)))</formula>
    </cfRule>
  </conditionalFormatting>
  <conditionalFormatting sqref="AW671">
    <cfRule type="expression" dxfId="235" priority="1879">
      <formula>AND(AW671&lt;&gt;"",#REF!="",OR(COLUMN(AW671)=COLUMN(#REF!),COLUMN(AW671)=COLUMN(#REF!)))</formula>
    </cfRule>
  </conditionalFormatting>
  <conditionalFormatting sqref="AW672">
    <cfRule type="expression" dxfId="234" priority="1878">
      <formula>AND(AW672&lt;&gt;"",#REF!="",OR(COLUMN(AW672)=COLUMN(#REF!),COLUMN(AW672)=COLUMN(#REF!)))</formula>
    </cfRule>
  </conditionalFormatting>
  <conditionalFormatting sqref="AW684">
    <cfRule type="expression" dxfId="233" priority="1877">
      <formula>AND(AW684&lt;&gt;"",#REF!="",OR(COLUMN(AW684)=COLUMN(#REF!),COLUMN(AW684)=COLUMN(#REF!)))</formula>
    </cfRule>
  </conditionalFormatting>
  <conditionalFormatting sqref="AW685">
    <cfRule type="expression" dxfId="232" priority="1876">
      <formula>AND(AW685&lt;&gt;"",#REF!="",OR(COLUMN(AW685)=COLUMN(#REF!),COLUMN(AW685)=COLUMN(#REF!)))</formula>
    </cfRule>
  </conditionalFormatting>
  <conditionalFormatting sqref="AW686">
    <cfRule type="expression" dxfId="231" priority="1875">
      <formula>AND(AW686&lt;&gt;"",#REF!="",OR(COLUMN(AW686)=COLUMN(#REF!),COLUMN(AW686)=COLUMN(#REF!)))</formula>
    </cfRule>
  </conditionalFormatting>
  <conditionalFormatting sqref="AW687">
    <cfRule type="expression" dxfId="230" priority="1874">
      <formula>AND(AW687&lt;&gt;"",#REF!="",OR(COLUMN(AW687)=COLUMN(#REF!),COLUMN(AW687)=COLUMN(#REF!)))</formula>
    </cfRule>
  </conditionalFormatting>
  <conditionalFormatting sqref="AW139">
    <cfRule type="expression" dxfId="229" priority="280">
      <formula>AND(AW139&lt;&gt;"",#REF!="",OR(COLUMN(AW139)=COLUMN(#REF!),COLUMN(AW139)=COLUMN(#REF!)))</formula>
    </cfRule>
  </conditionalFormatting>
  <conditionalFormatting sqref="AW140">
    <cfRule type="expression" dxfId="228" priority="279">
      <formula>AND(AW140&lt;&gt;"",#REF!="",OR(COLUMN(AW140)=COLUMN(#REF!),COLUMN(AW140)=COLUMN(#REF!)))</formula>
    </cfRule>
  </conditionalFormatting>
  <conditionalFormatting sqref="AW141">
    <cfRule type="expression" dxfId="227" priority="278">
      <formula>AND(AW141&lt;&gt;"",#REF!="",OR(COLUMN(AW141)=COLUMN(#REF!),COLUMN(AW141)=COLUMN(#REF!)))</formula>
    </cfRule>
  </conditionalFormatting>
  <conditionalFormatting sqref="AW142">
    <cfRule type="expression" dxfId="226" priority="277">
      <formula>AND(AW142&lt;&gt;"",#REF!="",OR(COLUMN(AW142)=COLUMN(#REF!),COLUMN(AW142)=COLUMN(#REF!)))</formula>
    </cfRule>
  </conditionalFormatting>
  <conditionalFormatting sqref="AW143">
    <cfRule type="expression" dxfId="225" priority="276">
      <formula>AND(AW143&lt;&gt;"",#REF!="",OR(COLUMN(AW143)=COLUMN(#REF!),COLUMN(AW143)=COLUMN(#REF!)))</formula>
    </cfRule>
  </conditionalFormatting>
  <conditionalFormatting sqref="AW144">
    <cfRule type="expression" dxfId="224" priority="275">
      <formula>AND(AW144&lt;&gt;"",#REF!="",OR(COLUMN(AW144)=COLUMN(#REF!),COLUMN(AW144)=COLUMN(#REF!)))</formula>
    </cfRule>
  </conditionalFormatting>
  <conditionalFormatting sqref="AW145">
    <cfRule type="expression" dxfId="223" priority="274">
      <formula>AND(AW145&lt;&gt;"",#REF!="",OR(COLUMN(AW145)=COLUMN(#REF!),COLUMN(AW145)=COLUMN(#REF!)))</formula>
    </cfRule>
  </conditionalFormatting>
  <conditionalFormatting sqref="AW146">
    <cfRule type="expression" dxfId="222" priority="273">
      <formula>AND(AW146&lt;&gt;"",#REF!="",OR(COLUMN(AW146)=COLUMN(#REF!),COLUMN(AW146)=COLUMN(#REF!)))</formula>
    </cfRule>
  </conditionalFormatting>
  <conditionalFormatting sqref="AW147">
    <cfRule type="expression" dxfId="221" priority="272">
      <formula>AND(AW147&lt;&gt;"",#REF!="",OR(COLUMN(AW147)=COLUMN(#REF!),COLUMN(AW147)=COLUMN(#REF!)))</formula>
    </cfRule>
  </conditionalFormatting>
  <conditionalFormatting sqref="AW148">
    <cfRule type="expression" dxfId="220" priority="271">
      <formula>AND(AW148&lt;&gt;"",#REF!="",OR(COLUMN(AW148)=COLUMN(#REF!),COLUMN(AW148)=COLUMN(#REF!)))</formula>
    </cfRule>
  </conditionalFormatting>
  <conditionalFormatting sqref="AW6">
    <cfRule type="expression" dxfId="219" priority="135">
      <formula>AND(AW6&lt;&gt;"",#REF!="",OR(COLUMN(AW6)=COLUMN(#REF!),COLUMN(AW6)=COLUMN(#REF!)))</formula>
    </cfRule>
  </conditionalFormatting>
  <conditionalFormatting sqref="AW7">
    <cfRule type="expression" dxfId="218" priority="134">
      <formula>AND(AW7&lt;&gt;"",#REF!="",OR(COLUMN(AW7)=COLUMN(#REF!),COLUMN(AW7)=COLUMN(#REF!)))</formula>
    </cfRule>
  </conditionalFormatting>
  <conditionalFormatting sqref="AW8">
    <cfRule type="expression" dxfId="217" priority="133">
      <formula>AND(AW8&lt;&gt;"",#REF!="",OR(COLUMN(AW8)=COLUMN(#REF!),COLUMN(AW8)=COLUMN(#REF!)))</formula>
    </cfRule>
  </conditionalFormatting>
  <conditionalFormatting sqref="AW9">
    <cfRule type="expression" dxfId="216" priority="132">
      <formula>AND(AW9&lt;&gt;"",#REF!="",OR(COLUMN(AW9)=COLUMN(#REF!),COLUMN(AW9)=COLUMN(#REF!)))</formula>
    </cfRule>
  </conditionalFormatting>
  <conditionalFormatting sqref="AW10">
    <cfRule type="expression" dxfId="215" priority="131">
      <formula>AND(AW10&lt;&gt;"",#REF!="",OR(COLUMN(AW10)=COLUMN(#REF!),COLUMN(AW10)=COLUMN(#REF!)))</formula>
    </cfRule>
  </conditionalFormatting>
  <conditionalFormatting sqref="AW11">
    <cfRule type="expression" dxfId="214" priority="130">
      <formula>AND(AW11&lt;&gt;"",#REF!="",OR(COLUMN(AW11)=COLUMN(#REF!),COLUMN(AW11)=COLUMN(#REF!)))</formula>
    </cfRule>
  </conditionalFormatting>
  <conditionalFormatting sqref="AW12">
    <cfRule type="expression" dxfId="213" priority="129">
      <formula>AND(AW12&lt;&gt;"",#REF!="",OR(COLUMN(AW12)=COLUMN(#REF!),COLUMN(AW12)=COLUMN(#REF!)))</formula>
    </cfRule>
  </conditionalFormatting>
  <conditionalFormatting sqref="AW13">
    <cfRule type="expression" dxfId="212" priority="128">
      <formula>AND(AW13&lt;&gt;"",#REF!="",OR(COLUMN(AW13)=COLUMN(#REF!),COLUMN(AW13)=COLUMN(#REF!)))</formula>
    </cfRule>
  </conditionalFormatting>
  <conditionalFormatting sqref="AW14">
    <cfRule type="expression" dxfId="211" priority="127">
      <formula>AND(AW14&lt;&gt;"",#REF!="",OR(COLUMN(AW14)=COLUMN(#REF!),COLUMN(AW14)=COLUMN(#REF!)))</formula>
    </cfRule>
  </conditionalFormatting>
  <conditionalFormatting sqref="AW15">
    <cfRule type="expression" dxfId="210" priority="126">
      <formula>AND(AW15&lt;&gt;"",#REF!="",OR(COLUMN(AW15)=COLUMN(#REF!),COLUMN(AW15)=COLUMN(#REF!)))</formula>
    </cfRule>
  </conditionalFormatting>
  <conditionalFormatting sqref="AW16">
    <cfRule type="expression" dxfId="209" priority="125">
      <formula>AND(AW16&lt;&gt;"",#REF!="",OR(COLUMN(AW16)=COLUMN(#REF!),COLUMN(AW16)=COLUMN(#REF!)))</formula>
    </cfRule>
  </conditionalFormatting>
  <conditionalFormatting sqref="AW17">
    <cfRule type="expression" dxfId="208" priority="124">
      <formula>AND(AW17&lt;&gt;"",#REF!="",OR(COLUMN(AW17)=COLUMN(#REF!),COLUMN(AW17)=COLUMN(#REF!)))</formula>
    </cfRule>
  </conditionalFormatting>
  <conditionalFormatting sqref="AW18">
    <cfRule type="expression" dxfId="207" priority="123">
      <formula>AND(AW18&lt;&gt;"",#REF!="",OR(COLUMN(AW18)=COLUMN(#REF!),COLUMN(AW18)=COLUMN(#REF!)))</formula>
    </cfRule>
  </conditionalFormatting>
  <conditionalFormatting sqref="AW19">
    <cfRule type="expression" dxfId="206" priority="122">
      <formula>AND(AW19&lt;&gt;"",#REF!="",OR(COLUMN(AW19)=COLUMN(#REF!),COLUMN(AW19)=COLUMN(#REF!)))</formula>
    </cfRule>
  </conditionalFormatting>
  <conditionalFormatting sqref="AW20">
    <cfRule type="expression" dxfId="205" priority="121">
      <formula>AND(AW20&lt;&gt;"",#REF!="",OR(COLUMN(AW20)=COLUMN(#REF!),COLUMN(AW20)=COLUMN(#REF!)))</formula>
    </cfRule>
  </conditionalFormatting>
  <conditionalFormatting sqref="AW21">
    <cfRule type="expression" dxfId="204" priority="120">
      <formula>AND(AW21&lt;&gt;"",#REF!="",OR(COLUMN(AW21)=COLUMN(#REF!),COLUMN(AW21)=COLUMN(#REF!)))</formula>
    </cfRule>
  </conditionalFormatting>
  <conditionalFormatting sqref="AW22">
    <cfRule type="expression" dxfId="203" priority="119">
      <formula>AND(AW22&lt;&gt;"",#REF!="",OR(COLUMN(AW22)=COLUMN(#REF!),COLUMN(AW22)=COLUMN(#REF!)))</formula>
    </cfRule>
  </conditionalFormatting>
  <conditionalFormatting sqref="AW23">
    <cfRule type="expression" dxfId="202" priority="118">
      <formula>AND(AW23&lt;&gt;"",#REF!="",OR(COLUMN(AW23)=COLUMN(#REF!),COLUMN(AW23)=COLUMN(#REF!)))</formula>
    </cfRule>
  </conditionalFormatting>
  <conditionalFormatting sqref="AW24">
    <cfRule type="expression" dxfId="201" priority="117">
      <formula>AND(AW24&lt;&gt;"",#REF!="",OR(COLUMN(AW24)=COLUMN(#REF!),COLUMN(AW24)=COLUMN(#REF!)))</formula>
    </cfRule>
  </conditionalFormatting>
  <conditionalFormatting sqref="AW25">
    <cfRule type="expression" dxfId="200" priority="116">
      <formula>AND(AW25&lt;&gt;"",#REF!="",OR(COLUMN(AW25)=COLUMN(#REF!),COLUMN(AW25)=COLUMN(#REF!)))</formula>
    </cfRule>
  </conditionalFormatting>
  <conditionalFormatting sqref="AW26">
    <cfRule type="expression" dxfId="199" priority="115">
      <formula>AND(AW26&lt;&gt;"",#REF!="",OR(COLUMN(AW26)=COLUMN(#REF!),COLUMN(AW26)=COLUMN(#REF!)))</formula>
    </cfRule>
  </conditionalFormatting>
  <conditionalFormatting sqref="AW27">
    <cfRule type="expression" dxfId="198" priority="114">
      <formula>AND(AW27&lt;&gt;"",#REF!="",OR(COLUMN(AW27)=COLUMN(#REF!),COLUMN(AW27)=COLUMN(#REF!)))</formula>
    </cfRule>
  </conditionalFormatting>
  <conditionalFormatting sqref="AW28">
    <cfRule type="expression" dxfId="197" priority="113">
      <formula>AND(AW28&lt;&gt;"",#REF!="",OR(COLUMN(AW28)=COLUMN(#REF!),COLUMN(AW28)=COLUMN(#REF!)))</formula>
    </cfRule>
  </conditionalFormatting>
  <conditionalFormatting sqref="AW29">
    <cfRule type="expression" dxfId="196" priority="112">
      <formula>AND(AW29&lt;&gt;"",#REF!="",OR(COLUMN(AW29)=COLUMN(#REF!),COLUMN(AW29)=COLUMN(#REF!)))</formula>
    </cfRule>
  </conditionalFormatting>
  <conditionalFormatting sqref="AW30">
    <cfRule type="expression" dxfId="195" priority="111">
      <formula>AND(AW30&lt;&gt;"",#REF!="",OR(COLUMN(AW30)=COLUMN(#REF!),COLUMN(AW30)=COLUMN(#REF!)))</formula>
    </cfRule>
  </conditionalFormatting>
  <conditionalFormatting sqref="AW31">
    <cfRule type="expression" dxfId="194" priority="110">
      <formula>AND(AW31&lt;&gt;"",#REF!="",OR(COLUMN(AW31)=COLUMN(#REF!),COLUMN(AW31)=COLUMN(#REF!)))</formula>
    </cfRule>
  </conditionalFormatting>
  <conditionalFormatting sqref="AW32">
    <cfRule type="expression" dxfId="193" priority="109">
      <formula>AND(AW32&lt;&gt;"",#REF!="",OR(COLUMN(AW32)=COLUMN(#REF!),COLUMN(AW32)=COLUMN(#REF!)))</formula>
    </cfRule>
  </conditionalFormatting>
  <conditionalFormatting sqref="AW33">
    <cfRule type="expression" dxfId="192" priority="108">
      <formula>AND(AW33&lt;&gt;"",#REF!="",OR(COLUMN(AW33)=COLUMN(#REF!),COLUMN(AW33)=COLUMN(#REF!)))</formula>
    </cfRule>
  </conditionalFormatting>
  <conditionalFormatting sqref="AW34">
    <cfRule type="expression" dxfId="191" priority="107">
      <formula>AND(AW34&lt;&gt;"",#REF!="",OR(COLUMN(AW34)=COLUMN(#REF!),COLUMN(AW34)=COLUMN(#REF!)))</formula>
    </cfRule>
  </conditionalFormatting>
  <conditionalFormatting sqref="AW35">
    <cfRule type="expression" dxfId="190" priority="106">
      <formula>AND(AW35&lt;&gt;"",#REF!="",OR(COLUMN(AW35)=COLUMN(#REF!),COLUMN(AW35)=COLUMN(#REF!)))</formula>
    </cfRule>
  </conditionalFormatting>
  <conditionalFormatting sqref="AW36">
    <cfRule type="expression" dxfId="189" priority="105">
      <formula>AND(AW36&lt;&gt;"",#REF!="",OR(COLUMN(AW36)=COLUMN(#REF!),COLUMN(AW36)=COLUMN(#REF!)))</formula>
    </cfRule>
  </conditionalFormatting>
  <conditionalFormatting sqref="AW37">
    <cfRule type="expression" dxfId="188" priority="104">
      <formula>AND(AW37&lt;&gt;"",#REF!="",OR(COLUMN(AW37)=COLUMN(#REF!),COLUMN(AW37)=COLUMN(#REF!)))</formula>
    </cfRule>
  </conditionalFormatting>
  <conditionalFormatting sqref="AW38">
    <cfRule type="expression" dxfId="187" priority="103">
      <formula>AND(AW38&lt;&gt;"",#REF!="",OR(COLUMN(AW38)=COLUMN(#REF!),COLUMN(AW38)=COLUMN(#REF!)))</formula>
    </cfRule>
  </conditionalFormatting>
  <conditionalFormatting sqref="AW39">
    <cfRule type="expression" dxfId="186" priority="102">
      <formula>AND(AW39&lt;&gt;"",#REF!="",OR(COLUMN(AW39)=COLUMN(#REF!),COLUMN(AW39)=COLUMN(#REF!)))</formula>
    </cfRule>
  </conditionalFormatting>
  <conditionalFormatting sqref="AW40">
    <cfRule type="expression" dxfId="185" priority="101">
      <formula>AND(AW40&lt;&gt;"",#REF!="",OR(COLUMN(AW40)=COLUMN(#REF!),COLUMN(AW40)=COLUMN(#REF!)))</formula>
    </cfRule>
  </conditionalFormatting>
  <conditionalFormatting sqref="AW41">
    <cfRule type="expression" dxfId="184" priority="100">
      <formula>AND(AW41&lt;&gt;"",#REF!="",OR(COLUMN(AW41)=COLUMN(#REF!),COLUMN(AW41)=COLUMN(#REF!)))</formula>
    </cfRule>
  </conditionalFormatting>
  <conditionalFormatting sqref="AW42">
    <cfRule type="expression" dxfId="183" priority="99">
      <formula>AND(AW42&lt;&gt;"",#REF!="",OR(COLUMN(AW42)=COLUMN(#REF!),COLUMN(AW42)=COLUMN(#REF!)))</formula>
    </cfRule>
  </conditionalFormatting>
  <conditionalFormatting sqref="AW43">
    <cfRule type="expression" dxfId="182" priority="98">
      <formula>AND(AW43&lt;&gt;"",#REF!="",OR(COLUMN(AW43)=COLUMN(#REF!),COLUMN(AW43)=COLUMN(#REF!)))</formula>
    </cfRule>
  </conditionalFormatting>
  <conditionalFormatting sqref="AW44">
    <cfRule type="expression" dxfId="181" priority="97">
      <formula>AND(AW44&lt;&gt;"",#REF!="",OR(COLUMN(AW44)=COLUMN(#REF!),COLUMN(AW44)=COLUMN(#REF!)))</formula>
    </cfRule>
  </conditionalFormatting>
  <conditionalFormatting sqref="AW45">
    <cfRule type="expression" dxfId="180" priority="96">
      <formula>AND(AW45&lt;&gt;"",#REF!="",OR(COLUMN(AW45)=COLUMN(#REF!),COLUMN(AW45)=COLUMN(#REF!)))</formula>
    </cfRule>
  </conditionalFormatting>
  <conditionalFormatting sqref="AW46">
    <cfRule type="expression" dxfId="179" priority="95">
      <formula>AND(AW46&lt;&gt;"",#REF!="",OR(COLUMN(AW46)=COLUMN(#REF!),COLUMN(AW46)=COLUMN(#REF!)))</formula>
    </cfRule>
  </conditionalFormatting>
  <conditionalFormatting sqref="AW47">
    <cfRule type="expression" dxfId="178" priority="94">
      <formula>AND(AW47&lt;&gt;"",#REF!="",OR(COLUMN(AW47)=COLUMN(#REF!),COLUMN(AW47)=COLUMN(#REF!)))</formula>
    </cfRule>
  </conditionalFormatting>
  <conditionalFormatting sqref="AW48">
    <cfRule type="expression" dxfId="177" priority="93">
      <formula>AND(AW48&lt;&gt;"",#REF!="",OR(COLUMN(AW48)=COLUMN(#REF!),COLUMN(AW48)=COLUMN(#REF!)))</formula>
    </cfRule>
  </conditionalFormatting>
  <conditionalFormatting sqref="AW49">
    <cfRule type="expression" dxfId="176" priority="92">
      <formula>AND(AW49&lt;&gt;"",#REF!="",OR(COLUMN(AW49)=COLUMN(#REF!),COLUMN(AW49)=COLUMN(#REF!)))</formula>
    </cfRule>
  </conditionalFormatting>
  <conditionalFormatting sqref="AW50">
    <cfRule type="expression" dxfId="175" priority="91">
      <formula>AND(AW50&lt;&gt;"",#REF!="",OR(COLUMN(AW50)=COLUMN(#REF!),COLUMN(AW50)=COLUMN(#REF!)))</formula>
    </cfRule>
  </conditionalFormatting>
  <conditionalFormatting sqref="AW51">
    <cfRule type="expression" dxfId="174" priority="90">
      <formula>AND(AW51&lt;&gt;"",#REF!="",OR(COLUMN(AW51)=COLUMN(#REF!),COLUMN(AW51)=COLUMN(#REF!)))</formula>
    </cfRule>
  </conditionalFormatting>
  <conditionalFormatting sqref="AW52">
    <cfRule type="expression" dxfId="173" priority="89">
      <formula>AND(AW52&lt;&gt;"",#REF!="",OR(COLUMN(AW52)=COLUMN(#REF!),COLUMN(AW52)=COLUMN(#REF!)))</formula>
    </cfRule>
  </conditionalFormatting>
  <conditionalFormatting sqref="AW53">
    <cfRule type="expression" dxfId="172" priority="88">
      <formula>AND(AW53&lt;&gt;"",#REF!="",OR(COLUMN(AW53)=COLUMN(#REF!),COLUMN(AW53)=COLUMN(#REF!)))</formula>
    </cfRule>
  </conditionalFormatting>
  <conditionalFormatting sqref="AW54">
    <cfRule type="expression" dxfId="171" priority="87">
      <formula>AND(AW54&lt;&gt;"",#REF!="",OR(COLUMN(AW54)=COLUMN(#REF!),COLUMN(AW54)=COLUMN(#REF!)))</formula>
    </cfRule>
  </conditionalFormatting>
  <conditionalFormatting sqref="AW55">
    <cfRule type="expression" dxfId="170" priority="86">
      <formula>AND(AW55&lt;&gt;"",#REF!="",OR(COLUMN(AW55)=COLUMN(#REF!),COLUMN(AW55)=COLUMN(#REF!)))</formula>
    </cfRule>
  </conditionalFormatting>
  <conditionalFormatting sqref="AW56">
    <cfRule type="expression" dxfId="169" priority="85">
      <formula>AND(AW56&lt;&gt;"",#REF!="",OR(COLUMN(AW56)=COLUMN(#REF!),COLUMN(AW56)=COLUMN(#REF!)))</formula>
    </cfRule>
  </conditionalFormatting>
  <conditionalFormatting sqref="AW57">
    <cfRule type="expression" dxfId="168" priority="84">
      <formula>AND(AW57&lt;&gt;"",#REF!="",OR(COLUMN(AW57)=COLUMN(#REF!),COLUMN(AW57)=COLUMN(#REF!)))</formula>
    </cfRule>
  </conditionalFormatting>
  <conditionalFormatting sqref="AW58">
    <cfRule type="expression" dxfId="167" priority="83">
      <formula>AND(AW58&lt;&gt;"",#REF!="",OR(COLUMN(AW58)=COLUMN(#REF!),COLUMN(AW58)=COLUMN(#REF!)))</formula>
    </cfRule>
  </conditionalFormatting>
  <conditionalFormatting sqref="AW59">
    <cfRule type="expression" dxfId="166" priority="82">
      <formula>AND(AW59&lt;&gt;"",#REF!="",OR(COLUMN(AW59)=COLUMN(#REF!),COLUMN(AW59)=COLUMN(#REF!)))</formula>
    </cfRule>
  </conditionalFormatting>
  <conditionalFormatting sqref="AW60">
    <cfRule type="expression" dxfId="165" priority="81">
      <formula>AND(AW60&lt;&gt;"",#REF!="",OR(COLUMN(AW60)=COLUMN(#REF!),COLUMN(AW60)=COLUMN(#REF!)))</formula>
    </cfRule>
  </conditionalFormatting>
  <conditionalFormatting sqref="AW61">
    <cfRule type="expression" dxfId="164" priority="80">
      <formula>AND(AW61&lt;&gt;"",#REF!="",OR(COLUMN(AW61)=COLUMN(#REF!),COLUMN(AW61)=COLUMN(#REF!)))</formula>
    </cfRule>
  </conditionalFormatting>
  <conditionalFormatting sqref="AW62">
    <cfRule type="expression" dxfId="163" priority="79">
      <formula>AND(AW62&lt;&gt;"",#REF!="",OR(COLUMN(AW62)=COLUMN(#REF!),COLUMN(AW62)=COLUMN(#REF!)))</formula>
    </cfRule>
  </conditionalFormatting>
  <conditionalFormatting sqref="AW63">
    <cfRule type="expression" dxfId="162" priority="78">
      <formula>AND(AW63&lt;&gt;"",#REF!="",OR(COLUMN(AW63)=COLUMN(#REF!),COLUMN(AW63)=COLUMN(#REF!)))</formula>
    </cfRule>
  </conditionalFormatting>
  <conditionalFormatting sqref="AW64">
    <cfRule type="expression" dxfId="161" priority="77">
      <formula>AND(AW64&lt;&gt;"",#REF!="",OR(COLUMN(AW64)=COLUMN(#REF!),COLUMN(AW64)=COLUMN(#REF!)))</formula>
    </cfRule>
  </conditionalFormatting>
  <conditionalFormatting sqref="AW65">
    <cfRule type="expression" dxfId="160" priority="76">
      <formula>AND(AW65&lt;&gt;"",#REF!="",OR(COLUMN(AW65)=COLUMN(#REF!),COLUMN(AW65)=COLUMN(#REF!)))</formula>
    </cfRule>
  </conditionalFormatting>
  <conditionalFormatting sqref="AW66">
    <cfRule type="expression" dxfId="159" priority="75">
      <formula>AND(AW66&lt;&gt;"",#REF!="",OR(COLUMN(AW66)=COLUMN(#REF!),COLUMN(AW66)=COLUMN(#REF!)))</formula>
    </cfRule>
  </conditionalFormatting>
  <conditionalFormatting sqref="AW67">
    <cfRule type="expression" dxfId="158" priority="74">
      <formula>AND(AW67&lt;&gt;"",#REF!="",OR(COLUMN(AW67)=COLUMN(#REF!),COLUMN(AW67)=COLUMN(#REF!)))</formula>
    </cfRule>
  </conditionalFormatting>
  <conditionalFormatting sqref="AW68">
    <cfRule type="expression" dxfId="157" priority="73">
      <formula>AND(AW68&lt;&gt;"",#REF!="",OR(COLUMN(AW68)=COLUMN(#REF!),COLUMN(AW68)=COLUMN(#REF!)))</formula>
    </cfRule>
  </conditionalFormatting>
  <conditionalFormatting sqref="AW69">
    <cfRule type="expression" dxfId="156" priority="72">
      <formula>AND(AW69&lt;&gt;"",#REF!="",OR(COLUMN(AW69)=COLUMN(#REF!),COLUMN(AW69)=COLUMN(#REF!)))</formula>
    </cfRule>
  </conditionalFormatting>
  <conditionalFormatting sqref="AW70">
    <cfRule type="expression" dxfId="155" priority="71">
      <formula>AND(AW70&lt;&gt;"",#REF!="",OR(COLUMN(AW70)=COLUMN(#REF!),COLUMN(AW70)=COLUMN(#REF!)))</formula>
    </cfRule>
  </conditionalFormatting>
  <conditionalFormatting sqref="AW71">
    <cfRule type="expression" dxfId="154" priority="70">
      <formula>AND(AW71&lt;&gt;"",#REF!="",OR(COLUMN(AW71)=COLUMN(#REF!),COLUMN(AW71)=COLUMN(#REF!)))</formula>
    </cfRule>
  </conditionalFormatting>
  <conditionalFormatting sqref="AW72">
    <cfRule type="expression" dxfId="153" priority="69">
      <formula>AND(AW72&lt;&gt;"",#REF!="",OR(COLUMN(AW72)=COLUMN(#REF!),COLUMN(AW72)=COLUMN(#REF!)))</formula>
    </cfRule>
  </conditionalFormatting>
  <conditionalFormatting sqref="AW73">
    <cfRule type="expression" dxfId="152" priority="68">
      <formula>AND(AW73&lt;&gt;"",#REF!="",OR(COLUMN(AW73)=COLUMN(#REF!),COLUMN(AW73)=COLUMN(#REF!)))</formula>
    </cfRule>
  </conditionalFormatting>
  <conditionalFormatting sqref="AW74">
    <cfRule type="expression" dxfId="151" priority="67">
      <formula>AND(AW74&lt;&gt;"",#REF!="",OR(COLUMN(AW74)=COLUMN(#REF!),COLUMN(AW74)=COLUMN(#REF!)))</formula>
    </cfRule>
  </conditionalFormatting>
  <conditionalFormatting sqref="AW75">
    <cfRule type="expression" dxfId="150" priority="66">
      <formula>AND(AW75&lt;&gt;"",#REF!="",OR(COLUMN(AW75)=COLUMN(#REF!),COLUMN(AW75)=COLUMN(#REF!)))</formula>
    </cfRule>
  </conditionalFormatting>
  <conditionalFormatting sqref="AW76">
    <cfRule type="expression" dxfId="149" priority="65">
      <formula>AND(AW76&lt;&gt;"",#REF!="",OR(COLUMN(AW76)=COLUMN(#REF!),COLUMN(AW76)=COLUMN(#REF!)))</formula>
    </cfRule>
  </conditionalFormatting>
  <conditionalFormatting sqref="AW77">
    <cfRule type="expression" dxfId="148" priority="64">
      <formula>AND(AW77&lt;&gt;"",#REF!="",OR(COLUMN(AW77)=COLUMN(#REF!),COLUMN(AW77)=COLUMN(#REF!)))</formula>
    </cfRule>
  </conditionalFormatting>
  <conditionalFormatting sqref="AW78">
    <cfRule type="expression" dxfId="147" priority="63">
      <formula>AND(AW78&lt;&gt;"",#REF!="",OR(COLUMN(AW78)=COLUMN(#REF!),COLUMN(AW78)=COLUMN(#REF!)))</formula>
    </cfRule>
  </conditionalFormatting>
  <conditionalFormatting sqref="AW79">
    <cfRule type="expression" dxfId="146" priority="62">
      <formula>AND(AW79&lt;&gt;"",#REF!="",OR(COLUMN(AW79)=COLUMN(#REF!),COLUMN(AW79)=COLUMN(#REF!)))</formula>
    </cfRule>
  </conditionalFormatting>
  <conditionalFormatting sqref="AW80">
    <cfRule type="expression" dxfId="145" priority="61">
      <formula>AND(AW80&lt;&gt;"",#REF!="",OR(COLUMN(AW80)=COLUMN(#REF!),COLUMN(AW80)=COLUMN(#REF!)))</formula>
    </cfRule>
  </conditionalFormatting>
  <conditionalFormatting sqref="AW81">
    <cfRule type="expression" dxfId="144" priority="60">
      <formula>AND(AW81&lt;&gt;"",#REF!="",OR(COLUMN(AW81)=COLUMN(#REF!),COLUMN(AW81)=COLUMN(#REF!)))</formula>
    </cfRule>
  </conditionalFormatting>
  <conditionalFormatting sqref="AW82">
    <cfRule type="expression" dxfId="143" priority="59">
      <formula>AND(AW82&lt;&gt;"",#REF!="",OR(COLUMN(AW82)=COLUMN(#REF!),COLUMN(AW82)=COLUMN(#REF!)))</formula>
    </cfRule>
  </conditionalFormatting>
  <conditionalFormatting sqref="AW83">
    <cfRule type="expression" dxfId="142" priority="58">
      <formula>AND(AW83&lt;&gt;"",#REF!="",OR(COLUMN(AW83)=COLUMN(#REF!),COLUMN(AW83)=COLUMN(#REF!)))</formula>
    </cfRule>
  </conditionalFormatting>
  <conditionalFormatting sqref="AW84">
    <cfRule type="expression" dxfId="141" priority="57">
      <formula>AND(AW84&lt;&gt;"",#REF!="",OR(COLUMN(AW84)=COLUMN(#REF!),COLUMN(AW84)=COLUMN(#REF!)))</formula>
    </cfRule>
  </conditionalFormatting>
  <conditionalFormatting sqref="AW85">
    <cfRule type="expression" dxfId="140" priority="56">
      <formula>AND(AW85&lt;&gt;"",#REF!="",OR(COLUMN(AW85)=COLUMN(#REF!),COLUMN(AW85)=COLUMN(#REF!)))</formula>
    </cfRule>
  </conditionalFormatting>
  <conditionalFormatting sqref="AW86">
    <cfRule type="expression" dxfId="139" priority="55">
      <formula>AND(AW86&lt;&gt;"",#REF!="",OR(COLUMN(AW86)=COLUMN(#REF!),COLUMN(AW86)=COLUMN(#REF!)))</formula>
    </cfRule>
  </conditionalFormatting>
  <conditionalFormatting sqref="AW87">
    <cfRule type="expression" dxfId="138" priority="54">
      <formula>AND(AW87&lt;&gt;"",#REF!="",OR(COLUMN(AW87)=COLUMN(#REF!),COLUMN(AW87)=COLUMN(#REF!)))</formula>
    </cfRule>
  </conditionalFormatting>
  <conditionalFormatting sqref="AW88">
    <cfRule type="expression" dxfId="137" priority="53">
      <formula>AND(AW88&lt;&gt;"",#REF!="",OR(COLUMN(AW88)=COLUMN(#REF!),COLUMN(AW88)=COLUMN(#REF!)))</formula>
    </cfRule>
  </conditionalFormatting>
  <conditionalFormatting sqref="AW89">
    <cfRule type="expression" dxfId="136" priority="52">
      <formula>AND(AW89&lt;&gt;"",#REF!="",OR(COLUMN(AW89)=COLUMN(#REF!),COLUMN(AW89)=COLUMN(#REF!)))</formula>
    </cfRule>
  </conditionalFormatting>
  <conditionalFormatting sqref="AW90">
    <cfRule type="expression" dxfId="135" priority="51">
      <formula>AND(AW90&lt;&gt;"",#REF!="",OR(COLUMN(AW90)=COLUMN(#REF!),COLUMN(AW90)=COLUMN(#REF!)))</formula>
    </cfRule>
  </conditionalFormatting>
  <conditionalFormatting sqref="AW91">
    <cfRule type="expression" dxfId="134" priority="50">
      <formula>AND(AW91&lt;&gt;"",#REF!="",OR(COLUMN(AW91)=COLUMN(#REF!),COLUMN(AW91)=COLUMN(#REF!)))</formula>
    </cfRule>
  </conditionalFormatting>
  <conditionalFormatting sqref="AW92">
    <cfRule type="expression" dxfId="133" priority="49">
      <formula>AND(AW92&lt;&gt;"",#REF!="",OR(COLUMN(AW92)=COLUMN(#REF!),COLUMN(AW92)=COLUMN(#REF!)))</formula>
    </cfRule>
  </conditionalFormatting>
  <conditionalFormatting sqref="AW93">
    <cfRule type="expression" dxfId="132" priority="48">
      <formula>AND(AW93&lt;&gt;"",#REF!="",OR(COLUMN(AW93)=COLUMN(#REF!),COLUMN(AW93)=COLUMN(#REF!)))</formula>
    </cfRule>
  </conditionalFormatting>
  <conditionalFormatting sqref="AW94">
    <cfRule type="expression" dxfId="131" priority="47">
      <formula>AND(AW94&lt;&gt;"",#REF!="",OR(COLUMN(AW94)=COLUMN(#REF!),COLUMN(AW94)=COLUMN(#REF!)))</formula>
    </cfRule>
  </conditionalFormatting>
  <conditionalFormatting sqref="AW95">
    <cfRule type="expression" dxfId="130" priority="46">
      <formula>AND(AW95&lt;&gt;"",#REF!="",OR(COLUMN(AW95)=COLUMN(#REF!),COLUMN(AW95)=COLUMN(#REF!)))</formula>
    </cfRule>
  </conditionalFormatting>
  <conditionalFormatting sqref="AW96">
    <cfRule type="expression" dxfId="129" priority="45">
      <formula>AND(AW96&lt;&gt;"",#REF!="",OR(COLUMN(AW96)=COLUMN(#REF!),COLUMN(AW96)=COLUMN(#REF!)))</formula>
    </cfRule>
  </conditionalFormatting>
  <conditionalFormatting sqref="AW97">
    <cfRule type="expression" dxfId="128" priority="44">
      <formula>AND(AW97&lt;&gt;"",#REF!="",OR(COLUMN(AW97)=COLUMN(#REF!),COLUMN(AW97)=COLUMN(#REF!)))</formula>
    </cfRule>
  </conditionalFormatting>
  <conditionalFormatting sqref="AW98">
    <cfRule type="expression" dxfId="127" priority="43">
      <formula>AND(AW98&lt;&gt;"",#REF!="",OR(COLUMN(AW98)=COLUMN(#REF!),COLUMN(AW98)=COLUMN(#REF!)))</formula>
    </cfRule>
  </conditionalFormatting>
  <conditionalFormatting sqref="AW99">
    <cfRule type="expression" dxfId="126" priority="42">
      <formula>AND(AW99&lt;&gt;"",#REF!="",OR(COLUMN(AW99)=COLUMN(#REF!),COLUMN(AW99)=COLUMN(#REF!)))</formula>
    </cfRule>
  </conditionalFormatting>
  <conditionalFormatting sqref="AW100">
    <cfRule type="expression" dxfId="125" priority="41">
      <formula>AND(AW100&lt;&gt;"",#REF!="",OR(COLUMN(AW100)=COLUMN(#REF!),COLUMN(AW100)=COLUMN(#REF!)))</formula>
    </cfRule>
  </conditionalFormatting>
  <conditionalFormatting sqref="AW101">
    <cfRule type="expression" dxfId="124" priority="40">
      <formula>AND(AW101&lt;&gt;"",#REF!="",OR(COLUMN(AW101)=COLUMN(#REF!),COLUMN(AW101)=COLUMN(#REF!)))</formula>
    </cfRule>
  </conditionalFormatting>
  <conditionalFormatting sqref="AW102">
    <cfRule type="expression" dxfId="123" priority="39">
      <formula>AND(AW102&lt;&gt;"",#REF!="",OR(COLUMN(AW102)=COLUMN(#REF!),COLUMN(AW102)=COLUMN(#REF!)))</formula>
    </cfRule>
  </conditionalFormatting>
  <conditionalFormatting sqref="AW103">
    <cfRule type="expression" dxfId="122" priority="38">
      <formula>AND(AW103&lt;&gt;"",#REF!="",OR(COLUMN(AW103)=COLUMN(#REF!),COLUMN(AW103)=COLUMN(#REF!)))</formula>
    </cfRule>
  </conditionalFormatting>
  <conditionalFormatting sqref="AW104">
    <cfRule type="expression" dxfId="121" priority="37">
      <formula>AND(AW104&lt;&gt;"",#REF!="",OR(COLUMN(AW104)=COLUMN(#REF!),COLUMN(AW104)=COLUMN(#REF!)))</formula>
    </cfRule>
  </conditionalFormatting>
  <conditionalFormatting sqref="AW105">
    <cfRule type="expression" dxfId="120" priority="36">
      <formula>AND(AW105&lt;&gt;"",#REF!="",OR(COLUMN(AW105)=COLUMN(#REF!),COLUMN(AW105)=COLUMN(#REF!)))</formula>
    </cfRule>
  </conditionalFormatting>
  <conditionalFormatting sqref="AW106">
    <cfRule type="expression" dxfId="119" priority="35">
      <formula>AND(AW106&lt;&gt;"",#REF!="",OR(COLUMN(AW106)=COLUMN(#REF!),COLUMN(AW106)=COLUMN(#REF!)))</formula>
    </cfRule>
  </conditionalFormatting>
  <conditionalFormatting sqref="AW107">
    <cfRule type="expression" dxfId="118" priority="34">
      <formula>AND(AW107&lt;&gt;"",#REF!="",OR(COLUMN(AW107)=COLUMN(#REF!),COLUMN(AW107)=COLUMN(#REF!)))</formula>
    </cfRule>
  </conditionalFormatting>
  <conditionalFormatting sqref="AW108">
    <cfRule type="expression" dxfId="117" priority="33">
      <formula>AND(AW108&lt;&gt;"",#REF!="",OR(COLUMN(AW108)=COLUMN(#REF!),COLUMN(AW108)=COLUMN(#REF!)))</formula>
    </cfRule>
  </conditionalFormatting>
  <conditionalFormatting sqref="AW109">
    <cfRule type="expression" dxfId="116" priority="32">
      <formula>AND(AW109&lt;&gt;"",#REF!="",OR(COLUMN(AW109)=COLUMN(#REF!),COLUMN(AW109)=COLUMN(#REF!)))</formula>
    </cfRule>
  </conditionalFormatting>
  <conditionalFormatting sqref="AW110">
    <cfRule type="expression" dxfId="115" priority="31">
      <formula>AND(AW110&lt;&gt;"",#REF!="",OR(COLUMN(AW110)=COLUMN(#REF!),COLUMN(AW110)=COLUMN(#REF!)))</formula>
    </cfRule>
  </conditionalFormatting>
  <conditionalFormatting sqref="AW111">
    <cfRule type="expression" dxfId="114" priority="30">
      <formula>AND(AW111&lt;&gt;"",#REF!="",OR(COLUMN(AW111)=COLUMN(#REF!),COLUMN(AW111)=COLUMN(#REF!)))</formula>
    </cfRule>
  </conditionalFormatting>
  <conditionalFormatting sqref="AW112">
    <cfRule type="expression" dxfId="113" priority="29">
      <formula>AND(AW112&lt;&gt;"",#REF!="",OR(COLUMN(AW112)=COLUMN(#REF!),COLUMN(AW112)=COLUMN(#REF!)))</formula>
    </cfRule>
  </conditionalFormatting>
  <conditionalFormatting sqref="AW113">
    <cfRule type="expression" dxfId="112" priority="28">
      <formula>AND(AW113&lt;&gt;"",#REF!="",OR(COLUMN(AW113)=COLUMN(#REF!),COLUMN(AW113)=COLUMN(#REF!)))</formula>
    </cfRule>
  </conditionalFormatting>
  <conditionalFormatting sqref="AW114">
    <cfRule type="expression" dxfId="111" priority="27">
      <formula>AND(AW114&lt;&gt;"",#REF!="",OR(COLUMN(AW114)=COLUMN(#REF!),COLUMN(AW114)=COLUMN(#REF!)))</formula>
    </cfRule>
  </conditionalFormatting>
  <conditionalFormatting sqref="AW115">
    <cfRule type="expression" dxfId="110" priority="26">
      <formula>AND(AW115&lt;&gt;"",#REF!="",OR(COLUMN(AW115)=COLUMN(#REF!),COLUMN(AW115)=COLUMN(#REF!)))</formula>
    </cfRule>
  </conditionalFormatting>
  <conditionalFormatting sqref="AW116">
    <cfRule type="expression" dxfId="109" priority="25">
      <formula>AND(AW116&lt;&gt;"",#REF!="",OR(COLUMN(AW116)=COLUMN(#REF!),COLUMN(AW116)=COLUMN(#REF!)))</formula>
    </cfRule>
  </conditionalFormatting>
  <conditionalFormatting sqref="AW117">
    <cfRule type="expression" dxfId="108" priority="24">
      <formula>AND(AW117&lt;&gt;"",#REF!="",OR(COLUMN(AW117)=COLUMN(#REF!),COLUMN(AW117)=COLUMN(#REF!)))</formula>
    </cfRule>
  </conditionalFormatting>
  <conditionalFormatting sqref="AW118">
    <cfRule type="expression" dxfId="107" priority="23">
      <formula>AND(AW118&lt;&gt;"",#REF!="",OR(COLUMN(AW118)=COLUMN(#REF!),COLUMN(AW118)=COLUMN(#REF!)))</formula>
    </cfRule>
  </conditionalFormatting>
  <conditionalFormatting sqref="AW119">
    <cfRule type="expression" dxfId="106" priority="22">
      <formula>AND(AW119&lt;&gt;"",#REF!="",OR(COLUMN(AW119)=COLUMN(#REF!),COLUMN(AW119)=COLUMN(#REF!)))</formula>
    </cfRule>
  </conditionalFormatting>
  <conditionalFormatting sqref="AW120">
    <cfRule type="expression" dxfId="105" priority="21">
      <formula>AND(AW120&lt;&gt;"",#REF!="",OR(COLUMN(AW120)=COLUMN(#REF!),COLUMN(AW120)=COLUMN(#REF!)))</formula>
    </cfRule>
  </conditionalFormatting>
  <conditionalFormatting sqref="AW121">
    <cfRule type="expression" dxfId="104" priority="20">
      <formula>AND(AW121&lt;&gt;"",#REF!="",OR(COLUMN(AW121)=COLUMN(#REF!),COLUMN(AW121)=COLUMN(#REF!)))</formula>
    </cfRule>
  </conditionalFormatting>
  <conditionalFormatting sqref="AW122">
    <cfRule type="expression" dxfId="103" priority="19">
      <formula>AND(AW122&lt;&gt;"",#REF!="",OR(COLUMN(AW122)=COLUMN(#REF!),COLUMN(AW122)=COLUMN(#REF!)))</formula>
    </cfRule>
  </conditionalFormatting>
  <conditionalFormatting sqref="AW123">
    <cfRule type="expression" dxfId="102" priority="18">
      <formula>AND(AW123&lt;&gt;"",#REF!="",OR(COLUMN(AW123)=COLUMN(#REF!),COLUMN(AW123)=COLUMN(#REF!)))</formula>
    </cfRule>
  </conditionalFormatting>
  <conditionalFormatting sqref="AW124">
    <cfRule type="expression" dxfId="101" priority="17">
      <formula>AND(AW124&lt;&gt;"",#REF!="",OR(COLUMN(AW124)=COLUMN(#REF!),COLUMN(AW124)=COLUMN(#REF!)))</formula>
    </cfRule>
  </conditionalFormatting>
  <conditionalFormatting sqref="AW125">
    <cfRule type="expression" dxfId="100" priority="16">
      <formula>AND(AW125&lt;&gt;"",#REF!="",OR(COLUMN(AW125)=COLUMN(#REF!),COLUMN(AW125)=COLUMN(#REF!)))</formula>
    </cfRule>
  </conditionalFormatting>
  <conditionalFormatting sqref="AW126">
    <cfRule type="expression" dxfId="99" priority="15">
      <formula>AND(AW126&lt;&gt;"",#REF!="",OR(COLUMN(AW126)=COLUMN(#REF!),COLUMN(AW126)=COLUMN(#REF!)))</formula>
    </cfRule>
  </conditionalFormatting>
  <conditionalFormatting sqref="AW127">
    <cfRule type="expression" dxfId="98" priority="14">
      <formula>AND(AW127&lt;&gt;"",#REF!="",OR(COLUMN(AW127)=COLUMN(#REF!),COLUMN(AW127)=COLUMN(#REF!)))</formula>
    </cfRule>
  </conditionalFormatting>
  <conditionalFormatting sqref="AW128">
    <cfRule type="expression" dxfId="97" priority="13">
      <formula>AND(AW128&lt;&gt;"",#REF!="",OR(COLUMN(AW128)=COLUMN(#REF!),COLUMN(AW128)=COLUMN(#REF!)))</formula>
    </cfRule>
  </conditionalFormatting>
  <conditionalFormatting sqref="AW129">
    <cfRule type="expression" dxfId="96" priority="12">
      <formula>AND(AW129&lt;&gt;"",#REF!="",OR(COLUMN(AW129)=COLUMN(#REF!),COLUMN(AW129)=COLUMN(#REF!)))</formula>
    </cfRule>
  </conditionalFormatting>
  <conditionalFormatting sqref="AW130">
    <cfRule type="expression" dxfId="95" priority="11">
      <formula>AND(AW130&lt;&gt;"",#REF!="",OR(COLUMN(AW130)=COLUMN(#REF!),COLUMN(AW130)=COLUMN(#REF!)))</formula>
    </cfRule>
  </conditionalFormatting>
  <conditionalFormatting sqref="AW131">
    <cfRule type="expression" dxfId="94" priority="10">
      <formula>AND(AW131&lt;&gt;"",#REF!="",OR(COLUMN(AW131)=COLUMN(#REF!),COLUMN(AW131)=COLUMN(#REF!)))</formula>
    </cfRule>
  </conditionalFormatting>
  <conditionalFormatting sqref="AW132">
    <cfRule type="expression" dxfId="93" priority="9">
      <formula>AND(AW132&lt;&gt;"",#REF!="",OR(COLUMN(AW132)=COLUMN(#REF!),COLUMN(AW132)=COLUMN(#REF!)))</formula>
    </cfRule>
  </conditionalFormatting>
  <conditionalFormatting sqref="AW133">
    <cfRule type="expression" dxfId="92" priority="8">
      <formula>AND(AW133&lt;&gt;"",#REF!="",OR(COLUMN(AW133)=COLUMN(#REF!),COLUMN(AW133)=COLUMN(#REF!)))</formula>
    </cfRule>
  </conditionalFormatting>
  <conditionalFormatting sqref="AW134">
    <cfRule type="expression" dxfId="91" priority="7">
      <formula>AND(AW134&lt;&gt;"",#REF!="",OR(COLUMN(AW134)=COLUMN(#REF!),COLUMN(AW134)=COLUMN(#REF!)))</formula>
    </cfRule>
  </conditionalFormatting>
  <conditionalFormatting sqref="AW135">
    <cfRule type="expression" dxfId="90" priority="6">
      <formula>AND(AW135&lt;&gt;"",#REF!="",OR(COLUMN(AW135)=COLUMN(#REF!),COLUMN(AW135)=COLUMN(#REF!)))</formula>
    </cfRule>
  </conditionalFormatting>
  <conditionalFormatting sqref="AW136">
    <cfRule type="expression" dxfId="89" priority="5">
      <formula>AND(AW136&lt;&gt;"",#REF!="",OR(COLUMN(AW136)=COLUMN(#REF!),COLUMN(AW136)=COLUMN(#REF!)))</formula>
    </cfRule>
  </conditionalFormatting>
  <conditionalFormatting sqref="AW137">
    <cfRule type="expression" dxfId="88" priority="4">
      <formula>AND(AW137&lt;&gt;"",#REF!="",OR(COLUMN(AW137)=COLUMN(#REF!),COLUMN(AW137)=COLUMN(#REF!)))</formula>
    </cfRule>
  </conditionalFormatting>
  <conditionalFormatting sqref="AW138">
    <cfRule type="expression" dxfId="87" priority="3">
      <formula>AND(AW138&lt;&gt;"",#REF!="",OR(COLUMN(AW138)=COLUMN(#REF!),COLUMN(AW138)=COLUMN(#REF!)))</formula>
    </cfRule>
  </conditionalFormatting>
  <conditionalFormatting sqref="BW5 AX5:BE5">
    <cfRule type="expression" dxfId="86" priority="2">
      <formula>AND(AX5&lt;&gt;"",#REF!="",OR(COLUMN(AX5)=COLUMN(#REF!),COLUMN(AX5)=COLUMN(#REF!)))</formula>
    </cfRule>
  </conditionalFormatting>
  <conditionalFormatting sqref="AW5">
    <cfRule type="expression" dxfId="85" priority="1">
      <formula>AND(AW5&lt;&gt;"",#REF!="",OR(COLUMN(AW5)=COLUMN(#REF!),COLUMN(AW5)=COLUMN(#REF!)))</formula>
    </cfRule>
  </conditionalFormatting>
  <pageMargins left="0.7" right="0.7" top="0.75" bottom="0.75" header="0.3" footer="0.3"/>
  <pageSetup orientation="portrait"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X96"/>
  <sheetViews>
    <sheetView showGridLines="0" zoomScale="90" zoomScaleNormal="90" workbookViewId="0">
      <selection activeCell="I48" sqref="I48"/>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297"/>
    </row>
    <row r="2" spans="1:24" s="179" customFormat="1" ht="31.5" customHeight="1">
      <c r="B2" s="193"/>
      <c r="C2" s="193"/>
      <c r="D2" s="193"/>
      <c r="E2" s="785" t="s">
        <v>1398</v>
      </c>
      <c r="F2" s="785"/>
      <c r="G2" s="785"/>
      <c r="H2" s="785"/>
      <c r="I2" s="180"/>
      <c r="J2" s="180"/>
    </row>
    <row r="3" spans="1:24" s="115" customFormat="1" ht="17.25" customHeight="1">
      <c r="B3" s="194"/>
      <c r="C3" s="194"/>
      <c r="D3" s="194"/>
      <c r="E3" s="785"/>
      <c r="F3" s="785"/>
      <c r="G3" s="785"/>
      <c r="H3" s="785"/>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1334</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657</v>
      </c>
      <c r="C8" s="191" t="s">
        <v>1346</v>
      </c>
      <c r="D8" s="191" t="s">
        <v>1348</v>
      </c>
      <c r="E8" s="120" t="s">
        <v>1336</v>
      </c>
      <c r="F8" s="96" t="s">
        <v>1366</v>
      </c>
      <c r="G8" s="96" t="s">
        <v>1359</v>
      </c>
      <c r="H8" s="96" t="s">
        <v>1356</v>
      </c>
      <c r="I8" s="96" t="s">
        <v>1361</v>
      </c>
      <c r="J8" s="96" t="s">
        <v>706</v>
      </c>
      <c r="K8" s="96" t="s">
        <v>32</v>
      </c>
      <c r="L8" s="96" t="s">
        <v>1420</v>
      </c>
      <c r="M8" s="505" t="s">
        <v>1422</v>
      </c>
      <c r="N8" s="96" t="s">
        <v>1335</v>
      </c>
      <c r="O8" s="96" t="s">
        <v>658</v>
      </c>
      <c r="P8" s="96" t="s">
        <v>659</v>
      </c>
      <c r="Q8" s="96" t="s">
        <v>8</v>
      </c>
      <c r="R8" s="96" t="s">
        <v>33</v>
      </c>
      <c r="S8" s="96" t="s">
        <v>1333</v>
      </c>
      <c r="T8" s="96" t="s">
        <v>1414</v>
      </c>
      <c r="U8" s="96" t="s">
        <v>1425</v>
      </c>
      <c r="V8" s="96" t="s">
        <v>1427</v>
      </c>
      <c r="W8" s="96" t="s">
        <v>709</v>
      </c>
      <c r="X8" s="96" t="s">
        <v>0</v>
      </c>
    </row>
    <row r="9" spans="1:24" s="153" customFormat="1" ht="7.5" customHeight="1">
      <c r="B9" s="190"/>
      <c r="C9" s="190"/>
      <c r="D9" s="190"/>
      <c r="E9" s="152"/>
      <c r="I9" s="154"/>
      <c r="J9" s="154"/>
    </row>
    <row r="10" spans="1:24"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4">
      <c r="E11" s="695" t="str">
        <f>"FIQ FIDC Via Multicrédito - Senior (CDI+"&amp;TEXT(H11,"0.00%")&amp;")"</f>
        <v>FIQ FIDC Via Multicrédito - Senior (CDI+2.50%)</v>
      </c>
      <c r="F11" s="345" t="s">
        <v>57</v>
      </c>
      <c r="G11" s="203" t="s">
        <v>1357</v>
      </c>
      <c r="H11" s="703">
        <v>2.5000000000000001E-2</v>
      </c>
      <c r="I11" s="347" t="s">
        <v>34</v>
      </c>
      <c r="J11" s="348" t="s">
        <v>34</v>
      </c>
      <c r="K11" s="294" t="s">
        <v>717</v>
      </c>
      <c r="L11" s="359" t="s">
        <v>34</v>
      </c>
      <c r="M11" s="682" t="s">
        <v>1323</v>
      </c>
      <c r="N11" s="293" t="s">
        <v>34</v>
      </c>
      <c r="O11" s="293" t="s">
        <v>687</v>
      </c>
      <c r="P11" s="293" t="s">
        <v>608</v>
      </c>
      <c r="Q11" s="161" t="s">
        <v>48</v>
      </c>
      <c r="R11" s="293">
        <v>91</v>
      </c>
      <c r="S11" s="294">
        <v>2.5000000000000001E-3</v>
      </c>
      <c r="T11" s="163">
        <v>7.0000000000000001E-3</v>
      </c>
      <c r="U11" s="295">
        <v>5000</v>
      </c>
      <c r="V11" s="377" t="s">
        <v>1429</v>
      </c>
      <c r="W11" s="295">
        <v>60000000</v>
      </c>
      <c r="X11" s="296">
        <v>42184</v>
      </c>
    </row>
    <row r="12" spans="1:24">
      <c r="E12" s="204" t="str">
        <f t="shared" ref="E12:E20" ca="1"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(Selic+0.09%)</v>
      </c>
      <c r="F12" s="219" t="s">
        <v>1368</v>
      </c>
      <c r="G12" s="219" t="s">
        <v>1369</v>
      </c>
      <c r="H12" s="467" cm="1">
        <f t="array" aca="1" ref="H12" ca="1">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8.92E-4</v>
      </c>
      <c r="I12" s="702">
        <v>2025</v>
      </c>
      <c r="J12" s="702" t="s">
        <v>1364</v>
      </c>
      <c r="K12" s="217" t="s">
        <v>717</v>
      </c>
      <c r="L12" s="359" t="s">
        <v>1421</v>
      </c>
      <c r="M12" s="219" t="s">
        <v>1323</v>
      </c>
      <c r="N12" s="219" t="s">
        <v>34</v>
      </c>
      <c r="O12" s="219" t="s">
        <v>1367</v>
      </c>
      <c r="P12" s="293" t="s">
        <v>608</v>
      </c>
      <c r="Q12" s="161" t="s">
        <v>48</v>
      </c>
      <c r="R12" s="293">
        <v>0</v>
      </c>
      <c r="S12" s="294" t="s">
        <v>34</v>
      </c>
      <c r="T12" s="163" t="str">
        <f ca="1">IF(OR(LEFT($E12,3)="LFT",LEFT($E12,3)="NTN"), "-", IF(LEFT($J12,3)="Liq", 0.03%, 0.25%))</f>
        <v>-</v>
      </c>
      <c r="U12" s="295" t="s">
        <v>34</v>
      </c>
      <c r="V12" s="377" t="s">
        <v>1428</v>
      </c>
      <c r="W12" s="295" t="s">
        <v>34</v>
      </c>
      <c r="X12" s="296" t="s">
        <v>34</v>
      </c>
    </row>
    <row r="13" spans="1:24">
      <c r="E13" s="204" t="str">
        <f t="shared" si="0"/>
        <v>Títulos Bancários - Liquidez Diária (102.5% CDI)</v>
      </c>
      <c r="F13" s="214" t="s">
        <v>1477</v>
      </c>
      <c r="G13" s="203" t="s">
        <v>1358</v>
      </c>
      <c r="H13" s="699" cm="1">
        <f t="array" ref="H13">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_xlfn._xlws.FILTER(IF(IF(IF(GetVRange("Taxas Diárias",9, "F")=$F13, GetVRange("Taxas Diárias",9, "G"))=$G13, GetVRange("Taxas Diárias",9, "J"))=$J13, GetVRange("Taxas Diárias",9, "H")),
IF(IF(IF(GetVRange("Taxas Diárias",9, "F")=$F13, GetVRange("Taxas Diárias",9, "G"))=$G13, GetVRange("Taxas Diárias",9, "J"))=$J13, GetVRange("Taxas Diárias",9, "H"))),
_xlfn._xlws.FILTER(IF(IF(IF(GetVRange("Taxas Diárias",9, "F")=$F13, GetVRange("Taxas Diárias",9, "G"))=$G13, GetVRange("Taxas Diárias",9, "I"))=$I13, GetVRange("Taxas Diárias",9, "H")),
IF(IF(IF(GetVRange("Taxas Diárias",9, "F")=$F13, GetVRange("Taxas Diárias",9, "G"))=$G13, GetVRange("Taxas Diárias",9, "I"))=$I13, GetVRange("Taxas Diárias",9, "H"))))), "-")</f>
        <v>1.0249999999999999</v>
      </c>
      <c r="I13" s="214" t="s">
        <v>34</v>
      </c>
      <c r="J13" s="702" t="s">
        <v>1364</v>
      </c>
      <c r="K13" s="217" t="s">
        <v>717</v>
      </c>
      <c r="L13" s="214" t="s">
        <v>34</v>
      </c>
      <c r="M13" s="214" t="s">
        <v>34</v>
      </c>
      <c r="N13" s="293" t="s">
        <v>34</v>
      </c>
      <c r="O13" s="214" t="s">
        <v>665</v>
      </c>
      <c r="P13" s="293" t="s">
        <v>608</v>
      </c>
      <c r="Q13" s="161" t="s">
        <v>48</v>
      </c>
      <c r="R13" s="293">
        <v>0</v>
      </c>
      <c r="S13" s="294" t="s">
        <v>34</v>
      </c>
      <c r="T13" s="163">
        <f t="shared" ref="T13:T20" si="1">IF(OR(LEFT($E13,3)="LFT",LEFT($E13,3)="NTN"), "-", IF(LEFT($J13,3)="Liq", 0.03%, 0.25%))</f>
        <v>2.9999999999999997E-4</v>
      </c>
      <c r="U13" s="295" t="s">
        <v>34</v>
      </c>
      <c r="V13" s="295" t="s">
        <v>1428</v>
      </c>
      <c r="W13" s="295" t="s">
        <v>34</v>
      </c>
      <c r="X13" s="296" t="s">
        <v>34</v>
      </c>
    </row>
    <row r="14" spans="1:24">
      <c r="E14" s="204" t="str">
        <f t="shared" ca="1" si="0"/>
        <v>Títulos Bancários - 6 meses (112.5% CDI)</v>
      </c>
      <c r="F14" s="214" t="s">
        <v>1477</v>
      </c>
      <c r="G14" s="203" t="s">
        <v>1358</v>
      </c>
      <c r="H14" s="699" cm="1">
        <f t="array" aca="1" ref="H14" ca="1">IFERROR(IF(LEN(F14)&lt;=6, _xlfn._xlws.FILTER(IF(IF(IF(GetVRange("Taxas Diárias",9, "F")=$F14, GetVRange("Taxas Diárias",9, "G"))=$G14, GetVRange("Taxas Diárias",9, "I"))=$I14, GetVRange("Taxas Diárias",9, "H")),
IF(IF(IF(GetVRange("Taxas Diárias",9, "F")=$F14, GetVRange("Taxas Diárias",9, "G"))=$G14, GetVRange("Taxas Diárias",9, "I"))=$I14, GetVRange("Taxas Diárias",9, "H"))),
IF($I14="-", _xlfn._xlws.FILTER(IF(IF(IF(GetVRange("Taxas Diárias",9, "F")=$F14, GetVRange("Taxas Diárias",9, "G"))=$G14, GetVRange("Taxas Diárias",9, "J"))=$J14, GetVRange("Taxas Diárias",9, "H")),
IF(IF(IF(GetVRange("Taxas Diárias",9, "F")=$F14, GetVRange("Taxas Diárias",9, "G"))=$G14, GetVRange("Taxas Diárias",9, "J"))=$J14, GetVRange("Taxas Diárias",9, "H"))),
_xlfn._xlws.FILTER(IF(IF(IF(GetVRange("Taxas Diárias",9, "F")=$F14, GetVRange("Taxas Diárias",9, "G"))=$G14, GetVRange("Taxas Diárias",9, "I"))=$I14, GetVRange("Taxas Diárias",9, "H")),
IF(IF(IF(GetVRange("Taxas Diárias",9, "F")=$F14, GetVRange("Taxas Diárias",9, "G"))=$G14, GetVRange("Taxas Diárias",9, "I"))=$I14, GetVRange("Taxas Diárias",9, "H"))))), "-")</f>
        <v>1.125</v>
      </c>
      <c r="I14" s="215">
        <f ca="1">EDATE(TODAY(),J14*12)</f>
        <v>45033</v>
      </c>
      <c r="J14" s="702">
        <v>0.5</v>
      </c>
      <c r="K14" s="217" t="s">
        <v>717</v>
      </c>
      <c r="L14" s="214" t="s">
        <v>34</v>
      </c>
      <c r="M14" s="214" t="s">
        <v>34</v>
      </c>
      <c r="N14" s="214" t="s">
        <v>34</v>
      </c>
      <c r="O14" s="214" t="s">
        <v>665</v>
      </c>
      <c r="P14" s="293" t="s">
        <v>608</v>
      </c>
      <c r="Q14" s="161" t="s">
        <v>48</v>
      </c>
      <c r="R14" s="293">
        <f ca="1">IF(OR(LEFT($E14, 3) = "NTN", LEFT($E14, 3) = "LFT"), DATE(I14, 8, 15) - TODAY(), FLOOR(J14*365,1))</f>
        <v>182</v>
      </c>
      <c r="S14" s="294" t="s">
        <v>34</v>
      </c>
      <c r="T14" s="163">
        <f t="shared" ca="1" si="1"/>
        <v>2.5000000000000001E-3</v>
      </c>
      <c r="U14" s="295" t="s">
        <v>34</v>
      </c>
      <c r="V14" s="295" t="s">
        <v>1428</v>
      </c>
      <c r="W14" s="295" t="s">
        <v>34</v>
      </c>
      <c r="X14" s="296" t="s">
        <v>34</v>
      </c>
    </row>
    <row r="15" spans="1:24">
      <c r="E15" s="204" t="str">
        <f t="shared" ca="1" si="0"/>
        <v>Títulos Bancários - 1 ano (115.0% CDI)</v>
      </c>
      <c r="F15" s="214" t="s">
        <v>1477</v>
      </c>
      <c r="G15" s="203" t="s">
        <v>1358</v>
      </c>
      <c r="H15" s="699" cm="1">
        <f t="array" aca="1" ref="H15" ca="1">IFERROR(IF(LEN(F15)&lt;=6, _xlfn._xlws.FILTER(IF(IF(IF(GetVRange("Taxas Diárias",9, "F")=$F15, GetVRange("Taxas Diárias",9, "G"))=$G15, GetVRange("Taxas Diárias",9, "I"))=$I15, GetVRange("Taxas Diárias",9, "H")),
IF(IF(IF(GetVRange("Taxas Diárias",9, "F")=$F15, GetVRange("Taxas Diárias",9, "G"))=$G15, GetVRange("Taxas Diárias",9, "I"))=$I15, GetVRange("Taxas Diárias",9, "H"))),
IF($I15="-", _xlfn._xlws.FILTER(IF(IF(IF(GetVRange("Taxas Diárias",9, "F")=$F15, GetVRange("Taxas Diárias",9, "G"))=$G15, GetVRange("Taxas Diárias",9, "J"))=$J15, GetVRange("Taxas Diárias",9, "H")),
IF(IF(IF(GetVRange("Taxas Diárias",9, "F")=$F15, GetVRange("Taxas Diárias",9, "G"))=$G15, GetVRange("Taxas Diárias",9, "J"))=$J15, GetVRange("Taxas Diárias",9, "H"))),
_xlfn._xlws.FILTER(IF(IF(IF(GetVRange("Taxas Diárias",9, "F")=$F15, GetVRange("Taxas Diárias",9, "G"))=$G15, GetVRange("Taxas Diárias",9, "I"))=$I15, GetVRange("Taxas Diárias",9, "H")),
IF(IF(IF(GetVRange("Taxas Diárias",9, "F")=$F15, GetVRange("Taxas Diárias",9, "G"))=$G15, GetVRange("Taxas Diárias",9, "I"))=$I15, GetVRange("Taxas Diárias",9, "H"))))), "-")</f>
        <v>1.1500000000000001</v>
      </c>
      <c r="I15" s="215">
        <f ca="1">EDATE(TODAY(),J15*12)</f>
        <v>45216</v>
      </c>
      <c r="J15" s="702">
        <v>1</v>
      </c>
      <c r="K15" s="217" t="s">
        <v>717</v>
      </c>
      <c r="L15" s="214" t="s">
        <v>34</v>
      </c>
      <c r="M15" s="214" t="s">
        <v>34</v>
      </c>
      <c r="N15" s="214" t="s">
        <v>34</v>
      </c>
      <c r="O15" s="214" t="s">
        <v>665</v>
      </c>
      <c r="P15" s="293" t="s">
        <v>608</v>
      </c>
      <c r="Q15" s="161" t="s">
        <v>48</v>
      </c>
      <c r="R15" s="293">
        <f t="shared" ref="R15:R20" ca="1" si="2">IF(OR(LEFT($E15, 3) = "NTN", LEFT($E15, 3) = "LFT"), DATE(I15, 8, 15) - TODAY(), FLOOR(J15*365,1))</f>
        <v>365</v>
      </c>
      <c r="S15" s="294" t="s">
        <v>34</v>
      </c>
      <c r="T15" s="163">
        <f t="shared" ca="1" si="1"/>
        <v>2.5000000000000001E-3</v>
      </c>
      <c r="U15" s="295" t="s">
        <v>34</v>
      </c>
      <c r="V15" s="295" t="s">
        <v>1428</v>
      </c>
      <c r="W15" s="295" t="s">
        <v>34</v>
      </c>
      <c r="X15" s="296" t="s">
        <v>34</v>
      </c>
    </row>
    <row r="16" spans="1:24">
      <c r="E16" s="204" t="str">
        <f t="shared" ca="1" si="0"/>
        <v>Títulos Bancários - 2 anos (117.0% CDI)</v>
      </c>
      <c r="F16" s="214" t="s">
        <v>1477</v>
      </c>
      <c r="G16" s="203" t="s">
        <v>1358</v>
      </c>
      <c r="H16" s="699" cm="1">
        <f t="array" aca="1" ref="H16" ca="1">IFERROR(IF(LEN(F16)&lt;=6, _xlfn._xlws.FILTER(IF(IF(IF(GetVRange("Taxas Diárias",9, "F")=$F16, GetVRange("Taxas Diárias",9, "G"))=$G16, GetVRange("Taxas Diárias",9, "I"))=$I16, GetVRange("Taxas Diárias",9, "H")),
IF(IF(IF(GetVRange("Taxas Diárias",9, "F")=$F16, GetVRange("Taxas Diárias",9, "G"))=$G16, GetVRange("Taxas Diárias",9, "I"))=$I16, GetVRange("Taxas Diárias",9, "H"))),
IF($I16="-", _xlfn._xlws.FILTER(IF(IF(IF(GetVRange("Taxas Diárias",9, "F")=$F16, GetVRange("Taxas Diárias",9, "G"))=$G16, GetVRange("Taxas Diárias",9, "J"))=$J16, GetVRange("Taxas Diárias",9, "H")),
IF(IF(IF(GetVRange("Taxas Diárias",9, "F")=$F16, GetVRange("Taxas Diárias",9, "G"))=$G16, GetVRange("Taxas Diárias",9, "J"))=$J16, GetVRange("Taxas Diárias",9, "H"))),
_xlfn._xlws.FILTER(IF(IF(IF(GetVRange("Taxas Diárias",9, "F")=$F16, GetVRange("Taxas Diárias",9, "G"))=$G16, GetVRange("Taxas Diárias",9, "I"))=$I16, GetVRange("Taxas Diárias",9, "H")),
IF(IF(IF(GetVRange("Taxas Diárias",9, "F")=$F16, GetVRange("Taxas Diárias",9, "G"))=$G16, GetVRange("Taxas Diárias",9, "I"))=$I16, GetVRange("Taxas Diárias",9, "H"))))), "-")</f>
        <v>1.17</v>
      </c>
      <c r="I16" s="215">
        <f ca="1">EDATE(TODAY(),J16*12)</f>
        <v>45582</v>
      </c>
      <c r="J16" s="702">
        <v>2</v>
      </c>
      <c r="K16" s="217" t="s">
        <v>717</v>
      </c>
      <c r="L16" s="214" t="s">
        <v>34</v>
      </c>
      <c r="M16" s="214" t="s">
        <v>34</v>
      </c>
      <c r="N16" s="214" t="s">
        <v>34</v>
      </c>
      <c r="O16" s="214" t="s">
        <v>665</v>
      </c>
      <c r="P16" s="293" t="s">
        <v>608</v>
      </c>
      <c r="Q16" s="161" t="s">
        <v>48</v>
      </c>
      <c r="R16" s="293">
        <f t="shared" ca="1" si="2"/>
        <v>730</v>
      </c>
      <c r="S16" s="294" t="s">
        <v>34</v>
      </c>
      <c r="T16" s="163">
        <f t="shared" ca="1" si="1"/>
        <v>2.5000000000000001E-3</v>
      </c>
      <c r="U16" s="295" t="s">
        <v>34</v>
      </c>
      <c r="V16" s="295" t="s">
        <v>1428</v>
      </c>
      <c r="W16" s="295" t="s">
        <v>34</v>
      </c>
      <c r="X16" s="296" t="s">
        <v>34</v>
      </c>
    </row>
    <row r="17" spans="1:24">
      <c r="E17" s="204" t="str">
        <f t="shared" ca="1" si="0"/>
        <v>Títulos Bancários - 3 anos (116.0% CDI)</v>
      </c>
      <c r="F17" s="214" t="s">
        <v>1477</v>
      </c>
      <c r="G17" s="203" t="s">
        <v>1358</v>
      </c>
      <c r="H17" s="699" cm="1">
        <f t="array" aca="1" ref="H17" ca="1">IFERROR(IF(LEN(F17)&lt;=6, _xlfn._xlws.FILTER(IF(IF(IF(GetVRange("Taxas Diárias",9, "F")=$F17, GetVRange("Taxas Diárias",9, "G"))=$G17, GetVRange("Taxas Diárias",9, "I"))=$I17, GetVRange("Taxas Diárias",9, "H")),
IF(IF(IF(GetVRange("Taxas Diárias",9, "F")=$F17, GetVRange("Taxas Diárias",9, "G"))=$G17, GetVRange("Taxas Diárias",9, "I"))=$I17, GetVRange("Taxas Diárias",9, "H"))),
IF($I17="-", _xlfn._xlws.FILTER(IF(IF(IF(GetVRange("Taxas Diárias",9, "F")=$F17, GetVRange("Taxas Diárias",9, "G"))=$G17, GetVRange("Taxas Diárias",9, "J"))=$J17, GetVRange("Taxas Diárias",9, "H")),
IF(IF(IF(GetVRange("Taxas Diárias",9, "F")=$F17, GetVRange("Taxas Diárias",9, "G"))=$G17, GetVRange("Taxas Diárias",9, "J"))=$J17, GetVRange("Taxas Diárias",9, "H"))),
_xlfn._xlws.FILTER(IF(IF(IF(GetVRange("Taxas Diárias",9, "F")=$F17, GetVRange("Taxas Diárias",9, "G"))=$G17, GetVRange("Taxas Diárias",9, "I"))=$I17, GetVRange("Taxas Diárias",9, "H")),
IF(IF(IF(GetVRange("Taxas Diárias",9, "F")=$F17, GetVRange("Taxas Diárias",9, "G"))=$G17, GetVRange("Taxas Diárias",9, "I"))=$I17, GetVRange("Taxas Diárias",9, "H"))))), "-")</f>
        <v>1.1599999999999999</v>
      </c>
      <c r="I17" s="215">
        <f ca="1">EDATE(TODAY(),J17*12)</f>
        <v>45947</v>
      </c>
      <c r="J17" s="702">
        <v>3</v>
      </c>
      <c r="K17" s="205" t="s">
        <v>1341</v>
      </c>
      <c r="L17" s="214" t="s">
        <v>34</v>
      </c>
      <c r="M17" s="214" t="s">
        <v>34</v>
      </c>
      <c r="N17" s="214" t="s">
        <v>34</v>
      </c>
      <c r="O17" s="214" t="s">
        <v>665</v>
      </c>
      <c r="P17" s="293" t="s">
        <v>608</v>
      </c>
      <c r="Q17" s="161" t="s">
        <v>48</v>
      </c>
      <c r="R17" s="293">
        <f t="shared" ca="1" si="2"/>
        <v>1095</v>
      </c>
      <c r="S17" s="294" t="s">
        <v>34</v>
      </c>
      <c r="T17" s="163">
        <f t="shared" ca="1" si="1"/>
        <v>2.5000000000000001E-3</v>
      </c>
      <c r="U17" s="295" t="s">
        <v>34</v>
      </c>
      <c r="V17" s="295" t="s">
        <v>1428</v>
      </c>
      <c r="W17" s="295" t="s">
        <v>34</v>
      </c>
      <c r="X17" s="296" t="s">
        <v>34</v>
      </c>
    </row>
    <row r="18" spans="1:24">
      <c r="E18" s="204" t="str">
        <f t="shared" si="0"/>
        <v>Títulos Corporativos - 2 anos (CDI+1.60%)</v>
      </c>
      <c r="F18" s="214" t="s">
        <v>1520</v>
      </c>
      <c r="G18" s="203" t="s">
        <v>1357</v>
      </c>
      <c r="H18" s="699" cm="1">
        <f t="array" ref="H18">IFERROR(IF(LEN(F18)&lt;=6, _xlfn._xlws.FILTER(IF(IF(IF(GetVRange("Taxas Diárias",9, "F")=$F18, GetVRange("Taxas Diárias",9, "G"))=$G18, GetVRange("Taxas Diárias",9, "I"))=$I18, GetVRange("Taxas Diárias",9, "H")),
IF(IF(IF(GetVRange("Taxas Diárias",9, "F")=$F18, GetVRange("Taxas Diárias",9, "G"))=$G18, GetVRange("Taxas Diárias",9, "I"))=$I18, GetVRange("Taxas Diárias",9, "H"))),
IF($I18="-", _xlfn._xlws.FILTER(IF(IF(IF(GetVRange("Taxas Diárias",9, "F")=$F18, GetVRange("Taxas Diárias",9, "G"))=$G18, GetVRange("Taxas Diárias",9, "J"))=$J18, GetVRange("Taxas Diárias",9, "H")),
IF(IF(IF(GetVRange("Taxas Diárias",9, "F")=$F18, GetVRange("Taxas Diárias",9, "G"))=$G18, GetVRange("Taxas Diárias",9, "J"))=$J18, GetVRange("Taxas Diárias",9, "H"))),
_xlfn._xlws.FILTER(IF(IF(IF(GetVRange("Taxas Diárias",9, "F")=$F18, GetVRange("Taxas Diárias",9, "G"))=$G18, GetVRange("Taxas Diárias",9, "I"))=$I18, GetVRange("Taxas Diárias",9, "H")),
IF(IF(IF(GetVRange("Taxas Diárias",9, "F")=$F18, GetVRange("Taxas Diárias",9, "G"))=$G18, GetVRange("Taxas Diárias",9, "I"))=$I18, GetVRange("Taxas Diárias",9, "H"))))), "-")</f>
        <v>1.6E-2</v>
      </c>
      <c r="I18" s="216" t="s">
        <v>34</v>
      </c>
      <c r="J18" s="702">
        <v>2</v>
      </c>
      <c r="K18" s="217" t="s">
        <v>717</v>
      </c>
      <c r="L18" s="214" t="s">
        <v>34</v>
      </c>
      <c r="M18" s="214" t="s">
        <v>34</v>
      </c>
      <c r="N18" s="214" t="s">
        <v>34</v>
      </c>
      <c r="O18" s="214" t="s">
        <v>665</v>
      </c>
      <c r="P18" s="293" t="s">
        <v>608</v>
      </c>
      <c r="Q18" s="161" t="s">
        <v>48</v>
      </c>
      <c r="R18" s="293">
        <f t="shared" ca="1" si="2"/>
        <v>730</v>
      </c>
      <c r="S18" s="294" t="s">
        <v>34</v>
      </c>
      <c r="T18" s="163">
        <f t="shared" si="1"/>
        <v>2.5000000000000001E-3</v>
      </c>
      <c r="U18" s="295" t="s">
        <v>34</v>
      </c>
      <c r="V18" s="295" t="s">
        <v>1428</v>
      </c>
      <c r="W18" s="295" t="s">
        <v>34</v>
      </c>
      <c r="X18" s="296" t="s">
        <v>34</v>
      </c>
    </row>
    <row r="19" spans="1:24">
      <c r="E19" s="204" t="str">
        <f t="shared" si="0"/>
        <v>Títulos Corporativos - 3 anos (CDI+1.65%)</v>
      </c>
      <c r="F19" s="214" t="s">
        <v>1520</v>
      </c>
      <c r="G19" s="203" t="s">
        <v>1357</v>
      </c>
      <c r="H19" s="699" cm="1">
        <f t="array" ref="H19">IFERROR(IF(LEN(F19)&lt;=6, _xlfn._xlws.FILTER(IF(IF(IF(GetVRange("Taxas Diárias",9, "F")=$F19, GetVRange("Taxas Diárias",9, "G"))=$G19, GetVRange("Taxas Diárias",9, "I"))=$I19, GetVRange("Taxas Diárias",9, "H")),
IF(IF(IF(GetVRange("Taxas Diárias",9, "F")=$F19, GetVRange("Taxas Diárias",9, "G"))=$G19, GetVRange("Taxas Diárias",9, "I"))=$I19, GetVRange("Taxas Diárias",9, "H"))),
IF($I19="-", _xlfn._xlws.FILTER(IF(IF(IF(GetVRange("Taxas Diárias",9, "F")=$F19, GetVRange("Taxas Diárias",9, "G"))=$G19, GetVRange("Taxas Diárias",9, "J"))=$J19, GetVRange("Taxas Diárias",9, "H")),
IF(IF(IF(GetVRange("Taxas Diárias",9, "F")=$F19, GetVRange("Taxas Diárias",9, "G"))=$G19, GetVRange("Taxas Diárias",9, "J"))=$J19, GetVRange("Taxas Diárias",9, "H"))),
_xlfn._xlws.FILTER(IF(IF(IF(GetVRange("Taxas Diárias",9, "F")=$F19, GetVRange("Taxas Diárias",9, "G"))=$G19, GetVRange("Taxas Diárias",9, "I"))=$I19, GetVRange("Taxas Diárias",9, "H")),
IF(IF(IF(GetVRange("Taxas Diárias",9, "F")=$F19, GetVRange("Taxas Diárias",9, "G"))=$G19, GetVRange("Taxas Diárias",9, "I"))=$I19, GetVRange("Taxas Diárias",9, "H"))))), "-")</f>
        <v>1.6500000000000001E-2</v>
      </c>
      <c r="I19" s="216" t="s">
        <v>34</v>
      </c>
      <c r="J19" s="702">
        <v>3</v>
      </c>
      <c r="K19" s="217" t="s">
        <v>717</v>
      </c>
      <c r="L19" s="214" t="s">
        <v>34</v>
      </c>
      <c r="M19" s="214" t="s">
        <v>34</v>
      </c>
      <c r="N19" s="214" t="s">
        <v>34</v>
      </c>
      <c r="O19" s="214" t="s">
        <v>665</v>
      </c>
      <c r="P19" s="293" t="s">
        <v>608</v>
      </c>
      <c r="Q19" s="161" t="s">
        <v>48</v>
      </c>
      <c r="R19" s="293">
        <f t="shared" ca="1" si="2"/>
        <v>1095</v>
      </c>
      <c r="S19" s="294" t="s">
        <v>34</v>
      </c>
      <c r="T19" s="163">
        <f t="shared" si="1"/>
        <v>2.5000000000000001E-3</v>
      </c>
      <c r="U19" s="295" t="s">
        <v>34</v>
      </c>
      <c r="V19" s="295" t="s">
        <v>1428</v>
      </c>
      <c r="W19" s="295" t="s">
        <v>34</v>
      </c>
      <c r="X19" s="296" t="s">
        <v>34</v>
      </c>
    </row>
    <row r="20" spans="1:24">
      <c r="E20" s="204" t="str">
        <f t="shared" si="0"/>
        <v>Títulos Corporativos - 4 anos (CDI+1.90%)</v>
      </c>
      <c r="F20" s="214" t="s">
        <v>1520</v>
      </c>
      <c r="G20" s="203" t="s">
        <v>1357</v>
      </c>
      <c r="H20" s="699" cm="1">
        <f t="array" ref="H20">IFERROR(IF(LEN(F20)&lt;=6, _xlfn._xlws.FILTER(IF(IF(IF(GetVRange("Taxas Diárias",9, "F")=$F20, GetVRange("Taxas Diárias",9, "G"))=$G20, GetVRange("Taxas Diárias",9, "I"))=$I20, GetVRange("Taxas Diárias",9, "H")),
IF(IF(IF(GetVRange("Taxas Diárias",9, "F")=$F20, GetVRange("Taxas Diárias",9, "G"))=$G20, GetVRange("Taxas Diárias",9, "I"))=$I20, GetVRange("Taxas Diárias",9, "H"))),
IF($I20="-", _xlfn._xlws.FILTER(IF(IF(IF(GetVRange("Taxas Diárias",9, "F")=$F20, GetVRange("Taxas Diárias",9, "G"))=$G20, GetVRange("Taxas Diárias",9, "J"))=$J20, GetVRange("Taxas Diárias",9, "H")),
IF(IF(IF(GetVRange("Taxas Diárias",9, "F")=$F20, GetVRange("Taxas Diárias",9, "G"))=$G20, GetVRange("Taxas Diárias",9, "J"))=$J20, GetVRange("Taxas Diárias",9, "H"))),
_xlfn._xlws.FILTER(IF(IF(IF(GetVRange("Taxas Diárias",9, "F")=$F20, GetVRange("Taxas Diárias",9, "G"))=$G20, GetVRange("Taxas Diárias",9, "I"))=$I20, GetVRange("Taxas Diárias",9, "H")),
IF(IF(IF(GetVRange("Taxas Diárias",9, "F")=$F20, GetVRange("Taxas Diárias",9, "G"))=$G20, GetVRange("Taxas Diárias",9, "I"))=$I20, GetVRange("Taxas Diárias",9, "H"))))), "-")</f>
        <v>1.9E-2</v>
      </c>
      <c r="I20" s="216" t="s">
        <v>34</v>
      </c>
      <c r="J20" s="702">
        <v>4</v>
      </c>
      <c r="K20" s="205" t="s">
        <v>1341</v>
      </c>
      <c r="L20" s="214" t="s">
        <v>34</v>
      </c>
      <c r="M20" s="214" t="s">
        <v>34</v>
      </c>
      <c r="N20" s="214" t="s">
        <v>34</v>
      </c>
      <c r="O20" s="214" t="s">
        <v>665</v>
      </c>
      <c r="P20" s="293" t="s">
        <v>608</v>
      </c>
      <c r="Q20" s="161" t="s">
        <v>48</v>
      </c>
      <c r="R20" s="293">
        <f t="shared" ca="1" si="2"/>
        <v>1460</v>
      </c>
      <c r="S20" s="294" t="s">
        <v>34</v>
      </c>
      <c r="T20" s="163">
        <f t="shared" si="1"/>
        <v>2.5000000000000001E-3</v>
      </c>
      <c r="U20" s="295" t="s">
        <v>34</v>
      </c>
      <c r="V20" s="295" t="s">
        <v>1428</v>
      </c>
      <c r="W20" s="295" t="s">
        <v>34</v>
      </c>
      <c r="X20" s="296" t="s">
        <v>34</v>
      </c>
    </row>
    <row r="21" spans="1:24" s="153" customFormat="1" ht="7.5" customHeight="1">
      <c r="B21" s="190"/>
      <c r="C21" s="190"/>
      <c r="D21" s="190"/>
      <c r="E21" s="176"/>
      <c r="I21" s="154"/>
      <c r="J21" s="154"/>
    </row>
    <row r="22" spans="1:24" s="153" customFormat="1">
      <c r="A22" s="167"/>
      <c r="B22" s="200"/>
      <c r="C22" s="190"/>
      <c r="D22" s="190"/>
      <c r="E22" s="155" t="s">
        <v>621</v>
      </c>
      <c r="F22" s="155"/>
      <c r="G22" s="155"/>
      <c r="H22" s="155"/>
      <c r="I22" s="156"/>
      <c r="J22" s="156"/>
      <c r="K22" s="155"/>
      <c r="L22" s="155"/>
      <c r="M22" s="155"/>
      <c r="N22" s="155"/>
      <c r="O22" s="155"/>
      <c r="P22" s="155"/>
      <c r="Q22" s="155"/>
      <c r="R22" s="155"/>
      <c r="S22" s="155"/>
      <c r="T22" s="155"/>
      <c r="U22" s="177"/>
      <c r="V22" s="177"/>
      <c r="W22" s="177"/>
      <c r="X22" s="201"/>
    </row>
    <row r="23" spans="1:24" s="153" customFormat="1" ht="3" customHeight="1">
      <c r="B23" s="190"/>
      <c r="C23" s="190"/>
      <c r="D23" s="190"/>
      <c r="I23" s="157"/>
      <c r="J23" s="157"/>
    </row>
    <row r="24" spans="1:24" s="153" customFormat="1">
      <c r="A24" s="167"/>
      <c r="B24" s="190" t="s">
        <v>621</v>
      </c>
      <c r="C24" s="190" t="s">
        <v>740</v>
      </c>
      <c r="D24" s="190" t="str">
        <f>B24&amp;" "&amp;C24</f>
        <v>Inflação Curta</v>
      </c>
      <c r="E24" s="158" t="s">
        <v>1374</v>
      </c>
      <c r="F24" s="158"/>
      <c r="G24" s="158"/>
      <c r="H24" s="158"/>
      <c r="I24" s="159"/>
      <c r="J24" s="159"/>
      <c r="K24" s="158"/>
      <c r="L24" s="158"/>
      <c r="M24" s="158"/>
      <c r="N24" s="158"/>
      <c r="O24" s="158"/>
      <c r="P24" s="158"/>
      <c r="Q24" s="158"/>
      <c r="R24" s="158"/>
      <c r="S24" s="158"/>
      <c r="T24" s="158"/>
      <c r="U24" s="178"/>
      <c r="V24" s="178"/>
      <c r="W24" s="178"/>
      <c r="X24" s="202"/>
    </row>
    <row r="25" spans="1:24">
      <c r="E25" s="204" t="str">
        <f t="shared" ref="E25:E31" ca="1" si="3">IF(LEN(F25)&lt;=5,F25&amp;" "&amp;I25&amp;IF(F25="LFT"," - "&amp;J25,"")&amp;" ("&amp;IF(G25="PRE", "", G25)&amp;TEXT(H25,"0.00%")&amp;")",IF(LEFT(F25,3)="Cor","Títulos Corporativos - "&amp;J25&amp;IF(J25&lt;1," ano("," anos (")&amp;IF(G25="PRE", "", G25)&amp;TEXT(H25,"0.00%")&amp;")","Títulos Bancários - "&amp;IF(J25&lt;1,J25*12&amp;" meses (",IF(J25=1,"1 ano (",IF(ISNUMBER(J25)*1,J25&amp;" anos (","Liquidez Diária (")))&amp;IF(IF(G25="PRE", "", G25)="%CDI",TEXT(H25,"0.0%")&amp;" CDI)",IF(G25="PRE", "", G25)&amp;TEXT(H25,"0.00%")&amp;")")))</f>
        <v>NTN-B 2023 (IPCA+7.25%)</v>
      </c>
      <c r="F25" s="214" t="s">
        <v>1362</v>
      </c>
      <c r="G25" s="203" t="s">
        <v>1360</v>
      </c>
      <c r="H25" s="467" cm="1">
        <f t="array" aca="1" ref="H25" ca="1">IFERROR(IF(LEN(F25)&lt;=6, _xlfn._xlws.FILTER(IF(IF(IF(GetVRange("Taxas Diárias",9, "F")=$F25, GetVRange("Taxas Diárias",9, "G"))=$G25, GetVRange("Taxas Diárias",9, "I"))=$I25, GetVRange("Taxas Diárias",9, "H")),
IF(IF(IF(GetVRange("Taxas Diárias",9, "F")=$F25, GetVRange("Taxas Diárias",9, "G"))=$G25, GetVRange("Taxas Diárias",9, "I"))=$I25, GetVRange("Taxas Diárias",9, "H"))),
IF($I25="-", _xlfn._xlws.FILTER(IF(IF(IF(GetVRange("Taxas Diárias",9, "F")=$F25, GetVRange("Taxas Diárias",9, "G"))=$G25, GetVRange("Taxas Diárias",9, "J"))=$J25, GetVRange("Taxas Diárias",9, "H")),
IF(IF(IF(GetVRange("Taxas Diárias",9, "F")=$F25, GetVRange("Taxas Diárias",9, "G"))=$G25, GetVRange("Taxas Diárias",9, "J"))=$J25, GetVRange("Taxas Diárias",9, "H"))),
_xlfn._xlws.FILTER(IF(IF(IF(GetVRange("Taxas Diárias",9, "F")=$F25, GetVRange("Taxas Diárias",9, "G"))=$G25, GetVRange("Taxas Diárias",9, "I"))=$I25, GetVRange("Taxas Diárias",9, "H")),
IF(IF(IF(GetVRange("Taxas Diárias",9, "F")=$F25, GetVRange("Taxas Diárias",9, "G"))=$G25, GetVRange("Taxas Diárias",9, "I"))=$I25, GetVRange("Taxas Diárias",9, "H"))))), "-")</f>
        <v>7.2499999999999995E-2</v>
      </c>
      <c r="I25" s="701">
        <v>2023</v>
      </c>
      <c r="J25" s="697" cm="1">
        <f t="array" aca="1" ref="J25" ca="1">IFERROR(_xlfn._xlws.FILTER(IF(IF(IF(GetVRange("Taxas Diárias",9, "F")=$F25, GetVRange("Taxas Diárias",9, "G"))=$G25, GetVRange("Taxas Diárias",9, "I"))=$I25, GetVRange("Taxas Diárias",9, "J")),
IF(IF(IF(GetVRange("Taxas Diárias",9, "F")=$F25, GetVRange("Taxas Diárias",9, "G"))=$G25, GetVRange("Taxas Diárias",9, "I"))=$I25, GetVRange("Taxas Diárias",9, "J"))), "-")</f>
        <v>0.56129127218611652</v>
      </c>
      <c r="K25" s="205" t="s">
        <v>1341</v>
      </c>
      <c r="L25" s="359" t="s">
        <v>1421</v>
      </c>
      <c r="M25" s="214" t="s">
        <v>1323</v>
      </c>
      <c r="N25" s="219" t="s">
        <v>34</v>
      </c>
      <c r="O25" s="219" t="s">
        <v>1367</v>
      </c>
      <c r="P25" s="293" t="s">
        <v>608</v>
      </c>
      <c r="Q25" s="161" t="s">
        <v>48</v>
      </c>
      <c r="R25" s="293">
        <f t="shared" ref="R25:R31" ca="1" si="4">IF(OR(LEFT($E25, 3) = "NTN", LEFT($E25, 3) = "LFT"), DATE(I25, 8, 15) - TODAY(), FLOOR(J25*365,1))</f>
        <v>302</v>
      </c>
      <c r="S25" s="294" t="s">
        <v>34</v>
      </c>
      <c r="T25" s="163" t="str">
        <f t="shared" ref="T25:T31" ca="1" si="5">IF(OR(LEFT($E25,3)="LFT",LEFT($E25,3)="NTN"), "-", IF(LEFT($J25,3)="Liq", 0.03%, 0.25%))</f>
        <v>-</v>
      </c>
      <c r="U25" s="295" t="s">
        <v>34</v>
      </c>
      <c r="V25" s="295" t="s">
        <v>1428</v>
      </c>
      <c r="W25" s="295" t="s">
        <v>34</v>
      </c>
      <c r="X25" s="296" t="s">
        <v>34</v>
      </c>
    </row>
    <row r="26" spans="1:24">
      <c r="E26" s="204" t="str">
        <f t="shared" ca="1" si="3"/>
        <v>NTN-B 2024 (IPCA+6.05%)</v>
      </c>
      <c r="F26" s="214" t="s">
        <v>1362</v>
      </c>
      <c r="G26" s="203" t="s">
        <v>1360</v>
      </c>
      <c r="H26" s="467" cm="1">
        <f t="array" aca="1" ref="H26" ca="1">IFERROR(IF(LEN(F26)&lt;=6, _xlfn._xlws.FILTER(IF(IF(IF(GetVRange("Taxas Diárias",9, "F")=$F26, GetVRange("Taxas Diárias",9, "G"))=$G26, GetVRange("Taxas Diárias",9, "I"))=$I26, GetVRange("Taxas Diárias",9, "H")),
IF(IF(IF(GetVRange("Taxas Diárias",9, "F")=$F26, GetVRange("Taxas Diárias",9, "G"))=$G26, GetVRange("Taxas Diárias",9, "I"))=$I26, GetVRange("Taxas Diárias",9, "H"))),
IF($I26="-", _xlfn._xlws.FILTER(IF(IF(IF(GetVRange("Taxas Diárias",9, "F")=$F26, GetVRange("Taxas Diárias",9, "G"))=$G26, GetVRange("Taxas Diárias",9, "J"))=$J26, GetVRange("Taxas Diárias",9, "H")),
IF(IF(IF(GetVRange("Taxas Diárias",9, "F")=$F26, GetVRange("Taxas Diárias",9, "G"))=$G26, GetVRange("Taxas Diárias",9, "J"))=$J26, GetVRange("Taxas Diárias",9, "H"))),
_xlfn._xlws.FILTER(IF(IF(IF(GetVRange("Taxas Diárias",9, "F")=$F26, GetVRange("Taxas Diárias",9, "G"))=$G26, GetVRange("Taxas Diárias",9, "I"))=$I26, GetVRange("Taxas Diárias",9, "H")),
IF(IF(IF(GetVRange("Taxas Diárias",9, "F")=$F26, GetVRange("Taxas Diárias",9, "G"))=$G26, GetVRange("Taxas Diárias",9, "I"))=$I26, GetVRange("Taxas Diárias",9, "H"))))), "-")</f>
        <v>6.0499999999999998E-2</v>
      </c>
      <c r="I26" s="701">
        <v>2024</v>
      </c>
      <c r="J26" s="697" cm="1">
        <f t="array" aca="1" ref="J26" ca="1">IFERROR(_xlfn._xlws.FILTER(IF(IF(IF(GetVRange("Taxas Diárias",9, "F")=$F26, GetVRange("Taxas Diárias",9, "G"))=$G26, GetVRange("Taxas Diárias",9, "I"))=$I26, GetVRange("Taxas Diárias",9, "J")),
IF(IF(IF(GetVRange("Taxas Diárias",9, "F")=$F26, GetVRange("Taxas Diárias",9, "G"))=$G26, GetVRange("Taxas Diárias",9, "I"))=$I26, GetVRange("Taxas Diárias",9, "J"))), "-")</f>
        <v>1.7419630433427367</v>
      </c>
      <c r="K26" s="205" t="s">
        <v>1341</v>
      </c>
      <c r="L26" s="359" t="s">
        <v>1421</v>
      </c>
      <c r="M26" s="214" t="s">
        <v>1323</v>
      </c>
      <c r="N26" s="219" t="s">
        <v>34</v>
      </c>
      <c r="O26" s="219" t="s">
        <v>1367</v>
      </c>
      <c r="P26" s="293" t="s">
        <v>608</v>
      </c>
      <c r="Q26" s="161" t="s">
        <v>48</v>
      </c>
      <c r="R26" s="293">
        <f t="shared" ca="1" si="4"/>
        <v>668</v>
      </c>
      <c r="S26" s="294" t="s">
        <v>34</v>
      </c>
      <c r="T26" s="163" t="str">
        <f t="shared" ca="1" si="5"/>
        <v>-</v>
      </c>
      <c r="U26" s="295" t="s">
        <v>34</v>
      </c>
      <c r="V26" s="295" t="s">
        <v>1428</v>
      </c>
      <c r="W26" s="295" t="s">
        <v>34</v>
      </c>
      <c r="X26" s="296" t="s">
        <v>34</v>
      </c>
    </row>
    <row r="27" spans="1:24">
      <c r="E27" s="204" t="str">
        <f t="shared" ca="1" si="3"/>
        <v>NTN-B 2025 (IPCA+5.45%)</v>
      </c>
      <c r="F27" s="214" t="s">
        <v>1362</v>
      </c>
      <c r="G27" s="203" t="s">
        <v>1360</v>
      </c>
      <c r="H27" s="467" cm="1">
        <f t="array" aca="1" ref="H27" ca="1">IFERROR(IF(LEN(F27)&lt;=6, _xlfn._xlws.FILTER(IF(IF(IF(GetVRange("Taxas Diárias",9, "F")=$F27, GetVRange("Taxas Diárias",9, "G"))=$G27, GetVRange("Taxas Diárias",9, "I"))=$I27, GetVRange("Taxas Diárias",9, "H")),
IF(IF(IF(GetVRange("Taxas Diárias",9, "F")=$F27, GetVRange("Taxas Diárias",9, "G"))=$G27, GetVRange("Taxas Diárias",9, "I"))=$I27, GetVRange("Taxas Diárias",9, "H"))),
IF($I27="-", _xlfn._xlws.FILTER(IF(IF(IF(GetVRange("Taxas Diárias",9, "F")=$F27, GetVRange("Taxas Diárias",9, "G"))=$G27, GetVRange("Taxas Diárias",9, "J"))=$J27, GetVRange("Taxas Diárias",9, "H")),
IF(IF(IF(GetVRange("Taxas Diárias",9, "F")=$F27, GetVRange("Taxas Diárias",9, "G"))=$G27, GetVRange("Taxas Diárias",9, "J"))=$J27, GetVRange("Taxas Diárias",9, "H"))),
_xlfn._xlws.FILTER(IF(IF(IF(GetVRange("Taxas Diárias",9, "F")=$F27, GetVRange("Taxas Diárias",9, "G"))=$G27, GetVRange("Taxas Diárias",9, "I"))=$I27, GetVRange("Taxas Diárias",9, "H")),
IF(IF(IF(GetVRange("Taxas Diárias",9, "F")=$F27, GetVRange("Taxas Diárias",9, "G"))=$G27, GetVRange("Taxas Diárias",9, "I"))=$I27, GetVRange("Taxas Diárias",9, "H"))))), "-")</f>
        <v>5.45E-2</v>
      </c>
      <c r="I27" s="701">
        <v>2025</v>
      </c>
      <c r="J27" s="697" cm="1">
        <f t="array" aca="1" ref="J27" ca="1">IFERROR(_xlfn._xlws.FILTER(IF(IF(IF(GetVRange("Taxas Diárias",9, "F")=$F27, GetVRange("Taxas Diárias",9, "G"))=$G27, GetVRange("Taxas Diárias",9, "I"))=$I27, GetVRange("Taxas Diárias",9, "J")),
IF(IF(IF(GetVRange("Taxas Diárias",9, "F")=$F27, GetVRange("Taxas Diárias",9, "G"))=$G27, GetVRange("Taxas Diárias",9, "I"))=$I27, GetVRange("Taxas Diárias",9, "J"))), "-")</f>
        <v>2.3666382483879067</v>
      </c>
      <c r="K27" s="205" t="s">
        <v>1341</v>
      </c>
      <c r="L27" s="359" t="s">
        <v>1421</v>
      </c>
      <c r="M27" s="214" t="s">
        <v>1323</v>
      </c>
      <c r="N27" s="219" t="s">
        <v>34</v>
      </c>
      <c r="O27" s="219" t="s">
        <v>1367</v>
      </c>
      <c r="P27" s="293" t="s">
        <v>608</v>
      </c>
      <c r="Q27" s="161" t="s">
        <v>48</v>
      </c>
      <c r="R27" s="293">
        <f t="shared" ca="1" si="4"/>
        <v>1033</v>
      </c>
      <c r="S27" s="294" t="s">
        <v>34</v>
      </c>
      <c r="T27" s="163" t="str">
        <f t="shared" ca="1" si="5"/>
        <v>-</v>
      </c>
      <c r="U27" s="295" t="s">
        <v>34</v>
      </c>
      <c r="V27" s="295" t="s">
        <v>1428</v>
      </c>
      <c r="W27" s="295" t="s">
        <v>34</v>
      </c>
      <c r="X27" s="296" t="s">
        <v>34</v>
      </c>
    </row>
    <row r="28" spans="1:24">
      <c r="E28" s="204" t="str">
        <f t="shared" ca="1" si="3"/>
        <v>NTN-B 2026 (IPCA+5.30%)</v>
      </c>
      <c r="F28" s="214" t="s">
        <v>1362</v>
      </c>
      <c r="G28" s="203" t="s">
        <v>1360</v>
      </c>
      <c r="H28" s="467" cm="1">
        <f t="array" aca="1" ref="H28" ca="1">IFERROR(IF(LEN(F28)&lt;=6, _xlfn._xlws.FILTER(IF(IF(IF(GetVRange("Taxas Diárias",9, "F")=$F28, GetVRange("Taxas Diárias",9, "G"))=$G28, GetVRange("Taxas Diárias",9, "I"))=$I28, GetVRange("Taxas Diárias",9, "H")),
IF(IF(IF(GetVRange("Taxas Diárias",9, "F")=$F28, GetVRange("Taxas Diárias",9, "G"))=$G28, GetVRange("Taxas Diárias",9, "I"))=$I28, GetVRange("Taxas Diárias",9, "H"))),
IF($I28="-", _xlfn._xlws.FILTER(IF(IF(IF(GetVRange("Taxas Diárias",9, "F")=$F28, GetVRange("Taxas Diárias",9, "G"))=$G28, GetVRange("Taxas Diárias",9, "J"))=$J28, GetVRange("Taxas Diárias",9, "H")),
IF(IF(IF(GetVRange("Taxas Diárias",9, "F")=$F28, GetVRange("Taxas Diárias",9, "G"))=$G28, GetVRange("Taxas Diárias",9, "J"))=$J28, GetVRange("Taxas Diárias",9, "H"))),
_xlfn._xlws.FILTER(IF(IF(IF(GetVRange("Taxas Diárias",9, "F")=$F28, GetVRange("Taxas Diárias",9, "G"))=$G28, GetVRange("Taxas Diárias",9, "I"))=$I28, GetVRange("Taxas Diárias",9, "H")),
IF(IF(IF(GetVRange("Taxas Diárias",9, "F")=$F28, GetVRange("Taxas Diárias",9, "G"))=$G28, GetVRange("Taxas Diárias",9, "I"))=$I28, GetVRange("Taxas Diárias",9, "H"))))), "-")</f>
        <v>5.2999999999999999E-2</v>
      </c>
      <c r="I28" s="701">
        <v>2026</v>
      </c>
      <c r="J28" s="697" cm="1">
        <f t="array" aca="1" ref="J28" ca="1">IFERROR(_xlfn._xlws.FILTER(IF(IF(IF(GetVRange("Taxas Diárias",9, "F")=$F28, GetVRange("Taxas Diárias",9, "G"))=$G28, GetVRange("Taxas Diárias",9, "I"))=$I28, GetVRange("Taxas Diárias",9, "J")),
IF(IF(IF(GetVRange("Taxas Diárias",9, "F")=$F28, GetVRange("Taxas Diárias",9, "G"))=$G28, GetVRange("Taxas Diárias",9, "I"))=$I28, GetVRange("Taxas Diárias",9, "J"))), "-")</f>
        <v>3.456195227812187</v>
      </c>
      <c r="K28" s="205" t="s">
        <v>717</v>
      </c>
      <c r="L28" s="359" t="s">
        <v>1421</v>
      </c>
      <c r="M28" s="214" t="s">
        <v>1323</v>
      </c>
      <c r="N28" s="219" t="s">
        <v>34</v>
      </c>
      <c r="O28" s="219" t="s">
        <v>1367</v>
      </c>
      <c r="P28" s="293" t="s">
        <v>608</v>
      </c>
      <c r="Q28" s="161" t="s">
        <v>48</v>
      </c>
      <c r="R28" s="293">
        <f t="shared" ca="1" si="4"/>
        <v>1398</v>
      </c>
      <c r="S28" s="294" t="s">
        <v>34</v>
      </c>
      <c r="T28" s="163" t="str">
        <f t="shared" ca="1" si="5"/>
        <v>-</v>
      </c>
      <c r="U28" s="295" t="s">
        <v>34</v>
      </c>
      <c r="V28" s="295" t="s">
        <v>1428</v>
      </c>
      <c r="W28" s="295" t="s">
        <v>34</v>
      </c>
      <c r="X28" s="296" t="s">
        <v>34</v>
      </c>
    </row>
    <row r="29" spans="1:24">
      <c r="E29" s="204" t="str">
        <f t="shared" ca="1" si="3"/>
        <v>Títulos Bancários - 1 ano (IPCA+8.50%)</v>
      </c>
      <c r="F29" s="214" t="s">
        <v>1477</v>
      </c>
      <c r="G29" s="203" t="s">
        <v>1360</v>
      </c>
      <c r="H29" s="699" cm="1">
        <f t="array" aca="1" ref="H29" ca="1">IFERROR(IF(LEN(F29)&lt;=6, _xlfn._xlws.FILTER(IF(IF(IF(GetVRange("Taxas Diárias",9, "F")=$F29, GetVRange("Taxas Diárias",9, "G"))=$G29, GetVRange("Taxas Diárias",9, "I"))=$I29, GetVRange("Taxas Diárias",9, "H")),
IF(IF(IF(GetVRange("Taxas Diárias",9, "F")=$F29, GetVRange("Taxas Diárias",9, "G"))=$G29, GetVRange("Taxas Diárias",9, "I"))=$I29, GetVRange("Taxas Diárias",9, "H"))),
IF($I29="-", _xlfn._xlws.FILTER(IF(IF(IF(GetVRange("Taxas Diárias",9, "F")=$F29, GetVRange("Taxas Diárias",9, "G"))=$G29, GetVRange("Taxas Diárias",9, "J"))=$J29, GetVRange("Taxas Diárias",9, "H")),
IF(IF(IF(GetVRange("Taxas Diárias",9, "F")=$F29, GetVRange("Taxas Diárias",9, "G"))=$G29, GetVRange("Taxas Diárias",9, "J"))=$J29, GetVRange("Taxas Diárias",9, "H"))),
_xlfn._xlws.FILTER(IF(IF(IF(GetVRange("Taxas Diárias",9, "F")=$F29, GetVRange("Taxas Diárias",9, "G"))=$G29, GetVRange("Taxas Diárias",9, "I"))=$I29, GetVRange("Taxas Diárias",9, "H")),
IF(IF(IF(GetVRange("Taxas Diárias",9, "F")=$F29, GetVRange("Taxas Diárias",9, "G"))=$G29, GetVRange("Taxas Diárias",9, "I"))=$I29, GetVRange("Taxas Diárias",9, "H"))))), "-")</f>
        <v>8.5000000000000006E-2</v>
      </c>
      <c r="I29" s="215">
        <f ca="1">EDATE(TODAY(),J29*12)</f>
        <v>45216</v>
      </c>
      <c r="J29" s="702">
        <v>1</v>
      </c>
      <c r="K29" s="205" t="s">
        <v>1341</v>
      </c>
      <c r="L29" s="359" t="s">
        <v>34</v>
      </c>
      <c r="M29" s="214" t="s">
        <v>34</v>
      </c>
      <c r="N29" s="214" t="s">
        <v>34</v>
      </c>
      <c r="O29" s="214" t="s">
        <v>665</v>
      </c>
      <c r="P29" s="293" t="s">
        <v>608</v>
      </c>
      <c r="Q29" s="161" t="s">
        <v>48</v>
      </c>
      <c r="R29" s="293">
        <f t="shared" ca="1" si="4"/>
        <v>365</v>
      </c>
      <c r="S29" s="294" t="s">
        <v>34</v>
      </c>
      <c r="T29" s="163">
        <f t="shared" ca="1" si="5"/>
        <v>2.5000000000000001E-3</v>
      </c>
      <c r="U29" s="295" t="s">
        <v>34</v>
      </c>
      <c r="V29" s="295" t="s">
        <v>1428</v>
      </c>
      <c r="W29" s="295" t="s">
        <v>34</v>
      </c>
      <c r="X29" s="296" t="s">
        <v>34</v>
      </c>
    </row>
    <row r="30" spans="1:24">
      <c r="E30" s="204" t="str">
        <f t="shared" ca="1" si="3"/>
        <v>Títulos Bancários - 2 anos (IPCA+7.55%)</v>
      </c>
      <c r="F30" s="214" t="s">
        <v>1477</v>
      </c>
      <c r="G30" s="203" t="s">
        <v>1360</v>
      </c>
      <c r="H30" s="699" cm="1">
        <f t="array" aca="1" ref="H30" ca="1">IFERROR(IF(LEN(F30)&lt;=6, _xlfn._xlws.FILTER(IF(IF(IF(GetVRange("Taxas Diárias",9, "F")=$F30, GetVRange("Taxas Diárias",9, "G"))=$G30, GetVRange("Taxas Diárias",9, "I"))=$I30, GetVRange("Taxas Diárias",9, "H")),
IF(IF(IF(GetVRange("Taxas Diárias",9, "F")=$F30, GetVRange("Taxas Diárias",9, "G"))=$G30, GetVRange("Taxas Diárias",9, "I"))=$I30, GetVRange("Taxas Diárias",9, "H"))),
IF($I30="-", _xlfn._xlws.FILTER(IF(IF(IF(GetVRange("Taxas Diárias",9, "F")=$F30, GetVRange("Taxas Diárias",9, "G"))=$G30, GetVRange("Taxas Diárias",9, "J"))=$J30, GetVRange("Taxas Diárias",9, "H")),
IF(IF(IF(GetVRange("Taxas Diárias",9, "F")=$F30, GetVRange("Taxas Diárias",9, "G"))=$G30, GetVRange("Taxas Diárias",9, "J"))=$J30, GetVRange("Taxas Diárias",9, "H"))),
_xlfn._xlws.FILTER(IF(IF(IF(GetVRange("Taxas Diárias",9, "F")=$F30, GetVRange("Taxas Diárias",9, "G"))=$G30, GetVRange("Taxas Diárias",9, "I"))=$I30, GetVRange("Taxas Diárias",9, "H")),
IF(IF(IF(GetVRange("Taxas Diárias",9, "F")=$F30, GetVRange("Taxas Diárias",9, "G"))=$G30, GetVRange("Taxas Diárias",9, "I"))=$I30, GetVRange("Taxas Diárias",9, "H"))))), "-")</f>
        <v>7.5499999999999998E-2</v>
      </c>
      <c r="I30" s="215">
        <f ca="1">EDATE(TODAY(),J30*12)</f>
        <v>45582</v>
      </c>
      <c r="J30" s="702">
        <v>2</v>
      </c>
      <c r="K30" s="205" t="s">
        <v>1341</v>
      </c>
      <c r="L30" s="359" t="s">
        <v>34</v>
      </c>
      <c r="M30" s="214" t="s">
        <v>34</v>
      </c>
      <c r="N30" s="214" t="s">
        <v>34</v>
      </c>
      <c r="O30" s="214" t="s">
        <v>665</v>
      </c>
      <c r="P30" s="293" t="s">
        <v>608</v>
      </c>
      <c r="Q30" s="161" t="s">
        <v>48</v>
      </c>
      <c r="R30" s="293">
        <f t="shared" ca="1" si="4"/>
        <v>730</v>
      </c>
      <c r="S30" s="294" t="s">
        <v>34</v>
      </c>
      <c r="T30" s="163">
        <f t="shared" ca="1" si="5"/>
        <v>2.5000000000000001E-3</v>
      </c>
      <c r="U30" s="295" t="s">
        <v>34</v>
      </c>
      <c r="V30" s="295" t="s">
        <v>1428</v>
      </c>
      <c r="W30" s="295" t="s">
        <v>34</v>
      </c>
      <c r="X30" s="296" t="s">
        <v>34</v>
      </c>
    </row>
    <row r="31" spans="1:24">
      <c r="E31" s="204" t="str">
        <f t="shared" ca="1" si="3"/>
        <v>Títulos Bancários - 3 anos (IPCA+6.95%)</v>
      </c>
      <c r="F31" s="214" t="s">
        <v>1477</v>
      </c>
      <c r="G31" s="203" t="s">
        <v>1360</v>
      </c>
      <c r="H31" s="699" cm="1">
        <f t="array" aca="1" ref="H31" ca="1">IFERROR(IF(LEN(F31)&lt;=6, _xlfn._xlws.FILTER(IF(IF(IF(GetVRange("Taxas Diárias",9, "F")=$F31, GetVRange("Taxas Diárias",9, "G"))=$G31, GetVRange("Taxas Diárias",9, "I"))=$I31, GetVRange("Taxas Diárias",9, "H")),
IF(IF(IF(GetVRange("Taxas Diárias",9, "F")=$F31, GetVRange("Taxas Diárias",9, "G"))=$G31, GetVRange("Taxas Diárias",9, "I"))=$I31, GetVRange("Taxas Diárias",9, "H"))),
IF($I31="-", _xlfn._xlws.FILTER(IF(IF(IF(GetVRange("Taxas Diárias",9, "F")=$F31, GetVRange("Taxas Diárias",9, "G"))=$G31, GetVRange("Taxas Diárias",9, "J"))=$J31, GetVRange("Taxas Diárias",9, "H")),
IF(IF(IF(GetVRange("Taxas Diárias",9, "F")=$F31, GetVRange("Taxas Diárias",9, "G"))=$G31, GetVRange("Taxas Diárias",9, "J"))=$J31, GetVRange("Taxas Diárias",9, "H"))),
_xlfn._xlws.FILTER(IF(IF(IF(GetVRange("Taxas Diárias",9, "F")=$F31, GetVRange("Taxas Diárias",9, "G"))=$G31, GetVRange("Taxas Diárias",9, "I"))=$I31, GetVRange("Taxas Diárias",9, "H")),
IF(IF(IF(GetVRange("Taxas Diárias",9, "F")=$F31, GetVRange("Taxas Diárias",9, "G"))=$G31, GetVRange("Taxas Diárias",9, "I"))=$I31, GetVRange("Taxas Diárias",9, "H"))))), "-")</f>
        <v>6.9500000000000006E-2</v>
      </c>
      <c r="I31" s="215">
        <f ca="1">EDATE(TODAY(),J31*12)</f>
        <v>45947</v>
      </c>
      <c r="J31" s="702">
        <v>3</v>
      </c>
      <c r="K31" s="205" t="s">
        <v>1341</v>
      </c>
      <c r="L31" s="359" t="s">
        <v>34</v>
      </c>
      <c r="M31" s="214" t="s">
        <v>34</v>
      </c>
      <c r="N31" s="214" t="s">
        <v>34</v>
      </c>
      <c r="O31" s="214" t="s">
        <v>665</v>
      </c>
      <c r="P31" s="293" t="s">
        <v>608</v>
      </c>
      <c r="Q31" s="161" t="s">
        <v>48</v>
      </c>
      <c r="R31" s="293">
        <f t="shared" ca="1" si="4"/>
        <v>1095</v>
      </c>
      <c r="S31" s="294" t="s">
        <v>34</v>
      </c>
      <c r="T31" s="163">
        <f t="shared" ca="1" si="5"/>
        <v>2.5000000000000001E-3</v>
      </c>
      <c r="U31" s="295" t="s">
        <v>34</v>
      </c>
      <c r="V31" s="295" t="s">
        <v>1428</v>
      </c>
      <c r="W31" s="295" t="s">
        <v>34</v>
      </c>
      <c r="X31" s="296" t="s">
        <v>34</v>
      </c>
    </row>
    <row r="32" spans="1:24" ht="5.25" customHeight="1">
      <c r="E32" s="165"/>
      <c r="H32" s="206"/>
      <c r="I32" s="211"/>
    </row>
    <row r="33" spans="1:24" s="153" customFormat="1">
      <c r="A33" s="167"/>
      <c r="B33" s="190" t="s">
        <v>621</v>
      </c>
      <c r="C33" s="192" t="s">
        <v>867</v>
      </c>
      <c r="D33" s="190" t="str">
        <f>B33&amp;" "&amp;C33</f>
        <v>Inflação Média</v>
      </c>
      <c r="E33" s="158" t="s">
        <v>1378</v>
      </c>
      <c r="F33" s="158"/>
      <c r="G33" s="158"/>
      <c r="H33" s="207"/>
      <c r="I33" s="212"/>
      <c r="J33" s="159"/>
      <c r="K33" s="158"/>
      <c r="L33" s="158"/>
      <c r="M33" s="158"/>
      <c r="N33" s="158"/>
      <c r="O33" s="158"/>
      <c r="P33" s="158"/>
      <c r="Q33" s="158"/>
      <c r="R33" s="158"/>
      <c r="S33" s="158"/>
      <c r="T33" s="158"/>
      <c r="U33" s="178"/>
      <c r="V33" s="178"/>
      <c r="W33" s="178"/>
      <c r="X33" s="202"/>
    </row>
    <row r="34" spans="1:24">
      <c r="E34" s="204" t="str">
        <f t="shared" ref="E34:E41" ca="1" si="6">IF(LEN(F34)&lt;=5,F34&amp;" "&amp;I34&amp;IF(F34="LFT"," - "&amp;J34,"")&amp;" ("&amp;IF(G34="PRE", "", G34)&amp;TEXT(H34,"0.00%")&amp;")",IF(LEFT(F34,3)="Cor","Títulos Corporativos - "&amp;J34&amp;IF(J34&lt;1," ano("," anos (")&amp;IF(G34="PRE", "", G34)&amp;TEXT(H34,"0.00%")&amp;")","Títulos Bancários - "&amp;IF(J34&lt;1,J34*12&amp;" meses (",IF(J34=1,"1 ano (",IF(ISNUMBER(J34)*1,J34&amp;" anos (","Liquidez Diária (")))&amp;IF(IF(G34="PRE", "", G34)="%CDI",TEXT(H34,"0.0%")&amp;" CDI)",IF(G34="PRE", "", G34)&amp;TEXT(H34,"0.00%")&amp;")")))</f>
        <v>NTN-B 2027 (IPCA+5.35%)</v>
      </c>
      <c r="F34" s="214" t="s">
        <v>1362</v>
      </c>
      <c r="G34" s="203" t="s">
        <v>1360</v>
      </c>
      <c r="H34" s="467" cm="1">
        <f t="array" aca="1" ref="H34" ca="1">IFERROR(IF(LEN(F34)&lt;=6, _xlfn._xlws.FILTER(IF(IF(IF(GetVRange("Taxas Diárias",9, "F")=$F34, GetVRange("Taxas Diárias",9, "G"))=$G34, GetVRange("Taxas Diárias",9, "I"))=$I34, GetVRange("Taxas Diárias",9, "H")),
IF(IF(IF(GetVRange("Taxas Diárias",9, "F")=$F34, GetVRange("Taxas Diárias",9, "G"))=$G34, GetVRange("Taxas Diárias",9, "I"))=$I34, GetVRange("Taxas Diárias",9, "H"))),
IF($I34="-", _xlfn._xlws.FILTER(IF(IF(IF(GetVRange("Taxas Diárias",9, "F")=$F34, GetVRange("Taxas Diárias",9, "G"))=$G34, GetVRange("Taxas Diárias",9, "J"))=$J34, GetVRange("Taxas Diárias",9, "H")),
IF(IF(IF(GetVRange("Taxas Diárias",9, "F")=$F34, GetVRange("Taxas Diárias",9, "G"))=$G34, GetVRange("Taxas Diárias",9, "J"))=$J34, GetVRange("Taxas Diárias",9, "H"))),
_xlfn._xlws.FILTER(IF(IF(IF(GetVRange("Taxas Diárias",9, "F")=$F34, GetVRange("Taxas Diárias",9, "G"))=$G34, GetVRange("Taxas Diárias",9, "I"))=$I34, GetVRange("Taxas Diárias",9, "H")),
IF(IF(IF(GetVRange("Taxas Diárias",9, "F")=$F34, GetVRange("Taxas Diárias",9, "G"))=$G34, GetVRange("Taxas Diárias",9, "I"))=$I34, GetVRange("Taxas Diárias",9, "H"))))), "-")</f>
        <v>5.3499999999999999E-2</v>
      </c>
      <c r="I34" s="701">
        <v>2027</v>
      </c>
      <c r="J34" s="697" cm="1">
        <f t="array" aca="1" ref="J34" ca="1">IFERROR(_xlfn._xlws.FILTER(IF(IF(IF(GetVRange("Taxas Diárias",9, "F")=$F34, GetVRange("Taxas Diárias",9, "G"))=$G34, GetVRange("Taxas Diárias",9, "I"))=$I34, GetVRange("Taxas Diárias",9, "J")),
IF(IF(IF(GetVRange("Taxas Diárias",9, "F")=$F34, GetVRange("Taxas Diárias",9, "G"))=$G34, GetVRange("Taxas Diárias",9, "I"))=$I34, GetVRange("Taxas Diárias",9, "J"))), "-")</f>
        <v>3.9746314473592079</v>
      </c>
      <c r="K34" s="205" t="s">
        <v>717</v>
      </c>
      <c r="L34" s="359" t="s">
        <v>1421</v>
      </c>
      <c r="M34" s="214" t="s">
        <v>1323</v>
      </c>
      <c r="N34" s="219" t="s">
        <v>34</v>
      </c>
      <c r="O34" s="219" t="s">
        <v>1367</v>
      </c>
      <c r="P34" s="293" t="s">
        <v>608</v>
      </c>
      <c r="Q34" s="161" t="s">
        <v>48</v>
      </c>
      <c r="R34" s="293">
        <f t="shared" ref="R34:R41" ca="1" si="7">IF(OR(LEFT($E34, 3) = "NTN", LEFT($E34, 3) = "LFT"), DATE(I34, 8, 15) - TODAY(), FLOOR(J34*365,1))</f>
        <v>1763</v>
      </c>
      <c r="S34" s="294" t="s">
        <v>34</v>
      </c>
      <c r="T34" s="163" t="str">
        <f t="shared" ref="T34:T41" ca="1" si="8">IF(OR(LEFT($E34,3)="LFT",LEFT($E34,3)="NTN"), "-", IF(LEFT($J34,3)="Liq", 0.03%, 0.25%))</f>
        <v>-</v>
      </c>
      <c r="U34" s="295" t="s">
        <v>34</v>
      </c>
      <c r="V34" s="295" t="s">
        <v>1428</v>
      </c>
      <c r="W34" s="295" t="s">
        <v>34</v>
      </c>
      <c r="X34" s="296" t="s">
        <v>34</v>
      </c>
    </row>
    <row r="35" spans="1:24">
      <c r="E35" s="204" t="str">
        <f t="shared" ca="1" si="6"/>
        <v>NTN-B 2028 (IPCA+5.35%)</v>
      </c>
      <c r="F35" s="214" t="s">
        <v>1362</v>
      </c>
      <c r="G35" s="203" t="s">
        <v>1360</v>
      </c>
      <c r="H35" s="467" cm="1">
        <f t="array" aca="1" ref="H35" ca="1">IFERROR(IF(LEN(F35)&lt;=6, _xlfn._xlws.FILTER(IF(IF(IF(GetVRange("Taxas Diárias",9, "F")=$F35, GetVRange("Taxas Diárias",9, "G"))=$G35, GetVRange("Taxas Diárias",9, "I"))=$I35, GetVRange("Taxas Diárias",9, "H")),
IF(IF(IF(GetVRange("Taxas Diárias",9, "F")=$F35, GetVRange("Taxas Diárias",9, "G"))=$G35, GetVRange("Taxas Diárias",9, "I"))=$I35, GetVRange("Taxas Diárias",9, "H"))),
IF($I35="-", _xlfn._xlws.FILTER(IF(IF(IF(GetVRange("Taxas Diárias",9, "F")=$F35, GetVRange("Taxas Diárias",9, "G"))=$G35, GetVRange("Taxas Diárias",9, "J"))=$J35, GetVRange("Taxas Diárias",9, "H")),
IF(IF(IF(GetVRange("Taxas Diárias",9, "F")=$F35, GetVRange("Taxas Diárias",9, "G"))=$G35, GetVRange("Taxas Diárias",9, "J"))=$J35, GetVRange("Taxas Diárias",9, "H"))),
_xlfn._xlws.FILTER(IF(IF(IF(GetVRange("Taxas Diárias",9, "F")=$F35, GetVRange("Taxas Diárias",9, "G"))=$G35, GetVRange("Taxas Diárias",9, "I"))=$I35, GetVRange("Taxas Diárias",9, "H")),
IF(IF(IF(GetVRange("Taxas Diárias",9, "F")=$F35, GetVRange("Taxas Diárias",9, "G"))=$G35, GetVRange("Taxas Diárias",9, "I"))=$I35, GetVRange("Taxas Diárias",9, "H"))))), "-")</f>
        <v>5.3499999999999999E-2</v>
      </c>
      <c r="I35" s="701">
        <v>2028</v>
      </c>
      <c r="J35" s="697" cm="1">
        <f t="array" aca="1" ref="J35" ca="1">IFERROR(_xlfn._xlws.FILTER(IF(IF(IF(GetVRange("Taxas Diárias",9, "F")=$F35, GetVRange("Taxas Diárias",9, "G"))=$G35, GetVRange("Taxas Diárias",9, "I"))=$I35, GetVRange("Taxas Diárias",9, "J")),
IF(IF(IF(GetVRange("Taxas Diárias",9, "F")=$F35, GetVRange("Taxas Diárias",9, "G"))=$G35, GetVRange("Taxas Diárias",9, "I"))=$I35, GetVRange("Taxas Diárias",9, "J"))), "-")</f>
        <v>4.9696428192987598</v>
      </c>
      <c r="K35" s="205" t="s">
        <v>717</v>
      </c>
      <c r="L35" s="359" t="s">
        <v>1421</v>
      </c>
      <c r="M35" s="214" t="s">
        <v>1323</v>
      </c>
      <c r="N35" s="219" t="s">
        <v>34</v>
      </c>
      <c r="O35" s="219" t="s">
        <v>1367</v>
      </c>
      <c r="P35" s="293" t="s">
        <v>608</v>
      </c>
      <c r="Q35" s="161" t="s">
        <v>48</v>
      </c>
      <c r="R35" s="293">
        <f t="shared" ca="1" si="7"/>
        <v>2129</v>
      </c>
      <c r="S35" s="294" t="s">
        <v>34</v>
      </c>
      <c r="T35" s="163" t="str">
        <f t="shared" ca="1" si="8"/>
        <v>-</v>
      </c>
      <c r="U35" s="295" t="s">
        <v>34</v>
      </c>
      <c r="V35" s="295" t="s">
        <v>1428</v>
      </c>
      <c r="W35" s="295" t="s">
        <v>34</v>
      </c>
      <c r="X35" s="296" t="s">
        <v>34</v>
      </c>
    </row>
    <row r="36" spans="1:24">
      <c r="E36" s="204" t="str">
        <f t="shared" ca="1" si="6"/>
        <v>NTN-B 2030 (IPCA+5.30%)</v>
      </c>
      <c r="F36" s="214" t="s">
        <v>1362</v>
      </c>
      <c r="G36" s="203" t="s">
        <v>1360</v>
      </c>
      <c r="H36" s="467" cm="1">
        <f t="array" aca="1" ref="H36" ca="1">IFERROR(IF(LEN(F36)&lt;=6, _xlfn._xlws.FILTER(IF(IF(IF(GetVRange("Taxas Diárias",9, "F")=$F36, GetVRange("Taxas Diárias",9, "G"))=$G36, GetVRange("Taxas Diárias",9, "I"))=$I36, GetVRange("Taxas Diárias",9, "H")),
IF(IF(IF(GetVRange("Taxas Diárias",9, "F")=$F36, GetVRange("Taxas Diárias",9, "G"))=$G36, GetVRange("Taxas Diárias",9, "I"))=$I36, GetVRange("Taxas Diárias",9, "H"))),
IF($I36="-", _xlfn._xlws.FILTER(IF(IF(IF(GetVRange("Taxas Diárias",9, "F")=$F36, GetVRange("Taxas Diárias",9, "G"))=$G36, GetVRange("Taxas Diárias",9, "J"))=$J36, GetVRange("Taxas Diárias",9, "H")),
IF(IF(IF(GetVRange("Taxas Diárias",9, "F")=$F36, GetVRange("Taxas Diárias",9, "G"))=$G36, GetVRange("Taxas Diárias",9, "J"))=$J36, GetVRange("Taxas Diárias",9, "H"))),
_xlfn._xlws.FILTER(IF(IF(IF(GetVRange("Taxas Diárias",9, "F")=$F36, GetVRange("Taxas Diárias",9, "G"))=$G36, GetVRange("Taxas Diárias",9, "I"))=$I36, GetVRange("Taxas Diárias",9, "H")),
IF(IF(IF(GetVRange("Taxas Diárias",9, "F")=$F36, GetVRange("Taxas Diárias",9, "G"))=$G36, GetVRange("Taxas Diárias",9, "I"))=$I36, GetVRange("Taxas Diárias",9, "H"))))), "-")</f>
        <v>5.2999999999999999E-2</v>
      </c>
      <c r="I36" s="701">
        <v>2030</v>
      </c>
      <c r="J36" s="697" cm="1">
        <f t="array" aca="1" ref="J36" ca="1">IFERROR(_xlfn._xlws.FILTER(IF(IF(IF(GetVRange("Taxas Diárias",9, "F")=$F36, GetVRange("Taxas Diárias",9, "G"))=$G36, GetVRange("Taxas Diárias",9, "I"))=$I36, GetVRange("Taxas Diárias",9, "J")),
IF(IF(IF(GetVRange("Taxas Diárias",9, "F")=$F36, GetVRange("Taxas Diárias",9, "G"))=$G36, GetVRange("Taxas Diárias",9, "I"))=$I36, GetVRange("Taxas Diárias",9, "J"))), "-")</f>
        <v>6.3218311169476085</v>
      </c>
      <c r="K36" s="205" t="s">
        <v>717</v>
      </c>
      <c r="L36" s="359" t="s">
        <v>1421</v>
      </c>
      <c r="M36" s="214" t="s">
        <v>1323</v>
      </c>
      <c r="N36" s="219" t="s">
        <v>34</v>
      </c>
      <c r="O36" s="219" t="s">
        <v>1367</v>
      </c>
      <c r="P36" s="293" t="s">
        <v>608</v>
      </c>
      <c r="Q36" s="161" t="s">
        <v>48</v>
      </c>
      <c r="R36" s="293">
        <f t="shared" ca="1" si="7"/>
        <v>2859</v>
      </c>
      <c r="S36" s="294" t="s">
        <v>34</v>
      </c>
      <c r="T36" s="163" t="str">
        <f t="shared" ca="1" si="8"/>
        <v>-</v>
      </c>
      <c r="U36" s="295" t="s">
        <v>34</v>
      </c>
      <c r="V36" s="295" t="s">
        <v>1428</v>
      </c>
      <c r="W36" s="295" t="s">
        <v>34</v>
      </c>
      <c r="X36" s="296" t="s">
        <v>34</v>
      </c>
    </row>
    <row r="37" spans="1:24">
      <c r="E37" s="204" t="str">
        <f t="shared" ca="1" si="6"/>
        <v>Títulos Bancários - 4 anos (IPCA+6.75%)</v>
      </c>
      <c r="F37" s="214" t="s">
        <v>1477</v>
      </c>
      <c r="G37" s="203" t="s">
        <v>1360</v>
      </c>
      <c r="H37" s="699" cm="1">
        <f t="array" aca="1" ref="H37" ca="1">IFERROR(IF(LEN(F37)&lt;=6, _xlfn._xlws.FILTER(IF(IF(IF(GetVRange("Taxas Diárias",9, "F")=$F37, GetVRange("Taxas Diárias",9, "G"))=$G37, GetVRange("Taxas Diárias",9, "I"))=$I37, GetVRange("Taxas Diárias",9, "H")),
IF(IF(IF(GetVRange("Taxas Diárias",9, "F")=$F37, GetVRange("Taxas Diárias",9, "G"))=$G37, GetVRange("Taxas Diárias",9, "I"))=$I37, GetVRange("Taxas Diárias",9, "H"))),
IF($I37="-", _xlfn._xlws.FILTER(IF(IF(IF(GetVRange("Taxas Diárias",9, "F")=$F37, GetVRange("Taxas Diárias",9, "G"))=$G37, GetVRange("Taxas Diárias",9, "J"))=$J37, GetVRange("Taxas Diárias",9, "H")),
IF(IF(IF(GetVRange("Taxas Diárias",9, "F")=$F37, GetVRange("Taxas Diárias",9, "G"))=$G37, GetVRange("Taxas Diárias",9, "J"))=$J37, GetVRange("Taxas Diárias",9, "H"))),
_xlfn._xlws.FILTER(IF(IF(IF(GetVRange("Taxas Diárias",9, "F")=$F37, GetVRange("Taxas Diárias",9, "G"))=$G37, GetVRange("Taxas Diárias",9, "I"))=$I37, GetVRange("Taxas Diárias",9, "H")),
IF(IF(IF(GetVRange("Taxas Diárias",9, "F")=$F37, GetVRange("Taxas Diárias",9, "G"))=$G37, GetVRange("Taxas Diárias",9, "I"))=$I37, GetVRange("Taxas Diárias",9, "H"))))), "-")</f>
        <v>6.7500000000000004E-2</v>
      </c>
      <c r="I37" s="215">
        <f ca="1">EDATE(TODAY(),J37*12)</f>
        <v>46312</v>
      </c>
      <c r="J37" s="702">
        <v>4</v>
      </c>
      <c r="K37" s="205" t="s">
        <v>717</v>
      </c>
      <c r="L37" s="359" t="s">
        <v>34</v>
      </c>
      <c r="M37" s="214" t="s">
        <v>34</v>
      </c>
      <c r="N37" s="214" t="s">
        <v>34</v>
      </c>
      <c r="O37" s="214" t="s">
        <v>665</v>
      </c>
      <c r="P37" s="293" t="s">
        <v>608</v>
      </c>
      <c r="Q37" s="161" t="s">
        <v>48</v>
      </c>
      <c r="R37" s="293">
        <f t="shared" ca="1" si="7"/>
        <v>1460</v>
      </c>
      <c r="S37" s="294" t="s">
        <v>34</v>
      </c>
      <c r="T37" s="163">
        <f t="shared" ca="1" si="8"/>
        <v>2.5000000000000001E-3</v>
      </c>
      <c r="U37" s="295" t="s">
        <v>34</v>
      </c>
      <c r="V37" s="295" t="s">
        <v>1428</v>
      </c>
      <c r="W37" s="295" t="s">
        <v>34</v>
      </c>
      <c r="X37" s="296" t="s">
        <v>34</v>
      </c>
    </row>
    <row r="38" spans="1:24">
      <c r="E38" s="204" t="str">
        <f t="shared" ca="1" si="6"/>
        <v>Títulos Bancários - 5 anos (IPCA+6.80%)</v>
      </c>
      <c r="F38" s="214" t="s">
        <v>1477</v>
      </c>
      <c r="G38" s="203" t="s">
        <v>1360</v>
      </c>
      <c r="H38" s="699" cm="1">
        <f t="array" aca="1" ref="H38" ca="1">IFERROR(IF(LEN(F38)&lt;=6, _xlfn._xlws.FILTER(IF(IF(IF(GetVRange("Taxas Diárias",9, "F")=$F38, GetVRange("Taxas Diárias",9, "G"))=$G38, GetVRange("Taxas Diárias",9, "I"))=$I38, GetVRange("Taxas Diárias",9, "H")),
IF(IF(IF(GetVRange("Taxas Diárias",9, "F")=$F38, GetVRange("Taxas Diárias",9, "G"))=$G38, GetVRange("Taxas Diárias",9, "I"))=$I38, GetVRange("Taxas Diárias",9, "H"))),
IF($I38="-", _xlfn._xlws.FILTER(IF(IF(IF(GetVRange("Taxas Diárias",9, "F")=$F38, GetVRange("Taxas Diárias",9, "G"))=$G38, GetVRange("Taxas Diárias",9, "J"))=$J38, GetVRange("Taxas Diárias",9, "H")),
IF(IF(IF(GetVRange("Taxas Diárias",9, "F")=$F38, GetVRange("Taxas Diárias",9, "G"))=$G38, GetVRange("Taxas Diárias",9, "J"))=$J38, GetVRange("Taxas Diárias",9, "H"))),
_xlfn._xlws.FILTER(IF(IF(IF(GetVRange("Taxas Diárias",9, "F")=$F38, GetVRange("Taxas Diárias",9, "G"))=$G38, GetVRange("Taxas Diárias",9, "I"))=$I38, GetVRange("Taxas Diárias",9, "H")),
IF(IF(IF(GetVRange("Taxas Diárias",9, "F")=$F38, GetVRange("Taxas Diárias",9, "G"))=$G38, GetVRange("Taxas Diárias",9, "I"))=$I38, GetVRange("Taxas Diárias",9, "H"))))), "-")</f>
        <v>6.8000000000000005E-2</v>
      </c>
      <c r="I38" s="215">
        <f ca="1">EDATE(TODAY(),J38*12)</f>
        <v>46677</v>
      </c>
      <c r="J38" s="702">
        <v>5</v>
      </c>
      <c r="K38" s="205" t="s">
        <v>717</v>
      </c>
      <c r="L38" s="359" t="s">
        <v>34</v>
      </c>
      <c r="M38" s="214" t="s">
        <v>34</v>
      </c>
      <c r="N38" s="214" t="s">
        <v>34</v>
      </c>
      <c r="O38" s="214" t="s">
        <v>665</v>
      </c>
      <c r="P38" s="293" t="s">
        <v>608</v>
      </c>
      <c r="Q38" s="161" t="s">
        <v>48</v>
      </c>
      <c r="R38" s="293">
        <f t="shared" ca="1" si="7"/>
        <v>1825</v>
      </c>
      <c r="S38" s="294" t="s">
        <v>34</v>
      </c>
      <c r="T38" s="163">
        <f t="shared" ca="1" si="8"/>
        <v>2.5000000000000001E-3</v>
      </c>
      <c r="U38" s="295" t="s">
        <v>34</v>
      </c>
      <c r="V38" s="295" t="s">
        <v>1428</v>
      </c>
      <c r="W38" s="295" t="s">
        <v>34</v>
      </c>
      <c r="X38" s="296" t="s">
        <v>34</v>
      </c>
    </row>
    <row r="39" spans="1:24">
      <c r="E39" s="204" t="str">
        <f t="shared" ca="1" si="6"/>
        <v>Títulos Corporativos - 4 anos (IPCA+7.70%)</v>
      </c>
      <c r="F39" s="214" t="s">
        <v>1520</v>
      </c>
      <c r="G39" s="203" t="s">
        <v>1360</v>
      </c>
      <c r="H39" s="699" cm="1">
        <f t="array" aca="1" ref="H39" ca="1">IFERROR(IF(LEN(F39)&lt;=6, _xlfn._xlws.FILTER(IF(IF(IF(GetVRange("Taxas Diárias",9, "F")=$F39, GetVRange("Taxas Diárias",9, "G"))=$G39, GetVRange("Taxas Diárias",9, "I"))=$I39, GetVRange("Taxas Diárias",9, "H")),
IF(IF(IF(GetVRange("Taxas Diárias",9, "F")=$F39, GetVRange("Taxas Diárias",9, "G"))=$G39, GetVRange("Taxas Diárias",9, "I"))=$I39, GetVRange("Taxas Diárias",9, "H"))),
IF($I39="-", _xlfn._xlws.FILTER(IF(IF(IF(GetVRange("Taxas Diárias",9, "F")=$F39, GetVRange("Taxas Diárias",9, "G"))=$G39, GetVRange("Taxas Diárias",9, "J"))=$J39, GetVRange("Taxas Diárias",9, "H")),
IF(IF(IF(GetVRange("Taxas Diárias",9, "F")=$F39, GetVRange("Taxas Diárias",9, "G"))=$G39, GetVRange("Taxas Diárias",9, "J"))=$J39, GetVRange("Taxas Diárias",9, "H"))),
_xlfn._xlws.FILTER(IF(IF(IF(GetVRange("Taxas Diárias",9, "F")=$F39, GetVRange("Taxas Diárias",9, "G"))=$G39, GetVRange("Taxas Diárias",9, "I"))=$I39, GetVRange("Taxas Diárias",9, "H")),
IF(IF(IF(GetVRange("Taxas Diárias",9, "F")=$F39, GetVRange("Taxas Diárias",9, "G"))=$G39, GetVRange("Taxas Diárias",9, "I"))=$I39, GetVRange("Taxas Diárias",9, "H"))))), "-")</f>
        <v>7.6999999999999999E-2</v>
      </c>
      <c r="I39" s="215">
        <f ca="1">EDATE(TODAY(),J39*12)</f>
        <v>46312</v>
      </c>
      <c r="J39" s="702">
        <v>4</v>
      </c>
      <c r="K39" s="217" t="s">
        <v>717</v>
      </c>
      <c r="L39" s="359" t="s">
        <v>34</v>
      </c>
      <c r="M39" s="214" t="s">
        <v>34</v>
      </c>
      <c r="N39" s="214" t="s">
        <v>34</v>
      </c>
      <c r="O39" s="214" t="s">
        <v>665</v>
      </c>
      <c r="P39" s="293" t="s">
        <v>608</v>
      </c>
      <c r="Q39" s="161" t="s">
        <v>48</v>
      </c>
      <c r="R39" s="293">
        <f t="shared" ca="1" si="7"/>
        <v>1460</v>
      </c>
      <c r="S39" s="294" t="s">
        <v>34</v>
      </c>
      <c r="T39" s="163">
        <f t="shared" ca="1" si="8"/>
        <v>2.5000000000000001E-3</v>
      </c>
      <c r="U39" s="295" t="s">
        <v>34</v>
      </c>
      <c r="V39" s="295" t="s">
        <v>1428</v>
      </c>
      <c r="W39" s="295" t="s">
        <v>34</v>
      </c>
      <c r="X39" s="296" t="s">
        <v>34</v>
      </c>
    </row>
    <row r="40" spans="1:24">
      <c r="E40" s="204" t="str">
        <f t="shared" si="6"/>
        <v>Títulos Corporativos - 5 anos (IPCA+8.05%)</v>
      </c>
      <c r="F40" s="214" t="s">
        <v>1520</v>
      </c>
      <c r="G40" s="203" t="s">
        <v>1360</v>
      </c>
      <c r="H40" s="699" cm="1">
        <f t="array" ref="H40">IFERROR(IF(LEN(F40)&lt;=6, _xlfn._xlws.FILTER(IF(IF(IF(GetVRange("Taxas Diárias",9, "F")=$F40, GetVRange("Taxas Diárias",9, "G"))=$G40, GetVRange("Taxas Diárias",9, "I"))=$I40, GetVRange("Taxas Diárias",9, "H")),
IF(IF(IF(GetVRange("Taxas Diárias",9, "F")=$F40, GetVRange("Taxas Diárias",9, "G"))=$G40, GetVRange("Taxas Diárias",9, "I"))=$I40, GetVRange("Taxas Diárias",9, "H"))),
IF($I40="-", _xlfn._xlws.FILTER(IF(IF(IF(GetVRange("Taxas Diárias",9, "F")=$F40, GetVRange("Taxas Diárias",9, "G"))=$G40, GetVRange("Taxas Diárias",9, "J"))=$J40, GetVRange("Taxas Diárias",9, "H")),
IF(IF(IF(GetVRange("Taxas Diárias",9, "F")=$F40, GetVRange("Taxas Diárias",9, "G"))=$G40, GetVRange("Taxas Diárias",9, "J"))=$J40, GetVRange("Taxas Diárias",9, "H"))),
_xlfn._xlws.FILTER(IF(IF(IF(GetVRange("Taxas Diárias",9, "F")=$F40, GetVRange("Taxas Diárias",9, "G"))=$G40, GetVRange("Taxas Diárias",9, "I"))=$I40, GetVRange("Taxas Diárias",9, "H")),
IF(IF(IF(GetVRange("Taxas Diárias",9, "F")=$F40, GetVRange("Taxas Diárias",9, "G"))=$G40, GetVRange("Taxas Diárias",9, "I"))=$I40, GetVRange("Taxas Diárias",9, "H"))))), "-")</f>
        <v>8.0500000000000002E-2</v>
      </c>
      <c r="I40" s="216" t="s">
        <v>34</v>
      </c>
      <c r="J40" s="702">
        <v>5</v>
      </c>
      <c r="K40" s="205" t="s">
        <v>717</v>
      </c>
      <c r="L40" s="359" t="s">
        <v>34</v>
      </c>
      <c r="M40" s="214" t="s">
        <v>34</v>
      </c>
      <c r="N40" s="214" t="s">
        <v>34</v>
      </c>
      <c r="O40" s="214" t="s">
        <v>665</v>
      </c>
      <c r="P40" s="293" t="s">
        <v>608</v>
      </c>
      <c r="Q40" s="161" t="s">
        <v>48</v>
      </c>
      <c r="R40" s="293">
        <f t="shared" ca="1" si="7"/>
        <v>1825</v>
      </c>
      <c r="S40" s="294" t="s">
        <v>34</v>
      </c>
      <c r="T40" s="163">
        <f t="shared" si="8"/>
        <v>2.5000000000000001E-3</v>
      </c>
      <c r="U40" s="295" t="s">
        <v>34</v>
      </c>
      <c r="V40" s="295" t="s">
        <v>1428</v>
      </c>
      <c r="W40" s="295" t="s">
        <v>34</v>
      </c>
      <c r="X40" s="296" t="s">
        <v>34</v>
      </c>
    </row>
    <row r="41" spans="1:24">
      <c r="E41" s="204" t="str">
        <f t="shared" si="6"/>
        <v>Títulos Corporativos - 6 anos (IPCA+8.10%)</v>
      </c>
      <c r="F41" s="214" t="s">
        <v>1520</v>
      </c>
      <c r="G41" s="203" t="s">
        <v>1360</v>
      </c>
      <c r="H41" s="699" cm="1">
        <f t="array" ref="H41">IFERROR(IF(LEN(F41)&lt;=6, _xlfn._xlws.FILTER(IF(IF(IF(GetVRange("Taxas Diárias",9, "F")=$F41, GetVRange("Taxas Diárias",9, "G"))=$G41, GetVRange("Taxas Diárias",9, "I"))=$I41, GetVRange("Taxas Diárias",9, "H")),
IF(IF(IF(GetVRange("Taxas Diárias",9, "F")=$F41, GetVRange("Taxas Diárias",9, "G"))=$G41, GetVRange("Taxas Diárias",9, "I"))=$I41, GetVRange("Taxas Diárias",9, "H"))),
IF($I41="-", _xlfn._xlws.FILTER(IF(IF(IF(GetVRange("Taxas Diárias",9, "F")=$F41, GetVRange("Taxas Diárias",9, "G"))=$G41, GetVRange("Taxas Diárias",9, "J"))=$J41, GetVRange("Taxas Diárias",9, "H")),
IF(IF(IF(GetVRange("Taxas Diárias",9, "F")=$F41, GetVRange("Taxas Diárias",9, "G"))=$G41, GetVRange("Taxas Diárias",9, "J"))=$J41, GetVRange("Taxas Diárias",9, "H"))),
_xlfn._xlws.FILTER(IF(IF(IF(GetVRange("Taxas Diárias",9, "F")=$F41, GetVRange("Taxas Diárias",9, "G"))=$G41, GetVRange("Taxas Diárias",9, "I"))=$I41, GetVRange("Taxas Diárias",9, "H")),
IF(IF(IF(GetVRange("Taxas Diárias",9, "F")=$F41, GetVRange("Taxas Diárias",9, "G"))=$G41, GetVRange("Taxas Diárias",9, "I"))=$I41, GetVRange("Taxas Diárias",9, "H"))))), "-")</f>
        <v>8.1000000000000003E-2</v>
      </c>
      <c r="I41" s="216" t="s">
        <v>34</v>
      </c>
      <c r="J41" s="702">
        <v>6</v>
      </c>
      <c r="K41" s="205" t="s">
        <v>717</v>
      </c>
      <c r="L41" s="359" t="s">
        <v>34</v>
      </c>
      <c r="M41" s="214" t="s">
        <v>34</v>
      </c>
      <c r="N41" s="214" t="s">
        <v>34</v>
      </c>
      <c r="O41" s="214" t="s">
        <v>665</v>
      </c>
      <c r="P41" s="293" t="s">
        <v>608</v>
      </c>
      <c r="Q41" s="161" t="s">
        <v>48</v>
      </c>
      <c r="R41" s="293">
        <f t="shared" ca="1" si="7"/>
        <v>2190</v>
      </c>
      <c r="S41" s="294" t="s">
        <v>34</v>
      </c>
      <c r="T41" s="163">
        <f t="shared" si="8"/>
        <v>2.5000000000000001E-3</v>
      </c>
      <c r="U41" s="295" t="s">
        <v>34</v>
      </c>
      <c r="V41" s="295" t="s">
        <v>1428</v>
      </c>
      <c r="W41" s="295" t="s">
        <v>34</v>
      </c>
      <c r="X41" s="296" t="s">
        <v>34</v>
      </c>
    </row>
    <row r="42" spans="1:24">
      <c r="E42" s="695" t="s">
        <v>1457</v>
      </c>
      <c r="F42" s="214" t="s">
        <v>1520</v>
      </c>
      <c r="G42" s="203" t="s">
        <v>1360</v>
      </c>
      <c r="H42" s="467">
        <f ca="1">MROUND((((1+H35)*(1+5%)-1)/0.85+1)/(1+5%)*(1+2.2%)-1,0.05%)</f>
        <v>9.5000000000000001E-2</v>
      </c>
      <c r="I42" s="216" t="s">
        <v>34</v>
      </c>
      <c r="J42" s="702">
        <v>6</v>
      </c>
      <c r="K42" s="217" t="s">
        <v>717</v>
      </c>
      <c r="L42" s="359" t="s">
        <v>34</v>
      </c>
      <c r="M42" s="682" t="s">
        <v>1323</v>
      </c>
      <c r="N42" s="214" t="s">
        <v>34</v>
      </c>
      <c r="O42" s="214" t="s">
        <v>665</v>
      </c>
      <c r="P42" s="293" t="s">
        <v>608</v>
      </c>
      <c r="Q42" s="161" t="s">
        <v>48</v>
      </c>
      <c r="R42" s="293">
        <v>2</v>
      </c>
      <c r="S42" s="294">
        <v>7.4999999999999997E-3</v>
      </c>
      <c r="T42" s="468" t="s">
        <v>34</v>
      </c>
      <c r="U42" s="295">
        <v>100</v>
      </c>
      <c r="V42" s="295" t="s">
        <v>1428</v>
      </c>
      <c r="W42" s="295">
        <v>470000000</v>
      </c>
      <c r="X42" s="296">
        <v>44309</v>
      </c>
    </row>
    <row r="43" spans="1:24" ht="5.25" customHeight="1">
      <c r="E43" s="165"/>
      <c r="H43" s="206"/>
      <c r="I43" s="211"/>
    </row>
    <row r="44" spans="1:24" s="153" customFormat="1">
      <c r="A44" s="167"/>
      <c r="B44" s="190" t="s">
        <v>621</v>
      </c>
      <c r="C44" s="192" t="s">
        <v>868</v>
      </c>
      <c r="D44" s="190" t="str">
        <f>B44&amp;" "&amp;C44</f>
        <v>Inflação Longa</v>
      </c>
      <c r="E44" s="158" t="s">
        <v>1372</v>
      </c>
      <c r="F44" s="158"/>
      <c r="G44" s="158"/>
      <c r="H44" s="207"/>
      <c r="I44" s="212"/>
      <c r="J44" s="159"/>
      <c r="K44" s="158"/>
      <c r="L44" s="158"/>
      <c r="M44" s="158"/>
      <c r="N44" s="158"/>
      <c r="O44" s="158"/>
      <c r="P44" s="158"/>
      <c r="Q44" s="158"/>
      <c r="R44" s="158"/>
      <c r="S44" s="158"/>
      <c r="T44" s="158"/>
      <c r="U44" s="178"/>
      <c r="V44" s="178"/>
      <c r="W44" s="178"/>
      <c r="X44" s="202"/>
    </row>
    <row r="45" spans="1:24">
      <c r="E45" s="204" t="str">
        <f t="shared" ref="E45:E49" ca="1" si="9">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2032 (IPCA+5.65%)</v>
      </c>
      <c r="F45" s="214" t="s">
        <v>1362</v>
      </c>
      <c r="G45" s="203" t="s">
        <v>1360</v>
      </c>
      <c r="H45" s="467" cm="1">
        <f t="array" aca="1" ref="H45" ca="1">IFERROR(IF(LEN(F45)&lt;=6, _xlfn._xlws.FILTER(IF(IF(IF(GetVRange("Taxas Diárias",9, "F")=$F45, GetVRange("Taxas Diárias",9, "G"))=$G45, GetVRange("Taxas Diárias",9, "I"))=$I45, GetVRange("Taxas Diárias",9, "H")),
IF(IF(IF(GetVRange("Taxas Diárias",9, "F")=$F45, GetVRange("Taxas Diárias",9, "G"))=$G45, GetVRange("Taxas Diárias",9, "I"))=$I45, GetVRange("Taxas Diárias",9, "H"))),
IF($I45="-", _xlfn._xlws.FILTER(IF(IF(IF(GetVRange("Taxas Diárias",9, "F")=$F45, GetVRange("Taxas Diárias",9, "G"))=$G45, GetVRange("Taxas Diárias",9, "J"))=$J45, GetVRange("Taxas Diárias",9, "H")),
IF(IF(IF(GetVRange("Taxas Diárias",9, "F")=$F45, GetVRange("Taxas Diárias",9, "G"))=$G45, GetVRange("Taxas Diárias",9, "J"))=$J45, GetVRange("Taxas Diárias",9, "H"))),
_xlfn._xlws.FILTER(IF(IF(IF(GetVRange("Taxas Diárias",9, "F")=$F45, GetVRange("Taxas Diárias",9, "G"))=$G45, GetVRange("Taxas Diárias",9, "I"))=$I45, GetVRange("Taxas Diárias",9, "H")),
IF(IF(IF(GetVRange("Taxas Diárias",9, "F")=$F45, GetVRange("Taxas Diárias",9, "G"))=$G45, GetVRange("Taxas Diárias",9, "I"))=$I45, GetVRange("Taxas Diárias",9, "H"))))), "-")</f>
        <v>5.6500000000000002E-2</v>
      </c>
      <c r="I45" s="701">
        <v>2032</v>
      </c>
      <c r="J45" s="697" cm="1">
        <f t="array" aca="1" ref="J45" ca="1">IFERROR(_xlfn._xlws.FILTER(IF(IF(IF(GetVRange("Taxas Diárias",9, "F")=$F45, GetVRange("Taxas Diárias",9, "G"))=$G45, GetVRange("Taxas Diárias",9, "I"))=$I45, GetVRange("Taxas Diárias",9, "J")),
IF(IF(IF(GetVRange("Taxas Diárias",9, "F")=$F45, GetVRange("Taxas Diárias",9, "G"))=$G45, GetVRange("Taxas Diárias",9, "I"))=$I45, GetVRange("Taxas Diárias",9, "J"))), "-")</f>
        <v>7.5287868562980158</v>
      </c>
      <c r="K45" s="205" t="s">
        <v>1341</v>
      </c>
      <c r="L45" s="219" t="s">
        <v>1421</v>
      </c>
      <c r="M45" s="214" t="s">
        <v>1323</v>
      </c>
      <c r="N45" s="219" t="s">
        <v>34</v>
      </c>
      <c r="O45" s="219" t="s">
        <v>1367</v>
      </c>
      <c r="P45" s="293" t="s">
        <v>608</v>
      </c>
      <c r="Q45" s="161" t="s">
        <v>48</v>
      </c>
      <c r="R45" s="293">
        <f ca="1">IF(OR(LEFT($E45, 3) = "NTN", LEFT($E45, 3) = "LFT"), DATE(I45, 8, 15) - TODAY(), FLOOR(J45*365,1))</f>
        <v>3590</v>
      </c>
      <c r="S45" s="294" t="s">
        <v>34</v>
      </c>
      <c r="T45" s="163" t="str">
        <f ca="1">IF(OR(LEFT($E45,3)="LFT",LEFT($E45,3)="NTN"), "-", IF(LEFT($J45,3)="Liq", 0.03%, 0.25%))</f>
        <v>-</v>
      </c>
      <c r="U45" s="295" t="s">
        <v>34</v>
      </c>
      <c r="V45" s="295" t="s">
        <v>1428</v>
      </c>
      <c r="W45" s="295" t="s">
        <v>34</v>
      </c>
      <c r="X45" s="296" t="s">
        <v>34</v>
      </c>
    </row>
    <row r="46" spans="1:24">
      <c r="E46" s="204" t="str">
        <f t="shared" ca="1" si="9"/>
        <v>NTN-B 2035 (IPCA+5.65%)</v>
      </c>
      <c r="F46" s="214" t="s">
        <v>1362</v>
      </c>
      <c r="G46" s="203" t="s">
        <v>1360</v>
      </c>
      <c r="H46" s="467" cm="1">
        <f t="array" aca="1" ref="H46" ca="1">IFERROR(IF(LEN(F46)&lt;=6, _xlfn._xlws.FILTER(IF(IF(IF(GetVRange("Taxas Diárias",9, "F")=$F46, GetVRange("Taxas Diárias",9, "G"))=$G46, GetVRange("Taxas Diárias",9, "I"))=$I46, GetVRange("Taxas Diárias",9, "H")),
IF(IF(IF(GetVRange("Taxas Diárias",9, "F")=$F46, GetVRange("Taxas Diárias",9, "G"))=$G46, GetVRange("Taxas Diárias",9, "I"))=$I46, GetVRange("Taxas Diárias",9, "H"))),
IF($I46="-", _xlfn._xlws.FILTER(IF(IF(IF(GetVRange("Taxas Diárias",9, "F")=$F46, GetVRange("Taxas Diárias",9, "G"))=$G46, GetVRange("Taxas Diárias",9, "J"))=$J46, GetVRange("Taxas Diárias",9, "H")),
IF(IF(IF(GetVRange("Taxas Diárias",9, "F")=$F46, GetVRange("Taxas Diárias",9, "G"))=$G46, GetVRange("Taxas Diárias",9, "J"))=$J46, GetVRange("Taxas Diárias",9, "H"))),
_xlfn._xlws.FILTER(IF(IF(IF(GetVRange("Taxas Diárias",9, "F")=$F46, GetVRange("Taxas Diárias",9, "G"))=$G46, GetVRange("Taxas Diárias",9, "I"))=$I46, GetVRange("Taxas Diárias",9, "H")),
IF(IF(IF(GetVRange("Taxas Diárias",9, "F")=$F46, GetVRange("Taxas Diárias",9, "G"))=$G46, GetVRange("Taxas Diárias",9, "I"))=$I46, GetVRange("Taxas Diárias",9, "H"))))), "-")</f>
        <v>5.6500000000000002E-2</v>
      </c>
      <c r="I46" s="701">
        <v>2035</v>
      </c>
      <c r="J46" s="697" cm="1">
        <f t="array" aca="1" ref="J46" ca="1">IFERROR(_xlfn._xlws.FILTER(IF(IF(IF(GetVRange("Taxas Diárias",9, "F")=$F46, GetVRange("Taxas Diárias",9, "G"))=$G46, GetVRange("Taxas Diárias",9, "I"))=$I46, GetVRange("Taxas Diárias",9, "J")),
IF(IF(IF(GetVRange("Taxas Diárias",9, "F")=$F46, GetVRange("Taxas Diárias",9, "G"))=$G46, GetVRange("Taxas Diárias",9, "I"))=$I46, GetVRange("Taxas Diárias",9, "J"))), "-")</f>
        <v>8.8455146368112914</v>
      </c>
      <c r="K46" s="205" t="s">
        <v>1341</v>
      </c>
      <c r="L46" s="219" t="s">
        <v>1421</v>
      </c>
      <c r="M46" s="214" t="s">
        <v>1323</v>
      </c>
      <c r="N46" s="219" t="s">
        <v>34</v>
      </c>
      <c r="O46" s="219" t="s">
        <v>1367</v>
      </c>
      <c r="P46" s="293" t="s">
        <v>608</v>
      </c>
      <c r="Q46" s="161" t="s">
        <v>48</v>
      </c>
      <c r="R46" s="293">
        <f ca="1">IF(OR(LEFT($E46, 3) = "NTN", LEFT($E46, 3) = "LFT"), DATE(I46, 8, 15) - TODAY(), FLOOR(J46*365,1))</f>
        <v>4685</v>
      </c>
      <c r="S46" s="294" t="s">
        <v>34</v>
      </c>
      <c r="T46" s="163" t="str">
        <f ca="1">IF(OR(LEFT($E46,3)="LFT",LEFT($E46,3)="NTN"), "-", IF(LEFT($J46,3)="Liq", 0.03%, 0.25%))</f>
        <v>-</v>
      </c>
      <c r="U46" s="295" t="s">
        <v>34</v>
      </c>
      <c r="V46" s="295" t="s">
        <v>1428</v>
      </c>
      <c r="W46" s="295" t="s">
        <v>34</v>
      </c>
      <c r="X46" s="296" t="s">
        <v>34</v>
      </c>
    </row>
    <row r="47" spans="1:24">
      <c r="E47" s="204" t="str">
        <f t="shared" si="9"/>
        <v>Títulos Corporativos - 8 anos (IPCA+8.35%)</v>
      </c>
      <c r="F47" s="214" t="s">
        <v>1520</v>
      </c>
      <c r="G47" s="203" t="s">
        <v>1360</v>
      </c>
      <c r="H47" s="699" cm="1">
        <f t="array" ref="H47">IFERROR(IF(LEN(F47)&lt;=6, _xlfn._xlws.FILTER(IF(IF(IF(GetVRange("Taxas Diárias",9, "F")=$F47, GetVRange("Taxas Diárias",9, "G"))=$G47, GetVRange("Taxas Diárias",9, "I"))=$I47, GetVRange("Taxas Diárias",9, "H")),
IF(IF(IF(GetVRange("Taxas Diárias",9, "F")=$F47, GetVRange("Taxas Diárias",9, "G"))=$G47, GetVRange("Taxas Diárias",9, "I"))=$I47, GetVRange("Taxas Diárias",9, "H"))),
IF($I47="-", _xlfn._xlws.FILTER(IF(IF(IF(GetVRange("Taxas Diárias",9, "F")=$F47, GetVRange("Taxas Diárias",9, "G"))=$G47, GetVRange("Taxas Diárias",9, "J"))=$J47, GetVRange("Taxas Diárias",9, "H")),
IF(IF(IF(GetVRange("Taxas Diárias",9, "F")=$F47, GetVRange("Taxas Diárias",9, "G"))=$G47, GetVRange("Taxas Diárias",9, "J"))=$J47, GetVRange("Taxas Diárias",9, "H"))),
_xlfn._xlws.FILTER(IF(IF(IF(GetVRange("Taxas Diárias",9, "F")=$F47, GetVRange("Taxas Diárias",9, "G"))=$G47, GetVRange("Taxas Diárias",9, "I"))=$I47, GetVRange("Taxas Diárias",9, "H")),
IF(IF(IF(GetVRange("Taxas Diárias",9, "F")=$F47, GetVRange("Taxas Diárias",9, "G"))=$G47, GetVRange("Taxas Diárias",9, "I"))=$I47, GetVRange("Taxas Diárias",9, "H"))))), "-")</f>
        <v>8.3500000000000005E-2</v>
      </c>
      <c r="I47" s="216" t="s">
        <v>34</v>
      </c>
      <c r="J47" s="702">
        <v>8</v>
      </c>
      <c r="K47" s="205" t="s">
        <v>1341</v>
      </c>
      <c r="L47" s="359" t="s">
        <v>34</v>
      </c>
      <c r="M47" s="214" t="s">
        <v>34</v>
      </c>
      <c r="N47" s="214" t="s">
        <v>34</v>
      </c>
      <c r="O47" s="214" t="s">
        <v>665</v>
      </c>
      <c r="P47" s="293" t="s">
        <v>608</v>
      </c>
      <c r="Q47" s="161" t="s">
        <v>48</v>
      </c>
      <c r="R47" s="293">
        <f ca="1">IF(OR(LEFT($E47, 3) = "NTN", LEFT($E47, 3) = "LFT"), DATE(I47, 8, 15) - TODAY(), FLOOR(J47*365,1))</f>
        <v>2920</v>
      </c>
      <c r="S47" s="294" t="s">
        <v>34</v>
      </c>
      <c r="T47" s="163">
        <f>IF(OR(LEFT($E47,3)="LFT",LEFT($E47,3)="NTN"), "-", IF(LEFT($J47,3)="Liq", 0.03%, 0.25%))</f>
        <v>2.5000000000000001E-3</v>
      </c>
      <c r="U47" s="295" t="s">
        <v>34</v>
      </c>
      <c r="V47" s="295" t="s">
        <v>1428</v>
      </c>
      <c r="W47" s="295" t="s">
        <v>34</v>
      </c>
      <c r="X47" s="296" t="s">
        <v>34</v>
      </c>
    </row>
    <row r="48" spans="1:24">
      <c r="E48" s="204" t="str">
        <f t="shared" si="9"/>
        <v>Títulos Corporativos - 9 anos (IPCA+8.40%)</v>
      </c>
      <c r="F48" s="214" t="s">
        <v>1520</v>
      </c>
      <c r="G48" s="203" t="s">
        <v>1360</v>
      </c>
      <c r="H48" s="699" cm="1">
        <f t="array" ref="H48">IFERROR(IF(LEN(F48)&lt;=6, _xlfn._xlws.FILTER(IF(IF(IF(GetVRange("Taxas Diárias",9, "F")=$F48, GetVRange("Taxas Diárias",9, "G"))=$G48, GetVRange("Taxas Diárias",9, "I"))=$I48, GetVRange("Taxas Diárias",9, "H")),
IF(IF(IF(GetVRange("Taxas Diárias",9, "F")=$F48, GetVRange("Taxas Diárias",9, "G"))=$G48, GetVRange("Taxas Diárias",9, "I"))=$I48, GetVRange("Taxas Diárias",9, "H"))),
IF($I48="-", _xlfn._xlws.FILTER(IF(IF(IF(GetVRange("Taxas Diárias",9, "F")=$F48, GetVRange("Taxas Diárias",9, "G"))=$G48, GetVRange("Taxas Diárias",9, "J"))=$J48, GetVRange("Taxas Diárias",9, "H")),
IF(IF(IF(GetVRange("Taxas Diárias",9, "F")=$F48, GetVRange("Taxas Diárias",9, "G"))=$G48, GetVRange("Taxas Diárias",9, "J"))=$J48, GetVRange("Taxas Diárias",9, "H"))),
_xlfn._xlws.FILTER(IF(IF(IF(GetVRange("Taxas Diárias",9, "F")=$F48, GetVRange("Taxas Diárias",9, "G"))=$G48, GetVRange("Taxas Diárias",9, "I"))=$I48, GetVRange("Taxas Diárias",9, "H")),
IF(IF(IF(GetVRange("Taxas Diárias",9, "F")=$F48, GetVRange("Taxas Diárias",9, "G"))=$G48, GetVRange("Taxas Diárias",9, "I"))=$I48, GetVRange("Taxas Diárias",9, "H"))))), "-")</f>
        <v>8.4000000000000005E-2</v>
      </c>
      <c r="I48" s="216" t="s">
        <v>34</v>
      </c>
      <c r="J48" s="702">
        <v>9</v>
      </c>
      <c r="K48" s="205" t="s">
        <v>1341</v>
      </c>
      <c r="L48" s="359" t="s">
        <v>34</v>
      </c>
      <c r="M48" s="214" t="s">
        <v>34</v>
      </c>
      <c r="N48" s="214" t="s">
        <v>34</v>
      </c>
      <c r="O48" s="214" t="s">
        <v>665</v>
      </c>
      <c r="P48" s="293" t="s">
        <v>608</v>
      </c>
      <c r="Q48" s="161" t="s">
        <v>48</v>
      </c>
      <c r="R48" s="293">
        <f ca="1">IF(OR(LEFT($E48, 3) = "NTN", LEFT($E48, 3) = "LFT"), DATE(I48, 8, 15) - TODAY(), FLOOR(J48*365,1))</f>
        <v>3285</v>
      </c>
      <c r="S48" s="294" t="s">
        <v>34</v>
      </c>
      <c r="T48" s="163">
        <f>IF(OR(LEFT($E48,3)="LFT",LEFT($E48,3)="NTN"), "-", IF(LEFT($J48,3)="Liq", 0.03%, 0.25%))</f>
        <v>2.5000000000000001E-3</v>
      </c>
      <c r="U48" s="295" t="s">
        <v>34</v>
      </c>
      <c r="V48" s="295" t="s">
        <v>1428</v>
      </c>
      <c r="W48" s="295" t="s">
        <v>34</v>
      </c>
      <c r="X48" s="296" t="s">
        <v>34</v>
      </c>
    </row>
    <row r="49" spans="1:24">
      <c r="E49" s="204" t="str">
        <f t="shared" si="9"/>
        <v>Títulos Corporativos - 10 anos (IPCA+8.45%)</v>
      </c>
      <c r="F49" s="214" t="s">
        <v>1520</v>
      </c>
      <c r="G49" s="203" t="s">
        <v>1360</v>
      </c>
      <c r="H49" s="699" cm="1">
        <f t="array" ref="H49">IFERROR(IF(LEN(F49)&lt;=6, _xlfn._xlws.FILTER(IF(IF(IF(GetVRange("Taxas Diárias",9, "F")=$F49, GetVRange("Taxas Diárias",9, "G"))=$G49, GetVRange("Taxas Diárias",9, "I"))=$I49, GetVRange("Taxas Diárias",9, "H")),
IF(IF(IF(GetVRange("Taxas Diárias",9, "F")=$F49, GetVRange("Taxas Diárias",9, "G"))=$G49, GetVRange("Taxas Diárias",9, "I"))=$I49, GetVRange("Taxas Diárias",9, "H"))),
IF($I49="-", _xlfn._xlws.FILTER(IF(IF(IF(GetVRange("Taxas Diárias",9, "F")=$F49, GetVRange("Taxas Diárias",9, "G"))=$G49, GetVRange("Taxas Diárias",9, "J"))=$J49, GetVRange("Taxas Diárias",9, "H")),
IF(IF(IF(GetVRange("Taxas Diárias",9, "F")=$F49, GetVRange("Taxas Diárias",9, "G"))=$G49, GetVRange("Taxas Diárias",9, "J"))=$J49, GetVRange("Taxas Diárias",9, "H"))),
_xlfn._xlws.FILTER(IF(IF(IF(GetVRange("Taxas Diárias",9, "F")=$F49, GetVRange("Taxas Diárias",9, "G"))=$G49, GetVRange("Taxas Diárias",9, "I"))=$I49, GetVRange("Taxas Diárias",9, "H")),
IF(IF(IF(GetVRange("Taxas Diárias",9, "F")=$F49, GetVRange("Taxas Diárias",9, "G"))=$G49, GetVRange("Taxas Diárias",9, "I"))=$I49, GetVRange("Taxas Diárias",9, "H"))))), "-")</f>
        <v>8.4500000000000006E-2</v>
      </c>
      <c r="I49" s="216" t="s">
        <v>34</v>
      </c>
      <c r="J49" s="702">
        <v>10</v>
      </c>
      <c r="K49" s="205" t="s">
        <v>1341</v>
      </c>
      <c r="L49" s="359" t="s">
        <v>34</v>
      </c>
      <c r="M49" s="214" t="s">
        <v>34</v>
      </c>
      <c r="N49" s="214" t="s">
        <v>34</v>
      </c>
      <c r="O49" s="214" t="s">
        <v>665</v>
      </c>
      <c r="P49" s="293" t="s">
        <v>608</v>
      </c>
      <c r="Q49" s="161" t="s">
        <v>48</v>
      </c>
      <c r="R49" s="293">
        <f ca="1">IF(OR(LEFT($E49, 3) = "NTN", LEFT($E49, 3) = "LFT"), DATE(I49, 8, 15) - TODAY(), FLOOR(J49*365,1))</f>
        <v>3650</v>
      </c>
      <c r="S49" s="294" t="s">
        <v>34</v>
      </c>
      <c r="T49" s="163">
        <f>IF(OR(LEFT($E49,3)="LFT",LEFT($E49,3)="NTN"), "-", IF(LEFT($J49,3)="Liq", 0.03%, 0.25%))</f>
        <v>2.5000000000000001E-3</v>
      </c>
      <c r="U49" s="295" t="s">
        <v>34</v>
      </c>
      <c r="V49" s="295" t="s">
        <v>1428</v>
      </c>
      <c r="W49" s="295" t="s">
        <v>34</v>
      </c>
      <c r="X49" s="296" t="s">
        <v>34</v>
      </c>
    </row>
    <row r="50" spans="1:24" s="153" customFormat="1" ht="7.5" customHeight="1">
      <c r="B50" s="190"/>
      <c r="C50" s="190"/>
      <c r="D50" s="190"/>
      <c r="E50" s="152"/>
      <c r="H50" s="208"/>
      <c r="I50" s="154"/>
      <c r="J50" s="154"/>
    </row>
    <row r="51" spans="1:24" s="153" customFormat="1">
      <c r="A51" s="167"/>
      <c r="B51" s="200"/>
      <c r="C51" s="190"/>
      <c r="D51" s="190"/>
      <c r="E51" s="155" t="s">
        <v>663</v>
      </c>
      <c r="F51" s="155"/>
      <c r="G51" s="155"/>
      <c r="H51" s="209"/>
      <c r="I51" s="213"/>
      <c r="J51" s="156"/>
      <c r="K51" s="155"/>
      <c r="L51" s="155"/>
      <c r="M51" s="155"/>
      <c r="N51" s="155"/>
      <c r="O51" s="155"/>
      <c r="P51" s="155"/>
      <c r="Q51" s="155"/>
      <c r="R51" s="155"/>
      <c r="S51" s="155"/>
      <c r="T51" s="155"/>
      <c r="U51" s="177"/>
      <c r="V51" s="177"/>
      <c r="W51" s="177"/>
      <c r="X51" s="201"/>
    </row>
    <row r="52" spans="1:24" s="153" customFormat="1" ht="3" customHeight="1">
      <c r="B52" s="190"/>
      <c r="C52" s="190"/>
      <c r="D52" s="190"/>
      <c r="H52" s="210"/>
      <c r="I52" s="157"/>
      <c r="J52" s="157"/>
    </row>
    <row r="53" spans="1:24" s="153" customFormat="1">
      <c r="A53" s="167"/>
      <c r="B53" s="190" t="s">
        <v>663</v>
      </c>
      <c r="C53" s="190" t="s">
        <v>740</v>
      </c>
      <c r="D53" s="190" t="str">
        <f>B53&amp;" "&amp;C53</f>
        <v>Pré-fixado Curta</v>
      </c>
      <c r="E53" s="158" t="s">
        <v>1375</v>
      </c>
      <c r="F53" s="158"/>
      <c r="G53" s="158"/>
      <c r="H53" s="207"/>
      <c r="I53" s="212"/>
      <c r="J53" s="159"/>
      <c r="K53" s="158"/>
      <c r="L53" s="158"/>
      <c r="M53" s="158"/>
      <c r="N53" s="158"/>
      <c r="O53" s="158"/>
      <c r="P53" s="158"/>
      <c r="Q53" s="158"/>
      <c r="R53" s="158"/>
      <c r="S53" s="158"/>
      <c r="T53" s="158"/>
      <c r="U53" s="178"/>
      <c r="V53" s="178"/>
      <c r="W53" s="178"/>
      <c r="X53" s="202"/>
    </row>
    <row r="54" spans="1:24">
      <c r="E54" s="204" t="str">
        <f t="shared" ref="E54:E55" ca="1" si="10">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(13.50%)</v>
      </c>
      <c r="F54" s="214" t="s">
        <v>1363</v>
      </c>
      <c r="G54" s="698" t="s">
        <v>1478</v>
      </c>
      <c r="H54" s="467" cm="1">
        <f t="array" aca="1" ref="H54" ca="1">IFERROR(IF(LEN(F54)&lt;=6, _xlfn._xlws.FILTER(IF(IF(IF(GetVRange("Taxas Diárias",9, "F")=$F54, GetVRange("Taxas Diárias",9, "G"))=$G54, GetVRange("Taxas Diárias",9, "I"))=$I54, GetVRange("Taxas Diárias",9, "H")),
IF(IF(IF(GetVRange("Taxas Diárias",9, "F")=$F54, GetVRange("Taxas Diárias",9, "G"))=$G54, GetVRange("Taxas Diárias",9, "I"))=$I54, GetVRange("Taxas Diárias",9, "H"))),
IF($I54="-", _xlfn._xlws.FILTER(IF(IF(IF(GetVRange("Taxas Diárias",9, "F")=$F54, GetVRange("Taxas Diárias",9, "G"))=$G54, GetVRange("Taxas Diárias",9, "J"))=$J54, GetVRange("Taxas Diárias",9, "H")),
IF(IF(IF(GetVRange("Taxas Diárias",9, "F")=$F54, GetVRange("Taxas Diárias",9, "G"))=$G54, GetVRange("Taxas Diárias",9, "J"))=$J54, GetVRange("Taxas Diárias",9, "H"))),
_xlfn._xlws.FILTER(IF(IF(IF(GetVRange("Taxas Diárias",9, "F")=$F54, GetVRange("Taxas Diárias",9, "G"))=$G54, GetVRange("Taxas Diárias",9, "I"))=$I54, GetVRange("Taxas Diárias",9, "H")),
IF(IF(IF(GetVRange("Taxas Diárias",9, "F")=$F54, GetVRange("Taxas Diárias",9, "G"))=$G54, GetVRange("Taxas Diárias",9, "I"))=$I54, GetVRange("Taxas Diárias",9, "H"))))), "-")</f>
        <v>0.13500000000000001</v>
      </c>
      <c r="I54" s="701">
        <v>2023</v>
      </c>
      <c r="J54" s="697" cm="1">
        <f t="array" aca="1" ref="J54" ca="1">IFERROR(_xlfn._xlws.FILTER(IF(IF(IF(GetVRange("Taxas Diárias",9, "F")=$F54, GetVRange("Taxas Diárias",9, "G"))=$G54, GetVRange("Taxas Diárias",9, "I"))=$I54, GetVRange("Taxas Diárias",9, "J")),
IF(IF(IF(GetVRange("Taxas Diárias",9, "F")=$F54, GetVRange("Taxas Diárias",9, "G"))=$G54, GetVRange("Taxas Diárias",9, "I"))=$I54, GetVRange("Taxas Diárias",9, "J"))), "-")</f>
        <v>0.19765163117560694</v>
      </c>
      <c r="K54" s="217" t="s">
        <v>1341</v>
      </c>
      <c r="L54" s="219" t="s">
        <v>1421</v>
      </c>
      <c r="M54" s="214" t="s">
        <v>1323</v>
      </c>
      <c r="N54" s="219" t="s">
        <v>34</v>
      </c>
      <c r="O54" s="219" t="s">
        <v>1367</v>
      </c>
      <c r="P54" s="293" t="s">
        <v>608</v>
      </c>
      <c r="Q54" s="161" t="s">
        <v>48</v>
      </c>
      <c r="R54" s="293">
        <f ca="1">IF(OR(LEFT($E54, 3) = "NTN", LEFT($E54, 3) = "LFT"), DATE(I54, 8, 15) - TODAY(), FLOOR(J54*365,1))</f>
        <v>302</v>
      </c>
      <c r="S54" s="294" t="s">
        <v>34</v>
      </c>
      <c r="T54" s="163" t="str">
        <f ca="1">IF(OR(LEFT($E54,3)="LFT",LEFT($E54,3)="NTN"), "-", IF(LEFT($J54,3)="Liq", 0.03%, 0.25%))</f>
        <v>-</v>
      </c>
      <c r="U54" s="295" t="s">
        <v>34</v>
      </c>
      <c r="V54" s="295" t="s">
        <v>1428</v>
      </c>
      <c r="W54" s="295" t="s">
        <v>34</v>
      </c>
      <c r="X54" s="296" t="s">
        <v>34</v>
      </c>
    </row>
    <row r="55" spans="1:24">
      <c r="E55" s="204" t="str">
        <f t="shared" ca="1" si="10"/>
        <v>NTN-F 2025 (11.50%)</v>
      </c>
      <c r="F55" s="214" t="s">
        <v>1363</v>
      </c>
      <c r="G55" s="698" t="s">
        <v>1478</v>
      </c>
      <c r="H55" s="467" cm="1">
        <f t="array" aca="1" ref="H55" ca="1">IFERROR(IF(LEN(F55)&lt;=6, _xlfn._xlws.FILTER(IF(IF(IF(GetVRange("Taxas Diárias",9, "F")=$F55, GetVRange("Taxas Diárias",9, "G"))=$G55, GetVRange("Taxas Diárias",9, "I"))=$I55, GetVRange("Taxas Diárias",9, "H")),
IF(IF(IF(GetVRange("Taxas Diárias",9, "F")=$F55, GetVRange("Taxas Diárias",9, "G"))=$G55, GetVRange("Taxas Diárias",9, "I"))=$I55, GetVRange("Taxas Diárias",9, "H"))),
IF($I55="-", _xlfn._xlws.FILTER(IF(IF(IF(GetVRange("Taxas Diárias",9, "F")=$F55, GetVRange("Taxas Diárias",9, "G"))=$G55, GetVRange("Taxas Diárias",9, "J"))=$J55, GetVRange("Taxas Diárias",9, "H")),
IF(IF(IF(GetVRange("Taxas Diárias",9, "F")=$F55, GetVRange("Taxas Diárias",9, "G"))=$G55, GetVRange("Taxas Diárias",9, "J"))=$J55, GetVRange("Taxas Diárias",9, "H"))),
_xlfn._xlws.FILTER(IF(IF(IF(GetVRange("Taxas Diárias",9, "F")=$F55, GetVRange("Taxas Diárias",9, "G"))=$G55, GetVRange("Taxas Diárias",9, "I"))=$I55, GetVRange("Taxas Diárias",9, "H")),
IF(IF(IF(GetVRange("Taxas Diárias",9, "F")=$F55, GetVRange("Taxas Diárias",9, "G"))=$G55, GetVRange("Taxas Diárias",9, "I"))=$I55, GetVRange("Taxas Diárias",9, "H"))))), "-")</f>
        <v>0.115</v>
      </c>
      <c r="I55" s="701">
        <v>2025</v>
      </c>
      <c r="J55" s="697" cm="1">
        <f t="array" aca="1" ref="J55" ca="1">IFERROR(_xlfn._xlws.FILTER(IF(IF(IF(GetVRange("Taxas Diárias",9, "F")=$F55, GetVRange("Taxas Diárias",9, "G"))=$G55, GetVRange("Taxas Diárias",9, "I"))=$I55, GetVRange("Taxas Diárias",9, "J")),
IF(IF(IF(GetVRange("Taxas Diárias",9, "F")=$F55, GetVRange("Taxas Diárias",9, "G"))=$G55, GetVRange("Taxas Diárias",9, "I"))=$I55, GetVRange("Taxas Diárias",9, "J"))), "-")</f>
        <v>1.9867368135444126</v>
      </c>
      <c r="K55" s="217" t="s">
        <v>1341</v>
      </c>
      <c r="L55" s="219" t="s">
        <v>1421</v>
      </c>
      <c r="M55" s="214" t="s">
        <v>1323</v>
      </c>
      <c r="N55" s="219" t="s">
        <v>34</v>
      </c>
      <c r="O55" s="219" t="s">
        <v>1367</v>
      </c>
      <c r="P55" s="293" t="s">
        <v>608</v>
      </c>
      <c r="Q55" s="161" t="s">
        <v>48</v>
      </c>
      <c r="R55" s="293">
        <f ca="1">IF(OR(LEFT($E55, 3) = "NTN", LEFT($E55, 3) = "LFT"), DATE(I55, 8, 15) - TODAY(), FLOOR(J55*365,1))</f>
        <v>1033</v>
      </c>
      <c r="S55" s="294" t="s">
        <v>34</v>
      </c>
      <c r="T55" s="163" t="str">
        <f ca="1">IF(OR(LEFT($E55,3)="LFT",LEFT($E55,3)="NTN"), "-", IF(LEFT($J55,3)="Liq", 0.03%, 0.25%))</f>
        <v>-</v>
      </c>
      <c r="U55" s="295" t="s">
        <v>34</v>
      </c>
      <c r="V55" s="295" t="s">
        <v>1428</v>
      </c>
      <c r="W55" s="295" t="s">
        <v>34</v>
      </c>
      <c r="X55" s="296" t="s">
        <v>34</v>
      </c>
    </row>
    <row r="56" spans="1:24">
      <c r="E56" s="204" t="str">
        <f ca="1">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(14.35%)</v>
      </c>
      <c r="F56" s="214" t="s">
        <v>1477</v>
      </c>
      <c r="G56" s="698" t="s">
        <v>1478</v>
      </c>
      <c r="H56" s="699" cm="1">
        <f t="array" aca="1" ref="H56" ca="1">IFERROR(IF(LEN(F56)&lt;=6, _xlfn._xlws.FILTER(IF(IF(IF(GetVRange("Taxas Diárias",9, "F")=$F56, GetVRange("Taxas Diárias",9, "G"))=$G56, GetVRange("Taxas Diárias",9, "I"))=$I56, GetVRange("Taxas Diárias",9, "H")),
IF(IF(IF(GetVRange("Taxas Diárias",9, "F")=$F56, GetVRange("Taxas Diárias",9, "G"))=$G56, GetVRange("Taxas Diárias",9, "I"))=$I56, GetVRange("Taxas Diárias",9, "H"))),
IF($I56="-", _xlfn._xlws.FILTER(IF(IF(IF(GetVRange("Taxas Diárias",9, "F")=$F56, GetVRange("Taxas Diárias",9, "G"))=$G56, GetVRange("Taxas Diárias",9, "J"))=$J56, GetVRange("Taxas Diárias",9, "H")),
IF(IF(IF(GetVRange("Taxas Diárias",9, "F")=$F56, GetVRange("Taxas Diárias",9, "G"))=$G56, GetVRange("Taxas Diárias",9, "J"))=$J56, GetVRange("Taxas Diárias",9, "H"))),
_xlfn._xlws.FILTER(IF(IF(IF(GetVRange("Taxas Diárias",9, "F")=$F56, GetVRange("Taxas Diárias",9, "G"))=$G56, GetVRange("Taxas Diárias",9, "I"))=$I56, GetVRange("Taxas Diárias",9, "H")),
IF(IF(IF(GetVRange("Taxas Diárias",9, "F")=$F56, GetVRange("Taxas Diárias",9, "G"))=$G56, GetVRange("Taxas Diárias",9, "I"))=$I56, GetVRange("Taxas Diárias",9, "H"))))), "-")</f>
        <v>0.14350000000000002</v>
      </c>
      <c r="I56" s="215">
        <f ca="1">EDATE(TODAY(),J56*12)</f>
        <v>45216</v>
      </c>
      <c r="J56" s="702">
        <v>1</v>
      </c>
      <c r="K56" s="217" t="s">
        <v>1341</v>
      </c>
      <c r="L56" s="359" t="s">
        <v>34</v>
      </c>
      <c r="M56" s="214" t="s">
        <v>34</v>
      </c>
      <c r="N56" s="214" t="s">
        <v>34</v>
      </c>
      <c r="O56" s="214" t="s">
        <v>665</v>
      </c>
      <c r="P56" s="293" t="s">
        <v>608</v>
      </c>
      <c r="Q56" s="161" t="s">
        <v>48</v>
      </c>
      <c r="R56" s="293">
        <f ca="1">IF(OR(LEFT($E56, 3) = "NTN", LEFT($E56, 3) = "LFT"), DATE(I56, 8, 15) - TODAY(), FLOOR(J56*365,1))</f>
        <v>365</v>
      </c>
      <c r="S56" s="294" t="s">
        <v>34</v>
      </c>
      <c r="T56" s="163">
        <f ca="1">IF(OR(LEFT($E56,3)="LFT",LEFT($E56,3)="NTN"), "-", IF(LEFT($J56,3)="Liq", 0.03%, 0.25%))</f>
        <v>2.5000000000000001E-3</v>
      </c>
      <c r="U56" s="295" t="s">
        <v>34</v>
      </c>
      <c r="V56" s="295" t="s">
        <v>1428</v>
      </c>
      <c r="W56" s="295" t="s">
        <v>34</v>
      </c>
      <c r="X56" s="296" t="s">
        <v>34</v>
      </c>
    </row>
    <row r="57" spans="1:24">
      <c r="E57" s="204" t="str">
        <f t="shared" ref="E57:E58" ca="1" si="11">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(12.95%)</v>
      </c>
      <c r="F57" s="214" t="s">
        <v>1477</v>
      </c>
      <c r="G57" s="698" t="s">
        <v>1478</v>
      </c>
      <c r="H57" s="699" cm="1">
        <f t="array" aca="1" ref="H57" ca="1">IFERROR(IF(LEN(F57)&lt;=6, _xlfn._xlws.FILTER(IF(IF(IF(GetVRange("Taxas Diárias",9, "F")=$F57, GetVRange("Taxas Diárias",9, "G"))=$G57, GetVRange("Taxas Diárias",9, "I"))=$I57, GetVRange("Taxas Diárias",9, "H")),
IF(IF(IF(GetVRange("Taxas Diárias",9, "F")=$F57, GetVRange("Taxas Diárias",9, "G"))=$G57, GetVRange("Taxas Diárias",9, "I"))=$I57, GetVRange("Taxas Diárias",9, "H"))),
IF($I57="-", _xlfn._xlws.FILTER(IF(IF(IF(GetVRange("Taxas Diárias",9, "F")=$F57, GetVRange("Taxas Diárias",9, "G"))=$G57, GetVRange("Taxas Diárias",9, "J"))=$J57, GetVRange("Taxas Diárias",9, "H")),
IF(IF(IF(GetVRange("Taxas Diárias",9, "F")=$F57, GetVRange("Taxas Diárias",9, "G"))=$G57, GetVRange("Taxas Diárias",9, "J"))=$J57, GetVRange("Taxas Diárias",9, "H"))),
_xlfn._xlws.FILTER(IF(IF(IF(GetVRange("Taxas Diárias",9, "F")=$F57, GetVRange("Taxas Diárias",9, "G"))=$G57, GetVRange("Taxas Diárias",9, "I"))=$I57, GetVRange("Taxas Diárias",9, "H")),
IF(IF(IF(GetVRange("Taxas Diárias",9, "F")=$F57, GetVRange("Taxas Diárias",9, "G"))=$G57, GetVRange("Taxas Diárias",9, "I"))=$I57, GetVRange("Taxas Diárias",9, "H"))))), "-")</f>
        <v>0.1295</v>
      </c>
      <c r="I57" s="215">
        <f ca="1">EDATE(TODAY(),J57*12)</f>
        <v>45582</v>
      </c>
      <c r="J57" s="702">
        <v>2</v>
      </c>
      <c r="K57" s="217" t="s">
        <v>717</v>
      </c>
      <c r="L57" s="359" t="s">
        <v>34</v>
      </c>
      <c r="M57" s="214" t="s">
        <v>34</v>
      </c>
      <c r="N57" s="214" t="s">
        <v>34</v>
      </c>
      <c r="O57" s="214" t="s">
        <v>665</v>
      </c>
      <c r="P57" s="293" t="s">
        <v>608</v>
      </c>
      <c r="Q57" s="161" t="s">
        <v>48</v>
      </c>
      <c r="R57" s="293">
        <f ca="1">IF(OR(LEFT($E57, 3) = "NTN", LEFT($E57, 3) = "LFT"), DATE(I57, 8, 15) - TODAY(), FLOOR(J57*365,1))</f>
        <v>730</v>
      </c>
      <c r="S57" s="294" t="s">
        <v>34</v>
      </c>
      <c r="T57" s="163">
        <f ca="1">IF(OR(LEFT($E57,3)="LFT",LEFT($E57,3)="NTN"), "-", IF(LEFT($J57,3)="Liq", 0.03%, 0.25%))</f>
        <v>2.5000000000000001E-3</v>
      </c>
      <c r="U57" s="295" t="s">
        <v>34</v>
      </c>
      <c r="V57" s="295" t="s">
        <v>1428</v>
      </c>
      <c r="W57" s="295" t="s">
        <v>34</v>
      </c>
      <c r="X57" s="296" t="s">
        <v>34</v>
      </c>
    </row>
    <row r="58" spans="1:24">
      <c r="E58" s="204" t="str">
        <f t="shared" ca="1" si="11"/>
        <v>Títulos Bancários - 3 anos (12.85%)</v>
      </c>
      <c r="F58" s="214" t="s">
        <v>1477</v>
      </c>
      <c r="G58" s="698" t="s">
        <v>1478</v>
      </c>
      <c r="H58" s="699" cm="1">
        <f t="array" aca="1" ref="H58" ca="1">IFERROR(IF(LEN(F58)&lt;=6, _xlfn._xlws.FILTER(IF(IF(IF(GetVRange("Taxas Diárias",9, "F")=$F58, GetVRange("Taxas Diárias",9, "G"))=$G58, GetVRange("Taxas Diárias",9, "I"))=$I58, GetVRange("Taxas Diárias",9, "H")),
IF(IF(IF(GetVRange("Taxas Diárias",9, "F")=$F58, GetVRange("Taxas Diárias",9, "G"))=$G58, GetVRange("Taxas Diárias",9, "I"))=$I58, GetVRange("Taxas Diárias",9, "H"))),
IF($I58="-", _xlfn._xlws.FILTER(IF(IF(IF(GetVRange("Taxas Diárias",9, "F")=$F58, GetVRange("Taxas Diárias",9, "G"))=$G58, GetVRange("Taxas Diárias",9, "J"))=$J58, GetVRange("Taxas Diárias",9, "H")),
IF(IF(IF(GetVRange("Taxas Diárias",9, "F")=$F58, GetVRange("Taxas Diárias",9, "G"))=$G58, GetVRange("Taxas Diárias",9, "J"))=$J58, GetVRange("Taxas Diárias",9, "H"))),
_xlfn._xlws.FILTER(IF(IF(IF(GetVRange("Taxas Diárias",9, "F")=$F58, GetVRange("Taxas Diárias",9, "G"))=$G58, GetVRange("Taxas Diárias",9, "I"))=$I58, GetVRange("Taxas Diárias",9, "H")),
IF(IF(IF(GetVRange("Taxas Diárias",9, "F")=$F58, GetVRange("Taxas Diárias",9, "G"))=$G58, GetVRange("Taxas Diárias",9, "I"))=$I58, GetVRange("Taxas Diárias",9, "H"))))), "-")</f>
        <v>0.1285</v>
      </c>
      <c r="I58" s="215">
        <f ca="1">EDATE(TODAY(),J58*12)</f>
        <v>45947</v>
      </c>
      <c r="J58" s="702">
        <v>3</v>
      </c>
      <c r="K58" s="217" t="s">
        <v>717</v>
      </c>
      <c r="L58" s="359" t="s">
        <v>34</v>
      </c>
      <c r="M58" s="214" t="s">
        <v>34</v>
      </c>
      <c r="N58" s="214" t="s">
        <v>34</v>
      </c>
      <c r="O58" s="214" t="s">
        <v>665</v>
      </c>
      <c r="P58" s="293" t="s">
        <v>608</v>
      </c>
      <c r="Q58" s="161" t="s">
        <v>48</v>
      </c>
      <c r="R58" s="293">
        <f ca="1">IF(OR(LEFT($E58, 3) = "NTN", LEFT($E58, 3) = "LFT"), DATE(I58, 8, 15) - TODAY(), FLOOR(J58*365,1))</f>
        <v>1095</v>
      </c>
      <c r="S58" s="294" t="s">
        <v>34</v>
      </c>
      <c r="T58" s="163">
        <f ca="1">IF(OR(LEFT($E58,3)="LFT",LEFT($E58,3)="NTN"), "-", IF(LEFT($J58,3)="Liq", 0.03%, 0.25%))</f>
        <v>2.5000000000000001E-3</v>
      </c>
      <c r="U58" s="295" t="s">
        <v>34</v>
      </c>
      <c r="V58" s="295" t="s">
        <v>1428</v>
      </c>
      <c r="W58" s="295" t="s">
        <v>34</v>
      </c>
      <c r="X58" s="296" t="s">
        <v>34</v>
      </c>
    </row>
    <row r="59" spans="1:24" ht="5.25" customHeight="1">
      <c r="E59" s="165"/>
      <c r="H59" s="206"/>
      <c r="I59" s="211"/>
    </row>
    <row r="60" spans="1:24" s="153" customFormat="1">
      <c r="A60" s="167"/>
      <c r="B60" s="190" t="s">
        <v>663</v>
      </c>
      <c r="C60" s="192" t="s">
        <v>867</v>
      </c>
      <c r="D60" s="190" t="str">
        <f>B60&amp;" "&amp;C60</f>
        <v>Pré-fixado Média</v>
      </c>
      <c r="E60" s="158" t="s">
        <v>1379</v>
      </c>
      <c r="F60" s="158"/>
      <c r="G60" s="158"/>
      <c r="H60" s="207"/>
      <c r="I60" s="212"/>
      <c r="J60" s="159"/>
      <c r="K60" s="158"/>
      <c r="L60" s="158"/>
      <c r="M60" s="158"/>
      <c r="N60" s="158"/>
      <c r="O60" s="158"/>
      <c r="P60" s="158"/>
      <c r="Q60" s="158"/>
      <c r="R60" s="158"/>
      <c r="S60" s="158"/>
      <c r="T60" s="158"/>
      <c r="U60" s="178"/>
      <c r="V60" s="178"/>
      <c r="W60" s="178"/>
      <c r="X60" s="202"/>
    </row>
    <row r="61" spans="1:24">
      <c r="E61" s="204" t="str">
        <f t="shared" ref="E61:E66" ca="1" si="12">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(11.35%)</v>
      </c>
      <c r="F61" s="214" t="s">
        <v>1363</v>
      </c>
      <c r="G61" s="698" t="s">
        <v>1478</v>
      </c>
      <c r="H61" s="467" cm="1">
        <f t="array" aca="1" ref="H61" ca="1">IFERROR(IF(LEN(F61)&lt;=6, _xlfn._xlws.FILTER(IF(IF(IF(GetVRange("Taxas Diárias",9, "F")=$F61, GetVRange("Taxas Diárias",9, "G"))=$G61, GetVRange("Taxas Diárias",9, "I"))=$I61, GetVRange("Taxas Diárias",9, "H")),
IF(IF(IF(GetVRange("Taxas Diárias",9, "F")=$F61, GetVRange("Taxas Diárias",9, "G"))=$G61, GetVRange("Taxas Diárias",9, "I"))=$I61, GetVRange("Taxas Diárias",9, "H"))),
IF($I61="-", _xlfn._xlws.FILTER(IF(IF(IF(GetVRange("Taxas Diárias",9, "F")=$F61, GetVRange("Taxas Diárias",9, "G"))=$G61, GetVRange("Taxas Diárias",9, "J"))=$J61, GetVRange("Taxas Diárias",9, "H")),
IF(IF(IF(GetVRange("Taxas Diárias",9, "F")=$F61, GetVRange("Taxas Diárias",9, "G"))=$G61, GetVRange("Taxas Diárias",9, "J"))=$J61, GetVRange("Taxas Diárias",9, "H"))),
_xlfn._xlws.FILTER(IF(IF(IF(GetVRange("Taxas Diárias",9, "F")=$F61, GetVRange("Taxas Diárias",9, "G"))=$G61, GetVRange("Taxas Diárias",9, "I"))=$I61, GetVRange("Taxas Diárias",9, "H")),
IF(IF(IF(GetVRange("Taxas Diárias",9, "F")=$F61, GetVRange("Taxas Diárias",9, "G"))=$G61, GetVRange("Taxas Diárias",9, "I"))=$I61, GetVRange("Taxas Diárias",9, "H"))))), "-")</f>
        <v>0.1135</v>
      </c>
      <c r="I61" s="701">
        <v>2027</v>
      </c>
      <c r="J61" s="697" cm="1">
        <f t="array" aca="1" ref="J61" ca="1">IFERROR(_xlfn._xlws.FILTER(IF(IF(IF(GetVRange("Taxas Diárias",9, "F")=$F61, GetVRange("Taxas Diárias",9, "G"))=$G61, GetVRange("Taxas Diárias",9, "I"))=$I61, GetVRange("Taxas Diárias",9, "J")),
IF(IF(IF(GetVRange("Taxas Diárias",9, "F")=$F61, GetVRange("Taxas Diárias",9, "G"))=$G61, GetVRange("Taxas Diárias",9, "I"))=$I61, GetVRange("Taxas Diárias",9, "J"))), "-")</f>
        <v>3.4340746091315295</v>
      </c>
      <c r="K61" s="217" t="s">
        <v>1341</v>
      </c>
      <c r="L61" s="219" t="s">
        <v>1421</v>
      </c>
      <c r="M61" s="214" t="s">
        <v>1323</v>
      </c>
      <c r="N61" s="219" t="s">
        <v>34</v>
      </c>
      <c r="O61" s="219" t="s">
        <v>1367</v>
      </c>
      <c r="P61" s="293" t="s">
        <v>608</v>
      </c>
      <c r="Q61" s="161" t="s">
        <v>48</v>
      </c>
      <c r="R61" s="293">
        <f t="shared" ref="R61:R66" ca="1" si="13">IF(OR(LEFT($E61, 3) = "NTN", LEFT($E61, 3) = "LFT"), DATE(I61, 8, 15) - TODAY(), FLOOR(J61*365,1))</f>
        <v>1763</v>
      </c>
      <c r="S61" s="294" t="s">
        <v>34</v>
      </c>
      <c r="T61" s="163" t="str">
        <f t="shared" ref="T61:T66" ca="1" si="14">IF(OR(LEFT($E61,3)="LFT",LEFT($E61,3)="NTN"), "-", IF(LEFT($J61,3)="Liq", 0.03%, 0.25%))</f>
        <v>-</v>
      </c>
      <c r="U61" s="295" t="s">
        <v>34</v>
      </c>
      <c r="V61" s="295" t="s">
        <v>1428</v>
      </c>
      <c r="W61" s="295" t="s">
        <v>34</v>
      </c>
      <c r="X61" s="296" t="s">
        <v>34</v>
      </c>
    </row>
    <row r="62" spans="1:24">
      <c r="E62" s="204" t="str">
        <f t="shared" ca="1" si="12"/>
        <v>NTN-F 2029 (11.50%)</v>
      </c>
      <c r="F62" s="214" t="s">
        <v>1363</v>
      </c>
      <c r="G62" s="698" t="s">
        <v>1478</v>
      </c>
      <c r="H62" s="467" cm="1">
        <f t="array" aca="1" ref="H62" ca="1">IFERROR(IF(LEN(F62)&lt;=6, _xlfn._xlws.FILTER(IF(IF(IF(GetVRange("Taxas Diárias",9, "F")=$F62, GetVRange("Taxas Diárias",9, "G"))=$G62, GetVRange("Taxas Diárias",9, "I"))=$I62, GetVRange("Taxas Diárias",9, "H")),
IF(IF(IF(GetVRange("Taxas Diárias",9, "F")=$F62, GetVRange("Taxas Diárias",9, "G"))=$G62, GetVRange("Taxas Diárias",9, "I"))=$I62, GetVRange("Taxas Diárias",9, "H"))),
IF($I62="-", _xlfn._xlws.FILTER(IF(IF(IF(GetVRange("Taxas Diárias",9, "F")=$F62, GetVRange("Taxas Diárias",9, "G"))=$G62, GetVRange("Taxas Diárias",9, "J"))=$J62, GetVRange("Taxas Diárias",9, "H")),
IF(IF(IF(GetVRange("Taxas Diárias",9, "F")=$F62, GetVRange("Taxas Diárias",9, "G"))=$G62, GetVRange("Taxas Diárias",9, "J"))=$J62, GetVRange("Taxas Diárias",9, "H"))),
_xlfn._xlws.FILTER(IF(IF(IF(GetVRange("Taxas Diárias",9, "F")=$F62, GetVRange("Taxas Diárias",9, "G"))=$G62, GetVRange("Taxas Diárias",9, "I"))=$I62, GetVRange("Taxas Diárias",9, "H")),
IF(IF(IF(GetVRange("Taxas Diárias",9, "F")=$F62, GetVRange("Taxas Diárias",9, "G"))=$G62, GetVRange("Taxas Diárias",9, "I"))=$I62, GetVRange("Taxas Diárias",9, "H"))))), "-")</f>
        <v>0.115</v>
      </c>
      <c r="I62" s="701">
        <v>2029</v>
      </c>
      <c r="J62" s="697" cm="1">
        <f t="array" aca="1" ref="J62" ca="1">IFERROR(_xlfn._xlws.FILTER(IF(IF(IF(GetVRange("Taxas Diárias",9, "F")=$F62, GetVRange("Taxas Diárias",9, "G"))=$G62, GetVRange("Taxas Diárias",9, "I"))=$I62, GetVRange("Taxas Diárias",9, "J")),
IF(IF(IF(GetVRange("Taxas Diárias",9, "F")=$F62, GetVRange("Taxas Diárias",9, "G"))=$G62, GetVRange("Taxas Diárias",9, "I"))=$I62, GetVRange("Taxas Diárias",9, "J"))), "-")</f>
        <v>4.595447912689405</v>
      </c>
      <c r="K62" s="217" t="s">
        <v>1341</v>
      </c>
      <c r="L62" s="219" t="s">
        <v>1421</v>
      </c>
      <c r="M62" s="214" t="s">
        <v>1323</v>
      </c>
      <c r="N62" s="219" t="s">
        <v>34</v>
      </c>
      <c r="O62" s="219" t="s">
        <v>1367</v>
      </c>
      <c r="P62" s="293" t="s">
        <v>608</v>
      </c>
      <c r="Q62" s="161" t="s">
        <v>48</v>
      </c>
      <c r="R62" s="293">
        <f t="shared" ca="1" si="13"/>
        <v>2494</v>
      </c>
      <c r="S62" s="294" t="s">
        <v>34</v>
      </c>
      <c r="T62" s="163" t="str">
        <f t="shared" ca="1" si="14"/>
        <v>-</v>
      </c>
      <c r="U62" s="295" t="s">
        <v>34</v>
      </c>
      <c r="V62" s="295" t="s">
        <v>1428</v>
      </c>
      <c r="W62" s="295" t="s">
        <v>34</v>
      </c>
      <c r="X62" s="296" t="s">
        <v>34</v>
      </c>
    </row>
    <row r="63" spans="1:24">
      <c r="E63" s="204" t="str">
        <f t="shared" ca="1" si="12"/>
        <v>NTN-F 2031 (11.55%)</v>
      </c>
      <c r="F63" s="214" t="s">
        <v>1363</v>
      </c>
      <c r="G63" s="698" t="s">
        <v>1478</v>
      </c>
      <c r="H63" s="467" cm="1">
        <f t="array" aca="1" ref="H63" ca="1">IFERROR(IF(LEN(F63)&lt;=6, _xlfn._xlws.FILTER(IF(IF(IF(GetVRange("Taxas Diárias",9, "F")=$F63, GetVRange("Taxas Diárias",9, "G"))=$G63, GetVRange("Taxas Diárias",9, "I"))=$I63, GetVRange("Taxas Diárias",9, "H")),
IF(IF(IF(GetVRange("Taxas Diárias",9, "F")=$F63, GetVRange("Taxas Diárias",9, "G"))=$G63, GetVRange("Taxas Diárias",9, "I"))=$I63, GetVRange("Taxas Diárias",9, "H"))),
IF($I63="-", _xlfn._xlws.FILTER(IF(IF(IF(GetVRange("Taxas Diárias",9, "F")=$F63, GetVRange("Taxas Diárias",9, "G"))=$G63, GetVRange("Taxas Diárias",9, "J"))=$J63, GetVRange("Taxas Diárias",9, "H")),
IF(IF(IF(GetVRange("Taxas Diárias",9, "F")=$F63, GetVRange("Taxas Diárias",9, "G"))=$G63, GetVRange("Taxas Diárias",9, "J"))=$J63, GetVRange("Taxas Diárias",9, "H"))),
_xlfn._xlws.FILTER(IF(IF(IF(GetVRange("Taxas Diárias",9, "F")=$F63, GetVRange("Taxas Diárias",9, "G"))=$G63, GetVRange("Taxas Diárias",9, "I"))=$I63, GetVRange("Taxas Diárias",9, "H")),
IF(IF(IF(GetVRange("Taxas Diárias",9, "F")=$F63, GetVRange("Taxas Diárias",9, "G"))=$G63, GetVRange("Taxas Diárias",9, "I"))=$I63, GetVRange("Taxas Diárias",9, "H"))))), "-")</f>
        <v>0.11550000000000001</v>
      </c>
      <c r="I63" s="701">
        <v>2031</v>
      </c>
      <c r="J63" s="697" cm="1">
        <f t="array" aca="1" ref="J63" ca="1">IFERROR(_xlfn._xlws.FILTER(IF(IF(IF(GetVRange("Taxas Diárias",9, "F")=$F63, GetVRange("Taxas Diárias",9, "G"))=$G63, GetVRange("Taxas Diárias",9, "I"))=$I63, GetVRange("Taxas Diárias",9, "J")),
IF(IF(IF(GetVRange("Taxas Diárias",9, "F")=$F63, GetVRange("Taxas Diárias",9, "G"))=$G63, GetVRange("Taxas Diárias",9, "I"))=$I63, GetVRange("Taxas Diárias",9, "J"))), "-")</f>
        <v>5.5319718934676878</v>
      </c>
      <c r="K63" s="217" t="s">
        <v>1341</v>
      </c>
      <c r="L63" s="219" t="s">
        <v>1421</v>
      </c>
      <c r="M63" s="214" t="s">
        <v>1323</v>
      </c>
      <c r="N63" s="219" t="s">
        <v>34</v>
      </c>
      <c r="O63" s="219" t="s">
        <v>1367</v>
      </c>
      <c r="P63" s="293" t="s">
        <v>608</v>
      </c>
      <c r="Q63" s="161" t="s">
        <v>48</v>
      </c>
      <c r="R63" s="293">
        <f t="shared" ca="1" si="13"/>
        <v>3224</v>
      </c>
      <c r="S63" s="294" t="s">
        <v>34</v>
      </c>
      <c r="T63" s="163" t="str">
        <f t="shared" ca="1" si="14"/>
        <v>-</v>
      </c>
      <c r="U63" s="295" t="s">
        <v>34</v>
      </c>
      <c r="V63" s="295" t="s">
        <v>1428</v>
      </c>
      <c r="W63" s="295" t="s">
        <v>34</v>
      </c>
      <c r="X63" s="296" t="s">
        <v>34</v>
      </c>
    </row>
    <row r="64" spans="1:24">
      <c r="E64" s="204" t="str">
        <f t="shared" ca="1" si="12"/>
        <v>Títulos Bancários - 4 anos (12.95%)</v>
      </c>
      <c r="F64" s="214" t="s">
        <v>1477</v>
      </c>
      <c r="G64" s="698" t="s">
        <v>1478</v>
      </c>
      <c r="H64" s="699" cm="1">
        <f t="array" aca="1" ref="H64" ca="1">IFERROR(IF(LEN(F64)&lt;=6, _xlfn._xlws.FILTER(IF(IF(IF(GetVRange("Taxas Diárias",9, "F")=$F64, GetVRange("Taxas Diárias",9, "G"))=$G64, GetVRange("Taxas Diárias",9, "I"))=$I64, GetVRange("Taxas Diárias",9, "H")),
IF(IF(IF(GetVRange("Taxas Diárias",9, "F")=$F64, GetVRange("Taxas Diárias",9, "G"))=$G64, GetVRange("Taxas Diárias",9, "I"))=$I64, GetVRange("Taxas Diárias",9, "H"))),
IF($I64="-", _xlfn._xlws.FILTER(IF(IF(IF(GetVRange("Taxas Diárias",9, "F")=$F64, GetVRange("Taxas Diárias",9, "G"))=$G64, GetVRange("Taxas Diárias",9, "J"))=$J64, GetVRange("Taxas Diárias",9, "H")),
IF(IF(IF(GetVRange("Taxas Diárias",9, "F")=$F64, GetVRange("Taxas Diárias",9, "G"))=$G64, GetVRange("Taxas Diárias",9, "J"))=$J64, GetVRange("Taxas Diárias",9, "H"))),
_xlfn._xlws.FILTER(IF(IF(IF(GetVRange("Taxas Diárias",9, "F")=$F64, GetVRange("Taxas Diárias",9, "G"))=$G64, GetVRange("Taxas Diárias",9, "I"))=$I64, GetVRange("Taxas Diárias",9, "H")),
IF(IF(IF(GetVRange("Taxas Diárias",9, "F")=$F64, GetVRange("Taxas Diárias",9, "G"))=$G64, GetVRange("Taxas Diárias",9, "I"))=$I64, GetVRange("Taxas Diárias",9, "H"))))), "-")</f>
        <v>0.1295</v>
      </c>
      <c r="I64" s="215">
        <f ca="1">EDATE(TODAY(),J64*12)</f>
        <v>46312</v>
      </c>
      <c r="J64" s="702">
        <v>4</v>
      </c>
      <c r="K64" s="217" t="s">
        <v>1341</v>
      </c>
      <c r="L64" s="359" t="s">
        <v>1423</v>
      </c>
      <c r="M64" s="214" t="s">
        <v>34</v>
      </c>
      <c r="N64" s="214" t="s">
        <v>34</v>
      </c>
      <c r="O64" s="214" t="s">
        <v>665</v>
      </c>
      <c r="P64" s="293" t="s">
        <v>608</v>
      </c>
      <c r="Q64" s="161" t="s">
        <v>48</v>
      </c>
      <c r="R64" s="293">
        <f t="shared" ca="1" si="13"/>
        <v>1460</v>
      </c>
      <c r="S64" s="294" t="s">
        <v>34</v>
      </c>
      <c r="T64" s="163">
        <f t="shared" ca="1" si="14"/>
        <v>2.5000000000000001E-3</v>
      </c>
      <c r="U64" s="295" t="s">
        <v>34</v>
      </c>
      <c r="V64" s="295" t="s">
        <v>1428</v>
      </c>
      <c r="W64" s="295" t="s">
        <v>34</v>
      </c>
      <c r="X64" s="296" t="s">
        <v>34</v>
      </c>
    </row>
    <row r="65" spans="1:24">
      <c r="E65" s="204" t="str">
        <f t="shared" ca="1" si="12"/>
        <v>Títulos Bancários - 5 anos (13.05%)</v>
      </c>
      <c r="F65" s="214" t="s">
        <v>1477</v>
      </c>
      <c r="G65" s="698" t="s">
        <v>1478</v>
      </c>
      <c r="H65" s="699" cm="1">
        <f t="array" aca="1" ref="H65" ca="1">IFERROR(IF(LEN(F65)&lt;=6, _xlfn._xlws.FILTER(IF(IF(IF(GetVRange("Taxas Diárias",9, "F")=$F65, GetVRange("Taxas Diárias",9, "G"))=$G65, GetVRange("Taxas Diárias",9, "I"))=$I65, GetVRange("Taxas Diárias",9, "H")),
IF(IF(IF(GetVRange("Taxas Diárias",9, "F")=$F65, GetVRange("Taxas Diárias",9, "G"))=$G65, GetVRange("Taxas Diárias",9, "I"))=$I65, GetVRange("Taxas Diárias",9, "H"))),
IF($I65="-", _xlfn._xlws.FILTER(IF(IF(IF(GetVRange("Taxas Diárias",9, "F")=$F65, GetVRange("Taxas Diárias",9, "G"))=$G65, GetVRange("Taxas Diárias",9, "J"))=$J65, GetVRange("Taxas Diárias",9, "H")),
IF(IF(IF(GetVRange("Taxas Diárias",9, "F")=$F65, GetVRange("Taxas Diárias",9, "G"))=$G65, GetVRange("Taxas Diárias",9, "J"))=$J65, GetVRange("Taxas Diárias",9, "H"))),
_xlfn._xlws.FILTER(IF(IF(IF(GetVRange("Taxas Diárias",9, "F")=$F65, GetVRange("Taxas Diárias",9, "G"))=$G65, GetVRange("Taxas Diárias",9, "I"))=$I65, GetVRange("Taxas Diárias",9, "H")),
IF(IF(IF(GetVRange("Taxas Diárias",9, "F")=$F65, GetVRange("Taxas Diárias",9, "G"))=$G65, GetVRange("Taxas Diárias",9, "I"))=$I65, GetVRange("Taxas Diárias",9, "H"))))), "-")</f>
        <v>0.1305</v>
      </c>
      <c r="I65" s="215">
        <f ca="1">EDATE(TODAY(),J65*12)</f>
        <v>46677</v>
      </c>
      <c r="J65" s="702">
        <v>5</v>
      </c>
      <c r="K65" s="217" t="s">
        <v>1341</v>
      </c>
      <c r="L65" s="214" t="s">
        <v>1423</v>
      </c>
      <c r="M65" s="214" t="s">
        <v>34</v>
      </c>
      <c r="N65" s="214" t="s">
        <v>34</v>
      </c>
      <c r="O65" s="214" t="s">
        <v>665</v>
      </c>
      <c r="P65" s="293" t="s">
        <v>608</v>
      </c>
      <c r="Q65" s="161" t="s">
        <v>48</v>
      </c>
      <c r="R65" s="293">
        <f t="shared" ca="1" si="13"/>
        <v>1825</v>
      </c>
      <c r="S65" s="294" t="s">
        <v>34</v>
      </c>
      <c r="T65" s="163">
        <f t="shared" ca="1" si="14"/>
        <v>2.5000000000000001E-3</v>
      </c>
      <c r="U65" s="295" t="s">
        <v>34</v>
      </c>
      <c r="V65" s="295" t="s">
        <v>1428</v>
      </c>
      <c r="W65" s="295" t="s">
        <v>34</v>
      </c>
      <c r="X65" s="296" t="s">
        <v>34</v>
      </c>
    </row>
    <row r="66" spans="1:24">
      <c r="E66" s="204" t="str">
        <f t="shared" ca="1" si="12"/>
        <v>Títulos Bancários - 6 anos (12.85%)</v>
      </c>
      <c r="F66" s="214" t="s">
        <v>1477</v>
      </c>
      <c r="G66" s="698" t="s">
        <v>1478</v>
      </c>
      <c r="H66" s="699" cm="1">
        <f t="array" aca="1" ref="H66" ca="1">IFERROR(IF(LEN(F66)&lt;=6, _xlfn._xlws.FILTER(IF(IF(IF(GetVRange("Taxas Diárias",9, "F")=$F66, GetVRange("Taxas Diárias",9, "G"))=$G66, GetVRange("Taxas Diárias",9, "I"))=$I66, GetVRange("Taxas Diárias",9, "H")),
IF(IF(IF(GetVRange("Taxas Diárias",9, "F")=$F66, GetVRange("Taxas Diárias",9, "G"))=$G66, GetVRange("Taxas Diárias",9, "I"))=$I66, GetVRange("Taxas Diárias",9, "H"))),
IF($I66="-", _xlfn._xlws.FILTER(IF(IF(IF(GetVRange("Taxas Diárias",9, "F")=$F66, GetVRange("Taxas Diárias",9, "G"))=$G66, GetVRange("Taxas Diárias",9, "J"))=$J66, GetVRange("Taxas Diárias",9, "H")),
IF(IF(IF(GetVRange("Taxas Diárias",9, "F")=$F66, GetVRange("Taxas Diárias",9, "G"))=$G66, GetVRange("Taxas Diárias",9, "J"))=$J66, GetVRange("Taxas Diárias",9, "H"))),
_xlfn._xlws.FILTER(IF(IF(IF(GetVRange("Taxas Diárias",9, "F")=$F66, GetVRange("Taxas Diárias",9, "G"))=$G66, GetVRange("Taxas Diárias",9, "I"))=$I66, GetVRange("Taxas Diárias",9, "H")),
IF(IF(IF(GetVRange("Taxas Diárias",9, "F")=$F66, GetVRange("Taxas Diárias",9, "G"))=$G66, GetVRange("Taxas Diárias",9, "I"))=$I66, GetVRange("Taxas Diárias",9, "H"))))), "-")</f>
        <v>0.1285</v>
      </c>
      <c r="I66" s="215">
        <f ca="1">EDATE(TODAY(),J66*12)</f>
        <v>47043</v>
      </c>
      <c r="J66" s="702">
        <v>6</v>
      </c>
      <c r="K66" s="217" t="s">
        <v>1341</v>
      </c>
      <c r="L66" s="214" t="s">
        <v>1423</v>
      </c>
      <c r="M66" s="214" t="s">
        <v>34</v>
      </c>
      <c r="N66" s="214" t="s">
        <v>34</v>
      </c>
      <c r="O66" s="214" t="s">
        <v>665</v>
      </c>
      <c r="P66" s="293" t="s">
        <v>608</v>
      </c>
      <c r="Q66" s="161" t="s">
        <v>48</v>
      </c>
      <c r="R66" s="293">
        <f t="shared" ca="1" si="13"/>
        <v>2190</v>
      </c>
      <c r="S66" s="294" t="s">
        <v>34</v>
      </c>
      <c r="T66" s="163">
        <f t="shared" ca="1" si="14"/>
        <v>2.5000000000000001E-3</v>
      </c>
      <c r="U66" s="295" t="s">
        <v>34</v>
      </c>
      <c r="V66" s="295" t="s">
        <v>1428</v>
      </c>
      <c r="W66" s="295" t="s">
        <v>34</v>
      </c>
      <c r="X66" s="296" t="s">
        <v>34</v>
      </c>
    </row>
    <row r="67" spans="1:24" ht="5.25" customHeight="1">
      <c r="E67" s="165"/>
    </row>
    <row r="68" spans="1:24" s="153" customFormat="1">
      <c r="A68" s="167"/>
      <c r="B68" s="190" t="s">
        <v>663</v>
      </c>
      <c r="C68" s="192" t="s">
        <v>868</v>
      </c>
      <c r="D68" s="190" t="str">
        <f>B68&amp;" "&amp;C68</f>
        <v>Pré-fixado Longa</v>
      </c>
      <c r="E68" s="158" t="s">
        <v>1373</v>
      </c>
      <c r="F68" s="158"/>
      <c r="G68" s="158"/>
      <c r="H68" s="158"/>
      <c r="I68" s="159"/>
      <c r="J68" s="159"/>
      <c r="K68" s="158"/>
      <c r="L68" s="158"/>
      <c r="M68" s="158"/>
      <c r="N68" s="158"/>
      <c r="O68" s="158"/>
      <c r="P68" s="158"/>
      <c r="Q68" s="158"/>
      <c r="R68" s="158"/>
      <c r="S68" s="158"/>
      <c r="T68" s="158"/>
      <c r="U68" s="178"/>
      <c r="V68" s="178"/>
      <c r="W68" s="178"/>
      <c r="X68" s="202"/>
    </row>
    <row r="69" spans="1:24">
      <c r="E69" s="160"/>
      <c r="F69" s="161"/>
      <c r="G69" s="161"/>
      <c r="H69" s="162"/>
      <c r="I69" s="161"/>
      <c r="J69" s="161"/>
      <c r="K69" s="163"/>
      <c r="L69" s="161"/>
      <c r="M69" s="161"/>
      <c r="N69" s="161"/>
      <c r="O69" s="161"/>
      <c r="P69" s="293"/>
      <c r="Q69" s="161"/>
      <c r="R69" s="293"/>
      <c r="S69" s="294"/>
      <c r="T69" s="163"/>
      <c r="U69" s="295"/>
      <c r="V69" s="295"/>
      <c r="W69" s="295"/>
      <c r="X69" s="296"/>
    </row>
    <row r="70" spans="1:24" s="153" customFormat="1" ht="11.25" customHeight="1">
      <c r="B70" s="190"/>
      <c r="C70" s="190"/>
      <c r="D70" s="190"/>
      <c r="I70" s="154"/>
      <c r="J70" s="154"/>
    </row>
    <row r="71" spans="1:24" s="153" customFormat="1">
      <c r="A71" s="167"/>
      <c r="B71" s="200"/>
      <c r="C71" s="190"/>
      <c r="D71" s="190"/>
      <c r="E71" s="155" t="s">
        <v>14</v>
      </c>
      <c r="F71" s="155"/>
      <c r="G71" s="155"/>
      <c r="H71" s="209"/>
      <c r="I71" s="213"/>
      <c r="J71" s="156"/>
      <c r="K71" s="155"/>
      <c r="L71" s="155"/>
      <c r="M71" s="155"/>
      <c r="N71" s="155"/>
      <c r="O71" s="155"/>
      <c r="P71" s="155"/>
      <c r="Q71" s="155"/>
      <c r="R71" s="155"/>
      <c r="S71" s="155"/>
      <c r="T71" s="155"/>
      <c r="U71" s="177"/>
      <c r="V71" s="177"/>
      <c r="W71" s="177"/>
      <c r="X71" s="201"/>
    </row>
    <row r="72" spans="1:24" s="153" customFormat="1" ht="3" customHeight="1">
      <c r="B72" s="190"/>
      <c r="C72" s="190"/>
      <c r="D72" s="190"/>
      <c r="H72" s="210"/>
      <c r="I72" s="157"/>
      <c r="J72" s="157"/>
    </row>
    <row r="73" spans="1:24" s="153" customFormat="1">
      <c r="A73" s="167"/>
      <c r="B73" s="190" t="s">
        <v>607</v>
      </c>
      <c r="C73" s="190" t="s">
        <v>608</v>
      </c>
      <c r="D73" s="190" t="str">
        <f>B73&amp;" "&amp;C73</f>
        <v>Long Only Brasil</v>
      </c>
      <c r="E73" s="158" t="s">
        <v>608</v>
      </c>
      <c r="F73" s="158"/>
      <c r="G73" s="158"/>
      <c r="H73" s="207"/>
      <c r="I73" s="212"/>
      <c r="J73" s="159"/>
      <c r="K73" s="158"/>
      <c r="L73" s="158"/>
      <c r="M73" s="158"/>
      <c r="N73" s="158"/>
      <c r="O73" s="158"/>
      <c r="P73" s="158"/>
      <c r="Q73" s="158"/>
      <c r="R73" s="158"/>
      <c r="S73" s="158"/>
      <c r="T73" s="158"/>
      <c r="U73" s="178"/>
      <c r="V73" s="178"/>
      <c r="W73" s="178"/>
      <c r="X73" s="202"/>
    </row>
    <row r="74" spans="1:24">
      <c r="E74" s="292" t="s">
        <v>1399</v>
      </c>
      <c r="F74" s="293" t="s">
        <v>1403</v>
      </c>
      <c r="G74" s="345" t="s">
        <v>34</v>
      </c>
      <c r="H74" s="346" t="s">
        <v>34</v>
      </c>
      <c r="I74" s="347" t="s">
        <v>34</v>
      </c>
      <c r="J74" s="348" t="s">
        <v>34</v>
      </c>
      <c r="K74" s="466" t="s">
        <v>1341</v>
      </c>
      <c r="L74" s="682" t="s">
        <v>1421</v>
      </c>
      <c r="M74" s="682" t="s">
        <v>1323</v>
      </c>
      <c r="N74" s="293" t="s">
        <v>34</v>
      </c>
      <c r="O74" s="293" t="s">
        <v>674</v>
      </c>
      <c r="P74" s="293" t="s">
        <v>608</v>
      </c>
      <c r="Q74" s="161" t="s">
        <v>48</v>
      </c>
      <c r="R74" s="293">
        <v>2</v>
      </c>
      <c r="S74" s="294">
        <v>3.0000000000000001E-3</v>
      </c>
      <c r="T74" s="163">
        <v>2.5000000000000001E-3</v>
      </c>
      <c r="U74" s="295" t="s">
        <v>34</v>
      </c>
      <c r="V74" s="295" t="s">
        <v>1428</v>
      </c>
      <c r="W74" s="295">
        <v>15220000000</v>
      </c>
      <c r="X74" s="296">
        <v>39784</v>
      </c>
    </row>
    <row r="75" spans="1:24">
      <c r="E75" s="462" t="s">
        <v>1454</v>
      </c>
      <c r="F75" s="463" t="s">
        <v>718</v>
      </c>
      <c r="G75" s="345" t="s">
        <v>34</v>
      </c>
      <c r="H75" s="346" t="s">
        <v>34</v>
      </c>
      <c r="I75" s="347" t="s">
        <v>34</v>
      </c>
      <c r="J75" s="348" t="s">
        <v>34</v>
      </c>
      <c r="K75" s="294" t="s">
        <v>717</v>
      </c>
      <c r="L75" s="682" t="s">
        <v>34</v>
      </c>
      <c r="M75" s="682" t="s">
        <v>1323</v>
      </c>
      <c r="N75" s="293" t="s">
        <v>34</v>
      </c>
      <c r="O75" s="463" t="s">
        <v>34</v>
      </c>
      <c r="P75" s="293" t="s">
        <v>608</v>
      </c>
      <c r="Q75" s="161" t="s">
        <v>48</v>
      </c>
      <c r="R75" s="293">
        <v>2</v>
      </c>
      <c r="S75" s="468" t="s">
        <v>34</v>
      </c>
      <c r="T75" s="466">
        <v>5.0000000000000001E-3</v>
      </c>
      <c r="U75" s="295" t="s">
        <v>34</v>
      </c>
      <c r="V75" s="295" t="s">
        <v>1428</v>
      </c>
      <c r="W75" s="465" t="s">
        <v>34</v>
      </c>
      <c r="X75" s="464" t="s">
        <v>34</v>
      </c>
    </row>
    <row r="76" spans="1:24" ht="5.25" customHeight="1">
      <c r="E76" s="165"/>
      <c r="H76" s="206"/>
      <c r="I76" s="211"/>
    </row>
    <row r="77" spans="1:24" s="153" customFormat="1">
      <c r="A77" s="167"/>
      <c r="B77" s="190" t="s">
        <v>15</v>
      </c>
      <c r="C77" s="190" t="s">
        <v>15</v>
      </c>
      <c r="D77" s="190" t="str">
        <f>B77&amp;" "&amp;C77</f>
        <v>Alternativos Alternativos</v>
      </c>
      <c r="E77" s="158" t="s">
        <v>15</v>
      </c>
      <c r="F77" s="158"/>
      <c r="G77" s="158"/>
      <c r="H77" s="207"/>
      <c r="I77" s="212"/>
      <c r="J77" s="159"/>
      <c r="K77" s="158"/>
      <c r="L77" s="158"/>
      <c r="M77" s="158"/>
      <c r="N77" s="158"/>
      <c r="O77" s="158"/>
      <c r="P77" s="158"/>
      <c r="Q77" s="158"/>
      <c r="R77" s="158"/>
      <c r="S77" s="158"/>
      <c r="T77" s="158"/>
      <c r="U77" s="178"/>
      <c r="V77" s="178"/>
      <c r="W77" s="178"/>
      <c r="X77" s="202"/>
    </row>
    <row r="78" spans="1:24">
      <c r="E78" s="462" t="s">
        <v>1455</v>
      </c>
      <c r="F78" s="463" t="s">
        <v>718</v>
      </c>
      <c r="G78" s="345" t="s">
        <v>34</v>
      </c>
      <c r="H78" s="346" t="s">
        <v>34</v>
      </c>
      <c r="I78" s="347" t="s">
        <v>34</v>
      </c>
      <c r="J78" s="348" t="s">
        <v>34</v>
      </c>
      <c r="K78" s="466" t="s">
        <v>1341</v>
      </c>
      <c r="L78" s="682" t="s">
        <v>34</v>
      </c>
      <c r="M78" s="682" t="s">
        <v>1323</v>
      </c>
      <c r="N78" s="293" t="s">
        <v>34</v>
      </c>
      <c r="O78" s="463" t="s">
        <v>34</v>
      </c>
      <c r="P78" s="293" t="s">
        <v>608</v>
      </c>
      <c r="Q78" s="161" t="s">
        <v>48</v>
      </c>
      <c r="R78" s="293">
        <v>2</v>
      </c>
      <c r="S78" s="468">
        <v>0.01</v>
      </c>
      <c r="T78" s="466">
        <v>2.5000000000000001E-3</v>
      </c>
      <c r="U78" s="295" t="s">
        <v>34</v>
      </c>
      <c r="V78" s="295" t="s">
        <v>1428</v>
      </c>
      <c r="W78" s="465" t="s">
        <v>34</v>
      </c>
      <c r="X78" s="464" t="s">
        <v>34</v>
      </c>
    </row>
    <row r="79" spans="1:24" ht="5.25" customHeight="1">
      <c r="E79" s="165"/>
      <c r="H79" s="206"/>
      <c r="I79" s="211"/>
    </row>
    <row r="80" spans="1:24" s="153" customFormat="1">
      <c r="A80" s="167"/>
      <c r="B80" s="190" t="s">
        <v>14</v>
      </c>
      <c r="C80" s="190" t="s">
        <v>692</v>
      </c>
      <c r="D80" s="190" t="str">
        <f>B80&amp;" "&amp;C80</f>
        <v>Renda Variável USA</v>
      </c>
      <c r="E80" s="158" t="s">
        <v>609</v>
      </c>
      <c r="F80" s="158"/>
      <c r="G80" s="158"/>
      <c r="H80" s="207"/>
      <c r="I80" s="212"/>
      <c r="J80" s="159"/>
      <c r="K80" s="158"/>
      <c r="L80" s="158"/>
      <c r="M80" s="158"/>
      <c r="N80" s="158"/>
      <c r="O80" s="158"/>
      <c r="P80" s="158"/>
      <c r="Q80" s="158"/>
      <c r="R80" s="158"/>
      <c r="S80" s="158"/>
      <c r="T80" s="158"/>
      <c r="U80" s="178"/>
      <c r="V80" s="178"/>
      <c r="W80" s="178"/>
      <c r="X80" s="202"/>
    </row>
    <row r="81" spans="1:24">
      <c r="E81" s="292" t="s">
        <v>464</v>
      </c>
      <c r="F81" s="293" t="s">
        <v>1403</v>
      </c>
      <c r="G81" s="345" t="s">
        <v>34</v>
      </c>
      <c r="H81" s="346" t="s">
        <v>34</v>
      </c>
      <c r="I81" s="347" t="s">
        <v>34</v>
      </c>
      <c r="J81" s="348" t="s">
        <v>34</v>
      </c>
      <c r="K81" s="217" t="s">
        <v>1341</v>
      </c>
      <c r="L81" s="682" t="s">
        <v>1421</v>
      </c>
      <c r="M81" s="682" t="s">
        <v>1323</v>
      </c>
      <c r="N81" s="293" t="s">
        <v>34</v>
      </c>
      <c r="O81" s="293" t="s">
        <v>674</v>
      </c>
      <c r="P81" s="293" t="s">
        <v>608</v>
      </c>
      <c r="Q81" s="293" t="s">
        <v>49</v>
      </c>
      <c r="R81" s="293">
        <v>2</v>
      </c>
      <c r="S81" s="294">
        <v>2.3999999999999998E-3</v>
      </c>
      <c r="T81" s="163">
        <v>2.5000000000000001E-3</v>
      </c>
      <c r="U81" s="295" t="s">
        <v>34</v>
      </c>
      <c r="V81" s="295" t="s">
        <v>1428</v>
      </c>
      <c r="W81" s="295">
        <v>3010000000</v>
      </c>
      <c r="X81" s="296">
        <v>41758</v>
      </c>
    </row>
    <row r="82" spans="1:24" ht="5.25" customHeight="1">
      <c r="E82" s="165"/>
      <c r="H82" s="206"/>
      <c r="I82" s="211"/>
    </row>
    <row r="83" spans="1:24" s="153" customFormat="1">
      <c r="A83" s="167"/>
      <c r="B83" s="190" t="s">
        <v>14</v>
      </c>
      <c r="C83" s="190" t="s">
        <v>612</v>
      </c>
      <c r="D83" s="190" t="str">
        <f>B83&amp;" "&amp;C83</f>
        <v>Renda Variável China</v>
      </c>
      <c r="E83" s="158" t="s">
        <v>612</v>
      </c>
      <c r="F83" s="158"/>
      <c r="G83" s="158"/>
      <c r="H83" s="207"/>
      <c r="I83" s="212"/>
      <c r="J83" s="159"/>
      <c r="K83" s="158"/>
      <c r="L83" s="158"/>
      <c r="M83" s="158"/>
      <c r="N83" s="158"/>
      <c r="O83" s="158"/>
      <c r="P83" s="158"/>
      <c r="Q83" s="158"/>
      <c r="R83" s="158"/>
      <c r="S83" s="158"/>
      <c r="T83" s="158"/>
      <c r="U83" s="178"/>
      <c r="V83" s="178"/>
      <c r="W83" s="178"/>
      <c r="X83" s="202"/>
    </row>
    <row r="84" spans="1:24">
      <c r="E84" s="292" t="s">
        <v>1400</v>
      </c>
      <c r="F84" s="293" t="s">
        <v>1403</v>
      </c>
      <c r="G84" s="345" t="s">
        <v>34</v>
      </c>
      <c r="H84" s="346" t="s">
        <v>34</v>
      </c>
      <c r="I84" s="347" t="s">
        <v>34</v>
      </c>
      <c r="J84" s="348" t="s">
        <v>34</v>
      </c>
      <c r="K84" s="217" t="s">
        <v>1341</v>
      </c>
      <c r="L84" s="682" t="s">
        <v>34</v>
      </c>
      <c r="M84" s="682" t="s">
        <v>1323</v>
      </c>
      <c r="N84" s="293" t="s">
        <v>34</v>
      </c>
      <c r="O84" s="293" t="s">
        <v>674</v>
      </c>
      <c r="P84" s="293" t="s">
        <v>608</v>
      </c>
      <c r="Q84" s="161" t="s">
        <v>48</v>
      </c>
      <c r="R84" s="293">
        <v>2</v>
      </c>
      <c r="S84" s="294">
        <v>8.8999999999999999E-3</v>
      </c>
      <c r="T84" s="163">
        <v>2.5000000000000001E-3</v>
      </c>
      <c r="U84" s="295" t="s">
        <v>34</v>
      </c>
      <c r="V84" s="295" t="s">
        <v>1428</v>
      </c>
      <c r="W84" s="295">
        <v>484000000</v>
      </c>
      <c r="X84" s="296">
        <v>44186</v>
      </c>
    </row>
    <row r="85" spans="1:24" ht="5.25" customHeight="1">
      <c r="E85" s="165"/>
      <c r="H85" s="206"/>
      <c r="I85" s="211"/>
    </row>
    <row r="86" spans="1:24" s="153" customFormat="1">
      <c r="A86" s="167"/>
      <c r="B86" s="190" t="s">
        <v>14</v>
      </c>
      <c r="C86" s="190" t="s">
        <v>613</v>
      </c>
      <c r="D86" s="190" t="str">
        <f>B86&amp;" "&amp;C86</f>
        <v>Renda Variável Europa</v>
      </c>
      <c r="E86" s="158" t="s">
        <v>613</v>
      </c>
      <c r="F86" s="158"/>
      <c r="G86" s="158"/>
      <c r="H86" s="207"/>
      <c r="I86" s="212"/>
      <c r="J86" s="159"/>
      <c r="K86" s="158"/>
      <c r="L86" s="158"/>
      <c r="M86" s="158"/>
      <c r="N86" s="158"/>
      <c r="O86" s="158"/>
      <c r="P86" s="158"/>
      <c r="Q86" s="158"/>
      <c r="R86" s="158"/>
      <c r="S86" s="158"/>
      <c r="T86" s="158"/>
      <c r="U86" s="178"/>
      <c r="V86" s="178"/>
      <c r="W86" s="178"/>
      <c r="X86" s="202"/>
    </row>
    <row r="87" spans="1:24">
      <c r="E87" s="292" t="s">
        <v>1401</v>
      </c>
      <c r="F87" s="293" t="s">
        <v>1403</v>
      </c>
      <c r="G87" s="345" t="s">
        <v>34</v>
      </c>
      <c r="H87" s="346" t="s">
        <v>34</v>
      </c>
      <c r="I87" s="347" t="s">
        <v>34</v>
      </c>
      <c r="J87" s="348" t="s">
        <v>34</v>
      </c>
      <c r="K87" s="217" t="s">
        <v>1341</v>
      </c>
      <c r="L87" s="682" t="s">
        <v>34</v>
      </c>
      <c r="M87" s="682" t="s">
        <v>1323</v>
      </c>
      <c r="N87" s="293" t="s">
        <v>34</v>
      </c>
      <c r="O87" s="293" t="s">
        <v>674</v>
      </c>
      <c r="P87" s="293" t="s">
        <v>608</v>
      </c>
      <c r="Q87" s="161" t="s">
        <v>48</v>
      </c>
      <c r="R87" s="293">
        <v>2</v>
      </c>
      <c r="S87" s="294">
        <v>3.8999999999999998E-3</v>
      </c>
      <c r="T87" s="163">
        <v>2.5000000000000001E-3</v>
      </c>
      <c r="U87" s="295" t="s">
        <v>34</v>
      </c>
      <c r="V87" s="295" t="s">
        <v>1428</v>
      </c>
      <c r="W87" s="295">
        <v>45310000</v>
      </c>
      <c r="X87" s="296">
        <v>44215</v>
      </c>
    </row>
    <row r="88" spans="1:24" ht="5.25" customHeight="1">
      <c r="E88" s="165"/>
      <c r="H88" s="206"/>
      <c r="I88" s="211"/>
    </row>
    <row r="89" spans="1:24" s="153" customFormat="1">
      <c r="A89" s="167"/>
      <c r="B89" s="190" t="s">
        <v>14</v>
      </c>
      <c r="C89" s="190" t="s">
        <v>611</v>
      </c>
      <c r="D89" s="190" t="str">
        <f>B89&amp;" "&amp;C89</f>
        <v>Renda Variável Global</v>
      </c>
      <c r="E89" s="158" t="s">
        <v>611</v>
      </c>
      <c r="F89" s="158"/>
      <c r="G89" s="158"/>
      <c r="H89" s="207"/>
      <c r="I89" s="212"/>
      <c r="J89" s="159"/>
      <c r="K89" s="158"/>
      <c r="L89" s="158"/>
      <c r="M89" s="158"/>
      <c r="N89" s="158"/>
      <c r="O89" s="158"/>
      <c r="P89" s="158"/>
      <c r="Q89" s="158"/>
      <c r="R89" s="158"/>
      <c r="S89" s="158"/>
      <c r="T89" s="158"/>
      <c r="U89" s="178"/>
      <c r="V89" s="178"/>
      <c r="W89" s="178"/>
      <c r="X89" s="202"/>
    </row>
    <row r="90" spans="1:24">
      <c r="E90" s="292" t="s">
        <v>1402</v>
      </c>
      <c r="F90" s="293" t="s">
        <v>1403</v>
      </c>
      <c r="G90" s="345" t="s">
        <v>34</v>
      </c>
      <c r="H90" s="346" t="s">
        <v>34</v>
      </c>
      <c r="I90" s="347" t="s">
        <v>34</v>
      </c>
      <c r="J90" s="348" t="s">
        <v>34</v>
      </c>
      <c r="K90" s="217" t="s">
        <v>1341</v>
      </c>
      <c r="L90" s="682" t="s">
        <v>34</v>
      </c>
      <c r="M90" s="682" t="s">
        <v>1323</v>
      </c>
      <c r="N90" s="293" t="s">
        <v>34</v>
      </c>
      <c r="O90" s="293" t="s">
        <v>674</v>
      </c>
      <c r="P90" s="293" t="s">
        <v>608</v>
      </c>
      <c r="Q90" s="161" t="s">
        <v>48</v>
      </c>
      <c r="R90" s="293">
        <v>2</v>
      </c>
      <c r="S90" s="294">
        <v>3.8E-3</v>
      </c>
      <c r="T90" s="163">
        <v>2.5000000000000001E-3</v>
      </c>
      <c r="U90" s="295" t="s">
        <v>34</v>
      </c>
      <c r="V90" s="295" t="s">
        <v>1428</v>
      </c>
      <c r="W90" s="295">
        <v>50720000</v>
      </c>
      <c r="X90" s="296">
        <v>44489</v>
      </c>
    </row>
    <row r="91" spans="1:24" ht="5.25" customHeight="1">
      <c r="E91" s="165"/>
      <c r="H91" s="206"/>
      <c r="I91" s="211"/>
    </row>
    <row r="92" spans="1:24" s="153" customFormat="1">
      <c r="A92" s="167"/>
      <c r="B92" s="190" t="s">
        <v>14</v>
      </c>
      <c r="C92" s="190" t="s">
        <v>698</v>
      </c>
      <c r="D92" s="190" t="str">
        <f>B92&amp;" "&amp;C92</f>
        <v>Renda Variável EM</v>
      </c>
      <c r="E92" s="158" t="s">
        <v>698</v>
      </c>
      <c r="F92" s="158"/>
      <c r="G92" s="158"/>
      <c r="H92" s="207"/>
      <c r="I92" s="212"/>
      <c r="J92" s="159"/>
      <c r="K92" s="158"/>
      <c r="L92" s="158"/>
      <c r="M92" s="158"/>
      <c r="N92" s="158"/>
      <c r="O92" s="158"/>
      <c r="P92" s="158"/>
      <c r="Q92" s="158"/>
      <c r="R92" s="158"/>
      <c r="S92" s="158"/>
      <c r="T92" s="158"/>
      <c r="U92" s="178"/>
      <c r="V92" s="178"/>
      <c r="W92" s="178"/>
      <c r="X92" s="202"/>
    </row>
    <row r="93" spans="1:24">
      <c r="E93" s="292" t="s">
        <v>1404</v>
      </c>
      <c r="F93" s="293" t="s">
        <v>1403</v>
      </c>
      <c r="G93" s="345" t="s">
        <v>34</v>
      </c>
      <c r="H93" s="346" t="s">
        <v>34</v>
      </c>
      <c r="I93" s="347" t="s">
        <v>34</v>
      </c>
      <c r="J93" s="348" t="s">
        <v>34</v>
      </c>
      <c r="K93" s="217" t="s">
        <v>1341</v>
      </c>
      <c r="L93" s="682" t="s">
        <v>34</v>
      </c>
      <c r="M93" s="682" t="s">
        <v>1323</v>
      </c>
      <c r="N93" s="293" t="s">
        <v>34</v>
      </c>
      <c r="O93" s="293" t="s">
        <v>674</v>
      </c>
      <c r="P93" s="293" t="s">
        <v>608</v>
      </c>
      <c r="Q93" s="161" t="s">
        <v>48</v>
      </c>
      <c r="R93" s="293">
        <v>2</v>
      </c>
      <c r="S93" s="294">
        <v>0.01</v>
      </c>
      <c r="T93" s="163">
        <v>2.5000000000000001E-3</v>
      </c>
      <c r="U93" s="295" t="s">
        <v>34</v>
      </c>
      <c r="V93" s="295" t="s">
        <v>1428</v>
      </c>
      <c r="W93" s="295">
        <v>13540000</v>
      </c>
      <c r="X93" s="296">
        <v>44375</v>
      </c>
    </row>
    <row r="94" spans="1:24" ht="5.25" customHeight="1">
      <c r="E94" s="165"/>
      <c r="H94" s="206"/>
      <c r="I94" s="211"/>
    </row>
    <row r="95" spans="1:24" s="153" customFormat="1" ht="11.25" customHeight="1">
      <c r="B95" s="190"/>
      <c r="C95" s="190"/>
      <c r="D95" s="190"/>
      <c r="I95" s="154"/>
      <c r="J95" s="154"/>
    </row>
    <row r="96" spans="1:24">
      <c r="B96" s="200" t="s">
        <v>1345</v>
      </c>
      <c r="C96" s="200"/>
    </row>
  </sheetData>
  <mergeCells count="1">
    <mergeCell ref="E2:H3"/>
  </mergeCells>
  <conditionalFormatting sqref="E32:O32">
    <cfRule type="expression" dxfId="84" priority="191">
      <formula>AND(E32&lt;&gt;"",#REF!="",OR(COLUMN(E32)=COLUMN(#REF!),COLUMN(E32)=COLUMN(#REF!)))</formula>
    </cfRule>
  </conditionalFormatting>
  <conditionalFormatting sqref="E43:O43">
    <cfRule type="expression" dxfId="83" priority="190">
      <formula>AND(E43&lt;&gt;"",#REF!="",OR(COLUMN(E43)=COLUMN(#REF!),COLUMN(E43)=COLUMN(#REF!)))</formula>
    </cfRule>
  </conditionalFormatting>
  <conditionalFormatting sqref="E88:K89 E91:K91 E90:F90 K90 E59:O59 E76:O76 E82:O82 E85:O85 E94:O94 L88:O91 E79:O79">
    <cfRule type="expression" dxfId="82" priority="189">
      <formula>AND(E59&lt;&gt;"",#REF!="",OR(COLUMN(E59)=COLUMN(#REF!),COLUMN(E59)=COLUMN(#REF!)))</formula>
    </cfRule>
  </conditionalFormatting>
  <conditionalFormatting sqref="J38:J42 J47:J49 E69:G69 E67:G67 F13:G13 F12:H12 I12:K13 J14:K16 K40:K42 K38 J37:K37 F39:K39 L37:L42 L69:O69 I67:M67 N61:O67 L12:M20 N11:O20 L25:O31 M34:O42 N45:O49 N54:O58 F14:I20 L74:O75 F78:O78 L81:O81 L84:O84 L87:O87 L90:O90 L93:O93 E25:K25 K26:K27 F26:J28 H12:H20 G29:K31 G37:H42 G47:H49 F34:L36 H45:J46 H54:K58 H61:K66 E54:E58 E61:E66 E45:E49 E34:E42 E25:E31 E11:E20">
    <cfRule type="expression" dxfId="81" priority="188">
      <formula>AND(E11&lt;&gt;"",#REF!="",OR(COLUMN(E11)=COLUMN(#REF!),COLUMN(E11)=COLUMN(#REF!)))</formula>
    </cfRule>
  </conditionalFormatting>
  <conditionalFormatting sqref="J69:K69 G45:G46 K45:K49 J18:K18 J17 J19:J20 G61:G66">
    <cfRule type="expression" dxfId="80" priority="185">
      <formula>AND(G17&lt;&gt;"",#REF!="",OR(COLUMN(G17)=COLUMN(#REF!),COLUMN(G17)=COLUMN(#REF!)))</formula>
    </cfRule>
  </conditionalFormatting>
  <conditionalFormatting sqref="I69">
    <cfRule type="expression" dxfId="79" priority="172">
      <formula>AND(I69&lt;&gt;"",#REF!="",OR(COLUMN(I69)=COLUMN(#REF!),COLUMN(I69)=COLUMN(#REF!)))</formula>
    </cfRule>
  </conditionalFormatting>
  <conditionalFormatting sqref="F45:F46">
    <cfRule type="expression" dxfId="78" priority="170">
      <formula>AND(F45&lt;&gt;"",#REF!="",OR(COLUMN(F45)=COLUMN(#REF!),COLUMN(F45)=COLUMN(#REF!)))</formula>
    </cfRule>
  </conditionalFormatting>
  <conditionalFormatting sqref="F54:F55">
    <cfRule type="expression" dxfId="77" priority="169">
      <formula>AND(F54&lt;&gt;"",#REF!="",OR(COLUMN(F54)=COLUMN(#REF!),COLUMN(F54)=COLUMN(#REF!)))</formula>
    </cfRule>
  </conditionalFormatting>
  <conditionalFormatting sqref="F61:F63">
    <cfRule type="expression" dxfId="76" priority="168">
      <formula>AND(F61&lt;&gt;"",#REF!="",OR(COLUMN(F61)=COLUMN(#REF!),COLUMN(F61)=COLUMN(#REF!)))</formula>
    </cfRule>
  </conditionalFormatting>
  <conditionalFormatting sqref="F29:F31">
    <cfRule type="expression" dxfId="75" priority="156">
      <formula>AND(F29&lt;&gt;"",#REF!="",OR(COLUMN(F29)=COLUMN(#REF!),COLUMN(F29)=COLUMN(#REF!)))</formula>
    </cfRule>
  </conditionalFormatting>
  <conditionalFormatting sqref="F39">
    <cfRule type="expression" dxfId="74" priority="155">
      <formula>AND(F39&lt;&gt;"",#REF!="",OR(COLUMN(F39)=COLUMN(#REF!),COLUMN(F39)=COLUMN(#REF!)))</formula>
    </cfRule>
  </conditionalFormatting>
  <conditionalFormatting sqref="F37:F39">
    <cfRule type="expression" dxfId="73" priority="153">
      <formula>AND(F37&lt;&gt;"",#REF!="",OR(COLUMN(F37)=COLUMN(#REF!),COLUMN(F37)=COLUMN(#REF!)))</formula>
    </cfRule>
  </conditionalFormatting>
  <conditionalFormatting sqref="F40:F42">
    <cfRule type="expression" dxfId="72" priority="152">
      <formula>AND(F40&lt;&gt;"",#REF!="",OR(COLUMN(F40)=COLUMN(#REF!),COLUMN(F40)=COLUMN(#REF!)))</formula>
    </cfRule>
  </conditionalFormatting>
  <conditionalFormatting sqref="I37:I42">
    <cfRule type="expression" dxfId="71" priority="151">
      <formula>AND(I37&lt;&gt;"",#REF!="",OR(COLUMN(I37)=COLUMN(#REF!),COLUMN(I37)=COLUMN(#REF!)))</formula>
    </cfRule>
  </conditionalFormatting>
  <conditionalFormatting sqref="F47:F49">
    <cfRule type="expression" dxfId="70" priority="150">
      <formula>AND(F47&lt;&gt;"",#REF!="",OR(COLUMN(F47)=COLUMN(#REF!),COLUMN(F47)=COLUMN(#REF!)))</formula>
    </cfRule>
  </conditionalFormatting>
  <conditionalFormatting sqref="I47:I49">
    <cfRule type="expression" dxfId="69" priority="149">
      <formula>AND(I47&lt;&gt;"",#REF!="",OR(COLUMN(I47)=COLUMN(#REF!),COLUMN(I47)=COLUMN(#REF!)))</formula>
    </cfRule>
  </conditionalFormatting>
  <conditionalFormatting sqref="F56">
    <cfRule type="expression" dxfId="68" priority="148">
      <formula>AND(F56&lt;&gt;"",#REF!="",OR(COLUMN(F56)=COLUMN(#REF!),COLUMN(F56)=COLUMN(#REF!)))</formula>
    </cfRule>
  </conditionalFormatting>
  <conditionalFormatting sqref="F57">
    <cfRule type="expression" dxfId="67" priority="147">
      <formula>AND(F57&lt;&gt;"",#REF!="",OR(COLUMN(F57)=COLUMN(#REF!),COLUMN(F57)=COLUMN(#REF!)))</formula>
    </cfRule>
  </conditionalFormatting>
  <conditionalFormatting sqref="F58">
    <cfRule type="expression" dxfId="66" priority="146">
      <formula>AND(F58&lt;&gt;"",#REF!="",OR(COLUMN(F58)=COLUMN(#REF!),COLUMN(F58)=COLUMN(#REF!)))</formula>
    </cfRule>
  </conditionalFormatting>
  <conditionalFormatting sqref="I56:I58">
    <cfRule type="expression" dxfId="65" priority="143">
      <formula>AND(I56&lt;&gt;"",#REF!="",OR(COLUMN(I56)=COLUMN(#REF!),COLUMN(I56)=COLUMN(#REF!)))</formula>
    </cfRule>
  </conditionalFormatting>
  <conditionalFormatting sqref="F64">
    <cfRule type="expression" dxfId="64" priority="142">
      <formula>AND(F64&lt;&gt;"",#REF!="",OR(COLUMN(F64)=COLUMN(#REF!),COLUMN(F64)=COLUMN(#REF!)))</formula>
    </cfRule>
  </conditionalFormatting>
  <conditionalFormatting sqref="F65">
    <cfRule type="expression" dxfId="63" priority="141">
      <formula>AND(F65&lt;&gt;"",#REF!="",OR(COLUMN(F65)=COLUMN(#REF!),COLUMN(F65)=COLUMN(#REF!)))</formula>
    </cfRule>
  </conditionalFormatting>
  <conditionalFormatting sqref="F66">
    <cfRule type="expression" dxfId="62" priority="140">
      <formula>AND(F66&lt;&gt;"",#REF!="",OR(COLUMN(F66)=COLUMN(#REF!),COLUMN(F66)=COLUMN(#REF!)))</formula>
    </cfRule>
  </conditionalFormatting>
  <conditionalFormatting sqref="I64:I66">
    <cfRule type="expression" dxfId="61" priority="139">
      <formula>AND(I64&lt;&gt;"",#REF!="",OR(COLUMN(I64)=COLUMN(#REF!),COLUMN(I64)=COLUMN(#REF!)))</formula>
    </cfRule>
  </conditionalFormatting>
  <conditionalFormatting sqref="K20">
    <cfRule type="expression" dxfId="60" priority="135">
      <formula>AND(K20&lt;&gt;"",#REF!="",OR(COLUMN(K20)=COLUMN(#REF!),COLUMN(K20)=COLUMN(#REF!)))</formula>
    </cfRule>
  </conditionalFormatting>
  <conditionalFormatting sqref="K17">
    <cfRule type="expression" dxfId="59" priority="134">
      <formula>AND(K17&lt;&gt;"",#REF!="",OR(COLUMN(K17)=COLUMN(#REF!),COLUMN(K17)=COLUMN(#REF!)))</formula>
    </cfRule>
  </conditionalFormatting>
  <conditionalFormatting sqref="K19">
    <cfRule type="expression" dxfId="58" priority="133">
      <formula>AND(K19&lt;&gt;"",#REF!="",OR(COLUMN(K19)=COLUMN(#REF!),COLUMN(K19)=COLUMN(#REF!)))</formula>
    </cfRule>
  </conditionalFormatting>
  <conditionalFormatting sqref="K28">
    <cfRule type="expression" dxfId="57" priority="132">
      <formula>AND(K28&lt;&gt;"",#REF!="",OR(COLUMN(K28)=COLUMN(#REF!),COLUMN(K28)=COLUMN(#REF!)))</formula>
    </cfRule>
  </conditionalFormatting>
  <conditionalFormatting sqref="E81 E84 E87 E90 H81:K81 H84:K84 H87:K87 H90:K90 H74:K75 E74:E75">
    <cfRule type="expression" dxfId="56" priority="121">
      <formula>AND(E74&lt;&gt;"",#REF!="",OR(COLUMN(E74)=COLUMN(#REF!),COLUMN(E74)=COLUMN(#REF!)))</formula>
    </cfRule>
  </conditionalFormatting>
  <conditionalFormatting sqref="F74:F75">
    <cfRule type="expression" dxfId="55" priority="119">
      <formula>AND(F74&lt;&gt;"",#REF!="",OR(COLUMN(F74)=COLUMN(#REF!),COLUMN(F74)=COLUMN(#REF!)))</formula>
    </cfRule>
  </conditionalFormatting>
  <conditionalFormatting sqref="G74:G75">
    <cfRule type="expression" dxfId="54" priority="114">
      <formula>AND(G74&lt;&gt;"",#REF!="",OR(COLUMN(G74)=COLUMN(#REF!),COLUMN(G74)=COLUMN(#REF!)))</formula>
    </cfRule>
  </conditionalFormatting>
  <conditionalFormatting sqref="F81">
    <cfRule type="expression" dxfId="53" priority="101">
      <formula>AND(F81&lt;&gt;"",#REF!="",OR(COLUMN(F81)=COLUMN(#REF!),COLUMN(F81)=COLUMN(#REF!)))</formula>
    </cfRule>
  </conditionalFormatting>
  <conditionalFormatting sqref="F84">
    <cfRule type="expression" dxfId="52" priority="100">
      <formula>AND(F84&lt;&gt;"",#REF!="",OR(COLUMN(F84)=COLUMN(#REF!),COLUMN(F84)=COLUMN(#REF!)))</formula>
    </cfRule>
  </conditionalFormatting>
  <conditionalFormatting sqref="F90">
    <cfRule type="expression" dxfId="51" priority="99">
      <formula>AND(F90&lt;&gt;"",#REF!="",OR(COLUMN(F90)=COLUMN(#REF!),COLUMN(F90)=COLUMN(#REF!)))</formula>
    </cfRule>
  </conditionalFormatting>
  <conditionalFormatting sqref="F87">
    <cfRule type="expression" dxfId="50" priority="98">
      <formula>AND(F87&lt;&gt;"",#REF!="",OR(COLUMN(F87)=COLUMN(#REF!),COLUMN(F87)=COLUMN(#REF!)))</formula>
    </cfRule>
  </conditionalFormatting>
  <conditionalFormatting sqref="K93 E93">
    <cfRule type="expression" dxfId="49" priority="59">
      <formula>AND(E93&lt;&gt;"",#REF!="",OR(COLUMN(E93)=COLUMN(#REF!),COLUMN(E93)=COLUMN(#REF!)))</formula>
    </cfRule>
  </conditionalFormatting>
  <conditionalFormatting sqref="F93">
    <cfRule type="expression" dxfId="48" priority="57">
      <formula>AND(F93&lt;&gt;"",#REF!="",OR(COLUMN(F93)=COLUMN(#REF!),COLUMN(F93)=COLUMN(#REF!)))</formula>
    </cfRule>
  </conditionalFormatting>
  <conditionalFormatting sqref="G81">
    <cfRule type="expression" dxfId="47" priority="55">
      <formula>AND(G81&lt;&gt;"",#REF!="",OR(COLUMN(G81)=COLUMN(#REF!),COLUMN(G81)=COLUMN(#REF!)))</formula>
    </cfRule>
  </conditionalFormatting>
  <conditionalFormatting sqref="G84">
    <cfRule type="expression" dxfId="46" priority="54">
      <formula>AND(G84&lt;&gt;"",#REF!="",OR(COLUMN(G84)=COLUMN(#REF!),COLUMN(G84)=COLUMN(#REF!)))</formula>
    </cfRule>
  </conditionalFormatting>
  <conditionalFormatting sqref="G87">
    <cfRule type="expression" dxfId="45" priority="53">
      <formula>AND(G87&lt;&gt;"",#REF!="",OR(COLUMN(G87)=COLUMN(#REF!),COLUMN(G87)=COLUMN(#REF!)))</formula>
    </cfRule>
  </conditionalFormatting>
  <conditionalFormatting sqref="G90">
    <cfRule type="expression" dxfId="44" priority="52">
      <formula>AND(G90&lt;&gt;"",#REF!="",OR(COLUMN(G90)=COLUMN(#REF!),COLUMN(G90)=COLUMN(#REF!)))</formula>
    </cfRule>
  </conditionalFormatting>
  <conditionalFormatting sqref="H93:J93">
    <cfRule type="expression" dxfId="43" priority="51">
      <formula>AND(H93&lt;&gt;"",#REF!="",OR(COLUMN(H93)=COLUMN(#REF!),COLUMN(H93)=COLUMN(#REF!)))</formula>
    </cfRule>
  </conditionalFormatting>
  <conditionalFormatting sqref="G93">
    <cfRule type="expression" dxfId="42" priority="50">
      <formula>AND(G93&lt;&gt;"",#REF!="",OR(COLUMN(G93)=COLUMN(#REF!),COLUMN(G93)=COLUMN(#REF!)))</formula>
    </cfRule>
  </conditionalFormatting>
  <conditionalFormatting sqref="H11:K12">
    <cfRule type="expression" dxfId="41" priority="49">
      <formula>AND(H11&lt;&gt;"",#REF!="",OR(COLUMN(H11)=COLUMN(#REF!),COLUMN(H11)=COLUMN(#REF!)))</formula>
    </cfRule>
  </conditionalFormatting>
  <conditionalFormatting sqref="F11:F12">
    <cfRule type="expression" dxfId="40" priority="48">
      <formula>AND(F11&lt;&gt;"",#REF!="",OR(COLUMN(F11)=COLUMN(#REF!),COLUMN(F11)=COLUMN(#REF!)))</formula>
    </cfRule>
  </conditionalFormatting>
  <conditionalFormatting sqref="G11:G12">
    <cfRule type="expression" dxfId="39" priority="45">
      <formula>AND(G11&lt;&gt;"",#REF!="",OR(COLUMN(G11)=COLUMN(#REF!),COLUMN(G11)=COLUMN(#REF!)))</formula>
    </cfRule>
  </conditionalFormatting>
  <conditionalFormatting sqref="M11:N12">
    <cfRule type="expression" dxfId="38" priority="20">
      <formula>AND(M11&lt;&gt;"",#REF!="",OR(COLUMN(M11)=COLUMN(#REF!),COLUMN(M11)=COLUMN(#REF!)))</formula>
    </cfRule>
  </conditionalFormatting>
  <conditionalFormatting sqref="L56:L58">
    <cfRule type="expression" dxfId="37" priority="17">
      <formula>AND(L56&lt;&gt;"",#REF!="",OR(COLUMN(L56)=COLUMN(#REF!),COLUMN(L56)=COLUMN(#REF!)))</formula>
    </cfRule>
  </conditionalFormatting>
  <conditionalFormatting sqref="L54:L55">
    <cfRule type="expression" dxfId="36" priority="15">
      <formula>AND(L54&lt;&gt;"",#REF!="",OR(COLUMN(L54)=COLUMN(#REF!),COLUMN(L54)=COLUMN(#REF!)))</formula>
    </cfRule>
  </conditionalFormatting>
  <conditionalFormatting sqref="L61:L63">
    <cfRule type="expression" dxfId="35" priority="14">
      <formula>AND(L61&lt;&gt;"",#REF!="",OR(COLUMN(L61)=COLUMN(#REF!),COLUMN(L61)=COLUMN(#REF!)))</formula>
    </cfRule>
  </conditionalFormatting>
  <conditionalFormatting sqref="L64:L66">
    <cfRule type="expression" dxfId="34" priority="13">
      <formula>AND(L64&lt;&gt;"",#REF!="",OR(COLUMN(L64)=COLUMN(#REF!),COLUMN(L64)=COLUMN(#REF!)))</formula>
    </cfRule>
  </conditionalFormatting>
  <conditionalFormatting sqref="L11:L12">
    <cfRule type="expression" dxfId="33" priority="12">
      <formula>AND(L11&lt;&gt;"",#REF!="",OR(COLUMN(L11)=COLUMN(#REF!),COLUMN(L11)=COLUMN(#REF!)))</formula>
    </cfRule>
  </conditionalFormatting>
  <conditionalFormatting sqref="L45:L46">
    <cfRule type="expression" dxfId="32" priority="11">
      <formula>AND(L45&lt;&gt;"",#REF!="",OR(COLUMN(L45)=COLUMN(#REF!),COLUMN(L45)=COLUMN(#REF!)))</formula>
    </cfRule>
  </conditionalFormatting>
  <conditionalFormatting sqref="L47:L49">
    <cfRule type="expression" dxfId="31" priority="10">
      <formula>AND(L47&lt;&gt;"",#REF!="",OR(COLUMN(L47)=COLUMN(#REF!),COLUMN(L47)=COLUMN(#REF!)))</formula>
    </cfRule>
  </conditionalFormatting>
  <conditionalFormatting sqref="M45:N49">
    <cfRule type="expression" dxfId="30" priority="9">
      <formula>AND(M45&lt;&gt;"",#REF!="",OR(COLUMN(M45)=COLUMN(#REF!),COLUMN(M45)=COLUMN(#REF!)))</formula>
    </cfRule>
  </conditionalFormatting>
  <conditionalFormatting sqref="M54:N58">
    <cfRule type="expression" dxfId="29" priority="8">
      <formula>AND(M54&lt;&gt;"",#REF!="",OR(COLUMN(M54)=COLUMN(#REF!),COLUMN(M54)=COLUMN(#REF!)))</formula>
    </cfRule>
  </conditionalFormatting>
  <conditionalFormatting sqref="M61:N66">
    <cfRule type="expression" dxfId="28" priority="7">
      <formula>AND(M61&lt;&gt;"",#REF!="",OR(COLUMN(M61)=COLUMN(#REF!),COLUMN(M61)=COLUMN(#REF!)))</formula>
    </cfRule>
  </conditionalFormatting>
  <conditionalFormatting sqref="E78">
    <cfRule type="expression" dxfId="27" priority="2">
      <formula>AND(E78&lt;&gt;"",#REF!="",OR(COLUMN(E78)=COLUMN(#REF!),COLUMN(E78)=COLUMN(#REF!)))</formula>
    </cfRule>
  </conditionalFormatting>
  <conditionalFormatting sqref="G54:G58">
    <cfRule type="expression" dxfId="26" priority="1">
      <formula>AND(G54&lt;&gt;"",#REF!="",OR(COLUMN(G54)=COLUMN(#REF!),COLUMN(G54)=COLUMN(#REF!)))</formula>
    </cfRule>
  </conditionalFormatting>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K50"/>
  <sheetViews>
    <sheetView showGridLines="0" zoomScale="85" zoomScaleNormal="85" workbookViewId="0">
      <selection activeCell="I29" sqref="I29"/>
    </sheetView>
  </sheetViews>
  <sheetFormatPr defaultColWidth="10.69921875" defaultRowHeight="15"/>
  <cols>
    <col min="1" max="1" width="1.69921875" style="685" customWidth="1"/>
    <col min="2" max="2" width="7.8984375" style="192" hidden="1" customWidth="1"/>
    <col min="3" max="3" width="10.69921875" style="192" hidden="1" customWidth="1"/>
    <col min="4" max="4" width="9.59765625" style="192" hidden="1" customWidth="1"/>
    <col min="5" max="5" width="29" style="685" customWidth="1"/>
    <col min="6" max="6" width="9.69921875" style="686" customWidth="1"/>
    <col min="7" max="7" width="7.59765625" style="686" customWidth="1"/>
    <col min="8" max="8" width="9.796875" style="686" customWidth="1"/>
    <col min="9" max="9" width="9.19921875" style="687" customWidth="1"/>
    <col min="10" max="10" width="11.09765625" style="687" customWidth="1"/>
    <col min="11" max="11" width="9.796875" style="686" customWidth="1"/>
    <col min="12" max="16384" width="10.69921875" style="685"/>
  </cols>
  <sheetData>
    <row r="1" spans="2:11" ht="5.0999999999999996" customHeight="1"/>
    <row r="2" spans="2:11" s="179" customFormat="1" ht="31.5" customHeight="1">
      <c r="B2" s="193"/>
      <c r="C2" s="193"/>
      <c r="D2" s="193"/>
      <c r="E2" s="785" t="s">
        <v>1475</v>
      </c>
      <c r="F2" s="786"/>
      <c r="G2" s="786"/>
      <c r="H2" s="786"/>
      <c r="I2" s="786"/>
      <c r="J2" s="688"/>
      <c r="K2" s="688"/>
    </row>
    <row r="3" spans="2:11" s="115" customFormat="1" ht="17.25" customHeight="1">
      <c r="B3" s="194"/>
      <c r="C3" s="194"/>
      <c r="D3" s="194"/>
      <c r="E3" s="785"/>
      <c r="F3" s="786"/>
      <c r="G3" s="786"/>
      <c r="H3" s="786"/>
      <c r="I3" s="786"/>
      <c r="J3" s="688"/>
      <c r="K3" s="688"/>
    </row>
    <row r="4" spans="2:11" s="179" customFormat="1" ht="5.25" customHeight="1">
      <c r="B4" s="193"/>
      <c r="C4" s="193"/>
      <c r="D4" s="193"/>
      <c r="F4" s="689"/>
      <c r="G4" s="689"/>
      <c r="H4" s="689"/>
      <c r="I4" s="688"/>
      <c r="J4" s="688"/>
      <c r="K4" s="689"/>
    </row>
    <row r="5" spans="2:11" s="151" customFormat="1" ht="5.25" customHeight="1">
      <c r="B5" s="31"/>
      <c r="C5" s="31"/>
      <c r="D5" s="31"/>
      <c r="F5" s="690"/>
      <c r="G5" s="690"/>
      <c r="H5" s="690"/>
      <c r="I5" s="691"/>
      <c r="J5" s="691"/>
      <c r="K5" s="690"/>
    </row>
    <row r="6" spans="2:11" s="181" customFormat="1" ht="21.75" customHeight="1">
      <c r="B6" s="195"/>
      <c r="C6" s="195"/>
      <c r="D6" s="195"/>
      <c r="E6" s="182" t="s">
        <v>1334</v>
      </c>
      <c r="F6" s="692"/>
      <c r="G6" s="692"/>
      <c r="H6" s="692"/>
      <c r="I6" s="693"/>
      <c r="J6" s="693"/>
      <c r="K6" s="692"/>
    </row>
    <row r="7" spans="2:11" s="151" customFormat="1" ht="5.25" customHeight="1">
      <c r="B7" s="31"/>
      <c r="C7" s="31"/>
      <c r="D7" s="31"/>
      <c r="E7" s="30"/>
      <c r="F7" s="690"/>
      <c r="G7" s="690"/>
      <c r="H7" s="690"/>
      <c r="I7" s="691"/>
      <c r="J7" s="691"/>
      <c r="K7" s="690"/>
    </row>
    <row r="8" spans="2:11" s="114" customFormat="1" ht="34.5" customHeight="1">
      <c r="B8" s="191" t="s">
        <v>657</v>
      </c>
      <c r="C8" s="191" t="s">
        <v>1346</v>
      </c>
      <c r="D8" s="191" t="s">
        <v>1348</v>
      </c>
      <c r="E8" s="120" t="s">
        <v>1336</v>
      </c>
      <c r="F8" s="96" t="s">
        <v>1366</v>
      </c>
      <c r="G8" s="96" t="s">
        <v>1359</v>
      </c>
      <c r="H8" s="96" t="s">
        <v>1476</v>
      </c>
      <c r="I8" s="96" t="s">
        <v>1361</v>
      </c>
      <c r="J8" s="96" t="s">
        <v>706</v>
      </c>
      <c r="K8" s="96" t="s">
        <v>1521</v>
      </c>
    </row>
    <row r="9" spans="2:11">
      <c r="E9" s="710" t="s">
        <v>1479</v>
      </c>
      <c r="F9" s="708" t="s">
        <v>1368</v>
      </c>
      <c r="G9" s="708" t="s">
        <v>1369</v>
      </c>
      <c r="H9" s="709">
        <v>8.92E-4</v>
      </c>
      <c r="I9" s="708">
        <v>2025</v>
      </c>
      <c r="J9" s="708" t="s">
        <v>1364</v>
      </c>
      <c r="K9" s="700">
        <v>44845</v>
      </c>
    </row>
    <row r="10" spans="2:11">
      <c r="E10" s="710" t="s">
        <v>1480</v>
      </c>
      <c r="F10" s="708" t="s">
        <v>1477</v>
      </c>
      <c r="G10" s="708" t="s">
        <v>1358</v>
      </c>
      <c r="H10" s="706">
        <v>1.0249999999999999</v>
      </c>
      <c r="I10" s="708" t="s">
        <v>34</v>
      </c>
      <c r="J10" s="708" t="s">
        <v>1364</v>
      </c>
      <c r="K10" s="700">
        <v>44845</v>
      </c>
    </row>
    <row r="11" spans="2:11">
      <c r="E11" s="710" t="s">
        <v>1481</v>
      </c>
      <c r="F11" s="708" t="s">
        <v>1477</v>
      </c>
      <c r="G11" s="708" t="s">
        <v>1358</v>
      </c>
      <c r="H11" s="706">
        <v>1.125</v>
      </c>
      <c r="I11" s="705">
        <f t="shared" ref="I11:I14" ca="1" si="0">EDATE(TODAY(),J11*12)</f>
        <v>45033</v>
      </c>
      <c r="J11" s="708">
        <v>0.5</v>
      </c>
      <c r="K11" s="700">
        <v>44845</v>
      </c>
    </row>
    <row r="12" spans="2:11">
      <c r="E12" s="710" t="s">
        <v>1482</v>
      </c>
      <c r="F12" s="708" t="s">
        <v>1477</v>
      </c>
      <c r="G12" s="708" t="s">
        <v>1358</v>
      </c>
      <c r="H12" s="706">
        <v>1.1500000000000001</v>
      </c>
      <c r="I12" s="705">
        <f t="shared" ca="1" si="0"/>
        <v>45216</v>
      </c>
      <c r="J12" s="708">
        <v>1</v>
      </c>
      <c r="K12" s="700">
        <v>44845</v>
      </c>
    </row>
    <row r="13" spans="2:11">
      <c r="E13" s="710" t="s">
        <v>1483</v>
      </c>
      <c r="F13" s="708" t="s">
        <v>1477</v>
      </c>
      <c r="G13" s="708" t="s">
        <v>1358</v>
      </c>
      <c r="H13" s="706">
        <v>1.17</v>
      </c>
      <c r="I13" s="705">
        <f t="shared" ca="1" si="0"/>
        <v>45582</v>
      </c>
      <c r="J13" s="708">
        <v>2</v>
      </c>
      <c r="K13" s="700">
        <v>44845</v>
      </c>
    </row>
    <row r="14" spans="2:11">
      <c r="E14" s="710" t="s">
        <v>1484</v>
      </c>
      <c r="F14" s="708" t="s">
        <v>1477</v>
      </c>
      <c r="G14" s="708" t="s">
        <v>1358</v>
      </c>
      <c r="H14" s="706">
        <v>1.1599999999999999</v>
      </c>
      <c r="I14" s="705">
        <f t="shared" ca="1" si="0"/>
        <v>45947</v>
      </c>
      <c r="J14" s="708">
        <v>3</v>
      </c>
      <c r="K14" s="700">
        <v>44845</v>
      </c>
    </row>
    <row r="15" spans="2:11">
      <c r="E15" s="710" t="s">
        <v>1485</v>
      </c>
      <c r="F15" s="708" t="s">
        <v>1520</v>
      </c>
      <c r="G15" s="708" t="s">
        <v>1357</v>
      </c>
      <c r="H15" s="709">
        <v>1.6E-2</v>
      </c>
      <c r="I15" s="705" t="s">
        <v>34</v>
      </c>
      <c r="J15" s="708">
        <v>2</v>
      </c>
      <c r="K15" s="700">
        <v>44845</v>
      </c>
    </row>
    <row r="16" spans="2:11">
      <c r="E16" s="710" t="s">
        <v>1486</v>
      </c>
      <c r="F16" s="708" t="s">
        <v>1520</v>
      </c>
      <c r="G16" s="708" t="s">
        <v>1357</v>
      </c>
      <c r="H16" s="709">
        <v>1.6500000000000001E-2</v>
      </c>
      <c r="I16" s="705" t="s">
        <v>34</v>
      </c>
      <c r="J16" s="708">
        <v>3</v>
      </c>
      <c r="K16" s="700">
        <v>44845</v>
      </c>
    </row>
    <row r="17" spans="5:11">
      <c r="E17" s="710" t="s">
        <v>1487</v>
      </c>
      <c r="F17" s="708" t="s">
        <v>1520</v>
      </c>
      <c r="G17" s="708" t="s">
        <v>1357</v>
      </c>
      <c r="H17" s="709">
        <v>1.9E-2</v>
      </c>
      <c r="I17" s="705" t="s">
        <v>34</v>
      </c>
      <c r="J17" s="708">
        <v>4</v>
      </c>
      <c r="K17" s="700">
        <v>44845</v>
      </c>
    </row>
    <row r="18" spans="5:11">
      <c r="E18" s="710" t="s">
        <v>1488</v>
      </c>
      <c r="F18" s="708" t="s">
        <v>1362</v>
      </c>
      <c r="G18" s="708" t="s">
        <v>1360</v>
      </c>
      <c r="H18" s="709">
        <v>7.2499999999999995E-2</v>
      </c>
      <c r="I18" s="707">
        <v>2023</v>
      </c>
      <c r="J18" s="704">
        <v>0.56129127218611652</v>
      </c>
      <c r="K18" s="700">
        <v>44845</v>
      </c>
    </row>
    <row r="19" spans="5:11">
      <c r="E19" s="710" t="s">
        <v>1489</v>
      </c>
      <c r="F19" s="708" t="s">
        <v>1362</v>
      </c>
      <c r="G19" s="708" t="s">
        <v>1360</v>
      </c>
      <c r="H19" s="709">
        <v>6.0499999999999998E-2</v>
      </c>
      <c r="I19" s="707">
        <v>2024</v>
      </c>
      <c r="J19" s="704">
        <v>1.7419630433427367</v>
      </c>
      <c r="K19" s="700">
        <v>44845</v>
      </c>
    </row>
    <row r="20" spans="5:11">
      <c r="E20" s="710" t="s">
        <v>1490</v>
      </c>
      <c r="F20" s="708" t="s">
        <v>1362</v>
      </c>
      <c r="G20" s="708" t="s">
        <v>1360</v>
      </c>
      <c r="H20" s="709">
        <v>5.45E-2</v>
      </c>
      <c r="I20" s="707">
        <v>2025</v>
      </c>
      <c r="J20" s="704">
        <v>2.3666382483879067</v>
      </c>
      <c r="K20" s="700">
        <v>44845</v>
      </c>
    </row>
    <row r="21" spans="5:11">
      <c r="E21" s="710" t="s">
        <v>1491</v>
      </c>
      <c r="F21" s="708" t="s">
        <v>1362</v>
      </c>
      <c r="G21" s="708" t="s">
        <v>1360</v>
      </c>
      <c r="H21" s="709">
        <v>5.2999999999999999E-2</v>
      </c>
      <c r="I21" s="707">
        <v>2026</v>
      </c>
      <c r="J21" s="704">
        <v>3.456195227812187</v>
      </c>
      <c r="K21" s="700">
        <v>44845</v>
      </c>
    </row>
    <row r="22" spans="5:11">
      <c r="E22" s="710" t="s">
        <v>1492</v>
      </c>
      <c r="F22" s="708" t="s">
        <v>1477</v>
      </c>
      <c r="G22" s="708" t="s">
        <v>1360</v>
      </c>
      <c r="H22" s="709">
        <v>8.5000000000000006E-2</v>
      </c>
      <c r="I22" s="705">
        <f t="shared" ref="I22:I24" ca="1" si="1">EDATE(TODAY(),J22*12)</f>
        <v>45216</v>
      </c>
      <c r="J22" s="708">
        <v>1</v>
      </c>
      <c r="K22" s="700">
        <v>44845</v>
      </c>
    </row>
    <row r="23" spans="5:11">
      <c r="E23" s="710" t="s">
        <v>1493</v>
      </c>
      <c r="F23" s="708" t="s">
        <v>1477</v>
      </c>
      <c r="G23" s="708" t="s">
        <v>1360</v>
      </c>
      <c r="H23" s="709">
        <v>7.5499999999999998E-2</v>
      </c>
      <c r="I23" s="705">
        <f t="shared" ca="1" si="1"/>
        <v>45582</v>
      </c>
      <c r="J23" s="708">
        <v>2</v>
      </c>
      <c r="K23" s="700">
        <v>44845</v>
      </c>
    </row>
    <row r="24" spans="5:11">
      <c r="E24" s="710" t="s">
        <v>1494</v>
      </c>
      <c r="F24" s="708" t="s">
        <v>1477</v>
      </c>
      <c r="G24" s="708" t="s">
        <v>1360</v>
      </c>
      <c r="H24" s="709">
        <v>6.9500000000000006E-2</v>
      </c>
      <c r="I24" s="705">
        <f t="shared" ca="1" si="1"/>
        <v>45947</v>
      </c>
      <c r="J24" s="708">
        <v>3</v>
      </c>
      <c r="K24" s="700">
        <v>44845</v>
      </c>
    </row>
    <row r="25" spans="5:11">
      <c r="E25" s="710" t="s">
        <v>1495</v>
      </c>
      <c r="F25" s="708" t="s">
        <v>1362</v>
      </c>
      <c r="G25" s="708" t="s">
        <v>1360</v>
      </c>
      <c r="H25" s="709">
        <v>5.3499999999999999E-2</v>
      </c>
      <c r="I25" s="707">
        <v>2027</v>
      </c>
      <c r="J25" s="704">
        <v>3.9746314473592079</v>
      </c>
      <c r="K25" s="700">
        <v>44845</v>
      </c>
    </row>
    <row r="26" spans="5:11">
      <c r="E26" s="710" t="s">
        <v>1496</v>
      </c>
      <c r="F26" s="708" t="s">
        <v>1362</v>
      </c>
      <c r="G26" s="708" t="s">
        <v>1360</v>
      </c>
      <c r="H26" s="709">
        <v>5.3499999999999999E-2</v>
      </c>
      <c r="I26" s="707">
        <v>2028</v>
      </c>
      <c r="J26" s="704">
        <v>4.9696428192987598</v>
      </c>
      <c r="K26" s="700">
        <v>44845</v>
      </c>
    </row>
    <row r="27" spans="5:11">
      <c r="E27" s="710" t="s">
        <v>1497</v>
      </c>
      <c r="F27" s="708" t="s">
        <v>1362</v>
      </c>
      <c r="G27" s="708" t="s">
        <v>1360</v>
      </c>
      <c r="H27" s="709">
        <v>5.2999999999999999E-2</v>
      </c>
      <c r="I27" s="707">
        <v>2030</v>
      </c>
      <c r="J27" s="704">
        <v>6.3218311169476085</v>
      </c>
      <c r="K27" s="700">
        <v>44845</v>
      </c>
    </row>
    <row r="28" spans="5:11">
      <c r="E28" s="710" t="s">
        <v>1498</v>
      </c>
      <c r="F28" s="708" t="s">
        <v>1477</v>
      </c>
      <c r="G28" s="708" t="s">
        <v>1360</v>
      </c>
      <c r="H28" s="709">
        <v>6.7500000000000004E-2</v>
      </c>
      <c r="I28" s="705">
        <f ca="1">EDATE(TODAY(),J28*12)</f>
        <v>46312</v>
      </c>
      <c r="J28" s="708">
        <v>4</v>
      </c>
      <c r="K28" s="700">
        <v>44845</v>
      </c>
    </row>
    <row r="29" spans="5:11">
      <c r="E29" s="710" t="s">
        <v>1499</v>
      </c>
      <c r="F29" s="708" t="s">
        <v>1477</v>
      </c>
      <c r="G29" s="708" t="s">
        <v>1360</v>
      </c>
      <c r="H29" s="709">
        <v>6.8000000000000005E-2</v>
      </c>
      <c r="I29" s="705">
        <f t="shared" ref="I29:I30" ca="1" si="2">EDATE(TODAY(),J29*12)</f>
        <v>46677</v>
      </c>
      <c r="J29" s="708">
        <v>5</v>
      </c>
      <c r="K29" s="700">
        <v>44845</v>
      </c>
    </row>
    <row r="30" spans="5:11">
      <c r="E30" s="710" t="s">
        <v>1500</v>
      </c>
      <c r="F30" s="708" t="s">
        <v>1520</v>
      </c>
      <c r="G30" s="708" t="s">
        <v>1360</v>
      </c>
      <c r="H30" s="709">
        <v>7.6999999999999999E-2</v>
      </c>
      <c r="I30" s="705">
        <f t="shared" ca="1" si="2"/>
        <v>46312</v>
      </c>
      <c r="J30" s="708">
        <v>4</v>
      </c>
      <c r="K30" s="700">
        <v>44845</v>
      </c>
    </row>
    <row r="31" spans="5:11">
      <c r="E31" s="710" t="s">
        <v>1501</v>
      </c>
      <c r="F31" s="708" t="s">
        <v>1520</v>
      </c>
      <c r="G31" s="708" t="s">
        <v>1360</v>
      </c>
      <c r="H31" s="709">
        <v>8.0500000000000002E-2</v>
      </c>
      <c r="I31" s="705" t="s">
        <v>34</v>
      </c>
      <c r="J31" s="708">
        <v>5</v>
      </c>
      <c r="K31" s="700">
        <v>44845</v>
      </c>
    </row>
    <row r="32" spans="5:11">
      <c r="E32" s="710" t="s">
        <v>1502</v>
      </c>
      <c r="F32" s="708" t="s">
        <v>1520</v>
      </c>
      <c r="G32" s="708" t="s">
        <v>1360</v>
      </c>
      <c r="H32" s="709">
        <v>8.1000000000000003E-2</v>
      </c>
      <c r="I32" s="705" t="s">
        <v>34</v>
      </c>
      <c r="J32" s="708">
        <v>6</v>
      </c>
      <c r="K32" s="700">
        <v>44845</v>
      </c>
    </row>
    <row r="33" spans="5:11">
      <c r="E33" s="710" t="s">
        <v>1503</v>
      </c>
      <c r="F33" s="708" t="s">
        <v>1362</v>
      </c>
      <c r="G33" s="708" t="s">
        <v>1360</v>
      </c>
      <c r="H33" s="709">
        <v>5.6500000000000002E-2</v>
      </c>
      <c r="I33" s="707">
        <v>2032</v>
      </c>
      <c r="J33" s="704">
        <v>7.5287868562980158</v>
      </c>
      <c r="K33" s="700">
        <v>44845</v>
      </c>
    </row>
    <row r="34" spans="5:11">
      <c r="E34" s="710" t="s">
        <v>1504</v>
      </c>
      <c r="F34" s="708" t="s">
        <v>1362</v>
      </c>
      <c r="G34" s="708" t="s">
        <v>1360</v>
      </c>
      <c r="H34" s="709">
        <v>5.6500000000000002E-2</v>
      </c>
      <c r="I34" s="707">
        <v>2035</v>
      </c>
      <c r="J34" s="704">
        <v>8.8455146368112914</v>
      </c>
      <c r="K34" s="700">
        <v>44845</v>
      </c>
    </row>
    <row r="35" spans="5:11">
      <c r="E35" s="710" t="s">
        <v>1505</v>
      </c>
      <c r="F35" s="708" t="s">
        <v>1520</v>
      </c>
      <c r="G35" s="708" t="s">
        <v>1360</v>
      </c>
      <c r="H35" s="709">
        <v>8.3500000000000005E-2</v>
      </c>
      <c r="I35" s="705" t="s">
        <v>34</v>
      </c>
      <c r="J35" s="708">
        <v>8</v>
      </c>
      <c r="K35" s="700">
        <v>44845</v>
      </c>
    </row>
    <row r="36" spans="5:11">
      <c r="E36" s="710" t="s">
        <v>1506</v>
      </c>
      <c r="F36" s="708" t="s">
        <v>1520</v>
      </c>
      <c r="G36" s="708" t="s">
        <v>1360</v>
      </c>
      <c r="H36" s="709">
        <v>8.4000000000000005E-2</v>
      </c>
      <c r="I36" s="705" t="s">
        <v>34</v>
      </c>
      <c r="J36" s="708">
        <v>9</v>
      </c>
      <c r="K36" s="700">
        <v>44845</v>
      </c>
    </row>
    <row r="37" spans="5:11">
      <c r="E37" s="710" t="s">
        <v>1507</v>
      </c>
      <c r="F37" s="708" t="s">
        <v>1520</v>
      </c>
      <c r="G37" s="708" t="s">
        <v>1360</v>
      </c>
      <c r="H37" s="709">
        <v>8.4500000000000006E-2</v>
      </c>
      <c r="I37" s="705" t="s">
        <v>34</v>
      </c>
      <c r="J37" s="708">
        <v>10</v>
      </c>
      <c r="K37" s="700">
        <v>44845</v>
      </c>
    </row>
    <row r="38" spans="5:11">
      <c r="E38" s="710" t="s">
        <v>1508</v>
      </c>
      <c r="F38" s="708" t="s">
        <v>1363</v>
      </c>
      <c r="G38" s="708" t="s">
        <v>1478</v>
      </c>
      <c r="H38" s="709">
        <v>0.13500000000000001</v>
      </c>
      <c r="I38" s="707">
        <v>2023</v>
      </c>
      <c r="J38" s="704">
        <v>0.19765163117560694</v>
      </c>
      <c r="K38" s="700">
        <v>44845</v>
      </c>
    </row>
    <row r="39" spans="5:11">
      <c r="E39" s="710" t="s">
        <v>1509</v>
      </c>
      <c r="F39" s="708" t="s">
        <v>1363</v>
      </c>
      <c r="G39" s="708" t="s">
        <v>1478</v>
      </c>
      <c r="H39" s="709">
        <v>0.115</v>
      </c>
      <c r="I39" s="707">
        <v>2025</v>
      </c>
      <c r="J39" s="704">
        <v>1.9867368135444126</v>
      </c>
      <c r="K39" s="700">
        <v>44845</v>
      </c>
    </row>
    <row r="40" spans="5:11">
      <c r="E40" s="710" t="s">
        <v>1510</v>
      </c>
      <c r="F40" s="708" t="s">
        <v>1477</v>
      </c>
      <c r="G40" s="708" t="s">
        <v>1478</v>
      </c>
      <c r="H40" s="709">
        <v>0.14350000000000002</v>
      </c>
      <c r="I40" s="705">
        <f t="shared" ref="I40:I42" ca="1" si="3">EDATE(TODAY(),J40*12)</f>
        <v>45216</v>
      </c>
      <c r="J40" s="708">
        <v>1</v>
      </c>
      <c r="K40" s="700">
        <v>44845</v>
      </c>
    </row>
    <row r="41" spans="5:11">
      <c r="E41" s="710" t="s">
        <v>1511</v>
      </c>
      <c r="F41" s="708" t="s">
        <v>1477</v>
      </c>
      <c r="G41" s="708" t="s">
        <v>1478</v>
      </c>
      <c r="H41" s="709">
        <v>0.1295</v>
      </c>
      <c r="I41" s="705">
        <f t="shared" ca="1" si="3"/>
        <v>45582</v>
      </c>
      <c r="J41" s="708">
        <v>2</v>
      </c>
      <c r="K41" s="700">
        <v>44845</v>
      </c>
    </row>
    <row r="42" spans="5:11">
      <c r="E42" s="710" t="s">
        <v>1512</v>
      </c>
      <c r="F42" s="708" t="s">
        <v>1477</v>
      </c>
      <c r="G42" s="708" t="s">
        <v>1478</v>
      </c>
      <c r="H42" s="709">
        <v>0.1285</v>
      </c>
      <c r="I42" s="705">
        <f t="shared" ca="1" si="3"/>
        <v>45947</v>
      </c>
      <c r="J42" s="708">
        <v>3</v>
      </c>
      <c r="K42" s="700">
        <v>44845</v>
      </c>
    </row>
    <row r="43" spans="5:11">
      <c r="E43" s="710" t="s">
        <v>1513</v>
      </c>
      <c r="F43" s="708" t="s">
        <v>1363</v>
      </c>
      <c r="G43" s="708" t="s">
        <v>1478</v>
      </c>
      <c r="H43" s="709">
        <v>0.1135</v>
      </c>
      <c r="I43" s="707">
        <v>2027</v>
      </c>
      <c r="J43" s="704">
        <v>3.4340746091315295</v>
      </c>
      <c r="K43" s="700">
        <v>44845</v>
      </c>
    </row>
    <row r="44" spans="5:11">
      <c r="E44" s="710" t="s">
        <v>1514</v>
      </c>
      <c r="F44" s="708" t="s">
        <v>1363</v>
      </c>
      <c r="G44" s="708" t="s">
        <v>1478</v>
      </c>
      <c r="H44" s="709">
        <v>0.115</v>
      </c>
      <c r="I44" s="707">
        <v>2029</v>
      </c>
      <c r="J44" s="704">
        <v>4.595447912689405</v>
      </c>
      <c r="K44" s="700">
        <v>44845</v>
      </c>
    </row>
    <row r="45" spans="5:11">
      <c r="E45" s="710" t="s">
        <v>1515</v>
      </c>
      <c r="F45" s="708" t="s">
        <v>1363</v>
      </c>
      <c r="G45" s="708" t="s">
        <v>1478</v>
      </c>
      <c r="H45" s="709">
        <v>0.11550000000000001</v>
      </c>
      <c r="I45" s="707">
        <v>2031</v>
      </c>
      <c r="J45" s="704">
        <v>5.5319718934676878</v>
      </c>
      <c r="K45" s="700">
        <v>44845</v>
      </c>
    </row>
    <row r="46" spans="5:11">
      <c r="E46" s="710" t="s">
        <v>1516</v>
      </c>
      <c r="F46" s="708" t="s">
        <v>1363</v>
      </c>
      <c r="G46" s="708" t="s">
        <v>1478</v>
      </c>
      <c r="H46" s="709">
        <v>0.11600000000000001</v>
      </c>
      <c r="I46" s="707">
        <v>2033</v>
      </c>
      <c r="J46" s="704">
        <v>6.275717259256484</v>
      </c>
      <c r="K46" s="700">
        <v>44845</v>
      </c>
    </row>
    <row r="47" spans="5:11">
      <c r="E47" s="710" t="s">
        <v>1517</v>
      </c>
      <c r="F47" s="708" t="s">
        <v>1477</v>
      </c>
      <c r="G47" s="708" t="s">
        <v>1478</v>
      </c>
      <c r="H47" s="709">
        <v>0.1295</v>
      </c>
      <c r="I47" s="705">
        <f t="shared" ref="I47:I49" ca="1" si="4">EDATE(TODAY(),J47*12)</f>
        <v>46312</v>
      </c>
      <c r="J47" s="708">
        <v>4</v>
      </c>
      <c r="K47" s="700">
        <v>44845</v>
      </c>
    </row>
    <row r="48" spans="5:11">
      <c r="E48" s="710" t="s">
        <v>1518</v>
      </c>
      <c r="F48" s="708" t="s">
        <v>1477</v>
      </c>
      <c r="G48" s="708" t="s">
        <v>1478</v>
      </c>
      <c r="H48" s="709">
        <v>0.1305</v>
      </c>
      <c r="I48" s="705">
        <f t="shared" ca="1" si="4"/>
        <v>46677</v>
      </c>
      <c r="J48" s="708">
        <v>5</v>
      </c>
      <c r="K48" s="700">
        <v>44845</v>
      </c>
    </row>
    <row r="49" spans="2:11">
      <c r="E49" s="710" t="s">
        <v>1519</v>
      </c>
      <c r="F49" s="708" t="s">
        <v>1477</v>
      </c>
      <c r="G49" s="708" t="s">
        <v>1478</v>
      </c>
      <c r="H49" s="709">
        <v>0.1285</v>
      </c>
      <c r="I49" s="705">
        <f t="shared" ca="1" si="4"/>
        <v>47043</v>
      </c>
      <c r="J49" s="708">
        <v>6</v>
      </c>
      <c r="K49" s="700">
        <v>44845</v>
      </c>
    </row>
    <row r="50" spans="2:11" s="153" customFormat="1" ht="11.25" customHeight="1">
      <c r="B50" s="190"/>
      <c r="C50" s="190"/>
      <c r="D50" s="190"/>
      <c r="F50" s="694"/>
      <c r="G50" s="694"/>
      <c r="H50" s="694"/>
      <c r="I50" s="696"/>
      <c r="J50" s="696"/>
      <c r="K50" s="694"/>
    </row>
  </sheetData>
  <mergeCells count="1">
    <mergeCell ref="E2:I3"/>
  </mergeCells>
  <conditionalFormatting sqref="G35:J37 F18:F21 J11:J13 F30 F25:J27 F9:J10 H33:J34 E9:E49 K9:K49 G28:J32 F11:I17 G18:J24 H38:J49">
    <cfRule type="expression" dxfId="25" priority="28">
      <formula>AND(E9&lt;&gt;"",#REF!="",OR(COLUMN(E9)=COLUMN(#REF!),COLUMN(E9)=COLUMN(#REF!)))</formula>
    </cfRule>
  </conditionalFormatting>
  <conditionalFormatting sqref="J14:J17 G33:K34">
    <cfRule type="expression" dxfId="24" priority="27">
      <formula>AND(G14&lt;&gt;"",#REF!="",OR(COLUMN(G14)=COLUMN(#REF!),COLUMN(G14)=COLUMN(#REF!)))</formula>
    </cfRule>
  </conditionalFormatting>
  <conditionalFormatting sqref="F33:F34">
    <cfRule type="expression" dxfId="23" priority="25">
      <formula>AND(F33&lt;&gt;"",#REF!="",OR(COLUMN(F33)=COLUMN(#REF!),COLUMN(F33)=COLUMN(#REF!)))</formula>
    </cfRule>
  </conditionalFormatting>
  <conditionalFormatting sqref="F38:F39">
    <cfRule type="expression" dxfId="22" priority="24">
      <formula>AND(F38&lt;&gt;"",#REF!="",OR(COLUMN(F38)=COLUMN(#REF!),COLUMN(F38)=COLUMN(#REF!)))</formula>
    </cfRule>
  </conditionalFormatting>
  <conditionalFormatting sqref="F43:F46">
    <cfRule type="expression" dxfId="21" priority="23">
      <formula>AND(F43&lt;&gt;"",#REF!="",OR(COLUMN(F43)=COLUMN(#REF!),COLUMN(F43)=COLUMN(#REF!)))</formula>
    </cfRule>
  </conditionalFormatting>
  <conditionalFormatting sqref="F22:F24">
    <cfRule type="expression" dxfId="20" priority="22">
      <formula>AND(F22&lt;&gt;"",#REF!="",OR(COLUMN(F22)=COLUMN(#REF!),COLUMN(F22)=COLUMN(#REF!)))</formula>
    </cfRule>
  </conditionalFormatting>
  <conditionalFormatting sqref="F30">
    <cfRule type="expression" dxfId="19" priority="21">
      <formula>AND(F30&lt;&gt;"",#REF!="",OR(COLUMN(F30)=COLUMN(#REF!),COLUMN(F30)=COLUMN(#REF!)))</formula>
    </cfRule>
  </conditionalFormatting>
  <conditionalFormatting sqref="F28:F30">
    <cfRule type="expression" dxfId="18" priority="20">
      <formula>AND(F28&lt;&gt;"",#REF!="",OR(COLUMN(F28)=COLUMN(#REF!),COLUMN(F28)=COLUMN(#REF!)))</formula>
    </cfRule>
  </conditionalFormatting>
  <conditionalFormatting sqref="F31:F32">
    <cfRule type="expression" dxfId="17" priority="19">
      <formula>AND(F31&lt;&gt;"",#REF!="",OR(COLUMN(F31)=COLUMN(#REF!),COLUMN(F31)=COLUMN(#REF!)))</formula>
    </cfRule>
  </conditionalFormatting>
  <conditionalFormatting sqref="I28:I32">
    <cfRule type="expression" dxfId="16" priority="18">
      <formula>AND(I28&lt;&gt;"",#REF!="",OR(COLUMN(I28)=COLUMN(#REF!),COLUMN(I28)=COLUMN(#REF!)))</formula>
    </cfRule>
  </conditionalFormatting>
  <conditionalFormatting sqref="F35:F37">
    <cfRule type="expression" dxfId="15" priority="17">
      <formula>AND(F35&lt;&gt;"",#REF!="",OR(COLUMN(F35)=COLUMN(#REF!),COLUMN(F35)=COLUMN(#REF!)))</formula>
    </cfRule>
  </conditionalFormatting>
  <conditionalFormatting sqref="I35:I37">
    <cfRule type="expression" dxfId="14" priority="16">
      <formula>AND(I35&lt;&gt;"",#REF!="",OR(COLUMN(I35)=COLUMN(#REF!),COLUMN(I35)=COLUMN(#REF!)))</formula>
    </cfRule>
  </conditionalFormatting>
  <conditionalFormatting sqref="F40">
    <cfRule type="expression" dxfId="13" priority="15">
      <formula>AND(F40&lt;&gt;"",#REF!="",OR(COLUMN(F40)=COLUMN(#REF!),COLUMN(F40)=COLUMN(#REF!)))</formula>
    </cfRule>
  </conditionalFormatting>
  <conditionalFormatting sqref="F41">
    <cfRule type="expression" dxfId="12" priority="14">
      <formula>AND(F41&lt;&gt;"",#REF!="",OR(COLUMN(F41)=COLUMN(#REF!),COLUMN(F41)=COLUMN(#REF!)))</formula>
    </cfRule>
  </conditionalFormatting>
  <conditionalFormatting sqref="F42">
    <cfRule type="expression" dxfId="11" priority="13">
      <formula>AND(F42&lt;&gt;"",#REF!="",OR(COLUMN(F42)=COLUMN(#REF!),COLUMN(F42)=COLUMN(#REF!)))</formula>
    </cfRule>
  </conditionalFormatting>
  <conditionalFormatting sqref="G38:K42">
    <cfRule type="expression" dxfId="10" priority="12">
      <formula>AND(G38&lt;&gt;"",#REF!="",OR(COLUMN(G38)=COLUMN(#REF!),COLUMN(G38)=COLUMN(#REF!)))</formula>
    </cfRule>
  </conditionalFormatting>
  <conditionalFormatting sqref="I40:I42">
    <cfRule type="expression" dxfId="9" priority="11">
      <formula>AND(I40&lt;&gt;"",#REF!="",OR(COLUMN(I40)=COLUMN(#REF!),COLUMN(I40)=COLUMN(#REF!)))</formula>
    </cfRule>
  </conditionalFormatting>
  <conditionalFormatting sqref="F47">
    <cfRule type="expression" dxfId="8" priority="10">
      <formula>AND(F47&lt;&gt;"",#REF!="",OR(COLUMN(F47)=COLUMN(#REF!),COLUMN(F47)=COLUMN(#REF!)))</formula>
    </cfRule>
  </conditionalFormatting>
  <conditionalFormatting sqref="F48">
    <cfRule type="expression" dxfId="7" priority="9">
      <formula>AND(F48&lt;&gt;"",#REF!="",OR(COLUMN(F48)=COLUMN(#REF!),COLUMN(F48)=COLUMN(#REF!)))</formula>
    </cfRule>
  </conditionalFormatting>
  <conditionalFormatting sqref="F49">
    <cfRule type="expression" dxfId="6" priority="8">
      <formula>AND(F49&lt;&gt;"",#REF!="",OR(COLUMN(F49)=COLUMN(#REF!),COLUMN(F49)=COLUMN(#REF!)))</formula>
    </cfRule>
  </conditionalFormatting>
  <conditionalFormatting sqref="I47:I49">
    <cfRule type="expression" dxfId="5" priority="7">
      <formula>AND(I47&lt;&gt;"",#REF!="",OR(COLUMN(I47)=COLUMN(#REF!),COLUMN(I47)=COLUMN(#REF!)))</formula>
    </cfRule>
  </conditionalFormatting>
  <conditionalFormatting sqref="G43:K49">
    <cfRule type="expression" dxfId="4" priority="5">
      <formula>AND(G43&lt;&gt;"",#REF!="",OR(COLUMN(G43)=COLUMN(#REF!),COLUMN(G43)=COLUMN(#REF!)))</formula>
    </cfRule>
  </conditionalFormatting>
  <conditionalFormatting sqref="I11:I14">
    <cfRule type="expression" dxfId="3" priority="4">
      <formula>AND(I11&lt;&gt;"",#REF!="",OR(COLUMN(I11)=COLUMN(#REF!),COLUMN(I11)=COLUMN(#REF!)))</formula>
    </cfRule>
  </conditionalFormatting>
  <conditionalFormatting sqref="I22:I24">
    <cfRule type="expression" dxfId="2" priority="3">
      <formula>AND(I22&lt;&gt;"",#REF!="",OR(COLUMN(I22)=COLUMN(#REF!),COLUMN(I22)=COLUMN(#REF!)))</formula>
    </cfRule>
  </conditionalFormatting>
  <conditionalFormatting sqref="I40:I42">
    <cfRule type="expression" dxfId="1" priority="2">
      <formula>AND(I40&lt;&gt;"",#REF!="",OR(COLUMN(I40)=COLUMN(#REF!),COLUMN(I40)=COLUMN(#REF!)))</formula>
    </cfRule>
  </conditionalFormatting>
  <conditionalFormatting sqref="I47:I49">
    <cfRule type="expression" dxfId="0" priority="1">
      <formula>AND(I47&lt;&gt;"",#REF!="",OR(COLUMN(I47)=COLUMN(#REF!),COLUMN(I47)=COLUMN(#REF!)))</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3"/>
  <sheetViews>
    <sheetView showGridLines="0" topLeftCell="AF20" workbookViewId="0">
      <selection activeCell="AN26" sqref="AN26"/>
    </sheetView>
  </sheetViews>
  <sheetFormatPr defaultColWidth="8.8984375" defaultRowHeight="18.75"/>
  <cols>
    <col min="1" max="1" width="8.69921875" customWidth="1"/>
    <col min="2" max="2" width="11.3984375" style="113" customWidth="1"/>
    <col min="3" max="3" width="15.09765625" style="113" customWidth="1"/>
    <col min="4" max="4" width="13.3984375" style="113" customWidth="1"/>
    <col min="5" max="5" width="9.09765625" style="113" customWidth="1"/>
    <col min="6" max="6" width="11.3984375" style="113" customWidth="1"/>
    <col min="7" max="7" width="9.3984375" style="113" customWidth="1"/>
    <col min="8" max="8" width="9.296875" style="113" customWidth="1"/>
    <col min="9" max="9" width="8.8984375" style="113"/>
    <col min="10" max="10" width="10.3984375" style="113" customWidth="1"/>
    <col min="11" max="11" width="8.8984375" style="113"/>
    <col min="12" max="12" width="11.3984375" style="113" customWidth="1"/>
    <col min="13" max="13" width="13.59765625" style="113" customWidth="1"/>
    <col min="14" max="14" width="10" style="113" customWidth="1"/>
    <col min="15" max="15" width="9.19921875" style="113" customWidth="1"/>
    <col min="16" max="16" width="11.296875" style="113" customWidth="1"/>
    <col min="17" max="18" width="8.59765625" style="113" customWidth="1"/>
    <col min="19" max="19" width="8.8984375" style="113"/>
    <col min="20" max="20" width="8.3984375" style="113" customWidth="1"/>
    <col min="21" max="21" width="8.8984375" style="113"/>
    <col min="22" max="22" width="8.69921875" customWidth="1"/>
    <col min="23" max="23" width="11.296875" customWidth="1"/>
    <col min="24" max="26" width="8.69921875" customWidth="1"/>
    <col min="27" max="27" width="9.19921875" customWidth="1"/>
    <col min="28" max="33" width="8.69921875" customWidth="1"/>
    <col min="34" max="16384" width="8.8984375" style="113"/>
  </cols>
  <sheetData>
    <row r="1" spans="2:20" s="113" customFormat="1" ht="16.5" thickBot="1"/>
    <row r="2" spans="2:20" s="113" customFormat="1" ht="15.75">
      <c r="B2" s="106" t="s">
        <v>705</v>
      </c>
      <c r="C2" s="107" t="s">
        <v>657</v>
      </c>
      <c r="D2" s="108" t="s">
        <v>658</v>
      </c>
      <c r="E2" s="107" t="s">
        <v>706</v>
      </c>
      <c r="F2" s="107" t="s">
        <v>622</v>
      </c>
      <c r="G2" s="107" t="s">
        <v>707</v>
      </c>
      <c r="H2" s="107" t="s">
        <v>659</v>
      </c>
      <c r="I2" s="107" t="s">
        <v>8</v>
      </c>
      <c r="J2" s="109" t="s">
        <v>32</v>
      </c>
      <c r="L2" s="110" t="s">
        <v>705</v>
      </c>
      <c r="M2" s="110" t="s">
        <v>657</v>
      </c>
      <c r="N2" s="111" t="s">
        <v>658</v>
      </c>
      <c r="O2" s="110" t="s">
        <v>706</v>
      </c>
      <c r="P2" s="110" t="s">
        <v>622</v>
      </c>
      <c r="Q2" s="110" t="s">
        <v>707</v>
      </c>
      <c r="R2" s="110" t="s">
        <v>659</v>
      </c>
      <c r="S2" s="110" t="s">
        <v>8</v>
      </c>
      <c r="T2" s="110" t="s">
        <v>660</v>
      </c>
    </row>
    <row r="3" spans="2:20" s="113" customFormat="1" ht="15.75">
      <c r="B3" s="112" t="s">
        <v>14</v>
      </c>
      <c r="C3" s="113" t="s">
        <v>607</v>
      </c>
      <c r="D3" s="113" t="s">
        <v>1319</v>
      </c>
      <c r="E3" s="113" t="s">
        <v>740</v>
      </c>
      <c r="F3" s="113" t="s">
        <v>1340</v>
      </c>
      <c r="G3" s="113" t="s">
        <v>1321</v>
      </c>
      <c r="H3" s="113" t="s">
        <v>608</v>
      </c>
      <c r="I3" s="113" t="s">
        <v>48</v>
      </c>
      <c r="J3" s="123" t="s">
        <v>717</v>
      </c>
      <c r="L3" s="124" t="s">
        <v>14</v>
      </c>
      <c r="M3" s="125" t="s">
        <v>607</v>
      </c>
      <c r="N3" s="126" t="s">
        <v>1319</v>
      </c>
      <c r="O3" s="126" t="s">
        <v>740</v>
      </c>
      <c r="P3" s="126" t="s">
        <v>1320</v>
      </c>
      <c r="Q3" s="126" t="s">
        <v>34</v>
      </c>
      <c r="R3" s="127" t="s">
        <v>608</v>
      </c>
      <c r="S3" s="126" t="s">
        <v>48</v>
      </c>
      <c r="T3" s="128" t="s">
        <v>1322</v>
      </c>
    </row>
    <row r="4" spans="2:20" s="113" customFormat="1" ht="15.75">
      <c r="B4" s="112" t="s">
        <v>13</v>
      </c>
      <c r="C4" s="113" t="s">
        <v>614</v>
      </c>
      <c r="D4" s="113" t="s">
        <v>691</v>
      </c>
      <c r="E4" s="113" t="s">
        <v>867</v>
      </c>
      <c r="F4" s="113" t="s">
        <v>867</v>
      </c>
      <c r="G4" s="113" t="s">
        <v>1306</v>
      </c>
      <c r="H4" s="113" t="s">
        <v>692</v>
      </c>
      <c r="I4" s="113" t="s">
        <v>49</v>
      </c>
      <c r="J4" s="123" t="s">
        <v>1341</v>
      </c>
      <c r="L4" s="129"/>
      <c r="M4" s="130" t="s">
        <v>614</v>
      </c>
      <c r="N4" s="113" t="s">
        <v>691</v>
      </c>
      <c r="O4" s="113" t="s">
        <v>867</v>
      </c>
      <c r="P4" s="113" t="s">
        <v>1324</v>
      </c>
      <c r="R4" s="131" t="s">
        <v>609</v>
      </c>
      <c r="S4" s="113" t="s">
        <v>49</v>
      </c>
      <c r="T4" s="132" t="s">
        <v>1325</v>
      </c>
    </row>
    <row r="5" spans="2:20" s="113" customFormat="1" ht="15.75">
      <c r="B5" s="112" t="s">
        <v>11</v>
      </c>
      <c r="C5" s="113" t="s">
        <v>15</v>
      </c>
      <c r="D5" s="113" t="s">
        <v>1347</v>
      </c>
      <c r="E5" s="113" t="s">
        <v>868</v>
      </c>
      <c r="F5" s="113" t="s">
        <v>1339</v>
      </c>
      <c r="G5" s="113" t="s">
        <v>34</v>
      </c>
      <c r="H5" s="113" t="s">
        <v>611</v>
      </c>
      <c r="I5" s="113" t="s">
        <v>1327</v>
      </c>
      <c r="J5" s="123" t="s">
        <v>1342</v>
      </c>
      <c r="L5" s="129"/>
      <c r="M5" s="130" t="s">
        <v>15</v>
      </c>
      <c r="N5" s="113" t="s">
        <v>610</v>
      </c>
      <c r="O5" s="113" t="s">
        <v>868</v>
      </c>
      <c r="R5" s="131" t="s">
        <v>611</v>
      </c>
      <c r="S5" s="113" t="s">
        <v>1327</v>
      </c>
      <c r="T5" s="132" t="s">
        <v>1326</v>
      </c>
    </row>
    <row r="6" spans="2:20" s="113" customFormat="1" ht="15.75">
      <c r="B6" s="112"/>
      <c r="C6" s="113" t="s">
        <v>615</v>
      </c>
      <c r="D6" s="113" t="s">
        <v>862</v>
      </c>
      <c r="E6" s="113" t="s">
        <v>34</v>
      </c>
      <c r="F6" s="113" t="s">
        <v>34</v>
      </c>
      <c r="H6" s="113" t="s">
        <v>612</v>
      </c>
      <c r="I6" s="113" t="s">
        <v>725</v>
      </c>
      <c r="J6" s="123"/>
      <c r="L6" s="129"/>
      <c r="M6" s="130"/>
      <c r="N6" s="113" t="s">
        <v>1328</v>
      </c>
      <c r="R6" s="131" t="s">
        <v>612</v>
      </c>
      <c r="S6" s="113" t="s">
        <v>725</v>
      </c>
      <c r="T6" s="132"/>
    </row>
    <row r="7" spans="2:20" s="113" customFormat="1" ht="15.75">
      <c r="B7" s="112"/>
      <c r="C7" s="113" t="s">
        <v>616</v>
      </c>
      <c r="D7" s="113" t="s">
        <v>610</v>
      </c>
      <c r="H7" s="113" t="s">
        <v>613</v>
      </c>
      <c r="I7" s="113" t="s">
        <v>34</v>
      </c>
      <c r="J7" s="123"/>
      <c r="L7" s="129"/>
      <c r="N7" s="113" t="s">
        <v>16</v>
      </c>
      <c r="R7" s="131" t="s">
        <v>613</v>
      </c>
      <c r="S7" s="113" t="s">
        <v>34</v>
      </c>
      <c r="T7" s="132"/>
    </row>
    <row r="8" spans="2:20" s="113" customFormat="1" ht="15.75">
      <c r="B8" s="112"/>
      <c r="C8" s="113" t="s">
        <v>620</v>
      </c>
      <c r="D8" s="113" t="s">
        <v>1328</v>
      </c>
      <c r="H8" s="113" t="s">
        <v>702</v>
      </c>
      <c r="J8" s="123"/>
      <c r="L8" s="133"/>
      <c r="N8" s="134" t="s">
        <v>17</v>
      </c>
      <c r="R8" s="131" t="s">
        <v>702</v>
      </c>
      <c r="T8" s="132"/>
    </row>
    <row r="9" spans="2:20" s="113" customFormat="1" ht="15.75">
      <c r="B9" s="112"/>
      <c r="C9" s="113" t="s">
        <v>663</v>
      </c>
      <c r="D9" s="113" t="s">
        <v>16</v>
      </c>
      <c r="H9" s="113" t="s">
        <v>698</v>
      </c>
      <c r="J9" s="123"/>
      <c r="L9" s="133"/>
      <c r="N9" s="134" t="s">
        <v>701</v>
      </c>
      <c r="R9" s="131" t="s">
        <v>698</v>
      </c>
      <c r="T9" s="132"/>
    </row>
    <row r="10" spans="2:20" s="113" customFormat="1" ht="15.75">
      <c r="B10" s="112"/>
      <c r="C10" s="113" t="s">
        <v>621</v>
      </c>
      <c r="D10" s="113" t="s">
        <v>17</v>
      </c>
      <c r="H10" s="113" t="s">
        <v>1272</v>
      </c>
      <c r="J10" s="123"/>
      <c r="L10" s="133"/>
      <c r="N10" s="134" t="s">
        <v>1328</v>
      </c>
      <c r="R10" s="131" t="s">
        <v>1272</v>
      </c>
      <c r="T10" s="132"/>
    </row>
    <row r="11" spans="2:20" s="113" customFormat="1" ht="15.75">
      <c r="B11" s="112"/>
      <c r="D11" s="113" t="s">
        <v>701</v>
      </c>
      <c r="J11" s="123"/>
      <c r="L11" s="133"/>
      <c r="N11" s="134" t="s">
        <v>1329</v>
      </c>
      <c r="R11" s="135"/>
      <c r="T11" s="132"/>
    </row>
    <row r="12" spans="2:20" s="113" customFormat="1" ht="15.75">
      <c r="B12" s="112"/>
      <c r="D12" s="113" t="s">
        <v>1328</v>
      </c>
      <c r="J12" s="123"/>
      <c r="L12" s="133"/>
      <c r="N12" s="134" t="s">
        <v>703</v>
      </c>
      <c r="R12" s="135"/>
      <c r="T12" s="132"/>
    </row>
    <row r="13" spans="2:20" s="113" customFormat="1" ht="15.75">
      <c r="B13" s="112"/>
      <c r="D13" s="113" t="s">
        <v>1329</v>
      </c>
      <c r="J13" s="123"/>
      <c r="L13" s="136"/>
      <c r="M13" s="137"/>
      <c r="N13" s="138"/>
      <c r="O13" s="137"/>
      <c r="P13" s="137"/>
      <c r="Q13" s="137"/>
      <c r="R13" s="139"/>
      <c r="S13" s="137"/>
      <c r="T13" s="140"/>
    </row>
    <row r="14" spans="2:20" s="113" customFormat="1" ht="15.75">
      <c r="B14" s="112"/>
      <c r="D14" s="113" t="s">
        <v>703</v>
      </c>
      <c r="J14" s="123"/>
      <c r="N14" s="134"/>
    </row>
    <row r="15" spans="2:20" s="113" customFormat="1" ht="15.75">
      <c r="B15" s="112"/>
      <c r="D15" s="113" t="s">
        <v>619</v>
      </c>
      <c r="J15" s="123"/>
      <c r="L15" s="124" t="s">
        <v>13</v>
      </c>
      <c r="M15" s="127" t="s">
        <v>615</v>
      </c>
      <c r="N15" s="141" t="s">
        <v>619</v>
      </c>
      <c r="O15" s="126" t="s">
        <v>34</v>
      </c>
      <c r="P15" s="126" t="s">
        <v>1320</v>
      </c>
      <c r="Q15" s="126" t="s">
        <v>34</v>
      </c>
      <c r="R15" s="126" t="s">
        <v>608</v>
      </c>
      <c r="S15" s="126" t="s">
        <v>1330</v>
      </c>
      <c r="T15" s="128" t="s">
        <v>1322</v>
      </c>
    </row>
    <row r="16" spans="2:20" s="113" customFormat="1" ht="15.75">
      <c r="B16" s="112"/>
      <c r="D16" s="113" t="s">
        <v>617</v>
      </c>
      <c r="J16" s="123"/>
      <c r="L16" s="129"/>
      <c r="M16" s="131" t="s">
        <v>616</v>
      </c>
      <c r="N16" s="142" t="s">
        <v>617</v>
      </c>
      <c r="P16" s="113" t="s">
        <v>1324</v>
      </c>
      <c r="R16" s="113" t="s">
        <v>609</v>
      </c>
      <c r="S16" s="113" t="s">
        <v>49</v>
      </c>
      <c r="T16" s="132" t="s">
        <v>1325</v>
      </c>
    </row>
    <row r="17" spans="1:53" ht="15.75">
      <c r="A17" s="113"/>
      <c r="B17" s="112"/>
      <c r="D17" s="113" t="s">
        <v>618</v>
      </c>
      <c r="J17" s="123"/>
      <c r="L17" s="129"/>
      <c r="M17" s="131"/>
      <c r="N17" s="142" t="s">
        <v>618</v>
      </c>
      <c r="P17" s="113" t="s">
        <v>34</v>
      </c>
      <c r="R17" s="113" t="s">
        <v>611</v>
      </c>
      <c r="T17" s="132" t="s">
        <v>1326</v>
      </c>
      <c r="V17" s="113"/>
      <c r="W17" s="113"/>
      <c r="X17" s="113"/>
      <c r="Y17" s="113"/>
      <c r="Z17" s="113"/>
      <c r="AA17" s="113"/>
      <c r="AB17" s="113"/>
      <c r="AC17" s="113"/>
      <c r="AD17" s="113"/>
      <c r="AE17" s="113"/>
      <c r="AF17" s="113"/>
      <c r="AG17" s="113"/>
    </row>
    <row r="18" spans="1:53" ht="15.75">
      <c r="A18" s="113"/>
      <c r="B18" s="112"/>
      <c r="D18" s="113" t="s">
        <v>610</v>
      </c>
      <c r="J18" s="123"/>
      <c r="L18" s="129"/>
      <c r="M18" s="131"/>
      <c r="N18" s="142" t="s">
        <v>610</v>
      </c>
      <c r="R18" s="113" t="s">
        <v>612</v>
      </c>
      <c r="T18" s="132"/>
      <c r="V18" s="113"/>
      <c r="W18" s="113"/>
      <c r="X18" s="113"/>
      <c r="Y18" s="113"/>
      <c r="Z18" s="113"/>
      <c r="AA18" s="113"/>
      <c r="AB18" s="113"/>
      <c r="AC18" s="113"/>
      <c r="AD18" s="113"/>
      <c r="AE18" s="113"/>
      <c r="AF18" s="113"/>
      <c r="AG18" s="113"/>
    </row>
    <row r="19" spans="1:53" ht="15.75">
      <c r="A19" s="113"/>
      <c r="B19" s="112"/>
      <c r="D19" s="113" t="s">
        <v>674</v>
      </c>
      <c r="J19" s="123"/>
      <c r="L19" s="143"/>
      <c r="M19" s="144"/>
      <c r="N19" s="145"/>
      <c r="O19" s="137"/>
      <c r="P19" s="137"/>
      <c r="Q19" s="137"/>
      <c r="R19" s="137" t="s">
        <v>613</v>
      </c>
      <c r="S19" s="137"/>
      <c r="T19" s="140"/>
      <c r="V19" s="113"/>
      <c r="W19" s="113"/>
      <c r="X19" s="113"/>
      <c r="Y19" s="113"/>
      <c r="Z19" s="113"/>
      <c r="AA19" s="113"/>
      <c r="AB19" s="113"/>
      <c r="AC19" s="113"/>
      <c r="AD19" s="113"/>
      <c r="AE19" s="113"/>
      <c r="AF19" s="113"/>
      <c r="AG19" s="113"/>
    </row>
    <row r="20" spans="1:53" ht="15.75">
      <c r="A20" s="113"/>
      <c r="B20" s="112"/>
      <c r="D20" s="113" t="s">
        <v>687</v>
      </c>
      <c r="J20" s="123"/>
      <c r="N20" s="134"/>
      <c r="V20" s="113"/>
      <c r="W20" s="113"/>
      <c r="X20" s="113"/>
      <c r="Y20" s="113"/>
      <c r="Z20" s="113"/>
      <c r="AA20" s="113"/>
      <c r="AB20" s="113"/>
      <c r="AC20" s="113"/>
      <c r="AD20" s="113"/>
      <c r="AE20" s="113"/>
      <c r="AF20" s="113"/>
      <c r="AG20" s="113"/>
    </row>
    <row r="21" spans="1:53" ht="15.75">
      <c r="A21" s="113"/>
      <c r="B21" s="112"/>
      <c r="D21" s="113" t="s">
        <v>694</v>
      </c>
      <c r="J21" s="123"/>
      <c r="L21" s="124" t="s">
        <v>11</v>
      </c>
      <c r="M21" s="127" t="s">
        <v>620</v>
      </c>
      <c r="N21" s="146" t="s">
        <v>674</v>
      </c>
      <c r="O21" s="127" t="s">
        <v>740</v>
      </c>
      <c r="P21" s="126" t="s">
        <v>34</v>
      </c>
      <c r="Q21" s="126" t="s">
        <v>1321</v>
      </c>
      <c r="R21" s="126" t="s">
        <v>608</v>
      </c>
      <c r="S21" s="126" t="s">
        <v>1330</v>
      </c>
      <c r="T21" s="128" t="s">
        <v>1322</v>
      </c>
      <c r="V21" s="113"/>
      <c r="W21" s="113"/>
      <c r="X21" s="113"/>
      <c r="Y21" s="113"/>
      <c r="Z21" s="113"/>
      <c r="AA21" s="113"/>
      <c r="AB21" s="113"/>
      <c r="AC21" s="113"/>
      <c r="AD21" s="113"/>
      <c r="AE21" s="113"/>
      <c r="AF21" s="113"/>
      <c r="AG21" s="113"/>
    </row>
    <row r="22" spans="1:53" ht="16.5" thickBot="1">
      <c r="A22" s="113"/>
      <c r="B22" s="147"/>
      <c r="C22" s="148"/>
      <c r="D22" s="148" t="s">
        <v>665</v>
      </c>
      <c r="E22" s="148"/>
      <c r="F22" s="148"/>
      <c r="G22" s="148"/>
      <c r="H22" s="148"/>
      <c r="I22" s="148"/>
      <c r="J22" s="149"/>
      <c r="L22" s="129"/>
      <c r="M22" s="131" t="s">
        <v>663</v>
      </c>
      <c r="N22" s="134" t="s">
        <v>687</v>
      </c>
      <c r="O22" s="131" t="s">
        <v>867</v>
      </c>
      <c r="Q22" s="113" t="s">
        <v>1306</v>
      </c>
      <c r="R22" s="113" t="s">
        <v>609</v>
      </c>
      <c r="S22" s="113" t="s">
        <v>49</v>
      </c>
      <c r="T22" s="132" t="s">
        <v>1325</v>
      </c>
      <c r="V22" s="113"/>
      <c r="W22" s="113"/>
      <c r="X22" s="113"/>
      <c r="Y22" s="113"/>
      <c r="Z22" s="113"/>
      <c r="AA22" s="113"/>
      <c r="AB22" s="113"/>
      <c r="AC22" s="113"/>
      <c r="AD22" s="113"/>
      <c r="AE22" s="113"/>
      <c r="AF22" s="113"/>
      <c r="AG22" s="113"/>
    </row>
    <row r="23" spans="1:53" ht="15.75">
      <c r="A23" s="113"/>
      <c r="L23" s="129"/>
      <c r="M23" s="131" t="s">
        <v>621</v>
      </c>
      <c r="N23" s="134" t="s">
        <v>694</v>
      </c>
      <c r="O23" s="131" t="s">
        <v>868</v>
      </c>
      <c r="R23" s="113" t="s">
        <v>611</v>
      </c>
      <c r="T23" s="132" t="s">
        <v>1326</v>
      </c>
      <c r="V23" s="113"/>
      <c r="W23" s="113"/>
      <c r="X23" s="113"/>
      <c r="Y23" s="113"/>
      <c r="Z23" s="113"/>
      <c r="AA23" s="113"/>
      <c r="AB23" s="113"/>
      <c r="AC23" s="113"/>
      <c r="AD23" s="113"/>
      <c r="AE23" s="113"/>
      <c r="AF23" s="113"/>
      <c r="AG23" s="113"/>
    </row>
    <row r="24" spans="1:53" ht="15.75">
      <c r="A24" s="113"/>
      <c r="L24" s="129"/>
      <c r="M24" s="131"/>
      <c r="N24" s="134" t="s">
        <v>665</v>
      </c>
      <c r="O24" s="131"/>
      <c r="R24" s="113" t="s">
        <v>612</v>
      </c>
      <c r="T24" s="132"/>
      <c r="V24" s="113"/>
      <c r="W24" s="113"/>
      <c r="X24" s="113"/>
      <c r="Y24" s="113"/>
      <c r="Z24" s="113"/>
      <c r="AA24" s="113"/>
      <c r="AB24" s="113"/>
      <c r="AC24" s="113"/>
      <c r="AD24" s="113"/>
      <c r="AE24" s="113"/>
      <c r="AF24" s="113"/>
      <c r="AG24" s="113"/>
    </row>
    <row r="25" spans="1:53" ht="15.75">
      <c r="A25" s="113"/>
      <c r="L25" s="150"/>
      <c r="M25" s="137"/>
      <c r="N25" s="138" t="s">
        <v>16</v>
      </c>
      <c r="O25" s="139"/>
      <c r="P25" s="137"/>
      <c r="Q25" s="137"/>
      <c r="R25" s="137" t="s">
        <v>613</v>
      </c>
      <c r="S25" s="137"/>
      <c r="T25" s="140"/>
      <c r="V25" s="113"/>
      <c r="W25" s="113"/>
      <c r="X25" s="113"/>
      <c r="Y25" s="113"/>
      <c r="Z25" s="113"/>
      <c r="AA25" s="113"/>
      <c r="AB25" s="113"/>
      <c r="AC25" s="113"/>
      <c r="AD25" s="113"/>
      <c r="AE25" s="113"/>
      <c r="AF25" s="113"/>
      <c r="AG25" s="113"/>
    </row>
    <row r="26" spans="1:53">
      <c r="A26" s="113"/>
      <c r="V26" s="113"/>
      <c r="W26" s="113"/>
      <c r="X26" s="113"/>
      <c r="Y26" s="113"/>
      <c r="Z26" s="113"/>
      <c r="AA26" s="113"/>
      <c r="AB26" s="113"/>
      <c r="AC26" s="113"/>
      <c r="AD26" s="113"/>
      <c r="AE26" s="113"/>
      <c r="AF26" s="113"/>
      <c r="AH26" s="113" t="s">
        <v>620</v>
      </c>
      <c r="AI26" s="113" t="s">
        <v>1374</v>
      </c>
      <c r="AJ26" s="113" t="s">
        <v>1378</v>
      </c>
      <c r="AK26" s="113" t="s">
        <v>1372</v>
      </c>
      <c r="AL26" s="113" t="s">
        <v>1375</v>
      </c>
      <c r="AM26" s="113" t="s">
        <v>1379</v>
      </c>
      <c r="AN26" s="113" t="s">
        <v>1373</v>
      </c>
      <c r="AO26" s="113" t="s">
        <v>615</v>
      </c>
      <c r="AP26" s="113" t="s">
        <v>610</v>
      </c>
      <c r="AQ26" s="113" t="s">
        <v>617</v>
      </c>
      <c r="AR26" s="113" t="s">
        <v>619</v>
      </c>
      <c r="AS26" s="113" t="s">
        <v>618</v>
      </c>
      <c r="AT26" s="113" t="s">
        <v>607</v>
      </c>
      <c r="AU26" s="113" t="s">
        <v>614</v>
      </c>
      <c r="AV26" s="113" t="s">
        <v>15</v>
      </c>
      <c r="AW26" s="113" t="s">
        <v>612</v>
      </c>
      <c r="AX26" s="113" t="s">
        <v>609</v>
      </c>
      <c r="AY26" s="113" t="s">
        <v>613</v>
      </c>
      <c r="AZ26" s="113" t="s">
        <v>611</v>
      </c>
      <c r="BA26" s="113" t="s">
        <v>698</v>
      </c>
    </row>
    <row r="27" spans="1:53" s="97" customFormat="1" ht="31.5">
      <c r="L27" s="239" t="s">
        <v>1380</v>
      </c>
      <c r="M27" s="240" t="str" cm="1">
        <f t="array" ref="M27:AF27">TRANSPOSE(L28:L47)</f>
        <v>Pós-fixado</v>
      </c>
      <c r="N27" s="240" t="str">
        <v>Inflação Curta (0-4)</v>
      </c>
      <c r="O27" s="240" t="str">
        <v>Inflação Média (4-7)</v>
      </c>
      <c r="P27" s="240" t="str">
        <v>Inflação Longa (7-11)</v>
      </c>
      <c r="Q27" s="240" t="str">
        <v>Pré Curta (0-3)</v>
      </c>
      <c r="R27" s="240" t="str">
        <v>Pré Média (3-6)</v>
      </c>
      <c r="S27" s="240" t="str">
        <v>Pré Longa (6-10)</v>
      </c>
      <c r="T27" s="240" t="str">
        <v>Macro</v>
      </c>
      <c r="U27" s="240" t="str">
        <v>Quant</v>
      </c>
      <c r="V27" s="240" t="str">
        <v>Long &amp; Short</v>
      </c>
      <c r="W27" s="240" t="str">
        <v>Multiestratégia</v>
      </c>
      <c r="X27" s="240" t="str">
        <v>Arbitragem</v>
      </c>
      <c r="Y27" s="240" t="str">
        <v>Long Only</v>
      </c>
      <c r="Z27" s="240" t="str">
        <v>Long Bias</v>
      </c>
      <c r="AA27" s="240" t="str">
        <v>Alternativos</v>
      </c>
      <c r="AB27" s="240" t="str">
        <v>China</v>
      </c>
      <c r="AC27" s="240" t="str">
        <v>EUA</v>
      </c>
      <c r="AD27" s="240" t="str">
        <v>Europa</v>
      </c>
      <c r="AE27" s="240" t="str">
        <v>Global</v>
      </c>
      <c r="AF27" s="240" t="str">
        <v>EM</v>
      </c>
      <c r="AH27" s="113" t="str" cm="1">
        <f t="array" aca="1" ref="AH27:AH72" ca="1">OFFSET($M$27,1,,COUNTA($M:$M)-COUNTA($M$1:$M$27))</f>
        <v>Riza Lotus FI RF DI</v>
      </c>
      <c r="AI27" s="113" t="str" cm="1">
        <f t="array" aca="1" ref="AI27:AI38" ca="1">OFFSET($N$27,1,,COUNTA($N:$N)-COUNTA($N$1:$N$27))</f>
        <v>ARX ELBrus FIC FI Infraestrutura RF</v>
      </c>
      <c r="AJ27" s="113" t="str" cm="1">
        <f t="array" aca="1" ref="AJ27:AJ36" ca="1">OFFSET($O$27,1,,COUNTA($O:$O)-COUNTA($O$1:$O$27))</f>
        <v>BTG Pactual Tesouro Ipca Geral FI RF REF</v>
      </c>
      <c r="AK27" s="113" t="str" cm="1">
        <f t="array" aca="1" ref="AK27:AK33" ca="1">OFFSET($P$27,1,,COUNTA($P:$P)-COUNTA($P$1:$P$27))</f>
        <v>ARX ELBrus Pro FI Infraestrutura RF</v>
      </c>
      <c r="AL27" s="113" t="str" cm="1">
        <f t="array" aca="1" ref="AL27:AL34" ca="1">OFFSET($Q$27,1,,COUNTA($Q:$Q)-COUNTA($Q$1:$Q$27))</f>
        <v>Oaktree Credit Access IE FIC MM</v>
      </c>
      <c r="AM27" s="113" t="str" cm="1">
        <f t="array" aca="1" ref="AM27:AM32" ca="1">OFFSET($R$27,1,,COUNTA($R:$R)-COUNTA($R$1:$R$27))</f>
        <v>NTN-F 2027 (11.35%)</v>
      </c>
      <c r="AN27" s="113" t="str" cm="1">
        <f t="array" aca="1" ref="AN27" ca="1">OFFSET($S$27,1,,COUNTA($S:$S)-COUNTA($S$1:$S$27))</f>
        <v/>
      </c>
      <c r="AO27" s="113" t="str" cm="1">
        <f t="array" aca="1" ref="AO27:AO61" ca="1">OFFSET($T$27,1,,COUNTA($T:$T)-COUNTA($T$1:$T$27))</f>
        <v>Absolute Vertex II FIC FIM</v>
      </c>
      <c r="AP27" s="113" t="str" cm="1">
        <f t="array" aca="1" ref="AP27:AP30" ca="1">OFFSET($U$27,1,,COUNTA($U:$U)-COUNTA($U$1:$U$27))</f>
        <v>Daemon Nous Global FIC FIM</v>
      </c>
      <c r="AQ27" s="113" t="str" cm="1">
        <f t="array" aca="1" ref="AQ27:AQ33" ca="1">OFFSET($V$27,1,,COUNTA($V:$V)-COUNTA($V$1:$V$27))</f>
        <v>Neo Argo Long And Short FIC de FIM</v>
      </c>
      <c r="AR27" s="113" t="str" cm="1">
        <f t="array" aca="1" ref="AR27:AR28" ca="1">OFFSET($W$27,1,,COUNTA($W:$W)-COUNTA($W$1:$W$27))</f>
        <v>Kapitalo Alpha Global FIC FIM</v>
      </c>
      <c r="AS27" s="113" t="str" cm="1">
        <f t="array" aca="1" ref="AS27:AS29" ca="1">OFFSET($X$27,1,,COUNTA($X:$X)-COUNTA($X$1:$X$27))</f>
        <v>Absolute Alpha Marb FIC FIM</v>
      </c>
      <c r="AT27" s="113" t="str" cm="1">
        <f t="array" aca="1" ref="AT27:AT48" ca="1">OFFSET($Y$27,1,,COUNTA($Y:$Y)-COUNTA($Y$1:$Y$27))</f>
        <v>ARX Income FIC FIA</v>
      </c>
      <c r="AU27" s="113" t="str" cm="1">
        <f t="array" aca="1" ref="AU27:AU43" ca="1">OFFSET($Z$27,1,,COUNTA($Z:$Z)-COUNTA($Z$1:$Z$27))</f>
        <v>Garin Cíclico LB FIM</v>
      </c>
      <c r="AV27" s="113" t="str" cm="1">
        <f t="array" aca="1" ref="AV27" ca="1">OFFSET($AA$27,1,,COUNTA($AA:$AA)-COUNTA($AA$1:$AA$27))</f>
        <v>Carteira de FII B.Side</v>
      </c>
      <c r="AW27" s="113" t="str" cm="1">
        <f t="array" aca="1" ref="AW27:AW29" ca="1">OFFSET($AB$27,1,,COUNTA($AB:$AB)-COUNTA($AB$1:$AB$27))</f>
        <v>Access China Advantage Ag21 FIA IE</v>
      </c>
      <c r="AX27" s="113" t="str" cm="1">
        <f t="array" aca="1" ref="AX27:AX28" ca="1">OFFSET($AC$27,1,,COUNTA($AC:$AC)-COUNTA($AC$1:$AC$27))</f>
        <v>Western Asset Us Index 500 FIM</v>
      </c>
      <c r="AY27" s="113" t="str" cm="1">
        <f t="array" aca="1" ref="AY27" ca="1">OFFSET($AD$27,1,,COUNTA($AD:$AD)-COUNTA($AD$1:$AD$27))</f>
        <v>EURP11</v>
      </c>
      <c r="AZ27" s="113" t="str" cm="1">
        <f t="array" aca="1" ref="AZ27:AZ32" ca="1">OFFSET($AE$27,1,,COUNTA($AE:$AE)-COUNTA($AE$1:$AE$27))</f>
        <v>Newton Global Tech Fund FIA IE</v>
      </c>
      <c r="BA27" s="113" t="str" cm="1">
        <f t="array" aca="1" ref="BA27:BA28" ca="1">OFFSET($AF$27,1,,COUNTA($AF:$AF)-COUNTA($AF$1:$AF$27))</f>
        <v>BTGp Mobius Emerging Markets FIM IE</v>
      </c>
    </row>
    <row r="28" spans="1:53">
      <c r="A28" s="113"/>
      <c r="L28" s="113" t="str">
        <f>IF('Criação de Portfólio'!E12="","",'Criação de Portfólio'!E12)</f>
        <v>Pós-fixado</v>
      </c>
      <c r="M28" s="113" t="str" cm="1">
        <f t="array" aca="1" ref="M28:M73"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Riza Lotus FI RF DI</v>
      </c>
      <c r="N28" s="113" t="str" cm="1">
        <f t="array" aca="1" ref="N28:N39"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ARX ELBrus FIC FI Infraestrutura RF</v>
      </c>
      <c r="O28" s="113" t="str" cm="1">
        <f t="array" aca="1" ref="O28:O37"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Tesouro Ipca Geral FI RF REF</v>
      </c>
      <c r="P28" s="113"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13"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Oaktree Credit Access IE FIC MM</v>
      </c>
      <c r="R28" s="113"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(11.35%)</v>
      </c>
      <c r="S28" s="113"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13" t="str" cm="1">
        <f t="array" aca="1" ref="T28:T62"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Absolute Vertex II FIC FIM</v>
      </c>
      <c r="U28" s="113"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13" t="str" cm="1">
        <f t="array" aca="1" ref="V28:V34"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Neo Argo Long And Short FIC de FIM</v>
      </c>
      <c r="W28" s="113"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13"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Absolute Alpha Marb FIC FIM</v>
      </c>
      <c r="Y28" s="113"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13"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13"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13"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13"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13"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13" t="str" cm="1">
        <f t="array" aca="1" ref="AE28:AE33"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Newton Global Tech Fund FIA IE</v>
      </c>
      <c r="AF28" s="113"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13" t="str">
        <f ca="1"/>
        <v>Tesouro Selic Simples FI RF</v>
      </c>
      <c r="AI28" s="113" t="str">
        <f ca="1"/>
        <v>Vinci Valorem FIM</v>
      </c>
      <c r="AJ28" s="113" t="str">
        <f ca="1"/>
        <v>NTN-B 2027 (IPCA+5.35%)</v>
      </c>
      <c r="AK28" s="113" t="str">
        <f ca="1"/>
        <v>BTG Pactual Tesouro Ipca Longo FI RF REF</v>
      </c>
      <c r="AL28" s="113" t="str">
        <f ca="1"/>
        <v>Pimco Income Dolar FIC FIM IE</v>
      </c>
      <c r="AM28" s="113" t="str">
        <f ca="1"/>
        <v>NTN-F 2029 (11.50%)</v>
      </c>
      <c r="AO28" s="113" t="str">
        <f ca="1"/>
        <v>ARX Macro FIC FIM</v>
      </c>
      <c r="AP28" s="113" t="str">
        <f ca="1"/>
        <v>Giant Zarathustra FIC FIM</v>
      </c>
      <c r="AQ28" s="113" t="str">
        <f ca="1"/>
        <v>Solana LS FIC FIM</v>
      </c>
      <c r="AR28" s="113" t="str">
        <f ca="1"/>
        <v>Dahlia Global Allocation FIC FIM</v>
      </c>
      <c r="AS28" s="113" t="str">
        <f ca="1"/>
        <v>Nw3 Event Driven Plus FIC FIM</v>
      </c>
      <c r="AT28" s="113" t="str">
        <f ca="1"/>
        <v>Real Investor FIC FIA BDR Nível I</v>
      </c>
      <c r="AU28" s="113" t="str">
        <f ca="1"/>
        <v>Genoa Capital Arpa FIC FIM</v>
      </c>
      <c r="AW28" s="113" t="str">
        <f ca="1"/>
        <v>Invesco Greater China Equity Dolar FIC FIA IE</v>
      </c>
      <c r="AX28" s="113" t="str">
        <f ca="1"/>
        <v>IVVB11</v>
      </c>
      <c r="AZ28" s="113" t="str">
        <f ca="1"/>
        <v>Vitreo Carbono FIM</v>
      </c>
      <c r="BA28" s="113" t="str">
        <f ca="1"/>
        <v>ASIA11</v>
      </c>
    </row>
    <row r="29" spans="1:53">
      <c r="A29" s="113"/>
      <c r="L29" s="113" t="str">
        <f>IF('Criação de Portfólio'!E32="","",'Criação de Portfólio'!E32)</f>
        <v>Inflação Curta (0-4)</v>
      </c>
      <c r="M29" s="113" t="str">
        <f ca="1"/>
        <v>Tesouro Selic Simples FI RF</v>
      </c>
      <c r="N29" s="113" t="str">
        <f ca="1"/>
        <v>Vinci Valorem FIM</v>
      </c>
      <c r="O29" s="113" t="str">
        <f ca="1"/>
        <v>NTN-B 2027 (IPCA+5.35%)</v>
      </c>
      <c r="P29" s="113" t="str">
        <f ca="1"/>
        <v>BTG Pactual Tesouro Ipca Longo FI RF REF</v>
      </c>
      <c r="Q29" s="113" t="str">
        <f ca="1"/>
        <v>Pimco Income Dolar FIC FIM IE</v>
      </c>
      <c r="R29" s="113" t="str">
        <f ca="1"/>
        <v>NTN-F 2029 (11.50%)</v>
      </c>
      <c r="T29" s="113" t="str">
        <f ca="1"/>
        <v>ARX Macro FIC FIM</v>
      </c>
      <c r="U29" s="113" t="str">
        <f ca="1"/>
        <v>Giant Zarathustra FIC FIM</v>
      </c>
      <c r="V29" s="113" t="str">
        <f ca="1"/>
        <v>Solana LS FIC FIM</v>
      </c>
      <c r="W29" s="113" t="str">
        <f ca="1"/>
        <v>Dahlia Global Allocation FIC FIM</v>
      </c>
      <c r="X29" s="113" t="str">
        <f ca="1"/>
        <v>Nw3 Event Driven Plus FIC FIM</v>
      </c>
      <c r="Y29" s="113" t="str">
        <f ca="1"/>
        <v>Real Investor FIC FIA BDR Nível I</v>
      </c>
      <c r="Z29" s="113" t="str">
        <f ca="1"/>
        <v>Genoa Capital Arpa FIC FIM</v>
      </c>
      <c r="AA29" s="113"/>
      <c r="AB29" s="113" t="str">
        <f ca="1"/>
        <v>Invesco Greater China Equity Dolar FIC FIA IE</v>
      </c>
      <c r="AC29" s="113" t="str">
        <f ca="1"/>
        <v>IVVB11</v>
      </c>
      <c r="AD29" s="113"/>
      <c r="AE29" s="113" t="str">
        <f ca="1"/>
        <v>Vitreo Carbono FIM</v>
      </c>
      <c r="AF29" s="113" t="str">
        <f ca="1"/>
        <v>ASIA11</v>
      </c>
      <c r="AH29" s="113" t="str">
        <f ca="1"/>
        <v>ARX Everest FIC FIRF CP</v>
      </c>
      <c r="AI29" s="113" t="str">
        <f ca="1"/>
        <v>BTG Pactual Debêntures Incentivadas Inflação Infra FIC Renda Fixa</v>
      </c>
      <c r="AJ29" s="113" t="str">
        <f ca="1"/>
        <v>NTN-B 2028 (IPCA+5.35%)</v>
      </c>
      <c r="AK29" s="113" t="str">
        <f ca="1"/>
        <v>NTN-B 2032 (IPCA+5.65%)</v>
      </c>
      <c r="AL29" s="113" t="str">
        <f ca="1"/>
        <v>Pimco Income FIC FIM IE</v>
      </c>
      <c r="AM29" s="113" t="str">
        <f ca="1"/>
        <v>NTN-F 2031 (11.55%)</v>
      </c>
      <c r="AO29" s="113" t="str">
        <f ca="1"/>
        <v>BTGp Access Gavea Macro FIQ FI MM</v>
      </c>
      <c r="AP29" s="113" t="str">
        <f ca="1"/>
        <v>Claritas Quant FIC FIM</v>
      </c>
      <c r="AQ29" s="113" t="str">
        <f ca="1"/>
        <v>Occam Equity Hedge FIC FIM Access</v>
      </c>
      <c r="AS29" s="113" t="str">
        <f ca="1"/>
        <v>Blackrock Global Event Driven FIC FIM IE</v>
      </c>
      <c r="AT29" s="113" t="str">
        <f ca="1"/>
        <v>Trigono Flagship Small Caps FIC FIA</v>
      </c>
      <c r="AU29" s="113" t="str">
        <f ca="1"/>
        <v>Rps Long Bias Access FIC FIA</v>
      </c>
      <c r="AW29" s="113" t="str">
        <f ca="1"/>
        <v>XINA11</v>
      </c>
      <c r="AZ29" s="113" t="str">
        <f ca="1"/>
        <v>Vitreo Uranio FIM</v>
      </c>
    </row>
    <row r="30" spans="1:53">
      <c r="A30" s="113"/>
      <c r="L30" s="113" t="str">
        <f>IF('Criação de Portfólio'!E35="","",'Criação de Portfólio'!E35)</f>
        <v>Inflação Média (4-7)</v>
      </c>
      <c r="M30" s="113" t="str">
        <f ca="1"/>
        <v>ARX Everest FIC FIRF CP</v>
      </c>
      <c r="N30" s="113" t="str">
        <f ca="1"/>
        <v>BTG Pactual Debêntures Incentivadas Inflação Infra FIC Renda Fixa</v>
      </c>
      <c r="O30" s="113" t="str">
        <f ca="1"/>
        <v>NTN-B 2028 (IPCA+5.35%)</v>
      </c>
      <c r="P30" s="113" t="str">
        <f ca="1"/>
        <v>NTN-B 2032 (IPCA+5.65%)</v>
      </c>
      <c r="Q30" s="113" t="str">
        <f ca="1"/>
        <v>Pimco Income FIC FIM IE</v>
      </c>
      <c r="R30" s="113" t="str">
        <f ca="1"/>
        <v>NTN-F 2031 (11.55%)</v>
      </c>
      <c r="T30" s="113" t="str">
        <f ca="1"/>
        <v>BTGp Access Gavea Macro FIQ FI MM</v>
      </c>
      <c r="U30" s="113" t="str">
        <f ca="1"/>
        <v>Claritas Quant FIC FIM</v>
      </c>
      <c r="V30" s="113" t="str">
        <f ca="1"/>
        <v>Occam Equity Hedge FIC FIM Access</v>
      </c>
      <c r="W30" s="113"/>
      <c r="X30" s="113" t="str">
        <f ca="1"/>
        <v>Blackrock Global Event Driven FIC FIM IE</v>
      </c>
      <c r="Y30" s="113" t="str">
        <f ca="1"/>
        <v>Trigono Flagship Small Caps FIC FIA</v>
      </c>
      <c r="Z30" s="113" t="str">
        <f ca="1"/>
        <v>Rps Long Bias Access FIC FIA</v>
      </c>
      <c r="AA30" s="113"/>
      <c r="AB30" s="113" t="str">
        <f ca="1"/>
        <v>XINA11</v>
      </c>
      <c r="AC30" s="113"/>
      <c r="AD30" s="113"/>
      <c r="AE30" s="113" t="str">
        <f ca="1"/>
        <v>Vitreo Uranio FIM</v>
      </c>
      <c r="AF30" s="113"/>
      <c r="AH30" s="113" t="str">
        <f ca="1"/>
        <v>ARX Vinson FIC FI RF CP</v>
      </c>
      <c r="AI30" s="113" t="str">
        <f ca="1"/>
        <v>JGP Debentures Incentivadas Juros Reais FIC FIM CP</v>
      </c>
      <c r="AJ30" s="113" t="str">
        <f ca="1"/>
        <v>NTN-B 2030 (IPCA+5.30%)</v>
      </c>
      <c r="AK30" s="113" t="str">
        <f ca="1"/>
        <v>NTN-B 2035 (IPCA+5.65%)</v>
      </c>
      <c r="AL30" s="113" t="str">
        <f ca="1"/>
        <v>NTN-F 2023 (13.50%)</v>
      </c>
      <c r="AM30" s="113" t="str">
        <f ca="1"/>
        <v>Títulos Bancários - 4 anos (12.95%)</v>
      </c>
      <c r="AO30" s="113" t="str">
        <f ca="1"/>
        <v>Capstone Macro FIC FIM</v>
      </c>
      <c r="AP30" s="113" t="str">
        <f ca="1"/>
        <v>Giant Sigma FIC FIM</v>
      </c>
      <c r="AQ30" s="113" t="str">
        <f ca="1"/>
        <v>Sharp Long Short 2X FIM</v>
      </c>
      <c r="AT30" s="113" t="str">
        <f ca="1"/>
        <v>Access Atmos II FIC FI Acoes</v>
      </c>
      <c r="AU30" s="113" t="str">
        <f ca="1"/>
        <v>Absolute Pace LB FIC FIA</v>
      </c>
      <c r="AZ30" s="113" t="str">
        <f ca="1"/>
        <v>Ip Participacoes FIC FIA BDR Nivel I</v>
      </c>
    </row>
    <row r="31" spans="1:53">
      <c r="A31" s="113"/>
      <c r="L31" s="113" t="str">
        <f>IF('Criação de Portfólio'!E42="","",'Criação de Portfólio'!E42)</f>
        <v>Inflação Longa (7-11)</v>
      </c>
      <c r="M31" s="113" t="str">
        <f ca="1"/>
        <v>ARX Vinson FIC FI RF CP</v>
      </c>
      <c r="N31" s="113" t="str">
        <f ca="1"/>
        <v>JGP Debentures Incentivadas Juros Reais FIC FIM CP</v>
      </c>
      <c r="O31" s="113" t="str">
        <f ca="1"/>
        <v>NTN-B 2030 (IPCA+5.30%)</v>
      </c>
      <c r="P31" s="113" t="str">
        <f ca="1"/>
        <v>NTN-B 2035 (IPCA+5.65%)</v>
      </c>
      <c r="Q31" s="113" t="str">
        <f ca="1"/>
        <v>NTN-F 2023 (13.50%)</v>
      </c>
      <c r="R31" s="113" t="str">
        <f ca="1"/>
        <v>Títulos Bancários - 4 anos (12.95%)</v>
      </c>
      <c r="T31" s="113" t="str">
        <f ca="1"/>
        <v>Capstone Macro FIC FIM</v>
      </c>
      <c r="U31" s="113" t="str">
        <f ca="1"/>
        <v>Giant Sigma FIC FIM</v>
      </c>
      <c r="V31" s="113" t="str">
        <f ca="1"/>
        <v>Sharp Long Short 2X FIM</v>
      </c>
      <c r="W31" s="113"/>
      <c r="X31" s="113"/>
      <c r="Y31" s="113" t="str">
        <f ca="1"/>
        <v>Access Atmos II FIC FI Acoes</v>
      </c>
      <c r="Z31" s="113" t="str">
        <f ca="1"/>
        <v>Absolute Pace LB FIC FIA</v>
      </c>
      <c r="AA31" s="113"/>
      <c r="AB31" s="113"/>
      <c r="AC31" s="113"/>
      <c r="AD31" s="113"/>
      <c r="AE31" s="113" t="str">
        <f ca="1"/>
        <v>Ip Participacoes FIC FIA BDR Nivel I</v>
      </c>
      <c r="AF31" s="113"/>
      <c r="AH31" s="113" t="str">
        <f ca="1"/>
        <v>BTG Pactual Cred Corp Plus FI RF CP</v>
      </c>
      <c r="AI31" s="113" t="str">
        <f ca="1"/>
        <v>Tesouro Ipca Curto RF</v>
      </c>
      <c r="AJ31" s="113" t="str">
        <f ca="1"/>
        <v>Títulos Bancários - 4 anos (IPCA+6.75%)</v>
      </c>
      <c r="AK31" s="113" t="str">
        <f ca="1"/>
        <v>Títulos Corporativos - 8 anos (IPCA+8.35%)</v>
      </c>
      <c r="AL31" s="113" t="str">
        <f ca="1"/>
        <v>NTN-F 2025 (11.50%)</v>
      </c>
      <c r="AM31" s="113" t="str">
        <f ca="1"/>
        <v>Títulos Bancários - 5 anos (13.05%)</v>
      </c>
      <c r="AO31" s="113" t="str">
        <f ca="1"/>
        <v>Gávea Macro FIC FIM</v>
      </c>
      <c r="AQ31" s="113" t="str">
        <f ca="1"/>
        <v>Sharp Long Short FIM</v>
      </c>
      <c r="AT31" s="113" t="str">
        <f ca="1"/>
        <v>Trigono Delphos Income FIC FIA</v>
      </c>
      <c r="AU31" s="113" t="str">
        <f ca="1"/>
        <v>Clave Total Return FIC FIM Access</v>
      </c>
      <c r="AZ31" s="113" t="str">
        <f ca="1"/>
        <v>Ip Atlas Usd FIC FIA IE</v>
      </c>
    </row>
    <row r="32" spans="1:53">
      <c r="A32" s="113"/>
      <c r="L32" s="113" t="str">
        <f>IF('Criação de Portfólio'!E48="","",'Criação de Portfólio'!E48)</f>
        <v>Pré Curta (0-3)</v>
      </c>
      <c r="M32" s="113" t="str">
        <f ca="1"/>
        <v>BTG Pactual Cred Corp Plus FI RF CP</v>
      </c>
      <c r="N32" s="113" t="str">
        <f ca="1"/>
        <v>Tesouro Ipca Curto RF</v>
      </c>
      <c r="O32" s="113" t="str">
        <f ca="1"/>
        <v>Títulos Bancários - 4 anos (IPCA+6.75%)</v>
      </c>
      <c r="P32" s="113" t="str">
        <f ca="1"/>
        <v>Títulos Corporativos - 8 anos (IPCA+8.35%)</v>
      </c>
      <c r="Q32" s="113" t="str">
        <f ca="1"/>
        <v>NTN-F 2025 (11.50%)</v>
      </c>
      <c r="R32" s="113" t="str">
        <f ca="1"/>
        <v>Títulos Bancários - 5 anos (13.05%)</v>
      </c>
      <c r="T32" s="113" t="str">
        <f ca="1"/>
        <v>Gávea Macro FIC FIM</v>
      </c>
      <c r="V32" s="113" t="str">
        <f ca="1"/>
        <v>Sharp Long Short FIM</v>
      </c>
      <c r="W32" s="113"/>
      <c r="X32" s="113"/>
      <c r="Y32" s="113" t="str">
        <f ca="1"/>
        <v>Trigono Delphos Income FIC FIA</v>
      </c>
      <c r="Z32" s="113" t="str">
        <f ca="1"/>
        <v>Clave Total Return FIC FIM Access</v>
      </c>
      <c r="AA32" s="113"/>
      <c r="AB32" s="113"/>
      <c r="AC32" s="113"/>
      <c r="AD32" s="113"/>
      <c r="AE32" s="113" t="str">
        <f ca="1"/>
        <v>Ip Atlas Usd FIC FIA IE</v>
      </c>
      <c r="AF32" s="113"/>
      <c r="AH32" s="113" t="str">
        <f ca="1"/>
        <v>Itaú Optimus FIC RF LP</v>
      </c>
      <c r="AI32" s="113" t="str">
        <f ca="1"/>
        <v>NTN-B 2023 (IPCA+7.25%)</v>
      </c>
      <c r="AJ32" s="113" t="str">
        <f ca="1"/>
        <v>Títulos Bancários - 5 anos (IPCA+6.80%)</v>
      </c>
      <c r="AK32" s="113" t="str">
        <f ca="1"/>
        <v>Títulos Corporativos - 9 anos (IPCA+8.40%)</v>
      </c>
      <c r="AL32" s="113" t="str">
        <f ca="1"/>
        <v>Títulos Bancários - 1 ano (14.35%)</v>
      </c>
      <c r="AM32" s="113" t="str">
        <f ca="1"/>
        <v>Títulos Bancários - 6 anos (12.85%)</v>
      </c>
      <c r="AO32" s="113" t="str">
        <f ca="1"/>
        <v>Gávea Macro II FIC FIM</v>
      </c>
      <c r="AQ32" s="113" t="str">
        <f ca="1"/>
        <v>Solana Equity Hedge FIC FIM</v>
      </c>
      <c r="AT32" s="113" t="str">
        <f ca="1"/>
        <v>Bogari Value FIC FIA</v>
      </c>
      <c r="AU32" s="113" t="str">
        <f ca="1"/>
        <v>Norte Long Bias FIC FIM</v>
      </c>
      <c r="AZ32" s="113" t="str">
        <f ca="1"/>
        <v>WRLD11</v>
      </c>
    </row>
    <row r="33" spans="1:47">
      <c r="A33" s="113"/>
      <c r="L33" s="113" t="str">
        <f>IF('Criação de Portfólio'!E52="","",'Criação de Portfólio'!E52)</f>
        <v>Pré Média (3-6)</v>
      </c>
      <c r="M33" s="113" t="str">
        <f ca="1"/>
        <v>Itaú Optimus FIC RF LP</v>
      </c>
      <c r="N33" s="113" t="str">
        <f ca="1"/>
        <v>NTN-B 2023 (IPCA+7.25%)</v>
      </c>
      <c r="O33" s="113" t="str">
        <f ca="1"/>
        <v>Títulos Bancários - 5 anos (IPCA+6.80%)</v>
      </c>
      <c r="P33" s="113" t="str">
        <f ca="1"/>
        <v>Títulos Corporativos - 9 anos (IPCA+8.40%)</v>
      </c>
      <c r="Q33" s="113" t="str">
        <f ca="1"/>
        <v>Títulos Bancários - 1 ano (14.35%)</v>
      </c>
      <c r="R33" s="113" t="str">
        <f ca="1"/>
        <v>Títulos Bancários - 6 anos (12.85%)</v>
      </c>
      <c r="T33" s="113" t="str">
        <f ca="1"/>
        <v>Gávea Macro II FIC FIM</v>
      </c>
      <c r="V33" s="113" t="str">
        <f ca="1"/>
        <v>Solana Equity Hedge FIC FIM</v>
      </c>
      <c r="W33" s="113"/>
      <c r="X33" s="113"/>
      <c r="Y33" s="113" t="str">
        <f ca="1"/>
        <v>Bogari Value FIC FIA</v>
      </c>
      <c r="Z33" s="113" t="str">
        <f ca="1"/>
        <v>Norte Long Bias FIC FIM</v>
      </c>
      <c r="AA33" s="113"/>
      <c r="AB33" s="113"/>
      <c r="AC33" s="113"/>
      <c r="AD33" s="113"/>
      <c r="AE33" s="113" t="str">
        <f ca="1"/>
        <v>WRLD11</v>
      </c>
      <c r="AF33" s="113"/>
      <c r="AH33" s="113" t="str">
        <f ca="1"/>
        <v>Itau Optimus RF Longo Prazo Distribuidores FIC FI</v>
      </c>
      <c r="AI33" s="113" t="str">
        <f ca="1"/>
        <v>NTN-B 2024 (IPCA+6.05%)</v>
      </c>
      <c r="AJ33" s="113" t="str">
        <f ca="1"/>
        <v>Títulos Corporativos - 4 anos (IPCA+7.70%)</v>
      </c>
      <c r="AK33" s="113" t="str">
        <f ca="1"/>
        <v>Títulos Corporativos - 10 anos (IPCA+8.45%)</v>
      </c>
      <c r="AL33" s="113" t="str">
        <f ca="1"/>
        <v>Títulos Bancários - 2 anos (12.95%)</v>
      </c>
      <c r="AO33" s="113" t="str">
        <f ca="1"/>
        <v>Gavea Macro Plus II FIC FIM</v>
      </c>
      <c r="AQ33" s="113" t="str">
        <f ca="1"/>
        <v>Truxt Long Short Access FIC MM</v>
      </c>
      <c r="AT33" s="113" t="str">
        <f ca="1"/>
        <v>Fama FIC FIA</v>
      </c>
      <c r="AU33" s="113" t="str">
        <f ca="1"/>
        <v>Vinland Long Bias FIC FIM</v>
      </c>
    </row>
    <row r="34" spans="1:47">
      <c r="A34" s="113"/>
      <c r="L34" s="113" t="str">
        <f>IF('Criação de Portfólio'!E56="","",'Criação de Portfólio'!E56)</f>
        <v>Pré Longa (6-10)</v>
      </c>
      <c r="M34" s="113" t="str">
        <f ca="1"/>
        <v>Itau Optimus RF Longo Prazo Distribuidores FIC FI</v>
      </c>
      <c r="N34" s="113" t="str">
        <f ca="1"/>
        <v>NTN-B 2024 (IPCA+6.05%)</v>
      </c>
      <c r="O34" s="113" t="str">
        <f ca="1"/>
        <v>Títulos Corporativos - 4 anos (IPCA+7.70%)</v>
      </c>
      <c r="P34" s="113" t="str">
        <f ca="1"/>
        <v>Títulos Corporativos - 10 anos (IPCA+8.45%)</v>
      </c>
      <c r="Q34" s="113" t="str">
        <f ca="1"/>
        <v>Títulos Bancários - 2 anos (12.95%)</v>
      </c>
      <c r="T34" s="113" t="str">
        <f ca="1"/>
        <v>Gavea Macro Plus II FIC FIM</v>
      </c>
      <c r="V34" s="113" t="str">
        <f ca="1"/>
        <v>Truxt Long Short Access FIC MM</v>
      </c>
      <c r="W34" s="113"/>
      <c r="X34" s="113"/>
      <c r="Y34" s="113" t="str">
        <f ca="1"/>
        <v>Fama FIC FIA</v>
      </c>
      <c r="Z34" s="113" t="str">
        <f ca="1"/>
        <v>Vinland Long Bias FIC FIM</v>
      </c>
      <c r="AA34" s="113"/>
      <c r="AB34" s="113"/>
      <c r="AC34" s="113"/>
      <c r="AD34" s="113"/>
      <c r="AE34" s="113"/>
      <c r="AF34" s="113"/>
      <c r="AH34" s="113" t="str">
        <f ca="1"/>
        <v>Somma Torino RF CP</v>
      </c>
      <c r="AI34" s="113" t="str">
        <f ca="1"/>
        <v>NTN-B 2025 (IPCA+5.45%)</v>
      </c>
      <c r="AJ34" s="113" t="str">
        <f ca="1"/>
        <v>Títulos Corporativos - 5 anos (IPCA+8.05%)</v>
      </c>
      <c r="AL34" s="113" t="str">
        <f ca="1"/>
        <v>Títulos Bancários - 3 anos (12.85%)</v>
      </c>
      <c r="AO34" s="113" t="str">
        <f ca="1"/>
        <v>Genoa Capital Radar FIC FI Mult Acs</v>
      </c>
      <c r="AT34" s="113" t="str">
        <f ca="1"/>
        <v>JGP Long Only FIC FIA</v>
      </c>
      <c r="AU34" s="113" t="str">
        <f ca="1"/>
        <v>Helius Lux Long Biased FIC FIM</v>
      </c>
    </row>
    <row r="35" spans="1:47">
      <c r="A35" s="113"/>
      <c r="L35" s="113" t="str">
        <f>IF('Criação de Portfólio'!E61="","",'Criação de Portfólio'!E61)</f>
        <v>Macro</v>
      </c>
      <c r="M35" s="113" t="str">
        <f ca="1"/>
        <v>Somma Torino RF CP</v>
      </c>
      <c r="N35" s="113" t="str">
        <f ca="1"/>
        <v>NTN-B 2025 (IPCA+5.45%)</v>
      </c>
      <c r="O35" s="113" t="str">
        <f ca="1"/>
        <v>Títulos Corporativos - 5 anos (IPCA+8.05%)</v>
      </c>
      <c r="Q35" s="113" t="str">
        <f ca="1"/>
        <v>Títulos Bancários - 3 anos (12.85%)</v>
      </c>
      <c r="T35" s="113" t="str">
        <f ca="1"/>
        <v>Genoa Capital Radar FIC FI Mult Acs</v>
      </c>
      <c r="V35" s="113"/>
      <c r="W35" s="113"/>
      <c r="X35" s="113"/>
      <c r="Y35" s="113" t="str">
        <f ca="1"/>
        <v>JGP Long Only FIC FIA</v>
      </c>
      <c r="Z35" s="113" t="str">
        <f ca="1"/>
        <v>Helius Lux Long Biased FIC FIM</v>
      </c>
      <c r="AA35" s="113"/>
      <c r="AB35" s="113"/>
      <c r="AC35" s="113"/>
      <c r="AD35" s="113"/>
      <c r="AE35" s="113"/>
      <c r="AF35" s="113"/>
      <c r="AH35" s="113" t="str">
        <f ca="1"/>
        <v>Augme 180 FIC FIM CP</v>
      </c>
      <c r="AI35" s="113" t="str">
        <f ca="1"/>
        <v>NTN-B 2026 (IPCA+5.30%)</v>
      </c>
      <c r="AJ35" s="113" t="str">
        <f ca="1"/>
        <v>Títulos Corporativos - 6 anos (IPCA+8.10%)</v>
      </c>
      <c r="AO35" s="113" t="str">
        <f ca="1"/>
        <v>Genoa Capital Radar FIC FIM</v>
      </c>
      <c r="AT35" s="113" t="str">
        <f ca="1"/>
        <v>Kinea Gama FIC FIA</v>
      </c>
      <c r="AU35" s="113" t="str">
        <f ca="1"/>
        <v>Itaú Distribuidores Hunter Total Return FIC FIM</v>
      </c>
    </row>
    <row r="36" spans="1:47">
      <c r="A36" s="113"/>
      <c r="L36" s="113" t="str">
        <f>IF('Criação de Portfólio'!E69="","",'Criação de Portfólio'!E69)</f>
        <v>Quant</v>
      </c>
      <c r="M36" s="113" t="str">
        <f ca="1"/>
        <v>Augme 180 FIC FIM CP</v>
      </c>
      <c r="N36" s="113" t="str">
        <f ca="1"/>
        <v>NTN-B 2026 (IPCA+5.30%)</v>
      </c>
      <c r="O36" s="113" t="str">
        <f ca="1"/>
        <v>Títulos Corporativos - 6 anos (IPCA+8.10%)</v>
      </c>
      <c r="T36" s="113" t="str">
        <f ca="1"/>
        <v>Genoa Capital Radar FIC FIM</v>
      </c>
      <c r="V36" s="113"/>
      <c r="W36" s="113"/>
      <c r="X36" s="113"/>
      <c r="Y36" s="113" t="str">
        <f ca="1"/>
        <v>Kinea Gama FIC FIA</v>
      </c>
      <c r="Z36" s="113" t="str">
        <f ca="1"/>
        <v>Itaú Distribuidores Hunter Total Return FIC FIM</v>
      </c>
      <c r="AA36" s="113"/>
      <c r="AB36" s="113"/>
      <c r="AC36" s="113"/>
      <c r="AD36" s="113"/>
      <c r="AE36" s="113"/>
      <c r="AF36" s="113"/>
      <c r="AH36" s="113" t="str">
        <f ca="1"/>
        <v>Everest High Yield FIC FIM - CP E1</v>
      </c>
      <c r="AI36" s="113" t="str">
        <f ca="1"/>
        <v>Títulos Bancários - 1 ano (IPCA+8.50%)</v>
      </c>
      <c r="AJ36" s="113" t="str">
        <f ca="1"/>
        <v>BDIF11 (IMA-B+2.20%)</v>
      </c>
      <c r="AO36" s="113" t="str">
        <f ca="1"/>
        <v>Ibiuna Hedge Sth FIC FIM</v>
      </c>
      <c r="AT36" s="113" t="str">
        <f ca="1"/>
        <v>Spx Patriot FIC FIA</v>
      </c>
      <c r="AU36" s="113" t="str">
        <f ca="1"/>
        <v>Moat Capital Long Bias FIC FIM</v>
      </c>
    </row>
    <row r="37" spans="1:47">
      <c r="A37" s="113"/>
      <c r="L37" s="113" t="str">
        <f>IF('Criação de Portfólio'!E72="","",'Criação de Portfólio'!E72)</f>
        <v>Long &amp; Short</v>
      </c>
      <c r="M37" s="113" t="str">
        <f ca="1"/>
        <v>Everest High Yield FIC FIM - CP E1</v>
      </c>
      <c r="N37" s="113" t="str">
        <f ca="1"/>
        <v>Títulos Bancários - 1 ano (IPCA+8.50%)</v>
      </c>
      <c r="O37" s="113" t="str">
        <f ca="1"/>
        <v>BDIF11 (IMA-B+2.20%)</v>
      </c>
      <c r="T37" s="113" t="str">
        <f ca="1"/>
        <v>Ibiuna Hedge Sth FIC FIM</v>
      </c>
      <c r="V37" s="113"/>
      <c r="W37" s="113"/>
      <c r="X37" s="113"/>
      <c r="Y37" s="113" t="str">
        <f ca="1"/>
        <v>Spx Patriot FIC FIA</v>
      </c>
      <c r="Z37" s="113" t="str">
        <f ca="1"/>
        <v>Moat Capital Long Bias FIC FIM</v>
      </c>
      <c r="AA37" s="113"/>
      <c r="AB37" s="113"/>
      <c r="AC37" s="113"/>
      <c r="AD37" s="113"/>
      <c r="AE37" s="113"/>
      <c r="AF37" s="113"/>
      <c r="AH37" s="113" t="str">
        <f ca="1"/>
        <v>Leste Credit Access IE FIC MM CP</v>
      </c>
      <c r="AI37" s="113" t="str">
        <f ca="1"/>
        <v>Títulos Bancários - 2 anos (IPCA+7.55%)</v>
      </c>
      <c r="AO37" s="113" t="str">
        <f ca="1"/>
        <v>Itaú Distribuidores  Hedge Plus II FICfim</v>
      </c>
      <c r="AT37" s="113" t="str">
        <f ca="1"/>
        <v>Tarpon Gt FIC FIA</v>
      </c>
      <c r="AU37" s="113" t="str">
        <f ca="1"/>
        <v>Sharp Long Biased Feeder FIC FIA</v>
      </c>
    </row>
    <row r="38" spans="1:47">
      <c r="A38" s="113"/>
      <c r="L38" s="113" t="str">
        <f>IF('Criação de Portfólio'!E76="","",'Criação de Portfólio'!E76)</f>
        <v>Multiestratégia</v>
      </c>
      <c r="M38" s="113" t="str">
        <f ca="1"/>
        <v>Leste Credit Access IE FIC MM CP</v>
      </c>
      <c r="N38" s="113" t="str">
        <f ca="1"/>
        <v>Títulos Bancários - 2 anos (IPCA+7.55%)</v>
      </c>
      <c r="T38" s="113" t="str">
        <f ca="1"/>
        <v>Itaú Distribuidores  Hedge Plus II FICfim</v>
      </c>
      <c r="V38" s="113"/>
      <c r="W38" s="113"/>
      <c r="X38" s="113"/>
      <c r="Y38" s="113" t="str">
        <f ca="1"/>
        <v>Tarpon Gt FIC FIA</v>
      </c>
      <c r="Z38" s="113" t="str">
        <f ca="1"/>
        <v>Sharp Long Biased Feeder FIC FIA</v>
      </c>
      <c r="AA38" s="113"/>
      <c r="AB38" s="113"/>
      <c r="AC38" s="113"/>
      <c r="AD38" s="113"/>
      <c r="AE38" s="113"/>
      <c r="AF38" s="113"/>
      <c r="AH38" s="113" t="str">
        <f ca="1"/>
        <v>Vinland RF Ativo LP FIC FI</v>
      </c>
      <c r="AI38" s="113" t="str">
        <f ca="1"/>
        <v>Títulos Bancários - 3 anos (IPCA+6.95%)</v>
      </c>
      <c r="AO38" s="113" t="str">
        <f ca="1"/>
        <v>Kapitalo K10 FIC FIM</v>
      </c>
      <c r="AT38" s="113" t="str">
        <f ca="1"/>
        <v>Velt FIC FIA</v>
      </c>
      <c r="AU38" s="113" t="str">
        <f ca="1"/>
        <v>Spx Falcon Access FIC FIA</v>
      </c>
    </row>
    <row r="39" spans="1:47">
      <c r="A39" s="113"/>
      <c r="L39" s="113" t="str">
        <f>IF('Criação de Portfólio'!E79="","",'Criação de Portfólio'!E79)</f>
        <v>Arbitragem</v>
      </c>
      <c r="M39" s="113" t="str">
        <f ca="1"/>
        <v>Vinland RF Ativo LP FIC FI</v>
      </c>
      <c r="N39" s="113" t="str">
        <f ca="1"/>
        <v>Títulos Bancários - 3 anos (IPCA+6.95%)</v>
      </c>
      <c r="T39" s="113" t="str">
        <f ca="1"/>
        <v>Kapitalo K10 FIC FIM</v>
      </c>
      <c r="V39" s="113"/>
      <c r="W39" s="113"/>
      <c r="X39" s="113"/>
      <c r="Y39" s="113" t="str">
        <f ca="1"/>
        <v>Velt FIC FIA</v>
      </c>
      <c r="Z39" s="113" t="str">
        <f ca="1"/>
        <v>Spx Falcon Access FIC FIA</v>
      </c>
      <c r="AA39" s="113"/>
      <c r="AB39" s="113"/>
      <c r="AC39" s="113"/>
      <c r="AD39" s="113"/>
      <c r="AE39" s="113"/>
      <c r="AF39" s="113"/>
      <c r="AH39" s="113" t="str">
        <f ca="1"/>
        <v>ARX Denali P FIRF CP</v>
      </c>
      <c r="AO39" s="113" t="str">
        <f ca="1"/>
        <v>Legacy Capital FIC FIM Access</v>
      </c>
      <c r="AT39" s="113" t="str">
        <f ca="1"/>
        <v>Absoluto Partners II Access FIC FIA</v>
      </c>
      <c r="AU39" s="113" t="str">
        <f ca="1"/>
        <v>Truxt I Long Bias FIC FIM</v>
      </c>
    </row>
    <row r="40" spans="1:47">
      <c r="A40" s="113"/>
      <c r="L40" s="113" t="str">
        <f>IF('Criação de Portfólio'!E86="","",'Criação de Portfólio'!E86)</f>
        <v>Long Only</v>
      </c>
      <c r="M40" s="113" t="str">
        <f ca="1"/>
        <v>ARX Denali P FIRF CP</v>
      </c>
      <c r="T40" s="113" t="str">
        <f ca="1"/>
        <v>Legacy Capital FIC FIM Access</v>
      </c>
      <c r="V40" s="113"/>
      <c r="W40" s="113"/>
      <c r="X40" s="113"/>
      <c r="Y40" s="113" t="str">
        <f ca="1"/>
        <v>Absoluto Partners II Access FIC FIA</v>
      </c>
      <c r="Z40" s="113" t="str">
        <f ca="1"/>
        <v>Truxt I Long Bias FIC FIM</v>
      </c>
      <c r="AA40" s="113"/>
      <c r="AB40" s="113"/>
      <c r="AC40" s="113"/>
      <c r="AD40" s="113"/>
      <c r="AE40" s="113"/>
      <c r="AF40" s="113"/>
      <c r="AH40" s="113" t="str">
        <f ca="1"/>
        <v>Sul America Excellence FIRF CP</v>
      </c>
      <c r="AO40" s="113" t="str">
        <f ca="1"/>
        <v>Manager Genoa Capital Radar FIC Multimercado</v>
      </c>
      <c r="AT40" s="113" t="str">
        <f ca="1"/>
        <v>Constellation FIC FIA Access</v>
      </c>
      <c r="AU40" s="113" t="str">
        <f ca="1"/>
        <v>Truxt Long Bias FIC FIA Access</v>
      </c>
    </row>
    <row r="41" spans="1:47">
      <c r="A41" s="113"/>
      <c r="L41" s="113" t="str">
        <f>IF('Criação de Portfólio'!E89="","",'Criação de Portfólio'!E89)</f>
        <v>Long Bias</v>
      </c>
      <c r="M41" s="113" t="str">
        <f ca="1"/>
        <v>Sul America Excellence FIRF CP</v>
      </c>
      <c r="T41" s="113" t="str">
        <f ca="1"/>
        <v>Manager Genoa Capital Radar FIC Multimercado</v>
      </c>
      <c r="V41" s="113"/>
      <c r="W41" s="113"/>
      <c r="X41" s="113"/>
      <c r="Y41" s="113" t="str">
        <f ca="1"/>
        <v>Constellation FIC FIA Access</v>
      </c>
      <c r="Z41" s="113" t="str">
        <f ca="1"/>
        <v>Truxt Long Bias FIC FIA Access</v>
      </c>
      <c r="AA41" s="113"/>
      <c r="AB41" s="113"/>
      <c r="AC41" s="113"/>
      <c r="AD41" s="113"/>
      <c r="AE41" s="113"/>
      <c r="AF41" s="113"/>
      <c r="AH41" s="113" t="str">
        <f ca="1"/>
        <v>Porto Seguro FI REF DI Crédito Privado</v>
      </c>
      <c r="AO41" s="113" t="str">
        <f ca="1"/>
        <v>Quantitas Galapagos FIM</v>
      </c>
      <c r="AT41" s="113" t="str">
        <f ca="1"/>
        <v>Trigono Verbier FIC de FIA</v>
      </c>
      <c r="AU41" s="113" t="str">
        <f ca="1"/>
        <v>Dahlia Total Return FIC FIM</v>
      </c>
    </row>
    <row r="42" spans="1:47">
      <c r="A42" s="113"/>
      <c r="L42" s="113" t="str">
        <f>IF('Criação de Portfólio'!E92="","",'Criação de Portfólio'!E92)</f>
        <v>Alternativos</v>
      </c>
      <c r="M42" s="113" t="str">
        <f ca="1"/>
        <v>Porto Seguro FI REF DI Crédito Privado</v>
      </c>
      <c r="T42" s="113" t="str">
        <f ca="1"/>
        <v>Quantitas Galapagos FIM</v>
      </c>
      <c r="V42" s="113"/>
      <c r="W42" s="113"/>
      <c r="X42" s="113"/>
      <c r="Y42" s="113" t="str">
        <f ca="1"/>
        <v>Trigono Verbier FIC de FIA</v>
      </c>
      <c r="Z42" s="113" t="str">
        <f ca="1"/>
        <v>Dahlia Total Return FIC FIM</v>
      </c>
      <c r="AA42" s="113"/>
      <c r="AB42" s="113"/>
      <c r="AC42" s="113"/>
      <c r="AD42" s="113"/>
      <c r="AE42" s="113"/>
      <c r="AF42" s="113"/>
      <c r="AH42" s="113" t="str">
        <f ca="1"/>
        <v>ARX Denali FIRF CP</v>
      </c>
      <c r="AO42" s="113" t="str">
        <f ca="1"/>
        <v>Spx Nimitz Feeder FIC de FIM</v>
      </c>
      <c r="AT42" s="113" t="str">
        <f ca="1"/>
        <v>Truxt I Valor FIC FIA</v>
      </c>
      <c r="AU42" s="113" t="str">
        <f ca="1"/>
        <v>Dao Multifactor FIM</v>
      </c>
    </row>
    <row r="43" spans="1:47">
      <c r="A43" s="113"/>
      <c r="L43" s="113" t="str">
        <f>IF('Criação de Portfólio'!E100="","",'Criação de Portfólio'!E100)</f>
        <v>China</v>
      </c>
      <c r="M43" s="113" t="str">
        <f ca="1"/>
        <v>ARX Denali FIRF CP</v>
      </c>
      <c r="T43" s="113" t="str">
        <f ca="1"/>
        <v>Spx Nimitz Feeder FIC de FIM</v>
      </c>
      <c r="V43" s="113"/>
      <c r="W43" s="113"/>
      <c r="X43" s="113"/>
      <c r="Y43" s="113" t="str">
        <f ca="1"/>
        <v>Truxt I Valor FIC FIA</v>
      </c>
      <c r="Z43" s="113" t="str">
        <f ca="1"/>
        <v>Dao Multifactor FIM</v>
      </c>
      <c r="AA43" s="113"/>
      <c r="AB43" s="113"/>
      <c r="AC43" s="113"/>
      <c r="AD43" s="113"/>
      <c r="AE43" s="113"/>
      <c r="AF43" s="113"/>
      <c r="AH43" s="113" t="str">
        <f ca="1"/>
        <v>Capitania Premium FIC de FIRF CP LP</v>
      </c>
      <c r="AO43" s="113" t="str">
        <f ca="1"/>
        <v>Vinland Macro Access FIC MM</v>
      </c>
      <c r="AT43" s="113" t="str">
        <f ca="1"/>
        <v>Vrb FIC FIA</v>
      </c>
      <c r="AU43" s="113" t="str">
        <f ca="1"/>
        <v>Tenax Total Return FIC FIM</v>
      </c>
    </row>
    <row r="44" spans="1:47">
      <c r="A44" s="113"/>
      <c r="L44" s="113" t="str">
        <f>IF('Criação de Portfólio'!E97="","",'Criação de Portfólio'!E97)</f>
        <v>EUA</v>
      </c>
      <c r="M44" s="113" t="str">
        <f ca="1"/>
        <v>Capitania Premium FIC de FIRF CP LP</v>
      </c>
      <c r="T44" s="113" t="str">
        <f ca="1"/>
        <v>Vinland Macro Access FIC MM</v>
      </c>
      <c r="V44" s="113"/>
      <c r="W44" s="113"/>
      <c r="X44" s="113"/>
      <c r="Y44" s="113" t="str">
        <f ca="1"/>
        <v>Vrb FIC FIA</v>
      </c>
      <c r="Z44" s="113" t="str">
        <f ca="1"/>
        <v>Tenax Total Return FIC FIM</v>
      </c>
      <c r="AA44" s="113"/>
      <c r="AB44" s="113"/>
      <c r="AC44" s="113"/>
      <c r="AD44" s="113"/>
      <c r="AE44" s="113"/>
      <c r="AF44" s="113"/>
      <c r="AH44" s="113" t="str">
        <f ca="1"/>
        <v>Capitania Top CP FIC RF</v>
      </c>
      <c r="AO44" s="113" t="str">
        <f ca="1"/>
        <v>Vinland Macro Plus FIC FIM</v>
      </c>
      <c r="AT44" s="113" t="str">
        <f ca="1"/>
        <v>Forpus Ações FIC FIA</v>
      </c>
    </row>
    <row r="45" spans="1:47">
      <c r="A45" s="113"/>
      <c r="L45" s="113" t="str">
        <f>IF('Criação de Portfólio'!E103="","",'Criação de Portfólio'!E103)</f>
        <v>Europa</v>
      </c>
      <c r="M45" s="113" t="str">
        <f ca="1"/>
        <v>Capitania Top CP FIC RF</v>
      </c>
      <c r="T45" s="113" t="str">
        <f ca="1"/>
        <v>Vinland Macro Plus FIC FIM</v>
      </c>
      <c r="V45" s="113"/>
      <c r="W45" s="113"/>
      <c r="X45" s="113"/>
      <c r="Y45" s="113" t="str">
        <f ca="1"/>
        <v>Forpus Ações FIC FIA</v>
      </c>
      <c r="Z45" s="113"/>
      <c r="AA45" s="113"/>
      <c r="AB45" s="113"/>
      <c r="AC45" s="113"/>
      <c r="AD45" s="113"/>
      <c r="AE45" s="113"/>
      <c r="AF45" s="113"/>
      <c r="AH45" s="113" t="str">
        <f ca="1"/>
        <v>Ibiuna Credit FIC FIM CP</v>
      </c>
      <c r="AO45" s="113" t="str">
        <f ca="1"/>
        <v>Absolute Alpha Global FIC FIM</v>
      </c>
      <c r="AT45" s="113" t="str">
        <f ca="1"/>
        <v>Vinland Long Only FIC FIA</v>
      </c>
    </row>
    <row r="46" spans="1:47">
      <c r="A46" s="113"/>
      <c r="L46" s="113" t="str">
        <f>IF('Criação de Portfólio'!E106="","",'Criação de Portfólio'!E106)</f>
        <v>Global</v>
      </c>
      <c r="M46" s="113" t="str">
        <f ca="1"/>
        <v>Ibiuna Credit FIC FIM CP</v>
      </c>
      <c r="T46" s="113" t="str">
        <f ca="1"/>
        <v>Absolute Alpha Global FIC FIM</v>
      </c>
      <c r="V46" s="113"/>
      <c r="W46" s="113"/>
      <c r="X46" s="113"/>
      <c r="Y46" s="113" t="str">
        <f ca="1"/>
        <v>Vinland Long Only FIC FIA</v>
      </c>
      <c r="Z46" s="113"/>
      <c r="AA46" s="113"/>
      <c r="AB46" s="113"/>
      <c r="AC46" s="113"/>
      <c r="AD46" s="113"/>
      <c r="AE46" s="113"/>
      <c r="AF46" s="113"/>
      <c r="AH46" s="113" t="str">
        <f ca="1"/>
        <v>Ibiuna Total Credit FIC FIM CP</v>
      </c>
      <c r="AO46" s="113" t="str">
        <f ca="1"/>
        <v>Absolute Hedge FIC de FIM</v>
      </c>
      <c r="AT46" s="113" t="str">
        <f ca="1"/>
        <v>Quasar Tropos FIA</v>
      </c>
    </row>
    <row r="47" spans="1:47">
      <c r="A47" s="113"/>
      <c r="L47" s="113" t="str">
        <f>IF('Criação de Portfólio'!E109="","",'Criação de Portfólio'!E109)</f>
        <v>EM</v>
      </c>
      <c r="M47" s="113" t="str">
        <f ca="1"/>
        <v>Ibiuna Total Credit FIC FIM CP</v>
      </c>
      <c r="T47" s="113" t="str">
        <f ca="1"/>
        <v>Absolute Hedge FIC de FIM</v>
      </c>
      <c r="V47" s="113"/>
      <c r="W47" s="113"/>
      <c r="X47" s="113"/>
      <c r="Y47" s="113" t="str">
        <f ca="1"/>
        <v>Quasar Tropos FIA</v>
      </c>
      <c r="Z47" s="113"/>
      <c r="AA47" s="113"/>
      <c r="AB47" s="113"/>
      <c r="AC47" s="113"/>
      <c r="AD47" s="113"/>
      <c r="AE47" s="113"/>
      <c r="AF47" s="113"/>
      <c r="AH47" s="113" t="str">
        <f ca="1"/>
        <v>Icatu Vanguarda CP FI RF LP</v>
      </c>
      <c r="AO47" s="113" t="str">
        <f ca="1"/>
        <v>Ace Capital FIC FIM</v>
      </c>
      <c r="AT47" s="113" t="str">
        <f ca="1"/>
        <v>IBOV11</v>
      </c>
    </row>
    <row r="48" spans="1:47">
      <c r="A48" s="113"/>
      <c r="M48" s="113" t="str">
        <f ca="1"/>
        <v>Icatu Vanguarda CP FI RF LP</v>
      </c>
      <c r="T48" s="113" t="str">
        <f ca="1"/>
        <v>Ace Capital FIC FIM</v>
      </c>
      <c r="V48" s="113"/>
      <c r="W48" s="113"/>
      <c r="X48" s="113"/>
      <c r="Y48" s="113" t="str">
        <f ca="1"/>
        <v>IBOV11</v>
      </c>
      <c r="Z48" s="113"/>
      <c r="AA48" s="113"/>
      <c r="AB48" s="113"/>
      <c r="AC48" s="113"/>
      <c r="AD48" s="113"/>
      <c r="AE48" s="113"/>
      <c r="AF48" s="113"/>
      <c r="AH48" s="113" t="str">
        <f ca="1"/>
        <v>JGP Corporate FIC FI RF CP LP</v>
      </c>
      <c r="AO48" s="113" t="str">
        <f ca="1"/>
        <v>Arcah FIC FIM CP</v>
      </c>
      <c r="AT48" s="113" t="str">
        <f ca="1"/>
        <v>Carteira de Ações B.Side</v>
      </c>
    </row>
    <row r="49" spans="13:41" s="113" customFormat="1" ht="15.75">
      <c r="M49" s="113" t="str">
        <f ca="1"/>
        <v>JGP Corporate FIC FI RF CP LP</v>
      </c>
      <c r="T49" s="113" t="str">
        <f ca="1"/>
        <v>Arcah FIC FIM CP</v>
      </c>
      <c r="Y49" s="113" t="str">
        <f ca="1"/>
        <v>Carteira de Ações B.Side</v>
      </c>
      <c r="AH49" s="113" t="str">
        <f ca="1"/>
        <v>JGP Corporate Plus FIC FIM CP</v>
      </c>
      <c r="AO49" s="113" t="str">
        <f ca="1"/>
        <v>Clave Alpha Macro FIC FIM Access</v>
      </c>
    </row>
    <row r="50" spans="13:41" s="113" customFormat="1" ht="15.75">
      <c r="M50" s="113" t="str">
        <f ca="1"/>
        <v>JGP Corporate Plus FIC FIM CP</v>
      </c>
      <c r="T50" s="113" t="str">
        <f ca="1"/>
        <v>Clave Alpha Macro FIC FIM Access</v>
      </c>
      <c r="AH50" s="113" t="str">
        <f ca="1"/>
        <v>JGP Select FIC FIM CP</v>
      </c>
      <c r="AO50" s="113" t="str">
        <f ca="1"/>
        <v>Gauss FIC FIM</v>
      </c>
    </row>
    <row r="51" spans="13:41" s="113" customFormat="1" ht="15.75">
      <c r="M51" s="113" t="str">
        <f ca="1"/>
        <v>JGP Select FIC FIM CP</v>
      </c>
      <c r="T51" s="113" t="str">
        <f ca="1"/>
        <v>Gauss FIC FIM</v>
      </c>
      <c r="AH51" s="113" t="str">
        <f ca="1"/>
        <v>JGP Select Premium FIM CP IE</v>
      </c>
      <c r="AO51" s="113" t="str">
        <f ca="1"/>
        <v>Gavea Macro Dolar FIC FIM</v>
      </c>
    </row>
    <row r="52" spans="13:41" s="113" customFormat="1" ht="15.75">
      <c r="M52" s="113" t="str">
        <f ca="1"/>
        <v>JGP Select Premium FIM CP IE</v>
      </c>
      <c r="T52" s="113" t="str">
        <f ca="1"/>
        <v>Gavea Macro Dolar FIC FIM</v>
      </c>
      <c r="AH52" s="113" t="str">
        <f ca="1"/>
        <v>Porto Seguro Ipe FIC RF CP LP</v>
      </c>
      <c r="AO52" s="113" t="str">
        <f ca="1"/>
        <v>Itaú Distribuidores Global Dinâmico Plus FIC FIM</v>
      </c>
    </row>
    <row r="53" spans="13:41" s="113" customFormat="1" ht="15.75">
      <c r="M53" s="113" t="str">
        <f ca="1"/>
        <v>Porto Seguro Ipe FIC RF CP LP</v>
      </c>
      <c r="T53" s="113" t="str">
        <f ca="1"/>
        <v>Itaú Distribuidores Global Dinâmico Plus FIC FIM</v>
      </c>
      <c r="AH53" s="113" t="str">
        <f ca="1"/>
        <v>Sf2 Tropico Cash FIM</v>
      </c>
      <c r="AO53" s="113" t="str">
        <f ca="1"/>
        <v>JGP Strategy Access FIC MM</v>
      </c>
    </row>
    <row r="54" spans="13:41" s="113" customFormat="1" ht="15.75">
      <c r="M54" s="113" t="str">
        <f ca="1"/>
        <v>Sf2 Tropico Cash FIM</v>
      </c>
      <c r="T54" s="113" t="str">
        <f ca="1"/>
        <v>JGP Strategy Access FIC MM</v>
      </c>
      <c r="AH54" s="113" t="str">
        <f ca="1"/>
        <v>Sparta Top FIC RF CP LP</v>
      </c>
      <c r="AO54" s="113" t="str">
        <f ca="1"/>
        <v>JGP Strategy FIC FIM</v>
      </c>
    </row>
    <row r="55" spans="13:41" s="113" customFormat="1" ht="15.75">
      <c r="M55" s="113" t="str">
        <f ca="1"/>
        <v>Sparta Top FIC RF CP LP</v>
      </c>
      <c r="T55" s="113" t="str">
        <f ca="1"/>
        <v>JGP Strategy FIC FIM</v>
      </c>
      <c r="AH55" s="113" t="str">
        <f ca="1"/>
        <v>Spx Seahawk Access FIC RF CP LP</v>
      </c>
      <c r="AO55" s="113" t="str">
        <f ca="1"/>
        <v>Kapitalo Kappa Access FIC MM</v>
      </c>
    </row>
    <row r="56" spans="13:41" s="113" customFormat="1" ht="15.75">
      <c r="M56" s="113" t="str">
        <f ca="1"/>
        <v>Spx Seahawk Access FIC RF CP LP</v>
      </c>
      <c r="T56" s="113" t="str">
        <f ca="1"/>
        <v>Kapitalo Kappa Access FIC MM</v>
      </c>
      <c r="AH56" s="113" t="str">
        <f ca="1"/>
        <v>Spx Seahawk Global FIC FIM CP</v>
      </c>
      <c r="AO56" s="113" t="str">
        <f ca="1"/>
        <v>Kapitalo Zeta FIC FIM</v>
      </c>
    </row>
    <row r="57" spans="13:41" s="113" customFormat="1" ht="15.75">
      <c r="M57" s="113" t="str">
        <f ca="1"/>
        <v>Spx Seahawk Global FIC FIM CP</v>
      </c>
      <c r="T57" s="113" t="str">
        <f ca="1"/>
        <v>Kapitalo Zeta FIC FIM</v>
      </c>
      <c r="AH57" s="113" t="str">
        <f ca="1"/>
        <v>K2 FIC FIM CP</v>
      </c>
      <c r="AO57" s="113" t="str">
        <f ca="1"/>
        <v>Mar Absoluto FIC FIM</v>
      </c>
    </row>
    <row r="58" spans="13:41">
      <c r="M58" s="113" t="str">
        <f ca="1"/>
        <v>K2 FIC FIM CP</v>
      </c>
      <c r="T58" s="113" t="str">
        <f ca="1"/>
        <v>Mar Absoluto FIC FIM</v>
      </c>
      <c r="AH58" s="113" t="str">
        <f ca="1"/>
        <v>Leste CP Brasil FIC FIM CP IE</v>
      </c>
      <c r="AO58" s="113" t="str">
        <f ca="1"/>
        <v>Quantitas FIC FIM Mallorca</v>
      </c>
    </row>
    <row r="59" spans="13:41">
      <c r="M59" s="113" t="str">
        <f ca="1"/>
        <v>Leste CP Brasil FIC FIM CP IE</v>
      </c>
      <c r="T59" s="113" t="str">
        <f ca="1"/>
        <v>Quantitas FIC FIM Mallorca</v>
      </c>
      <c r="AH59" s="113" t="str">
        <f ca="1"/>
        <v>Leste Credit Abs I FIC FIM CP IE</v>
      </c>
      <c r="AO59" s="113" t="str">
        <f ca="1"/>
        <v>Tenax Macro FIC FIM</v>
      </c>
    </row>
    <row r="60" spans="13:41">
      <c r="M60" s="113" t="str">
        <f ca="1"/>
        <v>Leste Credit Abs I FIC FIM CP IE</v>
      </c>
      <c r="T60" s="113" t="str">
        <f ca="1"/>
        <v>Tenax Macro FIC FIM</v>
      </c>
      <c r="AH60" s="113" t="str">
        <f ca="1"/>
        <v>BTG Pactual Debêntures Incentivadas FIC Infra Renda Fixa</v>
      </c>
      <c r="AO60" s="113" t="str">
        <f ca="1"/>
        <v>Occam Retorno Absoluto  FIC FIM</v>
      </c>
    </row>
    <row r="61" spans="13:41">
      <c r="M61" s="113" t="str">
        <f ca="1"/>
        <v>BTG Pactual Debêntures Incentivadas FIC Infra Renda Fixa</v>
      </c>
      <c r="T61" s="113" t="str">
        <f ca="1"/>
        <v>Occam Retorno Absoluto  FIC FIM</v>
      </c>
      <c r="AH61" s="113" t="str">
        <f ca="1"/>
        <v>JGP Debêntures Incentivadas FIC FI RF CP</v>
      </c>
      <c r="AO61" s="113" t="str">
        <f ca="1"/>
        <v>Vrb FIM</v>
      </c>
    </row>
    <row r="62" spans="13:41">
      <c r="M62" s="113" t="str">
        <f ca="1"/>
        <v>JGP Debêntures Incentivadas FIC FI RF CP</v>
      </c>
      <c r="T62" s="113" t="str">
        <f ca="1"/>
        <v>Vrb FIM</v>
      </c>
      <c r="AH62" s="113" t="str">
        <f ca="1"/>
        <v>Anga Portfolio FIM CP</v>
      </c>
    </row>
    <row r="63" spans="13:41">
      <c r="M63" s="113" t="str">
        <f ca="1"/>
        <v>Anga Portfolio FIM CP</v>
      </c>
      <c r="AH63" s="113" t="str">
        <f ca="1"/>
        <v>FIQ FIDC Via Multicrédito - Senior (CDI+2.50%)</v>
      </c>
    </row>
    <row r="64" spans="13:41">
      <c r="M64" s="113" t="str">
        <f ca="1"/>
        <v>FIQ FIDC Via Multicrédito - Senior (CDI+2.50%)</v>
      </c>
      <c r="AH64" s="113" t="str">
        <f ca="1"/>
        <v>LFT 2025 - Liquidez Diária (Selic+0.09%)</v>
      </c>
    </row>
    <row r="65" spans="13:34">
      <c r="M65" s="113" t="str">
        <f ca="1"/>
        <v>LFT 2025 - Liquidez Diária (Selic+0.09%)</v>
      </c>
      <c r="AH65" s="113" t="str">
        <f ca="1"/>
        <v>Títulos Bancários - Liquidez Diária (102.5% CDI)</v>
      </c>
    </row>
    <row r="66" spans="13:34">
      <c r="M66" s="113" t="str">
        <f ca="1"/>
        <v>Títulos Bancários - Liquidez Diária (102.5% CDI)</v>
      </c>
      <c r="AH66" s="113" t="str">
        <f ca="1"/>
        <v>Títulos Bancários - 6 meses (112.5% CDI)</v>
      </c>
    </row>
    <row r="67" spans="13:34">
      <c r="M67" s="113" t="str">
        <f ca="1"/>
        <v>Títulos Bancários - 6 meses (112.5% CDI)</v>
      </c>
      <c r="AH67" s="113" t="str">
        <f ca="1"/>
        <v>Títulos Bancários - 1 ano (115.0% CDI)</v>
      </c>
    </row>
    <row r="68" spans="13:34">
      <c r="M68" s="113" t="str">
        <f ca="1"/>
        <v>Títulos Bancários - 1 ano (115.0% CDI)</v>
      </c>
      <c r="AH68" s="113" t="str">
        <f ca="1"/>
        <v>Títulos Bancários - 2 anos (117.0% CDI)</v>
      </c>
    </row>
    <row r="69" spans="13:34">
      <c r="M69" s="113" t="str">
        <f ca="1"/>
        <v>Títulos Bancários - 2 anos (117.0% CDI)</v>
      </c>
      <c r="AH69" s="113" t="str">
        <f ca="1"/>
        <v>Títulos Bancários - 3 anos (116.0% CDI)</v>
      </c>
    </row>
    <row r="70" spans="13:34">
      <c r="M70" s="113" t="str">
        <f ca="1"/>
        <v>Títulos Bancários - 3 anos (116.0% CDI)</v>
      </c>
      <c r="AH70" s="113" t="str">
        <f ca="1"/>
        <v>Títulos Corporativos - 2 anos (CDI+1.60%)</v>
      </c>
    </row>
    <row r="71" spans="13:34">
      <c r="M71" s="113" t="str">
        <f ca="1"/>
        <v>Títulos Corporativos - 2 anos (CDI+1.60%)</v>
      </c>
      <c r="AH71" s="113" t="str">
        <f ca="1"/>
        <v>Títulos Corporativos - 3 anos (CDI+1.65%)</v>
      </c>
    </row>
    <row r="72" spans="13:34">
      <c r="M72" s="113" t="str">
        <f ca="1"/>
        <v>Títulos Corporativos - 3 anos (CDI+1.65%)</v>
      </c>
      <c r="AH72" s="113" t="str">
        <f ca="1"/>
        <v>Títulos Corporativos - 4 anos (CDI+1.90%)</v>
      </c>
    </row>
    <row r="73" spans="13:34">
      <c r="M73" s="113" t="str">
        <f ca="1"/>
        <v>Títulos Corporativos - 4 anos (CDI+1.90%)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771BA-6BF3-4092-8329-E7A36452532B}">
  <sheetPr>
    <tabColor theme="8"/>
  </sheetPr>
  <dimension ref="A2:G4"/>
  <sheetViews>
    <sheetView workbookViewId="0">
      <selection activeCell="I14" sqref="I14"/>
    </sheetView>
  </sheetViews>
  <sheetFormatPr defaultRowHeight="18.75"/>
  <sheetData>
    <row r="2" spans="1:7">
      <c r="B2" t="s">
        <v>2706</v>
      </c>
      <c r="C2" t="s">
        <v>2660</v>
      </c>
      <c r="D2" t="s">
        <v>2661</v>
      </c>
      <c r="E2" t="s">
        <v>2662</v>
      </c>
      <c r="F2" t="s">
        <v>2663</v>
      </c>
      <c r="G2" t="s">
        <v>2664</v>
      </c>
    </row>
    <row r="3" spans="1:7">
      <c r="A3" t="s">
        <v>1433</v>
      </c>
      <c r="C3" s="791">
        <v>-3.7458773833931591E-4</v>
      </c>
      <c r="D3" s="791">
        <v>-1.5857259344009833E-3</v>
      </c>
      <c r="E3" s="791">
        <v>-1.5857259344009833E-3</v>
      </c>
      <c r="F3" s="791">
        <v>-2.2106048737251527E-3</v>
      </c>
      <c r="G3" s="791">
        <v>-2.6749983960382417E-3</v>
      </c>
    </row>
    <row r="4" spans="1:7">
      <c r="A4" t="s">
        <v>64</v>
      </c>
      <c r="C4">
        <v>0</v>
      </c>
      <c r="D4">
        <v>0</v>
      </c>
      <c r="E4">
        <v>0</v>
      </c>
      <c r="F4">
        <v>0</v>
      </c>
      <c r="G4">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31AE7-D82B-4BA1-AD4A-AD03BB78D871}">
  <sheetPr>
    <tabColor theme="8"/>
  </sheetPr>
  <dimension ref="A2:F4"/>
  <sheetViews>
    <sheetView workbookViewId="0">
      <selection activeCell="C6" sqref="C6"/>
    </sheetView>
  </sheetViews>
  <sheetFormatPr defaultRowHeight="18.75"/>
  <sheetData>
    <row r="2" spans="1:6">
      <c r="B2" t="s">
        <v>2660</v>
      </c>
      <c r="C2" t="s">
        <v>2661</v>
      </c>
      <c r="D2" t="s">
        <v>2662</v>
      </c>
      <c r="E2" t="s">
        <v>2663</v>
      </c>
      <c r="F2" t="s">
        <v>2664</v>
      </c>
    </row>
    <row r="3" spans="1:6">
      <c r="A3" t="s">
        <v>1433</v>
      </c>
      <c r="B3">
        <v>1.0737878803592336E-2</v>
      </c>
      <c r="C3">
        <v>9.1475769830671114E-3</v>
      </c>
      <c r="D3">
        <v>8.9248073517779816E-3</v>
      </c>
      <c r="E3">
        <v>9.5287029251424141E-3</v>
      </c>
      <c r="F3">
        <v>9.7972969587490182E-3</v>
      </c>
    </row>
    <row r="4" spans="1:6">
      <c r="A4" t="s">
        <v>64</v>
      </c>
      <c r="B4">
        <v>0</v>
      </c>
      <c r="C4">
        <v>8.3457682447779426E-4</v>
      </c>
      <c r="D4">
        <v>3.514735901682805E-4</v>
      </c>
      <c r="E4">
        <v>1.2949977977472964E-3</v>
      </c>
      <c r="F4">
        <v>2.5952139498145567E-3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582E9-6438-43C3-8A43-C54946E9C982}">
  <dimension ref="A2:G4"/>
  <sheetViews>
    <sheetView workbookViewId="0">
      <selection activeCell="I14" sqref="I14"/>
    </sheetView>
  </sheetViews>
  <sheetFormatPr defaultRowHeight="18.75"/>
  <sheetData>
    <row r="2" spans="1:7">
      <c r="B2" t="s">
        <v>2700</v>
      </c>
      <c r="C2" t="s">
        <v>2701</v>
      </c>
      <c r="D2" t="s">
        <v>2702</v>
      </c>
      <c r="E2" t="s">
        <v>2703</v>
      </c>
      <c r="F2" t="s">
        <v>2704</v>
      </c>
      <c r="G2" t="s">
        <v>2705</v>
      </c>
    </row>
    <row r="3" spans="1:7">
      <c r="A3" t="s">
        <v>1433</v>
      </c>
      <c r="B3">
        <v>32</v>
      </c>
      <c r="C3">
        <v>2</v>
      </c>
      <c r="D3" s="790">
        <v>1.8598493902409086E-2</v>
      </c>
      <c r="E3" s="790">
        <v>-1.3170686675262777E-2</v>
      </c>
      <c r="F3">
        <v>28</v>
      </c>
      <c r="G3">
        <v>6</v>
      </c>
    </row>
    <row r="4" spans="1:7">
      <c r="A4" t="s">
        <v>64</v>
      </c>
      <c r="B4">
        <v>34</v>
      </c>
      <c r="C4">
        <v>0</v>
      </c>
      <c r="D4" s="790">
        <v>1.169363521698541E-2</v>
      </c>
      <c r="E4" s="790">
        <v>1.3453151428046706E-3</v>
      </c>
      <c r="F4">
        <v>0</v>
      </c>
      <c r="G4">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CCA51-F1E0-4B02-BBCC-07D584BADE6A}">
  <dimension ref="A2:E36"/>
  <sheetViews>
    <sheetView tabSelected="1" topLeftCell="A2" workbookViewId="0">
      <selection activeCell="H17" sqref="H17"/>
    </sheetView>
  </sheetViews>
  <sheetFormatPr defaultRowHeight="18.75"/>
  <cols>
    <col min="4" max="4" width="10.3984375" customWidth="1"/>
  </cols>
  <sheetData>
    <row r="2" spans="1:5">
      <c r="B2" t="s">
        <v>1433</v>
      </c>
      <c r="C2" t="s">
        <v>64</v>
      </c>
      <c r="D2" t="s">
        <v>1358</v>
      </c>
    </row>
    <row r="3" spans="1:5">
      <c r="A3" t="s">
        <v>2666</v>
      </c>
      <c r="B3" s="792">
        <v>5.6225557775266832E-3</v>
      </c>
      <c r="C3" s="792">
        <v>3.7662362888968293E-3</v>
      </c>
      <c r="D3" s="792">
        <v>1.4928844996004194</v>
      </c>
      <c r="E3" s="795"/>
    </row>
    <row r="4" spans="1:5">
      <c r="A4" t="s">
        <v>2667</v>
      </c>
      <c r="B4" s="792">
        <v>5.9102461802895689E-4</v>
      </c>
      <c r="C4" s="792">
        <v>2.93727438624658E-3</v>
      </c>
      <c r="D4" s="792">
        <v>0.20121532424629981</v>
      </c>
    </row>
    <row r="5" spans="1:5">
      <c r="A5" t="s">
        <v>2668</v>
      </c>
      <c r="B5" s="792">
        <v>-1.3170686675262777E-2</v>
      </c>
      <c r="C5" s="792">
        <v>3.383698486890685E-3</v>
      </c>
      <c r="D5" s="792">
        <v>-3.8923937006472036</v>
      </c>
    </row>
    <row r="6" spans="1:5">
      <c r="A6" t="s">
        <v>2669</v>
      </c>
      <c r="B6" s="792">
        <v>7.3429156935367335E-3</v>
      </c>
      <c r="C6" s="792">
        <v>2.8492620001472346E-3</v>
      </c>
      <c r="D6" s="792">
        <v>2.5771289874912489</v>
      </c>
    </row>
    <row r="7" spans="1:5">
      <c r="A7" t="s">
        <v>2670</v>
      </c>
      <c r="B7" s="792">
        <v>6.6383792006283748E-3</v>
      </c>
      <c r="C7" s="792">
        <v>2.358076395826858E-3</v>
      </c>
      <c r="D7" s="792">
        <v>2.815167147415778</v>
      </c>
    </row>
    <row r="8" spans="1:5">
      <c r="A8" t="s">
        <v>2671</v>
      </c>
      <c r="B8" s="792">
        <v>9.6484847683737662E-3</v>
      </c>
      <c r="C8" s="792">
        <v>2.1232775541852877E-3</v>
      </c>
      <c r="D8" s="792">
        <v>4.5441467364241683</v>
      </c>
    </row>
    <row r="9" spans="1:5">
      <c r="A9" t="s">
        <v>2672</v>
      </c>
      <c r="B9" s="792">
        <v>1.0588162742819263E-2</v>
      </c>
      <c r="C9" s="792">
        <v>1.943390350078289E-3</v>
      </c>
      <c r="D9" s="792">
        <v>5.4482943904670114</v>
      </c>
    </row>
    <row r="10" spans="1:5">
      <c r="A10" t="s">
        <v>2673</v>
      </c>
      <c r="B10" s="792">
        <v>5.507997157687905E-3</v>
      </c>
      <c r="C10" s="792">
        <v>1.598927646699444E-3</v>
      </c>
      <c r="D10" s="792">
        <v>3.4448070049058712</v>
      </c>
    </row>
    <row r="11" spans="1:5">
      <c r="A11" t="s">
        <v>2674</v>
      </c>
      <c r="B11" s="792">
        <v>-3.9966200975438682E-4</v>
      </c>
      <c r="C11" s="792">
        <v>1.5697102274154773E-3</v>
      </c>
      <c r="D11" s="792">
        <v>-0.25460878241994322</v>
      </c>
    </row>
    <row r="12" spans="1:5">
      <c r="A12" t="s">
        <v>2675</v>
      </c>
      <c r="B12" s="792">
        <v>4.8274475121552474E-3</v>
      </c>
      <c r="C12" s="792">
        <v>1.5697102274154773E-3</v>
      </c>
      <c r="D12" s="792">
        <v>3.0753749500018381</v>
      </c>
    </row>
    <row r="13" spans="1:5">
      <c r="A13" t="s">
        <v>2676</v>
      </c>
      <c r="B13" s="792">
        <v>1.0510343976419367E-2</v>
      </c>
      <c r="C13" s="792">
        <v>1.4949062791567158E-3</v>
      </c>
      <c r="D13" s="792">
        <v>7.0307711747309707</v>
      </c>
    </row>
    <row r="14" spans="1:5">
      <c r="A14" t="s">
        <v>2677</v>
      </c>
      <c r="B14" s="792">
        <v>1.1768872925617568E-2</v>
      </c>
      <c r="C14" s="792">
        <v>1.6445197629524344E-3</v>
      </c>
      <c r="D14" s="792">
        <v>7.1564192725107239</v>
      </c>
    </row>
    <row r="15" spans="1:5">
      <c r="A15" t="s">
        <v>2678</v>
      </c>
      <c r="B15" s="792">
        <v>3.2103200361361939E-3</v>
      </c>
      <c r="C15" s="792">
        <v>1.4949062791567158E-3</v>
      </c>
      <c r="D15" s="792">
        <v>2.1475058877584967</v>
      </c>
    </row>
    <row r="16" spans="1:5">
      <c r="A16" t="s">
        <v>2679</v>
      </c>
      <c r="B16" s="792">
        <v>8.1722616388260061E-3</v>
      </c>
      <c r="C16" s="792">
        <v>1.3453151428046706E-3</v>
      </c>
      <c r="D16" s="792">
        <v>6.0746076356419607</v>
      </c>
    </row>
    <row r="17" spans="1:4">
      <c r="A17" t="s">
        <v>2680</v>
      </c>
      <c r="B17" s="792">
        <v>6.5966307954701264E-3</v>
      </c>
      <c r="C17" s="792">
        <v>2.0108777587299898E-3</v>
      </c>
      <c r="D17" s="792">
        <v>3.2804732992006245</v>
      </c>
    </row>
    <row r="18" spans="1:4">
      <c r="A18" t="s">
        <v>2681</v>
      </c>
      <c r="B18" s="792">
        <v>7.1093552632512935E-3</v>
      </c>
      <c r="C18" s="792">
        <v>2.0779462200810617E-3</v>
      </c>
      <c r="D18" s="792">
        <v>3.4213374699244885</v>
      </c>
    </row>
    <row r="19" spans="1:4">
      <c r="A19" t="s">
        <v>2682</v>
      </c>
      <c r="B19" s="792">
        <v>8.0746962766717889E-3</v>
      </c>
      <c r="C19" s="792">
        <v>2.703213944943883E-3</v>
      </c>
      <c r="D19" s="792">
        <v>2.9870725888251566</v>
      </c>
    </row>
    <row r="20" spans="1:4">
      <c r="A20" t="s">
        <v>2683</v>
      </c>
      <c r="B20" s="792">
        <v>7.8929321406724373E-3</v>
      </c>
      <c r="C20" s="792">
        <v>3.0777517972109258E-3</v>
      </c>
      <c r="D20" s="792">
        <v>2.5645122351402905</v>
      </c>
    </row>
    <row r="21" spans="1:4">
      <c r="A21" t="s">
        <v>2684</v>
      </c>
      <c r="B21" s="792">
        <v>4.3842223157610771E-3</v>
      </c>
      <c r="C21" s="792">
        <v>3.5561637462773188E-3</v>
      </c>
      <c r="D21" s="792">
        <v>1.232851642546154</v>
      </c>
    </row>
    <row r="22" spans="1:4">
      <c r="A22" t="s">
        <v>2685</v>
      </c>
      <c r="B22" s="792">
        <v>6.2464474379451129E-3</v>
      </c>
      <c r="C22" s="792">
        <v>4.2794584295848814E-3</v>
      </c>
      <c r="D22" s="792">
        <v>1.4596350310969219</v>
      </c>
    </row>
    <row r="23" spans="1:4">
      <c r="A23" t="s">
        <v>2686</v>
      </c>
      <c r="B23" s="792">
        <v>6.9545206938395054E-3</v>
      </c>
      <c r="C23" s="792">
        <v>4.4199127599982013E-3</v>
      </c>
      <c r="D23" s="792">
        <v>1.5734520275559321</v>
      </c>
    </row>
    <row r="24" spans="1:4">
      <c r="A24" t="s">
        <v>2687</v>
      </c>
      <c r="B24" s="792">
        <v>5.5645261961159154E-3</v>
      </c>
      <c r="C24" s="792">
        <v>4.8598826733934342E-3</v>
      </c>
      <c r="D24" s="792">
        <v>1.1449918794501392</v>
      </c>
    </row>
    <row r="25" spans="1:4">
      <c r="A25" t="s">
        <v>2688</v>
      </c>
      <c r="B25" s="792">
        <v>6.7251510655834679E-3</v>
      </c>
      <c r="C25" s="792">
        <v>5.8675468388829088E-3</v>
      </c>
      <c r="D25" s="792">
        <v>1.146160610260051</v>
      </c>
    </row>
    <row r="26" spans="1:4">
      <c r="A26" t="s">
        <v>2689</v>
      </c>
      <c r="B26" s="792">
        <v>1.1072717141444866E-2</v>
      </c>
      <c r="C26" s="792">
        <v>7.6908903028305442E-3</v>
      </c>
      <c r="D26" s="792">
        <v>1.4397185118307667</v>
      </c>
    </row>
    <row r="27" spans="1:4">
      <c r="A27" t="s">
        <v>2690</v>
      </c>
      <c r="B27" s="792">
        <v>1.1328716489108492E-2</v>
      </c>
      <c r="C27" s="792">
        <v>7.3227559539157383E-3</v>
      </c>
      <c r="D27" s="792">
        <v>1.5470564034092416</v>
      </c>
    </row>
    <row r="28" spans="1:4">
      <c r="A28" t="s">
        <v>2691</v>
      </c>
      <c r="B28" s="792">
        <v>9.6560544524484371E-3</v>
      </c>
      <c r="C28" s="792">
        <v>7.5503363704603199E-3</v>
      </c>
      <c r="D28" s="792">
        <v>1.2788906319758755</v>
      </c>
    </row>
    <row r="29" spans="1:4">
      <c r="A29" t="s">
        <v>2692</v>
      </c>
      <c r="B29" s="792">
        <v>1.8598493902409086E-2</v>
      </c>
      <c r="C29" s="792">
        <v>9.2705146230787072E-3</v>
      </c>
      <c r="D29" s="792">
        <v>2.006198647927119</v>
      </c>
    </row>
    <row r="30" spans="1:4">
      <c r="A30" t="s">
        <v>2693</v>
      </c>
      <c r="B30" s="792">
        <v>9.0612957509874636E-3</v>
      </c>
      <c r="C30" s="792">
        <v>8.343251638317728E-3</v>
      </c>
      <c r="D30" s="792">
        <v>1.0860628617950348</v>
      </c>
    </row>
    <row r="31" spans="1:4">
      <c r="A31" t="s">
        <v>2694</v>
      </c>
      <c r="B31" s="792">
        <v>1.2258922566948716E-2</v>
      </c>
      <c r="C31" s="792">
        <v>1.0345972775022139E-2</v>
      </c>
      <c r="D31" s="792">
        <v>1.1848980113832248</v>
      </c>
    </row>
    <row r="32" spans="1:4">
      <c r="A32" t="s">
        <v>2695</v>
      </c>
      <c r="B32" s="792">
        <v>8.7019451701826345E-3</v>
      </c>
      <c r="C32" s="792">
        <v>1.0153230128139956E-2</v>
      </c>
      <c r="D32" s="792">
        <v>0.85706174885812492</v>
      </c>
    </row>
    <row r="33" spans="1:4">
      <c r="A33" t="s">
        <v>2696</v>
      </c>
      <c r="B33" s="792">
        <v>9.3285817124153514E-3</v>
      </c>
      <c r="C33" s="792">
        <v>1.0348528288470549E-2</v>
      </c>
      <c r="D33" s="792">
        <v>0.90144042248098843</v>
      </c>
    </row>
    <row r="34" spans="1:4">
      <c r="A34" t="s">
        <v>2697</v>
      </c>
      <c r="B34" s="792">
        <v>1.5723405922179801E-2</v>
      </c>
      <c r="C34" s="792">
        <v>1.169363521698541E-2</v>
      </c>
      <c r="D34" s="792">
        <v>1.3446123151969893</v>
      </c>
    </row>
    <row r="35" spans="1:4">
      <c r="A35" t="s">
        <v>2698</v>
      </c>
      <c r="B35" s="792">
        <v>1.2050735946028013E-2</v>
      </c>
      <c r="C35" s="792">
        <v>1.0719830392053487E-2</v>
      </c>
      <c r="D35" s="792">
        <v>1.1241536018108191</v>
      </c>
    </row>
    <row r="36" spans="1:4">
      <c r="A36" t="s">
        <v>2699</v>
      </c>
      <c r="B36" s="792">
        <v>4.0049366139665032E-3</v>
      </c>
      <c r="C36" s="792">
        <v>4.0702727162331698E-3</v>
      </c>
      <c r="D36" s="792">
        <v>0.98394797920883992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06B06-24B4-4BDF-AC1B-AEACF86F4021}">
  <sheetPr>
    <tabColor theme="8"/>
  </sheetPr>
  <dimension ref="A2:H4"/>
  <sheetViews>
    <sheetView workbookViewId="0">
      <selection activeCell="H2" sqref="H2"/>
    </sheetView>
  </sheetViews>
  <sheetFormatPr defaultRowHeight="18.75"/>
  <sheetData>
    <row r="2" spans="1:8">
      <c r="B2" t="s">
        <v>2660</v>
      </c>
      <c r="C2" t="s">
        <v>2661</v>
      </c>
      <c r="D2" t="s">
        <v>2662</v>
      </c>
      <c r="E2" t="s">
        <v>2663</v>
      </c>
      <c r="F2" t="s">
        <v>2664</v>
      </c>
      <c r="G2" t="s">
        <v>2665</v>
      </c>
      <c r="H2" t="s">
        <v>2709</v>
      </c>
    </row>
    <row r="3" spans="1:8">
      <c r="A3" t="s">
        <v>1433</v>
      </c>
      <c r="B3" s="790">
        <v>4.0049366139665032E-3</v>
      </c>
      <c r="C3" s="790">
        <v>0.11631563652230303</v>
      </c>
      <c r="D3" s="790">
        <v>6.8276447810209806E-2</v>
      </c>
      <c r="E3" s="790">
        <v>0.13878587468084902</v>
      </c>
      <c r="F3" s="790">
        <v>0.23975781715549505</v>
      </c>
      <c r="G3">
        <v>10000000</v>
      </c>
      <c r="H3">
        <v>2850637.6633272646</v>
      </c>
    </row>
    <row r="4" spans="1:8">
      <c r="A4" t="s">
        <v>64</v>
      </c>
      <c r="B4" s="790">
        <v>4.0702727162331698E-3</v>
      </c>
      <c r="C4" s="790">
        <v>9.3512816721118552E-2</v>
      </c>
      <c r="D4" s="790">
        <v>6.3338783422150602E-2</v>
      </c>
      <c r="E4" s="790">
        <v>0.11166685595791703</v>
      </c>
      <c r="F4" s="790">
        <v>0.14658617128051543</v>
      </c>
      <c r="G4" t="s">
        <v>34</v>
      </c>
      <c r="H4" t="s">
        <v>34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3CAA6-3FE3-48D1-8F86-A7196142DFB0}">
  <sheetPr>
    <tabColor theme="8"/>
  </sheetPr>
  <dimension ref="A2:D11"/>
  <sheetViews>
    <sheetView workbookViewId="0">
      <selection activeCell="E3" sqref="E3:E5"/>
    </sheetView>
  </sheetViews>
  <sheetFormatPr defaultRowHeight="18.75"/>
  <cols>
    <col min="2" max="2" width="11.5" customWidth="1"/>
    <col min="3" max="3" width="15.09765625" customWidth="1"/>
  </cols>
  <sheetData>
    <row r="2" spans="1:4">
      <c r="B2" t="s">
        <v>2657</v>
      </c>
      <c r="C2" t="s">
        <v>2658</v>
      </c>
      <c r="D2" t="s">
        <v>2659</v>
      </c>
    </row>
    <row r="3" spans="1:4">
      <c r="A3" t="s">
        <v>1433</v>
      </c>
      <c r="B3">
        <v>0.28506376633272645</v>
      </c>
      <c r="C3">
        <v>1.3413123002138806E-2</v>
      </c>
      <c r="D3">
        <v>2.6316955914024303</v>
      </c>
    </row>
    <row r="4" spans="1:4">
      <c r="A4" t="s">
        <v>64</v>
      </c>
      <c r="B4">
        <v>0.17337684791098074</v>
      </c>
      <c r="C4">
        <v>2.4794489825080567E-3</v>
      </c>
    </row>
    <row r="10" spans="1:4">
      <c r="B10" s="790"/>
    </row>
    <row r="11" spans="1:4">
      <c r="B11" s="79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A709F-117B-4375-9626-1E66C5AC6E82}">
  <sheetPr>
    <tabColor theme="8"/>
  </sheetPr>
  <dimension ref="A2:C680"/>
  <sheetViews>
    <sheetView workbookViewId="0">
      <selection activeCell="E3" sqref="E3"/>
    </sheetView>
  </sheetViews>
  <sheetFormatPr defaultRowHeight="18.75"/>
  <cols>
    <col min="1" max="1" width="10.09765625" customWidth="1"/>
  </cols>
  <sheetData>
    <row r="2" spans="1:3">
      <c r="B2" t="s">
        <v>1433</v>
      </c>
      <c r="C2" t="s">
        <v>64</v>
      </c>
    </row>
    <row r="3" spans="1:3">
      <c r="A3" s="788">
        <v>43861</v>
      </c>
      <c r="B3">
        <v>8.7809775519204474E-3</v>
      </c>
      <c r="C3">
        <v>0</v>
      </c>
    </row>
    <row r="4" spans="1:3">
      <c r="A4" s="788">
        <v>43864</v>
      </c>
      <c r="B4">
        <v>7.9750279764898412E-3</v>
      </c>
      <c r="C4">
        <v>0</v>
      </c>
    </row>
    <row r="5" spans="1:3">
      <c r="A5" s="788">
        <v>43865</v>
      </c>
      <c r="B5">
        <v>7.9914979620814251E-3</v>
      </c>
      <c r="C5">
        <v>0</v>
      </c>
    </row>
    <row r="6" spans="1:3">
      <c r="A6" s="788">
        <v>43866</v>
      </c>
      <c r="B6">
        <v>8.0105727099303789E-3</v>
      </c>
      <c r="C6">
        <v>0</v>
      </c>
    </row>
    <row r="7" spans="1:3">
      <c r="A7" s="788">
        <v>43867</v>
      </c>
      <c r="B7">
        <v>8.2400153287937213E-3</v>
      </c>
      <c r="C7">
        <v>0</v>
      </c>
    </row>
    <row r="8" spans="1:3">
      <c r="A8" s="788">
        <v>43868</v>
      </c>
      <c r="B8">
        <v>8.3249432895221194E-3</v>
      </c>
      <c r="C8">
        <v>3.21682617041914E-5</v>
      </c>
    </row>
    <row r="9" spans="1:3">
      <c r="A9" s="788">
        <v>43871</v>
      </c>
      <c r="B9">
        <v>8.6379209678164176E-3</v>
      </c>
      <c r="C9">
        <v>4.4340888760057126E-5</v>
      </c>
    </row>
    <row r="10" spans="1:3">
      <c r="A10" s="788">
        <v>43872</v>
      </c>
      <c r="B10">
        <v>8.9099000645342374E-3</v>
      </c>
      <c r="C10">
        <v>5.2857847713345631E-5</v>
      </c>
    </row>
    <row r="11" spans="1:3">
      <c r="A11" s="788">
        <v>43873</v>
      </c>
      <c r="B11">
        <v>9.4341350704644309E-3</v>
      </c>
      <c r="C11">
        <v>5.9315343779124983E-5</v>
      </c>
    </row>
    <row r="12" spans="1:3">
      <c r="A12" s="788">
        <v>43874</v>
      </c>
      <c r="B12">
        <v>9.707705538427697E-3</v>
      </c>
      <c r="C12">
        <v>6.43365234083828E-5</v>
      </c>
    </row>
    <row r="13" spans="1:3">
      <c r="A13" s="788">
        <v>43875</v>
      </c>
      <c r="B13">
        <v>9.7087490870352185E-3</v>
      </c>
      <c r="C13">
        <v>6.8239187970051804E-5</v>
      </c>
    </row>
    <row r="14" spans="1:3">
      <c r="A14" s="788">
        <v>43878</v>
      </c>
      <c r="B14">
        <v>9.7156688828403791E-3</v>
      </c>
      <c r="C14">
        <v>7.1207482747530126E-5</v>
      </c>
    </row>
    <row r="15" spans="1:3">
      <c r="A15" s="788">
        <v>43879</v>
      </c>
      <c r="B15">
        <v>9.564814905631297E-3</v>
      </c>
      <c r="C15">
        <v>7.3354922926553517E-5</v>
      </c>
    </row>
    <row r="16" spans="1:3">
      <c r="A16" s="788">
        <v>43880</v>
      </c>
      <c r="B16">
        <v>9.5391630718277675E-3</v>
      </c>
      <c r="C16">
        <v>7.475228511406508E-5</v>
      </c>
    </row>
    <row r="17" spans="1:3">
      <c r="A17" s="788">
        <v>43881</v>
      </c>
      <c r="B17">
        <v>9.483694098217128E-3</v>
      </c>
      <c r="C17">
        <v>7.5441260831731944E-5</v>
      </c>
    </row>
    <row r="18" spans="1:3">
      <c r="A18" s="788">
        <v>43882</v>
      </c>
      <c r="B18">
        <v>9.7206050327494978E-3</v>
      </c>
      <c r="C18">
        <v>7.5441260831731903E-5</v>
      </c>
    </row>
    <row r="19" spans="1:3">
      <c r="A19" s="788">
        <v>43887</v>
      </c>
      <c r="B19">
        <v>9.7494544846204664E-3</v>
      </c>
      <c r="C19">
        <v>7.4752285114065053E-5</v>
      </c>
    </row>
    <row r="20" spans="1:3">
      <c r="A20" s="788">
        <v>43888</v>
      </c>
      <c r="B20">
        <v>1.4404078277035789E-2</v>
      </c>
      <c r="C20">
        <v>7.335492292655353E-5</v>
      </c>
    </row>
    <row r="21" spans="1:3">
      <c r="A21" s="788">
        <v>43889</v>
      </c>
      <c r="B21">
        <v>1.4283347138799637E-2</v>
      </c>
      <c r="C21">
        <v>7.1207482747530113E-5</v>
      </c>
    </row>
    <row r="22" spans="1:3">
      <c r="A22" s="788">
        <v>43892</v>
      </c>
      <c r="B22">
        <v>1.3865711214211113E-2</v>
      </c>
      <c r="C22">
        <v>6.8239187970051845E-5</v>
      </c>
    </row>
    <row r="23" spans="1:3">
      <c r="A23" s="788">
        <v>43893</v>
      </c>
      <c r="B23">
        <v>1.4841193710264702E-2</v>
      </c>
      <c r="C23">
        <v>6.4336523408382813E-5</v>
      </c>
    </row>
    <row r="24" spans="1:3">
      <c r="A24" s="788">
        <v>43894</v>
      </c>
      <c r="B24">
        <v>1.4851440027730962E-2</v>
      </c>
      <c r="C24">
        <v>5.931534377912501E-5</v>
      </c>
    </row>
    <row r="25" spans="1:3">
      <c r="A25" s="788">
        <v>43895</v>
      </c>
      <c r="B25">
        <v>1.5370841059625556E-2</v>
      </c>
      <c r="C25">
        <v>5.2857847713345611E-5</v>
      </c>
    </row>
    <row r="26" spans="1:3">
      <c r="A26" s="788">
        <v>43896</v>
      </c>
      <c r="B26">
        <v>1.7056624769134335E-2</v>
      </c>
      <c r="C26">
        <v>4.4340888760057098E-5</v>
      </c>
    </row>
    <row r="27" spans="1:3">
      <c r="A27" s="788">
        <v>43899</v>
      </c>
      <c r="B27">
        <v>1.7626431825886392E-2</v>
      </c>
      <c r="C27">
        <v>3.2168261704191393E-5</v>
      </c>
    </row>
    <row r="28" spans="1:3">
      <c r="A28" s="788">
        <v>43900</v>
      </c>
      <c r="B28">
        <v>2.3562589181263915E-2</v>
      </c>
      <c r="C28">
        <v>0</v>
      </c>
    </row>
    <row r="29" spans="1:3">
      <c r="A29" s="788">
        <v>43901</v>
      </c>
      <c r="B29">
        <v>2.5712865211993254E-2</v>
      </c>
      <c r="C29">
        <v>0</v>
      </c>
    </row>
    <row r="30" spans="1:3">
      <c r="A30" s="788">
        <v>43902</v>
      </c>
      <c r="B30">
        <v>2.858805457625542E-2</v>
      </c>
      <c r="C30">
        <v>0</v>
      </c>
    </row>
    <row r="31" spans="1:3">
      <c r="A31" s="788">
        <v>43903</v>
      </c>
      <c r="B31">
        <v>3.5024984337392769E-2</v>
      </c>
      <c r="C31">
        <v>0</v>
      </c>
    </row>
    <row r="32" spans="1:3">
      <c r="A32" s="788">
        <v>43906</v>
      </c>
      <c r="B32">
        <v>4.0257760212699341E-2</v>
      </c>
      <c r="C32">
        <v>0</v>
      </c>
    </row>
    <row r="33" spans="1:3">
      <c r="A33" s="788">
        <v>43907</v>
      </c>
      <c r="B33">
        <v>4.2250290893317007E-2</v>
      </c>
      <c r="C33">
        <v>0</v>
      </c>
    </row>
    <row r="34" spans="1:3">
      <c r="A34" s="788">
        <v>43908</v>
      </c>
      <c r="B34">
        <v>4.2714249733178944E-2</v>
      </c>
      <c r="C34">
        <v>0</v>
      </c>
    </row>
    <row r="35" spans="1:3">
      <c r="A35" s="788">
        <v>43909</v>
      </c>
      <c r="B35">
        <v>4.500115518473647E-2</v>
      </c>
      <c r="C35">
        <v>0</v>
      </c>
    </row>
    <row r="36" spans="1:3">
      <c r="A36" s="788">
        <v>43910</v>
      </c>
      <c r="B36">
        <v>4.4924652769416623E-2</v>
      </c>
      <c r="C36">
        <v>6.4567899355409285E-5</v>
      </c>
    </row>
    <row r="37" spans="1:3">
      <c r="A37" s="788">
        <v>43913</v>
      </c>
      <c r="B37">
        <v>4.4815550118205635E-2</v>
      </c>
      <c r="C37">
        <v>8.9000707253501636E-5</v>
      </c>
    </row>
    <row r="38" spans="1:3">
      <c r="A38" s="788">
        <v>43914</v>
      </c>
      <c r="B38">
        <v>4.4541730981473279E-2</v>
      </c>
      <c r="C38">
        <v>1.0609588490304282E-4</v>
      </c>
    </row>
    <row r="39" spans="1:3">
      <c r="A39" s="788">
        <v>43915</v>
      </c>
      <c r="B39">
        <v>4.6305588677108843E-2</v>
      </c>
      <c r="C39">
        <v>1.1905732372424172E-4</v>
      </c>
    </row>
    <row r="40" spans="1:3">
      <c r="A40" s="788">
        <v>43916</v>
      </c>
      <c r="B40">
        <v>4.6963411976994517E-2</v>
      </c>
      <c r="C40">
        <v>1.2913579871081857E-4</v>
      </c>
    </row>
    <row r="41" spans="1:3">
      <c r="A41" s="788">
        <v>43917</v>
      </c>
      <c r="B41">
        <v>4.7013112455201164E-2</v>
      </c>
      <c r="C41">
        <v>1.3696919844354122E-4</v>
      </c>
    </row>
    <row r="42" spans="1:3">
      <c r="A42" s="788">
        <v>43920</v>
      </c>
      <c r="B42">
        <v>4.7046654384307079E-2</v>
      </c>
      <c r="C42">
        <v>1.4292713798692779E-4</v>
      </c>
    </row>
    <row r="43" spans="1:3">
      <c r="A43" s="788">
        <v>43921</v>
      </c>
      <c r="B43">
        <v>4.7103314405492612E-2</v>
      </c>
      <c r="C43">
        <v>1.4723746419062427E-4</v>
      </c>
    </row>
    <row r="44" spans="1:3">
      <c r="A44" s="788">
        <v>43922</v>
      </c>
      <c r="B44">
        <v>4.6558917822585789E-2</v>
      </c>
      <c r="C44">
        <v>1.5004223934185804E-4</v>
      </c>
    </row>
    <row r="45" spans="1:3">
      <c r="A45" s="788">
        <v>43923</v>
      </c>
      <c r="B45">
        <v>4.6511611119056863E-2</v>
      </c>
      <c r="C45">
        <v>1.5142514635765235E-4</v>
      </c>
    </row>
    <row r="46" spans="1:3">
      <c r="A46" s="788">
        <v>43924</v>
      </c>
      <c r="B46">
        <v>4.597206944374068E-2</v>
      </c>
      <c r="C46">
        <v>1.5142514635765241E-4</v>
      </c>
    </row>
    <row r="47" spans="1:3">
      <c r="A47" s="788">
        <v>43927</v>
      </c>
      <c r="B47">
        <v>4.5772277734539894E-2</v>
      </c>
      <c r="C47">
        <v>1.5004223934185807E-4</v>
      </c>
    </row>
    <row r="48" spans="1:3">
      <c r="A48" s="788">
        <v>43928</v>
      </c>
      <c r="B48">
        <v>4.6614509425680989E-2</v>
      </c>
      <c r="C48">
        <v>1.4723746419062427E-4</v>
      </c>
    </row>
    <row r="49" spans="1:3">
      <c r="A49" s="788">
        <v>43929</v>
      </c>
      <c r="B49">
        <v>4.4288942612395979E-2</v>
      </c>
      <c r="C49">
        <v>1.4292713798692773E-4</v>
      </c>
    </row>
    <row r="50" spans="1:3">
      <c r="A50" s="788">
        <v>43930</v>
      </c>
      <c r="B50">
        <v>4.2997231414100515E-2</v>
      </c>
      <c r="C50">
        <v>1.3696919844354122E-4</v>
      </c>
    </row>
    <row r="51" spans="1:3">
      <c r="A51" s="788">
        <v>43934</v>
      </c>
      <c r="B51">
        <v>4.1345503825615387E-2</v>
      </c>
      <c r="C51">
        <v>1.2913579871081852E-4</v>
      </c>
    </row>
    <row r="52" spans="1:3">
      <c r="A52" s="788">
        <v>43935</v>
      </c>
      <c r="B52">
        <v>3.5419019351265769E-2</v>
      </c>
      <c r="C52">
        <v>1.1905732372424177E-4</v>
      </c>
    </row>
    <row r="53" spans="1:3">
      <c r="A53" s="788">
        <v>43936</v>
      </c>
      <c r="B53">
        <v>3.0459423837274038E-2</v>
      </c>
      <c r="C53">
        <v>1.060958849030428E-4</v>
      </c>
    </row>
    <row r="54" spans="1:3">
      <c r="A54" s="788">
        <v>43937</v>
      </c>
      <c r="B54">
        <v>2.6219088811267357E-2</v>
      </c>
      <c r="C54">
        <v>8.9000707253501636E-5</v>
      </c>
    </row>
    <row r="55" spans="1:3">
      <c r="A55" s="788">
        <v>43938</v>
      </c>
      <c r="B55">
        <v>2.6084503233096159E-2</v>
      </c>
      <c r="C55">
        <v>6.4567899355409298E-5</v>
      </c>
    </row>
    <row r="56" spans="1:3">
      <c r="A56" s="788">
        <v>43941</v>
      </c>
      <c r="B56">
        <v>1.9315132521099846E-2</v>
      </c>
      <c r="C56">
        <v>0</v>
      </c>
    </row>
    <row r="57" spans="1:3">
      <c r="A57" s="788">
        <v>43943</v>
      </c>
      <c r="B57">
        <v>1.9497921155134317E-2</v>
      </c>
      <c r="C57">
        <v>0</v>
      </c>
    </row>
    <row r="58" spans="1:3">
      <c r="A58" s="788">
        <v>43944</v>
      </c>
      <c r="B58">
        <v>1.984250545726023E-2</v>
      </c>
      <c r="C58">
        <v>0</v>
      </c>
    </row>
    <row r="59" spans="1:3">
      <c r="A59" s="788">
        <v>43945</v>
      </c>
      <c r="B59">
        <v>1.853482757731784E-2</v>
      </c>
      <c r="C59">
        <v>0</v>
      </c>
    </row>
    <row r="60" spans="1:3">
      <c r="A60" s="788">
        <v>43948</v>
      </c>
      <c r="B60">
        <v>1.9525886323131739E-2</v>
      </c>
      <c r="C60">
        <v>0</v>
      </c>
    </row>
    <row r="61" spans="1:3">
      <c r="A61" s="788">
        <v>43949</v>
      </c>
      <c r="B61">
        <v>1.9208685620031179E-2</v>
      </c>
      <c r="C61">
        <v>0</v>
      </c>
    </row>
    <row r="62" spans="1:3">
      <c r="A62" s="788">
        <v>43950</v>
      </c>
      <c r="B62">
        <v>1.9196677919706404E-2</v>
      </c>
      <c r="C62">
        <v>0</v>
      </c>
    </row>
    <row r="63" spans="1:3">
      <c r="A63" s="788">
        <v>43951</v>
      </c>
      <c r="B63">
        <v>1.8653536860678659E-2</v>
      </c>
      <c r="C63">
        <v>0</v>
      </c>
    </row>
    <row r="64" spans="1:3">
      <c r="A64" s="788">
        <v>43955</v>
      </c>
      <c r="B64">
        <v>1.8850901863038182E-2</v>
      </c>
      <c r="C64">
        <v>0</v>
      </c>
    </row>
    <row r="65" spans="1:3">
      <c r="A65" s="788">
        <v>43956</v>
      </c>
      <c r="B65">
        <v>1.7981943829525664E-2</v>
      </c>
      <c r="C65">
        <v>0</v>
      </c>
    </row>
    <row r="66" spans="1:3">
      <c r="A66" s="788">
        <v>43957</v>
      </c>
      <c r="B66">
        <v>1.6703472131462022E-2</v>
      </c>
      <c r="C66">
        <v>0</v>
      </c>
    </row>
    <row r="67" spans="1:3">
      <c r="A67" s="788">
        <v>43958</v>
      </c>
      <c r="B67">
        <v>1.6606354628266699E-2</v>
      </c>
      <c r="C67">
        <v>0</v>
      </c>
    </row>
    <row r="68" spans="1:3">
      <c r="A68" s="788">
        <v>43959</v>
      </c>
      <c r="B68">
        <v>1.5959624293005643E-2</v>
      </c>
      <c r="C68">
        <v>9.7435883242058598E-5</v>
      </c>
    </row>
    <row r="69" spans="1:3">
      <c r="A69" s="788">
        <v>43962</v>
      </c>
      <c r="B69">
        <v>1.5180583774551837E-2</v>
      </c>
      <c r="C69">
        <v>1.3430609648115062E-4</v>
      </c>
    </row>
    <row r="70" spans="1:3">
      <c r="A70" s="788">
        <v>43963</v>
      </c>
      <c r="B70">
        <v>1.5290917799533595E-2</v>
      </c>
      <c r="C70">
        <v>1.6010349348634527E-4</v>
      </c>
    </row>
    <row r="71" spans="1:3">
      <c r="A71" s="788">
        <v>43964</v>
      </c>
      <c r="B71">
        <v>1.5816896156467298E-2</v>
      </c>
      <c r="C71">
        <v>1.7966289145715167E-4</v>
      </c>
    </row>
    <row r="72" spans="1:3">
      <c r="A72" s="788">
        <v>43965</v>
      </c>
      <c r="B72">
        <v>1.5849732520491173E-2</v>
      </c>
      <c r="C72">
        <v>1.948717664841172E-4</v>
      </c>
    </row>
    <row r="73" spans="1:3">
      <c r="A73" s="788">
        <v>43966</v>
      </c>
      <c r="B73">
        <v>1.5834616902106202E-2</v>
      </c>
      <c r="C73">
        <v>2.0669272131408097E-4</v>
      </c>
    </row>
    <row r="74" spans="1:3">
      <c r="A74" s="788">
        <v>43969</v>
      </c>
      <c r="B74">
        <v>1.5030754047692187E-2</v>
      </c>
      <c r="C74">
        <v>2.1568352181259551E-4</v>
      </c>
    </row>
    <row r="75" spans="1:3">
      <c r="A75" s="788">
        <v>43970</v>
      </c>
      <c r="B75">
        <v>1.5240764792280622E-2</v>
      </c>
      <c r="C75">
        <v>2.2218799919084827E-4</v>
      </c>
    </row>
    <row r="76" spans="1:3">
      <c r="A76" s="788">
        <v>43971</v>
      </c>
      <c r="B76">
        <v>1.5045680070708589E-2</v>
      </c>
      <c r="C76">
        <v>2.2642053187170197E-4</v>
      </c>
    </row>
    <row r="77" spans="1:3">
      <c r="A77" s="788">
        <v>43972</v>
      </c>
      <c r="B77">
        <v>1.4958000518980731E-2</v>
      </c>
      <c r="C77">
        <v>2.2850740116543361E-4</v>
      </c>
    </row>
    <row r="78" spans="1:3">
      <c r="A78" s="788">
        <v>43973</v>
      </c>
      <c r="B78">
        <v>1.4674752586320528E-2</v>
      </c>
      <c r="C78">
        <v>2.2850740116543361E-4</v>
      </c>
    </row>
    <row r="79" spans="1:3">
      <c r="A79" s="788">
        <v>43976</v>
      </c>
      <c r="B79">
        <v>1.3728399816196986E-2</v>
      </c>
      <c r="C79">
        <v>2.2642053187170194E-4</v>
      </c>
    </row>
    <row r="80" spans="1:3">
      <c r="A80" s="788">
        <v>43977</v>
      </c>
      <c r="B80">
        <v>1.4356390246881446E-2</v>
      </c>
      <c r="C80">
        <v>2.2218799919084827E-4</v>
      </c>
    </row>
    <row r="81" spans="1:3">
      <c r="A81" s="788">
        <v>43978</v>
      </c>
      <c r="B81">
        <v>1.0262884988439381E-2</v>
      </c>
      <c r="C81">
        <v>2.1568352181259556E-4</v>
      </c>
    </row>
    <row r="82" spans="1:3">
      <c r="A82" s="788">
        <v>43979</v>
      </c>
      <c r="B82">
        <v>1.030250896258973E-2</v>
      </c>
      <c r="C82">
        <v>2.0669272131408097E-4</v>
      </c>
    </row>
    <row r="83" spans="1:3">
      <c r="A83" s="788">
        <v>43980</v>
      </c>
      <c r="B83">
        <v>9.2964856775684685E-3</v>
      </c>
      <c r="C83">
        <v>1.9487176648411709E-4</v>
      </c>
    </row>
    <row r="84" spans="1:3">
      <c r="A84" s="788">
        <v>43983</v>
      </c>
      <c r="B84">
        <v>8.8127353653182135E-3</v>
      </c>
      <c r="C84">
        <v>1.7966289145715178E-4</v>
      </c>
    </row>
    <row r="85" spans="1:3">
      <c r="A85" s="788">
        <v>43984</v>
      </c>
      <c r="B85">
        <v>8.3200344869080282E-3</v>
      </c>
      <c r="C85">
        <v>1.6010349348634522E-4</v>
      </c>
    </row>
    <row r="86" spans="1:3">
      <c r="A86" s="788">
        <v>43985</v>
      </c>
      <c r="B86">
        <v>8.3169635246431849E-3</v>
      </c>
      <c r="C86">
        <v>1.3430609648115059E-4</v>
      </c>
    </row>
    <row r="87" spans="1:3">
      <c r="A87" s="788">
        <v>43986</v>
      </c>
      <c r="B87">
        <v>8.8407704248445618E-3</v>
      </c>
      <c r="C87">
        <v>9.7435883242058598E-5</v>
      </c>
    </row>
    <row r="88" spans="1:3">
      <c r="A88" s="788">
        <v>43987</v>
      </c>
      <c r="B88">
        <v>8.8567431877528188E-3</v>
      </c>
      <c r="C88">
        <v>0</v>
      </c>
    </row>
    <row r="89" spans="1:3">
      <c r="A89" s="788">
        <v>43990</v>
      </c>
      <c r="B89">
        <v>8.9777608871518619E-3</v>
      </c>
      <c r="C89">
        <v>0</v>
      </c>
    </row>
    <row r="90" spans="1:3">
      <c r="A90" s="788">
        <v>43991</v>
      </c>
      <c r="B90">
        <v>9.5369311796937549E-3</v>
      </c>
      <c r="C90">
        <v>0</v>
      </c>
    </row>
    <row r="91" spans="1:3">
      <c r="A91" s="788">
        <v>43992</v>
      </c>
      <c r="B91">
        <v>9.5786143272469718E-3</v>
      </c>
      <c r="C91">
        <v>0</v>
      </c>
    </row>
    <row r="92" spans="1:3">
      <c r="A92" s="788">
        <v>43994</v>
      </c>
      <c r="B92">
        <v>8.8266810818700761E-3</v>
      </c>
      <c r="C92">
        <v>0</v>
      </c>
    </row>
    <row r="93" spans="1:3">
      <c r="A93" s="788">
        <v>43997</v>
      </c>
      <c r="B93">
        <v>9.6376679972197538E-3</v>
      </c>
      <c r="C93">
        <v>0</v>
      </c>
    </row>
    <row r="94" spans="1:3">
      <c r="A94" s="788">
        <v>43998</v>
      </c>
      <c r="B94">
        <v>9.6577160160823371E-3</v>
      </c>
      <c r="C94">
        <v>0</v>
      </c>
    </row>
    <row r="95" spans="1:3">
      <c r="A95" s="788">
        <v>43999</v>
      </c>
      <c r="B95">
        <v>9.3201065918642276E-3</v>
      </c>
      <c r="C95">
        <v>0</v>
      </c>
    </row>
    <row r="96" spans="1:3">
      <c r="A96" s="788">
        <v>44000</v>
      </c>
      <c r="B96">
        <v>9.3546009632960656E-3</v>
      </c>
      <c r="C96">
        <v>0</v>
      </c>
    </row>
    <row r="97" spans="1:3">
      <c r="A97" s="788">
        <v>44001</v>
      </c>
      <c r="B97">
        <v>9.3074952925839387E-3</v>
      </c>
      <c r="C97">
        <v>9.8145822441025564E-5</v>
      </c>
    </row>
    <row r="98" spans="1:3">
      <c r="A98" s="788">
        <v>44004</v>
      </c>
      <c r="B98">
        <v>9.3687156487900648E-3</v>
      </c>
      <c r="C98">
        <v>1.3528468013410867E-4</v>
      </c>
    </row>
    <row r="99" spans="1:3">
      <c r="A99" s="788">
        <v>44005</v>
      </c>
      <c r="B99">
        <v>9.4342513089557354E-3</v>
      </c>
      <c r="C99">
        <v>1.6127004262753934E-4</v>
      </c>
    </row>
    <row r="100" spans="1:3">
      <c r="A100" s="788">
        <v>44006</v>
      </c>
      <c r="B100">
        <v>9.2476296350272134E-3</v>
      </c>
      <c r="C100">
        <v>1.8097195465852182E-4</v>
      </c>
    </row>
    <row r="101" spans="1:3">
      <c r="A101" s="788">
        <v>44007</v>
      </c>
      <c r="B101">
        <v>9.2561749086367724E-3</v>
      </c>
      <c r="C101">
        <v>1.9629164488205113E-4</v>
      </c>
    </row>
    <row r="102" spans="1:3">
      <c r="A102" s="788">
        <v>44008</v>
      </c>
      <c r="B102">
        <v>9.4172059103576188E-3</v>
      </c>
      <c r="C102">
        <v>2.0819872977954004E-4</v>
      </c>
    </row>
    <row r="103" spans="1:3">
      <c r="A103" s="788">
        <v>44011</v>
      </c>
      <c r="B103">
        <v>1.0142069087547083E-2</v>
      </c>
      <c r="C103">
        <v>2.1725503922087532E-4</v>
      </c>
    </row>
    <row r="104" spans="1:3">
      <c r="A104" s="788">
        <v>44012</v>
      </c>
      <c r="B104">
        <v>1.0186488801789616E-2</v>
      </c>
      <c r="C104">
        <v>2.2380690964680171E-4</v>
      </c>
    </row>
    <row r="105" spans="1:3">
      <c r="A105" s="788">
        <v>44013</v>
      </c>
      <c r="B105">
        <v>1.025825766197163E-2</v>
      </c>
      <c r="C105">
        <v>2.2807028148835335E-4</v>
      </c>
    </row>
    <row r="106" spans="1:3">
      <c r="A106" s="788">
        <v>44014</v>
      </c>
      <c r="B106">
        <v>1.0347211321411432E-2</v>
      </c>
      <c r="C106">
        <v>2.3017235616910916E-4</v>
      </c>
    </row>
    <row r="107" spans="1:3">
      <c r="A107" s="788">
        <v>44015</v>
      </c>
      <c r="B107">
        <v>1.013095624420861E-2</v>
      </c>
      <c r="C107">
        <v>2.3017235616910913E-4</v>
      </c>
    </row>
    <row r="108" spans="1:3">
      <c r="A108" s="788">
        <v>44018</v>
      </c>
      <c r="B108">
        <v>9.6845008291792933E-3</v>
      </c>
      <c r="C108">
        <v>2.280702814883533E-4</v>
      </c>
    </row>
    <row r="109" spans="1:3">
      <c r="A109" s="788">
        <v>44019</v>
      </c>
      <c r="B109">
        <v>1.0073224296045551E-2</v>
      </c>
      <c r="C109">
        <v>2.2380690964680174E-4</v>
      </c>
    </row>
    <row r="110" spans="1:3">
      <c r="A110" s="788">
        <v>44020</v>
      </c>
      <c r="B110">
        <v>1.0195717449405804E-2</v>
      </c>
      <c r="C110">
        <v>2.1725503922087532E-4</v>
      </c>
    </row>
    <row r="111" spans="1:3">
      <c r="A111" s="788">
        <v>44021</v>
      </c>
      <c r="B111">
        <v>9.8726821307068453E-3</v>
      </c>
      <c r="C111">
        <v>2.0819872977954009E-4</v>
      </c>
    </row>
    <row r="112" spans="1:3">
      <c r="A112" s="788">
        <v>44022</v>
      </c>
      <c r="B112">
        <v>9.7077835946162028E-3</v>
      </c>
      <c r="C112">
        <v>1.9629164488205118E-4</v>
      </c>
    </row>
    <row r="113" spans="1:3">
      <c r="A113" s="788">
        <v>44025</v>
      </c>
      <c r="B113">
        <v>9.5600711801975269E-3</v>
      </c>
      <c r="C113">
        <v>1.8097195465852187E-4</v>
      </c>
    </row>
    <row r="114" spans="1:3">
      <c r="A114" s="788">
        <v>44026</v>
      </c>
      <c r="B114">
        <v>9.2571062873121127E-3</v>
      </c>
      <c r="C114">
        <v>1.6127004262753936E-4</v>
      </c>
    </row>
    <row r="115" spans="1:3">
      <c r="A115" s="788">
        <v>44027</v>
      </c>
      <c r="B115">
        <v>9.2627170498190223E-3</v>
      </c>
      <c r="C115">
        <v>1.3528468013410862E-4</v>
      </c>
    </row>
    <row r="116" spans="1:3">
      <c r="A116" s="788">
        <v>44028</v>
      </c>
      <c r="B116">
        <v>9.2976732231908055E-3</v>
      </c>
      <c r="C116">
        <v>9.8145822441025578E-5</v>
      </c>
    </row>
    <row r="117" spans="1:3">
      <c r="A117" s="788">
        <v>44029</v>
      </c>
      <c r="B117">
        <v>9.4212241140778953E-3</v>
      </c>
      <c r="C117">
        <v>0</v>
      </c>
    </row>
    <row r="118" spans="1:3">
      <c r="A118" s="788">
        <v>44032</v>
      </c>
      <c r="B118">
        <v>1.0230657174713664E-2</v>
      </c>
      <c r="C118">
        <v>0</v>
      </c>
    </row>
    <row r="119" spans="1:3">
      <c r="A119" s="788">
        <v>44033</v>
      </c>
      <c r="B119">
        <v>1.0535180920897379E-2</v>
      </c>
      <c r="C119">
        <v>0</v>
      </c>
    </row>
    <row r="120" spans="1:3">
      <c r="A120" s="788">
        <v>44034</v>
      </c>
      <c r="B120">
        <v>1.0634327698696235E-2</v>
      </c>
      <c r="C120">
        <v>0</v>
      </c>
    </row>
    <row r="121" spans="1:3">
      <c r="A121" s="788">
        <v>44035</v>
      </c>
      <c r="B121">
        <v>1.0624474015879499E-2</v>
      </c>
      <c r="C121">
        <v>0</v>
      </c>
    </row>
    <row r="122" spans="1:3">
      <c r="A122" s="788">
        <v>44036</v>
      </c>
      <c r="B122">
        <v>1.0729417662631692E-2</v>
      </c>
      <c r="C122">
        <v>0</v>
      </c>
    </row>
    <row r="123" spans="1:3">
      <c r="A123" s="788">
        <v>44039</v>
      </c>
      <c r="B123">
        <v>1.0622637018216384E-2</v>
      </c>
      <c r="C123">
        <v>0</v>
      </c>
    </row>
    <row r="124" spans="1:3">
      <c r="A124" s="788">
        <v>44040</v>
      </c>
      <c r="B124">
        <v>9.8781521127244178E-3</v>
      </c>
      <c r="C124">
        <v>0</v>
      </c>
    </row>
    <row r="125" spans="1:3">
      <c r="A125" s="788">
        <v>44041</v>
      </c>
      <c r="B125">
        <v>9.8591137331159925E-3</v>
      </c>
      <c r="C125">
        <v>0</v>
      </c>
    </row>
    <row r="126" spans="1:3">
      <c r="A126" s="788">
        <v>44042</v>
      </c>
      <c r="B126">
        <v>9.9137360092092317E-3</v>
      </c>
      <c r="C126">
        <v>0</v>
      </c>
    </row>
    <row r="127" spans="1:3">
      <c r="A127" s="788">
        <v>44043</v>
      </c>
      <c r="B127">
        <v>9.8233398642926673E-3</v>
      </c>
      <c r="C127">
        <v>0</v>
      </c>
    </row>
    <row r="128" spans="1:3">
      <c r="A128" s="788">
        <v>44046</v>
      </c>
      <c r="B128">
        <v>1.0488880234654737E-2</v>
      </c>
      <c r="C128">
        <v>0</v>
      </c>
    </row>
    <row r="129" spans="1:3">
      <c r="A129" s="788">
        <v>44047</v>
      </c>
      <c r="B129">
        <v>1.0441007112066811E-2</v>
      </c>
      <c r="C129">
        <v>0</v>
      </c>
    </row>
    <row r="130" spans="1:3">
      <c r="A130" s="788">
        <v>44048</v>
      </c>
      <c r="B130">
        <v>1.0232304593361172E-2</v>
      </c>
      <c r="C130">
        <v>0</v>
      </c>
    </row>
    <row r="131" spans="1:3">
      <c r="A131" s="788">
        <v>44049</v>
      </c>
      <c r="B131">
        <v>1.0151208134896445E-2</v>
      </c>
      <c r="C131">
        <v>0</v>
      </c>
    </row>
    <row r="132" spans="1:3">
      <c r="A132" s="788">
        <v>44050</v>
      </c>
      <c r="B132">
        <v>9.9472771125654735E-3</v>
      </c>
      <c r="C132">
        <v>3.287483668000706E-5</v>
      </c>
    </row>
    <row r="133" spans="1:3">
      <c r="A133" s="788">
        <v>44053</v>
      </c>
      <c r="B133">
        <v>1.0357210939053098E-2</v>
      </c>
      <c r="C133">
        <v>4.5314835151422119E-5</v>
      </c>
    </row>
    <row r="134" spans="1:3">
      <c r="A134" s="788">
        <v>44054</v>
      </c>
      <c r="B134">
        <v>1.0315066169424347E-2</v>
      </c>
      <c r="C134">
        <v>5.4018868871814331E-5</v>
      </c>
    </row>
    <row r="135" spans="1:3">
      <c r="A135" s="788">
        <v>44055</v>
      </c>
      <c r="B135">
        <v>1.0420470581498207E-2</v>
      </c>
      <c r="C135">
        <v>6.0618203659513598E-5</v>
      </c>
    </row>
    <row r="136" spans="1:3">
      <c r="A136" s="788">
        <v>44056</v>
      </c>
      <c r="B136">
        <v>1.0341703325816949E-2</v>
      </c>
      <c r="C136">
        <v>6.574967336001412E-5</v>
      </c>
    </row>
    <row r="137" spans="1:3">
      <c r="A137" s="788">
        <v>44057</v>
      </c>
      <c r="B137">
        <v>1.02889080589288E-2</v>
      </c>
      <c r="C137">
        <v>6.9738059840499704E-5</v>
      </c>
    </row>
    <row r="138" spans="1:3">
      <c r="A138" s="788">
        <v>44060</v>
      </c>
      <c r="B138">
        <v>1.0048321282581847E-2</v>
      </c>
      <c r="C138">
        <v>7.2771553130409231E-5</v>
      </c>
    </row>
    <row r="139" spans="1:3">
      <c r="A139" s="788">
        <v>44061</v>
      </c>
      <c r="B139">
        <v>9.0408683571911192E-3</v>
      </c>
      <c r="C139">
        <v>7.4966161773383575E-5</v>
      </c>
    </row>
    <row r="140" spans="1:3">
      <c r="A140" s="788">
        <v>44062</v>
      </c>
      <c r="B140">
        <v>9.6504076391202061E-3</v>
      </c>
      <c r="C140">
        <v>7.6394216982573633E-5</v>
      </c>
    </row>
    <row r="141" spans="1:3">
      <c r="A141" s="788">
        <v>44063</v>
      </c>
      <c r="B141">
        <v>9.940349089886686E-3</v>
      </c>
      <c r="C141">
        <v>7.7098326032763219E-5</v>
      </c>
    </row>
    <row r="142" spans="1:3">
      <c r="A142" s="788">
        <v>44064</v>
      </c>
      <c r="B142">
        <v>9.92105448817494E-3</v>
      </c>
      <c r="C142">
        <v>7.7098326032763232E-5</v>
      </c>
    </row>
    <row r="143" spans="1:3">
      <c r="A143" s="788">
        <v>44067</v>
      </c>
      <c r="B143">
        <v>9.2321997057639559E-3</v>
      </c>
      <c r="C143">
        <v>7.6394216982573633E-5</v>
      </c>
    </row>
    <row r="144" spans="1:3">
      <c r="A144" s="788">
        <v>44068</v>
      </c>
      <c r="B144">
        <v>9.2497640124840977E-3</v>
      </c>
      <c r="C144">
        <v>7.4966161773383548E-5</v>
      </c>
    </row>
    <row r="145" spans="1:3">
      <c r="A145" s="788">
        <v>44069</v>
      </c>
      <c r="B145">
        <v>8.7760751623380713E-3</v>
      </c>
      <c r="C145">
        <v>7.2771553130409204E-5</v>
      </c>
    </row>
    <row r="146" spans="1:3">
      <c r="A146" s="788">
        <v>44070</v>
      </c>
      <c r="B146">
        <v>8.7665020798330089E-3</v>
      </c>
      <c r="C146">
        <v>6.9738059840499691E-5</v>
      </c>
    </row>
    <row r="147" spans="1:3">
      <c r="A147" s="788">
        <v>44071</v>
      </c>
      <c r="B147">
        <v>8.4710191110440643E-3</v>
      </c>
      <c r="C147">
        <v>6.574967336001412E-5</v>
      </c>
    </row>
    <row r="148" spans="1:3">
      <c r="A148" s="788">
        <v>44074</v>
      </c>
      <c r="B148">
        <v>8.6980933564881537E-3</v>
      </c>
      <c r="C148">
        <v>6.0618203659513639E-5</v>
      </c>
    </row>
    <row r="149" spans="1:3">
      <c r="A149" s="788">
        <v>44075</v>
      </c>
      <c r="B149">
        <v>8.5664390411983385E-3</v>
      </c>
      <c r="C149">
        <v>5.4018868871814331E-5</v>
      </c>
    </row>
    <row r="150" spans="1:3">
      <c r="A150" s="788">
        <v>44076</v>
      </c>
      <c r="B150">
        <v>8.9047580538654143E-3</v>
      </c>
      <c r="C150">
        <v>4.5314835151422099E-5</v>
      </c>
    </row>
    <row r="151" spans="1:3">
      <c r="A151" s="788">
        <v>44077</v>
      </c>
      <c r="B151">
        <v>8.7466064673654594E-3</v>
      </c>
      <c r="C151">
        <v>3.287483668000708E-5</v>
      </c>
    </row>
    <row r="152" spans="1:3">
      <c r="A152" s="788">
        <v>44078</v>
      </c>
      <c r="B152">
        <v>9.9579954154894647E-3</v>
      </c>
      <c r="C152">
        <v>0</v>
      </c>
    </row>
    <row r="153" spans="1:3">
      <c r="A153" s="788">
        <v>44082</v>
      </c>
      <c r="B153">
        <v>9.705585338442008E-3</v>
      </c>
      <c r="C153">
        <v>0</v>
      </c>
    </row>
    <row r="154" spans="1:3">
      <c r="A154" s="788">
        <v>44083</v>
      </c>
      <c r="B154">
        <v>1.0310504911330469E-2</v>
      </c>
      <c r="C154">
        <v>0</v>
      </c>
    </row>
    <row r="155" spans="1:3">
      <c r="A155" s="788">
        <v>44084</v>
      </c>
      <c r="B155">
        <v>1.0685697055609258E-2</v>
      </c>
      <c r="C155">
        <v>0</v>
      </c>
    </row>
    <row r="156" spans="1:3">
      <c r="A156" s="788">
        <v>44085</v>
      </c>
      <c r="B156">
        <v>1.1147630817676311E-2</v>
      </c>
      <c r="C156">
        <v>0</v>
      </c>
    </row>
    <row r="157" spans="1:3">
      <c r="A157" s="788">
        <v>44088</v>
      </c>
      <c r="B157">
        <v>1.1136080473152616E-2</v>
      </c>
      <c r="C157">
        <v>0</v>
      </c>
    </row>
    <row r="158" spans="1:3">
      <c r="A158" s="788">
        <v>44089</v>
      </c>
      <c r="B158">
        <v>1.1675344127442016E-2</v>
      </c>
      <c r="C158">
        <v>0</v>
      </c>
    </row>
    <row r="159" spans="1:3">
      <c r="A159" s="788">
        <v>44090</v>
      </c>
      <c r="B159">
        <v>1.1646998085216662E-2</v>
      </c>
      <c r="C159">
        <v>0</v>
      </c>
    </row>
    <row r="160" spans="1:3">
      <c r="A160" s="788">
        <v>44091</v>
      </c>
      <c r="B160">
        <v>1.1718943999966256E-2</v>
      </c>
      <c r="C160">
        <v>0</v>
      </c>
    </row>
    <row r="161" spans="1:3">
      <c r="A161" s="788">
        <v>44092</v>
      </c>
      <c r="B161">
        <v>1.0526449042170458E-2</v>
      </c>
      <c r="C161">
        <v>0</v>
      </c>
    </row>
    <row r="162" spans="1:3">
      <c r="A162" s="788">
        <v>44095</v>
      </c>
      <c r="B162">
        <v>1.0845959517959903E-2</v>
      </c>
      <c r="C162">
        <v>0</v>
      </c>
    </row>
    <row r="163" spans="1:3">
      <c r="A163" s="788">
        <v>44096</v>
      </c>
      <c r="B163">
        <v>1.1324595565092768E-2</v>
      </c>
      <c r="C163">
        <v>0</v>
      </c>
    </row>
    <row r="164" spans="1:3">
      <c r="A164" s="788">
        <v>44097</v>
      </c>
      <c r="B164">
        <v>1.1505298247146115E-2</v>
      </c>
      <c r="C164">
        <v>0</v>
      </c>
    </row>
    <row r="165" spans="1:3">
      <c r="A165" s="788">
        <v>44098</v>
      </c>
      <c r="B165">
        <v>1.1771307924191111E-2</v>
      </c>
      <c r="C165">
        <v>0</v>
      </c>
    </row>
    <row r="166" spans="1:3">
      <c r="A166" s="788">
        <v>44099</v>
      </c>
      <c r="B166">
        <v>1.1888908123278943E-2</v>
      </c>
      <c r="C166">
        <v>0</v>
      </c>
    </row>
    <row r="167" spans="1:3">
      <c r="A167" s="788">
        <v>44102</v>
      </c>
      <c r="B167">
        <v>1.1929881710310845E-2</v>
      </c>
      <c r="C167">
        <v>0</v>
      </c>
    </row>
    <row r="168" spans="1:3">
      <c r="A168" s="788">
        <v>44103</v>
      </c>
      <c r="B168">
        <v>1.217358905816375E-2</v>
      </c>
      <c r="C168">
        <v>0</v>
      </c>
    </row>
    <row r="169" spans="1:3">
      <c r="A169" s="788">
        <v>44104</v>
      </c>
      <c r="B169">
        <v>1.1676204780656388E-2</v>
      </c>
      <c r="C169">
        <v>0</v>
      </c>
    </row>
    <row r="170" spans="1:3">
      <c r="A170" s="788">
        <v>44105</v>
      </c>
      <c r="B170">
        <v>1.1840372829467967E-2</v>
      </c>
      <c r="C170">
        <v>0</v>
      </c>
    </row>
    <row r="171" spans="1:3">
      <c r="A171" s="788">
        <v>44106</v>
      </c>
      <c r="B171">
        <v>1.1442119427213689E-2</v>
      </c>
      <c r="C171">
        <v>0</v>
      </c>
    </row>
    <row r="172" spans="1:3">
      <c r="A172" s="788">
        <v>44109</v>
      </c>
      <c r="B172">
        <v>1.1532580423623671E-2</v>
      </c>
      <c r="C172">
        <v>0</v>
      </c>
    </row>
    <row r="173" spans="1:3">
      <c r="A173" s="788">
        <v>44110</v>
      </c>
      <c r="B173">
        <v>1.1216790872195348E-2</v>
      </c>
      <c r="C173">
        <v>0</v>
      </c>
    </row>
    <row r="174" spans="1:3">
      <c r="A174" s="788">
        <v>44111</v>
      </c>
      <c r="B174">
        <v>1.122659991262907E-2</v>
      </c>
      <c r="C174">
        <v>0</v>
      </c>
    </row>
    <row r="175" spans="1:3">
      <c r="A175" s="788">
        <v>44112</v>
      </c>
      <c r="B175">
        <v>1.0806039301222353E-2</v>
      </c>
      <c r="C175">
        <v>0</v>
      </c>
    </row>
    <row r="176" spans="1:3">
      <c r="A176" s="788">
        <v>44113</v>
      </c>
      <c r="B176">
        <v>1.0809788390433426E-2</v>
      </c>
      <c r="C176">
        <v>0</v>
      </c>
    </row>
    <row r="177" spans="1:3">
      <c r="A177" s="788">
        <v>44117</v>
      </c>
      <c r="B177">
        <v>1.0376663578594365E-2</v>
      </c>
      <c r="C177">
        <v>0</v>
      </c>
    </row>
    <row r="178" spans="1:3">
      <c r="A178" s="788">
        <v>44118</v>
      </c>
      <c r="B178">
        <v>1.0491083327688394E-2</v>
      </c>
      <c r="C178">
        <v>0</v>
      </c>
    </row>
    <row r="179" spans="1:3">
      <c r="A179" s="788">
        <v>44119</v>
      </c>
      <c r="B179">
        <v>9.9011303741939408E-3</v>
      </c>
      <c r="C179">
        <v>0</v>
      </c>
    </row>
    <row r="180" spans="1:3">
      <c r="A180" s="788">
        <v>44120</v>
      </c>
      <c r="B180">
        <v>9.9025628954414278E-3</v>
      </c>
      <c r="C180">
        <v>0</v>
      </c>
    </row>
    <row r="181" spans="1:3">
      <c r="A181" s="788">
        <v>44123</v>
      </c>
      <c r="B181">
        <v>9.8199170116004004E-3</v>
      </c>
      <c r="C181">
        <v>0</v>
      </c>
    </row>
    <row r="182" spans="1:3">
      <c r="A182" s="788">
        <v>44124</v>
      </c>
      <c r="B182">
        <v>9.8222186680218728E-3</v>
      </c>
      <c r="C182">
        <v>0</v>
      </c>
    </row>
    <row r="183" spans="1:3">
      <c r="A183" s="788">
        <v>44125</v>
      </c>
      <c r="B183">
        <v>9.6861482412370237E-3</v>
      </c>
      <c r="C183">
        <v>0</v>
      </c>
    </row>
    <row r="184" spans="1:3">
      <c r="A184" s="788">
        <v>44126</v>
      </c>
      <c r="B184">
        <v>8.7815309354352718E-3</v>
      </c>
      <c r="C184">
        <v>0</v>
      </c>
    </row>
    <row r="185" spans="1:3">
      <c r="A185" s="788">
        <v>44127</v>
      </c>
      <c r="B185">
        <v>8.6973383833648301E-3</v>
      </c>
      <c r="C185">
        <v>0</v>
      </c>
    </row>
    <row r="186" spans="1:3">
      <c r="A186" s="788">
        <v>44130</v>
      </c>
      <c r="B186">
        <v>7.7320451552762978E-3</v>
      </c>
      <c r="C186">
        <v>0</v>
      </c>
    </row>
    <row r="187" spans="1:3">
      <c r="A187" s="788">
        <v>44131</v>
      </c>
      <c r="B187">
        <v>7.975285160227906E-3</v>
      </c>
      <c r="C187">
        <v>0</v>
      </c>
    </row>
    <row r="188" spans="1:3">
      <c r="A188" s="788">
        <v>44132</v>
      </c>
      <c r="B188">
        <v>8.1467152966170093E-3</v>
      </c>
      <c r="C188">
        <v>0</v>
      </c>
    </row>
    <row r="189" spans="1:3">
      <c r="A189" s="788">
        <v>44133</v>
      </c>
      <c r="B189">
        <v>9.439901812130877E-3</v>
      </c>
      <c r="C189">
        <v>0</v>
      </c>
    </row>
    <row r="190" spans="1:3">
      <c r="A190" s="788">
        <v>44134</v>
      </c>
      <c r="B190">
        <v>9.6521958022168387E-3</v>
      </c>
      <c r="C190">
        <v>0</v>
      </c>
    </row>
    <row r="191" spans="1:3">
      <c r="A191" s="788">
        <v>44138</v>
      </c>
      <c r="B191">
        <v>1.0210523653959956E-2</v>
      </c>
      <c r="C191">
        <v>0</v>
      </c>
    </row>
    <row r="192" spans="1:3">
      <c r="A192" s="788">
        <v>44139</v>
      </c>
      <c r="B192">
        <v>1.084065508341074E-2</v>
      </c>
      <c r="C192">
        <v>0</v>
      </c>
    </row>
    <row r="193" spans="1:3">
      <c r="A193" s="788">
        <v>44140</v>
      </c>
      <c r="B193">
        <v>1.0754696417092794E-2</v>
      </c>
      <c r="C193">
        <v>0</v>
      </c>
    </row>
    <row r="194" spans="1:3">
      <c r="A194" s="788">
        <v>44141</v>
      </c>
      <c r="B194">
        <v>1.1840595898983222E-2</v>
      </c>
      <c r="C194">
        <v>0</v>
      </c>
    </row>
    <row r="195" spans="1:3">
      <c r="A195" s="788">
        <v>44144</v>
      </c>
      <c r="B195">
        <v>1.1678085886932577E-2</v>
      </c>
      <c r="C195">
        <v>0</v>
      </c>
    </row>
    <row r="196" spans="1:3">
      <c r="A196" s="788">
        <v>44145</v>
      </c>
      <c r="B196">
        <v>1.1657681320417746E-2</v>
      </c>
      <c r="C196">
        <v>0</v>
      </c>
    </row>
    <row r="197" spans="1:3">
      <c r="A197" s="788">
        <v>44146</v>
      </c>
      <c r="B197">
        <v>1.1623220281669669E-2</v>
      </c>
      <c r="C197">
        <v>0</v>
      </c>
    </row>
    <row r="198" spans="1:3">
      <c r="A198" s="788">
        <v>44147</v>
      </c>
      <c r="B198">
        <v>1.1547234423472162E-2</v>
      </c>
      <c r="C198">
        <v>0</v>
      </c>
    </row>
    <row r="199" spans="1:3">
      <c r="A199" s="788">
        <v>44148</v>
      </c>
      <c r="B199">
        <v>1.2472461501927417E-2</v>
      </c>
      <c r="C199">
        <v>0</v>
      </c>
    </row>
    <row r="200" spans="1:3">
      <c r="A200" s="788">
        <v>44151</v>
      </c>
      <c r="B200">
        <v>1.2810567405661142E-2</v>
      </c>
      <c r="C200">
        <v>0</v>
      </c>
    </row>
    <row r="201" spans="1:3">
      <c r="A201" s="788">
        <v>44152</v>
      </c>
      <c r="B201">
        <v>1.2916215446376155E-2</v>
      </c>
      <c r="C201">
        <v>0</v>
      </c>
    </row>
    <row r="202" spans="1:3">
      <c r="A202" s="788">
        <v>44153</v>
      </c>
      <c r="B202">
        <v>1.2909858163361975E-2</v>
      </c>
      <c r="C202">
        <v>0</v>
      </c>
    </row>
    <row r="203" spans="1:3">
      <c r="A203" s="788">
        <v>44154</v>
      </c>
      <c r="B203">
        <v>1.307452525232077E-2</v>
      </c>
      <c r="C203">
        <v>0</v>
      </c>
    </row>
    <row r="204" spans="1:3">
      <c r="A204" s="788">
        <v>44155</v>
      </c>
      <c r="B204">
        <v>1.2741741577645963E-2</v>
      </c>
      <c r="C204">
        <v>0</v>
      </c>
    </row>
    <row r="205" spans="1:3">
      <c r="A205" s="788">
        <v>44158</v>
      </c>
      <c r="B205">
        <v>1.2735638416835395E-2</v>
      </c>
      <c r="C205">
        <v>0</v>
      </c>
    </row>
    <row r="206" spans="1:3">
      <c r="A206" s="788">
        <v>44159</v>
      </c>
      <c r="B206">
        <v>1.2888756891943546E-2</v>
      </c>
      <c r="C206">
        <v>0</v>
      </c>
    </row>
    <row r="207" spans="1:3">
      <c r="A207" s="788">
        <v>44160</v>
      </c>
      <c r="B207">
        <v>1.3339940544105918E-2</v>
      </c>
      <c r="C207">
        <v>0</v>
      </c>
    </row>
    <row r="208" spans="1:3">
      <c r="A208" s="788">
        <v>44161</v>
      </c>
      <c r="B208">
        <v>1.3144985548273485E-2</v>
      </c>
      <c r="C208">
        <v>0</v>
      </c>
    </row>
    <row r="209" spans="1:3">
      <c r="A209" s="788">
        <v>44162</v>
      </c>
      <c r="B209">
        <v>1.3005654953597122E-2</v>
      </c>
      <c r="C209">
        <v>0</v>
      </c>
    </row>
    <row r="210" spans="1:3">
      <c r="A210" s="788">
        <v>44165</v>
      </c>
      <c r="B210">
        <v>1.1258714590758634E-2</v>
      </c>
      <c r="C210">
        <v>0</v>
      </c>
    </row>
    <row r="211" spans="1:3">
      <c r="A211" s="788">
        <v>44166</v>
      </c>
      <c r="B211">
        <v>1.1310007946546753E-2</v>
      </c>
      <c r="C211">
        <v>0</v>
      </c>
    </row>
    <row r="212" spans="1:3">
      <c r="A212" s="788">
        <v>44167</v>
      </c>
      <c r="B212">
        <v>1.0665497287534896E-2</v>
      </c>
      <c r="C212">
        <v>0</v>
      </c>
    </row>
    <row r="213" spans="1:3">
      <c r="A213" s="788">
        <v>44168</v>
      </c>
      <c r="B213">
        <v>1.029581773208706E-2</v>
      </c>
      <c r="C213">
        <v>0</v>
      </c>
    </row>
    <row r="214" spans="1:3">
      <c r="A214" s="788">
        <v>44169</v>
      </c>
      <c r="B214">
        <v>1.0045137131690137E-2</v>
      </c>
      <c r="C214">
        <v>0</v>
      </c>
    </row>
    <row r="215" spans="1:3">
      <c r="A215" s="788">
        <v>44172</v>
      </c>
      <c r="B215">
        <v>9.2194748353197041E-3</v>
      </c>
      <c r="C215">
        <v>0</v>
      </c>
    </row>
    <row r="216" spans="1:3">
      <c r="A216" s="788">
        <v>44173</v>
      </c>
      <c r="B216">
        <v>9.3696689692292483E-3</v>
      </c>
      <c r="C216">
        <v>0</v>
      </c>
    </row>
    <row r="217" spans="1:3">
      <c r="A217" s="788">
        <v>44174</v>
      </c>
      <c r="B217">
        <v>9.3683529027428457E-3</v>
      </c>
      <c r="C217">
        <v>0</v>
      </c>
    </row>
    <row r="218" spans="1:3">
      <c r="A218" s="788">
        <v>44175</v>
      </c>
      <c r="B218">
        <v>9.3730982573586325E-3</v>
      </c>
      <c r="C218">
        <v>0</v>
      </c>
    </row>
    <row r="219" spans="1:3">
      <c r="A219" s="788">
        <v>44176</v>
      </c>
      <c r="B219">
        <v>9.3791014814969993E-3</v>
      </c>
      <c r="C219">
        <v>0</v>
      </c>
    </row>
    <row r="220" spans="1:3">
      <c r="A220" s="788">
        <v>44179</v>
      </c>
      <c r="B220">
        <v>7.6069599046079276E-3</v>
      </c>
      <c r="C220">
        <v>0</v>
      </c>
    </row>
    <row r="221" spans="1:3">
      <c r="A221" s="788">
        <v>44180</v>
      </c>
      <c r="B221">
        <v>7.4516763055127912E-3</v>
      </c>
      <c r="C221">
        <v>0</v>
      </c>
    </row>
    <row r="222" spans="1:3">
      <c r="A222" s="788">
        <v>44181</v>
      </c>
      <c r="B222">
        <v>7.959252967701792E-3</v>
      </c>
      <c r="C222">
        <v>0</v>
      </c>
    </row>
    <row r="223" spans="1:3">
      <c r="A223" s="788">
        <v>44182</v>
      </c>
      <c r="B223">
        <v>7.9261078543824692E-3</v>
      </c>
      <c r="C223">
        <v>0</v>
      </c>
    </row>
    <row r="224" spans="1:3">
      <c r="A224" s="788">
        <v>44183</v>
      </c>
      <c r="B224">
        <v>7.3292289389178767E-3</v>
      </c>
      <c r="C224">
        <v>0</v>
      </c>
    </row>
    <row r="225" spans="1:3">
      <c r="A225" s="788">
        <v>44186</v>
      </c>
      <c r="B225">
        <v>7.4172806314359791E-3</v>
      </c>
      <c r="C225">
        <v>0</v>
      </c>
    </row>
    <row r="226" spans="1:3">
      <c r="A226" s="788">
        <v>44187</v>
      </c>
      <c r="B226">
        <v>8.1652324488762952E-3</v>
      </c>
      <c r="C226">
        <v>0</v>
      </c>
    </row>
    <row r="227" spans="1:3">
      <c r="A227" s="788">
        <v>44188</v>
      </c>
      <c r="B227">
        <v>8.1908136167897893E-3</v>
      </c>
      <c r="C227">
        <v>0</v>
      </c>
    </row>
    <row r="228" spans="1:3">
      <c r="A228" s="788">
        <v>44189</v>
      </c>
      <c r="B228">
        <v>7.9022545374869951E-3</v>
      </c>
      <c r="C228">
        <v>0</v>
      </c>
    </row>
    <row r="229" spans="1:3">
      <c r="A229" s="788">
        <v>44193</v>
      </c>
      <c r="B229">
        <v>7.9381908502068489E-3</v>
      </c>
      <c r="C229">
        <v>0</v>
      </c>
    </row>
    <row r="230" spans="1:3">
      <c r="A230" s="788">
        <v>44194</v>
      </c>
      <c r="B230">
        <v>7.9558763351484929E-3</v>
      </c>
      <c r="C230">
        <v>0</v>
      </c>
    </row>
    <row r="231" spans="1:3">
      <c r="A231" s="788">
        <v>44195</v>
      </c>
      <c r="B231">
        <v>7.9515808382104002E-3</v>
      </c>
      <c r="C231">
        <v>0</v>
      </c>
    </row>
    <row r="232" spans="1:3">
      <c r="A232" s="788">
        <v>44196</v>
      </c>
      <c r="B232">
        <v>7.6728668560085284E-3</v>
      </c>
      <c r="C232">
        <v>0</v>
      </c>
    </row>
    <row r="233" spans="1:3">
      <c r="A233" s="788">
        <v>44200</v>
      </c>
      <c r="B233">
        <v>7.3699797081943023E-3</v>
      </c>
      <c r="C233">
        <v>0</v>
      </c>
    </row>
    <row r="234" spans="1:3">
      <c r="A234" s="788">
        <v>44201</v>
      </c>
      <c r="B234">
        <v>7.4895693795367863E-3</v>
      </c>
      <c r="C234">
        <v>0</v>
      </c>
    </row>
    <row r="235" spans="1:3">
      <c r="A235" s="788">
        <v>44202</v>
      </c>
      <c r="B235">
        <v>7.4905416586020521E-3</v>
      </c>
      <c r="C235">
        <v>0</v>
      </c>
    </row>
    <row r="236" spans="1:3">
      <c r="A236" s="788">
        <v>44203</v>
      </c>
      <c r="B236">
        <v>7.0406298517866461E-3</v>
      </c>
      <c r="C236">
        <v>0</v>
      </c>
    </row>
    <row r="237" spans="1:3">
      <c r="A237" s="788">
        <v>44204</v>
      </c>
      <c r="B237">
        <v>7.6587664524430657E-3</v>
      </c>
      <c r="C237">
        <v>0</v>
      </c>
    </row>
    <row r="238" spans="1:3">
      <c r="A238" s="788">
        <v>44207</v>
      </c>
      <c r="B238">
        <v>7.994852318334085E-3</v>
      </c>
      <c r="C238">
        <v>0</v>
      </c>
    </row>
    <row r="239" spans="1:3">
      <c r="A239" s="788">
        <v>44208</v>
      </c>
      <c r="B239">
        <v>8.3776806468078488E-3</v>
      </c>
      <c r="C239">
        <v>0</v>
      </c>
    </row>
    <row r="240" spans="1:3">
      <c r="A240" s="788">
        <v>44209</v>
      </c>
      <c r="B240">
        <v>8.4172053989941594E-3</v>
      </c>
      <c r="C240">
        <v>0</v>
      </c>
    </row>
    <row r="241" spans="1:3">
      <c r="A241" s="788">
        <v>44210</v>
      </c>
      <c r="B241">
        <v>9.0552609272764144E-3</v>
      </c>
      <c r="C241">
        <v>0</v>
      </c>
    </row>
    <row r="242" spans="1:3">
      <c r="A242" s="788">
        <v>44211</v>
      </c>
      <c r="B242">
        <v>9.0482338322964585E-3</v>
      </c>
      <c r="C242">
        <v>0</v>
      </c>
    </row>
    <row r="243" spans="1:3">
      <c r="A243" s="788">
        <v>44214</v>
      </c>
      <c r="B243">
        <v>9.540041620987403E-3</v>
      </c>
      <c r="C243">
        <v>0</v>
      </c>
    </row>
    <row r="244" spans="1:3">
      <c r="A244" s="788">
        <v>44215</v>
      </c>
      <c r="B244">
        <v>9.4724163153854669E-3</v>
      </c>
      <c r="C244">
        <v>0</v>
      </c>
    </row>
    <row r="245" spans="1:3">
      <c r="A245" s="788">
        <v>44216</v>
      </c>
      <c r="B245">
        <v>9.3783635537398567E-3</v>
      </c>
      <c r="C245">
        <v>0</v>
      </c>
    </row>
    <row r="246" spans="1:3">
      <c r="A246" s="788">
        <v>44217</v>
      </c>
      <c r="B246">
        <v>9.44032085293698E-3</v>
      </c>
      <c r="C246">
        <v>0</v>
      </c>
    </row>
    <row r="247" spans="1:3">
      <c r="A247" s="788">
        <v>44218</v>
      </c>
      <c r="B247">
        <v>8.9253476446291644E-3</v>
      </c>
      <c r="C247">
        <v>0</v>
      </c>
    </row>
    <row r="248" spans="1:3">
      <c r="A248" s="788">
        <v>44221</v>
      </c>
      <c r="B248">
        <v>9.3583626204974124E-3</v>
      </c>
      <c r="C248">
        <v>0</v>
      </c>
    </row>
    <row r="249" spans="1:3">
      <c r="A249" s="788">
        <v>44222</v>
      </c>
      <c r="B249">
        <v>9.0609191602675568E-3</v>
      </c>
      <c r="C249">
        <v>0</v>
      </c>
    </row>
    <row r="250" spans="1:3">
      <c r="A250" s="788">
        <v>44223</v>
      </c>
      <c r="B250">
        <v>9.2541777050259583E-3</v>
      </c>
      <c r="C250">
        <v>0</v>
      </c>
    </row>
    <row r="251" spans="1:3">
      <c r="A251" s="788">
        <v>44224</v>
      </c>
      <c r="B251">
        <v>9.999146598969116E-3</v>
      </c>
      <c r="C251">
        <v>0</v>
      </c>
    </row>
    <row r="252" spans="1:3">
      <c r="A252" s="788">
        <v>44225</v>
      </c>
      <c r="B252">
        <v>1.0548215992572661E-2</v>
      </c>
      <c r="C252">
        <v>0</v>
      </c>
    </row>
    <row r="253" spans="1:3">
      <c r="A253" s="788">
        <v>44228</v>
      </c>
      <c r="B253">
        <v>1.1130230299991117E-2</v>
      </c>
      <c r="C253">
        <v>0</v>
      </c>
    </row>
    <row r="254" spans="1:3">
      <c r="A254" s="788">
        <v>44229</v>
      </c>
      <c r="B254">
        <v>1.2624812265965955E-2</v>
      </c>
      <c r="C254">
        <v>0</v>
      </c>
    </row>
    <row r="255" spans="1:3">
      <c r="A255" s="788">
        <v>44230</v>
      </c>
      <c r="B255">
        <v>1.3030162526786454E-2</v>
      </c>
      <c r="C255">
        <v>0</v>
      </c>
    </row>
    <row r="256" spans="1:3">
      <c r="A256" s="788">
        <v>44231</v>
      </c>
      <c r="B256">
        <v>1.3185287801505772E-2</v>
      </c>
      <c r="C256">
        <v>0</v>
      </c>
    </row>
    <row r="257" spans="1:3">
      <c r="A257" s="788">
        <v>44232</v>
      </c>
      <c r="B257">
        <v>1.3239706032337586E-2</v>
      </c>
      <c r="C257">
        <v>0</v>
      </c>
    </row>
    <row r="258" spans="1:3">
      <c r="A258" s="788">
        <v>44235</v>
      </c>
      <c r="B258">
        <v>1.305386251155939E-2</v>
      </c>
      <c r="C258">
        <v>0</v>
      </c>
    </row>
    <row r="259" spans="1:3">
      <c r="A259" s="788">
        <v>44236</v>
      </c>
      <c r="B259">
        <v>1.2776896463403142E-2</v>
      </c>
      <c r="C259">
        <v>0</v>
      </c>
    </row>
    <row r="260" spans="1:3">
      <c r="A260" s="788">
        <v>44237</v>
      </c>
      <c r="B260">
        <v>1.2530148956851736E-2</v>
      </c>
      <c r="C260">
        <v>0</v>
      </c>
    </row>
    <row r="261" spans="1:3">
      <c r="A261" s="788">
        <v>44238</v>
      </c>
      <c r="B261">
        <v>1.2526385973858198E-2</v>
      </c>
      <c r="C261">
        <v>0</v>
      </c>
    </row>
    <row r="262" spans="1:3">
      <c r="A262" s="788">
        <v>44239</v>
      </c>
      <c r="B262">
        <v>1.2373979653309294E-2</v>
      </c>
      <c r="C262">
        <v>0</v>
      </c>
    </row>
    <row r="263" spans="1:3">
      <c r="A263" s="788">
        <v>44244</v>
      </c>
      <c r="B263">
        <v>1.2279394018847012E-2</v>
      </c>
      <c r="C263">
        <v>0</v>
      </c>
    </row>
    <row r="264" spans="1:3">
      <c r="A264" s="788">
        <v>44245</v>
      </c>
      <c r="B264">
        <v>1.1721757989786688E-2</v>
      </c>
      <c r="C264">
        <v>0</v>
      </c>
    </row>
    <row r="265" spans="1:3">
      <c r="A265" s="788">
        <v>44246</v>
      </c>
      <c r="B265">
        <v>1.1773257115729508E-2</v>
      </c>
      <c r="C265">
        <v>0</v>
      </c>
    </row>
    <row r="266" spans="1:3">
      <c r="A266" s="788">
        <v>44249</v>
      </c>
      <c r="B266">
        <v>1.1800900138080767E-2</v>
      </c>
      <c r="C266">
        <v>0</v>
      </c>
    </row>
    <row r="267" spans="1:3">
      <c r="A267" s="788">
        <v>44250</v>
      </c>
      <c r="B267">
        <v>1.2946121162046326E-2</v>
      </c>
      <c r="C267">
        <v>0</v>
      </c>
    </row>
    <row r="268" spans="1:3">
      <c r="A268" s="788">
        <v>44251</v>
      </c>
      <c r="B268">
        <v>1.2969592141003655E-2</v>
      </c>
      <c r="C268">
        <v>0</v>
      </c>
    </row>
    <row r="269" spans="1:3">
      <c r="A269" s="788">
        <v>44252</v>
      </c>
      <c r="B269">
        <v>1.2728071004328156E-2</v>
      </c>
      <c r="C269">
        <v>0</v>
      </c>
    </row>
    <row r="270" spans="1:3">
      <c r="A270" s="788">
        <v>44253</v>
      </c>
      <c r="B270">
        <v>1.480941458159311E-2</v>
      </c>
      <c r="C270">
        <v>0</v>
      </c>
    </row>
    <row r="271" spans="1:3">
      <c r="A271" s="788">
        <v>44256</v>
      </c>
      <c r="B271">
        <v>1.5300051861181118E-2</v>
      </c>
      <c r="C271">
        <v>0</v>
      </c>
    </row>
    <row r="272" spans="1:3">
      <c r="A272" s="788">
        <v>44257</v>
      </c>
      <c r="B272">
        <v>1.4875584735897819E-2</v>
      </c>
      <c r="C272">
        <v>0</v>
      </c>
    </row>
    <row r="273" spans="1:3">
      <c r="A273" s="788">
        <v>44258</v>
      </c>
      <c r="B273">
        <v>1.4687123255291014E-2</v>
      </c>
      <c r="C273">
        <v>0</v>
      </c>
    </row>
    <row r="274" spans="1:3">
      <c r="A274" s="788">
        <v>44259</v>
      </c>
      <c r="B274">
        <v>1.4037531138181842E-2</v>
      </c>
      <c r="C274">
        <v>0</v>
      </c>
    </row>
    <row r="275" spans="1:3">
      <c r="A275" s="788">
        <v>44260</v>
      </c>
      <c r="B275">
        <v>1.3082263912692403E-2</v>
      </c>
      <c r="C275">
        <v>0</v>
      </c>
    </row>
    <row r="276" spans="1:3">
      <c r="A276" s="788">
        <v>44263</v>
      </c>
      <c r="B276">
        <v>1.3417537049114421E-2</v>
      </c>
      <c r="C276">
        <v>0</v>
      </c>
    </row>
    <row r="277" spans="1:3">
      <c r="A277" s="788">
        <v>44264</v>
      </c>
      <c r="B277">
        <v>1.4382357826225118E-2</v>
      </c>
      <c r="C277">
        <v>0</v>
      </c>
    </row>
    <row r="278" spans="1:3">
      <c r="A278" s="788">
        <v>44265</v>
      </c>
      <c r="B278">
        <v>1.4251753768563219E-2</v>
      </c>
      <c r="C278">
        <v>0</v>
      </c>
    </row>
    <row r="279" spans="1:3">
      <c r="A279" s="788">
        <v>44266</v>
      </c>
      <c r="B279">
        <v>1.3743360757017702E-2</v>
      </c>
      <c r="C279">
        <v>0</v>
      </c>
    </row>
    <row r="280" spans="1:3">
      <c r="A280" s="788">
        <v>44267</v>
      </c>
      <c r="B280">
        <v>1.428581237279393E-2</v>
      </c>
      <c r="C280">
        <v>0</v>
      </c>
    </row>
    <row r="281" spans="1:3">
      <c r="A281" s="788">
        <v>44270</v>
      </c>
      <c r="B281">
        <v>1.4273044387921638E-2</v>
      </c>
      <c r="C281">
        <v>0</v>
      </c>
    </row>
    <row r="282" spans="1:3">
      <c r="A282" s="788">
        <v>44271</v>
      </c>
      <c r="B282">
        <v>1.4171558993015199E-2</v>
      </c>
      <c r="C282">
        <v>0</v>
      </c>
    </row>
    <row r="283" spans="1:3">
      <c r="A283" s="788">
        <v>44272</v>
      </c>
      <c r="B283">
        <v>1.3950010992438321E-2</v>
      </c>
      <c r="C283">
        <v>0</v>
      </c>
    </row>
    <row r="284" spans="1:3">
      <c r="A284" s="788">
        <v>44273</v>
      </c>
      <c r="B284">
        <v>1.4123573952649654E-2</v>
      </c>
      <c r="C284">
        <v>0</v>
      </c>
    </row>
    <row r="285" spans="1:3">
      <c r="A285" s="788">
        <v>44274</v>
      </c>
      <c r="B285">
        <v>1.4449238486823932E-2</v>
      </c>
      <c r="C285">
        <v>9.8384778086191179E-5</v>
      </c>
    </row>
    <row r="286" spans="1:3">
      <c r="A286" s="788">
        <v>44277</v>
      </c>
      <c r="B286">
        <v>1.4457696025442951E-2</v>
      </c>
      <c r="C286">
        <v>1.356140577603637E-4</v>
      </c>
    </row>
    <row r="287" spans="1:3">
      <c r="A287" s="788">
        <v>44278</v>
      </c>
      <c r="B287">
        <v>1.4240523003254396E-2</v>
      </c>
      <c r="C287">
        <v>1.6166268681884057E-4</v>
      </c>
    </row>
    <row r="288" spans="1:3">
      <c r="A288" s="788">
        <v>44279</v>
      </c>
      <c r="B288">
        <v>1.3841637547237731E-2</v>
      </c>
      <c r="C288">
        <v>1.814125670973069E-4</v>
      </c>
    </row>
    <row r="289" spans="1:3">
      <c r="A289" s="788">
        <v>44280</v>
      </c>
      <c r="B289">
        <v>1.3682023808197963E-2</v>
      </c>
      <c r="C289">
        <v>1.9676955617238236E-4</v>
      </c>
    </row>
    <row r="290" spans="1:3">
      <c r="A290" s="788">
        <v>44281</v>
      </c>
      <c r="B290">
        <v>1.3469640641587616E-2</v>
      </c>
      <c r="C290">
        <v>2.0870563125083828E-4</v>
      </c>
    </row>
    <row r="291" spans="1:3">
      <c r="A291" s="788">
        <v>44284</v>
      </c>
      <c r="B291">
        <v>1.2256498985485923E-2</v>
      </c>
      <c r="C291">
        <v>2.1778399008981009E-4</v>
      </c>
    </row>
    <row r="292" spans="1:3">
      <c r="A292" s="788">
        <v>44285</v>
      </c>
      <c r="B292">
        <v>1.1640493780284563E-2</v>
      </c>
      <c r="C292">
        <v>2.2435181235541478E-4</v>
      </c>
    </row>
    <row r="293" spans="1:3">
      <c r="A293" s="788">
        <v>44286</v>
      </c>
      <c r="B293">
        <v>1.1229981068262635E-2</v>
      </c>
      <c r="C293">
        <v>2.2862556422887845E-4</v>
      </c>
    </row>
    <row r="294" spans="1:3">
      <c r="A294" s="788">
        <v>44287</v>
      </c>
      <c r="B294">
        <v>1.1271478712066161E-2</v>
      </c>
      <c r="C294">
        <v>2.3073275683110098E-4</v>
      </c>
    </row>
    <row r="295" spans="1:3">
      <c r="A295" s="788">
        <v>44291</v>
      </c>
      <c r="B295">
        <v>1.1241204273159344E-2</v>
      </c>
      <c r="C295">
        <v>2.3073275683110098E-4</v>
      </c>
    </row>
    <row r="296" spans="1:3">
      <c r="A296" s="788">
        <v>44292</v>
      </c>
      <c r="B296">
        <v>1.1438550301096802E-2</v>
      </c>
      <c r="C296">
        <v>2.2862556422887853E-4</v>
      </c>
    </row>
    <row r="297" spans="1:3">
      <c r="A297" s="788">
        <v>44293</v>
      </c>
      <c r="B297">
        <v>1.0522626086863718E-2</v>
      </c>
      <c r="C297">
        <v>2.243518123554147E-4</v>
      </c>
    </row>
    <row r="298" spans="1:3">
      <c r="A298" s="788">
        <v>44294</v>
      </c>
      <c r="B298">
        <v>9.0023154520755596E-3</v>
      </c>
      <c r="C298">
        <v>2.1778399008981006E-4</v>
      </c>
    </row>
    <row r="299" spans="1:3">
      <c r="A299" s="788">
        <v>44295</v>
      </c>
      <c r="B299">
        <v>9.0161456751735695E-3</v>
      </c>
      <c r="C299">
        <v>2.087056312508382E-4</v>
      </c>
    </row>
    <row r="300" spans="1:3">
      <c r="A300" s="788">
        <v>44298</v>
      </c>
      <c r="B300">
        <v>9.0008856366601813E-3</v>
      </c>
      <c r="C300">
        <v>1.9676955617238233E-4</v>
      </c>
    </row>
    <row r="301" spans="1:3">
      <c r="A301" s="788">
        <v>44299</v>
      </c>
      <c r="B301">
        <v>8.1656226707776947E-3</v>
      </c>
      <c r="C301">
        <v>1.8141256709730698E-4</v>
      </c>
    </row>
    <row r="302" spans="1:3">
      <c r="A302" s="788">
        <v>44300</v>
      </c>
      <c r="B302">
        <v>8.1976632168944581E-3</v>
      </c>
      <c r="C302">
        <v>1.6166268681884046E-4</v>
      </c>
    </row>
    <row r="303" spans="1:3">
      <c r="A303" s="788">
        <v>44301</v>
      </c>
      <c r="B303">
        <v>8.2502666197993967E-3</v>
      </c>
      <c r="C303">
        <v>1.3561405776036376E-4</v>
      </c>
    </row>
    <row r="304" spans="1:3">
      <c r="A304" s="788">
        <v>44302</v>
      </c>
      <c r="B304">
        <v>8.2641685566456624E-3</v>
      </c>
      <c r="C304">
        <v>9.8384778086191112E-5</v>
      </c>
    </row>
    <row r="305" spans="1:3">
      <c r="A305" s="788">
        <v>44305</v>
      </c>
      <c r="B305">
        <v>8.0018637507077717E-3</v>
      </c>
      <c r="C305">
        <v>0</v>
      </c>
    </row>
    <row r="306" spans="1:3">
      <c r="A306" s="788">
        <v>44306</v>
      </c>
      <c r="B306">
        <v>6.43446612973958E-3</v>
      </c>
      <c r="C306">
        <v>0</v>
      </c>
    </row>
    <row r="307" spans="1:3">
      <c r="A307" s="788">
        <v>44308</v>
      </c>
      <c r="B307">
        <v>7.066734357257176E-3</v>
      </c>
      <c r="C307">
        <v>0</v>
      </c>
    </row>
    <row r="308" spans="1:3">
      <c r="A308" s="788">
        <v>44309</v>
      </c>
      <c r="B308">
        <v>6.864193501655921E-3</v>
      </c>
      <c r="C308">
        <v>0</v>
      </c>
    </row>
    <row r="309" spans="1:3">
      <c r="A309" s="788">
        <v>44312</v>
      </c>
      <c r="B309">
        <v>6.0207665493775889E-3</v>
      </c>
      <c r="C309">
        <v>0</v>
      </c>
    </row>
    <row r="310" spans="1:3">
      <c r="A310" s="788">
        <v>44313</v>
      </c>
      <c r="B310">
        <v>5.5631289852052096E-3</v>
      </c>
      <c r="C310">
        <v>0</v>
      </c>
    </row>
    <row r="311" spans="1:3">
      <c r="A311" s="788">
        <v>44314</v>
      </c>
      <c r="B311">
        <v>5.5531632690178426E-3</v>
      </c>
      <c r="C311">
        <v>0</v>
      </c>
    </row>
    <row r="312" spans="1:3">
      <c r="A312" s="788">
        <v>44315</v>
      </c>
      <c r="B312">
        <v>5.000639896218761E-3</v>
      </c>
      <c r="C312">
        <v>0</v>
      </c>
    </row>
    <row r="313" spans="1:3">
      <c r="A313" s="788">
        <v>44316</v>
      </c>
      <c r="B313">
        <v>4.9976479239265429E-3</v>
      </c>
      <c r="C313">
        <v>0</v>
      </c>
    </row>
    <row r="314" spans="1:3">
      <c r="A314" s="788">
        <v>44319</v>
      </c>
      <c r="B314">
        <v>5.0818478463352836E-3</v>
      </c>
      <c r="C314">
        <v>0</v>
      </c>
    </row>
    <row r="315" spans="1:3">
      <c r="A315" s="788">
        <v>44320</v>
      </c>
      <c r="B315">
        <v>5.0253669648370677E-3</v>
      </c>
      <c r="C315">
        <v>0</v>
      </c>
    </row>
    <row r="316" spans="1:3">
      <c r="A316" s="788">
        <v>44321</v>
      </c>
      <c r="B316">
        <v>5.1415585781634495E-3</v>
      </c>
      <c r="C316">
        <v>0</v>
      </c>
    </row>
    <row r="317" spans="1:3">
      <c r="A317" s="788">
        <v>44322</v>
      </c>
      <c r="B317">
        <v>4.8096717708715295E-3</v>
      </c>
      <c r="C317">
        <v>0</v>
      </c>
    </row>
    <row r="318" spans="1:3">
      <c r="A318" s="788">
        <v>44323</v>
      </c>
      <c r="B318">
        <v>4.8758753864392998E-3</v>
      </c>
      <c r="C318">
        <v>9.7671383413077973E-5</v>
      </c>
    </row>
    <row r="319" spans="1:3">
      <c r="A319" s="788">
        <v>44326</v>
      </c>
      <c r="B319">
        <v>5.2106325109403454E-3</v>
      </c>
      <c r="C319">
        <v>1.346307110649963E-4</v>
      </c>
    </row>
    <row r="320" spans="1:3">
      <c r="A320" s="788">
        <v>44327</v>
      </c>
      <c r="B320">
        <v>5.3450320554177455E-3</v>
      </c>
      <c r="C320">
        <v>1.604904597542362E-4</v>
      </c>
    </row>
    <row r="321" spans="1:3">
      <c r="A321" s="788">
        <v>44328</v>
      </c>
      <c r="B321">
        <v>5.3477144576233836E-3</v>
      </c>
      <c r="C321">
        <v>1.8009713231643425E-4</v>
      </c>
    </row>
    <row r="322" spans="1:3">
      <c r="A322" s="788">
        <v>44329</v>
      </c>
      <c r="B322">
        <v>6.5775728443037513E-3</v>
      </c>
      <c r="C322">
        <v>1.9534276682615595E-4</v>
      </c>
    </row>
    <row r="323" spans="1:3">
      <c r="A323" s="788">
        <v>44330</v>
      </c>
      <c r="B323">
        <v>6.5296517369827032E-3</v>
      </c>
      <c r="C323">
        <v>2.0719229261777612E-4</v>
      </c>
    </row>
    <row r="324" spans="1:3">
      <c r="A324" s="788">
        <v>44333</v>
      </c>
      <c r="B324">
        <v>6.7721736380583009E-3</v>
      </c>
      <c r="C324">
        <v>2.1620482366344179E-4</v>
      </c>
    </row>
    <row r="325" spans="1:3">
      <c r="A325" s="788">
        <v>44334</v>
      </c>
      <c r="B325">
        <v>6.9485920446572518E-3</v>
      </c>
      <c r="C325">
        <v>2.2272502220605409E-4</v>
      </c>
    </row>
    <row r="326" spans="1:3">
      <c r="A326" s="788">
        <v>44335</v>
      </c>
      <c r="B326">
        <v>7.0725741492313546E-3</v>
      </c>
      <c r="C326">
        <v>2.2696778481593418E-4</v>
      </c>
    </row>
    <row r="327" spans="1:3">
      <c r="A327" s="788">
        <v>44336</v>
      </c>
      <c r="B327">
        <v>7.2618822308352961E-3</v>
      </c>
      <c r="C327">
        <v>2.2905969802222885E-4</v>
      </c>
    </row>
    <row r="328" spans="1:3">
      <c r="A328" s="788">
        <v>44337</v>
      </c>
      <c r="B328">
        <v>7.1755304487895058E-3</v>
      </c>
      <c r="C328">
        <v>2.2905969802222885E-4</v>
      </c>
    </row>
    <row r="329" spans="1:3">
      <c r="A329" s="788">
        <v>44340</v>
      </c>
      <c r="B329">
        <v>7.1931276125984569E-3</v>
      </c>
      <c r="C329">
        <v>2.2696778481593415E-4</v>
      </c>
    </row>
    <row r="330" spans="1:3">
      <c r="A330" s="788">
        <v>44341</v>
      </c>
      <c r="B330">
        <v>7.1930853248124331E-3</v>
      </c>
      <c r="C330">
        <v>2.2272502220605414E-4</v>
      </c>
    </row>
    <row r="331" spans="1:3">
      <c r="A331" s="788">
        <v>44342</v>
      </c>
      <c r="B331">
        <v>7.4298716785080139E-3</v>
      </c>
      <c r="C331">
        <v>2.1620482366344182E-4</v>
      </c>
    </row>
    <row r="332" spans="1:3">
      <c r="A332" s="788">
        <v>44343</v>
      </c>
      <c r="B332">
        <v>7.4302192672192182E-3</v>
      </c>
      <c r="C332">
        <v>2.0719229261777612E-4</v>
      </c>
    </row>
    <row r="333" spans="1:3">
      <c r="A333" s="788">
        <v>44344</v>
      </c>
      <c r="B333">
        <v>7.6981648806484027E-3</v>
      </c>
      <c r="C333">
        <v>1.9534276682615589E-4</v>
      </c>
    </row>
    <row r="334" spans="1:3">
      <c r="A334" s="788">
        <v>44347</v>
      </c>
      <c r="B334">
        <v>7.8045734349669023E-3</v>
      </c>
      <c r="C334">
        <v>1.8009713231643425E-4</v>
      </c>
    </row>
    <row r="335" spans="1:3">
      <c r="A335" s="788">
        <v>44348</v>
      </c>
      <c r="B335">
        <v>7.7161663878891392E-3</v>
      </c>
      <c r="C335">
        <v>1.6049045975423612E-4</v>
      </c>
    </row>
    <row r="336" spans="1:3">
      <c r="A336" s="788">
        <v>44349</v>
      </c>
      <c r="B336">
        <v>7.7050103150689596E-3</v>
      </c>
      <c r="C336">
        <v>1.3463071106499638E-4</v>
      </c>
    </row>
    <row r="337" spans="1:3">
      <c r="A337" s="788">
        <v>44351</v>
      </c>
      <c r="B337">
        <v>7.6116037117196977E-3</v>
      </c>
      <c r="C337">
        <v>9.7671383413077919E-5</v>
      </c>
    </row>
    <row r="338" spans="1:3">
      <c r="A338" s="788">
        <v>44354</v>
      </c>
      <c r="B338">
        <v>7.5734462162307149E-3</v>
      </c>
      <c r="C338">
        <v>0</v>
      </c>
    </row>
    <row r="339" spans="1:3">
      <c r="A339" s="788">
        <v>44355</v>
      </c>
      <c r="B339">
        <v>7.6990637697195771E-3</v>
      </c>
      <c r="C339">
        <v>0</v>
      </c>
    </row>
    <row r="340" spans="1:3">
      <c r="A340" s="788">
        <v>44356</v>
      </c>
      <c r="B340">
        <v>7.548964962252905E-3</v>
      </c>
      <c r="C340">
        <v>0</v>
      </c>
    </row>
    <row r="341" spans="1:3">
      <c r="A341" s="788">
        <v>44357</v>
      </c>
      <c r="B341">
        <v>7.3724022048039239E-3</v>
      </c>
      <c r="C341">
        <v>0</v>
      </c>
    </row>
    <row r="342" spans="1:3">
      <c r="A342" s="788">
        <v>44358</v>
      </c>
      <c r="B342">
        <v>7.3711954802194481E-3</v>
      </c>
      <c r="C342">
        <v>0</v>
      </c>
    </row>
    <row r="343" spans="1:3">
      <c r="A343" s="788">
        <v>44361</v>
      </c>
      <c r="B343">
        <v>6.257422785653919E-3</v>
      </c>
      <c r="C343">
        <v>0</v>
      </c>
    </row>
    <row r="344" spans="1:3">
      <c r="A344" s="788">
        <v>44362</v>
      </c>
      <c r="B344">
        <v>6.2729137342148033E-3</v>
      </c>
      <c r="C344">
        <v>0</v>
      </c>
    </row>
    <row r="345" spans="1:3">
      <c r="A345" s="788">
        <v>44363</v>
      </c>
      <c r="B345">
        <v>6.1420816632674182E-3</v>
      </c>
      <c r="C345">
        <v>0</v>
      </c>
    </row>
    <row r="346" spans="1:3">
      <c r="A346" s="788">
        <v>44364</v>
      </c>
      <c r="B346">
        <v>5.9966900209346705E-3</v>
      </c>
      <c r="C346">
        <v>0</v>
      </c>
    </row>
    <row r="347" spans="1:3">
      <c r="A347" s="788">
        <v>44365</v>
      </c>
      <c r="B347">
        <v>6.2242521706061451E-3</v>
      </c>
      <c r="C347">
        <v>9.6968280219231347E-5</v>
      </c>
    </row>
    <row r="348" spans="1:3">
      <c r="A348" s="788">
        <v>44368</v>
      </c>
      <c r="B348">
        <v>5.9504993868964035E-3</v>
      </c>
      <c r="C348">
        <v>1.3366155019482311E-4</v>
      </c>
    </row>
    <row r="349" spans="1:3">
      <c r="A349" s="788">
        <v>44369</v>
      </c>
      <c r="B349">
        <v>5.9392195401718577E-3</v>
      </c>
      <c r="C349">
        <v>1.5933514331566503E-4</v>
      </c>
    </row>
    <row r="350" spans="1:3">
      <c r="A350" s="788">
        <v>44370</v>
      </c>
      <c r="B350">
        <v>5.9147292499862579E-3</v>
      </c>
      <c r="C350">
        <v>1.7880067408568759E-4</v>
      </c>
    </row>
    <row r="351" spans="1:3">
      <c r="A351" s="788">
        <v>44371</v>
      </c>
      <c r="B351">
        <v>5.7578494089054076E-3</v>
      </c>
      <c r="C351">
        <v>1.9393656043846269E-4</v>
      </c>
    </row>
    <row r="352" spans="1:3">
      <c r="A352" s="788">
        <v>44372</v>
      </c>
      <c r="B352">
        <v>5.463136019345111E-3</v>
      </c>
      <c r="C352">
        <v>2.0570078550904755E-4</v>
      </c>
    </row>
    <row r="353" spans="1:3">
      <c r="A353" s="788">
        <v>44375</v>
      </c>
      <c r="B353">
        <v>5.478072274448114E-3</v>
      </c>
      <c r="C353">
        <v>2.1464843839755584E-4</v>
      </c>
    </row>
    <row r="354" spans="1:3">
      <c r="A354" s="788">
        <v>44376</v>
      </c>
      <c r="B354">
        <v>5.2344481207994634E-3</v>
      </c>
      <c r="C354">
        <v>2.2112170024018893E-4</v>
      </c>
    </row>
    <row r="355" spans="1:3">
      <c r="A355" s="788">
        <v>44377</v>
      </c>
      <c r="B355">
        <v>5.1110477373063918E-3</v>
      </c>
      <c r="C355">
        <v>2.2533392063967428E-4</v>
      </c>
    </row>
    <row r="356" spans="1:3">
      <c r="A356" s="788">
        <v>44378</v>
      </c>
      <c r="B356">
        <v>5.037906671659655E-3</v>
      </c>
      <c r="C356">
        <v>2.2741077487162866E-4</v>
      </c>
    </row>
    <row r="357" spans="1:3">
      <c r="A357" s="788">
        <v>44379</v>
      </c>
      <c r="B357">
        <v>5.1505884634120945E-3</v>
      </c>
      <c r="C357">
        <v>2.2741077487162858E-4</v>
      </c>
    </row>
    <row r="358" spans="1:3">
      <c r="A358" s="788">
        <v>44382</v>
      </c>
      <c r="B358">
        <v>5.2764511428503051E-3</v>
      </c>
      <c r="C358">
        <v>2.2533392063967428E-4</v>
      </c>
    </row>
    <row r="359" spans="1:3">
      <c r="A359" s="788">
        <v>44383</v>
      </c>
      <c r="B359">
        <v>5.290254230363018E-3</v>
      </c>
      <c r="C359">
        <v>2.2112170024018884E-4</v>
      </c>
    </row>
    <row r="360" spans="1:3">
      <c r="A360" s="788">
        <v>44384</v>
      </c>
      <c r="B360">
        <v>6.6655497399636769E-3</v>
      </c>
      <c r="C360">
        <v>2.1464843839755579E-4</v>
      </c>
    </row>
    <row r="361" spans="1:3">
      <c r="A361" s="788">
        <v>44385</v>
      </c>
      <c r="B361">
        <v>6.5941098283208892E-3</v>
      </c>
      <c r="C361">
        <v>2.0570078550904758E-4</v>
      </c>
    </row>
    <row r="362" spans="1:3">
      <c r="A362" s="788">
        <v>44386</v>
      </c>
      <c r="B362">
        <v>7.162942292298584E-3</v>
      </c>
      <c r="C362">
        <v>1.9393656043846269E-4</v>
      </c>
    </row>
    <row r="363" spans="1:3">
      <c r="A363" s="788">
        <v>44389</v>
      </c>
      <c r="B363">
        <v>7.2013341302587068E-3</v>
      </c>
      <c r="C363">
        <v>1.788006740856877E-4</v>
      </c>
    </row>
    <row r="364" spans="1:3">
      <c r="A364" s="788">
        <v>44390</v>
      </c>
      <c r="B364">
        <v>7.5143465374760635E-3</v>
      </c>
      <c r="C364">
        <v>1.5933514331566498E-4</v>
      </c>
    </row>
    <row r="365" spans="1:3">
      <c r="A365" s="788">
        <v>44391</v>
      </c>
      <c r="B365">
        <v>7.5029533951198541E-3</v>
      </c>
      <c r="C365">
        <v>1.3366155019482314E-4</v>
      </c>
    </row>
    <row r="366" spans="1:3">
      <c r="A366" s="788">
        <v>44392</v>
      </c>
      <c r="B366">
        <v>7.4741737577845883E-3</v>
      </c>
      <c r="C366">
        <v>9.6968280219231307E-5</v>
      </c>
    </row>
    <row r="367" spans="1:3">
      <c r="A367" s="788">
        <v>44393</v>
      </c>
      <c r="B367">
        <v>7.5623046095234011E-3</v>
      </c>
      <c r="C367">
        <v>0</v>
      </c>
    </row>
    <row r="368" spans="1:3">
      <c r="A368" s="788">
        <v>44396</v>
      </c>
      <c r="B368">
        <v>7.2620614562346779E-3</v>
      </c>
      <c r="C368">
        <v>0</v>
      </c>
    </row>
    <row r="369" spans="1:3">
      <c r="A369" s="788">
        <v>44397</v>
      </c>
      <c r="B369">
        <v>8.8425323333135245E-3</v>
      </c>
      <c r="C369">
        <v>0</v>
      </c>
    </row>
    <row r="370" spans="1:3">
      <c r="A370" s="788">
        <v>44398</v>
      </c>
      <c r="B370">
        <v>8.585699345462855E-3</v>
      </c>
      <c r="C370">
        <v>0</v>
      </c>
    </row>
    <row r="371" spans="1:3">
      <c r="A371" s="788">
        <v>44399</v>
      </c>
      <c r="B371">
        <v>8.8764764619393786E-3</v>
      </c>
      <c r="C371">
        <v>0</v>
      </c>
    </row>
    <row r="372" spans="1:3">
      <c r="A372" s="788">
        <v>44400</v>
      </c>
      <c r="B372">
        <v>9.140955685265446E-3</v>
      </c>
      <c r="C372">
        <v>0</v>
      </c>
    </row>
    <row r="373" spans="1:3">
      <c r="A373" s="788">
        <v>44403</v>
      </c>
      <c r="B373">
        <v>8.9719748480504135E-3</v>
      </c>
      <c r="C373">
        <v>0</v>
      </c>
    </row>
    <row r="374" spans="1:3">
      <c r="A374" s="788">
        <v>44404</v>
      </c>
      <c r="B374">
        <v>9.015249786884361E-3</v>
      </c>
      <c r="C374">
        <v>0</v>
      </c>
    </row>
    <row r="375" spans="1:3">
      <c r="A375" s="788">
        <v>44405</v>
      </c>
      <c r="B375">
        <v>9.5822393182587017E-3</v>
      </c>
      <c r="C375">
        <v>0</v>
      </c>
    </row>
    <row r="376" spans="1:3">
      <c r="A376" s="788">
        <v>44406</v>
      </c>
      <c r="B376">
        <v>9.8726631099594741E-3</v>
      </c>
      <c r="C376">
        <v>0</v>
      </c>
    </row>
    <row r="377" spans="1:3">
      <c r="A377" s="788">
        <v>44407</v>
      </c>
      <c r="B377">
        <v>1.0020106529265448E-2</v>
      </c>
      <c r="C377">
        <v>0</v>
      </c>
    </row>
    <row r="378" spans="1:3">
      <c r="A378" s="788">
        <v>44410</v>
      </c>
      <c r="B378">
        <v>1.0591502970501898E-2</v>
      </c>
      <c r="C378">
        <v>0</v>
      </c>
    </row>
    <row r="379" spans="1:3">
      <c r="A379" s="788">
        <v>44411</v>
      </c>
      <c r="B379">
        <v>1.032575109210688E-2</v>
      </c>
      <c r="C379">
        <v>0</v>
      </c>
    </row>
    <row r="380" spans="1:3">
      <c r="A380" s="788">
        <v>44412</v>
      </c>
      <c r="B380">
        <v>1.0410381096812913E-2</v>
      </c>
      <c r="C380">
        <v>0</v>
      </c>
    </row>
    <row r="381" spans="1:3">
      <c r="A381" s="788">
        <v>44413</v>
      </c>
      <c r="B381">
        <v>9.7454271959977849E-3</v>
      </c>
      <c r="C381">
        <v>0</v>
      </c>
    </row>
    <row r="382" spans="1:3">
      <c r="A382" s="788">
        <v>44414</v>
      </c>
      <c r="B382">
        <v>9.7591154937253025E-3</v>
      </c>
      <c r="C382">
        <v>1.2821469847325003E-4</v>
      </c>
    </row>
    <row r="383" spans="1:3">
      <c r="A383" s="788">
        <v>44417</v>
      </c>
      <c r="B383">
        <v>9.5657545768120748E-3</v>
      </c>
      <c r="C383">
        <v>1.7673176544898261E-4</v>
      </c>
    </row>
    <row r="384" spans="1:3">
      <c r="A384" s="788">
        <v>44418</v>
      </c>
      <c r="B384">
        <v>9.5402794408284194E-3</v>
      </c>
      <c r="C384">
        <v>2.1067824767256665E-4</v>
      </c>
    </row>
    <row r="385" spans="1:3">
      <c r="A385" s="788">
        <v>44419</v>
      </c>
      <c r="B385">
        <v>9.2590707330337495E-3</v>
      </c>
      <c r="C385">
        <v>2.3641622253050624E-4</v>
      </c>
    </row>
    <row r="386" spans="1:3">
      <c r="A386" s="788">
        <v>44420</v>
      </c>
      <c r="B386">
        <v>9.1686732895614759E-3</v>
      </c>
      <c r="C386">
        <v>2.5642939694650005E-4</v>
      </c>
    </row>
    <row r="387" spans="1:3">
      <c r="A387" s="788">
        <v>44421</v>
      </c>
      <c r="B387">
        <v>9.2110771572276734E-3</v>
      </c>
      <c r="C387">
        <v>2.7198444821467069E-4</v>
      </c>
    </row>
    <row r="388" spans="1:3">
      <c r="A388" s="788">
        <v>44424</v>
      </c>
      <c r="B388">
        <v>9.3532626196644996E-3</v>
      </c>
      <c r="C388">
        <v>2.8381533368102837E-4</v>
      </c>
    </row>
    <row r="389" spans="1:3">
      <c r="A389" s="788">
        <v>44425</v>
      </c>
      <c r="B389">
        <v>1.0100880243931023E-2</v>
      </c>
      <c r="C389">
        <v>2.9237449667139127E-4</v>
      </c>
    </row>
    <row r="390" spans="1:3">
      <c r="A390" s="788">
        <v>44426</v>
      </c>
      <c r="B390">
        <v>9.3098619110767774E-3</v>
      </c>
      <c r="C390">
        <v>2.9794403515554169E-4</v>
      </c>
    </row>
    <row r="391" spans="1:3">
      <c r="A391" s="788">
        <v>44427</v>
      </c>
      <c r="B391">
        <v>9.1688714192083697E-3</v>
      </c>
      <c r="C391">
        <v>3.0069012117997051E-4</v>
      </c>
    </row>
    <row r="392" spans="1:3">
      <c r="A392" s="788">
        <v>44428</v>
      </c>
      <c r="B392">
        <v>8.8538072274329423E-3</v>
      </c>
      <c r="C392">
        <v>3.0069012117997057E-4</v>
      </c>
    </row>
    <row r="393" spans="1:3">
      <c r="A393" s="788">
        <v>44431</v>
      </c>
      <c r="B393">
        <v>8.7619816710248453E-3</v>
      </c>
      <c r="C393">
        <v>2.9794403515554175E-4</v>
      </c>
    </row>
    <row r="394" spans="1:3">
      <c r="A394" s="788">
        <v>44432</v>
      </c>
      <c r="B394">
        <v>8.8044042393195729E-3</v>
      </c>
      <c r="C394">
        <v>2.9237449667139127E-4</v>
      </c>
    </row>
    <row r="395" spans="1:3">
      <c r="A395" s="788">
        <v>44433</v>
      </c>
      <c r="B395">
        <v>9.6419594849771403E-3</v>
      </c>
      <c r="C395">
        <v>2.8381533368102837E-4</v>
      </c>
    </row>
    <row r="396" spans="1:3">
      <c r="A396" s="788">
        <v>44434</v>
      </c>
      <c r="B396">
        <v>9.3352146797280374E-3</v>
      </c>
      <c r="C396">
        <v>2.7198444821467074E-4</v>
      </c>
    </row>
    <row r="397" spans="1:3">
      <c r="A397" s="788">
        <v>44435</v>
      </c>
      <c r="B397">
        <v>9.3407613294091228E-3</v>
      </c>
      <c r="C397">
        <v>2.5642939694649989E-4</v>
      </c>
    </row>
    <row r="398" spans="1:3">
      <c r="A398" s="788">
        <v>44438</v>
      </c>
      <c r="B398">
        <v>9.8021721755715396E-3</v>
      </c>
      <c r="C398">
        <v>2.3641622253050618E-4</v>
      </c>
    </row>
    <row r="399" spans="1:3">
      <c r="A399" s="788">
        <v>44439</v>
      </c>
      <c r="B399">
        <v>9.1484508304862013E-3</v>
      </c>
      <c r="C399">
        <v>2.1067824767256662E-4</v>
      </c>
    </row>
    <row r="400" spans="1:3">
      <c r="A400" s="788">
        <v>44440</v>
      </c>
      <c r="B400">
        <v>9.1494743759966777E-3</v>
      </c>
      <c r="C400">
        <v>1.7673176544898256E-4</v>
      </c>
    </row>
    <row r="401" spans="1:3">
      <c r="A401" s="788">
        <v>44441</v>
      </c>
      <c r="B401">
        <v>9.1000445390689178E-3</v>
      </c>
      <c r="C401">
        <v>1.2821469847325008E-4</v>
      </c>
    </row>
    <row r="402" spans="1:3">
      <c r="A402" s="788">
        <v>44442</v>
      </c>
      <c r="B402">
        <v>9.0967268530070672E-3</v>
      </c>
      <c r="C402">
        <v>0</v>
      </c>
    </row>
    <row r="403" spans="1:3">
      <c r="A403" s="788">
        <v>44445</v>
      </c>
      <c r="B403">
        <v>9.1044935411886182E-3</v>
      </c>
      <c r="C403">
        <v>0</v>
      </c>
    </row>
    <row r="404" spans="1:3">
      <c r="A404" s="788">
        <v>44447</v>
      </c>
      <c r="B404">
        <v>8.9885632481426746E-3</v>
      </c>
      <c r="C404">
        <v>0</v>
      </c>
    </row>
    <row r="405" spans="1:3">
      <c r="A405" s="788">
        <v>44448</v>
      </c>
      <c r="B405">
        <v>9.3520462484133725E-3</v>
      </c>
      <c r="C405">
        <v>0</v>
      </c>
    </row>
    <row r="406" spans="1:3">
      <c r="A406" s="788">
        <v>44449</v>
      </c>
      <c r="B406">
        <v>9.4762939949080364E-3</v>
      </c>
      <c r="C406">
        <v>0</v>
      </c>
    </row>
    <row r="407" spans="1:3">
      <c r="A407" s="788">
        <v>44452</v>
      </c>
      <c r="B407">
        <v>9.4767328479555806E-3</v>
      </c>
      <c r="C407">
        <v>0</v>
      </c>
    </row>
    <row r="408" spans="1:3">
      <c r="A408" s="788">
        <v>44453</v>
      </c>
      <c r="B408">
        <v>9.7318068878488196E-3</v>
      </c>
      <c r="C408">
        <v>0</v>
      </c>
    </row>
    <row r="409" spans="1:3">
      <c r="A409" s="788">
        <v>44454</v>
      </c>
      <c r="B409">
        <v>9.5054778578549538E-3</v>
      </c>
      <c r="C409">
        <v>0</v>
      </c>
    </row>
    <row r="410" spans="1:3">
      <c r="A410" s="788">
        <v>44455</v>
      </c>
      <c r="B410">
        <v>8.5437520483816875E-3</v>
      </c>
      <c r="C410">
        <v>0</v>
      </c>
    </row>
    <row r="411" spans="1:3">
      <c r="A411" s="788">
        <v>44456</v>
      </c>
      <c r="B411">
        <v>7.9541606874869667E-3</v>
      </c>
      <c r="C411">
        <v>0</v>
      </c>
    </row>
    <row r="412" spans="1:3">
      <c r="A412" s="788">
        <v>44459</v>
      </c>
      <c r="B412">
        <v>8.2278745633213111E-3</v>
      </c>
      <c r="C412">
        <v>0</v>
      </c>
    </row>
    <row r="413" spans="1:3">
      <c r="A413" s="788">
        <v>44460</v>
      </c>
      <c r="B413">
        <v>1.0006977844183806E-2</v>
      </c>
      <c r="C413">
        <v>0</v>
      </c>
    </row>
    <row r="414" spans="1:3">
      <c r="A414" s="788">
        <v>44461</v>
      </c>
      <c r="B414">
        <v>9.8603110344253463E-3</v>
      </c>
      <c r="C414">
        <v>0</v>
      </c>
    </row>
    <row r="415" spans="1:3">
      <c r="A415" s="788">
        <v>44462</v>
      </c>
      <c r="B415">
        <v>1.0354723872606653E-2</v>
      </c>
      <c r="C415">
        <v>0</v>
      </c>
    </row>
    <row r="416" spans="1:3">
      <c r="A416" s="788">
        <v>44463</v>
      </c>
      <c r="B416">
        <v>1.0561825558491925E-2</v>
      </c>
      <c r="C416">
        <v>1.2700589366195108E-4</v>
      </c>
    </row>
    <row r="417" spans="1:3">
      <c r="A417" s="788">
        <v>44466</v>
      </c>
      <c r="B417">
        <v>1.0320763757034746E-2</v>
      </c>
      <c r="C417">
        <v>1.7506554300391204E-4</v>
      </c>
    </row>
    <row r="418" spans="1:3">
      <c r="A418" s="788">
        <v>44467</v>
      </c>
      <c r="B418">
        <v>9.9946079454801846E-3</v>
      </c>
      <c r="C418">
        <v>2.0869197868425907E-4</v>
      </c>
    </row>
    <row r="419" spans="1:3">
      <c r="A419" s="788">
        <v>44468</v>
      </c>
      <c r="B419">
        <v>9.9891419886766284E-3</v>
      </c>
      <c r="C419">
        <v>2.3418729659091419E-4</v>
      </c>
    </row>
    <row r="420" spans="1:3">
      <c r="A420" s="788">
        <v>44469</v>
      </c>
      <c r="B420">
        <v>9.9483314485382928E-3</v>
      </c>
      <c r="C420">
        <v>2.540117873239022E-4</v>
      </c>
    </row>
    <row r="421" spans="1:3">
      <c r="A421" s="788">
        <v>44470</v>
      </c>
      <c r="B421">
        <v>9.9411826362766145E-3</v>
      </c>
      <c r="C421">
        <v>2.694201859770695E-4</v>
      </c>
    </row>
    <row r="422" spans="1:3">
      <c r="A422" s="788">
        <v>44473</v>
      </c>
      <c r="B422">
        <v>1.037989241888462E-2</v>
      </c>
      <c r="C422">
        <v>2.8113953016583606E-4</v>
      </c>
    </row>
    <row r="423" spans="1:3">
      <c r="A423" s="788">
        <v>44474</v>
      </c>
      <c r="B423">
        <v>1.0609753400656714E-2</v>
      </c>
      <c r="C423">
        <v>2.8961799759222203E-4</v>
      </c>
    </row>
    <row r="424" spans="1:3">
      <c r="A424" s="788">
        <v>44475</v>
      </c>
      <c r="B424">
        <v>1.0648918654725973E-2</v>
      </c>
      <c r="C424">
        <v>2.9513502661375604E-4</v>
      </c>
    </row>
    <row r="425" spans="1:3">
      <c r="A425" s="788">
        <v>44476</v>
      </c>
      <c r="B425">
        <v>1.0630320685683606E-2</v>
      </c>
      <c r="C425">
        <v>2.9785522261123698E-4</v>
      </c>
    </row>
    <row r="426" spans="1:3">
      <c r="A426" s="788">
        <v>44477</v>
      </c>
      <c r="B426">
        <v>1.0218908595186678E-2</v>
      </c>
      <c r="C426">
        <v>2.9785522261123703E-4</v>
      </c>
    </row>
    <row r="427" spans="1:3">
      <c r="A427" s="788">
        <v>44480</v>
      </c>
      <c r="B427">
        <v>1.0445296111714075E-2</v>
      </c>
      <c r="C427">
        <v>2.9513502661375615E-4</v>
      </c>
    </row>
    <row r="428" spans="1:3">
      <c r="A428" s="788">
        <v>44482</v>
      </c>
      <c r="B428">
        <v>1.0529410270287738E-2</v>
      </c>
      <c r="C428">
        <v>2.8961799759222203E-4</v>
      </c>
    </row>
    <row r="429" spans="1:3">
      <c r="A429" s="788">
        <v>44483</v>
      </c>
      <c r="B429">
        <v>1.0329005002203923E-2</v>
      </c>
      <c r="C429">
        <v>2.81139530165836E-4</v>
      </c>
    </row>
    <row r="430" spans="1:3">
      <c r="A430" s="788">
        <v>44484</v>
      </c>
      <c r="B430">
        <v>1.0481084082423856E-2</v>
      </c>
      <c r="C430">
        <v>2.6942018597706939E-4</v>
      </c>
    </row>
    <row r="431" spans="1:3">
      <c r="A431" s="788">
        <v>44487</v>
      </c>
      <c r="B431">
        <v>1.0545854055142977E-2</v>
      </c>
      <c r="C431">
        <v>2.5401178732390215E-4</v>
      </c>
    </row>
    <row r="432" spans="1:3">
      <c r="A432" s="788">
        <v>44488</v>
      </c>
      <c r="B432">
        <v>1.0534472517602231E-2</v>
      </c>
      <c r="C432">
        <v>2.3418729659091428E-4</v>
      </c>
    </row>
    <row r="433" spans="1:3">
      <c r="A433" s="788">
        <v>44489</v>
      </c>
      <c r="B433">
        <v>1.0479969812899038E-2</v>
      </c>
      <c r="C433">
        <v>2.0869197868425915E-4</v>
      </c>
    </row>
    <row r="434" spans="1:3">
      <c r="A434" s="788">
        <v>44490</v>
      </c>
      <c r="B434">
        <v>8.6137550188489405E-3</v>
      </c>
      <c r="C434">
        <v>1.7506554300391193E-4</v>
      </c>
    </row>
    <row r="435" spans="1:3">
      <c r="A435" s="788">
        <v>44491</v>
      </c>
      <c r="B435">
        <v>9.0348099243602927E-3</v>
      </c>
      <c r="C435">
        <v>1.2700589366195116E-4</v>
      </c>
    </row>
    <row r="436" spans="1:3">
      <c r="A436" s="788">
        <v>44494</v>
      </c>
      <c r="B436">
        <v>9.3394513997150947E-3</v>
      </c>
      <c r="C436">
        <v>0</v>
      </c>
    </row>
    <row r="437" spans="1:3">
      <c r="A437" s="788">
        <v>44495</v>
      </c>
      <c r="B437">
        <v>8.6574917937253786E-3</v>
      </c>
      <c r="C437">
        <v>0</v>
      </c>
    </row>
    <row r="438" spans="1:3">
      <c r="A438" s="788">
        <v>44496</v>
      </c>
      <c r="B438">
        <v>9.0076982469576936E-3</v>
      </c>
      <c r="C438">
        <v>0</v>
      </c>
    </row>
    <row r="439" spans="1:3">
      <c r="A439" s="788">
        <v>44497</v>
      </c>
      <c r="B439">
        <v>9.2422244895723482E-3</v>
      </c>
      <c r="C439">
        <v>0</v>
      </c>
    </row>
    <row r="440" spans="1:3">
      <c r="A440" s="788">
        <v>44498</v>
      </c>
      <c r="B440">
        <v>8.8282676556443642E-3</v>
      </c>
      <c r="C440">
        <v>1.8829164991564332E-4</v>
      </c>
    </row>
    <row r="441" spans="1:3">
      <c r="A441" s="788">
        <v>44501</v>
      </c>
      <c r="B441">
        <v>8.8963190333252069E-3</v>
      </c>
      <c r="C441">
        <v>2.5954212820487323E-4</v>
      </c>
    </row>
    <row r="442" spans="1:3">
      <c r="A442" s="788">
        <v>44503</v>
      </c>
      <c r="B442">
        <v>9.0198979255502847E-3</v>
      </c>
      <c r="C442">
        <v>3.0939475214599067E-4</v>
      </c>
    </row>
    <row r="443" spans="1:3">
      <c r="A443" s="788">
        <v>44504</v>
      </c>
      <c r="B443">
        <v>9.2009929813508876E-3</v>
      </c>
      <c r="C443">
        <v>3.4719264746686042E-4</v>
      </c>
    </row>
    <row r="444" spans="1:3">
      <c r="A444" s="788">
        <v>44505</v>
      </c>
      <c r="B444">
        <v>8.9344913580186158E-3</v>
      </c>
      <c r="C444">
        <v>3.7658329983128669E-4</v>
      </c>
    </row>
    <row r="445" spans="1:3">
      <c r="A445" s="788">
        <v>44508</v>
      </c>
      <c r="B445">
        <v>9.0358449420068002E-3</v>
      </c>
      <c r="C445">
        <v>3.994269074884644E-4</v>
      </c>
    </row>
    <row r="446" spans="1:3">
      <c r="A446" s="788">
        <v>44509</v>
      </c>
      <c r="B446">
        <v>9.0104014643879373E-3</v>
      </c>
      <c r="C446">
        <v>4.1680133468713896E-4</v>
      </c>
    </row>
    <row r="447" spans="1:3">
      <c r="A447" s="788">
        <v>44510</v>
      </c>
      <c r="B447">
        <v>9.0090134506022948E-3</v>
      </c>
      <c r="C447">
        <v>4.2937102397037338E-4</v>
      </c>
    </row>
    <row r="448" spans="1:3">
      <c r="A448" s="788">
        <v>44511</v>
      </c>
      <c r="B448">
        <v>8.8391673466522262E-3</v>
      </c>
      <c r="C448">
        <v>4.3755025461192224E-4</v>
      </c>
    </row>
    <row r="449" spans="1:3">
      <c r="A449" s="788">
        <v>44512</v>
      </c>
      <c r="B449">
        <v>9.2598700610058288E-3</v>
      </c>
      <c r="C449">
        <v>4.4158306110374473E-4</v>
      </c>
    </row>
    <row r="450" spans="1:3">
      <c r="A450" s="788">
        <v>44516</v>
      </c>
      <c r="B450">
        <v>9.2556042432212632E-3</v>
      </c>
      <c r="C450">
        <v>4.4158306110374473E-4</v>
      </c>
    </row>
    <row r="451" spans="1:3">
      <c r="A451" s="788">
        <v>44517</v>
      </c>
      <c r="B451">
        <v>9.2473076776298808E-3</v>
      </c>
      <c r="C451">
        <v>4.3755025461192224E-4</v>
      </c>
    </row>
    <row r="452" spans="1:3">
      <c r="A452" s="788">
        <v>44518</v>
      </c>
      <c r="B452">
        <v>9.3783684021952664E-3</v>
      </c>
      <c r="C452">
        <v>4.2937102397037327E-4</v>
      </c>
    </row>
    <row r="453" spans="1:3">
      <c r="A453" s="788">
        <v>44519</v>
      </c>
      <c r="B453">
        <v>9.2921417036951216E-3</v>
      </c>
      <c r="C453">
        <v>4.168013346871388E-4</v>
      </c>
    </row>
    <row r="454" spans="1:3">
      <c r="A454" s="788">
        <v>44522</v>
      </c>
      <c r="B454">
        <v>9.1301830773933938E-3</v>
      </c>
      <c r="C454">
        <v>3.9942690748846451E-4</v>
      </c>
    </row>
    <row r="455" spans="1:3">
      <c r="A455" s="788">
        <v>44523</v>
      </c>
      <c r="B455">
        <v>9.2274911736313133E-3</v>
      </c>
      <c r="C455">
        <v>3.765832998312868E-4</v>
      </c>
    </row>
    <row r="456" spans="1:3">
      <c r="A456" s="788">
        <v>44524</v>
      </c>
      <c r="B456">
        <v>9.0132592377088101E-3</v>
      </c>
      <c r="C456">
        <v>3.4719264746686036E-4</v>
      </c>
    </row>
    <row r="457" spans="1:3">
      <c r="A457" s="788">
        <v>44525</v>
      </c>
      <c r="B457">
        <v>8.208492994743714E-3</v>
      </c>
      <c r="C457">
        <v>3.0939475214599067E-4</v>
      </c>
    </row>
    <row r="458" spans="1:3">
      <c r="A458" s="788">
        <v>44526</v>
      </c>
      <c r="B458">
        <v>8.1481312732021999E-3</v>
      </c>
      <c r="C458">
        <v>2.5954212820487334E-4</v>
      </c>
    </row>
    <row r="459" spans="1:3">
      <c r="A459" s="788">
        <v>44529</v>
      </c>
      <c r="B459">
        <v>1.0616710342047218E-2</v>
      </c>
      <c r="C459">
        <v>1.8829164991564337E-4</v>
      </c>
    </row>
    <row r="460" spans="1:3">
      <c r="A460" s="788">
        <v>44530</v>
      </c>
      <c r="B460">
        <v>1.0368777022455559E-2</v>
      </c>
      <c r="C460">
        <v>0</v>
      </c>
    </row>
    <row r="461" spans="1:3">
      <c r="A461" s="788">
        <v>44531</v>
      </c>
      <c r="B461">
        <v>1.1387832219309337E-2</v>
      </c>
      <c r="C461">
        <v>0</v>
      </c>
    </row>
    <row r="462" spans="1:3">
      <c r="A462" s="788">
        <v>44532</v>
      </c>
      <c r="B462">
        <v>1.1509136508431928E-2</v>
      </c>
      <c r="C462">
        <v>0</v>
      </c>
    </row>
    <row r="463" spans="1:3">
      <c r="A463" s="788">
        <v>44533</v>
      </c>
      <c r="B463">
        <v>1.214122024565671E-2</v>
      </c>
      <c r="C463">
        <v>0</v>
      </c>
    </row>
    <row r="464" spans="1:3">
      <c r="A464" s="788">
        <v>44536</v>
      </c>
      <c r="B464">
        <v>1.1772287004538261E-2</v>
      </c>
      <c r="C464">
        <v>0</v>
      </c>
    </row>
    <row r="465" spans="1:3">
      <c r="A465" s="788">
        <v>44537</v>
      </c>
      <c r="B465">
        <v>1.1751595554737319E-2</v>
      </c>
      <c r="C465">
        <v>0</v>
      </c>
    </row>
    <row r="466" spans="1:3">
      <c r="A466" s="788">
        <v>44538</v>
      </c>
      <c r="B466">
        <v>1.1730375440173477E-2</v>
      </c>
      <c r="C466">
        <v>0</v>
      </c>
    </row>
    <row r="467" spans="1:3">
      <c r="A467" s="788">
        <v>44539</v>
      </c>
      <c r="B467">
        <v>1.1817238809528783E-2</v>
      </c>
      <c r="C467">
        <v>0</v>
      </c>
    </row>
    <row r="468" spans="1:3">
      <c r="A468" s="788">
        <v>44540</v>
      </c>
      <c r="B468">
        <v>1.2021847942273541E-2</v>
      </c>
      <c r="C468">
        <v>1.8569632265812893E-4</v>
      </c>
    </row>
    <row r="469" spans="1:3">
      <c r="A469" s="788">
        <v>44543</v>
      </c>
      <c r="B469">
        <v>1.2256857692373609E-2</v>
      </c>
      <c r="C469">
        <v>2.5596471646035254E-4</v>
      </c>
    </row>
    <row r="470" spans="1:3">
      <c r="A470" s="788">
        <v>44544</v>
      </c>
      <c r="B470">
        <v>1.1932185446617793E-2</v>
      </c>
      <c r="C470">
        <v>3.051301942968447E-4</v>
      </c>
    </row>
    <row r="471" spans="1:3">
      <c r="A471" s="788">
        <v>44545</v>
      </c>
      <c r="B471">
        <v>1.2004300281827663E-2</v>
      </c>
      <c r="C471">
        <v>3.424071004604849E-4</v>
      </c>
    </row>
    <row r="472" spans="1:3">
      <c r="A472" s="788">
        <v>44546</v>
      </c>
      <c r="B472">
        <v>1.2096251999690314E-2</v>
      </c>
      <c r="C472">
        <v>3.7139264531625796E-4</v>
      </c>
    </row>
    <row r="473" spans="1:3">
      <c r="A473" s="788">
        <v>44547</v>
      </c>
      <c r="B473">
        <v>1.1948052793525047E-2</v>
      </c>
      <c r="C473">
        <v>3.9392138697890442E-4</v>
      </c>
    </row>
    <row r="474" spans="1:3">
      <c r="A474" s="788">
        <v>44550</v>
      </c>
      <c r="B474">
        <v>1.1981262046944E-2</v>
      </c>
      <c r="C474">
        <v>4.1105633290205426E-4</v>
      </c>
    </row>
    <row r="475" spans="1:3">
      <c r="A475" s="788">
        <v>44551</v>
      </c>
      <c r="B475">
        <v>1.2543558616724572E-2</v>
      </c>
      <c r="C475">
        <v>4.2345276725215769E-4</v>
      </c>
    </row>
    <row r="476" spans="1:3">
      <c r="A476" s="788">
        <v>44552</v>
      </c>
      <c r="B476">
        <v>1.3083670029780642E-2</v>
      </c>
      <c r="C476">
        <v>4.3151925906413549E-4</v>
      </c>
    </row>
    <row r="477" spans="1:3">
      <c r="A477" s="788">
        <v>44553</v>
      </c>
      <c r="B477">
        <v>1.3059804444559111E-2</v>
      </c>
      <c r="C477">
        <v>4.3549647916847232E-4</v>
      </c>
    </row>
    <row r="478" spans="1:3">
      <c r="A478" s="788">
        <v>44554</v>
      </c>
      <c r="B478">
        <v>1.3056424252754368E-2</v>
      </c>
      <c r="C478">
        <v>4.3549647916847243E-4</v>
      </c>
    </row>
    <row r="479" spans="1:3">
      <c r="A479" s="788">
        <v>44557</v>
      </c>
      <c r="B479">
        <v>1.2950554747611958E-2</v>
      </c>
      <c r="C479">
        <v>4.3151925906413554E-4</v>
      </c>
    </row>
    <row r="480" spans="1:3">
      <c r="A480" s="788">
        <v>44558</v>
      </c>
      <c r="B480">
        <v>1.0886745587583579E-2</v>
      </c>
      <c r="C480">
        <v>4.2345276725215775E-4</v>
      </c>
    </row>
    <row r="481" spans="1:3">
      <c r="A481" s="788">
        <v>44559</v>
      </c>
      <c r="B481">
        <v>1.0810785509998247E-2</v>
      </c>
      <c r="C481">
        <v>4.1105633290205421E-4</v>
      </c>
    </row>
    <row r="482" spans="1:3">
      <c r="A482" s="788">
        <v>44560</v>
      </c>
      <c r="B482">
        <v>9.7685074264976333E-3</v>
      </c>
      <c r="C482">
        <v>3.9392138697890431E-4</v>
      </c>
    </row>
    <row r="483" spans="1:3">
      <c r="A483" s="788">
        <v>44561</v>
      </c>
      <c r="B483">
        <v>9.7725696857399093E-3</v>
      </c>
      <c r="C483">
        <v>3.7139264531625774E-4</v>
      </c>
    </row>
    <row r="484" spans="1:3">
      <c r="A484" s="788">
        <v>44564</v>
      </c>
      <c r="B484">
        <v>9.123291477127593E-3</v>
      </c>
      <c r="C484">
        <v>3.424071004604849E-4</v>
      </c>
    </row>
    <row r="485" spans="1:3">
      <c r="A485" s="788">
        <v>44565</v>
      </c>
      <c r="B485">
        <v>9.0409464436941242E-3</v>
      </c>
      <c r="C485">
        <v>3.0513019429684486E-4</v>
      </c>
    </row>
    <row r="486" spans="1:3">
      <c r="A486" s="788">
        <v>44566</v>
      </c>
      <c r="B486">
        <v>9.0180449404391998E-3</v>
      </c>
      <c r="C486">
        <v>2.5596471646035249E-4</v>
      </c>
    </row>
    <row r="487" spans="1:3">
      <c r="A487" s="788">
        <v>44567</v>
      </c>
      <c r="B487">
        <v>9.7819744966309748E-3</v>
      </c>
      <c r="C487">
        <v>1.8569632265812906E-4</v>
      </c>
    </row>
    <row r="488" spans="1:3">
      <c r="A488" s="788">
        <v>44568</v>
      </c>
      <c r="B488">
        <v>9.7113368902547181E-3</v>
      </c>
      <c r="C488">
        <v>0</v>
      </c>
    </row>
    <row r="489" spans="1:3">
      <c r="A489" s="788">
        <v>44571</v>
      </c>
      <c r="B489">
        <v>9.6148663244316514E-3</v>
      </c>
      <c r="C489">
        <v>0</v>
      </c>
    </row>
    <row r="490" spans="1:3">
      <c r="A490" s="788">
        <v>44572</v>
      </c>
      <c r="B490">
        <v>9.1006273307722377E-3</v>
      </c>
      <c r="C490">
        <v>0</v>
      </c>
    </row>
    <row r="491" spans="1:3">
      <c r="A491" s="788">
        <v>44573</v>
      </c>
      <c r="B491">
        <v>9.1478345961547598E-3</v>
      </c>
      <c r="C491">
        <v>0</v>
      </c>
    </row>
    <row r="492" spans="1:3">
      <c r="A492" s="788">
        <v>44574</v>
      </c>
      <c r="B492">
        <v>9.3368142675000522E-3</v>
      </c>
      <c r="C492">
        <v>0</v>
      </c>
    </row>
    <row r="493" spans="1:3">
      <c r="A493" s="788">
        <v>44575</v>
      </c>
      <c r="B493">
        <v>9.2931395289267884E-3</v>
      </c>
      <c r="C493">
        <v>0</v>
      </c>
    </row>
    <row r="494" spans="1:3">
      <c r="A494" s="788">
        <v>44578</v>
      </c>
      <c r="B494">
        <v>9.3337138462969652E-3</v>
      </c>
      <c r="C494">
        <v>0</v>
      </c>
    </row>
    <row r="495" spans="1:3">
      <c r="A495" s="788">
        <v>44579</v>
      </c>
      <c r="B495">
        <v>9.2320336392378386E-3</v>
      </c>
      <c r="C495">
        <v>0</v>
      </c>
    </row>
    <row r="496" spans="1:3">
      <c r="A496" s="788">
        <v>44580</v>
      </c>
      <c r="B496">
        <v>7.9708479038676436E-3</v>
      </c>
      <c r="C496">
        <v>0</v>
      </c>
    </row>
    <row r="497" spans="1:3">
      <c r="A497" s="788">
        <v>44581</v>
      </c>
      <c r="B497">
        <v>7.3387963074846808E-3</v>
      </c>
      <c r="C497">
        <v>0</v>
      </c>
    </row>
    <row r="498" spans="1:3">
      <c r="A498" s="788">
        <v>44582</v>
      </c>
      <c r="B498">
        <v>7.684897340562988E-3</v>
      </c>
      <c r="C498">
        <v>0</v>
      </c>
    </row>
    <row r="499" spans="1:3">
      <c r="A499" s="788">
        <v>44585</v>
      </c>
      <c r="B499">
        <v>8.231315336142065E-3</v>
      </c>
      <c r="C499">
        <v>0</v>
      </c>
    </row>
    <row r="500" spans="1:3">
      <c r="A500" s="788">
        <v>44586</v>
      </c>
      <c r="B500">
        <v>8.350137454915238E-3</v>
      </c>
      <c r="C500">
        <v>0</v>
      </c>
    </row>
    <row r="501" spans="1:3">
      <c r="A501" s="788">
        <v>44587</v>
      </c>
      <c r="B501">
        <v>8.3952291348035109E-3</v>
      </c>
      <c r="C501">
        <v>0</v>
      </c>
    </row>
    <row r="502" spans="1:3">
      <c r="A502" s="788">
        <v>44588</v>
      </c>
      <c r="B502">
        <v>8.6710676184334583E-3</v>
      </c>
      <c r="C502">
        <v>0</v>
      </c>
    </row>
    <row r="503" spans="1:3">
      <c r="A503" s="788">
        <v>44589</v>
      </c>
      <c r="B503">
        <v>8.5601889693417577E-3</v>
      </c>
      <c r="C503">
        <v>0</v>
      </c>
    </row>
    <row r="504" spans="1:3">
      <c r="A504" s="788">
        <v>44592</v>
      </c>
      <c r="B504">
        <v>8.2185146469802069E-3</v>
      </c>
      <c r="C504">
        <v>0</v>
      </c>
    </row>
    <row r="505" spans="1:3">
      <c r="A505" s="788">
        <v>44593</v>
      </c>
      <c r="B505">
        <v>8.4913511015411048E-3</v>
      </c>
      <c r="C505">
        <v>0</v>
      </c>
    </row>
    <row r="506" spans="1:3">
      <c r="A506" s="788">
        <v>44594</v>
      </c>
      <c r="B506">
        <v>8.4154200361129129E-3</v>
      </c>
      <c r="C506">
        <v>0</v>
      </c>
    </row>
    <row r="507" spans="1:3">
      <c r="A507" s="788">
        <v>44595</v>
      </c>
      <c r="B507">
        <v>8.272261139318865E-3</v>
      </c>
      <c r="C507">
        <v>0</v>
      </c>
    </row>
    <row r="508" spans="1:3">
      <c r="A508" s="788">
        <v>44596</v>
      </c>
      <c r="B508">
        <v>6.847211937543141E-3</v>
      </c>
      <c r="C508">
        <v>1.8317170615485387E-4</v>
      </c>
    </row>
    <row r="509" spans="1:3">
      <c r="A509" s="788">
        <v>44599</v>
      </c>
      <c r="B509">
        <v>7.175989480077488E-3</v>
      </c>
      <c r="C509">
        <v>2.5248477276420503E-4</v>
      </c>
    </row>
    <row r="510" spans="1:3">
      <c r="A510" s="788">
        <v>44600</v>
      </c>
      <c r="B510">
        <v>7.2043466891506701E-3</v>
      </c>
      <c r="C510">
        <v>3.0098182607316405E-4</v>
      </c>
    </row>
    <row r="511" spans="1:3">
      <c r="A511" s="788">
        <v>44601</v>
      </c>
      <c r="B511">
        <v>7.0755321951464153E-3</v>
      </c>
      <c r="C511">
        <v>3.3775193764257292E-4</v>
      </c>
    </row>
    <row r="512" spans="1:3">
      <c r="A512" s="788">
        <v>44602</v>
      </c>
      <c r="B512">
        <v>7.0616475875868471E-3</v>
      </c>
      <c r="C512">
        <v>3.6634341230970774E-4</v>
      </c>
    </row>
    <row r="513" spans="1:3">
      <c r="A513" s="788">
        <v>44603</v>
      </c>
      <c r="B513">
        <v>6.8536543609625236E-3</v>
      </c>
      <c r="C513">
        <v>3.8856586663082055E-4</v>
      </c>
    </row>
    <row r="514" spans="1:3">
      <c r="A514" s="788">
        <v>44606</v>
      </c>
      <c r="B514">
        <v>6.8240258341371613E-3</v>
      </c>
      <c r="C514">
        <v>4.0546785604389491E-4</v>
      </c>
    </row>
    <row r="515" spans="1:3">
      <c r="A515" s="788">
        <v>44607</v>
      </c>
      <c r="B515">
        <v>6.9165765880558529E-3</v>
      </c>
      <c r="C515">
        <v>4.1769575586248989E-4</v>
      </c>
    </row>
    <row r="516" spans="1:3">
      <c r="A516" s="788">
        <v>44608</v>
      </c>
      <c r="B516">
        <v>6.8781450820558027E-3</v>
      </c>
      <c r="C516">
        <v>4.256525804604887E-4</v>
      </c>
    </row>
    <row r="517" spans="1:3">
      <c r="A517" s="788">
        <v>44609</v>
      </c>
      <c r="B517">
        <v>6.784412790095189E-3</v>
      </c>
      <c r="C517">
        <v>4.2957572865123648E-4</v>
      </c>
    </row>
    <row r="518" spans="1:3">
      <c r="A518" s="788">
        <v>44610</v>
      </c>
      <c r="B518">
        <v>7.4705956891922328E-3</v>
      </c>
      <c r="C518">
        <v>4.2957572865123648E-4</v>
      </c>
    </row>
    <row r="519" spans="1:3">
      <c r="A519" s="788">
        <v>44613</v>
      </c>
      <c r="B519">
        <v>7.5116404313020774E-3</v>
      </c>
      <c r="C519">
        <v>4.2565258046048854E-4</v>
      </c>
    </row>
    <row r="520" spans="1:3">
      <c r="A520" s="788">
        <v>44614</v>
      </c>
      <c r="B520">
        <v>6.9962631823049229E-3</v>
      </c>
      <c r="C520">
        <v>4.1769575586248983E-4</v>
      </c>
    </row>
    <row r="521" spans="1:3">
      <c r="A521" s="788">
        <v>44615</v>
      </c>
      <c r="B521">
        <v>6.845749684117673E-3</v>
      </c>
      <c r="C521">
        <v>4.0546785604389507E-4</v>
      </c>
    </row>
    <row r="522" spans="1:3">
      <c r="A522" s="788">
        <v>44616</v>
      </c>
      <c r="B522">
        <v>6.7701598405370761E-3</v>
      </c>
      <c r="C522">
        <v>3.8856586663082071E-4</v>
      </c>
    </row>
    <row r="523" spans="1:3">
      <c r="A523" s="788">
        <v>44617</v>
      </c>
      <c r="B523">
        <v>6.5398584011931741E-3</v>
      </c>
      <c r="C523">
        <v>3.6634341230970763E-4</v>
      </c>
    </row>
    <row r="524" spans="1:3">
      <c r="A524" s="788">
        <v>44622</v>
      </c>
      <c r="B524">
        <v>6.9680180901143494E-3</v>
      </c>
      <c r="C524">
        <v>3.3775193764257276E-4</v>
      </c>
    </row>
    <row r="525" spans="1:3">
      <c r="A525" s="788">
        <v>44623</v>
      </c>
      <c r="B525">
        <v>6.9338184640681134E-3</v>
      </c>
      <c r="C525">
        <v>3.00981826073164E-4</v>
      </c>
    </row>
    <row r="526" spans="1:3">
      <c r="A526" s="788">
        <v>44624</v>
      </c>
      <c r="B526">
        <v>6.6639260414613818E-3</v>
      </c>
      <c r="C526">
        <v>2.5248477276420514E-4</v>
      </c>
    </row>
    <row r="527" spans="1:3">
      <c r="A527" s="788">
        <v>44627</v>
      </c>
      <c r="B527">
        <v>6.682900799180656E-3</v>
      </c>
      <c r="C527">
        <v>1.8317170615485381E-4</v>
      </c>
    </row>
    <row r="528" spans="1:3">
      <c r="A528" s="788">
        <v>44628</v>
      </c>
      <c r="B528">
        <v>7.2290232888071919E-3</v>
      </c>
      <c r="C528">
        <v>0</v>
      </c>
    </row>
    <row r="529" spans="1:3">
      <c r="A529" s="788">
        <v>44629</v>
      </c>
      <c r="B529">
        <v>7.2444270589043843E-3</v>
      </c>
      <c r="C529">
        <v>0</v>
      </c>
    </row>
    <row r="530" spans="1:3">
      <c r="A530" s="788">
        <v>44630</v>
      </c>
      <c r="B530">
        <v>7.9105188991727762E-3</v>
      </c>
      <c r="C530">
        <v>0</v>
      </c>
    </row>
    <row r="531" spans="1:3">
      <c r="A531" s="788">
        <v>44631</v>
      </c>
      <c r="B531">
        <v>7.9074930070832938E-3</v>
      </c>
      <c r="C531">
        <v>0</v>
      </c>
    </row>
    <row r="532" spans="1:3">
      <c r="A532" s="788">
        <v>44634</v>
      </c>
      <c r="B532">
        <v>8.5035429605654824E-3</v>
      </c>
      <c r="C532">
        <v>0</v>
      </c>
    </row>
    <row r="533" spans="1:3">
      <c r="A533" s="788">
        <v>44635</v>
      </c>
      <c r="B533">
        <v>8.5522345154631623E-3</v>
      </c>
      <c r="C533">
        <v>0</v>
      </c>
    </row>
    <row r="534" spans="1:3">
      <c r="A534" s="788">
        <v>44636</v>
      </c>
      <c r="B534">
        <v>8.6756448767918454E-3</v>
      </c>
      <c r="C534">
        <v>0</v>
      </c>
    </row>
    <row r="535" spans="1:3">
      <c r="A535" s="788">
        <v>44637</v>
      </c>
      <c r="B535">
        <v>9.2180676004957364E-3</v>
      </c>
      <c r="C535">
        <v>0</v>
      </c>
    </row>
    <row r="536" spans="1:3">
      <c r="A536" s="788">
        <v>44638</v>
      </c>
      <c r="B536">
        <v>9.3911958487881836E-3</v>
      </c>
      <c r="C536">
        <v>1.2074552889006053E-4</v>
      </c>
    </row>
    <row r="537" spans="1:3">
      <c r="A537" s="788">
        <v>44641</v>
      </c>
      <c r="B537">
        <v>1.0026726381831393E-2</v>
      </c>
      <c r="C537">
        <v>1.6643622568175129E-4</v>
      </c>
    </row>
    <row r="538" spans="1:3">
      <c r="A538" s="788">
        <v>44642</v>
      </c>
      <c r="B538">
        <v>1.0484845164735631E-2</v>
      </c>
      <c r="C538">
        <v>1.9840514967293363E-4</v>
      </c>
    </row>
    <row r="539" spans="1:3">
      <c r="A539" s="788">
        <v>44643</v>
      </c>
      <c r="B539">
        <v>1.0417206507146616E-2</v>
      </c>
      <c r="C539">
        <v>2.2264375432425114E-4</v>
      </c>
    </row>
    <row r="540" spans="1:3">
      <c r="A540" s="788">
        <v>44644</v>
      </c>
      <c r="B540">
        <v>1.0023067541084289E-2</v>
      </c>
      <c r="C540">
        <v>2.4149105778012106E-4</v>
      </c>
    </row>
    <row r="541" spans="1:3">
      <c r="A541" s="788">
        <v>44645</v>
      </c>
      <c r="B541">
        <v>1.0240466934973779E-2</v>
      </c>
      <c r="C541">
        <v>2.5613994682835396E-4</v>
      </c>
    </row>
    <row r="542" spans="1:3">
      <c r="A542" s="788">
        <v>44648</v>
      </c>
      <c r="B542">
        <v>1.0743912519295552E-2</v>
      </c>
      <c r="C542">
        <v>2.6728162200197783E-4</v>
      </c>
    </row>
    <row r="543" spans="1:3">
      <c r="A543" s="788">
        <v>44649</v>
      </c>
      <c r="B543">
        <v>1.0698544957957166E-2</v>
      </c>
      <c r="C543">
        <v>2.7534216946209001E-4</v>
      </c>
    </row>
    <row r="544" spans="1:3">
      <c r="A544" s="788">
        <v>44650</v>
      </c>
      <c r="B544">
        <v>1.0561202084615787E-2</v>
      </c>
      <c r="C544">
        <v>2.805872535121266E-4</v>
      </c>
    </row>
    <row r="545" spans="1:3">
      <c r="A545" s="788">
        <v>44651</v>
      </c>
      <c r="B545">
        <v>1.0837024427907304E-2</v>
      </c>
      <c r="C545">
        <v>2.8317336581707754E-4</v>
      </c>
    </row>
    <row r="546" spans="1:3">
      <c r="A546" s="788">
        <v>44652</v>
      </c>
      <c r="B546">
        <v>1.087963605858336E-2</v>
      </c>
      <c r="C546">
        <v>2.8317336581707754E-4</v>
      </c>
    </row>
    <row r="547" spans="1:3">
      <c r="A547" s="788">
        <v>44655</v>
      </c>
      <c r="B547">
        <v>1.1435900651443912E-2</v>
      </c>
      <c r="C547">
        <v>2.8058725351212655E-4</v>
      </c>
    </row>
    <row r="548" spans="1:3">
      <c r="A548" s="788">
        <v>44656</v>
      </c>
      <c r="B548">
        <v>1.123035665134095E-2</v>
      </c>
      <c r="C548">
        <v>2.7534216946209007E-4</v>
      </c>
    </row>
    <row r="549" spans="1:3">
      <c r="A549" s="788">
        <v>44657</v>
      </c>
      <c r="B549">
        <v>1.1076804887276576E-2</v>
      </c>
      <c r="C549">
        <v>2.6728162200197788E-4</v>
      </c>
    </row>
    <row r="550" spans="1:3">
      <c r="A550" s="788">
        <v>44658</v>
      </c>
      <c r="B550">
        <v>1.1640485974818097E-2</v>
      </c>
      <c r="C550">
        <v>2.5613994682835401E-4</v>
      </c>
    </row>
    <row r="551" spans="1:3">
      <c r="A551" s="788">
        <v>44659</v>
      </c>
      <c r="B551">
        <v>1.1284970766263412E-2</v>
      </c>
      <c r="C551">
        <v>2.4149105778012097E-4</v>
      </c>
    </row>
    <row r="552" spans="1:3">
      <c r="A552" s="788">
        <v>44662</v>
      </c>
      <c r="B552">
        <v>1.1274498136405502E-2</v>
      </c>
      <c r="C552">
        <v>2.2264375432425116E-4</v>
      </c>
    </row>
    <row r="553" spans="1:3">
      <c r="A553" s="788">
        <v>44663</v>
      </c>
      <c r="B553">
        <v>1.1201182587612584E-2</v>
      </c>
      <c r="C553">
        <v>1.9840514967293357E-4</v>
      </c>
    </row>
    <row r="554" spans="1:3">
      <c r="A554" s="788">
        <v>44664</v>
      </c>
      <c r="B554">
        <v>1.0970557152168889E-2</v>
      </c>
      <c r="C554">
        <v>1.6643622568175129E-4</v>
      </c>
    </row>
    <row r="555" spans="1:3">
      <c r="A555" s="788">
        <v>44665</v>
      </c>
      <c r="B555">
        <v>1.0970688371140968E-2</v>
      </c>
      <c r="C555">
        <v>1.2074552889006064E-4</v>
      </c>
    </row>
    <row r="556" spans="1:3">
      <c r="A556" s="788">
        <v>44669</v>
      </c>
      <c r="B556">
        <v>1.076147917321024E-2</v>
      </c>
      <c r="C556">
        <v>0</v>
      </c>
    </row>
    <row r="557" spans="1:3">
      <c r="A557" s="788">
        <v>44670</v>
      </c>
      <c r="B557">
        <v>1.0605652875847634E-2</v>
      </c>
      <c r="C557">
        <v>0</v>
      </c>
    </row>
    <row r="558" spans="1:3">
      <c r="A558" s="788">
        <v>44671</v>
      </c>
      <c r="B558">
        <v>1.0211447414756701E-2</v>
      </c>
      <c r="C558">
        <v>0</v>
      </c>
    </row>
    <row r="559" spans="1:3">
      <c r="A559" s="788">
        <v>44673</v>
      </c>
      <c r="B559">
        <v>9.8355093117312321E-3</v>
      </c>
      <c r="C559">
        <v>0</v>
      </c>
    </row>
    <row r="560" spans="1:3">
      <c r="A560" s="788">
        <v>44676</v>
      </c>
      <c r="B560">
        <v>1.032775466156091E-2</v>
      </c>
      <c r="C560">
        <v>0</v>
      </c>
    </row>
    <row r="561" spans="1:3">
      <c r="A561" s="788">
        <v>44677</v>
      </c>
      <c r="B561">
        <v>1.0375440109426568E-2</v>
      </c>
      <c r="C561">
        <v>0</v>
      </c>
    </row>
    <row r="562" spans="1:3">
      <c r="A562" s="788">
        <v>44678</v>
      </c>
      <c r="B562">
        <v>9.7227648227415555E-3</v>
      </c>
      <c r="C562">
        <v>0</v>
      </c>
    </row>
    <row r="563" spans="1:3">
      <c r="A563" s="788">
        <v>44679</v>
      </c>
      <c r="B563">
        <v>8.6536794493574272E-3</v>
      </c>
      <c r="C563">
        <v>0</v>
      </c>
    </row>
    <row r="564" spans="1:3">
      <c r="A564" s="788">
        <v>44680</v>
      </c>
      <c r="B564">
        <v>9.2601239161419057E-3</v>
      </c>
      <c r="C564">
        <v>0</v>
      </c>
    </row>
    <row r="565" spans="1:3">
      <c r="A565" s="788">
        <v>44683</v>
      </c>
      <c r="B565">
        <v>9.3550775334006117E-3</v>
      </c>
      <c r="C565">
        <v>0</v>
      </c>
    </row>
    <row r="566" spans="1:3">
      <c r="A566" s="788">
        <v>44684</v>
      </c>
      <c r="B566">
        <v>9.4685907256560672E-3</v>
      </c>
      <c r="C566">
        <v>0</v>
      </c>
    </row>
    <row r="567" spans="1:3">
      <c r="A567" s="788">
        <v>44685</v>
      </c>
      <c r="B567">
        <v>9.5054910276273063E-3</v>
      </c>
      <c r="C567">
        <v>0</v>
      </c>
    </row>
    <row r="568" spans="1:3">
      <c r="A568" s="788">
        <v>44686</v>
      </c>
      <c r="B568">
        <v>9.6632610284717781E-3</v>
      </c>
      <c r="C568">
        <v>0</v>
      </c>
    </row>
    <row r="569" spans="1:3">
      <c r="A569" s="788">
        <v>44687</v>
      </c>
      <c r="B569">
        <v>1.0274427473326285E-2</v>
      </c>
      <c r="C569">
        <v>1.1967312486161258E-4</v>
      </c>
    </row>
    <row r="570" spans="1:3">
      <c r="A570" s="788">
        <v>44690</v>
      </c>
      <c r="B570">
        <v>1.0298350399563668E-2</v>
      </c>
      <c r="C570">
        <v>1.6495801874074484E-4</v>
      </c>
    </row>
    <row r="571" spans="1:3">
      <c r="A571" s="788">
        <v>44691</v>
      </c>
      <c r="B571">
        <v>1.0828549367809677E-2</v>
      </c>
      <c r="C571">
        <v>1.9664301004151255E-4</v>
      </c>
    </row>
    <row r="572" spans="1:3">
      <c r="A572" s="788">
        <v>44692</v>
      </c>
      <c r="B572">
        <v>1.0926475319078796E-2</v>
      </c>
      <c r="C572">
        <v>2.2066633900096001E-4</v>
      </c>
    </row>
    <row r="573" spans="1:3">
      <c r="A573" s="788">
        <v>44693</v>
      </c>
      <c r="B573">
        <v>1.0944456602060814E-2</v>
      </c>
      <c r="C573">
        <v>2.3934624972322513E-4</v>
      </c>
    </row>
    <row r="574" spans="1:3">
      <c r="A574" s="788">
        <v>44694</v>
      </c>
      <c r="B574">
        <v>1.0638587928724848E-2</v>
      </c>
      <c r="C574">
        <v>2.5386503434629201E-4</v>
      </c>
    </row>
    <row r="575" spans="1:3">
      <c r="A575" s="788">
        <v>44697</v>
      </c>
      <c r="B575">
        <v>1.1199413794272431E-2</v>
      </c>
      <c r="C575">
        <v>2.64907754490693E-4</v>
      </c>
    </row>
    <row r="576" spans="1:3">
      <c r="A576" s="788">
        <v>44698</v>
      </c>
      <c r="B576">
        <v>1.1290362928905905E-2</v>
      </c>
      <c r="C576">
        <v>2.7289671202406261E-4</v>
      </c>
    </row>
    <row r="577" spans="1:3">
      <c r="A577" s="788">
        <v>44699</v>
      </c>
      <c r="B577">
        <v>1.1480420551631168E-2</v>
      </c>
      <c r="C577">
        <v>2.7809521174657574E-4</v>
      </c>
    </row>
    <row r="578" spans="1:3">
      <c r="A578" s="788">
        <v>44700</v>
      </c>
      <c r="B578">
        <v>1.1653924133972279E-2</v>
      </c>
      <c r="C578">
        <v>2.8065835543911242E-4</v>
      </c>
    </row>
    <row r="579" spans="1:3">
      <c r="A579" s="788">
        <v>44701</v>
      </c>
      <c r="B579">
        <v>1.1675079762867007E-2</v>
      </c>
      <c r="C579">
        <v>2.8065835543911237E-4</v>
      </c>
    </row>
    <row r="580" spans="1:3">
      <c r="A580" s="788">
        <v>44704</v>
      </c>
      <c r="B580">
        <v>1.1669102153844207E-2</v>
      </c>
      <c r="C580">
        <v>2.7809521174657574E-4</v>
      </c>
    </row>
    <row r="581" spans="1:3">
      <c r="A581" s="788">
        <v>44705</v>
      </c>
      <c r="B581">
        <v>1.1065278972312942E-2</v>
      </c>
      <c r="C581">
        <v>2.7289671202406271E-4</v>
      </c>
    </row>
    <row r="582" spans="1:3">
      <c r="A582" s="788">
        <v>44706</v>
      </c>
      <c r="B582">
        <v>1.1258810922971599E-2</v>
      </c>
      <c r="C582">
        <v>2.64907754490693E-4</v>
      </c>
    </row>
    <row r="583" spans="1:3">
      <c r="A583" s="788">
        <v>44707</v>
      </c>
      <c r="B583">
        <v>1.1028558462385785E-2</v>
      </c>
      <c r="C583">
        <v>2.5386503434629185E-4</v>
      </c>
    </row>
    <row r="584" spans="1:3">
      <c r="A584" s="788">
        <v>44708</v>
      </c>
      <c r="B584">
        <v>1.1180728600573803E-2</v>
      </c>
      <c r="C584">
        <v>2.3934624972322515E-4</v>
      </c>
    </row>
    <row r="585" spans="1:3">
      <c r="A585" s="788">
        <v>44711</v>
      </c>
      <c r="B585">
        <v>1.079984298883269E-2</v>
      </c>
      <c r="C585">
        <v>2.2066633900095998E-4</v>
      </c>
    </row>
    <row r="586" spans="1:3">
      <c r="A586" s="788">
        <v>44712</v>
      </c>
      <c r="B586">
        <v>1.0849437984900149E-2</v>
      </c>
      <c r="C586">
        <v>1.966430100415125E-4</v>
      </c>
    </row>
    <row r="587" spans="1:3">
      <c r="A587" s="788">
        <v>44713</v>
      </c>
      <c r="B587">
        <v>1.058827352328072E-2</v>
      </c>
      <c r="C587">
        <v>1.6495801874074478E-4</v>
      </c>
    </row>
    <row r="588" spans="1:3">
      <c r="A588" s="788">
        <v>44714</v>
      </c>
      <c r="B588">
        <v>1.0581837132972033E-2</v>
      </c>
      <c r="C588">
        <v>1.1967312486161255E-4</v>
      </c>
    </row>
    <row r="589" spans="1:3">
      <c r="A589" s="788">
        <v>44715</v>
      </c>
      <c r="B589">
        <v>9.471354376331181E-3</v>
      </c>
      <c r="C589">
        <v>0</v>
      </c>
    </row>
    <row r="590" spans="1:3">
      <c r="A590" s="788">
        <v>44718</v>
      </c>
      <c r="B590">
        <v>8.6017260892141557E-3</v>
      </c>
      <c r="C590">
        <v>0</v>
      </c>
    </row>
    <row r="591" spans="1:3">
      <c r="A591" s="788">
        <v>44719</v>
      </c>
      <c r="B591">
        <v>8.1644068661283122E-3</v>
      </c>
      <c r="C591">
        <v>0</v>
      </c>
    </row>
    <row r="592" spans="1:3">
      <c r="A592" s="788">
        <v>44720</v>
      </c>
      <c r="B592">
        <v>6.7069082279507825E-3</v>
      </c>
      <c r="C592">
        <v>0</v>
      </c>
    </row>
    <row r="593" spans="1:3">
      <c r="A593" s="788">
        <v>44721</v>
      </c>
      <c r="B593">
        <v>6.6906841898655596E-3</v>
      </c>
      <c r="C593">
        <v>0</v>
      </c>
    </row>
    <row r="594" spans="1:3">
      <c r="A594" s="788">
        <v>44722</v>
      </c>
      <c r="B594">
        <v>6.7263397228856303E-3</v>
      </c>
      <c r="C594">
        <v>0</v>
      </c>
    </row>
    <row r="595" spans="1:3">
      <c r="A595" s="788">
        <v>44725</v>
      </c>
      <c r="B595">
        <v>6.900938316188686E-3</v>
      </c>
      <c r="C595">
        <v>0</v>
      </c>
    </row>
    <row r="596" spans="1:3">
      <c r="A596" s="788">
        <v>44726</v>
      </c>
      <c r="B596">
        <v>6.5814852059644883E-3</v>
      </c>
      <c r="C596">
        <v>0</v>
      </c>
    </row>
    <row r="597" spans="1:3">
      <c r="A597" s="788">
        <v>44727</v>
      </c>
      <c r="B597">
        <v>6.3837826597966506E-3</v>
      </c>
      <c r="C597">
        <v>0</v>
      </c>
    </row>
    <row r="598" spans="1:3">
      <c r="A598" s="788">
        <v>44729</v>
      </c>
      <c r="B598">
        <v>6.6596694133158182E-3</v>
      </c>
      <c r="C598">
        <v>0</v>
      </c>
    </row>
    <row r="599" spans="1:3">
      <c r="A599" s="788">
        <v>44732</v>
      </c>
      <c r="B599">
        <v>7.056326233924032E-3</v>
      </c>
      <c r="C599">
        <v>5.9440342564717105E-5</v>
      </c>
    </row>
    <row r="600" spans="1:3">
      <c r="A600" s="788">
        <v>44733</v>
      </c>
      <c r="B600">
        <v>7.0125709207704947E-3</v>
      </c>
      <c r="C600">
        <v>8.1932857975300399E-5</v>
      </c>
    </row>
    <row r="601" spans="1:3">
      <c r="A601" s="788">
        <v>44734</v>
      </c>
      <c r="B601">
        <v>7.0115809016158392E-3</v>
      </c>
      <c r="C601">
        <v>9.7670449345590106E-5</v>
      </c>
    </row>
    <row r="602" spans="1:3">
      <c r="A602" s="788">
        <v>44735</v>
      </c>
      <c r="B602">
        <v>6.7700790467691598E-3</v>
      </c>
      <c r="C602">
        <v>1.0960257616642562E-4</v>
      </c>
    </row>
    <row r="603" spans="1:3">
      <c r="A603" s="788">
        <v>44736</v>
      </c>
      <c r="B603">
        <v>6.4270691487315007E-3</v>
      </c>
      <c r="C603">
        <v>1.1888068512943421E-4</v>
      </c>
    </row>
    <row r="604" spans="1:3">
      <c r="A604" s="788">
        <v>44739</v>
      </c>
      <c r="B604">
        <v>6.2472876933865832E-3</v>
      </c>
      <c r="C604">
        <v>1.2609200791068853E-4</v>
      </c>
    </row>
    <row r="605" spans="1:3">
      <c r="A605" s="788">
        <v>44740</v>
      </c>
      <c r="B605">
        <v>5.6340293806225105E-3</v>
      </c>
      <c r="C605">
        <v>1.3157680718361238E-4</v>
      </c>
    </row>
    <row r="606" spans="1:3">
      <c r="A606" s="788">
        <v>44741</v>
      </c>
      <c r="B606">
        <v>5.6760987364819241E-3</v>
      </c>
      <c r="C606">
        <v>1.3554483570352941E-4</v>
      </c>
    </row>
    <row r="607" spans="1:3">
      <c r="A607" s="788">
        <v>44742</v>
      </c>
      <c r="B607">
        <v>5.4870294655820027E-3</v>
      </c>
      <c r="C607">
        <v>1.3812687410760791E-4</v>
      </c>
    </row>
    <row r="608" spans="1:3">
      <c r="A608" s="788">
        <v>44743</v>
      </c>
      <c r="B608">
        <v>5.4623179579238734E-3</v>
      </c>
      <c r="C608">
        <v>1.393999597674263E-4</v>
      </c>
    </row>
    <row r="609" spans="1:3">
      <c r="A609" s="788">
        <v>44746</v>
      </c>
      <c r="B609">
        <v>5.419778672796703E-3</v>
      </c>
      <c r="C609">
        <v>1.3939995976742627E-4</v>
      </c>
    </row>
    <row r="610" spans="1:3">
      <c r="A610" s="788">
        <v>44747</v>
      </c>
      <c r="B610">
        <v>5.2255876611584009E-3</v>
      </c>
      <c r="C610">
        <v>1.3812687410760788E-4</v>
      </c>
    </row>
    <row r="611" spans="1:3">
      <c r="A611" s="788">
        <v>44748</v>
      </c>
      <c r="B611">
        <v>5.3221076340157708E-3</v>
      </c>
      <c r="C611">
        <v>1.3554483570352944E-4</v>
      </c>
    </row>
    <row r="612" spans="1:3">
      <c r="A612" s="788">
        <v>44749</v>
      </c>
      <c r="B612">
        <v>5.3366887513856751E-3</v>
      </c>
      <c r="C612">
        <v>1.3157680718361241E-4</v>
      </c>
    </row>
    <row r="613" spans="1:3">
      <c r="A613" s="788">
        <v>44750</v>
      </c>
      <c r="B613">
        <v>5.926836051676764E-3</v>
      </c>
      <c r="C613">
        <v>1.2609200791068855E-4</v>
      </c>
    </row>
    <row r="614" spans="1:3">
      <c r="A614" s="788">
        <v>44753</v>
      </c>
      <c r="B614">
        <v>6.1052416792995038E-3</v>
      </c>
      <c r="C614">
        <v>1.1888068512943424E-4</v>
      </c>
    </row>
    <row r="615" spans="1:3">
      <c r="A615" s="788">
        <v>44754</v>
      </c>
      <c r="B615">
        <v>6.9022671970514126E-3</v>
      </c>
      <c r="C615">
        <v>1.0960257616642564E-4</v>
      </c>
    </row>
    <row r="616" spans="1:3">
      <c r="A616" s="788">
        <v>44755</v>
      </c>
      <c r="B616">
        <v>6.8759425795698282E-3</v>
      </c>
      <c r="C616">
        <v>9.7670449345590106E-5</v>
      </c>
    </row>
    <row r="617" spans="1:3">
      <c r="A617" s="788">
        <v>44756</v>
      </c>
      <c r="B617">
        <v>6.8762751609687161E-3</v>
      </c>
      <c r="C617">
        <v>8.1932857975300412E-5</v>
      </c>
    </row>
    <row r="618" spans="1:3">
      <c r="A618" s="788">
        <v>44757</v>
      </c>
      <c r="B618">
        <v>6.8780834301011241E-3</v>
      </c>
      <c r="C618">
        <v>5.9440342564717058E-5</v>
      </c>
    </row>
    <row r="619" spans="1:3">
      <c r="A619" s="788">
        <v>44760</v>
      </c>
      <c r="B619">
        <v>6.0558592532905546E-3</v>
      </c>
      <c r="C619">
        <v>0</v>
      </c>
    </row>
    <row r="620" spans="1:3">
      <c r="A620" s="788">
        <v>44761</v>
      </c>
      <c r="B620">
        <v>5.6784430482006171E-3</v>
      </c>
      <c r="C620">
        <v>0</v>
      </c>
    </row>
    <row r="621" spans="1:3">
      <c r="A621" s="788">
        <v>44762</v>
      </c>
      <c r="B621">
        <v>5.73158540887577E-3</v>
      </c>
      <c r="C621">
        <v>0</v>
      </c>
    </row>
    <row r="622" spans="1:3">
      <c r="A622" s="788">
        <v>44763</v>
      </c>
      <c r="B622">
        <v>6.4662979584245743E-3</v>
      </c>
      <c r="C622">
        <v>0</v>
      </c>
    </row>
    <row r="623" spans="1:3">
      <c r="A623" s="788">
        <v>44764</v>
      </c>
      <c r="B623">
        <v>6.490089495116454E-3</v>
      </c>
      <c r="C623">
        <v>0</v>
      </c>
    </row>
    <row r="624" spans="1:3">
      <c r="A624" s="788">
        <v>44767</v>
      </c>
      <c r="B624">
        <v>6.7676613921280248E-3</v>
      </c>
      <c r="C624">
        <v>0</v>
      </c>
    </row>
    <row r="625" spans="1:3">
      <c r="A625" s="788">
        <v>44768</v>
      </c>
      <c r="B625">
        <v>6.783270900825855E-3</v>
      </c>
      <c r="C625">
        <v>0</v>
      </c>
    </row>
    <row r="626" spans="1:3">
      <c r="A626" s="788">
        <v>44769</v>
      </c>
      <c r="B626">
        <v>6.7964502338846563E-3</v>
      </c>
      <c r="C626">
        <v>0</v>
      </c>
    </row>
    <row r="627" spans="1:3">
      <c r="A627" s="788">
        <v>44770</v>
      </c>
      <c r="B627">
        <v>7.7743548075717896E-3</v>
      </c>
      <c r="C627">
        <v>0</v>
      </c>
    </row>
    <row r="628" spans="1:3">
      <c r="A628" s="788">
        <v>44771</v>
      </c>
      <c r="B628">
        <v>8.0762313003991011E-3</v>
      </c>
      <c r="C628">
        <v>0</v>
      </c>
    </row>
    <row r="629" spans="1:3">
      <c r="A629" s="788">
        <v>44774</v>
      </c>
      <c r="B629">
        <v>8.1925962588990688E-3</v>
      </c>
      <c r="C629">
        <v>0</v>
      </c>
    </row>
    <row r="630" spans="1:3">
      <c r="A630" s="788">
        <v>44775</v>
      </c>
      <c r="B630">
        <v>8.2007235771120405E-3</v>
      </c>
      <c r="C630">
        <v>0</v>
      </c>
    </row>
    <row r="631" spans="1:3">
      <c r="A631" s="788">
        <v>44776</v>
      </c>
      <c r="B631">
        <v>8.0300026740279338E-3</v>
      </c>
      <c r="C631">
        <v>0</v>
      </c>
    </row>
    <row r="632" spans="1:3">
      <c r="A632" s="788">
        <v>44777</v>
      </c>
      <c r="B632">
        <v>8.9447822603134549E-3</v>
      </c>
      <c r="C632">
        <v>0</v>
      </c>
    </row>
    <row r="633" spans="1:3">
      <c r="A633" s="788">
        <v>44778</v>
      </c>
      <c r="B633">
        <v>9.6429019029967509E-3</v>
      </c>
      <c r="C633">
        <v>5.917929680366913E-5</v>
      </c>
    </row>
    <row r="634" spans="1:3">
      <c r="A634" s="788">
        <v>44781</v>
      </c>
      <c r="B634">
        <v>9.489063050761401E-3</v>
      </c>
      <c r="C634">
        <v>8.1573031225619231E-5</v>
      </c>
    </row>
    <row r="635" spans="1:3">
      <c r="A635" s="788">
        <v>44782</v>
      </c>
      <c r="B635">
        <v>9.3218342569677173E-3</v>
      </c>
      <c r="C635">
        <v>9.7241507389988856E-5</v>
      </c>
    </row>
    <row r="636" spans="1:3">
      <c r="A636" s="788">
        <v>44783</v>
      </c>
      <c r="B636">
        <v>8.444881848851565E-3</v>
      </c>
      <c r="C636">
        <v>1.0912123156655167E-4</v>
      </c>
    </row>
    <row r="637" spans="1:3">
      <c r="A637" s="788">
        <v>44784</v>
      </c>
      <c r="B637">
        <v>8.3493121491817653E-3</v>
      </c>
      <c r="C637">
        <v>1.1835859360733825E-4</v>
      </c>
    </row>
    <row r="638" spans="1:3">
      <c r="A638" s="788">
        <v>44785</v>
      </c>
      <c r="B638">
        <v>9.1215749838110659E-3</v>
      </c>
      <c r="C638">
        <v>1.2553824622717744E-4</v>
      </c>
    </row>
    <row r="639" spans="1:3">
      <c r="A639" s="788">
        <v>44788</v>
      </c>
      <c r="B639">
        <v>9.3429488400546719E-3</v>
      </c>
      <c r="C639">
        <v>1.3099895775870181E-4</v>
      </c>
    </row>
    <row r="640" spans="1:3">
      <c r="A640" s="788">
        <v>44789</v>
      </c>
      <c r="B640">
        <v>9.345465142668501E-3</v>
      </c>
      <c r="C640">
        <v>1.3494955978038297E-4</v>
      </c>
    </row>
    <row r="641" spans="1:3">
      <c r="A641" s="788">
        <v>44790</v>
      </c>
      <c r="B641">
        <v>9.1862033103826818E-3</v>
      </c>
      <c r="C641">
        <v>1.3752025857652583E-4</v>
      </c>
    </row>
    <row r="642" spans="1:3">
      <c r="A642" s="788">
        <v>44791</v>
      </c>
      <c r="B642">
        <v>9.2115163250561134E-3</v>
      </c>
      <c r="C642">
        <v>1.3878775319159896E-4</v>
      </c>
    </row>
    <row r="643" spans="1:3">
      <c r="A643" s="788">
        <v>44792</v>
      </c>
      <c r="B643">
        <v>9.0077898838397397E-3</v>
      </c>
      <c r="C643">
        <v>1.3878775319159899E-4</v>
      </c>
    </row>
    <row r="644" spans="1:3">
      <c r="A644" s="788">
        <v>44795</v>
      </c>
      <c r="B644">
        <v>9.5490313838288293E-3</v>
      </c>
      <c r="C644">
        <v>1.375202585765258E-4</v>
      </c>
    </row>
    <row r="645" spans="1:3">
      <c r="A645" s="788">
        <v>44796</v>
      </c>
      <c r="B645">
        <v>9.0626313174602489E-3</v>
      </c>
      <c r="C645">
        <v>1.3494955978038295E-4</v>
      </c>
    </row>
    <row r="646" spans="1:3">
      <c r="A646" s="788">
        <v>44797</v>
      </c>
      <c r="B646">
        <v>9.3100969942152261E-3</v>
      </c>
      <c r="C646">
        <v>1.3099895775870181E-4</v>
      </c>
    </row>
    <row r="647" spans="1:3">
      <c r="A647" s="788">
        <v>44798</v>
      </c>
      <c r="B647">
        <v>9.1202228680122878E-3</v>
      </c>
      <c r="C647">
        <v>1.2553824622717753E-4</v>
      </c>
    </row>
    <row r="648" spans="1:3">
      <c r="A648" s="788">
        <v>44799</v>
      </c>
      <c r="B648">
        <v>9.0776511994732495E-3</v>
      </c>
      <c r="C648">
        <v>1.1835859360733831E-4</v>
      </c>
    </row>
    <row r="649" spans="1:3">
      <c r="A649" s="788">
        <v>44802</v>
      </c>
      <c r="B649">
        <v>9.010404241913305E-3</v>
      </c>
      <c r="C649">
        <v>1.0912123156655169E-4</v>
      </c>
    </row>
    <row r="650" spans="1:3">
      <c r="A650" s="788">
        <v>44803</v>
      </c>
      <c r="B650">
        <v>9.0312185033078769E-3</v>
      </c>
      <c r="C650">
        <v>9.724150738998891E-5</v>
      </c>
    </row>
    <row r="651" spans="1:3">
      <c r="A651" s="788">
        <v>44804</v>
      </c>
      <c r="B651">
        <v>9.4046798623489032E-3</v>
      </c>
      <c r="C651">
        <v>8.1573031225619258E-5</v>
      </c>
    </row>
    <row r="652" spans="1:3">
      <c r="A652" s="788">
        <v>44805</v>
      </c>
      <c r="B652">
        <v>9.4050707997415071E-3</v>
      </c>
      <c r="C652">
        <v>5.9179296803669163E-5</v>
      </c>
    </row>
    <row r="653" spans="1:3">
      <c r="A653" s="788">
        <v>44806</v>
      </c>
      <c r="B653">
        <v>9.0450696486455533E-3</v>
      </c>
      <c r="C653">
        <v>0</v>
      </c>
    </row>
    <row r="654" spans="1:3">
      <c r="A654" s="788">
        <v>44809</v>
      </c>
      <c r="B654">
        <v>8.3246517462553828E-3</v>
      </c>
      <c r="C654">
        <v>0</v>
      </c>
    </row>
    <row r="655" spans="1:3">
      <c r="A655" s="788">
        <v>44810</v>
      </c>
      <c r="B655">
        <v>8.3282532946541525E-3</v>
      </c>
      <c r="C655">
        <v>0</v>
      </c>
    </row>
    <row r="656" spans="1:3">
      <c r="A656" s="788">
        <v>44812</v>
      </c>
      <c r="B656">
        <v>8.7502856392758371E-3</v>
      </c>
      <c r="C656">
        <v>0</v>
      </c>
    </row>
    <row r="657" spans="1:3">
      <c r="A657" s="788">
        <v>44813</v>
      </c>
      <c r="B657">
        <v>8.5798554764187976E-3</v>
      </c>
      <c r="C657">
        <v>0</v>
      </c>
    </row>
    <row r="658" spans="1:3">
      <c r="A658" s="788">
        <v>44816</v>
      </c>
      <c r="B658">
        <v>8.8924240628339944E-3</v>
      </c>
      <c r="C658">
        <v>0</v>
      </c>
    </row>
    <row r="659" spans="1:3">
      <c r="A659" s="788">
        <v>44817</v>
      </c>
      <c r="B659">
        <v>8.1977035425751764E-3</v>
      </c>
      <c r="C659">
        <v>0</v>
      </c>
    </row>
    <row r="660" spans="1:3">
      <c r="A660" s="788">
        <v>44818</v>
      </c>
      <c r="B660">
        <v>7.9995407163898132E-3</v>
      </c>
      <c r="C660">
        <v>0</v>
      </c>
    </row>
    <row r="661" spans="1:3">
      <c r="A661" s="788">
        <v>44819</v>
      </c>
      <c r="B661">
        <v>8.0403459895717483E-3</v>
      </c>
      <c r="C661">
        <v>0</v>
      </c>
    </row>
    <row r="662" spans="1:3">
      <c r="A662" s="788">
        <v>44820</v>
      </c>
      <c r="B662">
        <v>7.8931209462942981E-3</v>
      </c>
      <c r="C662">
        <v>0</v>
      </c>
    </row>
    <row r="663" spans="1:3">
      <c r="A663" s="788">
        <v>44823</v>
      </c>
      <c r="B663">
        <v>8.0717247606617235E-3</v>
      </c>
      <c r="C663">
        <v>0</v>
      </c>
    </row>
    <row r="664" spans="1:3">
      <c r="A664" s="788">
        <v>44824</v>
      </c>
      <c r="B664">
        <v>8.0995067716815739E-3</v>
      </c>
      <c r="C664">
        <v>0</v>
      </c>
    </row>
    <row r="665" spans="1:3">
      <c r="A665" s="788">
        <v>44825</v>
      </c>
      <c r="B665">
        <v>7.5689878338225233E-3</v>
      </c>
      <c r="C665">
        <v>0</v>
      </c>
    </row>
    <row r="666" spans="1:3">
      <c r="A666" s="788">
        <v>44826</v>
      </c>
      <c r="B666">
        <v>7.5881143758333228E-3</v>
      </c>
      <c r="C666">
        <v>0</v>
      </c>
    </row>
    <row r="667" spans="1:3">
      <c r="A667" s="788">
        <v>44827</v>
      </c>
      <c r="B667">
        <v>8.0628115251994113E-3</v>
      </c>
      <c r="C667">
        <v>0</v>
      </c>
    </row>
    <row r="668" spans="1:3">
      <c r="A668" s="788">
        <v>44830</v>
      </c>
      <c r="B668">
        <v>8.0884863839285875E-3</v>
      </c>
      <c r="C668">
        <v>0</v>
      </c>
    </row>
    <row r="669" spans="1:3">
      <c r="A669" s="788">
        <v>44831</v>
      </c>
      <c r="B669">
        <v>8.8934067131675315E-3</v>
      </c>
      <c r="C669">
        <v>0</v>
      </c>
    </row>
    <row r="670" spans="1:3">
      <c r="A670" s="788">
        <v>44832</v>
      </c>
      <c r="B670">
        <v>8.9795173594465257E-3</v>
      </c>
      <c r="C670">
        <v>0</v>
      </c>
    </row>
    <row r="671" spans="1:3">
      <c r="A671" s="788">
        <v>44833</v>
      </c>
      <c r="B671">
        <v>9.0168568695103753E-3</v>
      </c>
      <c r="C671">
        <v>0</v>
      </c>
    </row>
    <row r="672" spans="1:3">
      <c r="A672" s="788">
        <v>44834</v>
      </c>
      <c r="B672">
        <v>8.719586347517674E-3</v>
      </c>
      <c r="C672">
        <v>0</v>
      </c>
    </row>
    <row r="673" spans="1:3">
      <c r="A673" s="788">
        <v>44837</v>
      </c>
      <c r="B673">
        <v>8.9234621099440713E-3</v>
      </c>
      <c r="C673">
        <v>0</v>
      </c>
    </row>
    <row r="674" spans="1:3">
      <c r="A674" s="788">
        <v>44838</v>
      </c>
      <c r="B674">
        <v>9.9037665252494841E-3</v>
      </c>
      <c r="C674">
        <v>0</v>
      </c>
    </row>
    <row r="675" spans="1:3">
      <c r="A675" s="788">
        <v>44839</v>
      </c>
      <c r="B675">
        <v>1.0037245912985595E-2</v>
      </c>
      <c r="C675">
        <v>0</v>
      </c>
    </row>
    <row r="676" spans="1:3">
      <c r="A676" s="788">
        <v>44840</v>
      </c>
      <c r="B676">
        <v>1.0009423180583704E-2</v>
      </c>
      <c r="C676">
        <v>0</v>
      </c>
    </row>
    <row r="677" spans="1:3">
      <c r="A677" s="788">
        <v>44841</v>
      </c>
      <c r="B677">
        <v>9.5213777318780852E-3</v>
      </c>
      <c r="C677">
        <v>0</v>
      </c>
    </row>
    <row r="678" spans="1:3">
      <c r="A678" s="788">
        <v>44844</v>
      </c>
      <c r="B678">
        <v>9.6463487802323326E-3</v>
      </c>
      <c r="C678">
        <v>0</v>
      </c>
    </row>
    <row r="679" spans="1:3">
      <c r="A679" s="788">
        <v>44845</v>
      </c>
      <c r="B679">
        <v>9.3191033300743537E-3</v>
      </c>
      <c r="C679">
        <v>0</v>
      </c>
    </row>
    <row r="680" spans="1:3">
      <c r="A680" s="788">
        <v>44847</v>
      </c>
      <c r="B680">
        <v>9.8316366088760879E-3</v>
      </c>
      <c r="C680">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DCAE4-8713-40E6-9BA4-F440C86DDE08}">
  <sheetPr>
    <tabColor theme="8"/>
  </sheetPr>
  <dimension ref="A1:E701"/>
  <sheetViews>
    <sheetView workbookViewId="0">
      <selection activeCell="D1" sqref="D1"/>
    </sheetView>
  </sheetViews>
  <sheetFormatPr defaultRowHeight="18.75"/>
  <sheetData>
    <row r="1" spans="1:5">
      <c r="D1" s="94"/>
      <c r="E1" s="800"/>
    </row>
    <row r="2" spans="1:5">
      <c r="B2" t="s">
        <v>1433</v>
      </c>
      <c r="C2" t="s">
        <v>64</v>
      </c>
    </row>
    <row r="3" spans="1:5">
      <c r="A3" s="788">
        <v>43832</v>
      </c>
      <c r="B3">
        <v>0</v>
      </c>
      <c r="C3">
        <v>0</v>
      </c>
    </row>
    <row r="4" spans="1:5">
      <c r="A4" s="788">
        <v>43833</v>
      </c>
      <c r="B4">
        <v>-1.0652834052549132E-4</v>
      </c>
      <c r="C4">
        <v>0</v>
      </c>
    </row>
    <row r="5" spans="1:5">
      <c r="A5" s="788">
        <v>43836</v>
      </c>
      <c r="B5">
        <v>-1.8066882156941855E-4</v>
      </c>
      <c r="C5">
        <v>0</v>
      </c>
    </row>
    <row r="6" spans="1:5">
      <c r="A6" s="788">
        <v>43837</v>
      </c>
      <c r="B6">
        <v>0</v>
      </c>
      <c r="C6">
        <v>0</v>
      </c>
    </row>
    <row r="7" spans="1:5">
      <c r="A7" s="788">
        <v>43838</v>
      </c>
      <c r="B7">
        <v>0</v>
      </c>
      <c r="C7">
        <v>0</v>
      </c>
    </row>
    <row r="8" spans="1:5">
      <c r="A8" s="788">
        <v>43839</v>
      </c>
      <c r="B8">
        <v>0</v>
      </c>
      <c r="C8">
        <v>0</v>
      </c>
    </row>
    <row r="9" spans="1:5">
      <c r="A9" s="788">
        <v>43840</v>
      </c>
      <c r="B9">
        <v>0</v>
      </c>
      <c r="C9">
        <v>0</v>
      </c>
    </row>
    <row r="10" spans="1:5">
      <c r="A10" s="788">
        <v>43843</v>
      </c>
      <c r="B10">
        <v>0</v>
      </c>
      <c r="C10">
        <v>0</v>
      </c>
    </row>
    <row r="11" spans="1:5">
      <c r="A11" s="788">
        <v>43844</v>
      </c>
      <c r="B11">
        <v>0</v>
      </c>
      <c r="C11">
        <v>0</v>
      </c>
    </row>
    <row r="12" spans="1:5">
      <c r="A12" s="788">
        <v>43845</v>
      </c>
      <c r="B12">
        <v>0</v>
      </c>
      <c r="C12">
        <v>0</v>
      </c>
    </row>
    <row r="13" spans="1:5">
      <c r="A13" s="788">
        <v>43846</v>
      </c>
      <c r="B13">
        <v>0</v>
      </c>
      <c r="C13">
        <v>0</v>
      </c>
    </row>
    <row r="14" spans="1:5">
      <c r="A14" s="788">
        <v>43847</v>
      </c>
      <c r="B14">
        <v>0</v>
      </c>
      <c r="C14">
        <v>0</v>
      </c>
    </row>
    <row r="15" spans="1:5">
      <c r="A15" s="788">
        <v>43850</v>
      </c>
      <c r="B15">
        <v>0</v>
      </c>
      <c r="C15">
        <v>0</v>
      </c>
    </row>
    <row r="16" spans="1:5">
      <c r="A16" s="788">
        <v>43851</v>
      </c>
      <c r="B16">
        <v>-3.1064536874381155E-4</v>
      </c>
      <c r="C16">
        <v>0</v>
      </c>
    </row>
    <row r="17" spans="1:3">
      <c r="A17" s="788">
        <v>43852</v>
      </c>
      <c r="B17">
        <v>0</v>
      </c>
      <c r="C17">
        <v>0</v>
      </c>
    </row>
    <row r="18" spans="1:3">
      <c r="A18" s="788">
        <v>43853</v>
      </c>
      <c r="B18">
        <v>0</v>
      </c>
      <c r="C18">
        <v>0</v>
      </c>
    </row>
    <row r="19" spans="1:3">
      <c r="A19" s="788">
        <v>43854</v>
      </c>
      <c r="B19">
        <v>-2.9197077531595284E-4</v>
      </c>
      <c r="C19">
        <v>0</v>
      </c>
    </row>
    <row r="20" spans="1:3">
      <c r="A20" s="788">
        <v>43857</v>
      </c>
      <c r="B20">
        <v>-1.5004314047784018E-3</v>
      </c>
      <c r="C20">
        <v>0</v>
      </c>
    </row>
    <row r="21" spans="1:3">
      <c r="A21" s="788">
        <v>43858</v>
      </c>
      <c r="B21">
        <v>-3.3293720315685782E-4</v>
      </c>
      <c r="C21">
        <v>0</v>
      </c>
    </row>
    <row r="22" spans="1:3">
      <c r="A22" s="788">
        <v>43859</v>
      </c>
      <c r="B22">
        <v>-3.4222634452552025E-4</v>
      </c>
      <c r="C22">
        <v>0</v>
      </c>
    </row>
    <row r="23" spans="1:3">
      <c r="A23" s="788">
        <v>43860</v>
      </c>
      <c r="B23">
        <v>-3.0018297475542521E-4</v>
      </c>
      <c r="C23">
        <v>0</v>
      </c>
    </row>
    <row r="24" spans="1:3">
      <c r="A24" s="788">
        <v>43861</v>
      </c>
      <c r="B24">
        <v>-5.4987376181858671E-4</v>
      </c>
      <c r="C24">
        <v>0</v>
      </c>
    </row>
    <row r="25" spans="1:3">
      <c r="A25" s="788">
        <v>43864</v>
      </c>
      <c r="B25">
        <v>0</v>
      </c>
      <c r="C25">
        <v>0</v>
      </c>
    </row>
    <row r="26" spans="1:3">
      <c r="A26" s="788">
        <v>43865</v>
      </c>
      <c r="B26">
        <v>0</v>
      </c>
      <c r="C26">
        <v>0</v>
      </c>
    </row>
    <row r="27" spans="1:3">
      <c r="A27" s="788">
        <v>43866</v>
      </c>
      <c r="B27">
        <v>0</v>
      </c>
      <c r="C27">
        <v>0</v>
      </c>
    </row>
    <row r="28" spans="1:3">
      <c r="A28" s="788">
        <v>43867</v>
      </c>
      <c r="B28">
        <v>-5.888866609982113E-5</v>
      </c>
      <c r="C28">
        <v>0</v>
      </c>
    </row>
    <row r="29" spans="1:3">
      <c r="A29" s="788">
        <v>43868</v>
      </c>
      <c r="B29">
        <v>-4.7640633838974544E-4</v>
      </c>
      <c r="C29">
        <v>0</v>
      </c>
    </row>
    <row r="30" spans="1:3">
      <c r="A30" s="788">
        <v>43871</v>
      </c>
      <c r="B30">
        <v>-8.8248732734652613E-4</v>
      </c>
      <c r="C30">
        <v>0</v>
      </c>
    </row>
    <row r="31" spans="1:3">
      <c r="A31" s="788">
        <v>43872</v>
      </c>
      <c r="B31">
        <v>0</v>
      </c>
      <c r="C31">
        <v>0</v>
      </c>
    </row>
    <row r="32" spans="1:3">
      <c r="A32" s="788">
        <v>43873</v>
      </c>
      <c r="B32">
        <v>0</v>
      </c>
      <c r="C32">
        <v>0</v>
      </c>
    </row>
    <row r="33" spans="1:3">
      <c r="A33" s="788">
        <v>43874</v>
      </c>
      <c r="B33">
        <v>0</v>
      </c>
      <c r="C33">
        <v>0</v>
      </c>
    </row>
    <row r="34" spans="1:3">
      <c r="A34" s="788">
        <v>43875</v>
      </c>
      <c r="B34">
        <v>0</v>
      </c>
      <c r="C34">
        <v>0</v>
      </c>
    </row>
    <row r="35" spans="1:3">
      <c r="A35" s="788">
        <v>43878</v>
      </c>
      <c r="B35">
        <v>0</v>
      </c>
      <c r="C35">
        <v>0</v>
      </c>
    </row>
    <row r="36" spans="1:3">
      <c r="A36" s="788">
        <v>43879</v>
      </c>
      <c r="B36">
        <v>0</v>
      </c>
      <c r="C36">
        <v>0</v>
      </c>
    </row>
    <row r="37" spans="1:3">
      <c r="A37" s="788">
        <v>43880</v>
      </c>
      <c r="B37">
        <v>0</v>
      </c>
      <c r="C37">
        <v>0</v>
      </c>
    </row>
    <row r="38" spans="1:3">
      <c r="A38" s="788">
        <v>43881</v>
      </c>
      <c r="B38">
        <v>-5.8751826482461578E-4</v>
      </c>
      <c r="C38">
        <v>0</v>
      </c>
    </row>
    <row r="39" spans="1:3">
      <c r="A39" s="788">
        <v>43882</v>
      </c>
      <c r="B39">
        <v>-8.4294914841109847E-4</v>
      </c>
      <c r="C39">
        <v>0</v>
      </c>
    </row>
    <row r="40" spans="1:3">
      <c r="A40" s="788">
        <v>43887</v>
      </c>
      <c r="B40">
        <v>-3.8228326814567781E-3</v>
      </c>
      <c r="C40">
        <v>0</v>
      </c>
    </row>
    <row r="41" spans="1:3">
      <c r="A41" s="788">
        <v>43888</v>
      </c>
      <c r="B41">
        <v>-4.9063213548016238E-3</v>
      </c>
      <c r="C41">
        <v>0</v>
      </c>
    </row>
    <row r="42" spans="1:3">
      <c r="A42" s="788">
        <v>43889</v>
      </c>
      <c r="B42">
        <v>-4.3170917936635744E-3</v>
      </c>
      <c r="C42">
        <v>0</v>
      </c>
    </row>
    <row r="43" spans="1:3">
      <c r="A43" s="788">
        <v>43892</v>
      </c>
      <c r="B43">
        <v>-2.7387788805810498E-3</v>
      </c>
      <c r="C43">
        <v>0</v>
      </c>
    </row>
    <row r="44" spans="1:3">
      <c r="A44" s="788">
        <v>43893</v>
      </c>
      <c r="B44">
        <v>-2.470733605643427E-3</v>
      </c>
      <c r="C44">
        <v>0</v>
      </c>
    </row>
    <row r="45" spans="1:3">
      <c r="A45" s="788">
        <v>43894</v>
      </c>
      <c r="B45">
        <v>-1.121714510186389E-3</v>
      </c>
      <c r="C45">
        <v>0</v>
      </c>
    </row>
    <row r="46" spans="1:3">
      <c r="A46" s="788">
        <v>43895</v>
      </c>
      <c r="B46">
        <v>-3.1828275446729171E-3</v>
      </c>
      <c r="C46">
        <v>0</v>
      </c>
    </row>
    <row r="47" spans="1:3">
      <c r="A47" s="788">
        <v>43896</v>
      </c>
      <c r="B47">
        <v>-4.5877742698381407E-3</v>
      </c>
      <c r="C47">
        <v>0</v>
      </c>
    </row>
    <row r="48" spans="1:3">
      <c r="A48" s="788">
        <v>43899</v>
      </c>
      <c r="B48">
        <v>-9.3669838643312131E-3</v>
      </c>
      <c r="C48">
        <v>0</v>
      </c>
    </row>
    <row r="49" spans="1:3">
      <c r="A49" s="788">
        <v>43900</v>
      </c>
      <c r="B49">
        <v>-6.6579521290035526E-3</v>
      </c>
      <c r="C49">
        <v>0</v>
      </c>
    </row>
    <row r="50" spans="1:3">
      <c r="A50" s="788">
        <v>43901</v>
      </c>
      <c r="B50">
        <v>-1.0500865075638743E-2</v>
      </c>
      <c r="C50">
        <v>0</v>
      </c>
    </row>
    <row r="51" spans="1:3">
      <c r="A51" s="788">
        <v>43902</v>
      </c>
      <c r="B51">
        <v>-1.6757610230729858E-2</v>
      </c>
      <c r="C51">
        <v>0</v>
      </c>
    </row>
    <row r="52" spans="1:3">
      <c r="A52" s="788">
        <v>43903</v>
      </c>
      <c r="B52">
        <v>-1.1363735912292228E-2</v>
      </c>
      <c r="C52">
        <v>0</v>
      </c>
    </row>
    <row r="53" spans="1:3">
      <c r="A53" s="788">
        <v>43906</v>
      </c>
      <c r="B53">
        <v>-1.5856082415763972E-2</v>
      </c>
      <c r="C53">
        <v>0</v>
      </c>
    </row>
    <row r="54" spans="1:3">
      <c r="A54" s="788">
        <v>43907</v>
      </c>
      <c r="B54">
        <v>-1.4597876281972733E-2</v>
      </c>
      <c r="C54">
        <v>0</v>
      </c>
    </row>
    <row r="55" spans="1:3">
      <c r="A55" s="788">
        <v>43908</v>
      </c>
      <c r="B55">
        <v>-1.9452823973716726E-2</v>
      </c>
      <c r="C55">
        <v>0</v>
      </c>
    </row>
    <row r="56" spans="1:3">
      <c r="A56" s="788">
        <v>43909</v>
      </c>
      <c r="B56">
        <v>-1.9155632974740766E-2</v>
      </c>
      <c r="C56">
        <v>0</v>
      </c>
    </row>
    <row r="57" spans="1:3">
      <c r="A57" s="788">
        <v>43910</v>
      </c>
      <c r="B57">
        <v>-1.9522866014472617E-2</v>
      </c>
      <c r="C57">
        <v>0</v>
      </c>
    </row>
    <row r="58" spans="1:3">
      <c r="A58" s="788">
        <v>43913</v>
      </c>
      <c r="B58">
        <v>-2.1341594199300373E-2</v>
      </c>
      <c r="C58">
        <v>0</v>
      </c>
    </row>
    <row r="59" spans="1:3">
      <c r="A59" s="788">
        <v>43914</v>
      </c>
      <c r="B59">
        <v>-1.8672099219251836E-2</v>
      </c>
      <c r="C59">
        <v>0</v>
      </c>
    </row>
    <row r="60" spans="1:3">
      <c r="A60" s="788">
        <v>43915</v>
      </c>
      <c r="B60">
        <v>-1.7191938751277114E-2</v>
      </c>
      <c r="C60">
        <v>0</v>
      </c>
    </row>
    <row r="61" spans="1:3">
      <c r="A61" s="788">
        <v>43916</v>
      </c>
      <c r="B61">
        <v>-1.5494194498990144E-2</v>
      </c>
      <c r="C61">
        <v>0</v>
      </c>
    </row>
    <row r="62" spans="1:3">
      <c r="A62" s="788">
        <v>43917</v>
      </c>
      <c r="B62">
        <v>-1.6770317769062126E-2</v>
      </c>
      <c r="C62">
        <v>0</v>
      </c>
    </row>
    <row r="63" spans="1:3">
      <c r="A63" s="788">
        <v>43920</v>
      </c>
      <c r="B63">
        <v>-1.6012408821138857E-2</v>
      </c>
      <c r="C63">
        <v>0</v>
      </c>
    </row>
    <row r="64" spans="1:3">
      <c r="A64" s="788">
        <v>43921</v>
      </c>
      <c r="B64">
        <v>-1.743091940556396E-2</v>
      </c>
      <c r="C64">
        <v>0</v>
      </c>
    </row>
    <row r="65" spans="1:3">
      <c r="A65" s="788">
        <v>43922</v>
      </c>
      <c r="B65">
        <v>-1.8963332220823248E-2</v>
      </c>
      <c r="C65">
        <v>0</v>
      </c>
    </row>
    <row r="66" spans="1:3">
      <c r="A66" s="788">
        <v>43923</v>
      </c>
      <c r="B66">
        <v>-1.9027432027455715E-2</v>
      </c>
      <c r="C66">
        <v>0</v>
      </c>
    </row>
    <row r="67" spans="1:3">
      <c r="A67" s="788">
        <v>43924</v>
      </c>
      <c r="B67">
        <v>-1.9844992388453941E-2</v>
      </c>
      <c r="C67">
        <v>0</v>
      </c>
    </row>
    <row r="68" spans="1:3">
      <c r="A68" s="788">
        <v>43927</v>
      </c>
      <c r="B68">
        <v>-1.7963666414031465E-2</v>
      </c>
      <c r="C68">
        <v>0</v>
      </c>
    </row>
    <row r="69" spans="1:3">
      <c r="A69" s="788">
        <v>43928</v>
      </c>
      <c r="B69">
        <v>-1.7629482356490644E-2</v>
      </c>
      <c r="C69">
        <v>0</v>
      </c>
    </row>
    <row r="70" spans="1:3">
      <c r="A70" s="788">
        <v>43929</v>
      </c>
      <c r="B70">
        <v>-1.7222613846185952E-2</v>
      </c>
      <c r="C70">
        <v>0</v>
      </c>
    </row>
    <row r="71" spans="1:3">
      <c r="A71" s="788">
        <v>43930</v>
      </c>
      <c r="B71">
        <v>-1.7032507172051514E-2</v>
      </c>
      <c r="C71">
        <v>0</v>
      </c>
    </row>
    <row r="72" spans="1:3">
      <c r="A72" s="788">
        <v>43934</v>
      </c>
      <c r="B72">
        <v>-1.6870788980189677E-2</v>
      </c>
      <c r="C72">
        <v>0</v>
      </c>
    </row>
    <row r="73" spans="1:3">
      <c r="A73" s="788">
        <v>43935</v>
      </c>
      <c r="B73">
        <v>-1.5029020133768389E-2</v>
      </c>
      <c r="C73">
        <v>0</v>
      </c>
    </row>
    <row r="74" spans="1:3">
      <c r="A74" s="788">
        <v>43936</v>
      </c>
      <c r="B74">
        <v>-1.4865504515346406E-2</v>
      </c>
      <c r="C74">
        <v>0</v>
      </c>
    </row>
    <row r="75" spans="1:3">
      <c r="A75" s="788">
        <v>43937</v>
      </c>
      <c r="B75">
        <v>-1.3868107384118478E-2</v>
      </c>
      <c r="C75">
        <v>0</v>
      </c>
    </row>
    <row r="76" spans="1:3">
      <c r="A76" s="788">
        <v>43938</v>
      </c>
      <c r="B76">
        <v>-1.3074711841070896E-2</v>
      </c>
      <c r="C76">
        <v>0</v>
      </c>
    </row>
    <row r="77" spans="1:3">
      <c r="A77" s="788">
        <v>43941</v>
      </c>
      <c r="B77">
        <v>-1.1991290553468259E-2</v>
      </c>
      <c r="C77">
        <v>0</v>
      </c>
    </row>
    <row r="78" spans="1:3">
      <c r="A78" s="788">
        <v>43943</v>
      </c>
      <c r="B78">
        <v>-1.0301493145330021E-2</v>
      </c>
      <c r="C78">
        <v>0</v>
      </c>
    </row>
    <row r="79" spans="1:3">
      <c r="A79" s="788">
        <v>43944</v>
      </c>
      <c r="B79">
        <v>-1.0936927638140914E-2</v>
      </c>
      <c r="C79">
        <v>0</v>
      </c>
    </row>
    <row r="80" spans="1:3">
      <c r="A80" s="788">
        <v>43945</v>
      </c>
      <c r="B80">
        <v>-1.3473731419217816E-2</v>
      </c>
      <c r="C80">
        <v>0</v>
      </c>
    </row>
    <row r="81" spans="1:3">
      <c r="A81" s="788">
        <v>43948</v>
      </c>
      <c r="B81">
        <v>-1.2482817541801583E-2</v>
      </c>
      <c r="C81">
        <v>0</v>
      </c>
    </row>
    <row r="82" spans="1:3">
      <c r="A82" s="788">
        <v>43949</v>
      </c>
      <c r="B82">
        <v>-1.0789648526785212E-2</v>
      </c>
      <c r="C82">
        <v>0</v>
      </c>
    </row>
    <row r="83" spans="1:3">
      <c r="A83" s="788">
        <v>43950</v>
      </c>
      <c r="B83">
        <v>-9.6256100702775127E-3</v>
      </c>
      <c r="C83">
        <v>0</v>
      </c>
    </row>
    <row r="84" spans="1:3">
      <c r="A84" s="788">
        <v>43951</v>
      </c>
      <c r="B84">
        <v>-1.0215997483682737E-2</v>
      </c>
      <c r="C84">
        <v>0</v>
      </c>
    </row>
    <row r="85" spans="1:3">
      <c r="A85" s="788">
        <v>43955</v>
      </c>
      <c r="B85">
        <v>-1.053089160271925E-2</v>
      </c>
      <c r="C85">
        <v>0</v>
      </c>
    </row>
    <row r="86" spans="1:3">
      <c r="A86" s="788">
        <v>43956</v>
      </c>
      <c r="B86">
        <v>-9.8397711525618492E-3</v>
      </c>
      <c r="C86">
        <v>0</v>
      </c>
    </row>
    <row r="87" spans="1:3">
      <c r="A87" s="788">
        <v>43957</v>
      </c>
      <c r="B87">
        <v>-9.3879190214972708E-3</v>
      </c>
      <c r="C87">
        <v>0</v>
      </c>
    </row>
    <row r="88" spans="1:3">
      <c r="A88" s="788">
        <v>43958</v>
      </c>
      <c r="B88">
        <v>-9.0001041765227496E-3</v>
      </c>
      <c r="C88">
        <v>0</v>
      </c>
    </row>
    <row r="89" spans="1:3">
      <c r="A89" s="788">
        <v>43959</v>
      </c>
      <c r="B89">
        <v>-8.4018643183769726E-3</v>
      </c>
      <c r="C89">
        <v>0</v>
      </c>
    </row>
    <row r="90" spans="1:3">
      <c r="A90" s="788">
        <v>43962</v>
      </c>
      <c r="B90">
        <v>-8.4902840123854961E-3</v>
      </c>
      <c r="C90">
        <v>0</v>
      </c>
    </row>
    <row r="91" spans="1:3">
      <c r="A91" s="788">
        <v>43963</v>
      </c>
      <c r="B91">
        <v>-9.237863820412695E-3</v>
      </c>
      <c r="C91">
        <v>0</v>
      </c>
    </row>
    <row r="92" spans="1:3">
      <c r="A92" s="788">
        <v>43964</v>
      </c>
      <c r="B92">
        <v>-9.2057152856230839E-3</v>
      </c>
      <c r="C92">
        <v>0</v>
      </c>
    </row>
    <row r="93" spans="1:3">
      <c r="A93" s="788">
        <v>43965</v>
      </c>
      <c r="B93">
        <v>-8.9114422527016846E-3</v>
      </c>
      <c r="C93">
        <v>0</v>
      </c>
    </row>
    <row r="94" spans="1:3">
      <c r="A94" s="788">
        <v>43966</v>
      </c>
      <c r="B94">
        <v>-9.1217785574765342E-3</v>
      </c>
      <c r="C94">
        <v>0</v>
      </c>
    </row>
    <row r="95" spans="1:3">
      <c r="A95" s="788">
        <v>43969</v>
      </c>
      <c r="B95">
        <v>-8.0838822675490807E-3</v>
      </c>
      <c r="C95">
        <v>0</v>
      </c>
    </row>
    <row r="96" spans="1:3">
      <c r="A96" s="788">
        <v>43970</v>
      </c>
      <c r="B96">
        <v>-7.8197398945978325E-3</v>
      </c>
      <c r="C96">
        <v>0</v>
      </c>
    </row>
    <row r="97" spans="1:3">
      <c r="A97" s="788">
        <v>43971</v>
      </c>
      <c r="B97">
        <v>-7.3131131997522525E-3</v>
      </c>
      <c r="C97">
        <v>0</v>
      </c>
    </row>
    <row r="98" spans="1:3">
      <c r="A98" s="788">
        <v>43972</v>
      </c>
      <c r="B98">
        <v>-6.9946247585612742E-3</v>
      </c>
      <c r="C98">
        <v>0</v>
      </c>
    </row>
    <row r="99" spans="1:3">
      <c r="A99" s="788">
        <v>43973</v>
      </c>
      <c r="B99">
        <v>-6.998442995099774E-3</v>
      </c>
      <c r="C99">
        <v>0</v>
      </c>
    </row>
    <row r="100" spans="1:3">
      <c r="A100" s="788">
        <v>43976</v>
      </c>
      <c r="B100">
        <v>-5.3109769574851695E-3</v>
      </c>
      <c r="C100">
        <v>0</v>
      </c>
    </row>
    <row r="101" spans="1:3">
      <c r="A101" s="788">
        <v>43977</v>
      </c>
      <c r="B101">
        <v>-5.1126947186133087E-3</v>
      </c>
      <c r="C101">
        <v>0</v>
      </c>
    </row>
    <row r="102" spans="1:3">
      <c r="A102" s="788">
        <v>43978</v>
      </c>
      <c r="B102">
        <v>-4.0595948485899758E-3</v>
      </c>
      <c r="C102">
        <v>0</v>
      </c>
    </row>
    <row r="103" spans="1:3">
      <c r="A103" s="788">
        <v>43979</v>
      </c>
      <c r="B103">
        <v>-4.1278070042671811E-3</v>
      </c>
      <c r="C103">
        <v>0</v>
      </c>
    </row>
    <row r="104" spans="1:3">
      <c r="A104" s="788">
        <v>43980</v>
      </c>
      <c r="B104">
        <v>-3.64543594826372E-3</v>
      </c>
      <c r="C104">
        <v>0</v>
      </c>
    </row>
    <row r="105" spans="1:3">
      <c r="A105" s="788">
        <v>43983</v>
      </c>
      <c r="B105">
        <v>-2.9690724612140285E-3</v>
      </c>
      <c r="C105">
        <v>0</v>
      </c>
    </row>
    <row r="106" spans="1:3">
      <c r="A106" s="788">
        <v>43984</v>
      </c>
      <c r="B106">
        <v>-1.8955955484158959E-3</v>
      </c>
      <c r="C106">
        <v>0</v>
      </c>
    </row>
    <row r="107" spans="1:3">
      <c r="A107" s="788">
        <v>43985</v>
      </c>
      <c r="B107">
        <v>-5.6260796692197967E-4</v>
      </c>
      <c r="C107">
        <v>0</v>
      </c>
    </row>
    <row r="108" spans="1:3">
      <c r="A108" s="788">
        <v>43986</v>
      </c>
      <c r="B108">
        <v>0</v>
      </c>
      <c r="C108">
        <v>0</v>
      </c>
    </row>
    <row r="109" spans="1:3">
      <c r="A109" s="788">
        <v>43987</v>
      </c>
      <c r="B109">
        <v>0</v>
      </c>
      <c r="C109">
        <v>0</v>
      </c>
    </row>
    <row r="110" spans="1:3">
      <c r="A110" s="788">
        <v>43990</v>
      </c>
      <c r="B110">
        <v>0</v>
      </c>
      <c r="C110">
        <v>0</v>
      </c>
    </row>
    <row r="111" spans="1:3">
      <c r="A111" s="788">
        <v>43991</v>
      </c>
      <c r="B111">
        <v>-1.4196710935232559E-4</v>
      </c>
      <c r="C111">
        <v>0</v>
      </c>
    </row>
    <row r="112" spans="1:3">
      <c r="A112" s="788">
        <v>43992</v>
      </c>
      <c r="B112">
        <v>-3.1229918699871018E-4</v>
      </c>
      <c r="C112">
        <v>0</v>
      </c>
    </row>
    <row r="113" spans="1:3">
      <c r="A113" s="788">
        <v>43994</v>
      </c>
      <c r="B113">
        <v>-1.0094855053409679E-3</v>
      </c>
      <c r="C113">
        <v>0</v>
      </c>
    </row>
    <row r="114" spans="1:3">
      <c r="A114" s="788">
        <v>43997</v>
      </c>
      <c r="B114">
        <v>-7.7987134549506454E-4</v>
      </c>
      <c r="C114">
        <v>0</v>
      </c>
    </row>
    <row r="115" spans="1:3">
      <c r="A115" s="788">
        <v>43998</v>
      </c>
      <c r="B115">
        <v>-2.8151407900744996E-4</v>
      </c>
      <c r="C115">
        <v>0</v>
      </c>
    </row>
    <row r="116" spans="1:3">
      <c r="A116" s="788">
        <v>43999</v>
      </c>
      <c r="B116">
        <v>0</v>
      </c>
      <c r="C116">
        <v>0</v>
      </c>
    </row>
    <row r="117" spans="1:3">
      <c r="A117" s="788">
        <v>44000</v>
      </c>
      <c r="B117">
        <v>0</v>
      </c>
      <c r="C117">
        <v>0</v>
      </c>
    </row>
    <row r="118" spans="1:3">
      <c r="A118" s="788">
        <v>44001</v>
      </c>
      <c r="B118">
        <v>0</v>
      </c>
      <c r="C118">
        <v>0</v>
      </c>
    </row>
    <row r="119" spans="1:3">
      <c r="A119" s="788">
        <v>44004</v>
      </c>
      <c r="B119">
        <v>0</v>
      </c>
      <c r="C119">
        <v>0</v>
      </c>
    </row>
    <row r="120" spans="1:3">
      <c r="A120" s="788">
        <v>44005</v>
      </c>
      <c r="B120">
        <v>0</v>
      </c>
      <c r="C120">
        <v>0</v>
      </c>
    </row>
    <row r="121" spans="1:3">
      <c r="A121" s="788">
        <v>44006</v>
      </c>
      <c r="B121">
        <v>-7.0533996650457009E-4</v>
      </c>
      <c r="C121">
        <v>0</v>
      </c>
    </row>
    <row r="122" spans="1:3">
      <c r="A122" s="788">
        <v>44007</v>
      </c>
      <c r="B122">
        <v>0</v>
      </c>
      <c r="C122">
        <v>0</v>
      </c>
    </row>
    <row r="123" spans="1:3">
      <c r="A123" s="788">
        <v>44008</v>
      </c>
      <c r="B123">
        <v>-8.1459539586759E-4</v>
      </c>
      <c r="C123">
        <v>0</v>
      </c>
    </row>
    <row r="124" spans="1:3">
      <c r="A124" s="788">
        <v>44011</v>
      </c>
      <c r="B124">
        <v>0</v>
      </c>
      <c r="C124">
        <v>0</v>
      </c>
    </row>
    <row r="125" spans="1:3">
      <c r="A125" s="788">
        <v>44012</v>
      </c>
      <c r="B125">
        <v>0</v>
      </c>
      <c r="C125">
        <v>0</v>
      </c>
    </row>
    <row r="126" spans="1:3">
      <c r="A126" s="788">
        <v>44013</v>
      </c>
      <c r="B126">
        <v>0</v>
      </c>
      <c r="C126">
        <v>0</v>
      </c>
    </row>
    <row r="127" spans="1:3">
      <c r="A127" s="788">
        <v>44014</v>
      </c>
      <c r="B127">
        <v>0</v>
      </c>
      <c r="C127">
        <v>0</v>
      </c>
    </row>
    <row r="128" spans="1:3">
      <c r="A128" s="788">
        <v>44015</v>
      </c>
      <c r="B128">
        <v>0</v>
      </c>
      <c r="C128">
        <v>0</v>
      </c>
    </row>
    <row r="129" spans="1:3">
      <c r="A129" s="788">
        <v>44018</v>
      </c>
      <c r="B129">
        <v>0</v>
      </c>
      <c r="C129">
        <v>0</v>
      </c>
    </row>
    <row r="130" spans="1:3">
      <c r="A130" s="788">
        <v>44019</v>
      </c>
      <c r="B130">
        <v>-2.6056659690332218E-4</v>
      </c>
      <c r="C130">
        <v>0</v>
      </c>
    </row>
    <row r="131" spans="1:3">
      <c r="A131" s="788">
        <v>44020</v>
      </c>
      <c r="B131">
        <v>0</v>
      </c>
      <c r="C131">
        <v>0</v>
      </c>
    </row>
    <row r="132" spans="1:3">
      <c r="A132" s="788">
        <v>44021</v>
      </c>
      <c r="B132">
        <v>0</v>
      </c>
      <c r="C132">
        <v>0</v>
      </c>
    </row>
    <row r="133" spans="1:3">
      <c r="A133" s="788">
        <v>44022</v>
      </c>
      <c r="B133">
        <v>0</v>
      </c>
      <c r="C133">
        <v>0</v>
      </c>
    </row>
    <row r="134" spans="1:3">
      <c r="A134" s="788">
        <v>44025</v>
      </c>
      <c r="B134">
        <v>-4.6408912453277384E-4</v>
      </c>
      <c r="C134">
        <v>0</v>
      </c>
    </row>
    <row r="135" spans="1:3">
      <c r="A135" s="788">
        <v>44026</v>
      </c>
      <c r="B135">
        <v>0</v>
      </c>
      <c r="C135">
        <v>0</v>
      </c>
    </row>
    <row r="136" spans="1:3">
      <c r="A136" s="788">
        <v>44027</v>
      </c>
      <c r="B136">
        <v>0</v>
      </c>
      <c r="C136">
        <v>0</v>
      </c>
    </row>
    <row r="137" spans="1:3">
      <c r="A137" s="788">
        <v>44028</v>
      </c>
      <c r="B137">
        <v>-3.4976596706859375E-4</v>
      </c>
      <c r="C137">
        <v>0</v>
      </c>
    </row>
    <row r="138" spans="1:3">
      <c r="A138" s="788">
        <v>44029</v>
      </c>
      <c r="B138">
        <v>0</v>
      </c>
      <c r="C138">
        <v>0</v>
      </c>
    </row>
    <row r="139" spans="1:3">
      <c r="A139" s="788">
        <v>44032</v>
      </c>
      <c r="B139">
        <v>0</v>
      </c>
      <c r="C139">
        <v>0</v>
      </c>
    </row>
    <row r="140" spans="1:3">
      <c r="A140" s="788">
        <v>44033</v>
      </c>
      <c r="B140">
        <v>-4.5938647566634572E-5</v>
      </c>
      <c r="C140">
        <v>0</v>
      </c>
    </row>
    <row r="141" spans="1:3">
      <c r="A141" s="788">
        <v>44034</v>
      </c>
      <c r="B141">
        <v>0</v>
      </c>
      <c r="C141">
        <v>0</v>
      </c>
    </row>
    <row r="142" spans="1:3">
      <c r="A142" s="788">
        <v>44035</v>
      </c>
      <c r="B142">
        <v>-7.8114313573718341E-4</v>
      </c>
      <c r="C142">
        <v>0</v>
      </c>
    </row>
    <row r="143" spans="1:3">
      <c r="A143" s="788">
        <v>44036</v>
      </c>
      <c r="B143">
        <v>-6.7231312908222485E-4</v>
      </c>
      <c r="C143">
        <v>0</v>
      </c>
    </row>
    <row r="144" spans="1:3">
      <c r="A144" s="788">
        <v>44039</v>
      </c>
      <c r="B144">
        <v>0</v>
      </c>
      <c r="C144">
        <v>0</v>
      </c>
    </row>
    <row r="145" spans="1:3">
      <c r="A145" s="788">
        <v>44040</v>
      </c>
      <c r="B145">
        <v>0</v>
      </c>
      <c r="C145">
        <v>0</v>
      </c>
    </row>
    <row r="146" spans="1:3">
      <c r="A146" s="788">
        <v>44041</v>
      </c>
      <c r="B146">
        <v>0</v>
      </c>
      <c r="C146">
        <v>0</v>
      </c>
    </row>
    <row r="147" spans="1:3">
      <c r="A147" s="788">
        <v>44042</v>
      </c>
      <c r="B147">
        <v>0</v>
      </c>
      <c r="C147">
        <v>0</v>
      </c>
    </row>
    <row r="148" spans="1:3">
      <c r="A148" s="788">
        <v>44043</v>
      </c>
      <c r="B148">
        <v>-6.089089755249022E-4</v>
      </c>
      <c r="C148">
        <v>0</v>
      </c>
    </row>
    <row r="149" spans="1:3">
      <c r="A149" s="788">
        <v>44046</v>
      </c>
      <c r="B149">
        <v>-7.747043158323752E-5</v>
      </c>
      <c r="C149">
        <v>0</v>
      </c>
    </row>
    <row r="150" spans="1:3">
      <c r="A150" s="788">
        <v>44047</v>
      </c>
      <c r="B150">
        <v>-2.6309681458336343E-4</v>
      </c>
      <c r="C150">
        <v>0</v>
      </c>
    </row>
    <row r="151" spans="1:3">
      <c r="A151" s="788">
        <v>44048</v>
      </c>
      <c r="B151">
        <v>0</v>
      </c>
      <c r="C151">
        <v>0</v>
      </c>
    </row>
    <row r="152" spans="1:3">
      <c r="A152" s="788">
        <v>44049</v>
      </c>
      <c r="B152">
        <v>0</v>
      </c>
      <c r="C152">
        <v>0</v>
      </c>
    </row>
    <row r="153" spans="1:3">
      <c r="A153" s="788">
        <v>44050</v>
      </c>
      <c r="B153">
        <v>-4.4327473500604953E-4</v>
      </c>
      <c r="C153">
        <v>0</v>
      </c>
    </row>
    <row r="154" spans="1:3">
      <c r="A154" s="788">
        <v>44053</v>
      </c>
      <c r="B154">
        <v>-3.4408305201960587E-4</v>
      </c>
      <c r="C154">
        <v>0</v>
      </c>
    </row>
    <row r="155" spans="1:3">
      <c r="A155" s="788">
        <v>44054</v>
      </c>
      <c r="B155">
        <v>-9.1447562919166892E-4</v>
      </c>
      <c r="C155">
        <v>0</v>
      </c>
    </row>
    <row r="156" spans="1:3">
      <c r="A156" s="788">
        <v>44055</v>
      </c>
      <c r="B156">
        <v>-5.6579145133039965E-4</v>
      </c>
      <c r="C156">
        <v>0</v>
      </c>
    </row>
    <row r="157" spans="1:3">
      <c r="A157" s="788">
        <v>44056</v>
      </c>
      <c r="B157">
        <v>-5.2851077598625729E-4</v>
      </c>
      <c r="C157">
        <v>0</v>
      </c>
    </row>
    <row r="158" spans="1:3">
      <c r="A158" s="788">
        <v>44057</v>
      </c>
      <c r="B158">
        <v>-7.3053146909418665E-5</v>
      </c>
      <c r="C158">
        <v>0</v>
      </c>
    </row>
    <row r="159" spans="1:3">
      <c r="A159" s="788">
        <v>44060</v>
      </c>
      <c r="B159">
        <v>-6.796071888948152E-5</v>
      </c>
      <c r="C159">
        <v>0</v>
      </c>
    </row>
    <row r="160" spans="1:3">
      <c r="A160" s="788">
        <v>44061</v>
      </c>
      <c r="B160">
        <v>0</v>
      </c>
      <c r="C160">
        <v>0</v>
      </c>
    </row>
    <row r="161" spans="1:3">
      <c r="A161" s="788">
        <v>44062</v>
      </c>
      <c r="B161">
        <v>-4.9393934754737856E-4</v>
      </c>
      <c r="C161">
        <v>0</v>
      </c>
    </row>
    <row r="162" spans="1:3">
      <c r="A162" s="788">
        <v>44063</v>
      </c>
      <c r="B162">
        <v>-1.0790306737629152E-4</v>
      </c>
      <c r="C162">
        <v>0</v>
      </c>
    </row>
    <row r="163" spans="1:3">
      <c r="A163" s="788">
        <v>44064</v>
      </c>
      <c r="B163">
        <v>0</v>
      </c>
      <c r="C163">
        <v>0</v>
      </c>
    </row>
    <row r="164" spans="1:3">
      <c r="A164" s="788">
        <v>44067</v>
      </c>
      <c r="B164">
        <v>0</v>
      </c>
      <c r="C164">
        <v>0</v>
      </c>
    </row>
    <row r="165" spans="1:3">
      <c r="A165" s="788">
        <v>44068</v>
      </c>
      <c r="B165">
        <v>0</v>
      </c>
      <c r="C165">
        <v>0</v>
      </c>
    </row>
    <row r="166" spans="1:3">
      <c r="A166" s="788">
        <v>44069</v>
      </c>
      <c r="B166">
        <v>0</v>
      </c>
      <c r="C166">
        <v>0</v>
      </c>
    </row>
    <row r="167" spans="1:3">
      <c r="A167" s="788">
        <v>44070</v>
      </c>
      <c r="B167">
        <v>0</v>
      </c>
      <c r="C167">
        <v>0</v>
      </c>
    </row>
    <row r="168" spans="1:3">
      <c r="A168" s="788">
        <v>44071</v>
      </c>
      <c r="B168">
        <v>0</v>
      </c>
      <c r="C168">
        <v>0</v>
      </c>
    </row>
    <row r="169" spans="1:3">
      <c r="A169" s="788">
        <v>44074</v>
      </c>
      <c r="B169">
        <v>-4.9189547833972114E-4</v>
      </c>
      <c r="C169">
        <v>0</v>
      </c>
    </row>
    <row r="170" spans="1:3">
      <c r="A170" s="788">
        <v>44075</v>
      </c>
      <c r="B170">
        <v>0</v>
      </c>
      <c r="C170">
        <v>0</v>
      </c>
    </row>
    <row r="171" spans="1:3">
      <c r="A171" s="788">
        <v>44076</v>
      </c>
      <c r="B171">
        <v>0</v>
      </c>
      <c r="C171">
        <v>0</v>
      </c>
    </row>
    <row r="172" spans="1:3">
      <c r="A172" s="788">
        <v>44077</v>
      </c>
      <c r="B172">
        <v>-1.2771543825895737E-3</v>
      </c>
      <c r="C172">
        <v>0</v>
      </c>
    </row>
    <row r="173" spans="1:3">
      <c r="A173" s="788">
        <v>44078</v>
      </c>
      <c r="B173">
        <v>-1.1361815032436828E-3</v>
      </c>
      <c r="C173">
        <v>0</v>
      </c>
    </row>
    <row r="174" spans="1:3">
      <c r="A174" s="788">
        <v>44082</v>
      </c>
      <c r="B174">
        <v>-2.1483433404517749E-3</v>
      </c>
      <c r="C174">
        <v>0</v>
      </c>
    </row>
    <row r="175" spans="1:3">
      <c r="A175" s="788">
        <v>44083</v>
      </c>
      <c r="B175">
        <v>-1.1735582327108141E-3</v>
      </c>
      <c r="C175">
        <v>0</v>
      </c>
    </row>
    <row r="176" spans="1:3">
      <c r="A176" s="788">
        <v>44084</v>
      </c>
      <c r="B176">
        <v>-2.1792119230683582E-3</v>
      </c>
      <c r="C176">
        <v>0</v>
      </c>
    </row>
    <row r="177" spans="1:3">
      <c r="A177" s="788">
        <v>44085</v>
      </c>
      <c r="B177">
        <v>-1.9018407213824418E-3</v>
      </c>
      <c r="C177">
        <v>0</v>
      </c>
    </row>
    <row r="178" spans="1:3">
      <c r="A178" s="788">
        <v>44088</v>
      </c>
      <c r="B178">
        <v>-6.9160764607956171E-4</v>
      </c>
      <c r="C178">
        <v>0</v>
      </c>
    </row>
    <row r="179" spans="1:3">
      <c r="A179" s="788">
        <v>44089</v>
      </c>
      <c r="B179">
        <v>-4.1561872366946417E-4</v>
      </c>
      <c r="C179">
        <v>0</v>
      </c>
    </row>
    <row r="180" spans="1:3">
      <c r="A180" s="788">
        <v>44090</v>
      </c>
      <c r="B180">
        <v>-6.3599387402002439E-4</v>
      </c>
      <c r="C180">
        <v>0</v>
      </c>
    </row>
    <row r="181" spans="1:3">
      <c r="A181" s="788">
        <v>44091</v>
      </c>
      <c r="B181">
        <v>-5.6907172386766458E-4</v>
      </c>
      <c r="C181">
        <v>0</v>
      </c>
    </row>
    <row r="182" spans="1:3">
      <c r="A182" s="788">
        <v>44092</v>
      </c>
      <c r="B182">
        <v>-1.4236011393640169E-3</v>
      </c>
      <c r="C182">
        <v>0</v>
      </c>
    </row>
    <row r="183" spans="1:3">
      <c r="A183" s="788">
        <v>44095</v>
      </c>
      <c r="B183">
        <v>-2.3392799511143814E-3</v>
      </c>
      <c r="C183">
        <v>0</v>
      </c>
    </row>
    <row r="184" spans="1:3">
      <c r="A184" s="788">
        <v>44096</v>
      </c>
      <c r="B184">
        <v>-1.6727887697538524E-3</v>
      </c>
      <c r="C184">
        <v>0</v>
      </c>
    </row>
    <row r="185" spans="1:3">
      <c r="A185" s="788">
        <v>44097</v>
      </c>
      <c r="B185">
        <v>-2.5329785926669901E-3</v>
      </c>
      <c r="C185">
        <v>0</v>
      </c>
    </row>
    <row r="186" spans="1:3">
      <c r="A186" s="788">
        <v>44098</v>
      </c>
      <c r="B186">
        <v>-1.9123470950597188E-3</v>
      </c>
      <c r="C186">
        <v>0</v>
      </c>
    </row>
    <row r="187" spans="1:3">
      <c r="A187" s="788">
        <v>44099</v>
      </c>
      <c r="B187">
        <v>-1.5921860808038035E-3</v>
      </c>
      <c r="C187">
        <v>0</v>
      </c>
    </row>
    <row r="188" spans="1:3">
      <c r="A188" s="788">
        <v>44102</v>
      </c>
      <c r="B188">
        <v>-2.3091518591040749E-3</v>
      </c>
      <c r="C188">
        <v>0</v>
      </c>
    </row>
    <row r="189" spans="1:3">
      <c r="A189" s="788">
        <v>44103</v>
      </c>
      <c r="B189">
        <v>-2.3998192397542972E-3</v>
      </c>
      <c r="C189">
        <v>0</v>
      </c>
    </row>
    <row r="190" spans="1:3">
      <c r="A190" s="788">
        <v>44104</v>
      </c>
      <c r="B190">
        <v>-1.7268095560412089E-3</v>
      </c>
      <c r="C190">
        <v>0</v>
      </c>
    </row>
    <row r="191" spans="1:3">
      <c r="A191" s="788">
        <v>44105</v>
      </c>
      <c r="B191">
        <v>-1.1810857893143067E-3</v>
      </c>
      <c r="C191">
        <v>0</v>
      </c>
    </row>
    <row r="192" spans="1:3">
      <c r="A192" s="788">
        <v>44106</v>
      </c>
      <c r="B192">
        <v>-1.8015740025455473E-3</v>
      </c>
      <c r="C192">
        <v>0</v>
      </c>
    </row>
    <row r="193" spans="1:3">
      <c r="A193" s="788">
        <v>44109</v>
      </c>
      <c r="B193">
        <v>-8.6144236861551704E-4</v>
      </c>
      <c r="C193">
        <v>0</v>
      </c>
    </row>
    <row r="194" spans="1:3">
      <c r="A194" s="788">
        <v>44110</v>
      </c>
      <c r="B194">
        <v>-1.0355022508179434E-3</v>
      </c>
      <c r="C194">
        <v>0</v>
      </c>
    </row>
    <row r="195" spans="1:3">
      <c r="A195" s="788">
        <v>44111</v>
      </c>
      <c r="B195">
        <v>-4.0349114329363278E-4</v>
      </c>
      <c r="C195">
        <v>0</v>
      </c>
    </row>
    <row r="196" spans="1:3">
      <c r="A196" s="788">
        <v>44112</v>
      </c>
      <c r="B196">
        <v>0</v>
      </c>
      <c r="C196">
        <v>0</v>
      </c>
    </row>
    <row r="197" spans="1:3">
      <c r="A197" s="788">
        <v>44113</v>
      </c>
      <c r="B197">
        <v>0</v>
      </c>
      <c r="C197">
        <v>0</v>
      </c>
    </row>
    <row r="198" spans="1:3">
      <c r="A198" s="788">
        <v>44117</v>
      </c>
      <c r="B198">
        <v>0</v>
      </c>
      <c r="C198">
        <v>0</v>
      </c>
    </row>
    <row r="199" spans="1:3">
      <c r="A199" s="788">
        <v>44118</v>
      </c>
      <c r="B199">
        <v>0</v>
      </c>
      <c r="C199">
        <v>0</v>
      </c>
    </row>
    <row r="200" spans="1:3">
      <c r="A200" s="788">
        <v>44119</v>
      </c>
      <c r="B200">
        <v>0</v>
      </c>
      <c r="C200">
        <v>0</v>
      </c>
    </row>
    <row r="201" spans="1:3">
      <c r="A201" s="788">
        <v>44120</v>
      </c>
      <c r="B201">
        <v>0</v>
      </c>
      <c r="C201">
        <v>0</v>
      </c>
    </row>
    <row r="202" spans="1:3">
      <c r="A202" s="788">
        <v>44123</v>
      </c>
      <c r="B202">
        <v>0</v>
      </c>
      <c r="C202">
        <v>0</v>
      </c>
    </row>
    <row r="203" spans="1:3">
      <c r="A203" s="788">
        <v>44124</v>
      </c>
      <c r="B203">
        <v>0</v>
      </c>
      <c r="C203">
        <v>0</v>
      </c>
    </row>
    <row r="204" spans="1:3">
      <c r="A204" s="788">
        <v>44125</v>
      </c>
      <c r="B204">
        <v>0</v>
      </c>
      <c r="C204">
        <v>0</v>
      </c>
    </row>
    <row r="205" spans="1:3">
      <c r="A205" s="788">
        <v>44126</v>
      </c>
      <c r="B205">
        <v>0</v>
      </c>
      <c r="C205">
        <v>0</v>
      </c>
    </row>
    <row r="206" spans="1:3">
      <c r="A206" s="788">
        <v>44127</v>
      </c>
      <c r="B206">
        <v>0</v>
      </c>
      <c r="C206">
        <v>0</v>
      </c>
    </row>
    <row r="207" spans="1:3">
      <c r="A207" s="788">
        <v>44130</v>
      </c>
      <c r="B207">
        <v>-3.0715238988232585E-4</v>
      </c>
      <c r="C207">
        <v>0</v>
      </c>
    </row>
    <row r="208" spans="1:3">
      <c r="A208" s="788">
        <v>44131</v>
      </c>
      <c r="B208">
        <v>-4.9309189124369102E-4</v>
      </c>
      <c r="C208">
        <v>0</v>
      </c>
    </row>
    <row r="209" spans="1:3">
      <c r="A209" s="788">
        <v>44132</v>
      </c>
      <c r="B209">
        <v>-1.9187623712210167E-3</v>
      </c>
      <c r="C209">
        <v>0</v>
      </c>
    </row>
    <row r="210" spans="1:3">
      <c r="A210" s="788">
        <v>44133</v>
      </c>
      <c r="B210">
        <v>-9.6060571366196612E-4</v>
      </c>
      <c r="C210">
        <v>0</v>
      </c>
    </row>
    <row r="211" spans="1:3">
      <c r="A211" s="788">
        <v>44134</v>
      </c>
      <c r="B211">
        <v>-1.740911051581584E-3</v>
      </c>
      <c r="C211">
        <v>0</v>
      </c>
    </row>
    <row r="212" spans="1:3">
      <c r="A212" s="788">
        <v>44138</v>
      </c>
      <c r="B212">
        <v>-4.0191117722843117E-4</v>
      </c>
      <c r="C212">
        <v>0</v>
      </c>
    </row>
    <row r="213" spans="1:3">
      <c r="A213" s="788">
        <v>44139</v>
      </c>
      <c r="B213">
        <v>0</v>
      </c>
      <c r="C213">
        <v>0</v>
      </c>
    </row>
    <row r="214" spans="1:3">
      <c r="A214" s="788">
        <v>44140</v>
      </c>
      <c r="B214">
        <v>0</v>
      </c>
      <c r="C214">
        <v>0</v>
      </c>
    </row>
    <row r="215" spans="1:3">
      <c r="A215" s="788">
        <v>44141</v>
      </c>
      <c r="B215">
        <v>0</v>
      </c>
      <c r="C215">
        <v>0</v>
      </c>
    </row>
    <row r="216" spans="1:3">
      <c r="A216" s="788">
        <v>44144</v>
      </c>
      <c r="B216">
        <v>0</v>
      </c>
      <c r="C216">
        <v>0</v>
      </c>
    </row>
    <row r="217" spans="1:3">
      <c r="A217" s="788">
        <v>44145</v>
      </c>
      <c r="B217">
        <v>-1.1909577861046738E-4</v>
      </c>
      <c r="C217">
        <v>0</v>
      </c>
    </row>
    <row r="218" spans="1:3">
      <c r="A218" s="788">
        <v>44146</v>
      </c>
      <c r="B218">
        <v>-7.9322584505825411E-5</v>
      </c>
      <c r="C218">
        <v>0</v>
      </c>
    </row>
    <row r="219" spans="1:3">
      <c r="A219" s="788">
        <v>44147</v>
      </c>
      <c r="B219">
        <v>-1.1887289132908041E-3</v>
      </c>
      <c r="C219">
        <v>0</v>
      </c>
    </row>
    <row r="220" spans="1:3">
      <c r="A220" s="788">
        <v>44148</v>
      </c>
      <c r="B220">
        <v>-5.6703661287849094E-5</v>
      </c>
      <c r="C220">
        <v>0</v>
      </c>
    </row>
    <row r="221" spans="1:3">
      <c r="A221" s="788">
        <v>44151</v>
      </c>
      <c r="B221">
        <v>0</v>
      </c>
      <c r="C221">
        <v>0</v>
      </c>
    </row>
    <row r="222" spans="1:3">
      <c r="A222" s="788">
        <v>44152</v>
      </c>
      <c r="B222">
        <v>0</v>
      </c>
      <c r="C222">
        <v>0</v>
      </c>
    </row>
    <row r="223" spans="1:3">
      <c r="A223" s="788">
        <v>44153</v>
      </c>
      <c r="B223">
        <v>-3.3632889968548962E-4</v>
      </c>
      <c r="C223">
        <v>0</v>
      </c>
    </row>
    <row r="224" spans="1:3">
      <c r="A224" s="788">
        <v>44154</v>
      </c>
      <c r="B224">
        <v>0</v>
      </c>
      <c r="C224">
        <v>0</v>
      </c>
    </row>
    <row r="225" spans="1:3">
      <c r="A225" s="788">
        <v>44155</v>
      </c>
      <c r="B225">
        <v>0</v>
      </c>
      <c r="C225">
        <v>0</v>
      </c>
    </row>
    <row r="226" spans="1:3">
      <c r="A226" s="788">
        <v>44158</v>
      </c>
      <c r="B226">
        <v>0</v>
      </c>
      <c r="C226">
        <v>0</v>
      </c>
    </row>
    <row r="227" spans="1:3">
      <c r="A227" s="788">
        <v>44159</v>
      </c>
      <c r="B227">
        <v>0</v>
      </c>
      <c r="C227">
        <v>0</v>
      </c>
    </row>
    <row r="228" spans="1:3">
      <c r="A228" s="788">
        <v>44160</v>
      </c>
      <c r="B228">
        <v>0</v>
      </c>
      <c r="C228">
        <v>0</v>
      </c>
    </row>
    <row r="229" spans="1:3">
      <c r="A229" s="788">
        <v>44161</v>
      </c>
      <c r="B229">
        <v>0</v>
      </c>
      <c r="C229">
        <v>0</v>
      </c>
    </row>
    <row r="230" spans="1:3">
      <c r="A230" s="788">
        <v>44162</v>
      </c>
      <c r="B230">
        <v>0</v>
      </c>
      <c r="C230">
        <v>0</v>
      </c>
    </row>
    <row r="231" spans="1:3">
      <c r="A231" s="788">
        <v>44165</v>
      </c>
      <c r="B231">
        <v>-8.1027315922854726E-5</v>
      </c>
      <c r="C231">
        <v>0</v>
      </c>
    </row>
    <row r="232" spans="1:3">
      <c r="A232" s="788">
        <v>44166</v>
      </c>
      <c r="B232">
        <v>0</v>
      </c>
      <c r="C232">
        <v>0</v>
      </c>
    </row>
    <row r="233" spans="1:3">
      <c r="A233" s="788">
        <v>44167</v>
      </c>
      <c r="B233">
        <v>0</v>
      </c>
      <c r="C233">
        <v>0</v>
      </c>
    </row>
    <row r="234" spans="1:3">
      <c r="A234" s="788">
        <v>44168</v>
      </c>
      <c r="B234">
        <v>0</v>
      </c>
      <c r="C234">
        <v>0</v>
      </c>
    </row>
    <row r="235" spans="1:3">
      <c r="A235" s="788">
        <v>44169</v>
      </c>
      <c r="B235">
        <v>0</v>
      </c>
      <c r="C235">
        <v>0</v>
      </c>
    </row>
    <row r="236" spans="1:3">
      <c r="A236" s="788">
        <v>44172</v>
      </c>
      <c r="B236">
        <v>-7.1153820555891478E-5</v>
      </c>
      <c r="C236">
        <v>0</v>
      </c>
    </row>
    <row r="237" spans="1:3">
      <c r="A237" s="788">
        <v>44173</v>
      </c>
      <c r="B237">
        <v>0</v>
      </c>
      <c r="C237">
        <v>0</v>
      </c>
    </row>
    <row r="238" spans="1:3">
      <c r="A238" s="788">
        <v>44174</v>
      </c>
      <c r="B238">
        <v>-1.2595512027890887E-4</v>
      </c>
      <c r="C238">
        <v>0</v>
      </c>
    </row>
    <row r="239" spans="1:3">
      <c r="A239" s="788">
        <v>44175</v>
      </c>
      <c r="B239">
        <v>0</v>
      </c>
      <c r="C239">
        <v>0</v>
      </c>
    </row>
    <row r="240" spans="1:3">
      <c r="A240" s="788">
        <v>44176</v>
      </c>
      <c r="B240">
        <v>0</v>
      </c>
      <c r="C240">
        <v>0</v>
      </c>
    </row>
    <row r="241" spans="1:3">
      <c r="A241" s="788">
        <v>44179</v>
      </c>
      <c r="B241">
        <v>0</v>
      </c>
      <c r="C241">
        <v>0</v>
      </c>
    </row>
    <row r="242" spans="1:3">
      <c r="A242" s="788">
        <v>44180</v>
      </c>
      <c r="B242">
        <v>0</v>
      </c>
      <c r="C242">
        <v>0</v>
      </c>
    </row>
    <row r="243" spans="1:3">
      <c r="A243" s="788">
        <v>44181</v>
      </c>
      <c r="B243">
        <v>0</v>
      </c>
      <c r="C243">
        <v>0</v>
      </c>
    </row>
    <row r="244" spans="1:3">
      <c r="A244" s="788">
        <v>44182</v>
      </c>
      <c r="B244">
        <v>0</v>
      </c>
      <c r="C244">
        <v>0</v>
      </c>
    </row>
    <row r="245" spans="1:3">
      <c r="A245" s="788">
        <v>44183</v>
      </c>
      <c r="B245">
        <v>0</v>
      </c>
      <c r="C245">
        <v>0</v>
      </c>
    </row>
    <row r="246" spans="1:3">
      <c r="A246" s="788">
        <v>44186</v>
      </c>
      <c r="B246">
        <v>-5.6047521082380758E-4</v>
      </c>
      <c r="C246">
        <v>0</v>
      </c>
    </row>
    <row r="247" spans="1:3">
      <c r="A247" s="788">
        <v>44187</v>
      </c>
      <c r="B247">
        <v>-3.6385346238221317E-4</v>
      </c>
      <c r="C247">
        <v>0</v>
      </c>
    </row>
    <row r="248" spans="1:3">
      <c r="A248" s="788">
        <v>44188</v>
      </c>
      <c r="B248">
        <v>0</v>
      </c>
      <c r="C248">
        <v>0</v>
      </c>
    </row>
    <row r="249" spans="1:3">
      <c r="A249" s="788">
        <v>44189</v>
      </c>
      <c r="B249">
        <v>0</v>
      </c>
      <c r="C249">
        <v>0</v>
      </c>
    </row>
    <row r="250" spans="1:3">
      <c r="A250" s="788">
        <v>44193</v>
      </c>
      <c r="B250">
        <v>0</v>
      </c>
      <c r="C250">
        <v>0</v>
      </c>
    </row>
    <row r="251" spans="1:3">
      <c r="A251" s="788">
        <v>44194</v>
      </c>
      <c r="B251">
        <v>0</v>
      </c>
      <c r="C251">
        <v>0</v>
      </c>
    </row>
    <row r="252" spans="1:3">
      <c r="A252" s="788">
        <v>44195</v>
      </c>
      <c r="B252">
        <v>0</v>
      </c>
      <c r="C252">
        <v>0</v>
      </c>
    </row>
    <row r="253" spans="1:3">
      <c r="A253" s="788">
        <v>44196</v>
      </c>
      <c r="B253">
        <v>0</v>
      </c>
      <c r="C253">
        <v>0</v>
      </c>
    </row>
    <row r="254" spans="1:3">
      <c r="A254" s="788">
        <v>44200</v>
      </c>
      <c r="B254">
        <v>0</v>
      </c>
      <c r="C254">
        <v>0</v>
      </c>
    </row>
    <row r="255" spans="1:3">
      <c r="A255" s="788">
        <v>44201</v>
      </c>
      <c r="B255">
        <v>0</v>
      </c>
      <c r="C255">
        <v>0</v>
      </c>
    </row>
    <row r="256" spans="1:3">
      <c r="A256" s="788">
        <v>44202</v>
      </c>
      <c r="B256">
        <v>-3.1543943670997443E-5</v>
      </c>
      <c r="C256">
        <v>0</v>
      </c>
    </row>
    <row r="257" spans="1:3">
      <c r="A257" s="788">
        <v>44203</v>
      </c>
      <c r="B257">
        <v>0</v>
      </c>
      <c r="C257">
        <v>0</v>
      </c>
    </row>
    <row r="258" spans="1:3">
      <c r="A258" s="788">
        <v>44204</v>
      </c>
      <c r="B258">
        <v>0</v>
      </c>
      <c r="C258">
        <v>0</v>
      </c>
    </row>
    <row r="259" spans="1:3">
      <c r="A259" s="788">
        <v>44207</v>
      </c>
      <c r="B259">
        <v>-4.4674727845794848E-4</v>
      </c>
      <c r="C259">
        <v>0</v>
      </c>
    </row>
    <row r="260" spans="1:3">
      <c r="A260" s="788">
        <v>44208</v>
      </c>
      <c r="B260">
        <v>0</v>
      </c>
      <c r="C260">
        <v>0</v>
      </c>
    </row>
    <row r="261" spans="1:3">
      <c r="A261" s="788">
        <v>44209</v>
      </c>
      <c r="B261">
        <v>-5.1750395510419267E-4</v>
      </c>
      <c r="C261">
        <v>0</v>
      </c>
    </row>
    <row r="262" spans="1:3">
      <c r="A262" s="788">
        <v>44210</v>
      </c>
      <c r="B262">
        <v>0</v>
      </c>
      <c r="C262">
        <v>0</v>
      </c>
    </row>
    <row r="263" spans="1:3">
      <c r="A263" s="788">
        <v>44211</v>
      </c>
      <c r="B263">
        <v>-8.4548521325733539E-4</v>
      </c>
      <c r="C263">
        <v>0</v>
      </c>
    </row>
    <row r="264" spans="1:3">
      <c r="A264" s="788">
        <v>44214</v>
      </c>
      <c r="B264">
        <v>-5.3029107801383368E-4</v>
      </c>
      <c r="C264">
        <v>0</v>
      </c>
    </row>
    <row r="265" spans="1:3">
      <c r="A265" s="788">
        <v>44215</v>
      </c>
      <c r="B265">
        <v>-4.576576415210587E-4</v>
      </c>
      <c r="C265">
        <v>0</v>
      </c>
    </row>
    <row r="266" spans="1:3">
      <c r="A266" s="788">
        <v>44216</v>
      </c>
      <c r="B266">
        <v>0</v>
      </c>
      <c r="C266">
        <v>0</v>
      </c>
    </row>
    <row r="267" spans="1:3">
      <c r="A267" s="788">
        <v>44217</v>
      </c>
      <c r="B267">
        <v>0</v>
      </c>
      <c r="C267">
        <v>0</v>
      </c>
    </row>
    <row r="268" spans="1:3">
      <c r="A268" s="788">
        <v>44218</v>
      </c>
      <c r="B268">
        <v>-4.597920010428469E-4</v>
      </c>
      <c r="C268">
        <v>0</v>
      </c>
    </row>
    <row r="269" spans="1:3">
      <c r="A269" s="788">
        <v>44221</v>
      </c>
      <c r="B269">
        <v>-3.886206004484194E-4</v>
      </c>
      <c r="C269">
        <v>0</v>
      </c>
    </row>
    <row r="270" spans="1:3">
      <c r="A270" s="788">
        <v>44222</v>
      </c>
      <c r="B270">
        <v>-6.3605189152371455E-4</v>
      </c>
      <c r="C270">
        <v>0</v>
      </c>
    </row>
    <row r="271" spans="1:3">
      <c r="A271" s="788">
        <v>44223</v>
      </c>
      <c r="B271">
        <v>-1.5667510717314315E-3</v>
      </c>
      <c r="C271">
        <v>0</v>
      </c>
    </row>
    <row r="272" spans="1:3">
      <c r="A272" s="788">
        <v>44224</v>
      </c>
      <c r="B272">
        <v>-3.0114849313811476E-4</v>
      </c>
      <c r="C272">
        <v>0</v>
      </c>
    </row>
    <row r="273" spans="1:3">
      <c r="A273" s="788">
        <v>44225</v>
      </c>
      <c r="B273">
        <v>-1.2106140883756389E-3</v>
      </c>
      <c r="C273">
        <v>0</v>
      </c>
    </row>
    <row r="274" spans="1:3">
      <c r="A274" s="788">
        <v>44228</v>
      </c>
      <c r="B274">
        <v>0</v>
      </c>
      <c r="C274">
        <v>0</v>
      </c>
    </row>
    <row r="275" spans="1:3">
      <c r="A275" s="788">
        <v>44229</v>
      </c>
      <c r="B275">
        <v>0</v>
      </c>
      <c r="C275">
        <v>0</v>
      </c>
    </row>
    <row r="276" spans="1:3">
      <c r="A276" s="788">
        <v>44230</v>
      </c>
      <c r="B276">
        <v>0</v>
      </c>
      <c r="C276">
        <v>0</v>
      </c>
    </row>
    <row r="277" spans="1:3">
      <c r="A277" s="788">
        <v>44231</v>
      </c>
      <c r="B277">
        <v>0</v>
      </c>
      <c r="C277">
        <v>0</v>
      </c>
    </row>
    <row r="278" spans="1:3">
      <c r="A278" s="788">
        <v>44232</v>
      </c>
      <c r="B278">
        <v>0</v>
      </c>
      <c r="C278">
        <v>0</v>
      </c>
    </row>
    <row r="279" spans="1:3">
      <c r="A279" s="788">
        <v>44235</v>
      </c>
      <c r="B279">
        <v>0</v>
      </c>
      <c r="C279">
        <v>0</v>
      </c>
    </row>
    <row r="280" spans="1:3">
      <c r="A280" s="788">
        <v>44236</v>
      </c>
      <c r="B280">
        <v>0</v>
      </c>
      <c r="C280">
        <v>0</v>
      </c>
    </row>
    <row r="281" spans="1:3">
      <c r="A281" s="788">
        <v>44237</v>
      </c>
      <c r="B281">
        <v>-2.7890804262242774E-4</v>
      </c>
      <c r="C281">
        <v>0</v>
      </c>
    </row>
    <row r="282" spans="1:3">
      <c r="A282" s="788">
        <v>44238</v>
      </c>
      <c r="B282">
        <v>0</v>
      </c>
      <c r="C282">
        <v>0</v>
      </c>
    </row>
    <row r="283" spans="1:3">
      <c r="A283" s="788">
        <v>44239</v>
      </c>
      <c r="B283">
        <v>0</v>
      </c>
      <c r="C283">
        <v>0</v>
      </c>
    </row>
    <row r="284" spans="1:3">
      <c r="A284" s="788">
        <v>44244</v>
      </c>
      <c r="B284">
        <v>0</v>
      </c>
      <c r="C284">
        <v>0</v>
      </c>
    </row>
    <row r="285" spans="1:3">
      <c r="A285" s="788">
        <v>44245</v>
      </c>
      <c r="B285">
        <v>0</v>
      </c>
      <c r="C285">
        <v>0</v>
      </c>
    </row>
    <row r="286" spans="1:3">
      <c r="A286" s="788">
        <v>44246</v>
      </c>
      <c r="B286">
        <v>0</v>
      </c>
      <c r="C286">
        <v>0</v>
      </c>
    </row>
    <row r="287" spans="1:3">
      <c r="A287" s="788">
        <v>44249</v>
      </c>
      <c r="B287">
        <v>-1.1363280350008553E-3</v>
      </c>
      <c r="C287">
        <v>0</v>
      </c>
    </row>
    <row r="288" spans="1:3">
      <c r="A288" s="788">
        <v>44250</v>
      </c>
      <c r="B288">
        <v>-3.6355307108959511E-4</v>
      </c>
      <c r="C288">
        <v>0</v>
      </c>
    </row>
    <row r="289" spans="1:3">
      <c r="A289" s="788">
        <v>44251</v>
      </c>
      <c r="B289">
        <v>0</v>
      </c>
      <c r="C289">
        <v>0</v>
      </c>
    </row>
    <row r="290" spans="1:3">
      <c r="A290" s="788">
        <v>44252</v>
      </c>
      <c r="B290">
        <v>-1.7799472089683466E-3</v>
      </c>
      <c r="C290">
        <v>0</v>
      </c>
    </row>
    <row r="291" spans="1:3">
      <c r="A291" s="788">
        <v>44253</v>
      </c>
      <c r="B291">
        <v>-2.6749983960382417E-3</v>
      </c>
      <c r="C291">
        <v>0</v>
      </c>
    </row>
    <row r="292" spans="1:3">
      <c r="A292" s="788">
        <v>44256</v>
      </c>
      <c r="B292">
        <v>-1.404770831872848E-3</v>
      </c>
      <c r="C292">
        <v>0</v>
      </c>
    </row>
    <row r="293" spans="1:3">
      <c r="A293" s="788">
        <v>44257</v>
      </c>
      <c r="B293">
        <v>-1.4496293423664763E-3</v>
      </c>
      <c r="C293">
        <v>0</v>
      </c>
    </row>
    <row r="294" spans="1:3">
      <c r="A294" s="788">
        <v>44258</v>
      </c>
      <c r="B294">
        <v>-1.4982407203595338E-3</v>
      </c>
      <c r="C294">
        <v>0</v>
      </c>
    </row>
    <row r="295" spans="1:3">
      <c r="A295" s="788">
        <v>44259</v>
      </c>
      <c r="B295">
        <v>-1.5150393675752438E-3</v>
      </c>
      <c r="C295">
        <v>0</v>
      </c>
    </row>
    <row r="296" spans="1:3">
      <c r="A296" s="788">
        <v>44260</v>
      </c>
      <c r="B296">
        <v>0</v>
      </c>
      <c r="C296">
        <v>0</v>
      </c>
    </row>
    <row r="297" spans="1:3">
      <c r="A297" s="788">
        <v>44263</v>
      </c>
      <c r="B297">
        <v>-1.3073533012062377E-3</v>
      </c>
      <c r="C297">
        <v>0</v>
      </c>
    </row>
    <row r="298" spans="1:3">
      <c r="A298" s="788">
        <v>44264</v>
      </c>
      <c r="B298">
        <v>-1.282291212133746E-3</v>
      </c>
      <c r="C298">
        <v>0</v>
      </c>
    </row>
    <row r="299" spans="1:3">
      <c r="A299" s="788">
        <v>44265</v>
      </c>
      <c r="B299">
        <v>-1.0978008475354128E-3</v>
      </c>
      <c r="C299">
        <v>0</v>
      </c>
    </row>
    <row r="300" spans="1:3">
      <c r="A300" s="788">
        <v>44266</v>
      </c>
      <c r="B300">
        <v>0</v>
      </c>
      <c r="C300">
        <v>0</v>
      </c>
    </row>
    <row r="301" spans="1:3">
      <c r="A301" s="788">
        <v>44267</v>
      </c>
      <c r="B301">
        <v>0</v>
      </c>
      <c r="C301">
        <v>0</v>
      </c>
    </row>
    <row r="302" spans="1:3">
      <c r="A302" s="788">
        <v>44270</v>
      </c>
      <c r="B302">
        <v>0</v>
      </c>
      <c r="C302">
        <v>0</v>
      </c>
    </row>
    <row r="303" spans="1:3">
      <c r="A303" s="788">
        <v>44271</v>
      </c>
      <c r="B303">
        <v>0</v>
      </c>
      <c r="C303">
        <v>0</v>
      </c>
    </row>
    <row r="304" spans="1:3">
      <c r="A304" s="788">
        <v>44272</v>
      </c>
      <c r="B304">
        <v>0</v>
      </c>
      <c r="C304">
        <v>0</v>
      </c>
    </row>
    <row r="305" spans="1:3">
      <c r="A305" s="788">
        <v>44273</v>
      </c>
      <c r="B305">
        <v>-1.0475776232522493E-3</v>
      </c>
      <c r="C305">
        <v>0</v>
      </c>
    </row>
    <row r="306" spans="1:3">
      <c r="A306" s="788">
        <v>44274</v>
      </c>
      <c r="B306">
        <v>-7.643259596622487E-4</v>
      </c>
      <c r="C306">
        <v>0</v>
      </c>
    </row>
    <row r="307" spans="1:3">
      <c r="A307" s="788">
        <v>44277</v>
      </c>
      <c r="B307">
        <v>-9.1842168628619714E-4</v>
      </c>
      <c r="C307">
        <v>0</v>
      </c>
    </row>
    <row r="308" spans="1:3">
      <c r="A308" s="788">
        <v>44278</v>
      </c>
      <c r="B308">
        <v>-1.5897751311081398E-3</v>
      </c>
      <c r="C308">
        <v>0</v>
      </c>
    </row>
    <row r="309" spans="1:3">
      <c r="A309" s="788">
        <v>44279</v>
      </c>
      <c r="B309">
        <v>-1.8238783668330649E-3</v>
      </c>
      <c r="C309">
        <v>0</v>
      </c>
    </row>
    <row r="310" spans="1:3">
      <c r="A310" s="788">
        <v>44280</v>
      </c>
      <c r="B310">
        <v>-1.1369297887700025E-3</v>
      </c>
      <c r="C310">
        <v>0</v>
      </c>
    </row>
    <row r="311" spans="1:3">
      <c r="A311" s="788">
        <v>44281</v>
      </c>
      <c r="B311">
        <v>-1.8105369394616488E-5</v>
      </c>
      <c r="C311">
        <v>0</v>
      </c>
    </row>
    <row r="312" spans="1:3">
      <c r="A312" s="788">
        <v>44284</v>
      </c>
      <c r="B312">
        <v>0</v>
      </c>
      <c r="C312">
        <v>0</v>
      </c>
    </row>
    <row r="313" spans="1:3">
      <c r="A313" s="788">
        <v>44285</v>
      </c>
      <c r="B313">
        <v>0</v>
      </c>
      <c r="C313">
        <v>0</v>
      </c>
    </row>
    <row r="314" spans="1:3">
      <c r="A314" s="788">
        <v>44286</v>
      </c>
      <c r="B314">
        <v>0</v>
      </c>
      <c r="C314">
        <v>0</v>
      </c>
    </row>
    <row r="315" spans="1:3">
      <c r="A315" s="788">
        <v>44287</v>
      </c>
      <c r="B315">
        <v>0</v>
      </c>
      <c r="C315">
        <v>0</v>
      </c>
    </row>
    <row r="316" spans="1:3">
      <c r="A316" s="788">
        <v>44291</v>
      </c>
      <c r="B316">
        <v>0</v>
      </c>
      <c r="C316">
        <v>0</v>
      </c>
    </row>
    <row r="317" spans="1:3">
      <c r="A317" s="788">
        <v>44292</v>
      </c>
      <c r="B317">
        <v>0</v>
      </c>
      <c r="C317">
        <v>0</v>
      </c>
    </row>
    <row r="318" spans="1:3">
      <c r="A318" s="788">
        <v>44293</v>
      </c>
      <c r="B318">
        <v>0</v>
      </c>
      <c r="C318">
        <v>0</v>
      </c>
    </row>
    <row r="319" spans="1:3">
      <c r="A319" s="788">
        <v>44294</v>
      </c>
      <c r="B319">
        <v>0</v>
      </c>
      <c r="C319">
        <v>0</v>
      </c>
    </row>
    <row r="320" spans="1:3">
      <c r="A320" s="788">
        <v>44295</v>
      </c>
      <c r="B320">
        <v>0</v>
      </c>
      <c r="C320">
        <v>0</v>
      </c>
    </row>
    <row r="321" spans="1:3">
      <c r="A321" s="788">
        <v>44298</v>
      </c>
      <c r="B321">
        <v>0</v>
      </c>
      <c r="C321">
        <v>0</v>
      </c>
    </row>
    <row r="322" spans="1:3">
      <c r="A322" s="788">
        <v>44299</v>
      </c>
      <c r="B322">
        <v>0</v>
      </c>
      <c r="C322">
        <v>0</v>
      </c>
    </row>
    <row r="323" spans="1:3">
      <c r="A323" s="788">
        <v>44300</v>
      </c>
      <c r="B323">
        <v>0</v>
      </c>
      <c r="C323">
        <v>0</v>
      </c>
    </row>
    <row r="324" spans="1:3">
      <c r="A324" s="788">
        <v>44301</v>
      </c>
      <c r="B324">
        <v>0</v>
      </c>
      <c r="C324">
        <v>0</v>
      </c>
    </row>
    <row r="325" spans="1:3">
      <c r="A325" s="788">
        <v>44302</v>
      </c>
      <c r="B325">
        <v>0</v>
      </c>
      <c r="C325">
        <v>0</v>
      </c>
    </row>
    <row r="326" spans="1:3">
      <c r="A326" s="788">
        <v>44305</v>
      </c>
      <c r="B326">
        <v>0</v>
      </c>
      <c r="C326">
        <v>0</v>
      </c>
    </row>
    <row r="327" spans="1:3">
      <c r="A327" s="788">
        <v>44306</v>
      </c>
      <c r="B327">
        <v>-5.0586826486997971E-4</v>
      </c>
      <c r="C327">
        <v>0</v>
      </c>
    </row>
    <row r="328" spans="1:3">
      <c r="A328" s="788">
        <v>44308</v>
      </c>
      <c r="B328">
        <v>-1.2076966640706122E-4</v>
      </c>
      <c r="C328">
        <v>0</v>
      </c>
    </row>
    <row r="329" spans="1:3">
      <c r="A329" s="788">
        <v>44309</v>
      </c>
      <c r="B329">
        <v>0</v>
      </c>
      <c r="C329">
        <v>0</v>
      </c>
    </row>
    <row r="330" spans="1:3">
      <c r="A330" s="788">
        <v>44312</v>
      </c>
      <c r="B330">
        <v>0</v>
      </c>
      <c r="C330">
        <v>0</v>
      </c>
    </row>
    <row r="331" spans="1:3">
      <c r="A331" s="788">
        <v>44313</v>
      </c>
      <c r="B331">
        <v>0</v>
      </c>
      <c r="C331">
        <v>0</v>
      </c>
    </row>
    <row r="332" spans="1:3">
      <c r="A332" s="788">
        <v>44314</v>
      </c>
      <c r="B332">
        <v>0</v>
      </c>
      <c r="C332">
        <v>0</v>
      </c>
    </row>
    <row r="333" spans="1:3">
      <c r="A333" s="788">
        <v>44315</v>
      </c>
      <c r="B333">
        <v>0</v>
      </c>
      <c r="C333">
        <v>0</v>
      </c>
    </row>
    <row r="334" spans="1:3">
      <c r="A334" s="788">
        <v>44316</v>
      </c>
      <c r="B334">
        <v>-8.5134960521315861E-5</v>
      </c>
      <c r="C334">
        <v>0</v>
      </c>
    </row>
    <row r="335" spans="1:3">
      <c r="A335" s="788">
        <v>44319</v>
      </c>
      <c r="B335">
        <v>0</v>
      </c>
      <c r="C335">
        <v>0</v>
      </c>
    </row>
    <row r="336" spans="1:3">
      <c r="A336" s="788">
        <v>44320</v>
      </c>
      <c r="B336">
        <v>-7.6143936558303871E-5</v>
      </c>
      <c r="C336">
        <v>0</v>
      </c>
    </row>
    <row r="337" spans="1:3">
      <c r="A337" s="788">
        <v>44321</v>
      </c>
      <c r="B337">
        <v>0</v>
      </c>
      <c r="C337">
        <v>0</v>
      </c>
    </row>
    <row r="338" spans="1:3">
      <c r="A338" s="788">
        <v>44322</v>
      </c>
      <c r="B338">
        <v>0</v>
      </c>
      <c r="C338">
        <v>0</v>
      </c>
    </row>
    <row r="339" spans="1:3">
      <c r="A339" s="788">
        <v>44323</v>
      </c>
      <c r="B339">
        <v>0</v>
      </c>
      <c r="C339">
        <v>0</v>
      </c>
    </row>
    <row r="340" spans="1:3">
      <c r="A340" s="788">
        <v>44326</v>
      </c>
      <c r="B340">
        <v>-9.6902919562102952E-5</v>
      </c>
      <c r="C340">
        <v>0</v>
      </c>
    </row>
    <row r="341" spans="1:3">
      <c r="A341" s="788">
        <v>44327</v>
      </c>
      <c r="B341">
        <v>0</v>
      </c>
      <c r="C341">
        <v>0</v>
      </c>
    </row>
    <row r="342" spans="1:3">
      <c r="A342" s="788">
        <v>44328</v>
      </c>
      <c r="B342">
        <v>-7.872044538085321E-4</v>
      </c>
      <c r="C342">
        <v>0</v>
      </c>
    </row>
    <row r="343" spans="1:3">
      <c r="A343" s="788">
        <v>44329</v>
      </c>
      <c r="B343">
        <v>-5.4586190802874412E-4</v>
      </c>
      <c r="C343">
        <v>0</v>
      </c>
    </row>
    <row r="344" spans="1:3">
      <c r="A344" s="788">
        <v>44330</v>
      </c>
      <c r="B344">
        <v>0</v>
      </c>
      <c r="C344">
        <v>0</v>
      </c>
    </row>
    <row r="345" spans="1:3">
      <c r="A345" s="788">
        <v>44333</v>
      </c>
      <c r="B345">
        <v>0</v>
      </c>
      <c r="C345">
        <v>0</v>
      </c>
    </row>
    <row r="346" spans="1:3">
      <c r="A346" s="788">
        <v>44334</v>
      </c>
      <c r="B346">
        <v>-1.293233120058801E-4</v>
      </c>
      <c r="C346">
        <v>0</v>
      </c>
    </row>
    <row r="347" spans="1:3">
      <c r="A347" s="788">
        <v>44335</v>
      </c>
      <c r="B347">
        <v>-3.173494376483843E-4</v>
      </c>
      <c r="C347">
        <v>0</v>
      </c>
    </row>
    <row r="348" spans="1:3">
      <c r="A348" s="788">
        <v>44336</v>
      </c>
      <c r="B348">
        <v>0</v>
      </c>
      <c r="C348">
        <v>0</v>
      </c>
    </row>
    <row r="349" spans="1:3">
      <c r="A349" s="788">
        <v>44337</v>
      </c>
      <c r="B349">
        <v>0</v>
      </c>
      <c r="C349">
        <v>0</v>
      </c>
    </row>
    <row r="350" spans="1:3">
      <c r="A350" s="788">
        <v>44340</v>
      </c>
      <c r="B350">
        <v>0</v>
      </c>
      <c r="C350">
        <v>0</v>
      </c>
    </row>
    <row r="351" spans="1:3">
      <c r="A351" s="788">
        <v>44341</v>
      </c>
      <c r="B351">
        <v>-2.4986200243592993E-4</v>
      </c>
      <c r="C351">
        <v>0</v>
      </c>
    </row>
    <row r="352" spans="1:3">
      <c r="A352" s="788">
        <v>44342</v>
      </c>
      <c r="B352">
        <v>0</v>
      </c>
      <c r="C352">
        <v>0</v>
      </c>
    </row>
    <row r="353" spans="1:3">
      <c r="A353" s="788">
        <v>44343</v>
      </c>
      <c r="B353">
        <v>0</v>
      </c>
      <c r="C353">
        <v>0</v>
      </c>
    </row>
    <row r="354" spans="1:3">
      <c r="A354" s="788">
        <v>44344</v>
      </c>
      <c r="B354">
        <v>0</v>
      </c>
      <c r="C354">
        <v>0</v>
      </c>
    </row>
    <row r="355" spans="1:3">
      <c r="A355" s="788">
        <v>44347</v>
      </c>
      <c r="B355">
        <v>0</v>
      </c>
      <c r="C355">
        <v>0</v>
      </c>
    </row>
    <row r="356" spans="1:3">
      <c r="A356" s="788">
        <v>44348</v>
      </c>
      <c r="B356">
        <v>0</v>
      </c>
      <c r="C356">
        <v>0</v>
      </c>
    </row>
    <row r="357" spans="1:3">
      <c r="A357" s="788">
        <v>44349</v>
      </c>
      <c r="B357">
        <v>0</v>
      </c>
      <c r="C357">
        <v>0</v>
      </c>
    </row>
    <row r="358" spans="1:3">
      <c r="A358" s="788">
        <v>44351</v>
      </c>
      <c r="B358">
        <v>0</v>
      </c>
      <c r="C358">
        <v>0</v>
      </c>
    </row>
    <row r="359" spans="1:3">
      <c r="A359" s="788">
        <v>44354</v>
      </c>
      <c r="B359">
        <v>-1.5358364962025917E-6</v>
      </c>
      <c r="C359">
        <v>0</v>
      </c>
    </row>
    <row r="360" spans="1:3">
      <c r="A360" s="788">
        <v>44355</v>
      </c>
      <c r="B360">
        <v>0</v>
      </c>
      <c r="C360">
        <v>0</v>
      </c>
    </row>
    <row r="361" spans="1:3">
      <c r="A361" s="788">
        <v>44356</v>
      </c>
      <c r="B361">
        <v>0</v>
      </c>
      <c r="C361">
        <v>0</v>
      </c>
    </row>
    <row r="362" spans="1:3">
      <c r="A362" s="788">
        <v>44357</v>
      </c>
      <c r="B362">
        <v>0</v>
      </c>
      <c r="C362">
        <v>0</v>
      </c>
    </row>
    <row r="363" spans="1:3">
      <c r="A363" s="788">
        <v>44358</v>
      </c>
      <c r="B363">
        <v>0</v>
      </c>
      <c r="C363">
        <v>0</v>
      </c>
    </row>
    <row r="364" spans="1:3">
      <c r="A364" s="788">
        <v>44361</v>
      </c>
      <c r="B364">
        <v>0</v>
      </c>
      <c r="C364">
        <v>0</v>
      </c>
    </row>
    <row r="365" spans="1:3">
      <c r="A365" s="788">
        <v>44362</v>
      </c>
      <c r="B365">
        <v>0</v>
      </c>
      <c r="C365">
        <v>0</v>
      </c>
    </row>
    <row r="366" spans="1:3">
      <c r="A366" s="788">
        <v>44363</v>
      </c>
      <c r="B366">
        <v>0</v>
      </c>
      <c r="C366">
        <v>0</v>
      </c>
    </row>
    <row r="367" spans="1:3">
      <c r="A367" s="788">
        <v>44364</v>
      </c>
      <c r="B367">
        <v>-3.2216368818527297E-4</v>
      </c>
      <c r="C367">
        <v>0</v>
      </c>
    </row>
    <row r="368" spans="1:3">
      <c r="A368" s="788">
        <v>44365</v>
      </c>
      <c r="B368">
        <v>-1.5264008779980465E-4</v>
      </c>
      <c r="C368">
        <v>0</v>
      </c>
    </row>
    <row r="369" spans="1:3">
      <c r="A369" s="788">
        <v>44368</v>
      </c>
      <c r="B369">
        <v>0</v>
      </c>
      <c r="C369">
        <v>0</v>
      </c>
    </row>
    <row r="370" spans="1:3">
      <c r="A370" s="788">
        <v>44369</v>
      </c>
      <c r="B370">
        <v>0</v>
      </c>
      <c r="C370">
        <v>0</v>
      </c>
    </row>
    <row r="371" spans="1:3">
      <c r="A371" s="788">
        <v>44370</v>
      </c>
      <c r="B371">
        <v>0</v>
      </c>
      <c r="C371">
        <v>0</v>
      </c>
    </row>
    <row r="372" spans="1:3">
      <c r="A372" s="788">
        <v>44371</v>
      </c>
      <c r="B372">
        <v>0</v>
      </c>
      <c r="C372">
        <v>0</v>
      </c>
    </row>
    <row r="373" spans="1:3">
      <c r="A373" s="788">
        <v>44372</v>
      </c>
      <c r="B373">
        <v>0</v>
      </c>
      <c r="C373">
        <v>0</v>
      </c>
    </row>
    <row r="374" spans="1:3">
      <c r="A374" s="788">
        <v>44375</v>
      </c>
      <c r="B374">
        <v>0</v>
      </c>
      <c r="C374">
        <v>0</v>
      </c>
    </row>
    <row r="375" spans="1:3">
      <c r="A375" s="788">
        <v>44376</v>
      </c>
      <c r="B375">
        <v>0</v>
      </c>
      <c r="C375">
        <v>0</v>
      </c>
    </row>
    <row r="376" spans="1:3">
      <c r="A376" s="788">
        <v>44377</v>
      </c>
      <c r="B376">
        <v>0</v>
      </c>
      <c r="C376">
        <v>0</v>
      </c>
    </row>
    <row r="377" spans="1:3">
      <c r="A377" s="788">
        <v>44378</v>
      </c>
      <c r="B377">
        <v>-9.8190492463512413E-6</v>
      </c>
      <c r="C377">
        <v>0</v>
      </c>
    </row>
    <row r="378" spans="1:3">
      <c r="A378" s="788">
        <v>44379</v>
      </c>
      <c r="B378">
        <v>0</v>
      </c>
      <c r="C378">
        <v>0</v>
      </c>
    </row>
    <row r="379" spans="1:3">
      <c r="A379" s="788">
        <v>44382</v>
      </c>
      <c r="B379">
        <v>0</v>
      </c>
      <c r="C379">
        <v>0</v>
      </c>
    </row>
    <row r="380" spans="1:3">
      <c r="A380" s="788">
        <v>44383</v>
      </c>
      <c r="B380">
        <v>-9.0125992404632704E-4</v>
      </c>
      <c r="C380">
        <v>0</v>
      </c>
    </row>
    <row r="381" spans="1:3">
      <c r="A381" s="788">
        <v>44384</v>
      </c>
      <c r="B381">
        <v>-5.1279432206019493E-4</v>
      </c>
      <c r="C381">
        <v>0</v>
      </c>
    </row>
    <row r="382" spans="1:3">
      <c r="A382" s="788">
        <v>44385</v>
      </c>
      <c r="B382">
        <v>-1.0348920381269E-3</v>
      </c>
      <c r="C382">
        <v>0</v>
      </c>
    </row>
    <row r="383" spans="1:3">
      <c r="A383" s="788">
        <v>44386</v>
      </c>
      <c r="B383">
        <v>-5.2036307206326793E-4</v>
      </c>
      <c r="C383">
        <v>0</v>
      </c>
    </row>
    <row r="384" spans="1:3">
      <c r="A384" s="788">
        <v>44389</v>
      </c>
      <c r="B384">
        <v>0</v>
      </c>
      <c r="C384">
        <v>0</v>
      </c>
    </row>
    <row r="385" spans="1:3">
      <c r="A385" s="788">
        <v>44390</v>
      </c>
      <c r="B385">
        <v>0</v>
      </c>
      <c r="C385">
        <v>0</v>
      </c>
    </row>
    <row r="386" spans="1:3">
      <c r="A386" s="788">
        <v>44391</v>
      </c>
      <c r="B386">
        <v>0</v>
      </c>
      <c r="C386">
        <v>0</v>
      </c>
    </row>
    <row r="387" spans="1:3">
      <c r="A387" s="788">
        <v>44392</v>
      </c>
      <c r="B387">
        <v>-1.6169617952366266E-5</v>
      </c>
      <c r="C387">
        <v>0</v>
      </c>
    </row>
    <row r="388" spans="1:3">
      <c r="A388" s="788">
        <v>44393</v>
      </c>
      <c r="B388">
        <v>0</v>
      </c>
      <c r="C388">
        <v>0</v>
      </c>
    </row>
    <row r="389" spans="1:3">
      <c r="A389" s="788">
        <v>44396</v>
      </c>
      <c r="B389">
        <v>-1.1623554561678295E-3</v>
      </c>
      <c r="C389">
        <v>0</v>
      </c>
    </row>
    <row r="390" spans="1:3">
      <c r="A390" s="788">
        <v>44397</v>
      </c>
      <c r="B390">
        <v>-3.8811635408830814E-4</v>
      </c>
      <c r="C390">
        <v>0</v>
      </c>
    </row>
    <row r="391" spans="1:3">
      <c r="A391" s="788">
        <v>44398</v>
      </c>
      <c r="B391">
        <v>0</v>
      </c>
      <c r="C391">
        <v>0</v>
      </c>
    </row>
    <row r="392" spans="1:3">
      <c r="A392" s="788">
        <v>44399</v>
      </c>
      <c r="B392">
        <v>0</v>
      </c>
      <c r="C392">
        <v>0</v>
      </c>
    </row>
    <row r="393" spans="1:3">
      <c r="A393" s="788">
        <v>44400</v>
      </c>
      <c r="B393">
        <v>0</v>
      </c>
      <c r="C393">
        <v>0</v>
      </c>
    </row>
    <row r="394" spans="1:3">
      <c r="A394" s="788">
        <v>44403</v>
      </c>
      <c r="B394">
        <v>0</v>
      </c>
      <c r="C394">
        <v>0</v>
      </c>
    </row>
    <row r="395" spans="1:3">
      <c r="A395" s="788">
        <v>44404</v>
      </c>
      <c r="B395">
        <v>-7.9004290439510516E-4</v>
      </c>
      <c r="C395">
        <v>0</v>
      </c>
    </row>
    <row r="396" spans="1:3">
      <c r="A396" s="788">
        <v>44405</v>
      </c>
      <c r="B396">
        <v>0</v>
      </c>
      <c r="C396">
        <v>0</v>
      </c>
    </row>
    <row r="397" spans="1:3">
      <c r="A397" s="788">
        <v>44406</v>
      </c>
      <c r="B397">
        <v>0</v>
      </c>
      <c r="C397">
        <v>0</v>
      </c>
    </row>
    <row r="398" spans="1:3">
      <c r="A398" s="788">
        <v>44407</v>
      </c>
      <c r="B398">
        <v>-7.9111019848321362E-4</v>
      </c>
      <c r="C398">
        <v>0</v>
      </c>
    </row>
    <row r="399" spans="1:3">
      <c r="A399" s="788">
        <v>44410</v>
      </c>
      <c r="B399">
        <v>-4.4577476920582004E-4</v>
      </c>
      <c r="C399">
        <v>0</v>
      </c>
    </row>
    <row r="400" spans="1:3">
      <c r="A400" s="788">
        <v>44411</v>
      </c>
      <c r="B400">
        <v>0</v>
      </c>
      <c r="C400">
        <v>0</v>
      </c>
    </row>
    <row r="401" spans="1:3">
      <c r="A401" s="788">
        <v>44412</v>
      </c>
      <c r="B401">
        <v>-1.6121831364546146E-4</v>
      </c>
      <c r="C401">
        <v>0</v>
      </c>
    </row>
    <row r="402" spans="1:3">
      <c r="A402" s="788">
        <v>44413</v>
      </c>
      <c r="B402">
        <v>0</v>
      </c>
      <c r="C402">
        <v>0</v>
      </c>
    </row>
    <row r="403" spans="1:3">
      <c r="A403" s="788">
        <v>44414</v>
      </c>
      <c r="B403">
        <v>0</v>
      </c>
      <c r="C403">
        <v>0</v>
      </c>
    </row>
    <row r="404" spans="1:3">
      <c r="A404" s="788">
        <v>44417</v>
      </c>
      <c r="B404">
        <v>0</v>
      </c>
      <c r="C404">
        <v>0</v>
      </c>
    </row>
    <row r="405" spans="1:3">
      <c r="A405" s="788">
        <v>44418</v>
      </c>
      <c r="B405">
        <v>0</v>
      </c>
      <c r="C405">
        <v>0</v>
      </c>
    </row>
    <row r="406" spans="1:3">
      <c r="A406" s="788">
        <v>44419</v>
      </c>
      <c r="B406">
        <v>0</v>
      </c>
      <c r="C406">
        <v>0</v>
      </c>
    </row>
    <row r="407" spans="1:3">
      <c r="A407" s="788">
        <v>44420</v>
      </c>
      <c r="B407">
        <v>-1.6914443719318051E-5</v>
      </c>
      <c r="C407">
        <v>0</v>
      </c>
    </row>
    <row r="408" spans="1:3">
      <c r="A408" s="788">
        <v>44421</v>
      </c>
      <c r="B408">
        <v>-3.1618534217714434E-4</v>
      </c>
      <c r="C408">
        <v>0</v>
      </c>
    </row>
    <row r="409" spans="1:3">
      <c r="A409" s="788">
        <v>44424</v>
      </c>
      <c r="B409">
        <v>-1.2203903668228655E-3</v>
      </c>
      <c r="C409">
        <v>0</v>
      </c>
    </row>
    <row r="410" spans="1:3">
      <c r="A410" s="788">
        <v>44425</v>
      </c>
      <c r="B410">
        <v>-1.7709600250409574E-3</v>
      </c>
      <c r="C410">
        <v>0</v>
      </c>
    </row>
    <row r="411" spans="1:3">
      <c r="A411" s="788">
        <v>44426</v>
      </c>
      <c r="B411">
        <v>-1.9562998921224262E-3</v>
      </c>
      <c r="C411">
        <v>0</v>
      </c>
    </row>
    <row r="412" spans="1:3">
      <c r="A412" s="788">
        <v>44427</v>
      </c>
      <c r="B412">
        <v>-1.4588506591014516E-3</v>
      </c>
      <c r="C412">
        <v>0</v>
      </c>
    </row>
    <row r="413" spans="1:3">
      <c r="A413" s="788">
        <v>44428</v>
      </c>
      <c r="B413">
        <v>-5.4344487873980718E-4</v>
      </c>
      <c r="C413">
        <v>0</v>
      </c>
    </row>
    <row r="414" spans="1:3">
      <c r="A414" s="788">
        <v>44431</v>
      </c>
      <c r="B414">
        <v>-1.1621113987569931E-4</v>
      </c>
      <c r="C414">
        <v>0</v>
      </c>
    </row>
    <row r="415" spans="1:3">
      <c r="A415" s="788">
        <v>44432</v>
      </c>
      <c r="B415">
        <v>0</v>
      </c>
      <c r="C415">
        <v>0</v>
      </c>
    </row>
    <row r="416" spans="1:3">
      <c r="A416" s="788">
        <v>44433</v>
      </c>
      <c r="B416">
        <v>0</v>
      </c>
      <c r="C416">
        <v>0</v>
      </c>
    </row>
    <row r="417" spans="1:3">
      <c r="A417" s="788">
        <v>44434</v>
      </c>
      <c r="B417">
        <v>-4.0336996050760465E-4</v>
      </c>
      <c r="C417">
        <v>0</v>
      </c>
    </row>
    <row r="418" spans="1:3">
      <c r="A418" s="788">
        <v>44435</v>
      </c>
      <c r="B418">
        <v>0</v>
      </c>
      <c r="C418">
        <v>0</v>
      </c>
    </row>
    <row r="419" spans="1:3">
      <c r="A419" s="788">
        <v>44438</v>
      </c>
      <c r="B419">
        <v>-3.2623359945582742E-5</v>
      </c>
      <c r="C419">
        <v>0</v>
      </c>
    </row>
    <row r="420" spans="1:3">
      <c r="A420" s="788">
        <v>44439</v>
      </c>
      <c r="B420">
        <v>0</v>
      </c>
      <c r="C420">
        <v>0</v>
      </c>
    </row>
    <row r="421" spans="1:3">
      <c r="A421" s="788">
        <v>44440</v>
      </c>
      <c r="B421">
        <v>0</v>
      </c>
      <c r="C421">
        <v>0</v>
      </c>
    </row>
    <row r="422" spans="1:3">
      <c r="A422" s="788">
        <v>44441</v>
      </c>
      <c r="B422">
        <v>-1.5537986211655586E-4</v>
      </c>
      <c r="C422">
        <v>0</v>
      </c>
    </row>
    <row r="423" spans="1:3">
      <c r="A423" s="788">
        <v>44442</v>
      </c>
      <c r="B423">
        <v>0</v>
      </c>
      <c r="C423">
        <v>0</v>
      </c>
    </row>
    <row r="424" spans="1:3">
      <c r="A424" s="788">
        <v>44445</v>
      </c>
      <c r="B424">
        <v>0</v>
      </c>
      <c r="C424">
        <v>0</v>
      </c>
    </row>
    <row r="425" spans="1:3">
      <c r="A425" s="788">
        <v>44447</v>
      </c>
      <c r="B425">
        <v>-4.9726845393605057E-4</v>
      </c>
      <c r="C425">
        <v>0</v>
      </c>
    </row>
    <row r="426" spans="1:3">
      <c r="A426" s="788">
        <v>44448</v>
      </c>
      <c r="B426">
        <v>0</v>
      </c>
      <c r="C426">
        <v>0</v>
      </c>
    </row>
    <row r="427" spans="1:3">
      <c r="A427" s="788">
        <v>44449</v>
      </c>
      <c r="B427">
        <v>0</v>
      </c>
      <c r="C427">
        <v>0</v>
      </c>
    </row>
    <row r="428" spans="1:3">
      <c r="A428" s="788">
        <v>44452</v>
      </c>
      <c r="B428">
        <v>0</v>
      </c>
      <c r="C428">
        <v>0</v>
      </c>
    </row>
    <row r="429" spans="1:3">
      <c r="A429" s="788">
        <v>44453</v>
      </c>
      <c r="B429">
        <v>0</v>
      </c>
      <c r="C429">
        <v>0</v>
      </c>
    </row>
    <row r="430" spans="1:3">
      <c r="A430" s="788">
        <v>44454</v>
      </c>
      <c r="B430">
        <v>0</v>
      </c>
      <c r="C430">
        <v>0</v>
      </c>
    </row>
    <row r="431" spans="1:3">
      <c r="A431" s="788">
        <v>44455</v>
      </c>
      <c r="B431">
        <v>0</v>
      </c>
      <c r="C431">
        <v>0</v>
      </c>
    </row>
    <row r="432" spans="1:3">
      <c r="A432" s="788">
        <v>44456</v>
      </c>
      <c r="B432">
        <v>-4.3816049719624939E-4</v>
      </c>
      <c r="C432">
        <v>0</v>
      </c>
    </row>
    <row r="433" spans="1:3">
      <c r="A433" s="788">
        <v>44459</v>
      </c>
      <c r="B433">
        <v>-1.7160900950554669E-3</v>
      </c>
      <c r="C433">
        <v>0</v>
      </c>
    </row>
    <row r="434" spans="1:3">
      <c r="A434" s="788">
        <v>44460</v>
      </c>
      <c r="B434">
        <v>-1.0623178106220488E-3</v>
      </c>
      <c r="C434">
        <v>0</v>
      </c>
    </row>
    <row r="435" spans="1:3">
      <c r="A435" s="788">
        <v>44461</v>
      </c>
      <c r="B435">
        <v>0</v>
      </c>
      <c r="C435">
        <v>0</v>
      </c>
    </row>
    <row r="436" spans="1:3">
      <c r="A436" s="788">
        <v>44462</v>
      </c>
      <c r="B436">
        <v>0</v>
      </c>
      <c r="C436">
        <v>0</v>
      </c>
    </row>
    <row r="437" spans="1:3">
      <c r="A437" s="788">
        <v>44463</v>
      </c>
      <c r="B437">
        <v>0</v>
      </c>
      <c r="C437">
        <v>0</v>
      </c>
    </row>
    <row r="438" spans="1:3">
      <c r="A438" s="788">
        <v>44466</v>
      </c>
      <c r="B438">
        <v>0</v>
      </c>
      <c r="C438">
        <v>0</v>
      </c>
    </row>
    <row r="439" spans="1:3">
      <c r="A439" s="788">
        <v>44467</v>
      </c>
      <c r="B439">
        <v>-5.3896292413979641E-4</v>
      </c>
      <c r="C439">
        <v>0</v>
      </c>
    </row>
    <row r="440" spans="1:3">
      <c r="A440" s="788">
        <v>44468</v>
      </c>
      <c r="B440">
        <v>0</v>
      </c>
      <c r="C440">
        <v>0</v>
      </c>
    </row>
    <row r="441" spans="1:3">
      <c r="A441" s="788">
        <v>44469</v>
      </c>
      <c r="B441">
        <v>0</v>
      </c>
      <c r="C441">
        <v>0</v>
      </c>
    </row>
    <row r="442" spans="1:3">
      <c r="A442" s="788">
        <v>44470</v>
      </c>
      <c r="B442">
        <v>0</v>
      </c>
      <c r="C442">
        <v>0</v>
      </c>
    </row>
    <row r="443" spans="1:3">
      <c r="A443" s="788">
        <v>44473</v>
      </c>
      <c r="B443">
        <v>-4.56799108051964E-4</v>
      </c>
      <c r="C443">
        <v>0</v>
      </c>
    </row>
    <row r="444" spans="1:3">
      <c r="A444" s="788">
        <v>44474</v>
      </c>
      <c r="B444">
        <v>0</v>
      </c>
      <c r="C444">
        <v>0</v>
      </c>
    </row>
    <row r="445" spans="1:3">
      <c r="A445" s="788">
        <v>44475</v>
      </c>
      <c r="B445">
        <v>0</v>
      </c>
      <c r="C445">
        <v>0</v>
      </c>
    </row>
    <row r="446" spans="1:3">
      <c r="A446" s="788">
        <v>44476</v>
      </c>
      <c r="B446">
        <v>0</v>
      </c>
      <c r="C446">
        <v>0</v>
      </c>
    </row>
    <row r="447" spans="1:3">
      <c r="A447" s="788">
        <v>44477</v>
      </c>
      <c r="B447">
        <v>0</v>
      </c>
      <c r="C447">
        <v>0</v>
      </c>
    </row>
    <row r="448" spans="1:3">
      <c r="A448" s="788">
        <v>44480</v>
      </c>
      <c r="B448">
        <v>-3.0353248718584247E-5</v>
      </c>
      <c r="C448">
        <v>0</v>
      </c>
    </row>
    <row r="449" spans="1:3">
      <c r="A449" s="788">
        <v>44482</v>
      </c>
      <c r="B449">
        <v>0</v>
      </c>
      <c r="C449">
        <v>0</v>
      </c>
    </row>
    <row r="450" spans="1:3">
      <c r="A450" s="788">
        <v>44483</v>
      </c>
      <c r="B450">
        <v>0</v>
      </c>
      <c r="C450">
        <v>0</v>
      </c>
    </row>
    <row r="451" spans="1:3">
      <c r="A451" s="788">
        <v>44484</v>
      </c>
      <c r="B451">
        <v>0</v>
      </c>
      <c r="C451">
        <v>0</v>
      </c>
    </row>
    <row r="452" spans="1:3">
      <c r="A452" s="788">
        <v>44487</v>
      </c>
      <c r="B452">
        <v>0</v>
      </c>
      <c r="C452">
        <v>0</v>
      </c>
    </row>
    <row r="453" spans="1:3">
      <c r="A453" s="788">
        <v>44488</v>
      </c>
      <c r="B453">
        <v>-3.806492503088954E-4</v>
      </c>
      <c r="C453">
        <v>0</v>
      </c>
    </row>
    <row r="454" spans="1:3">
      <c r="A454" s="788">
        <v>44489</v>
      </c>
      <c r="B454">
        <v>-1.3717935107959711E-4</v>
      </c>
      <c r="C454">
        <v>0</v>
      </c>
    </row>
    <row r="455" spans="1:3">
      <c r="A455" s="788">
        <v>44490</v>
      </c>
      <c r="B455">
        <v>-4.7473974660505736E-4</v>
      </c>
      <c r="C455">
        <v>0</v>
      </c>
    </row>
    <row r="456" spans="1:3">
      <c r="A456" s="788">
        <v>44491</v>
      </c>
      <c r="B456">
        <v>-1.1657672462306312E-3</v>
      </c>
      <c r="C456">
        <v>0</v>
      </c>
    </row>
    <row r="457" spans="1:3">
      <c r="A457" s="788">
        <v>44494</v>
      </c>
      <c r="B457">
        <v>-2.7750737319043317E-4</v>
      </c>
      <c r="C457">
        <v>0</v>
      </c>
    </row>
    <row r="458" spans="1:3">
      <c r="A458" s="788">
        <v>44495</v>
      </c>
      <c r="B458">
        <v>-7.1701384049782657E-4</v>
      </c>
      <c r="C458">
        <v>0</v>
      </c>
    </row>
    <row r="459" spans="1:3">
      <c r="A459" s="788">
        <v>44496</v>
      </c>
      <c r="B459">
        <v>-1.118535736148063E-3</v>
      </c>
      <c r="C459">
        <v>0</v>
      </c>
    </row>
    <row r="460" spans="1:3">
      <c r="A460" s="788">
        <v>44497</v>
      </c>
      <c r="B460">
        <v>-9.3403285429483063E-4</v>
      </c>
      <c r="C460">
        <v>0</v>
      </c>
    </row>
    <row r="461" spans="1:3">
      <c r="A461" s="788">
        <v>44498</v>
      </c>
      <c r="B461">
        <v>-2.4618808484389021E-4</v>
      </c>
      <c r="C461">
        <v>0</v>
      </c>
    </row>
    <row r="462" spans="1:3">
      <c r="A462" s="788">
        <v>44501</v>
      </c>
      <c r="B462">
        <v>0</v>
      </c>
      <c r="C462">
        <v>0</v>
      </c>
    </row>
    <row r="463" spans="1:3">
      <c r="A463" s="788">
        <v>44503</v>
      </c>
      <c r="B463">
        <v>0</v>
      </c>
      <c r="C463">
        <v>0</v>
      </c>
    </row>
    <row r="464" spans="1:3">
      <c r="A464" s="788">
        <v>44504</v>
      </c>
      <c r="B464">
        <v>-1.2287443552794208E-4</v>
      </c>
      <c r="C464">
        <v>0</v>
      </c>
    </row>
    <row r="465" spans="1:3">
      <c r="A465" s="788">
        <v>44505</v>
      </c>
      <c r="B465">
        <v>0</v>
      </c>
      <c r="C465">
        <v>0</v>
      </c>
    </row>
    <row r="466" spans="1:3">
      <c r="A466" s="788">
        <v>44508</v>
      </c>
      <c r="B466">
        <v>0</v>
      </c>
      <c r="C466">
        <v>0</v>
      </c>
    </row>
    <row r="467" spans="1:3">
      <c r="A467" s="788">
        <v>44509</v>
      </c>
      <c r="B467">
        <v>0</v>
      </c>
      <c r="C467">
        <v>0</v>
      </c>
    </row>
    <row r="468" spans="1:3">
      <c r="A468" s="788">
        <v>44510</v>
      </c>
      <c r="B468">
        <v>0</v>
      </c>
      <c r="C468">
        <v>0</v>
      </c>
    </row>
    <row r="469" spans="1:3">
      <c r="A469" s="788">
        <v>44511</v>
      </c>
      <c r="B469">
        <v>0</v>
      </c>
      <c r="C469">
        <v>0</v>
      </c>
    </row>
    <row r="470" spans="1:3">
      <c r="A470" s="788">
        <v>44512</v>
      </c>
      <c r="B470">
        <v>0</v>
      </c>
      <c r="C470">
        <v>0</v>
      </c>
    </row>
    <row r="471" spans="1:3">
      <c r="A471" s="788">
        <v>44516</v>
      </c>
      <c r="B471">
        <v>-1.4010129499497648E-4</v>
      </c>
      <c r="C471">
        <v>0</v>
      </c>
    </row>
    <row r="472" spans="1:3">
      <c r="A472" s="788">
        <v>44517</v>
      </c>
      <c r="B472">
        <v>-5.4456648002509933E-4</v>
      </c>
      <c r="C472">
        <v>0</v>
      </c>
    </row>
    <row r="473" spans="1:3">
      <c r="A473" s="788">
        <v>44518</v>
      </c>
      <c r="B473">
        <v>-5.0069867293722758E-5</v>
      </c>
      <c r="C473">
        <v>0</v>
      </c>
    </row>
    <row r="474" spans="1:3">
      <c r="A474" s="788">
        <v>44519</v>
      </c>
      <c r="B474">
        <v>0</v>
      </c>
      <c r="C474">
        <v>0</v>
      </c>
    </row>
    <row r="475" spans="1:3">
      <c r="A475" s="788">
        <v>44522</v>
      </c>
      <c r="B475">
        <v>-7.3815266990684414E-5</v>
      </c>
      <c r="C475">
        <v>0</v>
      </c>
    </row>
    <row r="476" spans="1:3">
      <c r="A476" s="788">
        <v>44523</v>
      </c>
      <c r="B476">
        <v>0</v>
      </c>
      <c r="C476">
        <v>0</v>
      </c>
    </row>
    <row r="477" spans="1:3">
      <c r="A477" s="788">
        <v>44524</v>
      </c>
      <c r="B477">
        <v>0</v>
      </c>
      <c r="C477">
        <v>0</v>
      </c>
    </row>
    <row r="478" spans="1:3">
      <c r="A478" s="788">
        <v>44525</v>
      </c>
      <c r="B478">
        <v>0</v>
      </c>
      <c r="C478">
        <v>0</v>
      </c>
    </row>
    <row r="479" spans="1:3">
      <c r="A479" s="788">
        <v>44526</v>
      </c>
      <c r="B479">
        <v>-1.7474821017421371E-3</v>
      </c>
      <c r="C479">
        <v>0</v>
      </c>
    </row>
    <row r="480" spans="1:3">
      <c r="A480" s="788">
        <v>44529</v>
      </c>
      <c r="B480">
        <v>-9.4821605778094842E-4</v>
      </c>
      <c r="C480">
        <v>0</v>
      </c>
    </row>
    <row r="481" spans="1:3">
      <c r="A481" s="788">
        <v>44530</v>
      </c>
      <c r="B481">
        <v>-1.9402334162883506E-3</v>
      </c>
      <c r="C481">
        <v>0</v>
      </c>
    </row>
    <row r="482" spans="1:3">
      <c r="A482" s="788">
        <v>44531</v>
      </c>
      <c r="B482">
        <v>-2.2106048737251527E-3</v>
      </c>
      <c r="C482">
        <v>0</v>
      </c>
    </row>
    <row r="483" spans="1:3">
      <c r="A483" s="788">
        <v>44532</v>
      </c>
      <c r="B483">
        <v>-7.0542617944246988E-4</v>
      </c>
      <c r="C483">
        <v>0</v>
      </c>
    </row>
    <row r="484" spans="1:3">
      <c r="A484" s="788">
        <v>44533</v>
      </c>
      <c r="B484">
        <v>0</v>
      </c>
      <c r="C484">
        <v>0</v>
      </c>
    </row>
    <row r="485" spans="1:3">
      <c r="A485" s="788">
        <v>44536</v>
      </c>
      <c r="B485">
        <v>0</v>
      </c>
      <c r="C485">
        <v>0</v>
      </c>
    </row>
    <row r="486" spans="1:3">
      <c r="A486" s="788">
        <v>44537</v>
      </c>
      <c r="B486">
        <v>0</v>
      </c>
      <c r="C486">
        <v>0</v>
      </c>
    </row>
    <row r="487" spans="1:3">
      <c r="A487" s="788">
        <v>44538</v>
      </c>
      <c r="B487">
        <v>0</v>
      </c>
      <c r="C487">
        <v>0</v>
      </c>
    </row>
    <row r="488" spans="1:3">
      <c r="A488" s="788">
        <v>44539</v>
      </c>
      <c r="B488">
        <v>-2.6863525596820814E-4</v>
      </c>
      <c r="C488">
        <v>0</v>
      </c>
    </row>
    <row r="489" spans="1:3">
      <c r="A489" s="788">
        <v>44540</v>
      </c>
      <c r="B489">
        <v>0</v>
      </c>
      <c r="C489">
        <v>0</v>
      </c>
    </row>
    <row r="490" spans="1:3">
      <c r="A490" s="788">
        <v>44543</v>
      </c>
      <c r="B490">
        <v>-4.4079852172806966E-5</v>
      </c>
      <c r="C490">
        <v>0</v>
      </c>
    </row>
    <row r="491" spans="1:3">
      <c r="A491" s="788">
        <v>44544</v>
      </c>
      <c r="B491">
        <v>-1.4523409468258919E-4</v>
      </c>
      <c r="C491">
        <v>0</v>
      </c>
    </row>
    <row r="492" spans="1:3">
      <c r="A492" s="788">
        <v>44545</v>
      </c>
      <c r="B492">
        <v>0</v>
      </c>
      <c r="C492">
        <v>0</v>
      </c>
    </row>
    <row r="493" spans="1:3">
      <c r="A493" s="788">
        <v>44546</v>
      </c>
      <c r="B493">
        <v>-1.6938103849029051E-4</v>
      </c>
      <c r="C493">
        <v>0</v>
      </c>
    </row>
    <row r="494" spans="1:3">
      <c r="A494" s="788">
        <v>44547</v>
      </c>
      <c r="B494">
        <v>-1.3088616441658818E-4</v>
      </c>
      <c r="C494">
        <v>0</v>
      </c>
    </row>
    <row r="495" spans="1:3">
      <c r="A495" s="788">
        <v>44550</v>
      </c>
      <c r="B495">
        <v>-1.0135062302412123E-3</v>
      </c>
      <c r="C495">
        <v>0</v>
      </c>
    </row>
    <row r="496" spans="1:3">
      <c r="A496" s="788">
        <v>44551</v>
      </c>
      <c r="B496">
        <v>0</v>
      </c>
      <c r="C496">
        <v>0</v>
      </c>
    </row>
    <row r="497" spans="1:3">
      <c r="A497" s="788">
        <v>44552</v>
      </c>
      <c r="B497">
        <v>0</v>
      </c>
      <c r="C497">
        <v>0</v>
      </c>
    </row>
    <row r="498" spans="1:3">
      <c r="A498" s="788">
        <v>44553</v>
      </c>
      <c r="B498">
        <v>0</v>
      </c>
      <c r="C498">
        <v>0</v>
      </c>
    </row>
    <row r="499" spans="1:3">
      <c r="A499" s="788">
        <v>44554</v>
      </c>
      <c r="B499">
        <v>0</v>
      </c>
      <c r="C499">
        <v>0</v>
      </c>
    </row>
    <row r="500" spans="1:3">
      <c r="A500" s="788">
        <v>44557</v>
      </c>
      <c r="B500">
        <v>0</v>
      </c>
      <c r="C500">
        <v>0</v>
      </c>
    </row>
    <row r="501" spans="1:3">
      <c r="A501" s="788">
        <v>44558</v>
      </c>
      <c r="B501">
        <v>0</v>
      </c>
      <c r="C501">
        <v>0</v>
      </c>
    </row>
    <row r="502" spans="1:3">
      <c r="A502" s="788">
        <v>44559</v>
      </c>
      <c r="B502">
        <v>-4.6225105277408751E-5</v>
      </c>
      <c r="C502">
        <v>0</v>
      </c>
    </row>
    <row r="503" spans="1:3">
      <c r="A503" s="788">
        <v>44560</v>
      </c>
      <c r="B503">
        <v>0</v>
      </c>
      <c r="C503">
        <v>0</v>
      </c>
    </row>
    <row r="504" spans="1:3">
      <c r="A504" s="788">
        <v>44561</v>
      </c>
      <c r="B504">
        <v>0</v>
      </c>
      <c r="C504">
        <v>0</v>
      </c>
    </row>
    <row r="505" spans="1:3">
      <c r="A505" s="788">
        <v>44564</v>
      </c>
      <c r="B505">
        <v>0</v>
      </c>
      <c r="C505">
        <v>0</v>
      </c>
    </row>
    <row r="506" spans="1:3">
      <c r="A506" s="788">
        <v>44565</v>
      </c>
      <c r="B506">
        <v>0</v>
      </c>
      <c r="C506">
        <v>0</v>
      </c>
    </row>
    <row r="507" spans="1:3">
      <c r="A507" s="788">
        <v>44566</v>
      </c>
      <c r="B507">
        <v>-8.0796383810255445E-4</v>
      </c>
      <c r="C507">
        <v>0</v>
      </c>
    </row>
    <row r="508" spans="1:3">
      <c r="A508" s="788">
        <v>44567</v>
      </c>
      <c r="B508">
        <v>-9.8364625417901586E-5</v>
      </c>
      <c r="C508">
        <v>0</v>
      </c>
    </row>
    <row r="509" spans="1:3">
      <c r="A509" s="788">
        <v>44568</v>
      </c>
      <c r="B509">
        <v>0</v>
      </c>
      <c r="C509">
        <v>0</v>
      </c>
    </row>
    <row r="510" spans="1:3">
      <c r="A510" s="788">
        <v>44571</v>
      </c>
      <c r="B510">
        <v>0</v>
      </c>
      <c r="C510">
        <v>0</v>
      </c>
    </row>
    <row r="511" spans="1:3">
      <c r="A511" s="788">
        <v>44572</v>
      </c>
      <c r="B511">
        <v>0</v>
      </c>
      <c r="C511">
        <v>0</v>
      </c>
    </row>
    <row r="512" spans="1:3">
      <c r="A512" s="788">
        <v>44573</v>
      </c>
      <c r="B512">
        <v>0</v>
      </c>
      <c r="C512">
        <v>0</v>
      </c>
    </row>
    <row r="513" spans="1:3">
      <c r="A513" s="788">
        <v>44574</v>
      </c>
      <c r="B513">
        <v>-7.1653565953067044E-5</v>
      </c>
      <c r="C513">
        <v>0</v>
      </c>
    </row>
    <row r="514" spans="1:3">
      <c r="A514" s="788">
        <v>44575</v>
      </c>
      <c r="B514">
        <v>0</v>
      </c>
      <c r="C514">
        <v>0</v>
      </c>
    </row>
    <row r="515" spans="1:3">
      <c r="A515" s="788">
        <v>44578</v>
      </c>
      <c r="B515">
        <v>0</v>
      </c>
      <c r="C515">
        <v>0</v>
      </c>
    </row>
    <row r="516" spans="1:3">
      <c r="A516" s="788">
        <v>44579</v>
      </c>
      <c r="B516">
        <v>0</v>
      </c>
      <c r="C516">
        <v>0</v>
      </c>
    </row>
    <row r="517" spans="1:3">
      <c r="A517" s="788">
        <v>44580</v>
      </c>
      <c r="B517">
        <v>0</v>
      </c>
      <c r="C517">
        <v>0</v>
      </c>
    </row>
    <row r="518" spans="1:3">
      <c r="A518" s="788">
        <v>44581</v>
      </c>
      <c r="B518">
        <v>0</v>
      </c>
      <c r="C518">
        <v>0</v>
      </c>
    </row>
    <row r="519" spans="1:3">
      <c r="A519" s="788">
        <v>44582</v>
      </c>
      <c r="B519">
        <v>-3.7498824037585088E-4</v>
      </c>
      <c r="C519">
        <v>0</v>
      </c>
    </row>
    <row r="520" spans="1:3">
      <c r="A520" s="788">
        <v>44585</v>
      </c>
      <c r="B520">
        <v>-3.3700007391701536E-4</v>
      </c>
      <c r="C520">
        <v>0</v>
      </c>
    </row>
    <row r="521" spans="1:3">
      <c r="A521" s="788">
        <v>44586</v>
      </c>
      <c r="B521">
        <v>0</v>
      </c>
      <c r="C521">
        <v>0</v>
      </c>
    </row>
    <row r="522" spans="1:3">
      <c r="A522" s="788">
        <v>44587</v>
      </c>
      <c r="B522">
        <v>0</v>
      </c>
      <c r="C522">
        <v>0</v>
      </c>
    </row>
    <row r="523" spans="1:3">
      <c r="A523" s="788">
        <v>44588</v>
      </c>
      <c r="B523">
        <v>0</v>
      </c>
      <c r="C523">
        <v>0</v>
      </c>
    </row>
    <row r="524" spans="1:3">
      <c r="A524" s="788">
        <v>44589</v>
      </c>
      <c r="B524">
        <v>0</v>
      </c>
      <c r="C524">
        <v>0</v>
      </c>
    </row>
    <row r="525" spans="1:3">
      <c r="A525" s="788">
        <v>44592</v>
      </c>
      <c r="B525">
        <v>0</v>
      </c>
      <c r="C525">
        <v>0</v>
      </c>
    </row>
    <row r="526" spans="1:3">
      <c r="A526" s="788">
        <v>44593</v>
      </c>
      <c r="B526">
        <v>0</v>
      </c>
      <c r="C526">
        <v>0</v>
      </c>
    </row>
    <row r="527" spans="1:3">
      <c r="A527" s="788">
        <v>44594</v>
      </c>
      <c r="B527">
        <v>0</v>
      </c>
      <c r="C527">
        <v>0</v>
      </c>
    </row>
    <row r="528" spans="1:3">
      <c r="A528" s="788">
        <v>44595</v>
      </c>
      <c r="B528">
        <v>0</v>
      </c>
      <c r="C528">
        <v>0</v>
      </c>
    </row>
    <row r="529" spans="1:3">
      <c r="A529" s="788">
        <v>44596</v>
      </c>
      <c r="B529">
        <v>0</v>
      </c>
      <c r="C529">
        <v>0</v>
      </c>
    </row>
    <row r="530" spans="1:3">
      <c r="A530" s="788">
        <v>44599</v>
      </c>
      <c r="B530">
        <v>0</v>
      </c>
      <c r="C530">
        <v>0</v>
      </c>
    </row>
    <row r="531" spans="1:3">
      <c r="A531" s="788">
        <v>44600</v>
      </c>
      <c r="B531">
        <v>0</v>
      </c>
      <c r="C531">
        <v>0</v>
      </c>
    </row>
    <row r="532" spans="1:3">
      <c r="A532" s="788">
        <v>44601</v>
      </c>
      <c r="B532">
        <v>0</v>
      </c>
      <c r="C532">
        <v>0</v>
      </c>
    </row>
    <row r="533" spans="1:3">
      <c r="A533" s="788">
        <v>44602</v>
      </c>
      <c r="B533">
        <v>0</v>
      </c>
      <c r="C533">
        <v>0</v>
      </c>
    </row>
    <row r="534" spans="1:3">
      <c r="A534" s="788">
        <v>44603</v>
      </c>
      <c r="B534">
        <v>-4.6895156268322857E-5</v>
      </c>
      <c r="C534">
        <v>0</v>
      </c>
    </row>
    <row r="535" spans="1:3">
      <c r="A535" s="788">
        <v>44606</v>
      </c>
      <c r="B535">
        <v>0</v>
      </c>
      <c r="C535">
        <v>0</v>
      </c>
    </row>
    <row r="536" spans="1:3">
      <c r="A536" s="788">
        <v>44607</v>
      </c>
      <c r="B536">
        <v>0</v>
      </c>
      <c r="C536">
        <v>0</v>
      </c>
    </row>
    <row r="537" spans="1:3">
      <c r="A537" s="788">
        <v>44608</v>
      </c>
      <c r="B537">
        <v>0</v>
      </c>
      <c r="C537">
        <v>0</v>
      </c>
    </row>
    <row r="538" spans="1:3">
      <c r="A538" s="788">
        <v>44609</v>
      </c>
      <c r="B538">
        <v>-2.900871830344709E-4</v>
      </c>
      <c r="C538">
        <v>0</v>
      </c>
    </row>
    <row r="539" spans="1:3">
      <c r="A539" s="788">
        <v>44610</v>
      </c>
      <c r="B539">
        <v>-3.5534867894637667E-4</v>
      </c>
      <c r="C539">
        <v>0</v>
      </c>
    </row>
    <row r="540" spans="1:3">
      <c r="A540" s="788">
        <v>44613</v>
      </c>
      <c r="B540">
        <v>-2.8550008764138823E-4</v>
      </c>
      <c r="C540">
        <v>0</v>
      </c>
    </row>
    <row r="541" spans="1:3">
      <c r="A541" s="788">
        <v>44614</v>
      </c>
      <c r="B541">
        <v>0</v>
      </c>
      <c r="C541">
        <v>0</v>
      </c>
    </row>
    <row r="542" spans="1:3">
      <c r="A542" s="788">
        <v>44615</v>
      </c>
      <c r="B542">
        <v>0</v>
      </c>
      <c r="C542">
        <v>0</v>
      </c>
    </row>
    <row r="543" spans="1:3">
      <c r="A543" s="788">
        <v>44616</v>
      </c>
      <c r="B543">
        <v>0</v>
      </c>
      <c r="C543">
        <v>0</v>
      </c>
    </row>
    <row r="544" spans="1:3">
      <c r="A544" s="788">
        <v>44617</v>
      </c>
      <c r="B544">
        <v>0</v>
      </c>
      <c r="C544">
        <v>0</v>
      </c>
    </row>
    <row r="545" spans="1:3">
      <c r="A545" s="788">
        <v>44622</v>
      </c>
      <c r="B545">
        <v>0</v>
      </c>
      <c r="C545">
        <v>0</v>
      </c>
    </row>
    <row r="546" spans="1:3">
      <c r="A546" s="788">
        <v>44623</v>
      </c>
      <c r="B546">
        <v>0</v>
      </c>
      <c r="C546">
        <v>0</v>
      </c>
    </row>
    <row r="547" spans="1:3">
      <c r="A547" s="788">
        <v>44624</v>
      </c>
      <c r="B547">
        <v>0</v>
      </c>
      <c r="C547">
        <v>0</v>
      </c>
    </row>
    <row r="548" spans="1:3">
      <c r="A548" s="788">
        <v>44627</v>
      </c>
      <c r="B548">
        <v>-3.2020648176578348E-4</v>
      </c>
      <c r="C548">
        <v>0</v>
      </c>
    </row>
    <row r="549" spans="1:3">
      <c r="A549" s="788">
        <v>44628</v>
      </c>
      <c r="B549">
        <v>0</v>
      </c>
      <c r="C549">
        <v>0</v>
      </c>
    </row>
    <row r="550" spans="1:3">
      <c r="A550" s="788">
        <v>44629</v>
      </c>
      <c r="B550">
        <v>0</v>
      </c>
      <c r="C550">
        <v>0</v>
      </c>
    </row>
    <row r="551" spans="1:3">
      <c r="A551" s="788">
        <v>44630</v>
      </c>
      <c r="B551">
        <v>0</v>
      </c>
      <c r="C551">
        <v>0</v>
      </c>
    </row>
    <row r="552" spans="1:3">
      <c r="A552" s="788">
        <v>44631</v>
      </c>
      <c r="B552">
        <v>-4.0506795377315274E-4</v>
      </c>
      <c r="C552">
        <v>0</v>
      </c>
    </row>
    <row r="553" spans="1:3">
      <c r="A553" s="788">
        <v>44634</v>
      </c>
      <c r="B553">
        <v>-3.4118970059915377E-4</v>
      </c>
      <c r="C553">
        <v>0</v>
      </c>
    </row>
    <row r="554" spans="1:3">
      <c r="A554" s="788">
        <v>44635</v>
      </c>
      <c r="B554">
        <v>0</v>
      </c>
      <c r="C554">
        <v>0</v>
      </c>
    </row>
    <row r="555" spans="1:3">
      <c r="A555" s="788">
        <v>44636</v>
      </c>
      <c r="B555">
        <v>0</v>
      </c>
      <c r="C555">
        <v>0</v>
      </c>
    </row>
    <row r="556" spans="1:3">
      <c r="A556" s="788">
        <v>44637</v>
      </c>
      <c r="B556">
        <v>0</v>
      </c>
      <c r="C556">
        <v>0</v>
      </c>
    </row>
    <row r="557" spans="1:3">
      <c r="A557" s="788">
        <v>44638</v>
      </c>
      <c r="B557">
        <v>0</v>
      </c>
      <c r="C557">
        <v>0</v>
      </c>
    </row>
    <row r="558" spans="1:3">
      <c r="A558" s="788">
        <v>44641</v>
      </c>
      <c r="B558">
        <v>0</v>
      </c>
      <c r="C558">
        <v>0</v>
      </c>
    </row>
    <row r="559" spans="1:3">
      <c r="A559" s="788">
        <v>44642</v>
      </c>
      <c r="B559">
        <v>0</v>
      </c>
      <c r="C559">
        <v>0</v>
      </c>
    </row>
    <row r="560" spans="1:3">
      <c r="A560" s="788">
        <v>44643</v>
      </c>
      <c r="B560">
        <v>0</v>
      </c>
      <c r="C560">
        <v>0</v>
      </c>
    </row>
    <row r="561" spans="1:3">
      <c r="A561" s="788">
        <v>44644</v>
      </c>
      <c r="B561">
        <v>0</v>
      </c>
      <c r="C561">
        <v>0</v>
      </c>
    </row>
    <row r="562" spans="1:3">
      <c r="A562" s="788">
        <v>44645</v>
      </c>
      <c r="B562">
        <v>0</v>
      </c>
      <c r="C562">
        <v>0</v>
      </c>
    </row>
    <row r="563" spans="1:3">
      <c r="A563" s="788">
        <v>44648</v>
      </c>
      <c r="B563">
        <v>0</v>
      </c>
      <c r="C563">
        <v>0</v>
      </c>
    </row>
    <row r="564" spans="1:3">
      <c r="A564" s="788">
        <v>44649</v>
      </c>
      <c r="B564">
        <v>0</v>
      </c>
      <c r="C564">
        <v>0</v>
      </c>
    </row>
    <row r="565" spans="1:3">
      <c r="A565" s="788">
        <v>44650</v>
      </c>
      <c r="B565">
        <v>0</v>
      </c>
      <c r="C565">
        <v>0</v>
      </c>
    </row>
    <row r="566" spans="1:3">
      <c r="A566" s="788">
        <v>44651</v>
      </c>
      <c r="B566">
        <v>0</v>
      </c>
      <c r="C566">
        <v>0</v>
      </c>
    </row>
    <row r="567" spans="1:3">
      <c r="A567" s="788">
        <v>44652</v>
      </c>
      <c r="B567">
        <v>0</v>
      </c>
      <c r="C567">
        <v>0</v>
      </c>
    </row>
    <row r="568" spans="1:3">
      <c r="A568" s="788">
        <v>44655</v>
      </c>
      <c r="B568">
        <v>0</v>
      </c>
      <c r="C568">
        <v>0</v>
      </c>
    </row>
    <row r="569" spans="1:3">
      <c r="A569" s="788">
        <v>44656</v>
      </c>
      <c r="B569">
        <v>-2.0033107240069459E-4</v>
      </c>
      <c r="C569">
        <v>0</v>
      </c>
    </row>
    <row r="570" spans="1:3">
      <c r="A570" s="788">
        <v>44657</v>
      </c>
      <c r="B570">
        <v>-3.2640456031141074E-4</v>
      </c>
      <c r="C570">
        <v>0</v>
      </c>
    </row>
    <row r="571" spans="1:3">
      <c r="A571" s="788">
        <v>44658</v>
      </c>
      <c r="B571">
        <v>0</v>
      </c>
      <c r="C571">
        <v>0</v>
      </c>
    </row>
    <row r="572" spans="1:3">
      <c r="A572" s="788">
        <v>44659</v>
      </c>
      <c r="B572">
        <v>0</v>
      </c>
      <c r="C572">
        <v>0</v>
      </c>
    </row>
    <row r="573" spans="1:3">
      <c r="A573" s="788">
        <v>44662</v>
      </c>
      <c r="B573">
        <v>-3.4901508930507141E-4</v>
      </c>
      <c r="C573">
        <v>0</v>
      </c>
    </row>
    <row r="574" spans="1:3">
      <c r="A574" s="788">
        <v>44663</v>
      </c>
      <c r="B574">
        <v>0</v>
      </c>
      <c r="C574">
        <v>0</v>
      </c>
    </row>
    <row r="575" spans="1:3">
      <c r="A575" s="788">
        <v>44664</v>
      </c>
      <c r="B575">
        <v>0</v>
      </c>
      <c r="C575">
        <v>0</v>
      </c>
    </row>
    <row r="576" spans="1:3">
      <c r="A576" s="788">
        <v>44665</v>
      </c>
      <c r="B576">
        <v>0</v>
      </c>
      <c r="C576">
        <v>0</v>
      </c>
    </row>
    <row r="577" spans="1:3">
      <c r="A577" s="788">
        <v>44669</v>
      </c>
      <c r="B577">
        <v>0</v>
      </c>
      <c r="C577">
        <v>0</v>
      </c>
    </row>
    <row r="578" spans="1:3">
      <c r="A578" s="788">
        <v>44670</v>
      </c>
      <c r="B578">
        <v>0</v>
      </c>
      <c r="C578">
        <v>0</v>
      </c>
    </row>
    <row r="579" spans="1:3">
      <c r="A579" s="788">
        <v>44671</v>
      </c>
      <c r="B579">
        <v>0</v>
      </c>
      <c r="C579">
        <v>0</v>
      </c>
    </row>
    <row r="580" spans="1:3">
      <c r="A580" s="788">
        <v>44673</v>
      </c>
      <c r="B580">
        <v>-6.7830915749689247E-4</v>
      </c>
      <c r="C580">
        <v>0</v>
      </c>
    </row>
    <row r="581" spans="1:3">
      <c r="A581" s="788">
        <v>44676</v>
      </c>
      <c r="B581">
        <v>-4.7135602300341084E-4</v>
      </c>
      <c r="C581">
        <v>0</v>
      </c>
    </row>
    <row r="582" spans="1:3">
      <c r="A582" s="788">
        <v>44677</v>
      </c>
      <c r="B582">
        <v>-6.6661107987209256E-4</v>
      </c>
      <c r="C582">
        <v>0</v>
      </c>
    </row>
    <row r="583" spans="1:3">
      <c r="A583" s="788">
        <v>44678</v>
      </c>
      <c r="B583">
        <v>0</v>
      </c>
      <c r="C583">
        <v>0</v>
      </c>
    </row>
    <row r="584" spans="1:3">
      <c r="A584" s="788">
        <v>44679</v>
      </c>
      <c r="B584">
        <v>0</v>
      </c>
      <c r="C584">
        <v>0</v>
      </c>
    </row>
    <row r="585" spans="1:3">
      <c r="A585" s="788">
        <v>44680</v>
      </c>
      <c r="B585">
        <v>0</v>
      </c>
      <c r="C585">
        <v>0</v>
      </c>
    </row>
    <row r="586" spans="1:3">
      <c r="A586" s="788">
        <v>44683</v>
      </c>
      <c r="B586">
        <v>-1.2027987023921494E-4</v>
      </c>
      <c r="C586">
        <v>0</v>
      </c>
    </row>
    <row r="587" spans="1:3">
      <c r="A587" s="788">
        <v>44684</v>
      </c>
      <c r="B587">
        <v>0</v>
      </c>
      <c r="C587">
        <v>0</v>
      </c>
    </row>
    <row r="588" spans="1:3">
      <c r="A588" s="788">
        <v>44685</v>
      </c>
      <c r="B588">
        <v>0</v>
      </c>
      <c r="C588">
        <v>0</v>
      </c>
    </row>
    <row r="589" spans="1:3">
      <c r="A589" s="788">
        <v>44686</v>
      </c>
      <c r="B589">
        <v>-6.4071749905580955E-4</v>
      </c>
      <c r="C589">
        <v>0</v>
      </c>
    </row>
    <row r="590" spans="1:3">
      <c r="A590" s="788">
        <v>44687</v>
      </c>
      <c r="B590">
        <v>-8.7452858842529402E-4</v>
      </c>
      <c r="C590">
        <v>0</v>
      </c>
    </row>
    <row r="591" spans="1:3">
      <c r="A591" s="788">
        <v>44690</v>
      </c>
      <c r="B591">
        <v>-1.5857259344009833E-3</v>
      </c>
      <c r="C591">
        <v>0</v>
      </c>
    </row>
    <row r="592" spans="1:3">
      <c r="A592" s="788">
        <v>44691</v>
      </c>
      <c r="B592">
        <v>-6.3369420826808742E-4</v>
      </c>
      <c r="C592">
        <v>0</v>
      </c>
    </row>
    <row r="593" spans="1:3">
      <c r="A593" s="788">
        <v>44692</v>
      </c>
      <c r="B593">
        <v>0</v>
      </c>
      <c r="C593">
        <v>0</v>
      </c>
    </row>
    <row r="594" spans="1:3">
      <c r="A594" s="788">
        <v>44693</v>
      </c>
      <c r="B594">
        <v>0</v>
      </c>
      <c r="C594">
        <v>0</v>
      </c>
    </row>
    <row r="595" spans="1:3">
      <c r="A595" s="788">
        <v>44694</v>
      </c>
      <c r="B595">
        <v>0</v>
      </c>
      <c r="C595">
        <v>0</v>
      </c>
    </row>
    <row r="596" spans="1:3">
      <c r="A596" s="788">
        <v>44697</v>
      </c>
      <c r="B596">
        <v>0</v>
      </c>
      <c r="C596">
        <v>0</v>
      </c>
    </row>
    <row r="597" spans="1:3">
      <c r="A597" s="788">
        <v>44698</v>
      </c>
      <c r="B597">
        <v>0</v>
      </c>
      <c r="C597">
        <v>0</v>
      </c>
    </row>
    <row r="598" spans="1:3">
      <c r="A598" s="788">
        <v>44699</v>
      </c>
      <c r="B598">
        <v>-1.3130394313398686E-4</v>
      </c>
      <c r="C598">
        <v>0</v>
      </c>
    </row>
    <row r="599" spans="1:3">
      <c r="A599" s="788">
        <v>44700</v>
      </c>
      <c r="B599">
        <v>0</v>
      </c>
      <c r="C599">
        <v>0</v>
      </c>
    </row>
    <row r="600" spans="1:3">
      <c r="A600" s="788">
        <v>44701</v>
      </c>
      <c r="B600">
        <v>0</v>
      </c>
      <c r="C600">
        <v>0</v>
      </c>
    </row>
    <row r="601" spans="1:3">
      <c r="A601" s="788">
        <v>44704</v>
      </c>
      <c r="B601">
        <v>0</v>
      </c>
      <c r="C601">
        <v>0</v>
      </c>
    </row>
    <row r="602" spans="1:3">
      <c r="A602" s="788">
        <v>44705</v>
      </c>
      <c r="B602">
        <v>-1.4992457926477076E-4</v>
      </c>
      <c r="C602">
        <v>0</v>
      </c>
    </row>
    <row r="603" spans="1:3">
      <c r="A603" s="788">
        <v>44706</v>
      </c>
      <c r="B603">
        <v>0</v>
      </c>
      <c r="C603">
        <v>0</v>
      </c>
    </row>
    <row r="604" spans="1:3">
      <c r="A604" s="788">
        <v>44707</v>
      </c>
      <c r="B604">
        <v>0</v>
      </c>
      <c r="C604">
        <v>0</v>
      </c>
    </row>
    <row r="605" spans="1:3">
      <c r="A605" s="788">
        <v>44708</v>
      </c>
      <c r="B605">
        <v>0</v>
      </c>
      <c r="C605">
        <v>0</v>
      </c>
    </row>
    <row r="606" spans="1:3">
      <c r="A606" s="788">
        <v>44711</v>
      </c>
      <c r="B606">
        <v>-1.4029102247459235E-5</v>
      </c>
      <c r="C606">
        <v>0</v>
      </c>
    </row>
    <row r="607" spans="1:3">
      <c r="A607" s="788">
        <v>44712</v>
      </c>
      <c r="B607">
        <v>0</v>
      </c>
      <c r="C607">
        <v>0</v>
      </c>
    </row>
    <row r="608" spans="1:3">
      <c r="A608" s="788">
        <v>44713</v>
      </c>
      <c r="B608">
        <v>0</v>
      </c>
      <c r="C608">
        <v>0</v>
      </c>
    </row>
    <row r="609" spans="1:3">
      <c r="A609" s="788">
        <v>44714</v>
      </c>
      <c r="B609">
        <v>0</v>
      </c>
      <c r="C609">
        <v>0</v>
      </c>
    </row>
    <row r="610" spans="1:3">
      <c r="A610" s="788">
        <v>44715</v>
      </c>
      <c r="B610">
        <v>0</v>
      </c>
      <c r="C610">
        <v>0</v>
      </c>
    </row>
    <row r="611" spans="1:3">
      <c r="A611" s="788">
        <v>44718</v>
      </c>
      <c r="B611">
        <v>0</v>
      </c>
      <c r="C611">
        <v>0</v>
      </c>
    </row>
    <row r="612" spans="1:3">
      <c r="A612" s="788">
        <v>44719</v>
      </c>
      <c r="B612">
        <v>0</v>
      </c>
      <c r="C612">
        <v>0</v>
      </c>
    </row>
    <row r="613" spans="1:3">
      <c r="A613" s="788">
        <v>44720</v>
      </c>
      <c r="B613">
        <v>0</v>
      </c>
      <c r="C613">
        <v>0</v>
      </c>
    </row>
    <row r="614" spans="1:3">
      <c r="A614" s="788">
        <v>44721</v>
      </c>
      <c r="B614">
        <v>0</v>
      </c>
      <c r="C614">
        <v>0</v>
      </c>
    </row>
    <row r="615" spans="1:3">
      <c r="A615" s="788">
        <v>44722</v>
      </c>
      <c r="B615">
        <v>0</v>
      </c>
      <c r="C615">
        <v>0</v>
      </c>
    </row>
    <row r="616" spans="1:3">
      <c r="A616" s="788">
        <v>44725</v>
      </c>
      <c r="B616">
        <v>-6.7091689977205604E-5</v>
      </c>
      <c r="C616">
        <v>0</v>
      </c>
    </row>
    <row r="617" spans="1:3">
      <c r="A617" s="788">
        <v>44726</v>
      </c>
      <c r="B617">
        <v>0</v>
      </c>
      <c r="C617">
        <v>0</v>
      </c>
    </row>
    <row r="618" spans="1:3">
      <c r="A618" s="788">
        <v>44727</v>
      </c>
      <c r="B618">
        <v>0</v>
      </c>
      <c r="C618">
        <v>0</v>
      </c>
    </row>
    <row r="619" spans="1:3">
      <c r="A619" s="788">
        <v>44729</v>
      </c>
      <c r="B619">
        <v>-4.2083841864171134E-4</v>
      </c>
      <c r="C619">
        <v>0</v>
      </c>
    </row>
    <row r="620" spans="1:3">
      <c r="A620" s="788">
        <v>44732</v>
      </c>
      <c r="B620">
        <v>-1.8703859436186576E-4</v>
      </c>
      <c r="C620">
        <v>0</v>
      </c>
    </row>
    <row r="621" spans="1:3">
      <c r="A621" s="788">
        <v>44733</v>
      </c>
      <c r="B621">
        <v>0</v>
      </c>
      <c r="C621">
        <v>0</v>
      </c>
    </row>
    <row r="622" spans="1:3">
      <c r="A622" s="788">
        <v>44734</v>
      </c>
      <c r="B622">
        <v>0</v>
      </c>
      <c r="C622">
        <v>0</v>
      </c>
    </row>
    <row r="623" spans="1:3">
      <c r="A623" s="788">
        <v>44735</v>
      </c>
      <c r="B623">
        <v>0</v>
      </c>
      <c r="C623">
        <v>0</v>
      </c>
    </row>
    <row r="624" spans="1:3">
      <c r="A624" s="788">
        <v>44736</v>
      </c>
      <c r="B624">
        <v>0</v>
      </c>
      <c r="C624">
        <v>0</v>
      </c>
    </row>
    <row r="625" spans="1:3">
      <c r="A625" s="788">
        <v>44739</v>
      </c>
      <c r="B625">
        <v>0</v>
      </c>
      <c r="C625">
        <v>0</v>
      </c>
    </row>
    <row r="626" spans="1:3">
      <c r="A626" s="788">
        <v>44740</v>
      </c>
      <c r="B626">
        <v>0</v>
      </c>
      <c r="C626">
        <v>0</v>
      </c>
    </row>
    <row r="627" spans="1:3">
      <c r="A627" s="788">
        <v>44741</v>
      </c>
      <c r="B627">
        <v>0</v>
      </c>
      <c r="C627">
        <v>0</v>
      </c>
    </row>
    <row r="628" spans="1:3">
      <c r="A628" s="788">
        <v>44742</v>
      </c>
      <c r="B628">
        <v>0</v>
      </c>
      <c r="C628">
        <v>0</v>
      </c>
    </row>
    <row r="629" spans="1:3">
      <c r="A629" s="788">
        <v>44743</v>
      </c>
      <c r="B629">
        <v>0</v>
      </c>
      <c r="C629">
        <v>0</v>
      </c>
    </row>
    <row r="630" spans="1:3">
      <c r="A630" s="788">
        <v>44746</v>
      </c>
      <c r="B630">
        <v>-4.473542418614862E-5</v>
      </c>
      <c r="C630">
        <v>0</v>
      </c>
    </row>
    <row r="631" spans="1:3">
      <c r="A631" s="788">
        <v>44747</v>
      </c>
      <c r="B631">
        <v>-1.7208287968362157E-5</v>
      </c>
      <c r="C631">
        <v>0</v>
      </c>
    </row>
    <row r="632" spans="1:3">
      <c r="A632" s="788">
        <v>44748</v>
      </c>
      <c r="B632">
        <v>0</v>
      </c>
      <c r="C632">
        <v>0</v>
      </c>
    </row>
    <row r="633" spans="1:3">
      <c r="A633" s="788">
        <v>44749</v>
      </c>
      <c r="B633">
        <v>0</v>
      </c>
      <c r="C633">
        <v>0</v>
      </c>
    </row>
    <row r="634" spans="1:3">
      <c r="A634" s="788">
        <v>44750</v>
      </c>
      <c r="B634">
        <v>-6.6331697635813036E-5</v>
      </c>
      <c r="C634">
        <v>0</v>
      </c>
    </row>
    <row r="635" spans="1:3">
      <c r="A635" s="788">
        <v>44753</v>
      </c>
      <c r="B635">
        <v>-6.7716254344518667E-4</v>
      </c>
      <c r="C635">
        <v>0</v>
      </c>
    </row>
    <row r="636" spans="1:3">
      <c r="A636" s="788">
        <v>44754</v>
      </c>
      <c r="B636">
        <v>-3.4383980846575124E-4</v>
      </c>
      <c r="C636">
        <v>0</v>
      </c>
    </row>
    <row r="637" spans="1:3">
      <c r="A637" s="788">
        <v>44755</v>
      </c>
      <c r="B637">
        <v>0</v>
      </c>
      <c r="C637">
        <v>0</v>
      </c>
    </row>
    <row r="638" spans="1:3">
      <c r="A638" s="788">
        <v>44756</v>
      </c>
      <c r="B638">
        <v>0</v>
      </c>
      <c r="C638">
        <v>0</v>
      </c>
    </row>
    <row r="639" spans="1:3">
      <c r="A639" s="788">
        <v>44757</v>
      </c>
      <c r="B639">
        <v>0</v>
      </c>
      <c r="C639">
        <v>0</v>
      </c>
    </row>
    <row r="640" spans="1:3">
      <c r="A640" s="788">
        <v>44760</v>
      </c>
      <c r="B640">
        <v>-1.0452984607745019E-4</v>
      </c>
      <c r="C640">
        <v>0</v>
      </c>
    </row>
    <row r="641" spans="1:3">
      <c r="A641" s="788">
        <v>44761</v>
      </c>
      <c r="B641">
        <v>0</v>
      </c>
      <c r="C641">
        <v>0</v>
      </c>
    </row>
    <row r="642" spans="1:3">
      <c r="A642" s="788">
        <v>44762</v>
      </c>
      <c r="B642">
        <v>0</v>
      </c>
      <c r="C642">
        <v>0</v>
      </c>
    </row>
    <row r="643" spans="1:3">
      <c r="A643" s="788">
        <v>44763</v>
      </c>
      <c r="B643">
        <v>0</v>
      </c>
      <c r="C643">
        <v>0</v>
      </c>
    </row>
    <row r="644" spans="1:3">
      <c r="A644" s="788">
        <v>44764</v>
      </c>
      <c r="B644">
        <v>-1.9516074989522902E-4</v>
      </c>
      <c r="C644">
        <v>0</v>
      </c>
    </row>
    <row r="645" spans="1:3">
      <c r="A645" s="788">
        <v>44767</v>
      </c>
      <c r="B645">
        <v>0</v>
      </c>
      <c r="C645">
        <v>0</v>
      </c>
    </row>
    <row r="646" spans="1:3">
      <c r="A646" s="788">
        <v>44768</v>
      </c>
      <c r="B646">
        <v>0</v>
      </c>
      <c r="C646">
        <v>0</v>
      </c>
    </row>
    <row r="647" spans="1:3">
      <c r="A647" s="788">
        <v>44769</v>
      </c>
      <c r="B647">
        <v>0</v>
      </c>
      <c r="C647">
        <v>0</v>
      </c>
    </row>
    <row r="648" spans="1:3">
      <c r="A648" s="788">
        <v>44770</v>
      </c>
      <c r="B648">
        <v>0</v>
      </c>
      <c r="C648">
        <v>0</v>
      </c>
    </row>
    <row r="649" spans="1:3">
      <c r="A649" s="788">
        <v>44771</v>
      </c>
      <c r="B649">
        <v>0</v>
      </c>
      <c r="C649">
        <v>0</v>
      </c>
    </row>
    <row r="650" spans="1:3">
      <c r="A650" s="788">
        <v>44774</v>
      </c>
      <c r="B650">
        <v>0</v>
      </c>
      <c r="C650">
        <v>0</v>
      </c>
    </row>
    <row r="651" spans="1:3">
      <c r="A651" s="788">
        <v>44775</v>
      </c>
      <c r="B651">
        <v>0</v>
      </c>
      <c r="C651">
        <v>0</v>
      </c>
    </row>
    <row r="652" spans="1:3">
      <c r="A652" s="788">
        <v>44776</v>
      </c>
      <c r="B652">
        <v>0</v>
      </c>
      <c r="C652">
        <v>0</v>
      </c>
    </row>
    <row r="653" spans="1:3">
      <c r="A653" s="788">
        <v>44777</v>
      </c>
      <c r="B653">
        <v>0</v>
      </c>
      <c r="C653">
        <v>0</v>
      </c>
    </row>
    <row r="654" spans="1:3">
      <c r="A654" s="788">
        <v>44778</v>
      </c>
      <c r="B654">
        <v>0</v>
      </c>
      <c r="C654">
        <v>0</v>
      </c>
    </row>
    <row r="655" spans="1:3">
      <c r="A655" s="788">
        <v>44781</v>
      </c>
      <c r="B655">
        <v>0</v>
      </c>
      <c r="C655">
        <v>0</v>
      </c>
    </row>
    <row r="656" spans="1:3">
      <c r="A656" s="788">
        <v>44782</v>
      </c>
      <c r="B656">
        <v>0</v>
      </c>
      <c r="C656">
        <v>0</v>
      </c>
    </row>
    <row r="657" spans="1:3">
      <c r="A657" s="788">
        <v>44783</v>
      </c>
      <c r="B657">
        <v>0</v>
      </c>
      <c r="C657">
        <v>0</v>
      </c>
    </row>
    <row r="658" spans="1:3">
      <c r="A658" s="788">
        <v>44784</v>
      </c>
      <c r="B658">
        <v>-3.7737989687425255E-4</v>
      </c>
      <c r="C658">
        <v>0</v>
      </c>
    </row>
    <row r="659" spans="1:3">
      <c r="A659" s="788">
        <v>44785</v>
      </c>
      <c r="B659">
        <v>0</v>
      </c>
      <c r="C659">
        <v>0</v>
      </c>
    </row>
    <row r="660" spans="1:3">
      <c r="A660" s="788">
        <v>44788</v>
      </c>
      <c r="B660">
        <v>0</v>
      </c>
      <c r="C660">
        <v>0</v>
      </c>
    </row>
    <row r="661" spans="1:3">
      <c r="A661" s="788">
        <v>44789</v>
      </c>
      <c r="B661">
        <v>0</v>
      </c>
      <c r="C661">
        <v>0</v>
      </c>
    </row>
    <row r="662" spans="1:3">
      <c r="A662" s="788">
        <v>44790</v>
      </c>
      <c r="B662">
        <v>0</v>
      </c>
      <c r="C662">
        <v>0</v>
      </c>
    </row>
    <row r="663" spans="1:3">
      <c r="A663" s="788">
        <v>44791</v>
      </c>
      <c r="B663">
        <v>0</v>
      </c>
      <c r="C663">
        <v>0</v>
      </c>
    </row>
    <row r="664" spans="1:3">
      <c r="A664" s="788">
        <v>44792</v>
      </c>
      <c r="B664">
        <v>-2.4251760806770495E-4</v>
      </c>
      <c r="C664">
        <v>0</v>
      </c>
    </row>
    <row r="665" spans="1:3">
      <c r="A665" s="788">
        <v>44795</v>
      </c>
      <c r="B665">
        <v>0</v>
      </c>
      <c r="C665">
        <v>0</v>
      </c>
    </row>
    <row r="666" spans="1:3">
      <c r="A666" s="788">
        <v>44796</v>
      </c>
      <c r="B666">
        <v>0</v>
      </c>
      <c r="C666">
        <v>0</v>
      </c>
    </row>
    <row r="667" spans="1:3">
      <c r="A667" s="788">
        <v>44797</v>
      </c>
      <c r="B667">
        <v>0</v>
      </c>
      <c r="C667">
        <v>0</v>
      </c>
    </row>
    <row r="668" spans="1:3">
      <c r="A668" s="788">
        <v>44798</v>
      </c>
      <c r="B668">
        <v>0</v>
      </c>
      <c r="C668">
        <v>0</v>
      </c>
    </row>
    <row r="669" spans="1:3">
      <c r="A669" s="788">
        <v>44799</v>
      </c>
      <c r="B669">
        <v>0</v>
      </c>
      <c r="C669">
        <v>0</v>
      </c>
    </row>
    <row r="670" spans="1:3">
      <c r="A670" s="788">
        <v>44802</v>
      </c>
      <c r="B670">
        <v>0</v>
      </c>
      <c r="C670">
        <v>0</v>
      </c>
    </row>
    <row r="671" spans="1:3">
      <c r="A671" s="788">
        <v>44803</v>
      </c>
      <c r="B671">
        <v>-1.414431057947807E-4</v>
      </c>
      <c r="C671">
        <v>0</v>
      </c>
    </row>
    <row r="672" spans="1:3">
      <c r="A672" s="788">
        <v>44804</v>
      </c>
      <c r="B672">
        <v>0</v>
      </c>
      <c r="C672">
        <v>0</v>
      </c>
    </row>
    <row r="673" spans="1:3">
      <c r="A673" s="788">
        <v>44805</v>
      </c>
      <c r="B673">
        <v>0</v>
      </c>
      <c r="C673">
        <v>0</v>
      </c>
    </row>
    <row r="674" spans="1:3">
      <c r="A674" s="788">
        <v>44806</v>
      </c>
      <c r="B674">
        <v>0</v>
      </c>
      <c r="C674">
        <v>0</v>
      </c>
    </row>
    <row r="675" spans="1:3">
      <c r="A675" s="788">
        <v>44809</v>
      </c>
      <c r="B675">
        <v>0</v>
      </c>
      <c r="C675">
        <v>0</v>
      </c>
    </row>
    <row r="676" spans="1:3">
      <c r="A676" s="788">
        <v>44810</v>
      </c>
      <c r="B676">
        <v>-3.1620246280517073E-4</v>
      </c>
      <c r="C676">
        <v>0</v>
      </c>
    </row>
    <row r="677" spans="1:3">
      <c r="A677" s="788">
        <v>44812</v>
      </c>
      <c r="B677">
        <v>0</v>
      </c>
      <c r="C677">
        <v>0</v>
      </c>
    </row>
    <row r="678" spans="1:3">
      <c r="A678" s="788">
        <v>44813</v>
      </c>
      <c r="B678">
        <v>0</v>
      </c>
      <c r="C678">
        <v>0</v>
      </c>
    </row>
    <row r="679" spans="1:3">
      <c r="A679" s="788">
        <v>44816</v>
      </c>
      <c r="B679">
        <v>0</v>
      </c>
      <c r="C679">
        <v>0</v>
      </c>
    </row>
    <row r="680" spans="1:3">
      <c r="A680" s="788">
        <v>44817</v>
      </c>
      <c r="B680">
        <v>0</v>
      </c>
      <c r="C680">
        <v>0</v>
      </c>
    </row>
    <row r="681" spans="1:3">
      <c r="A681" s="788">
        <v>44818</v>
      </c>
      <c r="B681">
        <v>0</v>
      </c>
      <c r="C681">
        <v>0</v>
      </c>
    </row>
    <row r="682" spans="1:3">
      <c r="A682" s="788">
        <v>44819</v>
      </c>
      <c r="B682">
        <v>0</v>
      </c>
      <c r="C682">
        <v>0</v>
      </c>
    </row>
    <row r="683" spans="1:3">
      <c r="A683" s="788">
        <v>44820</v>
      </c>
      <c r="B683">
        <v>0</v>
      </c>
      <c r="C683">
        <v>0</v>
      </c>
    </row>
    <row r="684" spans="1:3">
      <c r="A684" s="788">
        <v>44823</v>
      </c>
      <c r="B684">
        <v>0</v>
      </c>
      <c r="C684">
        <v>0</v>
      </c>
    </row>
    <row r="685" spans="1:3">
      <c r="A685" s="788">
        <v>44824</v>
      </c>
      <c r="B685">
        <v>0</v>
      </c>
      <c r="C685">
        <v>0</v>
      </c>
    </row>
    <row r="686" spans="1:3">
      <c r="A686" s="788">
        <v>44825</v>
      </c>
      <c r="B686">
        <v>0</v>
      </c>
      <c r="C686">
        <v>0</v>
      </c>
    </row>
    <row r="687" spans="1:3">
      <c r="A687" s="788">
        <v>44826</v>
      </c>
      <c r="B687">
        <v>0</v>
      </c>
      <c r="C687">
        <v>0</v>
      </c>
    </row>
    <row r="688" spans="1:3">
      <c r="A688" s="788">
        <v>44827</v>
      </c>
      <c r="B688">
        <v>0</v>
      </c>
      <c r="C688">
        <v>0</v>
      </c>
    </row>
    <row r="689" spans="1:3">
      <c r="A689" s="788">
        <v>44830</v>
      </c>
      <c r="B689">
        <v>-5.8489059848132463E-4</v>
      </c>
      <c r="C689">
        <v>0</v>
      </c>
    </row>
    <row r="690" spans="1:3">
      <c r="A690" s="788">
        <v>44831</v>
      </c>
      <c r="B690">
        <v>-4.2214282900443489E-4</v>
      </c>
      <c r="C690">
        <v>0</v>
      </c>
    </row>
    <row r="691" spans="1:3">
      <c r="A691" s="788">
        <v>44832</v>
      </c>
      <c r="B691">
        <v>-3.3368914632447844E-4</v>
      </c>
      <c r="C691">
        <v>0</v>
      </c>
    </row>
    <row r="692" spans="1:3">
      <c r="A692" s="788">
        <v>44833</v>
      </c>
      <c r="B692">
        <v>0</v>
      </c>
      <c r="C692">
        <v>0</v>
      </c>
    </row>
    <row r="693" spans="1:3">
      <c r="A693" s="788">
        <v>44834</v>
      </c>
      <c r="B693">
        <v>0</v>
      </c>
      <c r="C693">
        <v>0</v>
      </c>
    </row>
    <row r="694" spans="1:3">
      <c r="A694" s="788">
        <v>44837</v>
      </c>
      <c r="B694">
        <v>0</v>
      </c>
      <c r="C694">
        <v>0</v>
      </c>
    </row>
    <row r="695" spans="1:3">
      <c r="A695" s="788">
        <v>44838</v>
      </c>
      <c r="B695">
        <v>0</v>
      </c>
      <c r="C695">
        <v>0</v>
      </c>
    </row>
    <row r="696" spans="1:3">
      <c r="A696" s="788">
        <v>44839</v>
      </c>
      <c r="B696">
        <v>0</v>
      </c>
      <c r="C696">
        <v>0</v>
      </c>
    </row>
    <row r="697" spans="1:3">
      <c r="A697" s="788">
        <v>44840</v>
      </c>
      <c r="B697">
        <v>0</v>
      </c>
      <c r="C697">
        <v>0</v>
      </c>
    </row>
    <row r="698" spans="1:3">
      <c r="A698" s="788">
        <v>44841</v>
      </c>
      <c r="B698">
        <v>0</v>
      </c>
      <c r="C698">
        <v>0</v>
      </c>
    </row>
    <row r="699" spans="1:3">
      <c r="A699" s="788">
        <v>44844</v>
      </c>
      <c r="B699">
        <v>0</v>
      </c>
      <c r="C699">
        <v>0</v>
      </c>
    </row>
    <row r="700" spans="1:3">
      <c r="A700" s="788">
        <v>44845</v>
      </c>
      <c r="B700">
        <v>-3.7458773833931591E-4</v>
      </c>
      <c r="C700">
        <v>0</v>
      </c>
    </row>
    <row r="701" spans="1:3">
      <c r="A701" s="788">
        <v>44847</v>
      </c>
      <c r="B701">
        <v>-7.46850249401243E-5</v>
      </c>
      <c r="C701">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59A37-D89E-44DE-A658-13360DF877F2}">
  <sheetPr>
    <tabColor theme="8"/>
  </sheetPr>
  <dimension ref="A2:E703"/>
  <sheetViews>
    <sheetView topLeftCell="A681" zoomScale="115" zoomScaleNormal="115" workbookViewId="0">
      <selection activeCell="B701" sqref="B701"/>
    </sheetView>
  </sheetViews>
  <sheetFormatPr defaultRowHeight="18.75"/>
  <cols>
    <col min="1" max="1" width="10.69921875" customWidth="1"/>
    <col min="2" max="2" width="8.796875" style="792"/>
    <col min="3" max="3" width="10.796875" bestFit="1" customWidth="1"/>
  </cols>
  <sheetData>
    <row r="2" spans="1:3">
      <c r="B2" s="792" t="s">
        <v>2656</v>
      </c>
      <c r="C2" s="794"/>
    </row>
    <row r="3" spans="1:3">
      <c r="A3" s="788">
        <v>43832</v>
      </c>
      <c r="B3" s="792">
        <v>1.4078835909369437E-3</v>
      </c>
    </row>
    <row r="4" spans="1:3">
      <c r="A4" s="788">
        <v>43833</v>
      </c>
      <c r="B4" s="792">
        <v>1.3012052709089339E-3</v>
      </c>
      <c r="C4" s="791"/>
    </row>
    <row r="5" spans="1:3">
      <c r="A5" s="788">
        <v>43836</v>
      </c>
      <c r="B5" s="792">
        <v>1.2269604086982966E-3</v>
      </c>
      <c r="C5" s="791"/>
    </row>
    <row r="6" spans="1:3">
      <c r="A6" s="788">
        <v>43837</v>
      </c>
      <c r="B6" s="792">
        <v>1.4498246539151882E-3</v>
      </c>
      <c r="C6" s="791"/>
    </row>
    <row r="7" spans="1:3">
      <c r="A7" s="788">
        <v>43838</v>
      </c>
      <c r="B7" s="792">
        <v>1.6862473241852083E-3</v>
      </c>
      <c r="C7" s="791"/>
    </row>
    <row r="8" spans="1:3">
      <c r="A8" s="788">
        <v>43839</v>
      </c>
      <c r="B8" s="792">
        <v>2.0818121192869299E-3</v>
      </c>
      <c r="C8" s="791"/>
    </row>
    <row r="9" spans="1:3">
      <c r="A9" s="788">
        <v>43840</v>
      </c>
      <c r="B9" s="792">
        <v>2.3476375303399521E-3</v>
      </c>
      <c r="C9" s="791"/>
    </row>
    <row r="10" spans="1:3">
      <c r="A10" s="788">
        <v>43843</v>
      </c>
      <c r="B10" s="792">
        <v>3.1457732048241205E-3</v>
      </c>
      <c r="C10" s="791"/>
    </row>
    <row r="11" spans="1:3">
      <c r="A11" s="788">
        <v>43844</v>
      </c>
      <c r="B11" s="792">
        <v>3.6129011945718048E-3</v>
      </c>
      <c r="C11" s="791"/>
    </row>
    <row r="12" spans="1:3">
      <c r="A12" s="788">
        <v>43845</v>
      </c>
      <c r="B12" s="792">
        <v>3.6313163467736054E-3</v>
      </c>
      <c r="C12" s="791"/>
    </row>
    <row r="13" spans="1:3">
      <c r="A13" s="788">
        <v>43846</v>
      </c>
      <c r="B13" s="792">
        <v>3.8465735398420797E-3</v>
      </c>
      <c r="C13" s="791"/>
    </row>
    <row r="14" spans="1:3">
      <c r="A14" s="788">
        <v>43847</v>
      </c>
      <c r="B14" s="792">
        <v>4.6617319143924529E-3</v>
      </c>
      <c r="C14" s="791"/>
    </row>
    <row r="15" spans="1:3">
      <c r="A15" s="788">
        <v>43850</v>
      </c>
      <c r="B15" s="792">
        <v>5.1123036945139866E-3</v>
      </c>
      <c r="C15" s="791"/>
    </row>
    <row r="16" spans="1:3">
      <c r="A16" s="788">
        <v>43851</v>
      </c>
      <c r="B16" s="792">
        <v>4.8000702123038863E-3</v>
      </c>
      <c r="C16" s="791"/>
    </row>
    <row r="17" spans="1:3">
      <c r="A17" s="788">
        <v>43852</v>
      </c>
      <c r="B17" s="792">
        <v>5.597837892939328E-3</v>
      </c>
      <c r="C17" s="791"/>
    </row>
    <row r="18" spans="1:3">
      <c r="A18" s="788">
        <v>43853</v>
      </c>
      <c r="B18" s="792">
        <v>6.1758254637254151E-3</v>
      </c>
      <c r="C18" s="791"/>
    </row>
    <row r="19" spans="1:3">
      <c r="A19" s="788">
        <v>43854</v>
      </c>
      <c r="B19" s="792">
        <v>5.8820515278605878E-3</v>
      </c>
      <c r="C19" s="791"/>
    </row>
    <row r="20" spans="1:3">
      <c r="A20" s="788">
        <v>43857</v>
      </c>
      <c r="B20" s="792">
        <v>4.6661276564707865E-3</v>
      </c>
      <c r="C20" s="791"/>
    </row>
    <row r="21" spans="1:3">
      <c r="A21" s="788">
        <v>43858</v>
      </c>
      <c r="B21" s="792">
        <v>5.8408320985114948E-3</v>
      </c>
      <c r="C21" s="791"/>
    </row>
    <row r="22" spans="1:3">
      <c r="A22" s="788">
        <v>43859</v>
      </c>
      <c r="B22" s="792">
        <v>5.8314855890269079E-3</v>
      </c>
      <c r="C22" s="791"/>
    </row>
    <row r="23" spans="1:3">
      <c r="A23" s="788">
        <v>43860</v>
      </c>
      <c r="B23" s="792">
        <v>5.8737886113107152E-3</v>
      </c>
      <c r="C23" s="791"/>
    </row>
    <row r="24" spans="1:3">
      <c r="A24" s="788">
        <v>43861</v>
      </c>
      <c r="B24" s="792">
        <v>5.6225557775266832E-3</v>
      </c>
      <c r="C24" s="791"/>
    </row>
    <row r="25" spans="1:3">
      <c r="A25" s="788">
        <v>43864</v>
      </c>
      <c r="B25" s="792">
        <v>6.1971885320797337E-3</v>
      </c>
      <c r="C25" s="791"/>
    </row>
    <row r="26" spans="1:3">
      <c r="A26" s="788">
        <v>43865</v>
      </c>
      <c r="B26" s="792">
        <v>6.8097267228266478E-3</v>
      </c>
      <c r="C26" s="791"/>
    </row>
    <row r="27" spans="1:3">
      <c r="A27" s="788">
        <v>43866</v>
      </c>
      <c r="B27" s="792">
        <v>7.6554216006317066E-3</v>
      </c>
      <c r="C27" s="791"/>
    </row>
    <row r="28" spans="1:3">
      <c r="A28" s="788">
        <v>43867</v>
      </c>
      <c r="B28" s="792">
        <v>7.5960821169653858E-3</v>
      </c>
      <c r="C28" s="791"/>
    </row>
    <row r="29" spans="1:3">
      <c r="A29" s="788">
        <v>43868</v>
      </c>
      <c r="B29" s="792">
        <v>7.1753681708683903E-3</v>
      </c>
      <c r="C29" s="791"/>
    </row>
    <row r="30" spans="1:3">
      <c r="A30" s="788">
        <v>43871</v>
      </c>
      <c r="B30" s="792">
        <v>6.7661784607371267E-3</v>
      </c>
      <c r="C30" s="791"/>
    </row>
    <row r="31" spans="1:3">
      <c r="A31" s="788">
        <v>43872</v>
      </c>
      <c r="B31" s="792">
        <v>8.0601026206474913E-3</v>
      </c>
      <c r="C31" s="791"/>
    </row>
    <row r="32" spans="1:3">
      <c r="A32" s="788">
        <v>43873</v>
      </c>
      <c r="B32" s="792">
        <v>9.0086389056955873E-3</v>
      </c>
      <c r="C32" s="791"/>
    </row>
    <row r="33" spans="1:3">
      <c r="A33" s="788">
        <v>43874</v>
      </c>
      <c r="B33" s="792">
        <v>9.023587063449412E-3</v>
      </c>
      <c r="C33" s="791"/>
    </row>
    <row r="34" spans="1:3">
      <c r="A34" s="788">
        <v>43875</v>
      </c>
      <c r="B34" s="792">
        <v>9.1656399342761041E-3</v>
      </c>
      <c r="C34" s="791"/>
    </row>
    <row r="35" spans="1:3">
      <c r="A35" s="788">
        <v>43878</v>
      </c>
      <c r="B35" s="792">
        <v>9.696732018171117E-3</v>
      </c>
      <c r="C35" s="791"/>
    </row>
    <row r="36" spans="1:3">
      <c r="A36" s="788">
        <v>43879</v>
      </c>
      <c r="B36" s="792">
        <v>9.8495210556945878E-3</v>
      </c>
      <c r="C36" s="791"/>
    </row>
    <row r="37" spans="1:3">
      <c r="A37" s="788">
        <v>43880</v>
      </c>
      <c r="B37" s="792">
        <v>1.0579668658846852E-2</v>
      </c>
      <c r="C37" s="791"/>
    </row>
    <row r="38" spans="1:3">
      <c r="A38" s="788">
        <v>43881</v>
      </c>
      <c r="B38" s="792">
        <v>9.9859346454493902E-3</v>
      </c>
      <c r="C38" s="791"/>
    </row>
    <row r="39" spans="1:3">
      <c r="A39" s="788">
        <v>43882</v>
      </c>
      <c r="B39" s="792">
        <v>9.727801387749313E-3</v>
      </c>
      <c r="C39" s="791"/>
    </row>
    <row r="40" spans="1:3">
      <c r="A40" s="788">
        <v>43887</v>
      </c>
      <c r="B40" s="792">
        <v>6.7163916742820629E-3</v>
      </c>
      <c r="C40" s="791"/>
    </row>
    <row r="41" spans="1:3">
      <c r="A41" s="788">
        <v>43888</v>
      </c>
      <c r="B41" s="792">
        <v>5.621440049777604E-3</v>
      </c>
      <c r="C41" s="791"/>
    </row>
    <row r="42" spans="1:3">
      <c r="A42" s="788">
        <v>43889</v>
      </c>
      <c r="B42" s="792">
        <v>6.2169034644363741E-3</v>
      </c>
      <c r="C42" s="791"/>
    </row>
    <row r="43" spans="1:3">
      <c r="A43" s="788">
        <v>43892</v>
      </c>
      <c r="B43" s="792">
        <v>7.8119144051793654E-3</v>
      </c>
      <c r="C43" s="791"/>
    </row>
    <row r="44" spans="1:3">
      <c r="A44" s="788">
        <v>43893</v>
      </c>
      <c r="B44" s="792">
        <v>8.0827955103113247E-3</v>
      </c>
      <c r="C44" s="791"/>
    </row>
    <row r="45" spans="1:3">
      <c r="A45" s="788">
        <v>43894</v>
      </c>
      <c r="B45" s="792">
        <v>9.4460867808128235E-3</v>
      </c>
      <c r="C45" s="791"/>
    </row>
    <row r="46" spans="1:3">
      <c r="A46" s="788">
        <v>43895</v>
      </c>
      <c r="B46" s="792">
        <v>7.3631678533530032E-3</v>
      </c>
      <c r="C46" s="791"/>
    </row>
    <row r="47" spans="1:3">
      <c r="A47" s="788">
        <v>43896</v>
      </c>
      <c r="B47" s="792">
        <v>5.9433572573521776E-3</v>
      </c>
      <c r="C47" s="791"/>
    </row>
    <row r="48" spans="1:3">
      <c r="A48" s="788">
        <v>43899</v>
      </c>
      <c r="B48" s="792">
        <v>1.113585208898149E-3</v>
      </c>
      <c r="C48" s="791"/>
    </row>
    <row r="49" spans="1:3">
      <c r="A49" s="788">
        <v>43900</v>
      </c>
      <c r="B49" s="792">
        <v>3.8512776023718054E-3</v>
      </c>
      <c r="C49" s="791"/>
    </row>
    <row r="50" spans="1:3">
      <c r="A50" s="788">
        <v>43901</v>
      </c>
      <c r="B50" s="792">
        <v>-3.2292089923613432E-5</v>
      </c>
      <c r="C50" s="791"/>
    </row>
    <row r="51" spans="1:3">
      <c r="A51" s="788">
        <v>43902</v>
      </c>
      <c r="B51" s="792">
        <v>-6.3552315356384392E-3</v>
      </c>
      <c r="C51" s="791"/>
    </row>
    <row r="52" spans="1:3">
      <c r="A52" s="788">
        <v>43903</v>
      </c>
      <c r="B52" s="792">
        <v>-9.04291814124214E-4</v>
      </c>
      <c r="C52" s="791"/>
    </row>
    <row r="53" spans="1:3">
      <c r="A53" s="788">
        <v>43906</v>
      </c>
      <c r="B53" s="792">
        <v>-5.4441658551034333E-3</v>
      </c>
      <c r="C53" s="791"/>
    </row>
    <row r="54" spans="1:3">
      <c r="A54" s="788">
        <v>43907</v>
      </c>
      <c r="B54" s="792">
        <v>-4.172648317312122E-3</v>
      </c>
      <c r="C54" s="791"/>
    </row>
    <row r="55" spans="1:3">
      <c r="A55" s="788">
        <v>43908</v>
      </c>
      <c r="B55" s="792">
        <v>-9.0789597469908001E-3</v>
      </c>
      <c r="C55" s="791"/>
    </row>
    <row r="56" spans="1:3">
      <c r="A56" s="788">
        <v>43909</v>
      </c>
      <c r="B56" s="792">
        <v>-8.778624565717319E-3</v>
      </c>
      <c r="C56" s="791"/>
    </row>
    <row r="57" spans="1:3">
      <c r="A57" s="788">
        <v>43910</v>
      </c>
      <c r="B57" s="792">
        <v>-9.1497428093301192E-3</v>
      </c>
      <c r="C57" s="791"/>
    </row>
    <row r="58" spans="1:3">
      <c r="A58" s="788">
        <v>43913</v>
      </c>
      <c r="B58" s="792">
        <v>-1.098771253573394E-2</v>
      </c>
      <c r="C58" s="791"/>
    </row>
    <row r="59" spans="1:3">
      <c r="A59" s="788">
        <v>43914</v>
      </c>
      <c r="B59" s="792">
        <v>-8.2899751833099833E-3</v>
      </c>
      <c r="C59" s="791"/>
    </row>
    <row r="60" spans="1:3">
      <c r="A60" s="788">
        <v>43915</v>
      </c>
      <c r="B60" s="792">
        <v>-6.7941551080221707E-3</v>
      </c>
      <c r="C60" s="791"/>
    </row>
    <row r="61" spans="1:3">
      <c r="A61" s="788">
        <v>43916</v>
      </c>
      <c r="B61" s="792">
        <v>-5.0784492840785234E-3</v>
      </c>
      <c r="C61" s="791"/>
    </row>
    <row r="62" spans="1:3">
      <c r="A62" s="788">
        <v>43917</v>
      </c>
      <c r="B62" s="792">
        <v>-6.3680735155157153E-3</v>
      </c>
      <c r="C62" s="791"/>
    </row>
    <row r="63" spans="1:3">
      <c r="A63" s="788">
        <v>43920</v>
      </c>
      <c r="B63" s="792">
        <v>-5.6021461420497909E-3</v>
      </c>
      <c r="C63" s="791"/>
    </row>
    <row r="64" spans="1:3">
      <c r="A64" s="788">
        <v>43921</v>
      </c>
      <c r="B64" s="792">
        <v>-7.0356640984472474E-3</v>
      </c>
      <c r="C64" s="791"/>
    </row>
    <row r="65" spans="1:3">
      <c r="A65" s="788">
        <v>43922</v>
      </c>
      <c r="B65" s="792">
        <v>-8.5842893335404957E-3</v>
      </c>
      <c r="C65" s="791"/>
    </row>
    <row r="66" spans="1:3">
      <c r="A66" s="788">
        <v>43923</v>
      </c>
      <c r="B66" s="792">
        <v>-8.6490672948882352E-3</v>
      </c>
      <c r="C66" s="791"/>
    </row>
    <row r="67" spans="1:3">
      <c r="A67" s="788">
        <v>43924</v>
      </c>
      <c r="B67" s="792">
        <v>-9.4752771736144048E-3</v>
      </c>
      <c r="C67" s="791"/>
    </row>
    <row r="68" spans="1:3">
      <c r="A68" s="788">
        <v>43927</v>
      </c>
      <c r="B68" s="792">
        <v>-7.5740473937432329E-3</v>
      </c>
      <c r="C68" s="791"/>
    </row>
    <row r="69" spans="1:3">
      <c r="A69" s="788">
        <v>43928</v>
      </c>
      <c r="B69" s="792">
        <v>-7.2363277796025915E-3</v>
      </c>
      <c r="C69" s="791"/>
    </row>
    <row r="70" spans="1:3">
      <c r="A70" s="788">
        <v>43929</v>
      </c>
      <c r="B70" s="792">
        <v>-6.8251547352711217E-3</v>
      </c>
      <c r="C70" s="791"/>
    </row>
    <row r="71" spans="1:3">
      <c r="A71" s="788">
        <v>43930</v>
      </c>
      <c r="B71" s="792">
        <v>-6.6330367955145242E-3</v>
      </c>
      <c r="C71" s="791"/>
    </row>
    <row r="72" spans="1:3">
      <c r="A72" s="788">
        <v>43934</v>
      </c>
      <c r="B72" s="792">
        <v>-6.4696076787666978E-3</v>
      </c>
      <c r="C72" s="791"/>
    </row>
    <row r="73" spans="1:3">
      <c r="A73" s="788">
        <v>43935</v>
      </c>
      <c r="B73" s="792">
        <v>-4.608353528204101E-3</v>
      </c>
      <c r="C73" s="791"/>
    </row>
    <row r="74" spans="1:3">
      <c r="A74" s="788">
        <v>43936</v>
      </c>
      <c r="B74" s="792">
        <v>-4.443107968718718E-3</v>
      </c>
      <c r="C74" s="791"/>
    </row>
    <row r="75" spans="1:3">
      <c r="A75" s="788">
        <v>43937</v>
      </c>
      <c r="B75" s="792">
        <v>-3.4351587063210509E-3</v>
      </c>
      <c r="C75" s="791"/>
    </row>
    <row r="76" spans="1:3">
      <c r="A76" s="788">
        <v>43938</v>
      </c>
      <c r="B76" s="792">
        <v>-2.633369301312527E-3</v>
      </c>
      <c r="C76" s="791"/>
    </row>
    <row r="77" spans="1:3">
      <c r="A77" s="788">
        <v>43941</v>
      </c>
      <c r="B77" s="792">
        <v>-1.5384857754691117E-3</v>
      </c>
      <c r="C77" s="791"/>
    </row>
    <row r="78" spans="1:3">
      <c r="A78" s="788">
        <v>43943</v>
      </c>
      <c r="B78" s="792">
        <v>1.6918912934782426E-4</v>
      </c>
      <c r="C78" s="791"/>
    </row>
    <row r="79" spans="1:3">
      <c r="A79" s="788">
        <v>43944</v>
      </c>
      <c r="B79" s="792">
        <v>-4.7296804985141883E-4</v>
      </c>
      <c r="C79" s="791"/>
    </row>
    <row r="80" spans="1:3">
      <c r="A80" s="788">
        <v>43945</v>
      </c>
      <c r="B80" s="792">
        <v>-3.0366103743846296E-3</v>
      </c>
      <c r="C80" s="791"/>
    </row>
    <row r="81" spans="1:3">
      <c r="A81" s="788">
        <v>43948</v>
      </c>
      <c r="B81" s="792">
        <v>-2.0352129564759069E-3</v>
      </c>
      <c r="C81" s="791"/>
    </row>
    <row r="82" spans="1:3">
      <c r="A82" s="788">
        <v>43949</v>
      </c>
      <c r="B82" s="792">
        <v>-3.24130774297271E-4</v>
      </c>
      <c r="C82" s="791"/>
    </row>
    <row r="83" spans="1:3">
      <c r="A83" s="788">
        <v>43950</v>
      </c>
      <c r="B83" s="792">
        <v>8.522228233864837E-4</v>
      </c>
      <c r="C83" s="791"/>
    </row>
    <row r="84" spans="1:3">
      <c r="A84" s="788">
        <v>43951</v>
      </c>
      <c r="B84" s="792">
        <v>2.5558930676705671E-4</v>
      </c>
      <c r="C84" s="791"/>
    </row>
    <row r="85" spans="1:3">
      <c r="A85" s="788">
        <v>43955</v>
      </c>
      <c r="B85" s="792">
        <v>-6.2636287711415051E-5</v>
      </c>
      <c r="C85" s="791"/>
    </row>
    <row r="86" spans="1:3">
      <c r="A86" s="788">
        <v>43956</v>
      </c>
      <c r="B86" s="792">
        <v>6.3579598781204893E-4</v>
      </c>
      <c r="C86" s="791"/>
    </row>
    <row r="87" spans="1:3">
      <c r="A87" s="788">
        <v>43957</v>
      </c>
      <c r="B87" s="792">
        <v>1.0924285647060383E-3</v>
      </c>
      <c r="C87" s="791"/>
    </row>
    <row r="88" spans="1:3">
      <c r="A88" s="788">
        <v>43958</v>
      </c>
      <c r="B88" s="792">
        <v>1.4843463622413733E-3</v>
      </c>
      <c r="C88" s="791"/>
    </row>
    <row r="89" spans="1:3">
      <c r="A89" s="788">
        <v>43959</v>
      </c>
      <c r="B89" s="792">
        <v>2.0889153998648879E-3</v>
      </c>
      <c r="C89" s="791"/>
    </row>
    <row r="90" spans="1:3">
      <c r="A90" s="788">
        <v>43962</v>
      </c>
      <c r="B90" s="792">
        <v>1.9995602547908664E-3</v>
      </c>
      <c r="C90" s="791"/>
    </row>
    <row r="91" spans="1:3">
      <c r="A91" s="788">
        <v>43963</v>
      </c>
      <c r="B91" s="792">
        <v>1.2440713000987369E-3</v>
      </c>
      <c r="C91" s="791"/>
    </row>
    <row r="92" spans="1:3">
      <c r="A92" s="788">
        <v>43964</v>
      </c>
      <c r="B92" s="792">
        <v>1.2765599557342799E-3</v>
      </c>
      <c r="C92" s="791"/>
    </row>
    <row r="93" spans="1:3">
      <c r="A93" s="788">
        <v>43965</v>
      </c>
      <c r="B93" s="792">
        <v>1.5739462998392018E-3</v>
      </c>
      <c r="C93" s="791"/>
    </row>
    <row r="94" spans="1:3">
      <c r="A94" s="788">
        <v>43966</v>
      </c>
      <c r="B94" s="792">
        <v>1.3613847066529239E-3</v>
      </c>
      <c r="C94" s="791"/>
    </row>
    <row r="95" spans="1:3">
      <c r="A95" s="788">
        <v>43969</v>
      </c>
      <c r="B95" s="792">
        <v>2.4102615954300077E-3</v>
      </c>
      <c r="C95" s="791"/>
    </row>
    <row r="96" spans="1:3">
      <c r="A96" s="788">
        <v>43970</v>
      </c>
      <c r="B96" s="792">
        <v>2.6771985071658566E-3</v>
      </c>
      <c r="C96" s="791"/>
    </row>
    <row r="97" spans="1:3">
      <c r="A97" s="788">
        <v>43971</v>
      </c>
      <c r="B97" s="792">
        <v>3.1891851445766672E-3</v>
      </c>
      <c r="C97" s="791"/>
    </row>
    <row r="98" spans="1:3">
      <c r="A98" s="788">
        <v>43972</v>
      </c>
      <c r="B98" s="792">
        <v>3.51104308794703E-3</v>
      </c>
      <c r="C98" s="791"/>
    </row>
    <row r="99" spans="1:3">
      <c r="A99" s="788">
        <v>43973</v>
      </c>
      <c r="B99" s="792">
        <v>3.5071844557310605E-3</v>
      </c>
      <c r="C99" s="791"/>
    </row>
    <row r="100" spans="1:3">
      <c r="A100" s="788">
        <v>43976</v>
      </c>
      <c r="B100" s="792">
        <v>5.2125033248966446E-3</v>
      </c>
      <c r="C100" s="791"/>
    </row>
    <row r="101" spans="1:3">
      <c r="A101" s="788">
        <v>43977</v>
      </c>
      <c r="B101" s="792">
        <v>5.4128833241566809E-3</v>
      </c>
      <c r="C101" s="791"/>
    </row>
    <row r="102" spans="1:3">
      <c r="A102" s="788">
        <v>43978</v>
      </c>
      <c r="B102" s="792">
        <v>6.4771246418695583E-3</v>
      </c>
      <c r="C102" s="791"/>
    </row>
    <row r="103" spans="1:3">
      <c r="A103" s="788">
        <v>43979</v>
      </c>
      <c r="B103" s="792">
        <v>6.4081908241868657E-3</v>
      </c>
      <c r="C103" s="791"/>
    </row>
    <row r="104" spans="1:3">
      <c r="A104" s="788">
        <v>43980</v>
      </c>
      <c r="B104" s="792">
        <v>6.8956652061333834E-3</v>
      </c>
      <c r="C104" s="791"/>
    </row>
    <row r="105" spans="1:3">
      <c r="A105" s="788">
        <v>43983</v>
      </c>
      <c r="B105" s="792">
        <v>7.5791843947690118E-3</v>
      </c>
      <c r="C105" s="791"/>
    </row>
    <row r="106" spans="1:3">
      <c r="A106" s="788">
        <v>43984</v>
      </c>
      <c r="B106" s="792">
        <v>8.6640183376174296E-3</v>
      </c>
      <c r="C106" s="791"/>
    </row>
    <row r="107" spans="1:3">
      <c r="A107" s="788">
        <v>43985</v>
      </c>
      <c r="B107" s="792">
        <v>1.0011108486049913E-2</v>
      </c>
      <c r="C107" s="791"/>
    </row>
    <row r="108" spans="1:3">
      <c r="A108" s="788">
        <v>43986</v>
      </c>
      <c r="B108" s="792">
        <v>1.0618642223873653E-2</v>
      </c>
      <c r="C108" s="791"/>
    </row>
    <row r="109" spans="1:3">
      <c r="A109" s="788">
        <v>43987</v>
      </c>
      <c r="B109" s="792">
        <v>1.152144087895679E-2</v>
      </c>
      <c r="C109" s="791"/>
    </row>
    <row r="110" spans="1:3">
      <c r="A110" s="788">
        <v>43990</v>
      </c>
      <c r="B110" s="792">
        <v>1.296793085686776E-2</v>
      </c>
      <c r="C110" s="791"/>
    </row>
    <row r="111" spans="1:3">
      <c r="A111" s="788">
        <v>43991</v>
      </c>
      <c r="B111" s="792">
        <v>1.2824122727857379E-2</v>
      </c>
      <c r="C111" s="791"/>
    </row>
    <row r="112" spans="1:3">
      <c r="A112" s="788">
        <v>43992</v>
      </c>
      <c r="B112" s="792">
        <v>1.2651581795605216E-2</v>
      </c>
      <c r="C112" s="791"/>
    </row>
    <row r="113" spans="1:3">
      <c r="A113" s="788">
        <v>43994</v>
      </c>
      <c r="B113" s="792">
        <v>1.1945354413292364E-2</v>
      </c>
      <c r="C113" s="791"/>
    </row>
    <row r="114" spans="1:3">
      <c r="A114" s="788">
        <v>43997</v>
      </c>
      <c r="B114" s="792">
        <v>1.2177946193686839E-2</v>
      </c>
      <c r="C114" s="791"/>
    </row>
    <row r="115" spans="1:3">
      <c r="A115" s="788">
        <v>43998</v>
      </c>
      <c r="B115" s="792">
        <v>1.2682766122748212E-2</v>
      </c>
      <c r="C115" s="791"/>
    </row>
    <row r="116" spans="1:3">
      <c r="A116" s="788">
        <v>43999</v>
      </c>
      <c r="B116" s="792">
        <v>1.3794246626034568E-2</v>
      </c>
      <c r="C116" s="791"/>
    </row>
    <row r="117" spans="1:3">
      <c r="A117" s="788">
        <v>44000</v>
      </c>
      <c r="B117" s="792">
        <v>1.4285446488135456E-2</v>
      </c>
      <c r="C117" s="791"/>
    </row>
    <row r="118" spans="1:3">
      <c r="A118" s="788">
        <v>44001</v>
      </c>
      <c r="B118" s="792">
        <v>1.4520316333717753E-2</v>
      </c>
      <c r="C118" s="791"/>
    </row>
    <row r="119" spans="1:3">
      <c r="A119" s="788">
        <v>44004</v>
      </c>
      <c r="B119" s="792">
        <v>1.4670261789349937E-2</v>
      </c>
      <c r="C119" s="791"/>
    </row>
    <row r="120" spans="1:3">
      <c r="A120" s="788">
        <v>44005</v>
      </c>
      <c r="B120" s="792">
        <v>1.5307290997977008E-2</v>
      </c>
      <c r="C120" s="791"/>
    </row>
    <row r="121" spans="1:3">
      <c r="A121" s="788">
        <v>44006</v>
      </c>
      <c r="B121" s="792">
        <v>1.4591154187352684E-2</v>
      </c>
      <c r="C121" s="791"/>
    </row>
    <row r="122" spans="1:3">
      <c r="A122" s="788">
        <v>44007</v>
      </c>
      <c r="B122" s="792">
        <v>1.5633771563553722E-2</v>
      </c>
      <c r="C122" s="791"/>
    </row>
    <row r="123" spans="1:3">
      <c r="A123" s="788">
        <v>44008</v>
      </c>
      <c r="B123" s="792">
        <v>1.4806440969350465E-2</v>
      </c>
      <c r="C123" s="791"/>
    </row>
    <row r="124" spans="1:3">
      <c r="A124" s="788">
        <v>44011</v>
      </c>
      <c r="B124" s="792">
        <v>1.579664717227125E-2</v>
      </c>
      <c r="C124" s="791"/>
    </row>
    <row r="125" spans="1:3">
      <c r="A125" s="788">
        <v>44012</v>
      </c>
      <c r="B125" s="792">
        <v>1.6610682695216816E-2</v>
      </c>
      <c r="C125" s="791"/>
    </row>
    <row r="126" spans="1:3">
      <c r="A126" s="788">
        <v>44013</v>
      </c>
      <c r="B126" s="792">
        <v>1.7535282441048405E-2</v>
      </c>
      <c r="C126" s="791"/>
    </row>
    <row r="127" spans="1:3">
      <c r="A127" s="788">
        <v>44014</v>
      </c>
      <c r="B127" s="792">
        <v>1.7836374995692239E-2</v>
      </c>
      <c r="C127" s="791"/>
    </row>
    <row r="128" spans="1:3">
      <c r="A128" s="788">
        <v>44015</v>
      </c>
      <c r="B128" s="792">
        <v>1.8592429739222593E-2</v>
      </c>
      <c r="C128" s="791"/>
    </row>
    <row r="129" spans="1:3">
      <c r="A129" s="788">
        <v>44018</v>
      </c>
      <c r="B129" s="792">
        <v>1.9854509071785209E-2</v>
      </c>
      <c r="C129" s="791"/>
    </row>
    <row r="130" spans="1:3">
      <c r="A130" s="788">
        <v>44019</v>
      </c>
      <c r="B130" s="792">
        <v>1.9588769053019872E-2</v>
      </c>
      <c r="C130" s="791"/>
    </row>
    <row r="131" spans="1:3">
      <c r="A131" s="788">
        <v>44020</v>
      </c>
      <c r="B131" s="792">
        <v>2.0744193222090423E-2</v>
      </c>
      <c r="C131" s="791"/>
    </row>
    <row r="132" spans="1:3">
      <c r="A132" s="788">
        <v>44021</v>
      </c>
      <c r="B132" s="792">
        <v>2.1127796439334379E-2</v>
      </c>
      <c r="C132" s="791"/>
    </row>
    <row r="133" spans="1:3">
      <c r="A133" s="788">
        <v>44022</v>
      </c>
      <c r="B133" s="792">
        <v>2.1870059770038752E-2</v>
      </c>
      <c r="C133" s="791"/>
    </row>
    <row r="134" spans="1:3">
      <c r="A134" s="788">
        <v>44025</v>
      </c>
      <c r="B134" s="792">
        <v>2.1395820988613812E-2</v>
      </c>
      <c r="C134" s="791"/>
    </row>
    <row r="135" spans="1:3">
      <c r="A135" s="788">
        <v>44026</v>
      </c>
      <c r="B135" s="792">
        <v>2.2107490730627566E-2</v>
      </c>
      <c r="C135" s="791"/>
    </row>
    <row r="136" spans="1:3">
      <c r="A136" s="788">
        <v>44027</v>
      </c>
      <c r="B136" s="792">
        <v>2.2827392245326816E-2</v>
      </c>
      <c r="C136" s="791"/>
    </row>
    <row r="137" spans="1:3">
      <c r="A137" s="788">
        <v>44028</v>
      </c>
      <c r="B137" s="792">
        <v>2.2469642033333903E-2</v>
      </c>
      <c r="C137" s="791"/>
    </row>
    <row r="138" spans="1:3">
      <c r="A138" s="788">
        <v>44029</v>
      </c>
      <c r="B138" s="792">
        <v>2.4089986924163753E-2</v>
      </c>
      <c r="C138" s="791"/>
    </row>
    <row r="139" spans="1:3">
      <c r="A139" s="788">
        <v>44032</v>
      </c>
      <c r="B139" s="792">
        <v>2.537093220909914E-2</v>
      </c>
      <c r="C139" s="791"/>
    </row>
    <row r="140" spans="1:3">
      <c r="A140" s="788">
        <v>44033</v>
      </c>
      <c r="B140" s="792">
        <v>2.5323828055219266E-2</v>
      </c>
      <c r="C140" s="791"/>
    </row>
    <row r="141" spans="1:3">
      <c r="A141" s="788">
        <v>44034</v>
      </c>
      <c r="B141" s="792">
        <v>2.5808813009195575E-2</v>
      </c>
      <c r="C141" s="791"/>
    </row>
    <row r="142" spans="1:3">
      <c r="A142" s="788">
        <v>44035</v>
      </c>
      <c r="B142" s="792">
        <v>2.5007509496334679E-2</v>
      </c>
      <c r="C142" s="791"/>
    </row>
    <row r="143" spans="1:3">
      <c r="A143" s="788">
        <v>44036</v>
      </c>
      <c r="B143" s="792">
        <v>2.5119148276281145E-2</v>
      </c>
      <c r="C143" s="791"/>
    </row>
    <row r="144" spans="1:3">
      <c r="A144" s="788">
        <v>44039</v>
      </c>
      <c r="B144" s="792">
        <v>2.6292642028250102E-2</v>
      </c>
      <c r="C144" s="791"/>
    </row>
    <row r="145" spans="1:3">
      <c r="A145" s="788">
        <v>44040</v>
      </c>
      <c r="B145" s="792">
        <v>2.6385005500649816E-2</v>
      </c>
      <c r="C145" s="791"/>
    </row>
    <row r="146" spans="1:3">
      <c r="A146" s="788">
        <v>44041</v>
      </c>
      <c r="B146" s="792">
        <v>2.7333780816665154E-2</v>
      </c>
      <c r="C146" s="791"/>
    </row>
    <row r="147" spans="1:3">
      <c r="A147" s="788">
        <v>44042</v>
      </c>
      <c r="B147" s="792">
        <v>2.8000680891123064E-2</v>
      </c>
      <c r="C147" s="791"/>
    </row>
    <row r="148" spans="1:3">
      <c r="A148" s="788">
        <v>44043</v>
      </c>
      <c r="B148" s="792">
        <v>2.737472204968272E-2</v>
      </c>
      <c r="C148" s="791"/>
    </row>
    <row r="149" spans="1:3">
      <c r="A149" s="788">
        <v>44046</v>
      </c>
      <c r="B149" s="792">
        <v>2.7921041234706623E-2</v>
      </c>
      <c r="C149" s="791"/>
    </row>
    <row r="150" spans="1:3">
      <c r="A150" s="788">
        <v>44047</v>
      </c>
      <c r="B150" s="792">
        <v>2.7730217186591188E-2</v>
      </c>
      <c r="C150" s="791"/>
    </row>
    <row r="151" spans="1:3">
      <c r="A151" s="788">
        <v>44048</v>
      </c>
      <c r="B151" s="792">
        <v>2.8691707158352786E-2</v>
      </c>
      <c r="C151" s="791"/>
    </row>
    <row r="152" spans="1:3">
      <c r="A152" s="788">
        <v>44049</v>
      </c>
      <c r="B152" s="792">
        <v>2.9547053696053593E-2</v>
      </c>
      <c r="C152" s="791"/>
    </row>
    <row r="153" spans="1:3">
      <c r="A153" s="788">
        <v>44050</v>
      </c>
      <c r="B153" s="792">
        <v>2.9090681498650239E-2</v>
      </c>
      <c r="C153" s="791"/>
    </row>
    <row r="154" spans="1:3">
      <c r="A154" s="788">
        <v>44053</v>
      </c>
      <c r="B154" s="792">
        <v>2.919280400362001E-2</v>
      </c>
      <c r="C154" s="791"/>
    </row>
    <row r="155" spans="1:3">
      <c r="A155" s="788">
        <v>44054</v>
      </c>
      <c r="B155" s="792">
        <v>2.8605558006342457E-2</v>
      </c>
      <c r="C155" s="791"/>
    </row>
    <row r="156" spans="1:3">
      <c r="A156" s="788">
        <v>44055</v>
      </c>
      <c r="B156" s="792">
        <v>2.8964544774330081E-2</v>
      </c>
      <c r="C156" s="791"/>
    </row>
    <row r="157" spans="1:3">
      <c r="A157" s="788">
        <v>44056</v>
      </c>
      <c r="B157" s="792">
        <v>2.9002926983790367E-2</v>
      </c>
      <c r="C157" s="791"/>
    </row>
    <row r="158" spans="1:3">
      <c r="A158" s="788">
        <v>44057</v>
      </c>
      <c r="B158" s="792">
        <v>2.9471842043889751E-2</v>
      </c>
      <c r="C158" s="791"/>
    </row>
    <row r="159" spans="1:3">
      <c r="A159" s="788">
        <v>44060</v>
      </c>
      <c r="B159" s="792">
        <v>2.9477084938153819E-2</v>
      </c>
      <c r="C159" s="791"/>
    </row>
    <row r="160" spans="1:3">
      <c r="A160" s="788">
        <v>44061</v>
      </c>
      <c r="B160" s="792">
        <v>3.1175223351125769E-2</v>
      </c>
      <c r="C160" s="791"/>
    </row>
    <row r="161" spans="1:3">
      <c r="A161" s="788">
        <v>44062</v>
      </c>
      <c r="B161" s="792">
        <v>3.0665885334096643E-2</v>
      </c>
      <c r="C161" s="791"/>
    </row>
    <row r="162" spans="1:3">
      <c r="A162" s="788">
        <v>44063</v>
      </c>
      <c r="B162" s="792">
        <v>3.1063956381523816E-2</v>
      </c>
      <c r="C162" s="791"/>
    </row>
    <row r="163" spans="1:3">
      <c r="A163" s="788">
        <v>44064</v>
      </c>
      <c r="B163" s="792">
        <v>3.130989894585845E-2</v>
      </c>
      <c r="C163" s="791"/>
    </row>
    <row r="164" spans="1:3">
      <c r="A164" s="788">
        <v>44067</v>
      </c>
      <c r="B164" s="792">
        <v>3.1884346644005523E-2</v>
      </c>
      <c r="C164" s="791"/>
    </row>
    <row r="165" spans="1:3">
      <c r="A165" s="788">
        <v>44068</v>
      </c>
      <c r="B165" s="792">
        <v>3.2290224465717499E-2</v>
      </c>
      <c r="C165" s="791"/>
    </row>
    <row r="166" spans="1:3">
      <c r="A166" s="788">
        <v>44069</v>
      </c>
      <c r="B166" s="792">
        <v>3.2426172165354705E-2</v>
      </c>
      <c r="C166" s="791"/>
    </row>
    <row r="167" spans="1:3">
      <c r="A167" s="788">
        <v>44070</v>
      </c>
      <c r="B167" s="792">
        <v>3.2565624082055766E-2</v>
      </c>
      <c r="C167" s="791"/>
    </row>
    <row r="168" spans="1:3">
      <c r="A168" s="788">
        <v>44071</v>
      </c>
      <c r="B168" s="792">
        <v>3.3541893682790036E-2</v>
      </c>
      <c r="C168" s="791"/>
    </row>
    <row r="169" spans="1:3">
      <c r="A169" s="788">
        <v>44074</v>
      </c>
      <c r="B169" s="792">
        <v>3.3033499098612751E-2</v>
      </c>
      <c r="C169" s="791"/>
    </row>
    <row r="170" spans="1:3">
      <c r="A170" s="788">
        <v>44075</v>
      </c>
      <c r="B170" s="792">
        <v>3.4088513622373195E-2</v>
      </c>
      <c r="C170" s="791"/>
    </row>
    <row r="171" spans="1:3">
      <c r="A171" s="788">
        <v>44076</v>
      </c>
      <c r="B171" s="792">
        <v>3.440685850231584E-2</v>
      </c>
      <c r="C171" s="791"/>
    </row>
    <row r="172" spans="1:3">
      <c r="A172" s="788">
        <v>44077</v>
      </c>
      <c r="B172" s="792">
        <v>3.3085761249598944E-2</v>
      </c>
      <c r="C172" s="791"/>
    </row>
    <row r="173" spans="1:3">
      <c r="A173" s="788">
        <v>44078</v>
      </c>
      <c r="B173" s="792">
        <v>3.3231584562857241E-2</v>
      </c>
      <c r="C173" s="791"/>
    </row>
    <row r="174" spans="1:3">
      <c r="A174" s="788">
        <v>44082</v>
      </c>
      <c r="B174" s="792">
        <v>3.2184597416534899E-2</v>
      </c>
      <c r="C174" s="791"/>
    </row>
    <row r="175" spans="1:3">
      <c r="A175" s="788">
        <v>44083</v>
      </c>
      <c r="B175" s="792">
        <v>3.319292181754796E-2</v>
      </c>
      <c r="C175" s="791"/>
    </row>
    <row r="176" spans="1:3">
      <c r="A176" s="788">
        <v>44084</v>
      </c>
      <c r="B176" s="792">
        <v>3.2152666742963909E-2</v>
      </c>
      <c r="C176" s="791"/>
    </row>
    <row r="177" spans="1:3">
      <c r="A177" s="788">
        <v>44085</v>
      </c>
      <c r="B177" s="792">
        <v>3.2439581416338736E-2</v>
      </c>
      <c r="C177" s="791"/>
    </row>
    <row r="178" spans="1:3">
      <c r="A178" s="788">
        <v>44088</v>
      </c>
      <c r="B178" s="792">
        <v>3.3691454809818389E-2</v>
      </c>
      <c r="C178" s="791"/>
    </row>
    <row r="179" spans="1:3">
      <c r="A179" s="788">
        <v>44089</v>
      </c>
      <c r="B179" s="792">
        <v>3.3976939644030146E-2</v>
      </c>
      <c r="C179" s="791"/>
    </row>
    <row r="180" spans="1:3">
      <c r="A180" s="788">
        <v>44090</v>
      </c>
      <c r="B180" s="792">
        <v>3.3748982077064005E-2</v>
      </c>
      <c r="C180" s="791"/>
    </row>
    <row r="181" spans="1:3">
      <c r="A181" s="788">
        <v>44091</v>
      </c>
      <c r="B181" s="792">
        <v>3.3818206808167384E-2</v>
      </c>
      <c r="C181" s="791"/>
    </row>
    <row r="182" spans="1:3">
      <c r="A182" s="788">
        <v>44092</v>
      </c>
      <c r="B182" s="792">
        <v>3.2934275719985973E-2</v>
      </c>
      <c r="C182" s="791"/>
    </row>
    <row r="183" spans="1:3">
      <c r="A183" s="788">
        <v>44095</v>
      </c>
      <c r="B183" s="792">
        <v>3.1987091276926227E-2</v>
      </c>
      <c r="C183" s="791"/>
    </row>
    <row r="184" spans="1:3">
      <c r="A184" s="788">
        <v>44096</v>
      </c>
      <c r="B184" s="792">
        <v>3.2676514326056783E-2</v>
      </c>
      <c r="C184" s="791"/>
    </row>
    <row r="185" spans="1:3">
      <c r="A185" s="788">
        <v>44097</v>
      </c>
      <c r="B185" s="792">
        <v>3.1786728073621484E-2</v>
      </c>
      <c r="C185" s="791"/>
    </row>
    <row r="186" spans="1:3">
      <c r="A186" s="788">
        <v>44098</v>
      </c>
      <c r="B186" s="792">
        <v>3.242871355134902E-2</v>
      </c>
      <c r="C186" s="791"/>
    </row>
    <row r="187" spans="1:3">
      <c r="A187" s="788">
        <v>44099</v>
      </c>
      <c r="B187" s="792">
        <v>3.275989030032056E-2</v>
      </c>
      <c r="C187" s="791"/>
    </row>
    <row r="188" spans="1:3">
      <c r="A188" s="788">
        <v>44102</v>
      </c>
      <c r="B188" s="792">
        <v>3.2018255981935306E-2</v>
      </c>
      <c r="C188" s="791"/>
    </row>
    <row r="189" spans="1:3">
      <c r="A189" s="788">
        <v>44103</v>
      </c>
      <c r="B189" s="792">
        <v>3.192446902154833E-2</v>
      </c>
      <c r="C189" s="791"/>
    </row>
    <row r="190" spans="1:3">
      <c r="A190" s="788">
        <v>44104</v>
      </c>
      <c r="B190" s="792">
        <v>3.2620634854219732E-2</v>
      </c>
      <c r="C190" s="791"/>
    </row>
    <row r="191" spans="1:3">
      <c r="A191" s="788">
        <v>44105</v>
      </c>
      <c r="B191" s="792">
        <v>3.318513526136968E-2</v>
      </c>
      <c r="C191" s="791"/>
    </row>
    <row r="192" spans="1:3">
      <c r="A192" s="788">
        <v>44106</v>
      </c>
      <c r="B192" s="792">
        <v>3.2543297997983389E-2</v>
      </c>
      <c r="C192" s="791"/>
    </row>
    <row r="193" spans="1:3">
      <c r="A193" s="788">
        <v>44109</v>
      </c>
      <c r="B193" s="792">
        <v>3.3515776608015635E-2</v>
      </c>
      <c r="C193" s="791"/>
    </row>
    <row r="194" spans="1:3">
      <c r="A194" s="788">
        <v>44110</v>
      </c>
      <c r="B194" s="792">
        <v>3.3335727872075394E-2</v>
      </c>
      <c r="C194" s="791"/>
    </row>
    <row r="195" spans="1:3">
      <c r="A195" s="788">
        <v>44111</v>
      </c>
      <c r="B195" s="792">
        <v>3.3989484496348199E-2</v>
      </c>
      <c r="C195" s="791"/>
    </row>
    <row r="196" spans="1:3">
      <c r="A196" s="788">
        <v>44112</v>
      </c>
      <c r="B196" s="792">
        <v>3.5003472003240388E-2</v>
      </c>
      <c r="C196" s="791"/>
    </row>
    <row r="197" spans="1:3">
      <c r="A197" s="788">
        <v>44113</v>
      </c>
      <c r="B197" s="792">
        <v>3.5884139263564707E-2</v>
      </c>
      <c r="C197" s="791"/>
    </row>
    <row r="198" spans="1:3">
      <c r="A198" s="788">
        <v>44117</v>
      </c>
      <c r="B198" s="792">
        <v>3.654419318861768E-2</v>
      </c>
      <c r="C198" s="791"/>
    </row>
    <row r="199" spans="1:3">
      <c r="A199" s="788">
        <v>44118</v>
      </c>
      <c r="B199" s="792">
        <v>3.7018211239675081E-2</v>
      </c>
      <c r="C199" s="791"/>
    </row>
    <row r="200" spans="1:3">
      <c r="A200" s="788">
        <v>44119</v>
      </c>
      <c r="B200" s="792">
        <v>3.7027203894092198E-2</v>
      </c>
      <c r="C200" s="791"/>
    </row>
    <row r="201" spans="1:3">
      <c r="A201" s="788">
        <v>44120</v>
      </c>
      <c r="B201" s="792">
        <v>3.7224543133904886E-2</v>
      </c>
      <c r="C201" s="791"/>
    </row>
    <row r="202" spans="1:3">
      <c r="A202" s="788">
        <v>44123</v>
      </c>
      <c r="B202" s="792">
        <v>3.7274821831009719E-2</v>
      </c>
      <c r="C202" s="791"/>
    </row>
    <row r="203" spans="1:3">
      <c r="A203" s="788">
        <v>44124</v>
      </c>
      <c r="B203" s="792">
        <v>3.8477481003932335E-2</v>
      </c>
      <c r="C203" s="791"/>
    </row>
    <row r="204" spans="1:3">
      <c r="A204" s="788">
        <v>44125</v>
      </c>
      <c r="B204" s="792">
        <v>3.9041757254265175E-2</v>
      </c>
      <c r="C204" s="791"/>
    </row>
    <row r="205" spans="1:3">
      <c r="A205" s="788">
        <v>44126</v>
      </c>
      <c r="B205" s="792">
        <v>3.9398250789489886E-2</v>
      </c>
      <c r="C205" s="791"/>
    </row>
    <row r="206" spans="1:3">
      <c r="A206" s="788">
        <v>44127</v>
      </c>
      <c r="B206" s="792">
        <v>3.9415085979309428E-2</v>
      </c>
      <c r="C206" s="791"/>
    </row>
    <row r="207" spans="1:3">
      <c r="A207" s="788">
        <v>44130</v>
      </c>
      <c r="B207" s="792">
        <v>3.9095827151571116E-2</v>
      </c>
      <c r="C207" s="791"/>
    </row>
    <row r="208" spans="1:3">
      <c r="A208" s="788">
        <v>44131</v>
      </c>
      <c r="B208" s="792">
        <v>3.8902558828776579E-2</v>
      </c>
      <c r="C208" s="791"/>
    </row>
    <row r="209" spans="1:3">
      <c r="A209" s="788">
        <v>44132</v>
      </c>
      <c r="B209" s="792">
        <v>3.7420695424252859E-2</v>
      </c>
      <c r="C209" s="791"/>
    </row>
    <row r="210" spans="1:3">
      <c r="A210" s="788">
        <v>44133</v>
      </c>
      <c r="B210" s="792">
        <v>3.8416617908851203E-2</v>
      </c>
      <c r="C210" s="791"/>
    </row>
    <row r="211" spans="1:3">
      <c r="A211" s="788">
        <v>44134</v>
      </c>
      <c r="B211" s="792">
        <v>3.7605556768947279E-2</v>
      </c>
      <c r="C211" s="791"/>
    </row>
    <row r="212" spans="1:3">
      <c r="A212" s="788">
        <v>44138</v>
      </c>
      <c r="B212" s="792">
        <v>3.8997333438474335E-2</v>
      </c>
      <c r="C212" s="791"/>
    </row>
    <row r="213" spans="1:3">
      <c r="A213" s="788">
        <v>44139</v>
      </c>
      <c r="B213" s="792">
        <v>4.0195664938641018E-2</v>
      </c>
      <c r="C213" s="791"/>
    </row>
    <row r="214" spans="1:3">
      <c r="A214" s="788">
        <v>44140</v>
      </c>
      <c r="B214" s="792">
        <v>4.2185760682517337E-2</v>
      </c>
      <c r="C214" s="791"/>
    </row>
    <row r="215" spans="1:3">
      <c r="A215" s="788">
        <v>44141</v>
      </c>
      <c r="B215" s="792">
        <v>4.2801024296451828E-2</v>
      </c>
      <c r="C215" s="791"/>
    </row>
    <row r="216" spans="1:3">
      <c r="A216" s="788">
        <v>44144</v>
      </c>
      <c r="B216" s="792">
        <v>4.3285601553908259E-2</v>
      </c>
      <c r="C216" s="791"/>
    </row>
    <row r="217" spans="1:3">
      <c r="A217" s="788">
        <v>44145</v>
      </c>
      <c r="B217" s="792">
        <v>4.3161350642878071E-2</v>
      </c>
      <c r="C217" s="791"/>
    </row>
    <row r="218" spans="1:3">
      <c r="A218" s="788">
        <v>44146</v>
      </c>
      <c r="B218" s="792">
        <v>4.3202845443615301E-2</v>
      </c>
      <c r="C218" s="791"/>
    </row>
    <row r="219" spans="1:3">
      <c r="A219" s="788">
        <v>44147</v>
      </c>
      <c r="B219" s="792">
        <v>4.2045417794521089E-2</v>
      </c>
      <c r="C219" s="791"/>
    </row>
    <row r="220" spans="1:3">
      <c r="A220" s="788">
        <v>44148</v>
      </c>
      <c r="B220" s="792">
        <v>4.322644344053117E-2</v>
      </c>
      <c r="C220" s="791"/>
    </row>
    <row r="221" spans="1:3">
      <c r="A221" s="788">
        <v>44151</v>
      </c>
      <c r="B221" s="792">
        <v>4.4129489395112964E-2</v>
      </c>
      <c r="C221" s="791"/>
    </row>
    <row r="222" spans="1:3">
      <c r="A222" s="788">
        <v>44152</v>
      </c>
      <c r="B222" s="792">
        <v>4.4397066538594432E-2</v>
      </c>
      <c r="C222" s="791"/>
    </row>
    <row r="223" spans="1:3">
      <c r="A223" s="788">
        <v>44153</v>
      </c>
      <c r="B223" s="792">
        <v>4.4045805622370704E-2</v>
      </c>
      <c r="C223" s="791"/>
    </row>
    <row r="224" spans="1:3">
      <c r="A224" s="788">
        <v>44154</v>
      </c>
      <c r="B224" s="792">
        <v>4.4542778122023119E-2</v>
      </c>
      <c r="C224" s="791"/>
    </row>
    <row r="225" spans="1:3">
      <c r="A225" s="788">
        <v>44155</v>
      </c>
      <c r="B225" s="792">
        <v>4.4554230603169653E-2</v>
      </c>
      <c r="C225" s="791"/>
    </row>
    <row r="226" spans="1:3">
      <c r="A226" s="788">
        <v>44158</v>
      </c>
      <c r="B226" s="792">
        <v>4.5433132036462931E-2</v>
      </c>
      <c r="C226" s="791"/>
    </row>
    <row r="227" spans="1:3">
      <c r="A227" s="788">
        <v>44159</v>
      </c>
      <c r="B227" s="792">
        <v>4.6836697863582799E-2</v>
      </c>
      <c r="C227" s="791"/>
    </row>
    <row r="228" spans="1:3">
      <c r="A228" s="788">
        <v>44160</v>
      </c>
      <c r="B228" s="792">
        <v>4.7323907056995962E-2</v>
      </c>
      <c r="C228" s="791"/>
    </row>
    <row r="229" spans="1:3">
      <c r="A229" s="788">
        <v>44161</v>
      </c>
      <c r="B229" s="792">
        <v>4.79267080430823E-2</v>
      </c>
      <c r="C229" s="791"/>
    </row>
    <row r="230" spans="1:3">
      <c r="A230" s="788">
        <v>44162</v>
      </c>
      <c r="B230" s="792">
        <v>4.8596113010957565E-2</v>
      </c>
      <c r="C230" s="791"/>
    </row>
    <row r="231" spans="1:3">
      <c r="A231" s="788">
        <v>44165</v>
      </c>
      <c r="B231" s="792">
        <v>4.8511148082433175E-2</v>
      </c>
      <c r="C231" s="791"/>
    </row>
    <row r="232" spans="1:3">
      <c r="A232" s="788">
        <v>44166</v>
      </c>
      <c r="B232" s="792">
        <v>4.9772047404740061E-2</v>
      </c>
      <c r="C232" s="791"/>
    </row>
    <row r="233" spans="1:3">
      <c r="A233" s="788">
        <v>44167</v>
      </c>
      <c r="B233" s="792">
        <v>5.0258238609266037E-2</v>
      </c>
      <c r="C233" s="791"/>
    </row>
    <row r="234" spans="1:3">
      <c r="A234" s="788">
        <v>44168</v>
      </c>
      <c r="B234" s="792">
        <v>5.0690129105775084E-2</v>
      </c>
      <c r="C234" s="791"/>
    </row>
    <row r="235" spans="1:3">
      <c r="A235" s="788">
        <v>44169</v>
      </c>
      <c r="B235" s="792">
        <v>5.210188510557523E-2</v>
      </c>
      <c r="C235" s="791"/>
    </row>
    <row r="236" spans="1:3">
      <c r="A236" s="788">
        <v>44172</v>
      </c>
      <c r="B236" s="792">
        <v>5.20270240368359E-2</v>
      </c>
      <c r="C236" s="791"/>
    </row>
    <row r="237" spans="1:3">
      <c r="A237" s="788">
        <v>44173</v>
      </c>
      <c r="B237" s="792">
        <v>5.2475165532975154E-2</v>
      </c>
      <c r="C237" s="791"/>
    </row>
    <row r="238" spans="1:3">
      <c r="A238" s="788">
        <v>44174</v>
      </c>
      <c r="B238" s="792">
        <v>5.2342600896909897E-2</v>
      </c>
      <c r="C238" s="791"/>
    </row>
    <row r="239" spans="1:3">
      <c r="A239" s="788">
        <v>44175</v>
      </c>
      <c r="B239" s="792">
        <v>5.3232154315511426E-2</v>
      </c>
      <c r="C239" s="791"/>
    </row>
    <row r="240" spans="1:3">
      <c r="A240" s="788">
        <v>44176</v>
      </c>
      <c r="B240" s="792">
        <v>5.4068860657083606E-2</v>
      </c>
      <c r="C240" s="791"/>
    </row>
    <row r="241" spans="1:3">
      <c r="A241" s="788">
        <v>44179</v>
      </c>
      <c r="B241" s="792">
        <v>5.4173053217063893E-2</v>
      </c>
      <c r="C241" s="791"/>
    </row>
    <row r="242" spans="1:3">
      <c r="A242" s="788">
        <v>44180</v>
      </c>
      <c r="B242" s="792">
        <v>5.5640596612230198E-2</v>
      </c>
      <c r="C242" s="791"/>
    </row>
    <row r="243" spans="1:3">
      <c r="A243" s="788">
        <v>44181</v>
      </c>
      <c r="B243" s="792">
        <v>5.639490852272222E-2</v>
      </c>
      <c r="C243" s="791"/>
    </row>
    <row r="244" spans="1:3">
      <c r="A244" s="788">
        <v>44182</v>
      </c>
      <c r="B244" s="792">
        <v>5.7270824043583524E-2</v>
      </c>
      <c r="C244" s="791"/>
    </row>
    <row r="245" spans="1:3">
      <c r="A245" s="788">
        <v>44183</v>
      </c>
      <c r="B245" s="792">
        <v>5.7529490628001279E-2</v>
      </c>
      <c r="C245" s="791"/>
    </row>
    <row r="246" spans="1:3">
      <c r="A246" s="788">
        <v>44186</v>
      </c>
      <c r="B246" s="792">
        <v>5.6936771563789179E-2</v>
      </c>
      <c r="C246" s="791"/>
    </row>
    <row r="247" spans="1:3">
      <c r="A247" s="788">
        <v>44187</v>
      </c>
      <c r="B247" s="792">
        <v>5.7144704861264994E-2</v>
      </c>
      <c r="C247" s="791"/>
    </row>
    <row r="248" spans="1:3">
      <c r="A248" s="788">
        <v>44188</v>
      </c>
      <c r="B248" s="792">
        <v>5.8261128656483807E-2</v>
      </c>
      <c r="C248" s="791"/>
    </row>
    <row r="249" spans="1:3">
      <c r="A249" s="788">
        <v>44189</v>
      </c>
      <c r="B249" s="792">
        <v>5.8568044011165554E-2</v>
      </c>
      <c r="C249" s="791"/>
    </row>
    <row r="250" spans="1:3">
      <c r="A250" s="788">
        <v>44193</v>
      </c>
      <c r="B250" s="792">
        <v>5.9284936055888027E-2</v>
      </c>
      <c r="C250" s="791"/>
    </row>
    <row r="251" spans="1:3">
      <c r="A251" s="788">
        <v>44194</v>
      </c>
      <c r="B251" s="792">
        <v>5.9934954762310033E-2</v>
      </c>
      <c r="C251" s="791"/>
    </row>
    <row r="252" spans="1:3">
      <c r="A252" s="788">
        <v>44195</v>
      </c>
      <c r="B252" s="792">
        <v>6.0599654198538522E-2</v>
      </c>
      <c r="C252" s="791"/>
    </row>
    <row r="253" spans="1:3">
      <c r="A253" s="788">
        <v>44196</v>
      </c>
      <c r="B253" s="792">
        <v>6.085094254530854E-2</v>
      </c>
      <c r="C253" s="791"/>
    </row>
    <row r="254" spans="1:3">
      <c r="A254" s="788">
        <v>44200</v>
      </c>
      <c r="B254" s="792">
        <v>6.0963147018562092E-2</v>
      </c>
      <c r="C254" s="791"/>
    </row>
    <row r="255" spans="1:3">
      <c r="A255" s="788">
        <v>44201</v>
      </c>
      <c r="B255" s="792">
        <v>6.1568163150978128E-2</v>
      </c>
      <c r="C255" s="791"/>
    </row>
    <row r="256" spans="1:3">
      <c r="A256" s="788">
        <v>44202</v>
      </c>
      <c r="B256" s="792">
        <v>6.1534677104636781E-2</v>
      </c>
      <c r="C256" s="791"/>
    </row>
    <row r="257" spans="1:3">
      <c r="A257" s="788">
        <v>44203</v>
      </c>
      <c r="B257" s="792">
        <v>6.3108771839862854E-2</v>
      </c>
      <c r="C257" s="791"/>
    </row>
    <row r="258" spans="1:3">
      <c r="A258" s="788">
        <v>44204</v>
      </c>
      <c r="B258" s="792">
        <v>6.4369309151020015E-2</v>
      </c>
      <c r="C258" s="791"/>
    </row>
    <row r="259" spans="1:3">
      <c r="A259" s="788">
        <v>44207</v>
      </c>
      <c r="B259" s="792">
        <v>6.3893805058882647E-2</v>
      </c>
      <c r="C259" s="791"/>
    </row>
    <row r="260" spans="1:3">
      <c r="A260" s="788">
        <v>44208</v>
      </c>
      <c r="B260" s="792">
        <v>6.4874498882085518E-2</v>
      </c>
      <c r="C260" s="791"/>
    </row>
    <row r="261" spans="1:3">
      <c r="A261" s="788">
        <v>44209</v>
      </c>
      <c r="B261" s="792">
        <v>6.4323422117224416E-2</v>
      </c>
      <c r="C261" s="791"/>
    </row>
    <row r="262" spans="1:3">
      <c r="A262" s="788">
        <v>44210</v>
      </c>
      <c r="B262" s="792">
        <v>6.5222848055824789E-2</v>
      </c>
      <c r="C262" s="791"/>
    </row>
    <row r="263" spans="1:3">
      <c r="A263" s="788">
        <v>44211</v>
      </c>
      <c r="B263" s="792">
        <v>6.4322217888969746E-2</v>
      </c>
      <c r="C263" s="791"/>
    </row>
    <row r="264" spans="1:3">
      <c r="A264" s="788">
        <v>44214</v>
      </c>
      <c r="B264" s="792">
        <v>6.4657969883404443E-2</v>
      </c>
      <c r="C264" s="791"/>
    </row>
    <row r="265" spans="1:3">
      <c r="A265" s="788">
        <v>44215</v>
      </c>
      <c r="B265" s="792">
        <v>6.4735340679489273E-2</v>
      </c>
      <c r="C265" s="791"/>
    </row>
    <row r="266" spans="1:3">
      <c r="A266" s="788">
        <v>44216</v>
      </c>
      <c r="B266" s="792">
        <v>6.5451959240197199E-2</v>
      </c>
      <c r="C266" s="791"/>
    </row>
    <row r="267" spans="1:3">
      <c r="A267" s="788">
        <v>44217</v>
      </c>
      <c r="B267" s="792">
        <v>6.5546579282215189E-2</v>
      </c>
      <c r="C267" s="791"/>
    </row>
    <row r="268" spans="1:3">
      <c r="A268" s="788">
        <v>44218</v>
      </c>
      <c r="B268" s="792">
        <v>6.5056649488322682E-2</v>
      </c>
      <c r="C268" s="791"/>
    </row>
    <row r="269" spans="1:3">
      <c r="A269" s="788">
        <v>44221</v>
      </c>
      <c r="B269" s="792">
        <v>6.5132485930768702E-2</v>
      </c>
      <c r="C269" s="791"/>
    </row>
    <row r="270" spans="1:3">
      <c r="A270" s="788">
        <v>44222</v>
      </c>
      <c r="B270" s="792">
        <v>6.4868836364956106E-2</v>
      </c>
      <c r="C270" s="791"/>
    </row>
    <row r="271" spans="1:3">
      <c r="A271" s="788">
        <v>44223</v>
      </c>
      <c r="B271" s="792">
        <v>6.387713303714504E-2</v>
      </c>
      <c r="C271" s="791"/>
    </row>
    <row r="272" spans="1:3">
      <c r="A272" s="788">
        <v>44224</v>
      </c>
      <c r="B272" s="792">
        <v>6.5225691535495844E-2</v>
      </c>
      <c r="C272" s="791"/>
    </row>
    <row r="273" spans="1:3">
      <c r="A273" s="788">
        <v>44225</v>
      </c>
      <c r="B273" s="792">
        <v>6.4256613581515687E-2</v>
      </c>
      <c r="C273" s="791"/>
    </row>
    <row r="274" spans="1:3">
      <c r="A274" s="788">
        <v>44228</v>
      </c>
      <c r="B274" s="792">
        <v>6.630502676404193E-2</v>
      </c>
      <c r="C274" s="791"/>
    </row>
    <row r="275" spans="1:3">
      <c r="A275" s="788">
        <v>44229</v>
      </c>
      <c r="B275" s="792">
        <v>6.7602130644820901E-2</v>
      </c>
      <c r="C275" s="791"/>
    </row>
    <row r="276" spans="1:3">
      <c r="A276" s="788">
        <v>44230</v>
      </c>
      <c r="B276" s="792">
        <v>6.8611575064603025E-2</v>
      </c>
      <c r="C276" s="791"/>
    </row>
    <row r="277" spans="1:3">
      <c r="A277" s="788">
        <v>44231</v>
      </c>
      <c r="B277" s="792">
        <v>6.9510306126095989E-2</v>
      </c>
      <c r="C277" s="791"/>
    </row>
    <row r="278" spans="1:3">
      <c r="A278" s="788">
        <v>44232</v>
      </c>
      <c r="B278" s="792">
        <v>7.0885234664310515E-2</v>
      </c>
      <c r="C278" s="791"/>
    </row>
    <row r="279" spans="1:3">
      <c r="A279" s="788">
        <v>44235</v>
      </c>
      <c r="B279" s="792">
        <v>7.1625380402791317E-2</v>
      </c>
      <c r="C279" s="791"/>
    </row>
    <row r="280" spans="1:3">
      <c r="A280" s="788">
        <v>44236</v>
      </c>
      <c r="B280" s="792">
        <v>7.1660968268790981E-2</v>
      </c>
      <c r="C280" s="791"/>
    </row>
    <row r="281" spans="1:3">
      <c r="A281" s="788">
        <v>44237</v>
      </c>
      <c r="B281" s="792">
        <v>7.1362073405776272E-2</v>
      </c>
      <c r="C281" s="791"/>
    </row>
    <row r="282" spans="1:3">
      <c r="A282" s="788">
        <v>44238</v>
      </c>
      <c r="B282" s="792">
        <v>7.2381267675799332E-2</v>
      </c>
      <c r="C282" s="791"/>
    </row>
    <row r="283" spans="1:3">
      <c r="A283" s="788">
        <v>44239</v>
      </c>
      <c r="B283" s="792">
        <v>7.2994276488055787E-2</v>
      </c>
      <c r="C283" s="791"/>
    </row>
    <row r="284" spans="1:3">
      <c r="A284" s="788">
        <v>44244</v>
      </c>
      <c r="B284" s="792">
        <v>7.4104725535886873E-2</v>
      </c>
      <c r="C284" s="791"/>
    </row>
    <row r="285" spans="1:3">
      <c r="A285" s="788">
        <v>44245</v>
      </c>
      <c r="B285" s="792">
        <v>7.4204542310559063E-2</v>
      </c>
      <c r="C285" s="791"/>
    </row>
    <row r="286" spans="1:3">
      <c r="A286" s="788">
        <v>44246</v>
      </c>
      <c r="B286" s="792">
        <v>7.5153933116046234E-2</v>
      </c>
      <c r="C286" s="791"/>
    </row>
    <row r="287" spans="1:3">
      <c r="A287" s="788">
        <v>44249</v>
      </c>
      <c r="B287" s="792">
        <v>7.3932205559904984E-2</v>
      </c>
      <c r="C287" s="791"/>
    </row>
    <row r="288" spans="1:3">
      <c r="A288" s="788">
        <v>44250</v>
      </c>
      <c r="B288" s="792">
        <v>7.4763057601767713E-2</v>
      </c>
      <c r="C288" s="791"/>
    </row>
    <row r="289" spans="1:3">
      <c r="A289" s="788">
        <v>44251</v>
      </c>
      <c r="B289" s="792">
        <v>7.5831845539779952E-2</v>
      </c>
      <c r="C289" s="791"/>
    </row>
    <row r="290" spans="1:3">
      <c r="A290" s="788">
        <v>44252</v>
      </c>
      <c r="B290" s="792">
        <v>7.3916921648992107E-2</v>
      </c>
      <c r="C290" s="791"/>
    </row>
    <row r="291" spans="1:3">
      <c r="A291" s="788">
        <v>44253</v>
      </c>
      <c r="B291" s="792">
        <v>7.2953997078554211E-2</v>
      </c>
      <c r="C291" s="791"/>
    </row>
    <row r="292" spans="1:3">
      <c r="A292" s="788">
        <v>44256</v>
      </c>
      <c r="B292" s="792">
        <v>7.4320548343165704E-2</v>
      </c>
      <c r="C292" s="791"/>
    </row>
    <row r="293" spans="1:3">
      <c r="A293" s="788">
        <v>44257</v>
      </c>
      <c r="B293" s="792">
        <v>7.4272288129033193E-2</v>
      </c>
      <c r="C293" s="791"/>
    </row>
    <row r="294" spans="1:3">
      <c r="A294" s="788">
        <v>44258</v>
      </c>
      <c r="B294" s="792">
        <v>7.4219990460532737E-2</v>
      </c>
      <c r="C294" s="791"/>
    </row>
    <row r="295" spans="1:3">
      <c r="A295" s="788">
        <v>44259</v>
      </c>
      <c r="B295" s="792">
        <v>7.4201917940896145E-2</v>
      </c>
      <c r="C295" s="791"/>
    </row>
    <row r="296" spans="1:3">
      <c r="A296" s="788">
        <v>44260</v>
      </c>
      <c r="B296" s="792">
        <v>7.5892841668635302E-2</v>
      </c>
      <c r="C296" s="791"/>
    </row>
    <row r="297" spans="1:3">
      <c r="A297" s="788">
        <v>44263</v>
      </c>
      <c r="B297" s="792">
        <v>7.4486269610335665E-2</v>
      </c>
      <c r="C297" s="791"/>
    </row>
    <row r="298" spans="1:3">
      <c r="A298" s="788">
        <v>44264</v>
      </c>
      <c r="B298" s="792">
        <v>7.451323373256602E-2</v>
      </c>
      <c r="C298" s="791"/>
    </row>
    <row r="299" spans="1:3">
      <c r="A299" s="788">
        <v>44265</v>
      </c>
      <c r="B299" s="792">
        <v>7.4711725595194345E-2</v>
      </c>
      <c r="C299" s="791"/>
    </row>
    <row r="300" spans="1:3">
      <c r="A300" s="788">
        <v>44266</v>
      </c>
      <c r="B300" s="792">
        <v>7.6238604813186228E-2</v>
      </c>
      <c r="C300" s="791"/>
    </row>
    <row r="301" spans="1:3">
      <c r="A301" s="788">
        <v>44267</v>
      </c>
      <c r="B301" s="792">
        <v>7.6441577398993932E-2</v>
      </c>
      <c r="C301" s="791"/>
    </row>
    <row r="302" spans="1:3">
      <c r="A302" s="788">
        <v>44270</v>
      </c>
      <c r="B302" s="792">
        <v>7.6821780095876813E-2</v>
      </c>
      <c r="C302" s="791"/>
    </row>
    <row r="303" spans="1:3">
      <c r="A303" s="788">
        <v>44271</v>
      </c>
      <c r="B303" s="792">
        <v>7.7145656770592819E-2</v>
      </c>
      <c r="C303" s="791"/>
    </row>
    <row r="304" spans="1:3">
      <c r="A304" s="788">
        <v>44272</v>
      </c>
      <c r="B304" s="792">
        <v>7.8166832362458472E-2</v>
      </c>
      <c r="C304" s="791"/>
    </row>
    <row r="305" spans="1:3">
      <c r="A305" s="788">
        <v>44273</v>
      </c>
      <c r="B305" s="792">
        <v>7.7037368914742776E-2</v>
      </c>
      <c r="C305" s="791"/>
    </row>
    <row r="306" spans="1:3">
      <c r="A306" s="788">
        <v>44274</v>
      </c>
      <c r="B306" s="792">
        <v>7.7342761463637055E-2</v>
      </c>
      <c r="C306" s="791"/>
    </row>
    <row r="307" spans="1:3">
      <c r="A307" s="788">
        <v>44277</v>
      </c>
      <c r="B307" s="792">
        <v>7.7176620562182219E-2</v>
      </c>
      <c r="C307" s="791"/>
    </row>
    <row r="308" spans="1:3">
      <c r="A308" s="788">
        <v>44278</v>
      </c>
      <c r="B308" s="792">
        <v>7.6452789545182975E-2</v>
      </c>
      <c r="C308" s="791"/>
    </row>
    <row r="309" spans="1:3">
      <c r="A309" s="788">
        <v>44279</v>
      </c>
      <c r="B309" s="792">
        <v>7.620038720107547E-2</v>
      </c>
      <c r="C309" s="791"/>
    </row>
    <row r="310" spans="1:3">
      <c r="A310" s="788">
        <v>44280</v>
      </c>
      <c r="B310" s="792">
        <v>7.6941032373481599E-2</v>
      </c>
      <c r="C310" s="791"/>
    </row>
    <row r="311" spans="1:3">
      <c r="A311" s="788">
        <v>44281</v>
      </c>
      <c r="B311" s="792">
        <v>7.8147311753689275E-2</v>
      </c>
      <c r="C311" s="791"/>
    </row>
    <row r="312" spans="1:3">
      <c r="A312" s="788">
        <v>44284</v>
      </c>
      <c r="B312" s="792">
        <v>7.8503530830069446E-2</v>
      </c>
      <c r="C312" s="791"/>
    </row>
    <row r="313" spans="1:3">
      <c r="A313" s="788">
        <v>44285</v>
      </c>
      <c r="B313" s="792">
        <v>7.9344894368590602E-2</v>
      </c>
      <c r="C313" s="791"/>
    </row>
    <row r="314" spans="1:3">
      <c r="A314" s="788">
        <v>44286</v>
      </c>
      <c r="B314" s="792">
        <v>8.0031878457805572E-2</v>
      </c>
      <c r="C314" s="791"/>
    </row>
    <row r="315" spans="1:3">
      <c r="A315" s="788">
        <v>44287</v>
      </c>
      <c r="B315" s="792">
        <v>8.0102300859027808E-2</v>
      </c>
      <c r="C315" s="791"/>
    </row>
    <row r="316" spans="1:3">
      <c r="A316" s="788">
        <v>44291</v>
      </c>
      <c r="B316" s="792">
        <v>8.1143891492334141E-2</v>
      </c>
      <c r="C316" s="791"/>
    </row>
    <row r="317" spans="1:3">
      <c r="A317" s="788">
        <v>44292</v>
      </c>
      <c r="B317" s="792">
        <v>8.1515374883974534E-2</v>
      </c>
      <c r="C317" s="791"/>
    </row>
    <row r="318" spans="1:3">
      <c r="A318" s="788">
        <v>44293</v>
      </c>
      <c r="B318" s="792">
        <v>8.157942805203855E-2</v>
      </c>
      <c r="C318" s="791"/>
    </row>
    <row r="319" spans="1:3">
      <c r="A319" s="788">
        <v>44294</v>
      </c>
      <c r="B319" s="792">
        <v>8.2298561659494673E-2</v>
      </c>
      <c r="C319" s="791"/>
    </row>
    <row r="320" spans="1:3">
      <c r="A320" s="788">
        <v>44295</v>
      </c>
      <c r="B320" s="792">
        <v>8.2611813491825892E-2</v>
      </c>
      <c r="C320" s="791"/>
    </row>
    <row r="321" spans="1:3">
      <c r="A321" s="788">
        <v>44298</v>
      </c>
      <c r="B321" s="792">
        <v>8.3049023726937454E-2</v>
      </c>
      <c r="C321" s="791"/>
    </row>
    <row r="322" spans="1:3">
      <c r="A322" s="788">
        <v>44299</v>
      </c>
      <c r="B322" s="792">
        <v>8.3115988477517888E-2</v>
      </c>
      <c r="C322" s="791"/>
    </row>
    <row r="323" spans="1:3">
      <c r="A323" s="788">
        <v>44300</v>
      </c>
      <c r="B323" s="792">
        <v>8.3737212160632346E-2</v>
      </c>
      <c r="C323" s="791"/>
    </row>
    <row r="324" spans="1:3">
      <c r="A324" s="788">
        <v>44301</v>
      </c>
      <c r="B324" s="792">
        <v>8.4221678605102879E-2</v>
      </c>
      <c r="C324" s="791"/>
    </row>
    <row r="325" spans="1:3">
      <c r="A325" s="788">
        <v>44302</v>
      </c>
      <c r="B325" s="792">
        <v>8.4817800411710609E-2</v>
      </c>
      <c r="C325" s="791"/>
    </row>
    <row r="326" spans="1:3">
      <c r="A326" s="788">
        <v>44305</v>
      </c>
      <c r="B326" s="792">
        <v>8.516626106265468E-2</v>
      </c>
      <c r="C326" s="791"/>
    </row>
    <row r="327" spans="1:3">
      <c r="A327" s="788">
        <v>44306</v>
      </c>
      <c r="B327" s="792">
        <v>8.4617309889075454E-2</v>
      </c>
      <c r="C327" s="791"/>
    </row>
    <row r="328" spans="1:3">
      <c r="A328" s="788">
        <v>44308</v>
      </c>
      <c r="B328" s="792">
        <v>8.5035205895309884E-2</v>
      </c>
      <c r="C328" s="791"/>
    </row>
    <row r="329" spans="1:3">
      <c r="A329" s="788">
        <v>44309</v>
      </c>
      <c r="B329" s="792">
        <v>8.5941936046202594E-2</v>
      </c>
      <c r="C329" s="791"/>
    </row>
    <row r="330" spans="1:3">
      <c r="A330" s="788">
        <v>44312</v>
      </c>
      <c r="B330" s="792">
        <v>8.6512915430777104E-2</v>
      </c>
      <c r="C330" s="791"/>
    </row>
    <row r="331" spans="1:3">
      <c r="A331" s="788">
        <v>44313</v>
      </c>
      <c r="B331" s="792">
        <v>8.6749331714836675E-2</v>
      </c>
      <c r="C331" s="791"/>
    </row>
    <row r="332" spans="1:3">
      <c r="A332" s="788">
        <v>44314</v>
      </c>
      <c r="B332" s="792">
        <v>8.7300103320255618E-2</v>
      </c>
      <c r="C332" s="791"/>
    </row>
    <row r="333" spans="1:3">
      <c r="A333" s="788">
        <v>44315</v>
      </c>
      <c r="B333" s="792">
        <v>8.7802818827434237E-2</v>
      </c>
      <c r="C333" s="791"/>
    </row>
    <row r="334" spans="1:3">
      <c r="A334" s="788">
        <v>44316</v>
      </c>
      <c r="B334" s="792">
        <v>8.7710208777398435E-2</v>
      </c>
      <c r="C334" s="791"/>
    </row>
    <row r="335" spans="1:3">
      <c r="A335" s="788">
        <v>44319</v>
      </c>
      <c r="B335" s="792">
        <v>8.7908277830748505E-2</v>
      </c>
      <c r="C335" s="791"/>
    </row>
    <row r="336" spans="1:3">
      <c r="A336" s="788">
        <v>44320</v>
      </c>
      <c r="B336" s="792">
        <v>8.7825440211860117E-2</v>
      </c>
      <c r="C336" s="791"/>
    </row>
    <row r="337" spans="1:3">
      <c r="A337" s="788">
        <v>44321</v>
      </c>
      <c r="B337" s="792">
        <v>8.8570013228997047E-2</v>
      </c>
      <c r="C337" s="791"/>
    </row>
    <row r="338" spans="1:3">
      <c r="A338" s="788">
        <v>44322</v>
      </c>
      <c r="B338" s="792">
        <v>8.918262877329064E-2</v>
      </c>
      <c r="C338" s="791"/>
    </row>
    <row r="339" spans="1:3">
      <c r="A339" s="788">
        <v>44323</v>
      </c>
      <c r="B339" s="792">
        <v>9.023584215642777E-2</v>
      </c>
      <c r="C339" s="791"/>
    </row>
    <row r="340" spans="1:3">
      <c r="A340" s="788">
        <v>44326</v>
      </c>
      <c r="B340" s="792">
        <v>9.0130195120311507E-2</v>
      </c>
      <c r="C340" s="791"/>
    </row>
    <row r="341" spans="1:3">
      <c r="A341" s="788">
        <v>44327</v>
      </c>
      <c r="B341" s="792">
        <v>9.0590043773178808E-2</v>
      </c>
      <c r="C341" s="791"/>
    </row>
    <row r="342" spans="1:3">
      <c r="A342" s="788">
        <v>44328</v>
      </c>
      <c r="B342" s="792">
        <v>8.9731526433441289E-2</v>
      </c>
      <c r="C342" s="791"/>
    </row>
    <row r="343" spans="1:3">
      <c r="A343" s="788">
        <v>44329</v>
      </c>
      <c r="B343" s="792">
        <v>8.9994732211007511E-2</v>
      </c>
      <c r="C343" s="791"/>
    </row>
    <row r="344" spans="1:3">
      <c r="A344" s="788">
        <v>44330</v>
      </c>
      <c r="B344" s="792">
        <v>9.0966101958427581E-2</v>
      </c>
      <c r="C344" s="791"/>
    </row>
    <row r="345" spans="1:3">
      <c r="A345" s="788">
        <v>44333</v>
      </c>
      <c r="B345" s="792">
        <v>9.1828330428734617E-2</v>
      </c>
      <c r="C345" s="791"/>
    </row>
    <row r="346" spans="1:3">
      <c r="A346" s="788">
        <v>44334</v>
      </c>
      <c r="B346" s="792">
        <v>9.1687131572901759E-2</v>
      </c>
      <c r="C346" s="791"/>
    </row>
    <row r="347" spans="1:3">
      <c r="A347" s="788">
        <v>44335</v>
      </c>
      <c r="B347" s="792">
        <v>9.148183932206444E-2</v>
      </c>
      <c r="C347" s="791"/>
    </row>
    <row r="348" spans="1:3">
      <c r="A348" s="788">
        <v>44336</v>
      </c>
      <c r="B348" s="792">
        <v>9.2647255345000623E-2</v>
      </c>
      <c r="C348" s="791"/>
    </row>
    <row r="349" spans="1:3">
      <c r="A349" s="788">
        <v>44337</v>
      </c>
      <c r="B349" s="792">
        <v>9.2862267249728347E-2</v>
      </c>
      <c r="C349" s="791"/>
    </row>
    <row r="350" spans="1:3">
      <c r="A350" s="788">
        <v>44340</v>
      </c>
      <c r="B350" s="792">
        <v>9.3775482064768712E-2</v>
      </c>
      <c r="C350" s="791"/>
    </row>
    <row r="351" spans="1:3">
      <c r="A351" s="788">
        <v>44341</v>
      </c>
      <c r="B351" s="792">
        <v>9.3502189132604663E-2</v>
      </c>
      <c r="C351" s="791"/>
    </row>
    <row r="352" spans="1:3">
      <c r="A352" s="788">
        <v>44342</v>
      </c>
      <c r="B352" s="792">
        <v>9.3944630043520716E-2</v>
      </c>
      <c r="C352" s="791"/>
    </row>
    <row r="353" spans="1:3">
      <c r="A353" s="788">
        <v>44343</v>
      </c>
      <c r="B353" s="792">
        <v>9.4966015579972529E-2</v>
      </c>
      <c r="C353" s="791"/>
    </row>
    <row r="354" spans="1:3">
      <c r="A354" s="788">
        <v>44344</v>
      </c>
      <c r="B354" s="792">
        <v>9.5766667767506419E-2</v>
      </c>
      <c r="C354" s="791"/>
    </row>
    <row r="355" spans="1:3">
      <c r="A355" s="788">
        <v>44347</v>
      </c>
      <c r="B355" s="792">
        <v>9.6493138350310925E-2</v>
      </c>
      <c r="C355" s="791"/>
    </row>
    <row r="356" spans="1:3">
      <c r="A356" s="788">
        <v>44348</v>
      </c>
      <c r="B356" s="792">
        <v>9.7112666724733065E-2</v>
      </c>
      <c r="C356" s="791"/>
    </row>
    <row r="357" spans="1:3">
      <c r="A357" s="788">
        <v>44349</v>
      </c>
      <c r="B357" s="792">
        <v>9.7969023551000012E-2</v>
      </c>
      <c r="C357" s="791"/>
    </row>
    <row r="358" spans="1:3">
      <c r="A358" s="788">
        <v>44351</v>
      </c>
      <c r="B358" s="792">
        <v>9.8571206231162112E-2</v>
      </c>
      <c r="C358" s="791"/>
    </row>
    <row r="359" spans="1:3">
      <c r="A359" s="788">
        <v>44354</v>
      </c>
      <c r="B359" s="792">
        <v>9.8569519005409889E-2</v>
      </c>
      <c r="C359" s="791"/>
    </row>
    <row r="360" spans="1:3">
      <c r="A360" s="788">
        <v>44355</v>
      </c>
      <c r="B360" s="792">
        <v>9.8572298262413094E-2</v>
      </c>
      <c r="C360" s="791"/>
    </row>
    <row r="361" spans="1:3">
      <c r="A361" s="788">
        <v>44356</v>
      </c>
      <c r="B361" s="792">
        <v>9.894047231612646E-2</v>
      </c>
      <c r="C361" s="791"/>
    </row>
    <row r="362" spans="1:3">
      <c r="A362" s="788">
        <v>44357</v>
      </c>
      <c r="B362" s="792">
        <v>9.9368600036174426E-2</v>
      </c>
      <c r="C362" s="791"/>
    </row>
    <row r="363" spans="1:3">
      <c r="A363" s="788">
        <v>44358</v>
      </c>
      <c r="B363" s="792">
        <v>9.9387837705949833E-2</v>
      </c>
      <c r="C363" s="791"/>
    </row>
    <row r="364" spans="1:3">
      <c r="A364" s="788">
        <v>44361</v>
      </c>
      <c r="B364" s="792">
        <v>0.10011089426727549</v>
      </c>
      <c r="C364" s="791"/>
    </row>
    <row r="365" spans="1:3">
      <c r="A365" s="788">
        <v>44362</v>
      </c>
      <c r="B365" s="792">
        <v>0.10025480114922125</v>
      </c>
      <c r="C365" s="791"/>
    </row>
    <row r="366" spans="1:3">
      <c r="A366" s="788">
        <v>44363</v>
      </c>
      <c r="B366" s="792">
        <v>0.10056662357705615</v>
      </c>
      <c r="C366" s="791"/>
    </row>
    <row r="367" spans="1:3">
      <c r="A367" s="788">
        <v>44364</v>
      </c>
      <c r="B367" s="792">
        <v>0.10021206097451096</v>
      </c>
      <c r="C367" s="791"/>
    </row>
    <row r="368" spans="1:3">
      <c r="A368" s="788">
        <v>44365</v>
      </c>
      <c r="B368" s="792">
        <v>0.10039863299100382</v>
      </c>
      <c r="C368" s="791"/>
    </row>
    <row r="369" spans="1:3">
      <c r="A369" s="788">
        <v>44368</v>
      </c>
      <c r="B369" s="792">
        <v>0.10156447637748367</v>
      </c>
      <c r="C369" s="791"/>
    </row>
    <row r="370" spans="1:3">
      <c r="A370" s="788">
        <v>44369</v>
      </c>
      <c r="B370" s="792">
        <v>0.10186851078555237</v>
      </c>
      <c r="C370" s="791"/>
    </row>
    <row r="371" spans="1:3">
      <c r="A371" s="788">
        <v>44370</v>
      </c>
      <c r="B371" s="792">
        <v>0.10253960373046933</v>
      </c>
      <c r="C371" s="791"/>
    </row>
    <row r="372" spans="1:3">
      <c r="A372" s="788">
        <v>44371</v>
      </c>
      <c r="B372" s="792">
        <v>0.10341804312011171</v>
      </c>
      <c r="C372" s="791"/>
    </row>
    <row r="373" spans="1:3">
      <c r="A373" s="788">
        <v>44372</v>
      </c>
      <c r="B373" s="792">
        <v>0.10375874042739386</v>
      </c>
      <c r="C373" s="791"/>
    </row>
    <row r="374" spans="1:3">
      <c r="A374" s="788">
        <v>44375</v>
      </c>
      <c r="B374" s="792">
        <v>0.1044624250620807</v>
      </c>
      <c r="C374" s="791"/>
    </row>
    <row r="375" spans="1:3">
      <c r="A375" s="788">
        <v>44376</v>
      </c>
      <c r="B375" s="792">
        <v>0.10486254963230812</v>
      </c>
      <c r="C375" s="791"/>
    </row>
    <row r="376" spans="1:3">
      <c r="A376" s="788">
        <v>44377</v>
      </c>
      <c r="B376" s="792">
        <v>0.10514768428402266</v>
      </c>
      <c r="C376" s="791"/>
    </row>
    <row r="377" spans="1:3">
      <c r="A377" s="788">
        <v>44378</v>
      </c>
      <c r="B377" s="792">
        <v>0.10513683278448616</v>
      </c>
      <c r="C377" s="791"/>
    </row>
    <row r="378" spans="1:3">
      <c r="A378" s="788">
        <v>44379</v>
      </c>
      <c r="B378" s="792">
        <v>0.10612356559809855</v>
      </c>
      <c r="C378" s="791"/>
    </row>
    <row r="379" spans="1:3">
      <c r="A379" s="788">
        <v>44382</v>
      </c>
      <c r="B379" s="792">
        <v>0.10624294753158114</v>
      </c>
      <c r="C379" s="791"/>
    </row>
    <row r="380" spans="1:3">
      <c r="A380" s="788">
        <v>44383</v>
      </c>
      <c r="B380" s="792">
        <v>0.1052459350967121</v>
      </c>
      <c r="C380" s="791"/>
    </row>
    <row r="381" spans="1:3">
      <c r="A381" s="788">
        <v>44384</v>
      </c>
      <c r="B381" s="792">
        <v>0.10567567242926779</v>
      </c>
      <c r="C381" s="791"/>
    </row>
    <row r="382" spans="1:3">
      <c r="A382" s="788">
        <v>44385</v>
      </c>
      <c r="B382" s="792">
        <v>0.10509810551294652</v>
      </c>
      <c r="C382" s="791"/>
    </row>
    <row r="383" spans="1:3">
      <c r="A383" s="788">
        <v>44386</v>
      </c>
      <c r="B383" s="792">
        <v>0.10566729955295506</v>
      </c>
      <c r="C383" s="791"/>
    </row>
    <row r="384" spans="1:3">
      <c r="A384" s="788">
        <v>44389</v>
      </c>
      <c r="B384" s="792">
        <v>0.10674400364698888</v>
      </c>
      <c r="C384" s="791"/>
    </row>
    <row r="385" spans="1:3">
      <c r="A385" s="788">
        <v>44390</v>
      </c>
      <c r="B385" s="792">
        <v>0.10744796524239608</v>
      </c>
      <c r="C385" s="791"/>
    </row>
    <row r="386" spans="1:3">
      <c r="A386" s="788">
        <v>44391</v>
      </c>
      <c r="B386" s="792">
        <v>0.10778740232032602</v>
      </c>
      <c r="C386" s="791"/>
    </row>
    <row r="387" spans="1:3">
      <c r="A387" s="788">
        <v>44392</v>
      </c>
      <c r="B387" s="792">
        <v>0.107769489821258</v>
      </c>
      <c r="C387" s="791"/>
    </row>
    <row r="388" spans="1:3">
      <c r="A388" s="788">
        <v>44393</v>
      </c>
      <c r="B388" s="792">
        <v>0.10789562120723306</v>
      </c>
      <c r="C388" s="791"/>
    </row>
    <row r="389" spans="1:3">
      <c r="A389" s="788">
        <v>44396</v>
      </c>
      <c r="B389" s="792">
        <v>0.10660785268705841</v>
      </c>
      <c r="C389" s="791"/>
    </row>
    <row r="390" spans="1:3">
      <c r="A390" s="788">
        <v>44397</v>
      </c>
      <c r="B390" s="792">
        <v>0.1074656287980198</v>
      </c>
      <c r="C390" s="791"/>
    </row>
    <row r="391" spans="1:3">
      <c r="A391" s="788">
        <v>44398</v>
      </c>
      <c r="B391" s="792">
        <v>0.10848500169280317</v>
      </c>
      <c r="C391" s="791"/>
    </row>
    <row r="392" spans="1:3">
      <c r="A392" s="788">
        <v>44399</v>
      </c>
      <c r="B392" s="792">
        <v>0.109592201331423</v>
      </c>
      <c r="C392" s="791"/>
    </row>
    <row r="393" spans="1:3">
      <c r="A393" s="788">
        <v>44400</v>
      </c>
      <c r="B393" s="792">
        <v>0.1099084582924843</v>
      </c>
      <c r="C393" s="791"/>
    </row>
    <row r="394" spans="1:3">
      <c r="A394" s="788">
        <v>44403</v>
      </c>
      <c r="B394" s="792">
        <v>0.1099253622147951</v>
      </c>
      <c r="C394" s="791"/>
    </row>
    <row r="395" spans="1:3">
      <c r="A395" s="788">
        <v>44404</v>
      </c>
      <c r="B395" s="792">
        <v>0.10904847355796909</v>
      </c>
      <c r="C395" s="791"/>
    </row>
    <row r="396" spans="1:3">
      <c r="A396" s="788">
        <v>44405</v>
      </c>
      <c r="B396" s="792">
        <v>0.1100614565561695</v>
      </c>
      <c r="C396" s="791"/>
    </row>
    <row r="397" spans="1:3">
      <c r="A397" s="788">
        <v>44406</v>
      </c>
      <c r="B397" s="792">
        <v>0.11087171937007323</v>
      </c>
      <c r="C397" s="791"/>
    </row>
    <row r="398" spans="1:3">
      <c r="A398" s="788">
        <v>44407</v>
      </c>
      <c r="B398" s="792">
        <v>0.10999289742367302</v>
      </c>
      <c r="C398" s="791"/>
    </row>
    <row r="399" spans="1:3">
      <c r="A399" s="788">
        <v>44410</v>
      </c>
      <c r="B399" s="792">
        <v>0.11037652078575388</v>
      </c>
      <c r="C399" s="791"/>
    </row>
    <row r="400" spans="1:3">
      <c r="A400" s="788">
        <v>44411</v>
      </c>
      <c r="B400" s="792">
        <v>0.1110276709180702</v>
      </c>
      <c r="C400" s="791"/>
    </row>
    <row r="401" spans="1:3">
      <c r="A401" s="788">
        <v>44412</v>
      </c>
      <c r="B401" s="792">
        <v>0.1108485529105514</v>
      </c>
      <c r="C401" s="791"/>
    </row>
    <row r="402" spans="1:3">
      <c r="A402" s="788">
        <v>44413</v>
      </c>
      <c r="B402" s="792">
        <v>0.11135003239723451</v>
      </c>
      <c r="C402" s="791"/>
    </row>
    <row r="403" spans="1:3">
      <c r="A403" s="788">
        <v>44414</v>
      </c>
      <c r="B403" s="792">
        <v>0.11229294077905227</v>
      </c>
      <c r="C403" s="791"/>
    </row>
    <row r="404" spans="1:3">
      <c r="A404" s="788">
        <v>44417</v>
      </c>
      <c r="B404" s="792">
        <v>0.11255416116498806</v>
      </c>
      <c r="C404" s="791"/>
    </row>
    <row r="405" spans="1:3">
      <c r="A405" s="788">
        <v>44418</v>
      </c>
      <c r="B405" s="792">
        <v>0.11307923276515641</v>
      </c>
      <c r="C405" s="791"/>
    </row>
    <row r="406" spans="1:3">
      <c r="A406" s="788">
        <v>44419</v>
      </c>
      <c r="B406" s="792">
        <v>0.11334058833515126</v>
      </c>
      <c r="C406" s="791"/>
    </row>
    <row r="407" spans="1:3">
      <c r="A407" s="788">
        <v>44420</v>
      </c>
      <c r="B407" s="792">
        <v>0.11332175679842948</v>
      </c>
      <c r="C407" s="791"/>
    </row>
    <row r="408" spans="1:3">
      <c r="A408" s="788">
        <v>44421</v>
      </c>
      <c r="B408" s="792">
        <v>0.11298856636026899</v>
      </c>
      <c r="C408" s="791"/>
    </row>
    <row r="409" spans="1:3">
      <c r="A409" s="788">
        <v>44424</v>
      </c>
      <c r="B409" s="792">
        <v>0.11198187820615435</v>
      </c>
      <c r="C409" s="791"/>
    </row>
    <row r="410" spans="1:3">
      <c r="A410" s="788">
        <v>44425</v>
      </c>
      <c r="B410" s="792">
        <v>0.11136890665895427</v>
      </c>
      <c r="C410" s="791"/>
    </row>
    <row r="411" spans="1:3">
      <c r="A411" s="788">
        <v>44426</v>
      </c>
      <c r="B411" s="792">
        <v>0.11116256026229587</v>
      </c>
      <c r="C411" s="791"/>
    </row>
    <row r="412" spans="1:3">
      <c r="A412" s="788">
        <v>44427</v>
      </c>
      <c r="B412" s="792">
        <v>0.11171639068405437</v>
      </c>
      <c r="C412" s="791"/>
    </row>
    <row r="413" spans="1:3">
      <c r="A413" s="788">
        <v>44428</v>
      </c>
      <c r="B413" s="792">
        <v>0.11273554909412753</v>
      </c>
      <c r="C413" s="791"/>
    </row>
    <row r="414" spans="1:3">
      <c r="A414" s="788">
        <v>44431</v>
      </c>
      <c r="B414" s="792">
        <v>0.11321120575631105</v>
      </c>
      <c r="C414" s="791"/>
    </row>
    <row r="415" spans="1:3">
      <c r="A415" s="788">
        <v>44432</v>
      </c>
      <c r="B415" s="792">
        <v>0.11467866669050997</v>
      </c>
      <c r="C415" s="791"/>
    </row>
    <row r="416" spans="1:3">
      <c r="A416" s="788">
        <v>44433</v>
      </c>
      <c r="B416" s="792">
        <v>0.11580958465520474</v>
      </c>
      <c r="C416" s="791"/>
    </row>
    <row r="417" spans="1:3">
      <c r="A417" s="788">
        <v>44434</v>
      </c>
      <c r="B417" s="792">
        <v>0.11535950058710842</v>
      </c>
      <c r="C417" s="791"/>
    </row>
    <row r="418" spans="1:3">
      <c r="A418" s="788">
        <v>44435</v>
      </c>
      <c r="B418" s="792">
        <v>0.1167284440743066</v>
      </c>
      <c r="C418" s="791"/>
    </row>
    <row r="419" spans="1:3">
      <c r="A419" s="788">
        <v>44438</v>
      </c>
      <c r="B419" s="792">
        <v>0.11669201264031415</v>
      </c>
      <c r="C419" s="791"/>
    </row>
    <row r="420" spans="1:3">
      <c r="A420" s="788">
        <v>44439</v>
      </c>
      <c r="B420" s="792">
        <v>0.11692640971392221</v>
      </c>
      <c r="C420" s="791"/>
    </row>
    <row r="421" spans="1:3">
      <c r="A421" s="788">
        <v>44440</v>
      </c>
      <c r="B421" s="792">
        <v>0.11739683626037967</v>
      </c>
      <c r="C421" s="791"/>
    </row>
    <row r="422" spans="1:3">
      <c r="A422" s="788">
        <v>44441</v>
      </c>
      <c r="B422" s="792">
        <v>0.11722321529403201</v>
      </c>
      <c r="C422" s="791"/>
    </row>
    <row r="423" spans="1:3">
      <c r="A423" s="788">
        <v>44442</v>
      </c>
      <c r="B423" s="792">
        <v>0.11776162189251793</v>
      </c>
      <c r="C423" s="791"/>
    </row>
    <row r="424" spans="1:3">
      <c r="A424" s="788">
        <v>44445</v>
      </c>
      <c r="B424" s="792">
        <v>0.11851029118056844</v>
      </c>
      <c r="C424" s="791"/>
    </row>
    <row r="425" spans="1:3">
      <c r="A425" s="788">
        <v>44447</v>
      </c>
      <c r="B425" s="792">
        <v>0.11795409129736156</v>
      </c>
      <c r="C425" s="791"/>
    </row>
    <row r="426" spans="1:3">
      <c r="A426" s="788">
        <v>44448</v>
      </c>
      <c r="B426" s="792">
        <v>0.11877824004644966</v>
      </c>
      <c r="C426" s="791"/>
    </row>
    <row r="427" spans="1:3">
      <c r="A427" s="788">
        <v>44449</v>
      </c>
      <c r="B427" s="792">
        <v>0.11901920278950828</v>
      </c>
      <c r="C427" s="791"/>
    </row>
    <row r="428" spans="1:3">
      <c r="A428" s="788">
        <v>44452</v>
      </c>
      <c r="B428" s="792">
        <v>0.12009859818947355</v>
      </c>
      <c r="C428" s="791"/>
    </row>
    <row r="429" spans="1:3">
      <c r="A429" s="788">
        <v>44453</v>
      </c>
      <c r="B429" s="792">
        <v>0.12042299053666983</v>
      </c>
      <c r="C429" s="791"/>
    </row>
    <row r="430" spans="1:3">
      <c r="A430" s="788">
        <v>44454</v>
      </c>
      <c r="B430" s="792">
        <v>0.12124585272329713</v>
      </c>
      <c r="C430" s="791"/>
    </row>
    <row r="431" spans="1:3">
      <c r="A431" s="788">
        <v>44455</v>
      </c>
      <c r="B431" s="792">
        <v>0.12132765467900808</v>
      </c>
      <c r="C431" s="791"/>
    </row>
    <row r="432" spans="1:3">
      <c r="A432" s="788">
        <v>44456</v>
      </c>
      <c r="B432" s="792">
        <v>0.12083633319631404</v>
      </c>
      <c r="C432" s="791"/>
    </row>
    <row r="433" spans="1:3">
      <c r="A433" s="788">
        <v>44459</v>
      </c>
      <c r="B433" s="792">
        <v>0.1194033553975018</v>
      </c>
      <c r="C433" s="791"/>
    </row>
    <row r="434" spans="1:3">
      <c r="A434" s="788">
        <v>44460</v>
      </c>
      <c r="B434" s="792">
        <v>0.12013644833989967</v>
      </c>
      <c r="C434" s="791"/>
    </row>
    <row r="435" spans="1:3">
      <c r="A435" s="788">
        <v>44461</v>
      </c>
      <c r="B435" s="792">
        <v>0.12153975776108528</v>
      </c>
      <c r="C435" s="791"/>
    </row>
    <row r="436" spans="1:3">
      <c r="A436" s="788">
        <v>44462</v>
      </c>
      <c r="B436" s="792">
        <v>0.12321186727972133</v>
      </c>
      <c r="C436" s="791"/>
    </row>
    <row r="437" spans="1:3">
      <c r="A437" s="788">
        <v>44463</v>
      </c>
      <c r="B437" s="792">
        <v>0.12376792421154348</v>
      </c>
      <c r="C437" s="791"/>
    </row>
    <row r="438" spans="1:3">
      <c r="A438" s="788">
        <v>44466</v>
      </c>
      <c r="B438" s="792">
        <v>0.12437603806572839</v>
      </c>
      <c r="C438" s="791"/>
    </row>
    <row r="439" spans="1:3">
      <c r="A439" s="788">
        <v>44467</v>
      </c>
      <c r="B439" s="792">
        <v>0.12377004106841971</v>
      </c>
      <c r="C439" s="791"/>
    </row>
    <row r="440" spans="1:3">
      <c r="A440" s="788">
        <v>44468</v>
      </c>
      <c r="B440" s="792">
        <v>0.12437779538536553</v>
      </c>
      <c r="C440" s="791"/>
    </row>
    <row r="441" spans="1:3">
      <c r="A441" s="788">
        <v>44469</v>
      </c>
      <c r="B441" s="792">
        <v>0.12469409754377314</v>
      </c>
      <c r="C441" s="791"/>
    </row>
    <row r="442" spans="1:3">
      <c r="A442" s="788">
        <v>44470</v>
      </c>
      <c r="B442" s="792">
        <v>0.12605957039488835</v>
      </c>
      <c r="C442" s="791"/>
    </row>
    <row r="443" spans="1:3">
      <c r="A443" s="788">
        <v>44473</v>
      </c>
      <c r="B443" s="792">
        <v>0.12554518738751863</v>
      </c>
      <c r="C443" s="791"/>
    </row>
    <row r="444" spans="1:3">
      <c r="A444" s="788">
        <v>44474</v>
      </c>
      <c r="B444" s="792">
        <v>0.12627555223180886</v>
      </c>
      <c r="C444" s="791"/>
    </row>
    <row r="445" spans="1:3">
      <c r="A445" s="788">
        <v>44475</v>
      </c>
      <c r="B445" s="792">
        <v>0.12636735292189272</v>
      </c>
      <c r="C445" s="791"/>
    </row>
    <row r="446" spans="1:3">
      <c r="A446" s="788">
        <v>44476</v>
      </c>
      <c r="B446" s="792">
        <v>0.12690580868041557</v>
      </c>
      <c r="C446" s="791"/>
    </row>
    <row r="447" spans="1:3">
      <c r="A447" s="788">
        <v>44477</v>
      </c>
      <c r="B447" s="792">
        <v>0.1281496763919554</v>
      </c>
      <c r="C447" s="791"/>
    </row>
    <row r="448" spans="1:3">
      <c r="A448" s="788">
        <v>44480</v>
      </c>
      <c r="B448" s="792">
        <v>0.12811543338423603</v>
      </c>
      <c r="C448" s="791"/>
    </row>
    <row r="449" spans="1:3">
      <c r="A449" s="788">
        <v>44482</v>
      </c>
      <c r="B449" s="792">
        <v>0.12845074293959802</v>
      </c>
      <c r="C449" s="791"/>
    </row>
    <row r="450" spans="1:3">
      <c r="A450" s="788">
        <v>44483</v>
      </c>
      <c r="B450" s="792">
        <v>0.12945259853776991</v>
      </c>
      <c r="C450" s="791"/>
    </row>
    <row r="451" spans="1:3">
      <c r="A451" s="788">
        <v>44484</v>
      </c>
      <c r="B451" s="792">
        <v>0.13043588603511136</v>
      </c>
      <c r="C451" s="791"/>
    </row>
    <row r="452" spans="1:3">
      <c r="A452" s="788">
        <v>44487</v>
      </c>
      <c r="B452" s="792">
        <v>0.13123098290136936</v>
      </c>
      <c r="C452" s="791"/>
    </row>
    <row r="453" spans="1:3">
      <c r="A453" s="788">
        <v>44488</v>
      </c>
      <c r="B453" s="792">
        <v>0.1308003806758018</v>
      </c>
      <c r="C453" s="791"/>
    </row>
    <row r="454" spans="1:3">
      <c r="A454" s="788">
        <v>44489</v>
      </c>
      <c r="B454" s="792">
        <v>0.13107580136921393</v>
      </c>
      <c r="C454" s="791"/>
    </row>
    <row r="455" spans="1:3">
      <c r="A455" s="788">
        <v>44490</v>
      </c>
      <c r="B455" s="792">
        <v>0.13069394259119504</v>
      </c>
      <c r="C455" s="791"/>
    </row>
    <row r="456" spans="1:3">
      <c r="A456" s="788">
        <v>44491</v>
      </c>
      <c r="B456" s="792">
        <v>0.12991223087358161</v>
      </c>
      <c r="C456" s="791"/>
    </row>
    <row r="457" spans="1:3">
      <c r="A457" s="788">
        <v>44494</v>
      </c>
      <c r="B457" s="792">
        <v>0.13091705796283271</v>
      </c>
      <c r="C457" s="791"/>
    </row>
    <row r="458" spans="1:3">
      <c r="A458" s="788">
        <v>44495</v>
      </c>
      <c r="B458" s="792">
        <v>0.13041987462982907</v>
      </c>
      <c r="C458" s="791"/>
    </row>
    <row r="459" spans="1:3">
      <c r="A459" s="788">
        <v>44496</v>
      </c>
      <c r="B459" s="792">
        <v>0.12996566062115633</v>
      </c>
      <c r="C459" s="791"/>
    </row>
    <row r="460" spans="1:3">
      <c r="A460" s="788">
        <v>44497</v>
      </c>
      <c r="B460" s="792">
        <v>0.13017437599754333</v>
      </c>
      <c r="C460" s="791"/>
    </row>
    <row r="461" spans="1:3">
      <c r="A461" s="788">
        <v>44498</v>
      </c>
      <c r="B461" s="792">
        <v>0.13095248731217279</v>
      </c>
      <c r="C461" s="791"/>
    </row>
    <row r="462" spans="1:3">
      <c r="A462" s="788">
        <v>44501</v>
      </c>
      <c r="B462" s="792">
        <v>0.13176431010080702</v>
      </c>
      <c r="C462" s="791"/>
    </row>
    <row r="463" spans="1:3">
      <c r="A463" s="788">
        <v>44503</v>
      </c>
      <c r="B463" s="792">
        <v>0.13329680255576282</v>
      </c>
      <c r="C463" s="791"/>
    </row>
    <row r="464" spans="1:3">
      <c r="A464" s="788">
        <v>44504</v>
      </c>
      <c r="B464" s="792">
        <v>0.13315754935086321</v>
      </c>
      <c r="C464" s="791"/>
    </row>
    <row r="465" spans="1:3">
      <c r="A465" s="788">
        <v>44505</v>
      </c>
      <c r="B465" s="792">
        <v>0.13410015697141242</v>
      </c>
      <c r="C465" s="791"/>
    </row>
    <row r="466" spans="1:3">
      <c r="A466" s="788">
        <v>44508</v>
      </c>
      <c r="B466" s="792">
        <v>0.13429913417080774</v>
      </c>
      <c r="C466" s="791"/>
    </row>
    <row r="467" spans="1:3">
      <c r="A467" s="788">
        <v>44509</v>
      </c>
      <c r="B467" s="792">
        <v>0.13483294626371678</v>
      </c>
      <c r="C467" s="791"/>
    </row>
    <row r="468" spans="1:3">
      <c r="A468" s="788">
        <v>44510</v>
      </c>
      <c r="B468" s="792">
        <v>0.13587523791424516</v>
      </c>
      <c r="C468" s="791"/>
    </row>
    <row r="469" spans="1:3">
      <c r="A469" s="788">
        <v>44511</v>
      </c>
      <c r="B469" s="792">
        <v>0.13728432831048543</v>
      </c>
      <c r="C469" s="791"/>
    </row>
    <row r="470" spans="1:3">
      <c r="A470" s="788">
        <v>44512</v>
      </c>
      <c r="B470" s="792">
        <v>0.13777518821321744</v>
      </c>
      <c r="C470" s="791"/>
    </row>
    <row r="471" spans="1:3">
      <c r="A471" s="788">
        <v>44516</v>
      </c>
      <c r="B471" s="792">
        <v>0.13761578443593558</v>
      </c>
      <c r="C471" s="791"/>
    </row>
    <row r="472" spans="1:3">
      <c r="A472" s="788">
        <v>44517</v>
      </c>
      <c r="B472" s="792">
        <v>0.13715559398391219</v>
      </c>
      <c r="C472" s="791"/>
    </row>
    <row r="473" spans="1:3">
      <c r="A473" s="788">
        <v>44518</v>
      </c>
      <c r="B473" s="792">
        <v>0.13771821996053357</v>
      </c>
      <c r="C473" s="791"/>
    </row>
    <row r="474" spans="1:3">
      <c r="A474" s="788">
        <v>44519</v>
      </c>
      <c r="B474" s="792">
        <v>0.13858587656230203</v>
      </c>
      <c r="C474" s="791"/>
    </row>
    <row r="475" spans="1:3">
      <c r="A475" s="788">
        <v>44522</v>
      </c>
      <c r="B475" s="792">
        <v>0.13850183154183182</v>
      </c>
      <c r="C475" s="791"/>
    </row>
    <row r="476" spans="1:3">
      <c r="A476" s="788">
        <v>44523</v>
      </c>
      <c r="B476" s="792">
        <v>0.13929324576248958</v>
      </c>
      <c r="C476" s="791"/>
    </row>
    <row r="477" spans="1:3">
      <c r="A477" s="788">
        <v>44524</v>
      </c>
      <c r="B477" s="792">
        <v>0.13986826227783666</v>
      </c>
      <c r="C477" s="791"/>
    </row>
    <row r="478" spans="1:3">
      <c r="A478" s="788">
        <v>44525</v>
      </c>
      <c r="B478" s="792">
        <v>0.14077167696534865</v>
      </c>
      <c r="C478" s="791"/>
    </row>
    <row r="479" spans="1:3">
      <c r="A479" s="788">
        <v>44526</v>
      </c>
      <c r="B479" s="792">
        <v>0.13877819887767728</v>
      </c>
      <c r="C479" s="791"/>
    </row>
    <row r="480" spans="1:3">
      <c r="A480" s="788">
        <v>44529</v>
      </c>
      <c r="B480" s="792">
        <v>0.1396899789429884</v>
      </c>
      <c r="C480" s="791"/>
    </row>
    <row r="481" spans="1:3">
      <c r="A481" s="788">
        <v>44530</v>
      </c>
      <c r="B481" s="792">
        <v>0.13855831363734517</v>
      </c>
      <c r="C481" s="791"/>
    </row>
    <row r="482" spans="1:3">
      <c r="A482" s="788">
        <v>44531</v>
      </c>
      <c r="B482" s="792">
        <v>0.13824988153644147</v>
      </c>
      <c r="C482" s="791"/>
    </row>
    <row r="483" spans="1:3">
      <c r="A483" s="788">
        <v>44532</v>
      </c>
      <c r="B483" s="792">
        <v>0.13996694675965093</v>
      </c>
      <c r="C483" s="791"/>
    </row>
    <row r="484" spans="1:3">
      <c r="A484" s="788">
        <v>44533</v>
      </c>
      <c r="B484" s="792">
        <v>0.14097846387057844</v>
      </c>
      <c r="C484" s="791"/>
    </row>
    <row r="485" spans="1:3">
      <c r="A485" s="788">
        <v>44536</v>
      </c>
      <c r="B485" s="792">
        <v>0.1418493922634485</v>
      </c>
      <c r="C485" s="791"/>
    </row>
    <row r="486" spans="1:3">
      <c r="A486" s="788">
        <v>44537</v>
      </c>
      <c r="B486" s="792">
        <v>0.14274600813471094</v>
      </c>
      <c r="C486" s="791"/>
    </row>
    <row r="487" spans="1:3">
      <c r="A487" s="788">
        <v>44538</v>
      </c>
      <c r="B487" s="792">
        <v>0.14370306806362332</v>
      </c>
      <c r="C487" s="791"/>
    </row>
    <row r="488" spans="1:3">
      <c r="A488" s="788">
        <v>44539</v>
      </c>
      <c r="B488" s="792">
        <v>0.1433958290971824</v>
      </c>
      <c r="C488" s="791"/>
    </row>
    <row r="489" spans="1:3">
      <c r="A489" s="788">
        <v>44540</v>
      </c>
      <c r="B489" s="792">
        <v>0.14482465820345203</v>
      </c>
      <c r="C489" s="791"/>
    </row>
    <row r="490" spans="1:3">
      <c r="A490" s="788">
        <v>44543</v>
      </c>
      <c r="B490" s="792">
        <v>0.14477419450175466</v>
      </c>
      <c r="C490" s="791"/>
    </row>
    <row r="491" spans="1:3">
      <c r="A491" s="788">
        <v>44544</v>
      </c>
      <c r="B491" s="792">
        <v>0.14465839063064756</v>
      </c>
      <c r="C491" s="791"/>
    </row>
    <row r="492" spans="1:3">
      <c r="A492" s="788">
        <v>44545</v>
      </c>
      <c r="B492" s="792">
        <v>0.14573189048821589</v>
      </c>
      <c r="C492" s="791"/>
    </row>
    <row r="493" spans="1:3">
      <c r="A493" s="788">
        <v>44546</v>
      </c>
      <c r="B493" s="792">
        <v>0.14553782523077352</v>
      </c>
      <c r="C493" s="791"/>
    </row>
    <row r="494" spans="1:3">
      <c r="A494" s="788">
        <v>44547</v>
      </c>
      <c r="B494" s="792">
        <v>0.14558193003562003</v>
      </c>
      <c r="C494" s="791"/>
    </row>
    <row r="495" spans="1:3">
      <c r="A495" s="788">
        <v>44550</v>
      </c>
      <c r="B495" s="792">
        <v>0.14457068407901996</v>
      </c>
      <c r="C495" s="791"/>
    </row>
    <row r="496" spans="1:3">
      <c r="A496" s="788">
        <v>44551</v>
      </c>
      <c r="B496" s="792">
        <v>0.14619370794545428</v>
      </c>
      <c r="C496" s="791"/>
    </row>
    <row r="497" spans="1:5">
      <c r="A497" s="788">
        <v>44552</v>
      </c>
      <c r="B497" s="792">
        <v>0.14690215807774076</v>
      </c>
      <c r="C497" s="791"/>
    </row>
    <row r="498" spans="1:5">
      <c r="A498" s="788">
        <v>44553</v>
      </c>
      <c r="B498" s="792">
        <v>0.14745724601056409</v>
      </c>
      <c r="C498" s="791"/>
    </row>
    <row r="499" spans="1:5">
      <c r="A499" s="788">
        <v>44554</v>
      </c>
      <c r="B499" s="792">
        <v>0.14790227915655785</v>
      </c>
      <c r="C499" s="791"/>
    </row>
    <row r="500" spans="1:5">
      <c r="A500" s="788">
        <v>44557</v>
      </c>
      <c r="B500" s="792">
        <v>0.14899377865735963</v>
      </c>
      <c r="C500" s="791"/>
    </row>
    <row r="501" spans="1:5">
      <c r="A501" s="788">
        <v>44558</v>
      </c>
      <c r="B501" s="792">
        <v>0.14934136304593371</v>
      </c>
      <c r="C501" s="791"/>
    </row>
    <row r="502" spans="1:5">
      <c r="A502" s="788">
        <v>44559</v>
      </c>
      <c r="B502" s="792">
        <v>0.14928823462042717</v>
      </c>
      <c r="C502" s="791"/>
    </row>
    <row r="503" spans="1:5">
      <c r="A503" s="788">
        <v>44560</v>
      </c>
      <c r="B503" s="792">
        <v>0.15071471648877277</v>
      </c>
      <c r="C503" s="791"/>
    </row>
    <row r="504" spans="1:5">
      <c r="A504" s="788">
        <v>44561</v>
      </c>
      <c r="B504" s="792">
        <v>0.15116524779329188</v>
      </c>
      <c r="C504" s="791"/>
    </row>
    <row r="505" spans="1:5">
      <c r="A505" s="788">
        <v>44564</v>
      </c>
      <c r="B505" s="792">
        <v>0.15138357192356056</v>
      </c>
      <c r="C505" s="791"/>
      <c r="E505" s="791"/>
    </row>
    <row r="506" spans="1:5">
      <c r="A506" s="788">
        <v>44565</v>
      </c>
      <c r="B506" s="792">
        <v>0.15152799246058324</v>
      </c>
      <c r="C506" s="791"/>
      <c r="E506" s="791"/>
    </row>
    <row r="507" spans="1:5">
      <c r="A507" s="788">
        <v>44566</v>
      </c>
      <c r="B507" s="792">
        <v>0.15059759948411222</v>
      </c>
      <c r="C507" s="791"/>
      <c r="E507" s="791"/>
    </row>
    <row r="508" spans="1:5">
      <c r="A508" s="788">
        <v>44567</v>
      </c>
      <c r="B508" s="792">
        <v>0.15141472284094659</v>
      </c>
      <c r="C508" s="791"/>
      <c r="E508" s="791"/>
    </row>
    <row r="509" spans="1:5">
      <c r="A509" s="788">
        <v>44568</v>
      </c>
      <c r="B509" s="792">
        <v>0.15235641637787101</v>
      </c>
      <c r="C509" s="791"/>
      <c r="E509" s="791"/>
    </row>
    <row r="510" spans="1:5">
      <c r="A510" s="788">
        <v>44571</v>
      </c>
      <c r="B510" s="792">
        <v>0.15263730233920358</v>
      </c>
      <c r="C510" s="791"/>
      <c r="E510" s="791"/>
    </row>
    <row r="511" spans="1:5">
      <c r="A511" s="788">
        <v>44572</v>
      </c>
      <c r="B511" s="792">
        <v>0.15357858338897445</v>
      </c>
      <c r="C511" s="791"/>
      <c r="E511" s="791"/>
    </row>
    <row r="512" spans="1:5">
      <c r="A512" s="788">
        <v>44573</v>
      </c>
      <c r="B512" s="792">
        <v>0.15487846370139047</v>
      </c>
      <c r="C512" s="791"/>
      <c r="E512" s="791"/>
    </row>
    <row r="513" spans="1:5">
      <c r="A513" s="788">
        <v>44574</v>
      </c>
      <c r="B513" s="792">
        <v>0.15479571254122382</v>
      </c>
      <c r="C513" s="791"/>
      <c r="E513" s="791"/>
    </row>
    <row r="514" spans="1:5">
      <c r="A514" s="788">
        <v>44575</v>
      </c>
      <c r="B514" s="792">
        <v>0.15598509175445252</v>
      </c>
      <c r="C514" s="791"/>
      <c r="E514" s="791"/>
    </row>
    <row r="515" spans="1:5">
      <c r="A515" s="788">
        <v>44578</v>
      </c>
      <c r="B515" s="792">
        <v>0.15641810272489964</v>
      </c>
      <c r="C515" s="791"/>
      <c r="E515" s="791"/>
    </row>
    <row r="516" spans="1:5">
      <c r="A516" s="788">
        <v>44579</v>
      </c>
      <c r="B516" s="792">
        <v>0.15674094106750558</v>
      </c>
      <c r="C516" s="791"/>
      <c r="E516" s="791"/>
    </row>
    <row r="517" spans="1:5">
      <c r="A517" s="788">
        <v>44580</v>
      </c>
      <c r="B517" s="792">
        <v>0.1575867914304343</v>
      </c>
      <c r="C517" s="791"/>
      <c r="E517" s="791"/>
    </row>
    <row r="518" spans="1:5">
      <c r="A518" s="788">
        <v>44581</v>
      </c>
      <c r="B518" s="792">
        <v>0.15892472036376848</v>
      </c>
      <c r="C518" s="791"/>
      <c r="E518" s="791"/>
    </row>
    <row r="519" spans="1:5">
      <c r="A519" s="788">
        <v>44582</v>
      </c>
      <c r="B519" s="792">
        <v>0.15849013722215122</v>
      </c>
      <c r="C519" s="791"/>
      <c r="E519" s="791"/>
    </row>
    <row r="520" spans="1:5">
      <c r="A520" s="788">
        <v>44585</v>
      </c>
      <c r="B520" s="792">
        <v>0.15853416264734155</v>
      </c>
      <c r="C520" s="791"/>
      <c r="E520" s="791"/>
    </row>
    <row r="521" spans="1:5">
      <c r="A521" s="788">
        <v>44586</v>
      </c>
      <c r="B521" s="792">
        <v>0.15970334696174104</v>
      </c>
      <c r="C521" s="791"/>
      <c r="E521" s="791"/>
    </row>
    <row r="522" spans="1:5">
      <c r="A522" s="788">
        <v>44587</v>
      </c>
      <c r="B522" s="792">
        <v>0.16098750398928341</v>
      </c>
      <c r="C522" s="791"/>
      <c r="E522" s="791"/>
    </row>
    <row r="523" spans="1:5">
      <c r="A523" s="788">
        <v>44588</v>
      </c>
      <c r="B523" s="792">
        <v>0.16200787540965278</v>
      </c>
      <c r="C523" s="791"/>
      <c r="E523" s="791"/>
    </row>
    <row r="524" spans="1:5">
      <c r="A524" s="788">
        <v>44589</v>
      </c>
      <c r="B524" s="792">
        <v>0.16287141939682459</v>
      </c>
      <c r="C524" s="791"/>
      <c r="E524" s="791"/>
    </row>
    <row r="525" spans="1:5">
      <c r="A525" s="788">
        <v>44592</v>
      </c>
      <c r="B525" s="792">
        <v>0.16420647251765708</v>
      </c>
      <c r="C525" s="791"/>
      <c r="E525" s="791"/>
    </row>
    <row r="526" spans="1:5">
      <c r="A526" s="788">
        <v>44593</v>
      </c>
      <c r="B526" s="792">
        <v>0.16501809220055197</v>
      </c>
      <c r="C526" s="791"/>
      <c r="E526" s="791"/>
    </row>
    <row r="527" spans="1:5">
      <c r="A527" s="788">
        <v>44594</v>
      </c>
      <c r="B527" s="792">
        <v>0.16569215915423041</v>
      </c>
      <c r="C527" s="791"/>
      <c r="E527" s="791"/>
    </row>
    <row r="528" spans="1:5">
      <c r="A528" s="788">
        <v>44595</v>
      </c>
      <c r="B528" s="792">
        <v>0.16587380561761345</v>
      </c>
      <c r="C528" s="791"/>
      <c r="E528" s="791"/>
    </row>
    <row r="529" spans="1:5">
      <c r="A529" s="788">
        <v>44596</v>
      </c>
      <c r="B529" s="792">
        <v>0.16734887224757511</v>
      </c>
      <c r="C529" s="791"/>
      <c r="E529" s="791"/>
    </row>
    <row r="530" spans="1:5">
      <c r="A530" s="788">
        <v>44599</v>
      </c>
      <c r="B530" s="792">
        <v>0.16780610374482463</v>
      </c>
      <c r="C530" s="791"/>
      <c r="E530" s="791"/>
    </row>
    <row r="531" spans="1:5">
      <c r="A531" s="788">
        <v>44600</v>
      </c>
      <c r="B531" s="792">
        <v>0.1684695758713679</v>
      </c>
      <c r="C531" s="791"/>
      <c r="E531" s="791"/>
    </row>
    <row r="532" spans="1:5">
      <c r="A532" s="788">
        <v>44601</v>
      </c>
      <c r="B532" s="792">
        <v>0.16935483096451054</v>
      </c>
      <c r="C532" s="791"/>
      <c r="E532" s="791"/>
    </row>
    <row r="533" spans="1:5">
      <c r="A533" s="788">
        <v>44602</v>
      </c>
      <c r="B533" s="792">
        <v>0.17005890125828271</v>
      </c>
      <c r="C533" s="791"/>
      <c r="E533" s="791"/>
    </row>
    <row r="534" spans="1:5">
      <c r="A534" s="788">
        <v>44603</v>
      </c>
      <c r="B534" s="792">
        <v>0.17000403116326512</v>
      </c>
      <c r="C534" s="791"/>
      <c r="E534" s="791"/>
    </row>
    <row r="535" spans="1:5">
      <c r="A535" s="788">
        <v>44606</v>
      </c>
      <c r="B535" s="792">
        <v>0.17134346140595125</v>
      </c>
      <c r="C535" s="791"/>
      <c r="E535" s="791"/>
    </row>
    <row r="536" spans="1:5">
      <c r="A536" s="788">
        <v>44607</v>
      </c>
      <c r="B536" s="792">
        <v>0.17191020155685299</v>
      </c>
      <c r="C536" s="791"/>
      <c r="E536" s="791"/>
    </row>
    <row r="537" spans="1:5">
      <c r="A537" s="788">
        <v>44608</v>
      </c>
      <c r="B537" s="792">
        <v>0.17248230745599691</v>
      </c>
      <c r="C537" s="791"/>
      <c r="E537" s="791"/>
    </row>
    <row r="538" spans="1:5">
      <c r="A538" s="788">
        <v>44609</v>
      </c>
      <c r="B538" s="792">
        <v>0.17214218536626924</v>
      </c>
      <c r="C538" s="791"/>
      <c r="E538" s="791"/>
    </row>
    <row r="539" spans="1:5">
      <c r="A539" s="788">
        <v>44610</v>
      </c>
      <c r="B539" s="792">
        <v>0.17206566741695428</v>
      </c>
      <c r="C539" s="791"/>
      <c r="E539" s="791"/>
    </row>
    <row r="540" spans="1:5">
      <c r="A540" s="788">
        <v>44613</v>
      </c>
      <c r="B540" s="792">
        <v>0.17214756365446005</v>
      </c>
      <c r="C540" s="791"/>
      <c r="E540" s="791"/>
    </row>
    <row r="541" spans="1:5">
      <c r="A541" s="788">
        <v>44614</v>
      </c>
      <c r="B541" s="792">
        <v>0.17323211941335792</v>
      </c>
      <c r="C541" s="791"/>
      <c r="E541" s="791"/>
    </row>
    <row r="542" spans="1:5">
      <c r="A542" s="788">
        <v>44615</v>
      </c>
      <c r="B542" s="792">
        <v>0.17355308448366369</v>
      </c>
      <c r="C542" s="791"/>
      <c r="E542" s="791"/>
    </row>
    <row r="543" spans="1:5">
      <c r="A543" s="788">
        <v>44616</v>
      </c>
      <c r="B543" s="792">
        <v>0.17390891891872662</v>
      </c>
      <c r="C543" s="791"/>
      <c r="E543" s="791"/>
    </row>
    <row r="544" spans="1:5">
      <c r="A544" s="788">
        <v>44617</v>
      </c>
      <c r="B544" s="792">
        <v>0.1754481136101802</v>
      </c>
      <c r="C544" s="791"/>
      <c r="E544" s="791"/>
    </row>
    <row r="545" spans="1:5">
      <c r="A545" s="788">
        <v>44622</v>
      </c>
      <c r="B545" s="792">
        <v>0.17610537077984634</v>
      </c>
      <c r="C545" s="791"/>
      <c r="E545" s="791"/>
    </row>
    <row r="546" spans="1:5">
      <c r="A546" s="788">
        <v>44623</v>
      </c>
      <c r="B546" s="792">
        <v>0.17705195002533758</v>
      </c>
      <c r="C546" s="791"/>
      <c r="E546" s="791"/>
    </row>
    <row r="547" spans="1:5">
      <c r="A547" s="788">
        <v>44624</v>
      </c>
      <c r="B547" s="792">
        <v>0.17737924297134122</v>
      </c>
      <c r="C547" s="791"/>
      <c r="E547" s="791"/>
    </row>
    <row r="548" spans="1:5">
      <c r="A548" s="788">
        <v>44627</v>
      </c>
      <c r="B548" s="792">
        <v>0.1770022385062453</v>
      </c>
      <c r="C548" s="791"/>
      <c r="E548" s="791"/>
    </row>
    <row r="549" spans="1:5">
      <c r="A549" s="788">
        <v>44628</v>
      </c>
      <c r="B549" s="792">
        <v>0.17797185674148497</v>
      </c>
      <c r="C549" s="791"/>
      <c r="E549" s="791"/>
    </row>
    <row r="550" spans="1:5">
      <c r="A550" s="788">
        <v>44629</v>
      </c>
      <c r="B550" s="792">
        <v>0.17996876013844298</v>
      </c>
      <c r="C550" s="791"/>
      <c r="E550" s="791"/>
    </row>
    <row r="551" spans="1:5">
      <c r="A551" s="788">
        <v>44630</v>
      </c>
      <c r="B551" s="792">
        <v>0.18070880091901631</v>
      </c>
      <c r="C551" s="791"/>
      <c r="E551" s="791"/>
    </row>
    <row r="552" spans="1:5">
      <c r="A552" s="788">
        <v>44631</v>
      </c>
      <c r="B552" s="792">
        <v>0.18023053362102615</v>
      </c>
      <c r="C552" s="791"/>
      <c r="E552" s="791"/>
    </row>
    <row r="553" spans="1:5">
      <c r="A553" s="788">
        <v>44634</v>
      </c>
      <c r="B553" s="792">
        <v>0.18030595523673609</v>
      </c>
      <c r="C553" s="791"/>
      <c r="E553" s="791"/>
    </row>
    <row r="554" spans="1:5">
      <c r="A554" s="788">
        <v>44635</v>
      </c>
      <c r="B554" s="792">
        <v>0.18136627044287801</v>
      </c>
      <c r="C554" s="791"/>
      <c r="E554" s="791"/>
    </row>
    <row r="555" spans="1:5">
      <c r="A555" s="788">
        <v>44636</v>
      </c>
      <c r="B555" s="792">
        <v>0.18319357784987211</v>
      </c>
      <c r="C555" s="791"/>
      <c r="E555" s="791"/>
    </row>
    <row r="556" spans="1:5">
      <c r="A556" s="788">
        <v>44637</v>
      </c>
      <c r="B556" s="792">
        <v>0.18477443794916248</v>
      </c>
      <c r="C556" s="791"/>
      <c r="E556" s="791"/>
    </row>
    <row r="557" spans="1:5">
      <c r="A557" s="788">
        <v>44638</v>
      </c>
      <c r="B557" s="792">
        <v>0.18665492149606489</v>
      </c>
      <c r="C557" s="791"/>
      <c r="E557" s="791"/>
    </row>
    <row r="558" spans="1:5">
      <c r="A558" s="788">
        <v>44641</v>
      </c>
      <c r="B558" s="792">
        <v>0.18845261021378801</v>
      </c>
      <c r="C558" s="791"/>
      <c r="E558" s="791"/>
    </row>
    <row r="559" spans="1:5">
      <c r="A559" s="788">
        <v>44642</v>
      </c>
      <c r="B559" s="792">
        <v>0.19036329187139067</v>
      </c>
      <c r="C559" s="791"/>
      <c r="E559" s="791"/>
    </row>
    <row r="560" spans="1:5">
      <c r="A560" s="788">
        <v>44643</v>
      </c>
      <c r="B560" s="792">
        <v>0.19132761730437831</v>
      </c>
      <c r="C560" s="791"/>
      <c r="E560" s="791"/>
    </row>
    <row r="561" spans="1:5">
      <c r="A561" s="788">
        <v>44644</v>
      </c>
      <c r="B561" s="792">
        <v>0.19344781318162685</v>
      </c>
      <c r="C561" s="791"/>
      <c r="E561" s="791"/>
    </row>
    <row r="562" spans="1:5">
      <c r="A562" s="788">
        <v>44645</v>
      </c>
      <c r="B562" s="792">
        <v>0.19561847696913515</v>
      </c>
      <c r="C562" s="791"/>
      <c r="E562" s="791"/>
    </row>
    <row r="563" spans="1:5">
      <c r="A563" s="788">
        <v>44648</v>
      </c>
      <c r="B563" s="792">
        <v>0.19602706189032748</v>
      </c>
      <c r="C563" s="791"/>
      <c r="E563" s="791"/>
    </row>
    <row r="564" spans="1:5">
      <c r="A564" s="788">
        <v>44649</v>
      </c>
      <c r="B564" s="792">
        <v>0.19669283329998954</v>
      </c>
      <c r="C564" s="791"/>
      <c r="E564" s="791"/>
    </row>
    <row r="565" spans="1:5">
      <c r="A565" s="788">
        <v>44650</v>
      </c>
      <c r="B565" s="792">
        <v>0.19677232774918951</v>
      </c>
      <c r="C565" s="791"/>
      <c r="E565" s="791"/>
    </row>
    <row r="566" spans="1:5">
      <c r="A566" s="788">
        <v>44651</v>
      </c>
      <c r="B566" s="792">
        <v>0.19730967818375844</v>
      </c>
      <c r="C566" s="791"/>
      <c r="E566" s="791"/>
    </row>
    <row r="567" spans="1:5">
      <c r="A567" s="788">
        <v>44652</v>
      </c>
      <c r="B567" s="792">
        <v>0.1995811675776995</v>
      </c>
      <c r="C567" s="791"/>
      <c r="E567" s="791"/>
    </row>
    <row r="568" spans="1:5">
      <c r="A568" s="788">
        <v>44655</v>
      </c>
      <c r="B568" s="792">
        <v>0.20051816440156922</v>
      </c>
      <c r="C568" s="791"/>
      <c r="E568" s="791"/>
    </row>
    <row r="569" spans="1:5">
      <c r="A569" s="788">
        <v>44656</v>
      </c>
      <c r="B569" s="792">
        <v>0.20027766331025809</v>
      </c>
      <c r="C569" s="791"/>
      <c r="E569" s="791"/>
    </row>
    <row r="570" spans="1:5">
      <c r="A570" s="788">
        <v>44657</v>
      </c>
      <c r="B570" s="792">
        <v>0.20012630979797175</v>
      </c>
      <c r="C570" s="791"/>
      <c r="E570" s="791"/>
    </row>
    <row r="571" spans="1:5">
      <c r="A571" s="788">
        <v>44658</v>
      </c>
      <c r="B571" s="792">
        <v>0.20105583104257074</v>
      </c>
      <c r="C571" s="791"/>
      <c r="E571" s="791"/>
    </row>
    <row r="572" spans="1:5">
      <c r="A572" s="788">
        <v>44659</v>
      </c>
      <c r="B572" s="792">
        <v>0.20187049217948161</v>
      </c>
      <c r="C572" s="791"/>
      <c r="E572" s="791"/>
    </row>
    <row r="573" spans="1:5">
      <c r="A573" s="788">
        <v>44662</v>
      </c>
      <c r="B573" s="792">
        <v>0.20145102124232039</v>
      </c>
      <c r="C573" s="791"/>
      <c r="E573" s="791"/>
    </row>
    <row r="574" spans="1:5">
      <c r="A574" s="788">
        <v>44663</v>
      </c>
      <c r="B574" s="792">
        <v>0.20193918166884295</v>
      </c>
      <c r="C574" s="791"/>
      <c r="E574" s="791"/>
    </row>
    <row r="575" spans="1:5">
      <c r="A575" s="788">
        <v>44664</v>
      </c>
      <c r="B575" s="792">
        <v>0.20293185248714796</v>
      </c>
      <c r="C575" s="791"/>
      <c r="E575" s="791"/>
    </row>
    <row r="576" spans="1:5">
      <c r="A576" s="788">
        <v>44665</v>
      </c>
      <c r="B576" s="792">
        <v>0.20351253340013886</v>
      </c>
      <c r="C576" s="791"/>
      <c r="E576" s="791"/>
    </row>
    <row r="577" spans="1:5">
      <c r="A577" s="788">
        <v>44669</v>
      </c>
      <c r="B577" s="792">
        <v>0.20432444722025811</v>
      </c>
      <c r="C577" s="791"/>
      <c r="E577" s="791"/>
    </row>
    <row r="578" spans="1:5">
      <c r="A578" s="788">
        <v>44670</v>
      </c>
      <c r="B578" s="792">
        <v>0.20524319205997599</v>
      </c>
      <c r="C578" s="791"/>
      <c r="E578" s="791"/>
    </row>
    <row r="579" spans="1:5">
      <c r="A579" s="788">
        <v>44671</v>
      </c>
      <c r="B579" s="792">
        <v>0.20604167386004679</v>
      </c>
      <c r="C579" s="791"/>
      <c r="E579" s="791"/>
    </row>
    <row r="580" spans="1:5">
      <c r="A580" s="788">
        <v>44673</v>
      </c>
      <c r="B580" s="792">
        <v>0.20522360474834467</v>
      </c>
      <c r="C580" s="791"/>
      <c r="E580" s="791"/>
    </row>
    <row r="581" spans="1:5">
      <c r="A581" s="788">
        <v>44676</v>
      </c>
      <c r="B581" s="792">
        <v>0.2054731988530798</v>
      </c>
      <c r="C581" s="791"/>
      <c r="E581" s="791"/>
    </row>
    <row r="582" spans="1:5">
      <c r="A582" s="788">
        <v>44677</v>
      </c>
      <c r="B582" s="792">
        <v>0.2052377131174643</v>
      </c>
      <c r="C582" s="791"/>
      <c r="E582" s="791"/>
    </row>
    <row r="583" spans="1:5">
      <c r="A583" s="788">
        <v>44678</v>
      </c>
      <c r="B583" s="792">
        <v>0.2063715915308979</v>
      </c>
      <c r="C583" s="791"/>
      <c r="E583" s="791"/>
    </row>
    <row r="584" spans="1:5">
      <c r="A584" s="788">
        <v>44679</v>
      </c>
      <c r="B584" s="792">
        <v>0.2080724322605092</v>
      </c>
      <c r="C584" s="791"/>
      <c r="E584" s="791"/>
    </row>
    <row r="585" spans="1:5">
      <c r="A585" s="788">
        <v>44680</v>
      </c>
      <c r="B585" s="792">
        <v>0.20815885528330114</v>
      </c>
      <c r="C585" s="791"/>
      <c r="E585" s="791"/>
    </row>
    <row r="586" spans="1:5">
      <c r="A586" s="788">
        <v>44683</v>
      </c>
      <c r="B586" s="792">
        <v>0.2080135380929593</v>
      </c>
      <c r="C586" s="791"/>
      <c r="E586" s="791"/>
    </row>
    <row r="587" spans="1:5">
      <c r="A587" s="788">
        <v>44684</v>
      </c>
      <c r="B587" s="792">
        <v>0.20885049488476759</v>
      </c>
      <c r="C587" s="791"/>
      <c r="E587" s="791"/>
    </row>
    <row r="588" spans="1:5">
      <c r="A588" s="788">
        <v>44685</v>
      </c>
      <c r="B588" s="792">
        <v>0.21124676130306663</v>
      </c>
      <c r="C588" s="791"/>
      <c r="E588" s="791"/>
    </row>
    <row r="589" spans="1:5">
      <c r="A589" s="788">
        <v>44686</v>
      </c>
      <c r="B589" s="792">
        <v>0.21047069430742504</v>
      </c>
      <c r="C589" s="791"/>
      <c r="E589" s="791"/>
    </row>
    <row r="590" spans="1:5">
      <c r="A590" s="788">
        <v>44687</v>
      </c>
      <c r="B590" s="792">
        <v>0.21018749138266957</v>
      </c>
      <c r="C590" s="791"/>
      <c r="E590" s="791"/>
    </row>
    <row r="591" spans="1:5">
      <c r="A591" s="788">
        <v>44690</v>
      </c>
      <c r="B591" s="792">
        <v>0.20932605590070907</v>
      </c>
      <c r="C591" s="791"/>
      <c r="E591" s="791"/>
    </row>
    <row r="592" spans="1:5">
      <c r="A592" s="788">
        <v>44691</v>
      </c>
      <c r="B592" s="792">
        <v>0.21047920124564534</v>
      </c>
      <c r="C592" s="791"/>
      <c r="E592" s="791"/>
    </row>
    <row r="593" spans="1:5">
      <c r="A593" s="788">
        <v>44692</v>
      </c>
      <c r="B593" s="792">
        <v>0.2113604506252571</v>
      </c>
      <c r="C593" s="791"/>
      <c r="E593" s="791"/>
    </row>
    <row r="594" spans="1:5">
      <c r="A594" s="788">
        <v>44693</v>
      </c>
      <c r="B594" s="792">
        <v>0.2118637220823465</v>
      </c>
      <c r="C594" s="791"/>
      <c r="E594" s="791"/>
    </row>
    <row r="595" spans="1:5">
      <c r="A595" s="788">
        <v>44694</v>
      </c>
      <c r="B595" s="792">
        <v>0.21361691788650594</v>
      </c>
      <c r="C595" s="791"/>
      <c r="E595" s="791"/>
    </row>
    <row r="596" spans="1:5">
      <c r="A596" s="788">
        <v>44697</v>
      </c>
      <c r="B596" s="792">
        <v>0.2148468444041951</v>
      </c>
      <c r="C596" s="791"/>
      <c r="E596" s="791"/>
    </row>
    <row r="597" spans="1:5">
      <c r="A597" s="788">
        <v>44698</v>
      </c>
      <c r="B597" s="792">
        <v>0.21616443956719289</v>
      </c>
      <c r="C597" s="791"/>
      <c r="E597" s="791"/>
    </row>
    <row r="598" spans="1:5">
      <c r="A598" s="788">
        <v>44699</v>
      </c>
      <c r="B598" s="792">
        <v>0.21600475238077843</v>
      </c>
      <c r="C598" s="791"/>
      <c r="E598" s="791"/>
    </row>
    <row r="599" spans="1:5">
      <c r="A599" s="788">
        <v>44700</v>
      </c>
      <c r="B599" s="792">
        <v>0.21700764886942547</v>
      </c>
      <c r="C599" s="791"/>
      <c r="E599" s="791"/>
    </row>
    <row r="600" spans="1:5">
      <c r="A600" s="788">
        <v>44701</v>
      </c>
      <c r="B600" s="792">
        <v>0.21777558689554199</v>
      </c>
      <c r="C600" s="791"/>
      <c r="E600" s="791"/>
    </row>
    <row r="601" spans="1:5">
      <c r="A601" s="788">
        <v>44704</v>
      </c>
      <c r="B601" s="792">
        <v>0.2189922131628832</v>
      </c>
      <c r="C601" s="791"/>
      <c r="E601" s="791"/>
    </row>
    <row r="602" spans="1:5">
      <c r="A602" s="788">
        <v>44705</v>
      </c>
      <c r="B602" s="792">
        <v>0.2188094562681977</v>
      </c>
      <c r="C602" s="791"/>
      <c r="E602" s="791"/>
    </row>
    <row r="603" spans="1:5">
      <c r="A603" s="788">
        <v>44706</v>
      </c>
      <c r="B603" s="792">
        <v>0.21991799782054122</v>
      </c>
      <c r="C603" s="791"/>
      <c r="E603" s="791"/>
    </row>
    <row r="604" spans="1:5">
      <c r="A604" s="788">
        <v>44707</v>
      </c>
      <c r="B604" s="792">
        <v>0.22141035295657785</v>
      </c>
      <c r="C604" s="791"/>
      <c r="E604" s="791"/>
    </row>
    <row r="605" spans="1:5">
      <c r="A605" s="788">
        <v>44708</v>
      </c>
      <c r="B605" s="792">
        <v>0.22218974089342147</v>
      </c>
      <c r="C605" s="791"/>
      <c r="E605" s="791"/>
    </row>
    <row r="606" spans="1:5">
      <c r="A606" s="788">
        <v>44711</v>
      </c>
      <c r="B606" s="792">
        <v>0.22217259466858064</v>
      </c>
      <c r="C606" s="791"/>
      <c r="E606" s="791"/>
    </row>
    <row r="607" spans="1:5">
      <c r="A607" s="788">
        <v>44712</v>
      </c>
      <c r="B607" s="792">
        <v>0.22296958113879262</v>
      </c>
      <c r="C607" s="791"/>
      <c r="E607" s="791"/>
    </row>
    <row r="608" spans="1:5">
      <c r="A608" s="788">
        <v>44713</v>
      </c>
      <c r="B608" s="792">
        <v>0.22370967817565202</v>
      </c>
      <c r="C608" s="791"/>
      <c r="E608" s="791"/>
    </row>
    <row r="609" spans="1:5">
      <c r="A609" s="788">
        <v>44714</v>
      </c>
      <c r="B609" s="792">
        <v>0.22490081449229038</v>
      </c>
      <c r="C609" s="791"/>
      <c r="E609" s="791"/>
    </row>
    <row r="610" spans="1:5">
      <c r="A610" s="788">
        <v>44715</v>
      </c>
      <c r="B610" s="792">
        <v>0.22515820602816339</v>
      </c>
      <c r="C610" s="791"/>
      <c r="E610" s="791"/>
    </row>
    <row r="611" spans="1:5">
      <c r="A611" s="788">
        <v>44718</v>
      </c>
      <c r="B611" s="792">
        <v>0.22556680183983979</v>
      </c>
      <c r="C611" s="791"/>
      <c r="E611" s="791"/>
    </row>
    <row r="612" spans="1:5">
      <c r="A612" s="788">
        <v>44719</v>
      </c>
      <c r="B612" s="792">
        <v>0.22629385830802295</v>
      </c>
      <c r="C612" s="791"/>
      <c r="E612" s="791"/>
    </row>
    <row r="613" spans="1:5">
      <c r="A613" s="788">
        <v>44720</v>
      </c>
      <c r="B613" s="792">
        <v>0.22675755921495799</v>
      </c>
      <c r="C613" s="791"/>
      <c r="E613" s="791"/>
    </row>
    <row r="614" spans="1:5">
      <c r="A614" s="788">
        <v>44721</v>
      </c>
      <c r="B614" s="792">
        <v>0.22725529605329697</v>
      </c>
      <c r="C614" s="791"/>
      <c r="E614" s="791"/>
    </row>
    <row r="615" spans="1:5">
      <c r="A615" s="788">
        <v>44722</v>
      </c>
      <c r="B615" s="792">
        <v>0.22741062245800769</v>
      </c>
      <c r="C615" s="791"/>
      <c r="E615" s="791"/>
    </row>
    <row r="616" spans="1:5">
      <c r="A616" s="788">
        <v>44725</v>
      </c>
      <c r="B616" s="792">
        <v>0.22732827340505102</v>
      </c>
      <c r="C616" s="791"/>
      <c r="E616" s="791"/>
    </row>
    <row r="617" spans="1:5">
      <c r="A617" s="788">
        <v>44726</v>
      </c>
      <c r="B617" s="792">
        <v>0.22775094640519411</v>
      </c>
      <c r="C617" s="791"/>
      <c r="E617" s="791"/>
    </row>
    <row r="618" spans="1:5">
      <c r="A618" s="788">
        <v>44727</v>
      </c>
      <c r="B618" s="792">
        <v>0.22935112020811954</v>
      </c>
      <c r="C618" s="791"/>
      <c r="E618" s="791"/>
    </row>
    <row r="619" spans="1:5">
      <c r="A619" s="788">
        <v>44729</v>
      </c>
      <c r="B619" s="792">
        <v>0.22883376202673578</v>
      </c>
      <c r="C619" s="791"/>
      <c r="E619" s="791"/>
    </row>
    <row r="620" spans="1:5">
      <c r="A620" s="788">
        <v>44732</v>
      </c>
      <c r="B620" s="792">
        <v>0.22912118410261861</v>
      </c>
      <c r="C620" s="791"/>
      <c r="E620" s="791"/>
    </row>
    <row r="621" spans="1:5">
      <c r="A621" s="788">
        <v>44733</v>
      </c>
      <c r="B621" s="792">
        <v>0.22989224865267444</v>
      </c>
      <c r="C621" s="791"/>
      <c r="E621" s="791"/>
    </row>
    <row r="622" spans="1:5">
      <c r="A622" s="788">
        <v>44734</v>
      </c>
      <c r="B622" s="792">
        <v>0.23059264796478329</v>
      </c>
      <c r="C622" s="791"/>
      <c r="E622" s="791"/>
    </row>
    <row r="623" spans="1:5">
      <c r="A623" s="788">
        <v>44735</v>
      </c>
      <c r="B623" s="792">
        <v>0.23112568527230515</v>
      </c>
      <c r="C623" s="791"/>
      <c r="E623" s="791"/>
    </row>
    <row r="624" spans="1:5">
      <c r="A624" s="788">
        <v>44736</v>
      </c>
      <c r="B624" s="792">
        <v>0.23160185212947937</v>
      </c>
      <c r="C624" s="791"/>
      <c r="E624" s="791"/>
    </row>
    <row r="625" spans="1:5">
      <c r="A625" s="788">
        <v>44739</v>
      </c>
      <c r="B625" s="792">
        <v>0.2322637074642866</v>
      </c>
      <c r="C625" s="791"/>
      <c r="E625" s="791"/>
    </row>
    <row r="626" spans="1:5">
      <c r="A626" s="788">
        <v>44740</v>
      </c>
      <c r="B626" s="792">
        <v>0.23239306765946988</v>
      </c>
      <c r="C626" s="791"/>
      <c r="E626" s="791"/>
    </row>
    <row r="627" spans="1:5">
      <c r="A627" s="788">
        <v>44741</v>
      </c>
      <c r="B627" s="792">
        <v>0.2328735649689222</v>
      </c>
      <c r="C627" s="791"/>
      <c r="E627" s="791"/>
    </row>
    <row r="628" spans="1:5">
      <c r="A628" s="788">
        <v>44742</v>
      </c>
      <c r="B628" s="792">
        <v>0.23361179537866383</v>
      </c>
      <c r="C628" s="791"/>
      <c r="E628" s="791"/>
    </row>
    <row r="629" spans="1:5">
      <c r="A629" s="788">
        <v>44743</v>
      </c>
      <c r="B629" s="792">
        <v>0.23413118430473667</v>
      </c>
      <c r="C629" s="791"/>
      <c r="E629" s="791"/>
    </row>
    <row r="630" spans="1:5">
      <c r="A630" s="788">
        <v>44746</v>
      </c>
      <c r="B630" s="792">
        <v>0.23407597492270549</v>
      </c>
      <c r="C630" s="791"/>
      <c r="E630" s="791"/>
    </row>
    <row r="631" spans="1:5">
      <c r="A631" s="788">
        <v>44747</v>
      </c>
      <c r="B631" s="792">
        <v>0.23410994701992638</v>
      </c>
      <c r="C631" s="791"/>
      <c r="E631" s="791"/>
    </row>
    <row r="632" spans="1:5">
      <c r="A632" s="788">
        <v>44748</v>
      </c>
      <c r="B632" s="792">
        <v>0.23439379624172929</v>
      </c>
      <c r="C632" s="791"/>
      <c r="E632" s="791"/>
    </row>
    <row r="633" spans="1:5">
      <c r="A633" s="788">
        <v>44749</v>
      </c>
      <c r="B633" s="792">
        <v>0.23579645789401571</v>
      </c>
      <c r="C633" s="791"/>
      <c r="E633" s="791"/>
    </row>
    <row r="634" spans="1:5">
      <c r="A634" s="788">
        <v>44750</v>
      </c>
      <c r="B634" s="792">
        <v>0.23571448541703122</v>
      </c>
      <c r="C634" s="791"/>
      <c r="E634" s="791"/>
    </row>
    <row r="635" spans="1:5">
      <c r="A635" s="788">
        <v>44753</v>
      </c>
      <c r="B635" s="792">
        <v>0.2349596228214077</v>
      </c>
      <c r="C635" s="791"/>
      <c r="E635" s="791"/>
    </row>
    <row r="636" spans="1:5">
      <c r="A636" s="788">
        <v>44754</v>
      </c>
      <c r="B636" s="792">
        <v>0.2353715418766309</v>
      </c>
      <c r="C636" s="791"/>
      <c r="E636" s="791"/>
    </row>
    <row r="637" spans="1:5">
      <c r="A637" s="788">
        <v>44755</v>
      </c>
      <c r="B637" s="792">
        <v>0.23626237491603486</v>
      </c>
      <c r="C637" s="791"/>
      <c r="E637" s="791"/>
    </row>
    <row r="638" spans="1:5">
      <c r="A638" s="788">
        <v>44756</v>
      </c>
      <c r="B638" s="792">
        <v>0.2367473049913873</v>
      </c>
      <c r="C638" s="791"/>
      <c r="E638" s="791"/>
    </row>
    <row r="639" spans="1:5">
      <c r="A639" s="788">
        <v>44757</v>
      </c>
      <c r="B639" s="792">
        <v>0.23745951858090786</v>
      </c>
      <c r="C639" s="791"/>
      <c r="E639" s="791"/>
    </row>
    <row r="640" spans="1:5">
      <c r="A640" s="788">
        <v>44760</v>
      </c>
      <c r="B640" s="792">
        <v>0.23733016712790356</v>
      </c>
      <c r="C640" s="791"/>
      <c r="E640" s="791"/>
    </row>
    <row r="641" spans="1:5">
      <c r="A641" s="788">
        <v>44761</v>
      </c>
      <c r="B641" s="792">
        <v>0.2380523752064565</v>
      </c>
      <c r="C641" s="791"/>
      <c r="E641" s="791"/>
    </row>
    <row r="642" spans="1:5">
      <c r="A642" s="788">
        <v>44762</v>
      </c>
      <c r="B642" s="792">
        <v>0.23961806588520562</v>
      </c>
      <c r="C642" s="791"/>
      <c r="E642" s="791"/>
    </row>
    <row r="643" spans="1:5">
      <c r="A643" s="788">
        <v>44763</v>
      </c>
      <c r="B643" s="792">
        <v>0.2403957816218627</v>
      </c>
      <c r="C643" s="791"/>
      <c r="E643" s="791"/>
    </row>
    <row r="644" spans="1:5">
      <c r="A644" s="788">
        <v>44764</v>
      </c>
      <c r="B644" s="792">
        <v>0.24015370505095457</v>
      </c>
      <c r="C644" s="791"/>
      <c r="E644" s="791"/>
    </row>
    <row r="645" spans="1:5">
      <c r="A645" s="788">
        <v>44767</v>
      </c>
      <c r="B645" s="792">
        <v>0.24075905311087697</v>
      </c>
      <c r="C645" s="791"/>
      <c r="E645" s="791"/>
    </row>
    <row r="646" spans="1:5">
      <c r="A646" s="788">
        <v>44768</v>
      </c>
      <c r="B646" s="792">
        <v>0.24089932553730464</v>
      </c>
      <c r="C646" s="791"/>
      <c r="E646" s="791"/>
    </row>
    <row r="647" spans="1:5">
      <c r="A647" s="788">
        <v>44769</v>
      </c>
      <c r="B647" s="792">
        <v>0.24274328188734584</v>
      </c>
      <c r="C647" s="791"/>
      <c r="E647" s="791"/>
    </row>
    <row r="648" spans="1:5">
      <c r="A648" s="788">
        <v>44770</v>
      </c>
      <c r="B648" s="792">
        <v>0.2440431941589154</v>
      </c>
      <c r="C648" s="791"/>
      <c r="E648" s="791"/>
    </row>
    <row r="649" spans="1:5">
      <c r="A649" s="788">
        <v>44771</v>
      </c>
      <c r="B649" s="792">
        <v>0.24511964381325324</v>
      </c>
      <c r="C649" s="791"/>
      <c r="E649" s="791"/>
    </row>
    <row r="650" spans="1:5">
      <c r="A650" s="788">
        <v>44774</v>
      </c>
      <c r="B650" s="792">
        <v>0.2455344944079747</v>
      </c>
      <c r="C650" s="791"/>
      <c r="E650" s="791"/>
    </row>
    <row r="651" spans="1:5">
      <c r="A651" s="788">
        <v>44775</v>
      </c>
      <c r="B651" s="792">
        <v>0.24626129992968937</v>
      </c>
      <c r="C651" s="791"/>
      <c r="E651" s="791"/>
    </row>
    <row r="652" spans="1:5">
      <c r="A652" s="788">
        <v>44776</v>
      </c>
      <c r="B652" s="792">
        <v>0.24843508175226048</v>
      </c>
      <c r="C652" s="791"/>
      <c r="E652" s="791"/>
    </row>
    <row r="653" spans="1:5">
      <c r="A653" s="788">
        <v>44777</v>
      </c>
      <c r="B653" s="792">
        <v>0.25053633871224168</v>
      </c>
      <c r="C653" s="791"/>
      <c r="E653" s="791"/>
    </row>
    <row r="654" spans="1:5">
      <c r="A654" s="788">
        <v>44778</v>
      </c>
      <c r="B654" s="792">
        <v>0.25152012160006931</v>
      </c>
      <c r="C654" s="791"/>
      <c r="E654" s="791"/>
    </row>
    <row r="655" spans="1:5">
      <c r="A655" s="788">
        <v>44781</v>
      </c>
      <c r="B655" s="792">
        <v>0.25290000472457574</v>
      </c>
      <c r="C655" s="791"/>
      <c r="E655" s="791"/>
    </row>
    <row r="656" spans="1:5">
      <c r="A656" s="788">
        <v>44782</v>
      </c>
      <c r="B656" s="792">
        <v>0.25299981597014676</v>
      </c>
      <c r="C656" s="791"/>
      <c r="E656" s="791"/>
    </row>
    <row r="657" spans="1:5">
      <c r="A657" s="788">
        <v>44783</v>
      </c>
      <c r="B657" s="792">
        <v>0.25391305515408558</v>
      </c>
      <c r="C657" s="791"/>
      <c r="E657" s="791"/>
    </row>
    <row r="658" spans="1:5">
      <c r="A658" s="788">
        <v>44784</v>
      </c>
      <c r="B658" s="792">
        <v>0.25343985357464227</v>
      </c>
      <c r="C658" s="791"/>
      <c r="E658" s="791"/>
    </row>
    <row r="659" spans="1:5">
      <c r="A659" s="788">
        <v>44785</v>
      </c>
      <c r="B659" s="792">
        <v>0.25510748971325548</v>
      </c>
      <c r="C659" s="791"/>
      <c r="E659" s="791"/>
    </row>
    <row r="660" spans="1:5">
      <c r="A660" s="788">
        <v>44788</v>
      </c>
      <c r="B660" s="792">
        <v>0.2561815614955627</v>
      </c>
      <c r="C660" s="791"/>
      <c r="E660" s="791"/>
    </row>
    <row r="661" spans="1:5">
      <c r="A661" s="788">
        <v>44789</v>
      </c>
      <c r="B661" s="792">
        <v>0.25625873069727301</v>
      </c>
      <c r="C661" s="791"/>
      <c r="E661" s="791"/>
    </row>
    <row r="662" spans="1:5">
      <c r="A662" s="788">
        <v>44790</v>
      </c>
      <c r="B662" s="792">
        <v>0.25686278782084937</v>
      </c>
      <c r="C662" s="791"/>
      <c r="E662" s="791"/>
    </row>
    <row r="663" spans="1:5">
      <c r="A663" s="788">
        <v>44791</v>
      </c>
      <c r="B663" s="792">
        <v>0.25781177147003431</v>
      </c>
      <c r="C663" s="791"/>
      <c r="E663" s="791"/>
    </row>
    <row r="664" spans="1:5">
      <c r="A664" s="788">
        <v>44792</v>
      </c>
      <c r="B664" s="792">
        <v>0.25750672996781798</v>
      </c>
      <c r="C664" s="791"/>
      <c r="E664" s="791"/>
    </row>
    <row r="665" spans="1:5">
      <c r="A665" s="788">
        <v>44795</v>
      </c>
      <c r="B665" s="792">
        <v>0.25841226483437119</v>
      </c>
      <c r="C665" s="791"/>
      <c r="E665" s="791"/>
    </row>
    <row r="666" spans="1:5">
      <c r="A666" s="788">
        <v>44796</v>
      </c>
      <c r="B666" s="792">
        <v>0.26014177747631217</v>
      </c>
      <c r="C666" s="791"/>
      <c r="E666" s="791"/>
    </row>
    <row r="667" spans="1:5">
      <c r="A667" s="788">
        <v>44797</v>
      </c>
      <c r="B667" s="792">
        <v>0.26155777896074506</v>
      </c>
      <c r="C667" s="791"/>
      <c r="E667" s="791"/>
    </row>
    <row r="668" spans="1:5">
      <c r="A668" s="788">
        <v>44798</v>
      </c>
      <c r="B668" s="792">
        <v>0.26164005305689653</v>
      </c>
      <c r="C668" s="791"/>
      <c r="E668" s="791"/>
    </row>
    <row r="669" spans="1:5">
      <c r="A669" s="788">
        <v>44799</v>
      </c>
      <c r="B669" s="792">
        <v>0.262661444127962</v>
      </c>
      <c r="C669" s="791"/>
      <c r="E669" s="791"/>
    </row>
    <row r="670" spans="1:5">
      <c r="A670" s="788">
        <v>44802</v>
      </c>
      <c r="B670" s="792">
        <v>0.26385501690475399</v>
      </c>
      <c r="C670" s="791"/>
      <c r="E670" s="791"/>
    </row>
    <row r="671" spans="1:5">
      <c r="A671" s="788">
        <v>44803</v>
      </c>
      <c r="B671" s="792">
        <v>0.26367625332588873</v>
      </c>
      <c r="C671" s="791"/>
      <c r="E671" s="791"/>
    </row>
    <row r="672" spans="1:5">
      <c r="A672" s="788">
        <v>44804</v>
      </c>
      <c r="B672" s="792">
        <v>0.26469716539460908</v>
      </c>
      <c r="C672" s="791"/>
      <c r="E672" s="791"/>
    </row>
    <row r="673" spans="1:5">
      <c r="A673" s="788">
        <v>44805</v>
      </c>
      <c r="B673" s="792">
        <v>0.26651323533694793</v>
      </c>
      <c r="C673" s="791"/>
      <c r="E673" s="791"/>
    </row>
    <row r="674" spans="1:5">
      <c r="A674" s="788">
        <v>44806</v>
      </c>
      <c r="B674" s="792">
        <v>0.26739145405885023</v>
      </c>
      <c r="C674" s="791"/>
      <c r="E674" s="791"/>
    </row>
    <row r="675" spans="1:5">
      <c r="A675" s="788">
        <v>44809</v>
      </c>
      <c r="B675" s="792">
        <v>0.26840874507229295</v>
      </c>
      <c r="C675" s="791"/>
      <c r="E675" s="791"/>
    </row>
    <row r="676" spans="1:5">
      <c r="A676" s="788">
        <v>44810</v>
      </c>
      <c r="B676" s="792">
        <v>0.26800767110325752</v>
      </c>
      <c r="C676" s="791"/>
      <c r="E676" s="791"/>
    </row>
    <row r="677" spans="1:5">
      <c r="A677" s="788">
        <v>44812</v>
      </c>
      <c r="B677" s="792">
        <v>0.26865095432623964</v>
      </c>
      <c r="C677" s="791"/>
      <c r="E677" s="791"/>
    </row>
    <row r="678" spans="1:5">
      <c r="A678" s="788">
        <v>44813</v>
      </c>
      <c r="B678" s="792">
        <v>0.27028845667578283</v>
      </c>
      <c r="C678" s="791"/>
      <c r="E678" s="791"/>
    </row>
    <row r="679" spans="1:5">
      <c r="A679" s="788">
        <v>44816</v>
      </c>
      <c r="B679" s="792">
        <v>0.2708420678854222</v>
      </c>
      <c r="C679" s="791"/>
      <c r="E679" s="791"/>
    </row>
    <row r="680" spans="1:5">
      <c r="A680" s="788">
        <v>44817</v>
      </c>
      <c r="B680" s="792">
        <v>0.27103900995117125</v>
      </c>
      <c r="C680" s="791"/>
      <c r="E680" s="791"/>
    </row>
    <row r="681" spans="1:5">
      <c r="A681" s="788">
        <v>44818</v>
      </c>
      <c r="B681" s="792">
        <v>0.27224290097466119</v>
      </c>
      <c r="C681" s="791"/>
      <c r="E681" s="791"/>
    </row>
    <row r="682" spans="1:5">
      <c r="A682" s="788">
        <v>44819</v>
      </c>
      <c r="B682" s="792">
        <v>0.27260530231208446</v>
      </c>
      <c r="C682" s="791"/>
      <c r="E682" s="791"/>
    </row>
    <row r="683" spans="1:5">
      <c r="A683" s="788">
        <v>44820</v>
      </c>
      <c r="B683" s="792">
        <v>0.27273694906134116</v>
      </c>
      <c r="C683" s="791"/>
      <c r="E683" s="791"/>
    </row>
    <row r="684" spans="1:5">
      <c r="A684" s="788">
        <v>44823</v>
      </c>
      <c r="B684" s="792">
        <v>0.27381624807697857</v>
      </c>
      <c r="C684" s="791"/>
      <c r="E684" s="791"/>
    </row>
    <row r="685" spans="1:5">
      <c r="A685" s="788">
        <v>44824</v>
      </c>
      <c r="B685" s="792">
        <v>0.27494868241996784</v>
      </c>
      <c r="C685" s="791"/>
      <c r="E685" s="791"/>
    </row>
    <row r="686" spans="1:5">
      <c r="A686" s="788">
        <v>44825</v>
      </c>
      <c r="B686" s="792">
        <v>0.27600163867570626</v>
      </c>
      <c r="C686" s="791"/>
      <c r="E686" s="791"/>
    </row>
    <row r="687" spans="1:5">
      <c r="A687" s="788">
        <v>44826</v>
      </c>
      <c r="B687" s="792">
        <v>0.27820395051866464</v>
      </c>
      <c r="C687" s="791"/>
      <c r="E687" s="791"/>
    </row>
    <row r="688" spans="1:5">
      <c r="A688" s="788">
        <v>44827</v>
      </c>
      <c r="B688" s="792">
        <v>0.27839642496212069</v>
      </c>
      <c r="C688" s="791"/>
      <c r="E688" s="791"/>
    </row>
    <row r="689" spans="1:5">
      <c r="A689" s="788">
        <v>44830</v>
      </c>
      <c r="B689" s="792">
        <v>0.27764870291202826</v>
      </c>
      <c r="C689" s="791"/>
      <c r="E689" s="791"/>
    </row>
    <row r="690" spans="1:5">
      <c r="A690" s="788">
        <v>44831</v>
      </c>
      <c r="B690" s="792">
        <v>0.277856759078698</v>
      </c>
      <c r="C690" s="791"/>
      <c r="E690" s="791"/>
    </row>
    <row r="691" spans="1:5">
      <c r="A691" s="788">
        <v>44832</v>
      </c>
      <c r="B691" s="792">
        <v>0.27796983795041075</v>
      </c>
      <c r="C691" s="791"/>
      <c r="E691" s="791"/>
    </row>
    <row r="692" spans="1:5">
      <c r="A692" s="788">
        <v>44833</v>
      </c>
      <c r="B692" s="792">
        <v>0.27845168789936614</v>
      </c>
      <c r="C692" s="791"/>
      <c r="E692" s="791"/>
    </row>
    <row r="693" spans="1:5">
      <c r="A693" s="788">
        <v>44834</v>
      </c>
      <c r="B693" s="792">
        <v>0.27993769698646931</v>
      </c>
      <c r="C693" s="791"/>
      <c r="E693" s="791"/>
    </row>
    <row r="694" spans="1:5">
      <c r="A694" s="788">
        <v>44837</v>
      </c>
      <c r="B694" s="792">
        <v>0.28261228210003164</v>
      </c>
      <c r="C694" s="791"/>
      <c r="E694" s="791"/>
    </row>
    <row r="695" spans="1:5">
      <c r="A695" s="788">
        <v>44838</v>
      </c>
      <c r="B695" s="792">
        <v>0.28274721954569904</v>
      </c>
      <c r="C695" s="791"/>
      <c r="D695" s="791"/>
      <c r="E695" s="791"/>
    </row>
    <row r="696" spans="1:5">
      <c r="A696" s="788">
        <v>44839</v>
      </c>
      <c r="B696" s="792">
        <v>0.2833475076676828</v>
      </c>
      <c r="C696" s="791"/>
      <c r="D696" s="791"/>
      <c r="E696" s="791"/>
    </row>
    <row r="697" spans="1:5">
      <c r="A697" s="788">
        <v>44840</v>
      </c>
      <c r="B697" s="792">
        <v>0.28423689099912242</v>
      </c>
      <c r="C697" s="791"/>
      <c r="D697" s="791"/>
      <c r="E697" s="791"/>
    </row>
    <row r="698" spans="1:5">
      <c r="A698" s="788">
        <v>44841</v>
      </c>
      <c r="B698" s="792">
        <v>0.28441862665994577</v>
      </c>
      <c r="C698" s="791"/>
      <c r="D698" s="791"/>
      <c r="E698" s="791"/>
    </row>
    <row r="699" spans="1:5">
      <c r="A699" s="788">
        <v>44844</v>
      </c>
      <c r="B699" s="792">
        <v>0.28515974852059678</v>
      </c>
      <c r="C699" s="791"/>
      <c r="D699" s="791"/>
      <c r="E699" s="791"/>
    </row>
    <row r="700" spans="1:5">
      <c r="A700" s="788">
        <v>44845</v>
      </c>
      <c r="B700" s="792">
        <v>0.28467834343699372</v>
      </c>
      <c r="C700" s="791"/>
      <c r="D700" s="791"/>
      <c r="E700" s="791"/>
    </row>
    <row r="701" spans="1:5">
      <c r="A701" s="788">
        <v>44847</v>
      </c>
      <c r="B701" s="792">
        <v>0.28506376633272645</v>
      </c>
      <c r="C701" s="791"/>
      <c r="D701" s="791"/>
      <c r="E701" s="791"/>
    </row>
    <row r="703" spans="1:5">
      <c r="C703" s="794"/>
      <c r="D703" s="794"/>
      <c r="E703" s="79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C8A42-D3BF-4E63-BBF8-E263958E1760}">
  <sheetPr>
    <tabColor theme="8"/>
  </sheetPr>
  <dimension ref="A2:E700"/>
  <sheetViews>
    <sheetView topLeftCell="A676" workbookViewId="0">
      <selection activeCell="E672" sqref="D672:E700"/>
    </sheetView>
  </sheetViews>
  <sheetFormatPr defaultRowHeight="18.75"/>
  <cols>
    <col min="1" max="1" width="10.296875" customWidth="1"/>
    <col min="2" max="2" width="8.796875" style="792"/>
    <col min="3" max="3" width="11.69921875" customWidth="1"/>
    <col min="4" max="4" width="11.59765625" bestFit="1" customWidth="1"/>
    <col min="5" max="5" width="12" customWidth="1"/>
  </cols>
  <sheetData>
    <row r="2" spans="1:3">
      <c r="A2" s="788">
        <v>43832</v>
      </c>
      <c r="B2" s="792">
        <v>1.4078835909369437E-3</v>
      </c>
    </row>
    <row r="3" spans="1:3">
      <c r="A3" s="788">
        <v>43833</v>
      </c>
      <c r="B3" s="792">
        <v>-1.0652834052535355E-4</v>
      </c>
      <c r="C3" s="792"/>
    </row>
    <row r="4" spans="1:3">
      <c r="A4" s="788">
        <v>43836</v>
      </c>
      <c r="B4" s="792">
        <v>-7.4148379947784168E-5</v>
      </c>
    </row>
    <row r="5" spans="1:3">
      <c r="A5" s="788">
        <v>43837</v>
      </c>
      <c r="B5" s="792">
        <v>2.2259113470744535E-4</v>
      </c>
    </row>
    <row r="6" spans="1:3">
      <c r="A6" s="788">
        <v>43838</v>
      </c>
      <c r="B6" s="792">
        <v>2.3608039509299451E-4</v>
      </c>
    </row>
    <row r="7" spans="1:3">
      <c r="A7" s="788">
        <v>43839</v>
      </c>
      <c r="B7" s="792">
        <v>3.9489889789188202E-4</v>
      </c>
    </row>
    <row r="8" spans="1:3">
      <c r="A8" s="788">
        <v>43840</v>
      </c>
      <c r="B8" s="792">
        <v>2.6527316216913994E-4</v>
      </c>
    </row>
    <row r="9" spans="1:3">
      <c r="A9" s="788">
        <v>43843</v>
      </c>
      <c r="B9" s="792">
        <v>7.9626632976427145E-4</v>
      </c>
    </row>
    <row r="10" spans="1:3">
      <c r="A10" s="788">
        <v>43844</v>
      </c>
      <c r="B10" s="792">
        <v>4.6566311918483513E-4</v>
      </c>
    </row>
    <row r="11" spans="1:3">
      <c r="A11" s="788">
        <v>43845</v>
      </c>
      <c r="B11" s="792">
        <v>1.8348859585069087E-5</v>
      </c>
    </row>
    <row r="12" spans="1:3">
      <c r="A12" s="788">
        <v>43846</v>
      </c>
      <c r="B12" s="792">
        <v>2.1447835431435226E-4</v>
      </c>
    </row>
    <row r="13" spans="1:3">
      <c r="A13" s="788">
        <v>43847</v>
      </c>
      <c r="B13" s="792">
        <v>8.1203482288723047E-4</v>
      </c>
    </row>
    <row r="14" spans="1:3">
      <c r="A14" s="788">
        <v>43850</v>
      </c>
      <c r="B14" s="792">
        <v>4.4848108155065732E-4</v>
      </c>
    </row>
    <row r="15" spans="1:3">
      <c r="A15" s="788">
        <v>43851</v>
      </c>
      <c r="B15" s="792">
        <v>-3.1064536874384787E-4</v>
      </c>
    </row>
    <row r="16" spans="1:3">
      <c r="A16" s="788">
        <v>43852</v>
      </c>
      <c r="B16" s="792">
        <v>7.9395663305122858E-4</v>
      </c>
    </row>
    <row r="17" spans="1:2">
      <c r="A17" s="788">
        <v>43853</v>
      </c>
      <c r="B17" s="792">
        <v>5.7477010093526031E-4</v>
      </c>
    </row>
    <row r="18" spans="1:2">
      <c r="A18" s="788">
        <v>43854</v>
      </c>
      <c r="B18" s="792">
        <v>-2.9197077531590437E-4</v>
      </c>
    </row>
    <row r="19" spans="1:2">
      <c r="A19" s="788">
        <v>43857</v>
      </c>
      <c r="B19" s="792">
        <v>-1.2088135676971287E-3</v>
      </c>
    </row>
    <row r="20" spans="1:2">
      <c r="A20" s="788">
        <v>43858</v>
      </c>
      <c r="B20" s="792">
        <v>1.1692485789093819E-3</v>
      </c>
    </row>
    <row r="21" spans="1:2">
      <c r="A21" s="788">
        <v>43859</v>
      </c>
      <c r="B21" s="792">
        <v>-9.2922350995368843E-6</v>
      </c>
    </row>
    <row r="22" spans="1:2">
      <c r="A22" s="788">
        <v>43860</v>
      </c>
      <c r="B22" s="792">
        <v>4.2057763044770863E-5</v>
      </c>
    </row>
    <row r="23" spans="1:2">
      <c r="A23" s="788">
        <v>43861</v>
      </c>
      <c r="B23" s="792">
        <v>-2.4976576249294741E-4</v>
      </c>
    </row>
    <row r="24" spans="1:2">
      <c r="A24" s="788">
        <v>43864</v>
      </c>
      <c r="B24" s="792">
        <v>5.7141991421310256E-4</v>
      </c>
    </row>
    <row r="25" spans="1:2">
      <c r="A25" s="788">
        <v>43865</v>
      </c>
      <c r="B25" s="792">
        <v>6.0876555582566473E-4</v>
      </c>
    </row>
    <row r="26" spans="1:2">
      <c r="A26" s="788">
        <v>43866</v>
      </c>
      <c r="B26" s="792">
        <v>8.3997487842881065E-4</v>
      </c>
    </row>
    <row r="27" spans="1:2">
      <c r="A27" s="788">
        <v>43867</v>
      </c>
      <c r="B27" s="792">
        <v>-5.8888666099981131E-5</v>
      </c>
    </row>
    <row r="28" spans="1:2">
      <c r="A28" s="788">
        <v>43868</v>
      </c>
      <c r="B28" s="792">
        <v>-4.1754226079658726E-4</v>
      </c>
    </row>
    <row r="29" spans="1:2">
      <c r="A29" s="788">
        <v>43871</v>
      </c>
      <c r="B29" s="792">
        <v>-4.0627454072317422E-4</v>
      </c>
    </row>
    <row r="30" spans="1:2">
      <c r="A30" s="788">
        <v>43872</v>
      </c>
      <c r="B30" s="792">
        <v>1.2852280773759843E-3</v>
      </c>
    </row>
    <row r="31" spans="1:2">
      <c r="A31" s="788">
        <v>43873</v>
      </c>
      <c r="B31" s="792">
        <v>9.4095211444455388E-4</v>
      </c>
    </row>
    <row r="32" spans="1:2">
      <c r="A32" s="788">
        <v>43874</v>
      </c>
      <c r="B32" s="792">
        <v>1.4814697493564907E-5</v>
      </c>
    </row>
    <row r="33" spans="1:2">
      <c r="A33" s="788">
        <v>43875</v>
      </c>
      <c r="B33" s="792">
        <v>1.4078250761237495E-4</v>
      </c>
    </row>
    <row r="34" spans="1:2">
      <c r="A34" s="788">
        <v>43878</v>
      </c>
      <c r="B34" s="792">
        <v>5.262684963488059E-4</v>
      </c>
    </row>
    <row r="35" spans="1:2">
      <c r="A35" s="788">
        <v>43879</v>
      </c>
      <c r="B35" s="792">
        <v>1.5132171143905464E-4</v>
      </c>
    </row>
    <row r="36" spans="1:2">
      <c r="A36" s="788">
        <v>43880</v>
      </c>
      <c r="B36" s="792">
        <v>7.2302614194325238E-4</v>
      </c>
    </row>
    <row r="37" spans="1:2">
      <c r="A37" s="788">
        <v>43881</v>
      </c>
      <c r="B37" s="792">
        <v>-5.8751826482466869E-4</v>
      </c>
    </row>
    <row r="38" spans="1:2">
      <c r="A38" s="788">
        <v>43882</v>
      </c>
      <c r="B38" s="792">
        <v>-2.5558104211683552E-4</v>
      </c>
    </row>
    <row r="39" spans="1:2">
      <c r="A39" s="788">
        <v>43887</v>
      </c>
      <c r="B39" s="792">
        <v>-2.9823975425143064E-3</v>
      </c>
    </row>
    <row r="40" spans="1:2">
      <c r="A40" s="788">
        <v>43888</v>
      </c>
      <c r="B40" s="792">
        <v>-1.0876465641763303E-3</v>
      </c>
    </row>
    <row r="41" spans="1:2">
      <c r="A41" s="788">
        <v>43889</v>
      </c>
      <c r="B41" s="792">
        <v>5.9213476457820827E-4</v>
      </c>
    </row>
    <row r="42" spans="1:2">
      <c r="A42" s="788">
        <v>43892</v>
      </c>
      <c r="B42" s="792">
        <v>1.5851561778096003E-3</v>
      </c>
    </row>
    <row r="43" spans="1:2">
      <c r="A43" s="788">
        <v>43893</v>
      </c>
      <c r="B43" s="792">
        <v>2.6878140778055731E-4</v>
      </c>
    </row>
    <row r="44" spans="1:2">
      <c r="A44" s="788">
        <v>43894</v>
      </c>
      <c r="B44" s="792">
        <v>1.3523604177882063E-3</v>
      </c>
    </row>
    <row r="45" spans="1:2">
      <c r="A45" s="788">
        <v>43895</v>
      </c>
      <c r="B45" s="792">
        <v>-2.0634276111787244E-3</v>
      </c>
    </row>
    <row r="46" spans="1:2">
      <c r="A46" s="788">
        <v>43896</v>
      </c>
      <c r="B46" s="792">
        <v>-1.4094327064056202E-3</v>
      </c>
    </row>
    <row r="47" spans="1:2">
      <c r="A47" s="788">
        <v>43899</v>
      </c>
      <c r="B47" s="792">
        <v>-4.8012365841571918E-3</v>
      </c>
    </row>
    <row r="48" spans="1:2">
      <c r="A48" s="788">
        <v>43900</v>
      </c>
      <c r="B48" s="792">
        <v>2.7346471308771023E-3</v>
      </c>
    </row>
    <row r="49" spans="1:2">
      <c r="A49" s="788">
        <v>43901</v>
      </c>
      <c r="B49" s="792">
        <v>-3.8686703687532608E-3</v>
      </c>
    </row>
    <row r="50" spans="1:2">
      <c r="A50" s="788">
        <v>43902</v>
      </c>
      <c r="B50" s="792">
        <v>-6.3231436332376236E-3</v>
      </c>
    </row>
    <row r="51" spans="1:2">
      <c r="A51" s="788">
        <v>43903</v>
      </c>
      <c r="B51" s="792">
        <v>5.4858032714632798E-3</v>
      </c>
    </row>
    <row r="52" spans="1:2">
      <c r="A52" s="788">
        <v>43906</v>
      </c>
      <c r="B52" s="792">
        <v>-4.5439831277251548E-3</v>
      </c>
    </row>
    <row r="53" spans="1:2">
      <c r="A53" s="788">
        <v>43907</v>
      </c>
      <c r="B53" s="792">
        <v>1.2784777828834717E-3</v>
      </c>
    </row>
    <row r="54" spans="1:2">
      <c r="A54" s="788">
        <v>43908</v>
      </c>
      <c r="B54" s="792">
        <v>-4.9268695235055032E-3</v>
      </c>
    </row>
    <row r="55" spans="1:2">
      <c r="A55" s="788">
        <v>43909</v>
      </c>
      <c r="B55" s="792">
        <v>3.0308689499298249E-4</v>
      </c>
    </row>
    <row r="56" spans="1:2">
      <c r="A56" s="788">
        <v>43910</v>
      </c>
      <c r="B56" s="792">
        <v>-3.7440500458354434E-4</v>
      </c>
    </row>
    <row r="57" spans="1:2">
      <c r="A57" s="788">
        <v>43913</v>
      </c>
      <c r="B57" s="792">
        <v>-1.8549419683403516E-3</v>
      </c>
    </row>
    <row r="58" spans="1:2">
      <c r="A58" s="788">
        <v>43914</v>
      </c>
      <c r="B58" s="792">
        <v>2.7277086307398992E-3</v>
      </c>
    </row>
    <row r="59" spans="1:2">
      <c r="A59" s="788">
        <v>43915</v>
      </c>
      <c r="B59" s="792">
        <v>1.5083240441824185E-3</v>
      </c>
    </row>
    <row r="60" spans="1:2">
      <c r="A60" s="788">
        <v>43916</v>
      </c>
      <c r="B60" s="792">
        <v>1.7274423351085813E-3</v>
      </c>
    </row>
    <row r="61" spans="1:2">
      <c r="A61" s="788">
        <v>43917</v>
      </c>
      <c r="B61" s="792">
        <v>-1.2962069527081915E-3</v>
      </c>
    </row>
    <row r="62" spans="1:2">
      <c r="A62" s="788">
        <v>43920</v>
      </c>
      <c r="B62" s="792">
        <v>7.7083611451161048E-4</v>
      </c>
    </row>
    <row r="63" spans="1:2">
      <c r="A63" s="788">
        <v>43921</v>
      </c>
      <c r="B63" s="792">
        <v>-1.4415939765314444E-3</v>
      </c>
    </row>
    <row r="64" spans="1:2">
      <c r="A64" s="788">
        <v>43922</v>
      </c>
      <c r="B64" s="792">
        <v>-1.5595980430527124E-3</v>
      </c>
    </row>
    <row r="65" spans="1:2">
      <c r="A65" s="788">
        <v>43923</v>
      </c>
      <c r="B65" s="792">
        <v>-6.5338848931727152E-5</v>
      </c>
    </row>
    <row r="66" spans="1:2">
      <c r="A66" s="788">
        <v>43924</v>
      </c>
      <c r="B66" s="792">
        <v>-8.334181685507923E-4</v>
      </c>
    </row>
    <row r="67" spans="1:2">
      <c r="A67" s="788">
        <v>43927</v>
      </c>
      <c r="B67" s="792">
        <v>1.9194167859294621E-3</v>
      </c>
    </row>
    <row r="68" spans="1:2">
      <c r="A68" s="788">
        <v>43928</v>
      </c>
      <c r="B68" s="792">
        <v>3.4029704004996197E-4</v>
      </c>
    </row>
    <row r="69" spans="1:2">
      <c r="A69" s="788">
        <v>43929</v>
      </c>
      <c r="B69" s="792">
        <v>4.1417011504051699E-4</v>
      </c>
    </row>
    <row r="70" spans="1:2">
      <c r="A70" s="788">
        <v>43930</v>
      </c>
      <c r="B70" s="792">
        <v>1.9343818530297518E-4</v>
      </c>
    </row>
    <row r="71" spans="1:2">
      <c r="A71" s="788">
        <v>43934</v>
      </c>
      <c r="B71" s="792">
        <v>1.6452038652522364E-4</v>
      </c>
    </row>
    <row r="72" spans="1:2">
      <c r="A72" s="788">
        <v>43935</v>
      </c>
      <c r="B72" s="792">
        <v>1.8733741463247309E-3</v>
      </c>
    </row>
    <row r="73" spans="1:2">
      <c r="A73" s="788">
        <v>43936</v>
      </c>
      <c r="B73" s="792">
        <v>1.6601059499654359E-4</v>
      </c>
    </row>
    <row r="74" spans="1:2">
      <c r="A74" s="788">
        <v>43937</v>
      </c>
      <c r="B74" s="792">
        <v>1.0124476767381331E-3</v>
      </c>
    </row>
    <row r="75" spans="1:2">
      <c r="A75" s="788">
        <v>43938</v>
      </c>
      <c r="B75" s="792">
        <v>8.0455317284483768E-4</v>
      </c>
    </row>
    <row r="76" spans="1:2">
      <c r="A76" s="788">
        <v>43941</v>
      </c>
      <c r="B76" s="792">
        <v>1.0977743711721806E-3</v>
      </c>
    </row>
    <row r="77" spans="1:2">
      <c r="A77" s="788">
        <v>43943</v>
      </c>
      <c r="B77" s="792">
        <v>1.7103061865565701E-3</v>
      </c>
    </row>
    <row r="78" spans="1:2">
      <c r="A78" s="788">
        <v>43944</v>
      </c>
      <c r="B78" s="792">
        <v>-6.4204855156376459E-4</v>
      </c>
    </row>
    <row r="79" spans="1:2">
      <c r="A79" s="788">
        <v>43945</v>
      </c>
      <c r="B79" s="792">
        <v>-2.5648554191988835E-3</v>
      </c>
    </row>
    <row r="80" spans="1:2">
      <c r="A80" s="788">
        <v>43948</v>
      </c>
      <c r="B80" s="792">
        <v>1.0044475337101706E-3</v>
      </c>
    </row>
    <row r="81" spans="1:2">
      <c r="A81" s="788">
        <v>43949</v>
      </c>
      <c r="B81" s="792">
        <v>1.7145717007187608E-3</v>
      </c>
    </row>
    <row r="82" spans="1:2">
      <c r="A82" s="788">
        <v>43950</v>
      </c>
      <c r="B82" s="792">
        <v>1.1767350137147636E-3</v>
      </c>
    </row>
    <row r="83" spans="1:2">
      <c r="A83" s="788">
        <v>43951</v>
      </c>
      <c r="B83" s="792">
        <v>-5.9612548487564504E-4</v>
      </c>
    </row>
    <row r="84" spans="1:2">
      <c r="A84" s="788">
        <v>43955</v>
      </c>
      <c r="B84" s="792">
        <v>-3.1814428020246639E-4</v>
      </c>
    </row>
    <row r="85" spans="1:2">
      <c r="A85" s="788">
        <v>43956</v>
      </c>
      <c r="B85" s="792">
        <v>6.9847602546857848E-4</v>
      </c>
    </row>
    <row r="86" spans="1:2">
      <c r="A86" s="788">
        <v>43957</v>
      </c>
      <c r="B86" s="792">
        <v>4.5634243620417292E-4</v>
      </c>
    </row>
    <row r="87" spans="1:2">
      <c r="A87" s="788">
        <v>43958</v>
      </c>
      <c r="B87" s="792">
        <v>3.9149012254254104E-4</v>
      </c>
    </row>
    <row r="88" spans="1:2">
      <c r="A88" s="788">
        <v>43959</v>
      </c>
      <c r="B88" s="792">
        <v>6.0367297783495339E-4</v>
      </c>
    </row>
    <row r="89" spans="1:2">
      <c r="A89" s="788">
        <v>43962</v>
      </c>
      <c r="B89" s="792">
        <v>-8.9168878829790839E-5</v>
      </c>
    </row>
    <row r="90" spans="1:2">
      <c r="A90" s="788">
        <v>43963</v>
      </c>
      <c r="B90" s="792">
        <v>-7.5398132360447658E-4</v>
      </c>
    </row>
    <row r="91" spans="1:2">
      <c r="A91" s="788">
        <v>43964</v>
      </c>
      <c r="B91" s="792">
        <v>3.2448287652185449E-5</v>
      </c>
    </row>
    <row r="92" spans="1:2">
      <c r="A92" s="788">
        <v>43965</v>
      </c>
      <c r="B92" s="792">
        <v>2.9700719661098201E-4</v>
      </c>
    </row>
    <row r="93" spans="1:2">
      <c r="A93" s="788">
        <v>43966</v>
      </c>
      <c r="B93" s="792">
        <v>-2.1222755840604357E-4</v>
      </c>
    </row>
    <row r="94" spans="1:2">
      <c r="A94" s="788">
        <v>43969</v>
      </c>
      <c r="B94" s="792">
        <v>1.0474509051338155E-3</v>
      </c>
    </row>
    <row r="95" spans="1:2">
      <c r="A95" s="788">
        <v>43970</v>
      </c>
      <c r="B95" s="792">
        <v>2.6629507095325244E-4</v>
      </c>
    </row>
    <row r="96" spans="1:2">
      <c r="A96" s="788">
        <v>43971</v>
      </c>
      <c r="B96" s="792">
        <v>5.1061960736036038E-4</v>
      </c>
    </row>
    <row r="97" spans="1:2">
      <c r="A97" s="788">
        <v>43972</v>
      </c>
      <c r="B97" s="792">
        <v>3.2083474197738354E-4</v>
      </c>
    </row>
    <row r="98" spans="1:2">
      <c r="A98" s="788">
        <v>43973</v>
      </c>
      <c r="B98" s="792">
        <v>-3.8451317925991741E-6</v>
      </c>
    </row>
    <row r="99" spans="1:2">
      <c r="A99" s="788">
        <v>43976</v>
      </c>
      <c r="B99" s="792">
        <v>1.699358904032512E-3</v>
      </c>
    </row>
    <row r="100" spans="1:2">
      <c r="A100" s="788">
        <v>43977</v>
      </c>
      <c r="B100" s="792">
        <v>1.9934093397888539E-4</v>
      </c>
    </row>
    <row r="101" spans="1:2">
      <c r="A101" s="788">
        <v>43978</v>
      </c>
      <c r="B101" s="792">
        <v>1.0585117172897784E-3</v>
      </c>
    </row>
    <row r="102" spans="1:2">
      <c r="A102" s="788">
        <v>43979</v>
      </c>
      <c r="B102" s="792">
        <v>-6.8490198132697467E-5</v>
      </c>
    </row>
    <row r="103" spans="1:2">
      <c r="A103" s="788">
        <v>43980</v>
      </c>
      <c r="B103" s="792">
        <v>4.8437044371363785E-4</v>
      </c>
    </row>
    <row r="104" spans="1:2">
      <c r="A104" s="788">
        <v>43983</v>
      </c>
      <c r="B104" s="792">
        <v>6.7883814803762987E-4</v>
      </c>
    </row>
    <row r="105" spans="1:2">
      <c r="A105" s="788">
        <v>43984</v>
      </c>
      <c r="B105" s="792">
        <v>1.0766736348371887E-3</v>
      </c>
    </row>
    <row r="106" spans="1:2">
      <c r="A106" s="788">
        <v>43985</v>
      </c>
      <c r="B106" s="792">
        <v>1.3355191857171702E-3</v>
      </c>
    </row>
    <row r="107" spans="1:2">
      <c r="A107" s="788">
        <v>43986</v>
      </c>
      <c r="B107" s="792">
        <v>6.0151193657091164E-4</v>
      </c>
    </row>
    <row r="108" spans="1:2">
      <c r="A108" s="788">
        <v>43987</v>
      </c>
      <c r="B108" s="792">
        <v>8.9331288516153223E-4</v>
      </c>
    </row>
    <row r="109" spans="1:2">
      <c r="A109" s="788">
        <v>43990</v>
      </c>
      <c r="B109" s="792">
        <v>1.430014154375375E-3</v>
      </c>
    </row>
    <row r="110" spans="1:2">
      <c r="A110" s="788">
        <v>43991</v>
      </c>
      <c r="B110" s="792">
        <v>-1.4196710935233511E-4</v>
      </c>
    </row>
    <row r="111" spans="1:2">
      <c r="A111" s="788">
        <v>43992</v>
      </c>
      <c r="B111" s="792">
        <v>-1.7035626263257328E-4</v>
      </c>
    </row>
    <row r="112" spans="1:2">
      <c r="A112" s="788">
        <v>43994</v>
      </c>
      <c r="B112" s="792">
        <v>-6.9740411708108798E-4</v>
      </c>
    </row>
    <row r="113" spans="1:2">
      <c r="A113" s="788">
        <v>43997</v>
      </c>
      <c r="B113" s="792">
        <v>2.2984618623924722E-4</v>
      </c>
    </row>
    <row r="114" spans="1:2">
      <c r="A114" s="788">
        <v>43998</v>
      </c>
      <c r="B114" s="792">
        <v>4.987462243766273E-4</v>
      </c>
    </row>
    <row r="115" spans="1:2">
      <c r="A115" s="788">
        <v>43999</v>
      </c>
      <c r="B115" s="792">
        <v>1.0975604014096226E-3</v>
      </c>
    </row>
    <row r="116" spans="1:2">
      <c r="A116" s="788">
        <v>44000</v>
      </c>
      <c r="B116" s="792">
        <v>4.8451632442742443E-4</v>
      </c>
    </row>
    <row r="117" spans="1:2">
      <c r="A117" s="788">
        <v>44001</v>
      </c>
      <c r="B117" s="792">
        <v>2.3156188072641468E-4</v>
      </c>
    </row>
    <row r="118" spans="1:2">
      <c r="A118" s="788">
        <v>44004</v>
      </c>
      <c r="B118" s="792">
        <v>1.4779936213991904E-4</v>
      </c>
    </row>
    <row r="119" spans="1:2">
      <c r="A119" s="788">
        <v>44005</v>
      </c>
      <c r="B119" s="792">
        <v>6.2781894041506726E-4</v>
      </c>
    </row>
    <row r="120" spans="1:2">
      <c r="A120" s="788">
        <v>44006</v>
      </c>
      <c r="B120" s="792">
        <v>-7.0533996650454429E-4</v>
      </c>
    </row>
    <row r="121" spans="1:2">
      <c r="A121" s="788">
        <v>44007</v>
      </c>
      <c r="B121" s="792">
        <v>1.0276231681085454E-3</v>
      </c>
    </row>
    <row r="122" spans="1:2">
      <c r="A122" s="788">
        <v>44008</v>
      </c>
      <c r="B122" s="792">
        <v>-8.145953958676351E-4</v>
      </c>
    </row>
    <row r="123" spans="1:2">
      <c r="A123" s="788">
        <v>44011</v>
      </c>
      <c r="B123" s="792">
        <v>9.757586894844144E-4</v>
      </c>
    </row>
    <row r="124" spans="1:2">
      <c r="A124" s="788">
        <v>44012</v>
      </c>
      <c r="B124" s="792">
        <v>8.0137646172743083E-4</v>
      </c>
    </row>
    <row r="125" spans="1:2">
      <c r="A125" s="788">
        <v>44013</v>
      </c>
      <c r="B125" s="792">
        <v>9.0949245524367406E-4</v>
      </c>
    </row>
    <row r="126" spans="1:2">
      <c r="A126" s="788">
        <v>44014</v>
      </c>
      <c r="B126" s="792">
        <v>2.9590379797109819E-4</v>
      </c>
    </row>
    <row r="127" spans="1:2">
      <c r="A127" s="788">
        <v>44015</v>
      </c>
      <c r="B127" s="792">
        <v>7.4280578107004146E-4</v>
      </c>
    </row>
    <row r="128" spans="1:2">
      <c r="A128" s="788">
        <v>44018</v>
      </c>
      <c r="B128" s="792">
        <v>1.2390425215368791E-3</v>
      </c>
    </row>
    <row r="129" spans="1:2">
      <c r="A129" s="788">
        <v>44019</v>
      </c>
      <c r="B129" s="792">
        <v>-2.605665969033482E-4</v>
      </c>
    </row>
    <row r="130" spans="1:2">
      <c r="A130" s="788">
        <v>44020</v>
      </c>
      <c r="B130" s="792">
        <v>1.1332256730755294E-3</v>
      </c>
    </row>
    <row r="131" spans="1:2">
      <c r="A131" s="788">
        <v>44021</v>
      </c>
      <c r="B131" s="792">
        <v>3.7580739600704132E-4</v>
      </c>
    </row>
    <row r="132" spans="1:2">
      <c r="A132" s="788">
        <v>44022</v>
      </c>
      <c r="B132" s="792">
        <v>7.2690542093993137E-4</v>
      </c>
    </row>
    <row r="133" spans="1:2">
      <c r="A133" s="788">
        <v>44025</v>
      </c>
      <c r="B133" s="792">
        <v>-4.6408912453292433E-4</v>
      </c>
    </row>
    <row r="134" spans="1:2">
      <c r="A134" s="788">
        <v>44026</v>
      </c>
      <c r="B134" s="792">
        <v>6.9676194810047417E-4</v>
      </c>
    </row>
    <row r="135" spans="1:2">
      <c r="A135" s="788">
        <v>44027</v>
      </c>
      <c r="B135" s="792">
        <v>7.0433053394867062E-4</v>
      </c>
    </row>
    <row r="136" spans="1:2">
      <c r="A136" s="788">
        <v>44028</v>
      </c>
      <c r="B136" s="792">
        <v>-3.4976596706858123E-4</v>
      </c>
    </row>
    <row r="137" spans="1:2">
      <c r="A137" s="788">
        <v>44029</v>
      </c>
      <c r="B137" s="792">
        <v>1.584736430518874E-3</v>
      </c>
    </row>
    <row r="138" spans="1:2">
      <c r="A138" s="788">
        <v>44032</v>
      </c>
      <c r="B138" s="792">
        <v>1.2508132110370122E-3</v>
      </c>
    </row>
    <row r="139" spans="1:2">
      <c r="A139" s="788">
        <v>44033</v>
      </c>
      <c r="B139" s="792">
        <v>-4.5938647566665485E-5</v>
      </c>
    </row>
    <row r="140" spans="1:2">
      <c r="A140" s="788">
        <v>44034</v>
      </c>
      <c r="B140" s="792">
        <v>4.7300661576960126E-4</v>
      </c>
    </row>
    <row r="141" spans="1:2">
      <c r="A141" s="788">
        <v>44035</v>
      </c>
      <c r="B141" s="792">
        <v>-7.8114313573716813E-4</v>
      </c>
    </row>
    <row r="142" spans="1:2">
      <c r="A142" s="788">
        <v>44036</v>
      </c>
      <c r="B142" s="792">
        <v>1.0891508492583033E-4</v>
      </c>
    </row>
    <row r="143" spans="1:2">
      <c r="A143" s="788">
        <v>44039</v>
      </c>
      <c r="B143" s="792">
        <v>1.1447388861500097E-3</v>
      </c>
    </row>
    <row r="144" spans="1:2">
      <c r="A144" s="788">
        <v>44040</v>
      </c>
      <c r="B144" s="792">
        <v>8.9997208025394219E-5</v>
      </c>
    </row>
    <row r="145" spans="1:2">
      <c r="A145" s="788">
        <v>44041</v>
      </c>
      <c r="B145" s="792">
        <v>9.243854020964551E-4</v>
      </c>
    </row>
    <row r="146" spans="1:2">
      <c r="A146" s="788">
        <v>44042</v>
      </c>
      <c r="B146" s="792">
        <v>6.4915618167234136E-4</v>
      </c>
    </row>
    <row r="147" spans="1:2">
      <c r="A147" s="788">
        <v>44043</v>
      </c>
      <c r="B147" s="792">
        <v>-6.0890897552502634E-4</v>
      </c>
    </row>
    <row r="148" spans="1:2">
      <c r="A148" s="788">
        <v>44046</v>
      </c>
      <c r="B148" s="792">
        <v>5.3176233880268011E-4</v>
      </c>
    </row>
    <row r="149" spans="1:2">
      <c r="A149" s="788">
        <v>44047</v>
      </c>
      <c r="B149" s="792">
        <v>-1.8564076467026758E-4</v>
      </c>
    </row>
    <row r="150" spans="1:2">
      <c r="A150" s="788">
        <v>44048</v>
      </c>
      <c r="B150" s="792">
        <v>9.3554704890716164E-4</v>
      </c>
    </row>
    <row r="151" spans="1:2">
      <c r="A151" s="788">
        <v>44049</v>
      </c>
      <c r="B151" s="792">
        <v>8.3148967931669353E-4</v>
      </c>
    </row>
    <row r="152" spans="1:2">
      <c r="A152" s="788">
        <v>44050</v>
      </c>
      <c r="B152" s="792">
        <v>-4.4327473500609338E-4</v>
      </c>
    </row>
    <row r="153" spans="1:2">
      <c r="A153" s="788">
        <v>44053</v>
      </c>
      <c r="B153" s="792">
        <v>9.9235671652522466E-5</v>
      </c>
    </row>
    <row r="154" spans="1:2">
      <c r="A154" s="788">
        <v>44054</v>
      </c>
      <c r="B154" s="792">
        <v>-5.7058890714465076E-4</v>
      </c>
    </row>
    <row r="155" spans="1:2">
      <c r="A155" s="788">
        <v>44055</v>
      </c>
      <c r="B155" s="792">
        <v>3.4900333290377596E-4</v>
      </c>
    </row>
    <row r="156" spans="1:2">
      <c r="A156" s="788">
        <v>44056</v>
      </c>
      <c r="B156" s="792">
        <v>3.7301780372505474E-5</v>
      </c>
    </row>
    <row r="157" spans="1:2">
      <c r="A157" s="788">
        <v>44057</v>
      </c>
      <c r="B157" s="792">
        <v>4.5569847062922855E-4</v>
      </c>
    </row>
    <row r="158" spans="1:2">
      <c r="A158" s="788">
        <v>44060</v>
      </c>
      <c r="B158" s="792">
        <v>5.0928000650130887E-6</v>
      </c>
    </row>
    <row r="159" spans="1:2">
      <c r="A159" s="788">
        <v>44061</v>
      </c>
      <c r="B159" s="792">
        <v>1.6495155043437686E-3</v>
      </c>
    </row>
    <row r="160" spans="1:2">
      <c r="A160" s="788">
        <v>44062</v>
      </c>
      <c r="B160" s="792">
        <v>-4.9393934754743765E-4</v>
      </c>
    </row>
    <row r="161" spans="1:2">
      <c r="A161" s="788">
        <v>44063</v>
      </c>
      <c r="B161" s="792">
        <v>3.8622705290971741E-4</v>
      </c>
    </row>
    <row r="162" spans="1:2">
      <c r="A162" s="788">
        <v>44064</v>
      </c>
      <c r="B162" s="792">
        <v>2.3853279208573545E-4</v>
      </c>
    </row>
    <row r="163" spans="1:2">
      <c r="A163" s="788">
        <v>44067</v>
      </c>
      <c r="B163" s="792">
        <v>5.5700783899614186E-4</v>
      </c>
    </row>
    <row r="164" spans="1:2">
      <c r="A164" s="788">
        <v>44068</v>
      </c>
      <c r="B164" s="792">
        <v>3.9333654302643105E-4</v>
      </c>
    </row>
    <row r="165" spans="1:2">
      <c r="A165" s="788">
        <v>44069</v>
      </c>
      <c r="B165" s="792">
        <v>1.3169523106497001E-4</v>
      </c>
    </row>
    <row r="166" spans="1:2">
      <c r="A166" s="788">
        <v>44070</v>
      </c>
      <c r="B166" s="792">
        <v>1.3507204724235055E-4</v>
      </c>
    </row>
    <row r="167" spans="1:2">
      <c r="A167" s="788">
        <v>44071</v>
      </c>
      <c r="B167" s="792">
        <v>9.4547947168220419E-4</v>
      </c>
    </row>
    <row r="168" spans="1:2">
      <c r="A168" s="788">
        <v>44074</v>
      </c>
      <c r="B168" s="792">
        <v>-4.9189547833988106E-4</v>
      </c>
    </row>
    <row r="169" spans="1:2">
      <c r="A169" s="788">
        <v>44075</v>
      </c>
      <c r="B169" s="792">
        <v>1.0212781334592498E-3</v>
      </c>
    </row>
    <row r="170" spans="1:2">
      <c r="A170" s="788">
        <v>44076</v>
      </c>
      <c r="B170" s="792">
        <v>3.0785070692580861E-4</v>
      </c>
    </row>
    <row r="171" spans="1:2">
      <c r="A171" s="788">
        <v>44077</v>
      </c>
      <c r="B171" s="792">
        <v>-1.2771543825895895E-3</v>
      </c>
    </row>
    <row r="172" spans="1:2">
      <c r="A172" s="788">
        <v>44078</v>
      </c>
      <c r="B172" s="792">
        <v>1.4115315371480074E-4</v>
      </c>
    </row>
    <row r="173" spans="1:2">
      <c r="A173" s="788">
        <v>44082</v>
      </c>
      <c r="B173" s="792">
        <v>-1.0133131448601925E-3</v>
      </c>
    </row>
    <row r="174" spans="1:2">
      <c r="A174" s="788">
        <v>44083</v>
      </c>
      <c r="B174" s="792">
        <v>9.768837895244738E-4</v>
      </c>
    </row>
    <row r="175" spans="1:2">
      <c r="A175" s="788">
        <v>44084</v>
      </c>
      <c r="B175" s="792">
        <v>-1.0068352701779152E-3</v>
      </c>
    </row>
    <row r="176" spans="1:2">
      <c r="A176" s="788">
        <v>44085</v>
      </c>
      <c r="B176" s="792">
        <v>2.7797697241840734E-4</v>
      </c>
    </row>
    <row r="177" spans="1:2">
      <c r="A177" s="788">
        <v>44088</v>
      </c>
      <c r="B177" s="792">
        <v>1.2125391315995844E-3</v>
      </c>
    </row>
    <row r="178" spans="1:2">
      <c r="A178" s="788">
        <v>44089</v>
      </c>
      <c r="B178" s="792">
        <v>2.7617993056184637E-4</v>
      </c>
    </row>
    <row r="179" spans="1:2">
      <c r="A179" s="788">
        <v>44090</v>
      </c>
      <c r="B179" s="792">
        <v>-2.2046678047250967E-4</v>
      </c>
    </row>
    <row r="180" spans="1:2">
      <c r="A180" s="788">
        <v>44091</v>
      </c>
      <c r="B180" s="792">
        <v>6.6964739316417959E-5</v>
      </c>
    </row>
    <row r="181" spans="1:2">
      <c r="A181" s="788">
        <v>44092</v>
      </c>
      <c r="B181" s="792">
        <v>-8.5501598091458869E-4</v>
      </c>
    </row>
    <row r="182" spans="1:2">
      <c r="A182" s="788">
        <v>44095</v>
      </c>
      <c r="B182" s="792">
        <v>-9.1698423154719898E-4</v>
      </c>
    </row>
    <row r="183" spans="1:2">
      <c r="A183" s="788">
        <v>44096</v>
      </c>
      <c r="B183" s="792">
        <v>6.6805394656396105E-4</v>
      </c>
    </row>
    <row r="184" spans="1:2">
      <c r="A184" s="788">
        <v>44097</v>
      </c>
      <c r="B184" s="792">
        <v>-8.616311498242336E-4</v>
      </c>
    </row>
    <row r="185" spans="1:2">
      <c r="A185" s="788">
        <v>44098</v>
      </c>
      <c r="B185" s="792">
        <v>6.2220753597608746E-4</v>
      </c>
    </row>
    <row r="186" spans="1:2">
      <c r="A186" s="788">
        <v>44099</v>
      </c>
      <c r="B186" s="792">
        <v>3.2077444633677528E-4</v>
      </c>
    </row>
    <row r="187" spans="1:2">
      <c r="A187" s="788">
        <v>44102</v>
      </c>
      <c r="B187" s="792">
        <v>-7.1810914168023794E-4</v>
      </c>
    </row>
    <row r="188" spans="1:2">
      <c r="A188" s="788">
        <v>44103</v>
      </c>
      <c r="B188" s="792">
        <v>-9.087722997473853E-5</v>
      </c>
    </row>
    <row r="189" spans="1:2">
      <c r="A189" s="788">
        <v>44104</v>
      </c>
      <c r="B189" s="792">
        <v>6.7462867057661001E-4</v>
      </c>
    </row>
    <row r="190" spans="1:2">
      <c r="A190" s="788">
        <v>44105</v>
      </c>
      <c r="B190" s="792">
        <v>5.4666775783486564E-4</v>
      </c>
    </row>
    <row r="191" spans="1:2">
      <c r="A191" s="788">
        <v>44106</v>
      </c>
      <c r="B191" s="792">
        <v>-6.2122192962429891E-4</v>
      </c>
    </row>
    <row r="192" spans="1:2">
      <c r="A192" s="788">
        <v>44109</v>
      </c>
      <c r="B192" s="792">
        <v>9.4182840750381663E-4</v>
      </c>
    </row>
    <row r="193" spans="1:3">
      <c r="A193" s="788">
        <v>44110</v>
      </c>
      <c r="B193" s="792">
        <v>-1.742099540378035E-4</v>
      </c>
    </row>
    <row r="194" spans="1:3">
      <c r="A194" s="788">
        <v>44111</v>
      </c>
      <c r="B194" s="792">
        <v>6.3266623483457924E-4</v>
      </c>
    </row>
    <row r="195" spans="1:3">
      <c r="A195" s="788">
        <v>44112</v>
      </c>
      <c r="B195" s="792">
        <v>9.8065553092750203E-4</v>
      </c>
    </row>
    <row r="196" spans="1:3">
      <c r="A196" s="788">
        <v>44113</v>
      </c>
      <c r="B196" s="792">
        <v>8.5088338749217819E-4</v>
      </c>
    </row>
    <row r="197" spans="1:3">
      <c r="A197" s="788">
        <v>44117</v>
      </c>
      <c r="B197" s="792">
        <v>6.3718894810194408E-4</v>
      </c>
    </row>
    <row r="198" spans="1:3">
      <c r="A198" s="788">
        <v>44118</v>
      </c>
      <c r="B198" s="792">
        <v>4.573061661742517E-4</v>
      </c>
      <c r="C198" s="798"/>
    </row>
    <row r="199" spans="1:3">
      <c r="A199" s="788">
        <v>44119</v>
      </c>
      <c r="B199" s="792">
        <v>8.6716456082293041E-6</v>
      </c>
      <c r="C199" s="798"/>
    </row>
    <row r="200" spans="1:3">
      <c r="A200" s="788">
        <v>44120</v>
      </c>
      <c r="B200" s="792">
        <v>1.9029321417191224E-4</v>
      </c>
      <c r="C200" s="798"/>
    </row>
    <row r="201" spans="1:3">
      <c r="A201" s="788">
        <v>44123</v>
      </c>
      <c r="B201" s="792">
        <v>4.8474264746037847E-5</v>
      </c>
      <c r="C201" s="798"/>
    </row>
    <row r="202" spans="1:3">
      <c r="A202" s="788">
        <v>44124</v>
      </c>
      <c r="B202" s="792">
        <v>1.1594412084538672E-3</v>
      </c>
      <c r="C202" s="798"/>
    </row>
    <row r="203" spans="1:3">
      <c r="A203" s="788">
        <v>44125</v>
      </c>
      <c r="B203" s="792">
        <v>5.4336878811012677E-4</v>
      </c>
      <c r="C203" s="798"/>
    </row>
    <row r="204" spans="1:3">
      <c r="A204" s="788">
        <v>44126</v>
      </c>
      <c r="B204" s="792">
        <v>3.4309837187548707E-4</v>
      </c>
      <c r="C204" s="798"/>
    </row>
    <row r="205" spans="1:3">
      <c r="A205" s="788">
        <v>44127</v>
      </c>
      <c r="B205" s="792">
        <v>1.6197054215439827E-5</v>
      </c>
      <c r="C205" s="798"/>
    </row>
    <row r="206" spans="1:3">
      <c r="A206" s="788">
        <v>44130</v>
      </c>
      <c r="B206" s="792">
        <v>-3.0715238988227695E-4</v>
      </c>
      <c r="C206" s="798"/>
    </row>
    <row r="207" spans="1:3">
      <c r="A207" s="788">
        <v>44131</v>
      </c>
      <c r="B207" s="792">
        <v>-1.8599663067097455E-4</v>
      </c>
      <c r="C207" s="798"/>
    </row>
    <row r="208" spans="1:3">
      <c r="A208" s="788">
        <v>44132</v>
      </c>
      <c r="B208" s="792">
        <v>-1.4263738133385344E-3</v>
      </c>
      <c r="C208" s="798"/>
    </row>
    <row r="209" spans="1:3">
      <c r="A209" s="788">
        <v>44133</v>
      </c>
      <c r="B209" s="792">
        <v>9.599986668773359E-4</v>
      </c>
      <c r="C209" s="798"/>
    </row>
    <row r="210" spans="1:3">
      <c r="A210" s="788">
        <v>44134</v>
      </c>
      <c r="B210" s="792">
        <v>-7.8105562441509906E-4</v>
      </c>
      <c r="C210" s="798"/>
    </row>
    <row r="211" spans="1:3">
      <c r="A211" s="788">
        <v>44138</v>
      </c>
      <c r="B211" s="792">
        <v>1.3413350193120083E-3</v>
      </c>
      <c r="C211" s="798"/>
    </row>
    <row r="212" spans="1:3">
      <c r="A212" s="788">
        <v>44139</v>
      </c>
      <c r="B212" s="792">
        <v>1.1533537783016521E-3</v>
      </c>
      <c r="C212" s="798"/>
    </row>
    <row r="213" spans="1:3">
      <c r="A213" s="788">
        <v>44140</v>
      </c>
      <c r="B213" s="792">
        <v>1.9131936528438841E-3</v>
      </c>
      <c r="C213" s="798"/>
    </row>
    <row r="214" spans="1:3">
      <c r="A214" s="788">
        <v>44141</v>
      </c>
      <c r="B214" s="792">
        <v>5.9035887568790416E-4</v>
      </c>
      <c r="C214" s="798"/>
    </row>
    <row r="215" spans="1:3">
      <c r="A215" s="788">
        <v>44144</v>
      </c>
      <c r="B215" s="792">
        <v>4.6468812953400222E-4</v>
      </c>
      <c r="C215" s="798"/>
    </row>
    <row r="216" spans="1:3">
      <c r="A216" s="788">
        <v>44145</v>
      </c>
      <c r="B216" s="792">
        <v>-1.1909577861060478E-4</v>
      </c>
      <c r="C216" s="798"/>
    </row>
    <row r="217" spans="1:3">
      <c r="A217" s="788">
        <v>44146</v>
      </c>
      <c r="B217" s="792">
        <v>3.9777931488487535E-5</v>
      </c>
      <c r="C217" s="798"/>
    </row>
    <row r="218" spans="1:3">
      <c r="A218" s="788">
        <v>44147</v>
      </c>
      <c r="B218" s="792">
        <v>-1.1094943367432144E-3</v>
      </c>
      <c r="C218" s="798"/>
    </row>
    <row r="219" spans="1:3">
      <c r="A219" s="788">
        <v>44148</v>
      </c>
      <c r="B219" s="792">
        <v>1.1333725246924025E-3</v>
      </c>
      <c r="C219" s="798"/>
    </row>
    <row r="220" spans="1:3">
      <c r="A220" s="788">
        <v>44151</v>
      </c>
      <c r="B220" s="792">
        <v>8.6562793750082415E-4</v>
      </c>
      <c r="C220" s="798"/>
    </row>
    <row r="221" spans="1:3">
      <c r="A221" s="788">
        <v>44152</v>
      </c>
      <c r="B221" s="792">
        <v>2.5626816041413871E-4</v>
      </c>
      <c r="C221" s="798"/>
    </row>
    <row r="222" spans="1:3">
      <c r="A222" s="788">
        <v>44153</v>
      </c>
      <c r="B222" s="792">
        <v>-3.3632889968543926E-4</v>
      </c>
      <c r="C222" s="798"/>
    </row>
    <row r="223" spans="1:3">
      <c r="A223" s="788">
        <v>44154</v>
      </c>
      <c r="B223" s="792">
        <v>4.7600641368033495E-4</v>
      </c>
      <c r="C223" s="798"/>
    </row>
    <row r="224" spans="1:3">
      <c r="A224" s="788">
        <v>44155</v>
      </c>
      <c r="B224" s="792">
        <v>1.0964109260427181E-5</v>
      </c>
      <c r="C224" s="798"/>
    </row>
    <row r="225" spans="1:3">
      <c r="A225" s="788">
        <v>44158</v>
      </c>
      <c r="B225" s="792">
        <v>8.414129276808135E-4</v>
      </c>
      <c r="C225" s="798"/>
    </row>
    <row r="226" spans="1:3">
      <c r="A226" s="788">
        <v>44159</v>
      </c>
      <c r="B226" s="792">
        <v>1.3425687249701422E-3</v>
      </c>
      <c r="C226" s="798"/>
    </row>
    <row r="227" spans="1:3">
      <c r="A227" s="788">
        <v>44160</v>
      </c>
      <c r="B227" s="792">
        <v>4.6541088443648404E-4</v>
      </c>
      <c r="C227" s="798"/>
    </row>
    <row r="228" spans="1:3">
      <c r="A228" s="788">
        <v>44161</v>
      </c>
      <c r="B228" s="792">
        <v>5.7556309182334848E-4</v>
      </c>
      <c r="C228" s="798"/>
    </row>
    <row r="229" spans="1:3">
      <c r="A229" s="788">
        <v>44162</v>
      </c>
      <c r="B229" s="792">
        <v>6.3878987217099359E-4</v>
      </c>
      <c r="C229" s="798"/>
    </row>
    <row r="230" spans="1:3">
      <c r="A230" s="788">
        <v>44165</v>
      </c>
      <c r="B230" s="792">
        <v>-8.1027315922832242E-5</v>
      </c>
      <c r="C230" s="798"/>
    </row>
    <row r="231" spans="1:3">
      <c r="A231" s="788">
        <v>44166</v>
      </c>
      <c r="B231" s="792">
        <v>1.2025616748214021E-3</v>
      </c>
      <c r="C231" s="798"/>
    </row>
    <row r="232" spans="1:3">
      <c r="A232" s="788">
        <v>44167</v>
      </c>
      <c r="B232" s="792">
        <v>4.6313978899322893E-4</v>
      </c>
      <c r="C232" s="798"/>
    </row>
    <row r="233" spans="1:3">
      <c r="A233" s="788">
        <v>44168</v>
      </c>
      <c r="B233" s="792">
        <v>4.112231455388009E-4</v>
      </c>
      <c r="C233" s="798"/>
    </row>
    <row r="234" spans="1:3">
      <c r="A234" s="788">
        <v>44169</v>
      </c>
      <c r="B234" s="792">
        <v>1.3436463907789628E-3</v>
      </c>
      <c r="C234" s="798"/>
    </row>
    <row r="235" spans="1:3">
      <c r="A235" s="788">
        <v>44172</v>
      </c>
      <c r="B235" s="792">
        <v>-7.1153820555915507E-5</v>
      </c>
      <c r="C235" s="798"/>
    </row>
    <row r="236" spans="1:3">
      <c r="A236" s="788">
        <v>44173</v>
      </c>
      <c r="B236" s="792">
        <v>4.2597907268554681E-4</v>
      </c>
      <c r="C236" s="798"/>
    </row>
    <row r="237" spans="1:3">
      <c r="A237" s="788">
        <v>44174</v>
      </c>
      <c r="B237" s="792">
        <v>-1.2595512027888282E-4</v>
      </c>
      <c r="C237" s="798"/>
    </row>
    <row r="238" spans="1:3">
      <c r="A238" s="788">
        <v>44175</v>
      </c>
      <c r="B238" s="792">
        <v>8.4530780930406496E-4</v>
      </c>
      <c r="C238" s="798"/>
    </row>
    <row r="239" spans="1:3">
      <c r="A239" s="788">
        <v>44176</v>
      </c>
      <c r="B239" s="792">
        <v>7.9441777213488224E-4</v>
      </c>
      <c r="C239" s="798"/>
    </row>
    <row r="240" spans="1:3">
      <c r="A240" s="788">
        <v>44179</v>
      </c>
      <c r="B240" s="792">
        <v>9.8847963230155493E-5</v>
      </c>
      <c r="C240" s="798"/>
    </row>
    <row r="241" spans="1:3">
      <c r="A241" s="788">
        <v>44180</v>
      </c>
      <c r="B241" s="792">
        <v>1.3921275929864359E-3</v>
      </c>
      <c r="C241" s="798"/>
    </row>
    <row r="242" spans="1:3">
      <c r="A242" s="788">
        <v>44181</v>
      </c>
      <c r="B242" s="792">
        <v>7.145537154525963E-4</v>
      </c>
      <c r="C242" s="798"/>
    </row>
    <row r="243" spans="1:3">
      <c r="A243" s="788">
        <v>44182</v>
      </c>
      <c r="B243" s="792">
        <v>8.2915537910550571E-4</v>
      </c>
      <c r="C243" s="798"/>
    </row>
    <row r="244" spans="1:3">
      <c r="A244" s="788">
        <v>44183</v>
      </c>
      <c r="B244" s="792">
        <v>2.4465499145098459E-4</v>
      </c>
      <c r="C244" s="798"/>
    </row>
    <row r="245" spans="1:3">
      <c r="A245" s="788">
        <v>44186</v>
      </c>
      <c r="B245" s="792">
        <v>-5.6047521082385875E-4</v>
      </c>
      <c r="C245" s="798"/>
    </row>
    <row r="246" spans="1:3">
      <c r="A246" s="788">
        <v>44187</v>
      </c>
      <c r="B246" s="792">
        <v>1.9673201185733307E-4</v>
      </c>
      <c r="C246" s="798"/>
    </row>
    <row r="247" spans="1:3">
      <c r="A247" s="788">
        <v>44188</v>
      </c>
      <c r="B247" s="792">
        <v>1.05607471719328E-3</v>
      </c>
      <c r="C247" s="798"/>
    </row>
    <row r="248" spans="1:3">
      <c r="A248" s="788">
        <v>44189</v>
      </c>
      <c r="B248" s="792">
        <v>2.9001854681319603E-4</v>
      </c>
      <c r="C248" s="798"/>
    </row>
    <row r="249" spans="1:3">
      <c r="A249" s="788">
        <v>44193</v>
      </c>
      <c r="B249" s="792">
        <v>6.7722811847406204E-4</v>
      </c>
      <c r="C249" s="798"/>
    </row>
    <row r="250" spans="1:3">
      <c r="A250" s="788">
        <v>44194</v>
      </c>
      <c r="B250" s="792">
        <v>6.1363914872836981E-4</v>
      </c>
      <c r="C250" s="798"/>
    </row>
    <row r="251" spans="1:3">
      <c r="A251" s="788">
        <v>44195</v>
      </c>
      <c r="B251" s="792">
        <v>6.2711342166982633E-4</v>
      </c>
      <c r="C251" s="798"/>
    </row>
    <row r="252" spans="1:3">
      <c r="A252" s="788">
        <v>44196</v>
      </c>
      <c r="B252" s="792">
        <v>2.3693044380634703E-4</v>
      </c>
      <c r="C252" s="798"/>
    </row>
    <row r="253" spans="1:3">
      <c r="A253" s="788">
        <v>44200</v>
      </c>
      <c r="B253" s="792">
        <v>1.0576836834816177E-4</v>
      </c>
      <c r="C253" s="798"/>
    </row>
    <row r="254" spans="1:3">
      <c r="A254" s="788">
        <v>44201</v>
      </c>
      <c r="B254" s="792">
        <v>5.702517887791553E-4</v>
      </c>
      <c r="C254" s="798"/>
    </row>
    <row r="255" spans="1:3">
      <c r="A255" s="788">
        <v>44202</v>
      </c>
      <c r="B255" s="792">
        <v>-3.1543943670925405E-5</v>
      </c>
      <c r="C255" s="798"/>
    </row>
    <row r="256" spans="1:3">
      <c r="A256" s="788">
        <v>44203</v>
      </c>
      <c r="B256" s="792">
        <v>1.4828481529397487E-3</v>
      </c>
      <c r="C256" s="798"/>
    </row>
    <row r="257" spans="1:3">
      <c r="A257" s="788">
        <v>44204</v>
      </c>
      <c r="B257" s="792">
        <v>1.1857086918542154E-3</v>
      </c>
      <c r="C257" s="798"/>
    </row>
    <row r="258" spans="1:3">
      <c r="A258" s="788">
        <v>44207</v>
      </c>
      <c r="B258" s="792">
        <v>-4.4674727845792837E-4</v>
      </c>
      <c r="C258" s="798"/>
    </row>
    <row r="259" spans="1:3">
      <c r="A259" s="788">
        <v>44208</v>
      </c>
      <c r="B259" s="792">
        <v>9.2179672307470971E-4</v>
      </c>
      <c r="C259" s="798"/>
    </row>
    <row r="260" spans="1:3">
      <c r="A260" s="788">
        <v>44209</v>
      </c>
      <c r="B260" s="792">
        <v>-5.1750395510423831E-4</v>
      </c>
      <c r="C260" s="798"/>
    </row>
    <row r="261" spans="1:3">
      <c r="A261" s="788">
        <v>44210</v>
      </c>
      <c r="B261" s="792">
        <v>8.4506825642453626E-4</v>
      </c>
      <c r="C261" s="798"/>
    </row>
    <row r="262" spans="1:3">
      <c r="A262" s="788">
        <v>44211</v>
      </c>
      <c r="B262" s="792">
        <v>-8.454852132571965E-4</v>
      </c>
      <c r="C262" s="798"/>
    </row>
    <row r="263" spans="1:3">
      <c r="A263" s="788">
        <v>44214</v>
      </c>
      <c r="B263" s="792">
        <v>3.1546085273001436E-4</v>
      </c>
      <c r="C263" s="798"/>
    </row>
    <row r="264" spans="1:3">
      <c r="A264" s="788">
        <v>44215</v>
      </c>
      <c r="B264" s="792">
        <v>7.2671973792082163E-5</v>
      </c>
      <c r="C264" s="798"/>
    </row>
    <row r="265" spans="1:3">
      <c r="A265" s="788">
        <v>44216</v>
      </c>
      <c r="B265" s="792">
        <v>6.7304853453123621E-4</v>
      </c>
      <c r="C265" s="798"/>
    </row>
    <row r="266" spans="1:3">
      <c r="A266" s="788">
        <v>44217</v>
      </c>
      <c r="B266" s="792">
        <v>8.8807422237345191E-5</v>
      </c>
      <c r="C266" s="798"/>
    </row>
    <row r="267" spans="1:3">
      <c r="A267" s="788">
        <v>44218</v>
      </c>
      <c r="B267" s="792">
        <v>-4.5979200104268465E-4</v>
      </c>
      <c r="C267" s="798"/>
    </row>
    <row r="268" spans="1:3">
      <c r="A268" s="788">
        <v>44221</v>
      </c>
      <c r="B268" s="792">
        <v>7.1204139688255163E-5</v>
      </c>
      <c r="C268" s="798"/>
    </row>
    <row r="269" spans="1:3">
      <c r="A269" s="788">
        <v>44222</v>
      </c>
      <c r="B269" s="792">
        <v>-2.4752748535523641E-4</v>
      </c>
      <c r="C269" s="798"/>
    </row>
    <row r="270" spans="1:3">
      <c r="A270" s="788">
        <v>44223</v>
      </c>
      <c r="B270" s="792">
        <v>-9.3129152994696164E-4</v>
      </c>
      <c r="C270" s="798"/>
    </row>
    <row r="271" spans="1:3">
      <c r="A271" s="788">
        <v>44224</v>
      </c>
      <c r="B271" s="792">
        <v>1.2675885743507363E-3</v>
      </c>
      <c r="C271" s="798"/>
    </row>
    <row r="272" spans="1:3">
      <c r="A272" s="788">
        <v>44225</v>
      </c>
      <c r="B272" s="792">
        <v>-9.0973956193575402E-4</v>
      </c>
      <c r="C272" s="798"/>
    </row>
    <row r="273" spans="1:3">
      <c r="A273" s="788">
        <v>44228</v>
      </c>
      <c r="B273" s="792">
        <v>1.9247361551580902E-3</v>
      </c>
      <c r="C273" s="798"/>
    </row>
    <row r="274" spans="1:3">
      <c r="A274" s="788">
        <v>44229</v>
      </c>
      <c r="B274" s="792">
        <v>1.2164473093739289E-3</v>
      </c>
      <c r="C274" s="798"/>
    </row>
    <row r="275" spans="1:3">
      <c r="A275" s="788">
        <v>44230</v>
      </c>
      <c r="B275" s="792">
        <v>9.4552492057359673E-4</v>
      </c>
      <c r="C275" s="798"/>
    </row>
    <row r="276" spans="1:3">
      <c r="A276" s="788">
        <v>44231</v>
      </c>
      <c r="B276" s="792">
        <v>8.4102688241859407E-4</v>
      </c>
      <c r="C276" s="798"/>
    </row>
    <row r="277" spans="1:3">
      <c r="A277" s="788">
        <v>44232</v>
      </c>
      <c r="B277" s="792">
        <v>1.2855682926467223E-3</v>
      </c>
      <c r="C277" s="798"/>
    </row>
    <row r="278" spans="1:3">
      <c r="A278" s="788">
        <v>44235</v>
      </c>
      <c r="B278" s="792">
        <v>6.9115318292051349E-4</v>
      </c>
      <c r="C278" s="798"/>
    </row>
    <row r="279" spans="1:3">
      <c r="A279" s="788">
        <v>44236</v>
      </c>
      <c r="B279" s="792">
        <v>3.3209241448173975E-5</v>
      </c>
      <c r="C279" s="798"/>
    </row>
    <row r="280" spans="1:3">
      <c r="A280" s="788">
        <v>44237</v>
      </c>
      <c r="B280" s="792">
        <v>-2.7890804262247989E-4</v>
      </c>
      <c r="C280" s="798"/>
    </row>
    <row r="281" spans="1:3">
      <c r="A281" s="788">
        <v>44238</v>
      </c>
      <c r="B281" s="792">
        <v>9.5130702805553888E-4</v>
      </c>
      <c r="C281" s="798"/>
    </row>
    <row r="282" spans="1:3">
      <c r="A282" s="788">
        <v>44239</v>
      </c>
      <c r="B282" s="792">
        <v>5.7163327142491791E-4</v>
      </c>
      <c r="C282" s="798"/>
    </row>
    <row r="283" spans="1:3">
      <c r="A283" s="788">
        <v>44244</v>
      </c>
      <c r="B283" s="792">
        <v>1.0349067764514877E-3</v>
      </c>
      <c r="C283" s="798"/>
    </row>
    <row r="284" spans="1:3">
      <c r="A284" s="788">
        <v>44245</v>
      </c>
      <c r="B284" s="792">
        <v>9.2930207175498348E-5</v>
      </c>
      <c r="C284" s="798"/>
    </row>
    <row r="285" spans="1:3">
      <c r="A285" s="788">
        <v>44246</v>
      </c>
      <c r="B285" s="792">
        <v>8.8380822096047857E-4</v>
      </c>
      <c r="C285" s="798"/>
    </row>
    <row r="286" spans="1:3">
      <c r="A286" s="788">
        <v>44249</v>
      </c>
      <c r="B286" s="792">
        <v>-1.1363280350009885E-3</v>
      </c>
      <c r="C286" s="798"/>
    </row>
    <row r="287" spans="1:3">
      <c r="A287" s="788">
        <v>44250</v>
      </c>
      <c r="B287" s="792">
        <v>7.7365408874143556E-4</v>
      </c>
      <c r="C287" s="798"/>
    </row>
    <row r="288" spans="1:3">
      <c r="A288" s="788">
        <v>44251</v>
      </c>
      <c r="B288" s="792">
        <v>9.9444052384647496E-4</v>
      </c>
      <c r="C288" s="798"/>
    </row>
    <row r="289" spans="1:3">
      <c r="A289" s="788">
        <v>44252</v>
      </c>
      <c r="B289" s="792">
        <v>-1.7799472089684188E-3</v>
      </c>
      <c r="C289" s="798"/>
    </row>
    <row r="290" spans="1:3">
      <c r="A290" s="788">
        <v>44253</v>
      </c>
      <c r="B290" s="792">
        <v>-8.966471717005342E-4</v>
      </c>
      <c r="C290" s="798"/>
    </row>
    <row r="291" spans="1:3">
      <c r="A291" s="788">
        <v>44256</v>
      </c>
      <c r="B291" s="792">
        <v>1.273634534502309E-3</v>
      </c>
      <c r="C291" s="798"/>
    </row>
    <row r="292" spans="1:3">
      <c r="A292" s="788">
        <v>44257</v>
      </c>
      <c r="B292" s="792">
        <v>-4.492161506818223E-5</v>
      </c>
      <c r="C292" s="798"/>
    </row>
    <row r="293" spans="1:3">
      <c r="A293" s="788">
        <v>44258</v>
      </c>
      <c r="B293" s="792">
        <v>-4.8681948774471223E-5</v>
      </c>
      <c r="C293" s="798"/>
    </row>
    <row r="294" spans="1:3">
      <c r="A294" s="788">
        <v>44259</v>
      </c>
      <c r="B294" s="792">
        <v>-1.6823853397829357E-5</v>
      </c>
      <c r="C294" s="798"/>
    </row>
    <row r="295" spans="1:3">
      <c r="A295" s="788">
        <v>44260</v>
      </c>
      <c r="B295" s="792">
        <v>1.5741209352710696E-3</v>
      </c>
      <c r="C295" s="798"/>
    </row>
    <row r="296" spans="1:3">
      <c r="A296" s="788">
        <v>44263</v>
      </c>
      <c r="B296" s="792">
        <v>-1.3073533012062204E-3</v>
      </c>
      <c r="C296" s="798"/>
    </row>
    <row r="297" spans="1:3">
      <c r="A297" s="788">
        <v>44264</v>
      </c>
      <c r="B297" s="792">
        <v>2.5094896968849375E-5</v>
      </c>
      <c r="C297" s="798"/>
    </row>
    <row r="298" spans="1:3">
      <c r="A298" s="788">
        <v>44265</v>
      </c>
      <c r="B298" s="792">
        <v>1.8472723871328648E-4</v>
      </c>
      <c r="C298" s="798"/>
    </row>
    <row r="299" spans="1:3">
      <c r="A299" s="788">
        <v>44266</v>
      </c>
      <c r="B299" s="792">
        <v>1.4207337480627549E-3</v>
      </c>
      <c r="C299" s="798"/>
    </row>
    <row r="300" spans="1:3">
      <c r="A300" s="788">
        <v>44267</v>
      </c>
      <c r="B300" s="792">
        <v>1.8859441103487998E-4</v>
      </c>
      <c r="C300" s="798"/>
    </row>
    <row r="301" spans="1:3">
      <c r="A301" s="788">
        <v>44270</v>
      </c>
      <c r="B301" s="792">
        <v>3.5320328094502019E-4</v>
      </c>
      <c r="C301" s="798"/>
    </row>
    <row r="302" spans="1:3">
      <c r="A302" s="788">
        <v>44271</v>
      </c>
      <c r="B302" s="792">
        <v>3.0077091743729942E-4</v>
      </c>
      <c r="C302" s="798"/>
    </row>
    <row r="303" spans="1:3">
      <c r="A303" s="788">
        <v>44272</v>
      </c>
      <c r="B303" s="792">
        <v>9.4803853633599125E-4</v>
      </c>
      <c r="C303" s="798"/>
    </row>
    <row r="304" spans="1:3">
      <c r="A304" s="788">
        <v>44273</v>
      </c>
      <c r="B304" s="792">
        <v>-1.0475776232523944E-3</v>
      </c>
      <c r="C304" s="798"/>
    </row>
    <row r="305" spans="1:3">
      <c r="A305" s="788">
        <v>44274</v>
      </c>
      <c r="B305" s="792">
        <v>2.8354870286635876E-4</v>
      </c>
      <c r="C305" s="798"/>
    </row>
    <row r="306" spans="1:3">
      <c r="A306" s="788">
        <v>44277</v>
      </c>
      <c r="B306" s="792">
        <v>-1.5421359607890503E-4</v>
      </c>
      <c r="C306" s="798"/>
    </row>
    <row r="307" spans="1:3">
      <c r="A307" s="788">
        <v>44278</v>
      </c>
      <c r="B307" s="792">
        <v>-6.7197059719094929E-4</v>
      </c>
      <c r="C307" s="798"/>
    </row>
    <row r="308" spans="1:3">
      <c r="A308" s="788">
        <v>44279</v>
      </c>
      <c r="B308" s="792">
        <v>-2.3447599983835083E-4</v>
      </c>
      <c r="C308" s="798"/>
    </row>
    <row r="309" spans="1:3">
      <c r="A309" s="788">
        <v>44280</v>
      </c>
      <c r="B309" s="792">
        <v>6.882037780458069E-4</v>
      </c>
      <c r="C309" s="798"/>
    </row>
    <row r="310" spans="1:3">
      <c r="A310" s="788">
        <v>44281</v>
      </c>
      <c r="B310" s="792">
        <v>1.1200978920351244E-3</v>
      </c>
      <c r="C310" s="798"/>
    </row>
    <row r="311" spans="1:3">
      <c r="A311" s="788">
        <v>44284</v>
      </c>
      <c r="B311" s="792">
        <v>3.3039926223136688E-4</v>
      </c>
      <c r="C311" s="798"/>
    </row>
    <row r="312" spans="1:3">
      <c r="A312" s="788">
        <v>44285</v>
      </c>
      <c r="B312" s="792">
        <v>7.8012126476168355E-4</v>
      </c>
      <c r="C312" s="798"/>
    </row>
    <row r="313" spans="1:3">
      <c r="A313" s="788">
        <v>44286</v>
      </c>
      <c r="B313" s="792">
        <v>6.3648245597786761E-4</v>
      </c>
      <c r="C313" s="798"/>
    </row>
    <row r="314" spans="1:3">
      <c r="A314" s="788">
        <v>44287</v>
      </c>
      <c r="B314" s="792">
        <v>6.5204002425160192E-5</v>
      </c>
      <c r="C314" s="798"/>
    </row>
    <row r="315" spans="1:3">
      <c r="A315" s="788">
        <v>44291</v>
      </c>
      <c r="B315" s="792">
        <v>9.6434442596589494E-4</v>
      </c>
      <c r="C315" s="798"/>
    </row>
    <row r="316" spans="1:3">
      <c r="A316" s="788">
        <v>44292</v>
      </c>
      <c r="B316" s="792">
        <v>3.4360217410809142E-4</v>
      </c>
      <c r="C316" s="798"/>
    </row>
    <row r="317" spans="1:3">
      <c r="A317" s="788">
        <v>44293</v>
      </c>
      <c r="B317" s="792">
        <v>5.9225388331589774E-5</v>
      </c>
      <c r="C317" s="798"/>
    </row>
    <row r="318" spans="1:3">
      <c r="A318" s="788">
        <v>44294</v>
      </c>
      <c r="B318" s="792">
        <v>6.6489209095940119E-4</v>
      </c>
      <c r="C318" s="798"/>
    </row>
    <row r="319" spans="1:3">
      <c r="A319" s="788">
        <v>44295</v>
      </c>
      <c r="B319" s="792">
        <v>2.8943199541086711E-4</v>
      </c>
      <c r="C319" s="798"/>
    </row>
    <row r="320" spans="1:3">
      <c r="A320" s="788">
        <v>44298</v>
      </c>
      <c r="B320" s="792">
        <v>4.0384764849477571E-4</v>
      </c>
      <c r="C320" s="798"/>
    </row>
    <row r="321" spans="1:3">
      <c r="A321" s="788">
        <v>44299</v>
      </c>
      <c r="B321" s="792">
        <v>6.1829842521860404E-5</v>
      </c>
      <c r="C321" s="798"/>
    </row>
    <row r="322" spans="1:3">
      <c r="A322" s="788">
        <v>44300</v>
      </c>
      <c r="B322" s="792">
        <v>5.7355231547064414E-4</v>
      </c>
      <c r="C322" s="798"/>
    </row>
    <row r="323" spans="1:3">
      <c r="A323" s="788">
        <v>44301</v>
      </c>
      <c r="B323" s="792">
        <v>4.4703313592485059E-4</v>
      </c>
      <c r="C323" s="798"/>
    </row>
    <row r="324" spans="1:3">
      <c r="A324" s="788">
        <v>44302</v>
      </c>
      <c r="B324" s="792">
        <v>5.4981542831244556E-4</v>
      </c>
      <c r="C324" s="798"/>
    </row>
    <row r="325" spans="1:3">
      <c r="A325" s="788">
        <v>44305</v>
      </c>
      <c r="B325" s="792">
        <v>3.2121583072471262E-4</v>
      </c>
      <c r="C325" s="798"/>
    </row>
    <row r="326" spans="1:3">
      <c r="A326" s="788">
        <v>44306</v>
      </c>
      <c r="B326" s="792">
        <v>-5.0586826487001874E-4</v>
      </c>
      <c r="C326" s="798"/>
    </row>
    <row r="327" spans="1:3">
      <c r="A327" s="788">
        <v>44308</v>
      </c>
      <c r="B327" s="792">
        <v>3.8529350622032015E-4</v>
      </c>
      <c r="C327" s="798"/>
    </row>
    <row r="328" spans="1:3">
      <c r="A328" s="788">
        <v>44309</v>
      </c>
      <c r="B328" s="792">
        <v>8.3566887596474759E-4</v>
      </c>
      <c r="C328" s="798"/>
    </row>
    <row r="329" spans="1:3">
      <c r="A329" s="788">
        <v>44312</v>
      </c>
      <c r="B329" s="792">
        <v>5.2579181779582374E-4</v>
      </c>
      <c r="C329" s="798"/>
    </row>
    <row r="330" spans="1:3">
      <c r="A330" s="788">
        <v>44313</v>
      </c>
      <c r="B330" s="792">
        <v>2.1759178441599681E-4</v>
      </c>
      <c r="C330" s="798"/>
    </row>
    <row r="331" spans="1:3">
      <c r="A331" s="788">
        <v>44314</v>
      </c>
      <c r="B331" s="792">
        <v>5.0680648181295059E-4</v>
      </c>
      <c r="C331" s="798"/>
    </row>
    <row r="332" spans="1:3">
      <c r="A332" s="788">
        <v>44315</v>
      </c>
      <c r="B332" s="792">
        <v>4.6235211938577906E-4</v>
      </c>
      <c r="C332" s="798"/>
    </row>
    <row r="333" spans="1:3">
      <c r="A333" s="788">
        <v>44316</v>
      </c>
      <c r="B333" s="792">
        <v>-8.5134960521221251E-5</v>
      </c>
      <c r="C333" s="798"/>
    </row>
    <row r="334" spans="1:3">
      <c r="A334" s="788">
        <v>44319</v>
      </c>
      <c r="B334" s="792">
        <v>1.8209726428203025E-4</v>
      </c>
      <c r="C334" s="798"/>
    </row>
    <row r="335" spans="1:3">
      <c r="A335" s="788">
        <v>44320</v>
      </c>
      <c r="B335" s="792">
        <v>-7.6143936558170677E-5</v>
      </c>
      <c r="C335" s="798"/>
    </row>
    <row r="336" spans="1:3">
      <c r="A336" s="788">
        <v>44321</v>
      </c>
      <c r="B336" s="792">
        <v>6.8446001501105492E-4</v>
      </c>
      <c r="C336" s="798"/>
    </row>
    <row r="337" spans="1:3">
      <c r="A337" s="788">
        <v>44322</v>
      </c>
      <c r="B337" s="792">
        <v>5.6277091675191492E-4</v>
      </c>
      <c r="C337" s="798"/>
    </row>
    <row r="338" spans="1:3">
      <c r="A338" s="788">
        <v>44323</v>
      </c>
      <c r="B338" s="792">
        <v>9.6697592792418467E-4</v>
      </c>
      <c r="C338" s="798"/>
    </row>
    <row r="339" spans="1:3">
      <c r="A339" s="788">
        <v>44326</v>
      </c>
      <c r="B339" s="792">
        <v>-9.6902919562260811E-5</v>
      </c>
      <c r="C339" s="798"/>
    </row>
    <row r="340" spans="1:3">
      <c r="A340" s="788">
        <v>44327</v>
      </c>
      <c r="B340" s="792">
        <v>4.2182911263789839E-4</v>
      </c>
      <c r="C340" s="798"/>
    </row>
    <row r="341" spans="1:3">
      <c r="A341" s="788">
        <v>44328</v>
      </c>
      <c r="B341" s="792">
        <v>-7.8720445380847984E-4</v>
      </c>
      <c r="C341" s="798"/>
    </row>
    <row r="342" spans="1:3">
      <c r="A342" s="788">
        <v>44329</v>
      </c>
      <c r="B342" s="792">
        <v>2.4153268138223289E-4</v>
      </c>
      <c r="C342" s="798"/>
    </row>
    <row r="343" spans="1:3">
      <c r="A343" s="788">
        <v>44330</v>
      </c>
      <c r="B343" s="792">
        <v>8.9116921276286302E-4</v>
      </c>
      <c r="C343" s="798"/>
    </row>
    <row r="344" spans="1:3">
      <c r="A344" s="788">
        <v>44333</v>
      </c>
      <c r="B344" s="792">
        <v>7.9033479478342024E-4</v>
      </c>
      <c r="C344" s="798"/>
    </row>
    <row r="345" spans="1:3">
      <c r="A345" s="788">
        <v>44334</v>
      </c>
      <c r="B345" s="792">
        <v>-1.2932331200588674E-4</v>
      </c>
      <c r="C345" s="798"/>
    </row>
    <row r="346" spans="1:3">
      <c r="A346" s="788">
        <v>44335</v>
      </c>
      <c r="B346" s="792">
        <v>-1.8805044494897867E-4</v>
      </c>
      <c r="C346" s="798"/>
    </row>
    <row r="347" spans="1:3">
      <c r="A347" s="788">
        <v>44336</v>
      </c>
      <c r="B347" s="792">
        <v>1.067737438178714E-3</v>
      </c>
      <c r="C347" s="798"/>
    </row>
    <row r="348" spans="1:3">
      <c r="A348" s="788">
        <v>44337</v>
      </c>
      <c r="B348" s="792">
        <v>1.9678071186840786E-4</v>
      </c>
      <c r="C348" s="798"/>
    </row>
    <row r="349" spans="1:3">
      <c r="A349" s="788">
        <v>44340</v>
      </c>
      <c r="B349" s="792">
        <v>8.3561748118411673E-4</v>
      </c>
      <c r="C349" s="798"/>
    </row>
    <row r="350" spans="1:3">
      <c r="A350" s="788">
        <v>44341</v>
      </c>
      <c r="B350" s="792">
        <v>-2.4986200243604301E-4</v>
      </c>
      <c r="C350" s="798"/>
    </row>
    <row r="351" spans="1:3">
      <c r="A351" s="788">
        <v>44342</v>
      </c>
      <c r="B351" s="792">
        <v>4.0460907651861057E-4</v>
      </c>
      <c r="C351" s="798"/>
    </row>
    <row r="352" spans="1:3">
      <c r="A352" s="788">
        <v>44343</v>
      </c>
      <c r="B352" s="792">
        <v>9.3367206017647326E-4</v>
      </c>
      <c r="C352" s="798"/>
    </row>
    <row r="353" spans="1:3">
      <c r="A353" s="788">
        <v>44344</v>
      </c>
      <c r="B353" s="792">
        <v>7.3121190625228562E-4</v>
      </c>
      <c r="C353" s="798"/>
    </row>
    <row r="354" spans="1:3">
      <c r="A354" s="788">
        <v>44347</v>
      </c>
      <c r="B354" s="792">
        <v>6.62979267552154E-4</v>
      </c>
      <c r="C354" s="798"/>
    </row>
    <row r="355" spans="1:3">
      <c r="A355" s="788">
        <v>44348</v>
      </c>
      <c r="B355" s="792">
        <v>5.6500889312828648E-4</v>
      </c>
      <c r="C355" s="798"/>
    </row>
    <row r="356" spans="1:3">
      <c r="A356" s="788">
        <v>44349</v>
      </c>
      <c r="B356" s="792">
        <v>7.8055504438166192E-4</v>
      </c>
      <c r="C356" s="798"/>
    </row>
    <row r="357" spans="1:3">
      <c r="A357" s="788">
        <v>44351</v>
      </c>
      <c r="B357" s="792">
        <v>5.4845142918028727E-4</v>
      </c>
      <c r="C357" s="798"/>
    </row>
    <row r="358" spans="1:3">
      <c r="A358" s="788">
        <v>44354</v>
      </c>
      <c r="B358" s="792">
        <v>-1.5358364962243037E-6</v>
      </c>
      <c r="C358" s="798"/>
    </row>
    <row r="359" spans="1:3">
      <c r="A359" s="788">
        <v>44355</v>
      </c>
      <c r="B359" s="792">
        <v>2.5298872353607849E-6</v>
      </c>
      <c r="C359" s="798"/>
    </row>
    <row r="360" spans="1:3">
      <c r="A360" s="788">
        <v>44356</v>
      </c>
      <c r="B360" s="792">
        <v>3.3513866524369115E-4</v>
      </c>
      <c r="C360" s="798"/>
    </row>
    <row r="361" spans="1:3">
      <c r="A361" s="788">
        <v>44357</v>
      </c>
      <c r="B361" s="792">
        <v>3.8958226658607279E-4</v>
      </c>
      <c r="C361" s="798"/>
    </row>
    <row r="362" spans="1:3">
      <c r="A362" s="788">
        <v>44358</v>
      </c>
      <c r="B362" s="792">
        <v>1.7498835035645364E-5</v>
      </c>
      <c r="C362" s="798"/>
    </row>
    <row r="363" spans="1:3">
      <c r="A363" s="788">
        <v>44361</v>
      </c>
      <c r="B363" s="792">
        <v>6.5769015858346662E-4</v>
      </c>
      <c r="C363" s="798"/>
    </row>
    <row r="364" spans="1:3">
      <c r="A364" s="788">
        <v>44362</v>
      </c>
      <c r="B364" s="792">
        <v>1.3081125066181473E-4</v>
      </c>
      <c r="C364" s="798"/>
    </row>
    <row r="365" spans="1:3">
      <c r="A365" s="788">
        <v>44363</v>
      </c>
      <c r="B365" s="792">
        <v>2.8340928620273982E-4</v>
      </c>
      <c r="C365" s="798"/>
    </row>
    <row r="366" spans="1:3">
      <c r="A366" s="788">
        <v>44364</v>
      </c>
      <c r="B366" s="792">
        <v>-3.2216368818516319E-4</v>
      </c>
      <c r="C366" s="798"/>
    </row>
    <row r="367" spans="1:3">
      <c r="A367" s="788">
        <v>44365</v>
      </c>
      <c r="B367" s="792">
        <v>1.6957823233427463E-4</v>
      </c>
      <c r="C367" s="798"/>
    </row>
    <row r="368" spans="1:3">
      <c r="A368" s="788">
        <v>44368</v>
      </c>
      <c r="B368" s="792">
        <v>1.0594736775627284E-3</v>
      </c>
      <c r="C368" s="798"/>
    </row>
    <row r="369" spans="1:3">
      <c r="A369" s="788">
        <v>44369</v>
      </c>
      <c r="B369" s="792">
        <v>2.7600237170726384E-4</v>
      </c>
      <c r="C369" s="798"/>
    </row>
    <row r="370" spans="1:3">
      <c r="A370" s="788">
        <v>44370</v>
      </c>
      <c r="B370" s="792">
        <v>6.0904993504035457E-4</v>
      </c>
      <c r="C370" s="798"/>
    </row>
    <row r="371" spans="1:3">
      <c r="A371" s="788">
        <v>44371</v>
      </c>
      <c r="B371" s="792">
        <v>7.9674180108376671E-4</v>
      </c>
      <c r="C371" s="798"/>
    </row>
    <row r="372" spans="1:3">
      <c r="A372" s="788">
        <v>44372</v>
      </c>
      <c r="B372" s="792">
        <v>3.0876539440908467E-4</v>
      </c>
      <c r="C372" s="798"/>
    </row>
    <row r="373" spans="1:3">
      <c r="A373" s="788">
        <v>44375</v>
      </c>
      <c r="B373" s="792">
        <v>6.3753482433526838E-4</v>
      </c>
      <c r="C373" s="798"/>
    </row>
    <row r="374" spans="1:3">
      <c r="A374" s="788">
        <v>44376</v>
      </c>
      <c r="B374" s="792">
        <v>3.6227993017053355E-4</v>
      </c>
      <c r="C374" s="798"/>
    </row>
    <row r="375" spans="1:3">
      <c r="A375" s="788">
        <v>44377</v>
      </c>
      <c r="B375" s="792">
        <v>2.5807251029498295E-4</v>
      </c>
      <c r="C375" s="798"/>
    </row>
    <row r="376" spans="1:3">
      <c r="A376" s="788">
        <v>44378</v>
      </c>
      <c r="B376" s="792">
        <v>-9.8190492464886165E-6</v>
      </c>
      <c r="C376" s="798"/>
    </row>
    <row r="377" spans="1:3">
      <c r="A377" s="788">
        <v>44379</v>
      </c>
      <c r="B377" s="792">
        <v>8.9286030864272627E-4</v>
      </c>
      <c r="C377" s="798"/>
    </row>
    <row r="378" spans="1:3">
      <c r="A378" s="788">
        <v>44382</v>
      </c>
      <c r="B378" s="792">
        <v>1.0792820729584692E-4</v>
      </c>
      <c r="C378" s="798"/>
    </row>
    <row r="379" spans="1:3">
      <c r="A379" s="788">
        <v>44383</v>
      </c>
      <c r="B379" s="792">
        <v>-9.0125992404632173E-4</v>
      </c>
      <c r="C379" s="798"/>
    </row>
    <row r="380" spans="1:3">
      <c r="A380" s="788">
        <v>44384</v>
      </c>
      <c r="B380" s="792">
        <v>3.8881602628830069E-4</v>
      </c>
      <c r="C380" s="798"/>
    </row>
    <row r="381" spans="1:3">
      <c r="A381" s="788">
        <v>44385</v>
      </c>
      <c r="B381" s="792">
        <v>-5.2236558217149342E-4</v>
      </c>
      <c r="C381" s="798"/>
    </row>
    <row r="382" spans="1:3">
      <c r="A382" s="788">
        <v>44386</v>
      </c>
      <c r="B382" s="792">
        <v>5.1506199962612063E-4</v>
      </c>
      <c r="C382" s="798"/>
    </row>
    <row r="383" spans="1:3">
      <c r="A383" s="788">
        <v>44389</v>
      </c>
      <c r="B383" s="792">
        <v>9.738047733430595E-4</v>
      </c>
      <c r="C383" s="798"/>
    </row>
    <row r="384" spans="1:3">
      <c r="A384" s="788">
        <v>44390</v>
      </c>
      <c r="B384" s="792">
        <v>6.360654253263759E-4</v>
      </c>
      <c r="C384" s="798"/>
    </row>
    <row r="385" spans="1:3">
      <c r="A385" s="788">
        <v>44391</v>
      </c>
      <c r="B385" s="792">
        <v>3.0650386165609805E-4</v>
      </c>
      <c r="C385" s="798"/>
    </row>
    <row r="386" spans="1:3">
      <c r="A386" s="788">
        <v>44392</v>
      </c>
      <c r="B386" s="792">
        <v>-1.6169617952318565E-5</v>
      </c>
      <c r="C386" s="798"/>
    </row>
    <row r="387" spans="1:3">
      <c r="A387" s="788">
        <v>44393</v>
      </c>
      <c r="B387" s="792">
        <v>1.1386067871883764E-4</v>
      </c>
      <c r="C387" s="798"/>
    </row>
    <row r="388" spans="1:3">
      <c r="A388" s="788">
        <v>44396</v>
      </c>
      <c r="B388" s="792">
        <v>-1.1623554561677116E-3</v>
      </c>
      <c r="C388" s="798"/>
    </row>
    <row r="389" spans="1:3">
      <c r="A389" s="788">
        <v>44397</v>
      </c>
      <c r="B389" s="792">
        <v>7.7514009039301643E-4</v>
      </c>
      <c r="C389" s="798"/>
    </row>
    <row r="390" spans="1:3">
      <c r="A390" s="788">
        <v>44398</v>
      </c>
      <c r="B390" s="792">
        <v>9.2045555932029172E-4</v>
      </c>
      <c r="C390" s="798"/>
    </row>
    <row r="391" spans="1:3">
      <c r="A391" s="788">
        <v>44399</v>
      </c>
      <c r="B391" s="792">
        <v>9.9884043259849628E-4</v>
      </c>
      <c r="C391" s="798"/>
    </row>
    <row r="392" spans="1:3">
      <c r="A392" s="788">
        <v>44400</v>
      </c>
      <c r="B392" s="792">
        <v>2.8502089387600444E-4</v>
      </c>
      <c r="C392" s="798"/>
    </row>
    <row r="393" spans="1:3">
      <c r="A393" s="788">
        <v>44403</v>
      </c>
      <c r="B393" s="792">
        <v>1.5230014857933255E-5</v>
      </c>
      <c r="C393" s="798"/>
    </row>
    <row r="394" spans="1:3">
      <c r="A394" s="788">
        <v>44404</v>
      </c>
      <c r="B394" s="792">
        <v>-7.9004290439526606E-4</v>
      </c>
      <c r="C394" s="798"/>
    </row>
    <row r="395" spans="1:3">
      <c r="A395" s="788">
        <v>44405</v>
      </c>
      <c r="B395" s="792">
        <v>9.1338027358765317E-4</v>
      </c>
      <c r="C395" s="798"/>
    </row>
    <row r="396" spans="1:3">
      <c r="A396" s="788">
        <v>44406</v>
      </c>
      <c r="B396" s="792">
        <v>7.299260857297654E-4</v>
      </c>
      <c r="C396" s="798"/>
    </row>
    <row r="397" spans="1:3">
      <c r="A397" s="788">
        <v>44407</v>
      </c>
      <c r="B397" s="792">
        <v>-7.9111019848318023E-4</v>
      </c>
      <c r="C397" s="798"/>
    </row>
    <row r="398" spans="1:3">
      <c r="A398" s="788">
        <v>44410</v>
      </c>
      <c r="B398" s="792">
        <v>3.4560884395857074E-4</v>
      </c>
      <c r="C398" s="798"/>
    </row>
    <row r="399" spans="1:3">
      <c r="A399" s="788">
        <v>44411</v>
      </c>
      <c r="B399" s="792">
        <v>5.8642282156282565E-4</v>
      </c>
      <c r="C399" s="798"/>
    </row>
    <row r="400" spans="1:3">
      <c r="A400" s="788">
        <v>44412</v>
      </c>
      <c r="B400" s="792">
        <v>-1.6121831364531889E-4</v>
      </c>
      <c r="C400" s="798"/>
    </row>
    <row r="401" spans="1:3">
      <c r="A401" s="788">
        <v>44413</v>
      </c>
      <c r="B401" s="792">
        <v>4.5143821393925035E-4</v>
      </c>
      <c r="C401" s="798"/>
    </row>
    <row r="402" spans="1:3">
      <c r="A402" s="788">
        <v>44414</v>
      </c>
      <c r="B402" s="792">
        <v>8.4843510535011722E-4</v>
      </c>
      <c r="C402" s="798"/>
    </row>
    <row r="403" spans="1:3">
      <c r="A403" s="788">
        <v>44417</v>
      </c>
      <c r="B403" s="792">
        <v>2.3484855145510593E-4</v>
      </c>
      <c r="C403" s="798"/>
    </row>
    <row r="404" spans="1:3">
      <c r="A404" s="788">
        <v>44418</v>
      </c>
      <c r="B404" s="792">
        <v>4.7195149548369858E-4</v>
      </c>
      <c r="C404" s="798"/>
    </row>
    <row r="405" spans="1:3">
      <c r="A405" s="788">
        <v>44419</v>
      </c>
      <c r="B405" s="792">
        <v>2.3480410226112402E-4</v>
      </c>
      <c r="C405" s="798"/>
    </row>
    <row r="406" spans="1:3">
      <c r="A406" s="788">
        <v>44420</v>
      </c>
      <c r="B406" s="792">
        <v>-1.6914443719218528E-5</v>
      </c>
      <c r="C406" s="798"/>
    </row>
    <row r="407" spans="1:3">
      <c r="A407" s="788">
        <v>44421</v>
      </c>
      <c r="B407" s="792">
        <v>-2.9927596054418163E-4</v>
      </c>
      <c r="C407" s="798"/>
    </row>
    <row r="408" spans="1:3">
      <c r="A408" s="788">
        <v>44424</v>
      </c>
      <c r="B408" s="792">
        <v>-9.0449101144561084E-4</v>
      </c>
      <c r="C408" s="798"/>
    </row>
    <row r="409" spans="1:3">
      <c r="A409" s="788">
        <v>44425</v>
      </c>
      <c r="B409" s="792">
        <v>-5.512423891196527E-4</v>
      </c>
      <c r="C409" s="798"/>
    </row>
    <row r="410" spans="1:3">
      <c r="A410" s="788">
        <v>44426</v>
      </c>
      <c r="B410" s="792">
        <v>-1.8566867888969766E-4</v>
      </c>
      <c r="C410" s="798"/>
    </row>
    <row r="411" spans="1:3">
      <c r="A411" s="788">
        <v>44427</v>
      </c>
      <c r="B411" s="792">
        <v>4.9842430042629519E-4</v>
      </c>
      <c r="C411" s="798"/>
    </row>
    <row r="412" spans="1:3">
      <c r="A412" s="788">
        <v>44428</v>
      </c>
      <c r="B412" s="792">
        <v>9.1674317174173631E-4</v>
      </c>
      <c r="C412" s="798"/>
    </row>
    <row r="413" spans="1:3">
      <c r="A413" s="788">
        <v>44431</v>
      </c>
      <c r="B413" s="792">
        <v>4.274660430961248E-4</v>
      </c>
      <c r="C413" s="798"/>
    </row>
    <row r="414" spans="1:3">
      <c r="A414" s="788">
        <v>44432</v>
      </c>
      <c r="B414" s="792">
        <v>1.318223286480364E-3</v>
      </c>
      <c r="C414" s="798"/>
    </row>
    <row r="415" spans="1:3">
      <c r="A415" s="788">
        <v>44433</v>
      </c>
      <c r="B415" s="792">
        <v>1.0145685913703786E-3</v>
      </c>
      <c r="C415" s="798"/>
    </row>
    <row r="416" spans="1:3">
      <c r="A416" s="788">
        <v>44434</v>
      </c>
      <c r="B416" s="792">
        <v>-4.0336996050756253E-4</v>
      </c>
      <c r="C416" s="798"/>
    </row>
    <row r="417" spans="1:3">
      <c r="A417" s="788">
        <v>44435</v>
      </c>
      <c r="B417" s="792">
        <v>1.2273562797265436E-3</v>
      </c>
      <c r="C417" s="798"/>
    </row>
    <row r="418" spans="1:3">
      <c r="A418" s="788">
        <v>44438</v>
      </c>
      <c r="B418" s="792">
        <v>-3.2623359945620811E-5</v>
      </c>
      <c r="C418" s="798"/>
    </row>
    <row r="419" spans="1:3">
      <c r="A419" s="788">
        <v>44439</v>
      </c>
      <c r="B419" s="792">
        <v>2.0990306275571897E-4</v>
      </c>
      <c r="C419" s="798"/>
    </row>
    <row r="420" spans="1:3">
      <c r="A420" s="788">
        <v>44440</v>
      </c>
      <c r="B420" s="792">
        <v>4.211795355237686E-4</v>
      </c>
      <c r="C420" s="798"/>
    </row>
    <row r="421" spans="1:3">
      <c r="A421" s="788">
        <v>44441</v>
      </c>
      <c r="B421" s="792">
        <v>-1.5537986211655155E-4</v>
      </c>
      <c r="C421" s="798"/>
    </row>
    <row r="422" spans="1:3">
      <c r="A422" s="788">
        <v>44442</v>
      </c>
      <c r="B422" s="792">
        <v>4.8191497555336883E-4</v>
      </c>
      <c r="C422" s="798"/>
    </row>
    <row r="423" spans="1:3">
      <c r="A423" s="788">
        <v>44445</v>
      </c>
      <c r="B423" s="792">
        <v>6.697933382101152E-4</v>
      </c>
      <c r="C423" s="798"/>
    </row>
    <row r="424" spans="1:3">
      <c r="A424" s="788">
        <v>44447</v>
      </c>
      <c r="B424" s="792">
        <v>-4.9726845393600764E-4</v>
      </c>
      <c r="C424" s="798"/>
    </row>
    <row r="425" spans="1:3">
      <c r="A425" s="788">
        <v>44448</v>
      </c>
      <c r="B425" s="792">
        <v>7.3719373228617563E-4</v>
      </c>
      <c r="C425" s="798"/>
    </row>
    <row r="426" spans="1:3">
      <c r="A426" s="788">
        <v>44449</v>
      </c>
      <c r="B426" s="792">
        <v>2.1538025538349255E-4</v>
      </c>
      <c r="C426" s="798"/>
    </row>
    <row r="427" spans="1:3">
      <c r="A427" s="788">
        <v>44452</v>
      </c>
      <c r="B427" s="792">
        <v>9.6459059618868304E-4</v>
      </c>
      <c r="C427" s="798"/>
    </row>
    <row r="428" spans="1:3">
      <c r="A428" s="788">
        <v>44453</v>
      </c>
      <c r="B428" s="792">
        <v>2.8961052868074923E-4</v>
      </c>
      <c r="C428" s="798"/>
    </row>
    <row r="429" spans="1:3">
      <c r="A429" s="788">
        <v>44454</v>
      </c>
      <c r="B429" s="792">
        <v>7.3442101204383562E-4</v>
      </c>
      <c r="C429" s="798"/>
    </row>
    <row r="430" spans="1:3">
      <c r="A430" s="788">
        <v>44455</v>
      </c>
      <c r="B430" s="792">
        <v>7.2956306159302497E-5</v>
      </c>
      <c r="C430" s="798"/>
    </row>
    <row r="431" spans="1:3">
      <c r="A431" s="788">
        <v>44456</v>
      </c>
      <c r="B431" s="792">
        <v>-4.3816049719626825E-4</v>
      </c>
      <c r="C431" s="798"/>
    </row>
    <row r="432" spans="1:3">
      <c r="A432" s="788">
        <v>44459</v>
      </c>
      <c r="B432" s="792">
        <v>-1.2784897815773632E-3</v>
      </c>
      <c r="C432" s="798"/>
    </row>
    <row r="433" spans="1:3">
      <c r="A433" s="788">
        <v>44460</v>
      </c>
      <c r="B433" s="792">
        <v>6.5489614522141332E-4</v>
      </c>
      <c r="C433" s="798"/>
    </row>
    <row r="434" spans="1:3">
      <c r="A434" s="788">
        <v>44461</v>
      </c>
      <c r="B434" s="792">
        <v>1.2528022128601443E-3</v>
      </c>
      <c r="C434" s="798"/>
    </row>
    <row r="435" spans="1:3">
      <c r="A435" s="788">
        <v>44462</v>
      </c>
      <c r="B435" s="792">
        <v>1.490905255087997E-3</v>
      </c>
      <c r="C435" s="798"/>
    </row>
    <row r="436" spans="1:3">
      <c r="A436" s="788">
        <v>44463</v>
      </c>
      <c r="B436" s="792">
        <v>4.9505970157599278E-4</v>
      </c>
      <c r="C436" s="798"/>
    </row>
    <row r="437" spans="1:3">
      <c r="A437" s="788">
        <v>44466</v>
      </c>
      <c r="B437" s="792">
        <v>5.4113829117485824E-4</v>
      </c>
      <c r="C437" s="798"/>
    </row>
    <row r="438" spans="1:3">
      <c r="A438" s="788">
        <v>44467</v>
      </c>
      <c r="B438" s="792">
        <v>-5.3896292413987577E-4</v>
      </c>
      <c r="C438" s="798"/>
    </row>
    <row r="439" spans="1:3">
      <c r="A439" s="788">
        <v>44468</v>
      </c>
      <c r="B439" s="792">
        <v>5.408173333824811E-4</v>
      </c>
      <c r="C439" s="798"/>
    </row>
    <row r="440" spans="1:3">
      <c r="A440" s="788">
        <v>44469</v>
      </c>
      <c r="B440" s="792">
        <v>2.8131306017032786E-4</v>
      </c>
      <c r="C440" s="798"/>
    </row>
    <row r="441" spans="1:3">
      <c r="A441" s="788">
        <v>44470</v>
      </c>
      <c r="B441" s="792">
        <v>1.2140837709534902E-3</v>
      </c>
      <c r="C441" s="798"/>
    </row>
    <row r="442" spans="1:3">
      <c r="A442" s="788">
        <v>44473</v>
      </c>
      <c r="B442" s="792">
        <v>-4.5679910805185384E-4</v>
      </c>
      <c r="C442" s="798"/>
    </row>
    <row r="443" spans="1:3">
      <c r="A443" s="788">
        <v>44474</v>
      </c>
      <c r="B443" s="792">
        <v>6.4889873145445947E-4</v>
      </c>
      <c r="C443" s="798"/>
    </row>
    <row r="444" spans="1:3">
      <c r="A444" s="788">
        <v>44475</v>
      </c>
      <c r="B444" s="792">
        <v>8.1508197440655506E-5</v>
      </c>
      <c r="C444" s="798"/>
    </row>
    <row r="445" spans="1:3">
      <c r="A445" s="788">
        <v>44476</v>
      </c>
      <c r="B445" s="792">
        <v>4.7804631155730099E-4</v>
      </c>
      <c r="C445" s="798"/>
    </row>
    <row r="446" spans="1:3">
      <c r="A446" s="788">
        <v>44477</v>
      </c>
      <c r="B446" s="792">
        <v>1.1037903096765595E-3</v>
      </c>
      <c r="C446" s="798"/>
    </row>
    <row r="447" spans="1:3">
      <c r="A447" s="788">
        <v>44480</v>
      </c>
      <c r="B447" s="792">
        <v>-3.0353248718734267E-5</v>
      </c>
      <c r="C447" s="798"/>
    </row>
    <row r="448" spans="1:3">
      <c r="A448" s="788">
        <v>44482</v>
      </c>
      <c r="B448" s="792">
        <v>2.9722982723155104E-4</v>
      </c>
      <c r="C448" s="798"/>
    </row>
    <row r="449" spans="1:3">
      <c r="A449" s="788">
        <v>44483</v>
      </c>
      <c r="B449" s="792">
        <v>8.8781509023781399E-4</v>
      </c>
      <c r="C449" s="798"/>
    </row>
    <row r="450" spans="1:3">
      <c r="A450" s="788">
        <v>44484</v>
      </c>
      <c r="B450" s="792">
        <v>8.7058766221305645E-4</v>
      </c>
      <c r="C450" s="798"/>
    </row>
    <row r="451" spans="1:3">
      <c r="A451" s="788">
        <v>44487</v>
      </c>
      <c r="B451" s="792">
        <v>7.0335423360174678E-4</v>
      </c>
      <c r="C451" s="798"/>
    </row>
    <row r="452" spans="1:3">
      <c r="A452" s="788">
        <v>44488</v>
      </c>
      <c r="B452" s="792">
        <v>-3.8064925030893346E-4</v>
      </c>
      <c r="C452" s="798"/>
    </row>
    <row r="453" spans="1:3">
      <c r="A453" s="788">
        <v>44489</v>
      </c>
      <c r="B453" s="792">
        <v>2.4356261115487216E-4</v>
      </c>
      <c r="C453" s="798"/>
    </row>
    <row r="454" spans="1:3">
      <c r="A454" s="788">
        <v>44490</v>
      </c>
      <c r="B454" s="792">
        <v>-3.3760670819467972E-4</v>
      </c>
      <c r="C454" s="798"/>
    </row>
    <row r="455" spans="1:3">
      <c r="A455" s="788">
        <v>44491</v>
      </c>
      <c r="B455" s="792">
        <v>-6.9135571366194795E-4</v>
      </c>
      <c r="C455" s="798"/>
    </row>
    <row r="456" spans="1:3">
      <c r="A456" s="788">
        <v>44494</v>
      </c>
      <c r="B456" s="792">
        <v>8.8929658587225992E-4</v>
      </c>
      <c r="C456" s="798"/>
    </row>
    <row r="457" spans="1:3">
      <c r="A457" s="788">
        <v>44495</v>
      </c>
      <c r="B457" s="792">
        <v>-4.3962846744846634E-4</v>
      </c>
      <c r="C457" s="798"/>
    </row>
    <row r="458" spans="1:3">
      <c r="A458" s="788">
        <v>44496</v>
      </c>
      <c r="B458" s="792">
        <v>-4.0180999898073102E-4</v>
      </c>
      <c r="C458" s="798"/>
    </row>
    <row r="459" spans="1:3">
      <c r="A459" s="788">
        <v>44497</v>
      </c>
      <c r="B459" s="792">
        <v>1.847094860140141E-4</v>
      </c>
      <c r="C459" s="798"/>
    </row>
    <row r="460" spans="1:3">
      <c r="A460" s="788">
        <v>44498</v>
      </c>
      <c r="B460" s="792">
        <v>6.8848783971293655E-4</v>
      </c>
      <c r="C460" s="798"/>
    </row>
    <row r="461" spans="1:3">
      <c r="A461" s="788">
        <v>44501</v>
      </c>
      <c r="B461" s="792">
        <v>7.1782218770623956E-4</v>
      </c>
      <c r="C461" s="798"/>
    </row>
    <row r="462" spans="1:3">
      <c r="A462" s="788">
        <v>44503</v>
      </c>
      <c r="B462" s="792">
        <v>1.3540738484846989E-3</v>
      </c>
      <c r="C462" s="798"/>
    </row>
    <row r="463" spans="1:3">
      <c r="A463" s="788">
        <v>44504</v>
      </c>
      <c r="B463" s="792">
        <v>-1.2287443552780211E-4</v>
      </c>
      <c r="C463" s="798"/>
    </row>
    <row r="464" spans="1:3">
      <c r="A464" s="788">
        <v>44505</v>
      </c>
      <c r="B464" s="792">
        <v>8.3184162792638455E-4</v>
      </c>
      <c r="C464" s="798"/>
    </row>
    <row r="465" spans="1:3">
      <c r="A465" s="788">
        <v>44508</v>
      </c>
      <c r="B465" s="792">
        <v>1.7544940644979412E-4</v>
      </c>
      <c r="C465" s="798"/>
    </row>
    <row r="466" spans="1:3">
      <c r="A466" s="788">
        <v>44509</v>
      </c>
      <c r="B466" s="792">
        <v>4.7060962741476324E-4</v>
      </c>
      <c r="C466" s="798"/>
    </row>
    <row r="467" spans="1:3">
      <c r="A467" s="788">
        <v>44510</v>
      </c>
      <c r="B467" s="792">
        <v>9.1845381644934873E-4</v>
      </c>
      <c r="C467" s="798"/>
    </row>
    <row r="468" spans="1:3">
      <c r="A468" s="788">
        <v>44511</v>
      </c>
      <c r="B468" s="792">
        <v>1.2405327180367411E-3</v>
      </c>
      <c r="C468" s="798"/>
    </row>
    <row r="469" spans="1:3">
      <c r="A469" s="788">
        <v>44512</v>
      </c>
      <c r="B469" s="792">
        <v>4.316070225474552E-4</v>
      </c>
      <c r="C469" s="798"/>
    </row>
    <row r="470" spans="1:3">
      <c r="A470" s="788">
        <v>44516</v>
      </c>
      <c r="B470" s="792">
        <v>-1.4010129499506042E-4</v>
      </c>
      <c r="C470" s="798"/>
    </row>
    <row r="471" spans="1:3">
      <c r="A471" s="788">
        <v>44517</v>
      </c>
      <c r="B471" s="792">
        <v>-4.0452185906650838E-4</v>
      </c>
      <c r="C471" s="798"/>
    </row>
    <row r="472" spans="1:3">
      <c r="A472" s="788">
        <v>44518</v>
      </c>
      <c r="B472" s="792">
        <v>4.9476604573559587E-4</v>
      </c>
      <c r="C472" s="798"/>
    </row>
    <row r="473" spans="1:3">
      <c r="A473" s="788">
        <v>44519</v>
      </c>
      <c r="B473" s="792">
        <v>7.6262873051151587E-4</v>
      </c>
      <c r="C473" s="798"/>
    </row>
    <row r="474" spans="1:3">
      <c r="A474" s="788">
        <v>44522</v>
      </c>
      <c r="B474" s="792">
        <v>-7.3815266990610431E-5</v>
      </c>
      <c r="C474" s="798"/>
    </row>
    <row r="475" spans="1:3">
      <c r="A475" s="788">
        <v>44523</v>
      </c>
      <c r="B475" s="792">
        <v>6.9513653709786906E-4</v>
      </c>
      <c r="C475" s="798"/>
    </row>
    <row r="476" spans="1:3">
      <c r="A476" s="788">
        <v>44524</v>
      </c>
      <c r="B476" s="792">
        <v>5.047133540778384E-4</v>
      </c>
      <c r="C476" s="798"/>
    </row>
    <row r="477" spans="1:3">
      <c r="A477" s="788">
        <v>44525</v>
      </c>
      <c r="B477" s="792">
        <v>7.9256061196621359E-4</v>
      </c>
      <c r="C477" s="798"/>
    </row>
    <row r="478" spans="1:3">
      <c r="A478" s="788">
        <v>44526</v>
      </c>
      <c r="B478" s="792">
        <v>-1.7474821017421246E-3</v>
      </c>
      <c r="C478" s="798"/>
    </row>
    <row r="479" spans="1:3">
      <c r="A479" s="788">
        <v>44529</v>
      </c>
      <c r="B479" s="792">
        <v>8.0066519205374334E-4</v>
      </c>
      <c r="C479" s="798"/>
    </row>
    <row r="480" spans="1:3">
      <c r="A480" s="788">
        <v>44530</v>
      </c>
      <c r="B480" s="792">
        <v>-9.9295889807941851E-4</v>
      </c>
      <c r="C480" s="798"/>
    </row>
    <row r="481" spans="1:3">
      <c r="A481" s="788">
        <v>44531</v>
      </c>
      <c r="B481" s="792">
        <v>-2.708970609668509E-4</v>
      </c>
      <c r="C481" s="798"/>
    </row>
    <row r="482" spans="1:3">
      <c r="A482" s="788">
        <v>44532</v>
      </c>
      <c r="B482" s="792">
        <v>1.5085134214040243E-3</v>
      </c>
      <c r="C482" s="798"/>
    </row>
    <row r="483" spans="1:3">
      <c r="A483" s="788">
        <v>44533</v>
      </c>
      <c r="B483" s="792">
        <v>8.8732143840031068E-4</v>
      </c>
      <c r="C483" s="798"/>
    </row>
    <row r="484" spans="1:3">
      <c r="A484" s="788">
        <v>44536</v>
      </c>
      <c r="B484" s="792">
        <v>7.6331711811260109E-4</v>
      </c>
      <c r="C484" s="798"/>
    </row>
    <row r="485" spans="1:3">
      <c r="A485" s="788">
        <v>44537</v>
      </c>
      <c r="B485" s="792">
        <v>7.8523128999091621E-4</v>
      </c>
      <c r="C485" s="798"/>
    </row>
    <row r="486" spans="1:3">
      <c r="A486" s="788">
        <v>44538</v>
      </c>
      <c r="B486" s="792">
        <v>8.3750887957566961E-4</v>
      </c>
      <c r="C486" s="798"/>
    </row>
    <row r="487" spans="1:3">
      <c r="A487" s="788">
        <v>44539</v>
      </c>
      <c r="B487" s="792">
        <v>-2.6863525596828116E-4</v>
      </c>
      <c r="C487" s="798"/>
    </row>
    <row r="488" spans="1:3">
      <c r="A488" s="788">
        <v>44540</v>
      </c>
      <c r="B488" s="792">
        <v>1.2496364512696576E-3</v>
      </c>
      <c r="C488" s="798"/>
    </row>
    <row r="489" spans="1:3">
      <c r="A489" s="788">
        <v>44543</v>
      </c>
      <c r="B489" s="792">
        <v>-4.4079852172708161E-5</v>
      </c>
      <c r="C489" s="798"/>
    </row>
    <row r="490" spans="1:3">
      <c r="A490" s="788">
        <v>44544</v>
      </c>
      <c r="B490" s="792">
        <v>-1.0115870157030652E-4</v>
      </c>
      <c r="C490" s="798"/>
    </row>
    <row r="491" spans="1:3">
      <c r="A491" s="788">
        <v>44545</v>
      </c>
      <c r="B491" s="792">
        <v>9.3783426247981221E-4</v>
      </c>
      <c r="C491" s="798"/>
    </row>
    <row r="492" spans="1:3">
      <c r="A492" s="788">
        <v>44546</v>
      </c>
      <c r="B492" s="792">
        <v>-1.693810384902803E-4</v>
      </c>
      <c r="C492" s="798"/>
    </row>
    <row r="493" spans="1:3">
      <c r="A493" s="788">
        <v>44547</v>
      </c>
      <c r="B493" s="792">
        <v>3.8501395480051644E-5</v>
      </c>
      <c r="C493" s="798"/>
    </row>
    <row r="494" spans="1:3">
      <c r="A494" s="788">
        <v>44550</v>
      </c>
      <c r="B494" s="792">
        <v>-8.8273560370191078E-4</v>
      </c>
      <c r="C494" s="798"/>
    </row>
    <row r="495" spans="1:3">
      <c r="A495" s="788">
        <v>44551</v>
      </c>
      <c r="B495" s="792">
        <v>1.4180197772059196E-3</v>
      </c>
      <c r="C495" s="798"/>
    </row>
    <row r="496" spans="1:3">
      <c r="A496" s="788">
        <v>44552</v>
      </c>
      <c r="B496" s="792">
        <v>6.1808935730103842E-4</v>
      </c>
      <c r="C496" s="798"/>
    </row>
    <row r="497" spans="1:3">
      <c r="A497" s="788">
        <v>44553</v>
      </c>
      <c r="B497" s="792">
        <v>4.8398891650334373E-4</v>
      </c>
      <c r="C497" s="798"/>
    </row>
    <row r="498" spans="1:3">
      <c r="A498" s="788">
        <v>44554</v>
      </c>
      <c r="B498" s="792">
        <v>3.8784290006535781E-4</v>
      </c>
      <c r="C498" s="798"/>
    </row>
    <row r="499" spans="1:3">
      <c r="A499" s="788">
        <v>44557</v>
      </c>
      <c r="B499" s="792">
        <v>9.5086447742206699E-4</v>
      </c>
      <c r="C499" s="798"/>
    </row>
    <row r="500" spans="1:3">
      <c r="A500" s="788">
        <v>44558</v>
      </c>
      <c r="B500" s="792">
        <v>3.0251198486060289E-4</v>
      </c>
      <c r="C500" s="798"/>
    </row>
    <row r="501" spans="1:3">
      <c r="A501" s="788">
        <v>44559</v>
      </c>
      <c r="B501" s="792">
        <v>-4.6225105277456863E-5</v>
      </c>
      <c r="C501" s="798"/>
    </row>
    <row r="502" spans="1:3">
      <c r="A502" s="788">
        <v>44560</v>
      </c>
      <c r="B502" s="792">
        <v>1.2411872195112997E-3</v>
      </c>
      <c r="C502" s="798"/>
    </row>
    <row r="503" spans="1:3">
      <c r="A503" s="788">
        <v>44561</v>
      </c>
      <c r="B503" s="792">
        <v>3.9152302309455812E-4</v>
      </c>
      <c r="C503" s="798"/>
    </row>
    <row r="504" spans="1:3">
      <c r="A504" s="788">
        <v>44564</v>
      </c>
      <c r="B504" s="792">
        <v>1.896549002736347E-4</v>
      </c>
      <c r="C504" s="798"/>
    </row>
    <row r="505" spans="1:3">
      <c r="A505" s="788">
        <v>44565</v>
      </c>
      <c r="B505" s="792">
        <v>1.2543216747595726E-4</v>
      </c>
      <c r="C505" s="798"/>
    </row>
    <row r="506" spans="1:3">
      <c r="A506" s="788">
        <v>44566</v>
      </c>
      <c r="B506" s="792">
        <v>-8.0796383810270234E-4</v>
      </c>
      <c r="C506" s="798"/>
    </row>
    <row r="507" spans="1:3">
      <c r="A507" s="788">
        <v>44567</v>
      </c>
      <c r="B507" s="792">
        <v>7.1017300679280181E-4</v>
      </c>
      <c r="C507" s="798"/>
    </row>
    <row r="508" spans="1:3">
      <c r="A508" s="788">
        <v>44568</v>
      </c>
      <c r="B508" s="792">
        <v>8.1785782155091395E-4</v>
      </c>
      <c r="C508" s="798"/>
    </row>
    <row r="509" spans="1:3">
      <c r="A509" s="788">
        <v>44571</v>
      </c>
      <c r="B509" s="792">
        <v>2.4374920583647547E-4</v>
      </c>
      <c r="C509" s="798"/>
    </row>
    <row r="510" spans="1:3">
      <c r="A510" s="788">
        <v>44572</v>
      </c>
      <c r="B510" s="792">
        <v>8.166324722099856E-4</v>
      </c>
      <c r="C510" s="798"/>
    </row>
    <row r="511" spans="1:3">
      <c r="A511" s="788">
        <v>44573</v>
      </c>
      <c r="B511" s="792">
        <v>1.1268242416545399E-3</v>
      </c>
      <c r="C511" s="798"/>
    </row>
    <row r="512" spans="1:3">
      <c r="A512" s="788">
        <v>44574</v>
      </c>
      <c r="B512" s="792">
        <v>-7.1653565953103135E-5</v>
      </c>
      <c r="C512" s="798"/>
    </row>
    <row r="513" spans="1:3">
      <c r="A513" s="788">
        <v>44575</v>
      </c>
      <c r="B513" s="792">
        <v>1.0299477217588439E-3</v>
      </c>
      <c r="C513" s="798"/>
    </row>
    <row r="514" spans="1:3">
      <c r="A514" s="788">
        <v>44578</v>
      </c>
      <c r="B514" s="792">
        <v>3.7458179481351228E-4</v>
      </c>
      <c r="C514" s="798"/>
    </row>
    <row r="515" spans="1:3">
      <c r="A515" s="788">
        <v>44579</v>
      </c>
      <c r="B515" s="792">
        <v>2.7917095196379731E-4</v>
      </c>
      <c r="C515" s="798"/>
    </row>
    <row r="516" spans="1:3">
      <c r="A516" s="788">
        <v>44580</v>
      </c>
      <c r="B516" s="792">
        <v>7.3123577881504132E-4</v>
      </c>
      <c r="C516" s="798"/>
    </row>
    <row r="517" spans="1:3">
      <c r="A517" s="788">
        <v>44581</v>
      </c>
      <c r="B517" s="792">
        <v>1.1557914648290845E-3</v>
      </c>
      <c r="C517" s="798"/>
    </row>
    <row r="518" spans="1:3">
      <c r="A518" s="788">
        <v>44582</v>
      </c>
      <c r="B518" s="792">
        <v>-3.7498824037583776E-4</v>
      </c>
      <c r="C518" s="798"/>
    </row>
    <row r="519" spans="1:3">
      <c r="A519" s="788">
        <v>44585</v>
      </c>
      <c r="B519" s="792">
        <v>3.8002416918281989E-5</v>
      </c>
      <c r="C519" s="798"/>
    </row>
    <row r="520" spans="1:3">
      <c r="A520" s="788">
        <v>44586</v>
      </c>
      <c r="B520" s="792">
        <v>1.0091927817888072E-3</v>
      </c>
      <c r="C520" s="798"/>
    </row>
    <row r="521" spans="1:3">
      <c r="A521" s="788">
        <v>44587</v>
      </c>
      <c r="B521" s="792">
        <v>1.107315099940548E-3</v>
      </c>
      <c r="C521" s="798"/>
    </row>
    <row r="522" spans="1:3">
      <c r="A522" s="788">
        <v>44588</v>
      </c>
      <c r="B522" s="792">
        <v>8.7888234529936863E-4</v>
      </c>
      <c r="C522" s="798"/>
    </row>
    <row r="523" spans="1:3">
      <c r="A523" s="788">
        <v>44589</v>
      </c>
      <c r="B523" s="792">
        <v>7.4314813646800617E-4</v>
      </c>
      <c r="C523" s="798"/>
    </row>
    <row r="524" spans="1:3">
      <c r="A524" s="788">
        <v>44592</v>
      </c>
      <c r="B524" s="792">
        <v>1.1480659843931546E-3</v>
      </c>
      <c r="C524" s="798"/>
    </row>
    <row r="525" spans="1:3">
      <c r="A525" s="788">
        <v>44593</v>
      </c>
      <c r="B525" s="792">
        <v>6.9714410807193217E-4</v>
      </c>
      <c r="C525" s="798"/>
    </row>
    <row r="526" spans="1:3">
      <c r="A526" s="788">
        <v>44594</v>
      </c>
      <c r="B526" s="792">
        <v>5.7858925813349886E-4</v>
      </c>
      <c r="C526" s="798"/>
    </row>
    <row r="527" spans="1:3">
      <c r="A527" s="788">
        <v>44595</v>
      </c>
      <c r="B527" s="792">
        <v>1.5582712979273674E-4</v>
      </c>
      <c r="C527" s="798"/>
    </row>
    <row r="528" spans="1:3">
      <c r="A528" s="788">
        <v>44596</v>
      </c>
      <c r="B528" s="792">
        <v>1.2652026513111831E-3</v>
      </c>
      <c r="C528" s="798"/>
    </row>
    <row r="529" spans="1:3">
      <c r="A529" s="788">
        <v>44599</v>
      </c>
      <c r="B529" s="792">
        <v>3.9168367582297162E-4</v>
      </c>
      <c r="C529" s="798"/>
    </row>
    <row r="530" spans="1:3">
      <c r="A530" s="788">
        <v>44600</v>
      </c>
      <c r="B530" s="792">
        <v>5.6813551874379618E-4</v>
      </c>
      <c r="C530" s="798"/>
    </row>
    <row r="531" spans="1:3">
      <c r="A531" s="788">
        <v>44601</v>
      </c>
      <c r="B531" s="792">
        <v>7.5761929229743925E-4</v>
      </c>
      <c r="C531" s="798"/>
    </row>
    <row r="532" spans="1:3">
      <c r="A532" s="788">
        <v>44602</v>
      </c>
      <c r="B532" s="792">
        <v>6.0210149659310438E-4</v>
      </c>
      <c r="C532" s="798"/>
    </row>
    <row r="533" spans="1:3">
      <c r="A533" s="788">
        <v>44603</v>
      </c>
      <c r="B533" s="792">
        <v>-4.6895156268212065E-5</v>
      </c>
      <c r="C533" s="798"/>
    </row>
    <row r="534" spans="1:3">
      <c r="A534" s="788">
        <v>44606</v>
      </c>
      <c r="B534" s="792">
        <v>1.1448082288694613E-3</v>
      </c>
      <c r="C534" s="798"/>
    </row>
    <row r="535" spans="1:3">
      <c r="A535" s="788">
        <v>44607</v>
      </c>
      <c r="B535" s="792">
        <v>4.8383772102289697E-4</v>
      </c>
      <c r="C535" s="798"/>
    </row>
    <row r="536" spans="1:3">
      <c r="A536" s="788">
        <v>44608</v>
      </c>
      <c r="B536" s="792">
        <v>4.8818236959092116E-4</v>
      </c>
      <c r="C536" s="798"/>
    </row>
    <row r="537" spans="1:3">
      <c r="A537" s="788">
        <v>44609</v>
      </c>
      <c r="B537" s="792">
        <v>-2.9008718303444666E-4</v>
      </c>
      <c r="C537" s="798"/>
    </row>
    <row r="538" spans="1:3">
      <c r="A538" s="788">
        <v>44610</v>
      </c>
      <c r="B538" s="792">
        <v>-6.5280432928887277E-5</v>
      </c>
      <c r="C538" s="798"/>
    </row>
    <row r="539" spans="1:3">
      <c r="A539" s="788">
        <v>44613</v>
      </c>
      <c r="B539" s="792">
        <v>6.9873420732816791E-5</v>
      </c>
      <c r="C539" s="798"/>
    </row>
    <row r="540" spans="1:3">
      <c r="A540" s="788">
        <v>44614</v>
      </c>
      <c r="B540" s="792">
        <v>9.2527237399741137E-4</v>
      </c>
      <c r="C540" s="798"/>
    </row>
    <row r="541" spans="1:3">
      <c r="A541" s="788">
        <v>44615</v>
      </c>
      <c r="B541" s="792">
        <v>2.7357337477791665E-4</v>
      </c>
      <c r="C541" s="798"/>
    </row>
    <row r="542" spans="1:3">
      <c r="A542" s="788">
        <v>44616</v>
      </c>
      <c r="B542" s="792">
        <v>3.0321119663663472E-4</v>
      </c>
      <c r="C542" s="798"/>
    </row>
    <row r="543" spans="1:3">
      <c r="A543" s="788">
        <v>44617</v>
      </c>
      <c r="B543" s="792">
        <v>1.3111704550906288E-3</v>
      </c>
      <c r="C543" s="798"/>
    </row>
    <row r="544" spans="1:3">
      <c r="A544" s="788">
        <v>44622</v>
      </c>
      <c r="B544" s="792">
        <v>5.591545573606088E-4</v>
      </c>
      <c r="C544" s="798"/>
    </row>
    <row r="545" spans="1:3">
      <c r="A545" s="788">
        <v>44623</v>
      </c>
      <c r="B545" s="792">
        <v>8.04842209727664E-4</v>
      </c>
      <c r="C545" s="798"/>
    </row>
    <row r="546" spans="1:3">
      <c r="A546" s="788">
        <v>44624</v>
      </c>
      <c r="B546" s="792">
        <v>2.7806159787298373E-4</v>
      </c>
      <c r="C546" s="798"/>
    </row>
    <row r="547" spans="1:3">
      <c r="A547" s="788">
        <v>44627</v>
      </c>
      <c r="B547" s="792">
        <v>-3.2020648176572911E-4</v>
      </c>
      <c r="C547" s="798"/>
    </row>
    <row r="548" spans="1:3">
      <c r="A548" s="788">
        <v>44628</v>
      </c>
      <c r="B548" s="792">
        <v>8.2380322102883284E-4</v>
      </c>
      <c r="C548" s="798"/>
    </row>
    <row r="549" spans="1:3">
      <c r="A549" s="788">
        <v>44629</v>
      </c>
      <c r="B549" s="792">
        <v>1.6952046736345113E-3</v>
      </c>
      <c r="C549" s="798"/>
    </row>
    <row r="550" spans="1:3">
      <c r="A550" s="788">
        <v>44630</v>
      </c>
      <c r="B550" s="792">
        <v>6.2716980785707574E-4</v>
      </c>
      <c r="C550" s="798"/>
    </row>
    <row r="551" spans="1:3">
      <c r="A551" s="788">
        <v>44631</v>
      </c>
      <c r="B551" s="792">
        <v>-4.0506795377318972E-4</v>
      </c>
      <c r="C551" s="798"/>
    </row>
    <row r="552" spans="1:3">
      <c r="A552" s="788">
        <v>44634</v>
      </c>
      <c r="B552" s="792">
        <v>6.3904138692661309E-5</v>
      </c>
      <c r="C552" s="798"/>
    </row>
    <row r="553" spans="1:3">
      <c r="A553" s="788">
        <v>44635</v>
      </c>
      <c r="B553" s="792">
        <v>8.9833928350323332E-4</v>
      </c>
      <c r="C553" s="798"/>
    </row>
    <row r="554" spans="1:3">
      <c r="A554" s="788">
        <v>44636</v>
      </c>
      <c r="B554" s="792">
        <v>1.5467746563552676E-3</v>
      </c>
      <c r="C554" s="798"/>
    </row>
    <row r="555" spans="1:3">
      <c r="A555" s="788">
        <v>44637</v>
      </c>
      <c r="B555" s="792">
        <v>1.3360959093126291E-3</v>
      </c>
      <c r="C555" s="798"/>
    </row>
    <row r="556" spans="1:3">
      <c r="A556" s="788">
        <v>44638</v>
      </c>
      <c r="B556" s="792">
        <v>1.5872080681936006E-3</v>
      </c>
      <c r="C556" s="798"/>
    </row>
    <row r="557" spans="1:3">
      <c r="A557" s="788">
        <v>44641</v>
      </c>
      <c r="B557" s="792">
        <v>1.5149212169083654E-3</v>
      </c>
      <c r="C557" s="798"/>
    </row>
    <row r="558" spans="1:3">
      <c r="A558" s="788">
        <v>44642</v>
      </c>
      <c r="B558" s="792">
        <v>1.6077053819243267E-3</v>
      </c>
      <c r="C558" s="798"/>
    </row>
    <row r="559" spans="1:3">
      <c r="A559" s="788">
        <v>44643</v>
      </c>
      <c r="B559" s="792">
        <v>8.101101903701752E-4</v>
      </c>
      <c r="C559" s="798"/>
    </row>
    <row r="560" spans="1:3">
      <c r="A560" s="788">
        <v>44644</v>
      </c>
      <c r="B560" s="792">
        <v>1.7796917039881054E-3</v>
      </c>
      <c r="C560" s="798"/>
    </row>
    <row r="561" spans="1:3">
      <c r="A561" s="788">
        <v>44645</v>
      </c>
      <c r="B561" s="792">
        <v>1.8188175163869327E-3</v>
      </c>
      <c r="C561" s="798"/>
    </row>
    <row r="562" spans="1:3">
      <c r="A562" s="788">
        <v>44648</v>
      </c>
      <c r="B562" s="792">
        <v>3.4173520154023157E-4</v>
      </c>
      <c r="C562" s="798"/>
    </row>
    <row r="563" spans="1:3">
      <c r="A563" s="788">
        <v>44649</v>
      </c>
      <c r="B563" s="792">
        <v>5.5665246287130285E-4</v>
      </c>
      <c r="C563" s="798"/>
    </row>
    <row r="564" spans="1:3">
      <c r="A564" s="788">
        <v>44650</v>
      </c>
      <c r="B564" s="792">
        <v>6.6428449296177894E-5</v>
      </c>
      <c r="C564" s="798"/>
    </row>
    <row r="565" spans="1:3">
      <c r="A565" s="788">
        <v>44651</v>
      </c>
      <c r="B565" s="792">
        <v>4.4899971540922812E-4</v>
      </c>
      <c r="C565" s="798"/>
    </row>
    <row r="566" spans="1:3">
      <c r="A566" s="788">
        <v>44652</v>
      </c>
      <c r="B566" s="792">
        <v>1.8971611399541167E-3</v>
      </c>
      <c r="C566" s="798"/>
    </row>
    <row r="567" spans="1:3">
      <c r="A567" s="788">
        <v>44655</v>
      </c>
      <c r="B567" s="792">
        <v>7.8110331271842495E-4</v>
      </c>
      <c r="C567" s="798"/>
    </row>
    <row r="568" spans="1:3">
      <c r="A568" s="788">
        <v>44656</v>
      </c>
      <c r="B568" s="792">
        <v>-2.003310724007633E-4</v>
      </c>
      <c r="C568" s="798"/>
    </row>
    <row r="569" spans="1:3">
      <c r="A569" s="788">
        <v>44657</v>
      </c>
      <c r="B569" s="792">
        <v>-1.2609874940835492E-4</v>
      </c>
      <c r="C569" s="798"/>
    </row>
    <row r="570" spans="1:3">
      <c r="A570" s="788">
        <v>44658</v>
      </c>
      <c r="B570" s="792">
        <v>7.7451951266307485E-4</v>
      </c>
      <c r="C570" s="798"/>
    </row>
    <row r="571" spans="1:3">
      <c r="A571" s="788">
        <v>44659</v>
      </c>
      <c r="B571" s="792">
        <v>6.7828748327505546E-4</v>
      </c>
      <c r="C571" s="798"/>
    </row>
    <row r="572" spans="1:3">
      <c r="A572" s="788">
        <v>44662</v>
      </c>
      <c r="B572" s="792">
        <v>-3.4901508930508713E-4</v>
      </c>
      <c r="C572" s="798"/>
    </row>
    <row r="573" spans="1:3">
      <c r="A573" s="788">
        <v>44663</v>
      </c>
      <c r="B573" s="792">
        <v>4.0630905287985256E-4</v>
      </c>
      <c r="C573" s="798"/>
    </row>
    <row r="574" spans="1:3">
      <c r="A574" s="788">
        <v>44664</v>
      </c>
      <c r="B574" s="792">
        <v>8.2589105459296148E-4</v>
      </c>
      <c r="C574" s="798"/>
    </row>
    <row r="575" spans="1:3">
      <c r="A575" s="788">
        <v>44665</v>
      </c>
      <c r="B575" s="792">
        <v>4.8272137094896488E-4</v>
      </c>
      <c r="C575" s="798"/>
    </row>
    <row r="576" spans="1:3">
      <c r="A576" s="788">
        <v>44669</v>
      </c>
      <c r="B576" s="792">
        <v>6.7462016189010756E-4</v>
      </c>
      <c r="C576" s="798"/>
    </row>
    <row r="577" spans="1:3">
      <c r="A577" s="788">
        <v>44670</v>
      </c>
      <c r="B577" s="792">
        <v>7.6287153502404409E-4</v>
      </c>
      <c r="C577" s="798"/>
    </row>
    <row r="578" spans="1:3">
      <c r="A578" s="788">
        <v>44671</v>
      </c>
      <c r="B578" s="792">
        <v>6.6250679143526443E-4</v>
      </c>
      <c r="C578" s="798"/>
    </row>
    <row r="579" spans="1:3">
      <c r="A579" s="788">
        <v>44673</v>
      </c>
      <c r="B579" s="792">
        <v>-6.7830915749677234E-4</v>
      </c>
      <c r="C579" s="798"/>
    </row>
    <row r="580" spans="1:3">
      <c r="A580" s="788">
        <v>44676</v>
      </c>
      <c r="B580" s="792">
        <v>2.0709360798431859E-4</v>
      </c>
      <c r="C580" s="798"/>
    </row>
    <row r="581" spans="1:3">
      <c r="A581" s="788">
        <v>44677</v>
      </c>
      <c r="B581" s="792">
        <v>-1.9534713491732461E-4</v>
      </c>
      <c r="C581" s="798"/>
    </row>
    <row r="582" spans="1:3">
      <c r="A582" s="788">
        <v>44678</v>
      </c>
      <c r="B582" s="792">
        <v>9.4079234419316591E-4</v>
      </c>
      <c r="C582" s="798"/>
    </row>
    <row r="583" spans="1:3">
      <c r="A583" s="788">
        <v>44679</v>
      </c>
      <c r="B583" s="792">
        <v>1.40988128496362E-3</v>
      </c>
      <c r="C583" s="798"/>
    </row>
    <row r="584" spans="1:3">
      <c r="A584" s="788">
        <v>44680</v>
      </c>
      <c r="B584" s="792">
        <v>7.1537947960702113E-5</v>
      </c>
      <c r="C584" s="798"/>
    </row>
    <row r="585" spans="1:3">
      <c r="A585" s="788">
        <v>44683</v>
      </c>
      <c r="B585" s="792">
        <v>-1.202798702391787E-4</v>
      </c>
      <c r="C585" s="798"/>
    </row>
    <row r="586" spans="1:3">
      <c r="A586" s="788">
        <v>44684</v>
      </c>
      <c r="B586" s="792">
        <v>6.9283726168308749E-4</v>
      </c>
      <c r="C586" s="798"/>
    </row>
    <row r="587" spans="1:3">
      <c r="A587" s="788">
        <v>44685</v>
      </c>
      <c r="B587" s="792">
        <v>1.9822686332502475E-3</v>
      </c>
      <c r="C587" s="798"/>
    </row>
    <row r="588" spans="1:3">
      <c r="A588" s="788">
        <v>44686</v>
      </c>
      <c r="B588" s="792">
        <v>-6.4071749905590257E-4</v>
      </c>
      <c r="C588" s="798"/>
    </row>
    <row r="589" spans="1:3">
      <c r="A589" s="788">
        <v>44687</v>
      </c>
      <c r="B589" s="792">
        <v>-2.3396099227136988E-4</v>
      </c>
      <c r="C589" s="798"/>
    </row>
    <row r="590" spans="1:3">
      <c r="A590" s="788">
        <v>44690</v>
      </c>
      <c r="B590" s="792">
        <v>-7.1181985278687989E-4</v>
      </c>
      <c r="C590" s="798"/>
    </row>
    <row r="591" spans="1:3">
      <c r="A591" s="788">
        <v>44691</v>
      </c>
      <c r="B591" s="792">
        <v>9.5354378524286655E-4</v>
      </c>
      <c r="C591" s="798"/>
    </row>
    <row r="592" spans="1:3">
      <c r="A592" s="788">
        <v>44692</v>
      </c>
      <c r="B592" s="792">
        <v>7.2801695287691675E-4</v>
      </c>
      <c r="C592" s="798"/>
    </row>
    <row r="593" spans="1:3">
      <c r="A593" s="788">
        <v>44693</v>
      </c>
      <c r="B593" s="792">
        <v>4.1545970634061834E-4</v>
      </c>
      <c r="C593" s="798"/>
    </row>
    <row r="594" spans="1:3">
      <c r="A594" s="788">
        <v>44694</v>
      </c>
      <c r="B594" s="792">
        <v>1.4466938585693729E-3</v>
      </c>
      <c r="C594" s="798"/>
    </row>
    <row r="595" spans="1:3">
      <c r="A595" s="788">
        <v>44697</v>
      </c>
      <c r="B595" s="792">
        <v>1.0134388368869443E-3</v>
      </c>
      <c r="C595" s="798"/>
    </row>
    <row r="596" spans="1:3">
      <c r="A596" s="788">
        <v>44698</v>
      </c>
      <c r="B596" s="792">
        <v>1.0845771786516562E-3</v>
      </c>
      <c r="C596" s="798"/>
    </row>
    <row r="597" spans="1:3">
      <c r="A597" s="788">
        <v>44699</v>
      </c>
      <c r="B597" s="792">
        <v>-1.3130394313395249E-4</v>
      </c>
      <c r="C597" s="798"/>
    </row>
    <row r="598" spans="1:3">
      <c r="A598" s="788">
        <v>44700</v>
      </c>
      <c r="B598" s="792">
        <v>8.2474717856453991E-4</v>
      </c>
      <c r="C598" s="798"/>
    </row>
    <row r="599" spans="1:3">
      <c r="A599" s="788">
        <v>44701</v>
      </c>
      <c r="B599" s="792">
        <v>6.3100509419963444E-4</v>
      </c>
      <c r="C599" s="798"/>
    </row>
    <row r="600" spans="1:3">
      <c r="A600" s="788">
        <v>44704</v>
      </c>
      <c r="B600" s="792">
        <v>9.9905621399658468E-4</v>
      </c>
      <c r="C600" s="798"/>
    </row>
    <row r="601" spans="1:3">
      <c r="A601" s="788">
        <v>44705</v>
      </c>
      <c r="B601" s="792">
        <v>-1.4992457926477795E-4</v>
      </c>
      <c r="C601" s="798"/>
    </row>
    <row r="602" spans="1:3">
      <c r="A602" s="788">
        <v>44706</v>
      </c>
      <c r="B602" s="792">
        <v>9.0952818477290037E-4</v>
      </c>
      <c r="C602" s="798"/>
    </row>
    <row r="603" spans="1:3">
      <c r="A603" s="788">
        <v>44707</v>
      </c>
      <c r="B603" s="792">
        <v>1.2233241403954397E-3</v>
      </c>
      <c r="C603" s="798"/>
    </row>
    <row r="604" spans="1:3">
      <c r="A604" s="788">
        <v>44708</v>
      </c>
      <c r="B604" s="792">
        <v>6.38104904676082E-4</v>
      </c>
      <c r="C604" s="798"/>
    </row>
    <row r="605" spans="1:3">
      <c r="A605" s="788">
        <v>44711</v>
      </c>
      <c r="B605" s="792">
        <v>-1.4029102247625464E-5</v>
      </c>
      <c r="C605" s="798"/>
    </row>
    <row r="606" spans="1:3">
      <c r="A606" s="788">
        <v>44712</v>
      </c>
      <c r="B606" s="792">
        <v>6.5210631762537474E-4</v>
      </c>
      <c r="C606" s="798"/>
    </row>
    <row r="607" spans="1:3">
      <c r="A607" s="788">
        <v>44713</v>
      </c>
      <c r="B607" s="792">
        <v>6.0516389636614443E-4</v>
      </c>
      <c r="C607" s="798"/>
    </row>
    <row r="608" spans="1:3">
      <c r="A608" s="788">
        <v>44714</v>
      </c>
      <c r="B608" s="792">
        <v>9.7338146284341241E-4</v>
      </c>
      <c r="C608" s="798"/>
    </row>
    <row r="609" spans="1:3">
      <c r="A609" s="788">
        <v>44715</v>
      </c>
      <c r="B609" s="792">
        <v>2.1013255345064461E-4</v>
      </c>
      <c r="C609" s="798"/>
    </row>
    <row r="610" spans="1:3">
      <c r="A610" s="788">
        <v>44718</v>
      </c>
      <c r="B610" s="792">
        <v>3.3350452999953296E-4</v>
      </c>
      <c r="C610" s="798"/>
    </row>
    <row r="611" spans="1:3">
      <c r="A611" s="788">
        <v>44719</v>
      </c>
      <c r="B611" s="792">
        <v>5.9324099436400648E-4</v>
      </c>
      <c r="C611" s="798"/>
    </row>
    <row r="612" spans="1:3">
      <c r="A612" s="788">
        <v>44720</v>
      </c>
      <c r="B612" s="792">
        <v>3.7813196551014159E-4</v>
      </c>
      <c r="C612" s="798"/>
    </row>
    <row r="613" spans="1:3">
      <c r="A613" s="788">
        <v>44721</v>
      </c>
      <c r="B613" s="792">
        <v>4.0573366318391146E-4</v>
      </c>
      <c r="C613" s="798"/>
    </row>
    <row r="614" spans="1:3">
      <c r="A614" s="788">
        <v>44722</v>
      </c>
      <c r="B614" s="792">
        <v>1.265640533068954E-4</v>
      </c>
      <c r="C614" s="798"/>
    </row>
    <row r="615" spans="1:3">
      <c r="A615" s="788">
        <v>44725</v>
      </c>
      <c r="B615" s="792">
        <v>-6.7091689977246018E-5</v>
      </c>
      <c r="C615" s="798"/>
    </row>
    <row r="616" spans="1:3">
      <c r="A616" s="788">
        <v>44726</v>
      </c>
      <c r="B616" s="792">
        <v>3.4438463555506516E-4</v>
      </c>
      <c r="C616" s="798"/>
    </row>
    <row r="617" spans="1:3">
      <c r="A617" s="788">
        <v>44727</v>
      </c>
      <c r="B617" s="792">
        <v>1.3033374623825805E-3</v>
      </c>
      <c r="C617" s="798"/>
    </row>
    <row r="618" spans="1:3">
      <c r="A618" s="788">
        <v>44729</v>
      </c>
      <c r="B618" s="792">
        <v>-4.2083841864167638E-4</v>
      </c>
      <c r="C618" s="798"/>
    </row>
    <row r="619" spans="1:3">
      <c r="A619" s="788">
        <v>44732</v>
      </c>
      <c r="B619" s="792">
        <v>2.3389825765252948E-4</v>
      </c>
      <c r="C619" s="798"/>
    </row>
    <row r="620" spans="1:3">
      <c r="A620" s="788">
        <v>44733</v>
      </c>
      <c r="B620" s="792">
        <v>6.2732996553041933E-4</v>
      </c>
      <c r="C620" s="798"/>
    </row>
    <row r="621" spans="1:3">
      <c r="A621" s="788">
        <v>44734</v>
      </c>
      <c r="B621" s="792">
        <v>5.6948022306504975E-4</v>
      </c>
      <c r="C621" s="798"/>
    </row>
    <row r="622" spans="1:3">
      <c r="A622" s="788">
        <v>44735</v>
      </c>
      <c r="B622" s="792">
        <v>4.3315495863192346E-4</v>
      </c>
      <c r="C622" s="798"/>
    </row>
    <row r="623" spans="1:3">
      <c r="A623" s="788">
        <v>44736</v>
      </c>
      <c r="B623" s="792">
        <v>3.8677355437442601E-4</v>
      </c>
      <c r="C623" s="798"/>
    </row>
    <row r="624" spans="1:3">
      <c r="A624" s="788">
        <v>44739</v>
      </c>
      <c r="B624" s="792">
        <v>5.3739390994159586E-4</v>
      </c>
      <c r="C624" s="798"/>
    </row>
    <row r="625" spans="1:3">
      <c r="A625" s="788">
        <v>44740</v>
      </c>
      <c r="B625" s="792">
        <v>1.0497768813580772E-4</v>
      </c>
      <c r="C625" s="798"/>
    </row>
    <row r="626" spans="1:3">
      <c r="A626" s="788">
        <v>44741</v>
      </c>
      <c r="B626" s="792">
        <v>3.8988965619933335E-4</v>
      </c>
      <c r="C626" s="798"/>
    </row>
    <row r="627" spans="1:3">
      <c r="A627" s="788">
        <v>44742</v>
      </c>
      <c r="B627" s="792">
        <v>5.9878841652378871E-4</v>
      </c>
      <c r="C627" s="798"/>
    </row>
    <row r="628" spans="1:3">
      <c r="A628" s="788">
        <v>44743</v>
      </c>
      <c r="B628" s="792">
        <v>4.2103109585902524E-4</v>
      </c>
      <c r="C628" s="798"/>
    </row>
    <row r="629" spans="1:3">
      <c r="A629" s="788">
        <v>44746</v>
      </c>
      <c r="B629" s="792">
        <v>-4.4735424186168766E-5</v>
      </c>
      <c r="C629" s="798"/>
    </row>
    <row r="630" spans="1:3">
      <c r="A630" s="788">
        <v>44747</v>
      </c>
      <c r="B630" s="792">
        <v>2.7528367711020058E-5</v>
      </c>
      <c r="C630" s="798"/>
    </row>
    <row r="631" spans="1:3">
      <c r="A631" s="788">
        <v>44748</v>
      </c>
      <c r="B631" s="792">
        <v>2.3000318771302552E-4</v>
      </c>
      <c r="C631" s="798"/>
    </row>
    <row r="632" spans="1:3">
      <c r="A632" s="788">
        <v>44749</v>
      </c>
      <c r="B632" s="792">
        <v>1.1363161873924885E-3</v>
      </c>
      <c r="C632" s="798"/>
    </row>
    <row r="633" spans="1:3">
      <c r="A633" s="788">
        <v>44750</v>
      </c>
      <c r="B633" s="792">
        <v>-6.633169763596515E-5</v>
      </c>
      <c r="C633" s="798"/>
    </row>
    <row r="634" spans="1:3">
      <c r="A634" s="788">
        <v>44753</v>
      </c>
      <c r="B634" s="792">
        <v>-6.1087136594401101E-4</v>
      </c>
      <c r="C634" s="798"/>
    </row>
    <row r="635" spans="1:3">
      <c r="A635" s="788">
        <v>44754</v>
      </c>
      <c r="B635" s="792">
        <v>3.3354860159901027E-4</v>
      </c>
      <c r="C635" s="798"/>
    </row>
    <row r="636" spans="1:3">
      <c r="A636" s="788">
        <v>44755</v>
      </c>
      <c r="B636" s="792">
        <v>7.2110535916241117E-4</v>
      </c>
      <c r="C636" s="798"/>
    </row>
    <row r="637" spans="1:3">
      <c r="A637" s="788">
        <v>44756</v>
      </c>
      <c r="B637" s="792">
        <v>3.9225498178353547E-4</v>
      </c>
      <c r="C637" s="798"/>
    </row>
    <row r="638" spans="1:3">
      <c r="A638" s="788">
        <v>44757</v>
      </c>
      <c r="B638" s="792">
        <v>5.7587640308249686E-4</v>
      </c>
      <c r="C638" s="798"/>
    </row>
    <row r="639" spans="1:3">
      <c r="A639" s="788">
        <v>44760</v>
      </c>
      <c r="B639" s="792">
        <v>-1.0452984607745337E-4</v>
      </c>
      <c r="C639" s="798"/>
    </row>
    <row r="640" spans="1:3">
      <c r="A640" s="788">
        <v>44761</v>
      </c>
      <c r="B640" s="792">
        <v>5.8368259155067072E-4</v>
      </c>
      <c r="C640" s="798"/>
    </row>
    <row r="641" spans="1:3">
      <c r="A641" s="788">
        <v>44762</v>
      </c>
      <c r="B641" s="792">
        <v>1.2646400993237088E-3</v>
      </c>
      <c r="C641" s="798"/>
    </row>
    <row r="642" spans="1:3">
      <c r="A642" s="788">
        <v>44763</v>
      </c>
      <c r="B642" s="792">
        <v>6.2738335142091442E-4</v>
      </c>
      <c r="C642" s="798"/>
    </row>
    <row r="643" spans="1:3">
      <c r="A643" s="788">
        <v>44764</v>
      </c>
      <c r="B643" s="792">
        <v>-1.9516074989509168E-4</v>
      </c>
      <c r="C643" s="798"/>
    </row>
    <row r="644" spans="1:3">
      <c r="A644" s="788">
        <v>44767</v>
      </c>
      <c r="B644" s="792">
        <v>4.8812341361968768E-4</v>
      </c>
      <c r="C644" s="798"/>
    </row>
    <row r="645" spans="1:3">
      <c r="A645" s="788">
        <v>44768</v>
      </c>
      <c r="B645" s="792">
        <v>1.1305371987901181E-4</v>
      </c>
      <c r="C645" s="798"/>
    </row>
    <row r="646" spans="1:3">
      <c r="A646" s="788">
        <v>44769</v>
      </c>
      <c r="B646" s="792">
        <v>1.4859838442114034E-3</v>
      </c>
      <c r="C646" s="798"/>
    </row>
    <row r="647" spans="1:3">
      <c r="A647" s="788">
        <v>44770</v>
      </c>
      <c r="B647" s="792">
        <v>1.0460022520462488E-3</v>
      </c>
      <c r="C647" s="798"/>
    </row>
    <row r="648" spans="1:3">
      <c r="A648" s="788">
        <v>44771</v>
      </c>
      <c r="B648" s="792">
        <v>8.6528318260335833E-4</v>
      </c>
      <c r="C648" s="798"/>
    </row>
    <row r="649" spans="1:3">
      <c r="A649" s="788">
        <v>44774</v>
      </c>
      <c r="B649" s="792">
        <v>3.3318131055344856E-4</v>
      </c>
      <c r="C649" s="798"/>
    </row>
    <row r="650" spans="1:3">
      <c r="A650" s="788">
        <v>44775</v>
      </c>
      <c r="B650" s="792">
        <v>5.8352901904982254E-4</v>
      </c>
      <c r="C650" s="798"/>
    </row>
    <row r="651" spans="1:3">
      <c r="A651" s="788">
        <v>44776</v>
      </c>
      <c r="B651" s="792">
        <v>1.7442424174558093E-3</v>
      </c>
      <c r="C651" s="798"/>
    </row>
    <row r="652" spans="1:3">
      <c r="A652" s="788">
        <v>44777</v>
      </c>
      <c r="B652" s="792">
        <v>1.6831127150255347E-3</v>
      </c>
      <c r="C652" s="798"/>
    </row>
    <row r="653" spans="1:3">
      <c r="A653" s="788">
        <v>44778</v>
      </c>
      <c r="B653" s="792">
        <v>7.8668876495071682E-4</v>
      </c>
      <c r="C653" s="798"/>
    </row>
    <row r="654" spans="1:3">
      <c r="A654" s="788">
        <v>44781</v>
      </c>
      <c r="B654" s="792">
        <v>1.1025656724896714E-3</v>
      </c>
      <c r="C654" s="798"/>
    </row>
    <row r="655" spans="1:3">
      <c r="A655" s="788">
        <v>44782</v>
      </c>
      <c r="B655" s="792">
        <v>7.9664175269195169E-5</v>
      </c>
      <c r="C655" s="798"/>
    </row>
    <row r="656" spans="1:3">
      <c r="A656" s="788">
        <v>44783</v>
      </c>
      <c r="B656" s="792">
        <v>7.2884223309476403E-4</v>
      </c>
      <c r="C656" s="798"/>
    </row>
    <row r="657" spans="1:5">
      <c r="A657" s="788">
        <v>44784</v>
      </c>
      <c r="B657" s="792">
        <v>-3.7737989687420458E-4</v>
      </c>
      <c r="C657" s="798"/>
    </row>
    <row r="658" spans="1:5">
      <c r="A658" s="788">
        <v>44785</v>
      </c>
      <c r="B658" s="792">
        <v>1.3304476747386944E-3</v>
      </c>
      <c r="C658" s="798"/>
    </row>
    <row r="659" spans="1:5">
      <c r="A659" s="788">
        <v>44788</v>
      </c>
      <c r="B659" s="792">
        <v>8.5576079428274917E-4</v>
      </c>
      <c r="C659" s="798"/>
    </row>
    <row r="660" spans="1:5">
      <c r="A660" s="788">
        <v>44789</v>
      </c>
      <c r="B660" s="792">
        <v>6.143156696106424E-5</v>
      </c>
      <c r="C660" s="798"/>
    </row>
    <row r="661" spans="1:5">
      <c r="A661" s="788">
        <v>44790</v>
      </c>
      <c r="B661" s="792">
        <v>4.8083814967077396E-4</v>
      </c>
      <c r="C661" s="798"/>
    </row>
    <row r="662" spans="1:5">
      <c r="A662" s="788">
        <v>44791</v>
      </c>
      <c r="B662" s="792">
        <v>7.5504156729015249E-4</v>
      </c>
      <c r="C662" s="798"/>
    </row>
    <row r="663" spans="1:5">
      <c r="A663" s="788">
        <v>44792</v>
      </c>
      <c r="B663" s="792">
        <v>-2.4251760806768359E-4</v>
      </c>
      <c r="C663" s="798"/>
    </row>
    <row r="664" spans="1:5">
      <c r="A664" s="788">
        <v>44795</v>
      </c>
      <c r="B664" s="792">
        <v>7.2010339584919266E-4</v>
      </c>
      <c r="C664" s="798"/>
    </row>
    <row r="665" spans="1:5">
      <c r="A665" s="788">
        <v>44796</v>
      </c>
      <c r="B665" s="792">
        <v>1.3743609231023513E-3</v>
      </c>
      <c r="C665" s="798"/>
    </row>
    <row r="666" spans="1:5">
      <c r="A666" s="788">
        <v>44797</v>
      </c>
      <c r="B666" s="792">
        <v>1.1236842629477239E-3</v>
      </c>
      <c r="C666" s="798"/>
    </row>
    <row r="667" spans="1:5">
      <c r="A667" s="788">
        <v>44798</v>
      </c>
      <c r="B667" s="792">
        <v>6.5216272709562391E-5</v>
      </c>
      <c r="C667" s="798"/>
    </row>
    <row r="668" spans="1:5">
      <c r="A668" s="788">
        <v>44799</v>
      </c>
      <c r="B668" s="792">
        <v>8.095740687612046E-4</v>
      </c>
      <c r="C668" s="798"/>
    </row>
    <row r="669" spans="1:5">
      <c r="A669" s="788">
        <v>44802</v>
      </c>
      <c r="B669" s="792">
        <v>9.4528330008227554E-4</v>
      </c>
      <c r="C669" s="798"/>
    </row>
    <row r="670" spans="1:5">
      <c r="A670" s="788">
        <v>44803</v>
      </c>
      <c r="B670" s="792">
        <v>-1.4144310579473096E-4</v>
      </c>
      <c r="C670" s="798"/>
    </row>
    <row r="671" spans="1:5">
      <c r="A671" s="788">
        <v>44804</v>
      </c>
      <c r="B671" s="792">
        <v>8.0789052261867763E-4</v>
      </c>
      <c r="C671" s="798"/>
    </row>
    <row r="672" spans="1:5">
      <c r="A672" s="788">
        <v>44805</v>
      </c>
      <c r="B672" s="792">
        <v>1.4359721773964718E-3</v>
      </c>
      <c r="C672" s="798"/>
      <c r="E672" s="801"/>
    </row>
    <row r="673" spans="1:5">
      <c r="A673" s="788">
        <v>44806</v>
      </c>
      <c r="B673" s="792">
        <v>6.9341456322685518E-4</v>
      </c>
      <c r="C673" s="798"/>
      <c r="E673" s="801"/>
    </row>
    <row r="674" spans="1:5">
      <c r="A674" s="788">
        <v>44809</v>
      </c>
      <c r="B674" s="792">
        <v>8.026651988105309E-4</v>
      </c>
      <c r="C674" s="798"/>
      <c r="E674" s="801"/>
    </row>
    <row r="675" spans="1:5">
      <c r="A675" s="788">
        <v>44810</v>
      </c>
      <c r="B675" s="792">
        <v>-3.1620246280513045E-4</v>
      </c>
      <c r="C675" s="798"/>
      <c r="E675" s="801"/>
    </row>
    <row r="676" spans="1:5">
      <c r="A676" s="788">
        <v>44812</v>
      </c>
      <c r="B676" s="792">
        <v>5.0731808461572901E-4</v>
      </c>
      <c r="C676" s="798"/>
      <c r="E676" s="801"/>
    </row>
    <row r="677" spans="1:5">
      <c r="A677" s="788">
        <v>44813</v>
      </c>
      <c r="B677" s="792">
        <v>1.2907430085156272E-3</v>
      </c>
      <c r="C677" s="798"/>
      <c r="E677" s="801"/>
    </row>
    <row r="678" spans="1:5">
      <c r="A678" s="788">
        <v>44816</v>
      </c>
      <c r="B678" s="792">
        <v>4.3581535101735422E-4</v>
      </c>
      <c r="C678" s="798"/>
      <c r="E678" s="801"/>
    </row>
    <row r="679" spans="1:5">
      <c r="A679" s="788">
        <v>44817</v>
      </c>
      <c r="B679" s="792">
        <v>1.5496974071438319E-4</v>
      </c>
      <c r="C679" s="798"/>
      <c r="E679" s="801"/>
    </row>
    <row r="680" spans="1:5">
      <c r="A680" s="788">
        <v>44818</v>
      </c>
      <c r="B680" s="792">
        <v>9.4717079024685808E-4</v>
      </c>
      <c r="C680" s="798"/>
      <c r="E680" s="801"/>
    </row>
    <row r="681" spans="1:5">
      <c r="A681" s="788">
        <v>44819</v>
      </c>
      <c r="B681" s="792">
        <v>2.8485231644487387E-4</v>
      </c>
      <c r="C681" s="798"/>
      <c r="E681" s="801"/>
    </row>
    <row r="682" spans="1:5">
      <c r="A682" s="788">
        <v>44820</v>
      </c>
      <c r="B682" s="792">
        <v>1.0344664525406575E-4</v>
      </c>
      <c r="C682" s="798"/>
      <c r="E682" s="801"/>
    </row>
    <row r="683" spans="1:5">
      <c r="A683" s="788">
        <v>44823</v>
      </c>
      <c r="B683" s="792">
        <v>8.4801420783234814E-4</v>
      </c>
      <c r="C683" s="798"/>
      <c r="E683" s="801"/>
    </row>
    <row r="684" spans="1:5">
      <c r="A684" s="788">
        <v>44824</v>
      </c>
      <c r="B684" s="792">
        <v>8.8900918378062468E-4</v>
      </c>
      <c r="C684" s="798"/>
      <c r="E684" s="801"/>
    </row>
    <row r="685" spans="1:5">
      <c r="A685" s="788">
        <v>44825</v>
      </c>
      <c r="B685" s="792">
        <v>8.2588128468014544E-4</v>
      </c>
      <c r="C685" s="798"/>
      <c r="E685" s="801"/>
    </row>
    <row r="686" spans="1:5">
      <c r="A686" s="788">
        <v>44826</v>
      </c>
      <c r="B686" s="792">
        <v>1.7259475036756696E-3</v>
      </c>
      <c r="C686" s="798"/>
      <c r="E686" s="801"/>
    </row>
    <row r="687" spans="1:5">
      <c r="A687" s="788">
        <v>44827</v>
      </c>
      <c r="B687" s="792">
        <v>1.5058195006968297E-4</v>
      </c>
      <c r="C687" s="798"/>
      <c r="E687" s="801"/>
    </row>
    <row r="688" spans="1:5">
      <c r="A688" s="788">
        <v>44830</v>
      </c>
      <c r="B688" s="792">
        <v>-5.8489059848118065E-4</v>
      </c>
      <c r="C688" s="798"/>
      <c r="E688" s="801"/>
    </row>
    <row r="689" spans="1:5">
      <c r="A689" s="788">
        <v>44831</v>
      </c>
      <c r="B689" s="792">
        <v>1.6284301482536085E-4</v>
      </c>
      <c r="C689" s="798"/>
      <c r="E689" s="801"/>
    </row>
    <row r="690" spans="1:5">
      <c r="A690" s="788">
        <v>44832</v>
      </c>
      <c r="B690" s="792">
        <v>8.8491038537252088E-5</v>
      </c>
      <c r="C690" s="798"/>
      <c r="E690" s="801"/>
    </row>
    <row r="691" spans="1:5">
      <c r="A691" s="788">
        <v>44833</v>
      </c>
      <c r="B691" s="792">
        <v>3.7704328744404299E-4</v>
      </c>
      <c r="C691" s="798"/>
      <c r="E691" s="801"/>
    </row>
    <row r="692" spans="1:5">
      <c r="A692" s="788">
        <v>44834</v>
      </c>
      <c r="B692" s="792">
        <v>1.1623506004712042E-3</v>
      </c>
      <c r="C692" s="798"/>
      <c r="E692" s="802"/>
    </row>
    <row r="693" spans="1:5">
      <c r="A693" s="788">
        <v>44837</v>
      </c>
      <c r="B693" s="792">
        <v>2.0896213306785499E-3</v>
      </c>
      <c r="C693" s="798"/>
      <c r="D693" s="801"/>
    </row>
    <row r="694" spans="1:5">
      <c r="A694" s="788">
        <v>44838</v>
      </c>
      <c r="B694" s="792">
        <v>1.0520517193744926E-4</v>
      </c>
      <c r="C694" s="798"/>
      <c r="D694" s="801"/>
    </row>
    <row r="695" spans="1:5">
      <c r="A695" s="788">
        <v>44839</v>
      </c>
      <c r="B695" s="792">
        <v>4.6797070602595347E-4</v>
      </c>
      <c r="C695" s="798"/>
      <c r="D695" s="801"/>
    </row>
    <row r="696" spans="1:5">
      <c r="A696" s="788">
        <v>44840</v>
      </c>
      <c r="B696" s="792">
        <v>6.9301831820751556E-4</v>
      </c>
      <c r="C696" s="798"/>
      <c r="D696" s="801"/>
    </row>
    <row r="697" spans="1:5">
      <c r="A697" s="788">
        <v>44841</v>
      </c>
      <c r="B697" s="792">
        <v>1.4151256835642756E-4</v>
      </c>
      <c r="C697" s="798"/>
      <c r="D697" s="801"/>
    </row>
    <row r="698" spans="1:5">
      <c r="A698" s="788">
        <v>44844</v>
      </c>
      <c r="B698" s="792">
        <v>5.7700958649141475E-4</v>
      </c>
      <c r="C698" s="798"/>
      <c r="D698" s="801"/>
    </row>
    <row r="699" spans="1:5">
      <c r="A699" s="788">
        <v>44845</v>
      </c>
      <c r="B699" s="792">
        <v>-3.7458773833929488E-4</v>
      </c>
      <c r="C699" s="798"/>
      <c r="D699" s="801"/>
    </row>
    <row r="700" spans="1:5">
      <c r="A700" s="788">
        <v>44847</v>
      </c>
      <c r="B700" s="792">
        <v>3.0001509537515856E-4</v>
      </c>
      <c r="C700" s="798"/>
      <c r="D700" s="802"/>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47C66-0212-44F2-99CB-F97C01F7602D}">
  <sheetPr>
    <tabColor theme="8"/>
  </sheetPr>
  <dimension ref="A2:AK701"/>
  <sheetViews>
    <sheetView topLeftCell="S1" workbookViewId="0">
      <selection activeCell="AI211" activeCellId="2" sqref="AC211 AJ211 AI211"/>
    </sheetView>
  </sheetViews>
  <sheetFormatPr defaultRowHeight="18.75"/>
  <cols>
    <col min="1" max="1" width="11.5" customWidth="1"/>
    <col min="10" max="10" width="11.59765625" customWidth="1"/>
  </cols>
  <sheetData>
    <row r="2" spans="1:37">
      <c r="B2" t="s">
        <v>1365</v>
      </c>
      <c r="C2" t="s">
        <v>1440</v>
      </c>
      <c r="D2" t="s">
        <v>1441</v>
      </c>
      <c r="E2" t="s">
        <v>1525</v>
      </c>
      <c r="F2" t="s">
        <v>1526</v>
      </c>
      <c r="G2" t="s">
        <v>2208</v>
      </c>
      <c r="H2" t="s">
        <v>2172</v>
      </c>
      <c r="I2" t="s">
        <v>2182</v>
      </c>
      <c r="J2" t="s">
        <v>2186</v>
      </c>
      <c r="K2" t="s">
        <v>2189</v>
      </c>
      <c r="L2" t="s">
        <v>2284</v>
      </c>
      <c r="M2" t="s">
        <v>2184</v>
      </c>
      <c r="N2" t="s">
        <v>2190</v>
      </c>
      <c r="O2" t="s">
        <v>2174</v>
      </c>
      <c r="P2" t="s">
        <v>1524</v>
      </c>
      <c r="Q2" t="s">
        <v>2214</v>
      </c>
      <c r="R2" t="s">
        <v>1473</v>
      </c>
      <c r="S2" t="s">
        <v>1464</v>
      </c>
      <c r="T2" t="s">
        <v>1465</v>
      </c>
      <c r="U2" t="s">
        <v>1466</v>
      </c>
      <c r="V2" t="s">
        <v>1457</v>
      </c>
      <c r="W2" t="s">
        <v>1527</v>
      </c>
      <c r="X2" t="s">
        <v>1528</v>
      </c>
      <c r="Y2" t="s">
        <v>1469</v>
      </c>
      <c r="Z2" t="s">
        <v>1470</v>
      </c>
      <c r="AA2" t="s">
        <v>1471</v>
      </c>
      <c r="AB2" t="s">
        <v>1472</v>
      </c>
      <c r="AC2" t="s">
        <v>1771</v>
      </c>
      <c r="AD2" t="s">
        <v>2176</v>
      </c>
      <c r="AE2" t="s">
        <v>2177</v>
      </c>
      <c r="AF2" t="s">
        <v>2216</v>
      </c>
      <c r="AG2" t="s">
        <v>2227</v>
      </c>
      <c r="AH2" t="s">
        <v>2181</v>
      </c>
      <c r="AI2" t="s">
        <v>2207</v>
      </c>
      <c r="AJ2" t="s">
        <v>2282</v>
      </c>
      <c r="AK2" t="s">
        <v>1763</v>
      </c>
    </row>
    <row r="3" spans="1:37">
      <c r="A3" s="788">
        <v>43832</v>
      </c>
      <c r="B3">
        <v>1.0089085186458354E-5</v>
      </c>
      <c r="C3">
        <v>1.0324223757199662E-5</v>
      </c>
      <c r="D3">
        <v>1.0411717178870845E-5</v>
      </c>
      <c r="E3">
        <v>8.9812922186155204E-6</v>
      </c>
      <c r="F3">
        <v>9.0562820067077597E-6</v>
      </c>
      <c r="G3">
        <v>1.2030345479787742E-5</v>
      </c>
      <c r="H3">
        <v>1.2141663888596098E-5</v>
      </c>
      <c r="I3" s="798">
        <v>1.0173988961946634E-5</v>
      </c>
      <c r="J3" s="799">
        <v>5.3856910407944276E-6</v>
      </c>
      <c r="K3">
        <v>1.6094474270232695E-6</v>
      </c>
      <c r="L3">
        <v>9.4105928312387736E-6</v>
      </c>
      <c r="M3">
        <v>-1.4761676589262152E-5</v>
      </c>
      <c r="N3">
        <v>6.5512393462427099E-6</v>
      </c>
      <c r="O3">
        <v>9.2226991536108476E-6</v>
      </c>
      <c r="P3">
        <v>8.6045981840143792E-6</v>
      </c>
      <c r="Q3">
        <v>7.9319638496357932E-6</v>
      </c>
      <c r="R3">
        <v>8.6155107977652367E-6</v>
      </c>
      <c r="S3">
        <v>9.0198475296365829E-6</v>
      </c>
      <c r="T3">
        <v>9.1004916169490365E-6</v>
      </c>
      <c r="U3">
        <v>9.1810616044196728E-6</v>
      </c>
      <c r="V3">
        <v>-1.9920880556025145E-5</v>
      </c>
      <c r="W3">
        <v>8.2731741972263968E-6</v>
      </c>
      <c r="X3">
        <v>8.3098053314856205E-6</v>
      </c>
      <c r="Y3">
        <v>8.4586447646750607E-6</v>
      </c>
      <c r="Z3">
        <v>8.4586447646750607E-6</v>
      </c>
      <c r="AA3">
        <v>3.7041161347173278E-6</v>
      </c>
      <c r="AB3">
        <v>3.7959996114628189E-6</v>
      </c>
      <c r="AC3">
        <v>1.519954583454608E-4</v>
      </c>
      <c r="AD3">
        <v>5.7129635221547795E-5</v>
      </c>
      <c r="AE3">
        <v>7.991243706037543E-5</v>
      </c>
      <c r="AF3">
        <v>1.2536455787762746E-4</v>
      </c>
      <c r="AG3">
        <v>1.2295305435972015E-5</v>
      </c>
      <c r="AH3">
        <v>1.8332765340451919E-5</v>
      </c>
      <c r="AI3">
        <v>2.6703562166922488E-4</v>
      </c>
      <c r="AJ3">
        <v>4.683533178424626E-4</v>
      </c>
      <c r="AK3">
        <v>5.3304922425352345E-5</v>
      </c>
    </row>
    <row r="4" spans="1:37">
      <c r="A4" s="788">
        <v>43833</v>
      </c>
      <c r="B4">
        <v>1.0089085186458354E-5</v>
      </c>
      <c r="C4">
        <v>1.0324223757199662E-5</v>
      </c>
      <c r="D4">
        <v>1.0411717178870845E-5</v>
      </c>
      <c r="E4">
        <v>8.9812922186155204E-6</v>
      </c>
      <c r="F4">
        <v>9.0562820067077597E-6</v>
      </c>
      <c r="G4">
        <v>1.2030345479787742E-5</v>
      </c>
      <c r="H4">
        <v>1.0588294275267173E-5</v>
      </c>
      <c r="I4">
        <v>1.0789784002761848E-5</v>
      </c>
      <c r="J4">
        <v>5.3856910407944276E-6</v>
      </c>
      <c r="K4">
        <v>4.4403860008173977E-6</v>
      </c>
      <c r="L4">
        <v>8.1176677535722771E-6</v>
      </c>
      <c r="M4">
        <v>5.3721677229816583E-6</v>
      </c>
      <c r="N4">
        <v>3.9363794800124203E-6</v>
      </c>
      <c r="O4">
        <v>9.2226991536108476E-6</v>
      </c>
      <c r="P4">
        <v>8.6045981840143792E-6</v>
      </c>
      <c r="Q4">
        <v>9.5690672025199324E-6</v>
      </c>
      <c r="R4">
        <v>8.6155107977652367E-6</v>
      </c>
      <c r="S4">
        <v>9.0198475296365829E-6</v>
      </c>
      <c r="T4">
        <v>9.1004916169490365E-6</v>
      </c>
      <c r="U4">
        <v>9.1810616044196728E-6</v>
      </c>
      <c r="V4">
        <v>-4.3693599696026382E-5</v>
      </c>
      <c r="W4">
        <v>8.2731741972263968E-6</v>
      </c>
      <c r="X4">
        <v>8.3098053314856205E-6</v>
      </c>
      <c r="Y4">
        <v>8.4586447646750607E-6</v>
      </c>
      <c r="Z4">
        <v>8.4586447646750607E-6</v>
      </c>
      <c r="AA4">
        <v>3.7041161347173278E-6</v>
      </c>
      <c r="AB4">
        <v>3.7959996114628189E-6</v>
      </c>
      <c r="AC4">
        <v>-9.8467359148551872E-5</v>
      </c>
      <c r="AD4">
        <v>-4.3269554734792771E-5</v>
      </c>
      <c r="AE4">
        <v>2.022031932733537E-5</v>
      </c>
      <c r="AF4">
        <v>-3.1775661173066851E-5</v>
      </c>
      <c r="AG4">
        <v>8.037430926335354E-6</v>
      </c>
      <c r="AH4">
        <v>8.1723347786111244E-6</v>
      </c>
      <c r="AI4">
        <v>-2.4417896762002347E-5</v>
      </c>
      <c r="AJ4">
        <v>-8.6460886594619263E-5</v>
      </c>
      <c r="AK4">
        <v>-2.871044444558102E-5</v>
      </c>
    </row>
    <row r="5" spans="1:37">
      <c r="A5" s="788">
        <v>43836</v>
      </c>
      <c r="B5">
        <v>1.0089085186458354E-5</v>
      </c>
      <c r="C5">
        <v>1.0324223757199662E-5</v>
      </c>
      <c r="D5">
        <v>1.0411717178870845E-5</v>
      </c>
      <c r="E5">
        <v>8.9812922186155204E-6</v>
      </c>
      <c r="F5">
        <v>9.0562820067077597E-6</v>
      </c>
      <c r="G5">
        <v>1.2030345479787742E-5</v>
      </c>
      <c r="H5">
        <v>3.796114774549153E-6</v>
      </c>
      <c r="I5">
        <v>1.0709989502512939E-5</v>
      </c>
      <c r="J5">
        <v>5.3856910407944276E-6</v>
      </c>
      <c r="K5">
        <v>3.5822297912318392E-6</v>
      </c>
      <c r="L5">
        <v>1.0805194805192287E-5</v>
      </c>
      <c r="M5">
        <v>5.5775185686206896E-5</v>
      </c>
      <c r="N5">
        <v>2.5348838346184267E-5</v>
      </c>
      <c r="O5">
        <v>9.2226991536108476E-6</v>
      </c>
      <c r="P5">
        <v>8.6045981840143792E-6</v>
      </c>
      <c r="Q5">
        <v>1.2564281153764512E-5</v>
      </c>
      <c r="R5">
        <v>8.6155107977652367E-6</v>
      </c>
      <c r="S5">
        <v>9.0198475296365829E-6</v>
      </c>
      <c r="T5">
        <v>9.1004916169490365E-6</v>
      </c>
      <c r="U5">
        <v>9.1810616044196728E-6</v>
      </c>
      <c r="V5">
        <v>-9.860888307891803E-5</v>
      </c>
      <c r="W5">
        <v>8.2731741972263968E-6</v>
      </c>
      <c r="X5">
        <v>8.3098053314856205E-6</v>
      </c>
      <c r="Y5">
        <v>8.4586447646750607E-6</v>
      </c>
      <c r="Z5">
        <v>8.4586447646750607E-6</v>
      </c>
      <c r="AA5">
        <v>3.7041161347173278E-6</v>
      </c>
      <c r="AB5">
        <v>3.7959996114628189E-6</v>
      </c>
      <c r="AC5">
        <v>3.8969797903704031E-5</v>
      </c>
      <c r="AD5">
        <v>-3.5892649759358684E-5</v>
      </c>
      <c r="AE5">
        <v>-1.7494226552172698E-5</v>
      </c>
      <c r="AF5">
        <v>-5.8041086699539558E-5</v>
      </c>
      <c r="AG5">
        <v>1.3688083876717272E-6</v>
      </c>
      <c r="AH5">
        <v>1.082096106002961E-5</v>
      </c>
      <c r="AI5">
        <v>-6.6445729098419949E-5</v>
      </c>
      <c r="AJ5">
        <v>-1.3998431510647835E-4</v>
      </c>
      <c r="AK5">
        <v>7.5538783769835138E-6</v>
      </c>
    </row>
    <row r="6" spans="1:37">
      <c r="A6" s="788">
        <v>43837</v>
      </c>
      <c r="B6">
        <v>1.0089085186458354E-5</v>
      </c>
      <c r="C6">
        <v>1.0324223757199662E-5</v>
      </c>
      <c r="D6">
        <v>1.0411717178870845E-5</v>
      </c>
      <c r="E6">
        <v>8.9812922186155204E-6</v>
      </c>
      <c r="F6">
        <v>9.0562820067077597E-6</v>
      </c>
      <c r="G6">
        <v>1.2030345479787742E-5</v>
      </c>
      <c r="H6">
        <v>1.5985401663101583E-5</v>
      </c>
      <c r="I6">
        <v>8.1372305666363334E-6</v>
      </c>
      <c r="J6">
        <v>5.3856910407944276E-6</v>
      </c>
      <c r="K6">
        <v>3.9927466326105334E-6</v>
      </c>
      <c r="L6">
        <v>3.9575799234000902E-6</v>
      </c>
      <c r="M6">
        <v>5.1637668358807793E-6</v>
      </c>
      <c r="N6">
        <v>9.6957480636433509E-6</v>
      </c>
      <c r="O6">
        <v>9.2226991536108476E-6</v>
      </c>
      <c r="P6">
        <v>8.6045981840143792E-6</v>
      </c>
      <c r="Q6">
        <v>9.6977958213173575E-6</v>
      </c>
      <c r="R6">
        <v>8.6155107977652367E-6</v>
      </c>
      <c r="S6">
        <v>9.0198475296365829E-6</v>
      </c>
      <c r="T6">
        <v>9.1004916169490365E-6</v>
      </c>
      <c r="U6">
        <v>9.1810616044196728E-6</v>
      </c>
      <c r="V6">
        <v>1.4975004040917562E-5</v>
      </c>
      <c r="W6">
        <v>8.2731741972263968E-6</v>
      </c>
      <c r="X6">
        <v>8.3098053314856205E-6</v>
      </c>
      <c r="Y6">
        <v>8.4586447646750607E-6</v>
      </c>
      <c r="Z6">
        <v>8.4586447646750607E-6</v>
      </c>
      <c r="AA6">
        <v>3.7041161347173278E-6</v>
      </c>
      <c r="AB6">
        <v>3.7959996114628189E-6</v>
      </c>
      <c r="AC6">
        <v>1.2618946671649757E-6</v>
      </c>
      <c r="AD6">
        <v>-2.4292458141936257E-5</v>
      </c>
      <c r="AE6">
        <v>1.8637066882509769E-5</v>
      </c>
      <c r="AF6">
        <v>5.1741785657921651E-6</v>
      </c>
      <c r="AG6">
        <v>1.1331468641275767E-5</v>
      </c>
      <c r="AH6">
        <v>-2.3442298661113802E-6</v>
      </c>
      <c r="AI6">
        <v>1.0582332560882257E-6</v>
      </c>
      <c r="AJ6">
        <v>-8.8512088191383679E-6</v>
      </c>
      <c r="AK6">
        <v>-1.2012314584779472E-5</v>
      </c>
    </row>
    <row r="7" spans="1:37">
      <c r="A7" s="788">
        <v>43838</v>
      </c>
      <c r="B7">
        <v>1.0089085186458354E-5</v>
      </c>
      <c r="C7">
        <v>1.0324223757199662E-5</v>
      </c>
      <c r="D7">
        <v>1.0411717178870845E-5</v>
      </c>
      <c r="E7">
        <v>8.9812922186155204E-6</v>
      </c>
      <c r="F7">
        <v>9.0562820067077597E-6</v>
      </c>
      <c r="G7">
        <v>1.2030345479787742E-5</v>
      </c>
      <c r="H7">
        <v>9.2999604707131305E-6</v>
      </c>
      <c r="I7">
        <v>1.2665899337017094E-5</v>
      </c>
      <c r="J7">
        <v>5.3856910407944276E-6</v>
      </c>
      <c r="K7">
        <v>6.2699829793530174E-6</v>
      </c>
      <c r="L7">
        <v>-1.5146408775649435E-6</v>
      </c>
      <c r="M7">
        <v>9.0347695626519458E-6</v>
      </c>
      <c r="N7">
        <v>4.3461314982153E-6</v>
      </c>
      <c r="O7">
        <v>9.2226991536108476E-6</v>
      </c>
      <c r="P7">
        <v>8.6045981840143792E-6</v>
      </c>
      <c r="Q7">
        <v>1.3491619166877912E-5</v>
      </c>
      <c r="R7">
        <v>8.6155107977652367E-6</v>
      </c>
      <c r="S7">
        <v>9.0198475296365829E-6</v>
      </c>
      <c r="T7">
        <v>9.1004916169490365E-6</v>
      </c>
      <c r="U7">
        <v>9.1810616044196728E-6</v>
      </c>
      <c r="V7">
        <v>6.2302639490507966E-5</v>
      </c>
      <c r="W7">
        <v>8.2731741972263968E-6</v>
      </c>
      <c r="X7">
        <v>8.3098053314856205E-6</v>
      </c>
      <c r="Y7">
        <v>8.4586447646750607E-6</v>
      </c>
      <c r="Z7">
        <v>8.4586447646750607E-6</v>
      </c>
      <c r="AA7">
        <v>3.7041161347173278E-6</v>
      </c>
      <c r="AB7">
        <v>3.7959996114628189E-6</v>
      </c>
      <c r="AC7">
        <v>-3.1825210998662201E-5</v>
      </c>
      <c r="AD7">
        <v>-1.932366699331223E-5</v>
      </c>
      <c r="AE7">
        <v>1.4443999998586809E-5</v>
      </c>
      <c r="AF7">
        <v>-1.6230811327119788E-5</v>
      </c>
      <c r="AG7">
        <v>1.3949444932890298E-5</v>
      </c>
      <c r="AH7">
        <v>2.2974059576510443E-5</v>
      </c>
      <c r="AI7">
        <v>-2.9678847887123494E-5</v>
      </c>
      <c r="AJ7">
        <v>-2.2808546688282696E-5</v>
      </c>
      <c r="AK7">
        <v>2.7660382292663545E-5</v>
      </c>
    </row>
    <row r="8" spans="1:37">
      <c r="A8" s="788">
        <v>43839</v>
      </c>
      <c r="B8">
        <v>1.0089085186458354E-5</v>
      </c>
      <c r="C8">
        <v>1.0324223757199662E-5</v>
      </c>
      <c r="D8">
        <v>1.0411717178870845E-5</v>
      </c>
      <c r="E8">
        <v>8.9812922186155204E-6</v>
      </c>
      <c r="F8">
        <v>9.0562820067077597E-6</v>
      </c>
      <c r="G8">
        <v>1.2030345479787742E-5</v>
      </c>
      <c r="H8">
        <v>1.5069916575133391E-5</v>
      </c>
      <c r="I8">
        <v>1.1924276064041804E-5</v>
      </c>
      <c r="J8">
        <v>5.3856910407944276E-6</v>
      </c>
      <c r="K8">
        <v>6.1862770407742577E-6</v>
      </c>
      <c r="L8">
        <v>9.0411253838226469E-6</v>
      </c>
      <c r="M8">
        <v>-1.1729327442196791E-6</v>
      </c>
      <c r="N8">
        <v>5.5770987037476518E-6</v>
      </c>
      <c r="O8">
        <v>9.2226991536108476E-6</v>
      </c>
      <c r="P8">
        <v>8.6045981840143792E-6</v>
      </c>
      <c r="Q8">
        <v>8.9455402972831166E-6</v>
      </c>
      <c r="R8">
        <v>8.6155107977652367E-6</v>
      </c>
      <c r="S8">
        <v>9.0198475296365829E-6</v>
      </c>
      <c r="T8">
        <v>9.1004916169490365E-6</v>
      </c>
      <c r="U8">
        <v>9.1810616044196728E-6</v>
      </c>
      <c r="V8">
        <v>3.9117241826922113E-5</v>
      </c>
      <c r="W8">
        <v>8.2731741972263968E-6</v>
      </c>
      <c r="X8">
        <v>8.3098053314856205E-6</v>
      </c>
      <c r="Y8">
        <v>8.4586447646750607E-6</v>
      </c>
      <c r="Z8">
        <v>8.4586447646750607E-6</v>
      </c>
      <c r="AA8">
        <v>3.7041161347173278E-6</v>
      </c>
      <c r="AB8">
        <v>3.7959996114628189E-6</v>
      </c>
      <c r="AC8">
        <v>3.080780989128673E-5</v>
      </c>
      <c r="AD8">
        <v>5.0745951321207185E-6</v>
      </c>
      <c r="AE8">
        <v>2.4288780233072685E-5</v>
      </c>
      <c r="AF8">
        <v>3.8163477922437133E-5</v>
      </c>
      <c r="AG8">
        <v>1.9944383598358151E-6</v>
      </c>
      <c r="AH8">
        <v>-1.9514618930560613E-6</v>
      </c>
      <c r="AI8">
        <v>7.5208888649558323E-6</v>
      </c>
      <c r="AJ8">
        <v>-2.5197315362629481E-6</v>
      </c>
      <c r="AK8">
        <v>3.5808327210914424E-5</v>
      </c>
    </row>
    <row r="9" spans="1:37">
      <c r="A9" s="788">
        <v>43840</v>
      </c>
      <c r="B9">
        <v>1.0089085186458354E-5</v>
      </c>
      <c r="C9">
        <v>1.0324223757199662E-5</v>
      </c>
      <c r="D9">
        <v>1.0411717178870845E-5</v>
      </c>
      <c r="E9">
        <v>8.9812922186155204E-6</v>
      </c>
      <c r="F9">
        <v>9.0562820067077597E-6</v>
      </c>
      <c r="G9">
        <v>1.2030345479787742E-5</v>
      </c>
      <c r="H9">
        <v>1.0524812222551816E-5</v>
      </c>
      <c r="I9">
        <v>1.2505063664390547E-5</v>
      </c>
      <c r="J9">
        <v>5.3856910407944276E-6</v>
      </c>
      <c r="K9">
        <v>5.7270851040243547E-6</v>
      </c>
      <c r="L9">
        <v>7.6057877505604672E-6</v>
      </c>
      <c r="M9">
        <v>-4.4312822870438143E-7</v>
      </c>
      <c r="N9">
        <v>6.1342372314186381E-6</v>
      </c>
      <c r="O9">
        <v>9.2226991536108476E-6</v>
      </c>
      <c r="P9">
        <v>8.6045981840143792E-6</v>
      </c>
      <c r="Q9">
        <v>8.9733930927167197E-6</v>
      </c>
      <c r="R9">
        <v>8.6155107977652367E-6</v>
      </c>
      <c r="S9">
        <v>9.0198475296365829E-6</v>
      </c>
      <c r="T9">
        <v>9.1004916169490365E-6</v>
      </c>
      <c r="U9">
        <v>9.1810616044196728E-6</v>
      </c>
      <c r="V9">
        <v>2.6388480641371452E-5</v>
      </c>
      <c r="W9">
        <v>8.2731741972263968E-6</v>
      </c>
      <c r="X9">
        <v>8.3098053314856205E-6</v>
      </c>
      <c r="Y9">
        <v>8.4586447646750607E-6</v>
      </c>
      <c r="Z9">
        <v>8.4586447646750607E-6</v>
      </c>
      <c r="AA9">
        <v>3.7041161347173278E-6</v>
      </c>
      <c r="AB9">
        <v>3.7959996114628189E-6</v>
      </c>
      <c r="AC9">
        <v>1.1601476151390512E-5</v>
      </c>
      <c r="AD9">
        <v>3.7968027026319408E-5</v>
      </c>
      <c r="AE9">
        <v>1.1015618913867708E-6</v>
      </c>
      <c r="AF9">
        <v>-1.1832934952921149E-5</v>
      </c>
      <c r="AG9">
        <v>1.3358525017785894E-5</v>
      </c>
      <c r="AH9">
        <v>-1.9234521743611845E-5</v>
      </c>
      <c r="AI9">
        <v>-1.8931580854261166E-5</v>
      </c>
      <c r="AJ9">
        <v>2.9172844462505011E-5</v>
      </c>
      <c r="AK9">
        <v>-1.6369196866855563E-5</v>
      </c>
    </row>
    <row r="10" spans="1:37">
      <c r="A10" s="788">
        <v>43843</v>
      </c>
      <c r="B10">
        <v>1.0089085186458354E-5</v>
      </c>
      <c r="C10">
        <v>1.0324223757199662E-5</v>
      </c>
      <c r="D10">
        <v>1.0411717178870845E-5</v>
      </c>
      <c r="E10">
        <v>8.9812922186155204E-6</v>
      </c>
      <c r="F10">
        <v>9.0562820067077597E-6</v>
      </c>
      <c r="G10">
        <v>1.2030345479787742E-5</v>
      </c>
      <c r="H10">
        <v>9.1874973918123708E-6</v>
      </c>
      <c r="I10">
        <v>1.1259177917884244E-5</v>
      </c>
      <c r="J10">
        <v>5.3856910407944276E-6</v>
      </c>
      <c r="K10">
        <v>6.136466343571101E-6</v>
      </c>
      <c r="L10">
        <v>1.2482811801822891E-5</v>
      </c>
      <c r="M10">
        <v>1.3398344247963224E-5</v>
      </c>
      <c r="N10">
        <v>5.4802371437233435E-6</v>
      </c>
      <c r="O10">
        <v>9.2226991536108476E-6</v>
      </c>
      <c r="P10">
        <v>8.6045981840143792E-6</v>
      </c>
      <c r="Q10">
        <v>2.0954116061588481E-5</v>
      </c>
      <c r="R10">
        <v>8.6155107977652367E-6</v>
      </c>
      <c r="S10">
        <v>9.0198475296365829E-6</v>
      </c>
      <c r="T10">
        <v>9.1004916169490365E-6</v>
      </c>
      <c r="U10">
        <v>9.1810616044196728E-6</v>
      </c>
      <c r="V10">
        <v>-4.5196876625870804E-5</v>
      </c>
      <c r="W10">
        <v>8.2731741972263968E-6</v>
      </c>
      <c r="X10">
        <v>8.3098053314856205E-6</v>
      </c>
      <c r="Y10">
        <v>8.4586447646750607E-6</v>
      </c>
      <c r="Z10">
        <v>8.4586447646750607E-6</v>
      </c>
      <c r="AA10">
        <v>3.7041161347173278E-6</v>
      </c>
      <c r="AB10">
        <v>3.7959996114628189E-6</v>
      </c>
      <c r="AC10">
        <v>1.0631572120595179E-5</v>
      </c>
      <c r="AD10">
        <v>5.0221243273185226E-5</v>
      </c>
      <c r="AE10">
        <v>1.2696042941040543E-5</v>
      </c>
      <c r="AF10">
        <v>9.6901177393754484E-5</v>
      </c>
      <c r="AG10">
        <v>6.0869566049046587E-5</v>
      </c>
      <c r="AH10">
        <v>4.262132324628354E-7</v>
      </c>
      <c r="AI10">
        <v>1.5010912371277608E-4</v>
      </c>
      <c r="AJ10">
        <v>1.8077042647550169E-4</v>
      </c>
      <c r="AK10">
        <v>3.8915959724341586E-5</v>
      </c>
    </row>
    <row r="11" spans="1:37">
      <c r="A11" s="788">
        <v>43844</v>
      </c>
      <c r="B11">
        <v>1.0089085186458354E-5</v>
      </c>
      <c r="C11">
        <v>1.0324223757199662E-5</v>
      </c>
      <c r="D11">
        <v>1.0411717178870845E-5</v>
      </c>
      <c r="E11">
        <v>8.9812922186155204E-6</v>
      </c>
      <c r="F11">
        <v>9.0562820067077597E-6</v>
      </c>
      <c r="G11">
        <v>1.2030345479787742E-5</v>
      </c>
      <c r="H11">
        <v>9.7201038101729857E-6</v>
      </c>
      <c r="I11">
        <v>9.0716518073847386E-6</v>
      </c>
      <c r="J11">
        <v>5.3856910407944276E-6</v>
      </c>
      <c r="K11">
        <v>5.9473094555698938E-6</v>
      </c>
      <c r="L11">
        <v>1.5902735184738504E-5</v>
      </c>
      <c r="M11">
        <v>4.8198386839885643E-6</v>
      </c>
      <c r="N11">
        <v>6.3021980663791056E-6</v>
      </c>
      <c r="O11">
        <v>9.2226991536108476E-6</v>
      </c>
      <c r="P11">
        <v>8.6045981840143792E-6</v>
      </c>
      <c r="Q11">
        <v>5.8664006845745575E-6</v>
      </c>
      <c r="R11">
        <v>8.6155107977652367E-6</v>
      </c>
      <c r="S11">
        <v>9.0198475296365829E-6</v>
      </c>
      <c r="T11">
        <v>9.1004916169490365E-6</v>
      </c>
      <c r="U11">
        <v>9.1810616044196728E-6</v>
      </c>
      <c r="V11">
        <v>8.6374334052878875E-5</v>
      </c>
      <c r="W11">
        <v>8.2731741972263968E-6</v>
      </c>
      <c r="X11">
        <v>8.3098053314856205E-6</v>
      </c>
      <c r="Y11">
        <v>8.4586447646750607E-6</v>
      </c>
      <c r="Z11">
        <v>8.4586447646750607E-6</v>
      </c>
      <c r="AA11">
        <v>3.7041161347173278E-6</v>
      </c>
      <c r="AB11">
        <v>3.7959996114628189E-6</v>
      </c>
      <c r="AC11">
        <v>2.7571007340776445E-5</v>
      </c>
      <c r="AD11">
        <v>-1.5861051840479479E-5</v>
      </c>
      <c r="AE11">
        <v>4.4533599229934501E-5</v>
      </c>
      <c r="AF11">
        <v>1.8965938650133964E-5</v>
      </c>
      <c r="AG11">
        <v>1.1583704792741401E-5</v>
      </c>
      <c r="AH11">
        <v>-1.2539272115530408E-7</v>
      </c>
      <c r="AI11">
        <v>4.8994678503819778E-5</v>
      </c>
      <c r="AJ11">
        <v>3.1491002515404708E-5</v>
      </c>
      <c r="AK11">
        <v>-6.518169591100409E-6</v>
      </c>
    </row>
    <row r="12" spans="1:37">
      <c r="A12" s="788">
        <v>43845</v>
      </c>
      <c r="B12">
        <v>1.0089085186458354E-5</v>
      </c>
      <c r="C12">
        <v>1.0324223757199662E-5</v>
      </c>
      <c r="D12">
        <v>1.0411717178870845E-5</v>
      </c>
      <c r="E12">
        <v>8.9812922186155204E-6</v>
      </c>
      <c r="F12">
        <v>9.0562820067077597E-6</v>
      </c>
      <c r="G12">
        <v>1.2030345479787742E-5</v>
      </c>
      <c r="H12">
        <v>8.8106952050097219E-6</v>
      </c>
      <c r="I12">
        <v>1.4966143042109081E-5</v>
      </c>
      <c r="J12">
        <v>5.3856910407944276E-6</v>
      </c>
      <c r="K12">
        <v>9.1593093868993953E-6</v>
      </c>
      <c r="L12">
        <v>3.2972537788907631E-6</v>
      </c>
      <c r="M12">
        <v>1.6462511593260843E-5</v>
      </c>
      <c r="N12">
        <v>6.3770802182773427E-6</v>
      </c>
      <c r="O12">
        <v>9.2226991536108476E-6</v>
      </c>
      <c r="P12">
        <v>8.6045981840143792E-6</v>
      </c>
      <c r="Q12">
        <v>1.0123750132102316E-5</v>
      </c>
      <c r="R12">
        <v>8.6155107977652367E-6</v>
      </c>
      <c r="S12">
        <v>9.0198475296365829E-6</v>
      </c>
      <c r="T12">
        <v>9.1004916169490365E-6</v>
      </c>
      <c r="U12">
        <v>9.1810616044196728E-6</v>
      </c>
      <c r="V12">
        <v>1.4037939041357197E-5</v>
      </c>
      <c r="W12">
        <v>8.2731741972263968E-6</v>
      </c>
      <c r="X12">
        <v>8.3098053314856205E-6</v>
      </c>
      <c r="Y12">
        <v>8.4586447646750607E-6</v>
      </c>
      <c r="Z12">
        <v>8.4586447646750607E-6</v>
      </c>
      <c r="AA12">
        <v>3.7041161347173278E-6</v>
      </c>
      <c r="AB12">
        <v>3.7959996114628189E-6</v>
      </c>
      <c r="AC12">
        <v>-6.5925393641513838E-5</v>
      </c>
      <c r="AD12">
        <v>-1.1994909812762523E-5</v>
      </c>
      <c r="AE12">
        <v>-4.9358133260277159E-5</v>
      </c>
      <c r="AF12">
        <v>2.772679783211718E-5</v>
      </c>
      <c r="AG12">
        <v>3.5712695631964222E-5</v>
      </c>
      <c r="AH12">
        <v>1.4364018794656986E-5</v>
      </c>
      <c r="AI12">
        <v>-7.680156307499631E-5</v>
      </c>
      <c r="AJ12">
        <v>-1.0143356285276795E-4</v>
      </c>
      <c r="AK12">
        <v>1.8009970116694697E-6</v>
      </c>
    </row>
    <row r="13" spans="1:37">
      <c r="A13" s="788">
        <v>43846</v>
      </c>
      <c r="B13">
        <v>1.0089085186458354E-5</v>
      </c>
      <c r="C13">
        <v>1.0324223757199662E-5</v>
      </c>
      <c r="D13">
        <v>1.0411717178870845E-5</v>
      </c>
      <c r="E13">
        <v>8.9812922186155204E-6</v>
      </c>
      <c r="F13">
        <v>9.0562820067077597E-6</v>
      </c>
      <c r="G13">
        <v>1.2030345479787742E-5</v>
      </c>
      <c r="H13">
        <v>1.1532236984800193E-5</v>
      </c>
      <c r="I13">
        <v>1.5237562170791818E-5</v>
      </c>
      <c r="J13">
        <v>5.3856910407944276E-6</v>
      </c>
      <c r="K13">
        <v>4.9355827139152099E-6</v>
      </c>
      <c r="L13">
        <v>1.5913158776947968E-5</v>
      </c>
      <c r="M13">
        <v>-1.9653811052734229E-6</v>
      </c>
      <c r="N13">
        <v>2.6067433349248859E-5</v>
      </c>
      <c r="O13">
        <v>9.2226991536108476E-6</v>
      </c>
      <c r="P13">
        <v>8.6045981840143792E-6</v>
      </c>
      <c r="Q13">
        <v>1.0081972859410371E-5</v>
      </c>
      <c r="R13">
        <v>8.6155107977652367E-6</v>
      </c>
      <c r="S13">
        <v>9.0198475296365829E-6</v>
      </c>
      <c r="T13">
        <v>9.1004916169490365E-6</v>
      </c>
      <c r="U13">
        <v>9.1810616044196728E-6</v>
      </c>
      <c r="V13">
        <v>-5.2355884279263084E-5</v>
      </c>
      <c r="W13">
        <v>8.2731741972263968E-6</v>
      </c>
      <c r="X13">
        <v>8.3098053314856205E-6</v>
      </c>
      <c r="Y13">
        <v>8.4586447646750607E-6</v>
      </c>
      <c r="Z13">
        <v>8.4586447646750607E-6</v>
      </c>
      <c r="AA13">
        <v>3.7041161347173278E-6</v>
      </c>
      <c r="AB13">
        <v>3.7959996114628189E-6</v>
      </c>
      <c r="AC13">
        <v>-4.5658317792027227E-5</v>
      </c>
      <c r="AD13">
        <v>-2.6075401752284623E-6</v>
      </c>
      <c r="AE13">
        <v>-3.2625483237719303E-5</v>
      </c>
      <c r="AF13">
        <v>1.7118535101245948E-5</v>
      </c>
      <c r="AG13">
        <v>7.5930986311512072E-6</v>
      </c>
      <c r="AH13">
        <v>-1.2648555178478293E-5</v>
      </c>
      <c r="AI13">
        <v>1.9847227613281059E-5</v>
      </c>
      <c r="AJ13">
        <v>2.4686928682099429E-5</v>
      </c>
      <c r="AK13">
        <v>4.8302548640377642E-5</v>
      </c>
    </row>
    <row r="14" spans="1:37">
      <c r="A14" s="788">
        <v>43847</v>
      </c>
      <c r="B14">
        <v>1.0089085186458354E-5</v>
      </c>
      <c r="C14">
        <v>1.0324223757199662E-5</v>
      </c>
      <c r="D14">
        <v>1.0411717178870845E-5</v>
      </c>
      <c r="E14">
        <v>8.9812922186155204E-6</v>
      </c>
      <c r="F14">
        <v>9.0562820067077597E-6</v>
      </c>
      <c r="G14">
        <v>1.2030345479787742E-5</v>
      </c>
      <c r="H14">
        <v>1.1529928549578017E-5</v>
      </c>
      <c r="I14">
        <v>7.4752284549475691E-6</v>
      </c>
      <c r="J14">
        <v>5.3856910407944276E-6</v>
      </c>
      <c r="K14">
        <v>6.0247042911612426E-6</v>
      </c>
      <c r="L14">
        <v>6.522574912202117E-6</v>
      </c>
      <c r="M14">
        <v>1.3251070069873095E-5</v>
      </c>
      <c r="N14">
        <v>-8.9084668981456612E-6</v>
      </c>
      <c r="O14">
        <v>9.2226991536108476E-6</v>
      </c>
      <c r="P14">
        <v>8.6045981840143792E-6</v>
      </c>
      <c r="Q14">
        <v>8.9824975065155864E-6</v>
      </c>
      <c r="R14">
        <v>8.6155107977652367E-6</v>
      </c>
      <c r="S14">
        <v>9.0198475296365829E-6</v>
      </c>
      <c r="T14">
        <v>9.1004916169490365E-6</v>
      </c>
      <c r="U14">
        <v>9.1810616044196728E-6</v>
      </c>
      <c r="V14">
        <v>5.5352089959831659E-5</v>
      </c>
      <c r="W14">
        <v>8.2731741972263968E-6</v>
      </c>
      <c r="X14">
        <v>8.3098053314856205E-6</v>
      </c>
      <c r="Y14">
        <v>8.4586447646750607E-6</v>
      </c>
      <c r="Z14">
        <v>8.4586447646750607E-6</v>
      </c>
      <c r="AA14">
        <v>3.7041161347173278E-6</v>
      </c>
      <c r="AB14">
        <v>3.7959996114628189E-6</v>
      </c>
      <c r="AC14">
        <v>9.2547377621488014E-5</v>
      </c>
      <c r="AD14">
        <v>2.581966744460984E-5</v>
      </c>
      <c r="AE14">
        <v>4.9339572162798717E-5</v>
      </c>
      <c r="AF14">
        <v>2.1744212682839328E-5</v>
      </c>
      <c r="AG14">
        <v>1.6482587823758445E-5</v>
      </c>
      <c r="AH14">
        <v>2.8677882907588437E-5</v>
      </c>
      <c r="AI14">
        <v>1.0862347509181803E-4</v>
      </c>
      <c r="AJ14">
        <v>1.9040188686041961E-4</v>
      </c>
      <c r="AK14">
        <v>1.7145302886873991E-5</v>
      </c>
    </row>
    <row r="15" spans="1:37">
      <c r="A15" s="788">
        <v>43850</v>
      </c>
      <c r="B15">
        <v>1.0089085186458354E-5</v>
      </c>
      <c r="C15">
        <v>1.0324223757199662E-5</v>
      </c>
      <c r="D15">
        <v>1.0411717178870845E-5</v>
      </c>
      <c r="E15">
        <v>8.9812922186155204E-6</v>
      </c>
      <c r="F15">
        <v>9.0562820067077597E-6</v>
      </c>
      <c r="G15">
        <v>1.2030345479787742E-5</v>
      </c>
      <c r="H15">
        <v>1.1260777958764834E-5</v>
      </c>
      <c r="I15">
        <v>1.2435666989615867E-5</v>
      </c>
      <c r="J15">
        <v>5.3856910407944276E-6</v>
      </c>
      <c r="K15">
        <v>6.8435787434509625E-6</v>
      </c>
      <c r="L15">
        <v>1.141965978516737E-5</v>
      </c>
      <c r="M15">
        <v>9.0159535541772582E-6</v>
      </c>
      <c r="N15">
        <v>5.6915927065347212E-6</v>
      </c>
      <c r="O15">
        <v>9.2226991536108476E-6</v>
      </c>
      <c r="P15">
        <v>8.6045981840143792E-6</v>
      </c>
      <c r="Q15">
        <v>6.4355123522830127E-6</v>
      </c>
      <c r="R15">
        <v>8.6155107977652367E-6</v>
      </c>
      <c r="S15">
        <v>9.0198475296365829E-6</v>
      </c>
      <c r="T15">
        <v>9.1004916169490365E-6</v>
      </c>
      <c r="U15">
        <v>9.1810616044196728E-6</v>
      </c>
      <c r="V15">
        <v>-4.6250522563078495E-5</v>
      </c>
      <c r="W15">
        <v>8.2731741972263968E-6</v>
      </c>
      <c r="X15">
        <v>8.3098053314856205E-6</v>
      </c>
      <c r="Y15">
        <v>8.4586447646750607E-6</v>
      </c>
      <c r="Z15">
        <v>8.4586447646750607E-6</v>
      </c>
      <c r="AA15">
        <v>3.7041161347173278E-6</v>
      </c>
      <c r="AB15">
        <v>3.7959996114628189E-6</v>
      </c>
      <c r="AC15">
        <v>-6.1839930697443757E-6</v>
      </c>
      <c r="AD15">
        <v>2.5303219389066767E-5</v>
      </c>
      <c r="AE15">
        <v>8.3127067282362518E-6</v>
      </c>
      <c r="AF15">
        <v>2.2990297888364487E-5</v>
      </c>
      <c r="AG15">
        <v>3.3395777685336635E-5</v>
      </c>
      <c r="AH15">
        <v>-4.0266512302072899E-5</v>
      </c>
      <c r="AI15">
        <v>9.7136136079987176E-5</v>
      </c>
      <c r="AJ15">
        <v>1.3378605930831067E-4</v>
      </c>
      <c r="AK15">
        <v>-3.8680602428153851E-6</v>
      </c>
    </row>
    <row r="16" spans="1:37">
      <c r="A16" s="788">
        <v>43851</v>
      </c>
      <c r="B16">
        <v>1.0089085186458354E-5</v>
      </c>
      <c r="C16">
        <v>1.0324223757199662E-5</v>
      </c>
      <c r="D16">
        <v>1.0411717178870845E-5</v>
      </c>
      <c r="E16">
        <v>8.9812922186155204E-6</v>
      </c>
      <c r="F16">
        <v>9.0562820067077597E-6</v>
      </c>
      <c r="G16">
        <v>1.2030345479787742E-5</v>
      </c>
      <c r="H16">
        <v>9.2843240879901138E-6</v>
      </c>
      <c r="I16">
        <v>1.0557178716535986E-5</v>
      </c>
      <c r="J16">
        <v>5.3856910407944276E-6</v>
      </c>
      <c r="K16">
        <v>2.2610577107855078E-6</v>
      </c>
      <c r="L16">
        <v>5.5833203881775265E-6</v>
      </c>
      <c r="M16">
        <v>-3.8105979206505938E-6</v>
      </c>
      <c r="N16">
        <v>5.5478149116652275E-6</v>
      </c>
      <c r="O16">
        <v>9.2226991536108476E-6</v>
      </c>
      <c r="P16">
        <v>8.6045981840143792E-6</v>
      </c>
      <c r="Q16">
        <v>2.2132940291704983E-5</v>
      </c>
      <c r="R16">
        <v>8.6155107977652367E-6</v>
      </c>
      <c r="S16">
        <v>9.0198475296365829E-6</v>
      </c>
      <c r="T16">
        <v>9.1004916169490365E-6</v>
      </c>
      <c r="U16">
        <v>9.1810616044196728E-6</v>
      </c>
      <c r="V16">
        <v>-5.5538421867094015E-6</v>
      </c>
      <c r="W16">
        <v>8.2731741972263968E-6</v>
      </c>
      <c r="X16">
        <v>8.3098053314856205E-6</v>
      </c>
      <c r="Y16">
        <v>8.4586447646750607E-6</v>
      </c>
      <c r="Z16">
        <v>8.4586447646750607E-6</v>
      </c>
      <c r="AA16">
        <v>3.7041161347173278E-6</v>
      </c>
      <c r="AB16">
        <v>3.7959996114628189E-6</v>
      </c>
      <c r="AC16">
        <v>-1.2434515463284336E-4</v>
      </c>
      <c r="AD16">
        <v>-1.2059436503880916E-4</v>
      </c>
      <c r="AE16">
        <v>-5.7557965211851862E-5</v>
      </c>
      <c r="AF16">
        <v>-3.7473702278328913E-6</v>
      </c>
      <c r="AG16">
        <v>2.2396607190533493E-5</v>
      </c>
      <c r="AH16">
        <v>1.9396838793817039E-5</v>
      </c>
      <c r="AI16">
        <v>-1.1007682766247196E-4</v>
      </c>
      <c r="AJ16">
        <v>-1.3553254282573369E-4</v>
      </c>
      <c r="AK16">
        <v>-7.6100156872271901E-6</v>
      </c>
    </row>
    <row r="17" spans="1:37">
      <c r="A17" s="788">
        <v>43852</v>
      </c>
      <c r="B17">
        <v>1.0089085186458354E-5</v>
      </c>
      <c r="C17">
        <v>1.0324223757199662E-5</v>
      </c>
      <c r="D17">
        <v>1.0411717178870845E-5</v>
      </c>
      <c r="E17">
        <v>8.9812922186155204E-6</v>
      </c>
      <c r="F17">
        <v>9.0562820067077597E-6</v>
      </c>
      <c r="G17">
        <v>1.2030345479787742E-5</v>
      </c>
      <c r="H17">
        <v>1.5044583025743918E-5</v>
      </c>
      <c r="I17">
        <v>1.2116429601296374E-5</v>
      </c>
      <c r="J17">
        <v>5.3856910407944276E-6</v>
      </c>
      <c r="K17">
        <v>6.0445737897339314E-6</v>
      </c>
      <c r="L17">
        <v>1.0311522305130439E-6</v>
      </c>
      <c r="M17">
        <v>2.3062102156785615E-5</v>
      </c>
      <c r="N17">
        <v>4.5619618916816765E-6</v>
      </c>
      <c r="O17">
        <v>9.2226991536108476E-6</v>
      </c>
      <c r="P17">
        <v>8.6045981840143792E-6</v>
      </c>
      <c r="Q17">
        <v>9.9706849756060473E-6</v>
      </c>
      <c r="R17">
        <v>8.6155107977652367E-6</v>
      </c>
      <c r="S17">
        <v>9.0198475296365829E-6</v>
      </c>
      <c r="T17">
        <v>9.1004916169490365E-6</v>
      </c>
      <c r="U17">
        <v>9.1810616044196728E-6</v>
      </c>
      <c r="V17">
        <v>8.3685058234094449E-5</v>
      </c>
      <c r="W17">
        <v>8.2731741972263968E-6</v>
      </c>
      <c r="X17">
        <v>8.3098053314856205E-6</v>
      </c>
      <c r="Y17">
        <v>8.4586447646750607E-6</v>
      </c>
      <c r="Z17">
        <v>8.4586447646750607E-6</v>
      </c>
      <c r="AA17">
        <v>3.7041161347173278E-6</v>
      </c>
      <c r="AB17">
        <v>3.7959996114628189E-6</v>
      </c>
      <c r="AC17">
        <v>1.1336020461477636E-4</v>
      </c>
      <c r="AD17">
        <v>-2.6184357141689762E-6</v>
      </c>
      <c r="AE17">
        <v>3.6134752060823505E-5</v>
      </c>
      <c r="AF17">
        <v>1.067058293717782E-5</v>
      </c>
      <c r="AG17">
        <v>3.2642129521354149E-5</v>
      </c>
      <c r="AH17">
        <v>6.2508655324915459E-5</v>
      </c>
      <c r="AI17">
        <v>7.5868182406622073E-5</v>
      </c>
      <c r="AJ17">
        <v>1.3847602976417852E-4</v>
      </c>
      <c r="AK17">
        <v>1.0374755671022086E-5</v>
      </c>
    </row>
    <row r="18" spans="1:37">
      <c r="A18" s="788">
        <v>43853</v>
      </c>
      <c r="B18">
        <v>1.0089085186458354E-5</v>
      </c>
      <c r="C18">
        <v>1.0324223757199662E-5</v>
      </c>
      <c r="D18">
        <v>1.0411717178870845E-5</v>
      </c>
      <c r="E18">
        <v>8.9812922186155204E-6</v>
      </c>
      <c r="F18">
        <v>9.0562820067077597E-6</v>
      </c>
      <c r="G18">
        <v>1.2030345479787742E-5</v>
      </c>
      <c r="H18">
        <v>1.0933809156510677E-5</v>
      </c>
      <c r="I18">
        <v>1.2895877096426034E-5</v>
      </c>
      <c r="J18">
        <v>5.3856910407944276E-6</v>
      </c>
      <c r="K18">
        <v>3.8530917282287193E-6</v>
      </c>
      <c r="L18">
        <v>3.9211950102071573E-6</v>
      </c>
      <c r="M18">
        <v>9.694779136850685E-6</v>
      </c>
      <c r="N18">
        <v>5.0012376497136305E-6</v>
      </c>
      <c r="O18">
        <v>9.2226991536108476E-6</v>
      </c>
      <c r="P18">
        <v>8.6045981840143792E-6</v>
      </c>
      <c r="Q18">
        <v>8.5208500221796152E-6</v>
      </c>
      <c r="R18">
        <v>8.6155107977652367E-6</v>
      </c>
      <c r="S18">
        <v>9.0198475296365829E-6</v>
      </c>
      <c r="T18">
        <v>9.1004916169490365E-6</v>
      </c>
      <c r="U18">
        <v>9.1810616044196728E-6</v>
      </c>
      <c r="V18">
        <v>-2.6395159097565295E-6</v>
      </c>
      <c r="W18">
        <v>8.2731741972263968E-6</v>
      </c>
      <c r="X18">
        <v>8.3098053314856205E-6</v>
      </c>
      <c r="Y18">
        <v>8.4586447646750607E-6</v>
      </c>
      <c r="Z18">
        <v>8.4586447646750607E-6</v>
      </c>
      <c r="AA18">
        <v>3.7041161347173278E-6</v>
      </c>
      <c r="AB18">
        <v>3.7959996114628189E-6</v>
      </c>
      <c r="AC18">
        <v>1.2084364839409778E-5</v>
      </c>
      <c r="AD18">
        <v>1.0969077719014121E-5</v>
      </c>
      <c r="AE18">
        <v>2.2167918980497971E-5</v>
      </c>
      <c r="AF18">
        <v>8.2713156063674031E-6</v>
      </c>
      <c r="AG18">
        <v>-1.3194432079666195E-6</v>
      </c>
      <c r="AH18">
        <v>1.7251943210561116E-5</v>
      </c>
      <c r="AI18">
        <v>1.4219025031537936E-4</v>
      </c>
      <c r="AJ18">
        <v>1.4893980632870176E-4</v>
      </c>
      <c r="AK18">
        <v>1.0103126938632023E-6</v>
      </c>
    </row>
    <row r="19" spans="1:37">
      <c r="A19" s="788">
        <v>43854</v>
      </c>
      <c r="B19">
        <v>1.0089085186458354E-5</v>
      </c>
      <c r="C19">
        <v>1.0324223757199662E-5</v>
      </c>
      <c r="D19">
        <v>1.0411717178870845E-5</v>
      </c>
      <c r="E19">
        <v>8.9812922186155204E-6</v>
      </c>
      <c r="F19">
        <v>9.0562820067077597E-6</v>
      </c>
      <c r="G19">
        <v>1.2030345479787742E-5</v>
      </c>
      <c r="H19">
        <v>1.2211546829259134E-5</v>
      </c>
      <c r="I19">
        <v>8.6713155996420711E-6</v>
      </c>
      <c r="J19">
        <v>5.3856910407944276E-6</v>
      </c>
      <c r="K19">
        <v>4.121836420102909E-6</v>
      </c>
      <c r="L19">
        <v>1.5489074297363459E-6</v>
      </c>
      <c r="M19">
        <v>9.8989612971649886E-6</v>
      </c>
      <c r="N19">
        <v>5.2139036769062841E-6</v>
      </c>
      <c r="O19">
        <v>9.2226991536108476E-6</v>
      </c>
      <c r="P19">
        <v>8.6045981840143792E-6</v>
      </c>
      <c r="Q19">
        <v>1.1422268715122641E-5</v>
      </c>
      <c r="R19">
        <v>8.6155107977652367E-6</v>
      </c>
      <c r="S19">
        <v>9.0198475296365829E-6</v>
      </c>
      <c r="T19">
        <v>9.1004916169490365E-6</v>
      </c>
      <c r="U19">
        <v>9.1810616044196728E-6</v>
      </c>
      <c r="V19">
        <v>2.1179837698645624E-5</v>
      </c>
      <c r="W19">
        <v>8.2731741972263968E-6</v>
      </c>
      <c r="X19">
        <v>8.3098053314856205E-6</v>
      </c>
      <c r="Y19">
        <v>8.4586447646750607E-6</v>
      </c>
      <c r="Z19">
        <v>8.4586447646750607E-6</v>
      </c>
      <c r="AA19">
        <v>3.7041161347173278E-6</v>
      </c>
      <c r="AB19">
        <v>3.7959996114628189E-6</v>
      </c>
      <c r="AC19">
        <v>-1.3466531838497999E-4</v>
      </c>
      <c r="AD19">
        <v>-4.196845823394857E-5</v>
      </c>
      <c r="AE19">
        <v>-1.133265013286422E-5</v>
      </c>
      <c r="AF19">
        <v>-1.1881494066301458E-5</v>
      </c>
      <c r="AG19">
        <v>1.6152458803242453E-6</v>
      </c>
      <c r="AH19">
        <v>1.0089802192667641E-5</v>
      </c>
      <c r="AI19">
        <v>-8.4736446355484498E-5</v>
      </c>
      <c r="AJ19">
        <v>-2.0642464249029659E-4</v>
      </c>
      <c r="AK19">
        <v>-4.7958621950673354E-5</v>
      </c>
    </row>
    <row r="20" spans="1:37">
      <c r="A20" s="788">
        <v>43857</v>
      </c>
      <c r="B20">
        <v>1.0089085186458354E-5</v>
      </c>
      <c r="C20">
        <v>1.0324223757199662E-5</v>
      </c>
      <c r="D20">
        <v>1.0411717178870845E-5</v>
      </c>
      <c r="E20">
        <v>8.9812922186155204E-6</v>
      </c>
      <c r="F20">
        <v>9.0562820067077597E-6</v>
      </c>
      <c r="G20">
        <v>1.2030345479787742E-5</v>
      </c>
      <c r="H20">
        <v>1.1782444624009258E-5</v>
      </c>
      <c r="I20">
        <v>1.1383256022858746E-5</v>
      </c>
      <c r="J20">
        <v>5.3856910407944276E-6</v>
      </c>
      <c r="K20">
        <v>6.8256925712603339E-6</v>
      </c>
      <c r="L20">
        <v>6.0118753355936862E-6</v>
      </c>
      <c r="M20">
        <v>1.4933602787493784E-6</v>
      </c>
      <c r="N20">
        <v>5.9172113679267118E-6</v>
      </c>
      <c r="O20">
        <v>9.2226991536108476E-6</v>
      </c>
      <c r="P20">
        <v>8.6045981840143792E-6</v>
      </c>
      <c r="Q20">
        <v>1.8127824527056191E-5</v>
      </c>
      <c r="R20">
        <v>8.6155107977652367E-6</v>
      </c>
      <c r="S20">
        <v>9.0198475296365829E-6</v>
      </c>
      <c r="T20">
        <v>9.1004916169490365E-6</v>
      </c>
      <c r="U20">
        <v>9.1810616044196728E-6</v>
      </c>
      <c r="V20">
        <v>-2.3901979671665297E-5</v>
      </c>
      <c r="W20">
        <v>8.2731741972263968E-6</v>
      </c>
      <c r="X20">
        <v>8.3098053314856205E-6</v>
      </c>
      <c r="Y20">
        <v>8.4586447646750607E-6</v>
      </c>
      <c r="Z20">
        <v>8.4586447646750607E-6</v>
      </c>
      <c r="AA20">
        <v>3.7041161347173278E-6</v>
      </c>
      <c r="AB20">
        <v>3.7959996114628189E-6</v>
      </c>
      <c r="AC20">
        <v>-3.406443454977093E-4</v>
      </c>
      <c r="AD20">
        <v>-5.7850920218921466E-5</v>
      </c>
      <c r="AE20">
        <v>-3.7180730397531891E-5</v>
      </c>
      <c r="AF20">
        <v>-3.4676957690588099E-5</v>
      </c>
      <c r="AG20">
        <v>1.4047351337165282E-6</v>
      </c>
      <c r="AH20">
        <v>1.6376981937127333E-5</v>
      </c>
      <c r="AI20">
        <v>-3.619943797170888E-4</v>
      </c>
      <c r="AJ20">
        <v>-5.1101515444391119E-4</v>
      </c>
      <c r="AK20">
        <v>-8.1895712417083267E-5</v>
      </c>
    </row>
    <row r="21" spans="1:37">
      <c r="A21" s="788">
        <v>43858</v>
      </c>
      <c r="B21">
        <v>1.0089085186458354E-5</v>
      </c>
      <c r="C21">
        <v>1.0324223757199662E-5</v>
      </c>
      <c r="D21">
        <v>1.0411717178870845E-5</v>
      </c>
      <c r="E21">
        <v>8.9812922186155204E-6</v>
      </c>
      <c r="F21">
        <v>9.0562820067077597E-6</v>
      </c>
      <c r="G21">
        <v>1.2030345479787742E-5</v>
      </c>
      <c r="H21">
        <v>1.1247001687939928E-5</v>
      </c>
      <c r="I21">
        <v>1.2474235048468075E-5</v>
      </c>
      <c r="J21">
        <v>5.3856910407944276E-6</v>
      </c>
      <c r="K21">
        <v>4.6116741231173823E-6</v>
      </c>
      <c r="L21">
        <v>7.8785140260606574E-7</v>
      </c>
      <c r="M21">
        <v>1.6880479308269969E-7</v>
      </c>
      <c r="N21">
        <v>6.3683666323356647E-6</v>
      </c>
      <c r="O21">
        <v>9.2226991536108476E-6</v>
      </c>
      <c r="P21">
        <v>8.6045981840143792E-6</v>
      </c>
      <c r="Q21">
        <v>9.0134522718940962E-6</v>
      </c>
      <c r="R21">
        <v>8.6155107977652367E-6</v>
      </c>
      <c r="S21">
        <v>9.0198475296365829E-6</v>
      </c>
      <c r="T21">
        <v>9.1004916169490365E-6</v>
      </c>
      <c r="U21">
        <v>9.1810616044196728E-6</v>
      </c>
      <c r="V21">
        <v>4.0629450997216494E-5</v>
      </c>
      <c r="W21">
        <v>8.2731741972263968E-6</v>
      </c>
      <c r="X21">
        <v>8.3098053314856205E-6</v>
      </c>
      <c r="Y21">
        <v>8.4586447646750607E-6</v>
      </c>
      <c r="Z21">
        <v>8.4586447646750607E-6</v>
      </c>
      <c r="AA21">
        <v>3.7041161347173278E-6</v>
      </c>
      <c r="AB21">
        <v>3.7959996114628189E-6</v>
      </c>
      <c r="AC21">
        <v>1.8075608317461023E-4</v>
      </c>
      <c r="AD21">
        <v>6.6459748730174359E-5</v>
      </c>
      <c r="AE21">
        <v>2.5222327698565251E-5</v>
      </c>
      <c r="AF21">
        <v>5.2882244161178708E-5</v>
      </c>
      <c r="AG21">
        <v>3.48563566766158E-5</v>
      </c>
      <c r="AH21">
        <v>1.7386784878585803E-5</v>
      </c>
      <c r="AI21">
        <v>2.4533387736136892E-4</v>
      </c>
      <c r="AJ21">
        <v>2.346897508863799E-4</v>
      </c>
      <c r="AK21">
        <v>6.5337337826170129E-5</v>
      </c>
    </row>
    <row r="22" spans="1:37">
      <c r="A22" s="788">
        <v>43859</v>
      </c>
      <c r="B22">
        <v>1.0089085186458354E-5</v>
      </c>
      <c r="C22">
        <v>1.0324223757199662E-5</v>
      </c>
      <c r="D22">
        <v>1.0411717178870845E-5</v>
      </c>
      <c r="E22">
        <v>8.9812922186155204E-6</v>
      </c>
      <c r="F22">
        <v>9.0562820067077597E-6</v>
      </c>
      <c r="G22">
        <v>1.2030345479787742E-5</v>
      </c>
      <c r="H22">
        <v>1.0605290987669491E-5</v>
      </c>
      <c r="I22">
        <v>1.1845960914156705E-5</v>
      </c>
      <c r="J22">
        <v>5.3856910407944276E-6</v>
      </c>
      <c r="K22">
        <v>5.6640818746529936E-6</v>
      </c>
      <c r="L22">
        <v>6.5602714194596961E-6</v>
      </c>
      <c r="M22">
        <v>1.0660601637010815E-5</v>
      </c>
      <c r="N22">
        <v>4.9409284514354117E-6</v>
      </c>
      <c r="O22">
        <v>9.2226991536108476E-6</v>
      </c>
      <c r="P22">
        <v>8.6045981840143792E-6</v>
      </c>
      <c r="Q22">
        <v>8.7829635773459807E-6</v>
      </c>
      <c r="R22">
        <v>8.6155107977652367E-6</v>
      </c>
      <c r="S22">
        <v>9.0198475296365829E-6</v>
      </c>
      <c r="T22">
        <v>9.1004916169490365E-6</v>
      </c>
      <c r="U22">
        <v>9.1810616044196728E-6</v>
      </c>
      <c r="V22">
        <v>4.9921699839609704E-5</v>
      </c>
      <c r="W22">
        <v>8.2731741972263968E-6</v>
      </c>
      <c r="X22">
        <v>8.3098053314856205E-6</v>
      </c>
      <c r="Y22">
        <v>8.4586447646750607E-6</v>
      </c>
      <c r="Z22">
        <v>8.4586447646750607E-6</v>
      </c>
      <c r="AA22">
        <v>3.7041161347173278E-6</v>
      </c>
      <c r="AB22">
        <v>3.7959996114628189E-6</v>
      </c>
      <c r="AC22">
        <v>-9.8826137510360512E-5</v>
      </c>
      <c r="AD22">
        <v>2.3331085758726557E-5</v>
      </c>
      <c r="AE22">
        <v>-2.3113680550612694E-5</v>
      </c>
      <c r="AF22">
        <v>1.6738593676235425E-6</v>
      </c>
      <c r="AG22">
        <v>-1.5183522276032147E-5</v>
      </c>
      <c r="AH22">
        <v>-4.0222810762858829E-5</v>
      </c>
      <c r="AI22">
        <v>-5.4121290551218948E-5</v>
      </c>
      <c r="AJ22">
        <v>-5.9112551557208298E-5</v>
      </c>
      <c r="AK22">
        <v>-1.3722216278008737E-5</v>
      </c>
    </row>
    <row r="23" spans="1:37">
      <c r="A23" s="788">
        <v>43860</v>
      </c>
      <c r="B23">
        <v>1.0089085186458354E-5</v>
      </c>
      <c r="C23">
        <v>1.0324223757199662E-5</v>
      </c>
      <c r="D23">
        <v>1.0411717178870845E-5</v>
      </c>
      <c r="E23">
        <v>8.9812922186155204E-6</v>
      </c>
      <c r="F23">
        <v>9.0562820067077597E-6</v>
      </c>
      <c r="G23">
        <v>1.2030345479787742E-5</v>
      </c>
      <c r="H23">
        <v>1.0496772486681038E-5</v>
      </c>
      <c r="I23">
        <v>1.0863479347820259E-5</v>
      </c>
      <c r="J23">
        <v>5.3856910407944276E-6</v>
      </c>
      <c r="K23">
        <v>6.832834938211363E-6</v>
      </c>
      <c r="L23">
        <v>1.0055845274507646E-5</v>
      </c>
      <c r="M23">
        <v>-1.3901037446854048E-5</v>
      </c>
      <c r="N23">
        <v>5.1254781883358193E-6</v>
      </c>
      <c r="O23">
        <v>9.2226991536108476E-6</v>
      </c>
      <c r="P23">
        <v>8.6045981840143792E-6</v>
      </c>
      <c r="Q23">
        <v>9.9227394338754501E-6</v>
      </c>
      <c r="R23">
        <v>8.6155107977652367E-6</v>
      </c>
      <c r="S23">
        <v>9.0198475296365829E-6</v>
      </c>
      <c r="T23">
        <v>9.1004916169490365E-6</v>
      </c>
      <c r="U23">
        <v>9.1810616044196728E-6</v>
      </c>
      <c r="V23">
        <v>-2.6383441215407147E-5</v>
      </c>
      <c r="W23">
        <v>8.2731741972263968E-6</v>
      </c>
      <c r="X23">
        <v>8.3098053314856205E-6</v>
      </c>
      <c r="Y23">
        <v>8.4586447646750607E-6</v>
      </c>
      <c r="Z23">
        <v>8.4586447646750607E-6</v>
      </c>
      <c r="AA23">
        <v>3.7041161347173278E-6</v>
      </c>
      <c r="AB23">
        <v>3.7959996114628189E-6</v>
      </c>
      <c r="AC23">
        <v>-1.0677024818881165E-4</v>
      </c>
      <c r="AD23">
        <v>3.9572025720674424E-5</v>
      </c>
      <c r="AE23">
        <v>-8.8497814511728778E-6</v>
      </c>
      <c r="AF23">
        <v>1.9556415855143117E-5</v>
      </c>
      <c r="AG23">
        <v>1.0395112752183966E-5</v>
      </c>
      <c r="AH23">
        <v>-5.0447345207271787E-6</v>
      </c>
      <c r="AI23">
        <v>-4.7159327439373345E-5</v>
      </c>
      <c r="AJ23">
        <v>-6.1478491928204656E-5</v>
      </c>
      <c r="AK23">
        <v>2.7800890678816303E-5</v>
      </c>
    </row>
    <row r="24" spans="1:37">
      <c r="A24" s="788">
        <v>43861</v>
      </c>
      <c r="B24">
        <v>1.0089085186458354E-5</v>
      </c>
      <c r="C24">
        <v>1.0324223757199662E-5</v>
      </c>
      <c r="D24">
        <v>1.0411717178870845E-5</v>
      </c>
      <c r="E24">
        <v>8.9812922186155204E-6</v>
      </c>
      <c r="F24">
        <v>9.0562820067077597E-6</v>
      </c>
      <c r="G24">
        <v>1.2030345479787742E-5</v>
      </c>
      <c r="H24">
        <v>6.8722686977139341E-6</v>
      </c>
      <c r="I24">
        <v>9.1811100599713319E-6</v>
      </c>
      <c r="J24">
        <v>5.3856910407944276E-6</v>
      </c>
      <c r="K24">
        <v>-1.7545406736303449E-7</v>
      </c>
      <c r="L24">
        <v>5.7761269191189518E-6</v>
      </c>
      <c r="M24">
        <v>9.3503125648396692E-6</v>
      </c>
      <c r="N24">
        <v>4.8094139896250001E-6</v>
      </c>
      <c r="O24">
        <v>9.2226991536108476E-6</v>
      </c>
      <c r="P24">
        <v>8.6045981840143792E-6</v>
      </c>
      <c r="Q24">
        <v>9.3899194233202364E-6</v>
      </c>
      <c r="R24">
        <v>8.6155107977652367E-6</v>
      </c>
      <c r="S24">
        <v>9.0198475296365829E-6</v>
      </c>
      <c r="T24">
        <v>9.1004916169490365E-6</v>
      </c>
      <c r="U24">
        <v>9.1810616044196728E-6</v>
      </c>
      <c r="V24">
        <v>-2.9107811789722552E-5</v>
      </c>
      <c r="W24">
        <v>8.2731741972263968E-6</v>
      </c>
      <c r="X24">
        <v>8.3098053314856205E-6</v>
      </c>
      <c r="Y24">
        <v>8.4586447646750607E-6</v>
      </c>
      <c r="Z24">
        <v>8.4586447646750607E-6</v>
      </c>
      <c r="AA24">
        <v>3.7041161347173278E-6</v>
      </c>
      <c r="AB24">
        <v>3.7959996114628189E-6</v>
      </c>
      <c r="AC24">
        <v>-1.4605538737191004E-4</v>
      </c>
      <c r="AD24">
        <v>7.161151708907077E-5</v>
      </c>
      <c r="AE24">
        <v>1.9050856349234202E-6</v>
      </c>
      <c r="AF24">
        <v>-5.4060858002297209E-5</v>
      </c>
      <c r="AG24">
        <v>2.920871711772355E-5</v>
      </c>
      <c r="AH24">
        <v>-1.5813915366805763E-5</v>
      </c>
      <c r="AI24">
        <v>-1.4685826549067692E-4</v>
      </c>
      <c r="AJ24">
        <v>-7.2180097608098853E-5</v>
      </c>
      <c r="AK24">
        <v>-9.4641674851452258E-5</v>
      </c>
    </row>
    <row r="25" spans="1:37">
      <c r="A25" s="788">
        <v>43864</v>
      </c>
      <c r="B25">
        <v>1.0089085186458354E-5</v>
      </c>
      <c r="C25">
        <v>1.0324223757199662E-5</v>
      </c>
      <c r="D25">
        <v>1.0411717178870845E-5</v>
      </c>
      <c r="E25">
        <v>8.9812922186155204E-6</v>
      </c>
      <c r="F25">
        <v>9.0562820067077597E-6</v>
      </c>
      <c r="G25">
        <v>1.2030345479787742E-5</v>
      </c>
      <c r="H25">
        <v>7.6171875000042628E-6</v>
      </c>
      <c r="I25">
        <v>5.3391568157340427E-5</v>
      </c>
      <c r="J25">
        <v>5.3856910407944276E-6</v>
      </c>
      <c r="K25">
        <v>4.199229458942E-6</v>
      </c>
      <c r="L25">
        <v>1.2732830851871313E-5</v>
      </c>
      <c r="M25">
        <v>8.1525727044379446E-6</v>
      </c>
      <c r="N25">
        <v>3.5917770864500656E-6</v>
      </c>
      <c r="O25">
        <v>9.2226991536108476E-6</v>
      </c>
      <c r="P25">
        <v>8.6045981840143792E-6</v>
      </c>
      <c r="Q25">
        <v>1.6433712537455847E-5</v>
      </c>
      <c r="R25">
        <v>9.5706549885807862E-6</v>
      </c>
      <c r="S25">
        <v>9.975009268115899E-6</v>
      </c>
      <c r="T25">
        <v>1.0055656855273211E-5</v>
      </c>
      <c r="U25">
        <v>1.0136230339374387E-5</v>
      </c>
      <c r="V25">
        <v>5.0549780196135433E-5</v>
      </c>
      <c r="W25">
        <v>9.141506232066555E-6</v>
      </c>
      <c r="X25">
        <v>9.1781389560718916E-6</v>
      </c>
      <c r="Y25">
        <v>8.4586447646750607E-6</v>
      </c>
      <c r="Z25">
        <v>8.4586447646750607E-6</v>
      </c>
      <c r="AA25">
        <v>3.7041161347173278E-6</v>
      </c>
      <c r="AB25">
        <v>3.7959996114628189E-6</v>
      </c>
      <c r="AC25">
        <v>3.3732170905725893E-5</v>
      </c>
      <c r="AD25">
        <v>-7.9783976892219832E-5</v>
      </c>
      <c r="AE25">
        <v>1.1617050169693277E-5</v>
      </c>
      <c r="AF25">
        <v>2.8478375547591472E-5</v>
      </c>
      <c r="AG25">
        <v>7.9841293894111762E-6</v>
      </c>
      <c r="AH25">
        <v>4.0372080871655671E-5</v>
      </c>
      <c r="AI25">
        <v>6.5107228955212372E-5</v>
      </c>
      <c r="AJ25">
        <v>1.1158727901977029E-4</v>
      </c>
      <c r="AK25">
        <v>2.9076381632552329E-5</v>
      </c>
    </row>
    <row r="26" spans="1:37">
      <c r="A26" s="788">
        <v>43865</v>
      </c>
      <c r="B26">
        <v>1.0089085186458354E-5</v>
      </c>
      <c r="C26">
        <v>1.0324223757199662E-5</v>
      </c>
      <c r="D26">
        <v>1.0411717178870845E-5</v>
      </c>
      <c r="E26">
        <v>8.9812922186155204E-6</v>
      </c>
      <c r="F26">
        <v>9.0562820067077597E-6</v>
      </c>
      <c r="G26">
        <v>1.2030345479787742E-5</v>
      </c>
      <c r="H26">
        <v>1.7043200704165427E-6</v>
      </c>
      <c r="I26">
        <v>-3.9089360680854664E-6</v>
      </c>
      <c r="J26">
        <v>5.3856910407944276E-6</v>
      </c>
      <c r="K26">
        <v>3.7307367775724744E-6</v>
      </c>
      <c r="L26">
        <v>3.9931128699151945E-6</v>
      </c>
      <c r="M26">
        <v>7.6957587856554713E-6</v>
      </c>
      <c r="N26">
        <v>4.3709909524636713E-6</v>
      </c>
      <c r="O26">
        <v>9.2226991536108476E-6</v>
      </c>
      <c r="P26">
        <v>8.6045981840143792E-6</v>
      </c>
      <c r="Q26">
        <v>9.8266435947635956E-6</v>
      </c>
      <c r="R26">
        <v>9.5706549885807862E-6</v>
      </c>
      <c r="S26">
        <v>9.975009268115899E-6</v>
      </c>
      <c r="T26">
        <v>1.0055656855273211E-5</v>
      </c>
      <c r="U26">
        <v>1.0136230339374387E-5</v>
      </c>
      <c r="V26">
        <v>2.9881729468489662E-5</v>
      </c>
      <c r="W26">
        <v>9.141506232066555E-6</v>
      </c>
      <c r="X26">
        <v>9.1781389560718916E-6</v>
      </c>
      <c r="Y26">
        <v>8.4586447646750607E-6</v>
      </c>
      <c r="Z26">
        <v>8.4586447646750607E-6</v>
      </c>
      <c r="AA26">
        <v>3.7041161347173278E-6</v>
      </c>
      <c r="AB26">
        <v>3.7959996114628189E-6</v>
      </c>
      <c r="AC26">
        <v>1.7147163095041496E-4</v>
      </c>
      <c r="AD26">
        <v>-8.8954321498929681E-5</v>
      </c>
      <c r="AE26">
        <v>1.516633248726529E-5</v>
      </c>
      <c r="AF26">
        <v>2.959144711721651E-5</v>
      </c>
      <c r="AG26">
        <v>1.5154887794621708E-6</v>
      </c>
      <c r="AH26">
        <v>-6.5526778893876259E-5</v>
      </c>
      <c r="AI26">
        <v>1.311302047137697E-4</v>
      </c>
      <c r="AJ26">
        <v>1.0743819600039229E-4</v>
      </c>
      <c r="AK26">
        <v>8.3058463597686095E-5</v>
      </c>
    </row>
    <row r="27" spans="1:37">
      <c r="A27" s="788">
        <v>43866</v>
      </c>
      <c r="B27">
        <v>1.0089085186458354E-5</v>
      </c>
      <c r="C27">
        <v>1.0324223757199662E-5</v>
      </c>
      <c r="D27">
        <v>1.0411717178870845E-5</v>
      </c>
      <c r="E27">
        <v>8.9812922186155204E-6</v>
      </c>
      <c r="F27">
        <v>9.0562820067077597E-6</v>
      </c>
      <c r="G27">
        <v>1.2030345479787742E-5</v>
      </c>
      <c r="H27">
        <v>-3.7280898439391308E-7</v>
      </c>
      <c r="I27">
        <v>-6.9302321711333544E-6</v>
      </c>
      <c r="J27">
        <v>5.3856910407944276E-6</v>
      </c>
      <c r="K27">
        <v>-1.0640989918982769E-6</v>
      </c>
      <c r="L27">
        <v>5.8897887048374289E-6</v>
      </c>
      <c r="M27">
        <v>5.3322197513466564E-6</v>
      </c>
      <c r="N27">
        <v>6.051303477158854E-6</v>
      </c>
      <c r="O27">
        <v>9.2226991536108476E-6</v>
      </c>
      <c r="P27">
        <v>8.6045981840143792E-6</v>
      </c>
      <c r="Q27">
        <v>1.0731140330172195E-5</v>
      </c>
      <c r="R27">
        <v>9.5706549885807862E-6</v>
      </c>
      <c r="S27">
        <v>9.975009268115899E-6</v>
      </c>
      <c r="T27">
        <v>1.0055656855273211E-5</v>
      </c>
      <c r="U27">
        <v>1.0136230339374387E-5</v>
      </c>
      <c r="V27">
        <v>7.9884422782493757E-5</v>
      </c>
      <c r="W27">
        <v>9.141506232066555E-6</v>
      </c>
      <c r="X27">
        <v>9.1781389560718916E-6</v>
      </c>
      <c r="Y27">
        <v>8.4586447646750607E-6</v>
      </c>
      <c r="Z27">
        <v>8.4586447646750607E-6</v>
      </c>
      <c r="AA27">
        <v>3.7041161347173278E-6</v>
      </c>
      <c r="AB27">
        <v>3.7959996114628189E-6</v>
      </c>
      <c r="AC27">
        <v>1.4346936627739339E-4</v>
      </c>
      <c r="AD27">
        <v>9.0110671643028889E-5</v>
      </c>
      <c r="AE27">
        <v>4.9596567307025335E-5</v>
      </c>
      <c r="AF27">
        <v>3.1918045723777766E-5</v>
      </c>
      <c r="AG27">
        <v>9.0427086570987744E-6</v>
      </c>
      <c r="AH27">
        <v>2.0783461346129963E-5</v>
      </c>
      <c r="AI27">
        <v>5.025308450879562E-5</v>
      </c>
      <c r="AJ27">
        <v>1.2811053119221594E-4</v>
      </c>
      <c r="AK27">
        <v>5.0588170753689269E-5</v>
      </c>
    </row>
    <row r="28" spans="1:37">
      <c r="A28" s="788">
        <v>43867</v>
      </c>
      <c r="B28">
        <v>9.5272900584123106E-6</v>
      </c>
      <c r="C28">
        <v>9.7493353009660941E-6</v>
      </c>
      <c r="D28">
        <v>9.8319567865675034E-6</v>
      </c>
      <c r="E28">
        <v>8.6158739965981112E-6</v>
      </c>
      <c r="F28">
        <v>8.6908630712514414E-6</v>
      </c>
      <c r="G28">
        <v>1.1360454270193544E-5</v>
      </c>
      <c r="H28">
        <v>-3.1955262631839785E-7</v>
      </c>
      <c r="I28">
        <v>-2.0420215593141221E-5</v>
      </c>
      <c r="J28">
        <v>5.1420846185919805E-6</v>
      </c>
      <c r="K28">
        <v>4.7243281613759791E-6</v>
      </c>
      <c r="L28">
        <v>2.1837409412114539E-6</v>
      </c>
      <c r="M28">
        <v>-1.2971068942761123E-6</v>
      </c>
      <c r="N28">
        <v>4.1407232639755874E-6</v>
      </c>
      <c r="O28">
        <v>8.9181674307354798E-6</v>
      </c>
      <c r="P28">
        <v>8.3000723416759576E-6</v>
      </c>
      <c r="Q28">
        <v>8.8720123316008427E-6</v>
      </c>
      <c r="R28">
        <v>9.5706549885807862E-6</v>
      </c>
      <c r="S28">
        <v>9.975009268115899E-6</v>
      </c>
      <c r="T28">
        <v>1.0055656855273211E-5</v>
      </c>
      <c r="U28">
        <v>1.0136230339374387E-5</v>
      </c>
      <c r="V28">
        <v>-2.3551466084475562E-5</v>
      </c>
      <c r="W28">
        <v>9.141506232066555E-6</v>
      </c>
      <c r="X28">
        <v>9.1781389560718916E-6</v>
      </c>
      <c r="Y28">
        <v>8.4586447646750607E-6</v>
      </c>
      <c r="Z28">
        <v>8.4586447646750607E-6</v>
      </c>
      <c r="AA28">
        <v>3.7041161347173278E-6</v>
      </c>
      <c r="AB28">
        <v>3.7959996114628189E-6</v>
      </c>
      <c r="AC28">
        <v>-2.6711965450398888E-7</v>
      </c>
      <c r="AD28">
        <v>6.8355347791732024E-5</v>
      </c>
      <c r="AE28">
        <v>-2.8311159335797644E-6</v>
      </c>
      <c r="AF28">
        <v>6.3432405081387259E-6</v>
      </c>
      <c r="AG28">
        <v>1.1491300873911481E-5</v>
      </c>
      <c r="AH28">
        <v>1.1572187899944187E-5</v>
      </c>
      <c r="AI28">
        <v>-1.2635488757765324E-4</v>
      </c>
      <c r="AJ28">
        <v>-1.8226809008222989E-4</v>
      </c>
      <c r="AK28">
        <v>1.8127306784301299E-5</v>
      </c>
    </row>
    <row r="29" spans="1:37">
      <c r="A29" s="788">
        <v>43868</v>
      </c>
      <c r="B29">
        <v>9.5272900584123106E-6</v>
      </c>
      <c r="C29">
        <v>9.7493353009660941E-6</v>
      </c>
      <c r="D29">
        <v>9.8319567865675034E-6</v>
      </c>
      <c r="E29">
        <v>8.6158739965981112E-6</v>
      </c>
      <c r="F29">
        <v>8.6908630712514414E-6</v>
      </c>
      <c r="G29">
        <v>1.1360454270193544E-5</v>
      </c>
      <c r="H29">
        <v>3.7813937231888415E-6</v>
      </c>
      <c r="I29">
        <v>-3.3185329652925334E-5</v>
      </c>
      <c r="J29">
        <v>5.1420846185919805E-6</v>
      </c>
      <c r="K29">
        <v>4.9339075065915951E-6</v>
      </c>
      <c r="L29">
        <v>7.4977777872220493E-6</v>
      </c>
      <c r="M29">
        <v>1.262148958993521E-5</v>
      </c>
      <c r="N29">
        <v>3.7186870369453121E-6</v>
      </c>
      <c r="O29">
        <v>8.9181674307354798E-6</v>
      </c>
      <c r="P29">
        <v>8.3000723416759576E-6</v>
      </c>
      <c r="Q29">
        <v>1.057660658756987E-5</v>
      </c>
      <c r="R29">
        <v>9.5706549885807862E-6</v>
      </c>
      <c r="S29">
        <v>9.975009268115899E-6</v>
      </c>
      <c r="T29">
        <v>1.0055656855273211E-5</v>
      </c>
      <c r="U29">
        <v>1.0136230339374387E-5</v>
      </c>
      <c r="V29">
        <v>-2.1870224355310167E-5</v>
      </c>
      <c r="W29">
        <v>9.141506232066555E-6</v>
      </c>
      <c r="X29">
        <v>9.1781389560718916E-6</v>
      </c>
      <c r="Y29">
        <v>8.4586447646750607E-6</v>
      </c>
      <c r="Z29">
        <v>8.4586447646750607E-6</v>
      </c>
      <c r="AA29">
        <v>3.7041161347173278E-6</v>
      </c>
      <c r="AB29">
        <v>3.7959996114628189E-6</v>
      </c>
      <c r="AC29">
        <v>-2.0261573424869284E-4</v>
      </c>
      <c r="AD29">
        <v>8.6923267461519465E-5</v>
      </c>
      <c r="AE29">
        <v>-2.7311931717707852E-5</v>
      </c>
      <c r="AF29">
        <v>2.2657052772917519E-5</v>
      </c>
      <c r="AG29">
        <v>-1.0865686822089104E-5</v>
      </c>
      <c r="AH29">
        <v>9.8337274598736545E-6</v>
      </c>
      <c r="AI29">
        <v>-1.5858442348551494E-4</v>
      </c>
      <c r="AJ29">
        <v>-2.6273347455376685E-4</v>
      </c>
      <c r="AK29">
        <v>-2.5530065676349079E-5</v>
      </c>
    </row>
    <row r="30" spans="1:37">
      <c r="A30" s="788">
        <v>43871</v>
      </c>
      <c r="B30">
        <v>9.5272900584123106E-6</v>
      </c>
      <c r="C30">
        <v>9.7493353009660941E-6</v>
      </c>
      <c r="D30">
        <v>9.8319567865675034E-6</v>
      </c>
      <c r="E30">
        <v>8.6158739965981112E-6</v>
      </c>
      <c r="F30">
        <v>8.6908630712514414E-6</v>
      </c>
      <c r="G30">
        <v>1.1360454270193544E-5</v>
      </c>
      <c r="H30">
        <v>1.0704369638028766E-5</v>
      </c>
      <c r="I30">
        <v>-3.0757856658419058E-5</v>
      </c>
      <c r="J30">
        <v>5.1420846185919805E-6</v>
      </c>
      <c r="K30">
        <v>5.7161513329901939E-6</v>
      </c>
      <c r="L30">
        <v>2.2521357608638937E-6</v>
      </c>
      <c r="M30">
        <v>-9.3609711035128384E-6</v>
      </c>
      <c r="N30">
        <v>4.8120181485728611E-6</v>
      </c>
      <c r="O30">
        <v>8.9181674307354798E-6</v>
      </c>
      <c r="P30">
        <v>8.3000723416759576E-6</v>
      </c>
      <c r="Q30">
        <v>1.9198689591512163E-5</v>
      </c>
      <c r="R30">
        <v>9.5706549885807862E-6</v>
      </c>
      <c r="S30">
        <v>9.975009268115899E-6</v>
      </c>
      <c r="T30">
        <v>1.0055656855273211E-5</v>
      </c>
      <c r="U30">
        <v>1.0136230339374387E-5</v>
      </c>
      <c r="V30">
        <v>7.5011380780635854E-5</v>
      </c>
      <c r="W30">
        <v>9.141506232066555E-6</v>
      </c>
      <c r="X30">
        <v>9.1781389560718916E-6</v>
      </c>
      <c r="Y30">
        <v>8.4586447646750607E-6</v>
      </c>
      <c r="Z30">
        <v>8.4586447646750607E-6</v>
      </c>
      <c r="AA30">
        <v>3.7041161347173278E-6</v>
      </c>
      <c r="AB30">
        <v>3.7959996114628189E-6</v>
      </c>
      <c r="AC30">
        <v>-2.1693529519226098E-5</v>
      </c>
      <c r="AD30">
        <v>6.089148576382542E-6</v>
      </c>
      <c r="AE30">
        <v>-5.9452574165516638E-5</v>
      </c>
      <c r="AF30">
        <v>5.1213886162471134E-7</v>
      </c>
      <c r="AG30">
        <v>-1.3597212197812292E-5</v>
      </c>
      <c r="AH30">
        <v>5.9780618566063207E-6</v>
      </c>
      <c r="AI30">
        <v>-2.2687371079088358E-4</v>
      </c>
      <c r="AJ30">
        <v>-3.7707093546766602E-4</v>
      </c>
      <c r="AK30">
        <v>3.964745484263954E-5</v>
      </c>
    </row>
    <row r="31" spans="1:37">
      <c r="A31" s="788">
        <v>43872</v>
      </c>
      <c r="B31">
        <v>9.5272900584123106E-6</v>
      </c>
      <c r="C31">
        <v>9.7493353009660941E-6</v>
      </c>
      <c r="D31">
        <v>9.8319567865675034E-6</v>
      </c>
      <c r="E31">
        <v>8.6158739965981112E-6</v>
      </c>
      <c r="F31">
        <v>8.6908630712514414E-6</v>
      </c>
      <c r="G31">
        <v>1.1360454270193544E-5</v>
      </c>
      <c r="H31">
        <v>5.697287243782512E-6</v>
      </c>
      <c r="I31">
        <v>-2.5174479496694601E-5</v>
      </c>
      <c r="J31">
        <v>5.1420846185919805E-6</v>
      </c>
      <c r="K31">
        <v>2.3841197465003462E-6</v>
      </c>
      <c r="L31">
        <v>4.5236508202776806E-6</v>
      </c>
      <c r="M31">
        <v>1.556409193761965E-6</v>
      </c>
      <c r="N31">
        <v>4.6258757745420101E-6</v>
      </c>
      <c r="O31">
        <v>8.9181674307354798E-6</v>
      </c>
      <c r="P31">
        <v>8.3000723416759576E-6</v>
      </c>
      <c r="Q31">
        <v>1.2014912904973586E-5</v>
      </c>
      <c r="R31">
        <v>9.5706549885807862E-6</v>
      </c>
      <c r="S31">
        <v>9.975009268115899E-6</v>
      </c>
      <c r="T31">
        <v>1.0055656855273211E-5</v>
      </c>
      <c r="U31">
        <v>1.0136230339374387E-5</v>
      </c>
      <c r="V31">
        <v>7.0278307752507987E-5</v>
      </c>
      <c r="W31">
        <v>9.141506232066555E-6</v>
      </c>
      <c r="X31">
        <v>9.1781389560718916E-6</v>
      </c>
      <c r="Y31">
        <v>8.4586447646750607E-6</v>
      </c>
      <c r="Z31">
        <v>8.4586447646750607E-6</v>
      </c>
      <c r="AA31">
        <v>3.7041161347173278E-6</v>
      </c>
      <c r="AB31">
        <v>3.7959996114628189E-6</v>
      </c>
      <c r="AC31">
        <v>2.5511311060054663E-4</v>
      </c>
      <c r="AD31">
        <v>-1.4626607504358847E-5</v>
      </c>
      <c r="AE31">
        <v>8.8324856523669404E-5</v>
      </c>
      <c r="AF31">
        <v>-6.4381852277584091E-6</v>
      </c>
      <c r="AG31">
        <v>2.9406529997568764E-5</v>
      </c>
      <c r="AH31">
        <v>1.9635118276271068E-5</v>
      </c>
      <c r="AI31">
        <v>3.3922840427409452E-4</v>
      </c>
      <c r="AJ31">
        <v>3.2878023966264604E-4</v>
      </c>
      <c r="AK31">
        <v>7.2878270436482765E-6</v>
      </c>
    </row>
    <row r="32" spans="1:37">
      <c r="A32" s="788">
        <v>43873</v>
      </c>
      <c r="B32">
        <v>9.5272900584123106E-6</v>
      </c>
      <c r="C32">
        <v>9.7493353009660941E-6</v>
      </c>
      <c r="D32">
        <v>9.8319567865675034E-6</v>
      </c>
      <c r="E32">
        <v>8.6158739965981112E-6</v>
      </c>
      <c r="F32">
        <v>8.6908630712514414E-6</v>
      </c>
      <c r="G32">
        <v>1.1360454270193544E-5</v>
      </c>
      <c r="H32">
        <v>2.1296163640357689E-6</v>
      </c>
      <c r="I32">
        <v>1.2172828693131521E-5</v>
      </c>
      <c r="J32">
        <v>5.1420846185919805E-6</v>
      </c>
      <c r="K32">
        <v>1.7294944351078812E-6</v>
      </c>
      <c r="L32">
        <v>-5.748717400646797E-6</v>
      </c>
      <c r="M32">
        <v>4.7986366035956967E-7</v>
      </c>
      <c r="N32">
        <v>1.0470400568300421E-5</v>
      </c>
      <c r="O32">
        <v>8.9181674307354798E-6</v>
      </c>
      <c r="P32">
        <v>8.3000723416759576E-6</v>
      </c>
      <c r="Q32">
        <v>5.3306597940050442E-6</v>
      </c>
      <c r="R32">
        <v>9.5706549885807862E-6</v>
      </c>
      <c r="S32">
        <v>9.975009268115899E-6</v>
      </c>
      <c r="T32">
        <v>1.0055656855273211E-5</v>
      </c>
      <c r="U32">
        <v>1.0136230339374387E-5</v>
      </c>
      <c r="V32">
        <v>7.2197017054939316E-5</v>
      </c>
      <c r="W32">
        <v>9.141506232066555E-6</v>
      </c>
      <c r="X32">
        <v>9.1781389560718916E-6</v>
      </c>
      <c r="Y32">
        <v>8.4586447646750607E-6</v>
      </c>
      <c r="Z32">
        <v>8.4586447646750607E-6</v>
      </c>
      <c r="AA32">
        <v>3.7041161347173278E-6</v>
      </c>
      <c r="AB32">
        <v>3.7959996114628189E-6</v>
      </c>
      <c r="AC32">
        <v>1.9004155189523698E-4</v>
      </c>
      <c r="AD32">
        <v>3.2971748809312862E-5</v>
      </c>
      <c r="AE32">
        <v>5.6920303397928197E-5</v>
      </c>
      <c r="AF32">
        <v>2.1163668041279671E-5</v>
      </c>
      <c r="AG32">
        <v>7.3839326861779852E-8</v>
      </c>
      <c r="AH32">
        <v>5.661900602618175E-6</v>
      </c>
      <c r="AI32">
        <v>1.6769576795594432E-4</v>
      </c>
      <c r="AJ32">
        <v>1.698461669758178E-4</v>
      </c>
      <c r="AK32">
        <v>3.5205304480315783E-5</v>
      </c>
    </row>
    <row r="33" spans="1:37">
      <c r="A33" s="788">
        <v>43874</v>
      </c>
      <c r="B33">
        <v>9.5272900584123106E-6</v>
      </c>
      <c r="C33">
        <v>9.7493353009660941E-6</v>
      </c>
      <c r="D33">
        <v>9.8319567865675034E-6</v>
      </c>
      <c r="E33">
        <v>8.6158739965981112E-6</v>
      </c>
      <c r="F33">
        <v>8.6908630712514414E-6</v>
      </c>
      <c r="G33">
        <v>1.1360454270193544E-5</v>
      </c>
      <c r="H33">
        <v>3.1943064445314917E-6</v>
      </c>
      <c r="I33">
        <v>9.3857759113035397E-6</v>
      </c>
      <c r="J33">
        <v>5.1420846185919805E-6</v>
      </c>
      <c r="K33">
        <v>3.8560446512462929E-6</v>
      </c>
      <c r="L33">
        <v>-4.0739527958464809E-6</v>
      </c>
      <c r="M33">
        <v>6.6142129587660751E-7</v>
      </c>
      <c r="N33">
        <v>3.953642103971333E-6</v>
      </c>
      <c r="O33">
        <v>8.9181674307354798E-6</v>
      </c>
      <c r="P33">
        <v>8.3000723416759576E-6</v>
      </c>
      <c r="Q33">
        <v>1.0208100165783663E-5</v>
      </c>
      <c r="R33">
        <v>9.5706549885807862E-6</v>
      </c>
      <c r="S33">
        <v>9.975009268115899E-6</v>
      </c>
      <c r="T33">
        <v>1.0055656855273211E-5</v>
      </c>
      <c r="U33">
        <v>1.0136230339374387E-5</v>
      </c>
      <c r="V33">
        <v>-2.550812429655114E-5</v>
      </c>
      <c r="W33">
        <v>9.141506232066555E-6</v>
      </c>
      <c r="X33">
        <v>9.1781389560718916E-6</v>
      </c>
      <c r="Y33">
        <v>8.4586447646750607E-6</v>
      </c>
      <c r="Z33">
        <v>8.4586447646750607E-6</v>
      </c>
      <c r="AA33">
        <v>3.7041161347173278E-6</v>
      </c>
      <c r="AB33">
        <v>3.7959996114628189E-6</v>
      </c>
      <c r="AC33">
        <v>-6.5303567045399418E-6</v>
      </c>
      <c r="AD33">
        <v>4.398899684195379E-5</v>
      </c>
      <c r="AE33">
        <v>-1.5506000493209494E-5</v>
      </c>
      <c r="AF33">
        <v>-1.3073524095644218E-5</v>
      </c>
      <c r="AG33">
        <v>8.086760939087779E-6</v>
      </c>
      <c r="AH33">
        <v>-1.3589158116467103E-5</v>
      </c>
      <c r="AI33">
        <v>-2.9410103600128189E-5</v>
      </c>
      <c r="AJ33">
        <v>-1.1488261129325995E-4</v>
      </c>
      <c r="AK33">
        <v>-8.5572192545485544E-6</v>
      </c>
    </row>
    <row r="34" spans="1:37">
      <c r="A34" s="788">
        <v>43875</v>
      </c>
      <c r="B34">
        <v>9.5272900584123106E-6</v>
      </c>
      <c r="C34">
        <v>9.7493353009660941E-6</v>
      </c>
      <c r="D34">
        <v>9.8319567865675034E-6</v>
      </c>
      <c r="E34">
        <v>8.6158739965981112E-6</v>
      </c>
      <c r="F34">
        <v>8.6908630712514414E-6</v>
      </c>
      <c r="G34">
        <v>1.1360454270193544E-5</v>
      </c>
      <c r="H34">
        <v>3.460306751010478E-6</v>
      </c>
      <c r="I34">
        <v>5.74660792884174E-6</v>
      </c>
      <c r="J34">
        <v>5.1420846185919805E-6</v>
      </c>
      <c r="K34">
        <v>4.3227928746944143E-6</v>
      </c>
      <c r="L34">
        <v>-1.2757853343572379E-6</v>
      </c>
      <c r="M34">
        <v>3.7349884649415799E-6</v>
      </c>
      <c r="N34">
        <v>1.6202611886683372E-6</v>
      </c>
      <c r="O34">
        <v>8.9181674307354798E-6</v>
      </c>
      <c r="P34">
        <v>8.3000723416759576E-6</v>
      </c>
      <c r="Q34">
        <v>7.9839029582444705E-6</v>
      </c>
      <c r="R34">
        <v>9.5706549885807862E-6</v>
      </c>
      <c r="S34">
        <v>9.975009268115899E-6</v>
      </c>
      <c r="T34">
        <v>1.0055656855273211E-5</v>
      </c>
      <c r="U34">
        <v>1.0136230339374387E-5</v>
      </c>
      <c r="V34">
        <v>1.3324198678232291E-4</v>
      </c>
      <c r="W34">
        <v>9.141506232066555E-6</v>
      </c>
      <c r="X34">
        <v>9.1781389560718916E-6</v>
      </c>
      <c r="Y34">
        <v>8.4586447646750607E-6</v>
      </c>
      <c r="Z34">
        <v>8.4586447646750607E-6</v>
      </c>
      <c r="AA34">
        <v>3.7041161347173278E-6</v>
      </c>
      <c r="AB34">
        <v>3.7959996114628189E-6</v>
      </c>
      <c r="AC34">
        <v>-4.7164821986400709E-5</v>
      </c>
      <c r="AD34">
        <v>-4.057147337376277E-5</v>
      </c>
      <c r="AE34">
        <v>-8.7629259192367755E-6</v>
      </c>
      <c r="AF34">
        <v>5.410647358058962E-5</v>
      </c>
      <c r="AG34">
        <v>2.2531041382263252E-5</v>
      </c>
      <c r="AH34">
        <v>2.8356157594442434E-5</v>
      </c>
      <c r="AI34">
        <v>-8.8386971925201728E-5</v>
      </c>
      <c r="AJ34">
        <v>-1.1055956029032977E-4</v>
      </c>
      <c r="AK34">
        <v>9.7888271456392235E-6</v>
      </c>
    </row>
    <row r="35" spans="1:37">
      <c r="A35" s="788">
        <v>43878</v>
      </c>
      <c r="B35">
        <v>9.5272900584123106E-6</v>
      </c>
      <c r="C35">
        <v>9.7493353009660941E-6</v>
      </c>
      <c r="D35">
        <v>9.8319567865675034E-6</v>
      </c>
      <c r="E35">
        <v>8.6158739965981112E-6</v>
      </c>
      <c r="F35">
        <v>8.6908630712514414E-6</v>
      </c>
      <c r="G35">
        <v>1.1360454270193544E-5</v>
      </c>
      <c r="H35">
        <v>1.0273832078006251E-5</v>
      </c>
      <c r="I35">
        <v>1.6394757114231595E-5</v>
      </c>
      <c r="J35">
        <v>5.1420846185919805E-6</v>
      </c>
      <c r="K35">
        <v>3.4576504440224199E-6</v>
      </c>
      <c r="L35">
        <v>8.7974233446061586E-6</v>
      </c>
      <c r="M35">
        <v>3.3195054374516531E-6</v>
      </c>
      <c r="N35">
        <v>2.1095023378279622E-6</v>
      </c>
      <c r="O35">
        <v>8.9181674307354798E-6</v>
      </c>
      <c r="P35">
        <v>8.3000723416759576E-6</v>
      </c>
      <c r="Q35">
        <v>7.2408707229101309E-6</v>
      </c>
      <c r="R35">
        <v>9.5706549885807862E-6</v>
      </c>
      <c r="S35">
        <v>9.975009268115899E-6</v>
      </c>
      <c r="T35">
        <v>1.0055656855273211E-5</v>
      </c>
      <c r="U35">
        <v>1.0136230339374387E-5</v>
      </c>
      <c r="V35">
        <v>-4.9896782434117888E-5</v>
      </c>
      <c r="W35">
        <v>9.141506232066555E-6</v>
      </c>
      <c r="X35">
        <v>9.1781389560718916E-6</v>
      </c>
      <c r="Y35">
        <v>8.4586447646750607E-6</v>
      </c>
      <c r="Z35">
        <v>8.4586447646750607E-6</v>
      </c>
      <c r="AA35">
        <v>3.7041161347173278E-6</v>
      </c>
      <c r="AB35">
        <v>3.7959996114628189E-6</v>
      </c>
      <c r="AC35">
        <v>2.7197460979616618E-5</v>
      </c>
      <c r="AD35">
        <v>3.7351228033483123E-5</v>
      </c>
      <c r="AE35">
        <v>2.7154178832516918E-5</v>
      </c>
      <c r="AF35">
        <v>-9.9277841302536375E-7</v>
      </c>
      <c r="AG35">
        <v>1.907565589657656E-5</v>
      </c>
      <c r="AH35">
        <v>3.6117630453107451E-5</v>
      </c>
      <c r="AI35">
        <v>9.5179177548014856E-5</v>
      </c>
      <c r="AJ35">
        <v>1.1438536582458747E-4</v>
      </c>
      <c r="AK35">
        <v>6.493118358984473E-6</v>
      </c>
    </row>
    <row r="36" spans="1:37">
      <c r="A36" s="788">
        <v>43879</v>
      </c>
      <c r="B36">
        <v>9.5272900584123106E-6</v>
      </c>
      <c r="C36">
        <v>9.7493353009660941E-6</v>
      </c>
      <c r="D36">
        <v>9.8319567865675034E-6</v>
      </c>
      <c r="E36">
        <v>8.6158739965981112E-6</v>
      </c>
      <c r="F36">
        <v>8.6908630712514414E-6</v>
      </c>
      <c r="G36">
        <v>1.1360454270193544E-5</v>
      </c>
      <c r="H36">
        <v>1.0005885923948198E-5</v>
      </c>
      <c r="I36">
        <v>7.1268757420000379E-6</v>
      </c>
      <c r="J36">
        <v>5.1420846185919805E-6</v>
      </c>
      <c r="K36">
        <v>1.0511706592524207E-7</v>
      </c>
      <c r="L36">
        <v>7.0938536574089993E-7</v>
      </c>
      <c r="M36">
        <v>-8.0383849085876595E-7</v>
      </c>
      <c r="N36">
        <v>2.7634231865079073E-6</v>
      </c>
      <c r="O36">
        <v>8.9181674307354798E-6</v>
      </c>
      <c r="P36">
        <v>8.3000723416759576E-6</v>
      </c>
      <c r="Q36">
        <v>2.2335547865090177E-5</v>
      </c>
      <c r="R36">
        <v>9.5706549885807862E-6</v>
      </c>
      <c r="S36">
        <v>9.975009268115899E-6</v>
      </c>
      <c r="T36">
        <v>1.0055656855273211E-5</v>
      </c>
      <c r="U36">
        <v>1.0136230339374387E-5</v>
      </c>
      <c r="V36">
        <v>-7.2645912875086714E-6</v>
      </c>
      <c r="W36">
        <v>9.141506232066555E-6</v>
      </c>
      <c r="X36">
        <v>9.1781389560718916E-6</v>
      </c>
      <c r="Y36">
        <v>8.4586447646750607E-6</v>
      </c>
      <c r="Z36">
        <v>8.4586447646750607E-6</v>
      </c>
      <c r="AA36">
        <v>3.7041161347173278E-6</v>
      </c>
      <c r="AB36">
        <v>3.7959996114628189E-6</v>
      </c>
      <c r="AC36">
        <v>-8.0607684759936859E-5</v>
      </c>
      <c r="AD36">
        <v>6.9801499094063188E-5</v>
      </c>
      <c r="AE36">
        <v>-7.1029960301283168E-6</v>
      </c>
      <c r="AF36">
        <v>-4.2194758155450488E-6</v>
      </c>
      <c r="AG36">
        <v>-9.3219608742989298E-6</v>
      </c>
      <c r="AH36">
        <v>7.2080688083397966E-7</v>
      </c>
      <c r="AI36">
        <v>-9.306589682263055E-6</v>
      </c>
      <c r="AJ36">
        <v>1.5934515031967856E-5</v>
      </c>
      <c r="AK36">
        <v>-2.2164907566488701E-5</v>
      </c>
    </row>
    <row r="37" spans="1:37">
      <c r="A37" s="788">
        <v>43880</v>
      </c>
      <c r="B37">
        <v>9.5272900584123106E-6</v>
      </c>
      <c r="C37">
        <v>9.7493353009660941E-6</v>
      </c>
      <c r="D37">
        <v>9.8319567865675034E-6</v>
      </c>
      <c r="E37">
        <v>8.6158739965981112E-6</v>
      </c>
      <c r="F37">
        <v>8.6908630712514414E-6</v>
      </c>
      <c r="G37">
        <v>1.1360454270193544E-5</v>
      </c>
      <c r="H37">
        <v>9.2591583204850287E-6</v>
      </c>
      <c r="I37">
        <v>7.0445898895002301E-6</v>
      </c>
      <c r="J37">
        <v>5.1420846185919805E-6</v>
      </c>
      <c r="K37">
        <v>4.2397042499658258E-6</v>
      </c>
      <c r="L37">
        <v>3.4603205315022479E-6</v>
      </c>
      <c r="M37">
        <v>6.1456678875913446E-6</v>
      </c>
      <c r="N37">
        <v>2.4868124258603078E-6</v>
      </c>
      <c r="O37">
        <v>8.9181674307354798E-6</v>
      </c>
      <c r="P37">
        <v>8.3000723416759576E-6</v>
      </c>
      <c r="Q37">
        <v>1.0310350356235176E-5</v>
      </c>
      <c r="R37">
        <v>9.5706549885807862E-6</v>
      </c>
      <c r="S37">
        <v>9.975009268115899E-6</v>
      </c>
      <c r="T37">
        <v>1.0055656855273211E-5</v>
      </c>
      <c r="U37">
        <v>1.0136230339374387E-5</v>
      </c>
      <c r="V37">
        <v>5.5394862964233132E-5</v>
      </c>
      <c r="W37">
        <v>9.141506232066555E-6</v>
      </c>
      <c r="X37">
        <v>9.1781389560718916E-6</v>
      </c>
      <c r="Y37">
        <v>8.4586447646750607E-6</v>
      </c>
      <c r="Z37">
        <v>8.4586447646750607E-6</v>
      </c>
      <c r="AA37">
        <v>3.7041161347173278E-6</v>
      </c>
      <c r="AB37">
        <v>3.7959996114628189E-6</v>
      </c>
      <c r="AC37">
        <v>8.7231263136122733E-5</v>
      </c>
      <c r="AD37">
        <v>3.6484083286947304E-5</v>
      </c>
      <c r="AE37">
        <v>5.8329560370906643E-5</v>
      </c>
      <c r="AF37">
        <v>1.1988838843723927E-5</v>
      </c>
      <c r="AG37">
        <v>1.4076136097458392E-5</v>
      </c>
      <c r="AH37">
        <v>9.3788222292157104E-6</v>
      </c>
      <c r="AI37">
        <v>1.3352018236300722E-4</v>
      </c>
      <c r="AJ37">
        <v>8.3985441825934484E-5</v>
      </c>
      <c r="AK37">
        <v>2.7079647374557149E-5</v>
      </c>
    </row>
    <row r="38" spans="1:37">
      <c r="A38" s="788">
        <v>43881</v>
      </c>
      <c r="B38">
        <v>9.5272900584123106E-6</v>
      </c>
      <c r="C38">
        <v>9.7493353009660941E-6</v>
      </c>
      <c r="D38">
        <v>9.8319567865675034E-6</v>
      </c>
      <c r="E38">
        <v>8.6158739965981112E-6</v>
      </c>
      <c r="F38">
        <v>8.6908630712514414E-6</v>
      </c>
      <c r="G38">
        <v>1.1360454270193544E-5</v>
      </c>
      <c r="H38">
        <v>9.5769001621164307E-6</v>
      </c>
      <c r="I38">
        <v>8.2333358959246532E-6</v>
      </c>
      <c r="J38">
        <v>5.1420846185919805E-6</v>
      </c>
      <c r="K38">
        <v>3.6667953037408555E-6</v>
      </c>
      <c r="L38">
        <v>1.250489679233624E-6</v>
      </c>
      <c r="M38">
        <v>6.1571553132296231E-6</v>
      </c>
      <c r="N38">
        <v>2.4510846469411266E-6</v>
      </c>
      <c r="O38">
        <v>8.9181674307354798E-6</v>
      </c>
      <c r="P38">
        <v>8.3000723416759576E-6</v>
      </c>
      <c r="Q38">
        <v>5.8909015680725928E-6</v>
      </c>
      <c r="R38">
        <v>9.5706549885807862E-6</v>
      </c>
      <c r="S38">
        <v>9.975009268115899E-6</v>
      </c>
      <c r="T38">
        <v>1.0055656855273211E-5</v>
      </c>
      <c r="U38">
        <v>1.0136230339374387E-5</v>
      </c>
      <c r="V38">
        <v>-5.0565940165194558E-5</v>
      </c>
      <c r="W38">
        <v>9.141506232066555E-6</v>
      </c>
      <c r="X38">
        <v>9.1781389560718916E-6</v>
      </c>
      <c r="Y38">
        <v>8.4586447646750607E-6</v>
      </c>
      <c r="Z38">
        <v>8.4586447646750607E-6</v>
      </c>
      <c r="AA38">
        <v>3.7041161347173278E-6</v>
      </c>
      <c r="AB38">
        <v>3.7959996114628189E-6</v>
      </c>
      <c r="AC38">
        <v>-2.4231803894365079E-4</v>
      </c>
      <c r="AD38">
        <v>3.6633023777482566E-5</v>
      </c>
      <c r="AE38">
        <v>-5.4272033430119443E-5</v>
      </c>
      <c r="AF38">
        <v>-3.1760303124073186E-5</v>
      </c>
      <c r="AG38">
        <v>-1.0097085464767508E-5</v>
      </c>
      <c r="AH38">
        <v>-5.1642808498596486E-5</v>
      </c>
      <c r="AI38">
        <v>-1.4179979321724879E-4</v>
      </c>
      <c r="AJ38">
        <v>-2.2228373297120965E-4</v>
      </c>
      <c r="AK38">
        <v>-1.9248915146555245E-5</v>
      </c>
    </row>
    <row r="39" spans="1:37">
      <c r="A39" s="788">
        <v>43882</v>
      </c>
      <c r="B39">
        <v>9.5272900584123106E-6</v>
      </c>
      <c r="C39">
        <v>9.7493353009660941E-6</v>
      </c>
      <c r="D39">
        <v>9.8319567865675034E-6</v>
      </c>
      <c r="E39">
        <v>8.6158739965981112E-6</v>
      </c>
      <c r="F39">
        <v>8.6908630712514414E-6</v>
      </c>
      <c r="G39">
        <v>1.1360454270193544E-5</v>
      </c>
      <c r="H39">
        <v>1.058603508543996E-5</v>
      </c>
      <c r="I39">
        <v>4.3117107556398079E-6</v>
      </c>
      <c r="J39">
        <v>5.1420846185919805E-6</v>
      </c>
      <c r="K39">
        <v>3.8997905613996415E-6</v>
      </c>
      <c r="L39">
        <v>7.1739016275898849E-6</v>
      </c>
      <c r="M39">
        <v>9.0844800555601075E-6</v>
      </c>
      <c r="N39">
        <v>5.1120624901784595E-6</v>
      </c>
      <c r="O39">
        <v>8.9181674307354798E-6</v>
      </c>
      <c r="P39">
        <v>8.3000723416759576E-6</v>
      </c>
      <c r="Q39">
        <v>9.0845721754746482E-6</v>
      </c>
      <c r="R39">
        <v>9.5706549885807862E-6</v>
      </c>
      <c r="S39">
        <v>9.975009268115899E-6</v>
      </c>
      <c r="T39">
        <v>1.0055656855273211E-5</v>
      </c>
      <c r="U39">
        <v>1.0136230339374387E-5</v>
      </c>
      <c r="V39">
        <v>-8.1015603962431915E-5</v>
      </c>
      <c r="W39">
        <v>9.141506232066555E-6</v>
      </c>
      <c r="X39">
        <v>9.1781389560718916E-6</v>
      </c>
      <c r="Y39">
        <v>8.4586447646750607E-6</v>
      </c>
      <c r="Z39">
        <v>8.4586447646750607E-6</v>
      </c>
      <c r="AA39">
        <v>3.7041161347173278E-6</v>
      </c>
      <c r="AB39">
        <v>3.7959996114628189E-6</v>
      </c>
      <c r="AC39">
        <v>-6.7915803158999366E-5</v>
      </c>
      <c r="AD39">
        <v>-9.1851769207296219E-5</v>
      </c>
      <c r="AE39">
        <v>-2.2814061146772537E-5</v>
      </c>
      <c r="AF39">
        <v>-3.4884319096673001E-5</v>
      </c>
      <c r="AG39">
        <v>2.2121245830253321E-6</v>
      </c>
      <c r="AH39">
        <v>2.8465321678572411E-6</v>
      </c>
      <c r="AI39">
        <v>-2.7506342481882217E-5</v>
      </c>
      <c r="AJ39">
        <v>-9.437752870143091E-5</v>
      </c>
      <c r="AK39">
        <v>-5.2137523653519871E-5</v>
      </c>
    </row>
    <row r="40" spans="1:37">
      <c r="A40" s="788">
        <v>43887</v>
      </c>
      <c r="B40">
        <v>9.5272900584123106E-6</v>
      </c>
      <c r="C40">
        <v>9.7493353009660941E-6</v>
      </c>
      <c r="D40">
        <v>9.8319567865675034E-6</v>
      </c>
      <c r="E40">
        <v>8.6158739965981112E-6</v>
      </c>
      <c r="F40">
        <v>8.6908630712514414E-6</v>
      </c>
      <c r="G40">
        <v>1.1360454270193544E-5</v>
      </c>
      <c r="H40">
        <v>9.5203622583625238E-6</v>
      </c>
      <c r="I40">
        <v>4.5969881359695817E-6</v>
      </c>
      <c r="J40">
        <v>5.1420846185919805E-6</v>
      </c>
      <c r="K40">
        <v>4.774764668275111E-6</v>
      </c>
      <c r="L40">
        <v>6.4257976877740934E-6</v>
      </c>
      <c r="M40">
        <v>-2.1893473757074846E-6</v>
      </c>
      <c r="N40">
        <v>6.7631981863030437E-6</v>
      </c>
      <c r="O40">
        <v>8.9181674307354798E-6</v>
      </c>
      <c r="P40">
        <v>8.3000723416759576E-6</v>
      </c>
      <c r="Q40">
        <v>2.3871967635678004E-5</v>
      </c>
      <c r="R40">
        <v>9.5706549885807862E-6</v>
      </c>
      <c r="S40">
        <v>9.975009268115899E-6</v>
      </c>
      <c r="T40">
        <v>1.0055656855273211E-5</v>
      </c>
      <c r="U40">
        <v>1.0136230339374387E-5</v>
      </c>
      <c r="V40">
        <v>-1.5886777119997043E-4</v>
      </c>
      <c r="W40">
        <v>9.141506232066555E-6</v>
      </c>
      <c r="X40">
        <v>9.1781389560718916E-6</v>
      </c>
      <c r="Y40">
        <v>8.4586447646750607E-6</v>
      </c>
      <c r="Z40">
        <v>8.4586447646750607E-6</v>
      </c>
      <c r="AA40">
        <v>3.7041161347173278E-6</v>
      </c>
      <c r="AB40">
        <v>3.7959996114628189E-6</v>
      </c>
      <c r="AC40">
        <v>-4.4013595678309148E-4</v>
      </c>
      <c r="AD40">
        <v>-2.151775487732599E-5</v>
      </c>
      <c r="AE40">
        <v>-1.2233420879554369E-4</v>
      </c>
      <c r="AF40">
        <v>-3.2196372112790477E-4</v>
      </c>
      <c r="AG40">
        <v>-4.0724838325106875E-5</v>
      </c>
      <c r="AH40">
        <v>-2.2914456541773822E-5</v>
      </c>
      <c r="AI40">
        <v>-7.0332535722094974E-4</v>
      </c>
      <c r="AJ40">
        <v>-1.0447225480117756E-3</v>
      </c>
      <c r="AK40">
        <v>-3.2226536061752409E-4</v>
      </c>
    </row>
    <row r="41" spans="1:37">
      <c r="A41" s="788">
        <v>43888</v>
      </c>
      <c r="B41">
        <v>9.5272900584123106E-6</v>
      </c>
      <c r="C41">
        <v>9.7493353009660941E-6</v>
      </c>
      <c r="D41">
        <v>9.8319567865675034E-6</v>
      </c>
      <c r="E41">
        <v>8.6158739965981112E-6</v>
      </c>
      <c r="F41">
        <v>8.6908630712514414E-6</v>
      </c>
      <c r="G41">
        <v>1.1360454270193544E-5</v>
      </c>
      <c r="H41">
        <v>1.0210097649199667E-5</v>
      </c>
      <c r="I41">
        <v>4.6146165683666143E-6</v>
      </c>
      <c r="J41">
        <v>5.1420846185919805E-6</v>
      </c>
      <c r="K41">
        <v>3.8517811980341319E-6</v>
      </c>
      <c r="L41">
        <v>1.0166069261907752E-5</v>
      </c>
      <c r="M41">
        <v>4.7159207366632927E-6</v>
      </c>
      <c r="N41">
        <v>5.5352885032675664E-6</v>
      </c>
      <c r="O41">
        <v>8.9181674307354798E-6</v>
      </c>
      <c r="P41">
        <v>8.3000723416759576E-6</v>
      </c>
      <c r="Q41">
        <v>7.9623018151195878E-6</v>
      </c>
      <c r="R41">
        <v>9.5706549885807862E-6</v>
      </c>
      <c r="S41">
        <v>9.975009268115899E-6</v>
      </c>
      <c r="T41">
        <v>1.0055656855273211E-5</v>
      </c>
      <c r="U41">
        <v>1.0136230339374387E-5</v>
      </c>
      <c r="V41">
        <v>-2.0598703146343713E-5</v>
      </c>
      <c r="W41">
        <v>9.141506232066555E-6</v>
      </c>
      <c r="X41">
        <v>9.1781389560718916E-6</v>
      </c>
      <c r="Y41">
        <v>8.4586447646750607E-6</v>
      </c>
      <c r="Z41">
        <v>8.4586447646750607E-6</v>
      </c>
      <c r="AA41">
        <v>3.7041161347173278E-6</v>
      </c>
      <c r="AB41">
        <v>3.7959996114628189E-6</v>
      </c>
      <c r="AC41">
        <v>-1.988256294083113E-4</v>
      </c>
      <c r="AD41">
        <v>-2.6364712582599427E-5</v>
      </c>
      <c r="AE41">
        <v>-7.4343419654288036E-7</v>
      </c>
      <c r="AF41">
        <v>-1.8830054789662488E-4</v>
      </c>
      <c r="AG41">
        <v>-1.6557972376096686E-7</v>
      </c>
      <c r="AH41">
        <v>6.0109875617442303E-7</v>
      </c>
      <c r="AI41">
        <v>-3.0129061976649107E-4</v>
      </c>
      <c r="AJ41">
        <v>-3.4675095282521163E-4</v>
      </c>
      <c r="AK41">
        <v>-2.1487425890918287E-4</v>
      </c>
    </row>
    <row r="42" spans="1:37">
      <c r="A42" s="788">
        <v>43889</v>
      </c>
      <c r="B42">
        <v>9.5272900584123106E-6</v>
      </c>
      <c r="C42">
        <v>9.7493353009660941E-6</v>
      </c>
      <c r="D42">
        <v>9.8319567865675034E-6</v>
      </c>
      <c r="E42">
        <v>8.6158739965981112E-6</v>
      </c>
      <c r="F42">
        <v>8.6908630712514414E-6</v>
      </c>
      <c r="G42">
        <v>1.1360454270193544E-5</v>
      </c>
      <c r="H42">
        <v>7.2308707671993484E-6</v>
      </c>
      <c r="I42">
        <v>1.6127958598509907E-5</v>
      </c>
      <c r="J42">
        <v>5.1420846185919805E-6</v>
      </c>
      <c r="K42">
        <v>1.0503277487543982E-6</v>
      </c>
      <c r="L42">
        <v>2.7034565126541566E-6</v>
      </c>
      <c r="M42">
        <v>-3.510382232738607E-6</v>
      </c>
      <c r="N42">
        <v>6.8891212788457782E-7</v>
      </c>
      <c r="O42">
        <v>8.9181674307354798E-6</v>
      </c>
      <c r="P42">
        <v>8.3000723416759576E-6</v>
      </c>
      <c r="Q42">
        <v>1.2833597518365992E-5</v>
      </c>
      <c r="R42">
        <v>9.5706549885807862E-6</v>
      </c>
      <c r="S42">
        <v>9.975009268115899E-6</v>
      </c>
      <c r="T42">
        <v>1.0055656855273211E-5</v>
      </c>
      <c r="U42">
        <v>1.0136230339374387E-5</v>
      </c>
      <c r="V42">
        <v>7.4866774185311522E-6</v>
      </c>
      <c r="W42">
        <v>9.141506232066555E-6</v>
      </c>
      <c r="X42">
        <v>9.1781389560718916E-6</v>
      </c>
      <c r="Y42">
        <v>8.4586447646750607E-6</v>
      </c>
      <c r="Z42">
        <v>8.4586447646750607E-6</v>
      </c>
      <c r="AA42">
        <v>3.7041161347173278E-6</v>
      </c>
      <c r="AB42">
        <v>3.7959996114628189E-6</v>
      </c>
      <c r="AC42">
        <v>-4.8332255035532519E-6</v>
      </c>
      <c r="AD42">
        <v>1.5216137560140064E-4</v>
      </c>
      <c r="AE42">
        <v>1.4694844057722145E-5</v>
      </c>
      <c r="AF42">
        <v>6.3039043575213727E-5</v>
      </c>
      <c r="AG42">
        <v>1.8578040665950812E-5</v>
      </c>
      <c r="AH42">
        <v>6.8840438059751815E-5</v>
      </c>
      <c r="AI42">
        <v>8.0655216865825881E-5</v>
      </c>
      <c r="AJ42">
        <v>5.8465360426529505E-6</v>
      </c>
      <c r="AK42">
        <v>-1.4069623035922741E-5</v>
      </c>
    </row>
    <row r="43" spans="1:37">
      <c r="A43" s="788">
        <v>43892</v>
      </c>
      <c r="B43">
        <v>9.5272900584123106E-6</v>
      </c>
      <c r="C43">
        <v>9.7493353009660941E-6</v>
      </c>
      <c r="D43">
        <v>9.8319567865675034E-6</v>
      </c>
      <c r="E43">
        <v>8.6158739965981112E-6</v>
      </c>
      <c r="F43">
        <v>8.6908630712514414E-6</v>
      </c>
      <c r="G43">
        <v>1.1360454270193544E-5</v>
      </c>
      <c r="H43">
        <v>7.9210625653516329E-6</v>
      </c>
      <c r="I43">
        <v>7.3464714975443713E-6</v>
      </c>
      <c r="J43">
        <v>5.1420846185919805E-6</v>
      </c>
      <c r="K43">
        <v>4.1077799927222719E-6</v>
      </c>
      <c r="L43">
        <v>2.2538768643471485E-6</v>
      </c>
      <c r="M43">
        <v>5.3116387437626148E-7</v>
      </c>
      <c r="N43">
        <v>-5.5719334430932577E-7</v>
      </c>
      <c r="O43">
        <v>8.9181674307354798E-6</v>
      </c>
      <c r="P43">
        <v>8.3000723416759576E-6</v>
      </c>
      <c r="Q43">
        <v>1.5557156689048669E-5</v>
      </c>
      <c r="R43">
        <v>7.217190721924283E-6</v>
      </c>
      <c r="S43">
        <v>7.6215017642113922E-6</v>
      </c>
      <c r="T43">
        <v>7.7021407277890768E-6</v>
      </c>
      <c r="U43">
        <v>7.7827055962389493E-6</v>
      </c>
      <c r="V43">
        <v>1.7323587989888492E-4</v>
      </c>
      <c r="W43">
        <v>7.0019461161718865E-6</v>
      </c>
      <c r="X43">
        <v>7.0385749230705846E-6</v>
      </c>
      <c r="Y43">
        <v>8.4586447646750607E-6</v>
      </c>
      <c r="Z43">
        <v>8.4586447646750607E-6</v>
      </c>
      <c r="AA43">
        <v>3.7041161347173278E-6</v>
      </c>
      <c r="AB43">
        <v>3.7959996114628189E-6</v>
      </c>
      <c r="AC43">
        <v>2.4494443356024579E-4</v>
      </c>
      <c r="AD43">
        <v>1.5505377363332908E-4</v>
      </c>
      <c r="AE43">
        <v>1.7888471573041521E-4</v>
      </c>
      <c r="AF43">
        <v>1.9615135660924765E-4</v>
      </c>
      <c r="AG43">
        <v>-2.6275580043972901E-5</v>
      </c>
      <c r="AH43">
        <v>-1.072912304055651E-4</v>
      </c>
      <c r="AI43">
        <v>2.0678637796226696E-4</v>
      </c>
      <c r="AJ43">
        <v>2.0276288642130937E-4</v>
      </c>
      <c r="AK43">
        <v>1.7482568330442927E-4</v>
      </c>
    </row>
    <row r="44" spans="1:37">
      <c r="A44" s="788">
        <v>43893</v>
      </c>
      <c r="B44">
        <v>9.5272900584123106E-6</v>
      </c>
      <c r="C44">
        <v>9.7493353009660941E-6</v>
      </c>
      <c r="D44">
        <v>9.8319567865675034E-6</v>
      </c>
      <c r="E44">
        <v>8.6158739965981112E-6</v>
      </c>
      <c r="F44">
        <v>8.6908630712514414E-6</v>
      </c>
      <c r="G44">
        <v>1.1360454270193544E-5</v>
      </c>
      <c r="H44">
        <v>4.199180539671943E-6</v>
      </c>
      <c r="I44">
        <v>2.0955067162472573E-5</v>
      </c>
      <c r="J44">
        <v>5.1420846185919805E-6</v>
      </c>
      <c r="K44">
        <v>2.5902865167154233E-6</v>
      </c>
      <c r="L44">
        <v>2.02905113087013E-6</v>
      </c>
      <c r="M44">
        <v>-5.9981407625883775E-6</v>
      </c>
      <c r="N44">
        <v>-8.0034967809297085E-7</v>
      </c>
      <c r="O44">
        <v>8.9181674307354798E-6</v>
      </c>
      <c r="P44">
        <v>8.3000723416759576E-6</v>
      </c>
      <c r="Q44">
        <v>7.8769730428760459E-6</v>
      </c>
      <c r="R44">
        <v>7.217190721924283E-6</v>
      </c>
      <c r="S44">
        <v>7.6215017642113922E-6</v>
      </c>
      <c r="T44">
        <v>7.7021407277890768E-6</v>
      </c>
      <c r="U44">
        <v>7.7827055962389493E-6</v>
      </c>
      <c r="V44">
        <v>4.2798135551595623E-5</v>
      </c>
      <c r="W44">
        <v>7.0019461161718865E-6</v>
      </c>
      <c r="X44">
        <v>7.0385749230705846E-6</v>
      </c>
      <c r="Y44">
        <v>8.4586447646750607E-6</v>
      </c>
      <c r="Z44">
        <v>8.4586447646750607E-6</v>
      </c>
      <c r="AA44">
        <v>3.7041161347173278E-6</v>
      </c>
      <c r="AB44">
        <v>3.7959996114628189E-6</v>
      </c>
      <c r="AC44">
        <v>3.3927758419394217E-5</v>
      </c>
      <c r="AD44">
        <v>1.7807974163776554E-4</v>
      </c>
      <c r="AE44">
        <v>5.2062167069866219E-5</v>
      </c>
      <c r="AF44">
        <v>5.7038942606230108E-5</v>
      </c>
      <c r="AG44">
        <v>1.884708257691603E-5</v>
      </c>
      <c r="AH44">
        <v>1.1614861203150806E-5</v>
      </c>
      <c r="AI44">
        <v>-4.3927375505110609E-5</v>
      </c>
      <c r="AJ44">
        <v>-1.2419710380094095E-4</v>
      </c>
      <c r="AK44">
        <v>-1.3723243293016331E-4</v>
      </c>
    </row>
    <row r="45" spans="1:37">
      <c r="A45" s="788">
        <v>43894</v>
      </c>
      <c r="B45">
        <v>9.5272900584123106E-6</v>
      </c>
      <c r="C45">
        <v>9.7493353009660941E-6</v>
      </c>
      <c r="D45">
        <v>9.8319567865675034E-6</v>
      </c>
      <c r="E45">
        <v>8.6158739965981112E-6</v>
      </c>
      <c r="F45">
        <v>8.6908630712514414E-6</v>
      </c>
      <c r="G45">
        <v>1.1360454270193544E-5</v>
      </c>
      <c r="H45">
        <v>8.5040494814634825E-6</v>
      </c>
      <c r="I45">
        <v>1.1321908732845997E-5</v>
      </c>
      <c r="J45">
        <v>5.1420846185919805E-6</v>
      </c>
      <c r="K45">
        <v>9.9167602818965855E-7</v>
      </c>
      <c r="L45">
        <v>-1.248927618775042E-6</v>
      </c>
      <c r="M45">
        <v>-6.0643363892609161E-6</v>
      </c>
      <c r="N45">
        <v>1.3069409670265488E-6</v>
      </c>
      <c r="O45">
        <v>8.9181674307354798E-6</v>
      </c>
      <c r="P45">
        <v>8.3000723416759576E-6</v>
      </c>
      <c r="Q45">
        <v>1.2072692207638625E-5</v>
      </c>
      <c r="R45">
        <v>7.217190721924283E-6</v>
      </c>
      <c r="S45">
        <v>7.6215017642113922E-6</v>
      </c>
      <c r="T45">
        <v>7.7021407277890768E-6</v>
      </c>
      <c r="U45">
        <v>7.7827055962389493E-6</v>
      </c>
      <c r="V45">
        <v>3.8688736524810975E-5</v>
      </c>
      <c r="W45">
        <v>7.0019461161718865E-6</v>
      </c>
      <c r="X45">
        <v>7.0385749230705846E-6</v>
      </c>
      <c r="Y45">
        <v>8.4586447646750607E-6</v>
      </c>
      <c r="Z45">
        <v>8.4586447646750607E-6</v>
      </c>
      <c r="AA45">
        <v>3.7041161347173278E-6</v>
      </c>
      <c r="AB45">
        <v>3.7959996114628189E-6</v>
      </c>
      <c r="AC45">
        <v>1.0879847606055649E-4</v>
      </c>
      <c r="AD45">
        <v>1.6124704011717396E-4</v>
      </c>
      <c r="AE45">
        <v>1.0436671160227173E-4</v>
      </c>
      <c r="AF45">
        <v>1.7016676815309053E-4</v>
      </c>
      <c r="AG45">
        <v>-3.0645283878564246E-5</v>
      </c>
      <c r="AH45">
        <v>-9.6873476407391976E-5</v>
      </c>
      <c r="AI45">
        <v>1.5733298510484773E-4</v>
      </c>
      <c r="AJ45">
        <v>3.6509245930271828E-4</v>
      </c>
      <c r="AK45">
        <v>1.9838443479963552E-4</v>
      </c>
    </row>
    <row r="46" spans="1:37">
      <c r="A46" s="788">
        <v>43895</v>
      </c>
      <c r="B46">
        <v>9.5272900584123106E-6</v>
      </c>
      <c r="C46">
        <v>9.7493353009660941E-6</v>
      </c>
      <c r="D46">
        <v>9.8319567865675034E-6</v>
      </c>
      <c r="E46">
        <v>8.6158739965981112E-6</v>
      </c>
      <c r="F46">
        <v>8.6908630712514414E-6</v>
      </c>
      <c r="G46">
        <v>1.1360454270193544E-5</v>
      </c>
      <c r="H46">
        <v>6.6959503782300085E-6</v>
      </c>
      <c r="I46">
        <v>8.9999418696848466E-6</v>
      </c>
      <c r="J46">
        <v>5.1420846185919805E-6</v>
      </c>
      <c r="K46">
        <v>2.7532526716356643E-6</v>
      </c>
      <c r="L46">
        <v>6.6522216368412051E-6</v>
      </c>
      <c r="M46">
        <v>-5.314032163653337E-7</v>
      </c>
      <c r="N46">
        <v>1.0763983631591146E-6</v>
      </c>
      <c r="O46">
        <v>8.9181674307354798E-6</v>
      </c>
      <c r="P46">
        <v>8.3000723416759576E-6</v>
      </c>
      <c r="Q46">
        <v>1.2348603668364433E-5</v>
      </c>
      <c r="R46">
        <v>7.217190721924283E-6</v>
      </c>
      <c r="S46">
        <v>7.6215017642113922E-6</v>
      </c>
      <c r="T46">
        <v>7.7021407277890768E-6</v>
      </c>
      <c r="U46">
        <v>7.7827055962389493E-6</v>
      </c>
      <c r="V46">
        <v>-1.5616548804253051E-4</v>
      </c>
      <c r="W46">
        <v>7.0019461161718865E-6</v>
      </c>
      <c r="X46">
        <v>7.0385749230705846E-6</v>
      </c>
      <c r="Y46">
        <v>8.4586447646750607E-6</v>
      </c>
      <c r="Z46">
        <v>8.4586447646750607E-6</v>
      </c>
      <c r="AA46">
        <v>3.7041161347173278E-6</v>
      </c>
      <c r="AB46">
        <v>3.7959996114628189E-6</v>
      </c>
      <c r="AC46">
        <v>-2.6702009979077403E-4</v>
      </c>
      <c r="AD46">
        <v>-1.3176247880430648E-4</v>
      </c>
      <c r="AE46">
        <v>-2.0641458768380917E-4</v>
      </c>
      <c r="AF46">
        <v>-2.2937930452476276E-4</v>
      </c>
      <c r="AG46">
        <v>-6.7317822872599019E-5</v>
      </c>
      <c r="AH46">
        <v>-6.7246891419701088E-5</v>
      </c>
      <c r="AI46">
        <v>-5.7293789724776169E-4</v>
      </c>
      <c r="AJ46">
        <v>-3.8867710720337512E-4</v>
      </c>
      <c r="AK46">
        <v>-1.6341846196058328E-4</v>
      </c>
    </row>
    <row r="47" spans="1:37">
      <c r="A47" s="788">
        <v>43896</v>
      </c>
      <c r="B47">
        <v>9.5272900584123106E-6</v>
      </c>
      <c r="C47">
        <v>9.7493353009660941E-6</v>
      </c>
      <c r="D47">
        <v>9.8319567865675034E-6</v>
      </c>
      <c r="E47">
        <v>8.6158739965981112E-6</v>
      </c>
      <c r="F47">
        <v>8.6908630712514414E-6</v>
      </c>
      <c r="G47">
        <v>1.1360454270193544E-5</v>
      </c>
      <c r="H47">
        <v>1.0361575822986423E-5</v>
      </c>
      <c r="I47">
        <v>-9.9941185481576147E-6</v>
      </c>
      <c r="J47">
        <v>5.1420846185919805E-6</v>
      </c>
      <c r="K47">
        <v>1.0148611173121936E-6</v>
      </c>
      <c r="L47">
        <v>5.9003079535557396E-6</v>
      </c>
      <c r="M47">
        <v>6.0010925990354737E-6</v>
      </c>
      <c r="N47">
        <v>4.7967359592064446E-6</v>
      </c>
      <c r="O47">
        <v>8.9181674307354798E-6</v>
      </c>
      <c r="P47">
        <v>8.3000723416759576E-6</v>
      </c>
      <c r="Q47">
        <v>1.0762413312640717E-5</v>
      </c>
      <c r="R47">
        <v>7.217190721924283E-6</v>
      </c>
      <c r="S47">
        <v>7.6215017642113922E-6</v>
      </c>
      <c r="T47">
        <v>7.7021407277890768E-6</v>
      </c>
      <c r="U47">
        <v>7.7827055962389493E-6</v>
      </c>
      <c r="V47">
        <v>-2.8445463291270293E-5</v>
      </c>
      <c r="W47">
        <v>7.0019461161718865E-6</v>
      </c>
      <c r="X47">
        <v>7.0385749230705846E-6</v>
      </c>
      <c r="Y47">
        <v>8.4586447646750607E-6</v>
      </c>
      <c r="Z47">
        <v>8.4586447646750607E-6</v>
      </c>
      <c r="AA47">
        <v>3.7041161347173278E-6</v>
      </c>
      <c r="AB47">
        <v>3.7959996114628189E-6</v>
      </c>
      <c r="AC47">
        <v>-1.7008131065497924E-4</v>
      </c>
      <c r="AD47">
        <v>-1.7694929941713955E-4</v>
      </c>
      <c r="AE47">
        <v>9.1474040325445483E-6</v>
      </c>
      <c r="AF47">
        <v>-9.4443800393684277E-5</v>
      </c>
      <c r="AG47">
        <v>-4.9599688526955621E-5</v>
      </c>
      <c r="AH47">
        <v>-2.0605568063900569E-5</v>
      </c>
      <c r="AI47">
        <v>-5.4637175980722151E-4</v>
      </c>
      <c r="AJ47">
        <v>-4.2624322431237264E-4</v>
      </c>
      <c r="AK47">
        <v>-8.3600427187149328E-5</v>
      </c>
    </row>
    <row r="48" spans="1:37">
      <c r="A48" s="788">
        <v>43899</v>
      </c>
      <c r="B48">
        <v>9.5272900584123106E-6</v>
      </c>
      <c r="C48">
        <v>9.7493353009660941E-6</v>
      </c>
      <c r="D48">
        <v>9.8319567865675034E-6</v>
      </c>
      <c r="E48">
        <v>8.6158739965981112E-6</v>
      </c>
      <c r="F48">
        <v>8.6908630712514414E-6</v>
      </c>
      <c r="G48">
        <v>1.1360454270193544E-5</v>
      </c>
      <c r="H48">
        <v>5.8970669618119587E-6</v>
      </c>
      <c r="I48">
        <v>2.0407515810859421E-6</v>
      </c>
      <c r="J48">
        <v>5.1420846185919805E-6</v>
      </c>
      <c r="K48">
        <v>6.1822421837405275E-7</v>
      </c>
      <c r="L48">
        <v>-6.5132679500862881E-6</v>
      </c>
      <c r="M48">
        <v>-2.9804056550801762E-7</v>
      </c>
      <c r="N48">
        <v>4.7477270504032275E-6</v>
      </c>
      <c r="O48">
        <v>8.9181674307354798E-6</v>
      </c>
      <c r="P48">
        <v>8.3000723416759576E-6</v>
      </c>
      <c r="Q48">
        <v>1.7898672879589128E-5</v>
      </c>
      <c r="R48">
        <v>7.217190721924283E-6</v>
      </c>
      <c r="S48">
        <v>7.6215017642113922E-6</v>
      </c>
      <c r="T48">
        <v>7.7021407277890768E-6</v>
      </c>
      <c r="U48">
        <v>7.7827055962389493E-6</v>
      </c>
      <c r="V48">
        <v>-4.7707179822298378E-4</v>
      </c>
      <c r="W48">
        <v>7.0019461161718865E-6</v>
      </c>
      <c r="X48">
        <v>7.0385749230705846E-6</v>
      </c>
      <c r="Y48">
        <v>8.4586447646750607E-6</v>
      </c>
      <c r="Z48">
        <v>8.4586447646750607E-6</v>
      </c>
      <c r="AA48">
        <v>3.7041161347173278E-6</v>
      </c>
      <c r="AB48">
        <v>3.7959996114628189E-6</v>
      </c>
      <c r="AC48">
        <v>-1.0017028384898985E-3</v>
      </c>
      <c r="AD48">
        <v>1.3305401408356677E-4</v>
      </c>
      <c r="AE48">
        <v>-4.7996438159064741E-5</v>
      </c>
      <c r="AF48">
        <v>-5.4222790344481413E-4</v>
      </c>
      <c r="AG48">
        <v>-5.8485305978318583E-5</v>
      </c>
      <c r="AH48">
        <v>9.8670882569318333E-6</v>
      </c>
      <c r="AI48">
        <v>-1.3170999887769652E-3</v>
      </c>
      <c r="AJ48">
        <v>-1.2945729017028286E-3</v>
      </c>
      <c r="AK48">
        <v>-3.7830920889841578E-4</v>
      </c>
    </row>
    <row r="49" spans="1:37">
      <c r="A49" s="788">
        <v>43900</v>
      </c>
      <c r="B49">
        <v>9.5272900584123106E-6</v>
      </c>
      <c r="C49">
        <v>9.7493353009660941E-6</v>
      </c>
      <c r="D49">
        <v>9.8319567865675034E-6</v>
      </c>
      <c r="E49">
        <v>8.6158739965981112E-6</v>
      </c>
      <c r="F49">
        <v>8.6908630712514414E-6</v>
      </c>
      <c r="G49">
        <v>1.1360454270193544E-5</v>
      </c>
      <c r="H49">
        <v>4.5153097220236306E-6</v>
      </c>
      <c r="I49">
        <v>-1.6618522994699701E-5</v>
      </c>
      <c r="J49">
        <v>5.1420846185919805E-6</v>
      </c>
      <c r="K49">
        <v>-4.2458147395194602E-6</v>
      </c>
      <c r="L49">
        <v>9.4120931376778568E-6</v>
      </c>
      <c r="M49">
        <v>-2.8715894888858886E-5</v>
      </c>
      <c r="N49">
        <v>-5.8253302816382308E-6</v>
      </c>
      <c r="O49">
        <v>8.9181674307354798E-6</v>
      </c>
      <c r="P49">
        <v>8.3000723416759576E-6</v>
      </c>
      <c r="Q49">
        <v>4.1172760812600022E-6</v>
      </c>
      <c r="R49">
        <v>7.217190721924283E-6</v>
      </c>
      <c r="S49">
        <v>7.6215017642113922E-6</v>
      </c>
      <c r="T49">
        <v>7.7021407277890768E-6</v>
      </c>
      <c r="U49">
        <v>7.7827055962389493E-6</v>
      </c>
      <c r="V49">
        <v>3.9998904920382387E-5</v>
      </c>
      <c r="W49">
        <v>7.0019461161718865E-6</v>
      </c>
      <c r="X49">
        <v>7.0385749230705846E-6</v>
      </c>
      <c r="Y49">
        <v>8.4586447646750607E-6</v>
      </c>
      <c r="Z49">
        <v>8.4586447646750607E-6</v>
      </c>
      <c r="AA49">
        <v>3.7041161347173278E-6</v>
      </c>
      <c r="AB49">
        <v>3.7959996114628189E-6</v>
      </c>
      <c r="AC49">
        <v>4.0008623902161312E-4</v>
      </c>
      <c r="AD49">
        <v>-4.5137023001437518E-5</v>
      </c>
      <c r="AE49">
        <v>-1.4146725912861369E-5</v>
      </c>
      <c r="AF49">
        <v>2.1384962707173829E-4</v>
      </c>
      <c r="AG49">
        <v>7.9039381209022872E-5</v>
      </c>
      <c r="AH49">
        <v>1.1020176490223133E-4</v>
      </c>
      <c r="AI49">
        <v>8.6584941672400277E-4</v>
      </c>
      <c r="AJ49">
        <v>7.6088443486529436E-4</v>
      </c>
      <c r="AK49">
        <v>2.1246443204094191E-4</v>
      </c>
    </row>
    <row r="50" spans="1:37">
      <c r="A50" s="788">
        <v>43901</v>
      </c>
      <c r="B50">
        <v>9.5272900584123106E-6</v>
      </c>
      <c r="C50">
        <v>9.7493353009660941E-6</v>
      </c>
      <c r="D50">
        <v>9.8319567865675034E-6</v>
      </c>
      <c r="E50">
        <v>8.6158739965981112E-6</v>
      </c>
      <c r="F50">
        <v>8.6908630712514414E-6</v>
      </c>
      <c r="G50">
        <v>1.1360454270193544E-5</v>
      </c>
      <c r="H50">
        <v>-1.2429407707141137E-5</v>
      </c>
      <c r="I50">
        <v>6.6069543158576488E-6</v>
      </c>
      <c r="J50">
        <v>5.1420846185919805E-6</v>
      </c>
      <c r="K50">
        <v>-9.9629869638647516E-6</v>
      </c>
      <c r="L50">
        <v>-2.7382233078299126E-7</v>
      </c>
      <c r="M50">
        <v>1.0401742029087019E-4</v>
      </c>
      <c r="N50">
        <v>8.0778066555069468E-6</v>
      </c>
      <c r="O50">
        <v>8.9181674307354798E-6</v>
      </c>
      <c r="P50">
        <v>8.3000723416759576E-6</v>
      </c>
      <c r="Q50">
        <v>1.6339187002067491E-5</v>
      </c>
      <c r="R50">
        <v>7.217190721924283E-6</v>
      </c>
      <c r="S50">
        <v>7.6215017642113922E-6</v>
      </c>
      <c r="T50">
        <v>7.7021407277890768E-6</v>
      </c>
      <c r="U50">
        <v>7.7827055962389493E-6</v>
      </c>
      <c r="V50">
        <v>-9.3584561621968762E-4</v>
      </c>
      <c r="W50">
        <v>7.0019461161718865E-6</v>
      </c>
      <c r="X50">
        <v>7.0385749230705846E-6</v>
      </c>
      <c r="Y50">
        <v>8.4586447646750607E-6</v>
      </c>
      <c r="Z50">
        <v>8.4586447646750607E-6</v>
      </c>
      <c r="AA50">
        <v>3.7041161347173278E-6</v>
      </c>
      <c r="AB50">
        <v>3.7959996114628189E-6</v>
      </c>
      <c r="AC50">
        <v>-7.479393012697678E-4</v>
      </c>
      <c r="AD50">
        <v>-2.5836026963840797E-4</v>
      </c>
      <c r="AE50">
        <v>-4.6326587803460775E-5</v>
      </c>
      <c r="AF50">
        <v>-3.3352588808356902E-4</v>
      </c>
      <c r="AG50">
        <v>-1.9756512877608935E-5</v>
      </c>
      <c r="AH50">
        <v>3.6254625624445589E-5</v>
      </c>
      <c r="AI50">
        <v>-6.4385671561393524E-4</v>
      </c>
      <c r="AJ50">
        <v>-9.4663215934779894E-4</v>
      </c>
      <c r="AK50">
        <v>-2.3397465778591254E-4</v>
      </c>
    </row>
    <row r="51" spans="1:37">
      <c r="A51" s="788">
        <v>43902</v>
      </c>
      <c r="B51">
        <v>9.5272900584123106E-6</v>
      </c>
      <c r="C51">
        <v>9.7493353009660941E-6</v>
      </c>
      <c r="D51">
        <v>9.8319567865675034E-6</v>
      </c>
      <c r="E51">
        <v>8.6158739965981112E-6</v>
      </c>
      <c r="F51">
        <v>8.6908630712514414E-6</v>
      </c>
      <c r="G51">
        <v>1.1360454270193544E-5</v>
      </c>
      <c r="H51">
        <v>4.8878304164816198E-6</v>
      </c>
      <c r="I51">
        <v>-5.2634603343495456E-5</v>
      </c>
      <c r="J51">
        <v>5.1420846185919805E-6</v>
      </c>
      <c r="K51">
        <v>-3.034408809998013E-6</v>
      </c>
      <c r="L51">
        <v>-3.60832619202796E-5</v>
      </c>
      <c r="M51">
        <v>1.5530429015785786E-5</v>
      </c>
      <c r="N51">
        <v>1.1599007798480444E-5</v>
      </c>
      <c r="O51">
        <v>8.9181674307354798E-6</v>
      </c>
      <c r="P51">
        <v>8.3000723416759576E-6</v>
      </c>
      <c r="Q51">
        <v>1.1517746022214226E-5</v>
      </c>
      <c r="R51">
        <v>7.217190721924283E-6</v>
      </c>
      <c r="S51">
        <v>7.6215017642113922E-6</v>
      </c>
      <c r="T51">
        <v>7.7021407277890768E-6</v>
      </c>
      <c r="U51">
        <v>7.7827055962389493E-6</v>
      </c>
      <c r="V51">
        <v>-1.0063317204376807E-3</v>
      </c>
      <c r="W51">
        <v>7.0019461161718865E-6</v>
      </c>
      <c r="X51">
        <v>7.0385749230705846E-6</v>
      </c>
      <c r="Y51">
        <v>8.4586447646750607E-6</v>
      </c>
      <c r="Z51">
        <v>8.4586447646750607E-6</v>
      </c>
      <c r="AA51">
        <v>3.7041161347173278E-6</v>
      </c>
      <c r="AB51">
        <v>3.7959996114628189E-6</v>
      </c>
      <c r="AC51">
        <v>-1.2517262945835607E-4</v>
      </c>
      <c r="AD51">
        <v>-6.4075547979591807E-4</v>
      </c>
      <c r="AE51">
        <v>-3.9424055703921604E-4</v>
      </c>
      <c r="AF51">
        <v>-2.5608436696115402E-4</v>
      </c>
      <c r="AG51">
        <v>-1.3618725082121475E-4</v>
      </c>
      <c r="AH51">
        <v>-1.4570435579218001E-4</v>
      </c>
      <c r="AI51">
        <v>-1.4596305419827072E-3</v>
      </c>
      <c r="AJ51">
        <v>-1.7562085705579045E-3</v>
      </c>
      <c r="AK51">
        <v>-5.0352846257041008E-4</v>
      </c>
    </row>
    <row r="52" spans="1:37">
      <c r="A52" s="788">
        <v>43903</v>
      </c>
      <c r="B52">
        <v>9.5272900584123106E-6</v>
      </c>
      <c r="C52">
        <v>9.7493353009660941E-6</v>
      </c>
      <c r="D52">
        <v>9.8319567865675034E-6</v>
      </c>
      <c r="E52">
        <v>8.6158739965981112E-6</v>
      </c>
      <c r="F52">
        <v>8.6908630712514414E-6</v>
      </c>
      <c r="G52">
        <v>1.1360454270193544E-5</v>
      </c>
      <c r="H52">
        <v>7.1186271851416906E-6</v>
      </c>
      <c r="I52">
        <v>-8.6763432930256094E-5</v>
      </c>
      <c r="J52">
        <v>5.1420846185919805E-6</v>
      </c>
      <c r="K52">
        <v>-1.7975167422946471E-6</v>
      </c>
      <c r="L52">
        <v>2.3876186287213841E-5</v>
      </c>
      <c r="M52">
        <v>-1.2972054691152835E-4</v>
      </c>
      <c r="N52">
        <v>-2.295472365706246E-5</v>
      </c>
      <c r="O52">
        <v>8.9181674307354798E-6</v>
      </c>
      <c r="P52">
        <v>8.3000723416759576E-6</v>
      </c>
      <c r="Q52">
        <v>8.3322834212538064E-6</v>
      </c>
      <c r="R52">
        <v>7.217190721924283E-6</v>
      </c>
      <c r="S52">
        <v>7.6215017642113922E-6</v>
      </c>
      <c r="T52">
        <v>7.7021407277890768E-6</v>
      </c>
      <c r="U52">
        <v>7.7827055962389493E-6</v>
      </c>
      <c r="V52">
        <v>1.1900791047365967E-3</v>
      </c>
      <c r="W52">
        <v>7.0019461161718865E-6</v>
      </c>
      <c r="X52">
        <v>7.0385749230705846E-6</v>
      </c>
      <c r="Y52">
        <v>8.4586447646750607E-6</v>
      </c>
      <c r="Z52">
        <v>8.4586447646750607E-6</v>
      </c>
      <c r="AA52">
        <v>3.7041161347173278E-6</v>
      </c>
      <c r="AB52">
        <v>3.7959996114628189E-6</v>
      </c>
      <c r="AC52">
        <v>1.4206447918962417E-4</v>
      </c>
      <c r="AD52">
        <v>4.1566084722245434E-4</v>
      </c>
      <c r="AE52">
        <v>5.4731120882579593E-4</v>
      </c>
      <c r="AF52">
        <v>3.0790598053605516E-4</v>
      </c>
      <c r="AG52">
        <v>9.9762207309070936E-5</v>
      </c>
      <c r="AH52">
        <v>1.7992888016159504E-4</v>
      </c>
      <c r="AI52">
        <v>1.1487422382874279E-3</v>
      </c>
      <c r="AJ52">
        <v>1.075276406620368E-3</v>
      </c>
      <c r="AK52">
        <v>4.3206347892189688E-4</v>
      </c>
    </row>
    <row r="53" spans="1:37">
      <c r="A53" s="788">
        <v>43906</v>
      </c>
      <c r="B53">
        <v>9.5272900584123106E-6</v>
      </c>
      <c r="C53">
        <v>9.7493353009660941E-6</v>
      </c>
      <c r="D53">
        <v>9.8319567865675034E-6</v>
      </c>
      <c r="E53">
        <v>8.6158739965981112E-6</v>
      </c>
      <c r="F53">
        <v>8.6908630712514414E-6</v>
      </c>
      <c r="G53">
        <v>1.1360454270193544E-5</v>
      </c>
      <c r="H53">
        <v>3.7182263175594696E-7</v>
      </c>
      <c r="I53">
        <v>6.1174963500302228E-5</v>
      </c>
      <c r="J53">
        <v>5.1420846185919805E-6</v>
      </c>
      <c r="K53">
        <v>7.0621687898494657E-6</v>
      </c>
      <c r="L53">
        <v>2.8261919377075629E-5</v>
      </c>
      <c r="M53">
        <v>3.8117622008564922E-5</v>
      </c>
      <c r="N53">
        <v>-6.2072885107681944E-6</v>
      </c>
      <c r="O53">
        <v>8.9181674307354798E-6</v>
      </c>
      <c r="P53">
        <v>8.3000723416759576E-6</v>
      </c>
      <c r="Q53">
        <v>2.2863678828862535E-5</v>
      </c>
      <c r="R53">
        <v>7.217190721924283E-6</v>
      </c>
      <c r="S53">
        <v>7.6215017642113922E-6</v>
      </c>
      <c r="T53">
        <v>7.7021407277890768E-6</v>
      </c>
      <c r="U53">
        <v>7.7827055962389493E-6</v>
      </c>
      <c r="V53">
        <v>-1.676639694476001E-4</v>
      </c>
      <c r="W53">
        <v>7.0019461161718865E-6</v>
      </c>
      <c r="X53">
        <v>7.0385749230705846E-6</v>
      </c>
      <c r="Y53">
        <v>8.4586447646750607E-6</v>
      </c>
      <c r="Z53">
        <v>8.4586447646750607E-6</v>
      </c>
      <c r="AA53">
        <v>3.7041161347173278E-6</v>
      </c>
      <c r="AB53">
        <v>3.7959996114628189E-6</v>
      </c>
      <c r="AC53">
        <v>-1.9312790842222484E-4</v>
      </c>
      <c r="AD53">
        <v>-2.6030892861280129E-4</v>
      </c>
      <c r="AE53">
        <v>-7.3029069121224865E-5</v>
      </c>
      <c r="AF53">
        <v>1.6799704909531421E-5</v>
      </c>
      <c r="AG53">
        <v>-4.3277392335406837E-5</v>
      </c>
      <c r="AH53">
        <v>-1.2935997479936347E-4</v>
      </c>
      <c r="AI53">
        <v>-1.54566354569189E-3</v>
      </c>
      <c r="AJ53">
        <v>-1.9496524875329852E-3</v>
      </c>
      <c r="AK53">
        <v>-4.9926200629676117E-4</v>
      </c>
    </row>
    <row r="54" spans="1:37">
      <c r="A54" s="788">
        <v>43907</v>
      </c>
      <c r="B54">
        <v>9.5272900584123106E-6</v>
      </c>
      <c r="C54">
        <v>9.7493353009660941E-6</v>
      </c>
      <c r="D54">
        <v>9.8319567865675034E-6</v>
      </c>
      <c r="E54">
        <v>8.6158739965981112E-6</v>
      </c>
      <c r="F54">
        <v>8.6908630712514414E-6</v>
      </c>
      <c r="G54">
        <v>1.1360454270193544E-5</v>
      </c>
      <c r="H54">
        <v>-4.6743114824472794E-6</v>
      </c>
      <c r="I54">
        <v>3.7651230526563492E-6</v>
      </c>
      <c r="J54">
        <v>5.1420846185919805E-6</v>
      </c>
      <c r="K54">
        <v>-1.13196933581321E-6</v>
      </c>
      <c r="L54">
        <v>2.7981752538266847E-6</v>
      </c>
      <c r="M54">
        <v>-1.0289545327071893E-5</v>
      </c>
      <c r="N54">
        <v>-1.5495386666273703E-5</v>
      </c>
      <c r="O54">
        <v>8.9181674307354798E-6</v>
      </c>
      <c r="P54">
        <v>8.3000723416759576E-6</v>
      </c>
      <c r="Q54">
        <v>1.4479762047436396E-5</v>
      </c>
      <c r="R54">
        <v>7.217190721924283E-6</v>
      </c>
      <c r="S54">
        <v>7.6215017642113922E-6</v>
      </c>
      <c r="T54">
        <v>7.7021407277890768E-6</v>
      </c>
      <c r="U54">
        <v>7.7827055962389493E-6</v>
      </c>
      <c r="V54">
        <v>1.4115562647412983E-4</v>
      </c>
      <c r="W54">
        <v>7.0019461161718865E-6</v>
      </c>
      <c r="X54">
        <v>7.0385749230705846E-6</v>
      </c>
      <c r="Y54">
        <v>8.4586447646750607E-6</v>
      </c>
      <c r="Z54">
        <v>8.4586447646750607E-6</v>
      </c>
      <c r="AA54">
        <v>3.7041161347173278E-6</v>
      </c>
      <c r="AB54">
        <v>3.7959996114628189E-6</v>
      </c>
      <c r="AC54">
        <v>-2.4834843073603954E-5</v>
      </c>
      <c r="AD54">
        <v>3.4563537851803328E-4</v>
      </c>
      <c r="AE54">
        <v>3.0985152601820112E-5</v>
      </c>
      <c r="AF54">
        <v>7.4772352629881589E-5</v>
      </c>
      <c r="AG54">
        <v>-2.0685843959851182E-5</v>
      </c>
      <c r="AH54">
        <v>-5.5583415374752531E-5</v>
      </c>
      <c r="AI54">
        <v>1.5191300269659536E-4</v>
      </c>
      <c r="AJ54">
        <v>3.5070030954020284E-4</v>
      </c>
      <c r="AK54">
        <v>1.4605065228877391E-4</v>
      </c>
    </row>
    <row r="55" spans="1:37">
      <c r="A55" s="788">
        <v>43908</v>
      </c>
      <c r="B55">
        <v>9.5272900584123106E-6</v>
      </c>
      <c r="C55">
        <v>9.7493353009660941E-6</v>
      </c>
      <c r="D55">
        <v>9.8319567865675034E-6</v>
      </c>
      <c r="E55">
        <v>8.6158739965981112E-6</v>
      </c>
      <c r="F55">
        <v>8.6908630712514414E-6</v>
      </c>
      <c r="G55">
        <v>1.0220799999999031E-5</v>
      </c>
      <c r="H55">
        <v>-3.2775957362618865E-5</v>
      </c>
      <c r="I55">
        <v>2.4801224780823361E-5</v>
      </c>
      <c r="J55">
        <v>5.1420846185919805E-6</v>
      </c>
      <c r="K55">
        <v>-6.0288785294687841E-5</v>
      </c>
      <c r="L55">
        <v>-6.8011645592289937E-5</v>
      </c>
      <c r="M55">
        <v>-7.3987465107703092E-5</v>
      </c>
      <c r="N55">
        <v>-5.4293314713845574E-6</v>
      </c>
      <c r="O55">
        <v>8.9181674307354798E-6</v>
      </c>
      <c r="P55">
        <v>8.3000723416759576E-6</v>
      </c>
      <c r="Q55">
        <v>1.2886178420671968E-5</v>
      </c>
      <c r="R55">
        <v>7.217190721924283E-6</v>
      </c>
      <c r="S55">
        <v>7.6215017642113922E-6</v>
      </c>
      <c r="T55">
        <v>7.7021407277890768E-6</v>
      </c>
      <c r="U55">
        <v>7.7827055962389493E-6</v>
      </c>
      <c r="V55">
        <v>-8.5251895402638743E-4</v>
      </c>
      <c r="W55">
        <v>7.0019461161718865E-6</v>
      </c>
      <c r="X55">
        <v>7.0385749230705846E-6</v>
      </c>
      <c r="Y55">
        <v>8.4586447646750607E-6</v>
      </c>
      <c r="Z55">
        <v>8.4586447646750607E-6</v>
      </c>
      <c r="AA55">
        <v>3.7041161347173278E-6</v>
      </c>
      <c r="AB55">
        <v>3.7959996114628189E-6</v>
      </c>
      <c r="AC55">
        <v>1.5327901904538257E-5</v>
      </c>
      <c r="AD55">
        <v>-6.5302289228741374E-6</v>
      </c>
      <c r="AE55">
        <v>-3.3412187822074173E-4</v>
      </c>
      <c r="AF55">
        <v>-1.5249495574947425E-4</v>
      </c>
      <c r="AG55">
        <v>-1.5216239370754891E-4</v>
      </c>
      <c r="AH55">
        <v>-1.5817833191034581E-4</v>
      </c>
      <c r="AI55">
        <v>-1.395211791237444E-3</v>
      </c>
      <c r="AJ55">
        <v>-1.6579680124095442E-3</v>
      </c>
      <c r="AK55">
        <v>-1.7798300632822616E-4</v>
      </c>
    </row>
    <row r="56" spans="1:37">
      <c r="A56" s="788">
        <v>43909</v>
      </c>
      <c r="B56">
        <v>8.3996589908837297E-6</v>
      </c>
      <c r="C56">
        <v>8.5954234009693649E-6</v>
      </c>
      <c r="D56">
        <v>8.6682659721640223E-6</v>
      </c>
      <c r="E56">
        <v>7.8824092169810442E-6</v>
      </c>
      <c r="F56">
        <v>7.9573968596150729E-6</v>
      </c>
      <c r="G56">
        <v>9.5024824535556721E-6</v>
      </c>
      <c r="H56">
        <v>-6.176231210033052E-5</v>
      </c>
      <c r="I56">
        <v>-1.3561650098689953E-4</v>
      </c>
      <c r="J56">
        <v>4.6531195916372779E-6</v>
      </c>
      <c r="K56">
        <v>-4.15858631460992E-5</v>
      </c>
      <c r="L56">
        <v>2.3159357197300778E-6</v>
      </c>
      <c r="M56">
        <v>4.3725434129311227E-5</v>
      </c>
      <c r="N56">
        <v>-5.6609364640243597E-5</v>
      </c>
      <c r="O56">
        <v>8.30691358637381E-6</v>
      </c>
      <c r="P56">
        <v>7.6888303006796832E-6</v>
      </c>
      <c r="Q56">
        <v>1.1446455668121303E-5</v>
      </c>
      <c r="R56">
        <v>7.217190721924283E-6</v>
      </c>
      <c r="S56">
        <v>7.6215017642113922E-6</v>
      </c>
      <c r="T56">
        <v>7.7021407277890768E-6</v>
      </c>
      <c r="U56">
        <v>7.7827055962389493E-6</v>
      </c>
      <c r="V56">
        <v>4.9726394085192645E-5</v>
      </c>
      <c r="W56">
        <v>7.0019461161718865E-6</v>
      </c>
      <c r="X56">
        <v>7.0385749230705846E-6</v>
      </c>
      <c r="Y56">
        <v>8.4586447646750607E-6</v>
      </c>
      <c r="Z56">
        <v>8.4586447646750607E-6</v>
      </c>
      <c r="AA56">
        <v>3.7041161347173278E-6</v>
      </c>
      <c r="AB56">
        <v>3.7959996114628189E-6</v>
      </c>
      <c r="AC56">
        <v>-1.0552211514836263E-4</v>
      </c>
      <c r="AD56">
        <v>-8.4996826426569916E-5</v>
      </c>
      <c r="AE56">
        <v>1.3514568594233389E-4</v>
      </c>
      <c r="AF56">
        <v>5.317756547430497E-5</v>
      </c>
      <c r="AG56">
        <v>-1.0439870096085047E-4</v>
      </c>
      <c r="AH56">
        <v>1.7220085441907118E-4</v>
      </c>
      <c r="AI56">
        <v>4.0533567813652918E-4</v>
      </c>
      <c r="AJ56">
        <v>-8.8343620090119989E-5</v>
      </c>
      <c r="AK56">
        <v>-3.1587770579932228E-5</v>
      </c>
    </row>
    <row r="57" spans="1:37">
      <c r="A57" s="788">
        <v>43910</v>
      </c>
      <c r="B57">
        <v>8.3996589908837297E-6</v>
      </c>
      <c r="C57">
        <v>8.5954234009693649E-6</v>
      </c>
      <c r="D57">
        <v>8.6682659721640223E-6</v>
      </c>
      <c r="E57">
        <v>7.8824092169810442E-6</v>
      </c>
      <c r="F57">
        <v>7.9573968596150729E-6</v>
      </c>
      <c r="G57">
        <v>8.93804529442832E-6</v>
      </c>
      <c r="H57">
        <v>-1.0945047148895667E-4</v>
      </c>
      <c r="I57">
        <v>-6.8048269902607218E-5</v>
      </c>
      <c r="J57">
        <v>4.6531195916372779E-6</v>
      </c>
      <c r="K57">
        <v>-3.557246367193159E-5</v>
      </c>
      <c r="L57">
        <v>-3.8265089793861766E-5</v>
      </c>
      <c r="M57">
        <v>1.7704370117382951E-5</v>
      </c>
      <c r="N57">
        <v>-7.2511011047174634E-5</v>
      </c>
      <c r="O57">
        <v>8.30691358637381E-6</v>
      </c>
      <c r="P57">
        <v>7.6888303006796832E-6</v>
      </c>
      <c r="Q57">
        <v>6.6550581533988409E-6</v>
      </c>
      <c r="R57">
        <v>7.217190721924283E-6</v>
      </c>
      <c r="S57">
        <v>7.6215017642113922E-6</v>
      </c>
      <c r="T57">
        <v>7.7021407277890768E-6</v>
      </c>
      <c r="U57">
        <v>7.7827055962389493E-6</v>
      </c>
      <c r="V57">
        <v>-1.1097221613865216E-4</v>
      </c>
      <c r="W57">
        <v>7.0019461161718865E-6</v>
      </c>
      <c r="X57">
        <v>7.0385749230705846E-6</v>
      </c>
      <c r="Y57">
        <v>8.4586447646750607E-6</v>
      </c>
      <c r="Z57">
        <v>8.4586447646750607E-6</v>
      </c>
      <c r="AA57">
        <v>3.7041161347173278E-6</v>
      </c>
      <c r="AB57">
        <v>3.7959996114628189E-6</v>
      </c>
      <c r="AC57">
        <v>1.3856317338228896E-4</v>
      </c>
      <c r="AD57">
        <v>9.7117163603033246E-5</v>
      </c>
      <c r="AE57">
        <v>2.1418024794785386E-4</v>
      </c>
      <c r="AF57">
        <v>2.8952680177912749E-5</v>
      </c>
      <c r="AG57">
        <v>4.4829775008243813E-5</v>
      </c>
      <c r="AH57">
        <v>-5.7919770600108889E-5</v>
      </c>
      <c r="AI57">
        <v>-4.6342419993959937E-5</v>
      </c>
      <c r="AJ57">
        <v>-3.1175971449518003E-4</v>
      </c>
      <c r="AK57">
        <v>-2.1143757417989463E-4</v>
      </c>
    </row>
    <row r="58" spans="1:37">
      <c r="A58" s="788">
        <v>43913</v>
      </c>
      <c r="B58">
        <v>8.3996589908837297E-6</v>
      </c>
      <c r="C58">
        <v>8.5954234009693649E-6</v>
      </c>
      <c r="D58">
        <v>8.6682659721640223E-6</v>
      </c>
      <c r="E58">
        <v>7.8824092169810442E-6</v>
      </c>
      <c r="F58">
        <v>7.9573968596150729E-6</v>
      </c>
      <c r="G58">
        <v>6.9779945562387975E-5</v>
      </c>
      <c r="H58">
        <v>-4.7979075791900529E-6</v>
      </c>
      <c r="I58">
        <v>-8.0581328288201345E-5</v>
      </c>
      <c r="J58">
        <v>4.6531195916372779E-6</v>
      </c>
      <c r="K58">
        <v>-1.1642843556714696E-4</v>
      </c>
      <c r="L58">
        <v>-4.7623893819428534E-5</v>
      </c>
      <c r="M58">
        <v>-6.3050928524958759E-5</v>
      </c>
      <c r="N58">
        <v>-1.0723321002373042E-4</v>
      </c>
      <c r="O58">
        <v>8.30691358637381E-6</v>
      </c>
      <c r="P58">
        <v>7.6888303006796832E-6</v>
      </c>
      <c r="Q58">
        <v>1.4708550259548759E-5</v>
      </c>
      <c r="R58">
        <v>7.217190721924283E-6</v>
      </c>
      <c r="S58">
        <v>7.6215017642113922E-6</v>
      </c>
      <c r="T58">
        <v>7.7021407277890768E-6</v>
      </c>
      <c r="U58">
        <v>7.7827055962389493E-6</v>
      </c>
      <c r="V58">
        <v>-4.6714603559961558E-4</v>
      </c>
      <c r="W58">
        <v>7.0019461161718865E-6</v>
      </c>
      <c r="X58">
        <v>7.0385749230705846E-6</v>
      </c>
      <c r="Y58">
        <v>8.4586447646750607E-6</v>
      </c>
      <c r="Z58">
        <v>8.4586447646750607E-6</v>
      </c>
      <c r="AA58">
        <v>3.7041161347173278E-6</v>
      </c>
      <c r="AB58">
        <v>3.7959996114628189E-6</v>
      </c>
      <c r="AC58">
        <v>2.1316230024918115E-4</v>
      </c>
      <c r="AD58">
        <v>-4.1125691545040867E-5</v>
      </c>
      <c r="AE58">
        <v>9.5015737372022854E-5</v>
      </c>
      <c r="AF58">
        <v>1.1221010109856433E-4</v>
      </c>
      <c r="AG58">
        <v>6.8714508617118147E-7</v>
      </c>
      <c r="AH58">
        <v>-1.3116694923412386E-4</v>
      </c>
      <c r="AI58">
        <v>-5.5670541986150288E-4</v>
      </c>
      <c r="AJ58">
        <v>-7.0789510062726222E-4</v>
      </c>
      <c r="AK58">
        <v>-1.6768433034226648E-4</v>
      </c>
    </row>
    <row r="59" spans="1:37">
      <c r="A59" s="788">
        <v>43914</v>
      </c>
      <c r="B59">
        <v>8.3996589908837297E-6</v>
      </c>
      <c r="C59">
        <v>8.5954234009693649E-6</v>
      </c>
      <c r="D59">
        <v>8.6682659721640223E-6</v>
      </c>
      <c r="E59">
        <v>7.8824092169810442E-6</v>
      </c>
      <c r="F59">
        <v>7.9573968596150729E-6</v>
      </c>
      <c r="G59">
        <v>2.305572415723134E-5</v>
      </c>
      <c r="H59">
        <v>-2.1715006095071699E-4</v>
      </c>
      <c r="I59">
        <v>-1.3129764065112538E-4</v>
      </c>
      <c r="J59">
        <v>4.6531195916372779E-6</v>
      </c>
      <c r="K59">
        <v>-1.1993064207646285E-4</v>
      </c>
      <c r="L59">
        <v>-4.8550805779493091E-5</v>
      </c>
      <c r="M59">
        <v>-6.771857271941713E-5</v>
      </c>
      <c r="N59">
        <v>-1.9184044641355912E-4</v>
      </c>
      <c r="O59">
        <v>8.30691358637381E-6</v>
      </c>
      <c r="P59">
        <v>7.6888303006796832E-6</v>
      </c>
      <c r="Q59">
        <v>8.5658869545710564E-6</v>
      </c>
      <c r="R59">
        <v>7.217190721924283E-6</v>
      </c>
      <c r="S59">
        <v>7.6215017642113922E-6</v>
      </c>
      <c r="T59">
        <v>7.7021407277890768E-6</v>
      </c>
      <c r="U59">
        <v>7.7827055962389493E-6</v>
      </c>
      <c r="V59">
        <v>3.4379213999515337E-4</v>
      </c>
      <c r="W59">
        <v>7.0019461161718865E-6</v>
      </c>
      <c r="X59">
        <v>7.0385749230705846E-6</v>
      </c>
      <c r="Y59">
        <v>8.4586447646750607E-6</v>
      </c>
      <c r="Z59">
        <v>8.4586447646750607E-6</v>
      </c>
      <c r="AA59">
        <v>3.7041161347173278E-6</v>
      </c>
      <c r="AB59">
        <v>3.7959996114628189E-6</v>
      </c>
      <c r="AC59">
        <v>6.4406421415338921E-4</v>
      </c>
      <c r="AD59">
        <v>-2.6794081713822084E-4</v>
      </c>
      <c r="AE59">
        <v>4.2543758108409825E-5</v>
      </c>
      <c r="AF59">
        <v>-6.6450030485248893E-6</v>
      </c>
      <c r="AG59">
        <v>3.0768562978604755E-5</v>
      </c>
      <c r="AH59">
        <v>4.9959477921270871E-5</v>
      </c>
      <c r="AI59">
        <v>9.8768866273074791E-4</v>
      </c>
      <c r="AJ59">
        <v>1.0399078757510449E-3</v>
      </c>
      <c r="AK59">
        <v>4.7750283372275607E-4</v>
      </c>
    </row>
    <row r="60" spans="1:37">
      <c r="A60" s="788">
        <v>43915</v>
      </c>
      <c r="B60">
        <v>8.3996589908837297E-6</v>
      </c>
      <c r="C60">
        <v>8.5954234009693649E-6</v>
      </c>
      <c r="D60">
        <v>8.6682659721640223E-6</v>
      </c>
      <c r="E60">
        <v>7.8824092169810442E-6</v>
      </c>
      <c r="F60">
        <v>7.9573968596150729E-6</v>
      </c>
      <c r="G60">
        <v>5.2124988584267839E-6</v>
      </c>
      <c r="H60">
        <v>-3.4951482289456807E-4</v>
      </c>
      <c r="I60">
        <v>-1.144937303406806E-4</v>
      </c>
      <c r="J60">
        <v>4.6531195916372779E-6</v>
      </c>
      <c r="K60">
        <v>-1.3844802375115819E-4</v>
      </c>
      <c r="L60">
        <v>-6.0074015276848059E-5</v>
      </c>
      <c r="M60">
        <v>-3.0507247151803086E-6</v>
      </c>
      <c r="N60">
        <v>-1.4601661815751186E-4</v>
      </c>
      <c r="O60">
        <v>8.30691358637381E-6</v>
      </c>
      <c r="P60">
        <v>7.6888303006796832E-6</v>
      </c>
      <c r="Q60">
        <v>9.0646271932470772E-6</v>
      </c>
      <c r="R60">
        <v>7.217190721924283E-6</v>
      </c>
      <c r="S60">
        <v>7.6215017642113922E-6</v>
      </c>
      <c r="T60">
        <v>7.7021407277890768E-6</v>
      </c>
      <c r="U60">
        <v>7.7827055962389493E-6</v>
      </c>
      <c r="V60">
        <v>4.4632380849094183E-4</v>
      </c>
      <c r="W60">
        <v>7.0019461161718865E-6</v>
      </c>
      <c r="X60">
        <v>7.0385749230705846E-6</v>
      </c>
      <c r="Y60">
        <v>8.4586447646750607E-6</v>
      </c>
      <c r="Z60">
        <v>8.4586447646750607E-6</v>
      </c>
      <c r="AA60">
        <v>3.7041161347173278E-6</v>
      </c>
      <c r="AB60">
        <v>3.7959996114628189E-6</v>
      </c>
      <c r="AC60">
        <v>-1.1546474442393208E-4</v>
      </c>
      <c r="AD60">
        <v>7.427711946803584E-5</v>
      </c>
      <c r="AE60">
        <v>5.3972948899300156E-5</v>
      </c>
      <c r="AF60">
        <v>-1.6533650521022292E-5</v>
      </c>
      <c r="AG60">
        <v>-2.16816141701337E-5</v>
      </c>
      <c r="AH60">
        <v>6.7405744090640594E-5</v>
      </c>
      <c r="AI60">
        <v>8.306102389934411E-4</v>
      </c>
      <c r="AJ60">
        <v>7.6398308537035671E-4</v>
      </c>
      <c r="AK60">
        <v>9.1818434024822925E-5</v>
      </c>
    </row>
    <row r="61" spans="1:37">
      <c r="A61" s="788">
        <v>43916</v>
      </c>
      <c r="B61">
        <v>8.3996589908837297E-6</v>
      </c>
      <c r="C61">
        <v>8.5954234009693649E-6</v>
      </c>
      <c r="D61">
        <v>8.6682659721640223E-6</v>
      </c>
      <c r="E61">
        <v>7.8824092169810442E-6</v>
      </c>
      <c r="F61">
        <v>7.9573968596150729E-6</v>
      </c>
      <c r="G61">
        <v>3.8381562286957661E-5</v>
      </c>
      <c r="H61">
        <v>-2.6000783340826669E-4</v>
      </c>
      <c r="I61">
        <v>-1.6567921366400994E-4</v>
      </c>
      <c r="J61">
        <v>4.6531195916372779E-6</v>
      </c>
      <c r="K61">
        <v>-1.232459061531415E-4</v>
      </c>
      <c r="L61">
        <v>-5.2458051914661045E-5</v>
      </c>
      <c r="M61">
        <v>-1.1587616158992376E-4</v>
      </c>
      <c r="N61">
        <v>-1.3425273348685777E-4</v>
      </c>
      <c r="O61">
        <v>8.30691358637381E-6</v>
      </c>
      <c r="P61">
        <v>7.6888303006796832E-6</v>
      </c>
      <c r="Q61">
        <v>8.3960109471732375E-6</v>
      </c>
      <c r="R61">
        <v>7.217190721924283E-6</v>
      </c>
      <c r="S61">
        <v>7.6215017642113922E-6</v>
      </c>
      <c r="T61">
        <v>7.7021407277890768E-6</v>
      </c>
      <c r="U61">
        <v>7.7827055962389493E-6</v>
      </c>
      <c r="V61">
        <v>2.6944573613573125E-4</v>
      </c>
      <c r="W61">
        <v>7.0019461161718865E-6</v>
      </c>
      <c r="X61">
        <v>7.0385749230705846E-6</v>
      </c>
      <c r="Y61">
        <v>8.4586447646750607E-6</v>
      </c>
      <c r="Z61">
        <v>8.4586447646750607E-6</v>
      </c>
      <c r="AA61">
        <v>3.7041161347173278E-6</v>
      </c>
      <c r="AB61">
        <v>3.7959996114628189E-6</v>
      </c>
      <c r="AC61">
        <v>5.6144724078325268E-4</v>
      </c>
      <c r="AD61">
        <v>1.9963092401778515E-4</v>
      </c>
      <c r="AE61">
        <v>-1.0287900205757927E-4</v>
      </c>
      <c r="AF61">
        <v>2.5150204292384572E-5</v>
      </c>
      <c r="AG61">
        <v>6.5249097929400698E-5</v>
      </c>
      <c r="AH61">
        <v>1.0930878444643356E-4</v>
      </c>
      <c r="AI61">
        <v>3.3400697727074656E-4</v>
      </c>
      <c r="AJ61">
        <v>6.5656397875780157E-4</v>
      </c>
      <c r="AK61">
        <v>2.8332723747111378E-4</v>
      </c>
    </row>
    <row r="62" spans="1:37">
      <c r="A62" s="788">
        <v>43917</v>
      </c>
      <c r="B62">
        <v>8.3996589908837297E-6</v>
      </c>
      <c r="C62">
        <v>8.5954234009693649E-6</v>
      </c>
      <c r="D62">
        <v>8.6682659721640223E-6</v>
      </c>
      <c r="E62">
        <v>7.8824092169810442E-6</v>
      </c>
      <c r="F62">
        <v>7.9573968596150729E-6</v>
      </c>
      <c r="G62">
        <v>-1.4860829338651627E-5</v>
      </c>
      <c r="H62">
        <v>-1.7837941383053816E-4</v>
      </c>
      <c r="I62">
        <v>-2.1201050042232481E-4</v>
      </c>
      <c r="J62">
        <v>4.6531195916372779E-6</v>
      </c>
      <c r="K62">
        <v>-9.6085021065991331E-5</v>
      </c>
      <c r="L62">
        <v>-5.3758571628537767E-5</v>
      </c>
      <c r="M62">
        <v>-6.3263950783778007E-6</v>
      </c>
      <c r="N62">
        <v>-8.7739833934861631E-5</v>
      </c>
      <c r="O62">
        <v>8.30691358637381E-6</v>
      </c>
      <c r="P62">
        <v>7.6888303006796832E-6</v>
      </c>
      <c r="Q62">
        <v>4.4066818546752988E-6</v>
      </c>
      <c r="R62">
        <v>7.217190721924283E-6</v>
      </c>
      <c r="S62">
        <v>7.6215017642113922E-6</v>
      </c>
      <c r="T62">
        <v>7.7021407277890768E-6</v>
      </c>
      <c r="U62">
        <v>7.7827055962389493E-6</v>
      </c>
      <c r="V62">
        <v>-4.9086960820039498E-6</v>
      </c>
      <c r="W62">
        <v>7.0019461161718865E-6</v>
      </c>
      <c r="X62">
        <v>7.0385749230705846E-6</v>
      </c>
      <c r="Y62">
        <v>8.4586447646750607E-6</v>
      </c>
      <c r="Z62">
        <v>8.4586447646750607E-6</v>
      </c>
      <c r="AA62">
        <v>3.7041161347173278E-6</v>
      </c>
      <c r="AB62">
        <v>3.7959996114628189E-6</v>
      </c>
      <c r="AC62">
        <v>6.2672630231341844E-5</v>
      </c>
      <c r="AD62">
        <v>1.5707088437535435E-4</v>
      </c>
      <c r="AE62">
        <v>1.4271985844762635E-4</v>
      </c>
      <c r="AF62">
        <v>-3.2904574916481354E-5</v>
      </c>
      <c r="AG62">
        <v>2.7263777115724696E-5</v>
      </c>
      <c r="AH62">
        <v>2.0247418805721119E-5</v>
      </c>
      <c r="AI62">
        <v>-4.689535804274203E-4</v>
      </c>
      <c r="AJ62">
        <v>-4.8527781133252682E-4</v>
      </c>
      <c r="AK62">
        <v>-2.003164585251599E-4</v>
      </c>
    </row>
    <row r="63" spans="1:37">
      <c r="A63" s="788">
        <v>43920</v>
      </c>
      <c r="B63">
        <v>8.3996589908837297E-6</v>
      </c>
      <c r="C63">
        <v>8.5954234009693649E-6</v>
      </c>
      <c r="D63">
        <v>8.6682659721640223E-6</v>
      </c>
      <c r="E63">
        <v>7.8824092169810442E-6</v>
      </c>
      <c r="F63">
        <v>7.9573968596150729E-6</v>
      </c>
      <c r="G63">
        <v>-2.400760134293023E-6</v>
      </c>
      <c r="H63">
        <v>-1.7600376772005787E-4</v>
      </c>
      <c r="I63">
        <v>-1.7694077059032763E-4</v>
      </c>
      <c r="J63">
        <v>4.6531195916372779E-6</v>
      </c>
      <c r="K63">
        <v>-9.2616037911986385E-5</v>
      </c>
      <c r="L63">
        <v>6.9593343010978969E-6</v>
      </c>
      <c r="M63">
        <v>-4.6929086307795841E-5</v>
      </c>
      <c r="N63">
        <v>-1.1166772548225766E-4</v>
      </c>
      <c r="O63">
        <v>8.30691358637381E-6</v>
      </c>
      <c r="P63">
        <v>7.6888303006796832E-6</v>
      </c>
      <c r="Q63">
        <v>8.1788445639787706E-6</v>
      </c>
      <c r="R63">
        <v>7.217190721924283E-6</v>
      </c>
      <c r="S63">
        <v>7.6215017642113922E-6</v>
      </c>
      <c r="T63">
        <v>7.7021407277890768E-6</v>
      </c>
      <c r="U63">
        <v>7.7827055962389493E-6</v>
      </c>
      <c r="V63">
        <v>6.6623083311648123E-5</v>
      </c>
      <c r="W63">
        <v>7.0019461161718865E-6</v>
      </c>
      <c r="X63">
        <v>7.0385749230705846E-6</v>
      </c>
      <c r="Y63">
        <v>8.4586447646750607E-6</v>
      </c>
      <c r="Z63">
        <v>8.4586447646750607E-6</v>
      </c>
      <c r="AA63">
        <v>3.7041161347173278E-6</v>
      </c>
      <c r="AB63">
        <v>3.7959996114628189E-6</v>
      </c>
      <c r="AC63">
        <v>4.2361577694430275E-4</v>
      </c>
      <c r="AD63">
        <v>9.4805477830733908E-5</v>
      </c>
      <c r="AE63">
        <v>-5.1941027350985161E-5</v>
      </c>
      <c r="AF63">
        <v>5.8848598303073985E-5</v>
      </c>
      <c r="AG63">
        <v>-4.569958002759833E-5</v>
      </c>
      <c r="AH63">
        <v>-2.4871104117052401E-6</v>
      </c>
      <c r="AI63">
        <v>1.4276542353865996E-5</v>
      </c>
      <c r="AJ63">
        <v>4.9652024624781692E-4</v>
      </c>
      <c r="AK63">
        <v>1.767605935478589E-4</v>
      </c>
    </row>
    <row r="64" spans="1:37">
      <c r="A64" s="788">
        <v>43921</v>
      </c>
      <c r="B64">
        <v>8.3996589908837297E-6</v>
      </c>
      <c r="C64">
        <v>8.5954234009693649E-6</v>
      </c>
      <c r="D64">
        <v>8.6682659721640223E-6</v>
      </c>
      <c r="E64">
        <v>7.8824092169810442E-6</v>
      </c>
      <c r="F64">
        <v>7.9573968596150729E-6</v>
      </c>
      <c r="G64">
        <v>-3.8566848872250149E-6</v>
      </c>
      <c r="H64">
        <v>-1.9047511068531975E-4</v>
      </c>
      <c r="I64">
        <v>-8.3009795274527673E-5</v>
      </c>
      <c r="J64">
        <v>4.6531195916372779E-6</v>
      </c>
      <c r="K64">
        <v>-1.3971775389578909E-4</v>
      </c>
      <c r="L64">
        <v>1.7264858374210235E-5</v>
      </c>
      <c r="M64">
        <v>4.7645293586526811E-6</v>
      </c>
      <c r="N64">
        <v>-8.7413283486085909E-5</v>
      </c>
      <c r="O64">
        <v>8.30691358637381E-6</v>
      </c>
      <c r="P64">
        <v>7.6888303006796832E-6</v>
      </c>
      <c r="Q64">
        <v>1.211902190443226E-5</v>
      </c>
      <c r="R64">
        <v>7.217190721924283E-6</v>
      </c>
      <c r="S64">
        <v>7.6215017642113922E-6</v>
      </c>
      <c r="T64">
        <v>7.7021407277890768E-6</v>
      </c>
      <c r="U64">
        <v>7.7827055962389493E-6</v>
      </c>
      <c r="V64">
        <v>-2.8750453323545203E-5</v>
      </c>
      <c r="W64">
        <v>7.0019461161718865E-6</v>
      </c>
      <c r="X64">
        <v>7.0385749230705846E-6</v>
      </c>
      <c r="Y64">
        <v>8.4586447646750607E-6</v>
      </c>
      <c r="Z64">
        <v>8.4586447646750607E-6</v>
      </c>
      <c r="AA64">
        <v>3.7041161347173278E-6</v>
      </c>
      <c r="AB64">
        <v>3.7959996114628189E-6</v>
      </c>
      <c r="AC64">
        <v>-2.6324800262358951E-5</v>
      </c>
      <c r="AD64">
        <v>-2.7722018714310127E-5</v>
      </c>
      <c r="AE64">
        <v>1.4958883966254E-5</v>
      </c>
      <c r="AF64">
        <v>-5.8967434856088692E-6</v>
      </c>
      <c r="AG64">
        <v>-6.6850850812920644E-5</v>
      </c>
      <c r="AH64">
        <v>-1.0189777122808441E-4</v>
      </c>
      <c r="AI64">
        <v>-4.0352296516854124E-4</v>
      </c>
      <c r="AJ64">
        <v>-3.9123737012607688E-4</v>
      </c>
      <c r="AK64">
        <v>-6.4959151828840041E-5</v>
      </c>
    </row>
    <row r="65" spans="1:37">
      <c r="A65" s="788">
        <v>43922</v>
      </c>
      <c r="B65">
        <v>8.3996589908837297E-6</v>
      </c>
      <c r="C65">
        <v>8.5954234009693649E-6</v>
      </c>
      <c r="D65">
        <v>8.6682659721640223E-6</v>
      </c>
      <c r="E65">
        <v>7.8824092169810442E-6</v>
      </c>
      <c r="F65">
        <v>7.9573968596150729E-6</v>
      </c>
      <c r="G65">
        <v>-4.003786675433219E-6</v>
      </c>
      <c r="H65">
        <v>-1.1881399859323949E-4</v>
      </c>
      <c r="I65">
        <v>-7.9152642829112088E-5</v>
      </c>
      <c r="J65">
        <v>4.6531195916372779E-6</v>
      </c>
      <c r="K65">
        <v>-3.8926513820968012E-5</v>
      </c>
      <c r="L65">
        <v>1.174947960327586E-5</v>
      </c>
      <c r="M65">
        <v>-3.6403154437005017E-5</v>
      </c>
      <c r="N65">
        <v>-8.3587451297131567E-5</v>
      </c>
      <c r="O65">
        <v>8.30691358637381E-6</v>
      </c>
      <c r="P65">
        <v>7.6888303006796832E-6</v>
      </c>
      <c r="Q65">
        <v>8.5901857938637254E-6</v>
      </c>
      <c r="R65">
        <v>3.1014877460671114E-6</v>
      </c>
      <c r="S65">
        <v>3.5057231756971954E-6</v>
      </c>
      <c r="T65">
        <v>3.5863470584973639E-6</v>
      </c>
      <c r="U65">
        <v>3.6668968600186428E-6</v>
      </c>
      <c r="V65">
        <v>-1.2962178597290943E-4</v>
      </c>
      <c r="W65">
        <v>3.2603155077248759E-6</v>
      </c>
      <c r="X65">
        <v>3.2969374644498119E-6</v>
      </c>
      <c r="Y65">
        <v>8.4586447646750607E-6</v>
      </c>
      <c r="Z65">
        <v>8.4586447646750607E-6</v>
      </c>
      <c r="AA65">
        <v>3.7041161347173278E-6</v>
      </c>
      <c r="AB65">
        <v>3.7959996114628189E-6</v>
      </c>
      <c r="AC65">
        <v>-1.7193517069276077E-4</v>
      </c>
      <c r="AD65">
        <v>1.9320065813789868E-4</v>
      </c>
      <c r="AE65">
        <v>3.8451711959408558E-5</v>
      </c>
      <c r="AF65">
        <v>-8.3995487170801528E-5</v>
      </c>
      <c r="AG65">
        <v>1.0737937048836966E-5</v>
      </c>
      <c r="AH65">
        <v>3.0639619471808379E-5</v>
      </c>
      <c r="AI65">
        <v>-5.0097753886254042E-4</v>
      </c>
      <c r="AJ65">
        <v>-4.605623541103776E-4</v>
      </c>
      <c r="AK65">
        <v>-2.5197488161281478E-4</v>
      </c>
    </row>
    <row r="66" spans="1:37">
      <c r="A66" s="788">
        <v>43923</v>
      </c>
      <c r="B66">
        <v>8.3996589908837297E-6</v>
      </c>
      <c r="C66">
        <v>8.5954234009693649E-6</v>
      </c>
      <c r="D66">
        <v>8.6682659721640223E-6</v>
      </c>
      <c r="E66">
        <v>7.8824092169810442E-6</v>
      </c>
      <c r="F66">
        <v>7.9573968596150729E-6</v>
      </c>
      <c r="G66">
        <v>-2.5544096743601586E-8</v>
      </c>
      <c r="H66">
        <v>-8.2345900658279441E-5</v>
      </c>
      <c r="I66">
        <v>-1.057193941777264E-4</v>
      </c>
      <c r="J66">
        <v>4.6531195916372779E-6</v>
      </c>
      <c r="K66">
        <v>-1.9193099805704607E-4</v>
      </c>
      <c r="L66">
        <v>-1.571455563485813E-5</v>
      </c>
      <c r="M66">
        <v>-3.1750275410394129E-5</v>
      </c>
      <c r="N66">
        <v>-6.1104214292848267E-5</v>
      </c>
      <c r="O66">
        <v>8.30691358637381E-6</v>
      </c>
      <c r="P66">
        <v>7.6888303006796832E-6</v>
      </c>
      <c r="Q66">
        <v>4.5291875719115638E-6</v>
      </c>
      <c r="R66">
        <v>3.1014877460671114E-6</v>
      </c>
      <c r="S66">
        <v>3.5057231756971954E-6</v>
      </c>
      <c r="T66">
        <v>3.5863470584973639E-6</v>
      </c>
      <c r="U66">
        <v>3.6668968600186428E-6</v>
      </c>
      <c r="V66">
        <v>-5.1455655949268489E-5</v>
      </c>
      <c r="W66">
        <v>3.2603155077248759E-6</v>
      </c>
      <c r="X66">
        <v>3.2969374644498119E-6</v>
      </c>
      <c r="Y66">
        <v>8.4586447646750607E-6</v>
      </c>
      <c r="Z66">
        <v>8.4586447646750607E-6</v>
      </c>
      <c r="AA66">
        <v>3.7041161347173278E-6</v>
      </c>
      <c r="AB66">
        <v>3.7959996114628189E-6</v>
      </c>
      <c r="AC66">
        <v>1.6187764860671195E-4</v>
      </c>
      <c r="AD66">
        <v>9.0882123822688683E-7</v>
      </c>
      <c r="AE66">
        <v>1.5711124188388938E-5</v>
      </c>
      <c r="AF66">
        <v>3.2397355768792879E-5</v>
      </c>
      <c r="AG66">
        <v>-2.889554821810192E-5</v>
      </c>
      <c r="AH66">
        <v>-4.5646417571720836E-5</v>
      </c>
      <c r="AI66">
        <v>9.9559920133653895E-5</v>
      </c>
      <c r="AJ66">
        <v>-1.3295005431809837E-5</v>
      </c>
      <c r="AK66">
        <v>1.4057347205209458E-4</v>
      </c>
    </row>
    <row r="67" spans="1:37">
      <c r="A67" s="788">
        <v>43924</v>
      </c>
      <c r="B67">
        <v>8.3996589908837297E-6</v>
      </c>
      <c r="C67">
        <v>8.5954234009693649E-6</v>
      </c>
      <c r="D67">
        <v>8.6682659721640223E-6</v>
      </c>
      <c r="E67">
        <v>7.8824092169810442E-6</v>
      </c>
      <c r="F67">
        <v>7.9573968596150729E-6</v>
      </c>
      <c r="G67">
        <v>-5.172681655267297E-6</v>
      </c>
      <c r="H67">
        <v>-1.254764679302788E-4</v>
      </c>
      <c r="I67">
        <v>-1.7920631040591673E-5</v>
      </c>
      <c r="J67">
        <v>4.6531195916372779E-6</v>
      </c>
      <c r="K67">
        <v>-2.8885444109783978E-5</v>
      </c>
      <c r="L67">
        <v>-2.2917914381088168E-5</v>
      </c>
      <c r="M67">
        <v>2.93423164023352E-6</v>
      </c>
      <c r="N67">
        <v>-7.7511395500121704E-5</v>
      </c>
      <c r="O67">
        <v>8.30691358637381E-6</v>
      </c>
      <c r="P67">
        <v>7.6888303006796832E-6</v>
      </c>
      <c r="Q67">
        <v>8.1324586366662286E-6</v>
      </c>
      <c r="R67">
        <v>3.1014877460671114E-6</v>
      </c>
      <c r="S67">
        <v>3.5057231756971954E-6</v>
      </c>
      <c r="T67">
        <v>3.5863470584973639E-6</v>
      </c>
      <c r="U67">
        <v>3.6668968600186428E-6</v>
      </c>
      <c r="V67">
        <v>-1.9463330465052911E-4</v>
      </c>
      <c r="W67">
        <v>3.2603155077248759E-6</v>
      </c>
      <c r="X67">
        <v>3.2969374644498119E-6</v>
      </c>
      <c r="Y67">
        <v>8.4586447646750607E-6</v>
      </c>
      <c r="Z67">
        <v>8.4586447646750607E-6</v>
      </c>
      <c r="AA67">
        <v>3.7041161347173278E-6</v>
      </c>
      <c r="AB67">
        <v>3.7959996114628189E-6</v>
      </c>
      <c r="AC67">
        <v>2.599089730155324E-5</v>
      </c>
      <c r="AD67">
        <v>7.8653629061731234E-5</v>
      </c>
      <c r="AE67">
        <v>7.7520749624410143E-5</v>
      </c>
      <c r="AF67">
        <v>-3.8190011675209861E-6</v>
      </c>
      <c r="AG67">
        <v>2.9898440363766987E-5</v>
      </c>
      <c r="AH67">
        <v>-2.1544654435545762E-6</v>
      </c>
      <c r="AI67">
        <v>-3.2362691963350843E-4</v>
      </c>
      <c r="AJ67">
        <v>-2.9483843112074751E-4</v>
      </c>
      <c r="AK67">
        <v>-6.6579049553450726E-5</v>
      </c>
    </row>
    <row r="68" spans="1:37">
      <c r="A68" s="788">
        <v>43927</v>
      </c>
      <c r="B68">
        <v>8.3996589908837297E-6</v>
      </c>
      <c r="C68">
        <v>8.5954234009693649E-6</v>
      </c>
      <c r="D68">
        <v>8.6682659721640223E-6</v>
      </c>
      <c r="E68">
        <v>7.8824092169810442E-6</v>
      </c>
      <c r="F68">
        <v>7.9573968596150729E-6</v>
      </c>
      <c r="G68">
        <v>-3.4551197172305594E-6</v>
      </c>
      <c r="H68">
        <v>-1.7215175392182685E-4</v>
      </c>
      <c r="I68">
        <v>-2.4305384064605631E-4</v>
      </c>
      <c r="J68">
        <v>4.6531195916372779E-6</v>
      </c>
      <c r="K68">
        <v>-2.8771156915189524E-5</v>
      </c>
      <c r="L68">
        <v>-1.4425313699541676E-5</v>
      </c>
      <c r="M68">
        <v>-2.2689667896489142E-4</v>
      </c>
      <c r="N68">
        <v>-6.8703503027688848E-5</v>
      </c>
      <c r="O68">
        <v>8.30691358637381E-6</v>
      </c>
      <c r="P68">
        <v>7.6888303006796832E-6</v>
      </c>
      <c r="Q68">
        <v>1.8752879774410759E-5</v>
      </c>
      <c r="R68">
        <v>3.1014877460671114E-6</v>
      </c>
      <c r="S68">
        <v>3.5057231756971954E-6</v>
      </c>
      <c r="T68">
        <v>3.5863470584973639E-6</v>
      </c>
      <c r="U68">
        <v>3.6668968600186428E-6</v>
      </c>
      <c r="V68">
        <v>8.8553544020212102E-5</v>
      </c>
      <c r="W68">
        <v>3.2603155077248759E-6</v>
      </c>
      <c r="X68">
        <v>3.2969374644498119E-6</v>
      </c>
      <c r="Y68">
        <v>8.4586447646750607E-6</v>
      </c>
      <c r="Z68">
        <v>8.4586447646750607E-6</v>
      </c>
      <c r="AA68">
        <v>3.7041161347173278E-6</v>
      </c>
      <c r="AB68">
        <v>3.7959996114628189E-6</v>
      </c>
      <c r="AC68">
        <v>2.3018886728194411E-4</v>
      </c>
      <c r="AD68">
        <v>6.8961392209876412E-5</v>
      </c>
      <c r="AE68">
        <v>-1.5081838646054113E-4</v>
      </c>
      <c r="AF68">
        <v>9.0472622066040128E-5</v>
      </c>
      <c r="AG68">
        <v>2.4711638944923122E-5</v>
      </c>
      <c r="AH68">
        <v>1.5341032159633451E-4</v>
      </c>
      <c r="AI68">
        <v>7.18698622911611E-4</v>
      </c>
      <c r="AJ68">
        <v>9.8092107533479531E-4</v>
      </c>
      <c r="AK68">
        <v>3.4603444413499164E-4</v>
      </c>
    </row>
    <row r="69" spans="1:37">
      <c r="A69" s="788">
        <v>43928</v>
      </c>
      <c r="B69">
        <v>8.3996589908837297E-6</v>
      </c>
      <c r="C69">
        <v>8.5954234009693649E-6</v>
      </c>
      <c r="D69">
        <v>8.6682659721640223E-6</v>
      </c>
      <c r="E69">
        <v>7.8824092169810442E-6</v>
      </c>
      <c r="F69">
        <v>7.9573968596150729E-6</v>
      </c>
      <c r="G69">
        <v>6.5146254738124298E-7</v>
      </c>
      <c r="H69">
        <v>-1.2596213425130075E-4</v>
      </c>
      <c r="I69">
        <v>-3.3887259814606804E-4</v>
      </c>
      <c r="J69">
        <v>4.6531195916372779E-6</v>
      </c>
      <c r="K69">
        <v>-6.502243333319485E-5</v>
      </c>
      <c r="L69">
        <v>1.2761889494754541E-7</v>
      </c>
      <c r="M69">
        <v>1.4336062653910631E-6</v>
      </c>
      <c r="N69">
        <v>-8.0414213785843459E-5</v>
      </c>
      <c r="O69">
        <v>8.30691358637381E-6</v>
      </c>
      <c r="P69">
        <v>7.6888303006796832E-6</v>
      </c>
      <c r="Q69">
        <v>9.4817031914544717E-6</v>
      </c>
      <c r="R69">
        <v>3.1014877460671114E-6</v>
      </c>
      <c r="S69">
        <v>3.5057231756971954E-6</v>
      </c>
      <c r="T69">
        <v>3.5863470584973639E-6</v>
      </c>
      <c r="U69">
        <v>3.6668968600186428E-6</v>
      </c>
      <c r="V69">
        <v>7.17460387231439E-5</v>
      </c>
      <c r="W69">
        <v>3.2603155077248759E-6</v>
      </c>
      <c r="X69">
        <v>3.2969374644498119E-6</v>
      </c>
      <c r="Y69">
        <v>8.4586447646750607E-6</v>
      </c>
      <c r="Z69">
        <v>8.4586447646750607E-6</v>
      </c>
      <c r="AA69">
        <v>3.7041161347173278E-6</v>
      </c>
      <c r="AB69">
        <v>3.7959996114628189E-6</v>
      </c>
      <c r="AC69">
        <v>-1.0293944884315343E-5</v>
      </c>
      <c r="AD69">
        <v>-6.6178419434442801E-5</v>
      </c>
      <c r="AE69">
        <v>9.2894796680859096E-5</v>
      </c>
      <c r="AF69">
        <v>2.6685989719477112E-5</v>
      </c>
      <c r="AG69">
        <v>3.7938463636588704E-5</v>
      </c>
      <c r="AH69">
        <v>9.1079435061089951E-5</v>
      </c>
      <c r="AI69">
        <v>3.9229964896556838E-4</v>
      </c>
      <c r="AJ69">
        <v>2.2304588999673693E-4</v>
      </c>
      <c r="AK69">
        <v>-2.7331000804800555E-5</v>
      </c>
    </row>
    <row r="70" spans="1:37">
      <c r="A70" s="788">
        <v>43929</v>
      </c>
      <c r="B70">
        <v>8.3996589908837297E-6</v>
      </c>
      <c r="C70">
        <v>8.5954234009693649E-6</v>
      </c>
      <c r="D70">
        <v>8.6682659721640223E-6</v>
      </c>
      <c r="E70">
        <v>7.8824092169810442E-6</v>
      </c>
      <c r="F70">
        <v>7.9573968596150729E-6</v>
      </c>
      <c r="G70">
        <v>1.8655909128284522E-5</v>
      </c>
      <c r="H70">
        <v>-1.2971568154876109E-4</v>
      </c>
      <c r="I70">
        <v>-2.6021404642536082E-5</v>
      </c>
      <c r="J70">
        <v>4.6531195916372779E-6</v>
      </c>
      <c r="K70">
        <v>-3.2563283362006249E-5</v>
      </c>
      <c r="L70">
        <v>-6.0831370006837917E-6</v>
      </c>
      <c r="M70">
        <v>-3.8107899169946792E-5</v>
      </c>
      <c r="N70">
        <v>-8.1012624372576173E-5</v>
      </c>
      <c r="O70">
        <v>8.30691358637381E-6</v>
      </c>
      <c r="P70">
        <v>7.6888303006796832E-6</v>
      </c>
      <c r="Q70">
        <v>6.3435679008065902E-6</v>
      </c>
      <c r="R70">
        <v>3.1014877460671114E-6</v>
      </c>
      <c r="S70">
        <v>3.5057231756971954E-6</v>
      </c>
      <c r="T70">
        <v>3.5863470584973639E-6</v>
      </c>
      <c r="U70">
        <v>3.6668968600186428E-6</v>
      </c>
      <c r="V70">
        <v>8.7403114763754628E-5</v>
      </c>
      <c r="W70">
        <v>3.2603155077248759E-6</v>
      </c>
      <c r="X70">
        <v>3.2969374644498119E-6</v>
      </c>
      <c r="Y70">
        <v>8.4586447646750607E-6</v>
      </c>
      <c r="Z70">
        <v>8.4586447646750607E-6</v>
      </c>
      <c r="AA70">
        <v>3.7041161347173278E-6</v>
      </c>
      <c r="AB70">
        <v>3.7959996114628189E-6</v>
      </c>
      <c r="AC70">
        <v>2.9462446832678737E-5</v>
      </c>
      <c r="AD70">
        <v>-3.497738822915986E-5</v>
      </c>
      <c r="AE70">
        <v>-7.7403759388058882E-5</v>
      </c>
      <c r="AF70">
        <v>4.7325798217401355E-5</v>
      </c>
      <c r="AG70">
        <v>-3.2140682068696472E-5</v>
      </c>
      <c r="AH70">
        <v>-4.4656565712014594E-5</v>
      </c>
      <c r="AI70">
        <v>3.5136715357756641E-4</v>
      </c>
      <c r="AJ70">
        <v>9.7979057599884015E-5</v>
      </c>
      <c r="AK70">
        <v>1.7132836150729136E-4</v>
      </c>
    </row>
    <row r="71" spans="1:37">
      <c r="A71" s="788">
        <v>43930</v>
      </c>
      <c r="B71">
        <v>8.3996589908837297E-6</v>
      </c>
      <c r="C71">
        <v>8.5954234009693649E-6</v>
      </c>
      <c r="D71">
        <v>8.6682659721640223E-6</v>
      </c>
      <c r="E71">
        <v>7.8824092169810442E-6</v>
      </c>
      <c r="F71">
        <v>7.9573968596150729E-6</v>
      </c>
      <c r="G71">
        <v>9.5519024042545205E-6</v>
      </c>
      <c r="H71">
        <v>-1.6425324372840676E-4</v>
      </c>
      <c r="I71">
        <v>-1.8578460099311654E-5</v>
      </c>
      <c r="J71">
        <v>4.6531195916372779E-6</v>
      </c>
      <c r="K71">
        <v>-2.465657828842325E-5</v>
      </c>
      <c r="L71">
        <v>-2.8730944615213616E-5</v>
      </c>
      <c r="M71">
        <v>-4.0424550836013397E-5</v>
      </c>
      <c r="N71">
        <v>-9.8706996931460371E-5</v>
      </c>
      <c r="O71">
        <v>8.30691358637381E-6</v>
      </c>
      <c r="P71">
        <v>7.6888303006796832E-6</v>
      </c>
      <c r="Q71">
        <v>7.6896128800996172E-6</v>
      </c>
      <c r="R71">
        <v>3.1014877460671114E-6</v>
      </c>
      <c r="S71">
        <v>3.5057231756971954E-6</v>
      </c>
      <c r="T71">
        <v>3.5863470584973639E-6</v>
      </c>
      <c r="U71">
        <v>3.6668968600186428E-6</v>
      </c>
      <c r="V71">
        <v>1.4044089873651889E-4</v>
      </c>
      <c r="W71">
        <v>3.2603155077248759E-6</v>
      </c>
      <c r="X71">
        <v>3.2969374644498119E-6</v>
      </c>
      <c r="Y71">
        <v>8.4586447646750607E-6</v>
      </c>
      <c r="Z71">
        <v>8.4586447646750607E-6</v>
      </c>
      <c r="AA71">
        <v>3.7041161347173278E-6</v>
      </c>
      <c r="AB71">
        <v>3.7959996114628189E-6</v>
      </c>
      <c r="AC71">
        <v>1.629719814355668E-4</v>
      </c>
      <c r="AD71">
        <v>-7.6979757293230155E-5</v>
      </c>
      <c r="AE71">
        <v>-3.5249281175597784E-7</v>
      </c>
      <c r="AF71">
        <v>3.4151133522503098E-5</v>
      </c>
      <c r="AG71">
        <v>6.13246362199571E-5</v>
      </c>
      <c r="AH71">
        <v>7.1097610821186925E-5</v>
      </c>
      <c r="AI71">
        <v>-8.927806234529823E-5</v>
      </c>
      <c r="AJ71">
        <v>6.1520273228832253E-5</v>
      </c>
      <c r="AK71">
        <v>7.9664091995880208E-5</v>
      </c>
    </row>
    <row r="72" spans="1:37">
      <c r="A72" s="788">
        <v>43934</v>
      </c>
      <c r="B72">
        <v>8.3996589908837297E-6</v>
      </c>
      <c r="C72">
        <v>8.5954234009693649E-6</v>
      </c>
      <c r="D72">
        <v>8.6682659721640223E-6</v>
      </c>
      <c r="E72">
        <v>7.8824092169810442E-6</v>
      </c>
      <c r="F72">
        <v>7.9573968596150729E-6</v>
      </c>
      <c r="G72">
        <v>-8.1140750533847943E-6</v>
      </c>
      <c r="H72">
        <v>-9.8423223405271187E-5</v>
      </c>
      <c r="I72">
        <v>-2.0129176277419914E-4</v>
      </c>
      <c r="J72">
        <v>4.6531195916372779E-6</v>
      </c>
      <c r="K72">
        <v>-2.5542437149834998E-5</v>
      </c>
      <c r="L72">
        <v>-1.4052109894478805E-5</v>
      </c>
      <c r="M72">
        <v>-1.9558561421376908E-5</v>
      </c>
      <c r="N72">
        <v>-2.6077910982778007E-5</v>
      </c>
      <c r="O72">
        <v>8.30691358637381E-6</v>
      </c>
      <c r="P72">
        <v>7.6888303006796832E-6</v>
      </c>
      <c r="Q72">
        <v>2.3263048854964552E-5</v>
      </c>
      <c r="R72">
        <v>3.1014877460671114E-6</v>
      </c>
      <c r="S72">
        <v>3.5057231756971954E-6</v>
      </c>
      <c r="T72">
        <v>3.5863470584973639E-6</v>
      </c>
      <c r="U72">
        <v>3.6668968600186428E-6</v>
      </c>
      <c r="V72">
        <v>3.0970815733801786E-5</v>
      </c>
      <c r="W72">
        <v>3.2603155077248759E-6</v>
      </c>
      <c r="X72">
        <v>3.2969374644498119E-6</v>
      </c>
      <c r="Y72">
        <v>8.4586447646750607E-6</v>
      </c>
      <c r="Z72">
        <v>8.4586447646750607E-6</v>
      </c>
      <c r="AA72">
        <v>3.7041161347173278E-6</v>
      </c>
      <c r="AB72">
        <v>3.7959996114628189E-6</v>
      </c>
      <c r="AC72">
        <v>1.9648465366471358E-4</v>
      </c>
      <c r="AD72">
        <v>1.1444271261595862E-5</v>
      </c>
      <c r="AE72">
        <v>4.2388946226590288E-5</v>
      </c>
      <c r="AF72">
        <v>6.0900973513355883E-6</v>
      </c>
      <c r="AG72">
        <v>3.6958208320616583E-5</v>
      </c>
      <c r="AH72">
        <v>-1.7557774165369856E-5</v>
      </c>
      <c r="AI72">
        <v>2.1556410806520266E-5</v>
      </c>
      <c r="AJ72">
        <v>1.3562386980108256E-4</v>
      </c>
      <c r="AK72">
        <v>-3.6629211656593054E-5</v>
      </c>
    </row>
    <row r="73" spans="1:37">
      <c r="A73" s="788">
        <v>43935</v>
      </c>
      <c r="B73">
        <v>8.3996589908837297E-6</v>
      </c>
      <c r="C73">
        <v>8.5954234009693649E-6</v>
      </c>
      <c r="D73">
        <v>8.6682659721640223E-6</v>
      </c>
      <c r="E73">
        <v>7.8824092169810442E-6</v>
      </c>
      <c r="F73">
        <v>7.9573968596150729E-6</v>
      </c>
      <c r="G73">
        <v>1.2897332722161536E-6</v>
      </c>
      <c r="H73">
        <v>-2.7676810559418641E-5</v>
      </c>
      <c r="I73">
        <v>1.0331551035798725E-5</v>
      </c>
      <c r="J73">
        <v>4.6531195916372779E-6</v>
      </c>
      <c r="K73">
        <v>8.6171626697478135E-6</v>
      </c>
      <c r="L73">
        <v>2.005681523655767E-8</v>
      </c>
      <c r="M73">
        <v>8.9006865179158013E-6</v>
      </c>
      <c r="N73">
        <v>4.0739417220834188E-6</v>
      </c>
      <c r="O73">
        <v>8.30691358637381E-6</v>
      </c>
      <c r="P73">
        <v>7.6888303006796832E-6</v>
      </c>
      <c r="Q73">
        <v>4.5828740035034345E-6</v>
      </c>
      <c r="R73">
        <v>3.1014877460671114E-6</v>
      </c>
      <c r="S73">
        <v>3.5057231756971954E-6</v>
      </c>
      <c r="T73">
        <v>3.5863470584973639E-6</v>
      </c>
      <c r="U73">
        <v>3.6668968600186428E-6</v>
      </c>
      <c r="V73">
        <v>1.4897261274711095E-4</v>
      </c>
      <c r="W73">
        <v>3.2603155077248759E-6</v>
      </c>
      <c r="X73">
        <v>3.2969374644498119E-6</v>
      </c>
      <c r="Y73">
        <v>8.4586447646750607E-6</v>
      </c>
      <c r="Z73">
        <v>8.4586447646750607E-6</v>
      </c>
      <c r="AA73">
        <v>3.7041161347173278E-6</v>
      </c>
      <c r="AB73">
        <v>3.7959996114628189E-6</v>
      </c>
      <c r="AC73">
        <v>3.6487217557715782E-4</v>
      </c>
      <c r="AD73">
        <v>1.9423032445374801E-4</v>
      </c>
      <c r="AE73">
        <v>9.1309649953968958E-5</v>
      </c>
      <c r="AF73">
        <v>6.0615536339253542E-5</v>
      </c>
      <c r="AG73">
        <v>8.2870109630102113E-5</v>
      </c>
      <c r="AH73">
        <v>2.5996969190815734E-5</v>
      </c>
      <c r="AI73">
        <v>1.6354258901108977E-4</v>
      </c>
      <c r="AJ73">
        <v>4.718215394239778E-4</v>
      </c>
      <c r="AK73">
        <v>1.520163135131336E-4</v>
      </c>
    </row>
    <row r="74" spans="1:37">
      <c r="A74" s="788">
        <v>43936</v>
      </c>
      <c r="B74">
        <v>8.3996589908837297E-6</v>
      </c>
      <c r="C74">
        <v>8.5954234009693649E-6</v>
      </c>
      <c r="D74">
        <v>8.6682659721640223E-6</v>
      </c>
      <c r="E74">
        <v>7.8824092169810442E-6</v>
      </c>
      <c r="F74">
        <v>7.9573968596150729E-6</v>
      </c>
      <c r="G74">
        <v>3.8946606038763323E-6</v>
      </c>
      <c r="H74">
        <v>-8.3793181339901675E-5</v>
      </c>
      <c r="I74">
        <v>4.3871553105772419E-5</v>
      </c>
      <c r="J74">
        <v>4.6531195916372779E-6</v>
      </c>
      <c r="K74">
        <v>-4.9294781348407923E-8</v>
      </c>
      <c r="L74">
        <v>1.1948838316635602E-5</v>
      </c>
      <c r="M74">
        <v>2.1178402441705659E-6</v>
      </c>
      <c r="N74">
        <v>6.4706329581525781E-5</v>
      </c>
      <c r="O74">
        <v>8.30691358637381E-6</v>
      </c>
      <c r="P74">
        <v>7.6888303006796832E-6</v>
      </c>
      <c r="Q74">
        <v>8.3391508653534174E-6</v>
      </c>
      <c r="R74">
        <v>3.1014877460671114E-6</v>
      </c>
      <c r="S74">
        <v>3.5057231756971954E-6</v>
      </c>
      <c r="T74">
        <v>3.5863470584973639E-6</v>
      </c>
      <c r="U74">
        <v>3.6668968600186428E-6</v>
      </c>
      <c r="V74">
        <v>1.6910046163047768E-4</v>
      </c>
      <c r="W74">
        <v>3.2603155077248759E-6</v>
      </c>
      <c r="X74">
        <v>3.2969374644498119E-6</v>
      </c>
      <c r="Y74">
        <v>8.4586447646750607E-6</v>
      </c>
      <c r="Z74">
        <v>8.4586447646750607E-6</v>
      </c>
      <c r="AA74">
        <v>3.7041161347173278E-6</v>
      </c>
      <c r="AB74">
        <v>3.7959996114628189E-6</v>
      </c>
      <c r="AC74">
        <v>-1.0785790899855708E-4</v>
      </c>
      <c r="AD74">
        <v>1.287160637963747E-4</v>
      </c>
      <c r="AE74">
        <v>6.4503352538103353E-5</v>
      </c>
      <c r="AF74">
        <v>-2.0846180979644526E-5</v>
      </c>
      <c r="AG74">
        <v>2.7407087697404186E-5</v>
      </c>
      <c r="AH74">
        <v>-8.8514884711121684E-6</v>
      </c>
      <c r="AI74">
        <v>-3.8154526009449574E-5</v>
      </c>
      <c r="AJ74">
        <v>-8.6543077586961894E-5</v>
      </c>
      <c r="AK74">
        <v>-1.1948621622346445E-4</v>
      </c>
    </row>
    <row r="75" spans="1:37">
      <c r="A75" s="788">
        <v>43937</v>
      </c>
      <c r="B75">
        <v>8.3996589908837297E-6</v>
      </c>
      <c r="C75">
        <v>8.5954234009693649E-6</v>
      </c>
      <c r="D75">
        <v>8.6682659721640223E-6</v>
      </c>
      <c r="E75">
        <v>7.8824092169810442E-6</v>
      </c>
      <c r="F75">
        <v>7.9573968596150729E-6</v>
      </c>
      <c r="G75">
        <v>8.5294261411235083E-6</v>
      </c>
      <c r="H75">
        <v>1.2083351459520628E-4</v>
      </c>
      <c r="I75">
        <v>5.1640042475830226E-5</v>
      </c>
      <c r="J75">
        <v>4.6531195916372779E-6</v>
      </c>
      <c r="K75">
        <v>8.1213308653843803E-6</v>
      </c>
      <c r="L75">
        <v>9.3245666233428902E-6</v>
      </c>
      <c r="M75">
        <v>-1.25728038407658E-5</v>
      </c>
      <c r="N75">
        <v>7.9875660647343245E-5</v>
      </c>
      <c r="O75">
        <v>8.30691358637381E-6</v>
      </c>
      <c r="P75">
        <v>7.6888303006796832E-6</v>
      </c>
      <c r="Q75">
        <v>1.0167770059702264E-5</v>
      </c>
      <c r="R75">
        <v>3.1014877460671114E-6</v>
      </c>
      <c r="S75">
        <v>3.5057231756971954E-6</v>
      </c>
      <c r="T75">
        <v>3.5863470584973639E-6</v>
      </c>
      <c r="U75">
        <v>3.6668968600186428E-6</v>
      </c>
      <c r="V75">
        <v>1.8660207200511982E-4</v>
      </c>
      <c r="W75">
        <v>3.2603155077248759E-6</v>
      </c>
      <c r="X75">
        <v>3.2969374644498119E-6</v>
      </c>
      <c r="Y75">
        <v>8.4586447646750607E-6</v>
      </c>
      <c r="Z75">
        <v>8.4586447646750607E-6</v>
      </c>
      <c r="AA75">
        <v>3.7041161347173278E-6</v>
      </c>
      <c r="AB75">
        <v>3.7959996114628189E-6</v>
      </c>
      <c r="AC75">
        <v>6.3748751630632314E-5</v>
      </c>
      <c r="AD75">
        <v>8.4229108438566025E-5</v>
      </c>
      <c r="AE75">
        <v>1.2819978113686183E-4</v>
      </c>
      <c r="AF75">
        <v>6.2290538682563403E-6</v>
      </c>
      <c r="AG75">
        <v>3.7667638528677825E-5</v>
      </c>
      <c r="AH75">
        <v>4.6957818690105405E-5</v>
      </c>
      <c r="AI75">
        <v>1.9957625107336341E-6</v>
      </c>
      <c r="AJ75">
        <v>5.1119382271169746E-5</v>
      </c>
      <c r="AK75">
        <v>2.2791669083553901E-5</v>
      </c>
    </row>
    <row r="76" spans="1:37">
      <c r="A76" s="788">
        <v>43938</v>
      </c>
      <c r="B76">
        <v>8.3996589908837297E-6</v>
      </c>
      <c r="C76">
        <v>8.5954234009693649E-6</v>
      </c>
      <c r="D76">
        <v>8.6682659721640223E-6</v>
      </c>
      <c r="E76">
        <v>7.8824092169810442E-6</v>
      </c>
      <c r="F76">
        <v>7.9573968596150729E-6</v>
      </c>
      <c r="G76">
        <v>2.449968212413012E-5</v>
      </c>
      <c r="H76">
        <v>9.2074648967520998E-5</v>
      </c>
      <c r="I76">
        <v>7.3495263824104029E-5</v>
      </c>
      <c r="J76">
        <v>4.6531195916372779E-6</v>
      </c>
      <c r="K76">
        <v>1.3921386132665248E-6</v>
      </c>
      <c r="L76">
        <v>-6.8637489471100831E-5</v>
      </c>
      <c r="M76">
        <v>1.0966633405735137E-5</v>
      </c>
      <c r="N76">
        <v>1.1016996467681679E-4</v>
      </c>
      <c r="O76">
        <v>8.30691358637381E-6</v>
      </c>
      <c r="P76">
        <v>7.6888303006796832E-6</v>
      </c>
      <c r="Q76">
        <v>8.245380252120071E-6</v>
      </c>
      <c r="R76">
        <v>3.1014877460671114E-6</v>
      </c>
      <c r="S76">
        <v>3.5057231756971954E-6</v>
      </c>
      <c r="T76">
        <v>3.5863470584973639E-6</v>
      </c>
      <c r="U76">
        <v>3.6668968600186428E-6</v>
      </c>
      <c r="V76">
        <v>1.4674680149335729E-4</v>
      </c>
      <c r="W76">
        <v>3.2603155077248759E-6</v>
      </c>
      <c r="X76">
        <v>3.2969374644498119E-6</v>
      </c>
      <c r="Y76">
        <v>8.4586447646750607E-6</v>
      </c>
      <c r="Z76">
        <v>8.4586447646750607E-6</v>
      </c>
      <c r="AA76">
        <v>3.7041161347173278E-6</v>
      </c>
      <c r="AB76">
        <v>3.7959996114628189E-6</v>
      </c>
      <c r="AC76">
        <v>8.124810333942634E-6</v>
      </c>
      <c r="AD76">
        <v>-1.1273339047359055E-4</v>
      </c>
      <c r="AE76">
        <v>-1.6563376090268091E-4</v>
      </c>
      <c r="AF76">
        <v>6.0474298573165443E-5</v>
      </c>
      <c r="AG76">
        <v>-3.8358633564768988E-5</v>
      </c>
      <c r="AH76">
        <v>3.5898024359348747E-5</v>
      </c>
      <c r="AI76">
        <v>1.7297471424046584E-4</v>
      </c>
      <c r="AJ76">
        <v>1.9142830803619562E-4</v>
      </c>
      <c r="AK76">
        <v>1.4643864734952052E-4</v>
      </c>
    </row>
    <row r="77" spans="1:37">
      <c r="A77" s="788">
        <v>43941</v>
      </c>
      <c r="B77">
        <v>8.3996589908837297E-6</v>
      </c>
      <c r="C77">
        <v>8.5954234009693649E-6</v>
      </c>
      <c r="D77">
        <v>8.6682659721640223E-6</v>
      </c>
      <c r="E77">
        <v>7.8824092169810442E-6</v>
      </c>
      <c r="F77">
        <v>7.9573968596150729E-6</v>
      </c>
      <c r="G77">
        <v>1.833901575351149E-5</v>
      </c>
      <c r="H77">
        <v>4.1386882826930103E-5</v>
      </c>
      <c r="I77">
        <v>7.6795319463482766E-5</v>
      </c>
      <c r="J77">
        <v>4.6531195916372779E-6</v>
      </c>
      <c r="K77">
        <v>5.3267964892376085E-5</v>
      </c>
      <c r="L77">
        <v>3.8279104340574582E-6</v>
      </c>
      <c r="M77">
        <v>2.460109178167045E-5</v>
      </c>
      <c r="N77">
        <v>3.1132534914030428E-5</v>
      </c>
      <c r="O77">
        <v>8.30691358637381E-6</v>
      </c>
      <c r="P77">
        <v>7.6888303006796832E-6</v>
      </c>
      <c r="Q77">
        <v>2.4153091065294063E-5</v>
      </c>
      <c r="R77">
        <v>3.1014877460671114E-6</v>
      </c>
      <c r="S77">
        <v>3.5057231756971954E-6</v>
      </c>
      <c r="T77">
        <v>3.5863470584973639E-6</v>
      </c>
      <c r="U77">
        <v>3.6668968600186428E-6</v>
      </c>
      <c r="V77">
        <v>1.0702560721250887E-4</v>
      </c>
      <c r="W77">
        <v>3.2603155077248759E-6</v>
      </c>
      <c r="X77">
        <v>3.2969374644498119E-6</v>
      </c>
      <c r="Y77">
        <v>8.4586447646750607E-6</v>
      </c>
      <c r="Z77">
        <v>8.4586447646750607E-6</v>
      </c>
      <c r="AA77">
        <v>3.7041161347173278E-6</v>
      </c>
      <c r="AB77">
        <v>3.7959996114628189E-6</v>
      </c>
      <c r="AC77">
        <v>9.0918650830124073E-5</v>
      </c>
      <c r="AD77">
        <v>9.622755591406352E-5</v>
      </c>
      <c r="AE77">
        <v>2.8832867956024024E-4</v>
      </c>
      <c r="AF77">
        <v>5.725955328865773E-5</v>
      </c>
      <c r="AG77">
        <v>-1.0772002545729188E-5</v>
      </c>
      <c r="AH77">
        <v>-3.8238818474884976E-5</v>
      </c>
      <c r="AI77">
        <v>2.5133245145268155E-4</v>
      </c>
      <c r="AJ77">
        <v>-1.4714489999634318E-5</v>
      </c>
      <c r="AK77">
        <v>-1.1008375820448891E-4</v>
      </c>
    </row>
    <row r="78" spans="1:37">
      <c r="A78" s="788">
        <v>43943</v>
      </c>
      <c r="B78">
        <v>8.3996589908837297E-6</v>
      </c>
      <c r="C78">
        <v>8.5954234009693649E-6</v>
      </c>
      <c r="D78">
        <v>8.6682659721640223E-6</v>
      </c>
      <c r="E78">
        <v>7.8824092169810442E-6</v>
      </c>
      <c r="F78">
        <v>7.9573968596150729E-6</v>
      </c>
      <c r="G78">
        <v>2.1089567868401104E-5</v>
      </c>
      <c r="H78">
        <v>-3.3817522435356294E-6</v>
      </c>
      <c r="I78">
        <v>-3.9379882370495732E-4</v>
      </c>
      <c r="J78">
        <v>4.6531195916372779E-6</v>
      </c>
      <c r="K78">
        <v>5.4497354243272869E-5</v>
      </c>
      <c r="L78">
        <v>-1.896089433267889E-6</v>
      </c>
      <c r="M78">
        <v>2.8928763937597068E-5</v>
      </c>
      <c r="N78">
        <v>5.1496631474043401E-5</v>
      </c>
      <c r="O78">
        <v>8.30691358637381E-6</v>
      </c>
      <c r="P78">
        <v>7.6888303006796832E-6</v>
      </c>
      <c r="Q78">
        <v>1.1309435755087805E-5</v>
      </c>
      <c r="R78">
        <v>3.1014877460671114E-6</v>
      </c>
      <c r="S78">
        <v>3.5057231756971954E-6</v>
      </c>
      <c r="T78">
        <v>3.5863470584973639E-6</v>
      </c>
      <c r="U78">
        <v>3.6668968600186428E-6</v>
      </c>
      <c r="V78">
        <v>4.9572029923184772E-5</v>
      </c>
      <c r="W78">
        <v>3.2603155077248759E-6</v>
      </c>
      <c r="X78">
        <v>3.2969374644498119E-6</v>
      </c>
      <c r="Y78">
        <v>8.4586447646750607E-6</v>
      </c>
      <c r="Z78">
        <v>8.4586447646750607E-6</v>
      </c>
      <c r="AA78">
        <v>3.7041161347173278E-6</v>
      </c>
      <c r="AB78">
        <v>3.7959996114628189E-6</v>
      </c>
      <c r="AC78">
        <v>6.5629534397287914E-5</v>
      </c>
      <c r="AD78">
        <v>2.9929030604327613E-4</v>
      </c>
      <c r="AE78">
        <v>3.6856284642671768E-4</v>
      </c>
      <c r="AF78">
        <v>9.9650387250488359E-5</v>
      </c>
      <c r="AG78">
        <v>4.277110903472936E-5</v>
      </c>
      <c r="AH78">
        <v>5.9363972651749196E-5</v>
      </c>
      <c r="AI78">
        <v>4.7209701190240153E-4</v>
      </c>
      <c r="AJ78">
        <v>4.1001963884699789E-4</v>
      </c>
      <c r="AK78">
        <v>-3.1882868824193448E-5</v>
      </c>
    </row>
    <row r="79" spans="1:37">
      <c r="A79" s="788">
        <v>43944</v>
      </c>
      <c r="B79">
        <v>8.3996589908837297E-6</v>
      </c>
      <c r="C79">
        <v>8.5954234009693649E-6</v>
      </c>
      <c r="D79">
        <v>8.6682659721640223E-6</v>
      </c>
      <c r="E79">
        <v>7.8824092169810442E-6</v>
      </c>
      <c r="F79">
        <v>7.9573968596150729E-6</v>
      </c>
      <c r="G79">
        <v>1.001201282110742E-5</v>
      </c>
      <c r="H79">
        <v>5.8269349049550101E-5</v>
      </c>
      <c r="I79">
        <v>-5.2036119727818427E-5</v>
      </c>
      <c r="J79">
        <v>4.6531195916372779E-6</v>
      </c>
      <c r="K79">
        <v>4.5929316511598018E-5</v>
      </c>
      <c r="L79">
        <v>-2.5115627541907772E-6</v>
      </c>
      <c r="M79">
        <v>-1.8581767450649523E-5</v>
      </c>
      <c r="N79">
        <v>8.8334558627138903E-5</v>
      </c>
      <c r="O79">
        <v>8.30691358637381E-6</v>
      </c>
      <c r="P79">
        <v>7.6888303006796832E-6</v>
      </c>
      <c r="Q79">
        <v>9.0928040368538628E-6</v>
      </c>
      <c r="R79">
        <v>3.1014877460671114E-6</v>
      </c>
      <c r="S79">
        <v>3.5057231756971954E-6</v>
      </c>
      <c r="T79">
        <v>3.5863470584973639E-6</v>
      </c>
      <c r="U79">
        <v>3.6668968600186428E-6</v>
      </c>
      <c r="V79">
        <v>-2.6159440482701184E-4</v>
      </c>
      <c r="W79">
        <v>3.2603155077248759E-6</v>
      </c>
      <c r="X79">
        <v>3.2969374644498119E-6</v>
      </c>
      <c r="Y79">
        <v>8.4586447646750607E-6</v>
      </c>
      <c r="Z79">
        <v>8.4586447646750607E-6</v>
      </c>
      <c r="AA79">
        <v>3.7041161347173278E-6</v>
      </c>
      <c r="AB79">
        <v>3.7959996114628189E-6</v>
      </c>
      <c r="AC79">
        <v>-1.8695086835074372E-5</v>
      </c>
      <c r="AD79">
        <v>-9.8010196274067601E-5</v>
      </c>
      <c r="AE79">
        <v>-5.0860191471577279E-5</v>
      </c>
      <c r="AF79">
        <v>-1.3120907526459336E-5</v>
      </c>
      <c r="AG79">
        <v>1.8117411143145912E-5</v>
      </c>
      <c r="AH79">
        <v>-2.0932548478989066E-5</v>
      </c>
      <c r="AI79">
        <v>-2.0916738954739224E-4</v>
      </c>
      <c r="AJ79">
        <v>-2.1982410434880919E-4</v>
      </c>
      <c r="AK79">
        <v>-1.3456855518408362E-5</v>
      </c>
    </row>
    <row r="80" spans="1:37">
      <c r="A80" s="788">
        <v>43945</v>
      </c>
      <c r="B80">
        <v>8.3996589908837297E-6</v>
      </c>
      <c r="C80">
        <v>8.5954234009693649E-6</v>
      </c>
      <c r="D80">
        <v>8.6682659721640223E-6</v>
      </c>
      <c r="E80">
        <v>7.8824092169810442E-6</v>
      </c>
      <c r="F80">
        <v>7.9573968596150729E-6</v>
      </c>
      <c r="G80">
        <v>3.073908539504089E-5</v>
      </c>
      <c r="H80">
        <v>3.5557675258512231E-5</v>
      </c>
      <c r="I80">
        <v>-2.4016278794749226E-4</v>
      </c>
      <c r="J80">
        <v>4.6531195916372779E-6</v>
      </c>
      <c r="K80">
        <v>3.3846495306539741E-5</v>
      </c>
      <c r="L80">
        <v>2.9840293088909679E-6</v>
      </c>
      <c r="M80">
        <v>3.6818092308141103E-5</v>
      </c>
      <c r="N80">
        <v>8.3162886116178929E-5</v>
      </c>
      <c r="O80">
        <v>8.30691358637381E-6</v>
      </c>
      <c r="P80">
        <v>7.6888303006796832E-6</v>
      </c>
      <c r="Q80">
        <v>1.1754317804538062E-5</v>
      </c>
      <c r="R80">
        <v>3.1014877460671114E-6</v>
      </c>
      <c r="S80">
        <v>3.5057231756971954E-6</v>
      </c>
      <c r="T80">
        <v>3.5863470584973639E-6</v>
      </c>
      <c r="U80">
        <v>3.6668968600186428E-6</v>
      </c>
      <c r="V80">
        <v>-8.5437396239166914E-4</v>
      </c>
      <c r="W80">
        <v>3.2603155077248759E-6</v>
      </c>
      <c r="X80">
        <v>3.2969374644498119E-6</v>
      </c>
      <c r="Y80">
        <v>8.4586447646750607E-6</v>
      </c>
      <c r="Z80">
        <v>8.4586447646750607E-6</v>
      </c>
      <c r="AA80">
        <v>3.7041161347173278E-6</v>
      </c>
      <c r="AB80">
        <v>3.7959996114628189E-6</v>
      </c>
      <c r="AC80">
        <v>2.0168415923177418E-4</v>
      </c>
      <c r="AD80">
        <v>-2.5883396260039662E-4</v>
      </c>
      <c r="AE80">
        <v>-4.3323513159722327E-4</v>
      </c>
      <c r="AF80">
        <v>-7.1860551236513365E-5</v>
      </c>
      <c r="AG80">
        <v>-4.8483296845752701E-5</v>
      </c>
      <c r="AH80">
        <v>3.5773965155205815E-5</v>
      </c>
      <c r="AI80">
        <v>-5.8754343362884208E-4</v>
      </c>
      <c r="AJ80">
        <v>-7.4129573193268405E-4</v>
      </c>
      <c r="AK80">
        <v>9.1625602089578936E-5</v>
      </c>
    </row>
    <row r="81" spans="1:37">
      <c r="A81" s="788">
        <v>43948</v>
      </c>
      <c r="B81">
        <v>8.3996589908837297E-6</v>
      </c>
      <c r="C81">
        <v>8.5954234009693649E-6</v>
      </c>
      <c r="D81">
        <v>8.6682659721640223E-6</v>
      </c>
      <c r="E81">
        <v>7.8824092169810442E-6</v>
      </c>
      <c r="F81">
        <v>7.9573968596150729E-6</v>
      </c>
      <c r="G81">
        <v>1.4097119843142992E-5</v>
      </c>
      <c r="H81">
        <v>4.0074570928868523E-5</v>
      </c>
      <c r="I81">
        <v>-3.9509013562516628E-4</v>
      </c>
      <c r="J81">
        <v>4.6531195916372779E-6</v>
      </c>
      <c r="K81">
        <v>1.9884853429840633E-5</v>
      </c>
      <c r="L81">
        <v>-3.8426201395225236E-7</v>
      </c>
      <c r="M81">
        <v>1.7492698664045747E-5</v>
      </c>
      <c r="N81">
        <v>-2.5368095594495798E-5</v>
      </c>
      <c r="O81">
        <v>8.30691358637381E-6</v>
      </c>
      <c r="P81">
        <v>7.6888303006796832E-6</v>
      </c>
      <c r="Q81">
        <v>1.2277245434283656E-5</v>
      </c>
      <c r="R81">
        <v>3.1014877460671114E-6</v>
      </c>
      <c r="S81">
        <v>3.5057231756971954E-6</v>
      </c>
      <c r="T81">
        <v>3.5863470584973639E-6</v>
      </c>
      <c r="U81">
        <v>3.6668968600186428E-6</v>
      </c>
      <c r="V81">
        <v>2.489674779073248E-5</v>
      </c>
      <c r="W81">
        <v>3.2603155077248759E-6</v>
      </c>
      <c r="X81">
        <v>3.2969374644498119E-6</v>
      </c>
      <c r="Y81">
        <v>8.4586447646750607E-6</v>
      </c>
      <c r="Z81">
        <v>8.4586447646750607E-6</v>
      </c>
      <c r="AA81">
        <v>3.7041161347173278E-6</v>
      </c>
      <c r="AB81">
        <v>3.7959996114628189E-6</v>
      </c>
      <c r="AC81">
        <v>1.7273498972348867E-4</v>
      </c>
      <c r="AD81">
        <v>4.7514695527162143E-5</v>
      </c>
      <c r="AE81">
        <v>-1.1768858611660716E-4</v>
      </c>
      <c r="AF81">
        <v>-1.2628267974834629E-5</v>
      </c>
      <c r="AG81">
        <v>4.7179582950969137E-5</v>
      </c>
      <c r="AH81">
        <v>5.8677150687236336E-6</v>
      </c>
      <c r="AI81">
        <v>4.8017424119559674E-4</v>
      </c>
      <c r="AJ81">
        <v>4.9560602453010971E-4</v>
      </c>
      <c r="AK81">
        <v>7.0819264940973349E-5</v>
      </c>
    </row>
    <row r="82" spans="1:37">
      <c r="A82" s="788">
        <v>43949</v>
      </c>
      <c r="B82">
        <v>8.3996589908837297E-6</v>
      </c>
      <c r="C82">
        <v>8.5954234009693649E-6</v>
      </c>
      <c r="D82">
        <v>8.6682659721640223E-6</v>
      </c>
      <c r="E82">
        <v>7.8824092169810442E-6</v>
      </c>
      <c r="F82">
        <v>7.9573968596150729E-6</v>
      </c>
      <c r="G82">
        <v>2.6295660720194294E-5</v>
      </c>
      <c r="H82">
        <v>5.7525659148170401E-5</v>
      </c>
      <c r="I82">
        <v>5.5077840623322058E-5</v>
      </c>
      <c r="J82">
        <v>4.6531195916372779E-6</v>
      </c>
      <c r="K82">
        <v>2.8802104863200385E-5</v>
      </c>
      <c r="L82">
        <v>3.5151711604521554E-5</v>
      </c>
      <c r="M82">
        <v>5.8269179718593024E-6</v>
      </c>
      <c r="N82">
        <v>1.9356440754103234E-5</v>
      </c>
      <c r="O82">
        <v>8.30691358637381E-6</v>
      </c>
      <c r="P82">
        <v>7.6888303006796832E-6</v>
      </c>
      <c r="Q82">
        <v>9.7529560370759324E-6</v>
      </c>
      <c r="R82">
        <v>3.1014877460671114E-6</v>
      </c>
      <c r="S82">
        <v>3.5057231756971954E-6</v>
      </c>
      <c r="T82">
        <v>3.5863470584973639E-6</v>
      </c>
      <c r="U82">
        <v>3.6668968600186428E-6</v>
      </c>
      <c r="V82">
        <v>5.3610803407193916E-4</v>
      </c>
      <c r="W82">
        <v>3.2603155077248759E-6</v>
      </c>
      <c r="X82">
        <v>3.2969374644498119E-6</v>
      </c>
      <c r="Y82">
        <v>8.4586447646750607E-6</v>
      </c>
      <c r="Z82">
        <v>8.4586447646750607E-6</v>
      </c>
      <c r="AA82">
        <v>3.7041161347173278E-6</v>
      </c>
      <c r="AB82">
        <v>3.7959996114628189E-6</v>
      </c>
      <c r="AC82">
        <v>-6.7462351944339027E-5</v>
      </c>
      <c r="AD82">
        <v>-1.6367046117601868E-5</v>
      </c>
      <c r="AE82">
        <v>1.3184516942347236E-4</v>
      </c>
      <c r="AF82">
        <v>8.1975880064616424E-5</v>
      </c>
      <c r="AG82">
        <v>2.5915302263399553E-5</v>
      </c>
      <c r="AH82">
        <v>-5.1945473198530271E-5</v>
      </c>
      <c r="AI82">
        <v>4.1124770132475288E-4</v>
      </c>
      <c r="AJ82">
        <v>3.2089707673635393E-4</v>
      </c>
      <c r="AK82">
        <v>-2.4190146350383523E-6</v>
      </c>
    </row>
    <row r="83" spans="1:37">
      <c r="A83" s="788">
        <v>43950</v>
      </c>
      <c r="B83">
        <v>8.3996589908837297E-6</v>
      </c>
      <c r="C83">
        <v>8.5954234009693649E-6</v>
      </c>
      <c r="D83">
        <v>8.6682659721640223E-6</v>
      </c>
      <c r="E83">
        <v>7.8824092169810442E-6</v>
      </c>
      <c r="F83">
        <v>7.9573968596150729E-6</v>
      </c>
      <c r="G83">
        <v>3.7175850266407909E-5</v>
      </c>
      <c r="H83">
        <v>2.8844648421315353E-5</v>
      </c>
      <c r="I83">
        <v>2.5701451242131129E-4</v>
      </c>
      <c r="J83">
        <v>4.6531195916372779E-6</v>
      </c>
      <c r="K83">
        <v>1.6575860087777983E-5</v>
      </c>
      <c r="L83">
        <v>1.9402740580676436E-5</v>
      </c>
      <c r="M83">
        <v>-1.33630321857936E-5</v>
      </c>
      <c r="N83">
        <v>2.7993690515575055E-5</v>
      </c>
      <c r="O83">
        <v>8.30691358637381E-6</v>
      </c>
      <c r="P83">
        <v>7.6888303006796832E-6</v>
      </c>
      <c r="Q83">
        <v>1.3034925431483657E-5</v>
      </c>
      <c r="R83">
        <v>3.1014877460671114E-6</v>
      </c>
      <c r="S83">
        <v>3.5057231756971954E-6</v>
      </c>
      <c r="T83">
        <v>3.5863470584973639E-6</v>
      </c>
      <c r="U83">
        <v>3.6668968600186428E-6</v>
      </c>
      <c r="V83">
        <v>1.1628321318845548E-4</v>
      </c>
      <c r="W83">
        <v>3.2603155077248759E-6</v>
      </c>
      <c r="X83">
        <v>3.2969374644498119E-6</v>
      </c>
      <c r="Y83">
        <v>8.4586447646750607E-6</v>
      </c>
      <c r="Z83">
        <v>8.4586447646750607E-6</v>
      </c>
      <c r="AA83">
        <v>3.7041161347173278E-6</v>
      </c>
      <c r="AB83">
        <v>3.7959996114628189E-6</v>
      </c>
      <c r="AC83">
        <v>-1.4409739905690833E-5</v>
      </c>
      <c r="AD83">
        <v>-1.6857356063195163E-4</v>
      </c>
      <c r="AE83">
        <v>2.2143354812498296E-5</v>
      </c>
      <c r="AF83">
        <v>2.2700789600449413E-5</v>
      </c>
      <c r="AG83">
        <v>1.751083966523792E-5</v>
      </c>
      <c r="AH83">
        <v>6.1648194184111827E-5</v>
      </c>
      <c r="AI83">
        <v>1.2999258448044727E-4</v>
      </c>
      <c r="AJ83">
        <v>3.7614107673845102E-4</v>
      </c>
      <c r="AK83">
        <v>1.1963193503671144E-4</v>
      </c>
    </row>
    <row r="84" spans="1:37">
      <c r="A84" s="788">
        <v>43951</v>
      </c>
      <c r="B84">
        <v>8.3996589908837297E-6</v>
      </c>
      <c r="C84">
        <v>8.5954234009693649E-6</v>
      </c>
      <c r="D84">
        <v>8.6682659721640223E-6</v>
      </c>
      <c r="E84">
        <v>7.8824092169810442E-6</v>
      </c>
      <c r="F84">
        <v>7.9573968596150729E-6</v>
      </c>
      <c r="G84">
        <v>2.7848196695003934E-5</v>
      </c>
      <c r="H84">
        <v>3.9986729388836296E-5</v>
      </c>
      <c r="I84">
        <v>5.5734675968923853E-5</v>
      </c>
      <c r="J84">
        <v>4.6531195916372779E-6</v>
      </c>
      <c r="K84">
        <v>7.4421122299662555E-5</v>
      </c>
      <c r="L84">
        <v>-4.1861237378878968E-5</v>
      </c>
      <c r="M84">
        <v>7.3953289601945476E-6</v>
      </c>
      <c r="N84">
        <v>3.6082713481448535E-5</v>
      </c>
      <c r="O84">
        <v>8.30691358637381E-6</v>
      </c>
      <c r="P84">
        <v>7.6888303006796832E-6</v>
      </c>
      <c r="Q84">
        <v>3.7027868643804141E-6</v>
      </c>
      <c r="R84">
        <v>3.1014877460671114E-6</v>
      </c>
      <c r="S84">
        <v>3.5057231756971954E-6</v>
      </c>
      <c r="T84">
        <v>3.5863470584973639E-6</v>
      </c>
      <c r="U84">
        <v>3.6668968600186428E-6</v>
      </c>
      <c r="V84">
        <v>-5.7096167802035196E-5</v>
      </c>
      <c r="W84">
        <v>3.2603155077248759E-6</v>
      </c>
      <c r="X84">
        <v>3.2969374644498119E-6</v>
      </c>
      <c r="Y84">
        <v>8.4586447646750607E-6</v>
      </c>
      <c r="Z84">
        <v>8.4586447646750607E-6</v>
      </c>
      <c r="AA84">
        <v>3.7041161347173278E-6</v>
      </c>
      <c r="AB84">
        <v>3.7959996114628189E-6</v>
      </c>
      <c r="AC84">
        <v>8.6964352516066823E-5</v>
      </c>
      <c r="AD84">
        <v>-5.0325908879092501E-5</v>
      </c>
      <c r="AE84">
        <v>5.5602164752449612E-5</v>
      </c>
      <c r="AF84">
        <v>8.5069322574571338E-6</v>
      </c>
      <c r="AG84">
        <v>-1.8943968002849144E-6</v>
      </c>
      <c r="AH84">
        <v>-2.8979834260731696E-5</v>
      </c>
      <c r="AI84">
        <v>-3.0294656621774994E-4</v>
      </c>
      <c r="AJ84">
        <v>-5.2658760940256792E-4</v>
      </c>
      <c r="AK84">
        <v>-8.9665898326016794E-5</v>
      </c>
    </row>
    <row r="85" spans="1:37">
      <c r="A85" s="788">
        <v>43955</v>
      </c>
      <c r="B85">
        <v>8.3996589908837297E-6</v>
      </c>
      <c r="C85">
        <v>8.5954234009693649E-6</v>
      </c>
      <c r="D85">
        <v>8.6682659721640223E-6</v>
      </c>
      <c r="E85">
        <v>7.8824092169810442E-6</v>
      </c>
      <c r="F85">
        <v>7.9573968596150729E-6</v>
      </c>
      <c r="G85">
        <v>1.4875603521105064E-5</v>
      </c>
      <c r="H85">
        <v>1.3356457748430727E-5</v>
      </c>
      <c r="I85">
        <v>2.7318030638190293E-5</v>
      </c>
      <c r="J85">
        <v>4.6531195916372779E-6</v>
      </c>
      <c r="K85">
        <v>2.1443062295526262E-5</v>
      </c>
      <c r="L85">
        <v>-1.8528639317764828E-5</v>
      </c>
      <c r="M85">
        <v>2.097171504225912E-5</v>
      </c>
      <c r="N85">
        <v>1.5375204339437689E-5</v>
      </c>
      <c r="O85">
        <v>8.30691358637381E-6</v>
      </c>
      <c r="P85">
        <v>7.6888303006796832E-6</v>
      </c>
      <c r="Q85">
        <v>1.2302684596100732E-5</v>
      </c>
      <c r="R85">
        <v>2.3289213909962748E-6</v>
      </c>
      <c r="S85">
        <v>2.7331426272301231E-6</v>
      </c>
      <c r="T85">
        <v>2.8137636791885082E-6</v>
      </c>
      <c r="U85">
        <v>2.8943106524716992E-6</v>
      </c>
      <c r="V85">
        <v>-1.8836862618483609E-5</v>
      </c>
      <c r="W85">
        <v>2.5579669810804617E-6</v>
      </c>
      <c r="X85">
        <v>2.5945876519450905E-6</v>
      </c>
      <c r="Y85">
        <v>8.4586447646750607E-6</v>
      </c>
      <c r="Z85">
        <v>8.4586447646750607E-6</v>
      </c>
      <c r="AA85">
        <v>3.7041161347173278E-6</v>
      </c>
      <c r="AB85">
        <v>3.7959996114628189E-6</v>
      </c>
      <c r="AC85">
        <v>1.1278529494829216E-5</v>
      </c>
      <c r="AD85">
        <v>1.3470993972148905E-4</v>
      </c>
      <c r="AE85">
        <v>-6.2549515513043996E-5</v>
      </c>
      <c r="AF85">
        <v>-2.1096557113242653E-5</v>
      </c>
      <c r="AG85">
        <v>-2.1997337866455079E-5</v>
      </c>
      <c r="AH85">
        <v>3.494883676702365E-5</v>
      </c>
      <c r="AI85">
        <v>-1.1972503437070459E-4</v>
      </c>
      <c r="AJ85">
        <v>-3.552946272881802E-4</v>
      </c>
      <c r="AK85">
        <v>-1.0918788645672973E-4</v>
      </c>
    </row>
    <row r="86" spans="1:37">
      <c r="A86" s="788">
        <v>43956</v>
      </c>
      <c r="B86">
        <v>8.3996589908837297E-6</v>
      </c>
      <c r="C86">
        <v>8.5954234009693649E-6</v>
      </c>
      <c r="D86">
        <v>8.6682659721640223E-6</v>
      </c>
      <c r="E86">
        <v>7.8824092169810442E-6</v>
      </c>
      <c r="F86">
        <v>7.9573968596150729E-6</v>
      </c>
      <c r="G86">
        <v>2.1455838772695302E-5</v>
      </c>
      <c r="H86">
        <v>3.845988780234819E-5</v>
      </c>
      <c r="I86">
        <v>8.6160187205919662E-6</v>
      </c>
      <c r="J86">
        <v>4.6531195916372779E-6</v>
      </c>
      <c r="K86">
        <v>1.7597032475578089E-5</v>
      </c>
      <c r="L86">
        <v>-1.7333723236845346E-7</v>
      </c>
      <c r="M86">
        <v>2.5954463435999743E-5</v>
      </c>
      <c r="N86">
        <v>1.8891901779534237E-5</v>
      </c>
      <c r="O86">
        <v>8.30691358637381E-6</v>
      </c>
      <c r="P86">
        <v>7.6888303006796832E-6</v>
      </c>
      <c r="Q86">
        <v>9.3221679714119429E-6</v>
      </c>
      <c r="R86">
        <v>2.3289213909962748E-6</v>
      </c>
      <c r="S86">
        <v>2.7331426272301231E-6</v>
      </c>
      <c r="T86">
        <v>2.8137636791885082E-6</v>
      </c>
      <c r="U86">
        <v>2.8943106524716992E-6</v>
      </c>
      <c r="V86">
        <v>3.0021458892393939E-5</v>
      </c>
      <c r="W86">
        <v>2.5579669810804617E-6</v>
      </c>
      <c r="X86">
        <v>2.5945876519450905E-6</v>
      </c>
      <c r="Y86">
        <v>8.4586447646750607E-6</v>
      </c>
      <c r="Z86">
        <v>8.4586447646750607E-6</v>
      </c>
      <c r="AA86">
        <v>3.7041161347173278E-6</v>
      </c>
      <c r="AB86">
        <v>3.7959996114628189E-6</v>
      </c>
      <c r="AC86">
        <v>9.0083046421418628E-5</v>
      </c>
      <c r="AD86">
        <v>-2.9792341614862106E-5</v>
      </c>
      <c r="AE86">
        <v>6.7132412123283031E-5</v>
      </c>
      <c r="AF86">
        <v>3.2170033955603031E-5</v>
      </c>
      <c r="AG86">
        <v>2.3202909276174299E-5</v>
      </c>
      <c r="AH86">
        <v>-1.0379829217910253E-5</v>
      </c>
      <c r="AI86">
        <v>4.4662539767033052E-5</v>
      </c>
      <c r="AJ86">
        <v>1.4934701144951324E-4</v>
      </c>
      <c r="AK86">
        <v>5.941269451239406E-5</v>
      </c>
    </row>
    <row r="87" spans="1:37">
      <c r="A87" s="788">
        <v>43957</v>
      </c>
      <c r="B87">
        <v>8.3996589908837297E-6</v>
      </c>
      <c r="C87">
        <v>8.5954234009693649E-6</v>
      </c>
      <c r="D87">
        <v>8.6682659721640223E-6</v>
      </c>
      <c r="E87">
        <v>7.8824092169810442E-6</v>
      </c>
      <c r="F87">
        <v>7.9573968596150729E-6</v>
      </c>
      <c r="G87">
        <v>8.762596256957523E-6</v>
      </c>
      <c r="H87">
        <v>2.4924346788004926E-5</v>
      </c>
      <c r="I87">
        <v>2.9718362165165502E-5</v>
      </c>
      <c r="J87">
        <v>4.6531195916372779E-6</v>
      </c>
      <c r="K87">
        <v>1.6746988237576944E-5</v>
      </c>
      <c r="L87">
        <v>7.7876675175048149E-8</v>
      </c>
      <c r="M87">
        <v>8.2143430129804083E-7</v>
      </c>
      <c r="N87">
        <v>1.2966261227563792E-5</v>
      </c>
      <c r="O87">
        <v>8.30691358637381E-6</v>
      </c>
      <c r="P87">
        <v>7.6888303006796832E-6</v>
      </c>
      <c r="Q87">
        <v>1.1950701677491793E-5</v>
      </c>
      <c r="R87">
        <v>2.3289213909962748E-6</v>
      </c>
      <c r="S87">
        <v>2.7331426272301231E-6</v>
      </c>
      <c r="T87">
        <v>2.8137636791885082E-6</v>
      </c>
      <c r="U87">
        <v>2.8943106524716992E-6</v>
      </c>
      <c r="V87">
        <v>-8.8987846515862236E-6</v>
      </c>
      <c r="W87">
        <v>2.5579669810804617E-6</v>
      </c>
      <c r="X87">
        <v>2.5945876519450905E-6</v>
      </c>
      <c r="Y87">
        <v>8.4586447646750607E-6</v>
      </c>
      <c r="Z87">
        <v>8.4586447646750607E-6</v>
      </c>
      <c r="AA87">
        <v>3.7041161347173278E-6</v>
      </c>
      <c r="AB87">
        <v>3.7959996114628189E-6</v>
      </c>
      <c r="AC87">
        <v>-5.7828745142796128E-5</v>
      </c>
      <c r="AD87">
        <v>1.4339825846798604E-4</v>
      </c>
      <c r="AE87">
        <v>3.0929027094128707E-5</v>
      </c>
      <c r="AF87">
        <v>2.2855655095382899E-5</v>
      </c>
      <c r="AG87">
        <v>3.5449006579511003E-5</v>
      </c>
      <c r="AH87">
        <v>-2.7407907800935938E-6</v>
      </c>
      <c r="AI87">
        <v>1.1823582887826367E-4</v>
      </c>
      <c r="AJ87">
        <v>8.9567757311836974E-6</v>
      </c>
      <c r="AK87">
        <v>-4.2474478574787147E-5</v>
      </c>
    </row>
    <row r="88" spans="1:37">
      <c r="A88" s="788">
        <v>43958</v>
      </c>
      <c r="B88">
        <v>6.6980126599251823E-6</v>
      </c>
      <c r="C88">
        <v>6.8541181040318414E-6</v>
      </c>
      <c r="D88">
        <v>6.9122038506761786E-6</v>
      </c>
      <c r="E88">
        <v>6.7755776591610577E-6</v>
      </c>
      <c r="F88">
        <v>6.8505631408100945E-6</v>
      </c>
      <c r="G88">
        <v>1.2887772918176666E-5</v>
      </c>
      <c r="H88">
        <v>2.7724610318833243E-5</v>
      </c>
      <c r="I88">
        <v>3.134079235614138E-5</v>
      </c>
      <c r="J88">
        <v>3.9152492295613685E-6</v>
      </c>
      <c r="K88">
        <v>1.2925222958199357E-5</v>
      </c>
      <c r="L88">
        <v>1.0759509197879425E-5</v>
      </c>
      <c r="M88">
        <v>2.0376216431060356E-5</v>
      </c>
      <c r="N88">
        <v>1.3822975173252417E-5</v>
      </c>
      <c r="O88">
        <v>7.3845038625890428E-6</v>
      </c>
      <c r="P88">
        <v>6.7664383887091614E-6</v>
      </c>
      <c r="Q88">
        <v>1.1350404399252056E-5</v>
      </c>
      <c r="R88">
        <v>2.3289213909962748E-6</v>
      </c>
      <c r="S88">
        <v>2.7331426272301231E-6</v>
      </c>
      <c r="T88">
        <v>2.8137636791885082E-6</v>
      </c>
      <c r="U88">
        <v>2.8943106524716992E-6</v>
      </c>
      <c r="V88">
        <v>-1.6159530996589269E-4</v>
      </c>
      <c r="W88">
        <v>2.5579669810804617E-6</v>
      </c>
      <c r="X88">
        <v>2.5945876519450905E-6</v>
      </c>
      <c r="Y88">
        <v>8.4586447646750607E-6</v>
      </c>
      <c r="Z88">
        <v>8.4586447646750607E-6</v>
      </c>
      <c r="AA88">
        <v>3.7041161347173278E-6</v>
      </c>
      <c r="AB88">
        <v>3.7959996114628189E-6</v>
      </c>
      <c r="AC88">
        <v>1.0074110109979385E-4</v>
      </c>
      <c r="AD88">
        <v>-4.5188908942259134E-5</v>
      </c>
      <c r="AE88">
        <v>1.7012491299071009E-4</v>
      </c>
      <c r="AF88">
        <v>2.3397482532433456E-4</v>
      </c>
      <c r="AG88">
        <v>5.2342614862359582E-5</v>
      </c>
      <c r="AH88">
        <v>-1.3382602155839197E-5</v>
      </c>
      <c r="AI88">
        <v>-1.5480434133227194E-4</v>
      </c>
      <c r="AJ88">
        <v>-1.1767156335903696E-4</v>
      </c>
      <c r="AK88">
        <v>9.3265125113941582E-5</v>
      </c>
    </row>
    <row r="89" spans="1:37">
      <c r="A89" s="788">
        <v>43959</v>
      </c>
      <c r="B89">
        <v>6.6980126599251823E-6</v>
      </c>
      <c r="C89">
        <v>6.8541181040318414E-6</v>
      </c>
      <c r="D89">
        <v>6.9122038506761786E-6</v>
      </c>
      <c r="E89">
        <v>6.7755776591610577E-6</v>
      </c>
      <c r="F89">
        <v>6.8505631408100945E-6</v>
      </c>
      <c r="G89">
        <v>7.7934032988764552E-6</v>
      </c>
      <c r="H89">
        <v>1.8951645299391374E-5</v>
      </c>
      <c r="I89">
        <v>-1.3191443970352167E-5</v>
      </c>
      <c r="J89">
        <v>3.9152492295613685E-6</v>
      </c>
      <c r="K89">
        <v>7.266010844244875E-6</v>
      </c>
      <c r="L89">
        <v>1.2392218178217718E-5</v>
      </c>
      <c r="M89">
        <v>-3.6166157314758611E-5</v>
      </c>
      <c r="N89">
        <v>1.4262704534849037E-5</v>
      </c>
      <c r="O89">
        <v>7.3845038625890428E-6</v>
      </c>
      <c r="P89">
        <v>6.7664383887091614E-6</v>
      </c>
      <c r="Q89">
        <v>8.0811766536612589E-6</v>
      </c>
      <c r="R89">
        <v>2.3289213909962748E-6</v>
      </c>
      <c r="S89">
        <v>2.7331426272301231E-6</v>
      </c>
      <c r="T89">
        <v>2.8137636791885082E-6</v>
      </c>
      <c r="U89">
        <v>2.8943106524716992E-6</v>
      </c>
      <c r="V89">
        <v>9.683061231910851E-5</v>
      </c>
      <c r="W89">
        <v>2.5579669810804617E-6</v>
      </c>
      <c r="X89">
        <v>2.5945876519450905E-6</v>
      </c>
      <c r="Y89">
        <v>8.4586447646750607E-6</v>
      </c>
      <c r="Z89">
        <v>8.4586447646750607E-6</v>
      </c>
      <c r="AA89">
        <v>3.7041161347173278E-6</v>
      </c>
      <c r="AB89">
        <v>3.7959996114628189E-6</v>
      </c>
      <c r="AC89">
        <v>1.4270789190129475E-5</v>
      </c>
      <c r="AD89">
        <v>-7.8386380468417627E-5</v>
      </c>
      <c r="AE89">
        <v>7.6258242966953388E-5</v>
      </c>
      <c r="AF89">
        <v>-1.8783897801474826E-5</v>
      </c>
      <c r="AG89">
        <v>-7.5740839968752025E-7</v>
      </c>
      <c r="AH89">
        <v>3.2519981704788314E-5</v>
      </c>
      <c r="AI89">
        <v>8.2528194604725163E-6</v>
      </c>
      <c r="AJ89">
        <v>2.8710095633743273E-4</v>
      </c>
      <c r="AK89">
        <v>7.4480939847612067E-5</v>
      </c>
    </row>
    <row r="90" spans="1:37">
      <c r="A90" s="788">
        <v>43962</v>
      </c>
      <c r="B90">
        <v>6.6980126599251823E-6</v>
      </c>
      <c r="C90">
        <v>6.8541181040318414E-6</v>
      </c>
      <c r="D90">
        <v>6.9122038506761786E-6</v>
      </c>
      <c r="E90">
        <v>6.7755776591610577E-6</v>
      </c>
      <c r="F90">
        <v>6.8505631408100945E-6</v>
      </c>
      <c r="G90">
        <v>7.9068623731615167E-6</v>
      </c>
      <c r="H90">
        <v>1.7513491186268481E-5</v>
      </c>
      <c r="I90">
        <v>1.1214232206918097E-4</v>
      </c>
      <c r="J90">
        <v>3.9152492295613685E-6</v>
      </c>
      <c r="K90">
        <v>5.0932531449120693E-6</v>
      </c>
      <c r="L90">
        <v>1.017000466679292E-5</v>
      </c>
      <c r="M90">
        <v>1.816168832448284E-6</v>
      </c>
      <c r="N90">
        <v>1.5519340483899669E-5</v>
      </c>
      <c r="O90">
        <v>7.3845038625890428E-6</v>
      </c>
      <c r="P90">
        <v>6.7664383887091614E-6</v>
      </c>
      <c r="Q90">
        <v>1.7051484041722631E-5</v>
      </c>
      <c r="R90">
        <v>2.3289213909962748E-6</v>
      </c>
      <c r="S90">
        <v>2.7331426272301231E-6</v>
      </c>
      <c r="T90">
        <v>2.8137636791885082E-6</v>
      </c>
      <c r="U90">
        <v>2.8943106524716992E-6</v>
      </c>
      <c r="V90">
        <v>-3.1753028190267597E-5</v>
      </c>
      <c r="W90">
        <v>2.5579669810804617E-6</v>
      </c>
      <c r="X90">
        <v>2.5945876519450905E-6</v>
      </c>
      <c r="Y90">
        <v>8.4586447646750607E-6</v>
      </c>
      <c r="Z90">
        <v>8.4586447646750607E-6</v>
      </c>
      <c r="AA90">
        <v>3.7041161347173278E-6</v>
      </c>
      <c r="AB90">
        <v>3.7959996114628189E-6</v>
      </c>
      <c r="AC90">
        <v>1.7930609622068828E-5</v>
      </c>
      <c r="AD90">
        <v>4.3418573871722993E-5</v>
      </c>
      <c r="AE90">
        <v>-3.3743868925659173E-5</v>
      </c>
      <c r="AF90">
        <v>4.1393921158416894E-5</v>
      </c>
      <c r="AG90">
        <v>1.0459181679260965E-5</v>
      </c>
      <c r="AH90">
        <v>-1.9482215852251186E-6</v>
      </c>
      <c r="AI90">
        <v>-2.0857228416276907E-4</v>
      </c>
      <c r="AJ90">
        <v>-2.0060220533047181E-4</v>
      </c>
      <c r="AK90">
        <v>-5.4612489191607775E-6</v>
      </c>
    </row>
    <row r="91" spans="1:37">
      <c r="A91" s="788">
        <v>43963</v>
      </c>
      <c r="B91">
        <v>6.6980126599251823E-6</v>
      </c>
      <c r="C91">
        <v>6.8541181040318414E-6</v>
      </c>
      <c r="D91">
        <v>6.9122038506761786E-6</v>
      </c>
      <c r="E91">
        <v>6.7755776591610577E-6</v>
      </c>
      <c r="F91">
        <v>6.8505631408100945E-6</v>
      </c>
      <c r="G91">
        <v>1.2195654781635312E-5</v>
      </c>
      <c r="H91">
        <v>1.5030596853715394E-5</v>
      </c>
      <c r="I91">
        <v>1.0798993565896353E-5</v>
      </c>
      <c r="J91">
        <v>3.9152492295613685E-6</v>
      </c>
      <c r="K91">
        <v>5.3226032561497051E-6</v>
      </c>
      <c r="L91">
        <v>1.1450510654293567E-5</v>
      </c>
      <c r="M91">
        <v>-3.3802204288974736E-6</v>
      </c>
      <c r="N91">
        <v>1.2706430643487465E-5</v>
      </c>
      <c r="O91">
        <v>7.3845038625890428E-6</v>
      </c>
      <c r="P91">
        <v>6.7664383887091614E-6</v>
      </c>
      <c r="Q91">
        <v>6.6110689662579601E-6</v>
      </c>
      <c r="R91">
        <v>2.3289213909962748E-6</v>
      </c>
      <c r="S91">
        <v>2.7331426272301231E-6</v>
      </c>
      <c r="T91">
        <v>2.8137636791885082E-6</v>
      </c>
      <c r="U91">
        <v>2.8943106524716992E-6</v>
      </c>
      <c r="V91">
        <v>-1.8114522738390317E-4</v>
      </c>
      <c r="W91">
        <v>2.5579669810804617E-6</v>
      </c>
      <c r="X91">
        <v>2.5945876519450905E-6</v>
      </c>
      <c r="Y91">
        <v>8.4586447646750607E-6</v>
      </c>
      <c r="Z91">
        <v>8.4586447646750607E-6</v>
      </c>
      <c r="AA91">
        <v>3.7041161347173278E-6</v>
      </c>
      <c r="AB91">
        <v>3.7959996114628189E-6</v>
      </c>
      <c r="AC91">
        <v>-5.3782937361532281E-5</v>
      </c>
      <c r="AD91">
        <v>-2.6567500173177441E-5</v>
      </c>
      <c r="AE91">
        <v>-8.5111508238822086E-5</v>
      </c>
      <c r="AF91">
        <v>-4.014980639328314E-5</v>
      </c>
      <c r="AG91">
        <v>3.2878585438056444E-5</v>
      </c>
      <c r="AH91">
        <v>4.8415148893443674E-6</v>
      </c>
      <c r="AI91">
        <v>-1.4584482941308542E-4</v>
      </c>
      <c r="AJ91">
        <v>-2.9287731171368235E-4</v>
      </c>
      <c r="AK91">
        <v>-1.2945470670083615E-4</v>
      </c>
    </row>
    <row r="92" spans="1:37">
      <c r="A92" s="788">
        <v>43964</v>
      </c>
      <c r="B92">
        <v>6.6980126599251823E-6</v>
      </c>
      <c r="C92">
        <v>6.8541181040318414E-6</v>
      </c>
      <c r="D92">
        <v>6.9122038506761786E-6</v>
      </c>
      <c r="E92">
        <v>6.7755776591610577E-6</v>
      </c>
      <c r="F92">
        <v>6.8505631408100945E-6</v>
      </c>
      <c r="G92">
        <v>9.7406861985405162E-6</v>
      </c>
      <c r="H92">
        <v>3.7429082266967839E-6</v>
      </c>
      <c r="I92">
        <v>-4.1675779046657625E-5</v>
      </c>
      <c r="J92">
        <v>3.9152492295613685E-6</v>
      </c>
      <c r="K92">
        <v>4.1577982155274646E-6</v>
      </c>
      <c r="L92">
        <v>8.4611635040232622E-6</v>
      </c>
      <c r="M92">
        <v>-1.0221545536461463E-5</v>
      </c>
      <c r="N92">
        <v>1.3002135809591665E-5</v>
      </c>
      <c r="O92">
        <v>7.3845038625890428E-6</v>
      </c>
      <c r="P92">
        <v>6.7664383887091614E-6</v>
      </c>
      <c r="Q92">
        <v>9.413332701221578E-6</v>
      </c>
      <c r="R92">
        <v>2.3289213909962748E-6</v>
      </c>
      <c r="S92">
        <v>2.7331426272301231E-6</v>
      </c>
      <c r="T92">
        <v>2.8137636791885082E-6</v>
      </c>
      <c r="U92">
        <v>2.8943106524716992E-6</v>
      </c>
      <c r="V92">
        <v>-9.7811156433442971E-5</v>
      </c>
      <c r="W92">
        <v>2.5579669810804617E-6</v>
      </c>
      <c r="X92">
        <v>2.5945876519450905E-6</v>
      </c>
      <c r="Y92">
        <v>8.4586447646750607E-6</v>
      </c>
      <c r="Z92">
        <v>8.4586447646750607E-6</v>
      </c>
      <c r="AA92">
        <v>3.7041161347173278E-6</v>
      </c>
      <c r="AB92">
        <v>3.7959996114628189E-6</v>
      </c>
      <c r="AC92">
        <v>3.5700451175230131E-5</v>
      </c>
      <c r="AD92">
        <v>3.7590597269587803E-5</v>
      </c>
      <c r="AE92">
        <v>-4.3236939021182308E-5</v>
      </c>
      <c r="AF92">
        <v>2.5789023414429792E-5</v>
      </c>
      <c r="AG92">
        <v>-1.85869726510024E-7</v>
      </c>
      <c r="AH92">
        <v>-3.1385671837226292E-5</v>
      </c>
      <c r="AI92">
        <v>4.0242368891989511E-5</v>
      </c>
      <c r="AJ92">
        <v>4.015305360196009E-5</v>
      </c>
      <c r="AK92">
        <v>-6.3525034909038821E-5</v>
      </c>
    </row>
    <row r="93" spans="1:37">
      <c r="A93" s="788">
        <v>43965</v>
      </c>
      <c r="B93">
        <v>6.6980126599251823E-6</v>
      </c>
      <c r="C93">
        <v>6.8541181040318414E-6</v>
      </c>
      <c r="D93">
        <v>6.9122038506761786E-6</v>
      </c>
      <c r="E93">
        <v>6.7755776591610577E-6</v>
      </c>
      <c r="F93">
        <v>6.8505631408100945E-6</v>
      </c>
      <c r="G93">
        <v>9.4723764046733553E-6</v>
      </c>
      <c r="H93">
        <v>4.5132137059052009E-5</v>
      </c>
      <c r="I93">
        <v>-4.5518351745933213E-6</v>
      </c>
      <c r="J93">
        <v>3.9152492295613685E-6</v>
      </c>
      <c r="K93">
        <v>-1.4543870695717942E-7</v>
      </c>
      <c r="L93">
        <v>-3.5676062089504513E-5</v>
      </c>
      <c r="M93">
        <v>-9.9868977918958993E-6</v>
      </c>
      <c r="N93">
        <v>1.178548860451656E-6</v>
      </c>
      <c r="O93">
        <v>7.3845038625890428E-6</v>
      </c>
      <c r="P93">
        <v>6.7664383887091614E-6</v>
      </c>
      <c r="Q93">
        <v>8.9550416614940786E-6</v>
      </c>
      <c r="R93">
        <v>2.3289213909962748E-6</v>
      </c>
      <c r="S93">
        <v>2.7331426272301231E-6</v>
      </c>
      <c r="T93">
        <v>2.8137636791885082E-6</v>
      </c>
      <c r="U93">
        <v>2.8943106524716992E-6</v>
      </c>
      <c r="V93">
        <v>1.2890218593549199E-4</v>
      </c>
      <c r="W93">
        <v>2.5579669810804617E-6</v>
      </c>
      <c r="X93">
        <v>2.5945876519450905E-6</v>
      </c>
      <c r="Y93">
        <v>8.4586447646750607E-6</v>
      </c>
      <c r="Z93">
        <v>8.4586447646750607E-6</v>
      </c>
      <c r="AA93">
        <v>3.7041161347173278E-6</v>
      </c>
      <c r="AB93">
        <v>3.7959996114628189E-6</v>
      </c>
      <c r="AC93">
        <v>7.9606146121991023E-5</v>
      </c>
      <c r="AD93">
        <v>-6.15364090901932E-5</v>
      </c>
      <c r="AE93">
        <v>-1.1448299564363884E-4</v>
      </c>
      <c r="AF93">
        <v>2.9850324883290426E-5</v>
      </c>
      <c r="AG93">
        <v>-4.7318070888299201E-5</v>
      </c>
      <c r="AH93">
        <v>-2.348286937374433E-5</v>
      </c>
      <c r="AI93">
        <v>8.8103950004190244E-5</v>
      </c>
      <c r="AJ93">
        <v>4.8118553508769149E-5</v>
      </c>
      <c r="AK93">
        <v>6.2371745776498285E-5</v>
      </c>
    </row>
    <row r="94" spans="1:37">
      <c r="A94" s="788">
        <v>43966</v>
      </c>
      <c r="B94">
        <v>6.6980126599251823E-6</v>
      </c>
      <c r="C94">
        <v>6.8541181040318414E-6</v>
      </c>
      <c r="D94">
        <v>6.9122038506761786E-6</v>
      </c>
      <c r="E94">
        <v>6.7755776591610577E-6</v>
      </c>
      <c r="F94">
        <v>6.8505631408100945E-6</v>
      </c>
      <c r="G94">
        <v>1.1630687172683451E-5</v>
      </c>
      <c r="H94">
        <v>6.0495709635844717E-6</v>
      </c>
      <c r="I94">
        <v>9.9084393279269978E-6</v>
      </c>
      <c r="J94">
        <v>3.9152492295613685E-6</v>
      </c>
      <c r="K94">
        <v>7.684055338989992E-6</v>
      </c>
      <c r="L94">
        <v>-1.5878434267921193E-5</v>
      </c>
      <c r="M94">
        <v>-1.273726895044547E-6</v>
      </c>
      <c r="N94">
        <v>-6.1575686986998337E-6</v>
      </c>
      <c r="O94">
        <v>7.3845038625890428E-6</v>
      </c>
      <c r="P94">
        <v>6.7664383887091614E-6</v>
      </c>
      <c r="Q94">
        <v>7.7899388606610386E-6</v>
      </c>
      <c r="R94">
        <v>2.3289213909962748E-6</v>
      </c>
      <c r="S94">
        <v>2.7331426272301231E-6</v>
      </c>
      <c r="T94">
        <v>2.8137636791885082E-6</v>
      </c>
      <c r="U94">
        <v>2.8943106524716992E-6</v>
      </c>
      <c r="V94">
        <v>7.3335771365798941E-5</v>
      </c>
      <c r="W94">
        <v>2.5579669810804617E-6</v>
      </c>
      <c r="X94">
        <v>2.5945876519450905E-6</v>
      </c>
      <c r="Y94">
        <v>8.4586447646750607E-6</v>
      </c>
      <c r="Z94">
        <v>8.4586447646750607E-6</v>
      </c>
      <c r="AA94">
        <v>3.7041161347173278E-6</v>
      </c>
      <c r="AB94">
        <v>3.7959996114628189E-6</v>
      </c>
      <c r="AC94">
        <v>5.0671158783777152E-5</v>
      </c>
      <c r="AD94">
        <v>-4.3847893696949414E-5</v>
      </c>
      <c r="AE94">
        <v>7.1154070494694463E-5</v>
      </c>
      <c r="AF94">
        <v>-5.5326143725190073E-5</v>
      </c>
      <c r="AG94">
        <v>-6.1640830570288693E-5</v>
      </c>
      <c r="AH94">
        <v>1.4613902323727945E-5</v>
      </c>
      <c r="AI94">
        <v>-6.4023928921892457E-5</v>
      </c>
      <c r="AJ94">
        <v>-3.0844510846568529E-4</v>
      </c>
      <c r="AK94">
        <v>-9.682829501228563E-7</v>
      </c>
    </row>
    <row r="95" spans="1:37">
      <c r="A95" s="788">
        <v>43969</v>
      </c>
      <c r="B95">
        <v>6.6980126599251823E-6</v>
      </c>
      <c r="C95">
        <v>6.8541181040318414E-6</v>
      </c>
      <c r="D95">
        <v>6.9122038506761786E-6</v>
      </c>
      <c r="E95">
        <v>6.7755776591610577E-6</v>
      </c>
      <c r="F95">
        <v>6.8505631408100945E-6</v>
      </c>
      <c r="G95">
        <v>9.5391141587697342E-6</v>
      </c>
      <c r="H95">
        <v>2.1391236108016187E-5</v>
      </c>
      <c r="I95">
        <v>9.2972658814574055E-7</v>
      </c>
      <c r="J95">
        <v>3.9152492295613685E-6</v>
      </c>
      <c r="K95">
        <v>2.0476588043038646E-6</v>
      </c>
      <c r="L95">
        <v>-7.9378645440925764E-6</v>
      </c>
      <c r="M95">
        <v>-1.7501347597132624E-5</v>
      </c>
      <c r="N95">
        <v>-8.8237713147435679E-6</v>
      </c>
      <c r="O95">
        <v>7.3845038625890428E-6</v>
      </c>
      <c r="P95">
        <v>6.7664383887091614E-6</v>
      </c>
      <c r="Q95">
        <v>1.7067812198156672E-5</v>
      </c>
      <c r="R95">
        <v>2.3289213909962748E-6</v>
      </c>
      <c r="S95">
        <v>2.7331426272301231E-6</v>
      </c>
      <c r="T95">
        <v>2.8137636791885082E-6</v>
      </c>
      <c r="U95">
        <v>2.8943106524716992E-6</v>
      </c>
      <c r="V95">
        <v>1.4312773132390034E-4</v>
      </c>
      <c r="W95">
        <v>2.5579669810804617E-6</v>
      </c>
      <c r="X95">
        <v>2.5945876519450905E-6</v>
      </c>
      <c r="Y95">
        <v>8.4586447646750607E-6</v>
      </c>
      <c r="Z95">
        <v>8.4586447646750607E-6</v>
      </c>
      <c r="AA95">
        <v>3.7041161347173278E-6</v>
      </c>
      <c r="AB95">
        <v>3.7959996114628189E-6</v>
      </c>
      <c r="AC95">
        <v>7.3042453801186458E-6</v>
      </c>
      <c r="AD95">
        <v>-2.0075687181356217E-4</v>
      </c>
      <c r="AE95">
        <v>-1.4399949475360497E-5</v>
      </c>
      <c r="AF95">
        <v>-9.4308683640953464E-5</v>
      </c>
      <c r="AG95">
        <v>-1.4377236629812273E-5</v>
      </c>
      <c r="AH95">
        <v>-3.257904607545381E-5</v>
      </c>
      <c r="AI95">
        <v>4.5720238499953548E-4</v>
      </c>
      <c r="AJ95">
        <v>5.1256383355977042E-4</v>
      </c>
      <c r="AK95">
        <v>1.7446516795030287E-4</v>
      </c>
    </row>
    <row r="96" spans="1:37">
      <c r="A96" s="788">
        <v>43970</v>
      </c>
      <c r="B96">
        <v>6.6980126599251823E-6</v>
      </c>
      <c r="C96">
        <v>6.8541181040318414E-6</v>
      </c>
      <c r="D96">
        <v>6.9122038506761786E-6</v>
      </c>
      <c r="E96">
        <v>6.7755776591610577E-6</v>
      </c>
      <c r="F96">
        <v>6.8505631408100945E-6</v>
      </c>
      <c r="G96">
        <v>8.6550432653069722E-6</v>
      </c>
      <c r="H96">
        <v>7.4759077192595669E-6</v>
      </c>
      <c r="I96">
        <v>-8.5242624273661249E-6</v>
      </c>
      <c r="J96">
        <v>3.9152492295613685E-6</v>
      </c>
      <c r="K96">
        <v>-1.1873048114523499E-6</v>
      </c>
      <c r="L96">
        <v>8.5283128356763891E-6</v>
      </c>
      <c r="M96">
        <v>-1.0276959877924697E-5</v>
      </c>
      <c r="N96">
        <v>-3.6268461049445477E-6</v>
      </c>
      <c r="O96">
        <v>7.3845038625890428E-6</v>
      </c>
      <c r="P96">
        <v>6.7664383887091614E-6</v>
      </c>
      <c r="Q96">
        <v>8.1586315822761434E-6</v>
      </c>
      <c r="R96">
        <v>2.3289213909962748E-6</v>
      </c>
      <c r="S96">
        <v>2.7331426272301231E-6</v>
      </c>
      <c r="T96">
        <v>2.8137636791885082E-6</v>
      </c>
      <c r="U96">
        <v>2.8943106524716992E-6</v>
      </c>
      <c r="V96">
        <v>5.5064695349164702E-5</v>
      </c>
      <c r="W96">
        <v>2.5579669810804617E-6</v>
      </c>
      <c r="X96">
        <v>2.5945876519450905E-6</v>
      </c>
      <c r="Y96">
        <v>8.4586447646750607E-6</v>
      </c>
      <c r="Z96">
        <v>8.4586447646750607E-6</v>
      </c>
      <c r="AA96">
        <v>3.7041161347173278E-6</v>
      </c>
      <c r="AB96">
        <v>3.7959996114628189E-6</v>
      </c>
      <c r="AC96">
        <v>2.4215262295324005E-5</v>
      </c>
      <c r="AD96">
        <v>-2.4363872126986765E-5</v>
      </c>
      <c r="AE96">
        <v>-1.6438511512562038E-7</v>
      </c>
      <c r="AF96">
        <v>-2.0301358447522011E-5</v>
      </c>
      <c r="AG96">
        <v>9.0618151666843623E-6</v>
      </c>
      <c r="AH96">
        <v>1.8214043978359574E-5</v>
      </c>
      <c r="AI96">
        <v>1.2049171980184959E-4</v>
      </c>
      <c r="AJ96">
        <v>3.1002020082221414E-5</v>
      </c>
      <c r="AK96">
        <v>-4.8624157365454449E-5</v>
      </c>
    </row>
    <row r="97" spans="1:37">
      <c r="A97" s="788">
        <v>43971</v>
      </c>
      <c r="B97">
        <v>6.6980126599251823E-6</v>
      </c>
      <c r="C97">
        <v>6.8541181040318414E-6</v>
      </c>
      <c r="D97">
        <v>6.9122038506761786E-6</v>
      </c>
      <c r="E97">
        <v>6.7755776591610577E-6</v>
      </c>
      <c r="F97">
        <v>6.8505631408100945E-6</v>
      </c>
      <c r="G97">
        <v>9.0792650993591913E-6</v>
      </c>
      <c r="H97">
        <v>5.0565753991918422E-6</v>
      </c>
      <c r="I97">
        <v>7.6986283600888333E-6</v>
      </c>
      <c r="J97">
        <v>3.9152492295613685E-6</v>
      </c>
      <c r="K97">
        <v>4.9675260290769074E-7</v>
      </c>
      <c r="L97">
        <v>-5.6141518701849696E-6</v>
      </c>
      <c r="M97">
        <v>-6.1899051869829697E-6</v>
      </c>
      <c r="N97">
        <v>3.6089736775920758E-6</v>
      </c>
      <c r="O97">
        <v>7.3845038625890428E-6</v>
      </c>
      <c r="P97">
        <v>6.7664383887091614E-6</v>
      </c>
      <c r="Q97">
        <v>5.9595279944062438E-6</v>
      </c>
      <c r="R97">
        <v>2.3289213909962748E-6</v>
      </c>
      <c r="S97">
        <v>2.7331426272301231E-6</v>
      </c>
      <c r="T97">
        <v>2.8137636791885082E-6</v>
      </c>
      <c r="U97">
        <v>2.8943106524716992E-6</v>
      </c>
      <c r="V97">
        <v>8.2073824259399692E-5</v>
      </c>
      <c r="W97">
        <v>2.5579669810804617E-6</v>
      </c>
      <c r="X97">
        <v>2.5945876519450905E-6</v>
      </c>
      <c r="Y97">
        <v>8.4586447646750607E-6</v>
      </c>
      <c r="Z97">
        <v>8.4586447646750607E-6</v>
      </c>
      <c r="AA97">
        <v>3.7041161347173278E-6</v>
      </c>
      <c r="AB97">
        <v>3.7959996114628189E-6</v>
      </c>
      <c r="AC97">
        <v>1.0895171012476058E-5</v>
      </c>
      <c r="AD97">
        <v>-5.8535538732501509E-6</v>
      </c>
      <c r="AE97">
        <v>-5.2923815580419033E-6</v>
      </c>
      <c r="AF97">
        <v>-1.8927844100791181E-6</v>
      </c>
      <c r="AG97">
        <v>-2.8018529882056778E-6</v>
      </c>
      <c r="AH97">
        <v>3.3837735013750867E-5</v>
      </c>
      <c r="AI97">
        <v>4.9262440085444673E-5</v>
      </c>
      <c r="AJ97">
        <v>1.5394936171881924E-4</v>
      </c>
      <c r="AK97">
        <v>8.384921686976244E-5</v>
      </c>
    </row>
    <row r="98" spans="1:37">
      <c r="A98" s="788">
        <v>43972</v>
      </c>
      <c r="B98">
        <v>6.6980126599251823E-6</v>
      </c>
      <c r="C98">
        <v>6.8541181040318414E-6</v>
      </c>
      <c r="D98">
        <v>6.9122038506761786E-6</v>
      </c>
      <c r="E98">
        <v>6.7755776591610577E-6</v>
      </c>
      <c r="F98">
        <v>6.8505631408100945E-6</v>
      </c>
      <c r="G98">
        <v>9.0208431429203988E-6</v>
      </c>
      <c r="H98">
        <v>1.8905535296177335E-5</v>
      </c>
      <c r="I98">
        <v>1.3867443676573999E-5</v>
      </c>
      <c r="J98">
        <v>3.9152492295613685E-6</v>
      </c>
      <c r="K98">
        <v>3.7316300703650996E-6</v>
      </c>
      <c r="L98">
        <v>-4.9219400277934258E-6</v>
      </c>
      <c r="M98">
        <v>1.5943525044917806E-6</v>
      </c>
      <c r="N98">
        <v>-1.6020113777983625E-7</v>
      </c>
      <c r="O98">
        <v>7.3845038625890428E-6</v>
      </c>
      <c r="P98">
        <v>6.7664383887091614E-6</v>
      </c>
      <c r="Q98">
        <v>7.1436807062355006E-6</v>
      </c>
      <c r="R98">
        <v>2.3289213909962748E-6</v>
      </c>
      <c r="S98">
        <v>2.7331426272301231E-6</v>
      </c>
      <c r="T98">
        <v>2.8137636791885082E-6</v>
      </c>
      <c r="U98">
        <v>2.8943106524716992E-6</v>
      </c>
      <c r="V98">
        <v>8.3911009070213551E-5</v>
      </c>
      <c r="W98">
        <v>2.5579669810804617E-6</v>
      </c>
      <c r="X98">
        <v>2.5945876519450905E-6</v>
      </c>
      <c r="Y98">
        <v>8.4586447646750607E-6</v>
      </c>
      <c r="Z98">
        <v>8.4586447646750607E-6</v>
      </c>
      <c r="AA98">
        <v>3.7041161347173278E-6</v>
      </c>
      <c r="AB98">
        <v>3.7959996114628189E-6</v>
      </c>
      <c r="AC98">
        <v>-6.3043178892288609E-5</v>
      </c>
      <c r="AD98">
        <v>-3.8111509392771414E-5</v>
      </c>
      <c r="AE98">
        <v>3.6723537827509925E-5</v>
      </c>
      <c r="AF98">
        <v>-1.171396915592593E-4</v>
      </c>
      <c r="AG98">
        <v>2.819542688509591E-5</v>
      </c>
      <c r="AH98">
        <v>7.7463960195567337E-6</v>
      </c>
      <c r="AI98">
        <v>2.4762609301488104E-4</v>
      </c>
      <c r="AJ98">
        <v>4.4996352395620945E-5</v>
      </c>
      <c r="AK98">
        <v>-5.1747802776272443E-5</v>
      </c>
    </row>
    <row r="99" spans="1:37">
      <c r="A99" s="788">
        <v>43973</v>
      </c>
      <c r="B99">
        <v>6.6980126599251823E-6</v>
      </c>
      <c r="C99">
        <v>6.8541181040318414E-6</v>
      </c>
      <c r="D99">
        <v>6.9122038506761786E-6</v>
      </c>
      <c r="E99">
        <v>6.7755776591610577E-6</v>
      </c>
      <c r="F99">
        <v>6.8505631408100945E-6</v>
      </c>
      <c r="G99">
        <v>6.8995598713854633E-6</v>
      </c>
      <c r="H99">
        <v>1.6866555133533723E-5</v>
      </c>
      <c r="I99">
        <v>9.0034192655281233E-6</v>
      </c>
      <c r="J99">
        <v>3.9152492295613685E-6</v>
      </c>
      <c r="K99">
        <v>-1.2235055402214813E-6</v>
      </c>
      <c r="L99">
        <v>-2.8522083706235438E-6</v>
      </c>
      <c r="M99">
        <v>-2.0114161400493913E-5</v>
      </c>
      <c r="N99">
        <v>9.6383910641350218E-6</v>
      </c>
      <c r="O99">
        <v>7.3845038625890428E-6</v>
      </c>
      <c r="P99">
        <v>6.7664383887091614E-6</v>
      </c>
      <c r="Q99">
        <v>7.778721715339998E-6</v>
      </c>
      <c r="R99">
        <v>2.3289213909962748E-6</v>
      </c>
      <c r="S99">
        <v>2.7331426272301231E-6</v>
      </c>
      <c r="T99">
        <v>2.8137636791885082E-6</v>
      </c>
      <c r="U99">
        <v>2.8943106524716992E-6</v>
      </c>
      <c r="V99">
        <v>-3.6751691809499892E-5</v>
      </c>
      <c r="W99">
        <v>2.5579669810804617E-6</v>
      </c>
      <c r="X99">
        <v>2.5945876519450905E-6</v>
      </c>
      <c r="Y99">
        <v>8.4586447646750607E-6</v>
      </c>
      <c r="Z99">
        <v>8.4586447646750607E-6</v>
      </c>
      <c r="AA99">
        <v>3.7041161347173278E-6</v>
      </c>
      <c r="AB99">
        <v>3.7959996114628189E-6</v>
      </c>
      <c r="AC99">
        <v>-5.3196542224298599E-7</v>
      </c>
      <c r="AD99">
        <v>5.365134126235072E-5</v>
      </c>
      <c r="AE99">
        <v>-5.1691060804703873E-5</v>
      </c>
      <c r="AF99">
        <v>3.3505053542709497E-5</v>
      </c>
      <c r="AG99">
        <v>-6.0036167662924638E-7</v>
      </c>
      <c r="AH99">
        <v>3.8300558952293341E-5</v>
      </c>
      <c r="AI99">
        <v>-1.2507042253521062E-4</v>
      </c>
      <c r="AJ99">
        <v>-6.5156220440512616E-5</v>
      </c>
      <c r="AK99">
        <v>3.2006100246356753E-5</v>
      </c>
    </row>
    <row r="100" spans="1:37">
      <c r="A100" s="788">
        <v>43976</v>
      </c>
      <c r="B100">
        <v>6.6980126599251823E-6</v>
      </c>
      <c r="C100">
        <v>6.8541181040318414E-6</v>
      </c>
      <c r="D100">
        <v>6.9122038506761786E-6</v>
      </c>
      <c r="E100">
        <v>6.7755776591610577E-6</v>
      </c>
      <c r="F100">
        <v>6.8505631408100945E-6</v>
      </c>
      <c r="G100">
        <v>8.3141206473840157E-6</v>
      </c>
      <c r="H100">
        <v>4.6850032181936282E-5</v>
      </c>
      <c r="I100">
        <v>2.6221228944025652E-5</v>
      </c>
      <c r="J100">
        <v>3.9152492295613685E-6</v>
      </c>
      <c r="K100">
        <v>1.1484541478188249E-5</v>
      </c>
      <c r="L100">
        <v>2.9329498287779644E-6</v>
      </c>
      <c r="M100">
        <v>2.5421742000520453E-5</v>
      </c>
      <c r="N100">
        <v>5.8018603568257284E-7</v>
      </c>
      <c r="O100">
        <v>7.3845038625890428E-6</v>
      </c>
      <c r="P100">
        <v>6.7664383887091614E-6</v>
      </c>
      <c r="Q100">
        <v>9.5472103451044175E-7</v>
      </c>
      <c r="R100">
        <v>2.3289213909962748E-6</v>
      </c>
      <c r="S100">
        <v>2.7331426272301231E-6</v>
      </c>
      <c r="T100">
        <v>2.8137636791885082E-6</v>
      </c>
      <c r="U100">
        <v>2.8943106524716992E-6</v>
      </c>
      <c r="V100">
        <v>2.7630432740779299E-4</v>
      </c>
      <c r="W100">
        <v>2.5579669810804617E-6</v>
      </c>
      <c r="X100">
        <v>2.5945876519450905E-6</v>
      </c>
      <c r="Y100">
        <v>8.4586447646750607E-6</v>
      </c>
      <c r="Z100">
        <v>8.4586447646750607E-6</v>
      </c>
      <c r="AA100">
        <v>3.7041161347173278E-6</v>
      </c>
      <c r="AB100">
        <v>3.7959996114628189E-6</v>
      </c>
      <c r="AC100">
        <v>9.1839873649612885E-5</v>
      </c>
      <c r="AD100">
        <v>5.8456164168774201E-6</v>
      </c>
      <c r="AE100">
        <v>1.5308906600070007E-5</v>
      </c>
      <c r="AF100">
        <v>-2.6560432848993234E-5</v>
      </c>
      <c r="AG100">
        <v>4.3179143488514264E-5</v>
      </c>
      <c r="AH100">
        <v>-3.3119365621661066E-5</v>
      </c>
      <c r="AI100">
        <v>4.8961532411740945E-4</v>
      </c>
      <c r="AJ100">
        <v>5.3876952525259709E-4</v>
      </c>
      <c r="AK100">
        <v>8.2919698265360162E-5</v>
      </c>
    </row>
    <row r="101" spans="1:37">
      <c r="A101" s="788">
        <v>43977</v>
      </c>
      <c r="B101">
        <v>6.6980126599251823E-6</v>
      </c>
      <c r="C101">
        <v>6.8541181040318414E-6</v>
      </c>
      <c r="D101">
        <v>6.9122038506761786E-6</v>
      </c>
      <c r="E101">
        <v>6.7755776591610577E-6</v>
      </c>
      <c r="F101">
        <v>6.8505631408100945E-6</v>
      </c>
      <c r="G101">
        <v>3.4521329384489264E-6</v>
      </c>
      <c r="H101">
        <v>1.6573518118707398E-5</v>
      </c>
      <c r="I101">
        <v>3.8145025577620115E-6</v>
      </c>
      <c r="J101">
        <v>3.9152492295613685E-6</v>
      </c>
      <c r="K101">
        <v>3.7295913806190129E-6</v>
      </c>
      <c r="L101">
        <v>-6.9407707260069173E-6</v>
      </c>
      <c r="M101">
        <v>2.1876606830522862E-5</v>
      </c>
      <c r="N101">
        <v>1.0380106764284847E-5</v>
      </c>
      <c r="O101">
        <v>7.3845038625890428E-6</v>
      </c>
      <c r="P101">
        <v>6.7664383887091614E-6</v>
      </c>
      <c r="Q101">
        <v>1.8200665276303595E-5</v>
      </c>
      <c r="R101">
        <v>2.3289213909962748E-6</v>
      </c>
      <c r="S101">
        <v>2.7331426272301231E-6</v>
      </c>
      <c r="T101">
        <v>2.8137636791885082E-6</v>
      </c>
      <c r="U101">
        <v>2.8943106524716992E-6</v>
      </c>
      <c r="V101">
        <v>-6.5392030990624861E-5</v>
      </c>
      <c r="W101">
        <v>2.5579669810804617E-6</v>
      </c>
      <c r="X101">
        <v>2.5945876519450905E-6</v>
      </c>
      <c r="Y101">
        <v>8.4586447646750607E-6</v>
      </c>
      <c r="Z101">
        <v>8.4586447646750607E-6</v>
      </c>
      <c r="AA101">
        <v>3.7041161347173278E-6</v>
      </c>
      <c r="AB101">
        <v>3.7959996114628189E-6</v>
      </c>
      <c r="AC101">
        <v>3.7859259129635614E-6</v>
      </c>
      <c r="AD101">
        <v>-7.2255441589116895E-5</v>
      </c>
      <c r="AE101">
        <v>7.0990709667939631E-5</v>
      </c>
      <c r="AF101">
        <v>-4.956783738065407E-5</v>
      </c>
      <c r="AG101">
        <v>2.3399941414383729E-5</v>
      </c>
      <c r="AH101">
        <v>1.1427816170568317E-5</v>
      </c>
      <c r="AI101">
        <v>1.319646246554984E-4</v>
      </c>
      <c r="AJ101">
        <v>-6.8975893390776926E-6</v>
      </c>
      <c r="AK101">
        <v>-1.1698302837542807E-5</v>
      </c>
    </row>
    <row r="102" spans="1:37">
      <c r="A102" s="788">
        <v>43978</v>
      </c>
      <c r="B102">
        <v>6.6980126599251823E-6</v>
      </c>
      <c r="C102">
        <v>6.8541181040318414E-6</v>
      </c>
      <c r="D102">
        <v>6.9122038506761786E-6</v>
      </c>
      <c r="E102">
        <v>6.7755776591610577E-6</v>
      </c>
      <c r="F102">
        <v>6.8505631408100945E-6</v>
      </c>
      <c r="G102">
        <v>4.3974248017235594E-6</v>
      </c>
      <c r="H102">
        <v>2.3755857812334114E-5</v>
      </c>
      <c r="I102">
        <v>2.4011083063852821E-5</v>
      </c>
      <c r="J102">
        <v>3.9152492295613685E-6</v>
      </c>
      <c r="K102">
        <v>2.3512374747389232E-5</v>
      </c>
      <c r="L102">
        <v>-1.3493179415232248E-5</v>
      </c>
      <c r="M102">
        <v>-2.2149897924586526E-5</v>
      </c>
      <c r="N102">
        <v>1.3021045499323237E-5</v>
      </c>
      <c r="O102">
        <v>7.3845038625890428E-6</v>
      </c>
      <c r="P102">
        <v>6.7664383887091614E-6</v>
      </c>
      <c r="Q102">
        <v>6.2808183972862256E-7</v>
      </c>
      <c r="R102">
        <v>2.3289213909962748E-6</v>
      </c>
      <c r="S102">
        <v>2.7331426272301231E-6</v>
      </c>
      <c r="T102">
        <v>2.8137636791885082E-6</v>
      </c>
      <c r="U102">
        <v>2.8943106524716992E-6</v>
      </c>
      <c r="V102">
        <v>1.4633743737816564E-5</v>
      </c>
      <c r="W102">
        <v>2.5579669810804617E-6</v>
      </c>
      <c r="X102">
        <v>2.5945876519450905E-6</v>
      </c>
      <c r="Y102">
        <v>8.4586447646750607E-6</v>
      </c>
      <c r="Z102">
        <v>8.4586447646750607E-6</v>
      </c>
      <c r="AA102">
        <v>3.7041161347173278E-6</v>
      </c>
      <c r="AB102">
        <v>3.7959996114628189E-6</v>
      </c>
      <c r="AC102">
        <v>-6.7926050696109916E-7</v>
      </c>
      <c r="AD102">
        <v>-6.2836423421822052E-5</v>
      </c>
      <c r="AE102">
        <v>1.2317823961538466E-5</v>
      </c>
      <c r="AF102">
        <v>2.0211822278842774E-5</v>
      </c>
      <c r="AG102">
        <v>1.9349206403223018E-5</v>
      </c>
      <c r="AH102">
        <v>-6.2330060701909497E-6</v>
      </c>
      <c r="AI102">
        <v>3.1517879915797796E-4</v>
      </c>
      <c r="AJ102">
        <v>5.3090174589899293E-4</v>
      </c>
      <c r="AK102">
        <v>6.948771027192158E-5</v>
      </c>
    </row>
    <row r="103" spans="1:37">
      <c r="A103" s="788">
        <v>43979</v>
      </c>
      <c r="B103">
        <v>6.6980126599251823E-6</v>
      </c>
      <c r="C103">
        <v>6.8541181040318414E-6</v>
      </c>
      <c r="D103">
        <v>6.9122038506761786E-6</v>
      </c>
      <c r="E103">
        <v>6.7755776591610577E-6</v>
      </c>
      <c r="F103">
        <v>6.8505631408100945E-6</v>
      </c>
      <c r="G103">
        <v>1.1865251666662857E-5</v>
      </c>
      <c r="H103">
        <v>1.6287716137956921E-5</v>
      </c>
      <c r="I103">
        <v>1.389544682867836E-5</v>
      </c>
      <c r="J103">
        <v>3.9152492295613685E-6</v>
      </c>
      <c r="K103">
        <v>7.0278859688471592E-6</v>
      </c>
      <c r="L103">
        <v>7.5976884391252501E-6</v>
      </c>
      <c r="M103">
        <v>2.4825649601484658E-5</v>
      </c>
      <c r="N103">
        <v>-2.5517402196527429E-5</v>
      </c>
      <c r="O103">
        <v>7.3845038625890428E-6</v>
      </c>
      <c r="P103">
        <v>6.7664383887091614E-6</v>
      </c>
      <c r="Q103">
        <v>8.2824996531840613E-6</v>
      </c>
      <c r="R103">
        <v>2.3289213909962748E-6</v>
      </c>
      <c r="S103">
        <v>2.7331426272301231E-6</v>
      </c>
      <c r="T103">
        <v>2.8137636791885082E-6</v>
      </c>
      <c r="U103">
        <v>2.8943106524716992E-6</v>
      </c>
      <c r="V103">
        <v>-2.5784687603763958E-5</v>
      </c>
      <c r="W103">
        <v>2.5579669810804617E-6</v>
      </c>
      <c r="X103">
        <v>2.5945876519450905E-6</v>
      </c>
      <c r="Y103">
        <v>8.4586447646750607E-6</v>
      </c>
      <c r="Z103">
        <v>8.4586447646750607E-6</v>
      </c>
      <c r="AA103">
        <v>3.7041161347173278E-6</v>
      </c>
      <c r="AB103">
        <v>3.7959996114628189E-6</v>
      </c>
      <c r="AC103">
        <v>-1.3875797521875622E-5</v>
      </c>
      <c r="AD103">
        <v>-4.4459870346152954E-6</v>
      </c>
      <c r="AE103">
        <v>4.6359035459647704E-5</v>
      </c>
      <c r="AF103">
        <v>2.3883626361337341E-5</v>
      </c>
      <c r="AG103">
        <v>3.4773093730875452E-5</v>
      </c>
      <c r="AH103">
        <v>3.2010048006410052E-5</v>
      </c>
      <c r="AI103">
        <v>-1.1206543991330254E-4</v>
      </c>
      <c r="AJ103">
        <v>-2.0646641676247968E-4</v>
      </c>
      <c r="AK103">
        <v>3.608258917509044E-7</v>
      </c>
    </row>
    <row r="104" spans="1:37">
      <c r="A104" s="788">
        <v>43980</v>
      </c>
      <c r="B104">
        <v>6.6980126599251823E-6</v>
      </c>
      <c r="C104">
        <v>6.8541181040318414E-6</v>
      </c>
      <c r="D104">
        <v>6.9122038506761786E-6</v>
      </c>
      <c r="E104">
        <v>6.7755776591610577E-6</v>
      </c>
      <c r="F104">
        <v>6.8505631408100945E-6</v>
      </c>
      <c r="G104">
        <v>2.0236971606948373E-6</v>
      </c>
      <c r="H104">
        <v>3.3278952227750835E-5</v>
      </c>
      <c r="I104">
        <v>-9.4302457874881893E-6</v>
      </c>
      <c r="J104">
        <v>3.9152492295613685E-6</v>
      </c>
      <c r="K104">
        <v>2.8660100616434648E-6</v>
      </c>
      <c r="L104">
        <v>3.5198966973155165E-6</v>
      </c>
      <c r="M104">
        <v>-5.3637271235339773E-5</v>
      </c>
      <c r="N104">
        <v>8.0994687287557094E-6</v>
      </c>
      <c r="O104">
        <v>7.3845038625890428E-6</v>
      </c>
      <c r="P104">
        <v>6.7664383887091614E-6</v>
      </c>
      <c r="Q104">
        <v>1.0134686049845243E-5</v>
      </c>
      <c r="R104">
        <v>2.3289213909962748E-6</v>
      </c>
      <c r="S104">
        <v>2.7331426272301231E-6</v>
      </c>
      <c r="T104">
        <v>2.8137636791885082E-6</v>
      </c>
      <c r="U104">
        <v>2.8943106524716992E-6</v>
      </c>
      <c r="V104">
        <v>1.834252766822564E-5</v>
      </c>
      <c r="W104">
        <v>2.5579669810804617E-6</v>
      </c>
      <c r="X104">
        <v>2.5945876519450905E-6</v>
      </c>
      <c r="Y104">
        <v>8.4586447646750607E-6</v>
      </c>
      <c r="Z104">
        <v>8.4586447646750607E-6</v>
      </c>
      <c r="AA104">
        <v>3.7041161347173278E-6</v>
      </c>
      <c r="AB104">
        <v>3.7959996114628189E-6</v>
      </c>
      <c r="AC104">
        <v>1.1123215397482734E-4</v>
      </c>
      <c r="AD104">
        <v>1.7413618009931574E-5</v>
      </c>
      <c r="AE104">
        <v>9.9887973880508085E-5</v>
      </c>
      <c r="AF104">
        <v>1.5540740511832409E-5</v>
      </c>
      <c r="AG104">
        <v>3.0634662964417195E-5</v>
      </c>
      <c r="AH104">
        <v>4.0650837971603069E-5</v>
      </c>
      <c r="AI104">
        <v>-5.1306662194616774E-5</v>
      </c>
      <c r="AJ104">
        <v>1.093800786704291E-4</v>
      </c>
      <c r="AK104">
        <v>3.2425531993962588E-6</v>
      </c>
    </row>
    <row r="105" spans="1:37">
      <c r="A105" s="788">
        <v>43983</v>
      </c>
      <c r="B105">
        <v>6.6980126599251823E-6</v>
      </c>
      <c r="C105">
        <v>6.8541181040318414E-6</v>
      </c>
      <c r="D105">
        <v>6.9122038506761786E-6</v>
      </c>
      <c r="E105">
        <v>6.7755776591610577E-6</v>
      </c>
      <c r="F105">
        <v>6.8505631408100945E-6</v>
      </c>
      <c r="G105">
        <v>1.3968778202723798E-5</v>
      </c>
      <c r="H105">
        <v>1.9999676565348067E-5</v>
      </c>
      <c r="I105">
        <v>8.372844937018442E-6</v>
      </c>
      <c r="J105">
        <v>3.9152492295613685E-6</v>
      </c>
      <c r="K105">
        <v>5.1993517813968993E-6</v>
      </c>
      <c r="L105">
        <v>1.241598555783412E-5</v>
      </c>
      <c r="M105">
        <v>4.9600960769282667E-6</v>
      </c>
      <c r="N105">
        <v>3.8978011549897932E-5</v>
      </c>
      <c r="O105">
        <v>7.3845038625890428E-6</v>
      </c>
      <c r="P105">
        <v>6.7664383887091614E-6</v>
      </c>
      <c r="Q105">
        <v>1.166201686815782E-5</v>
      </c>
      <c r="R105">
        <v>9.2386567269380222E-6</v>
      </c>
      <c r="S105">
        <v>9.643004907090358E-6</v>
      </c>
      <c r="T105">
        <v>9.7236512777358903E-6</v>
      </c>
      <c r="U105">
        <v>9.8042235464439475E-6</v>
      </c>
      <c r="V105">
        <v>-1.2731100797396922E-5</v>
      </c>
      <c r="W105">
        <v>8.8396829797599E-6</v>
      </c>
      <c r="X105">
        <v>8.8763151511850331E-6</v>
      </c>
      <c r="Y105">
        <v>8.4586447646750607E-6</v>
      </c>
      <c r="Z105">
        <v>8.4586447646750607E-6</v>
      </c>
      <c r="AA105">
        <v>3.7041161347173278E-6</v>
      </c>
      <c r="AB105">
        <v>3.7959996114628189E-6</v>
      </c>
      <c r="AC105">
        <v>-4.58757340138366E-5</v>
      </c>
      <c r="AD105">
        <v>-7.9710241511543604E-6</v>
      </c>
      <c r="AE105">
        <v>1.7893556254705569E-5</v>
      </c>
      <c r="AF105">
        <v>4.0357066495616549E-5</v>
      </c>
      <c r="AG105">
        <v>-2.419459981393146E-6</v>
      </c>
      <c r="AH105">
        <v>-3.2787254813233525E-5</v>
      </c>
      <c r="AI105">
        <v>2.3784645842498843E-4</v>
      </c>
      <c r="AJ105">
        <v>2.1610697737439732E-4</v>
      </c>
      <c r="AK105">
        <v>2.0162294945483829E-5</v>
      </c>
    </row>
    <row r="106" spans="1:37">
      <c r="A106" s="788">
        <v>43984</v>
      </c>
      <c r="B106">
        <v>6.6980126599251823E-6</v>
      </c>
      <c r="C106">
        <v>6.8541181040318414E-6</v>
      </c>
      <c r="D106">
        <v>6.9122038506761786E-6</v>
      </c>
      <c r="E106">
        <v>6.7755776591610577E-6</v>
      </c>
      <c r="F106">
        <v>6.8505631408100945E-6</v>
      </c>
      <c r="G106">
        <v>1.2215257040750771E-5</v>
      </c>
      <c r="H106">
        <v>1.8678143977359694E-5</v>
      </c>
      <c r="I106">
        <v>1.4033468623119916E-5</v>
      </c>
      <c r="J106">
        <v>3.9152492295613685E-6</v>
      </c>
      <c r="K106">
        <v>5.9599068197883299E-6</v>
      </c>
      <c r="L106">
        <v>8.0078080525652249E-6</v>
      </c>
      <c r="M106">
        <v>3.6761417961179178E-5</v>
      </c>
      <c r="N106">
        <v>5.2464714083214407E-6</v>
      </c>
      <c r="O106">
        <v>7.3845038625890428E-6</v>
      </c>
      <c r="P106">
        <v>6.7664383887091614E-6</v>
      </c>
      <c r="Q106">
        <v>3.2255117149659896E-6</v>
      </c>
      <c r="R106">
        <v>9.2386567269380222E-6</v>
      </c>
      <c r="S106">
        <v>9.643004907090358E-6</v>
      </c>
      <c r="T106">
        <v>9.7236512777358903E-6</v>
      </c>
      <c r="U106">
        <v>9.8042235464439475E-6</v>
      </c>
      <c r="V106">
        <v>1.6096493735238051E-4</v>
      </c>
      <c r="W106">
        <v>8.8396829797599E-6</v>
      </c>
      <c r="X106">
        <v>8.8763151511850331E-6</v>
      </c>
      <c r="Y106">
        <v>8.4586447646750607E-6</v>
      </c>
      <c r="Z106">
        <v>8.4586447646750607E-6</v>
      </c>
      <c r="AA106">
        <v>3.7041161347173278E-6</v>
      </c>
      <c r="AB106">
        <v>3.7959996114628189E-6</v>
      </c>
      <c r="AC106">
        <v>3.9898941988603111E-5</v>
      </c>
      <c r="AD106">
        <v>1.7809810309854512E-7</v>
      </c>
      <c r="AE106">
        <v>5.0781607120942157E-5</v>
      </c>
      <c r="AF106">
        <v>-1.3608564323150386E-5</v>
      </c>
      <c r="AG106">
        <v>8.6915258448638786E-6</v>
      </c>
      <c r="AH106">
        <v>-3.6017110226727049E-5</v>
      </c>
      <c r="AI106">
        <v>1.5586045104915236E-4</v>
      </c>
      <c r="AJ106">
        <v>4.2783034667603361E-4</v>
      </c>
      <c r="AK106">
        <v>4.5265808893794056E-5</v>
      </c>
    </row>
    <row r="107" spans="1:37">
      <c r="A107" s="788">
        <v>43985</v>
      </c>
      <c r="B107">
        <v>6.6980126599251823E-6</v>
      </c>
      <c r="C107">
        <v>6.8541181040318414E-6</v>
      </c>
      <c r="D107">
        <v>6.9122038506761786E-6</v>
      </c>
      <c r="E107">
        <v>6.7755776591610577E-6</v>
      </c>
      <c r="F107">
        <v>6.8505631408100945E-6</v>
      </c>
      <c r="G107">
        <v>-8.4970513468149988E-6</v>
      </c>
      <c r="H107">
        <v>1.6755599031499458E-5</v>
      </c>
      <c r="I107">
        <v>1.0687271003878607E-5</v>
      </c>
      <c r="J107">
        <v>3.9152492295613685E-6</v>
      </c>
      <c r="K107">
        <v>3.4566665565080259E-6</v>
      </c>
      <c r="L107">
        <v>1.5834777572177929E-5</v>
      </c>
      <c r="M107">
        <v>9.6119718171109979E-6</v>
      </c>
      <c r="N107">
        <v>2.6829600046085035E-6</v>
      </c>
      <c r="O107">
        <v>7.3845038625890428E-6</v>
      </c>
      <c r="P107">
        <v>6.7664383887091614E-6</v>
      </c>
      <c r="Q107">
        <v>4.4506507483177416E-6</v>
      </c>
      <c r="R107">
        <v>9.2386567269380222E-6</v>
      </c>
      <c r="S107">
        <v>9.643004907090358E-6</v>
      </c>
      <c r="T107">
        <v>9.7236512777358903E-6</v>
      </c>
      <c r="U107">
        <v>9.8042235464439475E-6</v>
      </c>
      <c r="V107">
        <v>1.3995733836104265E-4</v>
      </c>
      <c r="W107">
        <v>8.8396829797599E-6</v>
      </c>
      <c r="X107">
        <v>8.8763151511850331E-6</v>
      </c>
      <c r="Y107">
        <v>8.4586447646750607E-6</v>
      </c>
      <c r="Z107">
        <v>8.4586447646750607E-6</v>
      </c>
      <c r="AA107">
        <v>3.7041161347173278E-6</v>
      </c>
      <c r="AB107">
        <v>3.7959996114628189E-6</v>
      </c>
      <c r="AC107">
        <v>5.7832629186127527E-6</v>
      </c>
      <c r="AD107">
        <v>5.3112887577111413E-5</v>
      </c>
      <c r="AE107">
        <v>1.753623615304345E-4</v>
      </c>
      <c r="AF107">
        <v>4.3918197351561222E-5</v>
      </c>
      <c r="AG107">
        <v>9.4665429870710577E-6</v>
      </c>
      <c r="AH107">
        <v>-8.730325998661637E-5</v>
      </c>
      <c r="AI107">
        <v>3.5101794427716326E-4</v>
      </c>
      <c r="AJ107">
        <v>3.9457418552559247E-4</v>
      </c>
      <c r="AK107">
        <v>6.1947273027763709E-5</v>
      </c>
    </row>
    <row r="108" spans="1:37">
      <c r="A108" s="788">
        <v>43986</v>
      </c>
      <c r="B108">
        <v>6.6980126599251823E-6</v>
      </c>
      <c r="C108">
        <v>6.8541181040318414E-6</v>
      </c>
      <c r="D108">
        <v>6.9122038506761786E-6</v>
      </c>
      <c r="E108">
        <v>6.7755776591610577E-6</v>
      </c>
      <c r="F108">
        <v>6.8505631408100945E-6</v>
      </c>
      <c r="G108">
        <v>1.9596548526266136E-6</v>
      </c>
      <c r="H108">
        <v>2.1294223975954194E-5</v>
      </c>
      <c r="I108">
        <v>6.3149606140896705E-6</v>
      </c>
      <c r="J108">
        <v>3.9152492295613685E-6</v>
      </c>
      <c r="K108">
        <v>5.8731228722081148E-6</v>
      </c>
      <c r="L108">
        <v>1.9409710601553345E-5</v>
      </c>
      <c r="M108">
        <v>2.7670496312566685E-5</v>
      </c>
      <c r="N108">
        <v>8.2838188753783012E-6</v>
      </c>
      <c r="O108">
        <v>7.3845038625890428E-6</v>
      </c>
      <c r="P108">
        <v>6.7664383887091614E-6</v>
      </c>
      <c r="Q108">
        <v>1.1161117613340821E-5</v>
      </c>
      <c r="R108">
        <v>9.2386567269380222E-6</v>
      </c>
      <c r="S108">
        <v>9.643004907090358E-6</v>
      </c>
      <c r="T108">
        <v>9.7236512777358903E-6</v>
      </c>
      <c r="U108">
        <v>9.8042235464439475E-6</v>
      </c>
      <c r="V108">
        <v>7.4901595419962778E-7</v>
      </c>
      <c r="W108">
        <v>8.8396829797599E-6</v>
      </c>
      <c r="X108">
        <v>8.8763151511850331E-6</v>
      </c>
      <c r="Y108">
        <v>8.4586447646750607E-6</v>
      </c>
      <c r="Z108">
        <v>8.4586447646750607E-6</v>
      </c>
      <c r="AA108">
        <v>3.7041161347173278E-6</v>
      </c>
      <c r="AB108">
        <v>3.7959996114628189E-6</v>
      </c>
      <c r="AC108">
        <v>7.0124699371304502E-5</v>
      </c>
      <c r="AD108">
        <v>7.4396709121787871E-5</v>
      </c>
      <c r="AE108">
        <v>3.7845865786512173E-5</v>
      </c>
      <c r="AF108">
        <v>1.7086363423696182E-5</v>
      </c>
      <c r="AG108">
        <v>3.0064556294795431E-5</v>
      </c>
      <c r="AH108">
        <v>5.9738928460257857E-5</v>
      </c>
      <c r="AI108">
        <v>-1.0402845036487917E-5</v>
      </c>
      <c r="AJ108">
        <v>9.7604077799723365E-5</v>
      </c>
      <c r="AK108">
        <v>-1.0362147082742524E-5</v>
      </c>
    </row>
    <row r="109" spans="1:37">
      <c r="A109" s="788">
        <v>43987</v>
      </c>
      <c r="B109">
        <v>6.6980126599251823E-6</v>
      </c>
      <c r="C109">
        <v>6.8541181040318414E-6</v>
      </c>
      <c r="D109">
        <v>6.9122038506761786E-6</v>
      </c>
      <c r="E109">
        <v>6.7755776591610577E-6</v>
      </c>
      <c r="F109">
        <v>6.8505631408100945E-6</v>
      </c>
      <c r="G109">
        <v>8.4027934531860636E-6</v>
      </c>
      <c r="H109">
        <v>4.5582348012280247E-5</v>
      </c>
      <c r="I109">
        <v>5.5470990135589201E-6</v>
      </c>
      <c r="J109">
        <v>3.9152492295613685E-6</v>
      </c>
      <c r="K109">
        <v>3.5641437323988612E-6</v>
      </c>
      <c r="L109">
        <v>-3.3361817474428789E-7</v>
      </c>
      <c r="M109">
        <v>1.7578639003949093E-5</v>
      </c>
      <c r="N109">
        <v>1.2565751399478131E-5</v>
      </c>
      <c r="O109">
        <v>7.3845038625890428E-6</v>
      </c>
      <c r="P109">
        <v>6.7664383887091614E-6</v>
      </c>
      <c r="Q109">
        <v>4.7953923404691068E-6</v>
      </c>
      <c r="R109">
        <v>9.2386567269380222E-6</v>
      </c>
      <c r="S109">
        <v>9.643004907090358E-6</v>
      </c>
      <c r="T109">
        <v>9.7236512777358903E-6</v>
      </c>
      <c r="U109">
        <v>9.8042235464439475E-6</v>
      </c>
      <c r="V109">
        <v>4.9746497132430187E-5</v>
      </c>
      <c r="W109">
        <v>8.8396829797599E-6</v>
      </c>
      <c r="X109">
        <v>8.8763151511850331E-6</v>
      </c>
      <c r="Y109">
        <v>8.4586447646750607E-6</v>
      </c>
      <c r="Z109">
        <v>8.4586447646750607E-6</v>
      </c>
      <c r="AA109">
        <v>3.7041161347173278E-6</v>
      </c>
      <c r="AB109">
        <v>3.7959996114628189E-6</v>
      </c>
      <c r="AC109">
        <v>-5.390351890560974E-5</v>
      </c>
      <c r="AD109">
        <v>-1.8629540755482622E-5</v>
      </c>
      <c r="AE109">
        <v>1.1639334082718112E-4</v>
      </c>
      <c r="AF109">
        <v>4.2183666886636001E-5</v>
      </c>
      <c r="AG109">
        <v>1.1897703029950524E-5</v>
      </c>
      <c r="AH109">
        <v>-3.8744781260320326E-5</v>
      </c>
      <c r="AI109">
        <v>1.4761513980904973E-4</v>
      </c>
      <c r="AJ109">
        <v>2.9157097985891834E-4</v>
      </c>
      <c r="AK109">
        <v>1.1478124299805549E-4</v>
      </c>
    </row>
    <row r="110" spans="1:37">
      <c r="A110" s="788">
        <v>43990</v>
      </c>
      <c r="B110">
        <v>6.6980126599251823E-6</v>
      </c>
      <c r="C110">
        <v>6.8541181040318414E-6</v>
      </c>
      <c r="D110">
        <v>6.9122038506761786E-6</v>
      </c>
      <c r="E110">
        <v>6.7755776591610577E-6</v>
      </c>
      <c r="F110">
        <v>6.8505631408100945E-6</v>
      </c>
      <c r="G110">
        <v>2.4253936335597361E-5</v>
      </c>
      <c r="H110">
        <v>2.6573234065946849E-5</v>
      </c>
      <c r="I110">
        <v>8.0500188088464591E-6</v>
      </c>
      <c r="J110">
        <v>3.9152492295613685E-6</v>
      </c>
      <c r="K110">
        <v>9.8332513046329961E-6</v>
      </c>
      <c r="L110">
        <v>4.969219677224146E-6</v>
      </c>
      <c r="M110">
        <v>3.8948518342749598E-6</v>
      </c>
      <c r="N110">
        <v>1.0730881413869611E-4</v>
      </c>
      <c r="O110">
        <v>7.3845038625890428E-6</v>
      </c>
      <c r="P110">
        <v>6.7664383887091614E-6</v>
      </c>
      <c r="Q110">
        <v>4.3304149280558593E-6</v>
      </c>
      <c r="R110">
        <v>9.2386567269380222E-6</v>
      </c>
      <c r="S110">
        <v>9.643004907090358E-6</v>
      </c>
      <c r="T110">
        <v>9.7236512777358903E-6</v>
      </c>
      <c r="U110">
        <v>9.8042235464439475E-6</v>
      </c>
      <c r="V110">
        <v>5.1044360611438139E-5</v>
      </c>
      <c r="W110">
        <v>8.8396829797599E-6</v>
      </c>
      <c r="X110">
        <v>8.8763151511850331E-6</v>
      </c>
      <c r="Y110">
        <v>8.4586447646750607E-6</v>
      </c>
      <c r="Z110">
        <v>8.4586447646750607E-6</v>
      </c>
      <c r="AA110">
        <v>3.7041161347173278E-6</v>
      </c>
      <c r="AB110">
        <v>3.7959996114628189E-6</v>
      </c>
      <c r="AC110">
        <v>-3.3025826426558158E-5</v>
      </c>
      <c r="AD110">
        <v>3.842401883318303E-5</v>
      </c>
      <c r="AE110">
        <v>1.0583520096026922E-4</v>
      </c>
      <c r="AF110">
        <v>7.4284218599152135E-5</v>
      </c>
      <c r="AG110">
        <v>2.0351209771618527E-6</v>
      </c>
      <c r="AH110">
        <v>-8.7258320322048939E-5</v>
      </c>
      <c r="AI110">
        <v>3.3064204178734347E-4</v>
      </c>
      <c r="AJ110">
        <v>5.6271983850334493E-4</v>
      </c>
      <c r="AK110">
        <v>6.3400152998667198E-5</v>
      </c>
    </row>
    <row r="111" spans="1:37">
      <c r="A111" s="788">
        <v>43991</v>
      </c>
      <c r="B111">
        <v>6.6980126599251823E-6</v>
      </c>
      <c r="C111">
        <v>6.8541181040318414E-6</v>
      </c>
      <c r="D111">
        <v>6.9122038506761786E-6</v>
      </c>
      <c r="E111">
        <v>6.7755776591610577E-6</v>
      </c>
      <c r="F111">
        <v>6.8505631408100945E-6</v>
      </c>
      <c r="G111">
        <v>1.3025609902001634E-5</v>
      </c>
      <c r="H111">
        <v>2.0713192534280721E-5</v>
      </c>
      <c r="I111">
        <v>3.2877795842674114E-5</v>
      </c>
      <c r="J111">
        <v>3.9152492295613685E-6</v>
      </c>
      <c r="K111">
        <v>1.1242311877737166E-5</v>
      </c>
      <c r="L111">
        <v>1.1002390686792297E-5</v>
      </c>
      <c r="M111">
        <v>8.755460650462511E-6</v>
      </c>
      <c r="N111">
        <v>8.8916051527576199E-6</v>
      </c>
      <c r="O111">
        <v>7.3845038625890428E-6</v>
      </c>
      <c r="P111">
        <v>6.7664383887091614E-6</v>
      </c>
      <c r="Q111">
        <v>8.3421905469904794E-6</v>
      </c>
      <c r="R111">
        <v>9.2386567269380222E-6</v>
      </c>
      <c r="S111">
        <v>9.643004907090358E-6</v>
      </c>
      <c r="T111">
        <v>9.7236512777358903E-6</v>
      </c>
      <c r="U111">
        <v>9.8042235464439475E-6</v>
      </c>
      <c r="V111">
        <v>-3.1486408318411658E-5</v>
      </c>
      <c r="W111">
        <v>8.8396829797599E-6</v>
      </c>
      <c r="X111">
        <v>8.8763151511850331E-6</v>
      </c>
      <c r="Y111">
        <v>8.4586447646750607E-6</v>
      </c>
      <c r="Z111">
        <v>8.4586447646750607E-6</v>
      </c>
      <c r="AA111">
        <v>3.7041161347173278E-6</v>
      </c>
      <c r="AB111">
        <v>3.7959996114628189E-6</v>
      </c>
      <c r="AC111">
        <v>-4.2077416912822411E-5</v>
      </c>
      <c r="AD111">
        <v>8.0006380368702345E-6</v>
      </c>
      <c r="AE111">
        <v>-1.8381183441307238E-5</v>
      </c>
      <c r="AF111">
        <v>-4.6833164949938725E-6</v>
      </c>
      <c r="AG111">
        <v>5.2438661727349794E-6</v>
      </c>
      <c r="AH111">
        <v>7.0723391545042259E-5</v>
      </c>
      <c r="AI111">
        <v>-7.3394597593309238E-5</v>
      </c>
      <c r="AJ111">
        <v>-2.6347605859578519E-4</v>
      </c>
      <c r="AK111">
        <v>-3.9986187704196817E-5</v>
      </c>
    </row>
    <row r="112" spans="1:37">
      <c r="A112" s="788">
        <v>43992</v>
      </c>
      <c r="B112">
        <v>6.6980126599251823E-6</v>
      </c>
      <c r="C112">
        <v>6.8541181040318414E-6</v>
      </c>
      <c r="D112">
        <v>6.9122038506761786E-6</v>
      </c>
      <c r="E112">
        <v>6.7755776591610577E-6</v>
      </c>
      <c r="F112">
        <v>6.8505631408100945E-6</v>
      </c>
      <c r="G112">
        <v>1.5843016304344814E-5</v>
      </c>
      <c r="H112">
        <v>2.7589451359928318E-5</v>
      </c>
      <c r="I112">
        <v>2.8161167539337836E-6</v>
      </c>
      <c r="J112">
        <v>3.9152492295613685E-6</v>
      </c>
      <c r="K112">
        <v>1.1056323617742693E-5</v>
      </c>
      <c r="L112">
        <v>1.7114441034266293E-5</v>
      </c>
      <c r="M112">
        <v>1.9689740926639843E-5</v>
      </c>
      <c r="N112">
        <v>7.5256639546239517E-6</v>
      </c>
      <c r="O112">
        <v>7.3845038625890428E-6</v>
      </c>
      <c r="P112">
        <v>6.7664383887091614E-6</v>
      </c>
      <c r="Q112">
        <v>8.0733065301075156E-6</v>
      </c>
      <c r="R112">
        <v>9.2386567269380222E-6</v>
      </c>
      <c r="S112">
        <v>9.643004907090358E-6</v>
      </c>
      <c r="T112">
        <v>9.7236512777358903E-6</v>
      </c>
      <c r="U112">
        <v>9.8042235464439475E-6</v>
      </c>
      <c r="V112">
        <v>5.0697435781149833E-5</v>
      </c>
      <c r="W112">
        <v>8.8396829797599E-6</v>
      </c>
      <c r="X112">
        <v>8.8763151511850331E-6</v>
      </c>
      <c r="Y112">
        <v>8.4586447646750607E-6</v>
      </c>
      <c r="Z112">
        <v>8.4586447646750607E-6</v>
      </c>
      <c r="AA112">
        <v>3.7041161347173278E-6</v>
      </c>
      <c r="AB112">
        <v>3.7959996114628189E-6</v>
      </c>
      <c r="AC112">
        <v>4.5655120105597691E-5</v>
      </c>
      <c r="AD112">
        <v>1.175801158043166E-5</v>
      </c>
      <c r="AE112">
        <v>-5.9973721134115592E-6</v>
      </c>
      <c r="AF112">
        <v>-4.6370574541437787E-5</v>
      </c>
      <c r="AG112">
        <v>-1.2240706209876163E-5</v>
      </c>
      <c r="AH112">
        <v>1.7607621898612092E-5</v>
      </c>
      <c r="AI112">
        <v>-1.5184159255888342E-4</v>
      </c>
      <c r="AJ112">
        <v>-2.9126273358400792E-4</v>
      </c>
      <c r="AK112">
        <v>-3.0769140232482232E-5</v>
      </c>
    </row>
    <row r="113" spans="1:37">
      <c r="A113" s="788">
        <v>43994</v>
      </c>
      <c r="B113">
        <v>6.6980126599251823E-6</v>
      </c>
      <c r="C113">
        <v>6.8541181040318414E-6</v>
      </c>
      <c r="D113">
        <v>6.9122038506761786E-6</v>
      </c>
      <c r="E113">
        <v>6.7755776591610577E-6</v>
      </c>
      <c r="F113">
        <v>6.8505631408100945E-6</v>
      </c>
      <c r="G113">
        <v>1.7264613966091247E-5</v>
      </c>
      <c r="H113">
        <v>1.9985950222840641E-5</v>
      </c>
      <c r="I113">
        <v>6.9996263287535498E-6</v>
      </c>
      <c r="J113">
        <v>3.9152492295613685E-6</v>
      </c>
      <c r="K113">
        <v>5.284475063598393E-6</v>
      </c>
      <c r="L113">
        <v>-4.0033111711125006E-6</v>
      </c>
      <c r="M113">
        <v>4.141326487632569E-6</v>
      </c>
      <c r="N113">
        <v>2.7405373249052903E-6</v>
      </c>
      <c r="O113">
        <v>7.3845038625890428E-6</v>
      </c>
      <c r="P113">
        <v>6.7664383887091614E-6</v>
      </c>
      <c r="Q113">
        <v>1.1814931733255207E-5</v>
      </c>
      <c r="R113">
        <v>9.2386567269380222E-6</v>
      </c>
      <c r="S113">
        <v>9.643004907090358E-6</v>
      </c>
      <c r="T113">
        <v>9.7236512777358903E-6</v>
      </c>
      <c r="U113">
        <v>9.8042235464439475E-6</v>
      </c>
      <c r="V113">
        <v>-2.1307138333289903E-5</v>
      </c>
      <c r="W113">
        <v>8.8396829797599E-6</v>
      </c>
      <c r="X113">
        <v>8.8763151511850331E-6</v>
      </c>
      <c r="Y113">
        <v>8.4586447646750607E-6</v>
      </c>
      <c r="Z113">
        <v>8.4586447646750607E-6</v>
      </c>
      <c r="AA113">
        <v>3.7041161347173278E-6</v>
      </c>
      <c r="AB113">
        <v>3.7959996114628189E-6</v>
      </c>
      <c r="AC113">
        <v>-2.0129019903654678E-4</v>
      </c>
      <c r="AD113">
        <v>-2.6278755809736044E-5</v>
      </c>
      <c r="AE113">
        <v>-6.4301444040470998E-5</v>
      </c>
      <c r="AF113">
        <v>-1.1242295824973048E-4</v>
      </c>
      <c r="AG113">
        <v>-1.7412858235990036E-5</v>
      </c>
      <c r="AH113">
        <v>7.4934778261730449E-5</v>
      </c>
      <c r="AI113">
        <v>-1.0575157264266278E-4</v>
      </c>
      <c r="AJ113">
        <v>-1.774993284610782E-4</v>
      </c>
      <c r="AK113">
        <v>-2.4300239724942498E-4</v>
      </c>
    </row>
    <row r="114" spans="1:37">
      <c r="A114" s="788">
        <v>43997</v>
      </c>
      <c r="B114">
        <v>6.6980126599251823E-6</v>
      </c>
      <c r="C114">
        <v>6.8541181040318414E-6</v>
      </c>
      <c r="D114">
        <v>6.9122038506761786E-6</v>
      </c>
      <c r="E114">
        <v>6.7755776591610577E-6</v>
      </c>
      <c r="F114">
        <v>6.8505631408100945E-6</v>
      </c>
      <c r="G114">
        <v>1.7126945407071048E-5</v>
      </c>
      <c r="H114">
        <v>1.643083169143864E-5</v>
      </c>
      <c r="I114">
        <v>1.2773397104389517E-5</v>
      </c>
      <c r="J114">
        <v>3.9152492295613685E-6</v>
      </c>
      <c r="K114">
        <v>5.0662590539616303E-6</v>
      </c>
      <c r="L114">
        <v>7.8174495551479601E-7</v>
      </c>
      <c r="M114">
        <v>8.6914102871503476E-6</v>
      </c>
      <c r="N114">
        <v>7.2048620120199308E-6</v>
      </c>
      <c r="O114">
        <v>7.3845038625890428E-6</v>
      </c>
      <c r="P114">
        <v>6.7664383887091614E-6</v>
      </c>
      <c r="Q114">
        <v>6.122519015427486E-6</v>
      </c>
      <c r="R114">
        <v>9.2386567269380222E-6</v>
      </c>
      <c r="S114">
        <v>9.643004907090358E-6</v>
      </c>
      <c r="T114">
        <v>9.7236512777358903E-6</v>
      </c>
      <c r="U114">
        <v>9.8042235464439475E-6</v>
      </c>
      <c r="V114">
        <v>-3.4910805019011673E-5</v>
      </c>
      <c r="W114">
        <v>8.8396829797599E-6</v>
      </c>
      <c r="X114">
        <v>8.8763151511850331E-6</v>
      </c>
      <c r="Y114">
        <v>8.4586447646750607E-6</v>
      </c>
      <c r="Z114">
        <v>8.4586447646750607E-6</v>
      </c>
      <c r="AA114">
        <v>3.7041161347173278E-6</v>
      </c>
      <c r="AB114">
        <v>3.7959996114628189E-6</v>
      </c>
      <c r="AC114">
        <v>9.7918457295342882E-6</v>
      </c>
      <c r="AD114">
        <v>4.8458317122357378E-6</v>
      </c>
      <c r="AE114">
        <v>1.1437537849384727E-5</v>
      </c>
      <c r="AF114">
        <v>-9.1910075182555229E-7</v>
      </c>
      <c r="AG114">
        <v>-1.4689288741539519E-5</v>
      </c>
      <c r="AH114">
        <v>-1.7422608962838204E-5</v>
      </c>
      <c r="AI114">
        <v>4.6506017159768654E-5</v>
      </c>
      <c r="AJ114">
        <v>-4.3622371455892544E-5</v>
      </c>
      <c r="AK114">
        <v>6.1931552432310523E-5</v>
      </c>
    </row>
    <row r="115" spans="1:37">
      <c r="A115" s="788">
        <v>43998</v>
      </c>
      <c r="B115">
        <v>6.6980126599251823E-6</v>
      </c>
      <c r="C115">
        <v>6.8541181040318414E-6</v>
      </c>
      <c r="D115">
        <v>6.9122038506761786E-6</v>
      </c>
      <c r="E115">
        <v>6.7755776591610577E-6</v>
      </c>
      <c r="F115">
        <v>6.8505631408100945E-6</v>
      </c>
      <c r="G115">
        <v>1.4361508876618246E-5</v>
      </c>
      <c r="H115">
        <v>1.3697550327431428E-5</v>
      </c>
      <c r="I115">
        <v>-7.7195024638143653E-7</v>
      </c>
      <c r="J115">
        <v>3.9152492295613685E-6</v>
      </c>
      <c r="K115">
        <v>5.7768045918976446E-6</v>
      </c>
      <c r="L115">
        <v>-8.1729941555892084E-6</v>
      </c>
      <c r="M115">
        <v>6.757691487126749E-6</v>
      </c>
      <c r="N115">
        <v>9.1532771100105501E-6</v>
      </c>
      <c r="O115">
        <v>7.3845038625890428E-6</v>
      </c>
      <c r="P115">
        <v>6.7664383887091614E-6</v>
      </c>
      <c r="Q115">
        <v>7.1633360712723971E-6</v>
      </c>
      <c r="R115">
        <v>9.2386567269380222E-6</v>
      </c>
      <c r="S115">
        <v>9.643004907090358E-6</v>
      </c>
      <c r="T115">
        <v>9.7236512777358903E-6</v>
      </c>
      <c r="U115">
        <v>9.8042235464439475E-6</v>
      </c>
      <c r="V115">
        <v>-7.0908648934350462E-5</v>
      </c>
      <c r="W115">
        <v>8.8396829797599E-6</v>
      </c>
      <c r="X115">
        <v>8.8763151511850331E-6</v>
      </c>
      <c r="Y115">
        <v>8.4586447646750607E-6</v>
      </c>
      <c r="Z115">
        <v>8.4586447646750607E-6</v>
      </c>
      <c r="AA115">
        <v>3.7041161347173278E-6</v>
      </c>
      <c r="AB115">
        <v>3.7959996114628189E-6</v>
      </c>
      <c r="AC115">
        <v>-4.3448296780301826E-5</v>
      </c>
      <c r="AD115">
        <v>1.4801086009685882E-5</v>
      </c>
      <c r="AE115">
        <v>5.5229111680582536E-5</v>
      </c>
      <c r="AF115">
        <v>5.4673680552713714E-5</v>
      </c>
      <c r="AG115">
        <v>-1.0273960491617995E-5</v>
      </c>
      <c r="AH115">
        <v>-1.5092029104968319E-6</v>
      </c>
      <c r="AI115">
        <v>-1.2509387498472747E-5</v>
      </c>
      <c r="AJ115">
        <v>2.4288593233566248E-4</v>
      </c>
      <c r="AK115">
        <v>8.914107959068885E-5</v>
      </c>
    </row>
    <row r="116" spans="1:37">
      <c r="A116" s="788">
        <v>43999</v>
      </c>
      <c r="B116">
        <v>6.6980126599251823E-6</v>
      </c>
      <c r="C116">
        <v>6.8541181040318414E-6</v>
      </c>
      <c r="D116">
        <v>6.9122038506761786E-6</v>
      </c>
      <c r="E116">
        <v>6.7755776591610577E-6</v>
      </c>
      <c r="F116">
        <v>6.8505631408100945E-6</v>
      </c>
      <c r="G116">
        <v>1.2193148397045662E-5</v>
      </c>
      <c r="H116">
        <v>3.0880359634342369E-5</v>
      </c>
      <c r="I116">
        <v>4.6008199847534567E-6</v>
      </c>
      <c r="J116">
        <v>3.9152492295613685E-6</v>
      </c>
      <c r="K116">
        <v>1.7989661709469828E-5</v>
      </c>
      <c r="L116">
        <v>1.1579182026366652E-6</v>
      </c>
      <c r="M116">
        <v>3.5299950421403992E-6</v>
      </c>
      <c r="N116">
        <v>1.8635814954399168E-5</v>
      </c>
      <c r="O116">
        <v>7.3845038625890428E-6</v>
      </c>
      <c r="P116">
        <v>6.7664383887091614E-6</v>
      </c>
      <c r="Q116">
        <v>6.9912154372246959E-6</v>
      </c>
      <c r="R116">
        <v>9.2386567269380222E-6</v>
      </c>
      <c r="S116">
        <v>9.643004907090358E-6</v>
      </c>
      <c r="T116">
        <v>9.7236512777358903E-6</v>
      </c>
      <c r="U116">
        <v>9.8042235464439475E-6</v>
      </c>
      <c r="V116">
        <v>1.129906743228495E-4</v>
      </c>
      <c r="W116">
        <v>8.8396829797599E-6</v>
      </c>
      <c r="X116">
        <v>8.8763151511850331E-6</v>
      </c>
      <c r="Y116">
        <v>8.4586447646750607E-6</v>
      </c>
      <c r="Z116">
        <v>8.4586447646750607E-6</v>
      </c>
      <c r="AA116">
        <v>3.7041161347173278E-6</v>
      </c>
      <c r="AB116">
        <v>3.7959996114628189E-6</v>
      </c>
      <c r="AC116">
        <v>3.7705230075119057E-5</v>
      </c>
      <c r="AD116">
        <v>7.4047685927219894E-5</v>
      </c>
      <c r="AE116">
        <v>4.6238635025863674E-5</v>
      </c>
      <c r="AF116">
        <v>5.1551515718112341E-5</v>
      </c>
      <c r="AG116">
        <v>-1.6180847574268631E-5</v>
      </c>
      <c r="AH116">
        <v>4.2620873158205624E-6</v>
      </c>
      <c r="AI116">
        <v>2.6028016341590911E-4</v>
      </c>
      <c r="AJ116">
        <v>3.2362793629092115E-4</v>
      </c>
      <c r="AK116">
        <v>-2.5641219230083669E-5</v>
      </c>
    </row>
    <row r="117" spans="1:37">
      <c r="A117" s="788">
        <v>44000</v>
      </c>
      <c r="B117">
        <v>4.9839677608731487E-6</v>
      </c>
      <c r="C117">
        <v>5.1001252750832006E-6</v>
      </c>
      <c r="D117">
        <v>5.143346675719499E-6</v>
      </c>
      <c r="E117">
        <v>5.6606814840364445E-6</v>
      </c>
      <c r="F117">
        <v>5.7356647889605478E-6</v>
      </c>
      <c r="G117">
        <v>1.5893646754449263E-5</v>
      </c>
      <c r="H117">
        <v>2.7701090120743287E-5</v>
      </c>
      <c r="I117">
        <v>1.0191020135512474E-5</v>
      </c>
      <c r="J117">
        <v>3.172002582317646E-6</v>
      </c>
      <c r="K117">
        <v>6.988389239347726E-6</v>
      </c>
      <c r="L117">
        <v>5.04248063199384E-6</v>
      </c>
      <c r="M117">
        <v>6.1468965762969679E-6</v>
      </c>
      <c r="N117">
        <v>2.8982987297627006E-5</v>
      </c>
      <c r="O117">
        <v>6.4553732593992665E-6</v>
      </c>
      <c r="P117">
        <v>5.837325727114262E-6</v>
      </c>
      <c r="Q117">
        <v>8.8836168773767095E-6</v>
      </c>
      <c r="R117">
        <v>9.2386567269380222E-6</v>
      </c>
      <c r="S117">
        <v>9.643004907090358E-6</v>
      </c>
      <c r="T117">
        <v>9.7236512777358903E-6</v>
      </c>
      <c r="U117">
        <v>9.8042235464439475E-6</v>
      </c>
      <c r="V117">
        <v>-9.7405527616507349E-5</v>
      </c>
      <c r="W117">
        <v>8.8396829797599E-6</v>
      </c>
      <c r="X117">
        <v>8.8763151511850331E-6</v>
      </c>
      <c r="Y117">
        <v>8.4586447646750607E-6</v>
      </c>
      <c r="Z117">
        <v>8.4586447646750607E-6</v>
      </c>
      <c r="AA117">
        <v>3.7041161347173278E-6</v>
      </c>
      <c r="AB117">
        <v>3.7959996114628189E-6</v>
      </c>
      <c r="AC117">
        <v>-5.955300009963527E-5</v>
      </c>
      <c r="AD117">
        <v>-4.1818715101163423E-5</v>
      </c>
      <c r="AE117">
        <v>5.135530437376801E-5</v>
      </c>
      <c r="AF117">
        <v>6.177880442291839E-5</v>
      </c>
      <c r="AG117">
        <v>5.2310905621562041E-5</v>
      </c>
      <c r="AH117">
        <v>2.8353502706250922E-5</v>
      </c>
      <c r="AI117">
        <v>8.8878580009230652E-5</v>
      </c>
      <c r="AJ117">
        <v>1.794896825920045E-4</v>
      </c>
      <c r="AK117">
        <v>-1.1334767532538703E-5</v>
      </c>
    </row>
    <row r="118" spans="1:37">
      <c r="A118" s="788">
        <v>44001</v>
      </c>
      <c r="B118">
        <v>4.9839677608731487E-6</v>
      </c>
      <c r="C118">
        <v>5.1001252750832006E-6</v>
      </c>
      <c r="D118">
        <v>5.143346675719499E-6</v>
      </c>
      <c r="E118">
        <v>5.6606814840364445E-6</v>
      </c>
      <c r="F118">
        <v>5.7356647889605478E-6</v>
      </c>
      <c r="G118">
        <v>1.1713196359679045E-5</v>
      </c>
      <c r="H118">
        <v>2.8396319878730478E-5</v>
      </c>
      <c r="I118">
        <v>-5.1817168940225145E-6</v>
      </c>
      <c r="J118">
        <v>3.172002582317646E-6</v>
      </c>
      <c r="K118">
        <v>1.4310242527102446E-5</v>
      </c>
      <c r="L118">
        <v>5.4724696420066724E-6</v>
      </c>
      <c r="M118">
        <v>1.1867931268756138E-5</v>
      </c>
      <c r="N118">
        <v>2.5827059870010772E-5</v>
      </c>
      <c r="O118">
        <v>6.4553732593992665E-6</v>
      </c>
      <c r="P118">
        <v>5.837325727114262E-6</v>
      </c>
      <c r="Q118">
        <v>5.6509154942503415E-6</v>
      </c>
      <c r="R118">
        <v>9.2386567269380222E-6</v>
      </c>
      <c r="S118">
        <v>9.643004907090358E-6</v>
      </c>
      <c r="T118">
        <v>9.7236512777358903E-6</v>
      </c>
      <c r="U118">
        <v>9.8042235464439475E-6</v>
      </c>
      <c r="V118">
        <v>3.3495228827757908E-6</v>
      </c>
      <c r="W118">
        <v>8.8396829797599E-6</v>
      </c>
      <c r="X118">
        <v>8.8763151511850331E-6</v>
      </c>
      <c r="Y118">
        <v>8.4586447646750607E-6</v>
      </c>
      <c r="Z118">
        <v>8.4586447646750607E-6</v>
      </c>
      <c r="AA118">
        <v>3.7041161347173278E-6</v>
      </c>
      <c r="AB118">
        <v>3.7959996114628189E-6</v>
      </c>
      <c r="AC118">
        <v>-3.1681574089695301E-5</v>
      </c>
      <c r="AD118">
        <v>-5.7413658192059795E-5</v>
      </c>
      <c r="AE118">
        <v>7.5858887088187118E-5</v>
      </c>
      <c r="AF118">
        <v>-2.2971891240480824E-6</v>
      </c>
      <c r="AG118">
        <v>-1.0860879099510168E-5</v>
      </c>
      <c r="AH118">
        <v>-2.4926587032333413E-5</v>
      </c>
      <c r="AI118">
        <v>9.7761698699589953E-5</v>
      </c>
      <c r="AJ118">
        <v>2.5758768947253818E-5</v>
      </c>
      <c r="AK118">
        <v>-6.4674954918446099E-5</v>
      </c>
    </row>
    <row r="119" spans="1:37">
      <c r="A119" s="788">
        <v>44004</v>
      </c>
      <c r="B119">
        <v>4.9839677608731487E-6</v>
      </c>
      <c r="C119">
        <v>5.1001252750832006E-6</v>
      </c>
      <c r="D119">
        <v>5.143346675719499E-6</v>
      </c>
      <c r="E119">
        <v>5.6606814840364445E-6</v>
      </c>
      <c r="F119">
        <v>5.7356647889605478E-6</v>
      </c>
      <c r="G119">
        <v>6.5230122429085218E-6</v>
      </c>
      <c r="H119">
        <v>3.6935159561684826E-5</v>
      </c>
      <c r="I119">
        <v>-4.731947853962737E-6</v>
      </c>
      <c r="J119">
        <v>3.172002582317646E-6</v>
      </c>
      <c r="K119">
        <v>7.7169534925872084E-6</v>
      </c>
      <c r="L119">
        <v>4.4767459668378256E-6</v>
      </c>
      <c r="M119">
        <v>-7.4371371810428857E-6</v>
      </c>
      <c r="N119">
        <v>1.1981645318576285E-5</v>
      </c>
      <c r="O119">
        <v>6.4553732593992665E-6</v>
      </c>
      <c r="P119">
        <v>5.837325727114262E-6</v>
      </c>
      <c r="Q119">
        <v>1.5120585772933737E-5</v>
      </c>
      <c r="R119">
        <v>9.2386567269380222E-6</v>
      </c>
      <c r="S119">
        <v>9.643004907090358E-6</v>
      </c>
      <c r="T119">
        <v>9.7236512777358903E-6</v>
      </c>
      <c r="U119">
        <v>9.8042235464439475E-6</v>
      </c>
      <c r="V119">
        <v>-1.2182700965315509E-4</v>
      </c>
      <c r="W119">
        <v>8.8396829797599E-6</v>
      </c>
      <c r="X119">
        <v>8.8763151511850331E-6</v>
      </c>
      <c r="Y119">
        <v>8.4586447646750607E-6</v>
      </c>
      <c r="Z119">
        <v>8.4586447646750607E-6</v>
      </c>
      <c r="AA119">
        <v>3.7041161347173278E-6</v>
      </c>
      <c r="AB119">
        <v>3.7959996114628189E-6</v>
      </c>
      <c r="AC119">
        <v>9.7648356332891156E-5</v>
      </c>
      <c r="AD119">
        <v>-1.5576048070012338E-5</v>
      </c>
      <c r="AE119">
        <v>-2.5839152020704084E-5</v>
      </c>
      <c r="AF119">
        <v>1.323950515177419E-5</v>
      </c>
      <c r="AG119">
        <v>1.4238669518189529E-5</v>
      </c>
      <c r="AH119">
        <v>-7.4753206646283043E-6</v>
      </c>
      <c r="AI119">
        <v>-9.2862828336428562E-5</v>
      </c>
      <c r="AJ119">
        <v>9.9558027167656608E-6</v>
      </c>
      <c r="AK119">
        <v>8.3080942426516652E-5</v>
      </c>
    </row>
    <row r="120" spans="1:37">
      <c r="A120" s="788">
        <v>44005</v>
      </c>
      <c r="B120">
        <v>4.9839677608731487E-6</v>
      </c>
      <c r="C120">
        <v>5.1001252750832006E-6</v>
      </c>
      <c r="D120">
        <v>5.143346675719499E-6</v>
      </c>
      <c r="E120">
        <v>5.6606814840364445E-6</v>
      </c>
      <c r="F120">
        <v>5.7356647889605478E-6</v>
      </c>
      <c r="G120">
        <v>8.9832525799522506E-6</v>
      </c>
      <c r="H120">
        <v>2.395435968589652E-5</v>
      </c>
      <c r="I120">
        <v>3.0370983497078895E-7</v>
      </c>
      <c r="J120">
        <v>3.172002582317646E-6</v>
      </c>
      <c r="K120">
        <v>9.4597466193022231E-6</v>
      </c>
      <c r="L120">
        <v>1.1654536634603118E-5</v>
      </c>
      <c r="M120">
        <v>-1.0570939105036814E-7</v>
      </c>
      <c r="N120">
        <v>2.3612205650090348E-5</v>
      </c>
      <c r="O120">
        <v>6.4553732593992665E-6</v>
      </c>
      <c r="P120">
        <v>5.837325727114262E-6</v>
      </c>
      <c r="Q120">
        <v>5.4103948675106042E-6</v>
      </c>
      <c r="R120">
        <v>9.2386567269380222E-6</v>
      </c>
      <c r="S120">
        <v>9.643004907090358E-6</v>
      </c>
      <c r="T120">
        <v>9.7236512777358903E-6</v>
      </c>
      <c r="U120">
        <v>9.8042235464439475E-6</v>
      </c>
      <c r="V120">
        <v>9.6114978089741247E-5</v>
      </c>
      <c r="W120">
        <v>8.8396829797599E-6</v>
      </c>
      <c r="X120">
        <v>8.8763151511850331E-6</v>
      </c>
      <c r="Y120">
        <v>8.4586447646750607E-6</v>
      </c>
      <c r="Z120">
        <v>8.4586447646750607E-6</v>
      </c>
      <c r="AA120">
        <v>3.7041161347173278E-6</v>
      </c>
      <c r="AB120">
        <v>3.7959996114628189E-6</v>
      </c>
      <c r="AC120">
        <v>4.5889426042111658E-5</v>
      </c>
      <c r="AD120">
        <v>1.6297195805814457E-5</v>
      </c>
      <c r="AE120">
        <v>6.5601466448833576E-5</v>
      </c>
      <c r="AF120">
        <v>-1.1775303655642279E-5</v>
      </c>
      <c r="AG120">
        <v>4.2011696248533963E-6</v>
      </c>
      <c r="AH120">
        <v>2.3666055879683069E-5</v>
      </c>
      <c r="AI120">
        <v>8.1989229579868534E-5</v>
      </c>
      <c r="AJ120">
        <v>9.8176819122303138E-5</v>
      </c>
      <c r="AK120">
        <v>1.753979578037468E-6</v>
      </c>
    </row>
    <row r="121" spans="1:37">
      <c r="A121" s="788">
        <v>44006</v>
      </c>
      <c r="B121">
        <v>4.9839677608731487E-6</v>
      </c>
      <c r="C121">
        <v>5.1001252750832006E-6</v>
      </c>
      <c r="D121">
        <v>5.143346675719499E-6</v>
      </c>
      <c r="E121">
        <v>5.6606814840364445E-6</v>
      </c>
      <c r="F121">
        <v>5.7356647889605478E-6</v>
      </c>
      <c r="G121">
        <v>1.2378702835519562E-5</v>
      </c>
      <c r="H121">
        <v>2.0624837026154806E-5</v>
      </c>
      <c r="I121">
        <v>1.2815998919099058E-5</v>
      </c>
      <c r="J121">
        <v>3.172002582317646E-6</v>
      </c>
      <c r="K121">
        <v>1.483404468899039E-5</v>
      </c>
      <c r="L121">
        <v>1.3932513020898796E-5</v>
      </c>
      <c r="M121">
        <v>2.357329154491481E-5</v>
      </c>
      <c r="N121">
        <v>6.6175597282779111E-6</v>
      </c>
      <c r="O121">
        <v>6.4553732593992665E-6</v>
      </c>
      <c r="P121">
        <v>5.837325727114262E-6</v>
      </c>
      <c r="Q121">
        <v>7.6871561596618679E-6</v>
      </c>
      <c r="R121">
        <v>9.2386567269380222E-6</v>
      </c>
      <c r="S121">
        <v>9.643004907090358E-6</v>
      </c>
      <c r="T121">
        <v>9.7236512777358903E-6</v>
      </c>
      <c r="U121">
        <v>9.8042235464439475E-6</v>
      </c>
      <c r="V121">
        <v>-7.5503371551055139E-5</v>
      </c>
      <c r="W121">
        <v>8.8396829797599E-6</v>
      </c>
      <c r="X121">
        <v>8.8763151511850331E-6</v>
      </c>
      <c r="Y121">
        <v>8.4586447646750607E-6</v>
      </c>
      <c r="Z121">
        <v>8.4586447646750607E-6</v>
      </c>
      <c r="AA121">
        <v>3.7041161347173278E-6</v>
      </c>
      <c r="AB121">
        <v>3.7959996114628189E-6</v>
      </c>
      <c r="AC121">
        <v>-1.6511514038117792E-4</v>
      </c>
      <c r="AD121">
        <v>1.514252056501464E-5</v>
      </c>
      <c r="AE121">
        <v>-1.0960114960818502E-4</v>
      </c>
      <c r="AF121">
        <v>-7.7974518015869196E-5</v>
      </c>
      <c r="AG121">
        <v>5.093148943040582E-6</v>
      </c>
      <c r="AH121">
        <v>4.4168939898927562E-5</v>
      </c>
      <c r="AI121">
        <v>-1.7865872616252388E-4</v>
      </c>
      <c r="AJ121">
        <v>-2.8425037109007235E-4</v>
      </c>
      <c r="AK121">
        <v>-1.1373683044434813E-4</v>
      </c>
    </row>
    <row r="122" spans="1:37">
      <c r="A122" s="788">
        <v>44007</v>
      </c>
      <c r="B122">
        <v>4.9839677608731487E-6</v>
      </c>
      <c r="C122">
        <v>5.1001252750832006E-6</v>
      </c>
      <c r="D122">
        <v>5.143346675719499E-6</v>
      </c>
      <c r="E122">
        <v>5.6606814840364445E-6</v>
      </c>
      <c r="F122">
        <v>5.7356647889605478E-6</v>
      </c>
      <c r="G122">
        <v>1.3293306903761959E-5</v>
      </c>
      <c r="H122">
        <v>5.0319644966944561E-5</v>
      </c>
      <c r="I122">
        <v>1.5859323330226971E-5</v>
      </c>
      <c r="J122">
        <v>3.172002582317646E-6</v>
      </c>
      <c r="K122">
        <v>1.9021790948738728E-5</v>
      </c>
      <c r="L122">
        <v>5.6175162664828803E-6</v>
      </c>
      <c r="M122">
        <v>1.2119043112932104E-5</v>
      </c>
      <c r="N122">
        <v>2.081932440932519E-5</v>
      </c>
      <c r="O122">
        <v>6.4553732593992665E-6</v>
      </c>
      <c r="P122">
        <v>5.837325727114262E-6</v>
      </c>
      <c r="Q122">
        <v>6.7382797318771287E-6</v>
      </c>
      <c r="R122">
        <v>9.2386567269380222E-6</v>
      </c>
      <c r="S122">
        <v>9.643004907090358E-6</v>
      </c>
      <c r="T122">
        <v>9.7236512777358903E-6</v>
      </c>
      <c r="U122">
        <v>9.8042235464439475E-6</v>
      </c>
      <c r="V122">
        <v>1.6836614014622821E-4</v>
      </c>
      <c r="W122">
        <v>8.8396829797599E-6</v>
      </c>
      <c r="X122">
        <v>8.8763151511850331E-6</v>
      </c>
      <c r="Y122">
        <v>8.4586447646750607E-6</v>
      </c>
      <c r="Z122">
        <v>8.4586447646750607E-6</v>
      </c>
      <c r="AA122">
        <v>3.7041161347173278E-6</v>
      </c>
      <c r="AB122">
        <v>3.7959996114628189E-6</v>
      </c>
      <c r="AC122">
        <v>5.4561028637112323E-5</v>
      </c>
      <c r="AD122">
        <v>7.8569036273634662E-5</v>
      </c>
      <c r="AE122">
        <v>6.35909522383904E-5</v>
      </c>
      <c r="AF122">
        <v>3.2291897481351307E-5</v>
      </c>
      <c r="AG122">
        <v>-1.3256824335512451E-5</v>
      </c>
      <c r="AH122">
        <v>-9.1725218374472124E-6</v>
      </c>
      <c r="AI122">
        <v>1.3717428800818165E-4</v>
      </c>
      <c r="AJ122">
        <v>2.1491260970670225E-4</v>
      </c>
      <c r="AK122">
        <v>3.4166904701427026E-5</v>
      </c>
    </row>
    <row r="123" spans="1:37">
      <c r="A123" s="788">
        <v>44008</v>
      </c>
      <c r="B123">
        <v>4.9839677608731487E-6</v>
      </c>
      <c r="C123">
        <v>5.1001252750832006E-6</v>
      </c>
      <c r="D123">
        <v>5.143346675719499E-6</v>
      </c>
      <c r="E123">
        <v>5.6606814840364445E-6</v>
      </c>
      <c r="F123">
        <v>5.7356647889605478E-6</v>
      </c>
      <c r="G123">
        <v>7.4356244100783902E-6</v>
      </c>
      <c r="H123">
        <v>5.9732995142285006E-5</v>
      </c>
      <c r="I123">
        <v>1.9508222757893633E-5</v>
      </c>
      <c r="J123">
        <v>3.172002582317646E-6</v>
      </c>
      <c r="K123">
        <v>1.7613932097640373E-5</v>
      </c>
      <c r="L123">
        <v>2.2527677582775142E-5</v>
      </c>
      <c r="M123">
        <v>4.1697228105419982E-6</v>
      </c>
      <c r="N123">
        <v>2.6302072165304938E-5</v>
      </c>
      <c r="O123">
        <v>6.4553732593992665E-6</v>
      </c>
      <c r="P123">
        <v>5.837325727114262E-6</v>
      </c>
      <c r="Q123">
        <v>3.9362631233075263E-7</v>
      </c>
      <c r="R123">
        <v>9.2386567269380222E-6</v>
      </c>
      <c r="S123">
        <v>9.643004907090358E-6</v>
      </c>
      <c r="T123">
        <v>9.7236512777358903E-6</v>
      </c>
      <c r="U123">
        <v>9.8042235464439475E-6</v>
      </c>
      <c r="V123">
        <v>-5.9308310023570518E-5</v>
      </c>
      <c r="W123">
        <v>8.8396829797599E-6</v>
      </c>
      <c r="X123">
        <v>8.8763151511850331E-6</v>
      </c>
      <c r="Y123">
        <v>8.4586447646750607E-6</v>
      </c>
      <c r="Z123">
        <v>8.4586447646750607E-6</v>
      </c>
      <c r="AA123">
        <v>3.7041161347173278E-6</v>
      </c>
      <c r="AB123">
        <v>3.7959996114628189E-6</v>
      </c>
      <c r="AC123">
        <v>-1.4703717301001453E-4</v>
      </c>
      <c r="AD123">
        <v>5.1562256389464657E-5</v>
      </c>
      <c r="AE123">
        <v>-2.0046354643707411E-5</v>
      </c>
      <c r="AF123">
        <v>-1.1162183007870364E-4</v>
      </c>
      <c r="AG123">
        <v>1.6033167790596715E-6</v>
      </c>
      <c r="AH123">
        <v>-9.6518772241882542E-6</v>
      </c>
      <c r="AI123">
        <v>-2.1520407455150715E-4</v>
      </c>
      <c r="AJ123">
        <v>-4.7244007405695954E-4</v>
      </c>
      <c r="AK123">
        <v>-1.1276657614454621E-4</v>
      </c>
    </row>
    <row r="124" spans="1:37">
      <c r="A124" s="788">
        <v>44011</v>
      </c>
      <c r="B124">
        <v>4.9839677608731487E-6</v>
      </c>
      <c r="C124">
        <v>5.1001252750832006E-6</v>
      </c>
      <c r="D124">
        <v>5.143346675719499E-6</v>
      </c>
      <c r="E124">
        <v>5.6606814840364445E-6</v>
      </c>
      <c r="F124">
        <v>5.7356647889605478E-6</v>
      </c>
      <c r="G124">
        <v>2.612913747728385E-5</v>
      </c>
      <c r="H124">
        <v>5.1146669431727785E-5</v>
      </c>
      <c r="I124">
        <v>1.3198228968477109E-5</v>
      </c>
      <c r="J124">
        <v>3.172002582317646E-6</v>
      </c>
      <c r="K124">
        <v>1.8358243326076718E-5</v>
      </c>
      <c r="L124">
        <v>-4.2716214809701118E-6</v>
      </c>
      <c r="M124">
        <v>4.0898846988511654E-6</v>
      </c>
      <c r="N124">
        <v>4.0325698235852774E-5</v>
      </c>
      <c r="O124">
        <v>6.4553732593992665E-6</v>
      </c>
      <c r="P124">
        <v>5.837325727114262E-6</v>
      </c>
      <c r="Q124">
        <v>1.4388460507859691E-5</v>
      </c>
      <c r="R124">
        <v>9.2386567269380222E-6</v>
      </c>
      <c r="S124">
        <v>9.643004907090358E-6</v>
      </c>
      <c r="T124">
        <v>9.7236512777358903E-6</v>
      </c>
      <c r="U124">
        <v>9.8042235464439475E-6</v>
      </c>
      <c r="V124">
        <v>1.2108514695705043E-4</v>
      </c>
      <c r="W124">
        <v>8.8396829797599E-6</v>
      </c>
      <c r="X124">
        <v>8.8763151511850331E-6</v>
      </c>
      <c r="Y124">
        <v>8.4586447646750607E-6</v>
      </c>
      <c r="Z124">
        <v>8.4586447646750607E-6</v>
      </c>
      <c r="AA124">
        <v>3.7041161347173278E-6</v>
      </c>
      <c r="AB124">
        <v>3.7959996114628189E-6</v>
      </c>
      <c r="AC124">
        <v>2.8019096527820422E-5</v>
      </c>
      <c r="AD124">
        <v>-6.650132674668186E-6</v>
      </c>
      <c r="AE124">
        <v>8.4145467084961734E-6</v>
      </c>
      <c r="AF124">
        <v>2.5340916837335305E-5</v>
      </c>
      <c r="AG124">
        <v>-1.2253023637054384E-7</v>
      </c>
      <c r="AH124">
        <v>-3.6047860440192596E-5</v>
      </c>
      <c r="AI124">
        <v>2.3714104726326292E-4</v>
      </c>
      <c r="AJ124">
        <v>2.4739445272899395E-4</v>
      </c>
      <c r="AK124">
        <v>6.5187877229340164E-5</v>
      </c>
    </row>
    <row r="125" spans="1:37">
      <c r="A125" s="788">
        <v>44012</v>
      </c>
      <c r="B125">
        <v>4.9839677608731487E-6</v>
      </c>
      <c r="C125">
        <v>5.1001252750832006E-6</v>
      </c>
      <c r="D125">
        <v>5.143346675719499E-6</v>
      </c>
      <c r="E125">
        <v>5.6606814840364445E-6</v>
      </c>
      <c r="F125">
        <v>5.7356647889605478E-6</v>
      </c>
      <c r="G125">
        <v>1.509727431280794E-5</v>
      </c>
      <c r="H125">
        <v>6.0160652177381733E-5</v>
      </c>
      <c r="I125">
        <v>9.611523335603067E-6</v>
      </c>
      <c r="J125">
        <v>3.172002582317646E-6</v>
      </c>
      <c r="K125">
        <v>1.9688874391192713E-5</v>
      </c>
      <c r="L125">
        <v>2.0011724154835521E-5</v>
      </c>
      <c r="M125">
        <v>9.8933017709441631E-7</v>
      </c>
      <c r="N125">
        <v>2.6794170331021407E-5</v>
      </c>
      <c r="O125">
        <v>6.4553732593992665E-6</v>
      </c>
      <c r="P125">
        <v>5.837325727114262E-6</v>
      </c>
      <c r="Q125">
        <v>5.5800009204745035E-6</v>
      </c>
      <c r="R125">
        <v>9.2386567269380222E-6</v>
      </c>
      <c r="S125">
        <v>9.643004907090358E-6</v>
      </c>
      <c r="T125">
        <v>9.7236512777358903E-6</v>
      </c>
      <c r="U125">
        <v>9.8042235464439475E-6</v>
      </c>
      <c r="V125">
        <v>5.9964457894059024E-5</v>
      </c>
      <c r="W125">
        <v>8.8396829797599E-6</v>
      </c>
      <c r="X125">
        <v>8.8763151511850331E-6</v>
      </c>
      <c r="Y125">
        <v>8.4586447646750607E-6</v>
      </c>
      <c r="Z125">
        <v>8.4586447646750607E-6</v>
      </c>
      <c r="AA125">
        <v>3.7041161347173278E-6</v>
      </c>
      <c r="AB125">
        <v>3.7959996114628189E-6</v>
      </c>
      <c r="AC125">
        <v>3.64629911279335E-5</v>
      </c>
      <c r="AD125">
        <v>4.1702060787068841E-5</v>
      </c>
      <c r="AE125">
        <v>7.3754119327218434E-5</v>
      </c>
      <c r="AF125">
        <v>-5.4627658472000691E-6</v>
      </c>
      <c r="AG125">
        <v>2.817555393343829E-5</v>
      </c>
      <c r="AH125">
        <v>2.2941757780807758E-5</v>
      </c>
      <c r="AI125">
        <v>4.585246805048904E-5</v>
      </c>
      <c r="AJ125">
        <v>1.4915218680014997E-4</v>
      </c>
      <c r="AK125">
        <v>6.8268654654867199E-5</v>
      </c>
    </row>
    <row r="126" spans="1:37">
      <c r="A126" s="788">
        <v>44013</v>
      </c>
      <c r="B126">
        <v>4.9839677608731487E-6</v>
      </c>
      <c r="C126">
        <v>5.1001252750832006E-6</v>
      </c>
      <c r="D126">
        <v>5.143346675719499E-6</v>
      </c>
      <c r="E126">
        <v>5.6606814840364445E-6</v>
      </c>
      <c r="F126">
        <v>5.7356647889605478E-6</v>
      </c>
      <c r="G126">
        <v>2.3408208273039579E-5</v>
      </c>
      <c r="H126">
        <v>3.0726329515493942E-5</v>
      </c>
      <c r="I126">
        <v>2.2234477122118789E-5</v>
      </c>
      <c r="J126">
        <v>3.172002582317646E-6</v>
      </c>
      <c r="K126">
        <v>9.3273445157706198E-6</v>
      </c>
      <c r="L126">
        <v>3.5595793373431662E-6</v>
      </c>
      <c r="M126">
        <v>-3.0206380726951921E-6</v>
      </c>
      <c r="N126">
        <v>1.9372246983493824E-5</v>
      </c>
      <c r="O126">
        <v>6.4553732593992665E-6</v>
      </c>
      <c r="P126">
        <v>5.837325727114262E-6</v>
      </c>
      <c r="Q126">
        <v>3.9603391306144431E-6</v>
      </c>
      <c r="R126">
        <v>9.9557502277884966E-6</v>
      </c>
      <c r="S126">
        <v>1.0360111582198074E-5</v>
      </c>
      <c r="T126">
        <v>1.0440760580421317E-5</v>
      </c>
      <c r="U126">
        <v>1.0521335474293903E-5</v>
      </c>
      <c r="V126">
        <v>1.7473003082851959E-4</v>
      </c>
      <c r="W126">
        <v>9.4916005276557414E-6</v>
      </c>
      <c r="X126">
        <v>9.5282338926150342E-6</v>
      </c>
      <c r="Y126">
        <v>8.4586447646750607E-6</v>
      </c>
      <c r="Z126">
        <v>8.4586447646750607E-6</v>
      </c>
      <c r="AA126">
        <v>3.7041161347173278E-6</v>
      </c>
      <c r="AB126">
        <v>3.7959996114628189E-6</v>
      </c>
      <c r="AC126">
        <v>9.9712859939649068E-5</v>
      </c>
      <c r="AD126">
        <v>-6.1451022772510133E-5</v>
      </c>
      <c r="AE126">
        <v>8.5885231170701469E-6</v>
      </c>
      <c r="AF126">
        <v>7.0157835881007327E-5</v>
      </c>
      <c r="AG126">
        <v>-1.3915197006005854E-5</v>
      </c>
      <c r="AH126">
        <v>-3.909915383440321E-5</v>
      </c>
      <c r="AI126">
        <v>2.3898345241973206E-4</v>
      </c>
      <c r="AJ126">
        <v>1.7834994431242812E-4</v>
      </c>
      <c r="AK126">
        <v>1.7063610439000955E-5</v>
      </c>
    </row>
    <row r="127" spans="1:37">
      <c r="A127" s="788">
        <v>44014</v>
      </c>
      <c r="B127">
        <v>4.9839677608731487E-6</v>
      </c>
      <c r="C127">
        <v>5.1001252750832006E-6</v>
      </c>
      <c r="D127">
        <v>5.143346675719499E-6</v>
      </c>
      <c r="E127">
        <v>5.6606814840364445E-6</v>
      </c>
      <c r="F127">
        <v>5.7356647889605478E-6</v>
      </c>
      <c r="G127">
        <v>9.1261791969827754E-6</v>
      </c>
      <c r="H127">
        <v>2.4372974208091591E-5</v>
      </c>
      <c r="I127">
        <v>1.2896889843841563E-5</v>
      </c>
      <c r="J127">
        <v>3.172002582317646E-6</v>
      </c>
      <c r="K127">
        <v>7.0828443170285034E-6</v>
      </c>
      <c r="L127">
        <v>1.930647219704156E-5</v>
      </c>
      <c r="M127">
        <v>4.1423243786709918E-6</v>
      </c>
      <c r="N127">
        <v>1.8017080328780822E-5</v>
      </c>
      <c r="O127">
        <v>6.4553732593992665E-6</v>
      </c>
      <c r="P127">
        <v>5.837325727114262E-6</v>
      </c>
      <c r="Q127">
        <v>6.577601622076657E-6</v>
      </c>
      <c r="R127">
        <v>9.9557502277884966E-6</v>
      </c>
      <c r="S127">
        <v>1.0360111582198074E-5</v>
      </c>
      <c r="T127">
        <v>1.0440760580421317E-5</v>
      </c>
      <c r="U127">
        <v>1.0521335474293903E-5</v>
      </c>
      <c r="V127">
        <v>1.2181847668054858E-5</v>
      </c>
      <c r="W127">
        <v>9.4916005276557414E-6</v>
      </c>
      <c r="X127">
        <v>9.5282338926150342E-6</v>
      </c>
      <c r="Y127">
        <v>8.4586447646750607E-6</v>
      </c>
      <c r="Z127">
        <v>8.4586447646750607E-6</v>
      </c>
      <c r="AA127">
        <v>3.7041161347173278E-6</v>
      </c>
      <c r="AB127">
        <v>3.7959996114628189E-6</v>
      </c>
      <c r="AC127">
        <v>-2.835867441902673E-6</v>
      </c>
      <c r="AD127">
        <v>1.859192897756823E-5</v>
      </c>
      <c r="AE127">
        <v>8.8590126277821032E-6</v>
      </c>
      <c r="AF127">
        <v>1.5548641110785246E-5</v>
      </c>
      <c r="AG127">
        <v>5.3084875126541141E-6</v>
      </c>
      <c r="AH127">
        <v>2.1804811910060007E-5</v>
      </c>
      <c r="AI127">
        <v>-5.6464081068255956E-5</v>
      </c>
      <c r="AJ127">
        <v>7.4811436691302196E-6</v>
      </c>
      <c r="AK127">
        <v>3.7101821798700694E-5</v>
      </c>
    </row>
    <row r="128" spans="1:37">
      <c r="A128" s="788">
        <v>44015</v>
      </c>
      <c r="B128">
        <v>4.9839677608731487E-6</v>
      </c>
      <c r="C128">
        <v>5.1001252750832006E-6</v>
      </c>
      <c r="D128">
        <v>5.143346675719499E-6</v>
      </c>
      <c r="E128">
        <v>5.6606814840364445E-6</v>
      </c>
      <c r="F128">
        <v>5.7356647889605478E-6</v>
      </c>
      <c r="G128">
        <v>1.0640428695609217E-5</v>
      </c>
      <c r="H128">
        <v>3.0642819076200564E-5</v>
      </c>
      <c r="I128">
        <v>1.7454245482335295E-5</v>
      </c>
      <c r="J128">
        <v>3.172002582317646E-6</v>
      </c>
      <c r="K128">
        <v>1.3562710782417754E-5</v>
      </c>
      <c r="L128">
        <v>1.3766396813588244E-5</v>
      </c>
      <c r="M128">
        <v>7.7029492489714362E-6</v>
      </c>
      <c r="N128">
        <v>1.3117534762596962E-5</v>
      </c>
      <c r="O128">
        <v>6.4553732593992665E-6</v>
      </c>
      <c r="P128">
        <v>5.837325727114262E-6</v>
      </c>
      <c r="Q128">
        <v>1.5437580511346028E-6</v>
      </c>
      <c r="R128">
        <v>9.9557502277884966E-6</v>
      </c>
      <c r="S128">
        <v>1.0360111582198074E-5</v>
      </c>
      <c r="T128">
        <v>1.0440760580421317E-5</v>
      </c>
      <c r="U128">
        <v>1.0521335474293903E-5</v>
      </c>
      <c r="V128">
        <v>1.1531745470380406E-4</v>
      </c>
      <c r="W128">
        <v>9.4916005276557414E-6</v>
      </c>
      <c r="X128">
        <v>9.5282338926150342E-6</v>
      </c>
      <c r="Y128">
        <v>8.4586447646750607E-6</v>
      </c>
      <c r="Z128">
        <v>8.4586447646750607E-6</v>
      </c>
      <c r="AA128">
        <v>3.7041161347173278E-6</v>
      </c>
      <c r="AB128">
        <v>3.7959996114628189E-6</v>
      </c>
      <c r="AC128">
        <v>3.6840827307066393E-5</v>
      </c>
      <c r="AD128">
        <v>-5.8425296204089878E-7</v>
      </c>
      <c r="AE128">
        <v>7.3175541887438028E-5</v>
      </c>
      <c r="AF128">
        <v>2.8657827896022561E-5</v>
      </c>
      <c r="AG128">
        <v>1.8982268157810012E-5</v>
      </c>
      <c r="AH128">
        <v>3.4099986613902454E-5</v>
      </c>
      <c r="AI128">
        <v>6.9857099166446002E-5</v>
      </c>
      <c r="AJ128">
        <v>1.3413453334418791E-4</v>
      </c>
      <c r="AK128">
        <v>-2.9100330714559865E-6</v>
      </c>
    </row>
    <row r="129" spans="1:37">
      <c r="A129" s="788">
        <v>44018</v>
      </c>
      <c r="B129">
        <v>4.9839677608731487E-6</v>
      </c>
      <c r="C129">
        <v>5.1001252750832006E-6</v>
      </c>
      <c r="D129">
        <v>5.143346675719499E-6</v>
      </c>
      <c r="E129">
        <v>5.6606814840364445E-6</v>
      </c>
      <c r="F129">
        <v>5.7356647889605478E-6</v>
      </c>
      <c r="G129">
        <v>9.5968920591360535E-6</v>
      </c>
      <c r="H129">
        <v>2.7650450122078494E-5</v>
      </c>
      <c r="I129">
        <v>2.8335463336026121E-5</v>
      </c>
      <c r="J129">
        <v>3.172002582317646E-6</v>
      </c>
      <c r="K129">
        <v>1.2980736397088322E-5</v>
      </c>
      <c r="L129">
        <v>7.0216785947081916E-6</v>
      </c>
      <c r="M129">
        <v>3.67889789646938E-6</v>
      </c>
      <c r="N129">
        <v>2.2928480556686283E-5</v>
      </c>
      <c r="O129">
        <v>6.4553732593992665E-6</v>
      </c>
      <c r="P129">
        <v>5.837325727114262E-6</v>
      </c>
      <c r="Q129">
        <v>1.9690600708955231E-5</v>
      </c>
      <c r="R129">
        <v>9.9557502277884966E-6</v>
      </c>
      <c r="S129">
        <v>1.0360111582198074E-5</v>
      </c>
      <c r="T129">
        <v>1.0440760580421317E-5</v>
      </c>
      <c r="U129">
        <v>1.0521335474293903E-5</v>
      </c>
      <c r="V129">
        <v>5.4264769932073081E-5</v>
      </c>
      <c r="W129">
        <v>9.4916005276557414E-6</v>
      </c>
      <c r="X129">
        <v>9.5282338926150342E-6</v>
      </c>
      <c r="Y129">
        <v>8.4586447646750607E-6</v>
      </c>
      <c r="Z129">
        <v>8.4586447646750607E-6</v>
      </c>
      <c r="AA129">
        <v>3.7041161347173278E-6</v>
      </c>
      <c r="AB129">
        <v>3.7959996114628189E-6</v>
      </c>
      <c r="AC129">
        <v>6.4764397418892736E-5</v>
      </c>
      <c r="AD129">
        <v>1.1181311458908217E-4</v>
      </c>
      <c r="AE129">
        <v>-1.7506367088043761E-5</v>
      </c>
      <c r="AF129">
        <v>1.0217744679019702E-4</v>
      </c>
      <c r="AG129">
        <v>2.3213114833415817E-5</v>
      </c>
      <c r="AH129">
        <v>-3.1473505094458122E-5</v>
      </c>
      <c r="AI129">
        <v>1.9268463891376487E-4</v>
      </c>
      <c r="AJ129">
        <v>4.0935030182695509E-4</v>
      </c>
      <c r="AK129">
        <v>7.1067724629845225E-5</v>
      </c>
    </row>
    <row r="130" spans="1:37">
      <c r="A130" s="788">
        <v>44019</v>
      </c>
      <c r="B130">
        <v>4.9839677608731487E-6</v>
      </c>
      <c r="C130">
        <v>5.1001252750832006E-6</v>
      </c>
      <c r="D130">
        <v>5.143346675719499E-6</v>
      </c>
      <c r="E130">
        <v>5.6606814840364445E-6</v>
      </c>
      <c r="F130">
        <v>5.7356647889605478E-6</v>
      </c>
      <c r="G130">
        <v>8.3518319690938373E-6</v>
      </c>
      <c r="H130">
        <v>3.4019154929571018E-5</v>
      </c>
      <c r="I130">
        <v>2.6275071967326367E-5</v>
      </c>
      <c r="J130">
        <v>3.172002582317646E-6</v>
      </c>
      <c r="K130">
        <v>1.1932873844381221E-5</v>
      </c>
      <c r="L130">
        <v>8.6880355601010713E-6</v>
      </c>
      <c r="M130">
        <v>1.7917218150824964E-5</v>
      </c>
      <c r="N130">
        <v>1.7413138998301747E-5</v>
      </c>
      <c r="O130">
        <v>6.4553732593992665E-6</v>
      </c>
      <c r="P130">
        <v>5.837325727114262E-6</v>
      </c>
      <c r="Q130">
        <v>9.211265478583641E-6</v>
      </c>
      <c r="R130">
        <v>9.9557502277884966E-6</v>
      </c>
      <c r="S130">
        <v>1.0360111582198074E-5</v>
      </c>
      <c r="T130">
        <v>1.0440760580421317E-5</v>
      </c>
      <c r="U130">
        <v>1.0521335474293903E-5</v>
      </c>
      <c r="V130">
        <v>-5.8248804063405716E-5</v>
      </c>
      <c r="W130">
        <v>9.4916005276557414E-6</v>
      </c>
      <c r="X130">
        <v>9.5282338926150342E-6</v>
      </c>
      <c r="Y130">
        <v>8.4586447646750607E-6</v>
      </c>
      <c r="Z130">
        <v>8.4586447646750607E-6</v>
      </c>
      <c r="AA130">
        <v>3.7041161347173278E-6</v>
      </c>
      <c r="AB130">
        <v>3.7959996114628189E-6</v>
      </c>
      <c r="AC130">
        <v>-1.0421450033112068E-4</v>
      </c>
      <c r="AD130">
        <v>-4.1051236023059716E-5</v>
      </c>
      <c r="AE130">
        <v>-6.6766852832150783E-5</v>
      </c>
      <c r="AF130">
        <v>-2.1168513700225991E-5</v>
      </c>
      <c r="AG130">
        <v>-1.9579749018636682E-5</v>
      </c>
      <c r="AH130">
        <v>3.2628333437223491E-6</v>
      </c>
      <c r="AI130">
        <v>-3.4241755593656944E-5</v>
      </c>
      <c r="AJ130">
        <v>-1.2411958406524927E-4</v>
      </c>
      <c r="AK130">
        <v>-5.5050710631755484E-5</v>
      </c>
    </row>
    <row r="131" spans="1:37">
      <c r="A131" s="788">
        <v>44020</v>
      </c>
      <c r="B131">
        <v>4.9839677608731487E-6</v>
      </c>
      <c r="C131">
        <v>5.1001252750832006E-6</v>
      </c>
      <c r="D131">
        <v>5.143346675719499E-6</v>
      </c>
      <c r="E131">
        <v>5.6606814840364445E-6</v>
      </c>
      <c r="F131">
        <v>5.7356647889605478E-6</v>
      </c>
      <c r="G131">
        <v>1.1292122320554654E-5</v>
      </c>
      <c r="H131">
        <v>5.253911070363273E-5</v>
      </c>
      <c r="I131">
        <v>-4.111344748967127E-6</v>
      </c>
      <c r="J131">
        <v>3.172002582317646E-6</v>
      </c>
      <c r="K131">
        <v>1.4475476600489402E-5</v>
      </c>
      <c r="L131">
        <v>3.8439741008460263E-6</v>
      </c>
      <c r="M131">
        <v>4.4399407335447454E-6</v>
      </c>
      <c r="N131">
        <v>1.2285540732437994E-5</v>
      </c>
      <c r="O131">
        <v>6.4553732593992665E-6</v>
      </c>
      <c r="P131">
        <v>5.837325727114262E-6</v>
      </c>
      <c r="Q131">
        <v>7.1725791529146934E-6</v>
      </c>
      <c r="R131">
        <v>9.9557502277884966E-6</v>
      </c>
      <c r="S131">
        <v>1.0360111582198074E-5</v>
      </c>
      <c r="T131">
        <v>1.0440760580421317E-5</v>
      </c>
      <c r="U131">
        <v>1.0521335474293903E-5</v>
      </c>
      <c r="V131">
        <v>1.9687819919694151E-5</v>
      </c>
      <c r="W131">
        <v>9.4916005276557414E-6</v>
      </c>
      <c r="X131">
        <v>9.5282338926150342E-6</v>
      </c>
      <c r="Y131">
        <v>8.4586447646750607E-6</v>
      </c>
      <c r="Z131">
        <v>8.4586447646750607E-6</v>
      </c>
      <c r="AA131">
        <v>3.7041161347173278E-6</v>
      </c>
      <c r="AB131">
        <v>3.7959996114628189E-6</v>
      </c>
      <c r="AC131">
        <v>1.2158732475794355E-4</v>
      </c>
      <c r="AD131">
        <v>1.1480228120850923E-4</v>
      </c>
      <c r="AE131">
        <v>1.2630826619031145E-5</v>
      </c>
      <c r="AF131">
        <v>5.1158966571246416E-5</v>
      </c>
      <c r="AG131">
        <v>-4.1057513242023226E-5</v>
      </c>
      <c r="AH131">
        <v>2.7712938098556351E-7</v>
      </c>
      <c r="AI131">
        <v>2.0772918625794334E-4</v>
      </c>
      <c r="AJ131">
        <v>3.7496877980110481E-4</v>
      </c>
      <c r="AK131">
        <v>4.2699787091634577E-5</v>
      </c>
    </row>
    <row r="132" spans="1:37">
      <c r="A132" s="788">
        <v>44021</v>
      </c>
      <c r="B132">
        <v>4.9839677608731487E-6</v>
      </c>
      <c r="C132">
        <v>5.1001252750832006E-6</v>
      </c>
      <c r="D132">
        <v>5.143346675719499E-6</v>
      </c>
      <c r="E132">
        <v>5.6606814840364445E-6</v>
      </c>
      <c r="F132">
        <v>5.7356647889605478E-6</v>
      </c>
      <c r="G132">
        <v>9.2454113384690122E-6</v>
      </c>
      <c r="H132">
        <v>2.8729768676392098E-5</v>
      </c>
      <c r="I132">
        <v>3.1315827818606579E-5</v>
      </c>
      <c r="J132">
        <v>3.172002582317646E-6</v>
      </c>
      <c r="K132">
        <v>1.400099481342636E-5</v>
      </c>
      <c r="L132">
        <v>2.8439143780190081E-6</v>
      </c>
      <c r="M132">
        <v>6.6521699308339069E-6</v>
      </c>
      <c r="N132">
        <v>1.6485921641043433E-5</v>
      </c>
      <c r="O132">
        <v>6.4553732593992665E-6</v>
      </c>
      <c r="P132">
        <v>5.837325727114262E-6</v>
      </c>
      <c r="Q132">
        <v>7.0701217441353495E-6</v>
      </c>
      <c r="R132">
        <v>9.9557502277884966E-6</v>
      </c>
      <c r="S132">
        <v>1.0360111582198074E-5</v>
      </c>
      <c r="T132">
        <v>1.0440760580421317E-5</v>
      </c>
      <c r="U132">
        <v>1.0521335474293903E-5</v>
      </c>
      <c r="V132">
        <v>9.4017348221770556E-5</v>
      </c>
      <c r="W132">
        <v>9.4916005276557414E-6</v>
      </c>
      <c r="X132">
        <v>9.5282338926150342E-6</v>
      </c>
      <c r="Y132">
        <v>8.4586447646750607E-6</v>
      </c>
      <c r="Z132">
        <v>8.4586447646750607E-6</v>
      </c>
      <c r="AA132">
        <v>3.7041161347173278E-6</v>
      </c>
      <c r="AB132">
        <v>3.7959996114628189E-6</v>
      </c>
      <c r="AC132">
        <v>-2.781926535736501E-5</v>
      </c>
      <c r="AD132">
        <v>1.0146467535682159E-5</v>
      </c>
      <c r="AE132">
        <v>-4.7877547249097765E-5</v>
      </c>
      <c r="AF132">
        <v>1.7946782511385486E-5</v>
      </c>
      <c r="AG132">
        <v>1.7544599246126502E-5</v>
      </c>
      <c r="AH132">
        <v>-8.5030492376414466E-6</v>
      </c>
      <c r="AI132">
        <v>1.0773324264233164E-4</v>
      </c>
      <c r="AJ132">
        <v>2.7869386345913405E-6</v>
      </c>
      <c r="AK132">
        <v>-3.3315936395674761E-5</v>
      </c>
    </row>
    <row r="133" spans="1:37">
      <c r="A133" s="788">
        <v>44022</v>
      </c>
      <c r="B133">
        <v>4.9839677608731487E-6</v>
      </c>
      <c r="C133">
        <v>5.1001252750832006E-6</v>
      </c>
      <c r="D133">
        <v>5.143346675719499E-6</v>
      </c>
      <c r="E133">
        <v>5.6606814840364445E-6</v>
      </c>
      <c r="F133">
        <v>5.7356647889605478E-6</v>
      </c>
      <c r="G133">
        <v>1.0032819624569812E-5</v>
      </c>
      <c r="H133">
        <v>3.1468242477740202E-5</v>
      </c>
      <c r="I133">
        <v>1.8571423178633495E-5</v>
      </c>
      <c r="J133">
        <v>3.172002582317646E-6</v>
      </c>
      <c r="K133">
        <v>1.765001335028842E-5</v>
      </c>
      <c r="L133">
        <v>6.9158508205021008E-6</v>
      </c>
      <c r="M133">
        <v>9.6661867113596151E-6</v>
      </c>
      <c r="N133">
        <v>1.1313937656262852E-5</v>
      </c>
      <c r="O133">
        <v>6.4553732593992665E-6</v>
      </c>
      <c r="P133">
        <v>5.837325727114262E-6</v>
      </c>
      <c r="Q133">
        <v>6.8085303973859372E-6</v>
      </c>
      <c r="R133">
        <v>9.9557502277884966E-6</v>
      </c>
      <c r="S133">
        <v>1.0360111582198074E-5</v>
      </c>
      <c r="T133">
        <v>1.0440760580421317E-5</v>
      </c>
      <c r="U133">
        <v>1.0521335474293903E-5</v>
      </c>
      <c r="V133">
        <v>1.0885026281530453E-4</v>
      </c>
      <c r="W133">
        <v>9.4916005276557414E-6</v>
      </c>
      <c r="X133">
        <v>9.5282338926150342E-6</v>
      </c>
      <c r="Y133">
        <v>8.4586447646750607E-6</v>
      </c>
      <c r="Z133">
        <v>8.4586447646750607E-6</v>
      </c>
      <c r="AA133">
        <v>3.7041161347173278E-6</v>
      </c>
      <c r="AB133">
        <v>3.7959996114628189E-6</v>
      </c>
      <c r="AC133">
        <v>5.5504384042842641E-5</v>
      </c>
      <c r="AD133">
        <v>-7.7480859669826214E-6</v>
      </c>
      <c r="AE133">
        <v>7.3295583750104809E-5</v>
      </c>
      <c r="AF133">
        <v>2.7955798190787418E-5</v>
      </c>
      <c r="AG133">
        <v>-2.1024764681465413E-6</v>
      </c>
      <c r="AH133">
        <v>-2.4045822910172545E-5</v>
      </c>
      <c r="AI133">
        <v>4.2982123034869256E-5</v>
      </c>
      <c r="AJ133">
        <v>1.5593466951058232E-4</v>
      </c>
      <c r="AK133">
        <v>5.7048295609992695E-5</v>
      </c>
    </row>
    <row r="134" spans="1:37">
      <c r="A134" s="788">
        <v>44025</v>
      </c>
      <c r="B134">
        <v>4.9839677608731487E-6</v>
      </c>
      <c r="C134">
        <v>5.1001252750832006E-6</v>
      </c>
      <c r="D134">
        <v>5.143346675719499E-6</v>
      </c>
      <c r="E134">
        <v>5.6606814840364445E-6</v>
      </c>
      <c r="F134">
        <v>5.7356647889605478E-6</v>
      </c>
      <c r="G134">
        <v>1.1854536665012462E-5</v>
      </c>
      <c r="H134">
        <v>2.5624791611235764E-5</v>
      </c>
      <c r="I134">
        <v>-1.4842616976636692E-6</v>
      </c>
      <c r="J134">
        <v>3.172002582317646E-6</v>
      </c>
      <c r="K134">
        <v>2.4492373888227804E-5</v>
      </c>
      <c r="L134">
        <v>1.2669406695778207E-5</v>
      </c>
      <c r="M134">
        <v>8.3856088323670987E-6</v>
      </c>
      <c r="N134">
        <v>1.6052226202856445E-5</v>
      </c>
      <c r="O134">
        <v>6.4553732593992665E-6</v>
      </c>
      <c r="P134">
        <v>5.837325727114262E-6</v>
      </c>
      <c r="Q134">
        <v>1.5439289825827985E-5</v>
      </c>
      <c r="R134">
        <v>9.9557502277884966E-6</v>
      </c>
      <c r="S134">
        <v>1.0360111582198074E-5</v>
      </c>
      <c r="T134">
        <v>1.0440760580421317E-5</v>
      </c>
      <c r="U134">
        <v>1.0521335474293903E-5</v>
      </c>
      <c r="V134">
        <v>-2.9028081174580005E-5</v>
      </c>
      <c r="W134">
        <v>9.4916005276557414E-6</v>
      </c>
      <c r="X134">
        <v>9.5282338926150342E-6</v>
      </c>
      <c r="Y134">
        <v>8.4586447646750607E-6</v>
      </c>
      <c r="Z134">
        <v>8.4586447646750607E-6</v>
      </c>
      <c r="AA134">
        <v>3.7041161347173278E-6</v>
      </c>
      <c r="AB134">
        <v>3.7959996114628189E-6</v>
      </c>
      <c r="AC134">
        <v>-1.5063394784924913E-4</v>
      </c>
      <c r="AD134">
        <v>6.6364004882468743E-6</v>
      </c>
      <c r="AE134">
        <v>-4.1121973316043952E-6</v>
      </c>
      <c r="AF134">
        <v>-6.242049253793458E-5</v>
      </c>
      <c r="AG134">
        <v>4.1986695296056808E-5</v>
      </c>
      <c r="AH134">
        <v>3.9154477380021206E-5</v>
      </c>
      <c r="AI134">
        <v>-1.4798773571066514E-4</v>
      </c>
      <c r="AJ134">
        <v>-3.5036501758864413E-4</v>
      </c>
      <c r="AK134">
        <v>-4.7156882642220841E-5</v>
      </c>
    </row>
    <row r="135" spans="1:37">
      <c r="A135" s="788">
        <v>44026</v>
      </c>
      <c r="B135">
        <v>4.9839677608731487E-6</v>
      </c>
      <c r="C135">
        <v>5.1001252750832006E-6</v>
      </c>
      <c r="D135">
        <v>5.143346675719499E-6</v>
      </c>
      <c r="E135">
        <v>5.6606814840364445E-6</v>
      </c>
      <c r="F135">
        <v>5.7356647889605478E-6</v>
      </c>
      <c r="G135">
        <v>1.1108021826146341E-5</v>
      </c>
      <c r="H135">
        <v>2.2378020410209843E-5</v>
      </c>
      <c r="I135">
        <v>8.7200594080428564E-6</v>
      </c>
      <c r="J135">
        <v>3.172002582317646E-6</v>
      </c>
      <c r="K135">
        <v>1.16677944490732E-5</v>
      </c>
      <c r="L135">
        <v>1.0593706270918802E-5</v>
      </c>
      <c r="M135">
        <v>7.7380273088692784E-6</v>
      </c>
      <c r="N135">
        <v>1.209703552009387E-5</v>
      </c>
      <c r="O135">
        <v>6.4553732593992665E-6</v>
      </c>
      <c r="P135">
        <v>5.837325727114262E-6</v>
      </c>
      <c r="Q135">
        <v>7.6522856803578072E-6</v>
      </c>
      <c r="R135">
        <v>9.9557502277884966E-6</v>
      </c>
      <c r="S135">
        <v>1.0360111582198074E-5</v>
      </c>
      <c r="T135">
        <v>1.0440760580421317E-5</v>
      </c>
      <c r="U135">
        <v>1.0521335474293903E-5</v>
      </c>
      <c r="V135">
        <v>-2.5528412452666686E-5</v>
      </c>
      <c r="W135">
        <v>9.4916005276557414E-6</v>
      </c>
      <c r="X135">
        <v>9.5282338926150342E-6</v>
      </c>
      <c r="Y135">
        <v>8.4586447646750607E-6</v>
      </c>
      <c r="Z135">
        <v>8.4586447646750607E-6</v>
      </c>
      <c r="AA135">
        <v>3.7041161347173278E-6</v>
      </c>
      <c r="AB135">
        <v>3.7959996114628189E-6</v>
      </c>
      <c r="AC135">
        <v>1.6545360135257204E-4</v>
      </c>
      <c r="AD135">
        <v>-4.8200967120962117E-5</v>
      </c>
      <c r="AE135">
        <v>6.4947678413140864E-6</v>
      </c>
      <c r="AF135">
        <v>3.0092587158464525E-5</v>
      </c>
      <c r="AG135">
        <v>-1.3004515638055381E-5</v>
      </c>
      <c r="AH135">
        <v>9.2169473776415606E-6</v>
      </c>
      <c r="AI135">
        <v>7.1911140464937516E-5</v>
      </c>
      <c r="AJ135">
        <v>2.2581525139243053E-4</v>
      </c>
      <c r="AK135">
        <v>5.575291173707919E-5</v>
      </c>
    </row>
    <row r="136" spans="1:37">
      <c r="A136" s="788">
        <v>44027</v>
      </c>
      <c r="B136">
        <v>4.9839677608731487E-6</v>
      </c>
      <c r="C136">
        <v>5.1001252750832006E-6</v>
      </c>
      <c r="D136">
        <v>5.143346675719499E-6</v>
      </c>
      <c r="E136">
        <v>5.6606814840364445E-6</v>
      </c>
      <c r="F136">
        <v>5.7356647889605478E-6</v>
      </c>
      <c r="G136">
        <v>1.0727692373478704E-5</v>
      </c>
      <c r="H136">
        <v>2.1021779776644677E-5</v>
      </c>
      <c r="I136">
        <v>-4.4603355161001444E-7</v>
      </c>
      <c r="J136">
        <v>3.172002582317646E-6</v>
      </c>
      <c r="K136">
        <v>1.1483606626103439E-5</v>
      </c>
      <c r="L136">
        <v>1.6242440201051522E-5</v>
      </c>
      <c r="M136">
        <v>1.5431910334092435E-5</v>
      </c>
      <c r="N136">
        <v>1.549104470048519E-5</v>
      </c>
      <c r="O136">
        <v>6.4553732593992665E-6</v>
      </c>
      <c r="P136">
        <v>5.837325727114262E-6</v>
      </c>
      <c r="Q136">
        <v>2.3990515793599342E-6</v>
      </c>
      <c r="R136">
        <v>9.9557502277884966E-6</v>
      </c>
      <c r="S136">
        <v>1.0360111582198074E-5</v>
      </c>
      <c r="T136">
        <v>1.0440760580421317E-5</v>
      </c>
      <c r="U136">
        <v>1.0521335474293903E-5</v>
      </c>
      <c r="V136">
        <v>2.1811792139092571E-6</v>
      </c>
      <c r="W136">
        <v>9.4916005276557414E-6</v>
      </c>
      <c r="X136">
        <v>9.5282338926150342E-6</v>
      </c>
      <c r="Y136">
        <v>8.4586447646750607E-6</v>
      </c>
      <c r="Z136">
        <v>8.4586447646750607E-6</v>
      </c>
      <c r="AA136">
        <v>3.7041161347173278E-6</v>
      </c>
      <c r="AB136">
        <v>3.7959996114628189E-6</v>
      </c>
      <c r="AC136">
        <v>3.9790173711445886E-5</v>
      </c>
      <c r="AD136">
        <v>6.5912971257536815E-5</v>
      </c>
      <c r="AE136">
        <v>4.9331403569680135E-5</v>
      </c>
      <c r="AF136">
        <v>7.5470746952299717E-5</v>
      </c>
      <c r="AG136">
        <v>1.7832195511822137E-5</v>
      </c>
      <c r="AH136">
        <v>-6.7674115748104219E-5</v>
      </c>
      <c r="AI136">
        <v>1.1314294106267387E-4</v>
      </c>
      <c r="AJ136">
        <v>1.3181016877957807E-4</v>
      </c>
      <c r="AK136">
        <v>5.7377692484216206E-5</v>
      </c>
    </row>
    <row r="137" spans="1:37">
      <c r="A137" s="788">
        <v>44028</v>
      </c>
      <c r="B137">
        <v>4.9839677608731487E-6</v>
      </c>
      <c r="C137">
        <v>5.1001252750832006E-6</v>
      </c>
      <c r="D137">
        <v>5.143346675719499E-6</v>
      </c>
      <c r="E137">
        <v>5.6606814840364445E-6</v>
      </c>
      <c r="F137">
        <v>5.7356647889605478E-6</v>
      </c>
      <c r="G137">
        <v>1.0694366294458747E-5</v>
      </c>
      <c r="H137">
        <v>2.0583051760705472E-5</v>
      </c>
      <c r="I137">
        <v>2.9738503624967903E-5</v>
      </c>
      <c r="J137">
        <v>3.172002582317646E-6</v>
      </c>
      <c r="K137">
        <v>1.0238831891126666E-5</v>
      </c>
      <c r="L137">
        <v>5.1843345064980893E-6</v>
      </c>
      <c r="M137">
        <v>1.6106309862595937E-5</v>
      </c>
      <c r="N137">
        <v>9.8624582318052495E-6</v>
      </c>
      <c r="O137">
        <v>6.4553732593992665E-6</v>
      </c>
      <c r="P137">
        <v>5.837325727114262E-6</v>
      </c>
      <c r="Q137">
        <v>5.0840176661708367E-6</v>
      </c>
      <c r="R137">
        <v>9.9557502277884966E-6</v>
      </c>
      <c r="S137">
        <v>1.0360111582198074E-5</v>
      </c>
      <c r="T137">
        <v>1.0440760580421317E-5</v>
      </c>
      <c r="U137">
        <v>1.0521335474293903E-5</v>
      </c>
      <c r="V137">
        <v>3.3839617988933314E-5</v>
      </c>
      <c r="W137">
        <v>9.4916005276557414E-6</v>
      </c>
      <c r="X137">
        <v>9.5282338926150342E-6</v>
      </c>
      <c r="Y137">
        <v>8.4586447646750607E-6</v>
      </c>
      <c r="Z137">
        <v>8.4586447646750607E-6</v>
      </c>
      <c r="AA137">
        <v>3.7041161347173278E-6</v>
      </c>
      <c r="AB137">
        <v>3.7959996114628189E-6</v>
      </c>
      <c r="AC137">
        <v>-8.6989828978448213E-5</v>
      </c>
      <c r="AD137">
        <v>-1.0982890623925656E-4</v>
      </c>
      <c r="AE137">
        <v>-2.7476199518144952E-5</v>
      </c>
      <c r="AF137">
        <v>-7.7362108433770571E-5</v>
      </c>
      <c r="AG137">
        <v>-7.5134955154099187E-7</v>
      </c>
      <c r="AH137">
        <v>2.1078373834451104E-5</v>
      </c>
      <c r="AI137">
        <v>-1.1152735597137143E-4</v>
      </c>
      <c r="AJ137">
        <v>-1.8864455227704803E-4</v>
      </c>
      <c r="AK137">
        <v>-3.6399216874720698E-5</v>
      </c>
    </row>
    <row r="138" spans="1:37">
      <c r="A138" s="788">
        <v>44029</v>
      </c>
      <c r="B138">
        <v>4.9839677608731487E-6</v>
      </c>
      <c r="C138">
        <v>5.1001252750832006E-6</v>
      </c>
      <c r="D138">
        <v>5.143346675719499E-6</v>
      </c>
      <c r="E138">
        <v>5.6606814840364445E-6</v>
      </c>
      <c r="F138">
        <v>5.7356647889605478E-6</v>
      </c>
      <c r="G138">
        <v>1.0131471326104702E-5</v>
      </c>
      <c r="H138">
        <v>2.6069733994908971E-5</v>
      </c>
      <c r="I138">
        <v>-3.3451724037576012E-6</v>
      </c>
      <c r="J138">
        <v>3.172002582317646E-6</v>
      </c>
      <c r="K138">
        <v>1.8813331819171709E-5</v>
      </c>
      <c r="L138">
        <v>1.2286673238264711E-5</v>
      </c>
      <c r="M138">
        <v>-6.6749885027263651E-6</v>
      </c>
      <c r="N138">
        <v>-4.1747545325250714E-5</v>
      </c>
      <c r="O138">
        <v>6.4553732593992665E-6</v>
      </c>
      <c r="P138">
        <v>5.837325727114262E-6</v>
      </c>
      <c r="Q138">
        <v>8.3695398310084104E-6</v>
      </c>
      <c r="R138">
        <v>9.9557502277884966E-6</v>
      </c>
      <c r="S138">
        <v>1.0360111582198074E-5</v>
      </c>
      <c r="T138">
        <v>1.0440760580421317E-5</v>
      </c>
      <c r="U138">
        <v>1.0521335474293903E-5</v>
      </c>
      <c r="V138">
        <v>1.4240521692301613E-4</v>
      </c>
      <c r="W138">
        <v>9.4916005276557414E-6</v>
      </c>
      <c r="X138">
        <v>9.5282338926150342E-6</v>
      </c>
      <c r="Y138">
        <v>8.4586447646750607E-6</v>
      </c>
      <c r="Z138">
        <v>8.4586447646750607E-6</v>
      </c>
      <c r="AA138">
        <v>3.7041161347173278E-6</v>
      </c>
      <c r="AB138">
        <v>3.7959996114628189E-6</v>
      </c>
      <c r="AC138">
        <v>1.327513845942263E-4</v>
      </c>
      <c r="AD138">
        <v>8.7260551798323818E-5</v>
      </c>
      <c r="AE138">
        <v>4.7225080909230056E-5</v>
      </c>
      <c r="AF138">
        <v>1.5124743963879084E-4</v>
      </c>
      <c r="AG138">
        <v>-1.6688281161536534E-6</v>
      </c>
      <c r="AH138">
        <v>5.8213695361040151E-5</v>
      </c>
      <c r="AI138">
        <v>2.392435188871467E-4</v>
      </c>
      <c r="AJ138">
        <v>5.4911536972494519E-4</v>
      </c>
      <c r="AK138">
        <v>2.8236271706577609E-5</v>
      </c>
    </row>
    <row r="139" spans="1:37">
      <c r="A139" s="788">
        <v>44032</v>
      </c>
      <c r="B139">
        <v>4.9839677608731487E-6</v>
      </c>
      <c r="C139">
        <v>5.1001252750832006E-6</v>
      </c>
      <c r="D139">
        <v>5.143346675719499E-6</v>
      </c>
      <c r="E139">
        <v>5.6606814840364445E-6</v>
      </c>
      <c r="F139">
        <v>5.7356647889605478E-6</v>
      </c>
      <c r="G139">
        <v>2.0467753891324492E-5</v>
      </c>
      <c r="H139">
        <v>2.271993958098477E-5</v>
      </c>
      <c r="I139">
        <v>2.0981698904161305E-5</v>
      </c>
      <c r="J139">
        <v>3.172002582317646E-6</v>
      </c>
      <c r="K139">
        <v>1.1227323441772796E-5</v>
      </c>
      <c r="L139">
        <v>2.3636770787470598E-5</v>
      </c>
      <c r="M139">
        <v>2.5103451108407173E-6</v>
      </c>
      <c r="N139">
        <v>8.8305887733952201E-6</v>
      </c>
      <c r="O139">
        <v>6.4553732593992665E-6</v>
      </c>
      <c r="P139">
        <v>5.837325727114262E-6</v>
      </c>
      <c r="Q139">
        <v>1.3936753700171778E-5</v>
      </c>
      <c r="R139">
        <v>9.9557502277884966E-6</v>
      </c>
      <c r="S139">
        <v>1.0360111582198074E-5</v>
      </c>
      <c r="T139">
        <v>1.0440760580421317E-5</v>
      </c>
      <c r="U139">
        <v>1.0521335474293903E-5</v>
      </c>
      <c r="V139">
        <v>-1.2362213875652285E-5</v>
      </c>
      <c r="W139">
        <v>9.4916005276557414E-6</v>
      </c>
      <c r="X139">
        <v>9.5282338926150342E-6</v>
      </c>
      <c r="Y139">
        <v>8.4586447646750607E-6</v>
      </c>
      <c r="Z139">
        <v>8.4586447646750607E-6</v>
      </c>
      <c r="AA139">
        <v>3.7041161347173278E-6</v>
      </c>
      <c r="AB139">
        <v>3.7959996114628189E-6</v>
      </c>
      <c r="AC139">
        <v>1.2212593869591061E-4</v>
      </c>
      <c r="AD139">
        <v>-6.1011083340611894E-5</v>
      </c>
      <c r="AE139">
        <v>5.4460807502915158E-5</v>
      </c>
      <c r="AF139">
        <v>7.060928808589329E-5</v>
      </c>
      <c r="AG139">
        <v>2.2643260642176699E-5</v>
      </c>
      <c r="AH139">
        <v>4.1624363883989713E-5</v>
      </c>
      <c r="AI139">
        <v>2.7746905263749568E-4</v>
      </c>
      <c r="AJ139">
        <v>4.3589025546272864E-4</v>
      </c>
      <c r="AK139">
        <v>4.8248682038037893E-5</v>
      </c>
    </row>
    <row r="140" spans="1:37">
      <c r="A140" s="788">
        <v>44033</v>
      </c>
      <c r="B140">
        <v>4.9839677608731487E-6</v>
      </c>
      <c r="C140">
        <v>5.1001252750832006E-6</v>
      </c>
      <c r="D140">
        <v>5.143346675719499E-6</v>
      </c>
      <c r="E140">
        <v>5.6606814840364445E-6</v>
      </c>
      <c r="F140">
        <v>5.7356647889605478E-6</v>
      </c>
      <c r="G140">
        <v>1.2691369689406428E-5</v>
      </c>
      <c r="H140">
        <v>1.517653258386531E-5</v>
      </c>
      <c r="I140">
        <v>1.5898278209945714E-6</v>
      </c>
      <c r="J140">
        <v>3.172002582317646E-6</v>
      </c>
      <c r="K140">
        <v>2.206397951584336E-5</v>
      </c>
      <c r="L140">
        <v>1.2058336549523575E-5</v>
      </c>
      <c r="M140">
        <v>6.5183721934261037E-6</v>
      </c>
      <c r="N140">
        <v>1.398763034660533E-5</v>
      </c>
      <c r="O140">
        <v>6.4553732593992665E-6</v>
      </c>
      <c r="P140">
        <v>5.837325727114262E-6</v>
      </c>
      <c r="Q140">
        <v>3.3184696306562958E-6</v>
      </c>
      <c r="R140">
        <v>9.9557502277884966E-6</v>
      </c>
      <c r="S140">
        <v>1.0360111582198074E-5</v>
      </c>
      <c r="T140">
        <v>1.0440760580421317E-5</v>
      </c>
      <c r="U140">
        <v>1.0521335474293903E-5</v>
      </c>
      <c r="V140">
        <v>2.07991874265141E-5</v>
      </c>
      <c r="W140">
        <v>9.4916005276557414E-6</v>
      </c>
      <c r="X140">
        <v>9.5282338926150342E-6</v>
      </c>
      <c r="Y140">
        <v>8.4586447646750607E-6</v>
      </c>
      <c r="Z140">
        <v>8.4586447646750607E-6</v>
      </c>
      <c r="AA140">
        <v>3.7041161347173278E-6</v>
      </c>
      <c r="AB140">
        <v>3.7959996114628189E-6</v>
      </c>
      <c r="AC140">
        <v>1.2513433247242635E-4</v>
      </c>
      <c r="AD140">
        <v>-2.7909280150417716E-5</v>
      </c>
      <c r="AE140">
        <v>-3.4720077368349811E-5</v>
      </c>
      <c r="AF140">
        <v>-7.2342460492036409E-6</v>
      </c>
      <c r="AG140">
        <v>-1.5776274437631077E-5</v>
      </c>
      <c r="AH140">
        <v>-1.3642016991033401E-6</v>
      </c>
      <c r="AI140">
        <v>-1.1314995272185935E-4</v>
      </c>
      <c r="AJ140">
        <v>-2.1818019303993519E-4</v>
      </c>
      <c r="AK140">
        <v>1.2253854556566468E-5</v>
      </c>
    </row>
    <row r="141" spans="1:37">
      <c r="A141" s="788">
        <v>44034</v>
      </c>
      <c r="B141">
        <v>4.9839677608731487E-6</v>
      </c>
      <c r="C141">
        <v>5.1001252750832006E-6</v>
      </c>
      <c r="D141">
        <v>5.143346675719499E-6</v>
      </c>
      <c r="E141">
        <v>5.6606814840364445E-6</v>
      </c>
      <c r="F141">
        <v>5.7356647889605478E-6</v>
      </c>
      <c r="G141">
        <v>1.7508601665639391E-5</v>
      </c>
      <c r="H141">
        <v>2.3458245451479344E-5</v>
      </c>
      <c r="I141">
        <v>1.2719081816045729E-5</v>
      </c>
      <c r="J141">
        <v>3.172002582317646E-6</v>
      </c>
      <c r="K141">
        <v>1.1260299677655894E-5</v>
      </c>
      <c r="L141">
        <v>1.5515781926069395E-6</v>
      </c>
      <c r="M141">
        <v>1.3979400215657735E-5</v>
      </c>
      <c r="N141">
        <v>1.2331818943692953E-5</v>
      </c>
      <c r="O141">
        <v>6.4553732593992665E-6</v>
      </c>
      <c r="P141">
        <v>5.837325727114262E-6</v>
      </c>
      <c r="Q141">
        <v>4.8725865779957191E-6</v>
      </c>
      <c r="R141">
        <v>9.9557502277884966E-6</v>
      </c>
      <c r="S141">
        <v>1.0360111582198074E-5</v>
      </c>
      <c r="T141">
        <v>1.0440760580421317E-5</v>
      </c>
      <c r="U141">
        <v>1.0521335474293903E-5</v>
      </c>
      <c r="V141">
        <v>4.2020729021837961E-5</v>
      </c>
      <c r="W141">
        <v>9.4916005276557414E-6</v>
      </c>
      <c r="X141">
        <v>9.5282338926150342E-6</v>
      </c>
      <c r="Y141">
        <v>8.4586447646750607E-6</v>
      </c>
      <c r="Z141">
        <v>8.4586447646750607E-6</v>
      </c>
      <c r="AA141">
        <v>3.7041161347173278E-6</v>
      </c>
      <c r="AB141">
        <v>3.7959996114628189E-6</v>
      </c>
      <c r="AC141">
        <v>3.3048002036173421E-5</v>
      </c>
      <c r="AD141">
        <v>-8.3653192296917485E-6</v>
      </c>
      <c r="AE141">
        <v>3.3815133355297176E-5</v>
      </c>
      <c r="AF141">
        <v>-1.4094879170556408E-5</v>
      </c>
      <c r="AG141">
        <v>3.3558968444564742E-5</v>
      </c>
      <c r="AH141">
        <v>3.4478736611354145E-5</v>
      </c>
      <c r="AI141">
        <v>3.0576630085379366E-5</v>
      </c>
      <c r="AJ141">
        <v>3.4795920815405833E-5</v>
      </c>
      <c r="AK141">
        <v>2.868739614505622E-5</v>
      </c>
    </row>
    <row r="142" spans="1:37">
      <c r="A142" s="788">
        <v>44035</v>
      </c>
      <c r="B142">
        <v>4.9839677608731487E-6</v>
      </c>
      <c r="C142">
        <v>5.1001252750832006E-6</v>
      </c>
      <c r="D142">
        <v>5.143346675719499E-6</v>
      </c>
      <c r="E142">
        <v>5.6606814840364445E-6</v>
      </c>
      <c r="F142">
        <v>5.7356647889605478E-6</v>
      </c>
      <c r="G142">
        <v>2.1031029862655259E-5</v>
      </c>
      <c r="H142">
        <v>2.0383155213518478E-5</v>
      </c>
      <c r="I142">
        <v>4.3138280057718248E-6</v>
      </c>
      <c r="J142">
        <v>3.172002582317646E-6</v>
      </c>
      <c r="K142">
        <v>1.2170514599614535E-5</v>
      </c>
      <c r="L142">
        <v>-1.1741632118685175E-6</v>
      </c>
      <c r="M142">
        <v>2.5501107702314131E-5</v>
      </c>
      <c r="N142">
        <v>2.3591086289758323E-5</v>
      </c>
      <c r="O142">
        <v>6.4553732593992665E-6</v>
      </c>
      <c r="P142">
        <v>5.837325727114262E-6</v>
      </c>
      <c r="Q142">
        <v>7.9802935203687751E-6</v>
      </c>
      <c r="R142">
        <v>9.9557502277884966E-6</v>
      </c>
      <c r="S142">
        <v>1.0360111582198074E-5</v>
      </c>
      <c r="T142">
        <v>1.0440760580421317E-5</v>
      </c>
      <c r="U142">
        <v>1.0521335474293903E-5</v>
      </c>
      <c r="V142">
        <v>-2.6501051118986044E-5</v>
      </c>
      <c r="W142">
        <v>9.4916005276557414E-6</v>
      </c>
      <c r="X142">
        <v>9.5282338926150342E-6</v>
      </c>
      <c r="Y142">
        <v>8.4586447646750607E-6</v>
      </c>
      <c r="Z142">
        <v>8.4586447646750607E-6</v>
      </c>
      <c r="AA142">
        <v>3.7041161347173278E-6</v>
      </c>
      <c r="AB142">
        <v>3.7959996114628189E-6</v>
      </c>
      <c r="AC142">
        <v>-1.4047377400071005E-4</v>
      </c>
      <c r="AD142">
        <v>1.6729797268155712E-5</v>
      </c>
      <c r="AE142">
        <v>-7.4954261803070191E-5</v>
      </c>
      <c r="AF142">
        <v>-3.7772322744872301E-5</v>
      </c>
      <c r="AG142">
        <v>-1.9164522815555695E-5</v>
      </c>
      <c r="AH142">
        <v>1.1254627620371772E-6</v>
      </c>
      <c r="AI142">
        <v>-2.7776589545315257E-4</v>
      </c>
      <c r="AJ142">
        <v>-3.9657283394609055E-4</v>
      </c>
      <c r="AK142">
        <v>-6.6394270981063314E-5</v>
      </c>
    </row>
    <row r="143" spans="1:37">
      <c r="A143" s="788">
        <v>44036</v>
      </c>
      <c r="B143">
        <v>4.9839677608731487E-6</v>
      </c>
      <c r="C143">
        <v>5.1001252750832006E-6</v>
      </c>
      <c r="D143">
        <v>5.143346675719499E-6</v>
      </c>
      <c r="E143">
        <v>5.6606814840364445E-6</v>
      </c>
      <c r="F143">
        <v>5.7356647889605478E-6</v>
      </c>
      <c r="G143">
        <v>1.3713847205792717E-5</v>
      </c>
      <c r="H143">
        <v>3.419287816379466E-5</v>
      </c>
      <c r="I143">
        <v>-2.372630237284312E-6</v>
      </c>
      <c r="J143">
        <v>3.172002582317646E-6</v>
      </c>
      <c r="K143">
        <v>1.6869061059855994E-5</v>
      </c>
      <c r="L143">
        <v>1.0649875734964099E-5</v>
      </c>
      <c r="M143">
        <v>8.1464616727998885E-6</v>
      </c>
      <c r="N143">
        <v>7.5586814981704727E-6</v>
      </c>
      <c r="O143">
        <v>6.4553732593992665E-6</v>
      </c>
      <c r="P143">
        <v>5.837325727114262E-6</v>
      </c>
      <c r="Q143">
        <v>6.2153475307908932E-6</v>
      </c>
      <c r="R143">
        <v>9.9557502277884966E-6</v>
      </c>
      <c r="S143">
        <v>1.0360111582198074E-5</v>
      </c>
      <c r="T143">
        <v>1.0440760580421317E-5</v>
      </c>
      <c r="U143">
        <v>1.0521335474293903E-5</v>
      </c>
      <c r="V143">
        <v>5.9432573590795462E-5</v>
      </c>
      <c r="W143">
        <v>9.4916005276557414E-6</v>
      </c>
      <c r="X143">
        <v>9.5282338926150342E-6</v>
      </c>
      <c r="Y143">
        <v>8.4586447646750607E-6</v>
      </c>
      <c r="Z143">
        <v>8.4586447646750607E-6</v>
      </c>
      <c r="AA143">
        <v>3.7041161347173278E-6</v>
      </c>
      <c r="AB143">
        <v>3.7959996114628189E-6</v>
      </c>
      <c r="AC143">
        <v>6.0310088273879407E-5</v>
      </c>
      <c r="AD143">
        <v>-6.5271613594097836E-6</v>
      </c>
      <c r="AE143">
        <v>-4.1534038856733124E-5</v>
      </c>
      <c r="AF143">
        <v>-5.984571163974995E-6</v>
      </c>
      <c r="AG143">
        <v>-6.3692166517770319E-6</v>
      </c>
      <c r="AH143">
        <v>-7.1513922562749246E-6</v>
      </c>
      <c r="AI143">
        <v>-6.3473241340412654E-5</v>
      </c>
      <c r="AJ143">
        <v>-6.3314448086518313E-5</v>
      </c>
      <c r="AK143">
        <v>-3.8250714966635017E-5</v>
      </c>
    </row>
    <row r="144" spans="1:37">
      <c r="A144" s="788">
        <v>44039</v>
      </c>
      <c r="B144">
        <v>4.9839677608731487E-6</v>
      </c>
      <c r="C144">
        <v>5.1001252750832006E-6</v>
      </c>
      <c r="D144">
        <v>5.143346675719499E-6</v>
      </c>
      <c r="E144">
        <v>5.6606814840364445E-6</v>
      </c>
      <c r="F144">
        <v>5.7356647889605478E-6</v>
      </c>
      <c r="G144">
        <v>1.40004876799793E-5</v>
      </c>
      <c r="H144">
        <v>2.3641416134260849E-5</v>
      </c>
      <c r="I144">
        <v>-1.5292713787511758E-5</v>
      </c>
      <c r="J144">
        <v>3.172002582317646E-6</v>
      </c>
      <c r="K144">
        <v>1.0482797255201604E-5</v>
      </c>
      <c r="L144">
        <v>6.4964523415540046E-6</v>
      </c>
      <c r="M144">
        <v>6.661974269678695E-6</v>
      </c>
      <c r="N144">
        <v>1.9143178205638379E-5</v>
      </c>
      <c r="O144">
        <v>6.4553732593992665E-6</v>
      </c>
      <c r="P144">
        <v>5.837325727114262E-6</v>
      </c>
      <c r="Q144">
        <v>1.2626773686136517E-5</v>
      </c>
      <c r="R144">
        <v>9.9557502277884966E-6</v>
      </c>
      <c r="S144">
        <v>1.0360111582198074E-5</v>
      </c>
      <c r="T144">
        <v>1.0440760580421317E-5</v>
      </c>
      <c r="U144">
        <v>1.0521335474293903E-5</v>
      </c>
      <c r="V144">
        <v>9.1469248767884548E-5</v>
      </c>
      <c r="W144">
        <v>9.4916005276557414E-6</v>
      </c>
      <c r="X144">
        <v>9.5282338926150342E-6</v>
      </c>
      <c r="Y144">
        <v>8.4586447646750607E-6</v>
      </c>
      <c r="Z144">
        <v>8.4586447646750607E-6</v>
      </c>
      <c r="AA144">
        <v>3.7041161347173278E-6</v>
      </c>
      <c r="AB144">
        <v>3.7959996114628189E-6</v>
      </c>
      <c r="AC144">
        <v>2.329226577589938E-4</v>
      </c>
      <c r="AD144">
        <v>9.386532559210182E-5</v>
      </c>
      <c r="AE144">
        <v>4.9527274357213938E-5</v>
      </c>
      <c r="AF144">
        <v>5.621891938498158E-5</v>
      </c>
      <c r="AG144">
        <v>3.1624639809324509E-7</v>
      </c>
      <c r="AH144">
        <v>1.8399466211647119E-5</v>
      </c>
      <c r="AI144">
        <v>3.0081060618709632E-5</v>
      </c>
      <c r="AJ144">
        <v>3.2362706925849753E-4</v>
      </c>
      <c r="AK144">
        <v>4.3747566902941907E-5</v>
      </c>
    </row>
    <row r="145" spans="1:37">
      <c r="A145" s="788">
        <v>44040</v>
      </c>
      <c r="B145">
        <v>4.9839677608731487E-6</v>
      </c>
      <c r="C145">
        <v>5.1001252750832006E-6</v>
      </c>
      <c r="D145">
        <v>5.143346675719499E-6</v>
      </c>
      <c r="E145">
        <v>5.6606814840364445E-6</v>
      </c>
      <c r="F145">
        <v>5.7356647889605478E-6</v>
      </c>
      <c r="G145">
        <v>1.1983407559284842E-5</v>
      </c>
      <c r="H145">
        <v>2.6961640420078935E-5</v>
      </c>
      <c r="I145">
        <v>1.8032335636692663E-5</v>
      </c>
      <c r="J145">
        <v>3.172002582317646E-6</v>
      </c>
      <c r="K145">
        <v>1.5154080140769112E-5</v>
      </c>
      <c r="L145">
        <v>-8.013070080153284E-7</v>
      </c>
      <c r="M145">
        <v>-2.2419315354568428E-6</v>
      </c>
      <c r="N145">
        <v>1.7050037680706965E-5</v>
      </c>
      <c r="O145">
        <v>6.4553732593992665E-6</v>
      </c>
      <c r="P145">
        <v>5.837325727114262E-6</v>
      </c>
      <c r="Q145">
        <v>3.3333597885842894E-7</v>
      </c>
      <c r="R145">
        <v>9.9557502277884966E-6</v>
      </c>
      <c r="S145">
        <v>1.0360111582198074E-5</v>
      </c>
      <c r="T145">
        <v>1.0440760580421317E-5</v>
      </c>
      <c r="U145">
        <v>1.0521335474293903E-5</v>
      </c>
      <c r="V145">
        <v>-2.6648236647077053E-5</v>
      </c>
      <c r="W145">
        <v>9.4916005276557414E-6</v>
      </c>
      <c r="X145">
        <v>9.5282338926150342E-6</v>
      </c>
      <c r="Y145">
        <v>8.4586447646750607E-6</v>
      </c>
      <c r="Z145">
        <v>8.4586447646750607E-6</v>
      </c>
      <c r="AA145">
        <v>3.7041161347173278E-6</v>
      </c>
      <c r="AB145">
        <v>3.7959996114628189E-6</v>
      </c>
      <c r="AC145">
        <v>1.8648205355387139E-5</v>
      </c>
      <c r="AD145">
        <v>-2.6417088445240824E-5</v>
      </c>
      <c r="AE145">
        <v>2.7442998323923274E-5</v>
      </c>
      <c r="AF145">
        <v>-1.3630836264885705E-5</v>
      </c>
      <c r="AG145">
        <v>-1.3669465318133512E-6</v>
      </c>
      <c r="AH145">
        <v>1.5570345056938885E-5</v>
      </c>
      <c r="AI145">
        <v>-2.008074272694227E-5</v>
      </c>
      <c r="AJ145">
        <v>-6.7612308576889277E-5</v>
      </c>
      <c r="AK145">
        <v>-2.9183465504932227E-5</v>
      </c>
    </row>
    <row r="146" spans="1:37">
      <c r="A146" s="788">
        <v>44041</v>
      </c>
      <c r="B146">
        <v>4.9839677608731487E-6</v>
      </c>
      <c r="C146">
        <v>5.1001252750832006E-6</v>
      </c>
      <c r="D146">
        <v>5.143346675719499E-6</v>
      </c>
      <c r="E146">
        <v>5.6606814840364445E-6</v>
      </c>
      <c r="F146">
        <v>5.7356647889605478E-6</v>
      </c>
      <c r="G146">
        <v>1.931207611406194E-5</v>
      </c>
      <c r="H146">
        <v>2.0131244530318782E-5</v>
      </c>
      <c r="I146">
        <v>1.099633082963578E-5</v>
      </c>
      <c r="J146">
        <v>3.172002582317646E-6</v>
      </c>
      <c r="K146">
        <v>1.2073396212520039E-5</v>
      </c>
      <c r="L146">
        <v>2.1335777024091843E-6</v>
      </c>
      <c r="M146">
        <v>1.2810286253392178E-5</v>
      </c>
      <c r="N146">
        <v>1.4332634986561744E-5</v>
      </c>
      <c r="O146">
        <v>6.4553732593992665E-6</v>
      </c>
      <c r="P146">
        <v>5.837325727114262E-6</v>
      </c>
      <c r="Q146">
        <v>6.3068626648572488E-6</v>
      </c>
      <c r="R146">
        <v>9.9557502277884966E-6</v>
      </c>
      <c r="S146">
        <v>1.0360111582198074E-5</v>
      </c>
      <c r="T146">
        <v>1.0440760580421317E-5</v>
      </c>
      <c r="U146">
        <v>1.0521335474293903E-5</v>
      </c>
      <c r="V146">
        <v>1.3417200170105394E-5</v>
      </c>
      <c r="W146">
        <v>9.4916005276557414E-6</v>
      </c>
      <c r="X146">
        <v>9.5282338926150342E-6</v>
      </c>
      <c r="Y146">
        <v>8.4586447646750607E-6</v>
      </c>
      <c r="Z146">
        <v>8.4586447646750607E-6</v>
      </c>
      <c r="AA146">
        <v>3.7041161347173278E-6</v>
      </c>
      <c r="AB146">
        <v>3.7959996114628189E-6</v>
      </c>
      <c r="AC146">
        <v>1.287891538625463E-4</v>
      </c>
      <c r="AD146">
        <v>4.2772307580080109E-5</v>
      </c>
      <c r="AE146">
        <v>2.3494731066658893E-5</v>
      </c>
      <c r="AF146">
        <v>4.9798595577826843E-5</v>
      </c>
      <c r="AG146">
        <v>-2.8850699843890881E-5</v>
      </c>
      <c r="AH146">
        <v>-1.4424907520971253E-6</v>
      </c>
      <c r="AI146">
        <v>1.7953845607176832E-4</v>
      </c>
      <c r="AJ146">
        <v>2.3094649270840597E-4</v>
      </c>
      <c r="AK146">
        <v>6.1021561247287527E-5</v>
      </c>
    </row>
    <row r="147" spans="1:37">
      <c r="A147" s="788">
        <v>44042</v>
      </c>
      <c r="B147">
        <v>4.9839677608731487E-6</v>
      </c>
      <c r="C147">
        <v>5.1001252750832006E-6</v>
      </c>
      <c r="D147">
        <v>5.143346675719499E-6</v>
      </c>
      <c r="E147">
        <v>5.6606814840364445E-6</v>
      </c>
      <c r="F147">
        <v>5.7356647889605478E-6</v>
      </c>
      <c r="G147">
        <v>7.9986632198696838E-5</v>
      </c>
      <c r="H147">
        <v>3.1179111068877315E-5</v>
      </c>
      <c r="I147">
        <v>6.8719011407722515E-6</v>
      </c>
      <c r="J147">
        <v>3.172002582317646E-6</v>
      </c>
      <c r="K147">
        <v>1.5718837590623027E-5</v>
      </c>
      <c r="L147">
        <v>1.8962452123020059E-5</v>
      </c>
      <c r="M147">
        <v>1.172924447939181E-5</v>
      </c>
      <c r="N147">
        <v>1.5358929420813184E-5</v>
      </c>
      <c r="O147">
        <v>6.4553732593992665E-6</v>
      </c>
      <c r="P147">
        <v>5.837325727114262E-6</v>
      </c>
      <c r="Q147">
        <v>6.4907681287849075E-6</v>
      </c>
      <c r="R147">
        <v>9.9557502277884966E-6</v>
      </c>
      <c r="S147">
        <v>1.0360111582198074E-5</v>
      </c>
      <c r="T147">
        <v>1.0440760580421317E-5</v>
      </c>
      <c r="U147">
        <v>1.0521335474293903E-5</v>
      </c>
      <c r="V147">
        <v>1.6997193197304262E-4</v>
      </c>
      <c r="W147">
        <v>9.4916005276557414E-6</v>
      </c>
      <c r="X147">
        <v>9.5282338926150342E-6</v>
      </c>
      <c r="Y147">
        <v>8.4586447646750607E-6</v>
      </c>
      <c r="Z147">
        <v>8.4586447646750607E-6</v>
      </c>
      <c r="AA147">
        <v>3.7041161347173278E-6</v>
      </c>
      <c r="AB147">
        <v>3.7959996114628189E-6</v>
      </c>
      <c r="AC147">
        <v>3.2098833194205148E-5</v>
      </c>
      <c r="AD147">
        <v>5.14759708981627E-6</v>
      </c>
      <c r="AE147">
        <v>4.1068487953571653E-5</v>
      </c>
      <c r="AF147">
        <v>1.4670450317527672E-5</v>
      </c>
      <c r="AG147">
        <v>1.5096465627286727E-5</v>
      </c>
      <c r="AH147">
        <v>-1.1273887582241572E-6</v>
      </c>
      <c r="AI147">
        <v>5.9916199956544514E-5</v>
      </c>
      <c r="AJ147">
        <v>-3.370272641597394E-5</v>
      </c>
      <c r="AK147">
        <v>3.2914769469558624E-5</v>
      </c>
    </row>
    <row r="148" spans="1:37">
      <c r="A148" s="788">
        <v>44043</v>
      </c>
      <c r="B148">
        <v>4.9839677608731487E-6</v>
      </c>
      <c r="C148">
        <v>5.1001252750832006E-6</v>
      </c>
      <c r="D148">
        <v>5.143346675719499E-6</v>
      </c>
      <c r="E148">
        <v>5.6606814840364445E-6</v>
      </c>
      <c r="F148">
        <v>5.7356647889605478E-6</v>
      </c>
      <c r="G148">
        <v>5.0866178140196893E-5</v>
      </c>
      <c r="H148">
        <v>2.7515026794486629E-5</v>
      </c>
      <c r="I148">
        <v>1.8645450690127063E-5</v>
      </c>
      <c r="J148">
        <v>3.172002582317646E-6</v>
      </c>
      <c r="K148">
        <v>1.6988673569738923E-5</v>
      </c>
      <c r="L148">
        <v>6.5615461588208746E-6</v>
      </c>
      <c r="M148">
        <v>2.0696892958767423E-6</v>
      </c>
      <c r="N148">
        <v>1.8312976829821536E-5</v>
      </c>
      <c r="O148">
        <v>6.4553732593992665E-6</v>
      </c>
      <c r="P148">
        <v>5.837325727114262E-6</v>
      </c>
      <c r="Q148">
        <v>-6.0513212771183338E-4</v>
      </c>
      <c r="R148">
        <v>9.9557502277884966E-6</v>
      </c>
      <c r="S148">
        <v>1.0360111582198074E-5</v>
      </c>
      <c r="T148">
        <v>1.0440760580421317E-5</v>
      </c>
      <c r="U148">
        <v>1.0521335474293903E-5</v>
      </c>
      <c r="V148">
        <v>1.4952298545558575E-5</v>
      </c>
      <c r="W148">
        <v>9.4916005276557414E-6</v>
      </c>
      <c r="X148">
        <v>9.5282338926150342E-6</v>
      </c>
      <c r="Y148">
        <v>8.4586447646750607E-6</v>
      </c>
      <c r="Z148">
        <v>8.4586447646750607E-6</v>
      </c>
      <c r="AA148">
        <v>3.7041161347173278E-6</v>
      </c>
      <c r="AB148">
        <v>3.7959996114628189E-6</v>
      </c>
      <c r="AC148">
        <v>-1.4526484468852243E-4</v>
      </c>
      <c r="AD148">
        <v>7.231269592132272E-5</v>
      </c>
      <c r="AE148">
        <v>-7.6324842119815392E-5</v>
      </c>
      <c r="AF148">
        <v>-4.0809531157368077E-5</v>
      </c>
      <c r="AG148">
        <v>2.2365136630324578E-5</v>
      </c>
      <c r="AH148">
        <v>3.0245821413179553E-5</v>
      </c>
      <c r="AI148">
        <v>-1.1581403001147072E-4</v>
      </c>
      <c r="AJ148">
        <v>-2.6980035181009557E-5</v>
      </c>
      <c r="AK148">
        <v>-6.2227437584677641E-6</v>
      </c>
    </row>
    <row r="149" spans="1:37">
      <c r="A149" s="788">
        <v>44046</v>
      </c>
      <c r="B149">
        <v>4.9839677608731487E-6</v>
      </c>
      <c r="C149">
        <v>5.1001252750832006E-6</v>
      </c>
      <c r="D149">
        <v>5.143346675719499E-6</v>
      </c>
      <c r="E149">
        <v>5.6606814840364445E-6</v>
      </c>
      <c r="F149">
        <v>5.7356647889605478E-6</v>
      </c>
      <c r="G149">
        <v>2.7603874280970333E-5</v>
      </c>
      <c r="H149">
        <v>2.996794573484891E-5</v>
      </c>
      <c r="I149">
        <v>2.3976645073588542E-5</v>
      </c>
      <c r="J149">
        <v>-3.4273536000000604E-6</v>
      </c>
      <c r="K149">
        <v>1.658671355481829E-5</v>
      </c>
      <c r="L149">
        <v>3.8486853155063727E-6</v>
      </c>
      <c r="M149">
        <v>1.8861466153566653E-6</v>
      </c>
      <c r="N149">
        <v>1.7557688527534766E-5</v>
      </c>
      <c r="O149">
        <v>6.4553732593992665E-6</v>
      </c>
      <c r="P149">
        <v>5.837325727114262E-6</v>
      </c>
      <c r="Q149">
        <v>9.3342035014103428E-6</v>
      </c>
      <c r="R149">
        <v>9.0301906802547905E-6</v>
      </c>
      <c r="S149">
        <v>9.4345350305182769E-6</v>
      </c>
      <c r="T149">
        <v>9.5151806373041661E-6</v>
      </c>
      <c r="U149">
        <v>9.5957521428462494E-6</v>
      </c>
      <c r="V149">
        <v>4.3531148075207417E-5</v>
      </c>
      <c r="W149">
        <v>8.6501642157310607E-6</v>
      </c>
      <c r="X149">
        <v>8.6867960401848527E-6</v>
      </c>
      <c r="Y149">
        <v>8.4586447646750607E-6</v>
      </c>
      <c r="Z149">
        <v>8.4586447646750607E-6</v>
      </c>
      <c r="AA149">
        <v>3.7041161347173278E-6</v>
      </c>
      <c r="AB149">
        <v>3.7959996114628189E-6</v>
      </c>
      <c r="AC149">
        <v>-7.2151687164442868E-5</v>
      </c>
      <c r="AD149">
        <v>1.0177114057393633E-4</v>
      </c>
      <c r="AE149">
        <v>-8.1164371588005057E-6</v>
      </c>
      <c r="AF149">
        <v>-5.7958871571256461E-6</v>
      </c>
      <c r="AG149">
        <v>1.9777639915772305E-5</v>
      </c>
      <c r="AH149">
        <v>-6.959162924390361E-6</v>
      </c>
      <c r="AI149">
        <v>9.5343559449900805E-5</v>
      </c>
      <c r="AJ149">
        <v>8.7214466907403754E-5</v>
      </c>
      <c r="AK149">
        <v>3.1566500287628642E-5</v>
      </c>
    </row>
    <row r="150" spans="1:37">
      <c r="A150" s="788">
        <v>44047</v>
      </c>
      <c r="B150">
        <v>4.9839677608731487E-6</v>
      </c>
      <c r="C150">
        <v>5.1001252750832006E-6</v>
      </c>
      <c r="D150">
        <v>5.143346675719499E-6</v>
      </c>
      <c r="E150">
        <v>5.6606814840364445E-6</v>
      </c>
      <c r="F150">
        <v>5.7356647889605478E-6</v>
      </c>
      <c r="G150">
        <v>1.8405107684074552E-5</v>
      </c>
      <c r="H150">
        <v>1.6824761601775152E-5</v>
      </c>
      <c r="I150">
        <v>1.5868268377400342E-5</v>
      </c>
      <c r="J150">
        <v>2.6033821434054972E-6</v>
      </c>
      <c r="K150">
        <v>5.8211128108666804E-6</v>
      </c>
      <c r="L150">
        <v>-1.1398127013535487E-7</v>
      </c>
      <c r="M150">
        <v>4.1492168494403361E-5</v>
      </c>
      <c r="N150">
        <v>7.9164445214360061E-6</v>
      </c>
      <c r="O150">
        <v>6.4553732593992665E-6</v>
      </c>
      <c r="P150">
        <v>5.837325727114262E-6</v>
      </c>
      <c r="Q150">
        <v>5.9658966751641175E-6</v>
      </c>
      <c r="R150">
        <v>9.0301906802547905E-6</v>
      </c>
      <c r="S150">
        <v>9.4345350305182769E-6</v>
      </c>
      <c r="T150">
        <v>9.5151806373041661E-6</v>
      </c>
      <c r="U150">
        <v>9.5957521428462494E-6</v>
      </c>
      <c r="V150">
        <v>-6.6482563713532903E-5</v>
      </c>
      <c r="W150">
        <v>8.6501642157310607E-6</v>
      </c>
      <c r="X150">
        <v>8.6867960401848527E-6</v>
      </c>
      <c r="Y150">
        <v>8.4586447646750607E-6</v>
      </c>
      <c r="Z150">
        <v>8.4586447646750607E-6</v>
      </c>
      <c r="AA150">
        <v>3.7041161347173278E-6</v>
      </c>
      <c r="AB150">
        <v>3.7959996114628189E-6</v>
      </c>
      <c r="AC150">
        <v>-5.9423527408453136E-7</v>
      </c>
      <c r="AD150">
        <v>2.9268268776333484E-5</v>
      </c>
      <c r="AE150">
        <v>-3.0868859175425815E-5</v>
      </c>
      <c r="AF150">
        <v>-9.3714639069319989E-6</v>
      </c>
      <c r="AG150">
        <v>-2.6941118047529854E-6</v>
      </c>
      <c r="AH150">
        <v>-4.0021690007308045E-6</v>
      </c>
      <c r="AI150">
        <v>-8.3201906083469896E-5</v>
      </c>
      <c r="AJ150">
        <v>-2.6707743517591641E-4</v>
      </c>
      <c r="AK150">
        <v>1.6354040656297864E-5</v>
      </c>
    </row>
    <row r="151" spans="1:37">
      <c r="A151" s="788">
        <v>44048</v>
      </c>
      <c r="B151">
        <v>4.9839677608731487E-6</v>
      </c>
      <c r="C151">
        <v>5.1001252750832006E-6</v>
      </c>
      <c r="D151">
        <v>5.143346675719499E-6</v>
      </c>
      <c r="E151">
        <v>5.6606814840364445E-6</v>
      </c>
      <c r="F151">
        <v>5.7356647889605478E-6</v>
      </c>
      <c r="G151">
        <v>1.7477629772898241E-5</v>
      </c>
      <c r="H151">
        <v>1.8855371658722219E-5</v>
      </c>
      <c r="I151">
        <v>1.9700841839832606E-5</v>
      </c>
      <c r="J151">
        <v>-3.0858977659079302E-6</v>
      </c>
      <c r="K151">
        <v>9.5340453432697821E-6</v>
      </c>
      <c r="L151">
        <v>3.2683035802449471E-6</v>
      </c>
      <c r="M151">
        <v>1.960104669948919E-5</v>
      </c>
      <c r="N151">
        <v>3.0983324626106423E-5</v>
      </c>
      <c r="O151">
        <v>6.4553732593992665E-6</v>
      </c>
      <c r="P151">
        <v>5.837325727114262E-6</v>
      </c>
      <c r="Q151">
        <v>5.0784187157901782E-6</v>
      </c>
      <c r="R151">
        <v>9.0301906802547905E-6</v>
      </c>
      <c r="S151">
        <v>9.4345350305182769E-6</v>
      </c>
      <c r="T151">
        <v>9.5151806373041661E-6</v>
      </c>
      <c r="U151">
        <v>9.5957521428462494E-6</v>
      </c>
      <c r="V151">
        <v>-7.7385299556021595E-5</v>
      </c>
      <c r="W151">
        <v>8.6501642157310607E-6</v>
      </c>
      <c r="X151">
        <v>8.6867960401848527E-6</v>
      </c>
      <c r="Y151">
        <v>8.4586447646750607E-6</v>
      </c>
      <c r="Z151">
        <v>8.4586447646750607E-6</v>
      </c>
      <c r="AA151">
        <v>3.7041161347173278E-6</v>
      </c>
      <c r="AB151">
        <v>3.7959996114628189E-6</v>
      </c>
      <c r="AC151">
        <v>2.1082648123884609E-4</v>
      </c>
      <c r="AD151">
        <v>1.4472870016071782E-4</v>
      </c>
      <c r="AE151">
        <v>3.5534361596450958E-5</v>
      </c>
      <c r="AF151">
        <v>3.1991204671616426E-5</v>
      </c>
      <c r="AG151">
        <v>1.2050013365898505E-5</v>
      </c>
      <c r="AH151">
        <v>-9.3164631311493114E-6</v>
      </c>
      <c r="AI151">
        <v>1.6773314790673456E-4</v>
      </c>
      <c r="AJ151">
        <v>1.5373825135206465E-4</v>
      </c>
      <c r="AK151">
        <v>2.5987057838001705E-5</v>
      </c>
    </row>
    <row r="152" spans="1:37">
      <c r="A152" s="788">
        <v>44049</v>
      </c>
      <c r="B152">
        <v>4.4098328184267284E-6</v>
      </c>
      <c r="C152">
        <v>4.512609409858896E-6</v>
      </c>
      <c r="D152">
        <v>4.5508518624848196E-6</v>
      </c>
      <c r="E152">
        <v>5.2872368609200746E-6</v>
      </c>
      <c r="F152">
        <v>5.3622194367250126E-6</v>
      </c>
      <c r="G152">
        <v>1.4531447352268856E-5</v>
      </c>
      <c r="H152">
        <v>4.1875214404652183E-5</v>
      </c>
      <c r="I152">
        <v>-1.4968911431978427E-6</v>
      </c>
      <c r="J152">
        <v>1.3494029064474944E-6</v>
      </c>
      <c r="K152">
        <v>2.1012023974049045E-5</v>
      </c>
      <c r="L152">
        <v>1.4332617650887869E-5</v>
      </c>
      <c r="M152">
        <v>-7.7743161745786436E-6</v>
      </c>
      <c r="N152">
        <v>1.5923381292930118E-5</v>
      </c>
      <c r="O152">
        <v>6.1441525056764595E-6</v>
      </c>
      <c r="P152">
        <v>5.5261109830979653E-6</v>
      </c>
      <c r="Q152">
        <v>5.6756129289894376E-6</v>
      </c>
      <c r="R152">
        <v>9.0301906802547905E-6</v>
      </c>
      <c r="S152">
        <v>9.4345350305182769E-6</v>
      </c>
      <c r="T152">
        <v>9.5151806373041661E-6</v>
      </c>
      <c r="U152">
        <v>9.5957521428462494E-6</v>
      </c>
      <c r="V152">
        <v>8.867565471606477E-5</v>
      </c>
      <c r="W152">
        <v>8.6501642157310607E-6</v>
      </c>
      <c r="X152">
        <v>8.6867960401848527E-6</v>
      </c>
      <c r="Y152">
        <v>8.4586447646750607E-6</v>
      </c>
      <c r="Z152">
        <v>8.4586447646750607E-6</v>
      </c>
      <c r="AA152">
        <v>3.7041161347173278E-6</v>
      </c>
      <c r="AB152">
        <v>3.7959996114628189E-6</v>
      </c>
      <c r="AC152">
        <v>3.3482560300324152E-5</v>
      </c>
      <c r="AD152">
        <v>1.3621126563279074E-6</v>
      </c>
      <c r="AE152">
        <v>4.9677905372319533E-5</v>
      </c>
      <c r="AF152">
        <v>4.4971417456113331E-5</v>
      </c>
      <c r="AG152">
        <v>-3.94216859892238E-5</v>
      </c>
      <c r="AH152">
        <v>-8.2577993057975081E-6</v>
      </c>
      <c r="AI152">
        <v>1.7727593818673838E-4</v>
      </c>
      <c r="AJ152">
        <v>2.2364652852233658E-4</v>
      </c>
      <c r="AK152">
        <v>3.9525516309482092E-5</v>
      </c>
    </row>
    <row r="153" spans="1:37">
      <c r="A153" s="788">
        <v>44050</v>
      </c>
      <c r="B153">
        <v>4.4098328184267284E-6</v>
      </c>
      <c r="C153">
        <v>4.512609409858896E-6</v>
      </c>
      <c r="D153">
        <v>4.5508518624848196E-6</v>
      </c>
      <c r="E153">
        <v>5.2872368609200746E-6</v>
      </c>
      <c r="F153">
        <v>5.3622194367250126E-6</v>
      </c>
      <c r="G153">
        <v>7.7769800637682353E-5</v>
      </c>
      <c r="H153">
        <v>3.3711278432973302E-5</v>
      </c>
      <c r="I153">
        <v>4.9210261067230473E-6</v>
      </c>
      <c r="J153">
        <v>1.5606553217139664E-6</v>
      </c>
      <c r="K153">
        <v>1.4673906271269743E-5</v>
      </c>
      <c r="L153">
        <v>4.5536621083385856E-6</v>
      </c>
      <c r="M153">
        <v>4.8489873521759825E-6</v>
      </c>
      <c r="N153">
        <v>1.4624025445806411E-5</v>
      </c>
      <c r="O153">
        <v>6.1441525056764595E-6</v>
      </c>
      <c r="P153">
        <v>5.5261109830979653E-6</v>
      </c>
      <c r="Q153">
        <v>6.975429873072869E-6</v>
      </c>
      <c r="R153">
        <v>9.0301906802547905E-6</v>
      </c>
      <c r="S153">
        <v>9.4345350305182769E-6</v>
      </c>
      <c r="T153">
        <v>9.5151806373041661E-6</v>
      </c>
      <c r="U153">
        <v>9.5957521428462494E-6</v>
      </c>
      <c r="V153">
        <v>-1.2052210774290396E-4</v>
      </c>
      <c r="W153">
        <v>8.6501642157310607E-6</v>
      </c>
      <c r="X153">
        <v>8.6867960401848527E-6</v>
      </c>
      <c r="Y153">
        <v>8.4586447646750607E-6</v>
      </c>
      <c r="Z153">
        <v>8.4586447646750607E-6</v>
      </c>
      <c r="AA153">
        <v>3.7041161347173278E-6</v>
      </c>
      <c r="AB153">
        <v>3.7959996114628189E-6</v>
      </c>
      <c r="AC153">
        <v>-9.2103053087275186E-5</v>
      </c>
      <c r="AD153">
        <v>2.5876360343796147E-5</v>
      </c>
      <c r="AE153">
        <v>-1.072132499165518E-4</v>
      </c>
      <c r="AF153">
        <v>-8.1492931966153933E-5</v>
      </c>
      <c r="AG153">
        <v>-1.0523647807885172E-5</v>
      </c>
      <c r="AH153">
        <v>7.2271870194051677E-6</v>
      </c>
      <c r="AI153">
        <v>-1.0964464383932504E-4</v>
      </c>
      <c r="AJ153">
        <v>-2.3469849380554353E-4</v>
      </c>
      <c r="AK153">
        <v>1.0580363470280574E-6</v>
      </c>
    </row>
    <row r="154" spans="1:37">
      <c r="A154" s="788">
        <v>44053</v>
      </c>
      <c r="B154">
        <v>4.4098328184267284E-6</v>
      </c>
      <c r="C154">
        <v>4.512609409858896E-6</v>
      </c>
      <c r="D154">
        <v>4.5508518624848196E-6</v>
      </c>
      <c r="E154">
        <v>5.2872368609200746E-6</v>
      </c>
      <c r="F154">
        <v>5.3622194367250126E-6</v>
      </c>
      <c r="G154">
        <v>1.2349908462837788E-5</v>
      </c>
      <c r="H154">
        <v>3.5777227929608557E-5</v>
      </c>
      <c r="I154">
        <v>2.1630449027594524E-5</v>
      </c>
      <c r="J154">
        <v>4.3992503183062583E-6</v>
      </c>
      <c r="K154">
        <v>1.4759963782739762E-5</v>
      </c>
      <c r="L154">
        <v>6.0853240086260029E-6</v>
      </c>
      <c r="M154">
        <v>1.4544207186349923E-5</v>
      </c>
      <c r="N154">
        <v>1.9450287736196972E-5</v>
      </c>
      <c r="O154">
        <v>6.1441525056764595E-6</v>
      </c>
      <c r="P154">
        <v>5.5261109830979653E-6</v>
      </c>
      <c r="Q154">
        <v>1.3121182198858606E-5</v>
      </c>
      <c r="R154">
        <v>9.0301906802547905E-6</v>
      </c>
      <c r="S154">
        <v>9.4345350305182769E-6</v>
      </c>
      <c r="T154">
        <v>9.5151806373041661E-6</v>
      </c>
      <c r="U154">
        <v>9.5957521428462494E-6</v>
      </c>
      <c r="V154">
        <v>-9.2121299454172919E-5</v>
      </c>
      <c r="W154">
        <v>8.6501642157310607E-6</v>
      </c>
      <c r="X154">
        <v>8.6867960401848527E-6</v>
      </c>
      <c r="Y154">
        <v>8.4586447646750607E-6</v>
      </c>
      <c r="Z154">
        <v>8.4586447646750607E-6</v>
      </c>
      <c r="AA154">
        <v>3.7041161347173278E-6</v>
      </c>
      <c r="AB154">
        <v>3.7959996114628189E-6</v>
      </c>
      <c r="AC154">
        <v>8.7576769392838655E-5</v>
      </c>
      <c r="AD154">
        <v>-5.5134721323379937E-5</v>
      </c>
      <c r="AE154">
        <v>-5.2146621887166904E-5</v>
      </c>
      <c r="AF154">
        <v>-2.2504199911727031E-5</v>
      </c>
      <c r="AG154">
        <v>4.0014415674813899E-5</v>
      </c>
      <c r="AH154">
        <v>5.3854130722186253E-6</v>
      </c>
      <c r="AI154">
        <v>-8.154622475497919E-5</v>
      </c>
      <c r="AJ154">
        <v>-2.5056189354916162E-6</v>
      </c>
      <c r="AK154">
        <v>1.4976921228890828E-5</v>
      </c>
    </row>
    <row r="155" spans="1:37">
      <c r="A155" s="788">
        <v>44054</v>
      </c>
      <c r="B155">
        <v>4.4098328184267284E-6</v>
      </c>
      <c r="C155">
        <v>4.512609409858896E-6</v>
      </c>
      <c r="D155">
        <v>4.5508518624848196E-6</v>
      </c>
      <c r="E155">
        <v>5.2872368609200746E-6</v>
      </c>
      <c r="F155">
        <v>5.3622194367250126E-6</v>
      </c>
      <c r="G155">
        <v>2.2365802300072346E-5</v>
      </c>
      <c r="H155">
        <v>2.9929463114277153E-5</v>
      </c>
      <c r="I155">
        <v>1.9329064129621543E-5</v>
      </c>
      <c r="J155">
        <v>3.8169140664876977E-6</v>
      </c>
      <c r="K155">
        <v>8.5558460261211166E-6</v>
      </c>
      <c r="L155">
        <v>9.0738389328237188E-6</v>
      </c>
      <c r="M155">
        <v>1.2825068961171837E-5</v>
      </c>
      <c r="N155">
        <v>1.8206196429616738E-5</v>
      </c>
      <c r="O155">
        <v>6.1441525056764595E-6</v>
      </c>
      <c r="P155">
        <v>5.5261109830979653E-6</v>
      </c>
      <c r="Q155">
        <v>7.1621496138334354E-6</v>
      </c>
      <c r="R155">
        <v>9.0301906802547905E-6</v>
      </c>
      <c r="S155">
        <v>9.4345350305182769E-6</v>
      </c>
      <c r="T155">
        <v>9.5151806373041661E-6</v>
      </c>
      <c r="U155">
        <v>9.5957521428462494E-6</v>
      </c>
      <c r="V155">
        <v>-3.618821389240412E-5</v>
      </c>
      <c r="W155">
        <v>8.6501642157310607E-6</v>
      </c>
      <c r="X155">
        <v>8.6867960401848527E-6</v>
      </c>
      <c r="Y155">
        <v>8.4586447646750607E-6</v>
      </c>
      <c r="Z155">
        <v>8.4586447646750607E-6</v>
      </c>
      <c r="AA155">
        <v>3.7041161347173278E-6</v>
      </c>
      <c r="AB155">
        <v>3.7959996114628189E-6</v>
      </c>
      <c r="AC155">
        <v>-1.5197887689404611E-4</v>
      </c>
      <c r="AD155">
        <v>-1.5591976382431651E-4</v>
      </c>
      <c r="AE155">
        <v>-1.4014549320158777E-4</v>
      </c>
      <c r="AF155">
        <v>-4.6925991091484322E-5</v>
      </c>
      <c r="AG155">
        <v>2.7672199519905848E-5</v>
      </c>
      <c r="AH155">
        <v>2.0539034215172336E-7</v>
      </c>
      <c r="AI155">
        <v>-3.9605561134005151E-5</v>
      </c>
      <c r="AJ155">
        <v>-2.4933747516240614E-4</v>
      </c>
      <c r="AK155">
        <v>-2.4752503280043304E-5</v>
      </c>
    </row>
    <row r="156" spans="1:37">
      <c r="A156" s="788">
        <v>44055</v>
      </c>
      <c r="B156">
        <v>4.4098328184267284E-6</v>
      </c>
      <c r="C156">
        <v>4.512609409858896E-6</v>
      </c>
      <c r="D156">
        <v>4.5508518624848196E-6</v>
      </c>
      <c r="E156">
        <v>5.2872368609200746E-6</v>
      </c>
      <c r="F156">
        <v>5.3622194367250126E-6</v>
      </c>
      <c r="G156">
        <v>1.9434926005558851E-5</v>
      </c>
      <c r="H156">
        <v>2.4251641945518541E-5</v>
      </c>
      <c r="I156">
        <v>-6.0298215022989151E-6</v>
      </c>
      <c r="J156">
        <v>-4.1131445950270523E-6</v>
      </c>
      <c r="K156">
        <v>5.1081980569563258E-6</v>
      </c>
      <c r="L156">
        <v>-1.8928061285748754E-6</v>
      </c>
      <c r="M156">
        <v>1.2205127316059362E-5</v>
      </c>
      <c r="N156">
        <v>9.878370422632088E-6</v>
      </c>
      <c r="O156">
        <v>6.1441525056764595E-6</v>
      </c>
      <c r="P156">
        <v>5.5261109830979653E-6</v>
      </c>
      <c r="Q156">
        <v>4.1090399130325754E-6</v>
      </c>
      <c r="R156">
        <v>9.0301906802547905E-6</v>
      </c>
      <c r="S156">
        <v>9.4345350305182769E-6</v>
      </c>
      <c r="T156">
        <v>9.5151806373041661E-6</v>
      </c>
      <c r="U156">
        <v>9.5957521428462494E-6</v>
      </c>
      <c r="V156">
        <v>-8.4446298436884794E-5</v>
      </c>
      <c r="W156">
        <v>8.6501642157310607E-6</v>
      </c>
      <c r="X156">
        <v>8.6867960401848527E-6</v>
      </c>
      <c r="Y156">
        <v>8.4586447646750607E-6</v>
      </c>
      <c r="Z156">
        <v>8.4586447646750607E-6</v>
      </c>
      <c r="AA156">
        <v>3.7041161347173278E-6</v>
      </c>
      <c r="AB156">
        <v>3.7959996114628189E-6</v>
      </c>
      <c r="AC156">
        <v>1.3940695496684197E-4</v>
      </c>
      <c r="AD156">
        <v>1.500206131791193E-4</v>
      </c>
      <c r="AE156">
        <v>-4.5453075345147647E-6</v>
      </c>
      <c r="AF156">
        <v>-3.9069196795610278E-6</v>
      </c>
      <c r="AG156">
        <v>-3.4454246598381034E-6</v>
      </c>
      <c r="AH156">
        <v>7.1254283819333074E-6</v>
      </c>
      <c r="AI156">
        <v>-9.1843810080147745E-5</v>
      </c>
      <c r="AJ156">
        <v>1.4458273770068254E-5</v>
      </c>
      <c r="AK156">
        <v>4.8105253663343065E-5</v>
      </c>
    </row>
    <row r="157" spans="1:37">
      <c r="A157" s="788">
        <v>44056</v>
      </c>
      <c r="B157">
        <v>4.4098328184267284E-6</v>
      </c>
      <c r="C157">
        <v>4.512609409858896E-6</v>
      </c>
      <c r="D157">
        <v>4.5508518624848196E-6</v>
      </c>
      <c r="E157">
        <v>5.2872368609200746E-6</v>
      </c>
      <c r="F157">
        <v>5.3622194367250126E-6</v>
      </c>
      <c r="G157">
        <v>3.383966908081959E-5</v>
      </c>
      <c r="H157">
        <v>1.5377826888213519E-5</v>
      </c>
      <c r="I157">
        <v>1.6321498885129414E-5</v>
      </c>
      <c r="J157">
        <v>-2.88845642595561E-6</v>
      </c>
      <c r="K157">
        <v>4.7061533747864815E-6</v>
      </c>
      <c r="L157">
        <v>8.905507154702264E-6</v>
      </c>
      <c r="M157">
        <v>6.9542597185261458E-6</v>
      </c>
      <c r="N157">
        <v>5.0184686162367601E-6</v>
      </c>
      <c r="O157">
        <v>6.1441525056764595E-6</v>
      </c>
      <c r="P157">
        <v>5.5261109830979653E-6</v>
      </c>
      <c r="Q157">
        <v>1.253809269648798E-6</v>
      </c>
      <c r="R157">
        <v>9.0301906802547905E-6</v>
      </c>
      <c r="S157">
        <v>9.4345350305182769E-6</v>
      </c>
      <c r="T157">
        <v>9.5151806373041661E-6</v>
      </c>
      <c r="U157">
        <v>9.5957521428462494E-6</v>
      </c>
      <c r="V157">
        <v>-8.1862818350958446E-5</v>
      </c>
      <c r="W157">
        <v>8.6501642157310607E-6</v>
      </c>
      <c r="X157">
        <v>8.6867960401848527E-6</v>
      </c>
      <c r="Y157">
        <v>8.4586447646750607E-6</v>
      </c>
      <c r="Z157">
        <v>8.4586447646750607E-6</v>
      </c>
      <c r="AA157">
        <v>3.7041161347173278E-6</v>
      </c>
      <c r="AB157">
        <v>3.7959996114628189E-6</v>
      </c>
      <c r="AC157">
        <v>-8.3872319729719208E-5</v>
      </c>
      <c r="AD157">
        <v>2.651275397175246E-6</v>
      </c>
      <c r="AE157">
        <v>-4.9018825131752484E-7</v>
      </c>
      <c r="AF157">
        <v>-1.9187723589469963E-5</v>
      </c>
      <c r="AG157">
        <v>4.005445987893097E-5</v>
      </c>
      <c r="AH157">
        <v>-3.5954970418206058E-6</v>
      </c>
      <c r="AI157">
        <v>-1.9180032764399835E-5</v>
      </c>
      <c r="AJ157">
        <v>-7.820170509020841E-6</v>
      </c>
      <c r="AK157">
        <v>5.9930208714387148E-6</v>
      </c>
    </row>
    <row r="158" spans="1:37">
      <c r="A158" s="788">
        <v>44057</v>
      </c>
      <c r="B158">
        <v>4.4098328184267284E-6</v>
      </c>
      <c r="C158">
        <v>4.512609409858896E-6</v>
      </c>
      <c r="D158">
        <v>4.5508518624848196E-6</v>
      </c>
      <c r="E158">
        <v>5.2872368609200746E-6</v>
      </c>
      <c r="F158">
        <v>5.3622194367250126E-6</v>
      </c>
      <c r="G158">
        <v>1.1257251252857259E-5</v>
      </c>
      <c r="H158">
        <v>2.0978725454936864E-5</v>
      </c>
      <c r="I158">
        <v>-4.4355142428521786E-6</v>
      </c>
      <c r="J158">
        <v>4.3903890763544953E-6</v>
      </c>
      <c r="K158">
        <v>6.2973032484308083E-6</v>
      </c>
      <c r="L158">
        <v>-7.6680944178519902E-8</v>
      </c>
      <c r="M158">
        <v>8.4002382540404599E-6</v>
      </c>
      <c r="N158">
        <v>8.1578522855750175E-6</v>
      </c>
      <c r="O158">
        <v>6.1441525056764595E-6</v>
      </c>
      <c r="P158">
        <v>5.5261109830979653E-6</v>
      </c>
      <c r="Q158">
        <v>7.6543940206974527E-6</v>
      </c>
      <c r="R158">
        <v>9.0301906802547905E-6</v>
      </c>
      <c r="S158">
        <v>9.4345350305182769E-6</v>
      </c>
      <c r="T158">
        <v>9.5151806373041661E-6</v>
      </c>
      <c r="U158">
        <v>9.5957521428462494E-6</v>
      </c>
      <c r="V158">
        <v>1.3247038579750738E-5</v>
      </c>
      <c r="W158">
        <v>8.6501642157310607E-6</v>
      </c>
      <c r="X158">
        <v>8.6867960401848527E-6</v>
      </c>
      <c r="Y158">
        <v>8.4586447646750607E-6</v>
      </c>
      <c r="Z158">
        <v>8.4586447646750607E-6</v>
      </c>
      <c r="AA158">
        <v>3.7041161347173278E-6</v>
      </c>
      <c r="AB158">
        <v>3.7959996114628189E-6</v>
      </c>
      <c r="AC158">
        <v>7.0968041094121584E-5</v>
      </c>
      <c r="AD158">
        <v>9.2932735692213838E-5</v>
      </c>
      <c r="AE158">
        <v>8.2133996351096972E-6</v>
      </c>
      <c r="AF158">
        <v>4.9421533138543919E-5</v>
      </c>
      <c r="AG158">
        <v>-4.7484891637206154E-5</v>
      </c>
      <c r="AH158">
        <v>1.6334257245023131E-5</v>
      </c>
      <c r="AI158">
        <v>1.7518265589120396E-5</v>
      </c>
      <c r="AJ158">
        <v>7.2427911465561273E-5</v>
      </c>
      <c r="AK158">
        <v>-1.5626816478431227E-5</v>
      </c>
    </row>
    <row r="159" spans="1:37">
      <c r="A159" s="788">
        <v>44060</v>
      </c>
      <c r="B159">
        <v>4.4098328184267284E-6</v>
      </c>
      <c r="C159">
        <v>4.512609409858896E-6</v>
      </c>
      <c r="D159">
        <v>4.5508518624848196E-6</v>
      </c>
      <c r="E159">
        <v>5.2872368609200746E-6</v>
      </c>
      <c r="F159">
        <v>5.3622194367250126E-6</v>
      </c>
      <c r="G159">
        <v>1.345630238537865E-5</v>
      </c>
      <c r="H159">
        <v>2.4546311058909965E-5</v>
      </c>
      <c r="I159">
        <v>1.5510951608229105E-5</v>
      </c>
      <c r="J159">
        <v>4.179242088684987E-6</v>
      </c>
      <c r="K159">
        <v>1.611666009630426E-5</v>
      </c>
      <c r="L159">
        <v>-2.6244750151363407E-6</v>
      </c>
      <c r="M159">
        <v>3.5728420403870591E-5</v>
      </c>
      <c r="N159">
        <v>9.9480906133976534E-6</v>
      </c>
      <c r="O159">
        <v>6.1441525056764595E-6</v>
      </c>
      <c r="P159">
        <v>5.5261109830979653E-6</v>
      </c>
      <c r="Q159">
        <v>1.4971588260813462E-5</v>
      </c>
      <c r="R159">
        <v>9.0301906802547905E-6</v>
      </c>
      <c r="S159">
        <v>9.4345350305182769E-6</v>
      </c>
      <c r="T159">
        <v>9.5151806373041661E-6</v>
      </c>
      <c r="U159">
        <v>9.5957521428462494E-6</v>
      </c>
      <c r="V159">
        <v>1.4105278142304558E-6</v>
      </c>
      <c r="W159">
        <v>8.6501642157310607E-6</v>
      </c>
      <c r="X159">
        <v>8.6867960401848527E-6</v>
      </c>
      <c r="Y159">
        <v>8.4586447646750607E-6</v>
      </c>
      <c r="Z159">
        <v>8.4586447646750607E-6</v>
      </c>
      <c r="AA159">
        <v>3.7041161347173278E-6</v>
      </c>
      <c r="AB159">
        <v>3.7959996114628189E-6</v>
      </c>
      <c r="AC159">
        <v>2.1515145836109586E-5</v>
      </c>
      <c r="AD159">
        <v>4.6636345869455199E-5</v>
      </c>
      <c r="AE159">
        <v>-5.2558004857691798E-5</v>
      </c>
      <c r="AF159">
        <v>5.257151911014502E-6</v>
      </c>
      <c r="AG159">
        <v>2.2023324272462119E-5</v>
      </c>
      <c r="AH159">
        <v>5.8192537734647054E-6</v>
      </c>
      <c r="AI159">
        <v>-2.2416698579269867E-4</v>
      </c>
      <c r="AJ159">
        <v>-9.5216870694120337E-5</v>
      </c>
      <c r="AK159">
        <v>2.7416782532775354E-5</v>
      </c>
    </row>
    <row r="160" spans="1:37">
      <c r="A160" s="788">
        <v>44061</v>
      </c>
      <c r="B160">
        <v>4.4098328184267284E-6</v>
      </c>
      <c r="C160">
        <v>4.512609409858896E-6</v>
      </c>
      <c r="D160">
        <v>4.5508518624848196E-6</v>
      </c>
      <c r="E160">
        <v>5.2872368609200746E-6</v>
      </c>
      <c r="F160">
        <v>5.3622194367250126E-6</v>
      </c>
      <c r="G160">
        <v>1.3409712429648835E-5</v>
      </c>
      <c r="H160">
        <v>3.4936924072749776E-5</v>
      </c>
      <c r="I160">
        <v>-8.1601005068691269E-6</v>
      </c>
      <c r="J160">
        <v>6.8546081770932688E-7</v>
      </c>
      <c r="K160">
        <v>3.7491548670226396E-5</v>
      </c>
      <c r="L160">
        <v>5.3385464354732905E-6</v>
      </c>
      <c r="M160">
        <v>-3.6069267724457179E-6</v>
      </c>
      <c r="N160">
        <v>2.9607077070522793E-6</v>
      </c>
      <c r="O160">
        <v>6.1441525056764595E-6</v>
      </c>
      <c r="P160">
        <v>5.5261109830979653E-6</v>
      </c>
      <c r="Q160">
        <v>5.409405109105592E-6</v>
      </c>
      <c r="R160">
        <v>9.0301906802547905E-6</v>
      </c>
      <c r="S160">
        <v>9.4345350305182769E-6</v>
      </c>
      <c r="T160">
        <v>9.5151806373041661E-6</v>
      </c>
      <c r="U160">
        <v>9.5957521428462494E-6</v>
      </c>
      <c r="V160">
        <v>2.2307866208500429E-4</v>
      </c>
      <c r="W160">
        <v>8.6501642157310607E-6</v>
      </c>
      <c r="X160">
        <v>8.6867960401848527E-6</v>
      </c>
      <c r="Y160">
        <v>8.4586447646750607E-6</v>
      </c>
      <c r="Z160">
        <v>8.4586447646750607E-6</v>
      </c>
      <c r="AA160">
        <v>3.7041161347173278E-6</v>
      </c>
      <c r="AB160">
        <v>3.7959996114628189E-6</v>
      </c>
      <c r="AC160">
        <v>1.9127231278641689E-4</v>
      </c>
      <c r="AD160">
        <v>8.0137219490228342E-5</v>
      </c>
      <c r="AE160">
        <v>9.4834382439595855E-5</v>
      </c>
      <c r="AF160">
        <v>4.535342181739566E-5</v>
      </c>
      <c r="AG160">
        <v>2.3633660740909335E-5</v>
      </c>
      <c r="AH160">
        <v>7.6993662666779984E-7</v>
      </c>
      <c r="AI160">
        <v>3.8231444287367022E-4</v>
      </c>
      <c r="AJ160">
        <v>3.920375832379031E-4</v>
      </c>
      <c r="AK160">
        <v>1.2495566383766699E-5</v>
      </c>
    </row>
    <row r="161" spans="1:37">
      <c r="A161" s="788">
        <v>44062</v>
      </c>
      <c r="B161">
        <v>4.4098328184267284E-6</v>
      </c>
      <c r="C161">
        <v>4.512609409858896E-6</v>
      </c>
      <c r="D161">
        <v>4.5508518624848196E-6</v>
      </c>
      <c r="E161">
        <v>5.2872368609200746E-6</v>
      </c>
      <c r="F161">
        <v>5.3622194367250126E-6</v>
      </c>
      <c r="G161">
        <v>1.8657159172107641E-5</v>
      </c>
      <c r="H161">
        <v>1.1407587289370724E-5</v>
      </c>
      <c r="I161">
        <v>3.2607864075546901E-5</v>
      </c>
      <c r="J161">
        <v>2.625844736826366E-7</v>
      </c>
      <c r="K161">
        <v>9.8944950565680768E-6</v>
      </c>
      <c r="L161">
        <v>-3.9820517827422464E-7</v>
      </c>
      <c r="M161">
        <v>1.9508800346744692E-5</v>
      </c>
      <c r="N161">
        <v>1.5204821603163056E-5</v>
      </c>
      <c r="O161">
        <v>6.1441525056764595E-6</v>
      </c>
      <c r="P161">
        <v>5.5261109830979653E-6</v>
      </c>
      <c r="Q161">
        <v>6.4380395396739235E-6</v>
      </c>
      <c r="R161">
        <v>9.0301906802547905E-6</v>
      </c>
      <c r="S161">
        <v>9.4345350305182769E-6</v>
      </c>
      <c r="T161">
        <v>9.5151806373041661E-6</v>
      </c>
      <c r="U161">
        <v>9.5957521428462494E-6</v>
      </c>
      <c r="V161">
        <v>-9.2955860787064207E-5</v>
      </c>
      <c r="W161">
        <v>8.6501642157310607E-6</v>
      </c>
      <c r="X161">
        <v>8.6867960401848527E-6</v>
      </c>
      <c r="Y161">
        <v>8.4586447646750607E-6</v>
      </c>
      <c r="Z161">
        <v>8.4586447646750607E-6</v>
      </c>
      <c r="AA161">
        <v>3.7041161347173278E-6</v>
      </c>
      <c r="AB161">
        <v>3.7959996114628189E-6</v>
      </c>
      <c r="AC161">
        <v>-1.6276373437685567E-4</v>
      </c>
      <c r="AD161">
        <v>-1.1704961537311599E-4</v>
      </c>
      <c r="AE161">
        <v>-1.4486498822543492E-4</v>
      </c>
      <c r="AF161">
        <v>-6.2783944750130502E-5</v>
      </c>
      <c r="AG161">
        <v>2.4672588291358987E-5</v>
      </c>
      <c r="AH161">
        <v>4.968163049328123E-6</v>
      </c>
      <c r="AI161">
        <v>-6.8687342715182393E-5</v>
      </c>
      <c r="AJ161">
        <v>-7.8001247153372544E-5</v>
      </c>
      <c r="AK161">
        <v>-2.5179549785111501E-5</v>
      </c>
    </row>
    <row r="162" spans="1:37">
      <c r="A162" s="788">
        <v>44063</v>
      </c>
      <c r="B162">
        <v>4.4098328184267284E-6</v>
      </c>
      <c r="C162">
        <v>4.512609409858896E-6</v>
      </c>
      <c r="D162">
        <v>4.5508518624848196E-6</v>
      </c>
      <c r="E162">
        <v>5.2872368609200746E-6</v>
      </c>
      <c r="F162">
        <v>5.3622194367250126E-6</v>
      </c>
      <c r="G162">
        <v>1.5146322875139618E-5</v>
      </c>
      <c r="H162">
        <v>1.5669002681437404E-5</v>
      </c>
      <c r="I162">
        <v>1.2691963063477374E-5</v>
      </c>
      <c r="J162">
        <v>4.8423703874220797E-6</v>
      </c>
      <c r="K162">
        <v>1.0255251157917656E-5</v>
      </c>
      <c r="L162">
        <v>-6.6582920156179171E-6</v>
      </c>
      <c r="M162">
        <v>-1.8869305658370196E-6</v>
      </c>
      <c r="N162">
        <v>7.7435487742661739E-6</v>
      </c>
      <c r="O162">
        <v>6.1441525056764595E-6</v>
      </c>
      <c r="P162">
        <v>5.5261109830979653E-6</v>
      </c>
      <c r="Q162">
        <v>5.9879193458414197E-6</v>
      </c>
      <c r="R162">
        <v>9.0301906802547905E-6</v>
      </c>
      <c r="S162">
        <v>9.4345350305182769E-6</v>
      </c>
      <c r="T162">
        <v>9.5151806373041661E-6</v>
      </c>
      <c r="U162">
        <v>9.5957521428462494E-6</v>
      </c>
      <c r="V162">
        <v>5.8101365944752906E-5</v>
      </c>
      <c r="W162">
        <v>8.6501642157310607E-6</v>
      </c>
      <c r="X162">
        <v>8.6867960401848527E-6</v>
      </c>
      <c r="Y162">
        <v>8.4586447646750607E-6</v>
      </c>
      <c r="Z162">
        <v>8.4586447646750607E-6</v>
      </c>
      <c r="AA162">
        <v>3.7041161347173278E-6</v>
      </c>
      <c r="AB162">
        <v>3.7959996114628189E-6</v>
      </c>
      <c r="AC162">
        <v>-4.6883351607490686E-5</v>
      </c>
      <c r="AD162">
        <v>-2.7946213175478186E-6</v>
      </c>
      <c r="AE162">
        <v>2.4567944266207232E-5</v>
      </c>
      <c r="AF162">
        <v>-3.147100733449926E-6</v>
      </c>
      <c r="AG162">
        <v>-8.1455601460611596E-6</v>
      </c>
      <c r="AH162">
        <v>2.9234567475500128E-6</v>
      </c>
      <c r="AI162">
        <v>4.8403993666157329E-5</v>
      </c>
      <c r="AJ162">
        <v>1.2214917348397081E-4</v>
      </c>
      <c r="AK162">
        <v>1.2137559002022291E-5</v>
      </c>
    </row>
    <row r="163" spans="1:37">
      <c r="A163" s="788">
        <v>44064</v>
      </c>
      <c r="B163">
        <v>4.4098328184267284E-6</v>
      </c>
      <c r="C163">
        <v>4.512609409858896E-6</v>
      </c>
      <c r="D163">
        <v>4.5508518624848196E-6</v>
      </c>
      <c r="E163">
        <v>5.2872368609200746E-6</v>
      </c>
      <c r="F163">
        <v>5.3622194367250126E-6</v>
      </c>
      <c r="G163">
        <v>1.8041349313946853E-5</v>
      </c>
      <c r="H163">
        <v>1.8382094478344867E-5</v>
      </c>
      <c r="I163">
        <v>1.750199317940826E-5</v>
      </c>
      <c r="J163">
        <v>2.2994907297686497E-6</v>
      </c>
      <c r="K163">
        <v>1.1638340764960731E-5</v>
      </c>
      <c r="L163">
        <v>1.4856406177671034E-5</v>
      </c>
      <c r="M163">
        <v>8.1989923088656281E-6</v>
      </c>
      <c r="N163">
        <v>8.4451835123047662E-6</v>
      </c>
      <c r="O163">
        <v>6.1441525056764595E-6</v>
      </c>
      <c r="P163">
        <v>5.5261109830979653E-6</v>
      </c>
      <c r="Q163">
        <v>6.0405405450794094E-6</v>
      </c>
      <c r="R163">
        <v>9.0301906802547905E-6</v>
      </c>
      <c r="S163">
        <v>9.4345350305182769E-6</v>
      </c>
      <c r="T163">
        <v>9.5151806373041661E-6</v>
      </c>
      <c r="U163">
        <v>9.5957521428462494E-6</v>
      </c>
      <c r="V163">
        <v>9.5550427197301793E-6</v>
      </c>
      <c r="W163">
        <v>8.6501642157310607E-6</v>
      </c>
      <c r="X163">
        <v>8.6867960401848527E-6</v>
      </c>
      <c r="Y163">
        <v>8.4586447646750607E-6</v>
      </c>
      <c r="Z163">
        <v>8.4586447646750607E-6</v>
      </c>
      <c r="AA163">
        <v>3.7041161347173278E-6</v>
      </c>
      <c r="AB163">
        <v>3.7959996114628189E-6</v>
      </c>
      <c r="AC163">
        <v>-2.4250846467879784E-5</v>
      </c>
      <c r="AD163">
        <v>-3.5033198328654479E-5</v>
      </c>
      <c r="AE163">
        <v>2.7229893478181167E-5</v>
      </c>
      <c r="AF163">
        <v>1.4222023269327978E-5</v>
      </c>
      <c r="AG163">
        <v>2.0950727677071514E-6</v>
      </c>
      <c r="AH163">
        <v>-2.4151458325580856E-5</v>
      </c>
      <c r="AI163">
        <v>1.536096143206489E-5</v>
      </c>
      <c r="AJ163">
        <v>1.5559920132801608E-5</v>
      </c>
      <c r="AK163">
        <v>1.741795249812772E-5</v>
      </c>
    </row>
    <row r="164" spans="1:37">
      <c r="A164" s="788">
        <v>44067</v>
      </c>
      <c r="B164">
        <v>4.4098328184267284E-6</v>
      </c>
      <c r="C164">
        <v>4.512609409858896E-6</v>
      </c>
      <c r="D164">
        <v>4.5508518624848196E-6</v>
      </c>
      <c r="E164">
        <v>5.2872368609200746E-6</v>
      </c>
      <c r="F164">
        <v>5.3622194367250126E-6</v>
      </c>
      <c r="G164">
        <v>1.2971371996215453E-5</v>
      </c>
      <c r="H164">
        <v>2.5566928704257918E-5</v>
      </c>
      <c r="I164">
        <v>1.5832632306064909E-5</v>
      </c>
      <c r="J164">
        <v>-5.6257312425600505E-8</v>
      </c>
      <c r="K164">
        <v>1.394791198097778E-5</v>
      </c>
      <c r="L164">
        <v>1.2755994415465466E-5</v>
      </c>
      <c r="M164">
        <v>9.9397215328963282E-6</v>
      </c>
      <c r="N164">
        <v>1.210794356360907E-5</v>
      </c>
      <c r="O164">
        <v>6.1441525056764595E-6</v>
      </c>
      <c r="P164">
        <v>5.5261109830979653E-6</v>
      </c>
      <c r="Q164">
        <v>1.4354322466509473E-5</v>
      </c>
      <c r="R164">
        <v>9.0301906802547905E-6</v>
      </c>
      <c r="S164">
        <v>9.4345350305182769E-6</v>
      </c>
      <c r="T164">
        <v>9.5151806373041661E-6</v>
      </c>
      <c r="U164">
        <v>9.5957521428462494E-6</v>
      </c>
      <c r="V164">
        <v>1.8566820683973529E-5</v>
      </c>
      <c r="W164">
        <v>8.6501642157310607E-6</v>
      </c>
      <c r="X164">
        <v>8.6867960401848527E-6</v>
      </c>
      <c r="Y164">
        <v>8.4586447646750607E-6</v>
      </c>
      <c r="Z164">
        <v>8.4586447646750607E-6</v>
      </c>
      <c r="AA164">
        <v>3.7041161347173278E-6</v>
      </c>
      <c r="AB164">
        <v>3.7959996114628189E-6</v>
      </c>
      <c r="AC164">
        <v>2.6731730396062359E-5</v>
      </c>
      <c r="AD164">
        <v>-5.3645394951781781E-5</v>
      </c>
      <c r="AE164">
        <v>2.9361287671586522E-5</v>
      </c>
      <c r="AF164">
        <v>1.5845044782641928E-5</v>
      </c>
      <c r="AG164">
        <v>9.9556735094719081E-6</v>
      </c>
      <c r="AH164">
        <v>-2.7818803137891201E-6</v>
      </c>
      <c r="AI164">
        <v>6.0903547393347246E-5</v>
      </c>
      <c r="AJ164">
        <v>1.649289209640692E-4</v>
      </c>
      <c r="AK164">
        <v>5.4598481307429616E-5</v>
      </c>
    </row>
    <row r="165" spans="1:37">
      <c r="A165" s="788">
        <v>44068</v>
      </c>
      <c r="B165">
        <v>4.4098328184267284E-6</v>
      </c>
      <c r="C165">
        <v>4.512609409858896E-6</v>
      </c>
      <c r="D165">
        <v>4.5508518624848196E-6</v>
      </c>
      <c r="E165">
        <v>5.2872368609200746E-6</v>
      </c>
      <c r="F165">
        <v>5.3622194367250126E-6</v>
      </c>
      <c r="G165">
        <v>1.9862095879219055E-5</v>
      </c>
      <c r="H165">
        <v>2.8004662267517232E-5</v>
      </c>
      <c r="I165">
        <v>5.494194269715535E-7</v>
      </c>
      <c r="J165">
        <v>1.17661186717271E-5</v>
      </c>
      <c r="K165">
        <v>1.3764154349445335E-5</v>
      </c>
      <c r="L165">
        <v>7.7377645998751628E-6</v>
      </c>
      <c r="M165">
        <v>1.6035235576958939E-5</v>
      </c>
      <c r="N165">
        <v>1.7155143009443918E-5</v>
      </c>
      <c r="O165">
        <v>6.1441525056764595E-6</v>
      </c>
      <c r="P165">
        <v>5.5261109830979653E-6</v>
      </c>
      <c r="Q165">
        <v>5.0162552483072883E-6</v>
      </c>
      <c r="R165">
        <v>9.0301906802547905E-6</v>
      </c>
      <c r="S165">
        <v>9.4345350305182769E-6</v>
      </c>
      <c r="T165">
        <v>9.5151806373041661E-6</v>
      </c>
      <c r="U165">
        <v>9.5957521428462494E-6</v>
      </c>
      <c r="V165">
        <v>-1.3827285453690497E-5</v>
      </c>
      <c r="W165">
        <v>8.6501642157310607E-6</v>
      </c>
      <c r="X165">
        <v>8.6867960401848527E-6</v>
      </c>
      <c r="Y165">
        <v>8.4586447646750607E-6</v>
      </c>
      <c r="Z165">
        <v>8.4586447646750607E-6</v>
      </c>
      <c r="AA165">
        <v>3.7041161347173278E-6</v>
      </c>
      <c r="AB165">
        <v>3.7959996114628189E-6</v>
      </c>
      <c r="AC165">
        <v>-2.2090364174554011E-5</v>
      </c>
      <c r="AD165">
        <v>6.2834884789308994E-6</v>
      </c>
      <c r="AE165">
        <v>3.1123168277685799E-5</v>
      </c>
      <c r="AF165">
        <v>3.5381347174989751E-5</v>
      </c>
      <c r="AG165">
        <v>-7.9173121234399343E-7</v>
      </c>
      <c r="AH165">
        <v>8.7150032422345096E-6</v>
      </c>
      <c r="AI165">
        <v>7.4024656373263827E-5</v>
      </c>
      <c r="AJ165">
        <v>1.3625482282131341E-5</v>
      </c>
      <c r="AK165">
        <v>2.5878891108758186E-5</v>
      </c>
    </row>
    <row r="166" spans="1:37">
      <c r="A166" s="788">
        <v>44069</v>
      </c>
      <c r="B166">
        <v>4.4098328184267284E-6</v>
      </c>
      <c r="C166">
        <v>4.512609409858896E-6</v>
      </c>
      <c r="D166">
        <v>4.5508518624848196E-6</v>
      </c>
      <c r="E166">
        <v>5.2872368609200746E-6</v>
      </c>
      <c r="F166">
        <v>5.3622194367250126E-6</v>
      </c>
      <c r="G166">
        <v>5.6596589348586688E-5</v>
      </c>
      <c r="H166">
        <v>1.3516592248906534E-5</v>
      </c>
      <c r="I166">
        <v>2.4685719933140147E-5</v>
      </c>
      <c r="J166">
        <v>2.0500877217159541E-6</v>
      </c>
      <c r="K166">
        <v>6.5379813377376195E-6</v>
      </c>
      <c r="L166">
        <v>1.4032967939726859E-6</v>
      </c>
      <c r="M166">
        <v>1.4491561650567066E-5</v>
      </c>
      <c r="N166">
        <v>1.7780852439705086E-5</v>
      </c>
      <c r="O166">
        <v>6.1441525056764595E-6</v>
      </c>
      <c r="P166">
        <v>5.5261109830979653E-6</v>
      </c>
      <c r="Q166">
        <v>8.8952081949074118E-6</v>
      </c>
      <c r="R166">
        <v>9.0301906802547905E-6</v>
      </c>
      <c r="S166">
        <v>9.4345350305182769E-6</v>
      </c>
      <c r="T166">
        <v>9.5151806373041661E-6</v>
      </c>
      <c r="U166">
        <v>9.5957521428462494E-6</v>
      </c>
      <c r="V166">
        <v>-1.416157494781285E-4</v>
      </c>
      <c r="W166">
        <v>8.6501642157310607E-6</v>
      </c>
      <c r="X166">
        <v>8.6867960401848527E-6</v>
      </c>
      <c r="Y166">
        <v>8.4586447646750607E-6</v>
      </c>
      <c r="Z166">
        <v>8.4586447646750607E-6</v>
      </c>
      <c r="AA166">
        <v>3.7041161347173278E-6</v>
      </c>
      <c r="AB166">
        <v>3.7959996114628189E-6</v>
      </c>
      <c r="AC166">
        <v>-3.8485026894274915E-5</v>
      </c>
      <c r="AD166">
        <v>9.6081751787885367E-5</v>
      </c>
      <c r="AE166">
        <v>2.5776609497202287E-5</v>
      </c>
      <c r="AF166">
        <v>1.395232027084914E-6</v>
      </c>
      <c r="AG166">
        <v>-5.0974302608064463E-6</v>
      </c>
      <c r="AH166">
        <v>-3.6894007818913942E-5</v>
      </c>
      <c r="AI166">
        <v>-6.5512566400297573E-5</v>
      </c>
      <c r="AJ166">
        <v>-1.9233386368952556E-5</v>
      </c>
      <c r="AK166">
        <v>5.4198877405372551E-5</v>
      </c>
    </row>
    <row r="167" spans="1:37">
      <c r="A167" s="788">
        <v>44070</v>
      </c>
      <c r="B167">
        <v>4.4098328184267284E-6</v>
      </c>
      <c r="C167">
        <v>4.512609409858896E-6</v>
      </c>
      <c r="D167">
        <v>4.5508518624848196E-6</v>
      </c>
      <c r="E167">
        <v>5.2872368609200746E-6</v>
      </c>
      <c r="F167">
        <v>5.3622194367250126E-6</v>
      </c>
      <c r="G167">
        <v>1.3545735127124203E-5</v>
      </c>
      <c r="H167">
        <v>0</v>
      </c>
      <c r="I167">
        <v>2.7015404702410707E-7</v>
      </c>
      <c r="J167">
        <v>0</v>
      </c>
      <c r="K167">
        <v>5.8556906693240761E-6</v>
      </c>
      <c r="L167">
        <v>-5.728991002419548E-6</v>
      </c>
      <c r="M167">
        <v>3.4812029350348439E-6</v>
      </c>
      <c r="N167">
        <v>1.7657331527323095E-5</v>
      </c>
      <c r="O167">
        <v>0</v>
      </c>
      <c r="P167">
        <v>5.5261109830979653E-6</v>
      </c>
      <c r="Q167">
        <v>-9.4215225422189518E-7</v>
      </c>
      <c r="R167">
        <v>9.0301906802547905E-6</v>
      </c>
      <c r="S167">
        <v>9.4345350305182769E-6</v>
      </c>
      <c r="T167">
        <v>9.5151806373041661E-6</v>
      </c>
      <c r="U167">
        <v>9.5957521428462494E-6</v>
      </c>
      <c r="V167">
        <v>7.4632184876208826E-6</v>
      </c>
      <c r="W167">
        <v>8.6501642157310607E-6</v>
      </c>
      <c r="X167">
        <v>8.6867960401848527E-6</v>
      </c>
      <c r="Y167">
        <v>8.4586447646750607E-6</v>
      </c>
      <c r="Z167">
        <v>8.4586447646750607E-6</v>
      </c>
      <c r="AA167">
        <v>3.7041161347173278E-6</v>
      </c>
      <c r="AB167">
        <v>3.7959996114628189E-6</v>
      </c>
      <c r="AC167">
        <v>-8.6812476193004484E-5</v>
      </c>
      <c r="AD167">
        <v>5.7042912310845129E-5</v>
      </c>
      <c r="AE167">
        <v>-2.6966223834162808E-6</v>
      </c>
      <c r="AF167">
        <v>-3.6375738269078808E-5</v>
      </c>
      <c r="AG167">
        <v>2.7033374711482592E-6</v>
      </c>
      <c r="AH167">
        <v>1.6503676273236234E-5</v>
      </c>
      <c r="AI167">
        <v>1.6941391087328394E-5</v>
      </c>
      <c r="AJ167">
        <v>7.7986060763424188E-6</v>
      </c>
      <c r="AK167">
        <v>9.3858859382567338E-6</v>
      </c>
    </row>
    <row r="168" spans="1:37">
      <c r="A168" s="788">
        <v>44071</v>
      </c>
      <c r="B168">
        <v>4.4098328184267284E-6</v>
      </c>
      <c r="C168">
        <v>4.512609409858896E-6</v>
      </c>
      <c r="D168">
        <v>4.5508518624848196E-6</v>
      </c>
      <c r="E168">
        <v>5.2872368609200746E-6</v>
      </c>
      <c r="F168">
        <v>5.3622194367250126E-6</v>
      </c>
      <c r="G168">
        <v>7.170487598017417E-6</v>
      </c>
      <c r="H168">
        <v>3.1921467279109092E-5</v>
      </c>
      <c r="I168">
        <v>2.9840189006145579E-5</v>
      </c>
      <c r="J168">
        <v>1.0091650112258322E-5</v>
      </c>
      <c r="K168">
        <v>1.0558950704273684E-5</v>
      </c>
      <c r="L168">
        <v>1.4630853230278264E-5</v>
      </c>
      <c r="M168">
        <v>-1.2987797052232963E-8</v>
      </c>
      <c r="N168">
        <v>2.3205356217260944E-6</v>
      </c>
      <c r="O168">
        <v>-2.882048000000026E-6</v>
      </c>
      <c r="P168">
        <v>5.5261109830979653E-6</v>
      </c>
      <c r="Q168">
        <v>7.0730606396693933E-6</v>
      </c>
      <c r="R168">
        <v>9.0301906802547905E-6</v>
      </c>
      <c r="S168">
        <v>9.4345350305182769E-6</v>
      </c>
      <c r="T168">
        <v>9.5151806373041661E-6</v>
      </c>
      <c r="U168">
        <v>9.5957521428462494E-6</v>
      </c>
      <c r="V168">
        <v>7.7342677762042296E-5</v>
      </c>
      <c r="W168">
        <v>8.6501642157310607E-6</v>
      </c>
      <c r="X168">
        <v>8.6867960401848527E-6</v>
      </c>
      <c r="Y168">
        <v>8.4586447646750607E-6</v>
      </c>
      <c r="Z168">
        <v>8.4586447646750607E-6</v>
      </c>
      <c r="AA168">
        <v>3.7041161347173278E-6</v>
      </c>
      <c r="AB168">
        <v>3.7959996114628189E-6</v>
      </c>
      <c r="AC168">
        <v>1.4859713929672448E-4</v>
      </c>
      <c r="AD168">
        <v>1.2443223275709903E-5</v>
      </c>
      <c r="AE168">
        <v>1.4216615249099118E-4</v>
      </c>
      <c r="AF168">
        <v>8.0411029162208442E-5</v>
      </c>
      <c r="AG168">
        <v>1.5561430856392277E-5</v>
      </c>
      <c r="AH168">
        <v>2.376726039992505E-5</v>
      </c>
      <c r="AI168">
        <v>8.8413633538708686E-5</v>
      </c>
      <c r="AJ168">
        <v>1.112710402771E-4</v>
      </c>
      <c r="AK168">
        <v>2.5814840834093023E-5</v>
      </c>
    </row>
    <row r="169" spans="1:37">
      <c r="A169" s="788">
        <v>44074</v>
      </c>
      <c r="B169">
        <v>4.4098328184267284E-6</v>
      </c>
      <c r="C169">
        <v>4.512609409858896E-6</v>
      </c>
      <c r="D169">
        <v>4.5508518624848196E-6</v>
      </c>
      <c r="E169">
        <v>5.2872368609200746E-6</v>
      </c>
      <c r="F169">
        <v>5.3622194367250126E-6</v>
      </c>
      <c r="G169">
        <v>1.3909187570533277E-5</v>
      </c>
      <c r="H169">
        <v>6.0085464483563553E-6</v>
      </c>
      <c r="I169">
        <v>1.5447961765741523E-5</v>
      </c>
      <c r="J169">
        <v>-6.1383249284290289E-7</v>
      </c>
      <c r="K169">
        <v>6.461759053746619E-6</v>
      </c>
      <c r="L169">
        <v>-8.7250935867103861E-6</v>
      </c>
      <c r="M169">
        <v>5.9094506564917997E-6</v>
      </c>
      <c r="N169">
        <v>7.9734355576761126E-6</v>
      </c>
      <c r="O169">
        <v>-1.5755018960028622E-6</v>
      </c>
      <c r="P169">
        <v>5.5261109830979653E-6</v>
      </c>
      <c r="Q169">
        <v>1.0941364604470038E-5</v>
      </c>
      <c r="R169">
        <v>9.0301906802547905E-6</v>
      </c>
      <c r="S169">
        <v>9.4345350305182769E-6</v>
      </c>
      <c r="T169">
        <v>9.5151806373041661E-6</v>
      </c>
      <c r="U169">
        <v>9.5957521428462494E-6</v>
      </c>
      <c r="V169">
        <v>-8.9188231684842251E-5</v>
      </c>
      <c r="W169">
        <v>8.6501642157310607E-6</v>
      </c>
      <c r="X169">
        <v>8.6867960401848527E-6</v>
      </c>
      <c r="Y169">
        <v>8.4586447646750607E-6</v>
      </c>
      <c r="Z169">
        <v>8.4586447646750607E-6</v>
      </c>
      <c r="AA169">
        <v>3.7041161347173278E-6</v>
      </c>
      <c r="AB169">
        <v>3.7959996114628189E-6</v>
      </c>
      <c r="AC169">
        <v>-1.5415849300525755E-4</v>
      </c>
      <c r="AD169">
        <v>-3.149468916072429E-5</v>
      </c>
      <c r="AE169">
        <v>9.8279070095974596E-5</v>
      </c>
      <c r="AF169">
        <v>-4.078021798194498E-5</v>
      </c>
      <c r="AG169">
        <v>-1.3887627758893961E-5</v>
      </c>
      <c r="AH169">
        <v>-1.4027635916591396E-5</v>
      </c>
      <c r="AI169">
        <v>-1.6057805052612339E-4</v>
      </c>
      <c r="AJ169">
        <v>-2.2958923307630775E-4</v>
      </c>
      <c r="AK169">
        <v>-2.1186532400512826E-5</v>
      </c>
    </row>
    <row r="170" spans="1:37">
      <c r="A170" s="788">
        <v>44075</v>
      </c>
      <c r="B170">
        <v>4.4098328184267284E-6</v>
      </c>
      <c r="C170">
        <v>4.512609409858896E-6</v>
      </c>
      <c r="D170">
        <v>4.5508518624848196E-6</v>
      </c>
      <c r="E170">
        <v>5.2872368609200746E-6</v>
      </c>
      <c r="F170">
        <v>5.3622194367250126E-6</v>
      </c>
      <c r="G170">
        <v>1.2597203106139432E-5</v>
      </c>
      <c r="H170">
        <v>1.6428736258158948E-5</v>
      </c>
      <c r="I170">
        <v>6.1175769667300985E-6</v>
      </c>
      <c r="J170">
        <v>1.082744076003337E-5</v>
      </c>
      <c r="K170">
        <v>1.1548505463281345E-5</v>
      </c>
      <c r="L170">
        <v>1.4642304257591833E-5</v>
      </c>
      <c r="M170">
        <v>4.1940924203743185E-6</v>
      </c>
      <c r="N170">
        <v>1.1166401411259131E-5</v>
      </c>
      <c r="O170">
        <v>-9.6333418667242663E-6</v>
      </c>
      <c r="P170">
        <v>5.5261109830979653E-6</v>
      </c>
      <c r="Q170">
        <v>2.9107978780373858E-6</v>
      </c>
      <c r="R170">
        <v>1.3204296892651791E-5</v>
      </c>
      <c r="S170">
        <v>1.3608717928543791E-5</v>
      </c>
      <c r="T170">
        <v>1.3689378830113343E-5</v>
      </c>
      <c r="U170">
        <v>1.3769965616384994E-5</v>
      </c>
      <c r="V170">
        <v>5.5719357733157177E-5</v>
      </c>
      <c r="W170">
        <v>1.2444889845557584E-5</v>
      </c>
      <c r="X170">
        <v>1.2481528617391825E-5</v>
      </c>
      <c r="Y170">
        <v>8.4586447646750607E-6</v>
      </c>
      <c r="Z170">
        <v>8.4586447646750607E-6</v>
      </c>
      <c r="AA170">
        <v>3.7041161347173278E-6</v>
      </c>
      <c r="AB170">
        <v>3.7959996114628189E-6</v>
      </c>
      <c r="AC170">
        <v>8.5812055544104429E-5</v>
      </c>
      <c r="AD170">
        <v>-8.8867572721892943E-5</v>
      </c>
      <c r="AE170">
        <v>7.5187302510870693E-5</v>
      </c>
      <c r="AF170">
        <v>2.3467683764316628E-5</v>
      </c>
      <c r="AG170">
        <v>-1.3654934322805401E-5</v>
      </c>
      <c r="AH170">
        <v>4.8590371188295127E-6</v>
      </c>
      <c r="AI170">
        <v>2.4491641218536974E-4</v>
      </c>
      <c r="AJ170">
        <v>3.6780918416013942E-4</v>
      </c>
      <c r="AK170">
        <v>5.1964846454591876E-5</v>
      </c>
    </row>
    <row r="171" spans="1:37">
      <c r="A171" s="788">
        <v>44076</v>
      </c>
      <c r="B171">
        <v>4.4098328184267284E-6</v>
      </c>
      <c r="C171">
        <v>4.512609409858896E-6</v>
      </c>
      <c r="D171">
        <v>4.5508518624848196E-6</v>
      </c>
      <c r="E171">
        <v>5.2872368609200746E-6</v>
      </c>
      <c r="F171">
        <v>5.3622194367250126E-6</v>
      </c>
      <c r="G171">
        <v>1.7767223317292746E-5</v>
      </c>
      <c r="H171">
        <v>5.2620748394915034E-6</v>
      </c>
      <c r="I171">
        <v>1.7068902115570948E-5</v>
      </c>
      <c r="J171">
        <v>1.1478836952267102E-5</v>
      </c>
      <c r="K171">
        <v>4.1719940434120423E-6</v>
      </c>
      <c r="L171">
        <v>1.6764706080948599E-6</v>
      </c>
      <c r="M171">
        <v>7.2962657554455752E-6</v>
      </c>
      <c r="N171">
        <v>1.2029427851990705E-5</v>
      </c>
      <c r="O171">
        <v>-1.5166357656291041E-6</v>
      </c>
      <c r="P171">
        <v>5.5261109830979653E-6</v>
      </c>
      <c r="Q171">
        <v>5.6520675599145425E-6</v>
      </c>
      <c r="R171">
        <v>1.3204296892651791E-5</v>
      </c>
      <c r="S171">
        <v>1.3608717928543791E-5</v>
      </c>
      <c r="T171">
        <v>1.3689378830113343E-5</v>
      </c>
      <c r="U171">
        <v>1.3769965616384994E-5</v>
      </c>
      <c r="V171">
        <v>6.7881487516436864E-6</v>
      </c>
      <c r="W171">
        <v>1.2444889845557584E-5</v>
      </c>
      <c r="X171">
        <v>1.2481528617391825E-5</v>
      </c>
      <c r="Y171">
        <v>8.4586447646750607E-6</v>
      </c>
      <c r="Z171">
        <v>8.4586447646750607E-6</v>
      </c>
      <c r="AA171">
        <v>3.7041161347173278E-6</v>
      </c>
      <c r="AB171">
        <v>3.7959996114628189E-6</v>
      </c>
      <c r="AC171">
        <v>-5.6206906397468505E-5</v>
      </c>
      <c r="AD171">
        <v>-2.8054652957709704E-5</v>
      </c>
      <c r="AE171">
        <v>-4.0293959935433497E-6</v>
      </c>
      <c r="AF171">
        <v>7.2151706148326777E-6</v>
      </c>
      <c r="AG171">
        <v>2.4310283595234684E-5</v>
      </c>
      <c r="AH171">
        <v>-5.0633809069078326E-6</v>
      </c>
      <c r="AI171">
        <v>2.9411744510143835E-6</v>
      </c>
      <c r="AJ171">
        <v>8.0388871310121957E-5</v>
      </c>
      <c r="AK171">
        <v>6.5409722803052569E-5</v>
      </c>
    </row>
    <row r="172" spans="1:37">
      <c r="A172" s="788">
        <v>44077</v>
      </c>
      <c r="B172">
        <v>4.4098328184267284E-6</v>
      </c>
      <c r="C172">
        <v>4.512609409858896E-6</v>
      </c>
      <c r="D172">
        <v>4.5508518624848196E-6</v>
      </c>
      <c r="E172">
        <v>5.2872368609200746E-6</v>
      </c>
      <c r="F172">
        <v>5.3622194367250126E-6</v>
      </c>
      <c r="G172">
        <v>9.6879566783343307E-6</v>
      </c>
      <c r="H172">
        <v>1.1745578891616048E-5</v>
      </c>
      <c r="I172">
        <v>1.3677656852506458E-5</v>
      </c>
      <c r="J172">
        <v>6.1966901816504105E-6</v>
      </c>
      <c r="K172">
        <v>7.9676789054701668E-6</v>
      </c>
      <c r="L172">
        <v>1.1680210717815953E-5</v>
      </c>
      <c r="M172">
        <v>3.6860303586422561E-6</v>
      </c>
      <c r="N172">
        <v>1.2543261576627175E-5</v>
      </c>
      <c r="O172">
        <v>-1.5704298483818491E-6</v>
      </c>
      <c r="P172">
        <v>5.5261109830979653E-6</v>
      </c>
      <c r="Q172">
        <v>6.5549186908597795E-6</v>
      </c>
      <c r="R172">
        <v>1.3204296892651791E-5</v>
      </c>
      <c r="S172">
        <v>1.3608717928543791E-5</v>
      </c>
      <c r="T172">
        <v>1.3689378830113343E-5</v>
      </c>
      <c r="U172">
        <v>1.3769965616384994E-5</v>
      </c>
      <c r="V172">
        <v>6.037778253790372E-5</v>
      </c>
      <c r="W172">
        <v>1.2444889845557584E-5</v>
      </c>
      <c r="X172">
        <v>1.2481528617391825E-5</v>
      </c>
      <c r="Y172">
        <v>8.4586447646750607E-6</v>
      </c>
      <c r="Z172">
        <v>8.4586447646750607E-6</v>
      </c>
      <c r="AA172">
        <v>3.7041161347173278E-6</v>
      </c>
      <c r="AB172">
        <v>3.7959996114628189E-6</v>
      </c>
      <c r="AC172">
        <v>-1.0136216940575816E-4</v>
      </c>
      <c r="AD172">
        <v>-9.0381376860412818E-5</v>
      </c>
      <c r="AE172">
        <v>-2.0474099778379775E-4</v>
      </c>
      <c r="AF172">
        <v>-7.269690571549415E-5</v>
      </c>
      <c r="AG172">
        <v>-3.0638927919814927E-5</v>
      </c>
      <c r="AH172">
        <v>1.9713743905525051E-7</v>
      </c>
      <c r="AI172">
        <v>-3.3794797962971801E-4</v>
      </c>
      <c r="AJ172">
        <v>-5.591149311940047E-4</v>
      </c>
      <c r="AK172">
        <v>-1.5628061144037586E-4</v>
      </c>
    </row>
    <row r="173" spans="1:37">
      <c r="A173" s="788">
        <v>44078</v>
      </c>
      <c r="B173">
        <v>4.4098328184267284E-6</v>
      </c>
      <c r="C173">
        <v>4.512609409858896E-6</v>
      </c>
      <c r="D173">
        <v>4.5508518624848196E-6</v>
      </c>
      <c r="E173">
        <v>5.2872368609200746E-6</v>
      </c>
      <c r="F173">
        <v>5.3622194367250126E-6</v>
      </c>
      <c r="G173">
        <v>2.0575226859207874E-5</v>
      </c>
      <c r="H173">
        <v>1.8704076295284722E-5</v>
      </c>
      <c r="I173">
        <v>8.961123110968571E-6</v>
      </c>
      <c r="J173">
        <v>-1.7208224448665987E-7</v>
      </c>
      <c r="K173">
        <v>5.3296557732380734E-6</v>
      </c>
      <c r="L173">
        <v>-2.7194508813010999E-6</v>
      </c>
      <c r="M173">
        <v>1.1679400457182965E-7</v>
      </c>
      <c r="N173">
        <v>6.5256534869149625E-6</v>
      </c>
      <c r="O173">
        <v>-1.5496957527041389E-6</v>
      </c>
      <c r="P173">
        <v>5.5261109830979653E-6</v>
      </c>
      <c r="Q173">
        <v>1.1248875761850742E-5</v>
      </c>
      <c r="R173">
        <v>1.3204296892651791E-5</v>
      </c>
      <c r="S173">
        <v>1.3608717928543791E-5</v>
      </c>
      <c r="T173">
        <v>1.3689378830113343E-5</v>
      </c>
      <c r="U173">
        <v>1.3769965616384994E-5</v>
      </c>
      <c r="V173">
        <v>2.8487804044392996E-5</v>
      </c>
      <c r="W173">
        <v>1.2444889845557584E-5</v>
      </c>
      <c r="X173">
        <v>1.2481528617391825E-5</v>
      </c>
      <c r="Y173">
        <v>8.4586447646750607E-6</v>
      </c>
      <c r="Z173">
        <v>8.4586447646750607E-6</v>
      </c>
      <c r="AA173">
        <v>3.7041161347173278E-6</v>
      </c>
      <c r="AB173">
        <v>3.7959996114628189E-6</v>
      </c>
      <c r="AC173">
        <v>1.6301103011510666E-4</v>
      </c>
      <c r="AD173">
        <v>6.4290226417113014E-5</v>
      </c>
      <c r="AE173">
        <v>-7.0295893790342509E-5</v>
      </c>
      <c r="AF173">
        <v>-1.930070320932953E-5</v>
      </c>
      <c r="AG173">
        <v>1.3357003034677462E-5</v>
      </c>
      <c r="AH173">
        <v>-2.6859263931733325E-6</v>
      </c>
      <c r="AI173">
        <v>-4.9533521448302813E-5</v>
      </c>
      <c r="AJ173">
        <v>-1.2081267403866726E-4</v>
      </c>
      <c r="AK173">
        <v>-6.5649411807905953E-5</v>
      </c>
    </row>
    <row r="174" spans="1:37">
      <c r="A174" s="788">
        <v>44082</v>
      </c>
      <c r="B174">
        <v>4.4098328184267284E-6</v>
      </c>
      <c r="C174">
        <v>4.512609409858896E-6</v>
      </c>
      <c r="D174">
        <v>4.5508518624848196E-6</v>
      </c>
      <c r="E174">
        <v>5.2872368609200746E-6</v>
      </c>
      <c r="F174">
        <v>5.3622194367250126E-6</v>
      </c>
      <c r="G174">
        <v>6.4887968812428202E-6</v>
      </c>
      <c r="H174">
        <v>6.693035742107156E-6</v>
      </c>
      <c r="I174">
        <v>8.6384736334778722E-6</v>
      </c>
      <c r="J174">
        <v>2.7714618995389629E-6</v>
      </c>
      <c r="K174">
        <v>4.3213925951135932E-6</v>
      </c>
      <c r="L174">
        <v>1.7276024108241474E-7</v>
      </c>
      <c r="M174">
        <v>9.3824088957717333E-6</v>
      </c>
      <c r="N174">
        <v>9.4042226435419712E-6</v>
      </c>
      <c r="O174">
        <v>-1.4216958655275391E-6</v>
      </c>
      <c r="P174">
        <v>5.5261109830979653E-6</v>
      </c>
      <c r="Q174">
        <v>2.146319365191829E-5</v>
      </c>
      <c r="R174">
        <v>1.3204296892651791E-5</v>
      </c>
      <c r="S174">
        <v>1.3608717928543791E-5</v>
      </c>
      <c r="T174">
        <v>1.3689378830113343E-5</v>
      </c>
      <c r="U174">
        <v>1.3769965616384994E-5</v>
      </c>
      <c r="V174">
        <v>-6.2123613885501706E-5</v>
      </c>
      <c r="W174">
        <v>1.2444889845557584E-5</v>
      </c>
      <c r="X174">
        <v>1.2481528617391825E-5</v>
      </c>
      <c r="Y174">
        <v>8.4586447646750607E-6</v>
      </c>
      <c r="Z174">
        <v>8.4586447646750607E-6</v>
      </c>
      <c r="AA174">
        <v>3.7041161347173278E-6</v>
      </c>
      <c r="AB174">
        <v>3.7959996114628189E-6</v>
      </c>
      <c r="AC174">
        <v>-1.6951021913546305E-4</v>
      </c>
      <c r="AD174">
        <v>-7.0895251836358697E-5</v>
      </c>
      <c r="AE174">
        <v>-1.6619370895163966E-4</v>
      </c>
      <c r="AF174">
        <v>-8.0059292821235697E-5</v>
      </c>
      <c r="AG174">
        <v>1.1420403664890167E-5</v>
      </c>
      <c r="AH174">
        <v>1.6020931234639323E-5</v>
      </c>
      <c r="AI174">
        <v>-1.2829633106194117E-4</v>
      </c>
      <c r="AJ174">
        <v>-4.4440484397536011E-4</v>
      </c>
      <c r="AK174">
        <v>-1.2045031278817619E-4</v>
      </c>
    </row>
    <row r="175" spans="1:37">
      <c r="A175" s="788">
        <v>44083</v>
      </c>
      <c r="B175">
        <v>4.4098328184267284E-6</v>
      </c>
      <c r="C175">
        <v>4.512609409858896E-6</v>
      </c>
      <c r="D175">
        <v>4.5508518624848196E-6</v>
      </c>
      <c r="E175">
        <v>5.2872368609200746E-6</v>
      </c>
      <c r="F175">
        <v>5.3622194367250126E-6</v>
      </c>
      <c r="G175">
        <v>1.2285123201479565E-5</v>
      </c>
      <c r="H175">
        <v>1.4499892574959005E-5</v>
      </c>
      <c r="I175">
        <v>1.7296897441038084E-5</v>
      </c>
      <c r="J175">
        <v>6.6010582494129725E-6</v>
      </c>
      <c r="K175">
        <v>8.1027072296024024E-6</v>
      </c>
      <c r="L175">
        <v>-3.6081966854396797E-6</v>
      </c>
      <c r="M175">
        <v>1.2077209496533216E-5</v>
      </c>
      <c r="N175">
        <v>1.1400825727821484E-5</v>
      </c>
      <c r="O175">
        <v>-1.6151607824781423E-6</v>
      </c>
      <c r="P175">
        <v>5.5261109830979653E-6</v>
      </c>
      <c r="Q175">
        <v>4.5029905392155458E-6</v>
      </c>
      <c r="R175">
        <v>1.3204296892651791E-5</v>
      </c>
      <c r="S175">
        <v>1.3608717928543791E-5</v>
      </c>
      <c r="T175">
        <v>1.3689378830113343E-5</v>
      </c>
      <c r="U175">
        <v>1.3769965616384994E-5</v>
      </c>
      <c r="V175">
        <v>5.934587076460574E-5</v>
      </c>
      <c r="W175">
        <v>1.2444889845557584E-5</v>
      </c>
      <c r="X175">
        <v>1.2481528617391825E-5</v>
      </c>
      <c r="Y175">
        <v>8.4586447646750607E-6</v>
      </c>
      <c r="Z175">
        <v>8.4586447646750607E-6</v>
      </c>
      <c r="AA175">
        <v>3.7041161347173278E-6</v>
      </c>
      <c r="AB175">
        <v>3.7959996114628189E-6</v>
      </c>
      <c r="AC175">
        <v>1.8388224004186606E-4</v>
      </c>
      <c r="AD175">
        <v>-1.0432024616693903E-5</v>
      </c>
      <c r="AE175">
        <v>6.8779914238931156E-5</v>
      </c>
      <c r="AF175">
        <v>6.7661094782822678E-5</v>
      </c>
      <c r="AG175">
        <v>4.5648498341299696E-6</v>
      </c>
      <c r="AH175">
        <v>-1.2511382828530593E-5</v>
      </c>
      <c r="AI175">
        <v>1.2420400055644488E-4</v>
      </c>
      <c r="AJ175">
        <v>1.8085200650532764E-4</v>
      </c>
      <c r="AK175">
        <v>9.5728828875738529E-5</v>
      </c>
    </row>
    <row r="176" spans="1:37">
      <c r="A176" s="788">
        <v>44084</v>
      </c>
      <c r="B176">
        <v>4.4098328184267284E-6</v>
      </c>
      <c r="C176">
        <v>4.512609409858896E-6</v>
      </c>
      <c r="D176">
        <v>4.5508518624848196E-6</v>
      </c>
      <c r="E176">
        <v>5.2872368609200746E-6</v>
      </c>
      <c r="F176">
        <v>5.3622194367250126E-6</v>
      </c>
      <c r="G176">
        <v>9.7988204957744079E-6</v>
      </c>
      <c r="H176">
        <v>5.522378428197783E-6</v>
      </c>
      <c r="I176">
        <v>1.2061378604217054E-5</v>
      </c>
      <c r="J176">
        <v>4.3431071804434397E-6</v>
      </c>
      <c r="K176">
        <v>2.9614686265347245E-6</v>
      </c>
      <c r="L176">
        <v>6.9532988184334959E-6</v>
      </c>
      <c r="M176">
        <v>-2.593236211907879E-7</v>
      </c>
      <c r="N176">
        <v>6.5614949841346971E-6</v>
      </c>
      <c r="O176">
        <v>-1.7768241800304452E-6</v>
      </c>
      <c r="P176">
        <v>5.5261109830979653E-6</v>
      </c>
      <c r="Q176">
        <v>3.112277694448551E-6</v>
      </c>
      <c r="R176">
        <v>1.3204296892651791E-5</v>
      </c>
      <c r="S176">
        <v>1.3608717928543791E-5</v>
      </c>
      <c r="T176">
        <v>1.3689378830113343E-5</v>
      </c>
      <c r="U176">
        <v>1.3769965616384994E-5</v>
      </c>
      <c r="V176">
        <v>-9.3605426182245889E-5</v>
      </c>
      <c r="W176">
        <v>1.2444889845557584E-5</v>
      </c>
      <c r="X176">
        <v>1.2481528617391825E-5</v>
      </c>
      <c r="Y176">
        <v>8.4586447646750607E-6</v>
      </c>
      <c r="Z176">
        <v>8.4586447646750607E-6</v>
      </c>
      <c r="AA176">
        <v>3.7041161347173278E-6</v>
      </c>
      <c r="AB176">
        <v>3.7959996114628189E-6</v>
      </c>
      <c r="AC176">
        <v>-9.0776841675116471E-5</v>
      </c>
      <c r="AD176">
        <v>3.4403632599577792E-5</v>
      </c>
      <c r="AE176">
        <v>-1.1935557224261318E-4</v>
      </c>
      <c r="AF176">
        <v>-6.4753095847988612E-5</v>
      </c>
      <c r="AG176">
        <v>-4.3646917824458069E-6</v>
      </c>
      <c r="AH176">
        <v>-5.7828959699546267E-6</v>
      </c>
      <c r="AI176">
        <v>-2.5291656446685076E-4</v>
      </c>
      <c r="AJ176">
        <v>-5.0572140759396758E-4</v>
      </c>
      <c r="AK176">
        <v>-8.6505528424959957E-5</v>
      </c>
    </row>
    <row r="177" spans="1:37">
      <c r="A177" s="788">
        <v>44085</v>
      </c>
      <c r="B177">
        <v>4.4098328184267284E-6</v>
      </c>
      <c r="C177">
        <v>4.512609409858896E-6</v>
      </c>
      <c r="D177">
        <v>4.5508518624848196E-6</v>
      </c>
      <c r="E177">
        <v>5.2872368609200746E-6</v>
      </c>
      <c r="F177">
        <v>5.3622194367250126E-6</v>
      </c>
      <c r="G177">
        <v>6.7473287042076888E-6</v>
      </c>
      <c r="H177">
        <v>5.8404172359161068E-7</v>
      </c>
      <c r="I177">
        <v>1.7862584076198118E-7</v>
      </c>
      <c r="J177">
        <v>1.5696420583759619E-5</v>
      </c>
      <c r="K177">
        <v>4.5762857545128102E-6</v>
      </c>
      <c r="L177">
        <v>-5.4263941002773207E-6</v>
      </c>
      <c r="M177">
        <v>7.8575853180836939E-6</v>
      </c>
      <c r="N177">
        <v>8.1506817324793706E-6</v>
      </c>
      <c r="O177">
        <v>-2.0781363737079063E-6</v>
      </c>
      <c r="P177">
        <v>5.5261109830979653E-6</v>
      </c>
      <c r="Q177">
        <v>5.2384020262650214E-6</v>
      </c>
      <c r="R177">
        <v>1.3204296892651791E-5</v>
      </c>
      <c r="S177">
        <v>1.3608717928543791E-5</v>
      </c>
      <c r="T177">
        <v>1.3689378830113343E-5</v>
      </c>
      <c r="U177">
        <v>1.3769965616384994E-5</v>
      </c>
      <c r="V177">
        <v>-9.9156366451114147E-6</v>
      </c>
      <c r="W177">
        <v>1.2444889845557584E-5</v>
      </c>
      <c r="X177">
        <v>1.2481528617391825E-5</v>
      </c>
      <c r="Y177">
        <v>8.4586447646750607E-6</v>
      </c>
      <c r="Z177">
        <v>8.4586447646750607E-6</v>
      </c>
      <c r="AA177">
        <v>3.7041161347173278E-6</v>
      </c>
      <c r="AB177">
        <v>3.7959996114628189E-6</v>
      </c>
      <c r="AC177">
        <v>4.2613048422363023E-5</v>
      </c>
      <c r="AD177">
        <v>5.3435028371429107E-5</v>
      </c>
      <c r="AE177">
        <v>2.7289771820981912E-5</v>
      </c>
      <c r="AF177">
        <v>5.5379594241455892E-6</v>
      </c>
      <c r="AG177">
        <v>1.4894966096794527E-5</v>
      </c>
      <c r="AH177">
        <v>-1.2291966513522379E-6</v>
      </c>
      <c r="AI177">
        <v>-6.1540408538014464E-5</v>
      </c>
      <c r="AJ177">
        <v>4.1969783067014048E-5</v>
      </c>
      <c r="AK177">
        <v>-9.8682285372064807E-6</v>
      </c>
    </row>
    <row r="178" spans="1:37">
      <c r="A178" s="788">
        <v>44088</v>
      </c>
      <c r="B178">
        <v>4.4098328184267284E-6</v>
      </c>
      <c r="C178">
        <v>4.512609409858896E-6</v>
      </c>
      <c r="D178">
        <v>4.5508518624848196E-6</v>
      </c>
      <c r="E178">
        <v>5.2872368609200746E-6</v>
      </c>
      <c r="F178">
        <v>5.3622194367250126E-6</v>
      </c>
      <c r="G178">
        <v>5.0973059722707604E-6</v>
      </c>
      <c r="H178">
        <v>9.1321961718762168E-6</v>
      </c>
      <c r="I178">
        <v>1.3233558974316395E-5</v>
      </c>
      <c r="J178">
        <v>1.1058533619478794E-5</v>
      </c>
      <c r="K178">
        <v>8.0743550092392986E-6</v>
      </c>
      <c r="L178">
        <v>9.8258549016122752E-6</v>
      </c>
      <c r="M178">
        <v>1.2210518427525586E-5</v>
      </c>
      <c r="N178">
        <v>4.2476750130674644E-6</v>
      </c>
      <c r="O178">
        <v>-5.1121875290647268E-6</v>
      </c>
      <c r="P178">
        <v>5.5261109830979653E-6</v>
      </c>
      <c r="Q178">
        <v>6.1399232409158348E-6</v>
      </c>
      <c r="R178">
        <v>1.3204296892651791E-5</v>
      </c>
      <c r="S178">
        <v>1.3608717928543791E-5</v>
      </c>
      <c r="T178">
        <v>1.3689378830113343E-5</v>
      </c>
      <c r="U178">
        <v>1.3769965616384994E-5</v>
      </c>
      <c r="V178">
        <v>4.4253784731957073E-5</v>
      </c>
      <c r="W178">
        <v>1.2444889845557584E-5</v>
      </c>
      <c r="X178">
        <v>1.2481528617391825E-5</v>
      </c>
      <c r="Y178">
        <v>8.4586447646750607E-6</v>
      </c>
      <c r="Z178">
        <v>8.4586447646750607E-6</v>
      </c>
      <c r="AA178">
        <v>3.7041161347173278E-6</v>
      </c>
      <c r="AB178">
        <v>3.7959996114628189E-6</v>
      </c>
      <c r="AC178">
        <v>1.0829209827081244E-4</v>
      </c>
      <c r="AD178">
        <v>3.8169266790161198E-5</v>
      </c>
      <c r="AE178">
        <v>1.3976394019694083E-4</v>
      </c>
      <c r="AF178">
        <v>4.4995085601690082E-5</v>
      </c>
      <c r="AG178">
        <v>-5.3547694205402511E-8</v>
      </c>
      <c r="AH178">
        <v>-1.9676027249754258E-5</v>
      </c>
      <c r="AI178">
        <v>2.516388086808541E-4</v>
      </c>
      <c r="AJ178">
        <v>3.3526330937080906E-4</v>
      </c>
      <c r="AK178">
        <v>6.2719634721394307E-5</v>
      </c>
    </row>
    <row r="179" spans="1:37">
      <c r="A179" s="788">
        <v>44089</v>
      </c>
      <c r="B179">
        <v>4.4098328184267284E-6</v>
      </c>
      <c r="C179">
        <v>4.512609409858896E-6</v>
      </c>
      <c r="D179">
        <v>4.5508518624848196E-6</v>
      </c>
      <c r="E179">
        <v>5.2872368609200746E-6</v>
      </c>
      <c r="F179">
        <v>5.3622194367250126E-6</v>
      </c>
      <c r="G179">
        <v>1.356061680114351E-5</v>
      </c>
      <c r="H179">
        <v>1.9110869030257047E-6</v>
      </c>
      <c r="I179">
        <v>-3.760727038147138E-6</v>
      </c>
      <c r="J179">
        <v>1.4387184711671353E-5</v>
      </c>
      <c r="K179">
        <v>-2.4215427373150081E-6</v>
      </c>
      <c r="L179">
        <v>3.6564506199113115E-6</v>
      </c>
      <c r="M179">
        <v>9.574597840475008E-6</v>
      </c>
      <c r="N179">
        <v>1.2456605527427202E-5</v>
      </c>
      <c r="O179">
        <v>-5.492376549671718E-6</v>
      </c>
      <c r="P179">
        <v>5.5261109830979653E-6</v>
      </c>
      <c r="Q179">
        <v>7.4746520330464248E-6</v>
      </c>
      <c r="R179">
        <v>1.3204296892651791E-5</v>
      </c>
      <c r="S179">
        <v>1.3608717928543791E-5</v>
      </c>
      <c r="T179">
        <v>1.3689378830113343E-5</v>
      </c>
      <c r="U179">
        <v>1.3769965616384994E-5</v>
      </c>
      <c r="V179">
        <v>-5.7466174912335973E-5</v>
      </c>
      <c r="W179">
        <v>1.2444889845557584E-5</v>
      </c>
      <c r="X179">
        <v>1.2481528617391825E-5</v>
      </c>
      <c r="Y179">
        <v>8.4586447646750607E-6</v>
      </c>
      <c r="Z179">
        <v>8.4586447646750607E-6</v>
      </c>
      <c r="AA179">
        <v>3.7041161347173278E-6</v>
      </c>
      <c r="AB179">
        <v>3.7959996114628189E-6</v>
      </c>
      <c r="AC179">
        <v>7.3581946412615295E-5</v>
      </c>
      <c r="AD179">
        <v>2.9509757964879536E-5</v>
      </c>
      <c r="AE179">
        <v>-2.5168159674432424E-6</v>
      </c>
      <c r="AF179">
        <v>2.3186251806778246E-5</v>
      </c>
      <c r="AG179">
        <v>-2.6591078116601221E-5</v>
      </c>
      <c r="AH179">
        <v>-3.2062988452141728E-6</v>
      </c>
      <c r="AI179">
        <v>-8.3208281118318796E-6</v>
      </c>
      <c r="AJ179">
        <v>3.3059846138550064E-5</v>
      </c>
      <c r="AK179">
        <v>3.0331731703195919E-5</v>
      </c>
    </row>
    <row r="180" spans="1:37">
      <c r="A180" s="788">
        <v>44090</v>
      </c>
      <c r="B180">
        <v>4.4098328184267284E-6</v>
      </c>
      <c r="C180">
        <v>4.512609409858896E-6</v>
      </c>
      <c r="D180">
        <v>4.5508518624848196E-6</v>
      </c>
      <c r="E180">
        <v>5.2872368609200746E-6</v>
      </c>
      <c r="F180">
        <v>5.3622194367250126E-6</v>
      </c>
      <c r="G180">
        <v>1.0496518740808369E-5</v>
      </c>
      <c r="H180">
        <v>8.1218498663261587E-6</v>
      </c>
      <c r="I180">
        <v>5.8067807872049573E-6</v>
      </c>
      <c r="J180">
        <v>-1.1172361896299777E-5</v>
      </c>
      <c r="K180">
        <v>1.1933368370534937E-6</v>
      </c>
      <c r="L180">
        <v>8.0223207135929903E-6</v>
      </c>
      <c r="M180">
        <v>5.3488910946612124E-6</v>
      </c>
      <c r="N180">
        <v>3.6866294260448743E-6</v>
      </c>
      <c r="O180">
        <v>-9.0994475517334194E-6</v>
      </c>
      <c r="P180">
        <v>5.5261109830979653E-6</v>
      </c>
      <c r="Q180">
        <v>4.4671493309067504E-6</v>
      </c>
      <c r="R180">
        <v>1.3204296892651791E-5</v>
      </c>
      <c r="S180">
        <v>1.3608717928543791E-5</v>
      </c>
      <c r="T180">
        <v>1.3689378830113343E-5</v>
      </c>
      <c r="U180">
        <v>1.3769965616384994E-5</v>
      </c>
      <c r="V180">
        <v>-5.8592011718728416E-5</v>
      </c>
      <c r="W180">
        <v>1.2444889845557584E-5</v>
      </c>
      <c r="X180">
        <v>1.2481528617391825E-5</v>
      </c>
      <c r="Y180">
        <v>8.4586447646750607E-6</v>
      </c>
      <c r="Z180">
        <v>8.4586447646750607E-6</v>
      </c>
      <c r="AA180">
        <v>3.7041161347173278E-6</v>
      </c>
      <c r="AB180">
        <v>3.7959996114628189E-6</v>
      </c>
      <c r="AC180">
        <v>-8.7670587594373971E-6</v>
      </c>
      <c r="AD180">
        <v>1.2416405324966463E-5</v>
      </c>
      <c r="AE180">
        <v>1.0122008014612495E-5</v>
      </c>
      <c r="AF180">
        <v>-7.4506051394895861E-5</v>
      </c>
      <c r="AG180">
        <v>1.290181637275234E-5</v>
      </c>
      <c r="AH180">
        <v>-1.1071062890978256E-5</v>
      </c>
      <c r="AI180">
        <v>-4.5365878945606839E-5</v>
      </c>
      <c r="AJ180">
        <v>-1.9303771845329554E-4</v>
      </c>
      <c r="AK180">
        <v>-2.4703939748151326E-5</v>
      </c>
    </row>
    <row r="181" spans="1:37">
      <c r="A181" s="788">
        <v>44091</v>
      </c>
      <c r="B181">
        <v>4.4098328184267284E-6</v>
      </c>
      <c r="C181">
        <v>4.512609409858896E-6</v>
      </c>
      <c r="D181">
        <v>4.5508518624848196E-6</v>
      </c>
      <c r="E181">
        <v>5.2872368609200746E-6</v>
      </c>
      <c r="F181">
        <v>5.3622194367250126E-6</v>
      </c>
      <c r="G181">
        <v>9.3439157430168505E-6</v>
      </c>
      <c r="H181">
        <v>1.2685283986921547E-5</v>
      </c>
      <c r="I181">
        <v>1.5227387075056242E-5</v>
      </c>
      <c r="J181">
        <v>8.4315294246891889E-6</v>
      </c>
      <c r="K181">
        <v>4.8433178628442874E-6</v>
      </c>
      <c r="L181">
        <v>9.9926999128626901E-6</v>
      </c>
      <c r="M181">
        <v>-1.553832559366697E-6</v>
      </c>
      <c r="N181">
        <v>7.5431758420336343E-6</v>
      </c>
      <c r="O181">
        <v>-5.4536715848705341E-6</v>
      </c>
      <c r="P181">
        <v>5.5261109830979653E-6</v>
      </c>
      <c r="Q181">
        <v>4.2256706144598868E-6</v>
      </c>
      <c r="R181">
        <v>1.3204296892651791E-5</v>
      </c>
      <c r="S181">
        <v>1.3608717928543791E-5</v>
      </c>
      <c r="T181">
        <v>1.3689378830113343E-5</v>
      </c>
      <c r="U181">
        <v>1.3769965616384994E-5</v>
      </c>
      <c r="V181">
        <v>-6.8024482097268645E-6</v>
      </c>
      <c r="W181">
        <v>1.2444889845557584E-5</v>
      </c>
      <c r="X181">
        <v>1.2481528617391825E-5</v>
      </c>
      <c r="Y181">
        <v>8.4586447646750607E-6</v>
      </c>
      <c r="Z181">
        <v>8.4586447646750607E-6</v>
      </c>
      <c r="AA181">
        <v>3.7041161347173278E-6</v>
      </c>
      <c r="AB181">
        <v>3.7959996114628189E-6</v>
      </c>
      <c r="AC181">
        <v>7.8576324112838999E-5</v>
      </c>
      <c r="AD181">
        <v>-6.9747512978421414E-5</v>
      </c>
      <c r="AE181">
        <v>2.3987175991341261E-5</v>
      </c>
      <c r="AF181">
        <v>-3.4354188025395584E-5</v>
      </c>
      <c r="AG181">
        <v>-7.9168585055067189E-6</v>
      </c>
      <c r="AH181">
        <v>1.69991194411101E-5</v>
      </c>
      <c r="AI181">
        <v>-7.0052568959843024E-5</v>
      </c>
      <c r="AJ181">
        <v>-1.583007912764889E-5</v>
      </c>
      <c r="AK181">
        <v>-4.6444745117664168E-5</v>
      </c>
    </row>
    <row r="182" spans="1:37">
      <c r="A182" s="788">
        <v>44092</v>
      </c>
      <c r="B182">
        <v>4.4098328184267284E-6</v>
      </c>
      <c r="C182">
        <v>4.512609409858896E-6</v>
      </c>
      <c r="D182">
        <v>4.5508518624848196E-6</v>
      </c>
      <c r="E182">
        <v>5.2872368609200746E-6</v>
      </c>
      <c r="F182">
        <v>5.3622194367250126E-6</v>
      </c>
      <c r="G182">
        <v>1.85358217000271E-5</v>
      </c>
      <c r="H182">
        <v>-4.7758333985882469E-6</v>
      </c>
      <c r="I182">
        <v>-4.5806800393556557E-6</v>
      </c>
      <c r="J182">
        <v>1.1650846525043335E-5</v>
      </c>
      <c r="K182">
        <v>5.8834011219630616E-6</v>
      </c>
      <c r="L182">
        <v>-6.286140735215895E-6</v>
      </c>
      <c r="M182">
        <v>1.6743562104215925E-5</v>
      </c>
      <c r="N182">
        <v>3.8961594942747983E-7</v>
      </c>
      <c r="O182">
        <v>-3.1887362834623903E-6</v>
      </c>
      <c r="P182">
        <v>5.5261109830979653E-6</v>
      </c>
      <c r="Q182">
        <v>4.95828612679361E-6</v>
      </c>
      <c r="R182">
        <v>1.3204296892651791E-5</v>
      </c>
      <c r="S182">
        <v>1.3608717928543791E-5</v>
      </c>
      <c r="T182">
        <v>1.3689378830113343E-5</v>
      </c>
      <c r="U182">
        <v>1.3769965616384994E-5</v>
      </c>
      <c r="V182">
        <v>-2.8094219577881455E-4</v>
      </c>
      <c r="W182">
        <v>1.2444889845557584E-5</v>
      </c>
      <c r="X182">
        <v>1.2481528617391825E-5</v>
      </c>
      <c r="Y182">
        <v>8.4586447646750607E-6</v>
      </c>
      <c r="Z182">
        <v>8.4586447646750607E-6</v>
      </c>
      <c r="AA182">
        <v>3.7041161347173278E-6</v>
      </c>
      <c r="AB182">
        <v>3.7959996114628189E-6</v>
      </c>
      <c r="AC182">
        <v>-1.5074778170361404E-4</v>
      </c>
      <c r="AD182">
        <v>4.3479121327832941E-5</v>
      </c>
      <c r="AE182">
        <v>-1.4916733752069479E-4</v>
      </c>
      <c r="AF182">
        <v>-8.5133008253426845E-5</v>
      </c>
      <c r="AG182">
        <v>-5.9752441809013402E-6</v>
      </c>
      <c r="AH182">
        <v>-5.8808090305051413E-6</v>
      </c>
      <c r="AI182">
        <v>-1.3199143057199714E-4</v>
      </c>
      <c r="AJ182">
        <v>-2.0106093665136216E-4</v>
      </c>
      <c r="AK182">
        <v>-6.0191545999641048E-5</v>
      </c>
    </row>
    <row r="183" spans="1:37">
      <c r="A183" s="788">
        <v>44095</v>
      </c>
      <c r="B183">
        <v>4.4098328184267284E-6</v>
      </c>
      <c r="C183">
        <v>4.512609409858896E-6</v>
      </c>
      <c r="D183">
        <v>4.5508518624848196E-6</v>
      </c>
      <c r="E183">
        <v>5.2872368609200746E-6</v>
      </c>
      <c r="F183">
        <v>5.3622194367250126E-6</v>
      </c>
      <c r="G183">
        <v>5.4658623589034509E-6</v>
      </c>
      <c r="H183">
        <v>2.7595992168514273E-6</v>
      </c>
      <c r="I183">
        <v>4.5207251214549157E-6</v>
      </c>
      <c r="J183">
        <v>-9.1501759468997081E-6</v>
      </c>
      <c r="K183">
        <v>-2.3153991309044388E-6</v>
      </c>
      <c r="L183">
        <v>1.4769894627363557E-6</v>
      </c>
      <c r="M183">
        <v>-8.4245432762799057E-6</v>
      </c>
      <c r="N183">
        <v>2.8227874338597303E-6</v>
      </c>
      <c r="O183">
        <v>-5.4620043512514373E-6</v>
      </c>
      <c r="P183">
        <v>5.5261109830979653E-6</v>
      </c>
      <c r="Q183">
        <v>1.1242034829706427E-5</v>
      </c>
      <c r="R183">
        <v>1.3204296892651791E-5</v>
      </c>
      <c r="S183">
        <v>1.3608717928543791E-5</v>
      </c>
      <c r="T183">
        <v>1.3689378830113343E-5</v>
      </c>
      <c r="U183">
        <v>1.3769965616384994E-5</v>
      </c>
      <c r="V183">
        <v>-4.4505891219724262E-5</v>
      </c>
      <c r="W183">
        <v>1.2444889845557584E-5</v>
      </c>
      <c r="X183">
        <v>1.2481528617391825E-5</v>
      </c>
      <c r="Y183">
        <v>8.4586447646750607E-6</v>
      </c>
      <c r="Z183">
        <v>8.4586447646750607E-6</v>
      </c>
      <c r="AA183">
        <v>3.7041161347173278E-6</v>
      </c>
      <c r="AB183">
        <v>3.7959996114628189E-6</v>
      </c>
      <c r="AC183">
        <v>-9.2896835686065446E-5</v>
      </c>
      <c r="AD183">
        <v>-1.1174313707829342E-4</v>
      </c>
      <c r="AE183">
        <v>-1.140148611085301E-4</v>
      </c>
      <c r="AF183">
        <v>-1.3828159641977034E-4</v>
      </c>
      <c r="AG183">
        <v>1.9683537856240994E-6</v>
      </c>
      <c r="AH183">
        <v>2.2644044267505771E-6</v>
      </c>
      <c r="AI183">
        <v>-1.0715806737569112E-4</v>
      </c>
      <c r="AJ183">
        <v>-3.9270984518597897E-4</v>
      </c>
      <c r="AK183">
        <v>-5.6107675781383872E-5</v>
      </c>
    </row>
    <row r="184" spans="1:37">
      <c r="A184" s="788">
        <v>44096</v>
      </c>
      <c r="B184">
        <v>4.4098328184267284E-6</v>
      </c>
      <c r="C184">
        <v>4.512609409858896E-6</v>
      </c>
      <c r="D184">
        <v>4.5508518624848196E-6</v>
      </c>
      <c r="E184">
        <v>5.2872368609200746E-6</v>
      </c>
      <c r="F184">
        <v>5.3622194367250126E-6</v>
      </c>
      <c r="G184">
        <v>4.2405003339496261E-6</v>
      </c>
      <c r="H184">
        <v>1.1409334759507317E-5</v>
      </c>
      <c r="I184">
        <v>1.2235800522879002E-5</v>
      </c>
      <c r="J184">
        <v>2.135810396885063E-6</v>
      </c>
      <c r="K184">
        <v>7.1222505917148742E-6</v>
      </c>
      <c r="L184">
        <v>6.7533234535346765E-6</v>
      </c>
      <c r="M184">
        <v>8.3755358220116707E-6</v>
      </c>
      <c r="N184">
        <v>2.6038159900394931E-6</v>
      </c>
      <c r="O184">
        <v>-2.6754284179588696E-6</v>
      </c>
      <c r="P184">
        <v>5.5261109830979653E-6</v>
      </c>
      <c r="Q184">
        <v>5.3328760004305312E-6</v>
      </c>
      <c r="R184">
        <v>1.3204296892651791E-5</v>
      </c>
      <c r="S184">
        <v>1.3608717928543791E-5</v>
      </c>
      <c r="T184">
        <v>1.3689378830113343E-5</v>
      </c>
      <c r="U184">
        <v>1.3769965616384994E-5</v>
      </c>
      <c r="V184">
        <v>1.5690891955898723E-4</v>
      </c>
      <c r="W184">
        <v>1.2444889845557584E-5</v>
      </c>
      <c r="X184">
        <v>1.2481528617391825E-5</v>
      </c>
      <c r="Y184">
        <v>8.4586447646750607E-6</v>
      </c>
      <c r="Z184">
        <v>8.4586447646750607E-6</v>
      </c>
      <c r="AA184">
        <v>3.7041161347173278E-6</v>
      </c>
      <c r="AB184">
        <v>3.7959996114628189E-6</v>
      </c>
      <c r="AC184">
        <v>-5.1823286146174269E-5</v>
      </c>
      <c r="AD184">
        <v>9.1641510002787871E-5</v>
      </c>
      <c r="AE184">
        <v>-1.1510659926422529E-5</v>
      </c>
      <c r="AF184">
        <v>2.3549150842722134E-5</v>
      </c>
      <c r="AG184">
        <v>-8.2939714428431629E-6</v>
      </c>
      <c r="AH184">
        <v>8.3737773866765507E-6</v>
      </c>
      <c r="AI184">
        <v>5.3990279312465805E-5</v>
      </c>
      <c r="AJ184">
        <v>1.7959881519152843E-4</v>
      </c>
      <c r="AK184">
        <v>3.4820547953552387E-5</v>
      </c>
    </row>
    <row r="185" spans="1:37">
      <c r="A185" s="788">
        <v>44097</v>
      </c>
      <c r="B185">
        <v>4.4098328184267284E-6</v>
      </c>
      <c r="C185">
        <v>4.512609409858896E-6</v>
      </c>
      <c r="D185">
        <v>4.5508518624848196E-6</v>
      </c>
      <c r="E185">
        <v>5.2872368609200746E-6</v>
      </c>
      <c r="F185">
        <v>5.3622194367250126E-6</v>
      </c>
      <c r="G185">
        <v>2.518018843758796E-6</v>
      </c>
      <c r="H185">
        <v>1.2733479360591104E-6</v>
      </c>
      <c r="I185">
        <v>1.3089485788512435E-6</v>
      </c>
      <c r="J185">
        <v>-1.2717318957297152E-5</v>
      </c>
      <c r="K185">
        <v>1.414700536173541E-6</v>
      </c>
      <c r="L185">
        <v>1.0771902235603649E-6</v>
      </c>
      <c r="M185">
        <v>6.4704764292685019E-6</v>
      </c>
      <c r="N185">
        <v>5.6519175686048589E-6</v>
      </c>
      <c r="O185">
        <v>-2.664173865092323E-6</v>
      </c>
      <c r="P185">
        <v>5.5261109830979653E-6</v>
      </c>
      <c r="Q185">
        <v>8.5247622215050004E-6</v>
      </c>
      <c r="R185">
        <v>1.3204296892651791E-5</v>
      </c>
      <c r="S185">
        <v>1.3608717928543791E-5</v>
      </c>
      <c r="T185">
        <v>1.3689378830113343E-5</v>
      </c>
      <c r="U185">
        <v>1.3769965616384994E-5</v>
      </c>
      <c r="V185">
        <v>-1.156270802558368E-4</v>
      </c>
      <c r="W185">
        <v>1.2444889845557584E-5</v>
      </c>
      <c r="X185">
        <v>1.2481528617391825E-5</v>
      </c>
      <c r="Y185">
        <v>8.4586447646750607E-6</v>
      </c>
      <c r="Z185">
        <v>8.4586447646750607E-6</v>
      </c>
      <c r="AA185">
        <v>3.7041161347173278E-6</v>
      </c>
      <c r="AB185">
        <v>3.7959996114628189E-6</v>
      </c>
      <c r="AC185">
        <v>-2.2723410418776515E-4</v>
      </c>
      <c r="AD185">
        <v>2.5426173462911319E-5</v>
      </c>
      <c r="AE185">
        <v>-4.2326742672432749E-5</v>
      </c>
      <c r="AF185">
        <v>-9.9860637621235212E-5</v>
      </c>
      <c r="AG185">
        <v>-2.0690173195232475E-5</v>
      </c>
      <c r="AH185">
        <v>-1.6451806920041445E-5</v>
      </c>
      <c r="AI185">
        <v>-1.6333227626255998E-4</v>
      </c>
      <c r="AJ185">
        <v>-2.4346868680971689E-4</v>
      </c>
      <c r="AK185">
        <v>-1.0418872925540335E-4</v>
      </c>
    </row>
    <row r="186" spans="1:37">
      <c r="A186" s="788">
        <v>44098</v>
      </c>
      <c r="B186">
        <v>4.4098328184267284E-6</v>
      </c>
      <c r="C186">
        <v>4.512609409858896E-6</v>
      </c>
      <c r="D186">
        <v>4.5508518624848196E-6</v>
      </c>
      <c r="E186">
        <v>5.2872368609200746E-6</v>
      </c>
      <c r="F186">
        <v>5.3622194367250126E-6</v>
      </c>
      <c r="G186">
        <v>1.2123317452648052E-6</v>
      </c>
      <c r="H186">
        <v>2.0585336558387723E-5</v>
      </c>
      <c r="I186">
        <v>6.640270669130643E-6</v>
      </c>
      <c r="J186">
        <v>-2.7560473277077335E-6</v>
      </c>
      <c r="K186">
        <v>7.7161219728168364E-6</v>
      </c>
      <c r="L186">
        <v>2.4870462330170541E-6</v>
      </c>
      <c r="M186">
        <v>-1.6818987666738394E-6</v>
      </c>
      <c r="N186">
        <v>5.9446355174372916E-6</v>
      </c>
      <c r="O186">
        <v>-4.1597073692294376E-6</v>
      </c>
      <c r="P186">
        <v>5.5261109830979653E-6</v>
      </c>
      <c r="Q186">
        <v>1.146847239411386E-6</v>
      </c>
      <c r="R186">
        <v>1.3204296892651791E-5</v>
      </c>
      <c r="S186">
        <v>1.3608717928543791E-5</v>
      </c>
      <c r="T186">
        <v>1.3689378830113343E-5</v>
      </c>
      <c r="U186">
        <v>1.3769965616384994E-5</v>
      </c>
      <c r="V186">
        <v>2.0169567186709706E-4</v>
      </c>
      <c r="W186">
        <v>1.2444889845557584E-5</v>
      </c>
      <c r="X186">
        <v>1.2481528617391825E-5</v>
      </c>
      <c r="Y186">
        <v>8.4586447646750607E-6</v>
      </c>
      <c r="Z186">
        <v>8.4586447646750607E-6</v>
      </c>
      <c r="AA186">
        <v>3.7041161347173278E-6</v>
      </c>
      <c r="AB186">
        <v>3.7959996114628189E-6</v>
      </c>
      <c r="AC186">
        <v>1.7163743768264795E-4</v>
      </c>
      <c r="AD186">
        <v>-1.0755308615867654E-4</v>
      </c>
      <c r="AE186">
        <v>3.4470618500542781E-5</v>
      </c>
      <c r="AF186">
        <v>-1.1225691490748813E-5</v>
      </c>
      <c r="AG186">
        <v>-3.3261734371003994E-6</v>
      </c>
      <c r="AH186">
        <v>5.3409139983795488E-6</v>
      </c>
      <c r="AI186">
        <v>7.8142347625063119E-5</v>
      </c>
      <c r="AJ186">
        <v>7.4107092522829324E-5</v>
      </c>
      <c r="AK186">
        <v>8.5184240165114829E-6</v>
      </c>
    </row>
    <row r="187" spans="1:37">
      <c r="A187" s="788">
        <v>44099</v>
      </c>
      <c r="B187">
        <v>4.4098328184267284E-6</v>
      </c>
      <c r="C187">
        <v>4.512609409858896E-6</v>
      </c>
      <c r="D187">
        <v>4.5508518624848196E-6</v>
      </c>
      <c r="E187">
        <v>5.2872368609200746E-6</v>
      </c>
      <c r="F187">
        <v>5.3622194367250126E-6</v>
      </c>
      <c r="G187">
        <v>-2.9965786276093808E-6</v>
      </c>
      <c r="H187">
        <v>6.6295046102638366E-6</v>
      </c>
      <c r="I187">
        <v>5.3387764098218328E-6</v>
      </c>
      <c r="J187">
        <v>-3.9586822970250068E-8</v>
      </c>
      <c r="K187">
        <v>9.7006840424967319E-6</v>
      </c>
      <c r="L187">
        <v>3.0842292623157165E-5</v>
      </c>
      <c r="M187">
        <v>7.7243041242581977E-6</v>
      </c>
      <c r="N187">
        <v>-3.255477187099132E-6</v>
      </c>
      <c r="O187">
        <v>-4.1757695629236482E-6</v>
      </c>
      <c r="P187">
        <v>5.5261109830979653E-6</v>
      </c>
      <c r="Q187">
        <v>5.0202842171245264E-6</v>
      </c>
      <c r="R187">
        <v>1.3204296892651791E-5</v>
      </c>
      <c r="S187">
        <v>1.3608717928543791E-5</v>
      </c>
      <c r="T187">
        <v>1.3689378830113343E-5</v>
      </c>
      <c r="U187">
        <v>1.3769965616384994E-5</v>
      </c>
      <c r="V187">
        <v>-3.4481843131859208E-5</v>
      </c>
      <c r="W187">
        <v>1.2444889845557584E-5</v>
      </c>
      <c r="X187">
        <v>1.2481528617391825E-5</v>
      </c>
      <c r="Y187">
        <v>8.4586447646750607E-6</v>
      </c>
      <c r="Z187">
        <v>8.4586447646750607E-6</v>
      </c>
      <c r="AA187">
        <v>3.7041161347173278E-6</v>
      </c>
      <c r="AB187">
        <v>3.7959996114628189E-6</v>
      </c>
      <c r="AC187">
        <v>-5.3747059212666541E-5</v>
      </c>
      <c r="AD187">
        <v>1.8424304312969489E-5</v>
      </c>
      <c r="AE187">
        <v>1.3254125289097197E-5</v>
      </c>
      <c r="AF187">
        <v>2.0268660502309466E-5</v>
      </c>
      <c r="AG187">
        <v>-5.3484568008055348E-6</v>
      </c>
      <c r="AH187">
        <v>1.8453403761202746E-5</v>
      </c>
      <c r="AI187">
        <v>1.943526688745978E-5</v>
      </c>
      <c r="AJ187">
        <v>7.1736287790841185E-5</v>
      </c>
      <c r="AK187">
        <v>6.4726278734019701E-5</v>
      </c>
    </row>
    <row r="188" spans="1:37">
      <c r="A188" s="788">
        <v>44102</v>
      </c>
      <c r="B188">
        <v>4.4098328184267284E-6</v>
      </c>
      <c r="C188">
        <v>4.512609409858896E-6</v>
      </c>
      <c r="D188">
        <v>4.5508518624848196E-6</v>
      </c>
      <c r="E188">
        <v>5.2872368609200746E-6</v>
      </c>
      <c r="F188">
        <v>5.3622194367250126E-6</v>
      </c>
      <c r="G188">
        <v>-6.3229526152497333E-6</v>
      </c>
      <c r="H188">
        <v>-1.2727184009278858E-6</v>
      </c>
      <c r="I188">
        <v>-2.6832079577857827E-6</v>
      </c>
      <c r="J188">
        <v>1.5890934931815084E-5</v>
      </c>
      <c r="K188">
        <v>-5.3391968112322277E-6</v>
      </c>
      <c r="L188">
        <v>-1.1884881366393075E-5</v>
      </c>
      <c r="M188">
        <v>-6.9200271020918083E-6</v>
      </c>
      <c r="N188">
        <v>3.5272154983772456E-6</v>
      </c>
      <c r="O188">
        <v>-1.036592752343779E-5</v>
      </c>
      <c r="P188">
        <v>5.5261109830979653E-6</v>
      </c>
      <c r="Q188">
        <v>1.0934377614063351E-5</v>
      </c>
      <c r="R188">
        <v>1.3204296892651791E-5</v>
      </c>
      <c r="S188">
        <v>1.3608717928543791E-5</v>
      </c>
      <c r="T188">
        <v>1.3689378830113343E-5</v>
      </c>
      <c r="U188">
        <v>1.3769965616384994E-5</v>
      </c>
      <c r="V188">
        <v>-2.9272263099541898E-4</v>
      </c>
      <c r="W188">
        <v>1.2444889845557584E-5</v>
      </c>
      <c r="X188">
        <v>1.2481528617391825E-5</v>
      </c>
      <c r="Y188">
        <v>8.4586447646750607E-6</v>
      </c>
      <c r="Z188">
        <v>8.4586447646750607E-6</v>
      </c>
      <c r="AA188">
        <v>3.7041161347173278E-6</v>
      </c>
      <c r="AB188">
        <v>3.7959996114628189E-6</v>
      </c>
      <c r="AC188">
        <v>-1.9799105426872854E-4</v>
      </c>
      <c r="AD188">
        <v>1.8129065150065959E-4</v>
      </c>
      <c r="AE188">
        <v>-9.0958566986484868E-5</v>
      </c>
      <c r="AF188">
        <v>5.6863200256762617E-5</v>
      </c>
      <c r="AG188">
        <v>-2.3259791891672154E-6</v>
      </c>
      <c r="AH188">
        <v>-3.9968697995029775E-6</v>
      </c>
      <c r="AI188">
        <v>-2.0511015945402834E-4</v>
      </c>
      <c r="AJ188">
        <v>-3.7013296886670714E-4</v>
      </c>
      <c r="AK188">
        <v>8.8146575477553448E-5</v>
      </c>
    </row>
    <row r="189" spans="1:37">
      <c r="A189" s="788">
        <v>44103</v>
      </c>
      <c r="B189">
        <v>4.4098328184267284E-6</v>
      </c>
      <c r="C189">
        <v>4.512609409858896E-6</v>
      </c>
      <c r="D189">
        <v>4.5508518624848196E-6</v>
      </c>
      <c r="E189">
        <v>5.2872368609200746E-6</v>
      </c>
      <c r="F189">
        <v>5.3622194367250126E-6</v>
      </c>
      <c r="G189">
        <v>-4.054053528903978E-6</v>
      </c>
      <c r="H189">
        <v>5.3031105136909676E-6</v>
      </c>
      <c r="I189">
        <v>1.6449683131796178E-5</v>
      </c>
      <c r="J189">
        <v>4.2142666287418256E-6</v>
      </c>
      <c r="K189">
        <v>2.9915087819915699E-6</v>
      </c>
      <c r="L189">
        <v>-2.1771157718291081E-6</v>
      </c>
      <c r="M189">
        <v>3.6614900679637686E-6</v>
      </c>
      <c r="N189">
        <v>3.034394110733274E-6</v>
      </c>
      <c r="O189">
        <v>-9.4000413826123008E-6</v>
      </c>
      <c r="P189">
        <v>5.5261109830979653E-6</v>
      </c>
      <c r="Q189">
        <v>-1.0767658216366272E-6</v>
      </c>
      <c r="R189">
        <v>1.3204296892651791E-5</v>
      </c>
      <c r="S189">
        <v>1.3608717928543791E-5</v>
      </c>
      <c r="T189">
        <v>1.3689378830113343E-5</v>
      </c>
      <c r="U189">
        <v>1.3769965616384994E-5</v>
      </c>
      <c r="V189">
        <v>3.190778461207833E-5</v>
      </c>
      <c r="W189">
        <v>1.2444889845557584E-5</v>
      </c>
      <c r="X189">
        <v>1.2481528617391825E-5</v>
      </c>
      <c r="Y189">
        <v>8.4586447646750607E-6</v>
      </c>
      <c r="Z189">
        <v>8.4586447646750607E-6</v>
      </c>
      <c r="AA189">
        <v>3.7041161347173278E-6</v>
      </c>
      <c r="AB189">
        <v>3.7959996114628189E-6</v>
      </c>
      <c r="AC189">
        <v>4.0184282356747758E-5</v>
      </c>
      <c r="AD189">
        <v>2.1616930017420712E-5</v>
      </c>
      <c r="AE189">
        <v>-2.4562082626752858E-5</v>
      </c>
      <c r="AF189">
        <v>4.3130366554955394E-6</v>
      </c>
      <c r="AG189">
        <v>-3.1024355220132802E-5</v>
      </c>
      <c r="AH189">
        <v>-6.2901050912700376E-6</v>
      </c>
      <c r="AI189">
        <v>-7.7725127641338205E-5</v>
      </c>
      <c r="AJ189">
        <v>-1.8122017525739611E-4</v>
      </c>
      <c r="AK189">
        <v>-2.0288938887213502E-5</v>
      </c>
    </row>
    <row r="190" spans="1:37">
      <c r="A190" s="788">
        <v>44104</v>
      </c>
      <c r="B190">
        <v>4.4098328184267284E-6</v>
      </c>
      <c r="C190">
        <v>4.512609409858896E-6</v>
      </c>
      <c r="D190">
        <v>4.5508518624848196E-6</v>
      </c>
      <c r="E190">
        <v>5.2872368609200746E-6</v>
      </c>
      <c r="F190">
        <v>5.3622194367250126E-6</v>
      </c>
      <c r="G190">
        <v>-4.247076637028613E-6</v>
      </c>
      <c r="H190">
        <v>1.2143005095485647E-5</v>
      </c>
      <c r="I190">
        <v>2.4152745447896962E-5</v>
      </c>
      <c r="J190">
        <v>2.8780586570360357E-5</v>
      </c>
      <c r="K190">
        <v>8.7865302899558629E-6</v>
      </c>
      <c r="L190">
        <v>-3.9285011255799418E-6</v>
      </c>
      <c r="M190">
        <v>3.2211330258576257E-6</v>
      </c>
      <c r="N190">
        <v>5.8671395310739177E-6</v>
      </c>
      <c r="O190">
        <v>-1.0739862570417812E-5</v>
      </c>
      <c r="P190">
        <v>5.5261109830979653E-6</v>
      </c>
      <c r="Q190">
        <v>3.019320898282274E-6</v>
      </c>
      <c r="R190">
        <v>1.3204296892651791E-5</v>
      </c>
      <c r="S190">
        <v>1.3608717928543791E-5</v>
      </c>
      <c r="T190">
        <v>1.3689378830113343E-5</v>
      </c>
      <c r="U190">
        <v>1.3769965616384994E-5</v>
      </c>
      <c r="V190">
        <v>1.2279185884302591E-4</v>
      </c>
      <c r="W190">
        <v>1.2444889845557584E-5</v>
      </c>
      <c r="X190">
        <v>1.2481528617391825E-5</v>
      </c>
      <c r="Y190">
        <v>8.4586447646750607E-6</v>
      </c>
      <c r="Z190">
        <v>8.4586447646750607E-6</v>
      </c>
      <c r="AA190">
        <v>3.7041161347173278E-6</v>
      </c>
      <c r="AB190">
        <v>3.7959996114628189E-6</v>
      </c>
      <c r="AC190">
        <v>6.2378991743861084E-5</v>
      </c>
      <c r="AD190">
        <v>-7.4105005838376314E-5</v>
      </c>
      <c r="AE190">
        <v>4.6462561976978736E-5</v>
      </c>
      <c r="AF190">
        <v>7.1034684419934994E-6</v>
      </c>
      <c r="AG190">
        <v>1.4799968008565312E-5</v>
      </c>
      <c r="AH190">
        <v>-1.6898023708289412E-6</v>
      </c>
      <c r="AI190">
        <v>1.1149459541665463E-4</v>
      </c>
      <c r="AJ190">
        <v>1.7601299525729088E-4</v>
      </c>
      <c r="AK190">
        <v>9.0589741938718043E-6</v>
      </c>
    </row>
    <row r="191" spans="1:37">
      <c r="A191" s="788">
        <v>44105</v>
      </c>
      <c r="B191">
        <v>4.4098328184267284E-6</v>
      </c>
      <c r="C191">
        <v>4.512609409858896E-6</v>
      </c>
      <c r="D191">
        <v>4.5508518624848196E-6</v>
      </c>
      <c r="E191">
        <v>5.2872368609200746E-6</v>
      </c>
      <c r="F191">
        <v>5.3622194367250126E-6</v>
      </c>
      <c r="G191">
        <v>-1.6174786886317351E-5</v>
      </c>
      <c r="H191">
        <v>2.0145717746416381E-6</v>
      </c>
      <c r="I191">
        <v>-1.0267884288379036E-5</v>
      </c>
      <c r="J191">
        <v>-8.4663784220253998E-6</v>
      </c>
      <c r="K191">
        <v>-1.5184268951315972E-7</v>
      </c>
      <c r="L191">
        <v>4.0030057184310409E-6</v>
      </c>
      <c r="M191">
        <v>-5.5618993724806386E-7</v>
      </c>
      <c r="N191">
        <v>3.2141343440912351E-7</v>
      </c>
      <c r="O191">
        <v>-1.7315306237968285E-5</v>
      </c>
      <c r="P191">
        <v>5.5261109830979653E-6</v>
      </c>
      <c r="Q191">
        <v>-6.3266171191855846E-6</v>
      </c>
      <c r="R191">
        <v>1.5493139180558838E-5</v>
      </c>
      <c r="S191">
        <v>1.5897602266482292E-5</v>
      </c>
      <c r="T191">
        <v>1.5978271554836887E-5</v>
      </c>
      <c r="U191">
        <v>1.6058866720194856E-5</v>
      </c>
      <c r="V191">
        <v>2.4134119722629247E-5</v>
      </c>
      <c r="W191">
        <v>1.4525701413488079E-5</v>
      </c>
      <c r="X191">
        <v>1.4562343994874993E-5</v>
      </c>
      <c r="Y191">
        <v>8.4586447646750607E-6</v>
      </c>
      <c r="Z191">
        <v>8.4586447646750607E-6</v>
      </c>
      <c r="AA191">
        <v>3.7041161347173278E-6</v>
      </c>
      <c r="AB191">
        <v>3.7959996114628189E-6</v>
      </c>
      <c r="AC191">
        <v>5.6927434604714391E-5</v>
      </c>
      <c r="AD191">
        <v>9.297832386067629E-5</v>
      </c>
      <c r="AE191">
        <v>-4.558979933208529E-5</v>
      </c>
      <c r="AF191">
        <v>4.5384322831648619E-5</v>
      </c>
      <c r="AG191">
        <v>-5.2177769865990873E-6</v>
      </c>
      <c r="AH191">
        <v>-1.2958329579645378E-5</v>
      </c>
      <c r="AI191">
        <v>1.3548546996070999E-4</v>
      </c>
      <c r="AJ191">
        <v>1.3039057138169996E-4</v>
      </c>
      <c r="AK191">
        <v>3.1471244246792371E-5</v>
      </c>
    </row>
    <row r="192" spans="1:37">
      <c r="A192" s="788">
        <v>44106</v>
      </c>
      <c r="B192">
        <v>4.4098328184267284E-6</v>
      </c>
      <c r="C192">
        <v>4.512609409858896E-6</v>
      </c>
      <c r="D192">
        <v>4.5508518624848196E-6</v>
      </c>
      <c r="E192">
        <v>5.2872368609200746E-6</v>
      </c>
      <c r="F192">
        <v>5.3622194367250126E-6</v>
      </c>
      <c r="G192">
        <v>-1.3560149643716102E-5</v>
      </c>
      <c r="H192">
        <v>-2.2265540872666633E-6</v>
      </c>
      <c r="I192">
        <v>2.1570258039285762E-5</v>
      </c>
      <c r="J192">
        <v>2.5390079021889278E-5</v>
      </c>
      <c r="K192">
        <v>3.5624842304855523E-6</v>
      </c>
      <c r="L192">
        <v>1.0319982574253573E-5</v>
      </c>
      <c r="M192">
        <v>1.4758755962827764E-5</v>
      </c>
      <c r="N192">
        <v>1.948544481723502E-6</v>
      </c>
      <c r="O192">
        <v>-3.9280334456002207E-6</v>
      </c>
      <c r="P192">
        <v>5.5261109830979653E-6</v>
      </c>
      <c r="Q192">
        <v>-2.9341213105809062E-6</v>
      </c>
      <c r="R192">
        <v>1.5493139180558838E-5</v>
      </c>
      <c r="S192">
        <v>1.5897602266482292E-5</v>
      </c>
      <c r="T192">
        <v>1.5978271554836887E-5</v>
      </c>
      <c r="U192">
        <v>1.6058866720194856E-5</v>
      </c>
      <c r="V192">
        <v>-1.7093695649694386E-4</v>
      </c>
      <c r="W192">
        <v>1.4525701413488079E-5</v>
      </c>
      <c r="X192">
        <v>1.4562343994874993E-5</v>
      </c>
      <c r="Y192">
        <v>8.4586447646750607E-6</v>
      </c>
      <c r="Z192">
        <v>8.4586447646750607E-6</v>
      </c>
      <c r="AA192">
        <v>3.7041161347173278E-6</v>
      </c>
      <c r="AB192">
        <v>3.7959996114628189E-6</v>
      </c>
      <c r="AC192">
        <v>-7.2741970751039056E-5</v>
      </c>
      <c r="AD192">
        <v>1.3653424719320962E-4</v>
      </c>
      <c r="AE192">
        <v>-4.8745485399742666E-5</v>
      </c>
      <c r="AF192">
        <v>-9.2225254805794471E-5</v>
      </c>
      <c r="AG192">
        <v>8.8050294650399148E-6</v>
      </c>
      <c r="AH192">
        <v>-4.2128450470891865E-5</v>
      </c>
      <c r="AI192">
        <v>-1.6250301600577056E-4</v>
      </c>
      <c r="AJ192">
        <v>-3.278351001299723E-4</v>
      </c>
      <c r="AK192">
        <v>-5.0928409823174926E-5</v>
      </c>
    </row>
    <row r="193" spans="1:37">
      <c r="A193" s="788">
        <v>44109</v>
      </c>
      <c r="B193">
        <v>4.4098328184267284E-6</v>
      </c>
      <c r="C193">
        <v>4.512609409858896E-6</v>
      </c>
      <c r="D193">
        <v>4.5508518624848196E-6</v>
      </c>
      <c r="E193">
        <v>5.2872368609200746E-6</v>
      </c>
      <c r="F193">
        <v>5.3622194367250126E-6</v>
      </c>
      <c r="G193">
        <v>-1.3811886154591947E-5</v>
      </c>
      <c r="H193">
        <v>1.4367130550046169E-5</v>
      </c>
      <c r="I193">
        <v>2.6275874049861159E-5</v>
      </c>
      <c r="J193">
        <v>-6.861010185889427E-6</v>
      </c>
      <c r="K193">
        <v>9.4830645874992576E-6</v>
      </c>
      <c r="L193">
        <v>2.2379675487781016E-5</v>
      </c>
      <c r="M193">
        <v>-3.8911708356096142E-6</v>
      </c>
      <c r="N193">
        <v>1.7098682967116476E-6</v>
      </c>
      <c r="O193">
        <v>-6.2617625469520991E-6</v>
      </c>
      <c r="P193">
        <v>5.5261109830979653E-6</v>
      </c>
      <c r="Q193">
        <v>4.5833146468083894E-6</v>
      </c>
      <c r="R193">
        <v>1.5493139180558838E-5</v>
      </c>
      <c r="S193">
        <v>1.5897602266482292E-5</v>
      </c>
      <c r="T193">
        <v>1.5978271554836887E-5</v>
      </c>
      <c r="U193">
        <v>1.6058866720194856E-5</v>
      </c>
      <c r="V193">
        <v>1.1572810326293804E-4</v>
      </c>
      <c r="W193">
        <v>1.4525701413488079E-5</v>
      </c>
      <c r="X193">
        <v>1.4562343994874993E-5</v>
      </c>
      <c r="Y193">
        <v>8.4586447646750607E-6</v>
      </c>
      <c r="Z193">
        <v>8.4586447646750607E-6</v>
      </c>
      <c r="AA193">
        <v>3.7041161347173278E-6</v>
      </c>
      <c r="AB193">
        <v>3.7959996114628189E-6</v>
      </c>
      <c r="AC193">
        <v>1.1612188324248708E-4</v>
      </c>
      <c r="AD193">
        <v>-1.6382805221992758E-5</v>
      </c>
      <c r="AE193">
        <v>-3.5811065405025322E-5</v>
      </c>
      <c r="AF193">
        <v>6.5231591378661643E-5</v>
      </c>
      <c r="AG193">
        <v>-2.9779078540206339E-5</v>
      </c>
      <c r="AH193">
        <v>1.2283350750452727E-6</v>
      </c>
      <c r="AI193">
        <v>1.2502725885003897E-4</v>
      </c>
      <c r="AJ193">
        <v>3.3564407712728396E-4</v>
      </c>
      <c r="AK193">
        <v>7.0264818061441806E-5</v>
      </c>
    </row>
    <row r="194" spans="1:37">
      <c r="A194" s="788">
        <v>44110</v>
      </c>
      <c r="B194">
        <v>4.4098328184267284E-6</v>
      </c>
      <c r="C194">
        <v>4.512609409858896E-6</v>
      </c>
      <c r="D194">
        <v>4.5508518624848196E-6</v>
      </c>
      <c r="E194">
        <v>5.2872368609200746E-6</v>
      </c>
      <c r="F194">
        <v>5.3622194367250126E-6</v>
      </c>
      <c r="G194">
        <v>3.8457604263868466E-6</v>
      </c>
      <c r="H194">
        <v>3.9751516216696814E-6</v>
      </c>
      <c r="I194">
        <v>7.8504282290197131E-6</v>
      </c>
      <c r="J194">
        <v>1.6902129809341206E-5</v>
      </c>
      <c r="K194">
        <v>7.8684960092971319E-6</v>
      </c>
      <c r="L194">
        <v>4.5728798888774234E-6</v>
      </c>
      <c r="M194">
        <v>1.8036573152107851E-5</v>
      </c>
      <c r="N194">
        <v>7.2306781291047177E-6</v>
      </c>
      <c r="O194">
        <v>-6.1671722562444132E-6</v>
      </c>
      <c r="P194">
        <v>5.5261109830979653E-6</v>
      </c>
      <c r="Q194">
        <v>1.646016034960951E-6</v>
      </c>
      <c r="R194">
        <v>1.5493139180558838E-5</v>
      </c>
      <c r="S194">
        <v>1.5897602266482292E-5</v>
      </c>
      <c r="T194">
        <v>1.5978271554836887E-5</v>
      </c>
      <c r="U194">
        <v>1.6058866720194856E-5</v>
      </c>
      <c r="V194">
        <v>-3.200277060152068E-5</v>
      </c>
      <c r="W194">
        <v>1.4525701413488079E-5</v>
      </c>
      <c r="X194">
        <v>1.4562343994874993E-5</v>
      </c>
      <c r="Y194">
        <v>8.4586447646750607E-6</v>
      </c>
      <c r="Z194">
        <v>8.4586447646750607E-6</v>
      </c>
      <c r="AA194">
        <v>3.7041161347173278E-6</v>
      </c>
      <c r="AB194">
        <v>3.7959996114628189E-6</v>
      </c>
      <c r="AC194">
        <v>-5.9983780617145493E-5</v>
      </c>
      <c r="AD194">
        <v>7.3795175736152133E-5</v>
      </c>
      <c r="AE194">
        <v>-2.9591661981456798E-5</v>
      </c>
      <c r="AF194">
        <v>-7.6097258138185808E-5</v>
      </c>
      <c r="AG194">
        <v>1.1370363873297595E-5</v>
      </c>
      <c r="AH194">
        <v>-1.4014406589718531E-5</v>
      </c>
      <c r="AI194">
        <v>-2.7140638814125985E-5</v>
      </c>
      <c r="AJ194">
        <v>-1.5141736286266306E-4</v>
      </c>
      <c r="AK194">
        <v>-8.1470746864437677E-5</v>
      </c>
    </row>
    <row r="195" spans="1:37">
      <c r="A195" s="788">
        <v>44111</v>
      </c>
      <c r="B195">
        <v>4.4098328184267284E-6</v>
      </c>
      <c r="C195">
        <v>4.512609409858896E-6</v>
      </c>
      <c r="D195">
        <v>4.5508518624848196E-6</v>
      </c>
      <c r="E195">
        <v>5.2872368609200746E-6</v>
      </c>
      <c r="F195">
        <v>5.3622194367250126E-6</v>
      </c>
      <c r="G195">
        <v>3.8890871243069114E-6</v>
      </c>
      <c r="H195">
        <v>7.8437578784502193E-6</v>
      </c>
      <c r="I195">
        <v>3.1581246257667315E-5</v>
      </c>
      <c r="J195">
        <v>4.3992213333922342E-6</v>
      </c>
      <c r="K195">
        <v>5.5319304132183334E-6</v>
      </c>
      <c r="L195">
        <v>-3.1185455216160565E-6</v>
      </c>
      <c r="M195">
        <v>2.2300506921470742E-5</v>
      </c>
      <c r="N195">
        <v>2.7609375183601515E-8</v>
      </c>
      <c r="O195">
        <v>3.5943969504614873E-6</v>
      </c>
      <c r="P195">
        <v>5.5261109830979653E-6</v>
      </c>
      <c r="Q195">
        <v>7.2650769467870191E-6</v>
      </c>
      <c r="R195">
        <v>1.5493139180558838E-5</v>
      </c>
      <c r="S195">
        <v>1.5897602266482292E-5</v>
      </c>
      <c r="T195">
        <v>1.5978271554836887E-5</v>
      </c>
      <c r="U195">
        <v>1.6058866720194856E-5</v>
      </c>
      <c r="V195">
        <v>6.4520634128735216E-6</v>
      </c>
      <c r="W195">
        <v>1.4525701413488079E-5</v>
      </c>
      <c r="X195">
        <v>1.4562343994874993E-5</v>
      </c>
      <c r="Y195">
        <v>8.4586447646750607E-6</v>
      </c>
      <c r="Z195">
        <v>8.4586447646750607E-6</v>
      </c>
      <c r="AA195">
        <v>3.7041161347173278E-6</v>
      </c>
      <c r="AB195">
        <v>3.7959996114628189E-6</v>
      </c>
      <c r="AC195">
        <v>1.9906671657521358E-5</v>
      </c>
      <c r="AD195">
        <v>1.8780120489902963E-5</v>
      </c>
      <c r="AE195">
        <v>-6.817390200037077E-5</v>
      </c>
      <c r="AF195">
        <v>7.3710299138618496E-5</v>
      </c>
      <c r="AG195">
        <v>-5.9859419185814834E-6</v>
      </c>
      <c r="AH195">
        <v>-2.1276219311426869E-5</v>
      </c>
      <c r="AI195">
        <v>3.5087878270734231E-6</v>
      </c>
      <c r="AJ195">
        <v>2.6351953115853478E-4</v>
      </c>
      <c r="AK195">
        <v>1.1232834492363231E-4</v>
      </c>
    </row>
    <row r="196" spans="1:37">
      <c r="A196" s="788">
        <v>44112</v>
      </c>
      <c r="B196">
        <v>4.4098328184267284E-6</v>
      </c>
      <c r="C196">
        <v>4.512609409858896E-6</v>
      </c>
      <c r="D196">
        <v>4.5508518624848196E-6</v>
      </c>
      <c r="E196">
        <v>5.2872368609200746E-6</v>
      </c>
      <c r="F196">
        <v>5.3622194367250126E-6</v>
      </c>
      <c r="G196">
        <v>2.0153580440634757E-5</v>
      </c>
      <c r="H196">
        <v>1.812297258259008E-5</v>
      </c>
      <c r="I196">
        <v>2.9811056501685584E-6</v>
      </c>
      <c r="J196">
        <v>1.3079650025986211E-5</v>
      </c>
      <c r="K196">
        <v>5.2973709135017088E-6</v>
      </c>
      <c r="L196">
        <v>-2.2383455613152138E-6</v>
      </c>
      <c r="M196">
        <v>2.4992007455000478E-5</v>
      </c>
      <c r="N196">
        <v>7.3014168908230206E-6</v>
      </c>
      <c r="O196">
        <v>3.8644971289869549E-6</v>
      </c>
      <c r="P196">
        <v>5.5261109830979653E-6</v>
      </c>
      <c r="Q196">
        <v>4.1593075567689653E-6</v>
      </c>
      <c r="R196">
        <v>1.5493139180558838E-5</v>
      </c>
      <c r="S196">
        <v>1.5897602266482292E-5</v>
      </c>
      <c r="T196">
        <v>1.5978271554836887E-5</v>
      </c>
      <c r="U196">
        <v>1.6058866720194856E-5</v>
      </c>
      <c r="V196">
        <v>8.9834022915908924E-5</v>
      </c>
      <c r="W196">
        <v>1.4525701413488079E-5</v>
      </c>
      <c r="X196">
        <v>1.4562343994874993E-5</v>
      </c>
      <c r="Y196">
        <v>8.4586447646750607E-6</v>
      </c>
      <c r="Z196">
        <v>8.4586447646750607E-6</v>
      </c>
      <c r="AA196">
        <v>3.7041161347173278E-6</v>
      </c>
      <c r="AB196">
        <v>3.7959996114628189E-6</v>
      </c>
      <c r="AC196">
        <v>1.2460796784022343E-4</v>
      </c>
      <c r="AD196">
        <v>-5.4112500220968034E-5</v>
      </c>
      <c r="AE196">
        <v>5.3430446179375539E-5</v>
      </c>
      <c r="AF196">
        <v>4.280364620374289E-5</v>
      </c>
      <c r="AG196">
        <v>-1.953113539571283E-5</v>
      </c>
      <c r="AH196">
        <v>1.1940533677285982E-5</v>
      </c>
      <c r="AI196">
        <v>2.1045342598249305E-4</v>
      </c>
      <c r="AJ196">
        <v>2.1656646317033126E-4</v>
      </c>
      <c r="AK196">
        <v>6.036690571419645E-5</v>
      </c>
    </row>
    <row r="197" spans="1:37">
      <c r="A197" s="788">
        <v>44113</v>
      </c>
      <c r="B197">
        <v>4.4098328184267284E-6</v>
      </c>
      <c r="C197">
        <v>4.512609409858896E-6</v>
      </c>
      <c r="D197">
        <v>4.5508518624848196E-6</v>
      </c>
      <c r="E197">
        <v>5.2872368609200746E-6</v>
      </c>
      <c r="F197">
        <v>5.3622194367250126E-6</v>
      </c>
      <c r="G197">
        <v>4.0288251961740688E-5</v>
      </c>
      <c r="H197">
        <v>1.0541921575705259E-5</v>
      </c>
      <c r="I197">
        <v>1.529221635323239E-5</v>
      </c>
      <c r="J197">
        <v>1.342927748744387E-5</v>
      </c>
      <c r="K197">
        <v>9.6242882036847279E-6</v>
      </c>
      <c r="L197">
        <v>8.2137245758246998E-6</v>
      </c>
      <c r="M197">
        <v>1.622380271572297E-5</v>
      </c>
      <c r="N197">
        <v>7.7309217068943784E-6</v>
      </c>
      <c r="O197">
        <v>9.5028636225720222E-6</v>
      </c>
      <c r="P197">
        <v>5.5261109830979653E-6</v>
      </c>
      <c r="Q197">
        <v>8.1252210889175552E-6</v>
      </c>
      <c r="R197">
        <v>1.5493139180558838E-5</v>
      </c>
      <c r="S197">
        <v>1.5897602266482292E-5</v>
      </c>
      <c r="T197">
        <v>1.5978271554836887E-5</v>
      </c>
      <c r="U197">
        <v>1.6058866720194856E-5</v>
      </c>
      <c r="V197">
        <v>8.3232113615552722E-5</v>
      </c>
      <c r="W197">
        <v>1.4525701413488079E-5</v>
      </c>
      <c r="X197">
        <v>1.4562343994874993E-5</v>
      </c>
      <c r="Y197">
        <v>8.4586447646750607E-6</v>
      </c>
      <c r="Z197">
        <v>8.4586447646750607E-6</v>
      </c>
      <c r="AA197">
        <v>3.7041161347173278E-6</v>
      </c>
      <c r="AB197">
        <v>3.7959996114628189E-6</v>
      </c>
      <c r="AC197">
        <v>7.4016297012147181E-5</v>
      </c>
      <c r="AD197">
        <v>6.0474878718069781E-5</v>
      </c>
      <c r="AE197">
        <v>6.4342556967272868E-5</v>
      </c>
      <c r="AF197">
        <v>1.1232770820838179E-4</v>
      </c>
      <c r="AG197">
        <v>6.3324620319615831E-6</v>
      </c>
      <c r="AH197">
        <v>6.8938063017132126E-6</v>
      </c>
      <c r="AI197">
        <v>1.8186675130782426E-6</v>
      </c>
      <c r="AJ197">
        <v>9.6686593545458621E-5</v>
      </c>
      <c r="AK197">
        <v>5.9203622509323985E-5</v>
      </c>
    </row>
    <row r="198" spans="1:37">
      <c r="A198" s="788">
        <v>44117</v>
      </c>
      <c r="B198">
        <v>4.4098328184267284E-6</v>
      </c>
      <c r="C198">
        <v>4.512609409858896E-6</v>
      </c>
      <c r="D198">
        <v>4.5508518624848196E-6</v>
      </c>
      <c r="E198">
        <v>5.2872368609200746E-6</v>
      </c>
      <c r="F198">
        <v>5.3622194367250126E-6</v>
      </c>
      <c r="G198">
        <v>1.9065359523466443E-5</v>
      </c>
      <c r="H198">
        <v>1.7213555675088797E-5</v>
      </c>
      <c r="I198">
        <v>2.9755086799085005E-5</v>
      </c>
      <c r="J198">
        <v>8.9780352461900755E-6</v>
      </c>
      <c r="K198">
        <v>1.140486855165932E-5</v>
      </c>
      <c r="L198">
        <v>-6.8905284052533492E-6</v>
      </c>
      <c r="M198">
        <v>8.8413989483910893E-6</v>
      </c>
      <c r="N198">
        <v>8.8197710337624356E-6</v>
      </c>
      <c r="O198">
        <v>1.9327457689747975E-5</v>
      </c>
      <c r="P198">
        <v>5.5261109830979653E-6</v>
      </c>
      <c r="Q198">
        <v>2.663391946069993E-5</v>
      </c>
      <c r="R198">
        <v>1.5493139180558838E-5</v>
      </c>
      <c r="S198">
        <v>1.5897602266482292E-5</v>
      </c>
      <c r="T198">
        <v>1.5978271554836887E-5</v>
      </c>
      <c r="U198">
        <v>1.6058866720194856E-5</v>
      </c>
      <c r="V198">
        <v>7.5858409240572307E-6</v>
      </c>
      <c r="W198">
        <v>1.4525701413488079E-5</v>
      </c>
      <c r="X198">
        <v>1.4562343994874993E-5</v>
      </c>
      <c r="Y198">
        <v>8.4586447646750607E-6</v>
      </c>
      <c r="Z198">
        <v>8.4586447646750607E-6</v>
      </c>
      <c r="AA198">
        <v>3.7041161347173278E-6</v>
      </c>
      <c r="AB198">
        <v>3.7959996114628189E-6</v>
      </c>
      <c r="AC198">
        <v>-5.1238781468476714E-5</v>
      </c>
      <c r="AD198">
        <v>-8.2498120598273333E-5</v>
      </c>
      <c r="AE198">
        <v>8.6074136045882773E-5</v>
      </c>
      <c r="AF198">
        <v>2.0514495932877352E-5</v>
      </c>
      <c r="AG198">
        <v>2.886670685777082E-5</v>
      </c>
      <c r="AH198">
        <v>-1.1287765149700092E-5</v>
      </c>
      <c r="AI198">
        <v>1.2474086236471615E-4</v>
      </c>
      <c r="AJ198">
        <v>1.8667213589140255E-4</v>
      </c>
      <c r="AK198">
        <v>3.8028321001369883E-5</v>
      </c>
    </row>
    <row r="199" spans="1:37">
      <c r="A199" s="788">
        <v>44118</v>
      </c>
      <c r="B199">
        <v>4.4098328184267284E-6</v>
      </c>
      <c r="C199">
        <v>4.512609409858896E-6</v>
      </c>
      <c r="D199">
        <v>4.5508518624848196E-6</v>
      </c>
      <c r="E199">
        <v>5.2872368609200746E-6</v>
      </c>
      <c r="F199">
        <v>5.3622194367250126E-6</v>
      </c>
      <c r="G199">
        <v>3.6478751767816674E-6</v>
      </c>
      <c r="H199">
        <v>1.3290189733790214E-5</v>
      </c>
      <c r="I199">
        <v>2.6200807294463856E-5</v>
      </c>
      <c r="J199">
        <v>1.6271175720538622E-5</v>
      </c>
      <c r="K199">
        <v>6.4342372524777149E-6</v>
      </c>
      <c r="L199">
        <v>1.0973205958811151E-5</v>
      </c>
      <c r="M199">
        <v>9.7273346760744059E-6</v>
      </c>
      <c r="N199">
        <v>3.8316179595710767E-6</v>
      </c>
      <c r="O199">
        <v>6.332342200160213E-6</v>
      </c>
      <c r="P199">
        <v>5.5261109830979653E-6</v>
      </c>
      <c r="Q199">
        <v>4.6131693110140763E-6</v>
      </c>
      <c r="R199">
        <v>1.5493139180558838E-5</v>
      </c>
      <c r="S199">
        <v>1.5897602266482292E-5</v>
      </c>
      <c r="T199">
        <v>1.5978271554836887E-5</v>
      </c>
      <c r="U199">
        <v>1.6058866720194856E-5</v>
      </c>
      <c r="V199">
        <v>2.5053529229299712E-5</v>
      </c>
      <c r="W199">
        <v>1.4525701413488079E-5</v>
      </c>
      <c r="X199">
        <v>1.4562343994874993E-5</v>
      </c>
      <c r="Y199">
        <v>8.4586447646750607E-6</v>
      </c>
      <c r="Z199">
        <v>8.4586447646750607E-6</v>
      </c>
      <c r="AA199">
        <v>3.7041161347173278E-6</v>
      </c>
      <c r="AB199">
        <v>3.7959996114628189E-6</v>
      </c>
      <c r="AC199">
        <v>9.3129049654916418E-5</v>
      </c>
      <c r="AD199">
        <v>-4.3287174914993792E-5</v>
      </c>
      <c r="AE199">
        <v>2.5086174569477484E-6</v>
      </c>
      <c r="AF199">
        <v>-5.9046200208523476E-6</v>
      </c>
      <c r="AG199">
        <v>7.0726171250967693E-6</v>
      </c>
      <c r="AH199">
        <v>-5.1775689220379123E-6</v>
      </c>
      <c r="AI199">
        <v>8.2639740957177741E-5</v>
      </c>
      <c r="AJ199">
        <v>8.6288400055523076E-5</v>
      </c>
      <c r="AK199">
        <v>-3.292057150798833E-5</v>
      </c>
    </row>
    <row r="200" spans="1:37">
      <c r="A200" s="788">
        <v>44119</v>
      </c>
      <c r="B200">
        <v>4.4098328184267284E-6</v>
      </c>
      <c r="C200">
        <v>4.512609409858896E-6</v>
      </c>
      <c r="D200">
        <v>4.5508518624848196E-6</v>
      </c>
      <c r="E200">
        <v>5.2872368609200746E-6</v>
      </c>
      <c r="F200">
        <v>5.3622194367250126E-6</v>
      </c>
      <c r="G200">
        <v>-4.6667770313817418E-6</v>
      </c>
      <c r="H200">
        <v>-2.1174699542505948E-6</v>
      </c>
      <c r="I200">
        <v>-4.0244383903392135E-6</v>
      </c>
      <c r="J200">
        <v>-9.0027122719959612E-6</v>
      </c>
      <c r="K200">
        <v>1.6314617195973824E-6</v>
      </c>
      <c r="L200">
        <v>1.5286077542015166E-5</v>
      </c>
      <c r="M200">
        <v>2.8848945004199323E-6</v>
      </c>
      <c r="N200">
        <v>3.9087686287814454E-6</v>
      </c>
      <c r="O200">
        <v>4.6515671761611091E-6</v>
      </c>
      <c r="P200">
        <v>5.5261109830979653E-6</v>
      </c>
      <c r="Q200">
        <v>5.9116886486236814E-6</v>
      </c>
      <c r="R200">
        <v>1.5493139180558838E-5</v>
      </c>
      <c r="S200">
        <v>1.5897602266482292E-5</v>
      </c>
      <c r="T200">
        <v>1.5978271554836887E-5</v>
      </c>
      <c r="U200">
        <v>1.6058866720194856E-5</v>
      </c>
      <c r="V200">
        <v>-7.3351062577259546E-5</v>
      </c>
      <c r="W200">
        <v>1.4525701413488079E-5</v>
      </c>
      <c r="X200">
        <v>1.4562343994874993E-5</v>
      </c>
      <c r="Y200">
        <v>8.4586447646750607E-6</v>
      </c>
      <c r="Z200">
        <v>8.4586447646750607E-6</v>
      </c>
      <c r="AA200">
        <v>3.7041161347173278E-6</v>
      </c>
      <c r="AB200">
        <v>3.7959996114628189E-6</v>
      </c>
      <c r="AC200">
        <v>-4.5489783862034951E-5</v>
      </c>
      <c r="AD200">
        <v>-1.2294507155694024E-5</v>
      </c>
      <c r="AE200">
        <v>-2.3835756062892677E-5</v>
      </c>
      <c r="AF200">
        <v>-2.0194760734587591E-5</v>
      </c>
      <c r="AG200">
        <v>1.5975084377546358E-5</v>
      </c>
      <c r="AH200">
        <v>-1.7834866221977386E-7</v>
      </c>
      <c r="AI200">
        <v>-9.8666720086992842E-6</v>
      </c>
      <c r="AJ200">
        <v>2.4320855706622125E-5</v>
      </c>
      <c r="AK200">
        <v>-7.4586557576622474E-6</v>
      </c>
    </row>
    <row r="201" spans="1:37">
      <c r="A201" s="788">
        <v>44120</v>
      </c>
      <c r="B201">
        <v>4.4098328184267284E-6</v>
      </c>
      <c r="C201">
        <v>4.512609409858896E-6</v>
      </c>
      <c r="D201">
        <v>4.5508518624848196E-6</v>
      </c>
      <c r="E201">
        <v>5.2872368609200746E-6</v>
      </c>
      <c r="F201">
        <v>5.3622194367250126E-6</v>
      </c>
      <c r="G201">
        <v>-1.6841395497664281E-6</v>
      </c>
      <c r="H201">
        <v>1.0270106824032154E-5</v>
      </c>
      <c r="I201">
        <v>2.1025013359249554E-6</v>
      </c>
      <c r="J201">
        <v>1.184050032342725E-5</v>
      </c>
      <c r="K201">
        <v>2.1557227474716E-6</v>
      </c>
      <c r="L201">
        <v>-2.5531215612375037E-6</v>
      </c>
      <c r="M201">
        <v>-1.6354478492246472E-6</v>
      </c>
      <c r="N201">
        <v>1.3386554182375221E-6</v>
      </c>
      <c r="O201">
        <v>4.3384613148802486E-6</v>
      </c>
      <c r="P201">
        <v>5.5261109830979653E-6</v>
      </c>
      <c r="Q201">
        <v>2.5178715283686869E-6</v>
      </c>
      <c r="R201">
        <v>1.5493139180558838E-5</v>
      </c>
      <c r="S201">
        <v>1.5897602266482292E-5</v>
      </c>
      <c r="T201">
        <v>1.5978271554836887E-5</v>
      </c>
      <c r="U201">
        <v>1.6058866720194856E-5</v>
      </c>
      <c r="V201">
        <v>1.8577149297615227E-5</v>
      </c>
      <c r="W201">
        <v>1.4525701413488079E-5</v>
      </c>
      <c r="X201">
        <v>1.4562343994874993E-5</v>
      </c>
      <c r="Y201">
        <v>8.4586447646750607E-6</v>
      </c>
      <c r="Z201">
        <v>8.4586447646750607E-6</v>
      </c>
      <c r="AA201">
        <v>3.7041161347173278E-6</v>
      </c>
      <c r="AB201">
        <v>3.7959996114628189E-6</v>
      </c>
      <c r="AC201">
        <v>-5.7629185852781095E-5</v>
      </c>
      <c r="AD201">
        <v>1.09357311497299E-4</v>
      </c>
      <c r="AE201">
        <v>-6.1155229409248786E-6</v>
      </c>
      <c r="AF201">
        <v>4.2724888677680983E-5</v>
      </c>
      <c r="AG201">
        <v>1.0228707770987278E-6</v>
      </c>
      <c r="AH201">
        <v>1.3789102249353036E-5</v>
      </c>
      <c r="AI201">
        <v>-5.2510743139962955E-5</v>
      </c>
      <c r="AJ201">
        <v>-3.4265964370655548E-5</v>
      </c>
      <c r="AK201">
        <v>-1.9929994332403834E-5</v>
      </c>
    </row>
    <row r="202" spans="1:37">
      <c r="A202" s="788">
        <v>44123</v>
      </c>
      <c r="B202">
        <v>4.4098328184267284E-6</v>
      </c>
      <c r="C202">
        <v>4.512609409858896E-6</v>
      </c>
      <c r="D202">
        <v>4.5508518624848196E-6</v>
      </c>
      <c r="E202">
        <v>5.2872368609200746E-6</v>
      </c>
      <c r="F202">
        <v>5.3622194367250126E-6</v>
      </c>
      <c r="G202">
        <v>6.9542499958572537E-6</v>
      </c>
      <c r="H202">
        <v>1.8842815726236494E-5</v>
      </c>
      <c r="I202">
        <v>2.49839190858836E-5</v>
      </c>
      <c r="J202">
        <v>-1.0688318906798601E-5</v>
      </c>
      <c r="K202">
        <v>4.3576887646054279E-6</v>
      </c>
      <c r="L202">
        <v>1.1877254318034148E-5</v>
      </c>
      <c r="M202">
        <v>1.0521624082542758E-5</v>
      </c>
      <c r="N202">
        <v>5.2590865454817508E-6</v>
      </c>
      <c r="O202">
        <v>3.976522804634897E-6</v>
      </c>
      <c r="P202">
        <v>5.5261109830979653E-6</v>
      </c>
      <c r="Q202">
        <v>1.1241518541801555E-5</v>
      </c>
      <c r="R202">
        <v>1.5493139180558838E-5</v>
      </c>
      <c r="S202">
        <v>1.5897602266482292E-5</v>
      </c>
      <c r="T202">
        <v>1.5978271554836887E-5</v>
      </c>
      <c r="U202">
        <v>1.6058866720194856E-5</v>
      </c>
      <c r="V202">
        <v>8.3340539936801688E-5</v>
      </c>
      <c r="W202">
        <v>1.4525701413488079E-5</v>
      </c>
      <c r="X202">
        <v>1.4562343994874993E-5</v>
      </c>
      <c r="Y202">
        <v>8.4586447646750607E-6</v>
      </c>
      <c r="Z202">
        <v>8.4586447646750607E-6</v>
      </c>
      <c r="AA202">
        <v>3.7041161347173278E-6</v>
      </c>
      <c r="AB202">
        <v>3.7959996114628189E-6</v>
      </c>
      <c r="AC202">
        <v>-1.0429453914037601E-5</v>
      </c>
      <c r="AD202">
        <v>-8.1898885357756246E-5</v>
      </c>
      <c r="AE202">
        <v>2.349958405106767E-6</v>
      </c>
      <c r="AF202">
        <v>-5.0426871372824537E-5</v>
      </c>
      <c r="AG202">
        <v>-1.1316896655323427E-5</v>
      </c>
      <c r="AH202">
        <v>-6.5645344136833207E-6</v>
      </c>
      <c r="AI202">
        <v>1.7729557698631383E-7</v>
      </c>
      <c r="AJ202">
        <v>-5.5391410424604498E-5</v>
      </c>
      <c r="AK202">
        <v>-5.527402977038631E-5</v>
      </c>
    </row>
    <row r="203" spans="1:37">
      <c r="A203" s="788">
        <v>44124</v>
      </c>
      <c r="B203">
        <v>4.4098328184267284E-6</v>
      </c>
      <c r="C203">
        <v>4.512609409858896E-6</v>
      </c>
      <c r="D203">
        <v>4.5508518624848196E-6</v>
      </c>
      <c r="E203">
        <v>5.2872368609200746E-6</v>
      </c>
      <c r="F203">
        <v>5.3622194367250126E-6</v>
      </c>
      <c r="G203">
        <v>7.3636201047690976E-6</v>
      </c>
      <c r="H203">
        <v>2.000071651596329E-5</v>
      </c>
      <c r="I203">
        <v>-4.4048482685354885E-8</v>
      </c>
      <c r="J203">
        <v>1.1833856202656535E-7</v>
      </c>
      <c r="K203">
        <v>4.8345803553274895E-6</v>
      </c>
      <c r="L203">
        <v>1.2871498224967582E-5</v>
      </c>
      <c r="M203">
        <v>2.5231225048969464E-6</v>
      </c>
      <c r="N203">
        <v>5.3081303654494153E-6</v>
      </c>
      <c r="O203">
        <v>4.515837480923324E-6</v>
      </c>
      <c r="P203">
        <v>5.5261109830979653E-6</v>
      </c>
      <c r="Q203">
        <v>3.3859347404430197E-6</v>
      </c>
      <c r="R203">
        <v>1.5493139180558838E-5</v>
      </c>
      <c r="S203">
        <v>1.5897602266482292E-5</v>
      </c>
      <c r="T203">
        <v>1.5978271554836887E-5</v>
      </c>
      <c r="U203">
        <v>1.6058866720194856E-5</v>
      </c>
      <c r="V203">
        <v>6.280121723519195E-5</v>
      </c>
      <c r="W203">
        <v>1.4525701413488079E-5</v>
      </c>
      <c r="X203">
        <v>1.4562343994874993E-5</v>
      </c>
      <c r="Y203">
        <v>8.4586447646750607E-6</v>
      </c>
      <c r="Z203">
        <v>8.4586447646750607E-6</v>
      </c>
      <c r="AA203">
        <v>3.7041161347173278E-6</v>
      </c>
      <c r="AB203">
        <v>3.7959996114628189E-6</v>
      </c>
      <c r="AC203">
        <v>1.4788947998006232E-4</v>
      </c>
      <c r="AD203">
        <v>4.2332601672623318E-5</v>
      </c>
      <c r="AE203">
        <v>5.4427551114866192E-5</v>
      </c>
      <c r="AF203">
        <v>9.7712471808619756E-6</v>
      </c>
      <c r="AG203">
        <v>1.5004098313942117E-5</v>
      </c>
      <c r="AH203">
        <v>-4.3628756069309383E-5</v>
      </c>
      <c r="AI203">
        <v>2.3151477440995106E-4</v>
      </c>
      <c r="AJ203">
        <v>4.1783717702786329E-4</v>
      </c>
      <c r="AK203">
        <v>1.4031895438253451E-5</v>
      </c>
    </row>
    <row r="204" spans="1:37">
      <c r="A204" s="788">
        <v>44125</v>
      </c>
      <c r="B204">
        <v>4.4098328184267284E-6</v>
      </c>
      <c r="C204">
        <v>4.512609409858896E-6</v>
      </c>
      <c r="D204">
        <v>4.5508518624848196E-6</v>
      </c>
      <c r="E204">
        <v>5.2872368609200746E-6</v>
      </c>
      <c r="F204">
        <v>5.3622194367250126E-6</v>
      </c>
      <c r="G204">
        <v>1.0711747341161981E-5</v>
      </c>
      <c r="H204">
        <v>5.024890287147343E-6</v>
      </c>
      <c r="I204">
        <v>1.0389843691314127E-5</v>
      </c>
      <c r="J204">
        <v>-7.9675856655399002E-7</v>
      </c>
      <c r="K204">
        <v>7.2213827911014053E-7</v>
      </c>
      <c r="L204">
        <v>-5.3154178382186502E-6</v>
      </c>
      <c r="M204">
        <v>2.1238478854286316E-6</v>
      </c>
      <c r="N204">
        <v>5.2669390810478948E-6</v>
      </c>
      <c r="O204">
        <v>4.4477738183630321E-6</v>
      </c>
      <c r="P204">
        <v>5.5261109830979653E-6</v>
      </c>
      <c r="Q204">
        <v>4.9130846534097833E-6</v>
      </c>
      <c r="R204">
        <v>1.5493139180558838E-5</v>
      </c>
      <c r="S204">
        <v>1.5897602266482292E-5</v>
      </c>
      <c r="T204">
        <v>1.5978271554836887E-5</v>
      </c>
      <c r="U204">
        <v>1.6058866720194856E-5</v>
      </c>
      <c r="V204">
        <v>1.0361000414947253E-5</v>
      </c>
      <c r="W204">
        <v>1.4525701413488079E-5</v>
      </c>
      <c r="X204">
        <v>1.4562343994874993E-5</v>
      </c>
      <c r="Y204">
        <v>8.4586447646750607E-6</v>
      </c>
      <c r="Z204">
        <v>8.4586447646750607E-6</v>
      </c>
      <c r="AA204">
        <v>3.7041161347173278E-6</v>
      </c>
      <c r="AB204">
        <v>3.7959996114628189E-6</v>
      </c>
      <c r="AC204">
        <v>6.6457768396244179E-5</v>
      </c>
      <c r="AD204">
        <v>1.2019280269981447E-4</v>
      </c>
      <c r="AE204">
        <v>1.8809353098803162E-5</v>
      </c>
      <c r="AF204">
        <v>9.6295709663890572E-5</v>
      </c>
      <c r="AG204">
        <v>1.4973219261933402E-5</v>
      </c>
      <c r="AH204">
        <v>-1.0675652265029755E-5</v>
      </c>
      <c r="AI204">
        <v>3.6790109800639574E-5</v>
      </c>
      <c r="AJ204">
        <v>6.0969779106134771E-6</v>
      </c>
      <c r="AK204">
        <v>-2.7812814196170876E-9</v>
      </c>
    </row>
    <row r="205" spans="1:37">
      <c r="A205" s="788">
        <v>44126</v>
      </c>
      <c r="B205">
        <v>4.4098328184267284E-6</v>
      </c>
      <c r="C205">
        <v>4.512609409858896E-6</v>
      </c>
      <c r="D205">
        <v>4.5508518624848196E-6</v>
      </c>
      <c r="E205">
        <v>5.2872368609200746E-6</v>
      </c>
      <c r="F205">
        <v>5.3622194367250126E-6</v>
      </c>
      <c r="G205">
        <v>7.2000218205943161E-6</v>
      </c>
      <c r="H205">
        <v>3.2262270516042688E-6</v>
      </c>
      <c r="I205">
        <v>3.9051976633444951E-6</v>
      </c>
      <c r="J205">
        <v>9.8681501812052376E-7</v>
      </c>
      <c r="K205">
        <v>1.7587065208488184E-6</v>
      </c>
      <c r="L205">
        <v>-9.8226729353996248E-7</v>
      </c>
      <c r="M205">
        <v>1.0579746285583269E-5</v>
      </c>
      <c r="N205">
        <v>1.1022723603048236E-6</v>
      </c>
      <c r="O205">
        <v>4.1596547673208308E-6</v>
      </c>
      <c r="P205">
        <v>5.5261109830979653E-6</v>
      </c>
      <c r="Q205">
        <v>3.3530720015093608E-6</v>
      </c>
      <c r="R205">
        <v>1.5493139180558838E-5</v>
      </c>
      <c r="S205">
        <v>1.5897602266482292E-5</v>
      </c>
      <c r="T205">
        <v>1.5978271554836887E-5</v>
      </c>
      <c r="U205">
        <v>1.6058866720194856E-5</v>
      </c>
      <c r="V205">
        <v>-5.8560112700039027E-5</v>
      </c>
      <c r="W205">
        <v>1.4525701413488079E-5</v>
      </c>
      <c r="X205">
        <v>1.4562343994874993E-5</v>
      </c>
      <c r="Y205">
        <v>8.4586447646750607E-6</v>
      </c>
      <c r="Z205">
        <v>8.4586447646750607E-6</v>
      </c>
      <c r="AA205">
        <v>3.7041161347173278E-6</v>
      </c>
      <c r="AB205">
        <v>3.7959996114628189E-6</v>
      </c>
      <c r="AC205">
        <v>4.7227023232460091E-5</v>
      </c>
      <c r="AD205">
        <v>5.5372030959122138E-6</v>
      </c>
      <c r="AE205">
        <v>-3.0296385425532259E-5</v>
      </c>
      <c r="AF205">
        <v>-1.3586869182119489E-5</v>
      </c>
      <c r="AG205">
        <v>-6.8286223590374732E-6</v>
      </c>
      <c r="AH205">
        <v>2.3043245910316923E-5</v>
      </c>
      <c r="AI205">
        <v>6.8152427585825844E-5</v>
      </c>
      <c r="AJ205">
        <v>1.0250297634462613E-4</v>
      </c>
      <c r="AK205">
        <v>2.4035847399903611E-5</v>
      </c>
    </row>
    <row r="206" spans="1:37">
      <c r="A206" s="788">
        <v>44127</v>
      </c>
      <c r="B206">
        <v>4.4098328184267284E-6</v>
      </c>
      <c r="C206">
        <v>4.512609409858896E-6</v>
      </c>
      <c r="D206">
        <v>4.5508518624848196E-6</v>
      </c>
      <c r="E206">
        <v>5.2872368609200746E-6</v>
      </c>
      <c r="F206">
        <v>5.3622194367250126E-6</v>
      </c>
      <c r="G206">
        <v>8.1123129855882333E-6</v>
      </c>
      <c r="H206">
        <v>-4.8655125397637274E-6</v>
      </c>
      <c r="I206">
        <v>1.2299297621338212E-5</v>
      </c>
      <c r="J206">
        <v>2.3756211879799596E-7</v>
      </c>
      <c r="K206">
        <v>1.1413337700673765E-6</v>
      </c>
      <c r="L206">
        <v>7.9738607108765791E-6</v>
      </c>
      <c r="M206">
        <v>-1.4280616937128343E-6</v>
      </c>
      <c r="N206">
        <v>4.9524968858008833E-6</v>
      </c>
      <c r="O206">
        <v>4.2938025426622065E-6</v>
      </c>
      <c r="P206">
        <v>5.5261109830979653E-6</v>
      </c>
      <c r="Q206">
        <v>6.1404359886125804E-6</v>
      </c>
      <c r="R206">
        <v>1.5493139180558838E-5</v>
      </c>
      <c r="S206">
        <v>1.5897602266482292E-5</v>
      </c>
      <c r="T206">
        <v>1.5978271554836887E-5</v>
      </c>
      <c r="U206">
        <v>1.6058866720194856E-5</v>
      </c>
      <c r="V206">
        <v>-4.9683981691828419E-5</v>
      </c>
      <c r="W206">
        <v>1.4525701413488079E-5</v>
      </c>
      <c r="X206">
        <v>1.4562343994874993E-5</v>
      </c>
      <c r="Y206">
        <v>8.4586447646750607E-6</v>
      </c>
      <c r="Z206">
        <v>8.4586447646750607E-6</v>
      </c>
      <c r="AA206">
        <v>3.7041161347173278E-6</v>
      </c>
      <c r="AB206">
        <v>3.7959996114628189E-6</v>
      </c>
      <c r="AC206">
        <v>-1.3355623952576723E-5</v>
      </c>
      <c r="AD206">
        <v>7.890843231812551E-5</v>
      </c>
      <c r="AE206">
        <v>1.2753898842809974E-5</v>
      </c>
      <c r="AF206">
        <v>6.0136316780690094E-5</v>
      </c>
      <c r="AG206">
        <v>-2.6690873650804248E-5</v>
      </c>
      <c r="AH206">
        <v>-3.4580408092904634E-5</v>
      </c>
      <c r="AI206">
        <v>-4.8466890745483273E-5</v>
      </c>
      <c r="AJ206">
        <v>-1.5181761801408845E-4</v>
      </c>
      <c r="AK206">
        <v>3.5540822537527551E-6</v>
      </c>
    </row>
    <row r="207" spans="1:37">
      <c r="A207" s="788">
        <v>44130</v>
      </c>
      <c r="B207">
        <v>4.4098328184267284E-6</v>
      </c>
      <c r="C207">
        <v>4.512609409858896E-6</v>
      </c>
      <c r="D207">
        <v>4.5508518624848196E-6</v>
      </c>
      <c r="E207">
        <v>5.2872368609200746E-6</v>
      </c>
      <c r="F207">
        <v>5.3622194367250126E-6</v>
      </c>
      <c r="G207">
        <v>5.2915885789843744E-6</v>
      </c>
      <c r="H207">
        <v>9.0442709791943803E-6</v>
      </c>
      <c r="I207">
        <v>3.3748804859905587E-5</v>
      </c>
      <c r="J207">
        <v>2.6081618011801314E-6</v>
      </c>
      <c r="K207">
        <v>3.5868890761094008E-6</v>
      </c>
      <c r="L207">
        <v>1.0578585437951915E-5</v>
      </c>
      <c r="M207">
        <v>1.0202847738804622E-5</v>
      </c>
      <c r="N207">
        <v>6.4091999193465201E-6</v>
      </c>
      <c r="O207">
        <v>4.1332252761492331E-6</v>
      </c>
      <c r="P207">
        <v>5.5261109830979653E-6</v>
      </c>
      <c r="Q207">
        <v>1.3093886064176275E-5</v>
      </c>
      <c r="R207">
        <v>1.5493139180558838E-5</v>
      </c>
      <c r="S207">
        <v>1.5897602266482292E-5</v>
      </c>
      <c r="T207">
        <v>1.5978271554836887E-5</v>
      </c>
      <c r="U207">
        <v>1.6058866720194856E-5</v>
      </c>
      <c r="V207">
        <v>-1.1223941510092317E-6</v>
      </c>
      <c r="W207">
        <v>1.4525701413488079E-5</v>
      </c>
      <c r="X207">
        <v>1.4562343994874993E-5</v>
      </c>
      <c r="Y207">
        <v>8.4586447646750607E-6</v>
      </c>
      <c r="Z207">
        <v>8.4586447646750607E-6</v>
      </c>
      <c r="AA207">
        <v>3.7041161347173278E-6</v>
      </c>
      <c r="AB207">
        <v>3.7959996114628189E-6</v>
      </c>
      <c r="AC207">
        <v>-6.1231383677579085E-5</v>
      </c>
      <c r="AD207">
        <v>-8.2281684185145368E-5</v>
      </c>
      <c r="AE207">
        <v>-5.9890799471482015E-5</v>
      </c>
      <c r="AF207">
        <v>-6.2587676702277603E-5</v>
      </c>
      <c r="AG207">
        <v>-8.9234150703398904E-6</v>
      </c>
      <c r="AH207">
        <v>3.4969612496249524E-6</v>
      </c>
      <c r="AI207">
        <v>-7.9742712144460491E-5</v>
      </c>
      <c r="AJ207">
        <v>-1.1607604179271204E-4</v>
      </c>
      <c r="AK207">
        <v>-8.4072895446178351E-5</v>
      </c>
    </row>
    <row r="208" spans="1:37">
      <c r="A208" s="788">
        <v>44131</v>
      </c>
      <c r="B208">
        <v>4.4098328184267284E-6</v>
      </c>
      <c r="C208">
        <v>4.512609409858896E-6</v>
      </c>
      <c r="D208">
        <v>4.5508518624848196E-6</v>
      </c>
      <c r="E208">
        <v>5.2872368609200746E-6</v>
      </c>
      <c r="F208">
        <v>5.3622194367250126E-6</v>
      </c>
      <c r="G208">
        <v>1.4966753701031622E-5</v>
      </c>
      <c r="H208">
        <v>2.3003743984207858E-5</v>
      </c>
      <c r="I208">
        <v>-6.9603802101170226E-8</v>
      </c>
      <c r="J208">
        <v>1.3708080784454069E-6</v>
      </c>
      <c r="K208">
        <v>3.761048261208089E-6</v>
      </c>
      <c r="L208">
        <v>2.1641682524096951E-5</v>
      </c>
      <c r="M208">
        <v>1.0404559228982181E-5</v>
      </c>
      <c r="N208">
        <v>1.2316906344432255E-5</v>
      </c>
      <c r="O208">
        <v>4.3464049564150286E-6</v>
      </c>
      <c r="P208">
        <v>5.5261109830979653E-6</v>
      </c>
      <c r="Q208">
        <v>9.5726858830076373E-6</v>
      </c>
      <c r="R208">
        <v>1.5493139180558838E-5</v>
      </c>
      <c r="S208">
        <v>1.5897602266482292E-5</v>
      </c>
      <c r="T208">
        <v>1.5978271554836887E-5</v>
      </c>
      <c r="U208">
        <v>1.6058866720194856E-5</v>
      </c>
      <c r="V208">
        <v>-4.0250516743379541E-5</v>
      </c>
      <c r="W208">
        <v>1.4525701413488079E-5</v>
      </c>
      <c r="X208">
        <v>1.4562343994874993E-5</v>
      </c>
      <c r="Y208">
        <v>8.4586447646750607E-6</v>
      </c>
      <c r="Z208">
        <v>8.4586447646750607E-6</v>
      </c>
      <c r="AA208">
        <v>3.7041161347173278E-6</v>
      </c>
      <c r="AB208">
        <v>3.7959996114628189E-6</v>
      </c>
      <c r="AC208">
        <v>-7.5511046993320682E-5</v>
      </c>
      <c r="AD208">
        <v>-1.5612901146536131E-5</v>
      </c>
      <c r="AE208">
        <v>-9.1322393542342392E-6</v>
      </c>
      <c r="AF208">
        <v>2.7147487607470656E-5</v>
      </c>
      <c r="AG208">
        <v>2.7677589402053116E-6</v>
      </c>
      <c r="AH208">
        <v>-3.4837999911142558E-5</v>
      </c>
      <c r="AI208">
        <v>-1.0321656204783648E-4</v>
      </c>
      <c r="AJ208">
        <v>-1.7000806231901868E-4</v>
      </c>
      <c r="AK208">
        <v>-1.5239729640387778E-5</v>
      </c>
    </row>
    <row r="209" spans="1:37">
      <c r="A209" s="788">
        <v>44132</v>
      </c>
      <c r="B209">
        <v>4.4098328184267284E-6</v>
      </c>
      <c r="C209">
        <v>4.512609409858896E-6</v>
      </c>
      <c r="D209">
        <v>4.5508518624848196E-6</v>
      </c>
      <c r="E209">
        <v>5.2872368609200746E-6</v>
      </c>
      <c r="F209">
        <v>5.3622194367250126E-6</v>
      </c>
      <c r="G209">
        <v>4.2592500250719922E-6</v>
      </c>
      <c r="H209">
        <v>2.6430529462970752E-7</v>
      </c>
      <c r="I209">
        <v>7.602024446369171E-6</v>
      </c>
      <c r="J209">
        <v>-2.5329107268646568E-6</v>
      </c>
      <c r="K209">
        <v>3.4810781409817086E-6</v>
      </c>
      <c r="L209">
        <v>1.0842350171958515E-5</v>
      </c>
      <c r="M209">
        <v>3.2653700734385893E-6</v>
      </c>
      <c r="N209">
        <v>2.8030699638293303E-6</v>
      </c>
      <c r="O209">
        <v>4.6184819401204888E-6</v>
      </c>
      <c r="P209">
        <v>5.5261109830979653E-6</v>
      </c>
      <c r="Q209">
        <v>2.950296048922496E-6</v>
      </c>
      <c r="R209">
        <v>1.5493139180558838E-5</v>
      </c>
      <c r="S209">
        <v>1.5897602266482292E-5</v>
      </c>
      <c r="T209">
        <v>1.5978271554836887E-5</v>
      </c>
      <c r="U209">
        <v>1.6058866720194856E-5</v>
      </c>
      <c r="V209">
        <v>4.0733594145248022E-7</v>
      </c>
      <c r="W209">
        <v>1.4525701413488079E-5</v>
      </c>
      <c r="X209">
        <v>1.4562343994874993E-5</v>
      </c>
      <c r="Y209">
        <v>8.4586447646750607E-6</v>
      </c>
      <c r="Z209">
        <v>8.4586447646750607E-6</v>
      </c>
      <c r="AA209">
        <v>3.7041161347173278E-6</v>
      </c>
      <c r="AB209">
        <v>3.7959996114628189E-6</v>
      </c>
      <c r="AC209">
        <v>-2.4786979336694214E-4</v>
      </c>
      <c r="AD209">
        <v>1.3510018338019902E-5</v>
      </c>
      <c r="AE209">
        <v>-1.1869328539322599E-4</v>
      </c>
      <c r="AF209">
        <v>-1.6377427042687799E-4</v>
      </c>
      <c r="AG209">
        <v>-1.8520683757550227E-6</v>
      </c>
      <c r="AH209">
        <v>7.3835139491174037E-5</v>
      </c>
      <c r="AI209">
        <v>-4.6945451415585814E-4</v>
      </c>
      <c r="AJ209">
        <v>-5.2872090733050434E-4</v>
      </c>
      <c r="AK209">
        <v>-1.6789697521595425E-4</v>
      </c>
    </row>
    <row r="210" spans="1:37">
      <c r="A210" s="788">
        <v>44133</v>
      </c>
      <c r="B210">
        <v>4.4098328184267284E-6</v>
      </c>
      <c r="C210">
        <v>4.512609409858896E-6</v>
      </c>
      <c r="D210">
        <v>4.5508518624848196E-6</v>
      </c>
      <c r="E210">
        <v>5.2872368609200746E-6</v>
      </c>
      <c r="F210">
        <v>5.3622194367250126E-6</v>
      </c>
      <c r="G210">
        <v>3.7883694048204579E-5</v>
      </c>
      <c r="H210">
        <v>1.1047910621171297E-5</v>
      </c>
      <c r="I210">
        <v>2.1251981897715666E-5</v>
      </c>
      <c r="J210">
        <v>4.2319549171907062E-6</v>
      </c>
      <c r="K210">
        <v>5.3547766918029544E-6</v>
      </c>
      <c r="L210">
        <v>5.0144859992940387E-6</v>
      </c>
      <c r="M210">
        <v>2.2738987986895154E-5</v>
      </c>
      <c r="N210">
        <v>2.7977581414461384E-6</v>
      </c>
      <c r="O210">
        <v>4.4112772264526254E-6</v>
      </c>
      <c r="P210">
        <v>5.5261109830979653E-6</v>
      </c>
      <c r="Q210">
        <v>-1.4483872672066412E-6</v>
      </c>
      <c r="R210">
        <v>1.5493139180558838E-5</v>
      </c>
      <c r="S210">
        <v>1.5897602266482292E-5</v>
      </c>
      <c r="T210">
        <v>1.5978271554836887E-5</v>
      </c>
      <c r="U210">
        <v>1.6058866720194856E-5</v>
      </c>
      <c r="V210">
        <v>1.9814709039668535E-5</v>
      </c>
      <c r="W210">
        <v>1.4525701413488079E-5</v>
      </c>
      <c r="X210">
        <v>1.4562343994874993E-5</v>
      </c>
      <c r="Y210">
        <v>8.4586447646750607E-6</v>
      </c>
      <c r="Z210">
        <v>8.4586447646750607E-6</v>
      </c>
      <c r="AA210">
        <v>3.7041161347173278E-6</v>
      </c>
      <c r="AB210">
        <v>3.7959996114628189E-6</v>
      </c>
      <c r="AC210">
        <v>8.7694007877059388E-5</v>
      </c>
      <c r="AD210">
        <v>-3.431961110920423E-5</v>
      </c>
      <c r="AE210">
        <v>1.3582033128410888E-4</v>
      </c>
      <c r="AF210">
        <v>4.3598540639544497E-5</v>
      </c>
      <c r="AG210">
        <v>-1.8851797271199899E-5</v>
      </c>
      <c r="AH210">
        <v>-5.0321743828563023E-6</v>
      </c>
      <c r="AI210">
        <v>2.1524057560954991E-4</v>
      </c>
      <c r="AJ210">
        <v>2.3238870023317151E-4</v>
      </c>
      <c r="AK210">
        <v>2.3778752917047453E-5</v>
      </c>
    </row>
    <row r="211" spans="1:37">
      <c r="A211" s="788">
        <v>44134</v>
      </c>
      <c r="B211" s="794">
        <v>4.4098328184267284E-6</v>
      </c>
      <c r="C211" s="794">
        <v>4.512609409858896E-6</v>
      </c>
      <c r="D211" s="794">
        <v>4.5508518624848196E-6</v>
      </c>
      <c r="E211" s="794">
        <v>5.2872368609200746E-6</v>
      </c>
      <c r="F211" s="794">
        <v>5.3622194367250126E-6</v>
      </c>
      <c r="G211" s="794">
        <v>7.7124835162578616E-6</v>
      </c>
      <c r="H211" s="794">
        <v>-9.5131222915220799E-6</v>
      </c>
      <c r="I211" s="794">
        <v>-8.8320686254512277E-6</v>
      </c>
      <c r="J211" s="794">
        <v>1.8493862957086551E-6</v>
      </c>
      <c r="K211" s="794">
        <v>-5.470040707052704E-7</v>
      </c>
      <c r="L211" s="794">
        <v>-1.798588420516012E-6</v>
      </c>
      <c r="M211" s="794">
        <v>-4.6747575932698744E-6</v>
      </c>
      <c r="N211" s="794">
        <v>3.050173965988279E-6</v>
      </c>
      <c r="O211" s="794">
        <v>4.2563316753287954E-6</v>
      </c>
      <c r="P211" s="794">
        <v>5.5261109830979653E-6</v>
      </c>
      <c r="Q211" s="794">
        <v>-3.7010099812917473E-7</v>
      </c>
      <c r="R211" s="794">
        <v>1.5493139180558838E-5</v>
      </c>
      <c r="S211" s="794">
        <v>1.5897602266482292E-5</v>
      </c>
      <c r="T211" s="794">
        <v>1.5978271554836887E-5</v>
      </c>
      <c r="U211" s="794">
        <v>1.6058866720194856E-5</v>
      </c>
      <c r="V211" s="794">
        <v>-3.2990107909229628E-5</v>
      </c>
      <c r="W211" s="794">
        <v>1.4525701413488079E-5</v>
      </c>
      <c r="X211" s="794">
        <v>1.4562343994874993E-5</v>
      </c>
      <c r="Y211" s="794">
        <v>8.4586447646750607E-6</v>
      </c>
      <c r="Z211" s="794">
        <v>8.4586447646750607E-6</v>
      </c>
      <c r="AA211" s="794">
        <v>3.7041161347173278E-6</v>
      </c>
      <c r="AB211" s="794">
        <v>3.7959996114628189E-6</v>
      </c>
      <c r="AC211" s="794">
        <v>-1.0686973002074219E-4</v>
      </c>
      <c r="AD211" s="794">
        <v>7.4273775560507185E-5</v>
      </c>
      <c r="AE211" s="794">
        <v>-2.7464123312240241E-5</v>
      </c>
      <c r="AF211" s="794">
        <v>-8.6326260733188281E-5</v>
      </c>
      <c r="AG211" s="794">
        <v>7.9805997099002829E-7</v>
      </c>
      <c r="AH211" s="794">
        <v>-6.1393121755881632E-6</v>
      </c>
      <c r="AI211" s="794">
        <v>-3.2284790903539087E-4</v>
      </c>
      <c r="AJ211" s="794">
        <v>-3.7877670854762904E-4</v>
      </c>
      <c r="AK211" s="794">
        <v>-3.2428233443757558E-5</v>
      </c>
    </row>
    <row r="212" spans="1:37">
      <c r="A212" s="788">
        <v>44138</v>
      </c>
      <c r="B212" s="791">
        <v>4.4098328184267284E-6</v>
      </c>
      <c r="C212" s="791">
        <v>4.512609409858896E-6</v>
      </c>
      <c r="D212" s="791">
        <v>4.5508518624848196E-6</v>
      </c>
      <c r="E212" s="791">
        <v>5.2872368609200746E-6</v>
      </c>
      <c r="F212" s="791">
        <v>5.3622194367250126E-6</v>
      </c>
      <c r="G212" s="791">
        <v>7.0229118038440673E-6</v>
      </c>
      <c r="H212" s="791">
        <v>2.7486892977137244E-6</v>
      </c>
      <c r="I212" s="791">
        <v>1.0041870563190969E-5</v>
      </c>
      <c r="J212" s="791">
        <v>5.8899314810730637E-6</v>
      </c>
      <c r="K212" s="791">
        <v>4.6554532679294879E-6</v>
      </c>
      <c r="L212" s="791">
        <v>6.1288633494086754E-6</v>
      </c>
      <c r="M212" s="791">
        <v>1.3435960220374455E-5</v>
      </c>
      <c r="N212" s="791">
        <v>7.4181200952807558E-6</v>
      </c>
      <c r="O212" s="791">
        <v>4.3292071785643319E-6</v>
      </c>
      <c r="P212" s="791">
        <v>5.5261109830979653E-6</v>
      </c>
      <c r="Q212" s="791">
        <v>1.9770012186519638E-5</v>
      </c>
      <c r="R212" s="791">
        <v>1.6269350578301811E-5</v>
      </c>
      <c r="S212" s="791">
        <v>1.6673827924584828E-5</v>
      </c>
      <c r="T212" s="791">
        <v>1.6754500057136747E-5</v>
      </c>
      <c r="U212" s="791">
        <v>1.683509806407857E-5</v>
      </c>
      <c r="V212" s="791">
        <v>-2.4512744043145855E-6</v>
      </c>
      <c r="W212" s="791">
        <v>1.5231363688306132E-5</v>
      </c>
      <c r="X212" s="791">
        <v>1.5268007561619611E-5</v>
      </c>
      <c r="Y212" s="791">
        <v>8.4586447646750607E-6</v>
      </c>
      <c r="Z212" s="791">
        <v>8.4586447646750607E-6</v>
      </c>
      <c r="AA212" s="791">
        <v>3.7041161347173278E-6</v>
      </c>
      <c r="AB212" s="791">
        <v>3.7959996114628189E-6</v>
      </c>
      <c r="AC212" s="791">
        <v>2.4935431712534429E-4</v>
      </c>
      <c r="AD212" s="791">
        <v>7.5477533513501616E-5</v>
      </c>
      <c r="AE212" s="791">
        <v>1.6457990371115949E-5</v>
      </c>
      <c r="AF212" s="791">
        <v>8.8789912759129624E-5</v>
      </c>
      <c r="AG212" s="791">
        <v>5.8261976293128016E-6</v>
      </c>
      <c r="AH212" s="791">
        <v>1.8953707164117706E-5</v>
      </c>
      <c r="AI212" s="791">
        <v>2.5776890854410704E-4</v>
      </c>
      <c r="AJ212" s="791">
        <v>2.2997356396985415E-4</v>
      </c>
      <c r="AK212" s="791">
        <v>1.6864472867486935E-4</v>
      </c>
    </row>
    <row r="213" spans="1:37">
      <c r="A213" s="788">
        <v>44139</v>
      </c>
      <c r="B213" s="791">
        <v>4.4098328184267284E-6</v>
      </c>
      <c r="C213" s="791">
        <v>4.512609409858896E-6</v>
      </c>
      <c r="D213" s="791">
        <v>4.5508518624848196E-6</v>
      </c>
      <c r="E213" s="791">
        <v>5.2872368609200746E-6</v>
      </c>
      <c r="F213" s="791">
        <v>5.3622194367250126E-6</v>
      </c>
      <c r="G213" s="791">
        <v>1.0049354076016926E-5</v>
      </c>
      <c r="H213" s="791">
        <v>1.3055651144549073E-5</v>
      </c>
      <c r="I213" s="791">
        <v>1.7052051849172754E-5</v>
      </c>
      <c r="J213" s="791">
        <v>3.2279558756670215E-6</v>
      </c>
      <c r="K213" s="791">
        <v>3.141859597241137E-6</v>
      </c>
      <c r="L213" s="791">
        <v>1.0588807368611696E-5</v>
      </c>
      <c r="M213" s="791">
        <v>-2.7602448513732726E-6</v>
      </c>
      <c r="N213" s="791">
        <v>1.5207117941031357E-6</v>
      </c>
      <c r="O213" s="791">
        <v>4.5436621883609977E-6</v>
      </c>
      <c r="P213" s="791">
        <v>5.5261109830979653E-6</v>
      </c>
      <c r="Q213" s="791">
        <v>2.7275085116116317E-6</v>
      </c>
      <c r="R213" s="791">
        <v>1.6269350578301811E-5</v>
      </c>
      <c r="S213" s="791">
        <v>1.6673827924584828E-5</v>
      </c>
      <c r="T213" s="791">
        <v>1.6754500057136747E-5</v>
      </c>
      <c r="U213" s="791">
        <v>1.683509806407857E-5</v>
      </c>
      <c r="V213" s="791">
        <v>7.0203309908249527E-5</v>
      </c>
      <c r="W213" s="791">
        <v>1.5231363688306132E-5</v>
      </c>
      <c r="X213" s="791">
        <v>1.5268007561619611E-5</v>
      </c>
      <c r="Y213" s="791">
        <v>8.4586447646750607E-6</v>
      </c>
      <c r="Z213" s="791">
        <v>8.4586447646750607E-6</v>
      </c>
      <c r="AA213" s="791">
        <v>3.7041161347173278E-6</v>
      </c>
      <c r="AB213" s="791">
        <v>3.7959996114628189E-6</v>
      </c>
      <c r="AC213" s="791">
        <v>6.9626304023628904E-5</v>
      </c>
      <c r="AD213" s="791">
        <v>-1.7306327569270865E-4</v>
      </c>
      <c r="AE213" s="791">
        <v>8.590099042785071E-5</v>
      </c>
      <c r="AF213" s="791">
        <v>9.8687801448243964E-5</v>
      </c>
      <c r="AG213" s="791">
        <v>-2.1835138143899701E-5</v>
      </c>
      <c r="AH213" s="791">
        <v>5.2818653125146219E-5</v>
      </c>
      <c r="AI213" s="791">
        <v>2.765645788367044E-4</v>
      </c>
      <c r="AJ213" s="791">
        <v>3.9518438920589373E-4</v>
      </c>
      <c r="AK213" s="791">
        <v>8.5020433087510389E-5</v>
      </c>
    </row>
    <row r="214" spans="1:37">
      <c r="A214" s="788">
        <v>44140</v>
      </c>
      <c r="B214" s="791">
        <v>4.4098328184267284E-6</v>
      </c>
      <c r="C214" s="791">
        <v>4.512609409858896E-6</v>
      </c>
      <c r="D214" s="791">
        <v>4.5508518624848196E-6</v>
      </c>
      <c r="E214" s="791">
        <v>5.2872368609200746E-6</v>
      </c>
      <c r="F214" s="791">
        <v>5.3622194367250126E-6</v>
      </c>
      <c r="G214" s="791">
        <v>3.5787450377853248E-6</v>
      </c>
      <c r="H214" s="791">
        <v>9.7234633232503137E-6</v>
      </c>
      <c r="I214" s="791">
        <v>4.4965723003997481E-6</v>
      </c>
      <c r="J214" s="791">
        <v>1.659764959626955E-5</v>
      </c>
      <c r="K214" s="791">
        <v>3.5603372539583237E-6</v>
      </c>
      <c r="L214" s="791">
        <v>2.4734552695235834E-7</v>
      </c>
      <c r="M214" s="791">
        <v>6.3813470785362372E-6</v>
      </c>
      <c r="N214" s="791">
        <v>3.3238584323783019E-6</v>
      </c>
      <c r="O214" s="791">
        <v>4.5608275361033181E-6</v>
      </c>
      <c r="P214" s="791">
        <v>5.5261109830979653E-6</v>
      </c>
      <c r="Q214" s="791">
        <v>5.4891419490701311E-6</v>
      </c>
      <c r="R214" s="791">
        <v>1.6269350578301811E-5</v>
      </c>
      <c r="S214" s="791">
        <v>1.6673827924584828E-5</v>
      </c>
      <c r="T214" s="791">
        <v>1.6754500057136747E-5</v>
      </c>
      <c r="U214" s="791">
        <v>1.683509806407857E-5</v>
      </c>
      <c r="V214" s="791">
        <v>1.1147526394197228E-4</v>
      </c>
      <c r="W214" s="791">
        <v>1.5231363688306132E-5</v>
      </c>
      <c r="X214" s="791">
        <v>1.5268007561619611E-5</v>
      </c>
      <c r="Y214" s="791">
        <v>8.4586447646750607E-6</v>
      </c>
      <c r="Z214" s="791">
        <v>8.4586447646750607E-6</v>
      </c>
      <c r="AA214" s="791">
        <v>3.7041161347173278E-6</v>
      </c>
      <c r="AB214" s="791">
        <v>3.7959996114628189E-6</v>
      </c>
      <c r="AC214" s="791">
        <v>2.2224266460075249E-4</v>
      </c>
      <c r="AD214" s="791">
        <v>9.2037276917911195E-5</v>
      </c>
      <c r="AE214" s="791">
        <v>1.4951733939752576E-4</v>
      </c>
      <c r="AF214" s="791">
        <v>1.4590046440279836E-4</v>
      </c>
      <c r="AG214" s="791">
        <v>-1.5524325954719974E-5</v>
      </c>
      <c r="AH214" s="791">
        <v>-2.080134118289445E-5</v>
      </c>
      <c r="AI214" s="791">
        <v>3.4179681353408098E-4</v>
      </c>
      <c r="AJ214" s="791">
        <v>5.7702341146799181E-4</v>
      </c>
      <c r="AK214" s="791">
        <v>1.0046838316269069E-4</v>
      </c>
    </row>
    <row r="215" spans="1:37">
      <c r="A215" s="788">
        <v>44141</v>
      </c>
      <c r="B215" s="791">
        <v>4.4098328184267284E-6</v>
      </c>
      <c r="C215" s="791">
        <v>4.512609409858896E-6</v>
      </c>
      <c r="D215" s="791">
        <v>4.5508518624848196E-6</v>
      </c>
      <c r="E215" s="791">
        <v>5.2872368609200746E-6</v>
      </c>
      <c r="F215" s="791">
        <v>5.3622194367250126E-6</v>
      </c>
      <c r="G215" s="791">
        <v>8.4471025976853293E-6</v>
      </c>
      <c r="H215" s="791">
        <v>1.2786309607903945E-5</v>
      </c>
      <c r="I215" s="791">
        <v>1.5245587354304745E-5</v>
      </c>
      <c r="J215" s="791">
        <v>2.0719305805880597E-5</v>
      </c>
      <c r="K215" s="791">
        <v>4.7464562220227437E-6</v>
      </c>
      <c r="L215" s="791">
        <v>-1.9958876907594458E-6</v>
      </c>
      <c r="M215" s="791">
        <v>4.5441326013815344E-6</v>
      </c>
      <c r="N215" s="791">
        <v>-5.6215678904209202E-6</v>
      </c>
      <c r="O215" s="791">
        <v>4.4208515637649276E-6</v>
      </c>
      <c r="P215" s="791">
        <v>5.5261109830979653E-6</v>
      </c>
      <c r="Q215" s="791">
        <v>2.3729883034064869E-6</v>
      </c>
      <c r="R215" s="791">
        <v>1.6269350578301811E-5</v>
      </c>
      <c r="S215" s="791">
        <v>1.6673827924584828E-5</v>
      </c>
      <c r="T215" s="791">
        <v>1.6754500057136747E-5</v>
      </c>
      <c r="U215" s="791">
        <v>1.683509806407857E-5</v>
      </c>
      <c r="V215" s="791">
        <v>1.3361477556285184E-4</v>
      </c>
      <c r="W215" s="791">
        <v>1.5231363688306132E-5</v>
      </c>
      <c r="X215" s="791">
        <v>1.5268007561619611E-5</v>
      </c>
      <c r="Y215" s="791">
        <v>8.4586447646750607E-6</v>
      </c>
      <c r="Z215" s="791">
        <v>8.4586447646750607E-6</v>
      </c>
      <c r="AA215" s="791">
        <v>3.7041161347173278E-6</v>
      </c>
      <c r="AB215" s="791">
        <v>3.7959996114628189E-6</v>
      </c>
      <c r="AC215" s="791">
        <v>6.663694388835962E-5</v>
      </c>
      <c r="AD215" s="791">
        <v>7.4541074410461317E-5</v>
      </c>
      <c r="AE215" s="791">
        <v>-1.0830414895870999E-5</v>
      </c>
      <c r="AF215" s="791">
        <v>-6.6111927056605735E-5</v>
      </c>
      <c r="AG215" s="791">
        <v>2.7632632419962721E-5</v>
      </c>
      <c r="AH215" s="791">
        <v>1.4855969431477601E-5</v>
      </c>
      <c r="AI215" s="791">
        <v>2.4070484408258431E-5</v>
      </c>
      <c r="AJ215" s="791">
        <v>1.107935396012727E-4</v>
      </c>
      <c r="AK215" s="791">
        <v>-1.607895078504784E-6</v>
      </c>
    </row>
    <row r="216" spans="1:37">
      <c r="A216" s="788">
        <v>44144</v>
      </c>
      <c r="B216" s="791">
        <v>4.4098328184267284E-6</v>
      </c>
      <c r="C216" s="791">
        <v>4.512609409858896E-6</v>
      </c>
      <c r="D216" s="791">
        <v>4.5508518624848196E-6</v>
      </c>
      <c r="E216" s="791">
        <v>5.2872368609200746E-6</v>
      </c>
      <c r="F216" s="791">
        <v>5.3622194367250126E-6</v>
      </c>
      <c r="G216" s="791">
        <v>7.9622969118133823E-6</v>
      </c>
      <c r="H216" s="791">
        <v>1.3470187306029402E-5</v>
      </c>
      <c r="I216" s="791">
        <v>4.986488337507922E-7</v>
      </c>
      <c r="J216" s="791">
        <v>-9.6411081618725809E-7</v>
      </c>
      <c r="K216" s="791">
        <v>2.8961973325237979E-6</v>
      </c>
      <c r="L216" s="791">
        <v>-7.9009027255125384E-6</v>
      </c>
      <c r="M216" s="791">
        <v>3.5550885312886748E-6</v>
      </c>
      <c r="N216" s="791">
        <v>4.2771318829295527E-7</v>
      </c>
      <c r="O216" s="791">
        <v>4.3747014635400205E-6</v>
      </c>
      <c r="P216" s="791">
        <v>5.5261109830979653E-6</v>
      </c>
      <c r="Q216" s="791">
        <v>2.8178476653479833E-5</v>
      </c>
      <c r="R216" s="791">
        <v>1.6269350578301811E-5</v>
      </c>
      <c r="S216" s="791">
        <v>1.6673827924584828E-5</v>
      </c>
      <c r="T216" s="791">
        <v>1.6754500057136747E-5</v>
      </c>
      <c r="U216" s="791">
        <v>1.683509806407857E-5</v>
      </c>
      <c r="V216" s="791">
        <v>8.8044234377667515E-5</v>
      </c>
      <c r="W216" s="791">
        <v>1.5231363688306132E-5</v>
      </c>
      <c r="X216" s="791">
        <v>1.5268007561619611E-5</v>
      </c>
      <c r="Y216" s="791">
        <v>8.4586447646750607E-6</v>
      </c>
      <c r="Z216" s="791">
        <v>8.4586447646750607E-6</v>
      </c>
      <c r="AA216" s="791">
        <v>3.7041161347173278E-6</v>
      </c>
      <c r="AB216" s="791">
        <v>3.7959996114628189E-6</v>
      </c>
      <c r="AC216" s="791">
        <v>9.3698645254119975E-5</v>
      </c>
      <c r="AD216" s="791">
        <v>-5.9035256454648133E-5</v>
      </c>
      <c r="AE216" s="791">
        <v>-2.7468060742441569E-5</v>
      </c>
      <c r="AF216" s="791">
        <v>2.8831299456827386E-5</v>
      </c>
      <c r="AG216" s="791">
        <v>-6.7116388609265168E-5</v>
      </c>
      <c r="AH216" s="791">
        <v>3.8403536615838616E-6</v>
      </c>
      <c r="AI216" s="791">
        <v>5.6322273907600804E-5</v>
      </c>
      <c r="AJ216" s="791">
        <v>7.2954524052265551E-5</v>
      </c>
      <c r="AK216" s="791">
        <v>7.1019793430201483E-5</v>
      </c>
    </row>
    <row r="217" spans="1:37">
      <c r="A217" s="788">
        <v>44145</v>
      </c>
      <c r="B217" s="791">
        <v>4.4098328184267284E-6</v>
      </c>
      <c r="C217" s="791">
        <v>4.512609409858896E-6</v>
      </c>
      <c r="D217" s="791">
        <v>4.5508518624848196E-6</v>
      </c>
      <c r="E217" s="791">
        <v>5.2872368609200746E-6</v>
      </c>
      <c r="F217" s="791">
        <v>5.3622194367250126E-6</v>
      </c>
      <c r="G217" s="791">
        <v>4.2224686017817705E-6</v>
      </c>
      <c r="H217" s="791">
        <v>5.7036866566477329E-6</v>
      </c>
      <c r="I217" s="791">
        <v>6.1779178852702901E-6</v>
      </c>
      <c r="J217" s="791">
        <v>5.0064922323599602E-6</v>
      </c>
      <c r="K217" s="791">
        <v>2.3259997710340486E-6</v>
      </c>
      <c r="L217" s="791">
        <v>6.9429854366546806E-6</v>
      </c>
      <c r="M217" s="791">
        <v>3.8112443538352637E-6</v>
      </c>
      <c r="N217" s="791">
        <v>-2.6437736069539143E-6</v>
      </c>
      <c r="O217" s="791">
        <v>3.7566236753932005E-6</v>
      </c>
      <c r="P217" s="791">
        <v>5.5261109830979653E-6</v>
      </c>
      <c r="Q217" s="791">
        <v>-3.4763542133831038E-6</v>
      </c>
      <c r="R217" s="791">
        <v>1.6269350578301811E-5</v>
      </c>
      <c r="S217" s="791">
        <v>1.6673827924584828E-5</v>
      </c>
      <c r="T217" s="791">
        <v>1.6754500057136747E-5</v>
      </c>
      <c r="U217" s="791">
        <v>1.683509806407857E-5</v>
      </c>
      <c r="V217" s="791">
        <v>-7.4085067512424287E-5</v>
      </c>
      <c r="W217" s="791">
        <v>1.5231363688306132E-5</v>
      </c>
      <c r="X217" s="791">
        <v>1.5268007561619611E-5</v>
      </c>
      <c r="Y217" s="791">
        <v>8.4586447646750607E-6</v>
      </c>
      <c r="Z217" s="791">
        <v>8.4586447646750607E-6</v>
      </c>
      <c r="AA217" s="791">
        <v>3.7041161347173278E-6</v>
      </c>
      <c r="AB217" s="791">
        <v>3.7959996114628189E-6</v>
      </c>
      <c r="AC217" s="791">
        <v>1.210864141486634E-4</v>
      </c>
      <c r="AD217" s="791">
        <v>4.6956015804294765E-5</v>
      </c>
      <c r="AE217" s="791">
        <v>-6.4924052505768712E-5</v>
      </c>
      <c r="AF217" s="791">
        <v>-6.5657894430487532E-5</v>
      </c>
      <c r="AG217" s="791">
        <v>-2.1931588131580692E-5</v>
      </c>
      <c r="AH217" s="791">
        <v>-3.15446502898431E-5</v>
      </c>
      <c r="AI217" s="791">
        <v>-2.5250560846212802E-5</v>
      </c>
      <c r="AJ217" s="791">
        <v>-1.7301721855551844E-4</v>
      </c>
      <c r="AK217" s="791">
        <v>-1.365288160543876E-5</v>
      </c>
    </row>
    <row r="218" spans="1:37">
      <c r="A218" s="788">
        <v>44146</v>
      </c>
      <c r="B218" s="791">
        <v>4.4098328184267284E-6</v>
      </c>
      <c r="C218" s="791">
        <v>4.512609409858896E-6</v>
      </c>
      <c r="D218" s="791">
        <v>4.5508518624848196E-6</v>
      </c>
      <c r="E218" s="791">
        <v>5.2872368609200746E-6</v>
      </c>
      <c r="F218" s="791">
        <v>5.3622194367250126E-6</v>
      </c>
      <c r="G218" s="791">
        <v>6.7827839968686023E-6</v>
      </c>
      <c r="H218" s="791">
        <v>3.1684010667717642E-6</v>
      </c>
      <c r="I218" s="791">
        <v>-6.9475145758694624E-6</v>
      </c>
      <c r="J218" s="791">
        <v>-1.4897358069191569E-6</v>
      </c>
      <c r="K218" s="791">
        <v>1.0233469186005097E-6</v>
      </c>
      <c r="L218" s="791">
        <v>-8.0824416701830162E-8</v>
      </c>
      <c r="M218" s="791">
        <v>1.4241924263615148E-6</v>
      </c>
      <c r="N218" s="791">
        <v>2.5890144723348386E-6</v>
      </c>
      <c r="O218" s="791">
        <v>4.3648815429264691E-6</v>
      </c>
      <c r="P218" s="791">
        <v>5.5261109830979653E-6</v>
      </c>
      <c r="Q218" s="791">
        <v>-7.3628038195394654E-7</v>
      </c>
      <c r="R218" s="791">
        <v>1.6269350578301811E-5</v>
      </c>
      <c r="S218" s="791">
        <v>1.6673827924584828E-5</v>
      </c>
      <c r="T218" s="791">
        <v>1.6754500057136747E-5</v>
      </c>
      <c r="U218" s="791">
        <v>1.683509806407857E-5</v>
      </c>
      <c r="V218" s="791">
        <v>-8.1057971439599599E-5</v>
      </c>
      <c r="W218" s="791">
        <v>1.5231363688306132E-5</v>
      </c>
      <c r="X218" s="791">
        <v>1.5268007561619611E-5</v>
      </c>
      <c r="Y218" s="791">
        <v>8.4586447646750607E-6</v>
      </c>
      <c r="Z218" s="791">
        <v>8.4586447646750607E-6</v>
      </c>
      <c r="AA218" s="791">
        <v>3.7041161347173278E-6</v>
      </c>
      <c r="AB218" s="791">
        <v>3.7959996114628189E-6</v>
      </c>
      <c r="AC218" s="791">
        <v>-6.6399850672030361E-5</v>
      </c>
      <c r="AD218" s="791">
        <v>-5.4627504911586303E-6</v>
      </c>
      <c r="AE218" s="791">
        <v>4.0964766129580891E-6</v>
      </c>
      <c r="AF218" s="791">
        <v>2.6174741053902606E-5</v>
      </c>
      <c r="AG218" s="791">
        <v>-1.275357712746339E-5</v>
      </c>
      <c r="AH218" s="791">
        <v>-1.1529987168450439E-5</v>
      </c>
      <c r="AI218" s="791">
        <v>-4.2695198419762104E-6</v>
      </c>
      <c r="AJ218" s="791">
        <v>-1.5933150608882229E-6</v>
      </c>
      <c r="AK218" s="791">
        <v>3.1377005859702935E-5</v>
      </c>
    </row>
    <row r="219" spans="1:37">
      <c r="A219" s="788">
        <v>44147</v>
      </c>
      <c r="B219" s="791">
        <v>4.4098328184267284E-6</v>
      </c>
      <c r="C219" s="791">
        <v>4.512609409858896E-6</v>
      </c>
      <c r="D219" s="791">
        <v>4.5508518624848196E-6</v>
      </c>
      <c r="E219" s="791">
        <v>5.2872368609200746E-6</v>
      </c>
      <c r="F219" s="791">
        <v>5.3622194367250126E-6</v>
      </c>
      <c r="G219" s="791">
        <v>6.4658994804176474E-6</v>
      </c>
      <c r="H219" s="791">
        <v>1.1458420231910792E-5</v>
      </c>
      <c r="I219" s="791">
        <v>3.1045831044522741E-6</v>
      </c>
      <c r="J219" s="791">
        <v>6.7576704582108967E-6</v>
      </c>
      <c r="K219" s="791">
        <v>2.5582650311719138E-6</v>
      </c>
      <c r="L219" s="791">
        <v>1.1641201983798056E-5</v>
      </c>
      <c r="M219" s="791">
        <v>7.492631607431122E-6</v>
      </c>
      <c r="N219" s="791">
        <v>4.2220429905285078E-6</v>
      </c>
      <c r="O219" s="791">
        <v>4.1229143108623138E-6</v>
      </c>
      <c r="P219" s="791">
        <v>5.5261109830979653E-6</v>
      </c>
      <c r="Q219" s="791">
        <v>1.1243818329603528E-5</v>
      </c>
      <c r="R219" s="791">
        <v>1.6269350578301811E-5</v>
      </c>
      <c r="S219" s="791">
        <v>1.6673827924584828E-5</v>
      </c>
      <c r="T219" s="791">
        <v>1.6754500057136747E-5</v>
      </c>
      <c r="U219" s="791">
        <v>1.683509806407857E-5</v>
      </c>
      <c r="V219" s="791">
        <v>-6.0803217514069812E-5</v>
      </c>
      <c r="W219" s="791">
        <v>1.5231363688306132E-5</v>
      </c>
      <c r="X219" s="791">
        <v>1.5268007561619611E-5</v>
      </c>
      <c r="Y219" s="791">
        <v>8.4586447646750607E-6</v>
      </c>
      <c r="Z219" s="791">
        <v>8.4586447646750607E-6</v>
      </c>
      <c r="AA219" s="791">
        <v>3.7041161347173278E-6</v>
      </c>
      <c r="AB219" s="791">
        <v>3.7959996114628189E-6</v>
      </c>
      <c r="AC219" s="791">
        <v>-6.681595263342E-5</v>
      </c>
      <c r="AD219" s="791">
        <v>-1.9678321565381185E-4</v>
      </c>
      <c r="AE219" s="791">
        <v>-7.1092672478872965E-5</v>
      </c>
      <c r="AF219" s="791">
        <v>-9.0174887102850712E-5</v>
      </c>
      <c r="AG219" s="791">
        <v>-6.2359894861576675E-5</v>
      </c>
      <c r="AH219" s="791">
        <v>8.0522553409578809E-6</v>
      </c>
      <c r="AI219" s="791">
        <v>-1.7887939416791676E-4</v>
      </c>
      <c r="AJ219" s="791">
        <v>-5.5591319412783837E-4</v>
      </c>
      <c r="AK219" s="791">
        <v>-5.4890025593273829E-5</v>
      </c>
    </row>
    <row r="220" spans="1:37">
      <c r="A220" s="788">
        <v>44148</v>
      </c>
      <c r="B220" s="791">
        <v>4.4098328184267284E-6</v>
      </c>
      <c r="C220" s="791">
        <v>4.512609409858896E-6</v>
      </c>
      <c r="D220" s="791">
        <v>4.5508518624848196E-6</v>
      </c>
      <c r="E220" s="791">
        <v>5.2872368609200746E-6</v>
      </c>
      <c r="F220" s="791">
        <v>5.3622194367250126E-6</v>
      </c>
      <c r="G220" s="791">
        <v>1.1120471581762103E-5</v>
      </c>
      <c r="H220" s="791">
        <v>9.0276504791717118E-6</v>
      </c>
      <c r="I220" s="791">
        <v>3.2362635539342931E-6</v>
      </c>
      <c r="J220" s="791">
        <v>3.2871141942848681E-6</v>
      </c>
      <c r="K220" s="791">
        <v>7.6275189488853815E-6</v>
      </c>
      <c r="L220" s="791">
        <v>-1.7836996762073911E-5</v>
      </c>
      <c r="M220" s="791">
        <v>-4.0530459219269234E-6</v>
      </c>
      <c r="N220" s="791">
        <v>-3.3510691350500111E-7</v>
      </c>
      <c r="O220" s="791">
        <v>4.3376054322479265E-6</v>
      </c>
      <c r="P220" s="791">
        <v>5.5261109830979653E-6</v>
      </c>
      <c r="Q220" s="791">
        <v>3.7864806862515367E-6</v>
      </c>
      <c r="R220" s="791">
        <v>1.6269350578301811E-5</v>
      </c>
      <c r="S220" s="791">
        <v>1.6673827924584828E-5</v>
      </c>
      <c r="T220" s="791">
        <v>1.6754500057136747E-5</v>
      </c>
      <c r="U220" s="791">
        <v>1.683509806407857E-5</v>
      </c>
      <c r="V220" s="791">
        <v>7.0461964215236437E-5</v>
      </c>
      <c r="W220" s="791">
        <v>1.5231363688306132E-5</v>
      </c>
      <c r="X220" s="791">
        <v>1.5268007561619611E-5</v>
      </c>
      <c r="Y220" s="791">
        <v>8.4586447646750607E-6</v>
      </c>
      <c r="Z220" s="791">
        <v>8.4586447646750607E-6</v>
      </c>
      <c r="AA220" s="791">
        <v>3.7041161347173278E-6</v>
      </c>
      <c r="AB220" s="791">
        <v>3.7959996114628189E-6</v>
      </c>
      <c r="AC220" s="791">
        <v>7.007963917937122E-5</v>
      </c>
      <c r="AD220" s="791">
        <v>-3.3539608422006321E-6</v>
      </c>
      <c r="AE220" s="791">
        <v>3.3347181110182648E-5</v>
      </c>
      <c r="AF220" s="791">
        <v>3.9992019149359682E-5</v>
      </c>
      <c r="AG220" s="791">
        <v>-2.3563424305994564E-6</v>
      </c>
      <c r="AH220" s="791">
        <v>-2.7095198525958209E-5</v>
      </c>
      <c r="AI220" s="791">
        <v>1.82616480018023E-4</v>
      </c>
      <c r="AJ220" s="791">
        <v>5.1746308820967981E-4</v>
      </c>
      <c r="AK220" s="791">
        <v>8.0921284809204466E-5</v>
      </c>
    </row>
    <row r="221" spans="1:37">
      <c r="A221" s="788">
        <v>44151</v>
      </c>
      <c r="B221" s="791">
        <v>4.4098328184267284E-6</v>
      </c>
      <c r="C221" s="791">
        <v>4.512609409858896E-6</v>
      </c>
      <c r="D221" s="791">
        <v>4.5508518624848196E-6</v>
      </c>
      <c r="E221" s="791">
        <v>5.2872368609200746E-6</v>
      </c>
      <c r="F221" s="791">
        <v>5.3622194367250126E-6</v>
      </c>
      <c r="G221" s="791">
        <v>9.835631232007814E-6</v>
      </c>
      <c r="H221" s="791">
        <v>4.2016863709302754E-5</v>
      </c>
      <c r="I221" s="791">
        <v>1.0082991457925061E-5</v>
      </c>
      <c r="J221" s="791">
        <v>8.129796433922821E-6</v>
      </c>
      <c r="K221" s="791">
        <v>6.3698709752429757E-6</v>
      </c>
      <c r="L221" s="791">
        <v>-1.1247151957454094E-5</v>
      </c>
      <c r="M221" s="791">
        <v>1.6368688349206197E-5</v>
      </c>
      <c r="N221" s="791">
        <v>6.9047932814385149E-6</v>
      </c>
      <c r="O221" s="791">
        <v>4.4315565688251016E-6</v>
      </c>
      <c r="P221" s="791">
        <v>5.5261109830979653E-6</v>
      </c>
      <c r="Q221" s="791">
        <v>1.5120218992102253E-5</v>
      </c>
      <c r="R221" s="791">
        <v>1.6269350578301811E-5</v>
      </c>
      <c r="S221" s="791">
        <v>1.6673827924584828E-5</v>
      </c>
      <c r="T221" s="791">
        <v>1.6754500057136747E-5</v>
      </c>
      <c r="U221" s="791">
        <v>1.683509806407857E-5</v>
      </c>
      <c r="V221" s="791">
        <v>7.8999502950614103E-6</v>
      </c>
      <c r="W221" s="791">
        <v>1.5231363688306132E-5</v>
      </c>
      <c r="X221" s="791">
        <v>1.5268007561619611E-5</v>
      </c>
      <c r="Y221" s="791">
        <v>8.4586447646750607E-6</v>
      </c>
      <c r="Z221" s="791">
        <v>8.4586447646750607E-6</v>
      </c>
      <c r="AA221" s="791">
        <v>3.7041161347173278E-6</v>
      </c>
      <c r="AB221" s="791">
        <v>3.7959996114628189E-6</v>
      </c>
      <c r="AC221" s="791">
        <v>1.1038253668815834E-4</v>
      </c>
      <c r="AD221" s="791">
        <v>-3.0083654110246717E-5</v>
      </c>
      <c r="AE221" s="791">
        <v>2.7308471227710519E-5</v>
      </c>
      <c r="AF221" s="791">
        <v>3.0289311115333509E-5</v>
      </c>
      <c r="AG221" s="791">
        <v>-1.6962428703914956E-5</v>
      </c>
      <c r="AH221" s="791">
        <v>-8.7970668371406552E-7</v>
      </c>
      <c r="AI221" s="791">
        <v>1.3105467644697777E-4</v>
      </c>
      <c r="AJ221" s="791">
        <v>3.001255814824633E-4</v>
      </c>
      <c r="AK221" s="791">
        <v>4.7381526179404165E-5</v>
      </c>
    </row>
    <row r="222" spans="1:37">
      <c r="A222" s="788">
        <v>44152</v>
      </c>
      <c r="B222" s="791">
        <v>4.4098328184267284E-6</v>
      </c>
      <c r="C222" s="791">
        <v>4.512609409858896E-6</v>
      </c>
      <c r="D222" s="791">
        <v>4.5508518624848196E-6</v>
      </c>
      <c r="E222" s="791">
        <v>5.2872368609200746E-6</v>
      </c>
      <c r="F222" s="791">
        <v>5.3622194367250126E-6</v>
      </c>
      <c r="G222" s="791">
        <v>7.7024644265009106E-6</v>
      </c>
      <c r="H222" s="791">
        <v>8.1229653438796837E-6</v>
      </c>
      <c r="I222" s="791">
        <v>8.4946258586597874E-6</v>
      </c>
      <c r="J222" s="791">
        <v>4.304193791472244E-6</v>
      </c>
      <c r="K222" s="791">
        <v>7.2166165210092011E-6</v>
      </c>
      <c r="L222" s="791">
        <v>3.2038203449837964E-5</v>
      </c>
      <c r="M222" s="791">
        <v>1.2012273078499903E-5</v>
      </c>
      <c r="N222" s="791">
        <v>7.4504656541080299E-6</v>
      </c>
      <c r="O222" s="791">
        <v>4.7190646336119358E-6</v>
      </c>
      <c r="P222" s="791">
        <v>5.5261109830979653E-6</v>
      </c>
      <c r="Q222" s="791">
        <v>3.8134563257088419E-6</v>
      </c>
      <c r="R222" s="791">
        <v>1.6269350578301811E-5</v>
      </c>
      <c r="S222" s="791">
        <v>1.6673827924584828E-5</v>
      </c>
      <c r="T222" s="791">
        <v>1.6754500057136747E-5</v>
      </c>
      <c r="U222" s="791">
        <v>1.683509806407857E-5</v>
      </c>
      <c r="V222" s="791">
        <v>2.7164837659161557E-5</v>
      </c>
      <c r="W222" s="791">
        <v>1.5231363688306132E-5</v>
      </c>
      <c r="X222" s="791">
        <v>1.5268007561619611E-5</v>
      </c>
      <c r="Y222" s="791">
        <v>8.4586447646750607E-6</v>
      </c>
      <c r="Z222" s="791">
        <v>8.4586447646750607E-6</v>
      </c>
      <c r="AA222" s="791">
        <v>3.7041161347173278E-6</v>
      </c>
      <c r="AB222" s="791">
        <v>3.7959996114628189E-6</v>
      </c>
      <c r="AC222" s="791">
        <v>4.7048233276286716E-5</v>
      </c>
      <c r="AD222" s="791">
        <v>-1.1290317040389964E-4</v>
      </c>
      <c r="AE222" s="791">
        <v>6.7179601702660469E-7</v>
      </c>
      <c r="AF222" s="791">
        <v>-3.5547602279947801E-5</v>
      </c>
      <c r="AG222" s="791">
        <v>-2.7080257048022195E-5</v>
      </c>
      <c r="AH222" s="791">
        <v>1.0119311527814202E-5</v>
      </c>
      <c r="AI222" s="791">
        <v>1.6932527578572554E-5</v>
      </c>
      <c r="AJ222" s="791">
        <v>9.7145022864209013E-5</v>
      </c>
      <c r="AK222" s="791">
        <v>-1.4255282381422375E-5</v>
      </c>
    </row>
    <row r="223" spans="1:37">
      <c r="A223" s="788">
        <v>44153</v>
      </c>
      <c r="B223" s="791">
        <v>4.4098328184267284E-6</v>
      </c>
      <c r="C223" s="791">
        <v>4.512609409858896E-6</v>
      </c>
      <c r="D223" s="791">
        <v>4.5508518624848196E-6</v>
      </c>
      <c r="E223" s="791">
        <v>5.2872368609200746E-6</v>
      </c>
      <c r="F223" s="791">
        <v>5.3622194367250126E-6</v>
      </c>
      <c r="G223" s="791">
        <v>3.637009280154757E-6</v>
      </c>
      <c r="H223" s="791">
        <v>8.7019499729393596E-6</v>
      </c>
      <c r="I223" s="791">
        <v>1.399293833084556E-5</v>
      </c>
      <c r="J223" s="791">
        <v>1.913743660770706E-5</v>
      </c>
      <c r="K223" s="791">
        <v>5.0420755358345564E-6</v>
      </c>
      <c r="L223" s="791">
        <v>-1.8187447517277634E-6</v>
      </c>
      <c r="M223" s="791">
        <v>2.4282370654532317E-5</v>
      </c>
      <c r="N223" s="791">
        <v>8.0456614406443809E-6</v>
      </c>
      <c r="O223" s="791">
        <v>4.7259195332003398E-6</v>
      </c>
      <c r="P223" s="791">
        <v>5.5261109830979653E-6</v>
      </c>
      <c r="Q223" s="791">
        <v>5.4831817423348638E-6</v>
      </c>
      <c r="R223" s="791">
        <v>1.6269350578301811E-5</v>
      </c>
      <c r="S223" s="791">
        <v>1.6673827924584828E-5</v>
      </c>
      <c r="T223" s="791">
        <v>1.6754500057136747E-5</v>
      </c>
      <c r="U223" s="791">
        <v>1.683509806407857E-5</v>
      </c>
      <c r="V223" s="791">
        <v>-5.0797054031004987E-5</v>
      </c>
      <c r="W223" s="791">
        <v>1.5231363688306132E-5</v>
      </c>
      <c r="X223" s="791">
        <v>1.5268007561619611E-5</v>
      </c>
      <c r="Y223" s="791">
        <v>8.4586447646750607E-6</v>
      </c>
      <c r="Z223" s="791">
        <v>8.4586447646750607E-6</v>
      </c>
      <c r="AA223" s="791">
        <v>3.7041161347173278E-6</v>
      </c>
      <c r="AB223" s="791">
        <v>3.7959996114628189E-6</v>
      </c>
      <c r="AC223" s="791">
        <v>3.5336269345048742E-5</v>
      </c>
      <c r="AD223" s="791">
        <v>-2.9829144569737399E-5</v>
      </c>
      <c r="AE223" s="791">
        <v>-6.1690914374079591E-6</v>
      </c>
      <c r="AF223" s="791">
        <v>-3.572968608125671E-5</v>
      </c>
      <c r="AG223" s="791">
        <v>5.9567875934374295E-6</v>
      </c>
      <c r="AH223" s="791">
        <v>4.4919854159783947E-5</v>
      </c>
      <c r="AI223" s="791">
        <v>-1.6478668286222799E-4</v>
      </c>
      <c r="AJ223" s="791">
        <v>-3.2296577137038709E-4</v>
      </c>
      <c r="AK223" s="791">
        <v>-5.4592593299224171E-5</v>
      </c>
    </row>
    <row r="224" spans="1:37">
      <c r="A224" s="788">
        <v>44154</v>
      </c>
      <c r="B224" s="791">
        <v>4.4098328184267284E-6</v>
      </c>
      <c r="C224" s="791">
        <v>4.512609409858896E-6</v>
      </c>
      <c r="D224" s="791">
        <v>4.5508518624848196E-6</v>
      </c>
      <c r="E224" s="791">
        <v>5.2872368609200746E-6</v>
      </c>
      <c r="F224" s="791">
        <v>5.3622194367250126E-6</v>
      </c>
      <c r="G224" s="791">
        <v>6.6044830987976869E-6</v>
      </c>
      <c r="H224" s="791">
        <v>9.7552580071663897E-6</v>
      </c>
      <c r="I224" s="791">
        <v>1.0310477708306109E-5</v>
      </c>
      <c r="J224" s="791">
        <v>1.0624921850069314E-5</v>
      </c>
      <c r="K224" s="791">
        <v>3.4497731594456127E-6</v>
      </c>
      <c r="L224" s="791">
        <v>1.7772577449261464E-5</v>
      </c>
      <c r="M224" s="791">
        <v>-9.4221049615356387E-6</v>
      </c>
      <c r="N224" s="791">
        <v>1.2743082149313523E-7</v>
      </c>
      <c r="O224" s="791">
        <v>4.7085869635807854E-6</v>
      </c>
      <c r="P224" s="791">
        <v>5.5261109830979653E-6</v>
      </c>
      <c r="Q224" s="791">
        <v>4.4468551856766685E-6</v>
      </c>
      <c r="R224" s="791">
        <v>1.6269350578301811E-5</v>
      </c>
      <c r="S224" s="791">
        <v>1.6673827924584828E-5</v>
      </c>
      <c r="T224" s="791">
        <v>1.6754500057136747E-5</v>
      </c>
      <c r="U224" s="791">
        <v>1.683509806407857E-5</v>
      </c>
      <c r="V224" s="791">
        <v>7.8169487231263277E-6</v>
      </c>
      <c r="W224" s="791">
        <v>1.5231363688306132E-5</v>
      </c>
      <c r="X224" s="791">
        <v>1.5268007561619611E-5</v>
      </c>
      <c r="Y224" s="791">
        <v>8.4586447646750607E-6</v>
      </c>
      <c r="Z224" s="791">
        <v>8.4586447646750607E-6</v>
      </c>
      <c r="AA224" s="791">
        <v>3.7041161347173278E-6</v>
      </c>
      <c r="AB224" s="791">
        <v>3.7959996114628189E-6</v>
      </c>
      <c r="AC224" s="791">
        <v>3.1761145967645899E-6</v>
      </c>
      <c r="AD224" s="791">
        <v>-5.4797239535669956E-5</v>
      </c>
      <c r="AE224" s="791">
        <v>3.0884372332307121E-5</v>
      </c>
      <c r="AF224" s="791">
        <v>3.251871252228922E-5</v>
      </c>
      <c r="AG224" s="791">
        <v>2.4544628124703039E-5</v>
      </c>
      <c r="AH224" s="791">
        <v>2.1810251646794399E-5</v>
      </c>
      <c r="AI224" s="791">
        <v>8.2062343114392978E-5</v>
      </c>
      <c r="AJ224" s="791">
        <v>1.0451788208555303E-4</v>
      </c>
      <c r="AK224" s="791">
        <v>1.3995726266741171E-5</v>
      </c>
    </row>
    <row r="225" spans="1:37">
      <c r="A225" s="788">
        <v>44155</v>
      </c>
      <c r="B225" s="791">
        <v>4.4098328184267284E-6</v>
      </c>
      <c r="C225" s="791">
        <v>4.512609409858896E-6</v>
      </c>
      <c r="D225" s="791">
        <v>4.5508518624848196E-6</v>
      </c>
      <c r="E225" s="791">
        <v>5.2872368609200746E-6</v>
      </c>
      <c r="F225" s="791">
        <v>5.3622194367250126E-6</v>
      </c>
      <c r="G225" s="791">
        <v>1.0085355568506315E-5</v>
      </c>
      <c r="H225" s="791">
        <v>3.8487202510935954E-6</v>
      </c>
      <c r="I225" s="791">
        <v>1.1788936419513618E-5</v>
      </c>
      <c r="J225" s="791">
        <v>3.0043556202457467E-5</v>
      </c>
      <c r="K225" s="791">
        <v>-2.3227665600984438E-7</v>
      </c>
      <c r="L225" s="791">
        <v>1.714866877938448E-6</v>
      </c>
      <c r="M225" s="791">
        <v>1.4855524323081682E-6</v>
      </c>
      <c r="N225" s="791">
        <v>3.5505548229878062E-6</v>
      </c>
      <c r="O225" s="791">
        <v>4.7104530402819476E-6</v>
      </c>
      <c r="P225" s="791">
        <v>5.5261109830979653E-6</v>
      </c>
      <c r="Q225" s="791">
        <v>5.8000170383749609E-6</v>
      </c>
      <c r="R225" s="791">
        <v>1.6269350578301811E-5</v>
      </c>
      <c r="S225" s="791">
        <v>1.6673827924584828E-5</v>
      </c>
      <c r="T225" s="791">
        <v>1.6754500057136747E-5</v>
      </c>
      <c r="U225" s="791">
        <v>1.683509806407857E-5</v>
      </c>
      <c r="V225" s="791">
        <v>-7.3720014375456614E-5</v>
      </c>
      <c r="W225" s="791">
        <v>1.5231363688306132E-5</v>
      </c>
      <c r="X225" s="791">
        <v>1.5268007561619611E-5</v>
      </c>
      <c r="Y225" s="791">
        <v>8.4586447646750607E-6</v>
      </c>
      <c r="Z225" s="791">
        <v>8.4586447646750607E-6</v>
      </c>
      <c r="AA225" s="791">
        <v>3.7041161347173278E-6</v>
      </c>
      <c r="AB225" s="791">
        <v>3.7959996114628189E-6</v>
      </c>
      <c r="AC225" s="791">
        <v>2.1300404240898187E-5</v>
      </c>
      <c r="AD225" s="791">
        <v>7.8215421827620979E-6</v>
      </c>
      <c r="AE225" s="791">
        <v>-4.9708340221640837E-5</v>
      </c>
      <c r="AF225" s="791">
        <v>-2.1621760607382081E-6</v>
      </c>
      <c r="AG225" s="791">
        <v>1.2804844565408313E-5</v>
      </c>
      <c r="AH225" s="791">
        <v>-1.210335742269919E-6</v>
      </c>
      <c r="AI225" s="791">
        <v>-3.0972455967871459E-5</v>
      </c>
      <c r="AJ225" s="791">
        <v>-6.2378875968993608E-5</v>
      </c>
      <c r="AK225" s="791">
        <v>-3.4704633910194741E-5</v>
      </c>
    </row>
    <row r="226" spans="1:37">
      <c r="A226" s="788">
        <v>44158</v>
      </c>
      <c r="B226" s="791">
        <v>4.4098328184267284E-6</v>
      </c>
      <c r="C226" s="791">
        <v>4.512609409858896E-6</v>
      </c>
      <c r="D226" s="791">
        <v>4.5508518624848196E-6</v>
      </c>
      <c r="E226" s="791">
        <v>5.2872368609200746E-6</v>
      </c>
      <c r="F226" s="791">
        <v>5.3622194367250126E-6</v>
      </c>
      <c r="G226" s="791">
        <v>5.0418832657328492E-6</v>
      </c>
      <c r="H226" s="791">
        <v>4.4283685035239276E-6</v>
      </c>
      <c r="I226" s="791">
        <v>1.2242338864663793E-5</v>
      </c>
      <c r="J226" s="791">
        <v>-1.0815957012371768E-5</v>
      </c>
      <c r="K226" s="791">
        <v>3.0893075552285157E-6</v>
      </c>
      <c r="L226" s="791">
        <v>-1.9708640455905881E-5</v>
      </c>
      <c r="M226" s="791">
        <v>1.651940895487769E-6</v>
      </c>
      <c r="N226" s="791">
        <v>3.1078660736000076E-6</v>
      </c>
      <c r="O226" s="791">
        <v>4.7130857218533603E-6</v>
      </c>
      <c r="P226" s="791">
        <v>5.5261109830979653E-6</v>
      </c>
      <c r="Q226" s="791">
        <v>1.4281114827987552E-5</v>
      </c>
      <c r="R226" s="791">
        <v>1.6269350578301811E-5</v>
      </c>
      <c r="S226" s="791">
        <v>1.6673827924584828E-5</v>
      </c>
      <c r="T226" s="791">
        <v>1.6754500057136747E-5</v>
      </c>
      <c r="U226" s="791">
        <v>1.683509806407857E-5</v>
      </c>
      <c r="V226" s="791">
        <v>-2.2853005049301881E-5</v>
      </c>
      <c r="W226" s="791">
        <v>1.5231363688306132E-5</v>
      </c>
      <c r="X226" s="791">
        <v>1.5268007561619611E-5</v>
      </c>
      <c r="Y226" s="791">
        <v>8.4586447646750607E-6</v>
      </c>
      <c r="Z226" s="791">
        <v>8.4586447646750607E-6</v>
      </c>
      <c r="AA226" s="791">
        <v>3.7041161347173278E-6</v>
      </c>
      <c r="AB226" s="791">
        <v>3.7959996114628189E-6</v>
      </c>
      <c r="AC226" s="791">
        <v>8.4604901547469252E-5</v>
      </c>
      <c r="AD226" s="791">
        <v>7.9702073882242938E-5</v>
      </c>
      <c r="AE226" s="791">
        <v>3.4666767576241321E-6</v>
      </c>
      <c r="AF226" s="791">
        <v>3.2625383454182313E-5</v>
      </c>
      <c r="AG226" s="791">
        <v>3.4245526637755041E-6</v>
      </c>
      <c r="AH226" s="791">
        <v>-5.9589503305380596E-5</v>
      </c>
      <c r="AI226" s="791">
        <v>1.4400287123571111E-4</v>
      </c>
      <c r="AJ226" s="791">
        <v>3.8427100907846849E-4</v>
      </c>
      <c r="AK226" s="791">
        <v>2.2628244655150676E-5</v>
      </c>
    </row>
    <row r="227" spans="1:37">
      <c r="A227" s="788">
        <v>44159</v>
      </c>
      <c r="B227" s="791">
        <v>4.4098328184267284E-6</v>
      </c>
      <c r="C227" s="791">
        <v>4.512609409858896E-6</v>
      </c>
      <c r="D227" s="791">
        <v>4.5508518624848196E-6</v>
      </c>
      <c r="E227" s="791">
        <v>5.2872368609200746E-6</v>
      </c>
      <c r="F227" s="791">
        <v>5.3622194367250126E-6</v>
      </c>
      <c r="G227" s="791">
        <v>1.4449369867463702E-5</v>
      </c>
      <c r="H227" s="791">
        <v>8.697912281401443E-6</v>
      </c>
      <c r="I227" s="791">
        <v>1.3439289154536027E-5</v>
      </c>
      <c r="J227" s="791">
        <v>1.219304723039727E-5</v>
      </c>
      <c r="K227" s="791">
        <v>2.9379718160100766E-6</v>
      </c>
      <c r="L227" s="791">
        <v>1.5226783272282774E-6</v>
      </c>
      <c r="M227" s="791">
        <v>9.0786862155084701E-6</v>
      </c>
      <c r="N227" s="791">
        <v>2.5381988676144828E-5</v>
      </c>
      <c r="O227" s="791">
        <v>4.7188507603479484E-6</v>
      </c>
      <c r="P227" s="791">
        <v>5.5261109830979653E-6</v>
      </c>
      <c r="Q227" s="791">
        <v>4.7193402672718319E-6</v>
      </c>
      <c r="R227" s="791">
        <v>1.6269350578301811E-5</v>
      </c>
      <c r="S227" s="791">
        <v>1.6673827924584828E-5</v>
      </c>
      <c r="T227" s="791">
        <v>1.6754500057136747E-5</v>
      </c>
      <c r="U227" s="791">
        <v>1.683509806407857E-5</v>
      </c>
      <c r="V227" s="791">
        <v>5.7363695015905328E-5</v>
      </c>
      <c r="W227" s="791">
        <v>1.5231363688306132E-5</v>
      </c>
      <c r="X227" s="791">
        <v>1.5268007561619611E-5</v>
      </c>
      <c r="Y227" s="791">
        <v>8.4586447646750607E-6</v>
      </c>
      <c r="Z227" s="791">
        <v>8.4586447646750607E-6</v>
      </c>
      <c r="AA227" s="791">
        <v>3.7041161347173278E-6</v>
      </c>
      <c r="AB227" s="791">
        <v>3.7959996114628189E-6</v>
      </c>
      <c r="AC227" s="791">
        <v>6.6674596267701777E-5</v>
      </c>
      <c r="AD227" s="791">
        <v>5.4453088653150239E-5</v>
      </c>
      <c r="AE227" s="791">
        <v>1.1400026677181874E-4</v>
      </c>
      <c r="AF227" s="791">
        <v>1.3625560606166378E-4</v>
      </c>
      <c r="AG227" s="791">
        <v>1.1770278774647647E-5</v>
      </c>
      <c r="AH227" s="791">
        <v>-1.1657653878899277E-5</v>
      </c>
      <c r="AI227" s="791">
        <v>2.0258912578156708E-4</v>
      </c>
      <c r="AJ227" s="791">
        <v>3.7414955322150891E-4</v>
      </c>
      <c r="AK227" s="791">
        <v>8.8732619183696791E-5</v>
      </c>
    </row>
    <row r="228" spans="1:37">
      <c r="A228" s="788">
        <v>44160</v>
      </c>
      <c r="B228" s="791">
        <v>4.4098328184267284E-6</v>
      </c>
      <c r="C228" s="791">
        <v>4.512609409858896E-6</v>
      </c>
      <c r="D228" s="791">
        <v>4.5508518624848196E-6</v>
      </c>
      <c r="E228" s="791">
        <v>5.2872368609200746E-6</v>
      </c>
      <c r="F228" s="791">
        <v>5.3622194367250126E-6</v>
      </c>
      <c r="G228" s="791">
        <v>8.6007906117373522E-6</v>
      </c>
      <c r="H228" s="791">
        <v>9.539905622141021E-6</v>
      </c>
      <c r="I228" s="791">
        <v>1.4629042783246858E-5</v>
      </c>
      <c r="J228" s="791">
        <v>2.8298849977147712E-6</v>
      </c>
      <c r="K228" s="791">
        <v>4.0987551065484242E-6</v>
      </c>
      <c r="L228" s="791">
        <v>-3.2238715201856397E-6</v>
      </c>
      <c r="M228" s="791">
        <v>1.5795665972143525E-5</v>
      </c>
      <c r="N228" s="791">
        <v>5.4901156472624285E-6</v>
      </c>
      <c r="O228" s="791">
        <v>4.7310712933352762E-6</v>
      </c>
      <c r="P228" s="791">
        <v>5.5261109830979653E-6</v>
      </c>
      <c r="Q228" s="791">
        <v>-3.8619146682030707E-6</v>
      </c>
      <c r="R228" s="791">
        <v>1.6269350578301811E-5</v>
      </c>
      <c r="S228" s="791">
        <v>1.6673827924584828E-5</v>
      </c>
      <c r="T228" s="791">
        <v>1.6754500057136747E-5</v>
      </c>
      <c r="U228" s="791">
        <v>1.683509806407857E-5</v>
      </c>
      <c r="V228" s="791">
        <v>6.3766424408014279E-5</v>
      </c>
      <c r="W228" s="791">
        <v>1.5231363688306132E-5</v>
      </c>
      <c r="X228" s="791">
        <v>1.5268007561619611E-5</v>
      </c>
      <c r="Y228" s="791">
        <v>8.4586447646750607E-6</v>
      </c>
      <c r="Z228" s="791">
        <v>8.4586447646750607E-6</v>
      </c>
      <c r="AA228" s="791">
        <v>3.7041161347173278E-6</v>
      </c>
      <c r="AB228" s="791">
        <v>3.7959996114628189E-6</v>
      </c>
      <c r="AC228" s="791">
        <v>3.9374153232835111E-5</v>
      </c>
      <c r="AD228" s="791">
        <v>-1.4960597219579875E-4</v>
      </c>
      <c r="AE228" s="791">
        <v>4.7554017397810622E-5</v>
      </c>
      <c r="AF228" s="791">
        <v>7.1255997984520652E-6</v>
      </c>
      <c r="AG228" s="791">
        <v>2.6088573083056231E-5</v>
      </c>
      <c r="AH228" s="791">
        <v>5.688723416140906E-5</v>
      </c>
      <c r="AI228" s="791">
        <v>3.2713443780834072E-5</v>
      </c>
      <c r="AJ228" s="791">
        <v>1.3969377208178924E-4</v>
      </c>
      <c r="AK228" s="791">
        <v>-7.9142216787303487E-6</v>
      </c>
    </row>
    <row r="229" spans="1:37">
      <c r="A229" s="788">
        <v>44161</v>
      </c>
      <c r="B229" s="791">
        <v>4.4098328184267284E-6</v>
      </c>
      <c r="C229" s="791">
        <v>4.512609409858896E-6</v>
      </c>
      <c r="D229" s="791">
        <v>4.5508518624848196E-6</v>
      </c>
      <c r="E229" s="791">
        <v>5.2872368609200746E-6</v>
      </c>
      <c r="F229" s="791">
        <v>5.3622194367250126E-6</v>
      </c>
      <c r="G229" s="791">
        <v>5.1288247484819748E-5</v>
      </c>
      <c r="H229" s="791">
        <v>1.0328794845860046E-5</v>
      </c>
      <c r="I229" s="791">
        <v>-6.000421044563353E-6</v>
      </c>
      <c r="J229" s="791">
        <v>6.5100013318499351E-6</v>
      </c>
      <c r="K229" s="791">
        <v>5.1429400667586838E-6</v>
      </c>
      <c r="L229" s="791">
        <v>1.5932631694914222E-4</v>
      </c>
      <c r="M229" s="791">
        <v>7.0102814596452852E-6</v>
      </c>
      <c r="N229" s="791">
        <v>2.3951731647002815E-6</v>
      </c>
      <c r="O229" s="791">
        <v>4.7210377695350304E-6</v>
      </c>
      <c r="P229" s="791">
        <v>5.5261109830979653E-6</v>
      </c>
      <c r="Q229" s="791">
        <v>1.6261259819927433E-6</v>
      </c>
      <c r="R229" s="791">
        <v>1.6269350578301811E-5</v>
      </c>
      <c r="S229" s="791">
        <v>1.6673827924584828E-5</v>
      </c>
      <c r="T229" s="791">
        <v>1.6754500057136747E-5</v>
      </c>
      <c r="U229" s="791">
        <v>1.683509806407857E-5</v>
      </c>
      <c r="V229" s="791">
        <v>7.2748679857384435E-5</v>
      </c>
      <c r="W229" s="791">
        <v>1.5231363688306132E-5</v>
      </c>
      <c r="X229" s="791">
        <v>1.5268007561619611E-5</v>
      </c>
      <c r="Y229" s="791">
        <v>8.4586447646750607E-6</v>
      </c>
      <c r="Z229" s="791">
        <v>8.4586447646750607E-6</v>
      </c>
      <c r="AA229" s="791">
        <v>3.7041161347173278E-6</v>
      </c>
      <c r="AB229" s="791">
        <v>3.7959996114628189E-6</v>
      </c>
      <c r="AC229" s="791">
        <v>-9.0057166619972324E-6</v>
      </c>
      <c r="AD229" s="791">
        <v>-4.9414803975664226E-5</v>
      </c>
      <c r="AE229" s="791">
        <v>3.2466123325375354E-5</v>
      </c>
      <c r="AF229" s="791">
        <v>6.0499560979199176E-6</v>
      </c>
      <c r="AG229" s="791">
        <v>-8.4739582454651513E-6</v>
      </c>
      <c r="AH229" s="791">
        <v>4.2465136694300743E-5</v>
      </c>
      <c r="AI229" s="791">
        <v>1.1509852012994148E-5</v>
      </c>
      <c r="AJ229" s="791">
        <v>9.9704835070124628E-5</v>
      </c>
      <c r="AK229" s="791">
        <v>-1.5933924882436389E-5</v>
      </c>
    </row>
    <row r="230" spans="1:37">
      <c r="A230" s="788">
        <v>44162</v>
      </c>
      <c r="B230" s="791">
        <v>4.4098328184267284E-6</v>
      </c>
      <c r="C230" s="791">
        <v>4.512609409858896E-6</v>
      </c>
      <c r="D230" s="791">
        <v>4.5508518624848196E-6</v>
      </c>
      <c r="E230" s="791">
        <v>5.2872368609200746E-6</v>
      </c>
      <c r="F230" s="791">
        <v>5.3622194367250126E-6</v>
      </c>
      <c r="G230" s="791">
        <v>9.7805154663461745E-6</v>
      </c>
      <c r="H230" s="791">
        <v>1.0326943025096113E-5</v>
      </c>
      <c r="I230" s="791">
        <v>-6.1749664408374373E-6</v>
      </c>
      <c r="J230" s="791">
        <v>8.9075411356418499E-6</v>
      </c>
      <c r="K230" s="791">
        <v>1.1223982266653821E-5</v>
      </c>
      <c r="L230" s="791">
        <v>2.9683283584063251E-7</v>
      </c>
      <c r="M230" s="791">
        <v>1.0256763797985969E-5</v>
      </c>
      <c r="N230" s="791">
        <v>6.2168886789152118E-6</v>
      </c>
      <c r="O230" s="791">
        <v>4.7227065227914975E-6</v>
      </c>
      <c r="P230" s="791">
        <v>5.5261109830979653E-6</v>
      </c>
      <c r="Q230" s="791">
        <v>1.1509628230754744E-5</v>
      </c>
      <c r="R230" s="791">
        <v>1.6269350578301811E-5</v>
      </c>
      <c r="S230" s="791">
        <v>1.6673827924584828E-5</v>
      </c>
      <c r="T230" s="791">
        <v>1.6754500057136747E-5</v>
      </c>
      <c r="U230" s="791">
        <v>1.683509806407857E-5</v>
      </c>
      <c r="V230" s="791">
        <v>1.1270914089482931E-4</v>
      </c>
      <c r="W230" s="791">
        <v>1.5231363688306132E-5</v>
      </c>
      <c r="X230" s="791">
        <v>1.5268007561619611E-5</v>
      </c>
      <c r="Y230" s="791">
        <v>8.4586447646750607E-6</v>
      </c>
      <c r="Z230" s="791">
        <v>8.4586447646750607E-6</v>
      </c>
      <c r="AA230" s="791">
        <v>3.7041161347173278E-6</v>
      </c>
      <c r="AB230" s="791">
        <v>3.7959996114628189E-6</v>
      </c>
      <c r="AC230" s="791">
        <v>2.2812282517564733E-5</v>
      </c>
      <c r="AD230" s="791">
        <v>3.9588526032929842E-5</v>
      </c>
      <c r="AE230" s="791">
        <v>7.2226262073071817E-5</v>
      </c>
      <c r="AF230" s="791">
        <v>5.9063455502239572E-5</v>
      </c>
      <c r="AG230" s="791">
        <v>7.7005957332954011E-8</v>
      </c>
      <c r="AH230" s="791">
        <v>-1.1501500402966158E-5</v>
      </c>
      <c r="AI230" s="791">
        <v>3.8337697790764571E-5</v>
      </c>
      <c r="AJ230" s="791">
        <v>6.0918413822097508E-5</v>
      </c>
      <c r="AK230" s="791">
        <v>2.6393337942869356E-5</v>
      </c>
    </row>
    <row r="231" spans="1:37">
      <c r="A231" s="788">
        <v>44165</v>
      </c>
      <c r="B231" s="791">
        <v>4.4098328184267284E-6</v>
      </c>
      <c r="C231" s="791">
        <v>4.512609409858896E-6</v>
      </c>
      <c r="D231" s="791">
        <v>4.5508518624848196E-6</v>
      </c>
      <c r="E231" s="791">
        <v>5.2872368609200746E-6</v>
      </c>
      <c r="F231" s="791">
        <v>5.3622194367250126E-6</v>
      </c>
      <c r="G231" s="791">
        <v>5.5853611580687357E-6</v>
      </c>
      <c r="H231" s="791">
        <v>4.7411136129497324E-6</v>
      </c>
      <c r="I231" s="791">
        <v>1.0497770556058583E-5</v>
      </c>
      <c r="J231" s="791">
        <v>1.0921421171070734E-5</v>
      </c>
      <c r="K231" s="791">
        <v>4.4087322628456607E-7</v>
      </c>
      <c r="L231" s="791">
        <v>-3.2748554463097436E-6</v>
      </c>
      <c r="M231" s="791">
        <v>1.2822211957410447E-5</v>
      </c>
      <c r="N231" s="791">
        <v>6.3375918055271543E-6</v>
      </c>
      <c r="O231" s="791">
        <v>4.7463607547229008E-6</v>
      </c>
      <c r="P231" s="791">
        <v>5.5261109830979653E-6</v>
      </c>
      <c r="Q231" s="791">
        <v>7.4140009204526794E-5</v>
      </c>
      <c r="R231" s="791">
        <v>1.6269350578301811E-5</v>
      </c>
      <c r="S231" s="791">
        <v>1.6673827924584828E-5</v>
      </c>
      <c r="T231" s="791">
        <v>1.6754500057136747E-5</v>
      </c>
      <c r="U231" s="791">
        <v>1.683509806407857E-5</v>
      </c>
      <c r="V231" s="791">
        <v>1.8339855916263749E-5</v>
      </c>
      <c r="W231" s="791">
        <v>1.5231363688306132E-5</v>
      </c>
      <c r="X231" s="791">
        <v>1.5268007561619611E-5</v>
      </c>
      <c r="Y231" s="791">
        <v>8.4586447646750607E-6</v>
      </c>
      <c r="Z231" s="791">
        <v>8.4586447646750607E-6</v>
      </c>
      <c r="AA231" s="791">
        <v>3.7041161347173278E-6</v>
      </c>
      <c r="AB231" s="791">
        <v>3.7959996114628189E-6</v>
      </c>
      <c r="AC231" s="791">
        <v>-3.4676506800085383E-5</v>
      </c>
      <c r="AD231" s="791">
        <v>3.0773454396171299E-6</v>
      </c>
      <c r="AE231" s="791">
        <v>-9.3527175687557758E-6</v>
      </c>
      <c r="AF231" s="791">
        <v>-6.291812771395677E-5</v>
      </c>
      <c r="AG231" s="791">
        <v>1.8440875336847019E-5</v>
      </c>
      <c r="AH231" s="791">
        <v>5.6553602386699709E-6</v>
      </c>
      <c r="AI231" s="791">
        <v>-9.9230145461461924E-5</v>
      </c>
      <c r="AJ231" s="791">
        <v>-1.7529735908712596E-4</v>
      </c>
      <c r="AK231" s="791">
        <v>-2.3122168744225681E-5</v>
      </c>
    </row>
    <row r="232" spans="1:37">
      <c r="A232" s="788">
        <v>44166</v>
      </c>
      <c r="B232">
        <v>4.4098328184267284E-6</v>
      </c>
      <c r="C232">
        <v>4.512609409858896E-6</v>
      </c>
      <c r="D232">
        <v>4.5508518624848196E-6</v>
      </c>
      <c r="E232">
        <v>5.2872368609200746E-6</v>
      </c>
      <c r="F232">
        <v>5.3622194367250126E-6</v>
      </c>
      <c r="G232">
        <v>1.7366916406928111E-5</v>
      </c>
      <c r="H232">
        <v>1.5328338990990175E-5</v>
      </c>
      <c r="I232">
        <v>5.6671408969108938E-6</v>
      </c>
      <c r="J232">
        <v>8.8056432051644158E-6</v>
      </c>
      <c r="K232">
        <v>3.3412974356565431E-6</v>
      </c>
      <c r="L232">
        <v>5.4239128606070612E-6</v>
      </c>
      <c r="M232">
        <v>-1.3071342152443323E-5</v>
      </c>
      <c r="N232">
        <v>-6.1614771508715195E-6</v>
      </c>
      <c r="O232">
        <v>4.8440693945224216E-6</v>
      </c>
      <c r="P232">
        <v>5.5261109830979653E-6</v>
      </c>
      <c r="Q232">
        <v>3.6666854608569112E-6</v>
      </c>
      <c r="R232">
        <v>1.9935569750271222E-5</v>
      </c>
      <c r="S232">
        <v>2.0340114451409265E-5</v>
      </c>
      <c r="T232">
        <v>2.0420800017742826E-5</v>
      </c>
      <c r="U232">
        <v>2.0501411446121943E-5</v>
      </c>
      <c r="V232">
        <v>1.6679549173269018E-4</v>
      </c>
      <c r="W232">
        <v>1.8564363652493478E-5</v>
      </c>
      <c r="X232">
        <v>1.8601013627859153E-5</v>
      </c>
      <c r="Y232">
        <v>8.4586447646750607E-6</v>
      </c>
      <c r="Z232">
        <v>8.4586447646750607E-6</v>
      </c>
      <c r="AA232">
        <v>3.7041161347173278E-6</v>
      </c>
      <c r="AB232">
        <v>3.7959996114628189E-6</v>
      </c>
      <c r="AC232">
        <v>5.4635780336886878E-5</v>
      </c>
      <c r="AD232">
        <v>2.8193455225722365E-5</v>
      </c>
      <c r="AE232">
        <v>6.0818515911648112E-5</v>
      </c>
      <c r="AF232">
        <v>1.2339740055962724E-4</v>
      </c>
      <c r="AG232">
        <v>1.1404090927029653E-5</v>
      </c>
      <c r="AH232">
        <v>-7.3848699650186367E-5</v>
      </c>
      <c r="AI232">
        <v>1.4164790992991395E-4</v>
      </c>
      <c r="AJ232">
        <v>4.1052641193254914E-4</v>
      </c>
      <c r="AK232">
        <v>6.1350592974257492E-5</v>
      </c>
    </row>
    <row r="233" spans="1:37">
      <c r="A233" s="788">
        <v>44167</v>
      </c>
      <c r="B233">
        <v>4.4098328184267284E-6</v>
      </c>
      <c r="C233">
        <v>4.512609409858896E-6</v>
      </c>
      <c r="D233">
        <v>4.5508518624848196E-6</v>
      </c>
      <c r="E233">
        <v>5.2872368609200746E-6</v>
      </c>
      <c r="F233">
        <v>5.3622194367250126E-6</v>
      </c>
      <c r="G233">
        <v>1.1117252367668584E-5</v>
      </c>
      <c r="H233">
        <v>1.9958401711464546E-5</v>
      </c>
      <c r="I233">
        <v>1.0800329234470495E-6</v>
      </c>
      <c r="J233">
        <v>7.7503905124444829E-6</v>
      </c>
      <c r="K233">
        <v>1.0463392264830418E-5</v>
      </c>
      <c r="L233">
        <v>1.503728302254217E-5</v>
      </c>
      <c r="M233">
        <v>9.1661194354060181E-6</v>
      </c>
      <c r="N233">
        <v>3.6463974930995849E-6</v>
      </c>
      <c r="O233">
        <v>4.8486394733444629E-6</v>
      </c>
      <c r="P233">
        <v>5.5261109830979653E-6</v>
      </c>
      <c r="Q233">
        <v>6.5548380782374239E-6</v>
      </c>
      <c r="R233">
        <v>1.9935569750271222E-5</v>
      </c>
      <c r="S233">
        <v>2.0340114451409265E-5</v>
      </c>
      <c r="T233">
        <v>2.0420800017742826E-5</v>
      </c>
      <c r="U233">
        <v>2.0501411446121943E-5</v>
      </c>
      <c r="V233">
        <v>6.8772658553205361E-5</v>
      </c>
      <c r="W233">
        <v>1.8564363652493478E-5</v>
      </c>
      <c r="X233">
        <v>1.8601013627859153E-5</v>
      </c>
      <c r="Y233">
        <v>8.4586447646750607E-6</v>
      </c>
      <c r="Z233">
        <v>8.4586447646750607E-6</v>
      </c>
      <c r="AA233">
        <v>3.7041161347173278E-6</v>
      </c>
      <c r="AB233">
        <v>3.7959996114628189E-6</v>
      </c>
      <c r="AC233">
        <v>-5.8074175022793111E-7</v>
      </c>
      <c r="AD233">
        <v>-3.086084001004408E-5</v>
      </c>
      <c r="AE233">
        <v>2.4608967709055519E-5</v>
      </c>
      <c r="AF233">
        <v>3.0243099665089314E-5</v>
      </c>
      <c r="AG233">
        <v>2.3977796458400924E-5</v>
      </c>
      <c r="AH233">
        <v>5.5220237102358014E-5</v>
      </c>
      <c r="AI233">
        <v>1.2666613492147149E-5</v>
      </c>
      <c r="AJ233">
        <v>1.2295310725740639E-5</v>
      </c>
      <c r="AK233">
        <v>4.7444001720775561E-6</v>
      </c>
    </row>
    <row r="234" spans="1:37">
      <c r="A234" s="788">
        <v>44168</v>
      </c>
      <c r="B234">
        <v>4.4098328184267284E-6</v>
      </c>
      <c r="C234">
        <v>4.512609409858896E-6</v>
      </c>
      <c r="D234">
        <v>4.5508518624848196E-6</v>
      </c>
      <c r="E234">
        <v>5.2872368609200746E-6</v>
      </c>
      <c r="F234">
        <v>5.3622194367250126E-6</v>
      </c>
      <c r="G234">
        <v>2.4858013339127185E-5</v>
      </c>
      <c r="H234">
        <v>1.2581545531156734E-5</v>
      </c>
      <c r="I234">
        <v>-4.0775663089604565E-6</v>
      </c>
      <c r="J234">
        <v>7.8606645067850426E-6</v>
      </c>
      <c r="K234">
        <v>8.5690551228879034E-6</v>
      </c>
      <c r="L234">
        <v>-2.4289640745166709E-6</v>
      </c>
      <c r="M234">
        <v>-1.6868824324035359E-6</v>
      </c>
      <c r="N234">
        <v>-5.2518600922297765E-6</v>
      </c>
      <c r="O234">
        <v>4.7986496682597133E-6</v>
      </c>
      <c r="P234">
        <v>5.5261109830979653E-6</v>
      </c>
      <c r="Q234">
        <v>4.0860172753269806E-6</v>
      </c>
      <c r="R234">
        <v>1.9935569750271222E-5</v>
      </c>
      <c r="S234">
        <v>2.0340114451409265E-5</v>
      </c>
      <c r="T234">
        <v>2.0420800017742826E-5</v>
      </c>
      <c r="U234">
        <v>2.0501411446121943E-5</v>
      </c>
      <c r="V234">
        <v>1.9677337580731004E-4</v>
      </c>
      <c r="W234">
        <v>1.8564363652493478E-5</v>
      </c>
      <c r="X234">
        <v>1.8601013627859153E-5</v>
      </c>
      <c r="Y234">
        <v>8.4586447646750607E-6</v>
      </c>
      <c r="Z234">
        <v>8.4586447646750607E-6</v>
      </c>
      <c r="AA234">
        <v>3.7041161347173278E-6</v>
      </c>
      <c r="AB234">
        <v>3.7959996114628189E-6</v>
      </c>
      <c r="AC234">
        <v>1.908590863384796E-5</v>
      </c>
      <c r="AD234">
        <v>6.6399740612332894E-5</v>
      </c>
      <c r="AE234">
        <v>-2.701729180825674E-5</v>
      </c>
      <c r="AF234">
        <v>-1.4519333639004263E-5</v>
      </c>
      <c r="AG234">
        <v>-3.3864857115051276E-5</v>
      </c>
      <c r="AH234">
        <v>3.0602228206166871E-6</v>
      </c>
      <c r="AI234">
        <v>9.2030438420276355E-6</v>
      </c>
      <c r="AJ234">
        <v>-2.660155571925782E-5</v>
      </c>
      <c r="AK234">
        <v>-3.0343200241389478E-6</v>
      </c>
    </row>
    <row r="235" spans="1:37">
      <c r="A235" s="788">
        <v>44169</v>
      </c>
      <c r="B235">
        <v>4.4098328184267284E-6</v>
      </c>
      <c r="C235">
        <v>4.512609409858896E-6</v>
      </c>
      <c r="D235">
        <v>4.5508518624848196E-6</v>
      </c>
      <c r="E235">
        <v>5.2872368609200746E-6</v>
      </c>
      <c r="F235">
        <v>5.3622194367250126E-6</v>
      </c>
      <c r="G235">
        <v>4.8633824801953553E-6</v>
      </c>
      <c r="H235">
        <v>5.9999287289159043E-6</v>
      </c>
      <c r="I235">
        <v>1.9924214388399263E-5</v>
      </c>
      <c r="J235">
        <v>3.7731002017477523E-5</v>
      </c>
      <c r="K235">
        <v>2.2255859980816694E-6</v>
      </c>
      <c r="L235">
        <v>-1.9119876701358863E-5</v>
      </c>
      <c r="M235">
        <v>9.4318278260118415E-6</v>
      </c>
      <c r="N235">
        <v>1.1343951009371267E-5</v>
      </c>
      <c r="O235">
        <v>4.7528342109686151E-6</v>
      </c>
      <c r="P235">
        <v>5.5261109830979653E-6</v>
      </c>
      <c r="Q235">
        <v>5.2886674516443579E-6</v>
      </c>
      <c r="R235">
        <v>1.9935569750271222E-5</v>
      </c>
      <c r="S235">
        <v>2.0340114451409265E-5</v>
      </c>
      <c r="T235">
        <v>2.0420800017742826E-5</v>
      </c>
      <c r="U235">
        <v>2.0501411446121943E-5</v>
      </c>
      <c r="V235">
        <v>1.2501080124238674E-5</v>
      </c>
      <c r="W235">
        <v>1.8564363652493478E-5</v>
      </c>
      <c r="X235">
        <v>1.8601013627859153E-5</v>
      </c>
      <c r="Y235">
        <v>8.4586447646750607E-6</v>
      </c>
      <c r="Z235">
        <v>8.4586447646750607E-6</v>
      </c>
      <c r="AA235">
        <v>3.7041161347173278E-6</v>
      </c>
      <c r="AB235">
        <v>3.7959996114628189E-6</v>
      </c>
      <c r="AC235">
        <v>4.2793090826520609E-5</v>
      </c>
      <c r="AD235">
        <v>1.6785206343792881E-4</v>
      </c>
      <c r="AE235">
        <v>1.4807439164401528E-4</v>
      </c>
      <c r="AF235">
        <v>4.5949305436937539E-5</v>
      </c>
      <c r="AG235">
        <v>6.9357970110250908E-6</v>
      </c>
      <c r="AH235">
        <v>1.8500270379064877E-5</v>
      </c>
      <c r="AI235">
        <v>2.1870901789748933E-4</v>
      </c>
      <c r="AJ235">
        <v>3.7976503448766132E-4</v>
      </c>
      <c r="AK235">
        <v>4.7695282531432518E-5</v>
      </c>
    </row>
    <row r="236" spans="1:37">
      <c r="A236" s="788">
        <v>44172</v>
      </c>
      <c r="B236">
        <v>4.4098328184267284E-6</v>
      </c>
      <c r="C236">
        <v>4.512609409858896E-6</v>
      </c>
      <c r="D236">
        <v>4.5508518624848196E-6</v>
      </c>
      <c r="E236">
        <v>5.2872368609200746E-6</v>
      </c>
      <c r="F236">
        <v>5.3622194367250126E-6</v>
      </c>
      <c r="G236">
        <v>7.0504418836208064E-6</v>
      </c>
      <c r="H236">
        <v>9.7883377933982268E-6</v>
      </c>
      <c r="I236">
        <v>6.3196060169744329E-6</v>
      </c>
      <c r="J236">
        <v>1.2470338721880127E-5</v>
      </c>
      <c r="K236">
        <v>6.9427610677621494E-6</v>
      </c>
      <c r="L236">
        <v>1.9761995902882747E-5</v>
      </c>
      <c r="M236">
        <v>2.3302598825847556E-5</v>
      </c>
      <c r="N236">
        <v>2.7781367116796219E-5</v>
      </c>
      <c r="O236">
        <v>4.7785049822337554E-6</v>
      </c>
      <c r="P236">
        <v>5.5261109830979653E-6</v>
      </c>
      <c r="Q236">
        <v>1.2003291320986875E-5</v>
      </c>
      <c r="R236">
        <v>1.9935569750271222E-5</v>
      </c>
      <c r="S236">
        <v>2.0340114451409265E-5</v>
      </c>
      <c r="T236">
        <v>2.0420800017742826E-5</v>
      </c>
      <c r="U236">
        <v>2.0501411446121943E-5</v>
      </c>
      <c r="V236">
        <v>-2.0341298963298728E-5</v>
      </c>
      <c r="W236">
        <v>1.8564363652493478E-5</v>
      </c>
      <c r="X236">
        <v>1.8601013627859153E-5</v>
      </c>
      <c r="Y236">
        <v>8.4586447646750607E-6</v>
      </c>
      <c r="Z236">
        <v>8.4586447646750607E-6</v>
      </c>
      <c r="AA236">
        <v>3.7041161347173278E-6</v>
      </c>
      <c r="AB236">
        <v>3.7959996114628189E-6</v>
      </c>
      <c r="AC236">
        <v>-1.3107620579863588E-5</v>
      </c>
      <c r="AD236">
        <v>-1.1536065633775129E-4</v>
      </c>
      <c r="AE236">
        <v>-1.9885140509495749E-5</v>
      </c>
      <c r="AF236">
        <v>-3.9471266473239953E-5</v>
      </c>
      <c r="AG236">
        <v>-3.5857609482929931E-5</v>
      </c>
      <c r="AH236">
        <v>4.4494117962745608E-6</v>
      </c>
      <c r="AI236">
        <v>-5.0897345337601598E-5</v>
      </c>
      <c r="AJ236">
        <v>-7.3616594353018158E-5</v>
      </c>
      <c r="AK236">
        <v>-9.6944835403156579E-6</v>
      </c>
    </row>
    <row r="237" spans="1:37">
      <c r="A237" s="788">
        <v>44173</v>
      </c>
      <c r="B237">
        <v>4.4098328184267284E-6</v>
      </c>
      <c r="C237">
        <v>4.512609409858896E-6</v>
      </c>
      <c r="D237">
        <v>4.5508518624848196E-6</v>
      </c>
      <c r="E237">
        <v>5.2872368609200746E-6</v>
      </c>
      <c r="F237">
        <v>5.3622194367250126E-6</v>
      </c>
      <c r="G237">
        <v>2.2199340329578377E-5</v>
      </c>
      <c r="H237">
        <v>7.261081214898013E-6</v>
      </c>
      <c r="I237">
        <v>-4.0257653500653134E-6</v>
      </c>
      <c r="J237">
        <v>3.2571445432949987E-6</v>
      </c>
      <c r="K237">
        <v>-8.2270849250676295E-7</v>
      </c>
      <c r="L237">
        <v>-6.2734418217189621E-7</v>
      </c>
      <c r="M237">
        <v>-3.287988145500833E-5</v>
      </c>
      <c r="N237">
        <v>-4.4280467215145337E-6</v>
      </c>
      <c r="O237">
        <v>4.8579950239044933E-6</v>
      </c>
      <c r="P237">
        <v>5.5261109830979653E-6</v>
      </c>
      <c r="Q237">
        <v>6.0681108107516482E-6</v>
      </c>
      <c r="R237">
        <v>1.9935569750271222E-5</v>
      </c>
      <c r="S237">
        <v>2.0340114451409265E-5</v>
      </c>
      <c r="T237">
        <v>2.0420800017742826E-5</v>
      </c>
      <c r="U237">
        <v>2.0501411446121943E-5</v>
      </c>
      <c r="V237">
        <v>5.6527153252148747E-5</v>
      </c>
      <c r="W237">
        <v>1.8564363652493478E-5</v>
      </c>
      <c r="X237">
        <v>1.8601013627859153E-5</v>
      </c>
      <c r="Y237">
        <v>8.4586447646750607E-6</v>
      </c>
      <c r="Z237">
        <v>8.4586447646750607E-6</v>
      </c>
      <c r="AA237">
        <v>3.7041161347173278E-6</v>
      </c>
      <c r="AB237">
        <v>3.7959996114628189E-6</v>
      </c>
      <c r="AC237">
        <v>4.5254082133494583E-5</v>
      </c>
      <c r="AD237">
        <v>-4.5551878857866268E-5</v>
      </c>
      <c r="AE237">
        <v>1.7703883087250017E-6</v>
      </c>
      <c r="AF237">
        <v>2.1403862618352144E-5</v>
      </c>
      <c r="AG237">
        <v>2.0868957597939276E-5</v>
      </c>
      <c r="AH237">
        <v>1.0265574019259204E-5</v>
      </c>
      <c r="AI237">
        <v>2.0655752177942688E-5</v>
      </c>
      <c r="AJ237">
        <v>1.0743918334946145E-4</v>
      </c>
      <c r="AK237">
        <v>1.4056532771987706E-5</v>
      </c>
    </row>
    <row r="238" spans="1:37">
      <c r="A238" s="788">
        <v>44174</v>
      </c>
      <c r="B238">
        <v>4.4098328184267284E-6</v>
      </c>
      <c r="C238">
        <v>4.512609409858896E-6</v>
      </c>
      <c r="D238">
        <v>4.5508518624848196E-6</v>
      </c>
      <c r="E238">
        <v>5.2872368609200746E-6</v>
      </c>
      <c r="F238">
        <v>5.3622194367250126E-6</v>
      </c>
      <c r="G238">
        <v>5.9787114560378997E-6</v>
      </c>
      <c r="H238">
        <v>6.4184076189334859E-6</v>
      </c>
      <c r="I238">
        <v>1.5476637181473053E-5</v>
      </c>
      <c r="J238">
        <v>9.3575690558509455E-6</v>
      </c>
      <c r="K238">
        <v>4.2295528234660653E-6</v>
      </c>
      <c r="L238">
        <v>2.1527429788218344E-4</v>
      </c>
      <c r="M238">
        <v>-6.5690967292283633E-6</v>
      </c>
      <c r="N238">
        <v>1.0710852045008324E-7</v>
      </c>
      <c r="O238">
        <v>3.833668973904025E-6</v>
      </c>
      <c r="P238">
        <v>5.5261109830979653E-6</v>
      </c>
      <c r="Q238">
        <v>3.9134008131824771E-6</v>
      </c>
      <c r="R238">
        <v>1.9935569750271222E-5</v>
      </c>
      <c r="S238">
        <v>2.0340114451409265E-5</v>
      </c>
      <c r="T238">
        <v>2.0420800017742826E-5</v>
      </c>
      <c r="U238">
        <v>2.0501411446121943E-5</v>
      </c>
      <c r="V238">
        <v>1.1335684523517299E-5</v>
      </c>
      <c r="W238">
        <v>1.8564363652493478E-5</v>
      </c>
      <c r="X238">
        <v>1.8601013627859153E-5</v>
      </c>
      <c r="Y238">
        <v>8.4586447646750607E-6</v>
      </c>
      <c r="Z238">
        <v>8.4586447646750607E-6</v>
      </c>
      <c r="AA238">
        <v>3.7041161347173278E-6</v>
      </c>
      <c r="AB238">
        <v>3.7959996114628189E-6</v>
      </c>
      <c r="AC238">
        <v>-3.468904587353161E-5</v>
      </c>
      <c r="AD238">
        <v>-5.3090116942253185E-5</v>
      </c>
      <c r="AE238">
        <v>-1.0535423515410093E-4</v>
      </c>
      <c r="AF238">
        <v>-1.1470957150500062E-5</v>
      </c>
      <c r="AG238">
        <v>-9.4319943104526074E-6</v>
      </c>
      <c r="AH238">
        <v>-3.315420419070181E-5</v>
      </c>
      <c r="AI238">
        <v>-1.3427533159238503E-4</v>
      </c>
      <c r="AJ238">
        <v>-1.5258325264588812E-4</v>
      </c>
      <c r="AK238">
        <v>-3.3691464131781476E-5</v>
      </c>
    </row>
    <row r="239" spans="1:37">
      <c r="A239" s="788">
        <v>44175</v>
      </c>
      <c r="B239">
        <v>4.4098328184267284E-6</v>
      </c>
      <c r="C239">
        <v>4.512609409858896E-6</v>
      </c>
      <c r="D239">
        <v>4.5508518624848196E-6</v>
      </c>
      <c r="E239">
        <v>5.2872368609200746E-6</v>
      </c>
      <c r="F239">
        <v>5.3622194367250126E-6</v>
      </c>
      <c r="G239">
        <v>5.570551652326117E-6</v>
      </c>
      <c r="H239">
        <v>8.9426862580154413E-6</v>
      </c>
      <c r="I239">
        <v>-1.8964928423457648E-6</v>
      </c>
      <c r="J239">
        <v>2.547549160433391E-5</v>
      </c>
      <c r="K239">
        <v>5.1441403849196376E-6</v>
      </c>
      <c r="L239">
        <v>1.2324403650364958E-5</v>
      </c>
      <c r="M239">
        <v>4.1406158710691443E-5</v>
      </c>
      <c r="N239">
        <v>0</v>
      </c>
      <c r="O239">
        <v>4.7474473487127967E-6</v>
      </c>
      <c r="P239">
        <v>5.5261109830979653E-6</v>
      </c>
      <c r="Q239">
        <v>3.5668096473528976E-7</v>
      </c>
      <c r="R239">
        <v>1.9935569750271222E-5</v>
      </c>
      <c r="S239">
        <v>2.0340114451409265E-5</v>
      </c>
      <c r="T239">
        <v>2.0420800017742826E-5</v>
      </c>
      <c r="U239">
        <v>2.0501411446121943E-5</v>
      </c>
      <c r="V239">
        <v>1.1604178161798241E-4</v>
      </c>
      <c r="W239">
        <v>1.8564363652493478E-5</v>
      </c>
      <c r="X239">
        <v>1.8601013627859153E-5</v>
      </c>
      <c r="Y239">
        <v>8.4586447646750607E-6</v>
      </c>
      <c r="Z239">
        <v>8.4586447646750607E-6</v>
      </c>
      <c r="AA239">
        <v>3.7041161347173278E-6</v>
      </c>
      <c r="AB239">
        <v>3.7959996114628189E-6</v>
      </c>
      <c r="AC239">
        <v>5.3123727184506424E-5</v>
      </c>
      <c r="AD239">
        <v>8.3556648864896449E-5</v>
      </c>
      <c r="AE239">
        <v>1.094750823885271E-4</v>
      </c>
      <c r="AF239">
        <v>-1.124554503408315E-5</v>
      </c>
      <c r="AG239">
        <v>3.1868489114046384E-5</v>
      </c>
      <c r="AH239">
        <v>-4.0988995063739874E-6</v>
      </c>
      <c r="AI239">
        <v>1.9380200473303688E-4</v>
      </c>
      <c r="AJ239">
        <v>0</v>
      </c>
      <c r="AK239">
        <v>-1.7160873831689738E-6</v>
      </c>
    </row>
    <row r="240" spans="1:37">
      <c r="A240" s="788">
        <v>44176</v>
      </c>
      <c r="B240">
        <v>4.4098328184267284E-6</v>
      </c>
      <c r="C240">
        <v>4.512609409858896E-6</v>
      </c>
      <c r="D240">
        <v>4.5508518624848196E-6</v>
      </c>
      <c r="E240">
        <v>5.2872368609200746E-6</v>
      </c>
      <c r="F240">
        <v>5.3622194367250126E-6</v>
      </c>
      <c r="G240">
        <v>7.95988486650856E-6</v>
      </c>
      <c r="H240">
        <v>1.5883953054535028E-5</v>
      </c>
      <c r="I240">
        <v>1.2875689128981093E-5</v>
      </c>
      <c r="J240">
        <v>7.655637545440186E-7</v>
      </c>
      <c r="K240">
        <v>7.0428130709785822E-6</v>
      </c>
      <c r="L240">
        <v>7.6161955626901097E-6</v>
      </c>
      <c r="M240">
        <v>-1.8123432982605437E-6</v>
      </c>
      <c r="N240">
        <v>1.127623821816428E-5</v>
      </c>
      <c r="O240">
        <v>4.9537421373244682E-6</v>
      </c>
      <c r="P240">
        <v>5.5261109830979653E-6</v>
      </c>
      <c r="Q240">
        <v>5.2682512317048236E-6</v>
      </c>
      <c r="R240">
        <v>1.9935569750271222E-5</v>
      </c>
      <c r="S240">
        <v>2.0340114451409265E-5</v>
      </c>
      <c r="T240">
        <v>2.0420800017742826E-5</v>
      </c>
      <c r="U240">
        <v>2.0501411446121943E-5</v>
      </c>
      <c r="V240">
        <v>9.9817007952891949E-5</v>
      </c>
      <c r="W240">
        <v>1.8564363652493478E-5</v>
      </c>
      <c r="X240">
        <v>1.8601013627859153E-5</v>
      </c>
      <c r="Y240">
        <v>8.4586447646750607E-6</v>
      </c>
      <c r="Z240">
        <v>8.4586447646750607E-6</v>
      </c>
      <c r="AA240">
        <v>3.7041161347173278E-6</v>
      </c>
      <c r="AB240">
        <v>3.7959996114628189E-6</v>
      </c>
      <c r="AC240">
        <v>-1.2316222220754014E-5</v>
      </c>
      <c r="AD240">
        <v>-5.396143428598177E-5</v>
      </c>
      <c r="AE240">
        <v>5.9308460519968969E-5</v>
      </c>
      <c r="AF240">
        <v>-3.0996861369458893E-5</v>
      </c>
      <c r="AG240">
        <v>9.6687422304619908E-6</v>
      </c>
      <c r="AH240">
        <v>4.5881869132968771E-5</v>
      </c>
      <c r="AI240">
        <v>-4.8592605379279561E-5</v>
      </c>
      <c r="AJ240">
        <v>5.0131475702451251E-4</v>
      </c>
      <c r="AK240">
        <v>-1.9965468790559827E-5</v>
      </c>
    </row>
    <row r="241" spans="1:37">
      <c r="A241" s="788">
        <v>44179</v>
      </c>
      <c r="B241">
        <v>4.4098328184267284E-6</v>
      </c>
      <c r="C241">
        <v>4.512609409858896E-6</v>
      </c>
      <c r="D241">
        <v>4.5508518624848196E-6</v>
      </c>
      <c r="E241">
        <v>5.2872368609200746E-6</v>
      </c>
      <c r="F241">
        <v>5.3622194367250126E-6</v>
      </c>
      <c r="G241">
        <v>5.8533998864334085E-6</v>
      </c>
      <c r="H241">
        <v>8.886251705931159E-6</v>
      </c>
      <c r="I241">
        <v>-1.3111123189503359E-6</v>
      </c>
      <c r="J241">
        <v>1.3027290672278015E-5</v>
      </c>
      <c r="K241">
        <v>3.5667595811901268E-6</v>
      </c>
      <c r="L241">
        <v>-4.125015435673163E-6</v>
      </c>
      <c r="M241">
        <v>2.448113064085078E-5</v>
      </c>
      <c r="N241">
        <v>5.4277393778647823E-6</v>
      </c>
      <c r="O241">
        <v>4.9447426662396763E-6</v>
      </c>
      <c r="P241">
        <v>5.5261109830979653E-6</v>
      </c>
      <c r="Q241">
        <v>5.5046012425670201E-5</v>
      </c>
      <c r="R241">
        <v>1.9935569750271222E-5</v>
      </c>
      <c r="S241">
        <v>2.0340114451409265E-5</v>
      </c>
      <c r="T241">
        <v>2.0420800017742826E-5</v>
      </c>
      <c r="U241">
        <v>2.0501411446121943E-5</v>
      </c>
      <c r="V241">
        <v>-2.2592155131977434E-6</v>
      </c>
      <c r="W241">
        <v>1.8564363652493478E-5</v>
      </c>
      <c r="X241">
        <v>1.8601013627859153E-5</v>
      </c>
      <c r="Y241">
        <v>8.4586447646750607E-6</v>
      </c>
      <c r="Z241">
        <v>8.4586447646750607E-6</v>
      </c>
      <c r="AA241">
        <v>3.7041161347173278E-6</v>
      </c>
      <c r="AB241">
        <v>3.7959996114628189E-6</v>
      </c>
      <c r="AC241">
        <v>-2.3816278805302572E-5</v>
      </c>
      <c r="AD241">
        <v>5.261951902015283E-5</v>
      </c>
      <c r="AE241">
        <v>-7.4430216801946178E-5</v>
      </c>
      <c r="AF241">
        <v>8.2895699879459442E-6</v>
      </c>
      <c r="AG241">
        <v>-8.5382423173141484E-6</v>
      </c>
      <c r="AH241">
        <v>1.4251171799661844E-5</v>
      </c>
      <c r="AI241">
        <v>1.0134585737424651E-5</v>
      </c>
      <c r="AJ241">
        <v>-1.4619262479493577E-4</v>
      </c>
      <c r="AK241">
        <v>-1.9437043877109649E-5</v>
      </c>
    </row>
    <row r="242" spans="1:37">
      <c r="A242" s="788">
        <v>44180</v>
      </c>
      <c r="B242">
        <v>4.4098328184267284E-6</v>
      </c>
      <c r="C242">
        <v>4.512609409858896E-6</v>
      </c>
      <c r="D242">
        <v>4.5508518624848196E-6</v>
      </c>
      <c r="E242">
        <v>5.2872368609200746E-6</v>
      </c>
      <c r="F242">
        <v>5.3622194367250126E-6</v>
      </c>
      <c r="G242">
        <v>1.4959378580741145E-5</v>
      </c>
      <c r="H242">
        <v>1.4194780278455709E-5</v>
      </c>
      <c r="I242">
        <v>3.8090871733075458E-6</v>
      </c>
      <c r="J242">
        <v>1.4736601084246105E-5</v>
      </c>
      <c r="K242">
        <v>2.0448116685105336E-5</v>
      </c>
      <c r="L242">
        <v>-3.5400842547289816E-6</v>
      </c>
      <c r="M242">
        <v>5.8657775019298696E-6</v>
      </c>
      <c r="N242">
        <v>4.2815287990265463E-7</v>
      </c>
      <c r="O242">
        <v>4.9520187341087766E-6</v>
      </c>
      <c r="P242">
        <v>5.5261109830979653E-6</v>
      </c>
      <c r="Q242">
        <v>1.4585692799393258E-5</v>
      </c>
      <c r="R242">
        <v>1.9935569750271222E-5</v>
      </c>
      <c r="S242">
        <v>2.0340114451409265E-5</v>
      </c>
      <c r="T242">
        <v>2.0420800017742826E-5</v>
      </c>
      <c r="U242">
        <v>2.0501411446121943E-5</v>
      </c>
      <c r="V242">
        <v>6.642506470125831E-5</v>
      </c>
      <c r="W242">
        <v>1.8564363652493478E-5</v>
      </c>
      <c r="X242">
        <v>1.8601013627859153E-5</v>
      </c>
      <c r="Y242">
        <v>8.4586447646750607E-6</v>
      </c>
      <c r="Z242">
        <v>8.4586447646750607E-6</v>
      </c>
      <c r="AA242">
        <v>3.7041161347173278E-6</v>
      </c>
      <c r="AB242">
        <v>3.7959996114628189E-6</v>
      </c>
      <c r="AC242">
        <v>8.939276255776063E-5</v>
      </c>
      <c r="AD242">
        <v>5.6118924154180408E-5</v>
      </c>
      <c r="AE242">
        <v>1.5918650640546763E-4</v>
      </c>
      <c r="AF242">
        <v>8.9797969006705233E-5</v>
      </c>
      <c r="AG242">
        <v>1.8497494929885506E-5</v>
      </c>
      <c r="AH242">
        <v>2.9736390290011628E-5</v>
      </c>
      <c r="AI242">
        <v>1.4369003709220119E-4</v>
      </c>
      <c r="AJ242">
        <v>4.0983803673651513E-4</v>
      </c>
      <c r="AK242">
        <v>6.6575346057047295E-5</v>
      </c>
    </row>
    <row r="243" spans="1:37">
      <c r="A243" s="788">
        <v>44181</v>
      </c>
      <c r="B243">
        <v>4.4098328184267284E-6</v>
      </c>
      <c r="C243">
        <v>4.512609409858896E-6</v>
      </c>
      <c r="D243">
        <v>4.5508518624848196E-6</v>
      </c>
      <c r="E243">
        <v>5.2872368609200746E-6</v>
      </c>
      <c r="F243">
        <v>5.3622194367250126E-6</v>
      </c>
      <c r="G243">
        <v>2.6665048966378893E-6</v>
      </c>
      <c r="H243">
        <v>5.4137116702122509E-6</v>
      </c>
      <c r="I243">
        <v>-6.5911420569761955E-7</v>
      </c>
      <c r="J243">
        <v>1.5149623784839151E-5</v>
      </c>
      <c r="K243">
        <v>1.1338143125954047E-6</v>
      </c>
      <c r="L243">
        <v>-3.0778167603500607E-6</v>
      </c>
      <c r="M243">
        <v>6.1194091543143265E-6</v>
      </c>
      <c r="N243">
        <v>4.1072118420402151E-7</v>
      </c>
      <c r="O243">
        <v>4.9309003671211831E-6</v>
      </c>
      <c r="P243">
        <v>5.5261109830979653E-6</v>
      </c>
      <c r="Q243">
        <v>7.4015486778478136E-6</v>
      </c>
      <c r="R243">
        <v>1.9935569750271222E-5</v>
      </c>
      <c r="S243">
        <v>2.0340114451409265E-5</v>
      </c>
      <c r="T243">
        <v>2.0420800017742826E-5</v>
      </c>
      <c r="U243">
        <v>2.0501411446121943E-5</v>
      </c>
      <c r="V243">
        <v>-8.6642045331313259E-6</v>
      </c>
      <c r="W243">
        <v>1.8564363652493478E-5</v>
      </c>
      <c r="X243">
        <v>1.8601013627859153E-5</v>
      </c>
      <c r="Y243">
        <v>8.4586447646750607E-6</v>
      </c>
      <c r="Z243">
        <v>8.4586447646750607E-6</v>
      </c>
      <c r="AA243">
        <v>3.7041161347173278E-6</v>
      </c>
      <c r="AB243">
        <v>3.7959996114628189E-6</v>
      </c>
      <c r="AC243">
        <v>6.4519575143728863E-5</v>
      </c>
      <c r="AD243">
        <v>8.1178724183422757E-5</v>
      </c>
      <c r="AE243">
        <v>1.4421649048679265E-5</v>
      </c>
      <c r="AF243">
        <v>4.1717374855071436E-5</v>
      </c>
      <c r="AG243">
        <v>-1.4662683983248659E-5</v>
      </c>
      <c r="AH243">
        <v>-8.0059335472615345E-7</v>
      </c>
      <c r="AI243">
        <v>1.5422362874604412E-4</v>
      </c>
      <c r="AJ243">
        <v>1.5426106818909325E-4</v>
      </c>
      <c r="AK243">
        <v>1.6440334482996644E-5</v>
      </c>
    </row>
    <row r="244" spans="1:37">
      <c r="A244" s="788">
        <v>44182</v>
      </c>
      <c r="B244">
        <v>4.4098328184267284E-6</v>
      </c>
      <c r="C244">
        <v>4.512609409858896E-6</v>
      </c>
      <c r="D244">
        <v>4.5508518624848196E-6</v>
      </c>
      <c r="E244">
        <v>5.2872368609200746E-6</v>
      </c>
      <c r="F244">
        <v>5.3622194367250126E-6</v>
      </c>
      <c r="G244">
        <v>7.9806647872970866E-6</v>
      </c>
      <c r="H244">
        <v>5.413202893831226E-6</v>
      </c>
      <c r="I244">
        <v>1.7183391640656964E-6</v>
      </c>
      <c r="J244">
        <v>1.6240040655969778E-5</v>
      </c>
      <c r="K244">
        <v>1.8279053834817206E-6</v>
      </c>
      <c r="L244">
        <v>-8.0003932100510162E-6</v>
      </c>
      <c r="M244">
        <v>1.2796705230772432E-5</v>
      </c>
      <c r="N244">
        <v>3.1164525615906771E-6</v>
      </c>
      <c r="O244">
        <v>4.9295569997553914E-6</v>
      </c>
      <c r="P244">
        <v>5.5261109830979653E-6</v>
      </c>
      <c r="Q244">
        <v>6.5908093324793529E-6</v>
      </c>
      <c r="R244">
        <v>1.9935569750271222E-5</v>
      </c>
      <c r="S244">
        <v>2.0340114451409265E-5</v>
      </c>
      <c r="T244">
        <v>2.0420800017742826E-5</v>
      </c>
      <c r="U244">
        <v>2.0501411446121943E-5</v>
      </c>
      <c r="V244">
        <v>2.5258565422760619E-5</v>
      </c>
      <c r="W244">
        <v>1.8564363652493478E-5</v>
      </c>
      <c r="X244">
        <v>1.8601013627859153E-5</v>
      </c>
      <c r="Y244">
        <v>8.4586447646750607E-6</v>
      </c>
      <c r="Z244">
        <v>8.4586447646750607E-6</v>
      </c>
      <c r="AA244">
        <v>3.7041161347173278E-6</v>
      </c>
      <c r="AB244">
        <v>3.7959996114628189E-6</v>
      </c>
      <c r="AC244">
        <v>5.9814554525233769E-5</v>
      </c>
      <c r="AD244">
        <v>1.3082832072799921E-4</v>
      </c>
      <c r="AE244">
        <v>8.9125440766368863E-5</v>
      </c>
      <c r="AF244">
        <v>5.8867120293432107E-5</v>
      </c>
      <c r="AG244">
        <v>1.0981405258929656E-5</v>
      </c>
      <c r="AH244">
        <v>-4.9778646637987924E-6</v>
      </c>
      <c r="AI244">
        <v>4.9764866055035385E-5</v>
      </c>
      <c r="AJ244">
        <v>1.651819767875984E-4</v>
      </c>
      <c r="AK244">
        <v>1.9268170539812336E-5</v>
      </c>
    </row>
    <row r="245" spans="1:37">
      <c r="A245" s="788">
        <v>44183</v>
      </c>
      <c r="B245">
        <v>4.4098328184267284E-6</v>
      </c>
      <c r="C245">
        <v>4.512609409858896E-6</v>
      </c>
      <c r="D245">
        <v>4.5508518624848196E-6</v>
      </c>
      <c r="E245">
        <v>5.2872368609200746E-6</v>
      </c>
      <c r="F245">
        <v>5.3622194367250126E-6</v>
      </c>
      <c r="G245">
        <v>8.4486990511578591E-6</v>
      </c>
      <c r="H245">
        <v>7.567261812432946E-6</v>
      </c>
      <c r="I245">
        <v>1.2576337253904056E-6</v>
      </c>
      <c r="J245">
        <v>8.6955252795064557E-7</v>
      </c>
      <c r="K245">
        <v>5.3792108683239809E-6</v>
      </c>
      <c r="L245">
        <v>-2.1363556174605947E-6</v>
      </c>
      <c r="M245">
        <v>-1.1924035628388197E-5</v>
      </c>
      <c r="N245">
        <v>4.0518907391060567E-6</v>
      </c>
      <c r="O245">
        <v>4.9330461250676199E-6</v>
      </c>
      <c r="P245">
        <v>5.5261109830979653E-6</v>
      </c>
      <c r="Q245">
        <v>3.9468210001913922E-6</v>
      </c>
      <c r="R245">
        <v>1.9935569750271222E-5</v>
      </c>
      <c r="S245">
        <v>2.0340114451409265E-5</v>
      </c>
      <c r="T245">
        <v>2.0420800017742826E-5</v>
      </c>
      <c r="U245">
        <v>2.0501411446121943E-5</v>
      </c>
      <c r="V245">
        <v>3.153951050500315E-5</v>
      </c>
      <c r="W245">
        <v>1.8564363652493478E-5</v>
      </c>
      <c r="X245">
        <v>1.8601013627859153E-5</v>
      </c>
      <c r="Y245">
        <v>8.4586447646750607E-6</v>
      </c>
      <c r="Z245">
        <v>8.4586447646750607E-6</v>
      </c>
      <c r="AA245">
        <v>3.7041161347173278E-6</v>
      </c>
      <c r="AB245">
        <v>3.7959996114628189E-6</v>
      </c>
      <c r="AC245">
        <v>1.4404409588697487E-5</v>
      </c>
      <c r="AD245">
        <v>1.0217896229747226E-5</v>
      </c>
      <c r="AE245">
        <v>2.587296059536337E-6</v>
      </c>
      <c r="AF245">
        <v>4.6134872002945304E-6</v>
      </c>
      <c r="AG245">
        <v>4.5525974983040563E-6</v>
      </c>
      <c r="AH245">
        <v>-2.071317976930054E-5</v>
      </c>
      <c r="AI245">
        <v>1.4863483206963847E-5</v>
      </c>
      <c r="AJ245">
        <v>9.1824568311860148E-6</v>
      </c>
      <c r="AK245">
        <v>-2.1416230096161227E-5</v>
      </c>
    </row>
    <row r="246" spans="1:37">
      <c r="A246" s="788">
        <v>44186</v>
      </c>
      <c r="B246">
        <v>4.4098328184267284E-6</v>
      </c>
      <c r="C246">
        <v>4.512609409858896E-6</v>
      </c>
      <c r="D246">
        <v>4.5508518624848196E-6</v>
      </c>
      <c r="E246">
        <v>5.2872368609200746E-6</v>
      </c>
      <c r="F246">
        <v>5.3622194367250126E-6</v>
      </c>
      <c r="G246">
        <v>8.552484481128886E-6</v>
      </c>
      <c r="H246">
        <v>1.1034140521090308E-5</v>
      </c>
      <c r="I246">
        <v>7.7082178793219211E-6</v>
      </c>
      <c r="J246">
        <v>6.5725826370567122E-6</v>
      </c>
      <c r="K246">
        <v>3.9786232131234556E-6</v>
      </c>
      <c r="L246">
        <v>4.6179034375541052E-6</v>
      </c>
      <c r="M246">
        <v>3.9892760326267768E-6</v>
      </c>
      <c r="N246">
        <v>3.6132765985257722E-6</v>
      </c>
      <c r="O246">
        <v>4.4946953257323229E-6</v>
      </c>
      <c r="P246">
        <v>5.5261109830979653E-6</v>
      </c>
      <c r="Q246">
        <v>1.5730014623400733E-5</v>
      </c>
      <c r="R246">
        <v>1.9935569750271222E-5</v>
      </c>
      <c r="S246">
        <v>2.0340114451409265E-5</v>
      </c>
      <c r="T246">
        <v>2.0420800017742826E-5</v>
      </c>
      <c r="U246">
        <v>2.0501411446121943E-5</v>
      </c>
      <c r="V246">
        <v>2.5569975512671486E-6</v>
      </c>
      <c r="W246">
        <v>1.8564363652493478E-5</v>
      </c>
      <c r="X246">
        <v>1.8601013627859153E-5</v>
      </c>
      <c r="Y246">
        <v>8.4586447646750607E-6</v>
      </c>
      <c r="Z246">
        <v>8.4586447646750607E-6</v>
      </c>
      <c r="AA246">
        <v>3.7041161347173278E-6</v>
      </c>
      <c r="AB246">
        <v>3.7959996114628189E-6</v>
      </c>
      <c r="AC246">
        <v>-3.6032244174968862E-5</v>
      </c>
      <c r="AD246">
        <v>-8.4517403238695843E-5</v>
      </c>
      <c r="AE246">
        <v>-6.2143506887871186E-5</v>
      </c>
      <c r="AF246">
        <v>-9.2481919039930094E-5</v>
      </c>
      <c r="AG246">
        <v>7.6213410973791087E-6</v>
      </c>
      <c r="AH246">
        <v>1.273595326233279E-5</v>
      </c>
      <c r="AI246">
        <v>-2.3877704830138624E-4</v>
      </c>
      <c r="AJ246">
        <v>-2.8505146719926265E-4</v>
      </c>
      <c r="AK246">
        <v>-2.7106668235225561E-5</v>
      </c>
    </row>
    <row r="247" spans="1:37">
      <c r="A247" s="788">
        <v>44187</v>
      </c>
      <c r="B247">
        <v>4.4098328184267284E-6</v>
      </c>
      <c r="C247">
        <v>4.512609409858896E-6</v>
      </c>
      <c r="D247">
        <v>4.5508518624848196E-6</v>
      </c>
      <c r="E247">
        <v>5.2872368609200746E-6</v>
      </c>
      <c r="F247">
        <v>5.3622194367250126E-6</v>
      </c>
      <c r="G247">
        <v>1.1808995740821615E-5</v>
      </c>
      <c r="H247">
        <v>1.7020841921704743E-5</v>
      </c>
      <c r="I247">
        <v>1.1350409863875654E-5</v>
      </c>
      <c r="J247">
        <v>5.0601556446281396E-7</v>
      </c>
      <c r="K247">
        <v>1.7045288744600384E-5</v>
      </c>
      <c r="L247">
        <v>8.2335749484741424E-6</v>
      </c>
      <c r="M247">
        <v>-5.2247550647166466E-6</v>
      </c>
      <c r="N247">
        <v>-2.0452439466993158E-6</v>
      </c>
      <c r="O247">
        <v>4.7645802331004461E-6</v>
      </c>
      <c r="P247">
        <v>5.5261109830979653E-6</v>
      </c>
      <c r="Q247">
        <v>2.9385482031472067E-6</v>
      </c>
      <c r="R247">
        <v>1.9935569750271222E-5</v>
      </c>
      <c r="S247">
        <v>2.0340114451409265E-5</v>
      </c>
      <c r="T247">
        <v>2.0420800017742826E-5</v>
      </c>
      <c r="U247">
        <v>2.0501411446121943E-5</v>
      </c>
      <c r="V247">
        <v>-9.297896710318999E-6</v>
      </c>
      <c r="W247">
        <v>1.8564363652493478E-5</v>
      </c>
      <c r="X247">
        <v>1.8601013627859153E-5</v>
      </c>
      <c r="Y247">
        <v>8.4586447646750607E-6</v>
      </c>
      <c r="Z247">
        <v>8.4586447646750607E-6</v>
      </c>
      <c r="AA247">
        <v>3.7041161347173278E-6</v>
      </c>
      <c r="AB247">
        <v>3.7959996114628189E-6</v>
      </c>
      <c r="AC247">
        <v>-4.4069534416213422E-6</v>
      </c>
      <c r="AD247">
        <v>-1.2997894512452592E-4</v>
      </c>
      <c r="AE247">
        <v>-2.5690466923217192E-5</v>
      </c>
      <c r="AF247">
        <v>-3.7900790797987253E-5</v>
      </c>
      <c r="AG247">
        <v>1.0504775439035274E-5</v>
      </c>
      <c r="AH247">
        <v>-1.6994080242314082E-5</v>
      </c>
      <c r="AI247">
        <v>1.0296571748066974E-4</v>
      </c>
      <c r="AJ247">
        <v>7.5556019699596358E-5</v>
      </c>
      <c r="AK247">
        <v>-6.8531633236962322E-6</v>
      </c>
    </row>
    <row r="248" spans="1:37">
      <c r="A248" s="788">
        <v>44188</v>
      </c>
      <c r="B248">
        <v>4.4098328184267284E-6</v>
      </c>
      <c r="C248">
        <v>4.512609409858896E-6</v>
      </c>
      <c r="D248">
        <v>4.5508518624848196E-6</v>
      </c>
      <c r="E248">
        <v>5.2872368609200746E-6</v>
      </c>
      <c r="F248">
        <v>5.3622194367250126E-6</v>
      </c>
      <c r="G248">
        <v>1.3941173913536886E-5</v>
      </c>
      <c r="H248">
        <v>1.7330921398142607E-5</v>
      </c>
      <c r="I248">
        <v>-7.2045446670962574E-6</v>
      </c>
      <c r="J248">
        <v>5.6850683325308185E-6</v>
      </c>
      <c r="K248">
        <v>4.1718147005724409E-6</v>
      </c>
      <c r="L248">
        <v>4.499895164508416E-6</v>
      </c>
      <c r="M248">
        <v>2.1922958962164784E-5</v>
      </c>
      <c r="N248">
        <v>6.238243612187944E-6</v>
      </c>
      <c r="O248">
        <v>4.7992962814120691E-6</v>
      </c>
      <c r="P248">
        <v>5.5261109830979653E-6</v>
      </c>
      <c r="Q248">
        <v>2.4222366591004632E-6</v>
      </c>
      <c r="R248">
        <v>1.9935569750271222E-5</v>
      </c>
      <c r="S248">
        <v>2.0340114451409265E-5</v>
      </c>
      <c r="T248">
        <v>2.0420800017742826E-5</v>
      </c>
      <c r="U248">
        <v>2.0501411446121943E-5</v>
      </c>
      <c r="V248">
        <v>7.785355438105147E-5</v>
      </c>
      <c r="W248">
        <v>1.8564363652493478E-5</v>
      </c>
      <c r="X248">
        <v>1.8601013627859153E-5</v>
      </c>
      <c r="Y248">
        <v>8.4586447646750607E-6</v>
      </c>
      <c r="Z248">
        <v>8.4586447646750607E-6</v>
      </c>
      <c r="AA248">
        <v>3.7041161347173278E-6</v>
      </c>
      <c r="AB248">
        <v>3.7959996114628189E-6</v>
      </c>
      <c r="AC248">
        <v>6.0355609826995285E-5</v>
      </c>
      <c r="AD248">
        <v>1.629502586317111E-4</v>
      </c>
      <c r="AE248">
        <v>2.6014411242070157E-5</v>
      </c>
      <c r="AF248">
        <v>5.8723102284757859E-5</v>
      </c>
      <c r="AG248">
        <v>8.9701217399240639E-6</v>
      </c>
      <c r="AH248">
        <v>7.373073883800707E-6</v>
      </c>
      <c r="AI248">
        <v>1.5775822214462832E-4</v>
      </c>
      <c r="AJ248">
        <v>2.3531848955897773E-4</v>
      </c>
      <c r="AK248">
        <v>1.4521269549361283E-5</v>
      </c>
    </row>
    <row r="249" spans="1:37">
      <c r="A249" s="788">
        <v>44189</v>
      </c>
      <c r="B249">
        <v>4.4098328184267284E-6</v>
      </c>
      <c r="C249">
        <v>4.512609409858896E-6</v>
      </c>
      <c r="D249">
        <v>4.5508518624848196E-6</v>
      </c>
      <c r="E249">
        <v>5.2872368609200746E-6</v>
      </c>
      <c r="F249">
        <v>5.3622194367250126E-6</v>
      </c>
      <c r="G249">
        <v>7.9126684701691379E-6</v>
      </c>
      <c r="H249">
        <v>6.9827854941067359E-6</v>
      </c>
      <c r="I249">
        <v>8.873144501214369E-6</v>
      </c>
      <c r="J249">
        <v>4.3368172636917279E-6</v>
      </c>
      <c r="K249">
        <v>6.2971428158732582E-6</v>
      </c>
      <c r="L249">
        <v>1.3422609045960599E-6</v>
      </c>
      <c r="M249">
        <v>8.5069803721808055E-6</v>
      </c>
      <c r="N249">
        <v>4.3833695267949227E-6</v>
      </c>
      <c r="O249">
        <v>4.8492042998304901E-6</v>
      </c>
      <c r="P249">
        <v>5.5261109830979653E-6</v>
      </c>
      <c r="Q249">
        <v>6.4105433034171713E-6</v>
      </c>
      <c r="R249">
        <v>1.9935569750271222E-5</v>
      </c>
      <c r="S249">
        <v>2.0340114451409265E-5</v>
      </c>
      <c r="T249">
        <v>2.0420800017742826E-5</v>
      </c>
      <c r="U249">
        <v>2.0501411446121943E-5</v>
      </c>
      <c r="V249">
        <v>1.6294218536434981E-5</v>
      </c>
      <c r="W249">
        <v>1.8564363652493478E-5</v>
      </c>
      <c r="X249">
        <v>1.8601013627859153E-5</v>
      </c>
      <c r="Y249">
        <v>8.4586447646750607E-6</v>
      </c>
      <c r="Z249">
        <v>8.4586447646750607E-6</v>
      </c>
      <c r="AA249">
        <v>3.7041161347173278E-6</v>
      </c>
      <c r="AB249">
        <v>3.7959996114628189E-6</v>
      </c>
      <c r="AC249">
        <v>4.7968525159758357E-6</v>
      </c>
      <c r="AD249">
        <v>8.0271330777093031E-6</v>
      </c>
      <c r="AE249">
        <v>1.1021119999843343E-5</v>
      </c>
      <c r="AF249">
        <v>1.4007075081368114E-5</v>
      </c>
      <c r="AG249">
        <v>-1.0025687768311365E-7</v>
      </c>
      <c r="AH249">
        <v>-1.9747981797824109E-7</v>
      </c>
      <c r="AI249">
        <v>1.2857170271152186E-5</v>
      </c>
      <c r="AJ249">
        <v>-9.2034001784951927E-6</v>
      </c>
      <c r="AK249">
        <v>1.9165766005246887E-7</v>
      </c>
    </row>
    <row r="250" spans="1:37">
      <c r="A250" s="788">
        <v>44193</v>
      </c>
      <c r="B250">
        <v>4.4098328184267284E-6</v>
      </c>
      <c r="C250">
        <v>4.512609409858896E-6</v>
      </c>
      <c r="D250">
        <v>4.5508518624848196E-6</v>
      </c>
      <c r="E250">
        <v>5.2872368609200746E-6</v>
      </c>
      <c r="F250">
        <v>5.3622194367250126E-6</v>
      </c>
      <c r="G250">
        <v>-2.608452844064857E-6</v>
      </c>
      <c r="H250">
        <v>4.7246204308848405E-6</v>
      </c>
      <c r="I250">
        <v>6.996403812547669E-6</v>
      </c>
      <c r="J250">
        <v>1.5120198395834451E-6</v>
      </c>
      <c r="K250">
        <v>-2.1370365674158621E-6</v>
      </c>
      <c r="L250">
        <v>1.5421937876567428E-7</v>
      </c>
      <c r="M250">
        <v>2.5092347812591245E-5</v>
      </c>
      <c r="N250">
        <v>-2.8031848685202479E-6</v>
      </c>
      <c r="O250">
        <v>4.6236900199971846E-6</v>
      </c>
      <c r="P250">
        <v>5.5261109830979653E-6</v>
      </c>
      <c r="Q250">
        <v>2.5186941528914985E-5</v>
      </c>
      <c r="R250">
        <v>1.9935569750271222E-5</v>
      </c>
      <c r="S250">
        <v>2.0340114451409265E-5</v>
      </c>
      <c r="T250">
        <v>2.0420800017742826E-5</v>
      </c>
      <c r="U250">
        <v>2.0501411446121943E-5</v>
      </c>
      <c r="V250">
        <v>3.0729485612637221E-6</v>
      </c>
      <c r="W250">
        <v>1.8564363652493478E-5</v>
      </c>
      <c r="X250">
        <v>1.8601013627859153E-5</v>
      </c>
      <c r="Y250">
        <v>8.4586447646750607E-6</v>
      </c>
      <c r="Z250">
        <v>8.4586447646750607E-6</v>
      </c>
      <c r="AA250">
        <v>3.7041161347173278E-6</v>
      </c>
      <c r="AB250">
        <v>3.7959996114628189E-6</v>
      </c>
      <c r="AC250">
        <v>1.1418607920987701E-5</v>
      </c>
      <c r="AD250">
        <v>6.0885001671884267E-5</v>
      </c>
      <c r="AE250">
        <v>-1.7914145582342834E-5</v>
      </c>
      <c r="AF250">
        <v>5.7949639523380281E-5</v>
      </c>
      <c r="AG250">
        <v>-1.7601227881449689E-5</v>
      </c>
      <c r="AH250">
        <v>3.4778696318116256E-5</v>
      </c>
      <c r="AI250">
        <v>8.5489136684293584E-5</v>
      </c>
      <c r="AJ250">
        <v>1.6429932544144156E-4</v>
      </c>
      <c r="AK250">
        <v>6.1679027680261461E-5</v>
      </c>
    </row>
    <row r="251" spans="1:37">
      <c r="A251" s="788">
        <v>44194</v>
      </c>
      <c r="B251">
        <v>4.4098328184267284E-6</v>
      </c>
      <c r="C251">
        <v>4.512609409858896E-6</v>
      </c>
      <c r="D251">
        <v>4.5508518624848196E-6</v>
      </c>
      <c r="E251">
        <v>5.2872368609200746E-6</v>
      </c>
      <c r="F251">
        <v>5.3622194367250126E-6</v>
      </c>
      <c r="G251">
        <v>1.4664665923376674E-5</v>
      </c>
      <c r="H251">
        <v>8.5036192691049454E-6</v>
      </c>
      <c r="I251">
        <v>9.5047769828539691E-6</v>
      </c>
      <c r="J251">
        <v>2.8725679810008843E-6</v>
      </c>
      <c r="K251">
        <v>2.8881283484224698E-6</v>
      </c>
      <c r="L251">
        <v>-3.5846150906485267E-5</v>
      </c>
      <c r="M251">
        <v>1.9280948825223731E-5</v>
      </c>
      <c r="N251">
        <v>-9.0298805791633195E-7</v>
      </c>
      <c r="O251">
        <v>4.8440948210171089E-6</v>
      </c>
      <c r="P251">
        <v>5.5261109830979653E-6</v>
      </c>
      <c r="Q251">
        <v>-4.5552799462171836E-6</v>
      </c>
      <c r="R251">
        <v>1.9935569750271222E-5</v>
      </c>
      <c r="S251">
        <v>2.0340114451409265E-5</v>
      </c>
      <c r="T251">
        <v>2.0420800017742826E-5</v>
      </c>
      <c r="U251">
        <v>2.0501411446121943E-5</v>
      </c>
      <c r="V251">
        <v>1.2086302718266096E-4</v>
      </c>
      <c r="W251">
        <v>1.8564363652493478E-5</v>
      </c>
      <c r="X251">
        <v>1.8601013627859153E-5</v>
      </c>
      <c r="Y251">
        <v>8.4586447646750607E-6</v>
      </c>
      <c r="Z251">
        <v>8.4586447646750607E-6</v>
      </c>
      <c r="AA251">
        <v>3.7041161347173278E-6</v>
      </c>
      <c r="AB251">
        <v>3.7959996114628189E-6</v>
      </c>
      <c r="AC251">
        <v>5.2851988553637155E-5</v>
      </c>
      <c r="AD251">
        <v>1.0300392858754172E-4</v>
      </c>
      <c r="AE251">
        <v>1.9653716661988119E-5</v>
      </c>
      <c r="AF251">
        <v>2.0054973547511959E-6</v>
      </c>
      <c r="AG251">
        <v>8.11613881768647E-6</v>
      </c>
      <c r="AH251">
        <v>2.2958315698882183E-5</v>
      </c>
      <c r="AI251">
        <v>-4.3045275615760658E-6</v>
      </c>
      <c r="AJ251">
        <v>1.0282232672934044E-4</v>
      </c>
      <c r="AK251">
        <v>-8.0151861298649595E-6</v>
      </c>
    </row>
    <row r="252" spans="1:37">
      <c r="A252" s="788">
        <v>44195</v>
      </c>
      <c r="B252">
        <v>4.4098328184267284E-6</v>
      </c>
      <c r="C252">
        <v>4.512609409858896E-6</v>
      </c>
      <c r="D252">
        <v>4.5508518624848196E-6</v>
      </c>
      <c r="E252">
        <v>5.2872368609200746E-6</v>
      </c>
      <c r="F252">
        <v>5.3622194367250126E-6</v>
      </c>
      <c r="G252">
        <v>1.0709289061693995E-5</v>
      </c>
      <c r="H252">
        <v>8.659815231764866E-6</v>
      </c>
      <c r="I252">
        <v>5.2708880326107984E-6</v>
      </c>
      <c r="J252">
        <v>3.2806837205214382E-6</v>
      </c>
      <c r="K252">
        <v>3.5577727461827635E-6</v>
      </c>
      <c r="L252">
        <v>-4.5389322194353105E-6</v>
      </c>
      <c r="M252">
        <v>-3.3932315079255207E-6</v>
      </c>
      <c r="N252">
        <v>-2.1941144923289359E-6</v>
      </c>
      <c r="O252">
        <v>2.8461527771241891E-6</v>
      </c>
      <c r="P252">
        <v>5.5261109830979653E-6</v>
      </c>
      <c r="Q252">
        <v>8.5699855851686373E-6</v>
      </c>
      <c r="R252">
        <v>1.9935569750271222E-5</v>
      </c>
      <c r="S252">
        <v>2.0340114451409265E-5</v>
      </c>
      <c r="T252">
        <v>2.0420800017742826E-5</v>
      </c>
      <c r="U252">
        <v>2.0501411446121943E-5</v>
      </c>
      <c r="V252">
        <v>3.9171347508830226E-5</v>
      </c>
      <c r="W252">
        <v>1.8564363652493478E-5</v>
      </c>
      <c r="X252">
        <v>1.8601013627859153E-5</v>
      </c>
      <c r="Y252">
        <v>8.4586447646750607E-6</v>
      </c>
      <c r="Z252">
        <v>8.4586447646750607E-6</v>
      </c>
      <c r="AA252">
        <v>3.7041161347173278E-6</v>
      </c>
      <c r="AB252">
        <v>3.7959996114628189E-6</v>
      </c>
      <c r="AC252">
        <v>6.7486127084631647E-5</v>
      </c>
      <c r="AD252">
        <v>8.4847578026192594E-5</v>
      </c>
      <c r="AE252">
        <v>1.6049185381766807E-5</v>
      </c>
      <c r="AF252">
        <v>5.6808317906564824E-5</v>
      </c>
      <c r="AG252">
        <v>3.5808099375767015E-5</v>
      </c>
      <c r="AH252">
        <v>2.6229516651929964E-5</v>
      </c>
      <c r="AI252">
        <v>2.1277738860543406E-5</v>
      </c>
      <c r="AJ252">
        <v>7.118838499838854E-5</v>
      </c>
      <c r="AK252">
        <v>3.0492773468926427E-6</v>
      </c>
    </row>
    <row r="253" spans="1:37">
      <c r="A253" s="788">
        <v>44196</v>
      </c>
      <c r="B253">
        <v>4.4098328184267284E-6</v>
      </c>
      <c r="C253">
        <v>4.512609409858896E-6</v>
      </c>
      <c r="D253">
        <v>4.5508518624848196E-6</v>
      </c>
      <c r="E253">
        <v>5.2872368609200746E-6</v>
      </c>
      <c r="F253">
        <v>5.3622194367250126E-6</v>
      </c>
      <c r="G253">
        <v>8.3342178551220056E-6</v>
      </c>
      <c r="H253">
        <v>6.24462487062658E-6</v>
      </c>
      <c r="I253">
        <v>4.6022476284719E-6</v>
      </c>
      <c r="J253">
        <v>4.4135761699919838E-6</v>
      </c>
      <c r="K253">
        <v>4.2156058625039349E-6</v>
      </c>
      <c r="L253">
        <v>1.6918424901575691E-6</v>
      </c>
      <c r="M253">
        <v>5.0333251245263003E-6</v>
      </c>
      <c r="N253">
        <v>4.3189447227064192E-6</v>
      </c>
      <c r="O253">
        <v>6.3696777883919252E-6</v>
      </c>
      <c r="P253">
        <v>5.5261109830979653E-6</v>
      </c>
      <c r="Q253">
        <v>4.6993443566591962E-6</v>
      </c>
      <c r="R253">
        <v>1.9935569750271222E-5</v>
      </c>
      <c r="S253">
        <v>2.0340114451409265E-5</v>
      </c>
      <c r="T253">
        <v>2.0420800017742826E-5</v>
      </c>
      <c r="U253">
        <v>2.0501411446121943E-5</v>
      </c>
      <c r="V253">
        <v>1.6271874358073649E-5</v>
      </c>
      <c r="W253">
        <v>1.8564363652493478E-5</v>
      </c>
      <c r="X253">
        <v>1.8601013627859153E-5</v>
      </c>
      <c r="Y253">
        <v>8.4586447646750607E-6</v>
      </c>
      <c r="Z253">
        <v>8.4586447646750607E-6</v>
      </c>
      <c r="AA253">
        <v>3.7041161347173278E-6</v>
      </c>
      <c r="AB253">
        <v>3.7959996114628189E-6</v>
      </c>
      <c r="AC253">
        <v>4.7125715350926359E-6</v>
      </c>
      <c r="AD253">
        <v>7.8990912783238887E-6</v>
      </c>
      <c r="AE253">
        <v>5.8905503616257793E-6</v>
      </c>
      <c r="AF253">
        <v>-1.5491831345978981E-5</v>
      </c>
      <c r="AG253">
        <v>1.8500776229690707E-6</v>
      </c>
      <c r="AH253">
        <v>-1.6066348677123975E-7</v>
      </c>
      <c r="AI253">
        <v>-1.1176117256027629E-5</v>
      </c>
      <c r="AJ253">
        <v>4.5911604910520156E-6</v>
      </c>
      <c r="AK253">
        <v>1.9078378588832656E-7</v>
      </c>
    </row>
    <row r="254" spans="1:37">
      <c r="A254" s="788">
        <v>44200</v>
      </c>
      <c r="B254">
        <v>4.4098328184267284E-6</v>
      </c>
      <c r="C254">
        <v>4.512609409858896E-6</v>
      </c>
      <c r="D254">
        <v>4.5508518624848196E-6</v>
      </c>
      <c r="E254">
        <v>5.2872368609200746E-6</v>
      </c>
      <c r="F254">
        <v>5.3622194367250126E-6</v>
      </c>
      <c r="G254">
        <v>8.283824219120106E-6</v>
      </c>
      <c r="H254">
        <v>1.0284149550859921E-5</v>
      </c>
      <c r="I254">
        <v>5.2476879718199138E-6</v>
      </c>
      <c r="J254">
        <v>7.0977409989382073E-6</v>
      </c>
      <c r="K254">
        <v>2.8753781760144648E-6</v>
      </c>
      <c r="L254">
        <v>-1.2913624693445059E-5</v>
      </c>
      <c r="M254">
        <v>-1.9824352740045017E-6</v>
      </c>
      <c r="N254">
        <v>6.7459690893315383E-6</v>
      </c>
      <c r="O254">
        <v>5.3448298412988038E-6</v>
      </c>
      <c r="P254">
        <v>5.5261109830979653E-6</v>
      </c>
      <c r="Q254">
        <v>1.0080940532816385E-5</v>
      </c>
      <c r="R254">
        <v>9.2647271976233916E-6</v>
      </c>
      <c r="S254">
        <v>9.6690758567334907E-6</v>
      </c>
      <c r="T254">
        <v>9.7497223229048305E-6</v>
      </c>
      <c r="U254">
        <v>9.8302946870556522E-6</v>
      </c>
      <c r="V254">
        <v>1.1314352917446869E-5</v>
      </c>
      <c r="W254">
        <v>8.863383929913482E-6</v>
      </c>
      <c r="X254">
        <v>8.9000161447305715E-6</v>
      </c>
      <c r="Y254">
        <v>8.4586447646750607E-6</v>
      </c>
      <c r="Z254">
        <v>8.4586447646750607E-6</v>
      </c>
      <c r="AA254">
        <v>3.7041161347173278E-6</v>
      </c>
      <c r="AB254">
        <v>3.7959996114628189E-6</v>
      </c>
      <c r="AC254">
        <v>3.3350186811459406E-5</v>
      </c>
      <c r="AD254">
        <v>-9.6838663679349467E-6</v>
      </c>
      <c r="AE254">
        <v>-2.6355883669987313E-5</v>
      </c>
      <c r="AF254">
        <v>-5.2996610848146668E-5</v>
      </c>
      <c r="AG254">
        <v>2.2711769196013253E-5</v>
      </c>
      <c r="AH254">
        <v>-4.9697532683187221E-5</v>
      </c>
      <c r="AI254">
        <v>3.3179837277805826E-5</v>
      </c>
      <c r="AJ254">
        <v>4.3261672412003849E-5</v>
      </c>
      <c r="AK254">
        <v>-5.072350389606628E-5</v>
      </c>
    </row>
    <row r="255" spans="1:37">
      <c r="A255" s="788">
        <v>44201</v>
      </c>
      <c r="B255">
        <v>4.4098328184267284E-6</v>
      </c>
      <c r="C255">
        <v>4.512609409858896E-6</v>
      </c>
      <c r="D255">
        <v>4.5508518624848196E-6</v>
      </c>
      <c r="E255">
        <v>5.2872368609200746E-6</v>
      </c>
      <c r="F255">
        <v>5.3622194367250126E-6</v>
      </c>
      <c r="G255">
        <v>3.9811442592849745E-6</v>
      </c>
      <c r="H255">
        <v>5.875607830124352E-6</v>
      </c>
      <c r="I255">
        <v>2.3743823952614205E-6</v>
      </c>
      <c r="J255">
        <v>2.7374686411008042E-6</v>
      </c>
      <c r="K255">
        <v>2.6903127452442278E-6</v>
      </c>
      <c r="L255">
        <v>1.7073131164352163E-5</v>
      </c>
      <c r="M255">
        <v>8.1209887526199507E-6</v>
      </c>
      <c r="N255">
        <v>3.1557446600174899E-6</v>
      </c>
      <c r="O255">
        <v>5.7573903442929013E-6</v>
      </c>
      <c r="P255">
        <v>5.5261109830979653E-6</v>
      </c>
      <c r="Q255">
        <v>6.5870842319952773E-6</v>
      </c>
      <c r="R255">
        <v>9.2647271976233916E-6</v>
      </c>
      <c r="S255">
        <v>9.6690758567334907E-6</v>
      </c>
      <c r="T255">
        <v>9.7497223229048305E-6</v>
      </c>
      <c r="U255">
        <v>9.8302946870556522E-6</v>
      </c>
      <c r="V255">
        <v>-3.4884123484451248E-5</v>
      </c>
      <c r="W255">
        <v>8.863383929913482E-6</v>
      </c>
      <c r="X255">
        <v>8.9000161447305715E-6</v>
      </c>
      <c r="Y255">
        <v>8.4586447646750607E-6</v>
      </c>
      <c r="Z255">
        <v>8.4586447646750607E-6</v>
      </c>
      <c r="AA255">
        <v>3.7041161347173278E-6</v>
      </c>
      <c r="AB255">
        <v>3.7959996114628189E-6</v>
      </c>
      <c r="AC255">
        <v>1.1800694324335393E-4</v>
      </c>
      <c r="AD255">
        <v>1.5122517759224021E-4</v>
      </c>
      <c r="AE255">
        <v>-7.2803948344363217E-5</v>
      </c>
      <c r="AF255">
        <v>8.3705021269475655E-5</v>
      </c>
      <c r="AG255">
        <v>6.7966504154304273E-6</v>
      </c>
      <c r="AH255">
        <v>-2.7823740783032847E-5</v>
      </c>
      <c r="AI255">
        <v>6.5860403104347492E-5</v>
      </c>
      <c r="AJ255">
        <v>7.5574118963867015E-5</v>
      </c>
      <c r="AK255">
        <v>3.5898544991989079E-5</v>
      </c>
    </row>
    <row r="256" spans="1:37">
      <c r="A256" s="788">
        <v>44202</v>
      </c>
      <c r="B256">
        <v>4.4098328184267284E-6</v>
      </c>
      <c r="C256">
        <v>4.512609409858896E-6</v>
      </c>
      <c r="D256">
        <v>4.5508518624848196E-6</v>
      </c>
      <c r="E256">
        <v>5.2872368609200746E-6</v>
      </c>
      <c r="F256">
        <v>5.3622194367250126E-6</v>
      </c>
      <c r="G256">
        <v>9.07102141427174E-6</v>
      </c>
      <c r="H256">
        <v>7.3962161054652141E-6</v>
      </c>
      <c r="I256">
        <v>8.3012375699809121E-6</v>
      </c>
      <c r="J256">
        <v>-1.3454584938045856E-6</v>
      </c>
      <c r="K256">
        <v>3.1287473961299384E-6</v>
      </c>
      <c r="L256">
        <v>1.3632994032320766E-6</v>
      </c>
      <c r="M256">
        <v>5.4503902033502529E-6</v>
      </c>
      <c r="N256">
        <v>7.5067130371110132E-6</v>
      </c>
      <c r="O256">
        <v>5.3287347668415921E-6</v>
      </c>
      <c r="P256">
        <v>5.5261109830979653E-6</v>
      </c>
      <c r="Q256">
        <v>8.4962731487436829E-6</v>
      </c>
      <c r="R256">
        <v>9.2647271976233916E-6</v>
      </c>
      <c r="S256">
        <v>9.6690758567334907E-6</v>
      </c>
      <c r="T256">
        <v>9.7497223229048305E-6</v>
      </c>
      <c r="U256">
        <v>9.8302946870556522E-6</v>
      </c>
      <c r="V256">
        <v>-6.2690380225792106E-5</v>
      </c>
      <c r="W256">
        <v>8.863383929913482E-6</v>
      </c>
      <c r="X256">
        <v>8.9000161447305715E-6</v>
      </c>
      <c r="Y256">
        <v>8.4586447646750607E-6</v>
      </c>
      <c r="Z256">
        <v>8.4586447646750607E-6</v>
      </c>
      <c r="AA256">
        <v>3.7041161347173278E-6</v>
      </c>
      <c r="AB256">
        <v>3.7959996114628189E-6</v>
      </c>
      <c r="AC256">
        <v>3.9297318462000463E-5</v>
      </c>
      <c r="AD256">
        <v>1.1164931177529147E-4</v>
      </c>
      <c r="AE256">
        <v>-3.543475889832559E-5</v>
      </c>
      <c r="AF256">
        <v>6.2887063232708318E-5</v>
      </c>
      <c r="AG256">
        <v>-2.3152191448083672E-5</v>
      </c>
      <c r="AH256">
        <v>-3.5038917688015035E-5</v>
      </c>
      <c r="AI256">
        <v>-1.4145727256560826E-4</v>
      </c>
      <c r="AJ256">
        <v>-1.4284592168964106E-4</v>
      </c>
      <c r="AK256">
        <v>3.0201144037212968E-5</v>
      </c>
    </row>
    <row r="257" spans="1:37">
      <c r="A257" s="788">
        <v>44203</v>
      </c>
      <c r="B257">
        <v>4.4098328184267284E-6</v>
      </c>
      <c r="C257">
        <v>4.512609409858896E-6</v>
      </c>
      <c r="D257">
        <v>4.5508518624848196E-6</v>
      </c>
      <c r="E257">
        <v>5.2872368609200746E-6</v>
      </c>
      <c r="F257">
        <v>5.3622194367250126E-6</v>
      </c>
      <c r="G257">
        <v>2.3654019149958574E-5</v>
      </c>
      <c r="H257">
        <v>5.6120107519816997E-6</v>
      </c>
      <c r="I257">
        <v>-2.4917638130119709E-7</v>
      </c>
      <c r="J257">
        <v>1.5437484042962523E-5</v>
      </c>
      <c r="K257">
        <v>8.9118000905443763E-6</v>
      </c>
      <c r="L257">
        <v>3.5209856250440906E-5</v>
      </c>
      <c r="M257">
        <v>1.6030135893345233E-5</v>
      </c>
      <c r="N257">
        <v>5.9956555500377819E-6</v>
      </c>
      <c r="O257">
        <v>5.3262018738706731E-6</v>
      </c>
      <c r="P257">
        <v>5.5261109830979653E-6</v>
      </c>
      <c r="Q257">
        <v>8.6595369768502899E-6</v>
      </c>
      <c r="R257">
        <v>9.2647271976233916E-6</v>
      </c>
      <c r="S257">
        <v>9.6690758567334907E-6</v>
      </c>
      <c r="T257">
        <v>9.7497223229048305E-6</v>
      </c>
      <c r="U257">
        <v>9.8302946870556522E-6</v>
      </c>
      <c r="V257">
        <v>-1.09707207095332E-4</v>
      </c>
      <c r="W257">
        <v>8.863383929913482E-6</v>
      </c>
      <c r="X257">
        <v>8.9000161447305715E-6</v>
      </c>
      <c r="Y257">
        <v>8.4586447646750607E-6</v>
      </c>
      <c r="Z257">
        <v>8.4586447646750607E-6</v>
      </c>
      <c r="AA257">
        <v>3.7041161347173278E-6</v>
      </c>
      <c r="AB257">
        <v>3.7959996114628189E-6</v>
      </c>
      <c r="AC257">
        <v>1.1643692166873888E-5</v>
      </c>
      <c r="AD257">
        <v>5.5287150894589581E-6</v>
      </c>
      <c r="AE257">
        <v>1.0319524914751966E-4</v>
      </c>
      <c r="AF257">
        <v>5.1901595828035554E-5</v>
      </c>
      <c r="AG257">
        <v>-3.1875615456401496E-5</v>
      </c>
      <c r="AH257">
        <v>-8.8919431384160151E-6</v>
      </c>
      <c r="AI257">
        <v>4.1454587675730402E-4</v>
      </c>
      <c r="AJ257">
        <v>7.3256731518812077E-4</v>
      </c>
      <c r="AK257">
        <v>7.9009463467889503E-5</v>
      </c>
    </row>
    <row r="258" spans="1:37">
      <c r="A258" s="788">
        <v>44204</v>
      </c>
      <c r="B258">
        <v>4.4098328184267284E-6</v>
      </c>
      <c r="C258">
        <v>4.512609409858896E-6</v>
      </c>
      <c r="D258">
        <v>4.5508518624848196E-6</v>
      </c>
      <c r="E258">
        <v>5.2872368609200746E-6</v>
      </c>
      <c r="F258">
        <v>5.3622194367250126E-6</v>
      </c>
      <c r="G258">
        <v>9.5714418110190986E-6</v>
      </c>
      <c r="H258">
        <v>9.5447331978050433E-6</v>
      </c>
      <c r="I258">
        <v>4.1476503598687485E-7</v>
      </c>
      <c r="J258">
        <v>1.2718462018551692E-5</v>
      </c>
      <c r="K258">
        <v>1.5486365046052699E-5</v>
      </c>
      <c r="L258">
        <v>2.6270526083862933E-5</v>
      </c>
      <c r="M258">
        <v>1.4852236314823131E-6</v>
      </c>
      <c r="N258">
        <v>7.853165530684692E-6</v>
      </c>
      <c r="O258">
        <v>5.2858960003376862E-6</v>
      </c>
      <c r="P258">
        <v>5.5261109830979653E-6</v>
      </c>
      <c r="Q258">
        <v>1.0511556851987791E-5</v>
      </c>
      <c r="R258">
        <v>9.2647271976233916E-6</v>
      </c>
      <c r="S258">
        <v>9.6690758567334907E-6</v>
      </c>
      <c r="T258">
        <v>9.7497223229048305E-6</v>
      </c>
      <c r="U258">
        <v>9.8302946870556522E-6</v>
      </c>
      <c r="V258">
        <v>4.2795291709269996E-6</v>
      </c>
      <c r="W258">
        <v>8.863383929913482E-6</v>
      </c>
      <c r="X258">
        <v>8.9000161447305715E-6</v>
      </c>
      <c r="Y258">
        <v>8.4586447646750607E-6</v>
      </c>
      <c r="Z258">
        <v>8.4586447646750607E-6</v>
      </c>
      <c r="AA258">
        <v>3.7041161347173278E-6</v>
      </c>
      <c r="AB258">
        <v>3.7959996114628189E-6</v>
      </c>
      <c r="AC258">
        <v>-6.9164146291350594E-6</v>
      </c>
      <c r="AD258">
        <v>6.0604519847978769E-5</v>
      </c>
      <c r="AE258">
        <v>2.6226549678681765E-5</v>
      </c>
      <c r="AF258">
        <v>1.2163004448347281E-4</v>
      </c>
      <c r="AG258">
        <v>1.3675955979277621E-5</v>
      </c>
      <c r="AH258">
        <v>1.4165509843546698E-5</v>
      </c>
      <c r="AI258">
        <v>2.3087287657793222E-4</v>
      </c>
      <c r="AJ258">
        <v>4.8607774604408904E-4</v>
      </c>
      <c r="AK258">
        <v>2.5606752863668314E-5</v>
      </c>
    </row>
    <row r="259" spans="1:37">
      <c r="A259" s="788">
        <v>44207</v>
      </c>
      <c r="B259">
        <v>4.4098328184267284E-6</v>
      </c>
      <c r="C259">
        <v>4.512609409858896E-6</v>
      </c>
      <c r="D259">
        <v>4.5508518624848196E-6</v>
      </c>
      <c r="E259">
        <v>5.2872368609200746E-6</v>
      </c>
      <c r="F259">
        <v>5.3622194367250126E-6</v>
      </c>
      <c r="G259">
        <v>7.2483284764501837E-6</v>
      </c>
      <c r="H259">
        <v>6.5543625199666166E-6</v>
      </c>
      <c r="I259">
        <v>1.6155021628100031E-5</v>
      </c>
      <c r="J259">
        <v>1.1237203413952556E-5</v>
      </c>
      <c r="K259">
        <v>6.2507714804951325E-6</v>
      </c>
      <c r="L259">
        <v>1.9927609270587257E-5</v>
      </c>
      <c r="M259">
        <v>2.7354455090107877E-5</v>
      </c>
      <c r="N259">
        <v>7.5898934311339874E-6</v>
      </c>
      <c r="O259">
        <v>5.3496782094555333E-6</v>
      </c>
      <c r="P259">
        <v>5.5261109830979653E-6</v>
      </c>
      <c r="Q259">
        <v>1.7975634035941825E-5</v>
      </c>
      <c r="R259">
        <v>9.2647271976233916E-6</v>
      </c>
      <c r="S259">
        <v>9.6690758567334907E-6</v>
      </c>
      <c r="T259">
        <v>9.7497223229048305E-6</v>
      </c>
      <c r="U259">
        <v>9.8302946870556522E-6</v>
      </c>
      <c r="V259">
        <v>-1.4558869919062235E-4</v>
      </c>
      <c r="W259">
        <v>8.863383929913482E-6</v>
      </c>
      <c r="X259">
        <v>8.9000161447305715E-6</v>
      </c>
      <c r="Y259">
        <v>8.4586447646750607E-6</v>
      </c>
      <c r="Z259">
        <v>8.4586447646750607E-6</v>
      </c>
      <c r="AA259">
        <v>3.7041161347173278E-6</v>
      </c>
      <c r="AB259">
        <v>3.7959996114628189E-6</v>
      </c>
      <c r="AC259">
        <v>-5.163543440177554E-5</v>
      </c>
      <c r="AD259">
        <v>-9.7264100823060698E-5</v>
      </c>
      <c r="AE259">
        <v>-1.6171238310357385E-4</v>
      </c>
      <c r="AF259">
        <v>-5.9579696439251985E-5</v>
      </c>
      <c r="AG259">
        <v>3.4992147324646175E-5</v>
      </c>
      <c r="AH259">
        <v>1.8987730143791293E-5</v>
      </c>
      <c r="AI259">
        <v>-1.4524249113444522E-5</v>
      </c>
      <c r="AJ259">
        <v>-1.7306706840152509E-4</v>
      </c>
      <c r="AK259">
        <v>-3.3341968795307931E-5</v>
      </c>
    </row>
    <row r="260" spans="1:37">
      <c r="A260" s="788">
        <v>44208</v>
      </c>
      <c r="B260">
        <v>4.4098328184267284E-6</v>
      </c>
      <c r="C260">
        <v>4.512609409858896E-6</v>
      </c>
      <c r="D260">
        <v>4.5508518624848196E-6</v>
      </c>
      <c r="E260">
        <v>5.2872368609200746E-6</v>
      </c>
      <c r="F260">
        <v>5.3622194367250126E-6</v>
      </c>
      <c r="G260">
        <v>1.9562728829782828E-5</v>
      </c>
      <c r="H260">
        <v>1.3946096502010618E-5</v>
      </c>
      <c r="I260">
        <v>8.608873553995976E-6</v>
      </c>
      <c r="J260">
        <v>-6.7069482386727942E-7</v>
      </c>
      <c r="K260">
        <v>5.4190875106939988E-6</v>
      </c>
      <c r="L260">
        <v>4.4639297926210024E-6</v>
      </c>
      <c r="M260">
        <v>7.0880829426187119E-6</v>
      </c>
      <c r="N260">
        <v>7.622415371497482E-6</v>
      </c>
      <c r="O260">
        <v>5.2551696508800206E-6</v>
      </c>
      <c r="P260">
        <v>5.5261109830979653E-6</v>
      </c>
      <c r="Q260">
        <v>5.6604841229415119E-6</v>
      </c>
      <c r="R260">
        <v>9.2647271976233916E-6</v>
      </c>
      <c r="S260">
        <v>9.6690758567334907E-6</v>
      </c>
      <c r="T260">
        <v>9.7497223229048305E-6</v>
      </c>
      <c r="U260">
        <v>9.8302946870556522E-6</v>
      </c>
      <c r="V260">
        <v>1.4345880930944911E-4</v>
      </c>
      <c r="W260">
        <v>8.863383929913482E-6</v>
      </c>
      <c r="X260">
        <v>8.9000161447305715E-6</v>
      </c>
      <c r="Y260">
        <v>8.4586447646750607E-6</v>
      </c>
      <c r="Z260">
        <v>8.4586447646750607E-6</v>
      </c>
      <c r="AA260">
        <v>3.7041161347173278E-6</v>
      </c>
      <c r="AB260">
        <v>3.7959996114628189E-6</v>
      </c>
      <c r="AC260">
        <v>1.2004700319541706E-4</v>
      </c>
      <c r="AD260">
        <v>1.0595586953546232E-4</v>
      </c>
      <c r="AE260">
        <v>4.6689709042929689E-5</v>
      </c>
      <c r="AF260">
        <v>1.7472698907955444E-5</v>
      </c>
      <c r="AG260">
        <v>-3.7401591245704857E-5</v>
      </c>
      <c r="AH260">
        <v>1.0057372511955709E-5</v>
      </c>
      <c r="AI260">
        <v>1.1261557960903667E-4</v>
      </c>
      <c r="AJ260">
        <v>2.0061550929471595E-4</v>
      </c>
      <c r="AK260">
        <v>1.4986102674312552E-5</v>
      </c>
    </row>
    <row r="261" spans="1:37">
      <c r="A261" s="788">
        <v>44209</v>
      </c>
      <c r="B261">
        <v>4.4098328184267284E-6</v>
      </c>
      <c r="C261">
        <v>4.512609409858896E-6</v>
      </c>
      <c r="D261">
        <v>4.5508518624848196E-6</v>
      </c>
      <c r="E261">
        <v>5.2872368609200746E-6</v>
      </c>
      <c r="F261">
        <v>5.3622194367250126E-6</v>
      </c>
      <c r="G261">
        <v>5.5524675383935573E-6</v>
      </c>
      <c r="H261">
        <v>3.7215532679994113E-6</v>
      </c>
      <c r="I261">
        <v>1.7301114728587662E-5</v>
      </c>
      <c r="J261">
        <v>1.4648641215137559E-5</v>
      </c>
      <c r="K261">
        <v>7.1470706106424589E-6</v>
      </c>
      <c r="L261">
        <v>1.5342083428402021E-5</v>
      </c>
      <c r="M261">
        <v>1.6808938067254075E-5</v>
      </c>
      <c r="N261">
        <v>9.5270452912700431E-6</v>
      </c>
      <c r="O261">
        <v>5.2601884947307557E-6</v>
      </c>
      <c r="P261">
        <v>5.5261109830979653E-6</v>
      </c>
      <c r="Q261">
        <v>6.3915162853973586E-6</v>
      </c>
      <c r="R261">
        <v>9.2647271976233916E-6</v>
      </c>
      <c r="S261">
        <v>9.6690758567334907E-6</v>
      </c>
      <c r="T261">
        <v>9.7497223229048305E-6</v>
      </c>
      <c r="U261">
        <v>9.8302946870556522E-6</v>
      </c>
      <c r="V261">
        <v>-5.7917386085832421E-5</v>
      </c>
      <c r="W261">
        <v>8.863383929913482E-6</v>
      </c>
      <c r="X261">
        <v>8.9000161447305715E-6</v>
      </c>
      <c r="Y261">
        <v>8.4586447646750607E-6</v>
      </c>
      <c r="Z261">
        <v>8.4586447646750607E-6</v>
      </c>
      <c r="AA261">
        <v>3.7041161347173278E-6</v>
      </c>
      <c r="AB261">
        <v>3.7959996114628189E-6</v>
      </c>
      <c r="AC261">
        <v>-5.1909462376451004E-5</v>
      </c>
      <c r="AD261">
        <v>-5.3349073623923385E-5</v>
      </c>
      <c r="AE261">
        <v>-5.7425019005491462E-5</v>
      </c>
      <c r="AF261">
        <v>-3.4155677325509172E-6</v>
      </c>
      <c r="AG261">
        <v>-1.5776424368826313E-5</v>
      </c>
      <c r="AH261">
        <v>1.8119919786117046E-5</v>
      </c>
      <c r="AI261">
        <v>-1.6661537539525929E-4</v>
      </c>
      <c r="AJ261">
        <v>-3.5108962006381861E-4</v>
      </c>
      <c r="AK261">
        <v>9.8299480479779876E-6</v>
      </c>
    </row>
    <row r="262" spans="1:37">
      <c r="A262" s="788">
        <v>44210</v>
      </c>
      <c r="B262">
        <v>4.4098328184267284E-6</v>
      </c>
      <c r="C262">
        <v>4.512609409858896E-6</v>
      </c>
      <c r="D262">
        <v>4.5508518624848196E-6</v>
      </c>
      <c r="E262">
        <v>5.2872368609200746E-6</v>
      </c>
      <c r="F262">
        <v>5.3622194367250126E-6</v>
      </c>
      <c r="G262">
        <v>2.4743883779919429E-5</v>
      </c>
      <c r="H262">
        <v>1.2579085632235375E-5</v>
      </c>
      <c r="I262">
        <v>1.4520394659456315E-5</v>
      </c>
      <c r="J262">
        <v>2.1811263419982653E-5</v>
      </c>
      <c r="K262">
        <v>5.5892931902974399E-6</v>
      </c>
      <c r="L262">
        <v>1.2624403511375703E-5</v>
      </c>
      <c r="M262">
        <v>7.4868506544135022E-6</v>
      </c>
      <c r="N262">
        <v>3.3259034398213319E-6</v>
      </c>
      <c r="O262">
        <v>5.3322937388742275E-6</v>
      </c>
      <c r="P262">
        <v>5.5261109830979653E-6</v>
      </c>
      <c r="Q262">
        <v>6.0256080142977457E-6</v>
      </c>
      <c r="R262">
        <v>9.2647271976233916E-6</v>
      </c>
      <c r="S262">
        <v>9.6690758567334907E-6</v>
      </c>
      <c r="T262">
        <v>9.7497223229048305E-6</v>
      </c>
      <c r="U262">
        <v>9.8302946870556522E-6</v>
      </c>
      <c r="V262">
        <v>9.6690222680909002E-5</v>
      </c>
      <c r="W262">
        <v>8.863383929913482E-6</v>
      </c>
      <c r="X262">
        <v>8.9000161447305715E-6</v>
      </c>
      <c r="Y262">
        <v>8.4586447646750607E-6</v>
      </c>
      <c r="Z262">
        <v>8.4586447646750607E-6</v>
      </c>
      <c r="AA262">
        <v>3.7041161347173278E-6</v>
      </c>
      <c r="AB262">
        <v>3.7959996114628189E-6</v>
      </c>
      <c r="AC262">
        <v>4.1725490340843718E-5</v>
      </c>
      <c r="AD262">
        <v>1.0510144285650892E-4</v>
      </c>
      <c r="AE262">
        <v>-6.0808539828482999E-7</v>
      </c>
      <c r="AF262">
        <v>3.0106461209439275E-5</v>
      </c>
      <c r="AG262">
        <v>-4.8989834934646257E-5</v>
      </c>
      <c r="AH262">
        <v>-6.0911816693116631E-5</v>
      </c>
      <c r="AI262">
        <v>1.5578338008820581E-4</v>
      </c>
      <c r="AJ262">
        <v>3.250282592534182E-4</v>
      </c>
      <c r="AK262">
        <v>-2.3239729805419885E-5</v>
      </c>
    </row>
    <row r="263" spans="1:37">
      <c r="A263" s="788">
        <v>44211</v>
      </c>
      <c r="B263">
        <v>4.4098328184267284E-6</v>
      </c>
      <c r="C263">
        <v>4.512609409858896E-6</v>
      </c>
      <c r="D263">
        <v>4.5508518624848196E-6</v>
      </c>
      <c r="E263">
        <v>5.2872368609200746E-6</v>
      </c>
      <c r="F263">
        <v>5.3622194367250126E-6</v>
      </c>
      <c r="G263">
        <v>9.6906854342933001E-6</v>
      </c>
      <c r="H263">
        <v>9.6942614084440488E-6</v>
      </c>
      <c r="I263">
        <v>1.1657607164829641E-5</v>
      </c>
      <c r="J263">
        <v>2.2035061883747175E-5</v>
      </c>
      <c r="K263">
        <v>8.7911336146305539E-6</v>
      </c>
      <c r="L263">
        <v>2.3900799670911967E-6</v>
      </c>
      <c r="M263">
        <v>-3.9259646960033483E-6</v>
      </c>
      <c r="N263">
        <v>6.8889373594959125E-5</v>
      </c>
      <c r="O263">
        <v>5.2727356883224275E-6</v>
      </c>
      <c r="P263">
        <v>5.5261109830979653E-6</v>
      </c>
      <c r="Q263">
        <v>8.3088952454346564E-6</v>
      </c>
      <c r="R263">
        <v>9.2647271976233916E-6</v>
      </c>
      <c r="S263">
        <v>9.6690758567334907E-6</v>
      </c>
      <c r="T263">
        <v>9.7497223229048305E-6</v>
      </c>
      <c r="U263">
        <v>9.8302946870556522E-6</v>
      </c>
      <c r="V263">
        <v>-4.8325851563679525E-5</v>
      </c>
      <c r="W263">
        <v>8.863383929913482E-6</v>
      </c>
      <c r="X263">
        <v>8.9000161447305715E-6</v>
      </c>
      <c r="Y263">
        <v>8.4586447646750607E-6</v>
      </c>
      <c r="Z263">
        <v>8.4586447646750607E-6</v>
      </c>
      <c r="AA263">
        <v>3.7041161347173278E-6</v>
      </c>
      <c r="AB263">
        <v>3.7959996114628189E-6</v>
      </c>
      <c r="AC263">
        <v>-8.8083691215321014E-5</v>
      </c>
      <c r="AD263">
        <v>-7.4818987907884771E-5</v>
      </c>
      <c r="AE263">
        <v>-5.6152012434892987E-5</v>
      </c>
      <c r="AF263">
        <v>-8.0017441876928388E-5</v>
      </c>
      <c r="AG263">
        <v>7.0306822146859463E-6</v>
      </c>
      <c r="AH263">
        <v>3.7671501962015518E-5</v>
      </c>
      <c r="AI263">
        <v>-2.0888790006230785E-4</v>
      </c>
      <c r="AJ263">
        <v>-5.4149744329644312E-4</v>
      </c>
      <c r="AK263">
        <v>-4.555142516819433E-5</v>
      </c>
    </row>
    <row r="264" spans="1:37">
      <c r="A264" s="788">
        <v>44214</v>
      </c>
      <c r="B264">
        <v>4.4098328184267284E-6</v>
      </c>
      <c r="C264">
        <v>4.512609409858896E-6</v>
      </c>
      <c r="D264">
        <v>4.5508518624848196E-6</v>
      </c>
      <c r="E264">
        <v>5.2872368609200746E-6</v>
      </c>
      <c r="F264">
        <v>5.3622194367250126E-6</v>
      </c>
      <c r="G264">
        <v>1.6050267049465105E-5</v>
      </c>
      <c r="H264">
        <v>1.1264407963682287E-5</v>
      </c>
      <c r="I264">
        <v>1.8247007594112574E-5</v>
      </c>
      <c r="J264">
        <v>-1.9410690583640646E-6</v>
      </c>
      <c r="K264">
        <v>5.5285656053740696E-6</v>
      </c>
      <c r="L264">
        <v>1.3803524907496012E-5</v>
      </c>
      <c r="M264">
        <v>2.1976108107253368E-5</v>
      </c>
      <c r="N264">
        <v>7.3162028055094203E-6</v>
      </c>
      <c r="O264">
        <v>2.8647890935431521E-6</v>
      </c>
      <c r="P264">
        <v>5.5261109830979653E-6</v>
      </c>
      <c r="Q264">
        <v>-2.7794010980386474E-7</v>
      </c>
      <c r="R264">
        <v>9.2647271976233916E-6</v>
      </c>
      <c r="S264">
        <v>9.6690758567334907E-6</v>
      </c>
      <c r="T264">
        <v>9.7497223229048305E-6</v>
      </c>
      <c r="U264">
        <v>9.8302946870556522E-6</v>
      </c>
      <c r="V264">
        <v>-1.1398309718132717E-5</v>
      </c>
      <c r="W264">
        <v>8.863383929913482E-6</v>
      </c>
      <c r="X264">
        <v>8.9000161447305715E-6</v>
      </c>
      <c r="Y264">
        <v>8.4586447646750607E-6</v>
      </c>
      <c r="Z264">
        <v>8.4586447646750607E-6</v>
      </c>
      <c r="AA264">
        <v>3.7041161347173278E-6</v>
      </c>
      <c r="AB264">
        <v>3.7959996114628189E-6</v>
      </c>
      <c r="AC264">
        <v>1.760583049631448E-6</v>
      </c>
      <c r="AD264">
        <v>-7.5916554881211301E-5</v>
      </c>
      <c r="AE264">
        <v>2.2201502552710031E-5</v>
      </c>
      <c r="AF264">
        <v>-1.6347453404788603E-5</v>
      </c>
      <c r="AG264">
        <v>-7.9019196830509838E-6</v>
      </c>
      <c r="AH264">
        <v>-4.6568312927037783E-5</v>
      </c>
      <c r="AI264">
        <v>7.8879075208666553E-5</v>
      </c>
      <c r="AJ264">
        <v>1.6034746098925746E-4</v>
      </c>
      <c r="AK264">
        <v>5.2294307996969547E-6</v>
      </c>
    </row>
    <row r="265" spans="1:37">
      <c r="A265" s="788">
        <v>44215</v>
      </c>
      <c r="B265">
        <v>4.4098328184267284E-6</v>
      </c>
      <c r="C265">
        <v>4.512609409858896E-6</v>
      </c>
      <c r="D265">
        <v>4.5508518624848196E-6</v>
      </c>
      <c r="E265">
        <v>5.2872368609200746E-6</v>
      </c>
      <c r="F265">
        <v>5.3622194367250126E-6</v>
      </c>
      <c r="G265">
        <v>1.1845559140581941E-5</v>
      </c>
      <c r="H265">
        <v>1.0162176122919675E-5</v>
      </c>
      <c r="I265">
        <v>1.4896314763461759E-6</v>
      </c>
      <c r="J265">
        <v>1.3041489196035629E-5</v>
      </c>
      <c r="K265">
        <v>5.7807097958800575E-6</v>
      </c>
      <c r="L265">
        <v>1.4098558100306491E-5</v>
      </c>
      <c r="M265">
        <v>6.5808499836066409E-7</v>
      </c>
      <c r="N265">
        <v>5.0525770460694733E-6</v>
      </c>
      <c r="O265">
        <v>5.2982695880672281E-6</v>
      </c>
      <c r="P265">
        <v>5.5261109830979653E-6</v>
      </c>
      <c r="Q265">
        <v>2.247401294760465E-5</v>
      </c>
      <c r="R265">
        <v>9.2647271976233916E-6</v>
      </c>
      <c r="S265">
        <v>9.6690758567334907E-6</v>
      </c>
      <c r="T265">
        <v>9.7497223229048305E-6</v>
      </c>
      <c r="U265">
        <v>9.8302946870556522E-6</v>
      </c>
      <c r="V265">
        <v>-5.8187537554610149E-5</v>
      </c>
      <c r="W265">
        <v>8.863383929913482E-6</v>
      </c>
      <c r="X265">
        <v>8.9000161447305715E-6</v>
      </c>
      <c r="Y265">
        <v>8.4586447646750607E-6</v>
      </c>
      <c r="Z265">
        <v>8.4586447646750607E-6</v>
      </c>
      <c r="AA265">
        <v>3.7041161347173278E-6</v>
      </c>
      <c r="AB265">
        <v>3.7959996114628189E-6</v>
      </c>
      <c r="AC265">
        <v>2.702131326548507E-5</v>
      </c>
      <c r="AD265">
        <v>-5.6003529258016887E-5</v>
      </c>
      <c r="AE265">
        <v>4.4203686981147963E-5</v>
      </c>
      <c r="AF265">
        <v>6.0401509440827231E-5</v>
      </c>
      <c r="AG265">
        <v>1.5975294988312962E-6</v>
      </c>
      <c r="AH265">
        <v>2.5504375174458806E-5</v>
      </c>
      <c r="AI265">
        <v>-7.861763118581444E-5</v>
      </c>
      <c r="AJ265">
        <v>-1.331046332318342E-4</v>
      </c>
      <c r="AK265">
        <v>3.9612335463430349E-5</v>
      </c>
    </row>
    <row r="266" spans="1:37">
      <c r="A266" s="788">
        <v>44216</v>
      </c>
      <c r="B266">
        <v>4.4098328184267284E-6</v>
      </c>
      <c r="C266">
        <v>4.512609409858896E-6</v>
      </c>
      <c r="D266">
        <v>4.5508518624848196E-6</v>
      </c>
      <c r="E266">
        <v>5.2872368609200746E-6</v>
      </c>
      <c r="F266">
        <v>5.3622194367250126E-6</v>
      </c>
      <c r="G266">
        <v>1.8730475676491664E-5</v>
      </c>
      <c r="H266">
        <v>1.0003264226899943E-5</v>
      </c>
      <c r="I266">
        <v>3.165186306767964E-6</v>
      </c>
      <c r="J266">
        <v>4.0264188512480815E-6</v>
      </c>
      <c r="K266">
        <v>4.5705651145453886E-6</v>
      </c>
      <c r="L266">
        <v>1.9220395428345682E-5</v>
      </c>
      <c r="M266">
        <v>1.7451459322325037E-5</v>
      </c>
      <c r="N266">
        <v>5.1381644131083708E-6</v>
      </c>
      <c r="O266">
        <v>5.2748651254432842E-6</v>
      </c>
      <c r="P266">
        <v>5.5261109830979653E-6</v>
      </c>
      <c r="Q266">
        <v>7.3891304940545413E-6</v>
      </c>
      <c r="R266">
        <v>9.2647271976233916E-6</v>
      </c>
      <c r="S266">
        <v>9.6690758567334907E-6</v>
      </c>
      <c r="T266">
        <v>9.7497223229048305E-6</v>
      </c>
      <c r="U266">
        <v>9.8302946870556522E-6</v>
      </c>
      <c r="V266">
        <v>-1.9015444565518404E-5</v>
      </c>
      <c r="W266">
        <v>8.863383929913482E-6</v>
      </c>
      <c r="X266">
        <v>8.9000161447305715E-6</v>
      </c>
      <c r="Y266">
        <v>8.4586447646750607E-6</v>
      </c>
      <c r="Z266">
        <v>8.4586447646750607E-6</v>
      </c>
      <c r="AA266">
        <v>3.7041161347173278E-6</v>
      </c>
      <c r="AB266">
        <v>3.7959996114628189E-6</v>
      </c>
      <c r="AC266">
        <v>4.0529574641295923E-5</v>
      </c>
      <c r="AD266">
        <v>5.1752700837631732E-5</v>
      </c>
      <c r="AE266">
        <v>1.2119413058233609E-4</v>
      </c>
      <c r="AF266">
        <v>7.2916761185770615E-5</v>
      </c>
      <c r="AG266">
        <v>1.73239087096011E-5</v>
      </c>
      <c r="AH266">
        <v>3.8329945601900396E-5</v>
      </c>
      <c r="AI266">
        <v>4.7089879725987772E-5</v>
      </c>
      <c r="AJ266">
        <v>2.000852595359648E-5</v>
      </c>
      <c r="AK266">
        <v>7.7605140113399249E-5</v>
      </c>
    </row>
    <row r="267" spans="1:37">
      <c r="A267" s="788">
        <v>44217</v>
      </c>
      <c r="B267">
        <v>4.4098328184267284E-6</v>
      </c>
      <c r="C267">
        <v>4.512609409858896E-6</v>
      </c>
      <c r="D267">
        <v>4.5508518624848196E-6</v>
      </c>
      <c r="E267">
        <v>5.2872368609200746E-6</v>
      </c>
      <c r="F267">
        <v>5.3622194367250126E-6</v>
      </c>
      <c r="G267">
        <v>-5.0716091034246349E-6</v>
      </c>
      <c r="H267">
        <v>9.9491632666314435E-6</v>
      </c>
      <c r="I267">
        <v>3.0767862744752959E-6</v>
      </c>
      <c r="J267">
        <v>-1.1133012946487498E-6</v>
      </c>
      <c r="K267">
        <v>3.8445749290588082E-6</v>
      </c>
      <c r="L267">
        <v>3.143057554731854E-5</v>
      </c>
      <c r="M267">
        <v>1.5517297593703461E-5</v>
      </c>
      <c r="N267">
        <v>3.4057932648579484E-6</v>
      </c>
      <c r="O267">
        <v>5.2578906383189403E-6</v>
      </c>
      <c r="P267">
        <v>5.5261109830979653E-6</v>
      </c>
      <c r="Q267">
        <v>6.2714519997939537E-6</v>
      </c>
      <c r="R267">
        <v>9.2647271976233916E-6</v>
      </c>
      <c r="S267">
        <v>9.6690758567334907E-6</v>
      </c>
      <c r="T267">
        <v>9.7497223229048305E-6</v>
      </c>
      <c r="U267">
        <v>9.8302946870556522E-6</v>
      </c>
      <c r="V267">
        <v>-6.4975882051419026E-5</v>
      </c>
      <c r="W267">
        <v>8.863383929913482E-6</v>
      </c>
      <c r="X267">
        <v>8.9000161447305715E-6</v>
      </c>
      <c r="Y267">
        <v>8.4586447646750607E-6</v>
      </c>
      <c r="Z267">
        <v>8.4586447646750607E-6</v>
      </c>
      <c r="AA267">
        <v>3.7041161347173278E-6</v>
      </c>
      <c r="AB267">
        <v>3.7959996114628189E-6</v>
      </c>
      <c r="AC267">
        <v>-2.3289116283686795E-5</v>
      </c>
      <c r="AD267">
        <v>2.5867484149388889E-5</v>
      </c>
      <c r="AE267">
        <v>1.0762299104088991E-5</v>
      </c>
      <c r="AF267">
        <v>-1.8292803605407526E-5</v>
      </c>
      <c r="AG267">
        <v>4.7994787492369188E-5</v>
      </c>
      <c r="AH267">
        <v>7.2422400902261157E-6</v>
      </c>
      <c r="AI267">
        <v>-1.8686466553167191E-5</v>
      </c>
      <c r="AJ267">
        <v>-6.2837862862366595E-5</v>
      </c>
      <c r="AK267">
        <v>2.1106328552289446E-6</v>
      </c>
    </row>
    <row r="268" spans="1:37">
      <c r="A268" s="788">
        <v>44218</v>
      </c>
      <c r="B268">
        <v>4.4098328184267284E-6</v>
      </c>
      <c r="C268">
        <v>4.512609409858896E-6</v>
      </c>
      <c r="D268">
        <v>4.5508518624848196E-6</v>
      </c>
      <c r="E268">
        <v>5.2872368609200746E-6</v>
      </c>
      <c r="F268">
        <v>5.3622194367250126E-6</v>
      </c>
      <c r="G268">
        <v>2.1763538234864653E-6</v>
      </c>
      <c r="H268">
        <v>7.3820513333259895E-6</v>
      </c>
      <c r="I268">
        <v>1.5372777425746166E-5</v>
      </c>
      <c r="J268">
        <v>7.3245028282599379E-6</v>
      </c>
      <c r="K268">
        <v>6.9974567862743701E-6</v>
      </c>
      <c r="L268">
        <v>3.7926653147655998E-5</v>
      </c>
      <c r="M268">
        <v>4.544938847107574E-5</v>
      </c>
      <c r="N268">
        <v>6.1627507875186899E-6</v>
      </c>
      <c r="O268">
        <v>2.8310994491391738E-6</v>
      </c>
      <c r="P268">
        <v>5.5261109830979653E-6</v>
      </c>
      <c r="Q268">
        <v>6.2754614250906118E-6</v>
      </c>
      <c r="R268">
        <v>9.2647271976233916E-6</v>
      </c>
      <c r="S268">
        <v>9.6690758567334907E-6</v>
      </c>
      <c r="T268">
        <v>9.7497223229048305E-6</v>
      </c>
      <c r="U268">
        <v>9.8302946870556522E-6</v>
      </c>
      <c r="V268">
        <v>-7.5463064086420462E-5</v>
      </c>
      <c r="W268">
        <v>8.863383929913482E-6</v>
      </c>
      <c r="X268">
        <v>8.9000161447305715E-6</v>
      </c>
      <c r="Y268">
        <v>8.4586447646750607E-6</v>
      </c>
      <c r="Z268">
        <v>8.4586447646750607E-6</v>
      </c>
      <c r="AA268">
        <v>3.7041161347173278E-6</v>
      </c>
      <c r="AB268">
        <v>3.7959996114628189E-6</v>
      </c>
      <c r="AC268">
        <v>-1.3330857919364447E-4</v>
      </c>
      <c r="AD268">
        <v>-2.0584575758244019E-4</v>
      </c>
      <c r="AE268">
        <v>-5.9234358607232473E-5</v>
      </c>
      <c r="AF268">
        <v>-5.4140511249400894E-5</v>
      </c>
      <c r="AG268">
        <v>1.5669979002512767E-5</v>
      </c>
      <c r="AH268">
        <v>3.3042077396185923E-5</v>
      </c>
      <c r="AI268">
        <v>-1.0974629742343312E-4</v>
      </c>
      <c r="AJ268">
        <v>-1.0145808278061997E-4</v>
      </c>
      <c r="AK268">
        <v>-1.7549388781770149E-5</v>
      </c>
    </row>
    <row r="269" spans="1:37">
      <c r="A269" s="788">
        <v>44221</v>
      </c>
      <c r="B269">
        <v>4.4098328184267284E-6</v>
      </c>
      <c r="C269">
        <v>4.512609409858896E-6</v>
      </c>
      <c r="D269">
        <v>4.5508518624848196E-6</v>
      </c>
      <c r="E269">
        <v>5.2872368609200746E-6</v>
      </c>
      <c r="F269">
        <v>5.3622194367250126E-6</v>
      </c>
      <c r="G269">
        <v>7.8690343699747706E-6</v>
      </c>
      <c r="H269">
        <v>6.4911848611757244E-6</v>
      </c>
      <c r="I269">
        <v>-6.2970093550887896E-6</v>
      </c>
      <c r="J269">
        <v>3.1403497458029506E-6</v>
      </c>
      <c r="K269">
        <v>8.1691392964955868E-6</v>
      </c>
      <c r="L269">
        <v>2.3694496261725816E-6</v>
      </c>
      <c r="M269">
        <v>5.2484533730080332E-6</v>
      </c>
      <c r="N269">
        <v>3.4218275752550655E-6</v>
      </c>
      <c r="O269">
        <v>5.711762981107427E-6</v>
      </c>
      <c r="P269">
        <v>5.5261109830979653E-6</v>
      </c>
      <c r="Q269">
        <v>1.6636139200656432E-5</v>
      </c>
      <c r="R269">
        <v>9.2647271976233916E-6</v>
      </c>
      <c r="S269">
        <v>9.6690758567334907E-6</v>
      </c>
      <c r="T269">
        <v>9.7497223229048305E-6</v>
      </c>
      <c r="U269">
        <v>9.8302946870556522E-6</v>
      </c>
      <c r="V269">
        <v>6.8260893859855013E-6</v>
      </c>
      <c r="W269">
        <v>8.863383929913482E-6</v>
      </c>
      <c r="X269">
        <v>8.9000161447305715E-6</v>
      </c>
      <c r="Y269">
        <v>8.4586447646750607E-6</v>
      </c>
      <c r="Z269">
        <v>8.4586447646750607E-6</v>
      </c>
      <c r="AA269">
        <v>3.7041161347173278E-6</v>
      </c>
      <c r="AB269">
        <v>3.7959996114628189E-6</v>
      </c>
      <c r="AC269">
        <v>1.1385422252263579E-6</v>
      </c>
      <c r="AD269">
        <v>2.1136278987976545E-6</v>
      </c>
      <c r="AE269">
        <v>-3.9022839687263833E-5</v>
      </c>
      <c r="AF269">
        <v>-1.332702709752609E-6</v>
      </c>
      <c r="AG269">
        <v>3.7907361081224169E-8</v>
      </c>
      <c r="AH269">
        <v>-1.8223972022002323E-7</v>
      </c>
      <c r="AI269">
        <v>-2.3634663033172966E-5</v>
      </c>
      <c r="AJ269">
        <v>-3.8034853627252897E-5</v>
      </c>
      <c r="AK269">
        <v>1.9145313426172095E-7</v>
      </c>
    </row>
    <row r="270" spans="1:37">
      <c r="A270" s="788">
        <v>44222</v>
      </c>
      <c r="B270">
        <v>4.4098328184267284E-6</v>
      </c>
      <c r="C270">
        <v>4.512609409858896E-6</v>
      </c>
      <c r="D270">
        <v>4.5508518624848196E-6</v>
      </c>
      <c r="E270">
        <v>5.2872368609200746E-6</v>
      </c>
      <c r="F270">
        <v>5.3622194367250126E-6</v>
      </c>
      <c r="G270">
        <v>1.486941717332968E-5</v>
      </c>
      <c r="H270">
        <v>1.4603520205889708E-5</v>
      </c>
      <c r="I270">
        <v>6.2611433781611934E-6</v>
      </c>
      <c r="J270">
        <v>7.4043157351582067E-6</v>
      </c>
      <c r="K270">
        <v>1.0087393947617329E-5</v>
      </c>
      <c r="L270">
        <v>1.8702814264167955E-5</v>
      </c>
      <c r="M270">
        <v>3.6706415196931631E-6</v>
      </c>
      <c r="N270">
        <v>5.789630883418795E-6</v>
      </c>
      <c r="O270">
        <v>5.6801267748838314E-6</v>
      </c>
      <c r="P270">
        <v>5.5261109830979653E-6</v>
      </c>
      <c r="Q270">
        <v>8.0533294248823505E-6</v>
      </c>
      <c r="R270">
        <v>9.2647271976233916E-6</v>
      </c>
      <c r="S270">
        <v>9.6690758567334907E-6</v>
      </c>
      <c r="T270">
        <v>9.7497223229048305E-6</v>
      </c>
      <c r="U270">
        <v>9.8302946870556522E-6</v>
      </c>
      <c r="V270">
        <v>5.3676926724766986E-5</v>
      </c>
      <c r="W270">
        <v>8.863383929913482E-6</v>
      </c>
      <c r="X270">
        <v>8.9000161447305715E-6</v>
      </c>
      <c r="Y270">
        <v>8.4586447646750607E-6</v>
      </c>
      <c r="Z270">
        <v>8.4586447646750607E-6</v>
      </c>
      <c r="AA270">
        <v>3.7041161347173278E-6</v>
      </c>
      <c r="AB270">
        <v>3.7959996114628189E-6</v>
      </c>
      <c r="AC270">
        <v>3.4056132330545495E-5</v>
      </c>
      <c r="AD270">
        <v>-9.6500874290875172E-5</v>
      </c>
      <c r="AE270">
        <v>1.4101006949651662E-5</v>
      </c>
      <c r="AF270">
        <v>-4.9979015902543168E-5</v>
      </c>
      <c r="AG270">
        <v>-3.9554006338516911E-5</v>
      </c>
      <c r="AH270">
        <v>-3.092956762768995E-5</v>
      </c>
      <c r="AI270">
        <v>-1.1655507519601982E-4</v>
      </c>
      <c r="AJ270">
        <v>-2.4909457987761229E-4</v>
      </c>
      <c r="AK270">
        <v>2.7785747779849325E-5</v>
      </c>
    </row>
    <row r="271" spans="1:37">
      <c r="A271" s="788">
        <v>44223</v>
      </c>
      <c r="B271">
        <v>4.4098328184267284E-6</v>
      </c>
      <c r="C271">
        <v>4.512609409858896E-6</v>
      </c>
      <c r="D271">
        <v>4.5508518624848196E-6</v>
      </c>
      <c r="E271">
        <v>5.2872368609200746E-6</v>
      </c>
      <c r="F271">
        <v>5.3622194367250126E-6</v>
      </c>
      <c r="G271">
        <v>4.0240730738304367E-5</v>
      </c>
      <c r="H271">
        <v>7.0644283863614983E-6</v>
      </c>
      <c r="I271">
        <v>1.4060813660253756E-5</v>
      </c>
      <c r="J271">
        <v>-6.9693901105040367E-6</v>
      </c>
      <c r="K271">
        <v>3.7482270745840653E-6</v>
      </c>
      <c r="L271">
        <v>3.7848954060524425E-5</v>
      </c>
      <c r="M271">
        <v>4.603409202883313E-6</v>
      </c>
      <c r="N271">
        <v>1.3032374428200911E-5</v>
      </c>
      <c r="O271">
        <v>5.6314451071770581E-6</v>
      </c>
      <c r="P271">
        <v>5.5261109830979653E-6</v>
      </c>
      <c r="Q271">
        <v>1.630146857948489E-6</v>
      </c>
      <c r="R271">
        <v>9.2647271976233916E-6</v>
      </c>
      <c r="S271">
        <v>9.6690758567334907E-6</v>
      </c>
      <c r="T271">
        <v>9.7497223229048305E-6</v>
      </c>
      <c r="U271">
        <v>9.8302946870556522E-6</v>
      </c>
      <c r="V271">
        <v>5.3078351129358217E-5</v>
      </c>
      <c r="W271">
        <v>8.863383929913482E-6</v>
      </c>
      <c r="X271">
        <v>8.9000161447305715E-6</v>
      </c>
      <c r="Y271">
        <v>8.4586447646750607E-6</v>
      </c>
      <c r="Z271">
        <v>8.4586447646750607E-6</v>
      </c>
      <c r="AA271">
        <v>3.7041161347173278E-6</v>
      </c>
      <c r="AB271">
        <v>3.7959996114628189E-6</v>
      </c>
      <c r="AC271">
        <v>-2.2299497359863364E-4</v>
      </c>
      <c r="AD271">
        <v>-9.513388380959498E-5</v>
      </c>
      <c r="AE271">
        <v>-7.3310865606687769E-5</v>
      </c>
      <c r="AF271">
        <v>-2.1504902782552848E-4</v>
      </c>
      <c r="AG271">
        <v>2.9616417079081357E-6</v>
      </c>
      <c r="AH271">
        <v>-2.6825075870986483E-5</v>
      </c>
      <c r="AI271">
        <v>-2.1827970337934488E-4</v>
      </c>
      <c r="AJ271">
        <v>-2.2757414045452008E-4</v>
      </c>
      <c r="AK271">
        <v>-1.3939847843067067E-4</v>
      </c>
    </row>
    <row r="272" spans="1:37">
      <c r="A272" s="788">
        <v>44224</v>
      </c>
      <c r="B272">
        <v>4.4098328184267284E-6</v>
      </c>
      <c r="C272">
        <v>4.512609409858896E-6</v>
      </c>
      <c r="D272">
        <v>4.5508518624848196E-6</v>
      </c>
      <c r="E272">
        <v>5.2872368609200746E-6</v>
      </c>
      <c r="F272">
        <v>5.3622194367250126E-6</v>
      </c>
      <c r="G272">
        <v>1.3308929279318704E-5</v>
      </c>
      <c r="H272">
        <v>1.0516859076659557E-5</v>
      </c>
      <c r="I272">
        <v>9.3625850676517081E-6</v>
      </c>
      <c r="J272">
        <v>1.232085798928324E-5</v>
      </c>
      <c r="K272">
        <v>3.0694175507164803E-6</v>
      </c>
      <c r="L272">
        <v>-1.2411625611650834E-5</v>
      </c>
      <c r="M272">
        <v>1.9545209379543848E-6</v>
      </c>
      <c r="N272">
        <v>7.1637882854247436E-8</v>
      </c>
      <c r="O272">
        <v>5.0482172659798152E-6</v>
      </c>
      <c r="P272">
        <v>5.5261109830979653E-6</v>
      </c>
      <c r="Q272">
        <v>2.2645589653670584E-5</v>
      </c>
      <c r="R272">
        <v>9.2647271976233916E-6</v>
      </c>
      <c r="S272">
        <v>9.6690758567334907E-6</v>
      </c>
      <c r="T272">
        <v>9.7497223229048305E-6</v>
      </c>
      <c r="U272">
        <v>9.8302946870556522E-6</v>
      </c>
      <c r="V272">
        <v>8.4138423754667193E-5</v>
      </c>
      <c r="W272">
        <v>8.863383929913482E-6</v>
      </c>
      <c r="X272">
        <v>8.9000161447305715E-6</v>
      </c>
      <c r="Y272">
        <v>8.4586447646750607E-6</v>
      </c>
      <c r="Z272">
        <v>8.4586447646750607E-6</v>
      </c>
      <c r="AA272">
        <v>3.7041161347173278E-6</v>
      </c>
      <c r="AB272">
        <v>3.7959996114628189E-6</v>
      </c>
      <c r="AC272">
        <v>1.2198804461459046E-4</v>
      </c>
      <c r="AD272">
        <v>-1.281868710526768E-5</v>
      </c>
      <c r="AE272">
        <v>6.2594207847682659E-5</v>
      </c>
      <c r="AF272">
        <v>1.1406770003977718E-4</v>
      </c>
      <c r="AG272">
        <v>1.7248490629329093E-5</v>
      </c>
      <c r="AH272">
        <v>2.011403809473178E-5</v>
      </c>
      <c r="AI272">
        <v>3.1683140982467827E-4</v>
      </c>
      <c r="AJ272">
        <v>3.1717438999626091E-4</v>
      </c>
      <c r="AK272">
        <v>5.0020080775843302E-5</v>
      </c>
    </row>
    <row r="273" spans="1:37">
      <c r="A273" s="788">
        <v>44225</v>
      </c>
      <c r="B273">
        <v>4.4098328184267284E-6</v>
      </c>
      <c r="C273">
        <v>4.512609409858896E-6</v>
      </c>
      <c r="D273">
        <v>4.5508518624848196E-6</v>
      </c>
      <c r="E273">
        <v>5.2872368609200746E-6</v>
      </c>
      <c r="F273">
        <v>5.3622194367250126E-6</v>
      </c>
      <c r="G273">
        <v>1.2526336391999849E-5</v>
      </c>
      <c r="H273">
        <v>1.4856929037600253E-5</v>
      </c>
      <c r="I273">
        <v>-2.5749675704254568E-6</v>
      </c>
      <c r="J273">
        <v>8.6038639364858229E-6</v>
      </c>
      <c r="K273">
        <v>5.1610608947157744E-6</v>
      </c>
      <c r="L273">
        <v>2.6205218836935273E-6</v>
      </c>
      <c r="M273">
        <v>-7.6787895504196511E-6</v>
      </c>
      <c r="N273">
        <v>5.1801455159761646E-6</v>
      </c>
      <c r="O273">
        <v>4.8845541612507758E-6</v>
      </c>
      <c r="P273">
        <v>5.5261109830979653E-6</v>
      </c>
      <c r="Q273">
        <v>6.7849506461072904E-6</v>
      </c>
      <c r="R273">
        <v>9.2647271976233916E-6</v>
      </c>
      <c r="S273">
        <v>9.6690758567334907E-6</v>
      </c>
      <c r="T273">
        <v>9.7497223229048305E-6</v>
      </c>
      <c r="U273">
        <v>9.8302946870556522E-6</v>
      </c>
      <c r="V273">
        <v>8.7030537982133016E-5</v>
      </c>
      <c r="W273">
        <v>8.863383929913482E-6</v>
      </c>
      <c r="X273">
        <v>8.9000161447305715E-6</v>
      </c>
      <c r="Y273">
        <v>8.4586447646750607E-6</v>
      </c>
      <c r="Z273">
        <v>8.4586447646750607E-6</v>
      </c>
      <c r="AA273">
        <v>3.7041161347173278E-6</v>
      </c>
      <c r="AB273">
        <v>3.7959996114628189E-6</v>
      </c>
      <c r="AC273">
        <v>-3.4404910888239385E-4</v>
      </c>
      <c r="AD273">
        <v>-8.5078632099083735E-6</v>
      </c>
      <c r="AE273">
        <v>-5.0331240381010225E-5</v>
      </c>
      <c r="AF273">
        <v>-1.6029609629006626E-4</v>
      </c>
      <c r="AG273">
        <v>3.3027927207252004E-5</v>
      </c>
      <c r="AH273">
        <v>2.0218247475087825E-5</v>
      </c>
      <c r="AI273">
        <v>-2.8672402864664102E-4</v>
      </c>
      <c r="AJ273">
        <v>-2.7006199622333363E-4</v>
      </c>
      <c r="AK273">
        <v>-9.0754033099862971E-5</v>
      </c>
    </row>
    <row r="274" spans="1:37">
      <c r="A274" s="788">
        <v>44228</v>
      </c>
      <c r="B274">
        <v>4.4098328184267284E-6</v>
      </c>
      <c r="C274">
        <v>4.512609409858896E-6</v>
      </c>
      <c r="D274">
        <v>4.5508518624848196E-6</v>
      </c>
      <c r="E274">
        <v>5.2872368609200746E-6</v>
      </c>
      <c r="F274">
        <v>5.3622194367250126E-6</v>
      </c>
      <c r="G274">
        <v>1.2769451542851584E-5</v>
      </c>
      <c r="H274">
        <v>1.0773725968051905E-5</v>
      </c>
      <c r="I274">
        <v>9.5656140678045168E-6</v>
      </c>
      <c r="J274">
        <v>2.8909249261175776E-6</v>
      </c>
      <c r="K274">
        <v>5.0450981061146653E-6</v>
      </c>
      <c r="L274">
        <v>-7.1520038525250133E-6</v>
      </c>
      <c r="M274">
        <v>1.0090106424058832E-7</v>
      </c>
      <c r="N274">
        <v>5.929906135418151E-6</v>
      </c>
      <c r="O274">
        <v>6.5008769507883813E-6</v>
      </c>
      <c r="P274">
        <v>5.5261109830979653E-6</v>
      </c>
      <c r="Q274">
        <v>1.8042312975119045E-5</v>
      </c>
      <c r="R274">
        <v>1.6989093500916932E-5</v>
      </c>
      <c r="S274">
        <v>1.7393584070136027E-5</v>
      </c>
      <c r="T274">
        <v>1.7474258839972113E-5</v>
      </c>
      <c r="U274">
        <v>1.7554859481775154E-5</v>
      </c>
      <c r="V274">
        <v>-1.8668716338972272E-5</v>
      </c>
      <c r="W274">
        <v>1.5885689854520101E-5</v>
      </c>
      <c r="X274">
        <v>1.5922334925773108E-5</v>
      </c>
      <c r="Y274">
        <v>8.4586447646750607E-6</v>
      </c>
      <c r="Z274">
        <v>8.4586447646750607E-6</v>
      </c>
      <c r="AA274">
        <v>3.7041161347173278E-6</v>
      </c>
      <c r="AB274">
        <v>3.7959996114628189E-6</v>
      </c>
      <c r="AC274">
        <v>3.1915893804997932E-4</v>
      </c>
      <c r="AD274">
        <v>2.1503604684510182E-4</v>
      </c>
      <c r="AE274">
        <v>7.6537898587447645E-5</v>
      </c>
      <c r="AF274">
        <v>1.6092852413224223E-4</v>
      </c>
      <c r="AG274">
        <v>6.4876060913350299E-5</v>
      </c>
      <c r="AH274">
        <v>1.7295346853976045E-5</v>
      </c>
      <c r="AI274">
        <v>3.4136862009066294E-4</v>
      </c>
      <c r="AJ274">
        <v>4.560579005804422E-4</v>
      </c>
      <c r="AK274">
        <v>7.2392640239741236E-5</v>
      </c>
    </row>
    <row r="275" spans="1:37">
      <c r="A275" s="788">
        <v>44229</v>
      </c>
      <c r="B275">
        <v>4.4098328184267284E-6</v>
      </c>
      <c r="C275">
        <v>4.512609409858896E-6</v>
      </c>
      <c r="D275">
        <v>4.5508518624848196E-6</v>
      </c>
      <c r="E275">
        <v>5.2872368609200746E-6</v>
      </c>
      <c r="F275">
        <v>5.3622194367250126E-6</v>
      </c>
      <c r="G275">
        <v>1.5449181736570949E-5</v>
      </c>
      <c r="H275">
        <v>1.3647653492517974E-5</v>
      </c>
      <c r="I275">
        <v>1.6397741772090057E-5</v>
      </c>
      <c r="J275">
        <v>8.0217034540567053E-6</v>
      </c>
      <c r="K275">
        <v>6.0552228496305816E-6</v>
      </c>
      <c r="L275">
        <v>-2.9122065577979586E-6</v>
      </c>
      <c r="M275">
        <v>6.6720565753144006E-6</v>
      </c>
      <c r="N275">
        <v>4.6544291779923695E-6</v>
      </c>
      <c r="O275">
        <v>4.7277526913731547E-6</v>
      </c>
      <c r="P275">
        <v>5.5261109830979653E-6</v>
      </c>
      <c r="Q275">
        <v>2.5211563224658561E-6</v>
      </c>
      <c r="R275">
        <v>1.6989093500916932E-5</v>
      </c>
      <c r="S275">
        <v>1.7393584070136027E-5</v>
      </c>
      <c r="T275">
        <v>1.7474258839972113E-5</v>
      </c>
      <c r="U275">
        <v>1.7554859481775154E-5</v>
      </c>
      <c r="V275">
        <v>1.667913109658419E-4</v>
      </c>
      <c r="W275">
        <v>1.5885689854520101E-5</v>
      </c>
      <c r="X275">
        <v>1.5922334925773108E-5</v>
      </c>
      <c r="Y275">
        <v>8.4586447646750607E-6</v>
      </c>
      <c r="Z275">
        <v>8.4586447646750607E-6</v>
      </c>
      <c r="AA275">
        <v>3.7041161347173278E-6</v>
      </c>
      <c r="AB275">
        <v>3.7959996114628189E-6</v>
      </c>
      <c r="AC275">
        <v>2.2334724320743351E-4</v>
      </c>
      <c r="AD275">
        <v>1.0761902469144103E-4</v>
      </c>
      <c r="AE275">
        <v>5.2410203837149899E-5</v>
      </c>
      <c r="AF275">
        <v>9.1639990641995134E-5</v>
      </c>
      <c r="AG275">
        <v>3.0403909439959965E-5</v>
      </c>
      <c r="AH275">
        <v>3.1052534890019247E-5</v>
      </c>
      <c r="AI275">
        <v>8.2292900937581677E-5</v>
      </c>
      <c r="AJ275">
        <v>1.3166459940570086E-4</v>
      </c>
      <c r="AK275">
        <v>6.8704812522454305E-5</v>
      </c>
    </row>
    <row r="276" spans="1:37">
      <c r="A276" s="788">
        <v>44230</v>
      </c>
      <c r="B276">
        <v>4.4098328184267284E-6</v>
      </c>
      <c r="C276">
        <v>4.512609409858896E-6</v>
      </c>
      <c r="D276">
        <v>4.5508518624848196E-6</v>
      </c>
      <c r="E276">
        <v>5.2872368609200746E-6</v>
      </c>
      <c r="F276">
        <v>5.3622194367250126E-6</v>
      </c>
      <c r="G276">
        <v>1.5703184349504797E-5</v>
      </c>
      <c r="H276">
        <v>1.1135101873009034E-5</v>
      </c>
      <c r="I276">
        <v>1.4661512735145265E-5</v>
      </c>
      <c r="J276">
        <v>3.7165120545921584E-6</v>
      </c>
      <c r="K276">
        <v>5.0199366943786571E-6</v>
      </c>
      <c r="L276">
        <v>-5.0754553591474408E-6</v>
      </c>
      <c r="M276">
        <v>6.2542113081747176E-6</v>
      </c>
      <c r="N276">
        <v>5.1843631276085487E-6</v>
      </c>
      <c r="O276">
        <v>4.7494387865683054E-6</v>
      </c>
      <c r="P276">
        <v>5.5261109830979653E-6</v>
      </c>
      <c r="Q276">
        <v>9.5796392826272835E-6</v>
      </c>
      <c r="R276">
        <v>1.6989093500916932E-5</v>
      </c>
      <c r="S276">
        <v>1.7393584070136027E-5</v>
      </c>
      <c r="T276">
        <v>1.7474258839972113E-5</v>
      </c>
      <c r="U276">
        <v>1.7554859481775154E-5</v>
      </c>
      <c r="V276">
        <v>4.9721025655627308E-5</v>
      </c>
      <c r="W276">
        <v>1.5885689854520101E-5</v>
      </c>
      <c r="X276">
        <v>1.5922334925773108E-5</v>
      </c>
      <c r="Y276">
        <v>8.4586447646750607E-6</v>
      </c>
      <c r="Z276">
        <v>8.4586447646750607E-6</v>
      </c>
      <c r="AA276">
        <v>3.7041161347173278E-6</v>
      </c>
      <c r="AB276">
        <v>3.7959996114628189E-6</v>
      </c>
      <c r="AC276">
        <v>1.1806350464856897E-4</v>
      </c>
      <c r="AD276">
        <v>1.0636431496189314E-4</v>
      </c>
      <c r="AE276">
        <v>4.3132886695129714E-5</v>
      </c>
      <c r="AF276">
        <v>3.1979596733022757E-5</v>
      </c>
      <c r="AG276">
        <v>3.2418442682669023E-6</v>
      </c>
      <c r="AH276">
        <v>-8.8414940128445095E-6</v>
      </c>
      <c r="AI276">
        <v>1.0557340417833184E-4</v>
      </c>
      <c r="AJ276">
        <v>2.6569091221590461E-4</v>
      </c>
      <c r="AK276">
        <v>4.3843930570974795E-6</v>
      </c>
    </row>
    <row r="277" spans="1:37">
      <c r="A277" s="788">
        <v>44231</v>
      </c>
      <c r="B277">
        <v>4.4098328184267284E-6</v>
      </c>
      <c r="C277">
        <v>4.512609409858896E-6</v>
      </c>
      <c r="D277">
        <v>4.5508518624848196E-6</v>
      </c>
      <c r="E277">
        <v>5.2872368609200746E-6</v>
      </c>
      <c r="F277">
        <v>5.3622194367250126E-6</v>
      </c>
      <c r="G277">
        <v>9.6195987053704355E-6</v>
      </c>
      <c r="H277">
        <v>9.251324378925574E-6</v>
      </c>
      <c r="I277">
        <v>1.2118644697243041E-5</v>
      </c>
      <c r="J277">
        <v>5.3410091913895032E-5</v>
      </c>
      <c r="K277">
        <v>6.5694298451660421E-6</v>
      </c>
      <c r="L277">
        <v>-1.4565577183390134E-6</v>
      </c>
      <c r="M277">
        <v>1.4207206816814733E-5</v>
      </c>
      <c r="N277">
        <v>1.310884649678883E-5</v>
      </c>
      <c r="O277">
        <v>4.7335296413493214E-6</v>
      </c>
      <c r="P277">
        <v>5.5261109830979653E-6</v>
      </c>
      <c r="Q277">
        <v>7.8557216285375382E-6</v>
      </c>
      <c r="R277">
        <v>1.6989093500916932E-5</v>
      </c>
      <c r="S277">
        <v>1.7393584070136027E-5</v>
      </c>
      <c r="T277">
        <v>1.7474258839972113E-5</v>
      </c>
      <c r="U277">
        <v>1.7554859481775154E-5</v>
      </c>
      <c r="V277">
        <v>-5.1160054208378107E-5</v>
      </c>
      <c r="W277">
        <v>1.5885689854520101E-5</v>
      </c>
      <c r="X277">
        <v>1.5922334925773108E-5</v>
      </c>
      <c r="Y277">
        <v>8.4586447646750607E-6</v>
      </c>
      <c r="Z277">
        <v>8.4586447646750607E-6</v>
      </c>
      <c r="AA277">
        <v>3.7041161347173278E-6</v>
      </c>
      <c r="AB277">
        <v>3.7959996114628189E-6</v>
      </c>
      <c r="AC277">
        <v>3.2944358911213282E-6</v>
      </c>
      <c r="AD277">
        <v>9.079599983072284E-5</v>
      </c>
      <c r="AE277">
        <v>2.0795114049149133E-5</v>
      </c>
      <c r="AF277">
        <v>6.4175577338881903E-5</v>
      </c>
      <c r="AG277">
        <v>5.5254685643157941E-5</v>
      </c>
      <c r="AH277">
        <v>-4.3739042706492093E-7</v>
      </c>
      <c r="AI277">
        <v>9.9088898051140624E-5</v>
      </c>
      <c r="AJ277">
        <v>2.3493249779598659E-4</v>
      </c>
      <c r="AK277">
        <v>3.9583194727987882E-5</v>
      </c>
    </row>
    <row r="278" spans="1:37">
      <c r="A278" s="788">
        <v>44232</v>
      </c>
      <c r="B278">
        <v>4.4098328184267284E-6</v>
      </c>
      <c r="C278">
        <v>4.512609409858896E-6</v>
      </c>
      <c r="D278">
        <v>4.5508518624848196E-6</v>
      </c>
      <c r="E278">
        <v>5.2872368609200746E-6</v>
      </c>
      <c r="F278">
        <v>5.3622194367250126E-6</v>
      </c>
      <c r="G278">
        <v>1.9892646874467347E-5</v>
      </c>
      <c r="H278">
        <v>1.4789290176125291E-5</v>
      </c>
      <c r="I278">
        <v>4.8185048600501545E-6</v>
      </c>
      <c r="J278">
        <v>3.4989054688571746E-5</v>
      </c>
      <c r="K278">
        <v>9.6679035308739009E-6</v>
      </c>
      <c r="L278">
        <v>1.0389906943277083E-5</v>
      </c>
      <c r="M278">
        <v>1.674437009041867E-5</v>
      </c>
      <c r="N278">
        <v>4.0483162130328768E-6</v>
      </c>
      <c r="O278">
        <v>4.0207336220845488E-6</v>
      </c>
      <c r="P278">
        <v>5.5261109830979653E-6</v>
      </c>
      <c r="Q278">
        <v>8.1096685146846427E-6</v>
      </c>
      <c r="R278">
        <v>1.6989093500916932E-5</v>
      </c>
      <c r="S278">
        <v>1.7393584070136027E-5</v>
      </c>
      <c r="T278">
        <v>1.7474258839972113E-5</v>
      </c>
      <c r="U278">
        <v>1.7554859481775154E-5</v>
      </c>
      <c r="V278">
        <v>1.9490938230196434E-5</v>
      </c>
      <c r="W278">
        <v>1.5885689854520101E-5</v>
      </c>
      <c r="X278">
        <v>1.5922334925773108E-5</v>
      </c>
      <c r="Y278">
        <v>8.4586447646750607E-6</v>
      </c>
      <c r="Z278">
        <v>8.4586447646750607E-6</v>
      </c>
      <c r="AA278">
        <v>3.7041161347173278E-6</v>
      </c>
      <c r="AB278">
        <v>3.7959996114628189E-6</v>
      </c>
      <c r="AC278">
        <v>1.0140778862040013E-4</v>
      </c>
      <c r="AD278">
        <v>1.5426332250363385E-4</v>
      </c>
      <c r="AE278">
        <v>3.8495376978336937E-5</v>
      </c>
      <c r="AF278">
        <v>6.2609552558323678E-5</v>
      </c>
      <c r="AG278">
        <v>7.175516339774868E-5</v>
      </c>
      <c r="AH278">
        <v>1.2776007971622149E-5</v>
      </c>
      <c r="AI278">
        <v>1.330918189414909E-4</v>
      </c>
      <c r="AJ278">
        <v>3.7931341887992856E-4</v>
      </c>
      <c r="AK278">
        <v>2.9608421731317503E-5</v>
      </c>
    </row>
    <row r="279" spans="1:37">
      <c r="A279" s="788">
        <v>44235</v>
      </c>
      <c r="B279">
        <v>4.4098328184267284E-6</v>
      </c>
      <c r="C279">
        <v>4.512609409858896E-6</v>
      </c>
      <c r="D279">
        <v>4.5508518624848196E-6</v>
      </c>
      <c r="E279">
        <v>5.2872368609200746E-6</v>
      </c>
      <c r="F279">
        <v>5.3622194367250126E-6</v>
      </c>
      <c r="G279">
        <v>1.7151540115506237E-5</v>
      </c>
      <c r="H279">
        <v>1.2068724682215759E-5</v>
      </c>
      <c r="I279">
        <v>2.6358317805414798E-5</v>
      </c>
      <c r="J279">
        <v>1.237012955091359E-5</v>
      </c>
      <c r="K279">
        <v>7.6441722467450298E-6</v>
      </c>
      <c r="L279">
        <v>-2.133232086165151E-5</v>
      </c>
      <c r="M279">
        <v>3.3240212472946954E-6</v>
      </c>
      <c r="N279">
        <v>4.2178709155734849E-6</v>
      </c>
      <c r="O279">
        <v>6.5777198657528404E-6</v>
      </c>
      <c r="P279">
        <v>5.5261109830979653E-6</v>
      </c>
      <c r="Q279">
        <v>1.8313914551924882E-5</v>
      </c>
      <c r="R279">
        <v>1.6989093500916932E-5</v>
      </c>
      <c r="S279">
        <v>1.7393584070136027E-5</v>
      </c>
      <c r="T279">
        <v>1.7474258839972113E-5</v>
      </c>
      <c r="U279">
        <v>1.7554859481775154E-5</v>
      </c>
      <c r="V279">
        <v>-5.5602959763234596E-6</v>
      </c>
      <c r="W279">
        <v>1.5885689854520101E-5</v>
      </c>
      <c r="X279">
        <v>1.5922334925773108E-5</v>
      </c>
      <c r="Y279">
        <v>8.4586447646750607E-6</v>
      </c>
      <c r="Z279">
        <v>8.4586447646750607E-6</v>
      </c>
      <c r="AA279">
        <v>3.7041161347173278E-6</v>
      </c>
      <c r="AB279">
        <v>3.7959996114628189E-6</v>
      </c>
      <c r="AC279">
        <v>1.850227708015684E-5</v>
      </c>
      <c r="AD279">
        <v>5.5695479941686445E-5</v>
      </c>
      <c r="AE279">
        <v>7.3354207042519715E-5</v>
      </c>
      <c r="AF279">
        <v>4.1776663482340216E-5</v>
      </c>
      <c r="AG279">
        <v>5.335550437890468E-7</v>
      </c>
      <c r="AH279">
        <v>3.5215874439264996E-5</v>
      </c>
      <c r="AI279">
        <v>-1.1024759183755339E-5</v>
      </c>
      <c r="AJ279">
        <v>2.1256932944390129E-4</v>
      </c>
      <c r="AK279">
        <v>2.8110674167106665E-5</v>
      </c>
    </row>
    <row r="280" spans="1:37">
      <c r="A280" s="788">
        <v>44236</v>
      </c>
      <c r="B280">
        <v>4.4098328184267284E-6</v>
      </c>
      <c r="C280">
        <v>4.512609409858896E-6</v>
      </c>
      <c r="D280">
        <v>4.5508518624848196E-6</v>
      </c>
      <c r="E280">
        <v>5.2872368609200746E-6</v>
      </c>
      <c r="F280">
        <v>5.3622194367250126E-6</v>
      </c>
      <c r="G280">
        <v>8.8708005751954036E-6</v>
      </c>
      <c r="H280">
        <v>1.0237984904559028E-5</v>
      </c>
      <c r="I280">
        <v>-5.1688417786166951E-6</v>
      </c>
      <c r="J280">
        <v>7.2240627200187646E-6</v>
      </c>
      <c r="K280">
        <v>4.8880560053873984E-6</v>
      </c>
      <c r="L280">
        <v>1.9305164291210985E-5</v>
      </c>
      <c r="M280">
        <v>2.6311751769355852E-6</v>
      </c>
      <c r="N280">
        <v>2.342875606211692E-6</v>
      </c>
      <c r="O280">
        <v>4.5833270119999271E-6</v>
      </c>
      <c r="P280">
        <v>5.5261109830979653E-6</v>
      </c>
      <c r="Q280">
        <v>7.8629655204522912E-6</v>
      </c>
      <c r="R280">
        <v>1.6989093500916932E-5</v>
      </c>
      <c r="S280">
        <v>1.7393584070136027E-5</v>
      </c>
      <c r="T280">
        <v>1.7474258839972113E-5</v>
      </c>
      <c r="U280">
        <v>1.7554859481775154E-5</v>
      </c>
      <c r="V280">
        <v>-6.6634026749218047E-5</v>
      </c>
      <c r="W280">
        <v>1.5885689854520101E-5</v>
      </c>
      <c r="X280">
        <v>1.5922334925773108E-5</v>
      </c>
      <c r="Y280">
        <v>8.4586447646750607E-6</v>
      </c>
      <c r="Z280">
        <v>8.4586447646750607E-6</v>
      </c>
      <c r="AA280">
        <v>3.7041161347173278E-6</v>
      </c>
      <c r="AB280">
        <v>3.7959996114628189E-6</v>
      </c>
      <c r="AC280">
        <v>2.3296466373667892E-6</v>
      </c>
      <c r="AD280">
        <v>-5.2190432379276012E-5</v>
      </c>
      <c r="AE280">
        <v>2.1662302107949839E-5</v>
      </c>
      <c r="AF280">
        <v>1.0053099541196265E-5</v>
      </c>
      <c r="AG280">
        <v>-6.0405980820321668E-6</v>
      </c>
      <c r="AH280">
        <v>4.7367750870197512E-6</v>
      </c>
      <c r="AI280">
        <v>-3.4309534458136784E-5</v>
      </c>
      <c r="AJ280">
        <v>-6.56493909784367E-5</v>
      </c>
      <c r="AK280">
        <v>1.1877433682494498E-6</v>
      </c>
    </row>
    <row r="281" spans="1:37">
      <c r="A281" s="788">
        <v>44237</v>
      </c>
      <c r="B281">
        <v>4.4098328184267284E-6</v>
      </c>
      <c r="C281">
        <v>4.512609409858896E-6</v>
      </c>
      <c r="D281">
        <v>4.5508518624848196E-6</v>
      </c>
      <c r="E281">
        <v>5.2872368609200746E-6</v>
      </c>
      <c r="F281">
        <v>5.3622194367250126E-6</v>
      </c>
      <c r="G281">
        <v>2.2385400146404777E-5</v>
      </c>
      <c r="H281">
        <v>1.4831994908023204E-5</v>
      </c>
      <c r="I281">
        <v>3.3021051779911659E-6</v>
      </c>
      <c r="J281">
        <v>8.7746243856713597E-6</v>
      </c>
      <c r="K281">
        <v>9.1662233917361397E-6</v>
      </c>
      <c r="L281">
        <v>9.5080470042432807E-6</v>
      </c>
      <c r="M281">
        <v>5.5387468880212511E-6</v>
      </c>
      <c r="N281">
        <v>5.9158360429989901E-6</v>
      </c>
      <c r="O281">
        <v>4.565345427558043E-6</v>
      </c>
      <c r="P281">
        <v>5.5261109830979653E-6</v>
      </c>
      <c r="Q281">
        <v>-3.1298078006614108E-8</v>
      </c>
      <c r="R281">
        <v>1.6989093500916932E-5</v>
      </c>
      <c r="S281">
        <v>1.7393584070136027E-5</v>
      </c>
      <c r="T281">
        <v>1.7474258839972113E-5</v>
      </c>
      <c r="U281">
        <v>1.7554859481775154E-5</v>
      </c>
      <c r="V281">
        <v>5.0518348310449215E-5</v>
      </c>
      <c r="W281">
        <v>1.5885689854520101E-5</v>
      </c>
      <c r="X281">
        <v>1.5922334925773108E-5</v>
      </c>
      <c r="Y281">
        <v>8.4586447646750607E-6</v>
      </c>
      <c r="Z281">
        <v>8.4586447646750607E-6</v>
      </c>
      <c r="AA281">
        <v>3.7041161347173278E-6</v>
      </c>
      <c r="AB281">
        <v>3.7959996114628189E-6</v>
      </c>
      <c r="AC281">
        <v>-1.987348168999703E-5</v>
      </c>
      <c r="AD281">
        <v>-6.0391331972597942E-5</v>
      </c>
      <c r="AE281">
        <v>-4.788948320834097E-5</v>
      </c>
      <c r="AF281">
        <v>9.4148262654525374E-6</v>
      </c>
      <c r="AG281">
        <v>-1.1865730429335698E-5</v>
      </c>
      <c r="AH281">
        <v>2.5194006000206494E-6</v>
      </c>
      <c r="AI281">
        <v>-2.2490601541563571E-4</v>
      </c>
      <c r="AJ281">
        <v>-2.1210186548417388E-4</v>
      </c>
      <c r="AK281">
        <v>-3.5758222130999331E-6</v>
      </c>
    </row>
    <row r="282" spans="1:37">
      <c r="A282" s="788">
        <v>44238</v>
      </c>
      <c r="B282">
        <v>4.4098328184267284E-6</v>
      </c>
      <c r="C282">
        <v>4.512609409858896E-6</v>
      </c>
      <c r="D282">
        <v>4.5508518624848196E-6</v>
      </c>
      <c r="E282">
        <v>5.2872368609200746E-6</v>
      </c>
      <c r="F282">
        <v>5.3622194367250126E-6</v>
      </c>
      <c r="G282">
        <v>2.503077385435404E-5</v>
      </c>
      <c r="H282">
        <v>2.260774820817204E-5</v>
      </c>
      <c r="I282">
        <v>4.949304617468897E-7</v>
      </c>
      <c r="J282">
        <v>1.2385682930340636E-5</v>
      </c>
      <c r="K282">
        <v>1.1089568766868752E-5</v>
      </c>
      <c r="L282">
        <v>1.278802569267441E-5</v>
      </c>
      <c r="M282">
        <v>5.1851593298863464E-6</v>
      </c>
      <c r="N282">
        <v>1.0786078831790747E-5</v>
      </c>
      <c r="O282">
        <v>4.4424235718167897E-6</v>
      </c>
      <c r="P282">
        <v>5.5261109830979653E-6</v>
      </c>
      <c r="Q282">
        <v>6.8647184898154023E-6</v>
      </c>
      <c r="R282">
        <v>1.6989093500916932E-5</v>
      </c>
      <c r="S282">
        <v>1.7393584070136027E-5</v>
      </c>
      <c r="T282">
        <v>1.7474258839972113E-5</v>
      </c>
      <c r="U282">
        <v>1.7554859481775154E-5</v>
      </c>
      <c r="V282">
        <v>2.6598764412422151E-6</v>
      </c>
      <c r="W282">
        <v>1.5885689854520101E-5</v>
      </c>
      <c r="X282">
        <v>1.5922334925773108E-5</v>
      </c>
      <c r="Y282">
        <v>8.4586447646750607E-6</v>
      </c>
      <c r="Z282">
        <v>8.4586447646750607E-6</v>
      </c>
      <c r="AA282">
        <v>3.7041161347173278E-6</v>
      </c>
      <c r="AB282">
        <v>3.7959996114628189E-6</v>
      </c>
      <c r="AC282">
        <v>8.5674166191834769E-5</v>
      </c>
      <c r="AD282">
        <v>2.3771122991483873E-5</v>
      </c>
      <c r="AE282">
        <v>7.8279359174471266E-5</v>
      </c>
      <c r="AF282">
        <v>1.09103245708847E-4</v>
      </c>
      <c r="AG282">
        <v>7.3315523365646835E-8</v>
      </c>
      <c r="AH282">
        <v>6.3229610722839177E-5</v>
      </c>
      <c r="AI282">
        <v>5.5461239052361222E-5</v>
      </c>
      <c r="AJ282">
        <v>2.5502377416568577E-4</v>
      </c>
      <c r="AK282">
        <v>1.1070120625804591E-5</v>
      </c>
    </row>
    <row r="283" spans="1:37">
      <c r="A283" s="788">
        <v>44239</v>
      </c>
      <c r="B283">
        <v>4.4098328184267284E-6</v>
      </c>
      <c r="C283">
        <v>4.512609409858896E-6</v>
      </c>
      <c r="D283">
        <v>4.5508518624848196E-6</v>
      </c>
      <c r="E283">
        <v>5.2872368609200746E-6</v>
      </c>
      <c r="F283">
        <v>5.3622194367250126E-6</v>
      </c>
      <c r="G283">
        <v>1.9318530269615053E-5</v>
      </c>
      <c r="H283">
        <v>1.7223163560251464E-5</v>
      </c>
      <c r="I283">
        <v>2.0297526628911556E-5</v>
      </c>
      <c r="J283">
        <v>1.4951266613934422E-5</v>
      </c>
      <c r="K283">
        <v>9.502866433552981E-6</v>
      </c>
      <c r="L283">
        <v>-2.9718090128966426E-6</v>
      </c>
      <c r="M283">
        <v>-7.2980179648993734E-7</v>
      </c>
      <c r="N283">
        <v>6.2274153288456095E-6</v>
      </c>
      <c r="O283">
        <v>4.8215897674310783E-6</v>
      </c>
      <c r="P283">
        <v>5.5261109830979653E-6</v>
      </c>
      <c r="Q283">
        <v>7.2465657693001622E-6</v>
      </c>
      <c r="R283">
        <v>1.6989093500916932E-5</v>
      </c>
      <c r="S283">
        <v>1.7393584070136027E-5</v>
      </c>
      <c r="T283">
        <v>1.7474258839972113E-5</v>
      </c>
      <c r="U283">
        <v>1.7554859481775154E-5</v>
      </c>
      <c r="V283">
        <v>-1.0509090978911396E-5</v>
      </c>
      <c r="W283">
        <v>1.5885689854520101E-5</v>
      </c>
      <c r="X283">
        <v>1.5922334925773108E-5</v>
      </c>
      <c r="Y283">
        <v>8.4586447646750607E-6</v>
      </c>
      <c r="Z283">
        <v>8.4586447646750607E-6</v>
      </c>
      <c r="AA283">
        <v>3.7041161347173278E-6</v>
      </c>
      <c r="AB283">
        <v>3.7959996114628189E-6</v>
      </c>
      <c r="AC283">
        <v>6.3500937155064338E-5</v>
      </c>
      <c r="AD283">
        <v>1.5786674485335217E-4</v>
      </c>
      <c r="AE283">
        <v>4.112312607143509E-5</v>
      </c>
      <c r="AF283">
        <v>5.1663384225203449E-5</v>
      </c>
      <c r="AG283">
        <v>9.1148108049443627E-7</v>
      </c>
      <c r="AH283">
        <v>-1.0134223479594251E-5</v>
      </c>
      <c r="AI283">
        <v>-1.0782027278353202E-5</v>
      </c>
      <c r="AJ283">
        <v>9.2486801276214787E-6</v>
      </c>
      <c r="AK283">
        <v>2.7570858766012842E-5</v>
      </c>
    </row>
    <row r="284" spans="1:37">
      <c r="A284" s="788">
        <v>44244</v>
      </c>
      <c r="B284">
        <v>4.4098328184267284E-6</v>
      </c>
      <c r="C284">
        <v>4.512609409858896E-6</v>
      </c>
      <c r="D284">
        <v>4.5508518624848196E-6</v>
      </c>
      <c r="E284">
        <v>5.2872368609200746E-6</v>
      </c>
      <c r="F284">
        <v>5.3622194367250126E-6</v>
      </c>
      <c r="G284">
        <v>4.0903246867571852E-6</v>
      </c>
      <c r="H284">
        <v>2.5044385666234349E-6</v>
      </c>
      <c r="I284">
        <v>1.2071469774394927E-5</v>
      </c>
      <c r="J284">
        <v>1.0029831852239113E-5</v>
      </c>
      <c r="K284">
        <v>7.8721914764514633E-6</v>
      </c>
      <c r="L284">
        <v>4.839888078333843E-6</v>
      </c>
      <c r="M284">
        <v>1.3275221470786393E-5</v>
      </c>
      <c r="N284">
        <v>8.0145846407958752E-6</v>
      </c>
      <c r="O284">
        <v>8.4084528609977842E-6</v>
      </c>
      <c r="P284">
        <v>5.5261109830979653E-6</v>
      </c>
      <c r="Q284">
        <v>2.9907801712539593E-5</v>
      </c>
      <c r="R284">
        <v>1.6989093500916932E-5</v>
      </c>
      <c r="S284">
        <v>1.7393584070136027E-5</v>
      </c>
      <c r="T284">
        <v>1.7474258839972113E-5</v>
      </c>
      <c r="U284">
        <v>1.7554859481775154E-5</v>
      </c>
      <c r="V284">
        <v>-5.588930733218112E-5</v>
      </c>
      <c r="W284">
        <v>1.5885689854520101E-5</v>
      </c>
      <c r="X284">
        <v>1.5922334925773108E-5</v>
      </c>
      <c r="Y284">
        <v>8.4586447646750607E-6</v>
      </c>
      <c r="Z284">
        <v>8.4586447646750607E-6</v>
      </c>
      <c r="AA284">
        <v>3.7041161347173278E-6</v>
      </c>
      <c r="AB284">
        <v>3.7959996114628189E-6</v>
      </c>
      <c r="AC284">
        <v>1.3092841617318163E-4</v>
      </c>
      <c r="AD284">
        <v>3.3634526571276195E-4</v>
      </c>
      <c r="AE284">
        <v>-1.9479739982050659E-5</v>
      </c>
      <c r="AF284">
        <v>4.3255670972464079E-6</v>
      </c>
      <c r="AG284">
        <v>4.7236963038004289E-5</v>
      </c>
      <c r="AH284">
        <v>-2.4282866902329838E-5</v>
      </c>
      <c r="AI284">
        <v>8.2459465232713754E-5</v>
      </c>
      <c r="AJ284">
        <v>2.8562341327141859E-4</v>
      </c>
      <c r="AK284">
        <v>-8.6606922973342378E-6</v>
      </c>
    </row>
    <row r="285" spans="1:37">
      <c r="A285" s="788">
        <v>44245</v>
      </c>
      <c r="B285">
        <v>4.4098328184267284E-6</v>
      </c>
      <c r="C285">
        <v>4.512609409858896E-6</v>
      </c>
      <c r="D285">
        <v>4.5508518624848196E-6</v>
      </c>
      <c r="E285">
        <v>5.2872368609200746E-6</v>
      </c>
      <c r="F285">
        <v>5.3622194367250126E-6</v>
      </c>
      <c r="G285">
        <v>2.079319598379925E-5</v>
      </c>
      <c r="H285">
        <v>1.5025978072620205E-5</v>
      </c>
      <c r="I285">
        <v>1.1211233142643095E-5</v>
      </c>
      <c r="J285">
        <v>9.9075636284396749E-6</v>
      </c>
      <c r="K285">
        <v>8.3967139480023435E-6</v>
      </c>
      <c r="L285">
        <v>3.5048571022389299E-5</v>
      </c>
      <c r="M285">
        <v>3.6094918158596558E-6</v>
      </c>
      <c r="N285">
        <v>6.9209758406600486E-6</v>
      </c>
      <c r="O285">
        <v>4.8053794687277218E-6</v>
      </c>
      <c r="P285">
        <v>5.5261109830979653E-6</v>
      </c>
      <c r="Q285">
        <v>3.9623652785138576E-5</v>
      </c>
      <c r="R285">
        <v>1.6989093500916932E-5</v>
      </c>
      <c r="S285">
        <v>1.7393584070136027E-5</v>
      </c>
      <c r="T285">
        <v>1.7474258839972113E-5</v>
      </c>
      <c r="U285">
        <v>1.7554859481775154E-5</v>
      </c>
      <c r="V285">
        <v>2.0913274275489169E-5</v>
      </c>
      <c r="W285">
        <v>1.5885689854520101E-5</v>
      </c>
      <c r="X285">
        <v>1.5922334925773108E-5</v>
      </c>
      <c r="Y285">
        <v>8.4586447646750607E-6</v>
      </c>
      <c r="Z285">
        <v>8.4586447646750607E-6</v>
      </c>
      <c r="AA285">
        <v>3.7041161347173278E-6</v>
      </c>
      <c r="AB285">
        <v>3.7959996114628189E-6</v>
      </c>
      <c r="AC285">
        <v>-7.6655609227929691E-5</v>
      </c>
      <c r="AD285">
        <v>4.1073191938123535E-5</v>
      </c>
      <c r="AE285">
        <v>-3.9445717077793431E-5</v>
      </c>
      <c r="AF285">
        <v>-5.0974077959828334E-5</v>
      </c>
      <c r="AG285">
        <v>3.1019554061646473E-5</v>
      </c>
      <c r="AH285">
        <v>3.0333929706471974E-5</v>
      </c>
      <c r="AI285">
        <v>-7.9782525624344522E-5</v>
      </c>
      <c r="AJ285">
        <v>-7.0812478762224959E-5</v>
      </c>
      <c r="AK285">
        <v>-2.3368177182528927E-5</v>
      </c>
    </row>
    <row r="286" spans="1:37">
      <c r="A286" s="788">
        <v>44246</v>
      </c>
      <c r="B286">
        <v>4.4098328184267284E-6</v>
      </c>
      <c r="C286">
        <v>4.512609409858896E-6</v>
      </c>
      <c r="D286">
        <v>4.5508518624848196E-6</v>
      </c>
      <c r="E286">
        <v>5.2872368609200746E-6</v>
      </c>
      <c r="F286">
        <v>5.3622194367250126E-6</v>
      </c>
      <c r="G286">
        <v>1.7058838494008911E-5</v>
      </c>
      <c r="H286">
        <v>1.1840303686689423E-5</v>
      </c>
      <c r="I286">
        <v>1.0351511035992189E-5</v>
      </c>
      <c r="J286">
        <v>1.6600432202267258E-5</v>
      </c>
      <c r="K286">
        <v>6.6304273920252402E-6</v>
      </c>
      <c r="L286">
        <v>8.9835642319371803E-6</v>
      </c>
      <c r="M286">
        <v>2.4671862635449317E-5</v>
      </c>
      <c r="N286">
        <v>1.0560869197212243E-5</v>
      </c>
      <c r="O286">
        <v>4.8189766169812739E-6</v>
      </c>
      <c r="P286">
        <v>5.5261109830979653E-6</v>
      </c>
      <c r="Q286">
        <v>3.9748941729982337E-6</v>
      </c>
      <c r="R286">
        <v>1.6989093500916932E-5</v>
      </c>
      <c r="S286">
        <v>1.7393584070136027E-5</v>
      </c>
      <c r="T286">
        <v>1.7474258839972113E-5</v>
      </c>
      <c r="U286">
        <v>1.7554859481775154E-5</v>
      </c>
      <c r="V286">
        <v>-3.964422948495128E-5</v>
      </c>
      <c r="W286">
        <v>1.5885689854520101E-5</v>
      </c>
      <c r="X286">
        <v>1.5922334925773108E-5</v>
      </c>
      <c r="Y286">
        <v>8.4586447646750607E-6</v>
      </c>
      <c r="Z286">
        <v>8.4586447646750607E-6</v>
      </c>
      <c r="AA286">
        <v>3.7041161347173278E-6</v>
      </c>
      <c r="AB286">
        <v>3.7959996114628189E-6</v>
      </c>
      <c r="AC286">
        <v>2.9031381952021596E-5</v>
      </c>
      <c r="AD286">
        <v>1.7649400654923264E-4</v>
      </c>
      <c r="AE286">
        <v>2.3257144501048765E-5</v>
      </c>
      <c r="AF286">
        <v>-5.1779463243875612E-5</v>
      </c>
      <c r="AG286">
        <v>3.6228170749725841E-5</v>
      </c>
      <c r="AH286">
        <v>3.2252056018158281E-5</v>
      </c>
      <c r="AI286">
        <v>1.4700644992676315E-4</v>
      </c>
      <c r="AJ286">
        <v>2.6537281030094005E-4</v>
      </c>
      <c r="AK286">
        <v>-5.1878732942833848E-6</v>
      </c>
    </row>
    <row r="287" spans="1:37">
      <c r="A287" s="788">
        <v>44249</v>
      </c>
      <c r="B287">
        <v>4.4098328184267284E-6</v>
      </c>
      <c r="C287">
        <v>4.512609409858896E-6</v>
      </c>
      <c r="D287">
        <v>4.5508518624848196E-6</v>
      </c>
      <c r="E287">
        <v>5.2872368609200746E-6</v>
      </c>
      <c r="F287">
        <v>5.3622194367250126E-6</v>
      </c>
      <c r="G287">
        <v>2.4764522007387767E-5</v>
      </c>
      <c r="H287">
        <v>1.4601778324217207E-5</v>
      </c>
      <c r="I287">
        <v>9.8884691522187041E-6</v>
      </c>
      <c r="J287">
        <v>-1.4613837702987099E-5</v>
      </c>
      <c r="K287">
        <v>8.5749640779340564E-6</v>
      </c>
      <c r="L287">
        <v>9.63513538900429E-6</v>
      </c>
      <c r="M287">
        <v>1.2047673659111525E-5</v>
      </c>
      <c r="N287">
        <v>4.8438377468926326E-6</v>
      </c>
      <c r="O287">
        <v>6.5060132692877919E-6</v>
      </c>
      <c r="P287">
        <v>5.5261109830979653E-6</v>
      </c>
      <c r="Q287">
        <v>1.8131901716820664E-5</v>
      </c>
      <c r="R287">
        <v>1.6989093500916932E-5</v>
      </c>
      <c r="S287">
        <v>1.7393584070136027E-5</v>
      </c>
      <c r="T287">
        <v>1.7474258839972113E-5</v>
      </c>
      <c r="U287">
        <v>1.7554859481775154E-5</v>
      </c>
      <c r="V287">
        <v>-1.6061703910909866E-4</v>
      </c>
      <c r="W287">
        <v>1.5885689854520101E-5</v>
      </c>
      <c r="X287">
        <v>1.5922334925773108E-5</v>
      </c>
      <c r="Y287">
        <v>8.4586447646750607E-6</v>
      </c>
      <c r="Z287">
        <v>8.4586447646750607E-6</v>
      </c>
      <c r="AA287">
        <v>3.7041161347173278E-6</v>
      </c>
      <c r="AB287">
        <v>3.7959996114628189E-6</v>
      </c>
      <c r="AC287">
        <v>-3.3951908300007549E-4</v>
      </c>
      <c r="AD287">
        <v>-2.8692354368309303E-5</v>
      </c>
      <c r="AE287">
        <v>-6.9276672659357447E-5</v>
      </c>
      <c r="AF287">
        <v>-1.7103573733407709E-4</v>
      </c>
      <c r="AG287">
        <v>3.2255180736324719E-5</v>
      </c>
      <c r="AH287">
        <v>9.3222013637337404E-5</v>
      </c>
      <c r="AI287">
        <v>-2.5175860436481013E-4</v>
      </c>
      <c r="AJ287">
        <v>-4.4965686143062789E-4</v>
      </c>
      <c r="AK287">
        <v>-4.0915422068319439E-5</v>
      </c>
    </row>
    <row r="288" spans="1:37">
      <c r="A288" s="788">
        <v>44250</v>
      </c>
      <c r="B288">
        <v>4.4098328184267284E-6</v>
      </c>
      <c r="C288">
        <v>4.512609409858896E-6</v>
      </c>
      <c r="D288">
        <v>4.5508518624848196E-6</v>
      </c>
      <c r="E288">
        <v>5.2872368609200746E-6</v>
      </c>
      <c r="F288">
        <v>5.3622194367250126E-6</v>
      </c>
      <c r="G288">
        <v>1.5622467236553918E-5</v>
      </c>
      <c r="H288">
        <v>1.3190405891366196E-5</v>
      </c>
      <c r="I288">
        <v>1.437975069651003E-5</v>
      </c>
      <c r="J288">
        <v>2.6040574149914164E-5</v>
      </c>
      <c r="K288">
        <v>7.6450707247715852E-6</v>
      </c>
      <c r="L288">
        <v>1.0259807544939576E-4</v>
      </c>
      <c r="M288">
        <v>1.3649281660644875E-5</v>
      </c>
      <c r="N288">
        <v>2.8299591549512118E-7</v>
      </c>
      <c r="O288">
        <v>5.7138713490232364E-6</v>
      </c>
      <c r="P288">
        <v>5.5261109830979653E-6</v>
      </c>
      <c r="Q288">
        <v>7.7571302062651174E-6</v>
      </c>
      <c r="R288">
        <v>1.6989093500916932E-5</v>
      </c>
      <c r="S288">
        <v>1.7393584070136027E-5</v>
      </c>
      <c r="T288">
        <v>1.7474258839972113E-5</v>
      </c>
      <c r="U288">
        <v>1.7554859481775154E-5</v>
      </c>
      <c r="V288">
        <v>-2.4199767378933814E-5</v>
      </c>
      <c r="W288">
        <v>1.5885689854520101E-5</v>
      </c>
      <c r="X288">
        <v>1.5922334925773108E-5</v>
      </c>
      <c r="Y288">
        <v>8.4586447646750607E-6</v>
      </c>
      <c r="Z288">
        <v>8.4586447646750607E-6</v>
      </c>
      <c r="AA288">
        <v>3.7041161347173278E-6</v>
      </c>
      <c r="AB288">
        <v>3.7959996114628189E-6</v>
      </c>
      <c r="AC288">
        <v>2.0678375867443368E-4</v>
      </c>
      <c r="AD288">
        <v>1.0835254132834927E-5</v>
      </c>
      <c r="AE288">
        <v>6.4929382010692205E-6</v>
      </c>
      <c r="AF288">
        <v>5.0164204634861603E-5</v>
      </c>
      <c r="AG288">
        <v>-4.0467371855691385E-5</v>
      </c>
      <c r="AH288">
        <v>-1.2033676067357834E-5</v>
      </c>
      <c r="AI288">
        <v>1.8867872443797396E-5</v>
      </c>
      <c r="AJ288">
        <v>1.8477997595682251E-4</v>
      </c>
      <c r="AK288">
        <v>1.0265189399522035E-5</v>
      </c>
    </row>
    <row r="289" spans="1:37">
      <c r="A289" s="788">
        <v>44251</v>
      </c>
      <c r="B289">
        <v>4.4098328184267284E-6</v>
      </c>
      <c r="C289">
        <v>4.512609409858896E-6</v>
      </c>
      <c r="D289">
        <v>4.5508518624848196E-6</v>
      </c>
      <c r="E289">
        <v>5.2872368609200746E-6</v>
      </c>
      <c r="F289">
        <v>5.3622194367250126E-6</v>
      </c>
      <c r="G289">
        <v>1.4597387934415451E-5</v>
      </c>
      <c r="H289">
        <v>7.0888715142032767E-6</v>
      </c>
      <c r="I289">
        <v>4.4831446434869802E-7</v>
      </c>
      <c r="J289">
        <v>5.8457064453932623E-6</v>
      </c>
      <c r="K289">
        <v>1.2104895267412985E-5</v>
      </c>
      <c r="L289">
        <v>9.4247645072812252E-6</v>
      </c>
      <c r="M289">
        <v>2.2678112791487595E-5</v>
      </c>
      <c r="N289">
        <v>5.6131004128360477E-6</v>
      </c>
      <c r="O289">
        <v>4.0824663714573719E-6</v>
      </c>
      <c r="P289">
        <v>5.5261109830979653E-6</v>
      </c>
      <c r="Q289">
        <v>6.5103558596533161E-6</v>
      </c>
      <c r="R289">
        <v>1.6989093500916932E-5</v>
      </c>
      <c r="S289">
        <v>1.7393584070136027E-5</v>
      </c>
      <c r="T289">
        <v>1.7474258839972113E-5</v>
      </c>
      <c r="U289">
        <v>1.7554859481775154E-5</v>
      </c>
      <c r="V289">
        <v>-6.42638699389766E-5</v>
      </c>
      <c r="W289">
        <v>1.5885689854520101E-5</v>
      </c>
      <c r="X289">
        <v>1.5922334925773108E-5</v>
      </c>
      <c r="Y289">
        <v>8.4586447646750607E-6</v>
      </c>
      <c r="Z289">
        <v>8.4586447646750607E-6</v>
      </c>
      <c r="AA289">
        <v>3.7041161347173278E-6</v>
      </c>
      <c r="AB289">
        <v>3.7959996114628189E-6</v>
      </c>
      <c r="AC289">
        <v>1.6904809576313018E-4</v>
      </c>
      <c r="AD289">
        <v>5.4121230734566211E-5</v>
      </c>
      <c r="AE289">
        <v>5.4694061693932876E-5</v>
      </c>
      <c r="AF289">
        <v>6.1855914696457015E-5</v>
      </c>
      <c r="AG289">
        <v>4.4764914013171173E-5</v>
      </c>
      <c r="AH289">
        <v>2.9891383998281729E-5</v>
      </c>
      <c r="AI289">
        <v>6.9738108653687463E-5</v>
      </c>
      <c r="AJ289">
        <v>2.7567456545009582E-4</v>
      </c>
      <c r="AK289">
        <v>5.5236055893502782E-5</v>
      </c>
    </row>
    <row r="290" spans="1:37">
      <c r="A290" s="788">
        <v>44252</v>
      </c>
      <c r="B290">
        <v>4.4098328184267284E-6</v>
      </c>
      <c r="C290">
        <v>4.512609409858896E-6</v>
      </c>
      <c r="D290">
        <v>4.5508518624848196E-6</v>
      </c>
      <c r="E290">
        <v>5.2872368609200746E-6</v>
      </c>
      <c r="F290">
        <v>5.3622194367250126E-6</v>
      </c>
      <c r="G290">
        <v>1.4428981924652362E-6</v>
      </c>
      <c r="H290">
        <v>7.2964697536789912E-6</v>
      </c>
      <c r="I290">
        <v>7.649008985725913E-6</v>
      </c>
      <c r="J290">
        <v>1.4541360631221778E-5</v>
      </c>
      <c r="K290">
        <v>4.5857928691873439E-6</v>
      </c>
      <c r="L290">
        <v>-1.2757610091802009E-5</v>
      </c>
      <c r="M290">
        <v>1.0658181917921184E-5</v>
      </c>
      <c r="N290">
        <v>8.0081703942767034E-6</v>
      </c>
      <c r="O290">
        <v>4.9289999147674737E-6</v>
      </c>
      <c r="P290">
        <v>5.5261109830979653E-6</v>
      </c>
      <c r="Q290">
        <v>5.2228157797884477E-7</v>
      </c>
      <c r="R290">
        <v>1.6989093500916932E-5</v>
      </c>
      <c r="S290">
        <v>1.7393584070136027E-5</v>
      </c>
      <c r="T290">
        <v>1.7474258839972113E-5</v>
      </c>
      <c r="U290">
        <v>1.7554859481775154E-5</v>
      </c>
      <c r="V290">
        <v>-6.9677757547014001E-5</v>
      </c>
      <c r="W290">
        <v>1.5885689854520101E-5</v>
      </c>
      <c r="X290">
        <v>1.5922334925773108E-5</v>
      </c>
      <c r="Y290">
        <v>8.4586447646750607E-6</v>
      </c>
      <c r="Z290">
        <v>8.4586447646750607E-6</v>
      </c>
      <c r="AA290">
        <v>3.7041161347173278E-6</v>
      </c>
      <c r="AB290">
        <v>3.7959996114628189E-6</v>
      </c>
      <c r="AC290">
        <v>-3.2328623589800436E-4</v>
      </c>
      <c r="AD290">
        <v>3.5344525683439486E-5</v>
      </c>
      <c r="AE290">
        <v>-8.466240713725926E-5</v>
      </c>
      <c r="AF290">
        <v>-3.743752898502956E-4</v>
      </c>
      <c r="AG290">
        <v>-3.4356299994864339E-6</v>
      </c>
      <c r="AH290">
        <v>-2.4857552756322176E-5</v>
      </c>
      <c r="AI290">
        <v>-2.7664529565405772E-4</v>
      </c>
      <c r="AJ290">
        <v>-7.3859079457449519E-4</v>
      </c>
      <c r="AK290">
        <v>-1.2192241270048199E-4</v>
      </c>
    </row>
    <row r="291" spans="1:37">
      <c r="A291" s="788">
        <v>44253</v>
      </c>
      <c r="B291">
        <v>4.4098328184267284E-6</v>
      </c>
      <c r="C291">
        <v>4.512609409858896E-6</v>
      </c>
      <c r="D291">
        <v>4.5508518624848196E-6</v>
      </c>
      <c r="E291">
        <v>5.2872368609200746E-6</v>
      </c>
      <c r="F291">
        <v>5.3622194367250126E-6</v>
      </c>
      <c r="G291">
        <v>1.4783259204648402E-5</v>
      </c>
      <c r="H291">
        <v>2.4335855652412873E-5</v>
      </c>
      <c r="I291">
        <v>1.589629521446909E-5</v>
      </c>
      <c r="J291">
        <v>-1.1133606288353804E-6</v>
      </c>
      <c r="K291">
        <v>1.582444046741216E-5</v>
      </c>
      <c r="L291">
        <v>5.4977059090731473E-6</v>
      </c>
      <c r="M291">
        <v>2.4616421065826445E-5</v>
      </c>
      <c r="N291">
        <v>1.3738755962839378E-5</v>
      </c>
      <c r="O291">
        <v>4.9304236491849454E-6</v>
      </c>
      <c r="P291">
        <v>5.5261109830979653E-6</v>
      </c>
      <c r="Q291">
        <v>4.5913258013570162E-6</v>
      </c>
      <c r="R291">
        <v>1.6989093500916932E-5</v>
      </c>
      <c r="S291">
        <v>1.7393584070136027E-5</v>
      </c>
      <c r="T291">
        <v>1.7474258839972113E-5</v>
      </c>
      <c r="U291">
        <v>1.7554859481775154E-5</v>
      </c>
      <c r="V291">
        <v>-4.343377184307329E-5</v>
      </c>
      <c r="W291">
        <v>1.5885689854520101E-5</v>
      </c>
      <c r="X291">
        <v>1.5922334925773108E-5</v>
      </c>
      <c r="Y291">
        <v>8.4586447646750607E-6</v>
      </c>
      <c r="Z291">
        <v>8.4586447646750607E-6</v>
      </c>
      <c r="AA291">
        <v>3.7041161347173278E-6</v>
      </c>
      <c r="AB291">
        <v>3.7959996114628189E-6</v>
      </c>
      <c r="AC291">
        <v>-1.9725244185097581E-4</v>
      </c>
      <c r="AD291">
        <v>-1.0175717583524869E-4</v>
      </c>
      <c r="AE291">
        <v>-1.56174699783726E-4</v>
      </c>
      <c r="AF291">
        <v>-2.2984208671615326E-4</v>
      </c>
      <c r="AG291">
        <v>-4.2645016736808654E-6</v>
      </c>
      <c r="AH291">
        <v>-3.1335666997037718E-5</v>
      </c>
      <c r="AI291">
        <v>-1.4940181385476148E-4</v>
      </c>
      <c r="AJ291">
        <v>-2.5215922245096781E-4</v>
      </c>
      <c r="AK291">
        <v>-9.4130003134346161E-6</v>
      </c>
    </row>
    <row r="292" spans="1:37">
      <c r="A292" s="788">
        <v>44256</v>
      </c>
      <c r="B292">
        <v>4.4098328184267284E-6</v>
      </c>
      <c r="C292">
        <v>4.512609409858896E-6</v>
      </c>
      <c r="D292">
        <v>4.5508518624848196E-6</v>
      </c>
      <c r="E292">
        <v>5.2872368609200746E-6</v>
      </c>
      <c r="F292">
        <v>5.3622194367250126E-6</v>
      </c>
      <c r="G292">
        <v>1.0641733063692982E-5</v>
      </c>
      <c r="H292">
        <v>9.0634916472211556E-6</v>
      </c>
      <c r="I292">
        <v>3.9663266922910623E-5</v>
      </c>
      <c r="J292">
        <v>1.2261590859634454E-5</v>
      </c>
      <c r="K292">
        <v>9.644203073531799E-6</v>
      </c>
      <c r="L292">
        <v>-4.8541976021255096E-6</v>
      </c>
      <c r="M292">
        <v>8.3269827698359221E-6</v>
      </c>
      <c r="N292">
        <v>3.8101771290826037E-7</v>
      </c>
      <c r="O292">
        <v>7.3950209745134997E-6</v>
      </c>
      <c r="P292">
        <v>5.5261109830979653E-6</v>
      </c>
      <c r="Q292">
        <v>1.4026605475088162E-5</v>
      </c>
      <c r="R292">
        <v>1.5376649177256232E-5</v>
      </c>
      <c r="S292">
        <v>1.5781110123059607E-5</v>
      </c>
      <c r="T292">
        <v>1.5861778984569422E-5</v>
      </c>
      <c r="U292">
        <v>1.5942373723473403E-5</v>
      </c>
      <c r="V292">
        <v>-8.6664840942145112E-5</v>
      </c>
      <c r="W292">
        <v>1.441979907688129E-5</v>
      </c>
      <c r="X292">
        <v>1.4456441464378856E-5</v>
      </c>
      <c r="Y292">
        <v>8.4586447646750607E-6</v>
      </c>
      <c r="Z292">
        <v>8.4586447646750607E-6</v>
      </c>
      <c r="AA292">
        <v>3.7041161347173278E-6</v>
      </c>
      <c r="AB292">
        <v>3.7959996114628189E-6</v>
      </c>
      <c r="AC292">
        <v>2.1275426176865509E-4</v>
      </c>
      <c r="AD292">
        <v>-4.2937846301388532E-5</v>
      </c>
      <c r="AE292">
        <v>1.2067709154733874E-4</v>
      </c>
      <c r="AF292">
        <v>1.954702631732419E-4</v>
      </c>
      <c r="AG292">
        <v>3.2658930506515025E-5</v>
      </c>
      <c r="AH292">
        <v>3.7328870140669322E-5</v>
      </c>
      <c r="AI292">
        <v>9.9510030379259547E-5</v>
      </c>
      <c r="AJ292">
        <v>3.5587017139480649E-4</v>
      </c>
      <c r="AK292">
        <v>9.6513468741482589E-5</v>
      </c>
    </row>
    <row r="293" spans="1:37">
      <c r="A293" s="788">
        <v>44257</v>
      </c>
      <c r="B293">
        <v>4.4098328184267284E-6</v>
      </c>
      <c r="C293">
        <v>4.512609409858896E-6</v>
      </c>
      <c r="D293">
        <v>4.5508518624848196E-6</v>
      </c>
      <c r="E293">
        <v>5.2872368609200746E-6</v>
      </c>
      <c r="F293">
        <v>5.3622194367250126E-6</v>
      </c>
      <c r="G293">
        <v>7.5598135103263077E-6</v>
      </c>
      <c r="H293">
        <v>1.8957424819588197E-5</v>
      </c>
      <c r="I293">
        <v>2.3544540562926385E-5</v>
      </c>
      <c r="J293">
        <v>1.2490873557533178E-5</v>
      </c>
      <c r="K293">
        <v>5.3457195826354115E-6</v>
      </c>
      <c r="L293">
        <v>2.0235980999876803E-5</v>
      </c>
      <c r="M293">
        <v>9.6761874585240557E-6</v>
      </c>
      <c r="N293">
        <v>1.262993466046396E-5</v>
      </c>
      <c r="O293">
        <v>4.8885514113479189E-6</v>
      </c>
      <c r="P293">
        <v>5.5261109830979653E-6</v>
      </c>
      <c r="Q293">
        <v>5.9727834217611079E-6</v>
      </c>
      <c r="R293">
        <v>1.5376649177256232E-5</v>
      </c>
      <c r="S293">
        <v>1.5781110123059607E-5</v>
      </c>
      <c r="T293">
        <v>1.5861778984569422E-5</v>
      </c>
      <c r="U293">
        <v>1.5942373723473403E-5</v>
      </c>
      <c r="V293">
        <v>-5.1387468212090065E-5</v>
      </c>
      <c r="W293">
        <v>1.441979907688129E-5</v>
      </c>
      <c r="X293">
        <v>1.4456441464378856E-5</v>
      </c>
      <c r="Y293">
        <v>8.4586447646750607E-6</v>
      </c>
      <c r="Z293">
        <v>8.4586447646750607E-6</v>
      </c>
      <c r="AA293">
        <v>3.7041161347173278E-6</v>
      </c>
      <c r="AB293">
        <v>3.7959996114628189E-6</v>
      </c>
      <c r="AC293">
        <v>3.9641821428348933E-5</v>
      </c>
      <c r="AD293">
        <v>-4.615877494263954E-5</v>
      </c>
      <c r="AE293">
        <v>-2.3737465096596023E-7</v>
      </c>
      <c r="AF293">
        <v>-7.9947568602806168E-5</v>
      </c>
      <c r="AG293">
        <v>-3.6927800461872276E-5</v>
      </c>
      <c r="AH293">
        <v>-1.6943154592387045E-5</v>
      </c>
      <c r="AI293">
        <v>-9.2898666708163274E-6</v>
      </c>
      <c r="AJ293">
        <v>-8.4228977246167405E-5</v>
      </c>
      <c r="AK293">
        <v>-2.6648680298432259E-5</v>
      </c>
    </row>
    <row r="294" spans="1:37">
      <c r="A294" s="788">
        <v>44258</v>
      </c>
      <c r="B294">
        <v>4.4098328184267284E-6</v>
      </c>
      <c r="C294">
        <v>4.512609409858896E-6</v>
      </c>
      <c r="D294">
        <v>4.5508518624848196E-6</v>
      </c>
      <c r="E294">
        <v>5.2872368609200746E-6</v>
      </c>
      <c r="F294">
        <v>5.3622194367250126E-6</v>
      </c>
      <c r="G294">
        <v>1.5973337542078524E-5</v>
      </c>
      <c r="H294">
        <v>1.0464804123888881E-5</v>
      </c>
      <c r="I294">
        <v>7.794093721656736E-6</v>
      </c>
      <c r="J294">
        <v>1.5146422504517433E-5</v>
      </c>
      <c r="K294">
        <v>5.1390418631171999E-6</v>
      </c>
      <c r="L294">
        <v>2.8709743743092989E-6</v>
      </c>
      <c r="M294">
        <v>8.7590841282576551E-7</v>
      </c>
      <c r="N294">
        <v>1.6146944380381002E-5</v>
      </c>
      <c r="O294">
        <v>4.9119745110957072E-6</v>
      </c>
      <c r="P294">
        <v>5.5261109830979653E-6</v>
      </c>
      <c r="Q294">
        <v>9.3781164139556956E-6</v>
      </c>
      <c r="R294">
        <v>1.5376649177256232E-5</v>
      </c>
      <c r="S294">
        <v>1.5781110123059607E-5</v>
      </c>
      <c r="T294">
        <v>1.5861778984569422E-5</v>
      </c>
      <c r="U294">
        <v>1.5942373723473403E-5</v>
      </c>
      <c r="V294">
        <v>3.9228831978994186E-5</v>
      </c>
      <c r="W294">
        <v>1.441979907688129E-5</v>
      </c>
      <c r="X294">
        <v>1.4456441464378856E-5</v>
      </c>
      <c r="Y294">
        <v>8.4586447646750607E-6</v>
      </c>
      <c r="Z294">
        <v>8.4586447646750607E-6</v>
      </c>
      <c r="AA294">
        <v>3.7041161347173278E-6</v>
      </c>
      <c r="AB294">
        <v>3.7959996114628189E-6</v>
      </c>
      <c r="AC294">
        <v>-9.2965128247449188E-5</v>
      </c>
      <c r="AD294">
        <v>2.085247948507063E-4</v>
      </c>
      <c r="AE294">
        <v>7.1458563812110137E-5</v>
      </c>
      <c r="AF294">
        <v>-1.1284891349514493E-4</v>
      </c>
      <c r="AG294">
        <v>-2.4400031539064671E-5</v>
      </c>
      <c r="AH294">
        <v>-1.7109095462904954E-5</v>
      </c>
      <c r="AI294">
        <v>-1.2971798512441458E-4</v>
      </c>
      <c r="AJ294">
        <v>-1.5342660375285144E-4</v>
      </c>
      <c r="AK294">
        <v>-7.2032418838940965E-5</v>
      </c>
    </row>
    <row r="295" spans="1:37">
      <c r="A295" s="788">
        <v>44259</v>
      </c>
      <c r="B295">
        <v>4.4098328184267284E-6</v>
      </c>
      <c r="C295">
        <v>4.512609409858896E-6</v>
      </c>
      <c r="D295">
        <v>4.5508518624848196E-6</v>
      </c>
      <c r="E295">
        <v>5.2872368609200746E-6</v>
      </c>
      <c r="F295">
        <v>5.3622194367250126E-6</v>
      </c>
      <c r="G295">
        <v>2.9708859250320076E-5</v>
      </c>
      <c r="H295">
        <v>2.5923013940767702E-5</v>
      </c>
      <c r="I295">
        <v>1.9044116019803424E-5</v>
      </c>
      <c r="J295">
        <v>9.2967668368203261E-6</v>
      </c>
      <c r="K295">
        <v>1.2822190496200393E-5</v>
      </c>
      <c r="L295">
        <v>3.1427959735810873E-5</v>
      </c>
      <c r="M295">
        <v>2.8666250233391113E-5</v>
      </c>
      <c r="N295">
        <v>1.3914646148373323E-5</v>
      </c>
      <c r="O295">
        <v>4.8830139566646836E-6</v>
      </c>
      <c r="P295">
        <v>5.5261109830979653E-6</v>
      </c>
      <c r="Q295">
        <v>6.8083035411916629E-6</v>
      </c>
      <c r="R295">
        <v>1.5376649177256232E-5</v>
      </c>
      <c r="S295">
        <v>1.5781110123059607E-5</v>
      </c>
      <c r="T295">
        <v>1.5861778984569422E-5</v>
      </c>
      <c r="U295">
        <v>1.5942373723473403E-5</v>
      </c>
      <c r="V295">
        <v>2.07288864056316E-4</v>
      </c>
      <c r="W295">
        <v>1.441979907688129E-5</v>
      </c>
      <c r="X295">
        <v>1.4456441464378856E-5</v>
      </c>
      <c r="Y295">
        <v>8.4586447646750607E-6</v>
      </c>
      <c r="Z295">
        <v>8.4586447646750607E-6</v>
      </c>
      <c r="AA295">
        <v>3.7041161347173278E-6</v>
      </c>
      <c r="AB295">
        <v>3.7959996114628189E-6</v>
      </c>
      <c r="AC295">
        <v>5.79528452167577E-6</v>
      </c>
      <c r="AD295">
        <v>2.0503214597934473E-4</v>
      </c>
      <c r="AE295">
        <v>-8.7251384737419002E-5</v>
      </c>
      <c r="AF295">
        <v>-8.6730832182982387E-5</v>
      </c>
      <c r="AG295">
        <v>-3.1884206727164075E-5</v>
      </c>
      <c r="AH295">
        <v>-1.3924848418205293E-5</v>
      </c>
      <c r="AI295">
        <v>-5.7962557703894473E-6</v>
      </c>
      <c r="AJ295">
        <v>-4.709207225991191E-4</v>
      </c>
      <c r="AK295">
        <v>-6.6831436875892665E-5</v>
      </c>
    </row>
    <row r="296" spans="1:37">
      <c r="A296" s="788">
        <v>44260</v>
      </c>
      <c r="B296">
        <v>4.4098328184267284E-6</v>
      </c>
      <c r="C296">
        <v>4.512609409858896E-6</v>
      </c>
      <c r="D296">
        <v>4.5508518624848196E-6</v>
      </c>
      <c r="E296">
        <v>5.2872368609200746E-6</v>
      </c>
      <c r="F296">
        <v>5.3622194367250126E-6</v>
      </c>
      <c r="G296">
        <v>2.2471288330336849E-5</v>
      </c>
      <c r="H296">
        <v>1.7430327469037365E-5</v>
      </c>
      <c r="I296">
        <v>2.2689181398168045E-5</v>
      </c>
      <c r="J296">
        <v>9.9659430666747552E-7</v>
      </c>
      <c r="K296">
        <v>4.8387240575664239E-6</v>
      </c>
      <c r="L296">
        <v>2.4985688455302582E-5</v>
      </c>
      <c r="M296">
        <v>-1.5760676132691744E-5</v>
      </c>
      <c r="N296">
        <v>1.0392891084580924E-5</v>
      </c>
      <c r="O296">
        <v>4.9000098274731838E-6</v>
      </c>
      <c r="P296">
        <v>5.5261109830979653E-6</v>
      </c>
      <c r="Q296">
        <v>9.2540015495785619E-6</v>
      </c>
      <c r="R296">
        <v>1.5376649177256232E-5</v>
      </c>
      <c r="S296">
        <v>1.5781110123059607E-5</v>
      </c>
      <c r="T296">
        <v>1.5861778984569422E-5</v>
      </c>
      <c r="U296">
        <v>1.5942373723473403E-5</v>
      </c>
      <c r="V296">
        <v>2.0129675222599986E-4</v>
      </c>
      <c r="W296">
        <v>1.441979907688129E-5</v>
      </c>
      <c r="X296">
        <v>1.4456441464378856E-5</v>
      </c>
      <c r="Y296">
        <v>8.4586447646750607E-6</v>
      </c>
      <c r="Z296">
        <v>8.4586447646750607E-6</v>
      </c>
      <c r="AA296">
        <v>3.7041161347173278E-6</v>
      </c>
      <c r="AB296">
        <v>3.7959996114628189E-6</v>
      </c>
      <c r="AC296">
        <v>1.5800545135645773E-4</v>
      </c>
      <c r="AD296">
        <v>2.7627347306807826E-4</v>
      </c>
      <c r="AE296">
        <v>4.6574019131789826E-5</v>
      </c>
      <c r="AF296">
        <v>1.3529257725914401E-4</v>
      </c>
      <c r="AG296">
        <v>-1.9418661189052334E-5</v>
      </c>
      <c r="AH296">
        <v>-2.9779791733774987E-6</v>
      </c>
      <c r="AI296">
        <v>1.8603876907887561E-4</v>
      </c>
      <c r="AJ296">
        <v>2.4669642734236329E-4</v>
      </c>
      <c r="AK296">
        <v>9.8237656628108469E-5</v>
      </c>
    </row>
    <row r="297" spans="1:37">
      <c r="A297" s="788">
        <v>44263</v>
      </c>
      <c r="B297">
        <v>4.4098328184267284E-6</v>
      </c>
      <c r="C297">
        <v>4.512609409858896E-6</v>
      </c>
      <c r="D297">
        <v>4.5508518624848196E-6</v>
      </c>
      <c r="E297">
        <v>5.2872368609200746E-6</v>
      </c>
      <c r="F297">
        <v>5.3622194367250126E-6</v>
      </c>
      <c r="G297">
        <v>-6.7756454460479174E-6</v>
      </c>
      <c r="H297">
        <v>1.1443319357312019E-6</v>
      </c>
      <c r="I297">
        <v>1.6090790834411449E-5</v>
      </c>
      <c r="J297">
        <v>-8.5930907589670368E-6</v>
      </c>
      <c r="K297">
        <v>-7.1882549049746566E-7</v>
      </c>
      <c r="L297">
        <v>6.1871569559173168E-6</v>
      </c>
      <c r="M297">
        <v>-4.0895447723869439E-6</v>
      </c>
      <c r="N297">
        <v>-5.7156102526505496E-7</v>
      </c>
      <c r="O297">
        <v>6.1233774016358212E-6</v>
      </c>
      <c r="P297">
        <v>5.5261109830979653E-6</v>
      </c>
      <c r="Q297">
        <v>1.5166363672328487E-5</v>
      </c>
      <c r="R297">
        <v>1.5376649177256232E-5</v>
      </c>
      <c r="S297">
        <v>1.5781110123059607E-5</v>
      </c>
      <c r="T297">
        <v>1.5861778984569422E-5</v>
      </c>
      <c r="U297">
        <v>1.5942373723473403E-5</v>
      </c>
      <c r="V297">
        <v>-1.2961592383736644E-4</v>
      </c>
      <c r="W297">
        <v>1.441979907688129E-5</v>
      </c>
      <c r="X297">
        <v>1.4456441464378856E-5</v>
      </c>
      <c r="Y297">
        <v>8.4586447646750607E-6</v>
      </c>
      <c r="Z297">
        <v>8.4586447646750607E-6</v>
      </c>
      <c r="AA297">
        <v>3.7041161347173278E-6</v>
      </c>
      <c r="AB297">
        <v>3.7959996114628189E-6</v>
      </c>
      <c r="AC297">
        <v>-8.5673064724622883E-5</v>
      </c>
      <c r="AD297">
        <v>-3.2884318574322168E-5</v>
      </c>
      <c r="AE297">
        <v>-1.4446134904086417E-5</v>
      </c>
      <c r="AF297">
        <v>-3.7152496665060491E-5</v>
      </c>
      <c r="AG297">
        <v>-1.6628386543011687E-5</v>
      </c>
      <c r="AH297">
        <v>-4.593246391550787E-5</v>
      </c>
      <c r="AI297">
        <v>-5.3523729555839616E-4</v>
      </c>
      <c r="AJ297">
        <v>-5.552746737498476E-4</v>
      </c>
      <c r="AK297">
        <v>-2.437631523752093E-5</v>
      </c>
    </row>
    <row r="298" spans="1:37">
      <c r="A298" s="788">
        <v>44264</v>
      </c>
      <c r="B298">
        <v>4.4098328184267284E-6</v>
      </c>
      <c r="C298">
        <v>4.512609409858896E-6</v>
      </c>
      <c r="D298">
        <v>4.5508518624848196E-6</v>
      </c>
      <c r="E298">
        <v>5.2872368609200746E-6</v>
      </c>
      <c r="F298">
        <v>5.3622194367250126E-6</v>
      </c>
      <c r="G298">
        <v>2.5274002003214948E-6</v>
      </c>
      <c r="H298">
        <v>3.7970259880665934E-6</v>
      </c>
      <c r="I298">
        <v>1.5600461346436134E-5</v>
      </c>
      <c r="J298">
        <v>2.0481601202516233E-5</v>
      </c>
      <c r="K298">
        <v>2.5102547382618925E-5</v>
      </c>
      <c r="L298">
        <v>-4.789280676644126E-6</v>
      </c>
      <c r="M298">
        <v>3.4797955096354373E-5</v>
      </c>
      <c r="N298">
        <v>7.9360444502873405E-5</v>
      </c>
      <c r="O298">
        <v>4.939347274273587E-6</v>
      </c>
      <c r="P298">
        <v>5.5261109830979653E-6</v>
      </c>
      <c r="Q298">
        <v>5.8603736798588107E-6</v>
      </c>
      <c r="R298">
        <v>1.5376649177256232E-5</v>
      </c>
      <c r="S298">
        <v>1.5781110123059607E-5</v>
      </c>
      <c r="T298">
        <v>1.5861778984569422E-5</v>
      </c>
      <c r="U298">
        <v>1.5942373723473403E-5</v>
      </c>
      <c r="V298">
        <v>-6.8832963011693739E-5</v>
      </c>
      <c r="W298">
        <v>1.441979907688129E-5</v>
      </c>
      <c r="X298">
        <v>1.4456441464378856E-5</v>
      </c>
      <c r="Y298">
        <v>8.4586447646750607E-6</v>
      </c>
      <c r="Z298">
        <v>8.4586447646750607E-6</v>
      </c>
      <c r="AA298">
        <v>3.7041161347173278E-6</v>
      </c>
      <c r="AB298">
        <v>3.7959996114628189E-6</v>
      </c>
      <c r="AC298">
        <v>7.1699825633897437E-5</v>
      </c>
      <c r="AD298">
        <v>-2.3099108872071396E-4</v>
      </c>
      <c r="AE298">
        <v>-7.3010469274287229E-5</v>
      </c>
      <c r="AF298">
        <v>7.0188407904725472E-5</v>
      </c>
      <c r="AG298">
        <v>-3.7146150848510475E-6</v>
      </c>
      <c r="AH298">
        <v>-4.1163905300511952E-7</v>
      </c>
      <c r="AI298">
        <v>3.7004156109821108E-5</v>
      </c>
      <c r="AJ298">
        <v>-1.7839100332865123E-4</v>
      </c>
      <c r="AK298">
        <v>6.7971990600269595E-5</v>
      </c>
    </row>
    <row r="299" spans="1:37">
      <c r="A299" s="788">
        <v>44265</v>
      </c>
      <c r="B299">
        <v>4.4098328184267284E-6</v>
      </c>
      <c r="C299">
        <v>4.512609409858896E-6</v>
      </c>
      <c r="D299">
        <v>4.5508518624848196E-6</v>
      </c>
      <c r="E299">
        <v>5.2872368609200746E-6</v>
      </c>
      <c r="F299">
        <v>5.3622194367250126E-6</v>
      </c>
      <c r="G299">
        <v>6.4525519762952402E-6</v>
      </c>
      <c r="H299">
        <v>6.813392013833663E-6</v>
      </c>
      <c r="I299">
        <v>7.5572409436517768E-6</v>
      </c>
      <c r="J299">
        <v>3.7285666616980964E-6</v>
      </c>
      <c r="K299">
        <v>2.6331854570969426E-6</v>
      </c>
      <c r="L299">
        <v>2.9657976913881611E-6</v>
      </c>
      <c r="M299">
        <v>-2.7730623768235321E-6</v>
      </c>
      <c r="N299">
        <v>-2.2498831927464381E-7</v>
      </c>
      <c r="O299">
        <v>4.9689269671091555E-6</v>
      </c>
      <c r="P299">
        <v>5.5261109830979653E-6</v>
      </c>
      <c r="Q299">
        <v>1.0448221914529654E-5</v>
      </c>
      <c r="R299">
        <v>1.5376649177256232E-5</v>
      </c>
      <c r="S299">
        <v>1.5781110123059607E-5</v>
      </c>
      <c r="T299">
        <v>1.5861778984569422E-5</v>
      </c>
      <c r="U299">
        <v>1.5942373723473403E-5</v>
      </c>
      <c r="V299">
        <v>3.7271361888674642E-5</v>
      </c>
      <c r="W299">
        <v>1.441979907688129E-5</v>
      </c>
      <c r="X299">
        <v>1.4456441464378856E-5</v>
      </c>
      <c r="Y299">
        <v>8.4586447646750607E-6</v>
      </c>
      <c r="Z299">
        <v>8.4586447646750607E-6</v>
      </c>
      <c r="AA299">
        <v>3.7041161347173278E-6</v>
      </c>
      <c r="AB299">
        <v>3.7959996114628189E-6</v>
      </c>
      <c r="AC299">
        <v>7.0379902697548233E-5</v>
      </c>
      <c r="AD299">
        <v>-9.0120268310811555E-5</v>
      </c>
      <c r="AE299">
        <v>3.1799878835914176E-5</v>
      </c>
      <c r="AF299">
        <v>6.3273255870832662E-5</v>
      </c>
      <c r="AG299">
        <v>-7.2450574756051102E-5</v>
      </c>
      <c r="AH299">
        <v>1.1069839319433062E-5</v>
      </c>
      <c r="AI299">
        <v>-3.9808335259483572E-6</v>
      </c>
      <c r="AJ299">
        <v>-1.437372719846869E-4</v>
      </c>
      <c r="AK299">
        <v>9.2747696552214492E-5</v>
      </c>
    </row>
    <row r="300" spans="1:37">
      <c r="A300" s="788">
        <v>44266</v>
      </c>
      <c r="B300">
        <v>4.4098328184267284E-6</v>
      </c>
      <c r="C300">
        <v>4.512609409858896E-6</v>
      </c>
      <c r="D300">
        <v>4.5508518624848196E-6</v>
      </c>
      <c r="E300">
        <v>5.2872368609200746E-6</v>
      </c>
      <c r="F300">
        <v>5.3622194367250126E-6</v>
      </c>
      <c r="G300">
        <v>8.8751795307757681E-6</v>
      </c>
      <c r="H300">
        <v>8.9967740974387304E-6</v>
      </c>
      <c r="I300">
        <v>8.0924281917063468E-6</v>
      </c>
      <c r="J300">
        <v>5.7472439178582135E-6</v>
      </c>
      <c r="K300">
        <v>1.9718365042649568E-6</v>
      </c>
      <c r="L300">
        <v>1.0748885162587385E-5</v>
      </c>
      <c r="M300">
        <v>4.2349999438840767E-6</v>
      </c>
      <c r="N300">
        <v>3.2232305538229866E-6</v>
      </c>
      <c r="O300">
        <v>4.8888782808162999E-6</v>
      </c>
      <c r="P300">
        <v>5.5261109830979653E-6</v>
      </c>
      <c r="Q300">
        <v>5.5023163896734673E-6</v>
      </c>
      <c r="R300">
        <v>1.5376649177256232E-5</v>
      </c>
      <c r="S300">
        <v>1.5781110123059607E-5</v>
      </c>
      <c r="T300">
        <v>1.5861778984569422E-5</v>
      </c>
      <c r="U300">
        <v>1.5942373723473403E-5</v>
      </c>
      <c r="V300">
        <v>5.4854022406923614E-5</v>
      </c>
      <c r="W300">
        <v>1.441979907688129E-5</v>
      </c>
      <c r="X300">
        <v>1.4456441464378856E-5</v>
      </c>
      <c r="Y300">
        <v>8.4586447646750607E-6</v>
      </c>
      <c r="Z300">
        <v>8.4586447646750607E-6</v>
      </c>
      <c r="AA300">
        <v>3.7041161347173278E-6</v>
      </c>
      <c r="AB300">
        <v>3.7959996114628189E-6</v>
      </c>
      <c r="AC300">
        <v>1.8945035171034075E-4</v>
      </c>
      <c r="AD300">
        <v>9.8214169320071099E-5</v>
      </c>
      <c r="AE300">
        <v>8.67953022451351E-5</v>
      </c>
      <c r="AF300">
        <v>1.2493549448108209E-4</v>
      </c>
      <c r="AG300">
        <v>2.3207084890093378E-5</v>
      </c>
      <c r="AH300">
        <v>-5.0758629593672387E-6</v>
      </c>
      <c r="AI300">
        <v>2.3443285395946534E-4</v>
      </c>
      <c r="AJ300">
        <v>4.2135061358701824E-4</v>
      </c>
      <c r="AK300">
        <v>-1.5616473347498382E-5</v>
      </c>
    </row>
    <row r="301" spans="1:37">
      <c r="A301" s="788">
        <v>44267</v>
      </c>
      <c r="B301">
        <v>4.4098328184267284E-6</v>
      </c>
      <c r="C301">
        <v>4.512609409858896E-6</v>
      </c>
      <c r="D301">
        <v>4.5508518624848196E-6</v>
      </c>
      <c r="E301">
        <v>5.2872368609200746E-6</v>
      </c>
      <c r="F301">
        <v>5.3622194367250126E-6</v>
      </c>
      <c r="G301">
        <v>5.5416407403043876E-6</v>
      </c>
      <c r="H301">
        <v>1.1959161197735568E-5</v>
      </c>
      <c r="I301">
        <v>2.3072971222984505E-5</v>
      </c>
      <c r="J301">
        <v>5.1407365519139603E-6</v>
      </c>
      <c r="K301">
        <v>1.2867236725475096E-5</v>
      </c>
      <c r="L301">
        <v>2.7282537292501276E-5</v>
      </c>
      <c r="M301">
        <v>1.5775575883071726E-5</v>
      </c>
      <c r="N301">
        <v>4.7364276111352411E-6</v>
      </c>
      <c r="O301">
        <v>5.3352891247016037E-6</v>
      </c>
      <c r="P301">
        <v>5.5261109830979653E-6</v>
      </c>
      <c r="Q301">
        <v>8.4554742142302071E-6</v>
      </c>
      <c r="R301">
        <v>1.5376649177256232E-5</v>
      </c>
      <c r="S301">
        <v>1.5781110123059607E-5</v>
      </c>
      <c r="T301">
        <v>1.5861778984569422E-5</v>
      </c>
      <c r="U301">
        <v>1.5942373723473403E-5</v>
      </c>
      <c r="V301">
        <v>-5.899848901270333E-5</v>
      </c>
      <c r="W301">
        <v>1.441979907688129E-5</v>
      </c>
      <c r="X301">
        <v>1.4456441464378856E-5</v>
      </c>
      <c r="Y301">
        <v>8.4586447646750607E-6</v>
      </c>
      <c r="Z301">
        <v>8.4586447646750607E-6</v>
      </c>
      <c r="AA301">
        <v>3.7041161347173278E-6</v>
      </c>
      <c r="AB301">
        <v>3.7959996114628189E-6</v>
      </c>
      <c r="AC301">
        <v>2.506152972714393E-6</v>
      </c>
      <c r="AD301">
        <v>1.6042516709019461E-4</v>
      </c>
      <c r="AE301">
        <v>1.699663232718196E-5</v>
      </c>
      <c r="AF301">
        <v>-4.055277429523829E-6</v>
      </c>
      <c r="AG301">
        <v>-1.9535122310082586E-5</v>
      </c>
      <c r="AH301">
        <v>-5.1346872319424361E-6</v>
      </c>
      <c r="AI301">
        <v>-8.4585374278632884E-5</v>
      </c>
      <c r="AJ301">
        <v>-9.1812577271624404E-5</v>
      </c>
      <c r="AK301">
        <v>6.7165164185822861E-6</v>
      </c>
    </row>
    <row r="302" spans="1:37">
      <c r="A302" s="788">
        <v>44270</v>
      </c>
      <c r="B302">
        <v>4.4098328184267284E-6</v>
      </c>
      <c r="C302">
        <v>4.512609409858896E-6</v>
      </c>
      <c r="D302">
        <v>4.5508518624848196E-6</v>
      </c>
      <c r="E302">
        <v>5.2872368609200746E-6</v>
      </c>
      <c r="F302">
        <v>5.3622194367250126E-6</v>
      </c>
      <c r="G302">
        <v>7.6526605953972643E-6</v>
      </c>
      <c r="H302">
        <v>9.409386281589605E-6</v>
      </c>
      <c r="I302">
        <v>1.9843665159250179E-5</v>
      </c>
      <c r="J302">
        <v>3.7905194424752155E-6</v>
      </c>
      <c r="K302">
        <v>2.8250412711997799E-6</v>
      </c>
      <c r="L302">
        <v>-1.6143052228298415E-5</v>
      </c>
      <c r="M302">
        <v>4.2067260220449042E-6</v>
      </c>
      <c r="N302">
        <v>2.2003078521038336E-6</v>
      </c>
      <c r="O302">
        <v>7.547209608702588E-6</v>
      </c>
      <c r="P302">
        <v>5.5261109830979653E-6</v>
      </c>
      <c r="Q302">
        <v>1.6098203184441217E-5</v>
      </c>
      <c r="R302">
        <v>1.5376649177256232E-5</v>
      </c>
      <c r="S302">
        <v>1.5781110123059607E-5</v>
      </c>
      <c r="T302">
        <v>1.5861778984569422E-5</v>
      </c>
      <c r="U302">
        <v>1.5942373723473403E-5</v>
      </c>
      <c r="V302">
        <v>1.54796196068423E-5</v>
      </c>
      <c r="W302">
        <v>1.441979907688129E-5</v>
      </c>
      <c r="X302">
        <v>1.4456441464378856E-5</v>
      </c>
      <c r="Y302">
        <v>8.4586447646750607E-6</v>
      </c>
      <c r="Z302">
        <v>8.4586447646750607E-6</v>
      </c>
      <c r="AA302">
        <v>3.7041161347173278E-6</v>
      </c>
      <c r="AB302">
        <v>3.7959996114628189E-6</v>
      </c>
      <c r="AC302">
        <v>2.7047171124960912E-5</v>
      </c>
      <c r="AD302">
        <v>-5.2687935760142861E-5</v>
      </c>
      <c r="AE302">
        <v>-1.3854230839410732E-6</v>
      </c>
      <c r="AF302">
        <v>2.8334421580772374E-5</v>
      </c>
      <c r="AG302">
        <v>5.6145348371305916E-6</v>
      </c>
      <c r="AH302">
        <v>-1.8580248646735686E-5</v>
      </c>
      <c r="AI302">
        <v>6.0382155069209635E-5</v>
      </c>
      <c r="AJ302">
        <v>5.5915092061503693E-5</v>
      </c>
      <c r="AK302">
        <v>2.9748807769851561E-5</v>
      </c>
    </row>
    <row r="303" spans="1:37">
      <c r="A303" s="788">
        <v>44271</v>
      </c>
      <c r="B303">
        <v>4.4098328184267284E-6</v>
      </c>
      <c r="C303">
        <v>4.512609409858896E-6</v>
      </c>
      <c r="D303">
        <v>4.5508518624848196E-6</v>
      </c>
      <c r="E303">
        <v>5.2872368609200746E-6</v>
      </c>
      <c r="F303">
        <v>5.3622194367250126E-6</v>
      </c>
      <c r="G303">
        <v>1.2002379348146519E-5</v>
      </c>
      <c r="H303">
        <v>3.6279993972102884E-5</v>
      </c>
      <c r="I303">
        <v>2.084433363506264E-5</v>
      </c>
      <c r="J303">
        <v>1.1621764317504812E-5</v>
      </c>
      <c r="K303">
        <v>4.0776337906891059E-6</v>
      </c>
      <c r="L303">
        <v>1.442506369572243E-5</v>
      </c>
      <c r="M303">
        <v>2.035621027834509E-5</v>
      </c>
      <c r="N303">
        <v>9.643853867038389E-6</v>
      </c>
      <c r="O303">
        <v>5.2377597532000667E-6</v>
      </c>
      <c r="P303">
        <v>5.5261109830979653E-6</v>
      </c>
      <c r="Q303">
        <v>7.638529259452298E-6</v>
      </c>
      <c r="R303">
        <v>1.5376649177256232E-5</v>
      </c>
      <c r="S303">
        <v>1.5781110123059607E-5</v>
      </c>
      <c r="T303">
        <v>1.5861778984569422E-5</v>
      </c>
      <c r="U303">
        <v>1.5942373723473403E-5</v>
      </c>
      <c r="V303">
        <v>2.5830210034505367E-5</v>
      </c>
      <c r="W303">
        <v>1.441979907688129E-5</v>
      </c>
      <c r="X303">
        <v>1.4456441464378856E-5</v>
      </c>
      <c r="Y303">
        <v>8.4586447646750607E-6</v>
      </c>
      <c r="Z303">
        <v>8.4586447646750607E-6</v>
      </c>
      <c r="AA303">
        <v>3.7041161347173278E-6</v>
      </c>
      <c r="AB303">
        <v>3.7959996114628189E-6</v>
      </c>
      <c r="AC303">
        <v>2.4110399601484645E-6</v>
      </c>
      <c r="AD303">
        <v>-5.2566160850159307E-5</v>
      </c>
      <c r="AE303">
        <v>-6.1589008556517392E-6</v>
      </c>
      <c r="AF303">
        <v>-4.3651801278715712E-6</v>
      </c>
      <c r="AG303">
        <v>5.3487475884888006E-5</v>
      </c>
      <c r="AH303">
        <v>4.1291911609464553E-5</v>
      </c>
      <c r="AI303">
        <v>-3.3772653243829832E-5</v>
      </c>
      <c r="AJ303">
        <v>-1.3876457018108247E-5</v>
      </c>
      <c r="AK303">
        <v>4.576909299869314E-7</v>
      </c>
    </row>
    <row r="304" spans="1:37">
      <c r="A304" s="788">
        <v>44272</v>
      </c>
      <c r="B304">
        <v>4.4098328184267284E-6</v>
      </c>
      <c r="C304">
        <v>4.512609409858896E-6</v>
      </c>
      <c r="D304">
        <v>4.5508518624848196E-6</v>
      </c>
      <c r="E304">
        <v>5.2872368609200746E-6</v>
      </c>
      <c r="F304">
        <v>5.3622194367250126E-6</v>
      </c>
      <c r="G304">
        <v>9.8465724498311157E-6</v>
      </c>
      <c r="H304">
        <v>4.9866576966522305E-6</v>
      </c>
      <c r="I304">
        <v>1.0013017655761302E-5</v>
      </c>
      <c r="J304">
        <v>2.4771026695418641E-6</v>
      </c>
      <c r="K304">
        <v>3.4278555973116912E-6</v>
      </c>
      <c r="L304">
        <v>2.1023721090614344E-6</v>
      </c>
      <c r="M304">
        <v>6.3601585947594693E-7</v>
      </c>
      <c r="N304">
        <v>3.9196239595526093E-6</v>
      </c>
      <c r="O304">
        <v>5.1925973416331322E-6</v>
      </c>
      <c r="P304">
        <v>5.5261109830979653E-6</v>
      </c>
      <c r="Q304">
        <v>6.8989228522795544E-6</v>
      </c>
      <c r="R304">
        <v>1.5376649177256232E-5</v>
      </c>
      <c r="S304">
        <v>1.5781110123059607E-5</v>
      </c>
      <c r="T304">
        <v>1.5861778984569422E-5</v>
      </c>
      <c r="U304">
        <v>1.5942373723473403E-5</v>
      </c>
      <c r="V304">
        <v>1.9675392786965507E-5</v>
      </c>
      <c r="W304">
        <v>1.441979907688129E-5</v>
      </c>
      <c r="X304">
        <v>1.4456441464378856E-5</v>
      </c>
      <c r="Y304">
        <v>8.4586447646750607E-6</v>
      </c>
      <c r="Z304">
        <v>8.4586447646750607E-6</v>
      </c>
      <c r="AA304">
        <v>3.7041161347173278E-6</v>
      </c>
      <c r="AB304">
        <v>3.7959996114628189E-6</v>
      </c>
      <c r="AC304">
        <v>9.8779168607660017E-5</v>
      </c>
      <c r="AD304">
        <v>1.0323751182781394E-4</v>
      </c>
      <c r="AE304">
        <v>4.7235944635942721E-5</v>
      </c>
      <c r="AF304">
        <v>6.6873112015242156E-5</v>
      </c>
      <c r="AG304">
        <v>5.837098004379815E-6</v>
      </c>
      <c r="AH304">
        <v>-2.1183787495714367E-5</v>
      </c>
      <c r="AI304">
        <v>1.956611265106556E-4</v>
      </c>
      <c r="AJ304">
        <v>2.3290961069548645E-4</v>
      </c>
      <c r="AK304">
        <v>3.6082013597960039E-6</v>
      </c>
    </row>
    <row r="305" spans="1:37">
      <c r="A305" s="788">
        <v>44273</v>
      </c>
      <c r="B305">
        <v>6.1280509027912794E-6</v>
      </c>
      <c r="C305">
        <v>6.2708726853495589E-6</v>
      </c>
      <c r="D305">
        <v>6.3240156742084538E-6</v>
      </c>
      <c r="E305">
        <v>6.4048474738882528E-6</v>
      </c>
      <c r="F305">
        <v>6.4798322317216152E-6</v>
      </c>
      <c r="G305">
        <v>7.8321277356678824E-6</v>
      </c>
      <c r="H305">
        <v>8.6220158254207025E-6</v>
      </c>
      <c r="I305">
        <v>-2.2410247444447861E-6</v>
      </c>
      <c r="J305">
        <v>7.0592338252026826E-6</v>
      </c>
      <c r="K305">
        <v>2.0268325803726842E-6</v>
      </c>
      <c r="L305">
        <v>6.8086725313008857E-5</v>
      </c>
      <c r="M305">
        <v>1.4465883682476034E-6</v>
      </c>
      <c r="N305">
        <v>1.7496340565224957E-5</v>
      </c>
      <c r="O305">
        <v>5.1781741780132509E-6</v>
      </c>
      <c r="P305">
        <v>6.4574857553978409E-6</v>
      </c>
      <c r="Q305">
        <v>5.2254870282837376E-6</v>
      </c>
      <c r="R305">
        <v>1.5376649177256232E-5</v>
      </c>
      <c r="S305">
        <v>1.5781110123059607E-5</v>
      </c>
      <c r="T305">
        <v>1.5861778984569422E-5</v>
      </c>
      <c r="U305">
        <v>1.5942373723473403E-5</v>
      </c>
      <c r="V305">
        <v>-6.0603729294667736E-5</v>
      </c>
      <c r="W305">
        <v>1.441979907688129E-5</v>
      </c>
      <c r="X305">
        <v>1.4456441464378856E-5</v>
      </c>
      <c r="Y305">
        <v>8.4586447646750607E-6</v>
      </c>
      <c r="Z305">
        <v>8.4586447646750607E-6</v>
      </c>
      <c r="AA305">
        <v>3.7041161347173278E-6</v>
      </c>
      <c r="AB305">
        <v>3.7959996114628189E-6</v>
      </c>
      <c r="AC305">
        <v>-1.2994472319979579E-4</v>
      </c>
      <c r="AD305">
        <v>5.0668046885976597E-5</v>
      </c>
      <c r="AE305">
        <v>-1.8119273891452903E-4</v>
      </c>
      <c r="AF305">
        <v>-2.8994482282857225E-4</v>
      </c>
      <c r="AG305">
        <v>-2.5930411314584179E-5</v>
      </c>
      <c r="AH305">
        <v>-3.2370543635483754E-5</v>
      </c>
      <c r="AI305">
        <v>-1.9385127662717384E-4</v>
      </c>
      <c r="AJ305">
        <v>-3.9880083024867731E-4</v>
      </c>
      <c r="AK305">
        <v>-6.0659757298390795E-5</v>
      </c>
    </row>
    <row r="306" spans="1:37">
      <c r="A306" s="788">
        <v>44274</v>
      </c>
      <c r="B306">
        <v>6.1280509027912794E-6</v>
      </c>
      <c r="C306">
        <v>6.2708726853495589E-6</v>
      </c>
      <c r="D306">
        <v>6.3240156742084538E-6</v>
      </c>
      <c r="E306">
        <v>6.4048474738882528E-6</v>
      </c>
      <c r="F306">
        <v>6.4798322317216152E-6</v>
      </c>
      <c r="G306">
        <v>4.6535687207551746E-6</v>
      </c>
      <c r="H306">
        <v>4.1026343810329991E-6</v>
      </c>
      <c r="I306">
        <v>4.2947022661391542E-5</v>
      </c>
      <c r="J306">
        <v>1.2719298030373239E-5</v>
      </c>
      <c r="K306">
        <v>6.3532755296478179E-6</v>
      </c>
      <c r="L306">
        <v>1.2344663324756767E-4</v>
      </c>
      <c r="M306">
        <v>-1.488904238104567E-5</v>
      </c>
      <c r="N306">
        <v>1.1011674725239118E-6</v>
      </c>
      <c r="O306">
        <v>5.9968555123717235E-6</v>
      </c>
      <c r="P306">
        <v>6.4574857553978409E-6</v>
      </c>
      <c r="Q306">
        <v>7.3336366372629413E-6</v>
      </c>
      <c r="R306">
        <v>1.5376649177256232E-5</v>
      </c>
      <c r="S306">
        <v>1.5781110123059607E-5</v>
      </c>
      <c r="T306">
        <v>1.5861778984569422E-5</v>
      </c>
      <c r="U306">
        <v>1.5942373723473403E-5</v>
      </c>
      <c r="V306">
        <v>-1.7178878496913887E-4</v>
      </c>
      <c r="W306">
        <v>1.441979907688129E-5</v>
      </c>
      <c r="X306">
        <v>1.4456441464378856E-5</v>
      </c>
      <c r="Y306">
        <v>8.4586447646750607E-6</v>
      </c>
      <c r="Z306">
        <v>8.4586447646750607E-6</v>
      </c>
      <c r="AA306">
        <v>3.7041161347173278E-6</v>
      </c>
      <c r="AB306">
        <v>3.7959996114628189E-6</v>
      </c>
      <c r="AC306">
        <v>8.9559708543540681E-5</v>
      </c>
      <c r="AD306">
        <v>-6.0526188860621223E-5</v>
      </c>
      <c r="AE306">
        <v>1.5163863701211922E-5</v>
      </c>
      <c r="AF306">
        <v>1.7276030659207909E-6</v>
      </c>
      <c r="AG306">
        <v>-5.0865877758121682E-6</v>
      </c>
      <c r="AH306">
        <v>-1.2167102838674947E-5</v>
      </c>
      <c r="AI306">
        <v>1.3771500064066578E-4</v>
      </c>
      <c r="AJ306">
        <v>-4.5236715192745194E-5</v>
      </c>
      <c r="AK306">
        <v>-1.3897805808375519E-5</v>
      </c>
    </row>
    <row r="307" spans="1:37">
      <c r="A307" s="788">
        <v>44277</v>
      </c>
      <c r="B307">
        <v>6.1280509027912794E-6</v>
      </c>
      <c r="C307">
        <v>6.2708726853495589E-6</v>
      </c>
      <c r="D307">
        <v>6.3240156742084538E-6</v>
      </c>
      <c r="E307">
        <v>6.4048474738882528E-6</v>
      </c>
      <c r="F307">
        <v>6.4798322317216152E-6</v>
      </c>
      <c r="G307">
        <v>7.5805574785761112E-6</v>
      </c>
      <c r="H307">
        <v>5.6082652674831481E-6</v>
      </c>
      <c r="I307">
        <v>-4.3693550168377727E-6</v>
      </c>
      <c r="J307">
        <v>3.1929054281761182E-6</v>
      </c>
      <c r="K307">
        <v>3.1417006784863592E-6</v>
      </c>
      <c r="L307">
        <v>1.2130627079898205E-6</v>
      </c>
      <c r="M307">
        <v>5.8892107818053322E-6</v>
      </c>
      <c r="N307">
        <v>2.7564625333923234E-6</v>
      </c>
      <c r="O307">
        <v>8.0342511591382509E-6</v>
      </c>
      <c r="P307">
        <v>6.4574857553978409E-6</v>
      </c>
      <c r="Q307">
        <v>1.3577313623201804E-5</v>
      </c>
      <c r="R307">
        <v>1.5376649177256232E-5</v>
      </c>
      <c r="S307">
        <v>1.5781110123059607E-5</v>
      </c>
      <c r="T307">
        <v>1.5861778984569422E-5</v>
      </c>
      <c r="U307">
        <v>1.5942373723473403E-5</v>
      </c>
      <c r="V307">
        <v>-7.8964416365033608E-5</v>
      </c>
      <c r="W307">
        <v>1.441979907688129E-5</v>
      </c>
      <c r="X307">
        <v>1.4456441464378856E-5</v>
      </c>
      <c r="Y307">
        <v>8.4586447646750607E-6</v>
      </c>
      <c r="Z307">
        <v>8.4586447646750607E-6</v>
      </c>
      <c r="AA307">
        <v>3.7041161347173278E-6</v>
      </c>
      <c r="AB307">
        <v>3.7959996114628189E-6</v>
      </c>
      <c r="AC307">
        <v>-2.3339552210804862E-5</v>
      </c>
      <c r="AD307">
        <v>-1.5708786383066833E-4</v>
      </c>
      <c r="AE307">
        <v>2.368235060319357E-5</v>
      </c>
      <c r="AF307">
        <v>9.1887736593287975E-5</v>
      </c>
      <c r="AG307">
        <v>1.318474614475651E-5</v>
      </c>
      <c r="AH307">
        <v>7.9137004861484785E-6</v>
      </c>
      <c r="AI307">
        <v>-1.1457944993150116E-4</v>
      </c>
      <c r="AJ307">
        <v>-1.5355728210190157E-4</v>
      </c>
      <c r="AK307">
        <v>3.5701397343700371E-5</v>
      </c>
    </row>
    <row r="308" spans="1:37">
      <c r="A308" s="788">
        <v>44278</v>
      </c>
      <c r="B308">
        <v>6.1280509027912794E-6</v>
      </c>
      <c r="C308">
        <v>6.2708726853495589E-6</v>
      </c>
      <c r="D308">
        <v>6.3240156742084538E-6</v>
      </c>
      <c r="E308">
        <v>6.4048474738882528E-6</v>
      </c>
      <c r="F308">
        <v>6.4798322317216152E-6</v>
      </c>
      <c r="G308">
        <v>5.5612627862444697E-6</v>
      </c>
      <c r="H308">
        <v>2.5442430011622718E-6</v>
      </c>
      <c r="I308">
        <v>2.2908347374581693E-6</v>
      </c>
      <c r="J308">
        <v>-6.1109289187271544E-6</v>
      </c>
      <c r="K308">
        <v>5.2469068564676037E-6</v>
      </c>
      <c r="L308">
        <v>6.278121660375291E-6</v>
      </c>
      <c r="M308">
        <v>1.8087694130883848E-6</v>
      </c>
      <c r="N308">
        <v>5.2828544869157673E-6</v>
      </c>
      <c r="O308">
        <v>5.7844321525166721E-6</v>
      </c>
      <c r="P308">
        <v>6.4574857553978409E-6</v>
      </c>
      <c r="Q308">
        <v>6.8193962300071578E-6</v>
      </c>
      <c r="R308">
        <v>1.5376649177256232E-5</v>
      </c>
      <c r="S308">
        <v>1.5781110123059607E-5</v>
      </c>
      <c r="T308">
        <v>1.5861778984569422E-5</v>
      </c>
      <c r="U308">
        <v>1.5942373723473403E-5</v>
      </c>
      <c r="V308">
        <v>-7.7583220199637826E-5</v>
      </c>
      <c r="W308">
        <v>1.441979907688129E-5</v>
      </c>
      <c r="X308">
        <v>1.4456441464378856E-5</v>
      </c>
      <c r="Y308">
        <v>8.4586447646750607E-6</v>
      </c>
      <c r="Z308">
        <v>8.4586447646750607E-6</v>
      </c>
      <c r="AA308">
        <v>3.7041161347173278E-6</v>
      </c>
      <c r="AB308">
        <v>3.7959996114628189E-6</v>
      </c>
      <c r="AC308">
        <v>-2.1103347360166281E-4</v>
      </c>
      <c r="AD308">
        <v>-1.0497666553735685E-4</v>
      </c>
      <c r="AE308">
        <v>-1.1051323339917041E-4</v>
      </c>
      <c r="AF308">
        <v>-4.9612366631801577E-5</v>
      </c>
      <c r="AG308">
        <v>3.3469711306826077E-5</v>
      </c>
      <c r="AH308">
        <v>2.4153902156069939E-5</v>
      </c>
      <c r="AI308">
        <v>-1.4001956739670974E-4</v>
      </c>
      <c r="AJ308">
        <v>-1.8557487507373516E-4</v>
      </c>
      <c r="AK308">
        <v>-4.0107363767785677E-5</v>
      </c>
    </row>
    <row r="309" spans="1:37">
      <c r="A309" s="788">
        <v>44279</v>
      </c>
      <c r="B309">
        <v>6.1280509027912794E-6</v>
      </c>
      <c r="C309">
        <v>6.2708726853495589E-6</v>
      </c>
      <c r="D309">
        <v>6.3240156742084538E-6</v>
      </c>
      <c r="E309">
        <v>6.4048474738882528E-6</v>
      </c>
      <c r="F309">
        <v>6.4798322317216152E-6</v>
      </c>
      <c r="G309">
        <v>7.3290099339118343E-6</v>
      </c>
      <c r="H309">
        <v>3.9459985198874392E-6</v>
      </c>
      <c r="I309">
        <v>9.7918061102703284E-6</v>
      </c>
      <c r="J309">
        <v>6.2681662136753857E-6</v>
      </c>
      <c r="K309">
        <v>9.1944295042480924E-6</v>
      </c>
      <c r="L309">
        <v>9.5611945201369505E-6</v>
      </c>
      <c r="M309">
        <v>-1.1138737722114912E-5</v>
      </c>
      <c r="N309">
        <v>3.8490492930634444E-6</v>
      </c>
      <c r="O309">
        <v>6.1021162437882024E-6</v>
      </c>
      <c r="P309">
        <v>6.4574857553978409E-6</v>
      </c>
      <c r="Q309">
        <v>1.1435632592814216E-5</v>
      </c>
      <c r="R309">
        <v>1.5376649177256232E-5</v>
      </c>
      <c r="S309">
        <v>1.5781110123059607E-5</v>
      </c>
      <c r="T309">
        <v>1.5861778984569422E-5</v>
      </c>
      <c r="U309">
        <v>1.5942373723473403E-5</v>
      </c>
      <c r="V309">
        <v>-5.3814011648681609E-5</v>
      </c>
      <c r="W309">
        <v>1.441979907688129E-5</v>
      </c>
      <c r="X309">
        <v>1.4456441464378856E-5</v>
      </c>
      <c r="Y309">
        <v>8.4586447646750607E-6</v>
      </c>
      <c r="Z309">
        <v>8.4586447646750607E-6</v>
      </c>
      <c r="AA309">
        <v>3.7041161347173278E-6</v>
      </c>
      <c r="AB309">
        <v>3.7959996114628189E-6</v>
      </c>
      <c r="AC309">
        <v>4.0980427272185871E-5</v>
      </c>
      <c r="AD309">
        <v>5.2321659533494105E-5</v>
      </c>
      <c r="AE309">
        <v>-7.2166017620611811E-5</v>
      </c>
      <c r="AF309">
        <v>-2.1284191235226847E-5</v>
      </c>
      <c r="AG309">
        <v>-4.7907398093467446E-5</v>
      </c>
      <c r="AH309">
        <v>5.9139394960687762E-5</v>
      </c>
      <c r="AI309">
        <v>-2.3017307470103444E-4</v>
      </c>
      <c r="AJ309">
        <v>-1.5192272960324606E-4</v>
      </c>
      <c r="AK309">
        <v>-2.0309386460637402E-5</v>
      </c>
    </row>
    <row r="310" spans="1:37">
      <c r="A310" s="788">
        <v>44280</v>
      </c>
      <c r="B310">
        <v>6.1280509027912794E-6</v>
      </c>
      <c r="C310">
        <v>6.2708726853495589E-6</v>
      </c>
      <c r="D310">
        <v>6.3240156742084538E-6</v>
      </c>
      <c r="E310">
        <v>6.4048474738882528E-6</v>
      </c>
      <c r="F310">
        <v>6.4798322317216152E-6</v>
      </c>
      <c r="G310">
        <v>1.3601621403509513E-5</v>
      </c>
      <c r="H310">
        <v>1.261594677737321E-5</v>
      </c>
      <c r="I310">
        <v>5.8050671916291208E-6</v>
      </c>
      <c r="J310">
        <v>5.5966870747852227E-7</v>
      </c>
      <c r="K310">
        <v>4.720690969810448E-6</v>
      </c>
      <c r="L310">
        <v>3.3114689597317693E-5</v>
      </c>
      <c r="M310">
        <v>1.6284860266461011E-5</v>
      </c>
      <c r="N310">
        <v>6.9404252142931004E-6</v>
      </c>
      <c r="O310">
        <v>6.0650752875446299E-6</v>
      </c>
      <c r="P310">
        <v>6.4574857553978409E-6</v>
      </c>
      <c r="Q310">
        <v>7.619308537414327E-6</v>
      </c>
      <c r="R310">
        <v>1.5376649177256232E-5</v>
      </c>
      <c r="S310">
        <v>1.5781110123059607E-5</v>
      </c>
      <c r="T310">
        <v>1.5861778984569422E-5</v>
      </c>
      <c r="U310">
        <v>1.5942373723473403E-5</v>
      </c>
      <c r="V310">
        <v>4.92694268694498E-5</v>
      </c>
      <c r="W310">
        <v>1.441979907688129E-5</v>
      </c>
      <c r="X310">
        <v>1.4456441464378856E-5</v>
      </c>
      <c r="Y310">
        <v>8.4586447646750607E-6</v>
      </c>
      <c r="Z310">
        <v>8.4586447646750607E-6</v>
      </c>
      <c r="AA310">
        <v>3.7041161347173278E-6</v>
      </c>
      <c r="AB310">
        <v>3.7959996114628189E-6</v>
      </c>
      <c r="AC310">
        <v>1.4508190311157687E-5</v>
      </c>
      <c r="AD310">
        <v>-6.5350839570849088E-6</v>
      </c>
      <c r="AE310">
        <v>2.4862838066475047E-5</v>
      </c>
      <c r="AF310">
        <v>3.5930596701061469E-5</v>
      </c>
      <c r="AG310">
        <v>-1.5793430904661453E-5</v>
      </c>
      <c r="AH310">
        <v>-1.9233548157704393E-6</v>
      </c>
      <c r="AI310">
        <v>1.8561018731299227E-4</v>
      </c>
      <c r="AJ310">
        <v>1.1884187099071576E-4</v>
      </c>
      <c r="AK310">
        <v>2.1784520970133949E-5</v>
      </c>
    </row>
    <row r="311" spans="1:37">
      <c r="A311" s="788">
        <v>44281</v>
      </c>
      <c r="B311">
        <v>6.1280509027912794E-6</v>
      </c>
      <c r="C311">
        <v>6.2708726853495589E-6</v>
      </c>
      <c r="D311">
        <v>6.3240156742084538E-6</v>
      </c>
      <c r="E311">
        <v>6.4048474738882528E-6</v>
      </c>
      <c r="F311">
        <v>6.4798322317216152E-6</v>
      </c>
      <c r="G311">
        <v>1.1837174468894319E-5</v>
      </c>
      <c r="H311">
        <v>5.8134840532815698E-6</v>
      </c>
      <c r="I311">
        <v>7.8102112580822335E-6</v>
      </c>
      <c r="J311">
        <v>-4.1911827946051973E-6</v>
      </c>
      <c r="K311">
        <v>4.9245357369613884E-6</v>
      </c>
      <c r="L311">
        <v>1.5425767056683526E-6</v>
      </c>
      <c r="M311">
        <v>1.9828710417698403E-6</v>
      </c>
      <c r="N311">
        <v>4.9404190607504012E-6</v>
      </c>
      <c r="O311">
        <v>5.4378233511584997E-6</v>
      </c>
      <c r="P311">
        <v>6.4574857553978409E-6</v>
      </c>
      <c r="Q311">
        <v>1.2320290074612217E-5</v>
      </c>
      <c r="R311">
        <v>1.5376649177256232E-5</v>
      </c>
      <c r="S311">
        <v>1.5781110123059607E-5</v>
      </c>
      <c r="T311">
        <v>1.5861778984569422E-5</v>
      </c>
      <c r="U311">
        <v>1.5942373723473403E-5</v>
      </c>
      <c r="V311">
        <v>5.7517598924387683E-5</v>
      </c>
      <c r="W311">
        <v>1.441979907688129E-5</v>
      </c>
      <c r="X311">
        <v>1.4456441464378856E-5</v>
      </c>
      <c r="Y311">
        <v>8.4586447646750607E-6</v>
      </c>
      <c r="Z311">
        <v>8.4586447646750607E-6</v>
      </c>
      <c r="AA311">
        <v>3.7041161347173278E-6</v>
      </c>
      <c r="AB311">
        <v>3.7959996114628189E-6</v>
      </c>
      <c r="AC311">
        <v>2.0928582793851571E-4</v>
      </c>
      <c r="AD311">
        <v>1.635971159286931E-4</v>
      </c>
      <c r="AE311">
        <v>3.3802183385195361E-5</v>
      </c>
      <c r="AF311">
        <v>1.7429625105784275E-4</v>
      </c>
      <c r="AG311">
        <v>-3.3548637139491079E-6</v>
      </c>
      <c r="AH311">
        <v>-8.821059166519429E-7</v>
      </c>
      <c r="AI311">
        <v>7.2795368861864335E-5</v>
      </c>
      <c r="AJ311">
        <v>1.2393018509848641E-4</v>
      </c>
      <c r="AK311">
        <v>8.237146496566039E-5</v>
      </c>
    </row>
    <row r="312" spans="1:37">
      <c r="A312" s="788">
        <v>44284</v>
      </c>
      <c r="B312">
        <v>6.1280509027912794E-6</v>
      </c>
      <c r="C312">
        <v>6.2708726853495589E-6</v>
      </c>
      <c r="D312">
        <v>6.3240156742084538E-6</v>
      </c>
      <c r="E312">
        <v>6.4048474738882528E-6</v>
      </c>
      <c r="F312">
        <v>6.4798322317216152E-6</v>
      </c>
      <c r="G312">
        <v>8.495350058481677E-6</v>
      </c>
      <c r="H312">
        <v>9.9649669132020335E-6</v>
      </c>
      <c r="I312">
        <v>1.0547948313303834E-5</v>
      </c>
      <c r="J312">
        <v>7.1203256231456182E-6</v>
      </c>
      <c r="K312">
        <v>3.9002099170033947E-6</v>
      </c>
      <c r="L312">
        <v>2.3459775737319433E-5</v>
      </c>
      <c r="M312">
        <v>9.2402115989784764E-6</v>
      </c>
      <c r="N312">
        <v>6.6444962402329116E-6</v>
      </c>
      <c r="O312">
        <v>7.8658565247451406E-6</v>
      </c>
      <c r="P312">
        <v>6.4574857553978409E-6</v>
      </c>
      <c r="Q312">
        <v>2.5106361408269607E-5</v>
      </c>
      <c r="R312">
        <v>1.5376649177256232E-5</v>
      </c>
      <c r="S312">
        <v>1.5781110123059607E-5</v>
      </c>
      <c r="T312">
        <v>1.5861778984569422E-5</v>
      </c>
      <c r="U312">
        <v>1.5942373723473403E-5</v>
      </c>
      <c r="V312">
        <v>-2.1672998594545191E-5</v>
      </c>
      <c r="W312">
        <v>1.441979907688129E-5</v>
      </c>
      <c r="X312">
        <v>1.4456441464378856E-5</v>
      </c>
      <c r="Y312">
        <v>8.4586447646750607E-6</v>
      </c>
      <c r="Z312">
        <v>8.4586447646750607E-6</v>
      </c>
      <c r="AA312">
        <v>3.7041161347173278E-6</v>
      </c>
      <c r="AB312">
        <v>3.7959996114628189E-6</v>
      </c>
      <c r="AC312">
        <v>-2.1896116756303653E-5</v>
      </c>
      <c r="AD312">
        <v>4.5247100264173004E-5</v>
      </c>
      <c r="AE312">
        <v>5.1288961465983944E-5</v>
      </c>
      <c r="AF312">
        <v>-8.9861049143713518E-7</v>
      </c>
      <c r="AG312">
        <v>8.9748985938364888E-6</v>
      </c>
      <c r="AH312">
        <v>4.2979518111119223E-5</v>
      </c>
      <c r="AI312">
        <v>-2.8124353818255178E-5</v>
      </c>
      <c r="AJ312">
        <v>-1.5571184560345119E-5</v>
      </c>
      <c r="AK312">
        <v>3.405883133952292E-6</v>
      </c>
    </row>
    <row r="313" spans="1:37">
      <c r="A313" s="788">
        <v>44285</v>
      </c>
      <c r="B313">
        <v>6.1280509027912794E-6</v>
      </c>
      <c r="C313">
        <v>6.2708726853495589E-6</v>
      </c>
      <c r="D313">
        <v>6.3240156742084538E-6</v>
      </c>
      <c r="E313">
        <v>6.4048474738882528E-6</v>
      </c>
      <c r="F313">
        <v>6.4798322317216152E-6</v>
      </c>
      <c r="G313">
        <v>1.8859123924769962E-5</v>
      </c>
      <c r="H313">
        <v>1.9770810810814511E-5</v>
      </c>
      <c r="I313">
        <v>1.0162482596064138E-5</v>
      </c>
      <c r="J313">
        <v>2.0017880197542582E-6</v>
      </c>
      <c r="K313">
        <v>4.8432546123876819E-6</v>
      </c>
      <c r="L313">
        <v>4.2379466973159196E-6</v>
      </c>
      <c r="M313">
        <v>9.5983748206208472E-6</v>
      </c>
      <c r="N313">
        <v>5.0357284859899213E-6</v>
      </c>
      <c r="O313">
        <v>5.8642171680531879E-6</v>
      </c>
      <c r="P313">
        <v>6.4574857553978409E-6</v>
      </c>
      <c r="Q313">
        <v>1.0401164259334906E-6</v>
      </c>
      <c r="R313">
        <v>1.5376649177256232E-5</v>
      </c>
      <c r="S313">
        <v>1.5781110123059607E-5</v>
      </c>
      <c r="T313">
        <v>1.5861778984569422E-5</v>
      </c>
      <c r="U313">
        <v>1.5942373723473403E-5</v>
      </c>
      <c r="V313">
        <v>4.3907837628562436E-5</v>
      </c>
      <c r="W313">
        <v>1.441979907688129E-5</v>
      </c>
      <c r="X313">
        <v>1.4456441464378856E-5</v>
      </c>
      <c r="Y313">
        <v>8.4586447646750607E-6</v>
      </c>
      <c r="Z313">
        <v>8.4586447646750607E-6</v>
      </c>
      <c r="AA313">
        <v>3.7041161347173278E-6</v>
      </c>
      <c r="AB313">
        <v>3.7959996114628189E-6</v>
      </c>
      <c r="AC313">
        <v>3.6999437524520841E-5</v>
      </c>
      <c r="AD313">
        <v>1.5979558801262894E-4</v>
      </c>
      <c r="AE313">
        <v>3.2628268876327975E-5</v>
      </c>
      <c r="AF313">
        <v>-3.8498998369890241E-5</v>
      </c>
      <c r="AG313">
        <v>-2.1921224523162587E-5</v>
      </c>
      <c r="AH313">
        <v>-2.2361240942039284E-5</v>
      </c>
      <c r="AI313">
        <v>1.8976411222657808E-4</v>
      </c>
      <c r="AJ313">
        <v>1.8734749590206269E-4</v>
      </c>
      <c r="AK313">
        <v>-2.3274517684115371E-5</v>
      </c>
    </row>
    <row r="314" spans="1:37">
      <c r="A314" s="788">
        <v>44286</v>
      </c>
      <c r="B314">
        <v>6.1280509027912794E-6</v>
      </c>
      <c r="C314">
        <v>6.2708726853495589E-6</v>
      </c>
      <c r="D314">
        <v>6.3240156742084538E-6</v>
      </c>
      <c r="E314">
        <v>6.4048474738882528E-6</v>
      </c>
      <c r="F314">
        <v>6.4798322317216152E-6</v>
      </c>
      <c r="G314">
        <v>1.4699082468553116E-5</v>
      </c>
      <c r="H314">
        <v>2.4640191069555327E-5</v>
      </c>
      <c r="I314">
        <v>1.1664635814773305E-5</v>
      </c>
      <c r="J314">
        <v>-4.272556397222616E-6</v>
      </c>
      <c r="K314">
        <v>7.1612048123256505E-6</v>
      </c>
      <c r="L314">
        <v>6.7889306710071654E-6</v>
      </c>
      <c r="M314">
        <v>2.300254423201409E-5</v>
      </c>
      <c r="N314">
        <v>5.4857921317136519E-6</v>
      </c>
      <c r="O314">
        <v>6.14379257086739E-6</v>
      </c>
      <c r="P314">
        <v>6.4574857553978409E-6</v>
      </c>
      <c r="Q314">
        <v>5.7604575847349794E-6</v>
      </c>
      <c r="R314">
        <v>1.5376649177256232E-5</v>
      </c>
      <c r="S314">
        <v>1.5781110123059607E-5</v>
      </c>
      <c r="T314">
        <v>1.5861778984569422E-5</v>
      </c>
      <c r="U314">
        <v>1.5942373723473403E-5</v>
      </c>
      <c r="V314">
        <v>5.455332989882989E-5</v>
      </c>
      <c r="W314">
        <v>1.441979907688129E-5</v>
      </c>
      <c r="X314">
        <v>1.4456441464378856E-5</v>
      </c>
      <c r="Y314">
        <v>8.4586447646750607E-6</v>
      </c>
      <c r="Z314">
        <v>8.4586447646750607E-6</v>
      </c>
      <c r="AA314">
        <v>3.7041161347173278E-6</v>
      </c>
      <c r="AB314">
        <v>3.7959996114628189E-6</v>
      </c>
      <c r="AC314">
        <v>6.7870030259270525E-5</v>
      </c>
      <c r="AD314">
        <v>-4.6190980478921787E-6</v>
      </c>
      <c r="AE314">
        <v>5.5551780997137314E-5</v>
      </c>
      <c r="AF314">
        <v>9.0031452435052062E-5</v>
      </c>
      <c r="AG314">
        <v>-1.2727352699809514E-5</v>
      </c>
      <c r="AH314">
        <v>6.7933454812270095E-5</v>
      </c>
      <c r="AI314">
        <v>-2.3829954611087611E-5</v>
      </c>
      <c r="AJ314">
        <v>5.8505767771444006E-5</v>
      </c>
      <c r="AK314">
        <v>2.7818307655824716E-5</v>
      </c>
    </row>
    <row r="315" spans="1:37">
      <c r="A315" s="788">
        <v>44287</v>
      </c>
      <c r="B315">
        <v>6.1280509027912794E-6</v>
      </c>
      <c r="C315">
        <v>6.2708726853495589E-6</v>
      </c>
      <c r="D315">
        <v>6.3240156742084538E-6</v>
      </c>
      <c r="E315">
        <v>6.4048474738882528E-6</v>
      </c>
      <c r="F315">
        <v>6.4798322317216152E-6</v>
      </c>
      <c r="G315">
        <v>1.7174427878359211E-6</v>
      </c>
      <c r="H315">
        <v>8.1926010211873293E-6</v>
      </c>
      <c r="I315">
        <v>9.7059657808529205E-6</v>
      </c>
      <c r="J315">
        <v>5.5746220365335832E-6</v>
      </c>
      <c r="K315">
        <v>4.0796088362526464E-6</v>
      </c>
      <c r="L315">
        <v>1.0127015278180806E-5</v>
      </c>
      <c r="M315">
        <v>2.5272613829656623E-6</v>
      </c>
      <c r="N315">
        <v>4.9849073056918769E-6</v>
      </c>
      <c r="O315">
        <v>5.9975821314637298E-6</v>
      </c>
      <c r="P315">
        <v>6.4574857553978409E-6</v>
      </c>
      <c r="Q315">
        <v>8.1514383190608451E-6</v>
      </c>
      <c r="R315">
        <v>9.9231470662113357E-6</v>
      </c>
      <c r="S315">
        <v>1.0327507821644046E-5</v>
      </c>
      <c r="T315">
        <v>1.040815670040507E-5</v>
      </c>
      <c r="U315">
        <v>1.0488731474922908E-5</v>
      </c>
      <c r="V315">
        <v>-3.7759183741339355E-6</v>
      </c>
      <c r="W315">
        <v>9.4619606367318807E-6</v>
      </c>
      <c r="X315">
        <v>9.4985939474234734E-6</v>
      </c>
      <c r="Y315">
        <v>8.4586447646750607E-6</v>
      </c>
      <c r="Z315">
        <v>8.4586447646750607E-6</v>
      </c>
      <c r="AA315">
        <v>3.7041161347173278E-6</v>
      </c>
      <c r="AB315">
        <v>3.7959996114628189E-6</v>
      </c>
      <c r="AC315">
        <v>1.3904096104871978E-5</v>
      </c>
      <c r="AD315">
        <v>-8.2342706652566166E-5</v>
      </c>
      <c r="AE315">
        <v>-1.8729915271289978E-5</v>
      </c>
      <c r="AF315">
        <v>1.3691134385501735E-4</v>
      </c>
      <c r="AG315">
        <v>5.3948870360476242E-6</v>
      </c>
      <c r="AH315">
        <v>-1.1780206489943046E-5</v>
      </c>
      <c r="AI315">
        <v>-1.4155117157961807E-4</v>
      </c>
      <c r="AJ315">
        <v>-7.4261005714515449E-5</v>
      </c>
      <c r="AK315">
        <v>5.7785546985038572E-5</v>
      </c>
    </row>
    <row r="316" spans="1:37">
      <c r="A316" s="788">
        <v>44291</v>
      </c>
      <c r="B316">
        <v>6.1280509027912794E-6</v>
      </c>
      <c r="C316">
        <v>6.2708726853495589E-6</v>
      </c>
      <c r="D316">
        <v>6.3240156742084538E-6</v>
      </c>
      <c r="E316">
        <v>6.4048474738882528E-6</v>
      </c>
      <c r="F316">
        <v>6.4798322317216152E-6</v>
      </c>
      <c r="G316">
        <v>9.7867251743650736E-6</v>
      </c>
      <c r="H316">
        <v>9.3320156181647457E-6</v>
      </c>
      <c r="I316">
        <v>1.2742591216181154E-5</v>
      </c>
      <c r="J316">
        <v>1.2872447603893989E-5</v>
      </c>
      <c r="K316">
        <v>4.6925069370331584E-6</v>
      </c>
      <c r="L316">
        <v>7.8646391433665038E-6</v>
      </c>
      <c r="M316">
        <v>4.8175054704586274E-6</v>
      </c>
      <c r="N316">
        <v>2.4639413808586144E-6</v>
      </c>
      <c r="O316">
        <v>1.0027799058391907E-5</v>
      </c>
      <c r="P316">
        <v>6.4574857553978409E-6</v>
      </c>
      <c r="Q316">
        <v>1.6316782923745167E-5</v>
      </c>
      <c r="R316">
        <v>9.9231470662113357E-6</v>
      </c>
      <c r="S316">
        <v>1.0327507821644046E-5</v>
      </c>
      <c r="T316">
        <v>1.040815670040507E-5</v>
      </c>
      <c r="U316">
        <v>1.0488731474922908E-5</v>
      </c>
      <c r="V316">
        <v>-2.5556066645305411E-5</v>
      </c>
      <c r="W316">
        <v>9.4619606367318807E-6</v>
      </c>
      <c r="X316">
        <v>9.4985939474234734E-6</v>
      </c>
      <c r="Y316">
        <v>8.4586447646750607E-6</v>
      </c>
      <c r="Z316">
        <v>8.4586447646750607E-6</v>
      </c>
      <c r="AA316">
        <v>3.7041161347173278E-6</v>
      </c>
      <c r="AB316">
        <v>3.7959996114628189E-6</v>
      </c>
      <c r="AC316">
        <v>3.6510633334602137E-5</v>
      </c>
      <c r="AD316">
        <v>-4.7567216491312128E-5</v>
      </c>
      <c r="AE316">
        <v>1.171091145360681E-4</v>
      </c>
      <c r="AF316">
        <v>1.2519367289893225E-4</v>
      </c>
      <c r="AG316">
        <v>-1.8919468393718831E-7</v>
      </c>
      <c r="AH316">
        <v>3.4022757340048673E-5</v>
      </c>
      <c r="AI316">
        <v>2.0826391448425686E-4</v>
      </c>
      <c r="AJ316">
        <v>2.3182062680611739E-4</v>
      </c>
      <c r="AK316">
        <v>7.1228622213739275E-5</v>
      </c>
    </row>
    <row r="317" spans="1:37">
      <c r="A317" s="788">
        <v>44292</v>
      </c>
      <c r="B317">
        <v>6.1280509027912794E-6</v>
      </c>
      <c r="C317">
        <v>6.2708726853495589E-6</v>
      </c>
      <c r="D317">
        <v>6.3240156742084538E-6</v>
      </c>
      <c r="E317">
        <v>6.4048474738882528E-6</v>
      </c>
      <c r="F317">
        <v>6.4798322317216152E-6</v>
      </c>
      <c r="G317">
        <v>7.5200731913298567E-6</v>
      </c>
      <c r="H317">
        <v>9.1749955453423128E-6</v>
      </c>
      <c r="I317">
        <v>3.4066635790196639E-6</v>
      </c>
      <c r="J317">
        <v>2.7127868401658476E-4</v>
      </c>
      <c r="K317">
        <v>5.9071583914487753E-6</v>
      </c>
      <c r="L317">
        <v>2.095115874453768E-5</v>
      </c>
      <c r="M317">
        <v>9.7078740835058861E-6</v>
      </c>
      <c r="N317">
        <v>5.6292352413152009E-6</v>
      </c>
      <c r="O317">
        <v>6.3321915703156153E-6</v>
      </c>
      <c r="P317">
        <v>6.4574857553978409E-6</v>
      </c>
      <c r="Q317">
        <v>4.9041430355742931E-6</v>
      </c>
      <c r="R317">
        <v>9.9231470662113357E-6</v>
      </c>
      <c r="S317">
        <v>1.0327507821644046E-5</v>
      </c>
      <c r="T317">
        <v>1.040815670040507E-5</v>
      </c>
      <c r="U317">
        <v>1.0488731474922908E-5</v>
      </c>
      <c r="V317">
        <v>-3.3969101189124557E-5</v>
      </c>
      <c r="W317">
        <v>9.4619606367318807E-6</v>
      </c>
      <c r="X317">
        <v>9.4985939474234734E-6</v>
      </c>
      <c r="Y317">
        <v>8.4586447646750607E-6</v>
      </c>
      <c r="Z317">
        <v>8.4586447646750607E-6</v>
      </c>
      <c r="AA317">
        <v>3.7041161347173278E-6</v>
      </c>
      <c r="AB317">
        <v>3.7959996114628189E-6</v>
      </c>
      <c r="AC317">
        <v>1.9893305373347439E-5</v>
      </c>
      <c r="AD317">
        <v>-7.9988464372088289E-5</v>
      </c>
      <c r="AE317">
        <v>-3.856053812420768E-5</v>
      </c>
      <c r="AF317">
        <v>-2.5412645580372153E-5</v>
      </c>
      <c r="AG317">
        <v>3.5359386839628471E-6</v>
      </c>
      <c r="AH317">
        <v>-1.9190972081138956E-5</v>
      </c>
      <c r="AI317">
        <v>1.4425658371706174E-5</v>
      </c>
      <c r="AJ317">
        <v>3.6562846532017804E-5</v>
      </c>
      <c r="AK317">
        <v>-1.0966385512112265E-6</v>
      </c>
    </row>
    <row r="318" spans="1:37">
      <c r="A318" s="788">
        <v>44293</v>
      </c>
      <c r="B318">
        <v>6.1280509027912794E-6</v>
      </c>
      <c r="C318">
        <v>6.2708726853495589E-6</v>
      </c>
      <c r="D318">
        <v>6.3240156742084538E-6</v>
      </c>
      <c r="E318">
        <v>6.4048474738882528E-6</v>
      </c>
      <c r="F318">
        <v>6.4798322317216152E-6</v>
      </c>
      <c r="G318">
        <v>6.3928333294143161E-6</v>
      </c>
      <c r="H318">
        <v>6.9449355795569544E-6</v>
      </c>
      <c r="I318">
        <v>9.3309835271696787E-6</v>
      </c>
      <c r="J318">
        <v>-2.579427033585887E-4</v>
      </c>
      <c r="K318">
        <v>4.3271310352849924E-6</v>
      </c>
      <c r="L318">
        <v>1.7722728437928481E-5</v>
      </c>
      <c r="M318">
        <v>8.2112411774915023E-7</v>
      </c>
      <c r="N318">
        <v>5.3526887117527622E-6</v>
      </c>
      <c r="O318">
        <v>6.2605300151616916E-6</v>
      </c>
      <c r="P318">
        <v>6.4574857553978409E-6</v>
      </c>
      <c r="Q318">
        <v>8.3321564409430949E-6</v>
      </c>
      <c r="R318">
        <v>9.9231470662113357E-6</v>
      </c>
      <c r="S318">
        <v>1.0327507821644046E-5</v>
      </c>
      <c r="T318">
        <v>1.040815670040507E-5</v>
      </c>
      <c r="U318">
        <v>1.0488731474922908E-5</v>
      </c>
      <c r="V318">
        <v>-1.5561014779412075E-5</v>
      </c>
      <c r="W318">
        <v>9.4619606367318807E-6</v>
      </c>
      <c r="X318">
        <v>9.4985939474234734E-6</v>
      </c>
      <c r="Y318">
        <v>8.4586447646750607E-6</v>
      </c>
      <c r="Z318">
        <v>8.4586447646750607E-6</v>
      </c>
      <c r="AA318">
        <v>3.7041161347173278E-6</v>
      </c>
      <c r="AB318">
        <v>3.7959996114628189E-6</v>
      </c>
      <c r="AC318">
        <v>2.305878037006659E-6</v>
      </c>
      <c r="AD318">
        <v>-2.1663340082025975E-5</v>
      </c>
      <c r="AE318">
        <v>1.4435208934515664E-5</v>
      </c>
      <c r="AF318">
        <v>1.2028294836213816E-5</v>
      </c>
      <c r="AG318">
        <v>3.1488242297670332E-5</v>
      </c>
      <c r="AH318">
        <v>1.1290629523441621E-5</v>
      </c>
      <c r="AI318">
        <v>4.5442490849745277E-6</v>
      </c>
      <c r="AJ318">
        <v>8.6507478754499495E-5</v>
      </c>
      <c r="AK318">
        <v>3.7167462421072718E-6</v>
      </c>
    </row>
    <row r="319" spans="1:37">
      <c r="A319" s="788">
        <v>44294</v>
      </c>
      <c r="B319">
        <v>6.1280509027912794E-6</v>
      </c>
      <c r="C319">
        <v>6.2708726853495589E-6</v>
      </c>
      <c r="D319">
        <v>6.3240156742084538E-6</v>
      </c>
      <c r="E319">
        <v>6.4048474738882528E-6</v>
      </c>
      <c r="F319">
        <v>6.4798322317216152E-6</v>
      </c>
      <c r="G319">
        <v>2.0601130752623933E-5</v>
      </c>
      <c r="H319">
        <v>1.7101137646704955E-5</v>
      </c>
      <c r="I319">
        <v>5.4192447654742184E-6</v>
      </c>
      <c r="J319">
        <v>8.2573324627674084E-6</v>
      </c>
      <c r="K319">
        <v>1.487554769749977E-6</v>
      </c>
      <c r="L319">
        <v>2.0176658930404301E-5</v>
      </c>
      <c r="M319">
        <v>-7.2281486470785694E-6</v>
      </c>
      <c r="N319">
        <v>1.0033279846055621E-5</v>
      </c>
      <c r="O319">
        <v>6.3149776579365383E-6</v>
      </c>
      <c r="P319">
        <v>6.4574857553978409E-6</v>
      </c>
      <c r="Q319">
        <v>3.9278777596294391E-6</v>
      </c>
      <c r="R319">
        <v>9.9231470662113357E-6</v>
      </c>
      <c r="S319">
        <v>1.0327507821644046E-5</v>
      </c>
      <c r="T319">
        <v>1.040815670040507E-5</v>
      </c>
      <c r="U319">
        <v>1.0488731474922908E-5</v>
      </c>
      <c r="V319">
        <v>1.578000758336744E-4</v>
      </c>
      <c r="W319">
        <v>9.4619606367318807E-6</v>
      </c>
      <c r="X319">
        <v>9.4985939474234734E-6</v>
      </c>
      <c r="Y319">
        <v>8.4586447646750607E-6</v>
      </c>
      <c r="Z319">
        <v>8.4586447646750607E-6</v>
      </c>
      <c r="AA319">
        <v>3.7041161347173278E-6</v>
      </c>
      <c r="AB319">
        <v>3.7959996114628189E-6</v>
      </c>
      <c r="AC319">
        <v>-1.7394922932317814E-6</v>
      </c>
      <c r="AD319">
        <v>-6.7368127901598637E-5</v>
      </c>
      <c r="AE319">
        <v>5.304695921707903E-5</v>
      </c>
      <c r="AF319">
        <v>2.4171870313616228E-5</v>
      </c>
      <c r="AG319">
        <v>1.5392493987702595E-5</v>
      </c>
      <c r="AH319">
        <v>1.0300906798812459E-5</v>
      </c>
      <c r="AI319">
        <v>5.4909603932580268E-5</v>
      </c>
      <c r="AJ319">
        <v>1.756269108370512E-4</v>
      </c>
      <c r="AK319">
        <v>3.4069236643221588E-5</v>
      </c>
    </row>
    <row r="320" spans="1:37">
      <c r="A320" s="788">
        <v>44295</v>
      </c>
      <c r="B320">
        <v>6.1280509027912794E-6</v>
      </c>
      <c r="C320">
        <v>6.2708726853495589E-6</v>
      </c>
      <c r="D320">
        <v>6.3240156742084538E-6</v>
      </c>
      <c r="E320">
        <v>6.4048474738882528E-6</v>
      </c>
      <c r="F320">
        <v>6.4798322317216152E-6</v>
      </c>
      <c r="G320">
        <v>5.9458711578912476E-6</v>
      </c>
      <c r="H320">
        <v>7.4082934967890425E-6</v>
      </c>
      <c r="I320">
        <v>4.3818748060175495E-6</v>
      </c>
      <c r="J320">
        <v>2.2592558074791217E-6</v>
      </c>
      <c r="K320">
        <v>9.5833837864347522E-6</v>
      </c>
      <c r="L320">
        <v>1.2130435118530159E-5</v>
      </c>
      <c r="M320">
        <v>-9.7315123043898677E-6</v>
      </c>
      <c r="N320">
        <v>-5.2106839184489216E-7</v>
      </c>
      <c r="O320">
        <v>6.198980899050355E-6</v>
      </c>
      <c r="P320">
        <v>6.4574857553978409E-6</v>
      </c>
      <c r="Q320">
        <v>8.7644834191777937E-6</v>
      </c>
      <c r="R320">
        <v>9.9231470662113357E-6</v>
      </c>
      <c r="S320">
        <v>1.0327507821644046E-5</v>
      </c>
      <c r="T320">
        <v>1.040815670040507E-5</v>
      </c>
      <c r="U320">
        <v>1.0488731474922908E-5</v>
      </c>
      <c r="V320">
        <v>-1.0962654301540555E-4</v>
      </c>
      <c r="W320">
        <v>9.4619606367318807E-6</v>
      </c>
      <c r="X320">
        <v>9.4985939474234734E-6</v>
      </c>
      <c r="Y320">
        <v>8.4586447646750607E-6</v>
      </c>
      <c r="Z320">
        <v>8.4586447646750607E-6</v>
      </c>
      <c r="AA320">
        <v>3.7041161347173278E-6</v>
      </c>
      <c r="AB320">
        <v>3.7959996114628189E-6</v>
      </c>
      <c r="AC320">
        <v>2.7416604166002891E-5</v>
      </c>
      <c r="AD320">
        <v>6.5260554581569871E-5</v>
      </c>
      <c r="AE320">
        <v>1.2623294714247946E-5</v>
      </c>
      <c r="AF320">
        <v>5.9294125333503313E-5</v>
      </c>
      <c r="AG320">
        <v>1.1459833485276684E-5</v>
      </c>
      <c r="AH320">
        <v>3.2336273693731602E-5</v>
      </c>
      <c r="AI320">
        <v>-5.6554243870987621E-5</v>
      </c>
      <c r="AJ320">
        <v>6.0500362590676376E-5</v>
      </c>
      <c r="AK320">
        <v>1.771112829089039E-5</v>
      </c>
    </row>
    <row r="321" spans="1:37">
      <c r="A321" s="788">
        <v>44298</v>
      </c>
      <c r="B321">
        <v>6.1280509027912794E-6</v>
      </c>
      <c r="C321">
        <v>6.2708726853495589E-6</v>
      </c>
      <c r="D321">
        <v>6.3240156742084538E-6</v>
      </c>
      <c r="E321">
        <v>6.4048474738882528E-6</v>
      </c>
      <c r="F321">
        <v>6.4798322317216152E-6</v>
      </c>
      <c r="G321">
        <v>1.0491023165698721E-5</v>
      </c>
      <c r="H321">
        <v>1.1447708497831854E-5</v>
      </c>
      <c r="I321">
        <v>9.2578746358128682E-6</v>
      </c>
      <c r="J321">
        <v>1.0939077455481083E-5</v>
      </c>
      <c r="K321">
        <v>6.3676142684300889E-6</v>
      </c>
      <c r="L321">
        <v>-4.9982656015458815E-6</v>
      </c>
      <c r="M321">
        <v>5.6767994086669664E-6</v>
      </c>
      <c r="N321">
        <v>8.025590548743367E-6</v>
      </c>
      <c r="O321">
        <v>8.472952653271193E-6</v>
      </c>
      <c r="P321">
        <v>6.4574857553978409E-6</v>
      </c>
      <c r="Q321">
        <v>1.7696780961600213E-5</v>
      </c>
      <c r="R321">
        <v>9.9231470662113357E-6</v>
      </c>
      <c r="S321">
        <v>1.0327507821644046E-5</v>
      </c>
      <c r="T321">
        <v>1.040815670040507E-5</v>
      </c>
      <c r="U321">
        <v>1.0488731474922908E-5</v>
      </c>
      <c r="V321">
        <v>1.074278924469363E-5</v>
      </c>
      <c r="W321">
        <v>9.4619606367318807E-6</v>
      </c>
      <c r="X321">
        <v>9.4985939474234734E-6</v>
      </c>
      <c r="Y321">
        <v>8.4586447646750607E-6</v>
      </c>
      <c r="Z321">
        <v>8.4586447646750607E-6</v>
      </c>
      <c r="AA321">
        <v>3.7041161347173278E-6</v>
      </c>
      <c r="AB321">
        <v>3.7959996114628189E-6</v>
      </c>
      <c r="AC321">
        <v>2.6391202421510718E-5</v>
      </c>
      <c r="AD321">
        <v>-5.3865449048576264E-5</v>
      </c>
      <c r="AE321">
        <v>-7.2762775750745412E-6</v>
      </c>
      <c r="AF321">
        <v>1.5887669819664163E-5</v>
      </c>
      <c r="AG321">
        <v>2.0099379894267243E-5</v>
      </c>
      <c r="AH321">
        <v>-2.0281965463797569E-6</v>
      </c>
      <c r="AI321">
        <v>1.5203548002293177E-4</v>
      </c>
      <c r="AJ321">
        <v>2.4747708256656067E-5</v>
      </c>
      <c r="AK321">
        <v>1.1145578364866183E-5</v>
      </c>
    </row>
    <row r="322" spans="1:37">
      <c r="A322" s="788">
        <v>44299</v>
      </c>
      <c r="B322">
        <v>6.1280509027912794E-6</v>
      </c>
      <c r="C322">
        <v>6.2708726853495589E-6</v>
      </c>
      <c r="D322">
        <v>6.3240156742084538E-6</v>
      </c>
      <c r="E322">
        <v>6.4048474738882528E-6</v>
      </c>
      <c r="F322">
        <v>6.4798322317216152E-6</v>
      </c>
      <c r="G322">
        <v>7.027346760210662E-6</v>
      </c>
      <c r="H322">
        <v>8.0273404309892266E-6</v>
      </c>
      <c r="I322">
        <v>1.1983989035671526E-5</v>
      </c>
      <c r="J322">
        <v>4.9135210492465832E-6</v>
      </c>
      <c r="K322">
        <v>4.4142352704398035E-6</v>
      </c>
      <c r="L322">
        <v>8.4631182977204846E-6</v>
      </c>
      <c r="M322">
        <v>-1.3765675852016558E-5</v>
      </c>
      <c r="N322">
        <v>3.5879893865740088E-6</v>
      </c>
      <c r="O322">
        <v>6.773688394382305E-6</v>
      </c>
      <c r="P322">
        <v>6.4574857553978409E-6</v>
      </c>
      <c r="Q322">
        <v>4.9824347449529686E-6</v>
      </c>
      <c r="R322">
        <v>9.9231470662113357E-6</v>
      </c>
      <c r="S322">
        <v>1.0327507821644046E-5</v>
      </c>
      <c r="T322">
        <v>1.040815670040507E-5</v>
      </c>
      <c r="U322">
        <v>1.0488731474922908E-5</v>
      </c>
      <c r="V322">
        <v>-9.1238149112511614E-5</v>
      </c>
      <c r="W322">
        <v>9.4619606367318807E-6</v>
      </c>
      <c r="X322">
        <v>9.4985939474234734E-6</v>
      </c>
      <c r="Y322">
        <v>8.4586447646750607E-6</v>
      </c>
      <c r="Z322">
        <v>8.4586447646750607E-6</v>
      </c>
      <c r="AA322">
        <v>3.7041161347173278E-6</v>
      </c>
      <c r="AB322">
        <v>3.7959996114628189E-6</v>
      </c>
      <c r="AC322">
        <v>1.7423800655214094E-5</v>
      </c>
      <c r="AD322">
        <v>-1.4367654545488219E-4</v>
      </c>
      <c r="AE322">
        <v>5.0952809666776627E-5</v>
      </c>
      <c r="AF322">
        <v>2.1773762882459915E-5</v>
      </c>
      <c r="AG322">
        <v>5.39272840793803E-6</v>
      </c>
      <c r="AH322">
        <v>5.2373422577833838E-5</v>
      </c>
      <c r="AI322">
        <v>-6.131631778480973E-6</v>
      </c>
      <c r="AJ322">
        <v>-2.1795894193304966E-5</v>
      </c>
      <c r="AK322">
        <v>7.7569437064206613E-6</v>
      </c>
    </row>
    <row r="323" spans="1:37">
      <c r="A323" s="788">
        <v>44300</v>
      </c>
      <c r="B323">
        <v>6.1280509027912794E-6</v>
      </c>
      <c r="C323">
        <v>6.2708726853495589E-6</v>
      </c>
      <c r="D323">
        <v>6.3240156742084538E-6</v>
      </c>
      <c r="E323">
        <v>6.4048474738882528E-6</v>
      </c>
      <c r="F323">
        <v>6.4798322317216152E-6</v>
      </c>
      <c r="G323">
        <v>1.1279022051297716E-5</v>
      </c>
      <c r="H323">
        <v>1.1495620998346112E-5</v>
      </c>
      <c r="I323">
        <v>1.1789628722381451E-5</v>
      </c>
      <c r="J323">
        <v>2.256872797221945E-5</v>
      </c>
      <c r="K323">
        <v>2.7796945792886165E-6</v>
      </c>
      <c r="L323">
        <v>2.6278623355506171E-5</v>
      </c>
      <c r="M323">
        <v>2.2789095791256388E-5</v>
      </c>
      <c r="N323">
        <v>3.7675910616712827E-6</v>
      </c>
      <c r="O323">
        <v>6.6429725524272952E-6</v>
      </c>
      <c r="P323">
        <v>6.4574857553978409E-6</v>
      </c>
      <c r="Q323">
        <v>6.9382797217727445E-6</v>
      </c>
      <c r="R323">
        <v>9.9231470662113357E-6</v>
      </c>
      <c r="S323">
        <v>1.0327507821644046E-5</v>
      </c>
      <c r="T323">
        <v>1.040815670040507E-5</v>
      </c>
      <c r="U323">
        <v>1.0488731474922908E-5</v>
      </c>
      <c r="V323">
        <v>4.7458183519539346E-5</v>
      </c>
      <c r="W323">
        <v>9.4619606367318807E-6</v>
      </c>
      <c r="X323">
        <v>9.4985939474234734E-6</v>
      </c>
      <c r="Y323">
        <v>8.4586447646750607E-6</v>
      </c>
      <c r="Z323">
        <v>8.4586447646750607E-6</v>
      </c>
      <c r="AA323">
        <v>3.7041161347173278E-6</v>
      </c>
      <c r="AB323">
        <v>3.7959996114628189E-6</v>
      </c>
      <c r="AC323">
        <v>9.0488658068915717E-5</v>
      </c>
      <c r="AD323">
        <v>8.8161373151585123E-5</v>
      </c>
      <c r="AE323">
        <v>-1.2050913568453781E-5</v>
      </c>
      <c r="AF323">
        <v>-5.8573893996960448E-5</v>
      </c>
      <c r="AG323">
        <v>4.8743153011909792E-6</v>
      </c>
      <c r="AH323">
        <v>-4.4631211859516021E-5</v>
      </c>
      <c r="AI323">
        <v>7.1896102462700736E-5</v>
      </c>
      <c r="AJ323">
        <v>1.4484703643201648E-4</v>
      </c>
      <c r="AK323">
        <v>-7.8371984927672053E-6</v>
      </c>
    </row>
    <row r="324" spans="1:37">
      <c r="A324" s="788">
        <v>44301</v>
      </c>
      <c r="B324">
        <v>6.1280509027912794E-6</v>
      </c>
      <c r="C324">
        <v>6.2708726853495589E-6</v>
      </c>
      <c r="D324">
        <v>6.3240156742084538E-6</v>
      </c>
      <c r="E324">
        <v>6.4048474738882528E-6</v>
      </c>
      <c r="F324">
        <v>6.4798322317216152E-6</v>
      </c>
      <c r="G324">
        <v>1.2274571691563097E-5</v>
      </c>
      <c r="H324">
        <v>7.0927289461579332E-6</v>
      </c>
      <c r="I324">
        <v>4.8271531294403761E-7</v>
      </c>
      <c r="J324">
        <v>8.6576448672815327E-6</v>
      </c>
      <c r="K324">
        <v>1.1764205391455108E-5</v>
      </c>
      <c r="L324">
        <v>3.2942368369845102E-6</v>
      </c>
      <c r="M324">
        <v>3.0781463390923136E-5</v>
      </c>
      <c r="N324">
        <v>4.0639219793831676E-6</v>
      </c>
      <c r="O324">
        <v>6.8150485196341036E-6</v>
      </c>
      <c r="P324">
        <v>6.4574857553978409E-6</v>
      </c>
      <c r="Q324">
        <v>5.2251037600541392E-6</v>
      </c>
      <c r="R324">
        <v>9.9231470662113357E-6</v>
      </c>
      <c r="S324">
        <v>1.0327507821644046E-5</v>
      </c>
      <c r="T324">
        <v>1.040815670040507E-5</v>
      </c>
      <c r="U324">
        <v>1.0488731474922908E-5</v>
      </c>
      <c r="V324">
        <v>5.5772562372593542E-5</v>
      </c>
      <c r="W324">
        <v>9.4619606367318807E-6</v>
      </c>
      <c r="X324">
        <v>9.4985939474234734E-6</v>
      </c>
      <c r="Y324">
        <v>8.4586447646750607E-6</v>
      </c>
      <c r="Z324">
        <v>8.4586447646750607E-6</v>
      </c>
      <c r="AA324">
        <v>3.7041161347173278E-6</v>
      </c>
      <c r="AB324">
        <v>3.7959996114628189E-6</v>
      </c>
      <c r="AC324">
        <v>-2.7153064226906334E-5</v>
      </c>
      <c r="AD324">
        <v>-1.7458496154942605E-4</v>
      </c>
      <c r="AE324">
        <v>1.9007333778858772E-5</v>
      </c>
      <c r="AF324">
        <v>5.7910074750250341E-5</v>
      </c>
      <c r="AG324">
        <v>1.3145914557133321E-5</v>
      </c>
      <c r="AH324">
        <v>1.5732480189025733E-5</v>
      </c>
      <c r="AI324">
        <v>9.9623001824054042E-5</v>
      </c>
      <c r="AJ324">
        <v>1.2532191850408436E-4</v>
      </c>
      <c r="AK324">
        <v>4.9215627382576123E-5</v>
      </c>
    </row>
    <row r="325" spans="1:37">
      <c r="A325" s="788">
        <v>44302</v>
      </c>
      <c r="B325">
        <v>6.1280509027912794E-6</v>
      </c>
      <c r="C325">
        <v>6.2708726853495589E-6</v>
      </c>
      <c r="D325">
        <v>6.3240156742084538E-6</v>
      </c>
      <c r="E325">
        <v>6.4048474738882528E-6</v>
      </c>
      <c r="F325">
        <v>6.4798322317216152E-6</v>
      </c>
      <c r="G325">
        <v>1.3494574699393524E-5</v>
      </c>
      <c r="H325">
        <v>1.485666115161166E-5</v>
      </c>
      <c r="I325">
        <v>5.4882856011019499E-6</v>
      </c>
      <c r="J325">
        <v>1.8158685626406169E-5</v>
      </c>
      <c r="K325">
        <v>5.8397135067764343E-6</v>
      </c>
      <c r="L325">
        <v>4.3971706497757167E-6</v>
      </c>
      <c r="M325">
        <v>1.2215780010330947E-5</v>
      </c>
      <c r="N325">
        <v>1.8272580759685298E-6</v>
      </c>
      <c r="O325">
        <v>6.7949830702431772E-6</v>
      </c>
      <c r="P325">
        <v>6.4574857553978409E-6</v>
      </c>
      <c r="Q325">
        <v>7.4786564507505206E-6</v>
      </c>
      <c r="R325">
        <v>9.9231470662113357E-6</v>
      </c>
      <c r="S325">
        <v>1.0327507821644046E-5</v>
      </c>
      <c r="T325">
        <v>1.040815670040507E-5</v>
      </c>
      <c r="U325">
        <v>1.0488731474922908E-5</v>
      </c>
      <c r="V325">
        <v>9.3013222410358155E-5</v>
      </c>
      <c r="W325">
        <v>9.4619606367318807E-6</v>
      </c>
      <c r="X325">
        <v>9.4985939474234734E-6</v>
      </c>
      <c r="Y325">
        <v>8.4586447646750607E-6</v>
      </c>
      <c r="Z325">
        <v>8.4586447646750607E-6</v>
      </c>
      <c r="AA325">
        <v>3.7041161347173278E-6</v>
      </c>
      <c r="AB325">
        <v>3.7959996114628189E-6</v>
      </c>
      <c r="AC325">
        <v>-3.6699179805754769E-6</v>
      </c>
      <c r="AD325">
        <v>4.7583196816930465E-5</v>
      </c>
      <c r="AE325">
        <v>3.9619389583028802E-5</v>
      </c>
      <c r="AF325">
        <v>5.7551813464234996E-5</v>
      </c>
      <c r="AG325">
        <v>2.4974833215156699E-5</v>
      </c>
      <c r="AH325">
        <v>-6.4632776495540109E-5</v>
      </c>
      <c r="AI325">
        <v>4.1759828628529228E-5</v>
      </c>
      <c r="AJ325">
        <v>9.0570476437829017E-5</v>
      </c>
      <c r="AK325">
        <v>9.9029857439092428E-6</v>
      </c>
    </row>
    <row r="326" spans="1:37">
      <c r="A326" s="788">
        <v>44305</v>
      </c>
      <c r="B326">
        <v>6.1280509027912794E-6</v>
      </c>
      <c r="C326">
        <v>6.2708726853495589E-6</v>
      </c>
      <c r="D326">
        <v>6.3240156742084538E-6</v>
      </c>
      <c r="E326">
        <v>6.4048474738882528E-6</v>
      </c>
      <c r="F326">
        <v>6.4798322317216152E-6</v>
      </c>
      <c r="G326">
        <v>1.0798248020734036E-5</v>
      </c>
      <c r="H326">
        <v>1.418005390836754E-5</v>
      </c>
      <c r="I326">
        <v>8.7720876814188391E-6</v>
      </c>
      <c r="J326">
        <v>1.4081873049758543E-5</v>
      </c>
      <c r="K326">
        <v>4.6140220356392098E-6</v>
      </c>
      <c r="L326">
        <v>9.2898372990362086E-7</v>
      </c>
      <c r="M326">
        <v>5.7137117923389269E-7</v>
      </c>
      <c r="N326">
        <v>8.5347055037686917E-6</v>
      </c>
      <c r="O326">
        <v>9.1129706663579671E-6</v>
      </c>
      <c r="P326">
        <v>6.4574857553978409E-6</v>
      </c>
      <c r="Q326">
        <v>8.4160252789544638E-6</v>
      </c>
      <c r="R326">
        <v>9.9231470662113357E-6</v>
      </c>
      <c r="S326">
        <v>1.0327507821644046E-5</v>
      </c>
      <c r="T326">
        <v>1.040815670040507E-5</v>
      </c>
      <c r="U326">
        <v>1.0488731474922908E-5</v>
      </c>
      <c r="V326">
        <v>3.3974906211373672E-5</v>
      </c>
      <c r="W326">
        <v>9.4619606367318807E-6</v>
      </c>
      <c r="X326">
        <v>9.4985939474234734E-6</v>
      </c>
      <c r="Y326">
        <v>8.4586447646750607E-6</v>
      </c>
      <c r="Z326">
        <v>8.4586447646750607E-6</v>
      </c>
      <c r="AA326">
        <v>3.7041161347173278E-6</v>
      </c>
      <c r="AB326">
        <v>3.7959996114628189E-6</v>
      </c>
      <c r="AC326">
        <v>7.8893513470928989E-5</v>
      </c>
      <c r="AD326">
        <v>3.7307641232559036E-5</v>
      </c>
      <c r="AE326">
        <v>-4.4803710756027849E-5</v>
      </c>
      <c r="AF326">
        <v>-2.2825107338184103E-5</v>
      </c>
      <c r="AG326">
        <v>2.8267173229563624E-5</v>
      </c>
      <c r="AH326">
        <v>8.7743567639502192E-5</v>
      </c>
      <c r="AI326">
        <v>-6.0318511454816596E-5</v>
      </c>
      <c r="AJ326">
        <v>-1.3293775168565781E-6</v>
      </c>
      <c r="AK326">
        <v>-1.8295212693692499E-5</v>
      </c>
    </row>
    <row r="327" spans="1:37">
      <c r="A327" s="788">
        <v>44306</v>
      </c>
      <c r="B327">
        <v>6.1280509027912794E-6</v>
      </c>
      <c r="C327">
        <v>6.2708726853495589E-6</v>
      </c>
      <c r="D327">
        <v>6.3240156742084538E-6</v>
      </c>
      <c r="E327">
        <v>6.4048474738882528E-6</v>
      </c>
      <c r="F327">
        <v>6.4798322317216152E-6</v>
      </c>
      <c r="G327">
        <v>9.3192126693821827E-6</v>
      </c>
      <c r="H327">
        <v>7.8643712149855097E-6</v>
      </c>
      <c r="I327">
        <v>1.2716372066488191E-5</v>
      </c>
      <c r="J327">
        <v>-1.3277864538224549E-6</v>
      </c>
      <c r="K327">
        <v>3.1623591418792785E-6</v>
      </c>
      <c r="L327">
        <v>1.5652807833021143E-6</v>
      </c>
      <c r="M327">
        <v>3.6641464338913467E-6</v>
      </c>
      <c r="N327">
        <v>8.2910816605590308E-6</v>
      </c>
      <c r="O327">
        <v>6.7264155884600997E-6</v>
      </c>
      <c r="P327">
        <v>6.4574857553978409E-6</v>
      </c>
      <c r="Q327">
        <v>5.0133049357512502E-6</v>
      </c>
      <c r="R327">
        <v>9.9231470662113357E-6</v>
      </c>
      <c r="S327">
        <v>1.0327507821644046E-5</v>
      </c>
      <c r="T327">
        <v>1.040815670040507E-5</v>
      </c>
      <c r="U327">
        <v>1.0488731474922908E-5</v>
      </c>
      <c r="V327">
        <v>-9.9980664640900722E-5</v>
      </c>
      <c r="W327">
        <v>9.4619606367318807E-6</v>
      </c>
      <c r="X327">
        <v>9.4985939474234734E-6</v>
      </c>
      <c r="Y327">
        <v>8.4586447646750607E-6</v>
      </c>
      <c r="Z327">
        <v>8.4586447646750607E-6</v>
      </c>
      <c r="AA327">
        <v>3.7041161347173278E-6</v>
      </c>
      <c r="AB327">
        <v>3.7959996114628189E-6</v>
      </c>
      <c r="AC327">
        <v>-1.2458395364883245E-4</v>
      </c>
      <c r="AD327">
        <v>-1.0310189773542756E-4</v>
      </c>
      <c r="AE327">
        <v>-1.7475766024438456E-5</v>
      </c>
      <c r="AF327">
        <v>-2.6655961326305101E-5</v>
      </c>
      <c r="AG327">
        <v>-5.9994280761943579E-6</v>
      </c>
      <c r="AH327">
        <v>1.3689174926945213E-6</v>
      </c>
      <c r="AI327">
        <v>-1.1066817552079278E-4</v>
      </c>
      <c r="AJ327">
        <v>-1.5598280981075907E-4</v>
      </c>
      <c r="AK327">
        <v>-4.2373891266165311E-5</v>
      </c>
    </row>
    <row r="328" spans="1:37">
      <c r="A328" s="788">
        <v>44308</v>
      </c>
      <c r="B328">
        <v>6.1280509027912794E-6</v>
      </c>
      <c r="C328">
        <v>6.2708726853495589E-6</v>
      </c>
      <c r="D328">
        <v>6.3240156742084538E-6</v>
      </c>
      <c r="E328">
        <v>6.4048474738882528E-6</v>
      </c>
      <c r="F328">
        <v>6.4798322317216152E-6</v>
      </c>
      <c r="G328">
        <v>1.5007035972686822E-5</v>
      </c>
      <c r="H328">
        <v>1.6864704075526047E-5</v>
      </c>
      <c r="I328">
        <v>1.4298930142024347E-4</v>
      </c>
      <c r="J328">
        <v>4.4778168622997329E-6</v>
      </c>
      <c r="K328">
        <v>9.1119093554880249E-6</v>
      </c>
      <c r="L328">
        <v>1.1288374901306498E-5</v>
      </c>
      <c r="M328">
        <v>1.5797041547568826E-5</v>
      </c>
      <c r="N328">
        <v>4.3520771946532478E-7</v>
      </c>
      <c r="O328">
        <v>7.3494583511788391E-6</v>
      </c>
      <c r="P328">
        <v>6.4574857553978409E-6</v>
      </c>
      <c r="Q328">
        <v>7.6332264277638724E-6</v>
      </c>
      <c r="R328">
        <v>9.9231470662113357E-6</v>
      </c>
      <c r="S328">
        <v>1.0327507821644046E-5</v>
      </c>
      <c r="T328">
        <v>1.040815670040507E-5</v>
      </c>
      <c r="U328">
        <v>1.0488731474922908E-5</v>
      </c>
      <c r="V328">
        <v>1.4253009599774914E-4</v>
      </c>
      <c r="W328">
        <v>9.4619606367318807E-6</v>
      </c>
      <c r="X328">
        <v>9.4985939474234734E-6</v>
      </c>
      <c r="Y328">
        <v>8.4586447646750607E-6</v>
      </c>
      <c r="Z328">
        <v>8.4586447646750607E-6</v>
      </c>
      <c r="AA328">
        <v>3.7041161347173278E-6</v>
      </c>
      <c r="AB328">
        <v>3.7959996114628189E-6</v>
      </c>
      <c r="AC328">
        <v>1.4293140354448842E-6</v>
      </c>
      <c r="AD328">
        <v>9.6482246210072297E-5</v>
      </c>
      <c r="AE328">
        <v>-2.5798516089353686E-5</v>
      </c>
      <c r="AF328">
        <v>-2.6782569286926128E-5</v>
      </c>
      <c r="AG328">
        <v>-1.5254758533345126E-6</v>
      </c>
      <c r="AH328">
        <v>-6.1212498097784619E-6</v>
      </c>
      <c r="AI328">
        <v>-6.247704015754918E-5</v>
      </c>
      <c r="AJ328">
        <v>-9.7406996288529346E-5</v>
      </c>
      <c r="AK328">
        <v>1.1419013182771832E-5</v>
      </c>
    </row>
    <row r="329" spans="1:37">
      <c r="A329" s="788">
        <v>44309</v>
      </c>
      <c r="B329">
        <v>6.1280509027912794E-6</v>
      </c>
      <c r="C329">
        <v>6.2708726853495589E-6</v>
      </c>
      <c r="D329">
        <v>6.3240156742084538E-6</v>
      </c>
      <c r="E329">
        <v>6.4048474738882528E-6</v>
      </c>
      <c r="F329">
        <v>6.4798322317216152E-6</v>
      </c>
      <c r="G329">
        <v>1.1053624549333563E-5</v>
      </c>
      <c r="H329">
        <v>1.1274323188636969E-5</v>
      </c>
      <c r="I329">
        <v>9.4823631473687434E-6</v>
      </c>
      <c r="J329">
        <v>-1.0595750698263373E-5</v>
      </c>
      <c r="K329">
        <v>1.0388865532269166E-5</v>
      </c>
      <c r="L329">
        <v>9.9231706851526281E-6</v>
      </c>
      <c r="M329">
        <v>6.5904529191016082E-6</v>
      </c>
      <c r="N329">
        <v>4.0796990978776647E-6</v>
      </c>
      <c r="O329">
        <v>7.0284769706390193E-6</v>
      </c>
      <c r="P329">
        <v>6.4574857553978409E-6</v>
      </c>
      <c r="Q329">
        <v>9.0507241503345875E-6</v>
      </c>
      <c r="R329">
        <v>9.9231470662113357E-6</v>
      </c>
      <c r="S329">
        <v>1.0327507821644046E-5</v>
      </c>
      <c r="T329">
        <v>1.040815670040507E-5</v>
      </c>
      <c r="U329">
        <v>1.0488731474922908E-5</v>
      </c>
      <c r="V329">
        <v>4.370557191397673E-5</v>
      </c>
      <c r="W329">
        <v>9.4619606367318807E-6</v>
      </c>
      <c r="X329">
        <v>9.4985939474234734E-6</v>
      </c>
      <c r="Y329">
        <v>8.4586447646750607E-6</v>
      </c>
      <c r="Z329">
        <v>8.4586447646750607E-6</v>
      </c>
      <c r="AA329">
        <v>3.7041161347173278E-6</v>
      </c>
      <c r="AB329">
        <v>3.7959996114628189E-6</v>
      </c>
      <c r="AC329">
        <v>8.488526308529366E-5</v>
      </c>
      <c r="AD329">
        <v>7.8539194168203435E-5</v>
      </c>
      <c r="AE329">
        <v>5.8871529849258143E-5</v>
      </c>
      <c r="AF329">
        <v>7.4468013426420843E-5</v>
      </c>
      <c r="AG329">
        <v>-9.7143142191247209E-6</v>
      </c>
      <c r="AH329">
        <v>-5.5045876085069168E-6</v>
      </c>
      <c r="AI329">
        <v>9.6190701023337604E-5</v>
      </c>
      <c r="AJ329">
        <v>1.7891662568160217E-4</v>
      </c>
      <c r="AK329">
        <v>4.4444321455610059E-5</v>
      </c>
    </row>
    <row r="330" spans="1:37">
      <c r="A330" s="788">
        <v>44312</v>
      </c>
      <c r="B330">
        <v>6.1280509027912794E-6</v>
      </c>
      <c r="C330">
        <v>6.2708726853495589E-6</v>
      </c>
      <c r="D330">
        <v>6.3240156742084538E-6</v>
      </c>
      <c r="E330">
        <v>6.4048474738882528E-6</v>
      </c>
      <c r="F330">
        <v>6.4798322317216152E-6</v>
      </c>
      <c r="G330">
        <v>1.0504901911005505E-5</v>
      </c>
      <c r="H330">
        <v>8.790182859497974E-6</v>
      </c>
      <c r="I330">
        <v>1.2602405737928278E-5</v>
      </c>
      <c r="J330">
        <v>-2.8855245062743509E-6</v>
      </c>
      <c r="K330">
        <v>4.5071877984582904E-6</v>
      </c>
      <c r="L330">
        <v>-2.0386244621596462E-5</v>
      </c>
      <c r="M330">
        <v>-3.5983793721356962E-7</v>
      </c>
      <c r="N330">
        <v>3.0775185303866695E-6</v>
      </c>
      <c r="O330">
        <v>8.6955871488427755E-6</v>
      </c>
      <c r="P330">
        <v>6.4574857553978409E-6</v>
      </c>
      <c r="Q330">
        <v>1.7808433863365281E-5</v>
      </c>
      <c r="R330">
        <v>9.9231470662113357E-6</v>
      </c>
      <c r="S330">
        <v>1.0327507821644046E-5</v>
      </c>
      <c r="T330">
        <v>1.040815670040507E-5</v>
      </c>
      <c r="U330">
        <v>1.0488731474922908E-5</v>
      </c>
      <c r="V330">
        <v>2.5379625176826349E-5</v>
      </c>
      <c r="W330">
        <v>9.4619606367318807E-6</v>
      </c>
      <c r="X330">
        <v>9.4985939474234734E-6</v>
      </c>
      <c r="Y330">
        <v>8.4586447646750607E-6</v>
      </c>
      <c r="Z330">
        <v>8.4586447646750607E-6</v>
      </c>
      <c r="AA330">
        <v>3.7041161347173278E-6</v>
      </c>
      <c r="AB330">
        <v>3.7959996114628189E-6</v>
      </c>
      <c r="AC330">
        <v>5.03144733201788E-5</v>
      </c>
      <c r="AD330">
        <v>9.2713392379484283E-5</v>
      </c>
      <c r="AE330">
        <v>4.3559633488587936E-5</v>
      </c>
      <c r="AF330">
        <v>6.7598925359013684E-6</v>
      </c>
      <c r="AG330">
        <v>2.5902413091738463E-5</v>
      </c>
      <c r="AH330">
        <v>-2.1405283455339098E-5</v>
      </c>
      <c r="AI330">
        <v>2.7110444701117232E-5</v>
      </c>
      <c r="AJ330">
        <v>9.435080247173212E-5</v>
      </c>
      <c r="AK330">
        <v>1.6161205654969813E-5</v>
      </c>
    </row>
    <row r="331" spans="1:37">
      <c r="A331" s="788">
        <v>44313</v>
      </c>
      <c r="B331">
        <v>6.1280509027912794E-6</v>
      </c>
      <c r="C331">
        <v>6.2708726853495589E-6</v>
      </c>
      <c r="D331">
        <v>6.3240156742084538E-6</v>
      </c>
      <c r="E331">
        <v>6.4048474738882528E-6</v>
      </c>
      <c r="F331">
        <v>6.4798322317216152E-6</v>
      </c>
      <c r="G331">
        <v>1.2829792820028275E-5</v>
      </c>
      <c r="H331">
        <v>4.9734503742804748E-5</v>
      </c>
      <c r="I331">
        <v>1.0169828661081226E-5</v>
      </c>
      <c r="J331">
        <v>-9.4685681591244025E-6</v>
      </c>
      <c r="K331">
        <v>1.1469792765478816E-5</v>
      </c>
      <c r="L331">
        <v>5.6869682051058136E-6</v>
      </c>
      <c r="M331">
        <v>6.0801057814330762E-6</v>
      </c>
      <c r="N331">
        <v>7.1897358499711579E-6</v>
      </c>
      <c r="O331">
        <v>7.0493650660523601E-6</v>
      </c>
      <c r="P331">
        <v>6.4574857553978409E-6</v>
      </c>
      <c r="Q331">
        <v>6.5254421192406654E-7</v>
      </c>
      <c r="R331">
        <v>9.9231470662113357E-6</v>
      </c>
      <c r="S331">
        <v>1.0327507821644046E-5</v>
      </c>
      <c r="T331">
        <v>1.040815670040507E-5</v>
      </c>
      <c r="U331">
        <v>1.0488731474922908E-5</v>
      </c>
      <c r="V331">
        <v>-5.6487760816168466E-6</v>
      </c>
      <c r="W331">
        <v>9.4619606367318807E-6</v>
      </c>
      <c r="X331">
        <v>9.4985939474234734E-6</v>
      </c>
      <c r="Y331">
        <v>8.4586447646750607E-6</v>
      </c>
      <c r="Z331">
        <v>8.4586447646750607E-6</v>
      </c>
      <c r="AA331">
        <v>3.7041161347173278E-6</v>
      </c>
      <c r="AB331">
        <v>3.7959996114628189E-6</v>
      </c>
      <c r="AC331">
        <v>-3.7257139059351801E-5</v>
      </c>
      <c r="AD331">
        <v>1.0165627521352972E-4</v>
      </c>
      <c r="AE331">
        <v>4.2716056171976381E-5</v>
      </c>
      <c r="AF331">
        <v>-2.8655315728970399E-5</v>
      </c>
      <c r="AG331">
        <v>2.8661505876301785E-5</v>
      </c>
      <c r="AH331">
        <v>-2.2241558785738302E-5</v>
      </c>
      <c r="AI331">
        <v>-4.1245657004048695E-5</v>
      </c>
      <c r="AJ331">
        <v>-3.7285751328877686E-5</v>
      </c>
      <c r="AK331">
        <v>-7.0925314481884437E-6</v>
      </c>
    </row>
    <row r="332" spans="1:37">
      <c r="A332" s="788">
        <v>44314</v>
      </c>
      <c r="B332">
        <v>6.1280509027912794E-6</v>
      </c>
      <c r="C332">
        <v>6.2708726853495589E-6</v>
      </c>
      <c r="D332">
        <v>6.3240156742084538E-6</v>
      </c>
      <c r="E332">
        <v>6.4048474738882528E-6</v>
      </c>
      <c r="F332">
        <v>6.4798322317216152E-6</v>
      </c>
      <c r="G332">
        <v>1.0938364464749384E-5</v>
      </c>
      <c r="H332">
        <v>1.6012884919949497E-5</v>
      </c>
      <c r="I332">
        <v>1.6032730063065515E-5</v>
      </c>
      <c r="J332">
        <v>7.4202884956946494E-6</v>
      </c>
      <c r="K332">
        <v>5.7832569547542791E-6</v>
      </c>
      <c r="L332">
        <v>9.8275172987371213E-6</v>
      </c>
      <c r="M332">
        <v>1.699544294177713E-6</v>
      </c>
      <c r="N332">
        <v>2.7531046559033712E-6</v>
      </c>
      <c r="O332">
        <v>6.5711684131599668E-6</v>
      </c>
      <c r="P332">
        <v>6.4574857553978409E-6</v>
      </c>
      <c r="Q332">
        <v>7.6659536300027762E-6</v>
      </c>
      <c r="R332">
        <v>9.9231470662113357E-6</v>
      </c>
      <c r="S332">
        <v>1.0327507821644046E-5</v>
      </c>
      <c r="T332">
        <v>1.040815670040507E-5</v>
      </c>
      <c r="U332">
        <v>1.0488731474922908E-5</v>
      </c>
      <c r="V332">
        <v>4.2856171046791407E-5</v>
      </c>
      <c r="W332">
        <v>9.4619606367318807E-6</v>
      </c>
      <c r="X332">
        <v>9.4985939474234734E-6</v>
      </c>
      <c r="Y332">
        <v>8.4586447646750607E-6</v>
      </c>
      <c r="Z332">
        <v>8.4586447646750607E-6</v>
      </c>
      <c r="AA332">
        <v>3.7041161347173278E-6</v>
      </c>
      <c r="AB332">
        <v>3.7959996114628189E-6</v>
      </c>
      <c r="AC332">
        <v>3.5036744022609591E-6</v>
      </c>
      <c r="AD332">
        <v>4.3691101804854693E-5</v>
      </c>
      <c r="AE332">
        <v>-2.193560131238115E-5</v>
      </c>
      <c r="AF332">
        <v>2.7315423380691595E-6</v>
      </c>
      <c r="AG332">
        <v>-3.0346397817584413E-5</v>
      </c>
      <c r="AH332">
        <v>1.224373200799489E-5</v>
      </c>
      <c r="AI332">
        <v>1.4212902298045061E-4</v>
      </c>
      <c r="AJ332">
        <v>9.2248752399348718E-5</v>
      </c>
      <c r="AK332">
        <v>1.2389063126725385E-5</v>
      </c>
    </row>
    <row r="333" spans="1:37">
      <c r="A333" s="788">
        <v>44315</v>
      </c>
      <c r="B333">
        <v>6.1280509027912794E-6</v>
      </c>
      <c r="C333">
        <v>6.2708726853495589E-6</v>
      </c>
      <c r="D333">
        <v>6.3240156742084538E-6</v>
      </c>
      <c r="E333">
        <v>6.4048474738882528E-6</v>
      </c>
      <c r="F333">
        <v>6.4798322317216152E-6</v>
      </c>
      <c r="G333">
        <v>9.1876276342759405E-6</v>
      </c>
      <c r="H333">
        <v>1.2548547083943617E-5</v>
      </c>
      <c r="I333">
        <v>6.8154406970919011E-6</v>
      </c>
      <c r="J333">
        <v>3.5239105596190258E-6</v>
      </c>
      <c r="K333">
        <v>5.3067219332319839E-6</v>
      </c>
      <c r="L333">
        <v>3.4463177269969947E-6</v>
      </c>
      <c r="M333">
        <v>7.8024992380392187E-6</v>
      </c>
      <c r="N333">
        <v>1.4028876359463994E-5</v>
      </c>
      <c r="O333">
        <v>7.0345973000911504E-6</v>
      </c>
      <c r="P333">
        <v>6.4574857553978409E-6</v>
      </c>
      <c r="Q333">
        <v>8.4911437014838506E-6</v>
      </c>
      <c r="R333">
        <v>9.9231470662113357E-6</v>
      </c>
      <c r="S333">
        <v>1.0327507821644046E-5</v>
      </c>
      <c r="T333">
        <v>1.040815670040507E-5</v>
      </c>
      <c r="U333">
        <v>1.0488731474922908E-5</v>
      </c>
      <c r="V333">
        <v>7.5273266541784354E-6</v>
      </c>
      <c r="W333">
        <v>9.4619606367318807E-6</v>
      </c>
      <c r="X333">
        <v>9.4985939474234734E-6</v>
      </c>
      <c r="Y333">
        <v>8.4586447646750607E-6</v>
      </c>
      <c r="Z333">
        <v>8.4586447646750607E-6</v>
      </c>
      <c r="AA333">
        <v>3.7041161347173278E-6</v>
      </c>
      <c r="AB333">
        <v>3.7959996114628189E-6</v>
      </c>
      <c r="AC333">
        <v>-6.4148002863778643E-6</v>
      </c>
      <c r="AD333">
        <v>1.0375915972909434E-4</v>
      </c>
      <c r="AE333">
        <v>5.768273267939828E-5</v>
      </c>
      <c r="AF333">
        <v>4.5254610759926098E-5</v>
      </c>
      <c r="AG333">
        <v>2.6838060838150215E-5</v>
      </c>
      <c r="AH333">
        <v>-1.4478002332235507E-5</v>
      </c>
      <c r="AI333">
        <v>-6.0022180943122284E-5</v>
      </c>
      <c r="AJ333">
        <v>8.2987988699895213E-5</v>
      </c>
      <c r="AK333">
        <v>1.8440933706408424E-5</v>
      </c>
    </row>
    <row r="334" spans="1:37">
      <c r="A334" s="788">
        <v>44316</v>
      </c>
      <c r="B334">
        <v>6.1280509027912794E-6</v>
      </c>
      <c r="C334">
        <v>6.2708726853495589E-6</v>
      </c>
      <c r="D334">
        <v>6.3240156742084538E-6</v>
      </c>
      <c r="E334">
        <v>6.4048474738882528E-6</v>
      </c>
      <c r="F334">
        <v>6.4798322317216152E-6</v>
      </c>
      <c r="G334">
        <v>8.3666448342683005E-6</v>
      </c>
      <c r="H334">
        <v>1.0738803662415819E-5</v>
      </c>
      <c r="I334">
        <v>1.1209454872299317E-5</v>
      </c>
      <c r="J334">
        <v>1.8820218300618308E-5</v>
      </c>
      <c r="K334">
        <v>8.3713440549956886E-6</v>
      </c>
      <c r="L334">
        <v>6.8636303524101548E-5</v>
      </c>
      <c r="M334">
        <v>2.5781324931773497E-5</v>
      </c>
      <c r="N334">
        <v>5.9712699790793521E-6</v>
      </c>
      <c r="O334">
        <v>7.2416110063358017E-6</v>
      </c>
      <c r="P334">
        <v>6.4574857553978409E-6</v>
      </c>
      <c r="Q334">
        <v>1.0787002990191752E-5</v>
      </c>
      <c r="R334">
        <v>9.9231470662113357E-6</v>
      </c>
      <c r="S334">
        <v>1.0327507821644046E-5</v>
      </c>
      <c r="T334">
        <v>1.040815670040507E-5</v>
      </c>
      <c r="U334">
        <v>1.0488731474922908E-5</v>
      </c>
      <c r="V334">
        <v>-9.2229413204822261E-5</v>
      </c>
      <c r="W334">
        <v>9.4619606367318807E-6</v>
      </c>
      <c r="X334">
        <v>9.4985939474234734E-6</v>
      </c>
      <c r="Y334">
        <v>8.4586447646750607E-6</v>
      </c>
      <c r="Z334">
        <v>8.4586447646750607E-6</v>
      </c>
      <c r="AA334">
        <v>3.7041161347173278E-6</v>
      </c>
      <c r="AB334">
        <v>3.7959996114628189E-6</v>
      </c>
      <c r="AC334">
        <v>-1.8890610789509821E-5</v>
      </c>
      <c r="AD334">
        <v>7.5348968511912424E-6</v>
      </c>
      <c r="AE334">
        <v>-9.1668758517679538E-5</v>
      </c>
      <c r="AF334">
        <v>-3.9314770945322877E-5</v>
      </c>
      <c r="AG334">
        <v>1.0819275733935375E-5</v>
      </c>
      <c r="AH334">
        <v>9.5498019785344996E-6</v>
      </c>
      <c r="AI334">
        <v>-1.1861458073670006E-4</v>
      </c>
      <c r="AJ334">
        <v>-2.7783039088422059E-5</v>
      </c>
      <c r="AK334">
        <v>-2.3052347604731182E-5</v>
      </c>
    </row>
    <row r="335" spans="1:37">
      <c r="A335" s="788">
        <v>44319</v>
      </c>
      <c r="B335">
        <v>6.1280509027912794E-6</v>
      </c>
      <c r="C335">
        <v>6.2708726853495589E-6</v>
      </c>
      <c r="D335">
        <v>6.3240156742084538E-6</v>
      </c>
      <c r="E335">
        <v>6.4048474738882528E-6</v>
      </c>
      <c r="F335">
        <v>6.4798322317216152E-6</v>
      </c>
      <c r="G335">
        <v>5.8765265433038398E-6</v>
      </c>
      <c r="H335">
        <v>8.1042206794222684E-6</v>
      </c>
      <c r="I335">
        <v>1.2968148429536086E-5</v>
      </c>
      <c r="J335">
        <v>1.6361234545968273E-6</v>
      </c>
      <c r="K335">
        <v>2.4653465259063981E-6</v>
      </c>
      <c r="L335">
        <v>-3.4523766476272047E-5</v>
      </c>
      <c r="M335">
        <v>2.3537871826022185E-6</v>
      </c>
      <c r="N335">
        <v>8.37579395546868E-6</v>
      </c>
      <c r="O335">
        <v>8.8804921838772094E-6</v>
      </c>
      <c r="P335">
        <v>6.4574857553978409E-6</v>
      </c>
      <c r="Q335">
        <v>1.6684573170920202E-5</v>
      </c>
      <c r="R335">
        <v>1.5181785530114845E-5</v>
      </c>
      <c r="S335">
        <v>1.5586242895925476E-5</v>
      </c>
      <c r="T335">
        <v>1.5666911043417111E-5</v>
      </c>
      <c r="U335">
        <v>1.5747505068957503E-5</v>
      </c>
      <c r="V335">
        <v>-2.0191644053122239E-5</v>
      </c>
      <c r="W335">
        <v>1.4242646403106463E-5</v>
      </c>
      <c r="X335">
        <v>1.4279288466276797E-5</v>
      </c>
      <c r="Y335">
        <v>8.4586447646750607E-6</v>
      </c>
      <c r="Z335">
        <v>8.4586447646750607E-6</v>
      </c>
      <c r="AA335">
        <v>3.7041161347173278E-6</v>
      </c>
      <c r="AB335">
        <v>3.7959996114628189E-6</v>
      </c>
      <c r="AC335">
        <v>-8.8824882336635547E-6</v>
      </c>
      <c r="AD335">
        <v>-2.1977326507460761E-5</v>
      </c>
      <c r="AE335">
        <v>1.4228269139404671E-5</v>
      </c>
      <c r="AF335">
        <v>1.5123339233313883E-6</v>
      </c>
      <c r="AG335">
        <v>-7.3296648998888435E-6</v>
      </c>
      <c r="AH335">
        <v>1.08494870062259E-6</v>
      </c>
      <c r="AI335">
        <v>4.3025456306517998E-5</v>
      </c>
      <c r="AJ335">
        <v>-5.9001609950343209E-6</v>
      </c>
      <c r="AK335">
        <v>5.1940584527621075E-7</v>
      </c>
    </row>
    <row r="336" spans="1:37">
      <c r="A336" s="788">
        <v>44320</v>
      </c>
      <c r="B336">
        <v>6.1280509027912794E-6</v>
      </c>
      <c r="C336">
        <v>6.2708726853495589E-6</v>
      </c>
      <c r="D336">
        <v>6.3240156742084538E-6</v>
      </c>
      <c r="E336">
        <v>6.4048474738882528E-6</v>
      </c>
      <c r="F336">
        <v>6.4798322317216152E-6</v>
      </c>
      <c r="G336">
        <v>4.6558698693530684E-6</v>
      </c>
      <c r="H336">
        <v>7.7417967419947327E-6</v>
      </c>
      <c r="I336">
        <v>1.0552693219506182E-5</v>
      </c>
      <c r="J336">
        <v>5.8933762659705735E-6</v>
      </c>
      <c r="K336">
        <v>1.0855526441787335E-6</v>
      </c>
      <c r="L336">
        <v>1.1811587708939443E-5</v>
      </c>
      <c r="M336">
        <v>-1.3663097761738642E-5</v>
      </c>
      <c r="N336">
        <v>6.3489595588691834E-6</v>
      </c>
      <c r="O336">
        <v>7.5031319667502318E-6</v>
      </c>
      <c r="P336">
        <v>6.4574857553978409E-6</v>
      </c>
      <c r="Q336">
        <v>7.3348210141048752E-6</v>
      </c>
      <c r="R336">
        <v>1.5181785530114845E-5</v>
      </c>
      <c r="S336">
        <v>1.5586242895925476E-5</v>
      </c>
      <c r="T336">
        <v>1.5666911043417111E-5</v>
      </c>
      <c r="U336">
        <v>1.5747505068957503E-5</v>
      </c>
      <c r="V336">
        <v>-1.2742838522079248E-4</v>
      </c>
      <c r="W336">
        <v>1.4242646403106463E-5</v>
      </c>
      <c r="X336">
        <v>1.4279288466276797E-5</v>
      </c>
      <c r="Y336">
        <v>8.4586447646750607E-6</v>
      </c>
      <c r="Z336">
        <v>8.4586447646750607E-6</v>
      </c>
      <c r="AA336">
        <v>3.7041161347173278E-6</v>
      </c>
      <c r="AB336">
        <v>3.7959996114628189E-6</v>
      </c>
      <c r="AC336">
        <v>-9.9593274396070365E-7</v>
      </c>
      <c r="AD336">
        <v>8.3482609898322129E-7</v>
      </c>
      <c r="AE336">
        <v>-1.5048262573874594E-5</v>
      </c>
      <c r="AF336">
        <v>-5.9957612404420993E-5</v>
      </c>
      <c r="AG336">
        <v>3.5867838257068739E-5</v>
      </c>
      <c r="AH336">
        <v>-2.9316332124473823E-5</v>
      </c>
      <c r="AI336">
        <v>-1.0280984271493154E-4</v>
      </c>
      <c r="AJ336">
        <v>4.8358996080893894E-5</v>
      </c>
      <c r="AK336">
        <v>-2.8100809847276254E-5</v>
      </c>
    </row>
    <row r="337" spans="1:37">
      <c r="A337" s="788">
        <v>44321</v>
      </c>
      <c r="B337">
        <v>6.1280509027912794E-6</v>
      </c>
      <c r="C337">
        <v>6.2708726853495589E-6</v>
      </c>
      <c r="D337">
        <v>6.3240156742084538E-6</v>
      </c>
      <c r="E337">
        <v>6.4048474738882528E-6</v>
      </c>
      <c r="F337">
        <v>6.4798322317216152E-6</v>
      </c>
      <c r="G337">
        <v>1.8087982976453531E-6</v>
      </c>
      <c r="H337">
        <v>1.150792442010271E-5</v>
      </c>
      <c r="I337">
        <v>5.0863727377020495E-6</v>
      </c>
      <c r="J337">
        <v>1.9707709837916812E-6</v>
      </c>
      <c r="K337">
        <v>5.5745287569152423E-6</v>
      </c>
      <c r="L337">
        <v>3.2196459203760244E-6</v>
      </c>
      <c r="M337">
        <v>6.7918185233509125E-6</v>
      </c>
      <c r="N337">
        <v>5.010455192802965E-6</v>
      </c>
      <c r="O337">
        <v>7.4668857259680979E-6</v>
      </c>
      <c r="P337">
        <v>6.4574857553978409E-6</v>
      </c>
      <c r="Q337">
        <v>5.2452856352189767E-6</v>
      </c>
      <c r="R337">
        <v>1.5181785530114845E-5</v>
      </c>
      <c r="S337">
        <v>1.5586242895925476E-5</v>
      </c>
      <c r="T337">
        <v>1.5666911043417111E-5</v>
      </c>
      <c r="U337">
        <v>1.5747505068957503E-5</v>
      </c>
      <c r="V337">
        <v>1.1740521473845079E-5</v>
      </c>
      <c r="W337">
        <v>1.4242646403106463E-5</v>
      </c>
      <c r="X337">
        <v>1.4279288466276797E-5</v>
      </c>
      <c r="Y337">
        <v>8.4586447646750607E-6</v>
      </c>
      <c r="Z337">
        <v>8.4586447646750607E-6</v>
      </c>
      <c r="AA337">
        <v>3.7041161347173278E-6</v>
      </c>
      <c r="AB337">
        <v>3.7959996114628189E-6</v>
      </c>
      <c r="AC337">
        <v>1.0999756375519311E-4</v>
      </c>
      <c r="AD337">
        <v>-5.8069396288557012E-5</v>
      </c>
      <c r="AE337">
        <v>3.5777992548524652E-5</v>
      </c>
      <c r="AF337">
        <v>-1.3614830002672829E-6</v>
      </c>
      <c r="AG337">
        <v>2.4697610752717481E-5</v>
      </c>
      <c r="AH337">
        <v>3.0490355261154622E-5</v>
      </c>
      <c r="AI337">
        <v>1.7535465478420775E-4</v>
      </c>
      <c r="AJ337">
        <v>1.4893991278888685E-4</v>
      </c>
      <c r="AK337">
        <v>2.2907334790156497E-8</v>
      </c>
    </row>
    <row r="338" spans="1:37">
      <c r="A338" s="788">
        <v>44322</v>
      </c>
      <c r="B338">
        <v>7.8338100717374464E-6</v>
      </c>
      <c r="C338">
        <v>8.0163866750353925E-6</v>
      </c>
      <c r="D338">
        <v>8.0843221553323019E-6</v>
      </c>
      <c r="E338">
        <v>7.5143542167865001E-6</v>
      </c>
      <c r="F338">
        <v>7.589341140831606E-6</v>
      </c>
      <c r="G338">
        <v>2.0515320340862786E-5</v>
      </c>
      <c r="H338">
        <v>9.1322679379061354E-6</v>
      </c>
      <c r="I338">
        <v>1.2245658236768974E-5</v>
      </c>
      <c r="J338">
        <v>5.967122977079953E-6</v>
      </c>
      <c r="K338">
        <v>3.1766765805286923E-6</v>
      </c>
      <c r="L338">
        <v>-6.1258219880187427E-6</v>
      </c>
      <c r="M338">
        <v>5.5014007120746562E-6</v>
      </c>
      <c r="N338">
        <v>2.7727988478545742E-6</v>
      </c>
      <c r="O338">
        <v>7.38874003792489E-6</v>
      </c>
      <c r="P338">
        <v>7.3821070662916098E-6</v>
      </c>
      <c r="Q338">
        <v>9.0193869054431285E-6</v>
      </c>
      <c r="R338">
        <v>1.5181785530114845E-5</v>
      </c>
      <c r="S338">
        <v>1.5586242895925476E-5</v>
      </c>
      <c r="T338">
        <v>1.5666911043417111E-5</v>
      </c>
      <c r="U338">
        <v>1.5747505068957503E-5</v>
      </c>
      <c r="V338">
        <v>3.0375382929684672E-5</v>
      </c>
      <c r="W338">
        <v>1.4242646403106463E-5</v>
      </c>
      <c r="X338">
        <v>1.4279288466276797E-5</v>
      </c>
      <c r="Y338">
        <v>8.4586447646750607E-6</v>
      </c>
      <c r="Z338">
        <v>8.4586447646750607E-6</v>
      </c>
      <c r="AA338">
        <v>3.7041161347173278E-6</v>
      </c>
      <c r="AB338">
        <v>3.7959996114628189E-6</v>
      </c>
      <c r="AC338">
        <v>3.0955539919175216E-5</v>
      </c>
      <c r="AD338">
        <v>-6.8803321801633177E-5</v>
      </c>
      <c r="AE338">
        <v>3.3969639677217113E-5</v>
      </c>
      <c r="AF338">
        <v>3.1007007667949171E-5</v>
      </c>
      <c r="AG338">
        <v>-9.9342239536681646E-6</v>
      </c>
      <c r="AH338">
        <v>-2.3821787656764794E-5</v>
      </c>
      <c r="AI338">
        <v>7.9671529098823694E-6</v>
      </c>
      <c r="AJ338">
        <v>2.5254542842515496E-4</v>
      </c>
      <c r="AK338">
        <v>4.7374442037149137E-5</v>
      </c>
    </row>
    <row r="339" spans="1:37">
      <c r="A339" s="788">
        <v>44323</v>
      </c>
      <c r="B339">
        <v>7.8338100717374464E-6</v>
      </c>
      <c r="C339">
        <v>8.0163866750353925E-6</v>
      </c>
      <c r="D339">
        <v>8.0843221553323019E-6</v>
      </c>
      <c r="E339">
        <v>7.5143542167865001E-6</v>
      </c>
      <c r="F339">
        <v>7.589341140831606E-6</v>
      </c>
      <c r="G339">
        <v>1.1546788184531919E-5</v>
      </c>
      <c r="H339">
        <v>1.0472070716566862E-5</v>
      </c>
      <c r="I339">
        <v>7.6996362501290598E-6</v>
      </c>
      <c r="J339">
        <v>1.3042483934452776E-5</v>
      </c>
      <c r="K339">
        <v>6.9064361930884395E-6</v>
      </c>
      <c r="L339">
        <v>-3.2084287856605444E-6</v>
      </c>
      <c r="M339">
        <v>-6.1320006039125023E-6</v>
      </c>
      <c r="N339">
        <v>6.1853642230119021E-6</v>
      </c>
      <c r="O339">
        <v>8.2106761363007762E-6</v>
      </c>
      <c r="P339">
        <v>7.3821070662916098E-6</v>
      </c>
      <c r="Q339">
        <v>1.4016233750886898E-5</v>
      </c>
      <c r="R339">
        <v>1.5181785530114845E-5</v>
      </c>
      <c r="S339">
        <v>1.5586242895925476E-5</v>
      </c>
      <c r="T339">
        <v>1.5666911043417111E-5</v>
      </c>
      <c r="U339">
        <v>1.5747505068957503E-5</v>
      </c>
      <c r="V339">
        <v>9.1143121046158195E-5</v>
      </c>
      <c r="W339">
        <v>1.4242646403106463E-5</v>
      </c>
      <c r="X339">
        <v>1.4279288466276797E-5</v>
      </c>
      <c r="Y339">
        <v>8.4586447646750607E-6</v>
      </c>
      <c r="Z339">
        <v>8.4586447646750607E-6</v>
      </c>
      <c r="AA339">
        <v>3.7041161347173278E-6</v>
      </c>
      <c r="AB339">
        <v>3.7959996114628189E-6</v>
      </c>
      <c r="AC339">
        <v>1.2051563542502253E-4</v>
      </c>
      <c r="AD339">
        <v>3.0972081487362635E-5</v>
      </c>
      <c r="AE339">
        <v>5.3812388738189167E-5</v>
      </c>
      <c r="AF339">
        <v>5.2894757797244957E-5</v>
      </c>
      <c r="AG339">
        <v>-1.0174885033228386E-5</v>
      </c>
      <c r="AH339">
        <v>4.7536630712050607E-5</v>
      </c>
      <c r="AI339">
        <v>2.2275267622243967E-4</v>
      </c>
      <c r="AJ339">
        <v>9.1871786662650617E-5</v>
      </c>
      <c r="AK339">
        <v>3.5370368857555734E-5</v>
      </c>
    </row>
    <row r="340" spans="1:37">
      <c r="A340" s="788">
        <v>44326</v>
      </c>
      <c r="B340">
        <v>7.8338100717374464E-6</v>
      </c>
      <c r="C340">
        <v>8.0163866750353925E-6</v>
      </c>
      <c r="D340">
        <v>8.0843221553323019E-6</v>
      </c>
      <c r="E340">
        <v>7.5143542167865001E-6</v>
      </c>
      <c r="F340">
        <v>7.589341140831606E-6</v>
      </c>
      <c r="G340">
        <v>1.4171535256608081E-5</v>
      </c>
      <c r="H340">
        <v>1.9960367953021319E-5</v>
      </c>
      <c r="I340">
        <v>1.7587652253482134E-5</v>
      </c>
      <c r="J340">
        <v>1.3470007497670622E-5</v>
      </c>
      <c r="K340">
        <v>5.8084300455959696E-6</v>
      </c>
      <c r="L340">
        <v>3.9641225622119693E-6</v>
      </c>
      <c r="M340">
        <v>2.602078080769843E-7</v>
      </c>
      <c r="N340">
        <v>2.3644209214921831E-6</v>
      </c>
      <c r="O340">
        <v>1.0503169781209465E-5</v>
      </c>
      <c r="P340">
        <v>7.3821070662916098E-6</v>
      </c>
      <c r="Q340">
        <v>1.6462568973764746E-5</v>
      </c>
      <c r="R340">
        <v>1.5181785530114845E-5</v>
      </c>
      <c r="S340">
        <v>1.5586242895925476E-5</v>
      </c>
      <c r="T340">
        <v>1.5666911043417111E-5</v>
      </c>
      <c r="U340">
        <v>1.5747505068957503E-5</v>
      </c>
      <c r="V340">
        <v>2.11406857933123E-5</v>
      </c>
      <c r="W340">
        <v>1.4242646403106463E-5</v>
      </c>
      <c r="X340">
        <v>1.4279288466276797E-5</v>
      </c>
      <c r="Y340">
        <v>8.4586447646750607E-6</v>
      </c>
      <c r="Z340">
        <v>8.4586447646750607E-6</v>
      </c>
      <c r="AA340">
        <v>3.7041161347173278E-6</v>
      </c>
      <c r="AB340">
        <v>3.7959996114628189E-6</v>
      </c>
      <c r="AC340">
        <v>-1.3190610923141666E-5</v>
      </c>
      <c r="AD340">
        <v>-3.2704096137287086E-5</v>
      </c>
      <c r="AE340">
        <v>-3.7422863873037837E-7</v>
      </c>
      <c r="AF340">
        <v>-5.9050458553880358E-5</v>
      </c>
      <c r="AG340">
        <v>-1.83311103822692E-5</v>
      </c>
      <c r="AH340">
        <v>9.4055170149065498E-6</v>
      </c>
      <c r="AI340">
        <v>-8.9484031637754319E-5</v>
      </c>
      <c r="AJ340">
        <v>-1.1986685513519779E-4</v>
      </c>
      <c r="AK340">
        <v>-6.0542320024695733E-5</v>
      </c>
    </row>
    <row r="341" spans="1:37">
      <c r="A341" s="788">
        <v>44327</v>
      </c>
      <c r="B341">
        <v>7.8338100717374464E-6</v>
      </c>
      <c r="C341">
        <v>8.0163866750353925E-6</v>
      </c>
      <c r="D341">
        <v>8.0843221553323019E-6</v>
      </c>
      <c r="E341">
        <v>7.5143542167865001E-6</v>
      </c>
      <c r="F341">
        <v>7.589341140831606E-6</v>
      </c>
      <c r="G341">
        <v>1.4441333692957414E-5</v>
      </c>
      <c r="H341">
        <v>1.5364674710882299E-5</v>
      </c>
      <c r="I341">
        <v>5.5424626049770611E-6</v>
      </c>
      <c r="J341">
        <v>4.5801445500217141E-6</v>
      </c>
      <c r="K341">
        <v>4.6434303906949031E-6</v>
      </c>
      <c r="L341">
        <v>-7.2807178358090147E-6</v>
      </c>
      <c r="M341">
        <v>8.8841477167648014E-6</v>
      </c>
      <c r="N341">
        <v>1.0026643691463733E-5</v>
      </c>
      <c r="O341">
        <v>8.2011295444957004E-6</v>
      </c>
      <c r="P341">
        <v>7.3821070662916098E-6</v>
      </c>
      <c r="Q341">
        <v>7.5149970968695357E-6</v>
      </c>
      <c r="R341">
        <v>1.5181785530114845E-5</v>
      </c>
      <c r="S341">
        <v>1.5586242895925476E-5</v>
      </c>
      <c r="T341">
        <v>1.5666911043417111E-5</v>
      </c>
      <c r="U341">
        <v>1.5747505068957503E-5</v>
      </c>
      <c r="V341">
        <v>9.7352792748623527E-5</v>
      </c>
      <c r="W341">
        <v>1.4242646403106463E-5</v>
      </c>
      <c r="X341">
        <v>1.4279288466276797E-5</v>
      </c>
      <c r="Y341">
        <v>8.4586447646750607E-6</v>
      </c>
      <c r="Z341">
        <v>8.4586447646750607E-6</v>
      </c>
      <c r="AA341">
        <v>3.7041161347173278E-6</v>
      </c>
      <c r="AB341">
        <v>3.7959996114628189E-6</v>
      </c>
      <c r="AC341">
        <v>3.3562164607481293E-6</v>
      </c>
      <c r="AD341">
        <v>6.9868200833561603E-5</v>
      </c>
      <c r="AE341">
        <v>-4.6569148561467769E-5</v>
      </c>
      <c r="AF341">
        <v>-3.2406706267071317E-5</v>
      </c>
      <c r="AG341">
        <v>7.3402639825337348E-6</v>
      </c>
      <c r="AH341">
        <v>-1.8226821716017527E-5</v>
      </c>
      <c r="AI341">
        <v>5.4806182358491106E-6</v>
      </c>
      <c r="AJ341">
        <v>1.4146299929010397E-4</v>
      </c>
      <c r="AK341">
        <v>-3.9289654541626584E-5</v>
      </c>
    </row>
    <row r="342" spans="1:37">
      <c r="A342" s="788">
        <v>44328</v>
      </c>
      <c r="B342">
        <v>7.8338100717374464E-6</v>
      </c>
      <c r="C342">
        <v>8.0163866750353925E-6</v>
      </c>
      <c r="D342">
        <v>8.0843221553323019E-6</v>
      </c>
      <c r="E342">
        <v>7.5143542167865001E-6</v>
      </c>
      <c r="F342">
        <v>7.589341140831606E-6</v>
      </c>
      <c r="G342">
        <v>7.6040936811097026E-6</v>
      </c>
      <c r="H342">
        <v>5.9277395660444656E-6</v>
      </c>
      <c r="I342">
        <v>5.6819046988039186E-6</v>
      </c>
      <c r="J342">
        <v>1.394729477550527E-6</v>
      </c>
      <c r="K342">
        <v>2.7561838079463999E-6</v>
      </c>
      <c r="L342">
        <v>3.6983963269619839E-5</v>
      </c>
      <c r="M342">
        <v>8.2121987885500405E-6</v>
      </c>
      <c r="N342">
        <v>8.9028884432934779E-6</v>
      </c>
      <c r="O342">
        <v>8.1280563883936449E-6</v>
      </c>
      <c r="P342">
        <v>7.3821070662916098E-6</v>
      </c>
      <c r="Q342">
        <v>8.0689148321084757E-6</v>
      </c>
      <c r="R342">
        <v>1.5181785530114845E-5</v>
      </c>
      <c r="S342">
        <v>1.5586242895925476E-5</v>
      </c>
      <c r="T342">
        <v>1.5666911043417111E-5</v>
      </c>
      <c r="U342">
        <v>1.5747505068957503E-5</v>
      </c>
      <c r="V342">
        <v>-6.9981962795649948E-5</v>
      </c>
      <c r="W342">
        <v>1.4242646403106463E-5</v>
      </c>
      <c r="X342">
        <v>1.4279288466276797E-5</v>
      </c>
      <c r="Y342">
        <v>8.4586447646750607E-6</v>
      </c>
      <c r="Z342">
        <v>8.4586447646750607E-6</v>
      </c>
      <c r="AA342">
        <v>3.7041161347173278E-6</v>
      </c>
      <c r="AB342">
        <v>3.7959996114628189E-6</v>
      </c>
      <c r="AC342">
        <v>-1.0971393625591465E-4</v>
      </c>
      <c r="AD342">
        <v>3.7060944197320204E-5</v>
      </c>
      <c r="AE342">
        <v>-6.6445283972760286E-6</v>
      </c>
      <c r="AF342">
        <v>-7.6481368425368462E-5</v>
      </c>
      <c r="AG342">
        <v>6.0543526583445307E-6</v>
      </c>
      <c r="AH342">
        <v>2.896763064117902E-5</v>
      </c>
      <c r="AI342">
        <v>-2.8171837712598016E-4</v>
      </c>
      <c r="AJ342">
        <v>-4.609859058495647E-4</v>
      </c>
      <c r="AK342">
        <v>-1.0896408141833347E-4</v>
      </c>
    </row>
    <row r="343" spans="1:37">
      <c r="A343" s="788">
        <v>44329</v>
      </c>
      <c r="B343">
        <v>7.8338100717374464E-6</v>
      </c>
      <c r="C343">
        <v>8.0163866750353925E-6</v>
      </c>
      <c r="D343">
        <v>8.0843221553323019E-6</v>
      </c>
      <c r="E343">
        <v>7.5143542167865001E-6</v>
      </c>
      <c r="F343">
        <v>7.589341140831606E-6</v>
      </c>
      <c r="G343">
        <v>1.1319901371493302E-5</v>
      </c>
      <c r="H343">
        <v>8.194900914749325E-6</v>
      </c>
      <c r="I343">
        <v>1.6997118315700275E-5</v>
      </c>
      <c r="J343">
        <v>2.1424624610631327E-6</v>
      </c>
      <c r="K343">
        <v>6.144272878003676E-6</v>
      </c>
      <c r="L343">
        <v>-2.2464713599993048E-5</v>
      </c>
      <c r="M343">
        <v>8.4076844719277239E-6</v>
      </c>
      <c r="N343">
        <v>3.3558981263013266E-6</v>
      </c>
      <c r="O343">
        <v>8.1781230619739636E-6</v>
      </c>
      <c r="P343">
        <v>7.3821070662916098E-6</v>
      </c>
      <c r="Q343">
        <v>8.4790571273103417E-6</v>
      </c>
      <c r="R343">
        <v>1.5181785530114845E-5</v>
      </c>
      <c r="S343">
        <v>1.5586242895925476E-5</v>
      </c>
      <c r="T343">
        <v>1.5666911043417111E-5</v>
      </c>
      <c r="U343">
        <v>1.5747505068957503E-5</v>
      </c>
      <c r="V343">
        <v>2.9546998808296367E-5</v>
      </c>
      <c r="W343">
        <v>1.4242646403106463E-5</v>
      </c>
      <c r="X343">
        <v>1.4279288466276797E-5</v>
      </c>
      <c r="Y343">
        <v>8.4586447646750607E-6</v>
      </c>
      <c r="Z343">
        <v>8.4586447646750607E-6</v>
      </c>
      <c r="AA343">
        <v>3.7041161347173278E-6</v>
      </c>
      <c r="AB343">
        <v>3.7959996114628189E-6</v>
      </c>
      <c r="AC343">
        <v>-2.85604614383872E-5</v>
      </c>
      <c r="AD343">
        <v>-6.7040778847946012E-5</v>
      </c>
      <c r="AE343">
        <v>-4.9317754022432107E-5</v>
      </c>
      <c r="AF343">
        <v>4.9054900926842618E-5</v>
      </c>
      <c r="AG343">
        <v>-1.0306828013065816E-5</v>
      </c>
      <c r="AH343">
        <v>-1.6608568157151505E-5</v>
      </c>
      <c r="AI343">
        <v>7.536253894824263E-5</v>
      </c>
      <c r="AJ343">
        <v>-2.2956655222020061E-5</v>
      </c>
      <c r="AK343">
        <v>7.0062477261980676E-5</v>
      </c>
    </row>
    <row r="344" spans="1:37">
      <c r="A344" s="788">
        <v>44330</v>
      </c>
      <c r="B344">
        <v>7.8338100717374464E-6</v>
      </c>
      <c r="C344">
        <v>8.0163866750353925E-6</v>
      </c>
      <c r="D344">
        <v>8.0843221553323019E-6</v>
      </c>
      <c r="E344">
        <v>7.5143542167865001E-6</v>
      </c>
      <c r="F344">
        <v>7.589341140831606E-6</v>
      </c>
      <c r="G344">
        <v>8.7172680942586577E-6</v>
      </c>
      <c r="H344">
        <v>1.0512716823002677E-5</v>
      </c>
      <c r="I344">
        <v>6.3268971786328616E-6</v>
      </c>
      <c r="J344">
        <v>3.0009447883230679E-6</v>
      </c>
      <c r="K344">
        <v>5.2281539051932668E-6</v>
      </c>
      <c r="L344">
        <v>7.5496228761835487E-6</v>
      </c>
      <c r="M344">
        <v>3.5154616195029578E-6</v>
      </c>
      <c r="N344">
        <v>6.2699826548907823E-6</v>
      </c>
      <c r="O344">
        <v>8.1668598037580874E-6</v>
      </c>
      <c r="P344">
        <v>7.3821070662916098E-6</v>
      </c>
      <c r="Q344">
        <v>7.8983812845336849E-6</v>
      </c>
      <c r="R344">
        <v>1.5181785530114845E-5</v>
      </c>
      <c r="S344">
        <v>1.5586242895925476E-5</v>
      </c>
      <c r="T344">
        <v>1.5666911043417111E-5</v>
      </c>
      <c r="U344">
        <v>1.5747505068957503E-5</v>
      </c>
      <c r="V344">
        <v>1.003450986667609E-5</v>
      </c>
      <c r="W344">
        <v>1.4242646403106463E-5</v>
      </c>
      <c r="X344">
        <v>1.4279288466276797E-5</v>
      </c>
      <c r="Y344">
        <v>8.4586447646750607E-6</v>
      </c>
      <c r="Z344">
        <v>8.4586447646750607E-6</v>
      </c>
      <c r="AA344">
        <v>3.7041161347173278E-6</v>
      </c>
      <c r="AB344">
        <v>3.7959996114628189E-6</v>
      </c>
      <c r="AC344">
        <v>1.6247125114529084E-4</v>
      </c>
      <c r="AD344">
        <v>-2.0413327782681236E-5</v>
      </c>
      <c r="AE344">
        <v>7.1202068065101543E-5</v>
      </c>
      <c r="AF344">
        <v>6.7443148433965488E-5</v>
      </c>
      <c r="AG344">
        <v>-5.9545087098489268E-7</v>
      </c>
      <c r="AH344">
        <v>-1.1482292393401039E-5</v>
      </c>
      <c r="AI344">
        <v>1.8654870388249868E-4</v>
      </c>
      <c r="AJ344">
        <v>1.209089884373682E-4</v>
      </c>
      <c r="AK344">
        <v>7.6323218941406476E-5</v>
      </c>
    </row>
    <row r="345" spans="1:37">
      <c r="A345" s="788">
        <v>44333</v>
      </c>
      <c r="B345">
        <v>7.8338100717374464E-6</v>
      </c>
      <c r="C345">
        <v>8.0163866750353925E-6</v>
      </c>
      <c r="D345">
        <v>8.0843221553323019E-6</v>
      </c>
      <c r="E345">
        <v>7.5143542167865001E-6</v>
      </c>
      <c r="F345">
        <v>7.589341140831606E-6</v>
      </c>
      <c r="G345">
        <v>1.4722781993611989E-5</v>
      </c>
      <c r="H345">
        <v>1.1850410041354564E-5</v>
      </c>
      <c r="I345">
        <v>1.6640866455061599E-5</v>
      </c>
      <c r="J345">
        <v>5.5501755867453542E-6</v>
      </c>
      <c r="K345">
        <v>3.0707721427233994E-6</v>
      </c>
      <c r="L345">
        <v>-3.7667530899824444E-6</v>
      </c>
      <c r="M345">
        <v>7.029957866092218E-6</v>
      </c>
      <c r="N345">
        <v>5.3819513433893468E-6</v>
      </c>
      <c r="O345">
        <v>1.0317219887994611E-5</v>
      </c>
      <c r="P345">
        <v>7.3821070662916098E-6</v>
      </c>
      <c r="Q345">
        <v>1.6097360757932223E-5</v>
      </c>
      <c r="R345">
        <v>1.5181785530114845E-5</v>
      </c>
      <c r="S345">
        <v>1.5586242895925476E-5</v>
      </c>
      <c r="T345">
        <v>1.5666911043417111E-5</v>
      </c>
      <c r="U345">
        <v>1.5747505068957503E-5</v>
      </c>
      <c r="V345">
        <v>1.0618377297782279E-4</v>
      </c>
      <c r="W345">
        <v>1.4242646403106463E-5</v>
      </c>
      <c r="X345">
        <v>1.4279288466276797E-5</v>
      </c>
      <c r="Y345">
        <v>8.4586447646750607E-6</v>
      </c>
      <c r="Z345">
        <v>8.4586447646750607E-6</v>
      </c>
      <c r="AA345">
        <v>3.7041161347173278E-6</v>
      </c>
      <c r="AB345">
        <v>3.7959996114628189E-6</v>
      </c>
      <c r="AC345">
        <v>6.4463409407211633E-5</v>
      </c>
      <c r="AD345">
        <v>5.0474988718185454E-5</v>
      </c>
      <c r="AE345">
        <v>2.9734057023023121E-5</v>
      </c>
      <c r="AF345">
        <v>-5.5514029068060027E-6</v>
      </c>
      <c r="AG345">
        <v>2.1656868569972511E-5</v>
      </c>
      <c r="AH345">
        <v>-1.2569005912449471E-5</v>
      </c>
      <c r="AI345">
        <v>1.3621077574976548E-4</v>
      </c>
      <c r="AJ345">
        <v>1.6408077551163802E-4</v>
      </c>
      <c r="AK345">
        <v>-1.2786293349209555E-5</v>
      </c>
    </row>
    <row r="346" spans="1:37">
      <c r="A346" s="788">
        <v>44334</v>
      </c>
      <c r="B346">
        <v>7.8338100717374464E-6</v>
      </c>
      <c r="C346">
        <v>8.0163866750353925E-6</v>
      </c>
      <c r="D346">
        <v>8.0843221553323019E-6</v>
      </c>
      <c r="E346">
        <v>7.5143542167865001E-6</v>
      </c>
      <c r="F346">
        <v>7.589341140831606E-6</v>
      </c>
      <c r="G346">
        <v>1.1119840042468354E-5</v>
      </c>
      <c r="H346">
        <v>2.6683694549829795E-5</v>
      </c>
      <c r="I346">
        <v>9.5889216648089364E-6</v>
      </c>
      <c r="J346">
        <v>8.5336770516619266E-6</v>
      </c>
      <c r="K346">
        <v>3.8154283030849004E-6</v>
      </c>
      <c r="L346">
        <v>1.2573127978043886E-6</v>
      </c>
      <c r="M346">
        <v>1.2373288583262365E-6</v>
      </c>
      <c r="N346">
        <v>2.051104699307871E-6</v>
      </c>
      <c r="O346">
        <v>8.3265490641437617E-6</v>
      </c>
      <c r="P346">
        <v>7.3821070662916098E-6</v>
      </c>
      <c r="Q346">
        <v>5.1277985504043501E-6</v>
      </c>
      <c r="R346">
        <v>1.5181785530114845E-5</v>
      </c>
      <c r="S346">
        <v>1.5586242895925476E-5</v>
      </c>
      <c r="T346">
        <v>1.5666911043417111E-5</v>
      </c>
      <c r="U346">
        <v>1.5747505068957503E-5</v>
      </c>
      <c r="V346">
        <v>-1.4918231885482604E-4</v>
      </c>
      <c r="W346">
        <v>1.4242646403106463E-5</v>
      </c>
      <c r="X346">
        <v>1.4279288466276797E-5</v>
      </c>
      <c r="Y346">
        <v>8.4586447646750607E-6</v>
      </c>
      <c r="Z346">
        <v>8.4586447646750607E-6</v>
      </c>
      <c r="AA346">
        <v>3.7041161347173278E-6</v>
      </c>
      <c r="AB346">
        <v>3.7959996114628189E-6</v>
      </c>
      <c r="AC346">
        <v>-1.7645957012094037E-5</v>
      </c>
      <c r="AD346">
        <v>-2.0073975518433708E-5</v>
      </c>
      <c r="AE346">
        <v>1.815867766239432E-5</v>
      </c>
      <c r="AF346">
        <v>-3.3610273385992208E-5</v>
      </c>
      <c r="AG346">
        <v>-1.1554926895924744E-5</v>
      </c>
      <c r="AH346">
        <v>-2.5582359092879425E-5</v>
      </c>
      <c r="AI346">
        <v>-3.199467568625214E-5</v>
      </c>
      <c r="AJ346">
        <v>-4.2530909902516181E-5</v>
      </c>
      <c r="AK346">
        <v>-5.4590354910546424E-5</v>
      </c>
    </row>
    <row r="347" spans="1:37">
      <c r="A347" s="788">
        <v>44335</v>
      </c>
      <c r="B347">
        <v>7.8338100717374464E-6</v>
      </c>
      <c r="C347">
        <v>8.0163866750353925E-6</v>
      </c>
      <c r="D347">
        <v>8.0843221553323019E-6</v>
      </c>
      <c r="E347">
        <v>7.5143542167865001E-6</v>
      </c>
      <c r="F347">
        <v>7.589341140831606E-6</v>
      </c>
      <c r="G347">
        <v>1.1251202057565024E-5</v>
      </c>
      <c r="H347">
        <v>1.034930328849697E-5</v>
      </c>
      <c r="I347">
        <v>1.1410729956207888E-5</v>
      </c>
      <c r="J347">
        <v>1.8696763520608784E-6</v>
      </c>
      <c r="K347">
        <v>5.98188065072236E-6</v>
      </c>
      <c r="L347">
        <v>1.7293569223471651E-5</v>
      </c>
      <c r="M347">
        <v>1.0727122725973004E-5</v>
      </c>
      <c r="N347">
        <v>7.1092809232709449E-6</v>
      </c>
      <c r="O347">
        <v>8.3238662532139083E-6</v>
      </c>
      <c r="P347">
        <v>7.3821070662916098E-6</v>
      </c>
      <c r="Q347">
        <v>8.8935790286797105E-6</v>
      </c>
      <c r="R347">
        <v>1.5181785530114845E-5</v>
      </c>
      <c r="S347">
        <v>1.5586242895925476E-5</v>
      </c>
      <c r="T347">
        <v>1.5666911043417111E-5</v>
      </c>
      <c r="U347">
        <v>1.5747505068957503E-5</v>
      </c>
      <c r="V347">
        <v>6.2151573382127631E-6</v>
      </c>
      <c r="W347">
        <v>1.4242646403106463E-5</v>
      </c>
      <c r="X347">
        <v>1.4279288466276797E-5</v>
      </c>
      <c r="Y347">
        <v>8.4586447646750607E-6</v>
      </c>
      <c r="Z347">
        <v>8.4586447646750607E-6</v>
      </c>
      <c r="AA347">
        <v>3.7041161347173278E-6</v>
      </c>
      <c r="AB347">
        <v>3.7959996114628189E-6</v>
      </c>
      <c r="AC347">
        <v>-1.1447086949027131E-4</v>
      </c>
      <c r="AD347">
        <v>-1.1343744695806179E-4</v>
      </c>
      <c r="AE347">
        <v>-6.9884065609066015E-5</v>
      </c>
      <c r="AF347">
        <v>-3.9454322845883238E-6</v>
      </c>
      <c r="AG347">
        <v>-1.0164010712584438E-5</v>
      </c>
      <c r="AH347">
        <v>-8.8556507851289543E-6</v>
      </c>
      <c r="AI347">
        <v>-5.8606629919063513E-5</v>
      </c>
      <c r="AJ347">
        <v>-5.9479260531961067E-5</v>
      </c>
      <c r="AK347">
        <v>-1.0174552465471721E-5</v>
      </c>
    </row>
    <row r="348" spans="1:37">
      <c r="A348" s="788">
        <v>44336</v>
      </c>
      <c r="B348">
        <v>7.8338100717374464E-6</v>
      </c>
      <c r="C348">
        <v>8.0163866750353925E-6</v>
      </c>
      <c r="D348">
        <v>8.0843221553323019E-6</v>
      </c>
      <c r="E348">
        <v>7.5143542167865001E-6</v>
      </c>
      <c r="F348">
        <v>7.589341140831606E-6</v>
      </c>
      <c r="G348">
        <v>1.4441653782128583E-5</v>
      </c>
      <c r="H348">
        <v>1.7760538393139312E-5</v>
      </c>
      <c r="I348">
        <v>8.3474132459869564E-6</v>
      </c>
      <c r="J348">
        <v>7.994488408229472E-6</v>
      </c>
      <c r="K348">
        <v>7.3684066693317625E-6</v>
      </c>
      <c r="L348">
        <v>2.4000060737681112E-4</v>
      </c>
      <c r="M348">
        <v>1.9293312849646328E-5</v>
      </c>
      <c r="N348">
        <v>5.3450048542515566E-6</v>
      </c>
      <c r="O348">
        <v>8.3239429557835361E-6</v>
      </c>
      <c r="P348">
        <v>7.3821070662916098E-6</v>
      </c>
      <c r="Q348">
        <v>6.9226913144788687E-6</v>
      </c>
      <c r="R348">
        <v>1.5181785530114845E-5</v>
      </c>
      <c r="S348">
        <v>1.5586242895925476E-5</v>
      </c>
      <c r="T348">
        <v>1.5666911043417111E-5</v>
      </c>
      <c r="U348">
        <v>1.5747505068957503E-5</v>
      </c>
      <c r="V348">
        <v>8.5364491418033603E-5</v>
      </c>
      <c r="W348">
        <v>1.4242646403106463E-5</v>
      </c>
      <c r="X348">
        <v>1.4279288466276797E-5</v>
      </c>
      <c r="Y348">
        <v>8.4586447646750607E-6</v>
      </c>
      <c r="Z348">
        <v>8.4586447646750607E-6</v>
      </c>
      <c r="AA348">
        <v>3.7041161347173278E-6</v>
      </c>
      <c r="AB348">
        <v>3.7959996114628189E-6</v>
      </c>
      <c r="AC348">
        <v>6.6978095225211922E-6</v>
      </c>
      <c r="AD348">
        <v>6.4489737509498823E-5</v>
      </c>
      <c r="AE348">
        <v>6.561560825590341E-5</v>
      </c>
      <c r="AF348">
        <v>4.6299442946223793E-5</v>
      </c>
      <c r="AG348">
        <v>1.4897399336355477E-6</v>
      </c>
      <c r="AH348">
        <v>1.823654592537638E-5</v>
      </c>
      <c r="AI348">
        <v>6.9930317843593936E-5</v>
      </c>
      <c r="AJ348">
        <v>1.5360017819146532E-4</v>
      </c>
      <c r="AK348">
        <v>5.8673400773331384E-5</v>
      </c>
    </row>
    <row r="349" spans="1:37">
      <c r="A349" s="788">
        <v>44337</v>
      </c>
      <c r="B349">
        <v>7.8338100717374464E-6</v>
      </c>
      <c r="C349">
        <v>8.0163866750353925E-6</v>
      </c>
      <c r="D349">
        <v>8.0843221553323019E-6</v>
      </c>
      <c r="E349">
        <v>7.5143542167865001E-6</v>
      </c>
      <c r="F349">
        <v>7.589341140831606E-6</v>
      </c>
      <c r="G349">
        <v>1.0877247801943213E-5</v>
      </c>
      <c r="H349">
        <v>8.3371603691801971E-6</v>
      </c>
      <c r="I349">
        <v>1.2251043100562241E-5</v>
      </c>
      <c r="J349">
        <v>6.3533174355256962E-6</v>
      </c>
      <c r="K349">
        <v>1.5962167407104744E-5</v>
      </c>
      <c r="L349">
        <v>-1.0386528216159264E-5</v>
      </c>
      <c r="M349">
        <v>5.2077431812699621E-5</v>
      </c>
      <c r="N349">
        <v>5.7335476884134101E-6</v>
      </c>
      <c r="O349">
        <v>9.8011206831429832E-6</v>
      </c>
      <c r="P349">
        <v>7.3821070662916098E-6</v>
      </c>
      <c r="Q349">
        <v>9.9447437031301429E-6</v>
      </c>
      <c r="R349">
        <v>1.5181785530114845E-5</v>
      </c>
      <c r="S349">
        <v>1.5586242895925476E-5</v>
      </c>
      <c r="T349">
        <v>1.5666911043417111E-5</v>
      </c>
      <c r="U349">
        <v>1.5747505068957503E-5</v>
      </c>
      <c r="V349">
        <v>2.1431504780067726E-5</v>
      </c>
      <c r="W349">
        <v>1.4242646403106463E-5</v>
      </c>
      <c r="X349">
        <v>1.4279288466276797E-5</v>
      </c>
      <c r="Y349">
        <v>8.4586447646750607E-6</v>
      </c>
      <c r="Z349">
        <v>8.4586447646750607E-6</v>
      </c>
      <c r="AA349">
        <v>3.7041161347173278E-6</v>
      </c>
      <c r="AB349">
        <v>3.7959996114628189E-6</v>
      </c>
      <c r="AC349">
        <v>5.5664300545371638E-5</v>
      </c>
      <c r="AD349">
        <v>-4.274004574105761E-5</v>
      </c>
      <c r="AE349">
        <v>2.4591698591469593E-5</v>
      </c>
      <c r="AF349">
        <v>1.1353722563223201E-6</v>
      </c>
      <c r="AG349">
        <v>-1.0609523746685224E-6</v>
      </c>
      <c r="AH349">
        <v>2.0510804027562558E-5</v>
      </c>
      <c r="AI349">
        <v>-5.2694722274052586E-5</v>
      </c>
      <c r="AJ349">
        <v>-1.0761865044869313E-4</v>
      </c>
      <c r="AK349">
        <v>-4.9319552888005274E-6</v>
      </c>
    </row>
    <row r="350" spans="1:37">
      <c r="A350" s="788">
        <v>44340</v>
      </c>
      <c r="B350">
        <v>7.8338100717374464E-6</v>
      </c>
      <c r="C350">
        <v>8.0163866750353925E-6</v>
      </c>
      <c r="D350">
        <v>8.0843221553323019E-6</v>
      </c>
      <c r="E350">
        <v>7.5143542167865001E-6</v>
      </c>
      <c r="F350">
        <v>7.589341140831606E-6</v>
      </c>
      <c r="G350">
        <v>1.0397027204120945E-5</v>
      </c>
      <c r="H350">
        <v>5.4543895257538109E-6</v>
      </c>
      <c r="I350">
        <v>1.2412406338866333E-5</v>
      </c>
      <c r="J350">
        <v>5.7545015006326145E-7</v>
      </c>
      <c r="K350">
        <v>3.2017178230773881E-6</v>
      </c>
      <c r="L350">
        <v>2.1487810895223449E-6</v>
      </c>
      <c r="M350">
        <v>-1.3985741773674932E-5</v>
      </c>
      <c r="N350">
        <v>3.7989253895716505E-6</v>
      </c>
      <c r="O350">
        <v>1.2466650205276153E-5</v>
      </c>
      <c r="P350">
        <v>7.3821070662916098E-6</v>
      </c>
      <c r="Q350">
        <v>1.6786601762305508E-5</v>
      </c>
      <c r="R350">
        <v>1.5181785530114845E-5</v>
      </c>
      <c r="S350">
        <v>1.5586242895925476E-5</v>
      </c>
      <c r="T350">
        <v>1.5666911043417111E-5</v>
      </c>
      <c r="U350">
        <v>1.5747505068957503E-5</v>
      </c>
      <c r="V350">
        <v>-3.8986788790625674E-5</v>
      </c>
      <c r="W350">
        <v>1.4242646403106463E-5</v>
      </c>
      <c r="X350">
        <v>1.4279288466276797E-5</v>
      </c>
      <c r="Y350">
        <v>8.4586447646750607E-6</v>
      </c>
      <c r="Z350">
        <v>8.4586447646750607E-6</v>
      </c>
      <c r="AA350">
        <v>3.7041161347173278E-6</v>
      </c>
      <c r="AB350">
        <v>3.7959996114628189E-6</v>
      </c>
      <c r="AC350">
        <v>1.1003001677756808E-4</v>
      </c>
      <c r="AD350">
        <v>1.8401554722324853E-5</v>
      </c>
      <c r="AE350">
        <v>3.1010164811490216E-5</v>
      </c>
      <c r="AF350">
        <v>8.2387840126663125E-5</v>
      </c>
      <c r="AG350">
        <v>-1.7245265309716594E-5</v>
      </c>
      <c r="AH350">
        <v>3.2457868958286617E-5</v>
      </c>
      <c r="AI350">
        <v>1.8378050391828051E-4</v>
      </c>
      <c r="AJ350">
        <v>1.5639318723450482E-4</v>
      </c>
      <c r="AK350">
        <v>6.2590085011114964E-5</v>
      </c>
    </row>
    <row r="351" spans="1:37">
      <c r="A351" s="788">
        <v>44341</v>
      </c>
      <c r="B351">
        <v>7.8338100717374464E-6</v>
      </c>
      <c r="C351">
        <v>8.0163866750353925E-6</v>
      </c>
      <c r="D351">
        <v>8.0843221553323019E-6</v>
      </c>
      <c r="E351">
        <v>7.5143542167865001E-6</v>
      </c>
      <c r="F351">
        <v>7.589341140831606E-6</v>
      </c>
      <c r="G351">
        <v>1.0879687352769452E-5</v>
      </c>
      <c r="H351">
        <v>1.7699361678181448E-5</v>
      </c>
      <c r="I351">
        <v>6.4792587688828009E-6</v>
      </c>
      <c r="J351">
        <v>1.0011532686149849E-5</v>
      </c>
      <c r="K351">
        <v>7.3607756713215628E-6</v>
      </c>
      <c r="L351">
        <v>2.5453007733631242E-7</v>
      </c>
      <c r="M351">
        <v>1.6708152975542136E-5</v>
      </c>
      <c r="N351">
        <v>3.8612645354021428E-6</v>
      </c>
      <c r="O351">
        <v>9.7896477806074246E-6</v>
      </c>
      <c r="P351">
        <v>7.3821070662916098E-6</v>
      </c>
      <c r="Q351">
        <v>7.9649862371553585E-6</v>
      </c>
      <c r="R351">
        <v>1.5181785530114845E-5</v>
      </c>
      <c r="S351">
        <v>1.5586242895925476E-5</v>
      </c>
      <c r="T351">
        <v>1.5666911043417111E-5</v>
      </c>
      <c r="U351">
        <v>1.5747505068957503E-5</v>
      </c>
      <c r="V351">
        <v>-9.3246806762108397E-6</v>
      </c>
      <c r="W351">
        <v>1.4242646403106463E-5</v>
      </c>
      <c r="X351">
        <v>1.4279288466276797E-5</v>
      </c>
      <c r="Y351">
        <v>8.4586447646750607E-6</v>
      </c>
      <c r="Z351">
        <v>8.4586447646750607E-6</v>
      </c>
      <c r="AA351">
        <v>3.7041161347173278E-6</v>
      </c>
      <c r="AB351">
        <v>3.7959996114628189E-6</v>
      </c>
      <c r="AC351">
        <v>-1.0644257764372834E-4</v>
      </c>
      <c r="AD351">
        <v>-1.2431594588485919E-4</v>
      </c>
      <c r="AE351">
        <v>-6.0253001533139285E-5</v>
      </c>
      <c r="AF351">
        <v>-3.7845449744763893E-5</v>
      </c>
      <c r="AG351">
        <v>2.6740971394023651E-5</v>
      </c>
      <c r="AH351">
        <v>2.5193890493837578E-5</v>
      </c>
      <c r="AI351">
        <v>-5.3421524188352889E-5</v>
      </c>
      <c r="AJ351">
        <v>-1.4967302340072321E-4</v>
      </c>
      <c r="AK351">
        <v>-1.3071965024818444E-5</v>
      </c>
    </row>
    <row r="352" spans="1:37">
      <c r="A352" s="788">
        <v>44342</v>
      </c>
      <c r="B352">
        <v>7.8338100717374464E-6</v>
      </c>
      <c r="C352">
        <v>8.0163866750353925E-6</v>
      </c>
      <c r="D352">
        <v>8.0843221553323019E-6</v>
      </c>
      <c r="E352">
        <v>7.5143542167865001E-6</v>
      </c>
      <c r="F352">
        <v>7.589341140831606E-6</v>
      </c>
      <c r="G352">
        <v>1.3341544426410224E-5</v>
      </c>
      <c r="H352">
        <v>1.1418753717038043E-5</v>
      </c>
      <c r="I352">
        <v>8.1028457967633472E-6</v>
      </c>
      <c r="J352">
        <v>6.7657874887061104E-6</v>
      </c>
      <c r="K352">
        <v>6.1416073650036652E-6</v>
      </c>
      <c r="L352">
        <v>1.0178808826128716E-5</v>
      </c>
      <c r="M352">
        <v>1.1801531262551635E-5</v>
      </c>
      <c r="N352">
        <v>6.1127468581673842E-6</v>
      </c>
      <c r="O352">
        <v>9.6048623135729366E-6</v>
      </c>
      <c r="P352">
        <v>7.3821070662916098E-6</v>
      </c>
      <c r="Q352">
        <v>3.4108924687288325E-6</v>
      </c>
      <c r="R352">
        <v>1.5181785530114845E-5</v>
      </c>
      <c r="S352">
        <v>1.5586242895925476E-5</v>
      </c>
      <c r="T352">
        <v>1.5666911043417111E-5</v>
      </c>
      <c r="U352">
        <v>1.5747505068957503E-5</v>
      </c>
      <c r="V352">
        <v>3.7969315953055645E-5</v>
      </c>
      <c r="W352">
        <v>1.4242646403106463E-5</v>
      </c>
      <c r="X352">
        <v>1.4279288466276797E-5</v>
      </c>
      <c r="Y352">
        <v>8.4586447646750607E-6</v>
      </c>
      <c r="Z352">
        <v>8.4586447646750607E-6</v>
      </c>
      <c r="AA352">
        <v>3.7041161347173278E-6</v>
      </c>
      <c r="AB352">
        <v>3.7959996114628189E-6</v>
      </c>
      <c r="AC352">
        <v>4.678961115710534E-5</v>
      </c>
      <c r="AD352">
        <v>-2.9468656824480079E-5</v>
      </c>
      <c r="AE352">
        <v>-3.6812536877151025E-7</v>
      </c>
      <c r="AF352">
        <v>-8.2129789132107122E-6</v>
      </c>
      <c r="AG352">
        <v>1.1532829610896301E-5</v>
      </c>
      <c r="AH352">
        <v>-4.3093477075017982E-5</v>
      </c>
      <c r="AI352">
        <v>7.0386419716661491E-5</v>
      </c>
      <c r="AJ352">
        <v>6.9107936190460076E-5</v>
      </c>
      <c r="AK352">
        <v>1.544715539497643E-6</v>
      </c>
    </row>
    <row r="353" spans="1:37">
      <c r="A353" s="788">
        <v>44343</v>
      </c>
      <c r="B353">
        <v>7.8338100717374464E-6</v>
      </c>
      <c r="C353">
        <v>8.0163866750353925E-6</v>
      </c>
      <c r="D353">
        <v>8.0843221553323019E-6</v>
      </c>
      <c r="E353">
        <v>7.5143542167865001E-6</v>
      </c>
      <c r="F353">
        <v>7.589341140831606E-6</v>
      </c>
      <c r="G353">
        <v>1.1819694062140229E-5</v>
      </c>
      <c r="H353">
        <v>7.3024398605838309E-6</v>
      </c>
      <c r="I353">
        <v>1.2983333260835649E-5</v>
      </c>
      <c r="J353">
        <v>9.6671757434933181E-6</v>
      </c>
      <c r="K353">
        <v>4.2023304520625969E-6</v>
      </c>
      <c r="L353">
        <v>1.3784867342553753E-5</v>
      </c>
      <c r="M353">
        <v>1.2819160947799447E-6</v>
      </c>
      <c r="N353">
        <v>5.1270002901162572E-6</v>
      </c>
      <c r="O353">
        <v>9.749620452403462E-6</v>
      </c>
      <c r="P353">
        <v>7.3821070662916098E-6</v>
      </c>
      <c r="Q353">
        <v>9.9226990915823877E-6</v>
      </c>
      <c r="R353">
        <v>1.5181785530114845E-5</v>
      </c>
      <c r="S353">
        <v>1.5586242895925476E-5</v>
      </c>
      <c r="T353">
        <v>1.5666911043417111E-5</v>
      </c>
      <c r="U353">
        <v>1.5747505068957503E-5</v>
      </c>
      <c r="V353">
        <v>8.6044421769594163E-5</v>
      </c>
      <c r="W353">
        <v>1.4242646403106463E-5</v>
      </c>
      <c r="X353">
        <v>1.4279288466276797E-5</v>
      </c>
      <c r="Y353">
        <v>8.4586447646750607E-6</v>
      </c>
      <c r="Z353">
        <v>8.4586447646750607E-6</v>
      </c>
      <c r="AA353">
        <v>3.7041161347173278E-6</v>
      </c>
      <c r="AB353">
        <v>3.7959996114628189E-6</v>
      </c>
      <c r="AC353">
        <v>1.2741251767486305E-4</v>
      </c>
      <c r="AD353">
        <v>1.572889657912302E-4</v>
      </c>
      <c r="AE353">
        <v>2.4882840375523019E-5</v>
      </c>
      <c r="AF353">
        <v>8.4536106714827589E-6</v>
      </c>
      <c r="AG353">
        <v>4.1003364477372186E-5</v>
      </c>
      <c r="AH353">
        <v>2.7413554956230435E-5</v>
      </c>
      <c r="AI353">
        <v>8.5867965570314293E-5</v>
      </c>
      <c r="AJ353">
        <v>1.0581177501839956E-4</v>
      </c>
      <c r="AK353">
        <v>2.2109861211568881E-5</v>
      </c>
    </row>
    <row r="354" spans="1:37">
      <c r="A354" s="788">
        <v>44344</v>
      </c>
      <c r="B354">
        <v>7.8338100717374464E-6</v>
      </c>
      <c r="C354">
        <v>8.0163866750353925E-6</v>
      </c>
      <c r="D354">
        <v>8.0843221553323019E-6</v>
      </c>
      <c r="E354">
        <v>7.5143542167865001E-6</v>
      </c>
      <c r="F354">
        <v>7.589341140831606E-6</v>
      </c>
      <c r="G354">
        <v>1.2779613128529377E-5</v>
      </c>
      <c r="H354">
        <v>1.5477153309298329E-5</v>
      </c>
      <c r="I354">
        <v>1.6553998775573574E-5</v>
      </c>
      <c r="J354">
        <v>9.9788485779356516E-6</v>
      </c>
      <c r="K354">
        <v>8.5384549043510557E-6</v>
      </c>
      <c r="L354">
        <v>1.4776279239470114E-6</v>
      </c>
      <c r="M354">
        <v>-1.7415930226124487E-5</v>
      </c>
      <c r="N354">
        <v>4.16364467005792E-6</v>
      </c>
      <c r="O354">
        <v>9.7748004704527597E-6</v>
      </c>
      <c r="P354">
        <v>7.3821070662916098E-6</v>
      </c>
      <c r="Q354">
        <v>8.6819032750611312E-6</v>
      </c>
      <c r="R354">
        <v>1.5181785530114845E-5</v>
      </c>
      <c r="S354">
        <v>1.5586242895925476E-5</v>
      </c>
      <c r="T354">
        <v>1.5666911043417111E-5</v>
      </c>
      <c r="U354">
        <v>1.5747505068957503E-5</v>
      </c>
      <c r="V354">
        <v>8.0589300950215673E-5</v>
      </c>
      <c r="W354">
        <v>1.4242646403106463E-5</v>
      </c>
      <c r="X354">
        <v>1.4279288466276797E-5</v>
      </c>
      <c r="Y354">
        <v>8.4586447646750607E-6</v>
      </c>
      <c r="Z354">
        <v>8.4586447646750607E-6</v>
      </c>
      <c r="AA354">
        <v>3.7041161347173278E-6</v>
      </c>
      <c r="AB354">
        <v>3.7959996114628189E-6</v>
      </c>
      <c r="AC354">
        <v>2.4566592140667921E-5</v>
      </c>
      <c r="AD354">
        <v>5.6717304303066656E-6</v>
      </c>
      <c r="AE354">
        <v>1.2408062810381761E-5</v>
      </c>
      <c r="AF354">
        <v>4.0350946904083035E-5</v>
      </c>
      <c r="AG354">
        <v>1.1404229957940881E-5</v>
      </c>
      <c r="AH354">
        <v>-1.3398632582435343E-5</v>
      </c>
      <c r="AI354">
        <v>1.3268958911329953E-4</v>
      </c>
      <c r="AJ354">
        <v>2.0999809882599196E-4</v>
      </c>
      <c r="AK354">
        <v>-4.6202331165923205E-6</v>
      </c>
    </row>
    <row r="355" spans="1:37">
      <c r="A355" s="788">
        <v>44347</v>
      </c>
      <c r="B355">
        <v>7.8338100717374464E-6</v>
      </c>
      <c r="C355">
        <v>8.0163866750353925E-6</v>
      </c>
      <c r="D355">
        <v>8.0843221553323019E-6</v>
      </c>
      <c r="E355">
        <v>7.5143542167865001E-6</v>
      </c>
      <c r="F355">
        <v>7.589341140831606E-6</v>
      </c>
      <c r="G355">
        <v>9.61909481065959E-6</v>
      </c>
      <c r="H355">
        <v>5.3975566417676646E-6</v>
      </c>
      <c r="I355">
        <v>1.9460336736371175E-5</v>
      </c>
      <c r="J355">
        <v>7.3915414908697138E-6</v>
      </c>
      <c r="K355">
        <v>3.310644789240769E-6</v>
      </c>
      <c r="L355">
        <v>-9.7128384424252096E-7</v>
      </c>
      <c r="M355">
        <v>-4.1071853581286176E-6</v>
      </c>
      <c r="N355">
        <v>5.8213855801966477E-6</v>
      </c>
      <c r="O355">
        <v>1.1009529455812128E-5</v>
      </c>
      <c r="P355">
        <v>7.3821070662916098E-6</v>
      </c>
      <c r="Q355">
        <v>3.8014483135455637E-6</v>
      </c>
      <c r="R355">
        <v>1.5181785530114845E-5</v>
      </c>
      <c r="S355">
        <v>1.5586242895925476E-5</v>
      </c>
      <c r="T355">
        <v>1.5666911043417111E-5</v>
      </c>
      <c r="U355">
        <v>1.5747505068957503E-5</v>
      </c>
      <c r="V355">
        <v>-2.6303711151810741E-5</v>
      </c>
      <c r="W355">
        <v>1.4242646403106463E-5</v>
      </c>
      <c r="X355">
        <v>1.4279288466276797E-5</v>
      </c>
      <c r="Y355">
        <v>8.4586447646750607E-6</v>
      </c>
      <c r="Z355">
        <v>8.4586447646750607E-6</v>
      </c>
      <c r="AA355">
        <v>3.7041161347173278E-6</v>
      </c>
      <c r="AB355">
        <v>3.7959996114628189E-6</v>
      </c>
      <c r="AC355">
        <v>3.9368971524067488E-6</v>
      </c>
      <c r="AD355">
        <v>2.1602653141661321E-5</v>
      </c>
      <c r="AE355">
        <v>2.1823201859266784E-5</v>
      </c>
      <c r="AF355">
        <v>2.9488067041139045E-5</v>
      </c>
      <c r="AG355">
        <v>3.8867770161288289E-6</v>
      </c>
      <c r="AH355">
        <v>5.2271298351258541E-6</v>
      </c>
      <c r="AI355">
        <v>1.413029147993483E-4</v>
      </c>
      <c r="AJ355">
        <v>2.5242219588900719E-4</v>
      </c>
      <c r="AK355">
        <v>-1.2682032655554897E-5</v>
      </c>
    </row>
    <row r="356" spans="1:37">
      <c r="A356" s="788">
        <v>44348</v>
      </c>
      <c r="B356">
        <v>7.8338100717374464E-6</v>
      </c>
      <c r="C356">
        <v>8.0163866750353925E-6</v>
      </c>
      <c r="D356">
        <v>8.0843221553323019E-6</v>
      </c>
      <c r="E356">
        <v>7.5143542167865001E-6</v>
      </c>
      <c r="F356">
        <v>7.589341140831606E-6</v>
      </c>
      <c r="G356">
        <v>1.0700390943839011E-5</v>
      </c>
      <c r="H356">
        <v>7.9670751339548931E-6</v>
      </c>
      <c r="I356">
        <v>9.2309468039573518E-6</v>
      </c>
      <c r="J356">
        <v>1.01558294519009E-5</v>
      </c>
      <c r="K356">
        <v>5.2918430321142301E-6</v>
      </c>
      <c r="L356">
        <v>1.8807884249042674E-6</v>
      </c>
      <c r="M356">
        <v>1.7603285196139495E-5</v>
      </c>
      <c r="N356">
        <v>4.087095111611916E-6</v>
      </c>
      <c r="O356">
        <v>9.7221781331597877E-6</v>
      </c>
      <c r="P356">
        <v>7.3821070662916098E-6</v>
      </c>
      <c r="Q356">
        <v>2.0647830793137702E-5</v>
      </c>
      <c r="R356">
        <v>1.2057581994557866E-5</v>
      </c>
      <c r="S356">
        <v>1.2461981963293845E-5</v>
      </c>
      <c r="T356">
        <v>1.254263866306138E-5</v>
      </c>
      <c r="U356">
        <v>1.262322125139992E-5</v>
      </c>
      <c r="V356">
        <v>7.2975822443122962E-5</v>
      </c>
      <c r="W356">
        <v>1.1402398784601253E-5</v>
      </c>
      <c r="X356">
        <v>1.1439035647846652E-5</v>
      </c>
      <c r="Y356">
        <v>8.4586447646750607E-6</v>
      </c>
      <c r="Z356">
        <v>8.4586447646750607E-6</v>
      </c>
      <c r="AA356">
        <v>3.7041161347173278E-6</v>
      </c>
      <c r="AB356">
        <v>3.7959996114628189E-6</v>
      </c>
      <c r="AC356">
        <v>1.6992111605867446E-4</v>
      </c>
      <c r="AD356">
        <v>3.8424972658918093E-5</v>
      </c>
      <c r="AE356">
        <v>5.0270943338859289E-5</v>
      </c>
      <c r="AF356">
        <v>3.0443940176960729E-5</v>
      </c>
      <c r="AG356">
        <v>-5.561677076292737E-5</v>
      </c>
      <c r="AH356">
        <v>-2.9732323412042795E-5</v>
      </c>
      <c r="AI356">
        <v>3.0210935339411992E-5</v>
      </c>
      <c r="AJ356">
        <v>1.1077446474089259E-5</v>
      </c>
      <c r="AK356">
        <v>6.380962882194252E-6</v>
      </c>
    </row>
    <row r="357" spans="1:37">
      <c r="A357" s="788">
        <v>44349</v>
      </c>
      <c r="B357">
        <v>7.8338100717374464E-6</v>
      </c>
      <c r="C357">
        <v>8.0163866750353925E-6</v>
      </c>
      <c r="D357">
        <v>8.0843221553323019E-6</v>
      </c>
      <c r="E357">
        <v>7.5143542167865001E-6</v>
      </c>
      <c r="F357">
        <v>7.589341140831606E-6</v>
      </c>
      <c r="G357">
        <v>1.3909997215165504E-5</v>
      </c>
      <c r="H357">
        <v>1.4904079081546228E-5</v>
      </c>
      <c r="I357">
        <v>1.3736610179347508E-5</v>
      </c>
      <c r="J357">
        <v>7.9510207249768433E-6</v>
      </c>
      <c r="K357">
        <v>5.988678007423687E-6</v>
      </c>
      <c r="L357">
        <v>5.5182539201723558E-6</v>
      </c>
      <c r="M357">
        <v>2.6947679849916995E-5</v>
      </c>
      <c r="N357">
        <v>2.0690787945932243E-5</v>
      </c>
      <c r="O357">
        <v>9.7636098305500237E-6</v>
      </c>
      <c r="P357">
        <v>7.3821070662916098E-6</v>
      </c>
      <c r="Q357">
        <v>6.9036657560133106E-6</v>
      </c>
      <c r="R357">
        <v>1.2057581994557866E-5</v>
      </c>
      <c r="S357">
        <v>1.2461981963293845E-5</v>
      </c>
      <c r="T357">
        <v>1.254263866306138E-5</v>
      </c>
      <c r="U357">
        <v>1.262322125139992E-5</v>
      </c>
      <c r="V357">
        <v>1.2177140657281927E-4</v>
      </c>
      <c r="W357">
        <v>1.1402398784601253E-5</v>
      </c>
      <c r="X357">
        <v>1.1439035647846652E-5</v>
      </c>
      <c r="Y357">
        <v>8.4586447646750607E-6</v>
      </c>
      <c r="Z357">
        <v>8.4586447646750607E-6</v>
      </c>
      <c r="AA357">
        <v>3.7041161347173278E-6</v>
      </c>
      <c r="AB357">
        <v>3.7959996114628189E-6</v>
      </c>
      <c r="AC357">
        <v>7.9938735106410699E-5</v>
      </c>
      <c r="AD357">
        <v>-3.7229740051269999E-5</v>
      </c>
      <c r="AE357">
        <v>2.3457580423880131E-5</v>
      </c>
      <c r="AF357">
        <v>-1.1468784838350455E-5</v>
      </c>
      <c r="AG357">
        <v>-1.0123361322842417E-5</v>
      </c>
      <c r="AH357">
        <v>-1.1634876803453543E-5</v>
      </c>
      <c r="AI357">
        <v>1.063098159594511E-4</v>
      </c>
      <c r="AJ357">
        <v>2.3742006969627584E-4</v>
      </c>
      <c r="AK357">
        <v>1.2435232221390536E-5</v>
      </c>
    </row>
    <row r="358" spans="1:37">
      <c r="A358" s="788">
        <v>44351</v>
      </c>
      <c r="B358">
        <v>7.8338100717374464E-6</v>
      </c>
      <c r="C358">
        <v>8.0163866750353925E-6</v>
      </c>
      <c r="D358">
        <v>8.0843221553323019E-6</v>
      </c>
      <c r="E358">
        <v>7.5143542167865001E-6</v>
      </c>
      <c r="F358">
        <v>7.589341140831606E-6</v>
      </c>
      <c r="G358">
        <v>1.3665114193543104E-5</v>
      </c>
      <c r="H358">
        <v>1.1200857761922122E-5</v>
      </c>
      <c r="I358">
        <v>1.4890056120692918E-5</v>
      </c>
      <c r="J358">
        <v>1.3620079790712225E-5</v>
      </c>
      <c r="K358">
        <v>7.0226712211308499E-6</v>
      </c>
      <c r="L358">
        <v>3.8717930871729324E-5</v>
      </c>
      <c r="M358">
        <v>2.5515498383248315E-5</v>
      </c>
      <c r="N358">
        <v>4.5902152700932679E-6</v>
      </c>
      <c r="O358">
        <v>1.0957132687430261E-5</v>
      </c>
      <c r="P358">
        <v>7.3821070662916098E-6</v>
      </c>
      <c r="Q358">
        <v>8.6328184737780592E-6</v>
      </c>
      <c r="R358">
        <v>1.2057581994557866E-5</v>
      </c>
      <c r="S358">
        <v>1.2461981963293845E-5</v>
      </c>
      <c r="T358">
        <v>1.254263866306138E-5</v>
      </c>
      <c r="U358">
        <v>1.262322125139992E-5</v>
      </c>
      <c r="V358">
        <v>9.8250306504240841E-5</v>
      </c>
      <c r="W358">
        <v>1.1402398784601253E-5</v>
      </c>
      <c r="X358">
        <v>1.1439035647846652E-5</v>
      </c>
      <c r="Y358">
        <v>8.4586447646750607E-6</v>
      </c>
      <c r="Z358">
        <v>8.4586447646750607E-6</v>
      </c>
      <c r="AA358">
        <v>3.7041161347173278E-6</v>
      </c>
      <c r="AB358">
        <v>3.7959996114628189E-6</v>
      </c>
      <c r="AC358">
        <v>1.853482979753407E-5</v>
      </c>
      <c r="AD358">
        <v>1.0547918988407236E-5</v>
      </c>
      <c r="AE358">
        <v>-2.9043733964648213E-5</v>
      </c>
      <c r="AF358">
        <v>3.088094482586179E-5</v>
      </c>
      <c r="AG358">
        <v>1.9735792562745048E-5</v>
      </c>
      <c r="AH358">
        <v>-7.2848421028891551E-5</v>
      </c>
      <c r="AI358">
        <v>8.0083457497641671E-5</v>
      </c>
      <c r="AJ358">
        <v>7.5303137822113619E-5</v>
      </c>
      <c r="AK358">
        <v>2.4830236494696179E-5</v>
      </c>
    </row>
    <row r="359" spans="1:37">
      <c r="A359" s="788">
        <v>44354</v>
      </c>
      <c r="B359">
        <v>7.8338100717374464E-6</v>
      </c>
      <c r="C359">
        <v>8.0163866750353925E-6</v>
      </c>
      <c r="D359">
        <v>8.0843221553323019E-6</v>
      </c>
      <c r="E359">
        <v>7.5143542167865001E-6</v>
      </c>
      <c r="F359">
        <v>7.589341140831606E-6</v>
      </c>
      <c r="G359">
        <v>9.2250056366935949E-6</v>
      </c>
      <c r="H359">
        <v>8.8356558382244545E-6</v>
      </c>
      <c r="I359">
        <v>1.2924030692629174E-5</v>
      </c>
      <c r="J359">
        <v>-6.3566726036299315E-7</v>
      </c>
      <c r="K359">
        <v>4.4667241532351912E-6</v>
      </c>
      <c r="L359">
        <v>-1.2805689384862262E-6</v>
      </c>
      <c r="M359">
        <v>1.6189653299915108E-5</v>
      </c>
      <c r="N359">
        <v>3.5585293793417353E-6</v>
      </c>
      <c r="O359">
        <v>1.2194873094223623E-5</v>
      </c>
      <c r="P359">
        <v>7.3821070662916098E-6</v>
      </c>
      <c r="Q359">
        <v>1.4621125669648905E-5</v>
      </c>
      <c r="R359">
        <v>1.2057581994557866E-5</v>
      </c>
      <c r="S359">
        <v>1.2461981963293845E-5</v>
      </c>
      <c r="T359">
        <v>1.254263866306138E-5</v>
      </c>
      <c r="U359">
        <v>1.262322125139992E-5</v>
      </c>
      <c r="V359">
        <v>-4.6751714692125692E-5</v>
      </c>
      <c r="W359">
        <v>1.1402398784601253E-5</v>
      </c>
      <c r="X359">
        <v>1.1439035647846652E-5</v>
      </c>
      <c r="Y359">
        <v>8.4586447646750607E-6</v>
      </c>
      <c r="Z359">
        <v>8.4586447646750607E-6</v>
      </c>
      <c r="AA359">
        <v>3.7041161347173278E-6</v>
      </c>
      <c r="AB359">
        <v>3.7959996114628189E-6</v>
      </c>
      <c r="AC359">
        <v>-9.4762033538226001E-6</v>
      </c>
      <c r="AD359">
        <v>-9.8540675911085177E-6</v>
      </c>
      <c r="AE359">
        <v>2.0300863216055065E-5</v>
      </c>
      <c r="AF359">
        <v>4.1495116386847108E-6</v>
      </c>
      <c r="AG359">
        <v>-1.9741203049011835E-5</v>
      </c>
      <c r="AH359">
        <v>-9.085282570048259E-6</v>
      </c>
      <c r="AI359">
        <v>-1.2602637598815304E-5</v>
      </c>
      <c r="AJ359">
        <v>-1.4423875833811383E-4</v>
      </c>
      <c r="AK359">
        <v>2.2997093707133323E-6</v>
      </c>
    </row>
    <row r="360" spans="1:37">
      <c r="A360" s="788">
        <v>44355</v>
      </c>
      <c r="B360">
        <v>7.8338100717374464E-6</v>
      </c>
      <c r="C360">
        <v>8.0163866750353925E-6</v>
      </c>
      <c r="D360">
        <v>8.0843221553323019E-6</v>
      </c>
      <c r="E360">
        <v>7.5143542167865001E-6</v>
      </c>
      <c r="F360">
        <v>7.589341140831606E-6</v>
      </c>
      <c r="G360">
        <v>1.0825428537245331E-5</v>
      </c>
      <c r="H360">
        <v>1.3610986520096447E-5</v>
      </c>
      <c r="I360">
        <v>8.4398322347752231E-6</v>
      </c>
      <c r="J360">
        <v>2.6162005253524967E-6</v>
      </c>
      <c r="K360">
        <v>5.2196434433028576E-6</v>
      </c>
      <c r="L360">
        <v>-4.3241945304393426E-5</v>
      </c>
      <c r="M360">
        <v>6.700444230995118E-6</v>
      </c>
      <c r="N360">
        <v>1.7935005782419467E-6</v>
      </c>
      <c r="O360">
        <v>9.6358568072147941E-6</v>
      </c>
      <c r="P360">
        <v>7.3821070662916098E-6</v>
      </c>
      <c r="Q360">
        <v>7.8395384274330124E-6</v>
      </c>
      <c r="R360">
        <v>1.2057581994557866E-5</v>
      </c>
      <c r="S360">
        <v>1.2461981963293845E-5</v>
      </c>
      <c r="T360">
        <v>1.254263866306138E-5</v>
      </c>
      <c r="U360">
        <v>1.262322125139992E-5</v>
      </c>
      <c r="V360">
        <v>3.5483283040004925E-5</v>
      </c>
      <c r="W360">
        <v>1.1402398784601253E-5</v>
      </c>
      <c r="X360">
        <v>1.1439035647846652E-5</v>
      </c>
      <c r="Y360">
        <v>8.4586447646750607E-6</v>
      </c>
      <c r="Z360">
        <v>8.4586447646750607E-6</v>
      </c>
      <c r="AA360">
        <v>3.7041161347173278E-6</v>
      </c>
      <c r="AB360">
        <v>3.7959996114628189E-6</v>
      </c>
      <c r="AC360">
        <v>1.3895192173618566E-5</v>
      </c>
      <c r="AD360">
        <v>-8.614016313049922E-5</v>
      </c>
      <c r="AE360">
        <v>-3.2038150343796644E-5</v>
      </c>
      <c r="AF360">
        <v>-6.4320678959062244E-6</v>
      </c>
      <c r="AG360">
        <v>7.8398227655118732E-6</v>
      </c>
      <c r="AH360">
        <v>-2.480252921048698E-5</v>
      </c>
      <c r="AI360">
        <v>-5.4755061084378332E-5</v>
      </c>
      <c r="AJ360">
        <v>-8.9729279393574453E-6</v>
      </c>
      <c r="AK360">
        <v>-8.3515820459195709E-6</v>
      </c>
    </row>
    <row r="361" spans="1:37">
      <c r="A361" s="788">
        <v>44356</v>
      </c>
      <c r="B361">
        <v>7.8338100717374464E-6</v>
      </c>
      <c r="C361">
        <v>8.0163866750353925E-6</v>
      </c>
      <c r="D361">
        <v>8.0843221553323019E-6</v>
      </c>
      <c r="E361">
        <v>7.5143542167865001E-6</v>
      </c>
      <c r="F361">
        <v>7.589341140831606E-6</v>
      </c>
      <c r="G361">
        <v>1.243716592915689E-5</v>
      </c>
      <c r="H361">
        <v>1.124566733707013E-5</v>
      </c>
      <c r="I361">
        <v>1.3257312048473578E-5</v>
      </c>
      <c r="J361">
        <v>9.0906454319565458E-6</v>
      </c>
      <c r="K361">
        <v>4.892418201586679E-6</v>
      </c>
      <c r="L361">
        <v>-3.2184531327487776E-6</v>
      </c>
      <c r="M361">
        <v>1.3618623052195744E-5</v>
      </c>
      <c r="N361">
        <v>9.5727119779951413E-6</v>
      </c>
      <c r="O361">
        <v>9.7107004922989405E-6</v>
      </c>
      <c r="P361">
        <v>7.3821070662916098E-6</v>
      </c>
      <c r="Q361">
        <v>9.1006003541167508E-6</v>
      </c>
      <c r="R361">
        <v>1.2057581994557866E-5</v>
      </c>
      <c r="S361">
        <v>1.2461981963293845E-5</v>
      </c>
      <c r="T361">
        <v>1.254263866306138E-5</v>
      </c>
      <c r="U361">
        <v>1.262322125139992E-5</v>
      </c>
      <c r="V361">
        <v>8.4283844613950451E-6</v>
      </c>
      <c r="W361">
        <v>1.1402398784601253E-5</v>
      </c>
      <c r="X361">
        <v>1.1439035647846652E-5</v>
      </c>
      <c r="Y361">
        <v>8.4586447646750607E-6</v>
      </c>
      <c r="Z361">
        <v>8.4586447646750607E-6</v>
      </c>
      <c r="AA361">
        <v>3.7041161347173278E-6</v>
      </c>
      <c r="AB361">
        <v>3.7959996114628189E-6</v>
      </c>
      <c r="AC361">
        <v>-3.8473098801478089E-5</v>
      </c>
      <c r="AD361">
        <v>-4.6576244329196716E-5</v>
      </c>
      <c r="AE361">
        <v>-1.186252909518848E-5</v>
      </c>
      <c r="AF361">
        <v>-4.6233681738477861E-6</v>
      </c>
      <c r="AG361">
        <v>8.893641145515386E-6</v>
      </c>
      <c r="AH361">
        <v>4.899352011679126E-5</v>
      </c>
      <c r="AI361">
        <v>1.1214708713518374E-5</v>
      </c>
      <c r="AJ361">
        <v>1.3414336572670771E-4</v>
      </c>
      <c r="AK361">
        <v>-8.0716911189332443E-6</v>
      </c>
    </row>
    <row r="362" spans="1:37">
      <c r="A362" s="788">
        <v>44357</v>
      </c>
      <c r="B362">
        <v>7.8338100717374464E-6</v>
      </c>
      <c r="C362">
        <v>8.0163866750353925E-6</v>
      </c>
      <c r="D362">
        <v>8.0843221553323019E-6</v>
      </c>
      <c r="E362">
        <v>7.5143542167865001E-6</v>
      </c>
      <c r="F362">
        <v>7.589341140831606E-6</v>
      </c>
      <c r="G362">
        <v>8.2656643742922137E-6</v>
      </c>
      <c r="H362">
        <v>1.0627391524084827E-5</v>
      </c>
      <c r="I362">
        <v>1.0955267376070309E-5</v>
      </c>
      <c r="J362">
        <v>1.1440869273462796E-5</v>
      </c>
      <c r="K362">
        <v>4.7228115487484958E-6</v>
      </c>
      <c r="L362">
        <v>4.5705489903014046E-6</v>
      </c>
      <c r="M362">
        <v>7.137376355808556E-6</v>
      </c>
      <c r="N362">
        <v>7.7909059224055004E-6</v>
      </c>
      <c r="O362">
        <v>9.7044176123404223E-6</v>
      </c>
      <c r="P362">
        <v>7.3821070662916098E-6</v>
      </c>
      <c r="Q362">
        <v>7.6113762391187832E-6</v>
      </c>
      <c r="R362">
        <v>1.2057581994557866E-5</v>
      </c>
      <c r="S362">
        <v>1.2461981963293845E-5</v>
      </c>
      <c r="T362">
        <v>1.254263866306138E-5</v>
      </c>
      <c r="U362">
        <v>1.262322125139992E-5</v>
      </c>
      <c r="V362">
        <v>-5.5133094849850524E-5</v>
      </c>
      <c r="W362">
        <v>1.1402398784601253E-5</v>
      </c>
      <c r="X362">
        <v>1.1439035647846652E-5</v>
      </c>
      <c r="Y362">
        <v>8.4586447646750607E-6</v>
      </c>
      <c r="Z362">
        <v>8.4586447646750607E-6</v>
      </c>
      <c r="AA362">
        <v>3.7041161347173278E-6</v>
      </c>
      <c r="AB362">
        <v>3.7959996114628189E-6</v>
      </c>
      <c r="AC362">
        <v>3.8203075882980997E-5</v>
      </c>
      <c r="AD362">
        <v>-5.430598121017316E-5</v>
      </c>
      <c r="AE362">
        <v>5.4157581570823959E-5</v>
      </c>
      <c r="AF362">
        <v>4.6590443123167852E-5</v>
      </c>
      <c r="AG362">
        <v>-5.7889048201242859E-6</v>
      </c>
      <c r="AH362">
        <v>5.6572704660509122E-5</v>
      </c>
      <c r="AI362">
        <v>4.6221664474133116E-5</v>
      </c>
      <c r="AJ362">
        <v>1.3447094303842277E-5</v>
      </c>
      <c r="AK362">
        <v>2.3426469327824107E-5</v>
      </c>
    </row>
    <row r="363" spans="1:37">
      <c r="A363" s="788">
        <v>44358</v>
      </c>
      <c r="B363">
        <v>7.8338100717374464E-6</v>
      </c>
      <c r="C363">
        <v>8.0163866750353925E-6</v>
      </c>
      <c r="D363">
        <v>8.0843221553323019E-6</v>
      </c>
      <c r="E363">
        <v>7.5143542167865001E-6</v>
      </c>
      <c r="F363">
        <v>7.589341140831606E-6</v>
      </c>
      <c r="G363">
        <v>1.0753642286587705E-5</v>
      </c>
      <c r="H363">
        <v>9.2395053014840292E-6</v>
      </c>
      <c r="I363">
        <v>8.1757612390106263E-6</v>
      </c>
      <c r="J363">
        <v>2.6256873489410282E-5</v>
      </c>
      <c r="K363">
        <v>5.2728334716732664E-6</v>
      </c>
      <c r="L363">
        <v>7.5177263716625476E-6</v>
      </c>
      <c r="M363">
        <v>7.7494478249832356E-6</v>
      </c>
      <c r="N363">
        <v>5.7117535916859197E-6</v>
      </c>
      <c r="O363">
        <v>9.6875284780750803E-6</v>
      </c>
      <c r="P363">
        <v>7.3821070662916098E-6</v>
      </c>
      <c r="Q363">
        <v>7.4543209301154432E-6</v>
      </c>
      <c r="R363">
        <v>1.2057581994557866E-5</v>
      </c>
      <c r="S363">
        <v>1.2461981963293845E-5</v>
      </c>
      <c r="T363">
        <v>1.254263866306138E-5</v>
      </c>
      <c r="U363">
        <v>1.262322125139992E-5</v>
      </c>
      <c r="V363">
        <v>-5.3215801936533642E-5</v>
      </c>
      <c r="W363">
        <v>1.1402398784601253E-5</v>
      </c>
      <c r="X363">
        <v>1.1439035647846652E-5</v>
      </c>
      <c r="Y363">
        <v>8.4586447646750607E-6</v>
      </c>
      <c r="Z363">
        <v>8.4586447646750607E-6</v>
      </c>
      <c r="AA363">
        <v>3.7041161347173278E-6</v>
      </c>
      <c r="AB363">
        <v>3.7959996114628189E-6</v>
      </c>
      <c r="AC363">
        <v>-1.0187994553464975E-5</v>
      </c>
      <c r="AD363">
        <v>-7.1234454438817715E-5</v>
      </c>
      <c r="AE363">
        <v>9.3987827710639849E-6</v>
      </c>
      <c r="AF363">
        <v>-9.9958793064985903E-6</v>
      </c>
      <c r="AG363">
        <v>6.8578417792752864E-6</v>
      </c>
      <c r="AH363">
        <v>8.0798372687884702E-6</v>
      </c>
      <c r="AI363">
        <v>-5.741468829957075E-5</v>
      </c>
      <c r="AJ363">
        <v>-5.3516956183230495E-5</v>
      </c>
      <c r="AK363">
        <v>7.5441700436396085E-6</v>
      </c>
    </row>
    <row r="364" spans="1:37">
      <c r="A364" s="788">
        <v>44361</v>
      </c>
      <c r="B364">
        <v>7.8338100717374464E-6</v>
      </c>
      <c r="C364">
        <v>8.0163866750353925E-6</v>
      </c>
      <c r="D364">
        <v>8.0843221553323019E-6</v>
      </c>
      <c r="E364">
        <v>7.5143542167865001E-6</v>
      </c>
      <c r="F364">
        <v>7.589341140831606E-6</v>
      </c>
      <c r="G364">
        <v>1.4448534269590142E-5</v>
      </c>
      <c r="H364">
        <v>1.2779265769597714E-5</v>
      </c>
      <c r="I364">
        <v>2.0055020957329361E-6</v>
      </c>
      <c r="J364">
        <v>-1.6098827336554677E-5</v>
      </c>
      <c r="K364">
        <v>1.2622969318533707E-5</v>
      </c>
      <c r="L364">
        <v>1.0522185081578073E-5</v>
      </c>
      <c r="M364">
        <v>6.384300146510214E-6</v>
      </c>
      <c r="N364">
        <v>4.8326861950158678E-6</v>
      </c>
      <c r="O364">
        <v>1.188779493186587E-5</v>
      </c>
      <c r="P364">
        <v>7.3821070662916098E-6</v>
      </c>
      <c r="Q364">
        <v>1.2915438987533889E-5</v>
      </c>
      <c r="R364">
        <v>1.2057581994557866E-5</v>
      </c>
      <c r="S364">
        <v>1.2461981963293845E-5</v>
      </c>
      <c r="T364">
        <v>1.254263866306138E-5</v>
      </c>
      <c r="U364">
        <v>1.262322125139992E-5</v>
      </c>
      <c r="V364">
        <v>4.4841194978426206E-5</v>
      </c>
      <c r="W364">
        <v>1.1402398784601253E-5</v>
      </c>
      <c r="X364">
        <v>1.1439035647846652E-5</v>
      </c>
      <c r="Y364">
        <v>8.4586447646750607E-6</v>
      </c>
      <c r="Z364">
        <v>8.4586447646750607E-6</v>
      </c>
      <c r="AA364">
        <v>3.7041161347173278E-6</v>
      </c>
      <c r="AB364">
        <v>3.7959996114628189E-6</v>
      </c>
      <c r="AC364">
        <v>5.2064440260529701E-5</v>
      </c>
      <c r="AD364">
        <v>5.7303756496907004E-5</v>
      </c>
      <c r="AE364">
        <v>3.3272276471407734E-5</v>
      </c>
      <c r="AF364">
        <v>4.3365255056682096E-5</v>
      </c>
      <c r="AG364">
        <v>2.3659132889866098E-5</v>
      </c>
      <c r="AH364">
        <v>1.1178334694221804E-5</v>
      </c>
      <c r="AI364">
        <v>1.4820654431692227E-4</v>
      </c>
      <c r="AJ364">
        <v>1.1597588140205284E-5</v>
      </c>
      <c r="AK364">
        <v>1.6537200912588589E-5</v>
      </c>
    </row>
    <row r="365" spans="1:37">
      <c r="A365" s="788">
        <v>44362</v>
      </c>
      <c r="B365">
        <v>7.8338100717374464E-6</v>
      </c>
      <c r="C365">
        <v>8.0163866750353925E-6</v>
      </c>
      <c r="D365">
        <v>8.0843221553323019E-6</v>
      </c>
      <c r="E365">
        <v>7.5143542167865001E-6</v>
      </c>
      <c r="F365">
        <v>7.589341140831606E-6</v>
      </c>
      <c r="G365">
        <v>1.7343990144368605E-5</v>
      </c>
      <c r="H365">
        <v>1.5393290556370688E-5</v>
      </c>
      <c r="I365">
        <v>1.2038821677177225E-5</v>
      </c>
      <c r="J365">
        <v>-1.4601447411592972E-6</v>
      </c>
      <c r="K365">
        <v>6.7746208015194047E-6</v>
      </c>
      <c r="L365">
        <v>2.3072915986745103E-6</v>
      </c>
      <c r="M365">
        <v>6.5913738501706127E-6</v>
      </c>
      <c r="N365">
        <v>4.1084545968715247E-6</v>
      </c>
      <c r="O365">
        <v>9.3925430480794599E-6</v>
      </c>
      <c r="P365">
        <v>7.3821070662916098E-6</v>
      </c>
      <c r="Q365">
        <v>6.9002067454988497E-6</v>
      </c>
      <c r="R365">
        <v>1.2057581994557866E-5</v>
      </c>
      <c r="S365">
        <v>1.2461981963293845E-5</v>
      </c>
      <c r="T365">
        <v>1.254263866306138E-5</v>
      </c>
      <c r="U365">
        <v>1.262322125139992E-5</v>
      </c>
      <c r="V365">
        <v>-2.72775920471704E-5</v>
      </c>
      <c r="W365">
        <v>1.1402398784601253E-5</v>
      </c>
      <c r="X365">
        <v>1.1439035647846652E-5</v>
      </c>
      <c r="Y365">
        <v>8.4586447646750607E-6</v>
      </c>
      <c r="Z365">
        <v>8.4586447646750607E-6</v>
      </c>
      <c r="AA365">
        <v>3.7041161347173278E-6</v>
      </c>
      <c r="AB365">
        <v>3.7959996114628189E-6</v>
      </c>
      <c r="AC365">
        <v>-1.759917983624737E-5</v>
      </c>
      <c r="AD365">
        <v>5.3658668275252674E-5</v>
      </c>
      <c r="AE365">
        <v>1.9993251880168208E-5</v>
      </c>
      <c r="AF365">
        <v>3.9569264261629659E-6</v>
      </c>
      <c r="AG365">
        <v>1.9142939687730732E-5</v>
      </c>
      <c r="AH365">
        <v>7.7744269452106887E-6</v>
      </c>
      <c r="AI365">
        <v>-1.2824460012045291E-5</v>
      </c>
      <c r="AJ365">
        <v>-1.2875627252371957E-4</v>
      </c>
      <c r="AK365">
        <v>-1.0012491317405448E-5</v>
      </c>
    </row>
    <row r="366" spans="1:37">
      <c r="A366" s="788">
        <v>44363</v>
      </c>
      <c r="B366">
        <v>7.8338100717374464E-6</v>
      </c>
      <c r="C366">
        <v>8.0163866750353925E-6</v>
      </c>
      <c r="D366">
        <v>8.0843221553323019E-6</v>
      </c>
      <c r="E366">
        <v>7.5143542167865001E-6</v>
      </c>
      <c r="F366">
        <v>7.589341140831606E-6</v>
      </c>
      <c r="G366">
        <v>1.5020945857727953E-5</v>
      </c>
      <c r="H366">
        <v>5.0014828114098005E-5</v>
      </c>
      <c r="I366">
        <v>1.7758688419614542E-5</v>
      </c>
      <c r="J366">
        <v>1.012283985448903E-5</v>
      </c>
      <c r="K366">
        <v>6.0090600971818734E-6</v>
      </c>
      <c r="L366">
        <v>-2.1720460293835231E-6</v>
      </c>
      <c r="M366">
        <v>5.1662087306340261E-6</v>
      </c>
      <c r="N366">
        <v>4.676715364553275E-6</v>
      </c>
      <c r="O366">
        <v>9.6435858715935291E-6</v>
      </c>
      <c r="P366">
        <v>7.3821070662916098E-6</v>
      </c>
      <c r="Q366">
        <v>8.7041340584121949E-6</v>
      </c>
      <c r="R366">
        <v>1.2057581994557866E-5</v>
      </c>
      <c r="S366">
        <v>1.2461981963293845E-5</v>
      </c>
      <c r="T366">
        <v>1.254263866306138E-5</v>
      </c>
      <c r="U366">
        <v>1.262322125139992E-5</v>
      </c>
      <c r="V366">
        <v>3.6787228080532591E-6</v>
      </c>
      <c r="W366">
        <v>1.1402398784601253E-5</v>
      </c>
      <c r="X366">
        <v>1.1439035647846652E-5</v>
      </c>
      <c r="Y366">
        <v>8.4586447646750607E-6</v>
      </c>
      <c r="Z366">
        <v>8.4586447646750607E-6</v>
      </c>
      <c r="AA366">
        <v>3.7041161347173278E-6</v>
      </c>
      <c r="AB366">
        <v>3.7959996114628189E-6</v>
      </c>
      <c r="AC366">
        <v>7.4765285470901334E-6</v>
      </c>
      <c r="AD366">
        <v>7.2616076038906072E-5</v>
      </c>
      <c r="AE366">
        <v>-1.2581078280587965E-5</v>
      </c>
      <c r="AF366">
        <v>-1.7962991240613735E-5</v>
      </c>
      <c r="AG366">
        <v>1.3682843653162191E-5</v>
      </c>
      <c r="AH366">
        <v>8.3150873216175652E-6</v>
      </c>
      <c r="AI366">
        <v>-4.7941030814429019E-5</v>
      </c>
      <c r="AJ366">
        <v>2.7943670436453295E-5</v>
      </c>
      <c r="AK366">
        <v>-4.0128087512139035E-5</v>
      </c>
    </row>
    <row r="367" spans="1:37">
      <c r="A367" s="788">
        <v>44364</v>
      </c>
      <c r="B367">
        <v>9.5272900584123106E-6</v>
      </c>
      <c r="C367">
        <v>9.7493353009660941E-6</v>
      </c>
      <c r="D367">
        <v>9.8319567865675034E-6</v>
      </c>
      <c r="E367">
        <v>8.6158739965981112E-6</v>
      </c>
      <c r="F367">
        <v>8.6908630712514414E-6</v>
      </c>
      <c r="G367">
        <v>7.9131186650869275E-6</v>
      </c>
      <c r="H367">
        <v>1.0814331551945599E-5</v>
      </c>
      <c r="I367">
        <v>9.6889477618077531E-6</v>
      </c>
      <c r="J367">
        <v>8.9901255687095732E-6</v>
      </c>
      <c r="K367">
        <v>6.8273853388120649E-6</v>
      </c>
      <c r="L367">
        <v>2.5883646586612488E-5</v>
      </c>
      <c r="M367">
        <v>1.0465289589296845E-5</v>
      </c>
      <c r="N367">
        <v>1.4700039797173759E-5</v>
      </c>
      <c r="O367">
        <v>9.6288764932310761E-6</v>
      </c>
      <c r="P367">
        <v>8.3000723416759576E-6</v>
      </c>
      <c r="Q367">
        <v>8.7043092877010512E-6</v>
      </c>
      <c r="R367">
        <v>1.2057581994557866E-5</v>
      </c>
      <c r="S367">
        <v>1.2461981963293845E-5</v>
      </c>
      <c r="T367">
        <v>1.254263866306138E-5</v>
      </c>
      <c r="U367">
        <v>1.262322125139992E-5</v>
      </c>
      <c r="V367">
        <v>-1.5687278862366519E-4</v>
      </c>
      <c r="W367">
        <v>1.1402398784601253E-5</v>
      </c>
      <c r="X367">
        <v>1.1439035647846652E-5</v>
      </c>
      <c r="Y367">
        <v>8.4586447646750607E-6</v>
      </c>
      <c r="Z367">
        <v>8.4586447646750607E-6</v>
      </c>
      <c r="AA367">
        <v>3.7041161347173278E-6</v>
      </c>
      <c r="AB367">
        <v>3.7959996114628189E-6</v>
      </c>
      <c r="AC367">
        <v>-2.0876876550086077E-4</v>
      </c>
      <c r="AD367">
        <v>-4.9865566953555268E-5</v>
      </c>
      <c r="AE367">
        <v>-2.4547242399336479E-6</v>
      </c>
      <c r="AF367">
        <v>-1.8670494117961624E-5</v>
      </c>
      <c r="AG367">
        <v>9.0571526850102835E-6</v>
      </c>
      <c r="AH367">
        <v>3.7893877062489256E-5</v>
      </c>
      <c r="AI367">
        <v>-6.9350198883115778E-5</v>
      </c>
      <c r="AJ367">
        <v>-1.3197587141888233E-4</v>
      </c>
      <c r="AK367">
        <v>3.5679660291720873E-6</v>
      </c>
    </row>
    <row r="368" spans="1:37">
      <c r="A368" s="788">
        <v>44365</v>
      </c>
      <c r="B368">
        <v>9.5272900584123106E-6</v>
      </c>
      <c r="C368">
        <v>9.7493353009660941E-6</v>
      </c>
      <c r="D368">
        <v>9.8319567865675034E-6</v>
      </c>
      <c r="E368">
        <v>8.6158739965981112E-6</v>
      </c>
      <c r="F368">
        <v>8.6908630712514414E-6</v>
      </c>
      <c r="G368">
        <v>8.2199353234528867E-6</v>
      </c>
      <c r="H368">
        <v>1.3886889675139002E-5</v>
      </c>
      <c r="I368">
        <v>1.5931328550355772E-5</v>
      </c>
      <c r="J368">
        <v>8.8297016397859814E-6</v>
      </c>
      <c r="K368">
        <v>5.1079474891707835E-6</v>
      </c>
      <c r="L368">
        <v>1.0209917672358416E-5</v>
      </c>
      <c r="M368">
        <v>-8.5233342563100233E-6</v>
      </c>
      <c r="N368">
        <v>5.5740893071458692E-6</v>
      </c>
      <c r="O368">
        <v>1.0488771170550137E-5</v>
      </c>
      <c r="P368">
        <v>8.3000723416759576E-6</v>
      </c>
      <c r="Q368">
        <v>8.7807273835096567E-6</v>
      </c>
      <c r="R368">
        <v>1.2057581994557866E-5</v>
      </c>
      <c r="S368">
        <v>1.2461981963293845E-5</v>
      </c>
      <c r="T368">
        <v>1.254263866306138E-5</v>
      </c>
      <c r="U368">
        <v>1.262322125139992E-5</v>
      </c>
      <c r="V368">
        <v>-9.7656349460582896E-5</v>
      </c>
      <c r="W368">
        <v>1.1402398784601253E-5</v>
      </c>
      <c r="X368">
        <v>1.1439035647846652E-5</v>
      </c>
      <c r="Y368">
        <v>8.4586447646750607E-6</v>
      </c>
      <c r="Z368">
        <v>8.4586447646750607E-6</v>
      </c>
      <c r="AA368">
        <v>3.7041161347173278E-6</v>
      </c>
      <c r="AB368">
        <v>3.7959996114628189E-6</v>
      </c>
      <c r="AC368">
        <v>5.5176540317669616E-6</v>
      </c>
      <c r="AD368">
        <v>-2.0765127819322162E-5</v>
      </c>
      <c r="AE368">
        <v>-1.8726062102200627E-5</v>
      </c>
      <c r="AF368">
        <v>-4.1178076691872346E-5</v>
      </c>
      <c r="AG368">
        <v>1.1322231113899405E-5</v>
      </c>
      <c r="AH368">
        <v>4.9750302741871092E-5</v>
      </c>
      <c r="AI368">
        <v>8.2573097361064994E-5</v>
      </c>
      <c r="AJ368">
        <v>4.474100289016403E-5</v>
      </c>
      <c r="AK368">
        <v>-7.6166068821434949E-5</v>
      </c>
    </row>
    <row r="369" spans="1:37">
      <c r="A369" s="788">
        <v>44368</v>
      </c>
      <c r="B369">
        <v>9.5272900584123106E-6</v>
      </c>
      <c r="C369">
        <v>9.7493353009660941E-6</v>
      </c>
      <c r="D369">
        <v>9.8319567865675034E-6</v>
      </c>
      <c r="E369">
        <v>8.6158739965981112E-6</v>
      </c>
      <c r="F369">
        <v>8.6908630712514414E-6</v>
      </c>
      <c r="G369">
        <v>1.917738601193264E-5</v>
      </c>
      <c r="H369">
        <v>1.3320003842309801E-5</v>
      </c>
      <c r="I369">
        <v>-2.5588230278970059E-7</v>
      </c>
      <c r="J369">
        <v>9.9857665039564843E-6</v>
      </c>
      <c r="K369">
        <v>5.9262818728143432E-6</v>
      </c>
      <c r="L369">
        <v>5.716645949132726E-6</v>
      </c>
      <c r="M369">
        <v>2.5271822081322171E-6</v>
      </c>
      <c r="N369">
        <v>5.6475341145642235E-6</v>
      </c>
      <c r="O369">
        <v>1.2747498618608689E-5</v>
      </c>
      <c r="P369">
        <v>8.3000723416759576E-6</v>
      </c>
      <c r="Q369">
        <v>1.4515350028709406E-5</v>
      </c>
      <c r="R369">
        <v>1.2057581994557866E-5</v>
      </c>
      <c r="S369">
        <v>1.2461981963293845E-5</v>
      </c>
      <c r="T369">
        <v>1.254263866306138E-5</v>
      </c>
      <c r="U369">
        <v>1.262322125139992E-5</v>
      </c>
      <c r="V369">
        <v>8.7744170283544432E-5</v>
      </c>
      <c r="W369">
        <v>1.1402398784601253E-5</v>
      </c>
      <c r="X369">
        <v>1.1439035647846652E-5</v>
      </c>
      <c r="Y369">
        <v>8.4586447646750607E-6</v>
      </c>
      <c r="Z369">
        <v>8.4586447646750607E-6</v>
      </c>
      <c r="AA369">
        <v>3.7041161347173278E-6</v>
      </c>
      <c r="AB369">
        <v>3.7959996114628189E-6</v>
      </c>
      <c r="AC369">
        <v>1.0846338240458886E-4</v>
      </c>
      <c r="AD369">
        <v>9.225945793728263E-5</v>
      </c>
      <c r="AE369">
        <v>1.5325219037332085E-5</v>
      </c>
      <c r="AF369">
        <v>5.5491345578095878E-5</v>
      </c>
      <c r="AG369">
        <v>3.8688954927530441E-5</v>
      </c>
      <c r="AH369">
        <v>-8.8311006639418822E-7</v>
      </c>
      <c r="AI369">
        <v>1.3740199277798126E-4</v>
      </c>
      <c r="AJ369">
        <v>1.9479435404799462E-4</v>
      </c>
      <c r="AK369">
        <v>8.9220488651639012E-5</v>
      </c>
    </row>
    <row r="370" spans="1:37">
      <c r="A370" s="788">
        <v>44369</v>
      </c>
      <c r="B370">
        <v>9.5272900584123106E-6</v>
      </c>
      <c r="C370">
        <v>9.7493353009660941E-6</v>
      </c>
      <c r="D370">
        <v>9.8319567865675034E-6</v>
      </c>
      <c r="E370">
        <v>8.6158739965981112E-6</v>
      </c>
      <c r="F370">
        <v>8.6908630712514414E-6</v>
      </c>
      <c r="G370">
        <v>1.3404464114117332E-5</v>
      </c>
      <c r="H370">
        <v>1.4546178853692027E-5</v>
      </c>
      <c r="I370">
        <v>1.1609641646526825E-5</v>
      </c>
      <c r="J370">
        <v>1.2220357413946204E-5</v>
      </c>
      <c r="K370">
        <v>5.6668176006212436E-6</v>
      </c>
      <c r="L370">
        <v>1.9589023915062854E-5</v>
      </c>
      <c r="M370">
        <v>-5.4463987518659001E-6</v>
      </c>
      <c r="N370">
        <v>7.5725276537127691E-6</v>
      </c>
      <c r="O370">
        <v>1.0460708519175911E-5</v>
      </c>
      <c r="P370">
        <v>8.3000723416759576E-6</v>
      </c>
      <c r="Q370">
        <v>9.3406706781848928E-6</v>
      </c>
      <c r="R370">
        <v>1.2057581994557866E-5</v>
      </c>
      <c r="S370">
        <v>1.2461981963293845E-5</v>
      </c>
      <c r="T370">
        <v>1.254263866306138E-5</v>
      </c>
      <c r="U370">
        <v>1.262322125139992E-5</v>
      </c>
      <c r="V370">
        <v>-6.710638754767252E-5</v>
      </c>
      <c r="W370">
        <v>1.1402398784601253E-5</v>
      </c>
      <c r="X370">
        <v>1.1439035647846652E-5</v>
      </c>
      <c r="Y370">
        <v>8.4586447646750607E-6</v>
      </c>
      <c r="Z370">
        <v>8.4586447646750607E-6</v>
      </c>
      <c r="AA370">
        <v>3.7041161347173278E-6</v>
      </c>
      <c r="AB370">
        <v>3.7959996114628189E-6</v>
      </c>
      <c r="AC370">
        <v>-1.4319688514258244E-5</v>
      </c>
      <c r="AD370">
        <v>-4.1781729161546882E-5</v>
      </c>
      <c r="AE370">
        <v>-3.3551799449110798E-6</v>
      </c>
      <c r="AF370">
        <v>3.016434077507957E-5</v>
      </c>
      <c r="AG370">
        <v>6.6184983546158099E-6</v>
      </c>
      <c r="AH370">
        <v>2.2434757508722482E-5</v>
      </c>
      <c r="AI370">
        <v>-4.6914886647863032E-5</v>
      </c>
      <c r="AJ370">
        <v>1.1390007470629682E-4</v>
      </c>
      <c r="AK370">
        <v>2.5738925399864109E-5</v>
      </c>
    </row>
    <row r="371" spans="1:37">
      <c r="A371" s="788">
        <v>44370</v>
      </c>
      <c r="B371">
        <v>9.5272900584123106E-6</v>
      </c>
      <c r="C371">
        <v>9.7493353009660941E-6</v>
      </c>
      <c r="D371">
        <v>9.8319567865675034E-6</v>
      </c>
      <c r="E371">
        <v>8.6158739965981112E-6</v>
      </c>
      <c r="F371">
        <v>8.6908630712514414E-6</v>
      </c>
      <c r="G371">
        <v>1.6954121696599599E-5</v>
      </c>
      <c r="H371">
        <v>1.5156978418806942E-5</v>
      </c>
      <c r="I371">
        <v>2.2176502258629681E-5</v>
      </c>
      <c r="J371">
        <v>1.4830654673568234E-5</v>
      </c>
      <c r="K371">
        <v>7.6737532955633013E-6</v>
      </c>
      <c r="L371">
        <v>1.0905931329318719E-5</v>
      </c>
      <c r="M371">
        <v>2.1753423055594113E-5</v>
      </c>
      <c r="N371">
        <v>2.260736030762587E-5</v>
      </c>
      <c r="O371">
        <v>1.0351644101895375E-5</v>
      </c>
      <c r="P371">
        <v>8.3000723416759576E-6</v>
      </c>
      <c r="Q371">
        <v>0</v>
      </c>
      <c r="R371">
        <v>1.2057581994557866E-5</v>
      </c>
      <c r="S371">
        <v>1.2461981963293845E-5</v>
      </c>
      <c r="T371">
        <v>1.254263866306138E-5</v>
      </c>
      <c r="U371">
        <v>1.262322125139992E-5</v>
      </c>
      <c r="V371">
        <v>5.010806298551174E-5</v>
      </c>
      <c r="W371">
        <v>1.1402398784601253E-5</v>
      </c>
      <c r="X371">
        <v>1.1439035647846652E-5</v>
      </c>
      <c r="Y371">
        <v>8.4586447646750607E-6</v>
      </c>
      <c r="Z371">
        <v>8.4586447646750607E-6</v>
      </c>
      <c r="AA371">
        <v>3.7041161347173278E-6</v>
      </c>
      <c r="AB371">
        <v>3.7959996114628189E-6</v>
      </c>
      <c r="AC371">
        <v>5.6226489832550409E-5</v>
      </c>
      <c r="AD371">
        <v>-3.4617408762957494E-5</v>
      </c>
      <c r="AE371">
        <v>3.8473523182935847E-5</v>
      </c>
      <c r="AF371">
        <v>1.0796672293517107E-5</v>
      </c>
      <c r="AG371">
        <v>8.3373071064873912E-6</v>
      </c>
      <c r="AH371">
        <v>8.4514796872592344E-6</v>
      </c>
      <c r="AI371">
        <v>6.6736022256130848E-6</v>
      </c>
      <c r="AJ371">
        <v>1.8034549320586346E-4</v>
      </c>
      <c r="AK371">
        <v>-9.8153109897908262E-6</v>
      </c>
    </row>
    <row r="372" spans="1:37">
      <c r="A372" s="788">
        <v>44371</v>
      </c>
      <c r="B372">
        <v>9.5272900584123106E-6</v>
      </c>
      <c r="C372">
        <v>9.7493353009660941E-6</v>
      </c>
      <c r="D372">
        <v>9.8319567865675034E-6</v>
      </c>
      <c r="E372">
        <v>8.6158739965981112E-6</v>
      </c>
      <c r="F372">
        <v>8.6908630712514414E-6</v>
      </c>
      <c r="G372">
        <v>2.193020637955101E-5</v>
      </c>
      <c r="H372">
        <v>1.3975562673529395E-5</v>
      </c>
      <c r="I372">
        <v>1.5402302815290623E-5</v>
      </c>
      <c r="J372">
        <v>4.0337235177389631E-6</v>
      </c>
      <c r="K372">
        <v>6.4938182901528315E-6</v>
      </c>
      <c r="L372">
        <v>-1.5292844327063904E-7</v>
      </c>
      <c r="M372">
        <v>1.5274536150701581E-5</v>
      </c>
      <c r="N372">
        <v>-6.1326558852954353E-7</v>
      </c>
      <c r="O372">
        <v>1.0429446364874195E-5</v>
      </c>
      <c r="P372">
        <v>8.3000723416759576E-6</v>
      </c>
      <c r="Q372">
        <v>3.2548247556434264E-6</v>
      </c>
      <c r="R372">
        <v>1.2057581994557866E-5</v>
      </c>
      <c r="S372">
        <v>1.2461981963293845E-5</v>
      </c>
      <c r="T372">
        <v>1.254263866306138E-5</v>
      </c>
      <c r="U372">
        <v>1.262322125139992E-5</v>
      </c>
      <c r="V372">
        <v>7.7453956104448277E-5</v>
      </c>
      <c r="W372">
        <v>1.1402398784601253E-5</v>
      </c>
      <c r="X372">
        <v>1.1439035647846652E-5</v>
      </c>
      <c r="Y372">
        <v>8.4586447646750607E-6</v>
      </c>
      <c r="Z372">
        <v>8.4586447646750607E-6</v>
      </c>
      <c r="AA372">
        <v>3.7041161347173278E-6</v>
      </c>
      <c r="AB372">
        <v>3.7959996114628189E-6</v>
      </c>
      <c r="AC372">
        <v>7.7059254264677532E-5</v>
      </c>
      <c r="AD372">
        <v>3.9897965526125571E-5</v>
      </c>
      <c r="AE372">
        <v>4.1943413051209746E-5</v>
      </c>
      <c r="AF372">
        <v>5.1338348150847814E-5</v>
      </c>
      <c r="AG372">
        <v>-1.1395522721601159E-5</v>
      </c>
      <c r="AH372">
        <v>1.9787221361027285E-5</v>
      </c>
      <c r="AI372">
        <v>1.0493625038773047E-4</v>
      </c>
      <c r="AJ372">
        <v>1.1540664966954162E-4</v>
      </c>
      <c r="AK372">
        <v>3.8626383238314909E-5</v>
      </c>
    </row>
    <row r="373" spans="1:37">
      <c r="A373" s="788">
        <v>44372</v>
      </c>
      <c r="B373">
        <v>9.5272900584123106E-6</v>
      </c>
      <c r="C373">
        <v>9.7493353009660941E-6</v>
      </c>
      <c r="D373">
        <v>9.8319567865675034E-6</v>
      </c>
      <c r="E373">
        <v>8.6158739965981112E-6</v>
      </c>
      <c r="F373">
        <v>8.6908630712514414E-6</v>
      </c>
      <c r="G373">
        <v>1.4291643752812888E-5</v>
      </c>
      <c r="H373">
        <v>1.4535153900210673E-5</v>
      </c>
      <c r="I373">
        <v>1.3070778558929419E-5</v>
      </c>
      <c r="J373">
        <v>1.2458109676254025E-5</v>
      </c>
      <c r="K373">
        <v>8.7907813828337576E-6</v>
      </c>
      <c r="L373">
        <v>1.7643939229117223E-6</v>
      </c>
      <c r="M373">
        <v>5.3906807839894107E-7</v>
      </c>
      <c r="N373">
        <v>6.0558421381983868E-6</v>
      </c>
      <c r="O373">
        <v>1.0452425123304465E-5</v>
      </c>
      <c r="P373">
        <v>8.3000723416759576E-6</v>
      </c>
      <c r="Q373">
        <v>1.1317108463558156E-5</v>
      </c>
      <c r="R373">
        <v>1.2057581994557866E-5</v>
      </c>
      <c r="S373">
        <v>1.2461981963293845E-5</v>
      </c>
      <c r="T373">
        <v>1.254263866306138E-5</v>
      </c>
      <c r="U373">
        <v>1.262322125139992E-5</v>
      </c>
      <c r="V373">
        <v>-1.9306143850244875E-5</v>
      </c>
      <c r="W373">
        <v>1.1402398784601253E-5</v>
      </c>
      <c r="X373">
        <v>1.1439035647846652E-5</v>
      </c>
      <c r="Y373">
        <v>8.4586447646750607E-6</v>
      </c>
      <c r="Z373">
        <v>8.4586447646750607E-6</v>
      </c>
      <c r="AA373">
        <v>3.7041161347173278E-6</v>
      </c>
      <c r="AB373">
        <v>3.7959996114628189E-6</v>
      </c>
      <c r="AC373">
        <v>1.8411357159242581E-5</v>
      </c>
      <c r="AD373">
        <v>1.5634755177060811E-4</v>
      </c>
      <c r="AE373">
        <v>4.0286876304973518E-5</v>
      </c>
      <c r="AF373">
        <v>1.0326917539699166E-5</v>
      </c>
      <c r="AG373">
        <v>-2.025439840911414E-6</v>
      </c>
      <c r="AH373">
        <v>6.1422953007217449E-5</v>
      </c>
      <c r="AI373">
        <v>-1.1640250785327044E-4</v>
      </c>
      <c r="AJ373">
        <v>-9.6874318479125987E-5</v>
      </c>
      <c r="AK373">
        <v>1.1643188517721504E-5</v>
      </c>
    </row>
    <row r="374" spans="1:37">
      <c r="A374" s="788">
        <v>44375</v>
      </c>
      <c r="B374">
        <v>9.5272900584123106E-6</v>
      </c>
      <c r="C374">
        <v>9.7493353009660941E-6</v>
      </c>
      <c r="D374">
        <v>9.8319567865675034E-6</v>
      </c>
      <c r="E374">
        <v>8.6158739965981112E-6</v>
      </c>
      <c r="F374">
        <v>8.6908630712514414E-6</v>
      </c>
      <c r="G374">
        <v>1.9007077560132758E-5</v>
      </c>
      <c r="H374">
        <v>1.8522529116893339E-5</v>
      </c>
      <c r="I374">
        <v>1.0376558423170933E-5</v>
      </c>
      <c r="J374">
        <v>5.4853878932192401E-6</v>
      </c>
      <c r="K374">
        <v>4.4387174061228056E-6</v>
      </c>
      <c r="L374">
        <v>-4.9025316391350774E-6</v>
      </c>
      <c r="M374">
        <v>1.8732221273597816E-5</v>
      </c>
      <c r="N374">
        <v>4.8185216434035286E-6</v>
      </c>
      <c r="O374">
        <v>1.2631845940632048E-5</v>
      </c>
      <c r="P374">
        <v>8.3000723416759576E-6</v>
      </c>
      <c r="Q374">
        <v>4.4821019337497603E-5</v>
      </c>
      <c r="R374">
        <v>1.2057581994557866E-5</v>
      </c>
      <c r="S374">
        <v>1.2461981963293845E-5</v>
      </c>
      <c r="T374">
        <v>1.254263866306138E-5</v>
      </c>
      <c r="U374">
        <v>1.262322125139992E-5</v>
      </c>
      <c r="V374">
        <v>6.8678504632511581E-5</v>
      </c>
      <c r="W374">
        <v>1.1402398784601253E-5</v>
      </c>
      <c r="X374">
        <v>1.1439035647846652E-5</v>
      </c>
      <c r="Y374">
        <v>8.4586447646750607E-6</v>
      </c>
      <c r="Z374">
        <v>8.4586447646750607E-6</v>
      </c>
      <c r="AA374">
        <v>3.7041161347173278E-6</v>
      </c>
      <c r="AB374">
        <v>3.7959996114628189E-6</v>
      </c>
      <c r="AC374">
        <v>1.2071713935424278E-5</v>
      </c>
      <c r="AD374">
        <v>-5.0145702502155109E-5</v>
      </c>
      <c r="AE374">
        <v>4.6649917460050985E-5</v>
      </c>
      <c r="AF374">
        <v>2.2734744889318927E-5</v>
      </c>
      <c r="AG374">
        <v>-2.9796888927302588E-6</v>
      </c>
      <c r="AH374">
        <v>1.6883543978327699E-5</v>
      </c>
      <c r="AI374">
        <v>3.050006064023725E-5</v>
      </c>
      <c r="AJ374">
        <v>1.9240855891036746E-4</v>
      </c>
      <c r="AK374">
        <v>1.5142169192617905E-5</v>
      </c>
    </row>
    <row r="375" spans="1:37">
      <c r="A375" s="788">
        <v>44376</v>
      </c>
      <c r="B375">
        <v>9.5272900584123106E-6</v>
      </c>
      <c r="C375">
        <v>9.7493353009660941E-6</v>
      </c>
      <c r="D375">
        <v>9.8319567865675034E-6</v>
      </c>
      <c r="E375">
        <v>8.6158739965981112E-6</v>
      </c>
      <c r="F375">
        <v>8.6908630712514414E-6</v>
      </c>
      <c r="G375">
        <v>2.0254541052509012E-5</v>
      </c>
      <c r="H375">
        <v>1.8107368639786612E-5</v>
      </c>
      <c r="I375">
        <v>1.2376454537931636E-5</v>
      </c>
      <c r="J375">
        <v>4.3071849098566877E-6</v>
      </c>
      <c r="K375">
        <v>9.9517620066421846E-6</v>
      </c>
      <c r="L375">
        <v>1.4215042792386612E-5</v>
      </c>
      <c r="M375">
        <v>1.7298413996428508E-5</v>
      </c>
      <c r="N375">
        <v>6.7263904014282623E-6</v>
      </c>
      <c r="O375">
        <v>1.0599236973739324E-5</v>
      </c>
      <c r="P375">
        <v>8.3000723416759576E-6</v>
      </c>
      <c r="Q375">
        <v>8.7276459398850655E-6</v>
      </c>
      <c r="R375">
        <v>1.2057581994557866E-5</v>
      </c>
      <c r="S375">
        <v>1.2461981963293845E-5</v>
      </c>
      <c r="T375">
        <v>1.254263866306138E-5</v>
      </c>
      <c r="U375">
        <v>1.262322125139992E-5</v>
      </c>
      <c r="V375">
        <v>9.3809742048289743E-7</v>
      </c>
      <c r="W375">
        <v>1.1402398784601253E-5</v>
      </c>
      <c r="X375">
        <v>1.1439035647846652E-5</v>
      </c>
      <c r="Y375">
        <v>8.4586447646750607E-6</v>
      </c>
      <c r="Z375">
        <v>8.4586447646750607E-6</v>
      </c>
      <c r="AA375">
        <v>3.7041161347173278E-6</v>
      </c>
      <c r="AB375">
        <v>3.7959996114628189E-6</v>
      </c>
      <c r="AC375">
        <v>1.3534280085891748E-5</v>
      </c>
      <c r="AD375">
        <v>4.9594684809572967E-5</v>
      </c>
      <c r="AE375">
        <v>-1.6630781648710457E-5</v>
      </c>
      <c r="AF375">
        <v>-4.3686257464675698E-6</v>
      </c>
      <c r="AG375">
        <v>-2.064861383805905E-6</v>
      </c>
      <c r="AH375">
        <v>2.7450781422786453E-5</v>
      </c>
      <c r="AI375">
        <v>1.1768259998179432E-6</v>
      </c>
      <c r="AJ375">
        <v>1.5442847683305726E-5</v>
      </c>
      <c r="AK375">
        <v>2.9829851413032406E-6</v>
      </c>
    </row>
    <row r="376" spans="1:37">
      <c r="A376" s="788">
        <v>44377</v>
      </c>
      <c r="B376">
        <v>9.5272900584123106E-6</v>
      </c>
      <c r="C376">
        <v>9.7493353009660941E-6</v>
      </c>
      <c r="D376">
        <v>9.8319567865675034E-6</v>
      </c>
      <c r="E376">
        <v>8.6158739965981112E-6</v>
      </c>
      <c r="F376">
        <v>8.6908630712514414E-6</v>
      </c>
      <c r="G376">
        <v>1.4020717899299484E-5</v>
      </c>
      <c r="H376">
        <v>1.8510755594857642E-5</v>
      </c>
      <c r="I376">
        <v>1.0583699809441782E-5</v>
      </c>
      <c r="J376">
        <v>1.2362010258482314E-5</v>
      </c>
      <c r="K376">
        <v>1.0687265418545167E-5</v>
      </c>
      <c r="L376">
        <v>2.1469297948556231E-6</v>
      </c>
      <c r="M376">
        <v>2.2143656589832973E-6</v>
      </c>
      <c r="N376">
        <v>8.0753162940197854E-6</v>
      </c>
      <c r="O376">
        <v>1.058542149295505E-5</v>
      </c>
      <c r="P376">
        <v>8.3000723416759576E-6</v>
      </c>
      <c r="Q376">
        <v>8.8190045621416866E-6</v>
      </c>
      <c r="R376">
        <v>1.2057581994557866E-5</v>
      </c>
      <c r="S376">
        <v>1.2461981963293845E-5</v>
      </c>
      <c r="T376">
        <v>1.254263866306138E-5</v>
      </c>
      <c r="U376">
        <v>1.262322125139992E-5</v>
      </c>
      <c r="V376">
        <v>-1.2535870944637263E-5</v>
      </c>
      <c r="W376">
        <v>1.1402398784601253E-5</v>
      </c>
      <c r="X376">
        <v>1.1439035647846652E-5</v>
      </c>
      <c r="Y376">
        <v>8.4586447646750607E-6</v>
      </c>
      <c r="Z376">
        <v>8.4586447646750607E-6</v>
      </c>
      <c r="AA376">
        <v>3.7041161347173278E-6</v>
      </c>
      <c r="AB376">
        <v>3.7959996114628189E-6</v>
      </c>
      <c r="AC376">
        <v>3.3944464951041202E-5</v>
      </c>
      <c r="AD376">
        <v>8.8692599916173627E-6</v>
      </c>
      <c r="AE376">
        <v>-1.906693772854573E-5</v>
      </c>
      <c r="AF376">
        <v>-6.3190218320130498E-6</v>
      </c>
      <c r="AG376">
        <v>1.3287949005651445E-5</v>
      </c>
      <c r="AH376">
        <v>1.5355067597022653E-6</v>
      </c>
      <c r="AI376">
        <v>-2.5117614940487478E-5</v>
      </c>
      <c r="AJ376">
        <v>7.0396946489525993E-6</v>
      </c>
      <c r="AK376">
        <v>6.7699384643571395E-6</v>
      </c>
    </row>
    <row r="377" spans="1:37">
      <c r="A377" s="788">
        <v>44378</v>
      </c>
      <c r="B377">
        <v>9.5272900584123106E-6</v>
      </c>
      <c r="C377">
        <v>9.7493353009660941E-6</v>
      </c>
      <c r="D377">
        <v>9.8319567865675034E-6</v>
      </c>
      <c r="E377">
        <v>8.6158739965981112E-6</v>
      </c>
      <c r="F377">
        <v>8.6908630712514414E-6</v>
      </c>
      <c r="G377">
        <v>1.3180682682886414E-5</v>
      </c>
      <c r="H377">
        <v>1.5642186405914061E-5</v>
      </c>
      <c r="I377">
        <v>1.4784796437317027E-5</v>
      </c>
      <c r="J377">
        <v>3.7810708161089226E-6</v>
      </c>
      <c r="K377">
        <v>1.6796864235345767E-6</v>
      </c>
      <c r="L377">
        <v>1.0653901566342939E-6</v>
      </c>
      <c r="M377">
        <v>9.7864050205032528E-6</v>
      </c>
      <c r="N377">
        <v>5.5788605602970165E-6</v>
      </c>
      <c r="O377">
        <v>1.0615460608939032E-5</v>
      </c>
      <c r="P377">
        <v>8.3000723416759576E-6</v>
      </c>
      <c r="Q377">
        <v>1.3193202518372971E-5</v>
      </c>
      <c r="R377">
        <v>1.6076273149166822E-5</v>
      </c>
      <c r="S377">
        <v>1.6480746948279282E-5</v>
      </c>
      <c r="T377">
        <v>1.6561418373358895E-5</v>
      </c>
      <c r="U377">
        <v>1.6642015673473232E-5</v>
      </c>
      <c r="V377">
        <v>-1.5028352558568161E-6</v>
      </c>
      <c r="W377">
        <v>1.5055834884871722E-5</v>
      </c>
      <c r="X377">
        <v>1.5092478436824486E-5</v>
      </c>
      <c r="Y377">
        <v>8.4586447646750607E-6</v>
      </c>
      <c r="Z377">
        <v>8.4586447646750607E-6</v>
      </c>
      <c r="AA377">
        <v>3.7041161347173278E-6</v>
      </c>
      <c r="AB377">
        <v>3.7959996114628189E-6</v>
      </c>
      <c r="AC377">
        <v>-3.7088816553790263E-5</v>
      </c>
      <c r="AD377">
        <v>5.5650515138572225E-5</v>
      </c>
      <c r="AE377">
        <v>-1.6022127967846301E-5</v>
      </c>
      <c r="AF377">
        <v>7.3717508973336627E-6</v>
      </c>
      <c r="AG377">
        <v>-1.3277997386207385E-5</v>
      </c>
      <c r="AH377">
        <v>1.4229983811040458E-5</v>
      </c>
      <c r="AI377">
        <v>-1.3429314207649701E-4</v>
      </c>
      <c r="AJ377">
        <v>-1.6561512221410226E-4</v>
      </c>
      <c r="AK377">
        <v>1.6379436433381358E-5</v>
      </c>
    </row>
    <row r="378" spans="1:37">
      <c r="A378" s="788">
        <v>44379</v>
      </c>
      <c r="B378">
        <v>9.5272900584123106E-6</v>
      </c>
      <c r="C378">
        <v>9.7493353009660941E-6</v>
      </c>
      <c r="D378">
        <v>9.8319567865675034E-6</v>
      </c>
      <c r="E378">
        <v>8.6158739965981112E-6</v>
      </c>
      <c r="F378">
        <v>8.6908630712514414E-6</v>
      </c>
      <c r="G378">
        <v>1.5477641634987551E-5</v>
      </c>
      <c r="H378">
        <v>1.4002599580335584E-5</v>
      </c>
      <c r="I378">
        <v>9.8089778299964796E-6</v>
      </c>
      <c r="J378">
        <v>9.4084158273119558E-6</v>
      </c>
      <c r="K378">
        <v>8.6554161303183726E-6</v>
      </c>
      <c r="L378">
        <v>-3.3192252004454303E-6</v>
      </c>
      <c r="M378">
        <v>1.7131892587480025E-5</v>
      </c>
      <c r="N378">
        <v>4.1748264891225522E-6</v>
      </c>
      <c r="O378">
        <v>1.0611143108775422E-5</v>
      </c>
      <c r="P378">
        <v>8.3000723416759576E-6</v>
      </c>
      <c r="Q378">
        <v>1.210165453099421E-5</v>
      </c>
      <c r="R378">
        <v>1.6076273149166822E-5</v>
      </c>
      <c r="S378">
        <v>1.6480746948279282E-5</v>
      </c>
      <c r="T378">
        <v>1.6561418373358895E-5</v>
      </c>
      <c r="U378">
        <v>1.6642015673473232E-5</v>
      </c>
      <c r="V378">
        <v>7.6324312739131097E-5</v>
      </c>
      <c r="W378">
        <v>1.5055834884871722E-5</v>
      </c>
      <c r="X378">
        <v>1.5092478436824486E-5</v>
      </c>
      <c r="Y378">
        <v>8.4586447646750607E-6</v>
      </c>
      <c r="Z378">
        <v>8.4586447646750607E-6</v>
      </c>
      <c r="AA378">
        <v>3.7041161347173278E-6</v>
      </c>
      <c r="AB378">
        <v>3.7959996114628189E-6</v>
      </c>
      <c r="AC378">
        <v>4.216840167258762E-5</v>
      </c>
      <c r="AD378">
        <v>-4.2041834837588944E-5</v>
      </c>
      <c r="AE378">
        <v>4.6695090315407306E-5</v>
      </c>
      <c r="AF378">
        <v>4.0000353960961693E-5</v>
      </c>
      <c r="AG378">
        <v>9.556963473245084E-6</v>
      </c>
      <c r="AH378">
        <v>-2.615916627386694E-5</v>
      </c>
      <c r="AI378">
        <v>1.7160415719988498E-4</v>
      </c>
      <c r="AJ378">
        <v>2.6457624493751996E-4</v>
      </c>
      <c r="AK378">
        <v>3.7040878639591488E-5</v>
      </c>
    </row>
    <row r="379" spans="1:37">
      <c r="A379" s="788">
        <v>44382</v>
      </c>
      <c r="B379">
        <v>9.5272900584123106E-6</v>
      </c>
      <c r="C379">
        <v>9.7493353009660941E-6</v>
      </c>
      <c r="D379">
        <v>9.8319567865675034E-6</v>
      </c>
      <c r="E379">
        <v>8.6158739965981112E-6</v>
      </c>
      <c r="F379">
        <v>8.6908630712514414E-6</v>
      </c>
      <c r="G379">
        <v>1.3451639550225991E-5</v>
      </c>
      <c r="H379">
        <v>1.348827679067881E-5</v>
      </c>
      <c r="I379">
        <v>8.6485303630070122E-6</v>
      </c>
      <c r="J379">
        <v>4.0526132326306199E-6</v>
      </c>
      <c r="K379">
        <v>4.2758750957546005E-6</v>
      </c>
      <c r="L379">
        <v>5.1106725662748432E-7</v>
      </c>
      <c r="M379">
        <v>5.3768676309005062E-7</v>
      </c>
      <c r="N379">
        <v>7.6830220527199347E-6</v>
      </c>
      <c r="O379">
        <v>1.2796319833292103E-5</v>
      </c>
      <c r="P379">
        <v>8.3000723416759576E-6</v>
      </c>
      <c r="Q379">
        <v>3.8568931921787453E-6</v>
      </c>
      <c r="R379">
        <v>1.6076273149166822E-5</v>
      </c>
      <c r="S379">
        <v>1.6480746948279282E-5</v>
      </c>
      <c r="T379">
        <v>1.6561418373358895E-5</v>
      </c>
      <c r="U379">
        <v>1.6642015673473232E-5</v>
      </c>
      <c r="V379">
        <v>-1.3936580253307575E-5</v>
      </c>
      <c r="W379">
        <v>1.5055834884871722E-5</v>
      </c>
      <c r="X379">
        <v>1.5092478436824486E-5</v>
      </c>
      <c r="Y379">
        <v>8.4586447646750607E-6</v>
      </c>
      <c r="Z379">
        <v>8.4586447646750607E-6</v>
      </c>
      <c r="AA379">
        <v>3.7041161347173278E-6</v>
      </c>
      <c r="AB379">
        <v>3.7959996114628189E-6</v>
      </c>
      <c r="AC379">
        <v>-1.3804328565675263E-5</v>
      </c>
      <c r="AD379">
        <v>1.3433103746590681E-5</v>
      </c>
      <c r="AE379">
        <v>2.7236052685475355E-5</v>
      </c>
      <c r="AF379">
        <v>-6.1430081247842997E-6</v>
      </c>
      <c r="AG379">
        <v>5.6741231820467419E-6</v>
      </c>
      <c r="AH379">
        <v>-2.8984795602352566E-5</v>
      </c>
      <c r="AI379">
        <v>-4.3329947695842643E-5</v>
      </c>
      <c r="AJ379">
        <v>-7.638829963791672E-5</v>
      </c>
      <c r="AK379">
        <v>-1.7160086556833321E-7</v>
      </c>
    </row>
    <row r="380" spans="1:37">
      <c r="A380" s="788">
        <v>44383</v>
      </c>
      <c r="B380">
        <v>9.5272900584123106E-6</v>
      </c>
      <c r="C380">
        <v>9.7493353009660941E-6</v>
      </c>
      <c r="D380">
        <v>9.8319567865675034E-6</v>
      </c>
      <c r="E380">
        <v>8.6158739965981112E-6</v>
      </c>
      <c r="F380">
        <v>8.6908630712514414E-6</v>
      </c>
      <c r="G380">
        <v>1.5717359809244159E-5</v>
      </c>
      <c r="H380">
        <v>1.3485118960521447E-5</v>
      </c>
      <c r="I380">
        <v>1.5130909942482162E-5</v>
      </c>
      <c r="J380">
        <v>1.0384214118437286E-5</v>
      </c>
      <c r="K380">
        <v>6.1665280841566528E-6</v>
      </c>
      <c r="L380">
        <v>1.1863824470310647E-6</v>
      </c>
      <c r="M380">
        <v>2.7128171445156114E-6</v>
      </c>
      <c r="N380">
        <v>5.3949893541187067E-6</v>
      </c>
      <c r="O380">
        <v>1.0286388595837083E-5</v>
      </c>
      <c r="P380">
        <v>8.3000723416759576E-6</v>
      </c>
      <c r="Q380">
        <v>1.8831719186728437E-5</v>
      </c>
      <c r="R380">
        <v>1.6076273149166822E-5</v>
      </c>
      <c r="S380">
        <v>1.6480746948279282E-5</v>
      </c>
      <c r="T380">
        <v>1.6561418373358895E-5</v>
      </c>
      <c r="U380">
        <v>1.6642015673473232E-5</v>
      </c>
      <c r="V380">
        <v>-4.3201431326652667E-5</v>
      </c>
      <c r="W380">
        <v>1.5055834884871722E-5</v>
      </c>
      <c r="X380">
        <v>1.5092478436824486E-5</v>
      </c>
      <c r="Y380">
        <v>8.4586447646750607E-6</v>
      </c>
      <c r="Z380">
        <v>8.4586447646750607E-6</v>
      </c>
      <c r="AA380">
        <v>3.7041161347173278E-6</v>
      </c>
      <c r="AB380">
        <v>3.7959996114628189E-6</v>
      </c>
      <c r="AC380">
        <v>-3.2311392880161882E-4</v>
      </c>
      <c r="AD380">
        <v>-2.2028148990927145E-4</v>
      </c>
      <c r="AE380">
        <v>-6.3658431629762266E-5</v>
      </c>
      <c r="AF380">
        <v>-7.4645537257320149E-5</v>
      </c>
      <c r="AG380">
        <v>-5.3538396555863347E-6</v>
      </c>
      <c r="AH380">
        <v>1.7077889995400496E-5</v>
      </c>
      <c r="AI380">
        <v>-1.5369342233331306E-4</v>
      </c>
      <c r="AJ380">
        <v>-2.9829469017764176E-4</v>
      </c>
      <c r="AK380">
        <v>-1.0433034890604542E-5</v>
      </c>
    </row>
    <row r="381" spans="1:37">
      <c r="A381" s="788">
        <v>44384</v>
      </c>
      <c r="B381">
        <v>9.5272900584123106E-6</v>
      </c>
      <c r="C381">
        <v>9.7493353009660941E-6</v>
      </c>
      <c r="D381">
        <v>9.8319567865675034E-6</v>
      </c>
      <c r="E381">
        <v>8.6158739965981112E-6</v>
      </c>
      <c r="F381">
        <v>8.6908630712514414E-6</v>
      </c>
      <c r="G381">
        <v>1.6615884107665125E-5</v>
      </c>
      <c r="H381">
        <v>2.1397508837168288E-5</v>
      </c>
      <c r="I381">
        <v>1.2488372803447589E-5</v>
      </c>
      <c r="J381">
        <v>1.2543172983333763E-5</v>
      </c>
      <c r="K381">
        <v>8.7720394738312286E-6</v>
      </c>
      <c r="L381">
        <v>7.9689266329694429E-6</v>
      </c>
      <c r="M381">
        <v>1.4307983233788947E-5</v>
      </c>
      <c r="N381">
        <v>6.7693210753191129E-6</v>
      </c>
      <c r="O381">
        <v>1.0495779382132752E-5</v>
      </c>
      <c r="P381">
        <v>8.3000723416759576E-6</v>
      </c>
      <c r="Q381">
        <v>9.8073710182404744E-6</v>
      </c>
      <c r="R381">
        <v>1.6076273149166822E-5</v>
      </c>
      <c r="S381">
        <v>1.6480746948279282E-5</v>
      </c>
      <c r="T381">
        <v>1.6561418373358895E-5</v>
      </c>
      <c r="U381">
        <v>1.6642015673473232E-5</v>
      </c>
      <c r="V381">
        <v>7.3107035176471331E-5</v>
      </c>
      <c r="W381">
        <v>1.5055834884871722E-5</v>
      </c>
      <c r="X381">
        <v>1.5092478436824486E-5</v>
      </c>
      <c r="Y381">
        <v>8.4586447646750607E-6</v>
      </c>
      <c r="Z381">
        <v>8.4586447646750607E-6</v>
      </c>
      <c r="AA381">
        <v>3.7041161347173278E-6</v>
      </c>
      <c r="AB381">
        <v>3.7959996114628189E-6</v>
      </c>
      <c r="AC381">
        <v>-3.4767368015686807E-5</v>
      </c>
      <c r="AD381">
        <v>-7.2494734482439482E-5</v>
      </c>
      <c r="AE381">
        <v>-8.5970969052717734E-6</v>
      </c>
      <c r="AF381">
        <v>1.371076436268437E-6</v>
      </c>
      <c r="AG381">
        <v>-8.8275401533155495E-6</v>
      </c>
      <c r="AH381">
        <v>1.7869941910695353E-5</v>
      </c>
      <c r="AI381">
        <v>2.9876472803178624E-5</v>
      </c>
      <c r="AJ381">
        <v>7.4054369316273194E-5</v>
      </c>
      <c r="AK381">
        <v>2.1015946357254566E-5</v>
      </c>
    </row>
    <row r="382" spans="1:37">
      <c r="A382" s="788">
        <v>44385</v>
      </c>
      <c r="B382">
        <v>9.5272900584123106E-6</v>
      </c>
      <c r="C382">
        <v>9.7493353009660941E-6</v>
      </c>
      <c r="D382">
        <v>9.8319567865675034E-6</v>
      </c>
      <c r="E382">
        <v>8.6158739965981112E-6</v>
      </c>
      <c r="F382">
        <v>8.6908630712514414E-6</v>
      </c>
      <c r="G382">
        <v>1.5162118535428704E-5</v>
      </c>
      <c r="H382">
        <v>2.1491661097940095E-5</v>
      </c>
      <c r="I382">
        <v>7.7045485496242348E-6</v>
      </c>
      <c r="J382">
        <v>1.1611588222649516E-5</v>
      </c>
      <c r="K382">
        <v>6.8452158594425334E-6</v>
      </c>
      <c r="L382">
        <v>1.3435539086287918E-5</v>
      </c>
      <c r="M382">
        <v>-5.1777934559197553E-6</v>
      </c>
      <c r="N382">
        <v>6.3667593008801764E-6</v>
      </c>
      <c r="O382">
        <v>1.0577467138745079E-5</v>
      </c>
      <c r="P382">
        <v>8.3000723416759576E-6</v>
      </c>
      <c r="Q382">
        <v>9.7790841557738877E-6</v>
      </c>
      <c r="R382">
        <v>1.6076273149166822E-5</v>
      </c>
      <c r="S382">
        <v>1.6480746948279282E-5</v>
      </c>
      <c r="T382">
        <v>1.6561418373358895E-5</v>
      </c>
      <c r="U382">
        <v>1.6642015673473232E-5</v>
      </c>
      <c r="V382">
        <v>-2.5925495546356818E-5</v>
      </c>
      <c r="W382">
        <v>1.5055834884871722E-5</v>
      </c>
      <c r="X382">
        <v>1.5092478436824486E-5</v>
      </c>
      <c r="Y382">
        <v>8.4586447646750607E-6</v>
      </c>
      <c r="Z382">
        <v>8.4586447646750607E-6</v>
      </c>
      <c r="AA382">
        <v>3.7041161347173278E-6</v>
      </c>
      <c r="AB382">
        <v>3.7959996114628189E-6</v>
      </c>
      <c r="AC382">
        <v>-1.1970760689193339E-4</v>
      </c>
      <c r="AD382">
        <v>-8.9102990675993254E-5</v>
      </c>
      <c r="AE382">
        <v>-1.3252270422251799E-4</v>
      </c>
      <c r="AF382">
        <v>-8.42127129206477E-5</v>
      </c>
      <c r="AG382">
        <v>4.802190705994747E-6</v>
      </c>
      <c r="AH382">
        <v>-8.1417244329873296E-6</v>
      </c>
      <c r="AI382">
        <v>-1.6606268583003626E-4</v>
      </c>
      <c r="AJ382">
        <v>-1.3299828574939165E-4</v>
      </c>
      <c r="AK382">
        <v>-4.1331319395452314E-5</v>
      </c>
    </row>
    <row r="383" spans="1:37">
      <c r="A383" s="788">
        <v>44386</v>
      </c>
      <c r="B383">
        <v>9.5272900584123106E-6</v>
      </c>
      <c r="C383">
        <v>9.7493353009660941E-6</v>
      </c>
      <c r="D383">
        <v>9.8319567865675034E-6</v>
      </c>
      <c r="E383">
        <v>8.6158739965981112E-6</v>
      </c>
      <c r="F383">
        <v>8.6908630712514414E-6</v>
      </c>
      <c r="G383">
        <v>1.2524876035570287E-5</v>
      </c>
      <c r="H383">
        <v>1.1889998378737232E-5</v>
      </c>
      <c r="I383">
        <v>2.7013887398457824E-5</v>
      </c>
      <c r="J383">
        <v>6.3159801240885832E-6</v>
      </c>
      <c r="K383">
        <v>5.3114515506933919E-6</v>
      </c>
      <c r="L383">
        <v>4.1509561982138626E-6</v>
      </c>
      <c r="M383">
        <v>1.0125611129848267E-5</v>
      </c>
      <c r="N383">
        <v>5.2567286888233871E-6</v>
      </c>
      <c r="O383">
        <v>1.048093883596124E-5</v>
      </c>
      <c r="P383">
        <v>8.3000723416759576E-6</v>
      </c>
      <c r="Q383">
        <v>7.1981187079828148E-6</v>
      </c>
      <c r="R383">
        <v>1.6076273149166822E-5</v>
      </c>
      <c r="S383">
        <v>1.6480746948279282E-5</v>
      </c>
      <c r="T383">
        <v>1.6561418373358895E-5</v>
      </c>
      <c r="U383">
        <v>1.6642015673473232E-5</v>
      </c>
      <c r="V383">
        <v>1.0222994776804662E-5</v>
      </c>
      <c r="W383">
        <v>1.5055834884871722E-5</v>
      </c>
      <c r="X383">
        <v>1.5092478436824486E-5</v>
      </c>
      <c r="Y383">
        <v>8.4586447646750607E-6</v>
      </c>
      <c r="Z383">
        <v>8.4586447646750607E-6</v>
      </c>
      <c r="AA383">
        <v>3.7041161347173278E-6</v>
      </c>
      <c r="AB383">
        <v>3.7959996114628189E-6</v>
      </c>
      <c r="AC383">
        <v>3.5285851117339285E-6</v>
      </c>
      <c r="AD383">
        <v>4.755775581499755E-6</v>
      </c>
      <c r="AE383">
        <v>7.8745348239323004E-5</v>
      </c>
      <c r="AF383">
        <v>8.2051769455787637E-5</v>
      </c>
      <c r="AG383">
        <v>-7.6427265745748759E-6</v>
      </c>
      <c r="AH383">
        <v>5.1234749588902066E-7</v>
      </c>
      <c r="AI383">
        <v>3.0837183193810347E-6</v>
      </c>
      <c r="AJ383">
        <v>6.3850675872151316E-5</v>
      </c>
      <c r="AK383">
        <v>6.4340000277218759E-7</v>
      </c>
    </row>
    <row r="384" spans="1:37">
      <c r="A384" s="788">
        <v>44389</v>
      </c>
      <c r="B384">
        <v>9.5272900584123106E-6</v>
      </c>
      <c r="C384">
        <v>9.7493353009660941E-6</v>
      </c>
      <c r="D384">
        <v>9.8319567865675034E-6</v>
      </c>
      <c r="E384">
        <v>8.6158739965981112E-6</v>
      </c>
      <c r="F384">
        <v>8.6908630712514414E-6</v>
      </c>
      <c r="G384">
        <v>1.5582393946331764E-5</v>
      </c>
      <c r="H384">
        <v>1.8009885028958194E-5</v>
      </c>
      <c r="I384">
        <v>1.2129310775721081E-5</v>
      </c>
      <c r="J384">
        <v>1.5395189844861081E-5</v>
      </c>
      <c r="K384">
        <v>7.032021059728777E-6</v>
      </c>
      <c r="L384">
        <v>3.6032936890535441E-6</v>
      </c>
      <c r="M384">
        <v>-2.2587423726918134E-6</v>
      </c>
      <c r="N384">
        <v>5.4091691451333196E-6</v>
      </c>
      <c r="O384">
        <v>1.2487040455546605E-5</v>
      </c>
      <c r="P384">
        <v>8.3000723416759576E-6</v>
      </c>
      <c r="Q384">
        <v>1.7389856895974278E-5</v>
      </c>
      <c r="R384">
        <v>1.6076273149166822E-5</v>
      </c>
      <c r="S384">
        <v>1.6480746948279282E-5</v>
      </c>
      <c r="T384">
        <v>1.6561418373358895E-5</v>
      </c>
      <c r="U384">
        <v>1.6642015673473232E-5</v>
      </c>
      <c r="V384">
        <v>-4.938744708300358E-5</v>
      </c>
      <c r="W384">
        <v>1.5055834884871722E-5</v>
      </c>
      <c r="X384">
        <v>1.5092478436824486E-5</v>
      </c>
      <c r="Y384">
        <v>8.4586447646750607E-6</v>
      </c>
      <c r="Z384">
        <v>8.4586447646750607E-6</v>
      </c>
      <c r="AA384">
        <v>3.7041161347173278E-6</v>
      </c>
      <c r="AB384">
        <v>3.7959996114628189E-6</v>
      </c>
      <c r="AC384">
        <v>2.5769250562853732E-4</v>
      </c>
      <c r="AD384">
        <v>7.0842842103829848E-5</v>
      </c>
      <c r="AE384">
        <v>-3.597911875396209E-5</v>
      </c>
      <c r="AF384">
        <v>3.2574841807037072E-5</v>
      </c>
      <c r="AG384">
        <v>4.117517480393129E-5</v>
      </c>
      <c r="AH384">
        <v>4.645884475731332E-6</v>
      </c>
      <c r="AI384">
        <v>2.1238861324919479E-4</v>
      </c>
      <c r="AJ384">
        <v>7.9951246462078862E-5</v>
      </c>
      <c r="AK384">
        <v>8.0079247884091715E-5</v>
      </c>
    </row>
    <row r="385" spans="1:37">
      <c r="A385" s="788">
        <v>44390</v>
      </c>
      <c r="B385">
        <v>9.5272900584123106E-6</v>
      </c>
      <c r="C385">
        <v>9.7493353009660941E-6</v>
      </c>
      <c r="D385">
        <v>9.8319567865675034E-6</v>
      </c>
      <c r="E385">
        <v>8.6158739965981112E-6</v>
      </c>
      <c r="F385">
        <v>8.6908630712514414E-6</v>
      </c>
      <c r="G385">
        <v>1.3456978210825809E-5</v>
      </c>
      <c r="H385">
        <v>4.6923272409514989E-6</v>
      </c>
      <c r="I385">
        <v>6.8356872248486413E-6</v>
      </c>
      <c r="J385">
        <v>2.0449094908411781E-5</v>
      </c>
      <c r="K385">
        <v>5.7336027945041229E-6</v>
      </c>
      <c r="L385">
        <v>2.7368416742376668E-6</v>
      </c>
      <c r="M385">
        <v>1.4188595874094291E-5</v>
      </c>
      <c r="N385">
        <v>6.3937022272909872E-6</v>
      </c>
      <c r="O385">
        <v>1.0897028468235704E-5</v>
      </c>
      <c r="P385">
        <v>8.3000723416759576E-6</v>
      </c>
      <c r="Q385">
        <v>5.8540823258681484E-6</v>
      </c>
      <c r="R385">
        <v>1.6076273149166822E-5</v>
      </c>
      <c r="S385">
        <v>1.6480746948279282E-5</v>
      </c>
      <c r="T385">
        <v>1.6561418373358895E-5</v>
      </c>
      <c r="U385">
        <v>1.6642015673473232E-5</v>
      </c>
      <c r="V385">
        <v>-1.5691862025241755E-5</v>
      </c>
      <c r="W385">
        <v>1.5055834884871722E-5</v>
      </c>
      <c r="X385">
        <v>1.5092478436824486E-5</v>
      </c>
      <c r="Y385">
        <v>8.4586447646750607E-6</v>
      </c>
      <c r="Z385">
        <v>8.4586447646750607E-6</v>
      </c>
      <c r="AA385">
        <v>3.7041161347173278E-6</v>
      </c>
      <c r="AB385">
        <v>3.7959996114628189E-6</v>
      </c>
      <c r="AC385">
        <v>2.2491162987753335E-5</v>
      </c>
      <c r="AD385">
        <v>6.2015792285463617E-5</v>
      </c>
      <c r="AE385">
        <v>5.5512109780886387E-5</v>
      </c>
      <c r="AF385">
        <v>1.3817993101794546E-5</v>
      </c>
      <c r="AG385">
        <v>1.9075989429628848E-5</v>
      </c>
      <c r="AH385">
        <v>5.0096630123215301E-5</v>
      </c>
      <c r="AI385">
        <v>6.7114276586794925E-5</v>
      </c>
      <c r="AJ385">
        <v>1.1495740095934792E-4</v>
      </c>
      <c r="AK385">
        <v>-1.9603573149512001E-5</v>
      </c>
    </row>
    <row r="386" spans="1:37">
      <c r="A386" s="788">
        <v>44391</v>
      </c>
      <c r="B386">
        <v>9.5272900584123106E-6</v>
      </c>
      <c r="C386">
        <v>9.7493353009660941E-6</v>
      </c>
      <c r="D386">
        <v>9.8319567865675034E-6</v>
      </c>
      <c r="E386">
        <v>8.6158739965981112E-6</v>
      </c>
      <c r="F386">
        <v>8.6908630712514414E-6</v>
      </c>
      <c r="G386">
        <v>1.6933359822999706E-5</v>
      </c>
      <c r="H386">
        <v>2.4581711933065263E-5</v>
      </c>
      <c r="I386">
        <v>1.5032077833585334E-5</v>
      </c>
      <c r="J386">
        <v>4.9381218857263323E-6</v>
      </c>
      <c r="K386">
        <v>7.9224446859711867E-6</v>
      </c>
      <c r="L386">
        <v>6.281986604210488E-6</v>
      </c>
      <c r="M386">
        <v>1.5230257246082602E-5</v>
      </c>
      <c r="N386">
        <v>7.0850234659587844E-6</v>
      </c>
      <c r="O386">
        <v>1.0428870726059358E-5</v>
      </c>
      <c r="P386">
        <v>8.3000723416759576E-6</v>
      </c>
      <c r="Q386">
        <v>8.5674151318855249E-6</v>
      </c>
      <c r="R386">
        <v>1.6076273149166822E-5</v>
      </c>
      <c r="S386">
        <v>1.6480746948279282E-5</v>
      </c>
      <c r="T386">
        <v>1.6561418373358895E-5</v>
      </c>
      <c r="U386">
        <v>1.6642015673473232E-5</v>
      </c>
      <c r="V386">
        <v>9.3973904654880876E-5</v>
      </c>
      <c r="W386">
        <v>1.5055834884871722E-5</v>
      </c>
      <c r="X386">
        <v>1.5092478436824486E-5</v>
      </c>
      <c r="Y386">
        <v>8.4586447646750607E-6</v>
      </c>
      <c r="Z386">
        <v>8.4586447646750607E-6</v>
      </c>
      <c r="AA386">
        <v>3.7041161347173278E-6</v>
      </c>
      <c r="AB386">
        <v>3.7959996114628189E-6</v>
      </c>
      <c r="AC386">
        <v>-4.7882994937326066E-6</v>
      </c>
      <c r="AD386">
        <v>-1.0297269161811673E-4</v>
      </c>
      <c r="AE386">
        <v>-1.2117050509902195E-5</v>
      </c>
      <c r="AF386">
        <v>2.850546746478444E-5</v>
      </c>
      <c r="AG386">
        <v>4.0307154025234216E-5</v>
      </c>
      <c r="AH386">
        <v>-2.9442889335502543E-5</v>
      </c>
      <c r="AI386">
        <v>-5.8029853758569947E-5</v>
      </c>
      <c r="AJ386">
        <v>5.029326406423285E-5</v>
      </c>
      <c r="AK386">
        <v>8.7320225302689463E-6</v>
      </c>
    </row>
    <row r="387" spans="1:37">
      <c r="A387" s="788">
        <v>44392</v>
      </c>
      <c r="B387">
        <v>9.5272900584123106E-6</v>
      </c>
      <c r="C387">
        <v>9.7493353009660941E-6</v>
      </c>
      <c r="D387">
        <v>9.8319567865675034E-6</v>
      </c>
      <c r="E387">
        <v>8.6158739965981112E-6</v>
      </c>
      <c r="F387">
        <v>8.6908630712514414E-6</v>
      </c>
      <c r="G387">
        <v>1.6117880398113016E-5</v>
      </c>
      <c r="H387">
        <v>1.7995109332004231E-5</v>
      </c>
      <c r="I387">
        <v>1.7218309334877802E-5</v>
      </c>
      <c r="J387">
        <v>1.229638528265582E-5</v>
      </c>
      <c r="K387">
        <v>6.7359043582541744E-6</v>
      </c>
      <c r="L387">
        <v>6.9387873868947736E-6</v>
      </c>
      <c r="M387">
        <v>1.6038365538855716E-5</v>
      </c>
      <c r="N387">
        <v>6.9536264790883708E-6</v>
      </c>
      <c r="O387">
        <v>1.0519441117580186E-5</v>
      </c>
      <c r="P387">
        <v>8.3000723416759576E-6</v>
      </c>
      <c r="Q387">
        <v>1.1662500304694845E-5</v>
      </c>
      <c r="R387">
        <v>1.6076273149166822E-5</v>
      </c>
      <c r="S387">
        <v>1.6480746948279282E-5</v>
      </c>
      <c r="T387">
        <v>1.6561418373358895E-5</v>
      </c>
      <c r="U387">
        <v>1.6642015673473232E-5</v>
      </c>
      <c r="V387">
        <v>4.1522447409923393E-5</v>
      </c>
      <c r="W387">
        <v>1.5055834884871722E-5</v>
      </c>
      <c r="X387">
        <v>1.5092478436824486E-5</v>
      </c>
      <c r="Y387">
        <v>8.4586447646750607E-6</v>
      </c>
      <c r="Z387">
        <v>8.4586447646750607E-6</v>
      </c>
      <c r="AA387">
        <v>3.7041161347173278E-6</v>
      </c>
      <c r="AB387">
        <v>3.7959996114628189E-6</v>
      </c>
      <c r="AC387">
        <v>-1.4494906162353937E-4</v>
      </c>
      <c r="AD387">
        <v>4.8984749220770674E-7</v>
      </c>
      <c r="AE387">
        <v>-3.489873285207057E-5</v>
      </c>
      <c r="AF387">
        <v>-3.2422215680091851E-5</v>
      </c>
      <c r="AG387">
        <v>4.1639283042449462E-5</v>
      </c>
      <c r="AH387">
        <v>1.6256096467368586E-5</v>
      </c>
      <c r="AI387">
        <v>-9.4028074477151566E-5</v>
      </c>
      <c r="AJ387">
        <v>-8.5131939647661867E-5</v>
      </c>
      <c r="AK387">
        <v>-2.2165141913747523E-5</v>
      </c>
    </row>
    <row r="388" spans="1:37">
      <c r="A388" s="788">
        <v>44393</v>
      </c>
      <c r="B388">
        <v>9.5272900584123106E-6</v>
      </c>
      <c r="C388">
        <v>9.7493353009660941E-6</v>
      </c>
      <c r="D388">
        <v>9.8319567865675034E-6</v>
      </c>
      <c r="E388">
        <v>8.6158739965981112E-6</v>
      </c>
      <c r="F388">
        <v>8.6908630712514414E-6</v>
      </c>
      <c r="G388">
        <v>1.5369091006519399E-5</v>
      </c>
      <c r="H388">
        <v>1.30971634845082E-5</v>
      </c>
      <c r="I388">
        <v>1.2306734448658573E-5</v>
      </c>
      <c r="J388">
        <v>7.9180074680607507E-6</v>
      </c>
      <c r="K388">
        <v>8.2306063458815979E-6</v>
      </c>
      <c r="L388">
        <v>9.5012398835535806E-6</v>
      </c>
      <c r="M388">
        <v>1.545544836359909E-5</v>
      </c>
      <c r="N388">
        <v>4.9340327356730993E-6</v>
      </c>
      <c r="O388">
        <v>1.0449910202652291E-5</v>
      </c>
      <c r="P388">
        <v>8.3000723416759576E-6</v>
      </c>
      <c r="Q388">
        <v>1.8436187199789345E-5</v>
      </c>
      <c r="R388">
        <v>1.6076273149166822E-5</v>
      </c>
      <c r="S388">
        <v>1.6480746948279282E-5</v>
      </c>
      <c r="T388">
        <v>1.6561418373358895E-5</v>
      </c>
      <c r="U388">
        <v>1.6642015673473232E-5</v>
      </c>
      <c r="V388">
        <v>6.6847249488279922E-5</v>
      </c>
      <c r="W388">
        <v>1.5055834884871722E-5</v>
      </c>
      <c r="X388">
        <v>1.5092478436824486E-5</v>
      </c>
      <c r="Y388">
        <v>8.4586447646750607E-6</v>
      </c>
      <c r="Z388">
        <v>8.4586447646750607E-6</v>
      </c>
      <c r="AA388">
        <v>3.7041161347173278E-6</v>
      </c>
      <c r="AB388">
        <v>3.7959996114628189E-6</v>
      </c>
      <c r="AC388">
        <v>-5.7363384494799056E-5</v>
      </c>
      <c r="AD388">
        <v>-1.8106533875617003E-5</v>
      </c>
      <c r="AE388">
        <v>-1.3742915464584617E-5</v>
      </c>
      <c r="AF388">
        <v>-3.6238917472605769E-5</v>
      </c>
      <c r="AG388">
        <v>1.0832803183842276E-5</v>
      </c>
      <c r="AH388">
        <v>1.0456873005777467E-5</v>
      </c>
      <c r="AI388">
        <v>-3.6603629623598309E-5</v>
      </c>
      <c r="AJ388">
        <v>-6.643917903262353E-5</v>
      </c>
      <c r="AK388">
        <v>-3.6521672431105716E-5</v>
      </c>
    </row>
    <row r="389" spans="1:37">
      <c r="A389" s="788">
        <v>44396</v>
      </c>
      <c r="B389">
        <v>9.5272900584123106E-6</v>
      </c>
      <c r="C389">
        <v>9.7493353009660941E-6</v>
      </c>
      <c r="D389">
        <v>9.8319567865675034E-6</v>
      </c>
      <c r="E389">
        <v>8.6158739965981112E-6</v>
      </c>
      <c r="F389">
        <v>8.6908630712514414E-6</v>
      </c>
      <c r="G389">
        <v>1.3582077901801881E-5</v>
      </c>
      <c r="H389">
        <v>1.6304044963506214E-5</v>
      </c>
      <c r="I389">
        <v>1.5654631990342695E-5</v>
      </c>
      <c r="J389">
        <v>9.386308073771943E-7</v>
      </c>
      <c r="K389">
        <v>5.448093572817925E-6</v>
      </c>
      <c r="L389">
        <v>1.830336233047092E-6</v>
      </c>
      <c r="M389">
        <v>-6.3587352192456596E-6</v>
      </c>
      <c r="N389">
        <v>5.8435099018822715E-6</v>
      </c>
      <c r="O389">
        <v>1.2404719471923897E-5</v>
      </c>
      <c r="P389">
        <v>8.3000723416759576E-6</v>
      </c>
      <c r="Q389">
        <v>2.0932417844797159E-5</v>
      </c>
      <c r="R389">
        <v>1.6076273149166822E-5</v>
      </c>
      <c r="S389">
        <v>1.6480746948279282E-5</v>
      </c>
      <c r="T389">
        <v>1.6561418373358895E-5</v>
      </c>
      <c r="U389">
        <v>1.6642015673473232E-5</v>
      </c>
      <c r="V389">
        <v>7.3820728754565584E-6</v>
      </c>
      <c r="W389">
        <v>1.5055834884871722E-5</v>
      </c>
      <c r="X389">
        <v>1.5092478436824486E-5</v>
      </c>
      <c r="Y389">
        <v>8.4586447646750607E-6</v>
      </c>
      <c r="Z389">
        <v>8.4586447646750607E-6</v>
      </c>
      <c r="AA389">
        <v>3.7041161347173278E-6</v>
      </c>
      <c r="AB389">
        <v>3.7959996114628189E-6</v>
      </c>
      <c r="AC389">
        <v>-3.9090632087878112E-4</v>
      </c>
      <c r="AD389">
        <v>-2.5828869615704132E-4</v>
      </c>
      <c r="AE389">
        <v>-1.1315804664576713E-4</v>
      </c>
      <c r="AF389">
        <v>-1.7542057182481642E-4</v>
      </c>
      <c r="AG389">
        <v>-5.1650717477302881E-6</v>
      </c>
      <c r="AH389">
        <v>-3.7626748250818577E-6</v>
      </c>
      <c r="AI389">
        <v>-1.5153986006280595E-4</v>
      </c>
      <c r="AJ389">
        <v>-2.5552846511310291E-4</v>
      </c>
      <c r="AK389">
        <v>-7.7589113553268031E-5</v>
      </c>
    </row>
    <row r="390" spans="1:37">
      <c r="A390" s="788">
        <v>44397</v>
      </c>
      <c r="B390">
        <v>9.5272900584123106E-6</v>
      </c>
      <c r="C390">
        <v>9.7493353009660941E-6</v>
      </c>
      <c r="D390">
        <v>9.8319567865675034E-6</v>
      </c>
      <c r="E390">
        <v>8.6158739965981112E-6</v>
      </c>
      <c r="F390">
        <v>8.6908630712514414E-6</v>
      </c>
      <c r="G390">
        <v>1.6778891763948422E-5</v>
      </c>
      <c r="H390">
        <v>1.6044752692025099E-5</v>
      </c>
      <c r="I390">
        <v>4.8181211751455066E-6</v>
      </c>
      <c r="J390">
        <v>6.0012026043864359E-6</v>
      </c>
      <c r="K390">
        <v>6.6300799591260784E-6</v>
      </c>
      <c r="L390">
        <v>-2.0077626160741603E-6</v>
      </c>
      <c r="M390">
        <v>1.2720630091558861E-5</v>
      </c>
      <c r="N390">
        <v>2.3641771471147877E-6</v>
      </c>
      <c r="O390">
        <v>1.0482039440120161E-5</v>
      </c>
      <c r="P390">
        <v>8.3000723416759576E-6</v>
      </c>
      <c r="Q390">
        <v>6.0513109138966573E-6</v>
      </c>
      <c r="R390">
        <v>1.6076273149166822E-5</v>
      </c>
      <c r="S390">
        <v>1.6480746948279282E-5</v>
      </c>
      <c r="T390">
        <v>1.6561418373358895E-5</v>
      </c>
      <c r="U390">
        <v>1.6642015673473232E-5</v>
      </c>
      <c r="V390">
        <v>6.7185883823290827E-5</v>
      </c>
      <c r="W390">
        <v>1.5055834884871722E-5</v>
      </c>
      <c r="X390">
        <v>1.5092478436824486E-5</v>
      </c>
      <c r="Y390">
        <v>8.4586447646750607E-6</v>
      </c>
      <c r="Z390">
        <v>8.4586447646750607E-6</v>
      </c>
      <c r="AA390">
        <v>3.7041161347173278E-6</v>
      </c>
      <c r="AB390">
        <v>3.7959996114628189E-6</v>
      </c>
      <c r="AC390">
        <v>1.2655689197126342E-4</v>
      </c>
      <c r="AD390">
        <v>-3.9549750182588111E-5</v>
      </c>
      <c r="AE390">
        <v>-8.0540915901955442E-6</v>
      </c>
      <c r="AF390">
        <v>1.0106818811846386E-4</v>
      </c>
      <c r="AG390">
        <v>5.9742932547846015E-6</v>
      </c>
      <c r="AH390">
        <v>-1.210534022825227E-6</v>
      </c>
      <c r="AI390">
        <v>1.1301223879695233E-4</v>
      </c>
      <c r="AJ390">
        <v>7.2843366853536651E-5</v>
      </c>
      <c r="AK390">
        <v>8.2388595902109786E-5</v>
      </c>
    </row>
    <row r="391" spans="1:37">
      <c r="A391" s="788">
        <v>44398</v>
      </c>
      <c r="B391">
        <v>9.5272900584123106E-6</v>
      </c>
      <c r="C391">
        <v>9.7493353009660941E-6</v>
      </c>
      <c r="D391">
        <v>9.8319567865675034E-6</v>
      </c>
      <c r="E391">
        <v>8.6158739965981112E-6</v>
      </c>
      <c r="F391">
        <v>8.6908630712514414E-6</v>
      </c>
      <c r="G391">
        <v>1.5616183673216709E-5</v>
      </c>
      <c r="H391">
        <v>1.3494207675006464E-5</v>
      </c>
      <c r="I391">
        <v>1.2310570369794505E-5</v>
      </c>
      <c r="J391">
        <v>5.092956523503745E-6</v>
      </c>
      <c r="K391">
        <v>5.445524054533735E-6</v>
      </c>
      <c r="L391">
        <v>-7.8495561032156045E-6</v>
      </c>
      <c r="M391">
        <v>-3.7753226340839775E-7</v>
      </c>
      <c r="N391">
        <v>4.4860130658037184E-6</v>
      </c>
      <c r="O391">
        <v>1.0488955178466597E-5</v>
      </c>
      <c r="P391">
        <v>8.3000723416759576E-6</v>
      </c>
      <c r="Q391">
        <v>7.4083675180247615E-6</v>
      </c>
      <c r="R391">
        <v>1.6076273149166822E-5</v>
      </c>
      <c r="S391">
        <v>1.6480746948279282E-5</v>
      </c>
      <c r="T391">
        <v>1.6561418373358895E-5</v>
      </c>
      <c r="U391">
        <v>1.6642015673473232E-5</v>
      </c>
      <c r="V391">
        <v>4.2980662428426798E-6</v>
      </c>
      <c r="W391">
        <v>1.5055834884871722E-5</v>
      </c>
      <c r="X391">
        <v>1.5092478436824486E-5</v>
      </c>
      <c r="Y391">
        <v>8.4586447646750607E-6</v>
      </c>
      <c r="Z391">
        <v>8.4586447646750607E-6</v>
      </c>
      <c r="AA391">
        <v>3.7041161347173278E-6</v>
      </c>
      <c r="AB391">
        <v>3.7959996114628189E-6</v>
      </c>
      <c r="AC391">
        <v>2.3753989579960999E-4</v>
      </c>
      <c r="AD391">
        <v>1.3277361426496383E-4</v>
      </c>
      <c r="AE391">
        <v>4.9084154740419716E-5</v>
      </c>
      <c r="AF391">
        <v>5.5746995856331695E-5</v>
      </c>
      <c r="AG391">
        <v>9.6445941002665229E-7</v>
      </c>
      <c r="AH391">
        <v>3.613053990370041E-7</v>
      </c>
      <c r="AI391">
        <v>4.0415695871287573E-5</v>
      </c>
      <c r="AJ391">
        <v>1.165555217829184E-4</v>
      </c>
      <c r="AK391">
        <v>4.1558595964151792E-5</v>
      </c>
    </row>
    <row r="392" spans="1:37">
      <c r="A392" s="788">
        <v>44399</v>
      </c>
      <c r="B392">
        <v>9.5272900584123106E-6</v>
      </c>
      <c r="C392">
        <v>9.7493353009660941E-6</v>
      </c>
      <c r="D392">
        <v>9.8319567865675034E-6</v>
      </c>
      <c r="E392">
        <v>8.6158739965981112E-6</v>
      </c>
      <c r="F392">
        <v>8.6908630712514414E-6</v>
      </c>
      <c r="G392">
        <v>1.0656255417117677E-5</v>
      </c>
      <c r="H392">
        <v>1.1301933769786386E-5</v>
      </c>
      <c r="I392">
        <v>-1.6599931454315707E-6</v>
      </c>
      <c r="J392">
        <v>-1.281282443844134E-6</v>
      </c>
      <c r="K392">
        <v>6.180694133996667E-6</v>
      </c>
      <c r="L392">
        <v>8.1707789294796391E-6</v>
      </c>
      <c r="M392">
        <v>1.2531820264212001E-5</v>
      </c>
      <c r="N392">
        <v>5.4143611679478456E-6</v>
      </c>
      <c r="O392">
        <v>1.044821077508118E-5</v>
      </c>
      <c r="P392">
        <v>8.3000723416759576E-6</v>
      </c>
      <c r="Q392">
        <v>8.724230823673907E-6</v>
      </c>
      <c r="R392">
        <v>1.6076273149166822E-5</v>
      </c>
      <c r="S392">
        <v>1.6480746948279282E-5</v>
      </c>
      <c r="T392">
        <v>1.6561418373358895E-5</v>
      </c>
      <c r="U392">
        <v>1.6642015673473232E-5</v>
      </c>
      <c r="V392">
        <v>1.5624562096046013E-5</v>
      </c>
      <c r="W392">
        <v>1.5055834884871722E-5</v>
      </c>
      <c r="X392">
        <v>1.5092478436824486E-5</v>
      </c>
      <c r="Y392">
        <v>8.4586447646750607E-6</v>
      </c>
      <c r="Z392">
        <v>8.4586447646750607E-6</v>
      </c>
      <c r="AA392">
        <v>3.7041161347173278E-6</v>
      </c>
      <c r="AB392">
        <v>3.7959996114628189E-6</v>
      </c>
      <c r="AC392">
        <v>6.1208148898622694E-5</v>
      </c>
      <c r="AD392">
        <v>-3.8037112254993294E-5</v>
      </c>
      <c r="AE392">
        <v>3.4799438176191802E-6</v>
      </c>
      <c r="AF392">
        <v>4.3068303446958114E-5</v>
      </c>
      <c r="AG392">
        <v>5.7108930686151636E-5</v>
      </c>
      <c r="AH392">
        <v>1.7370492375559098E-5</v>
      </c>
      <c r="AI392">
        <v>1.8033877612410045E-4</v>
      </c>
      <c r="AJ392">
        <v>3.9384438673230608E-4</v>
      </c>
      <c r="AK392">
        <v>1.9305426687130644E-5</v>
      </c>
    </row>
    <row r="393" spans="1:37">
      <c r="A393" s="788">
        <v>44400</v>
      </c>
      <c r="B393">
        <v>9.5272900584123106E-6</v>
      </c>
      <c r="C393">
        <v>9.7493353009660941E-6</v>
      </c>
      <c r="D393">
        <v>9.8319567865675034E-6</v>
      </c>
      <c r="E393">
        <v>8.6158739965981112E-6</v>
      </c>
      <c r="F393">
        <v>8.6908630712514414E-6</v>
      </c>
      <c r="G393">
        <v>1.2466223173632329E-5</v>
      </c>
      <c r="H393">
        <v>1.3844697823232365E-5</v>
      </c>
      <c r="I393">
        <v>1.658415771745183E-5</v>
      </c>
      <c r="J393">
        <v>6.7233259805732366E-6</v>
      </c>
      <c r="K393">
        <v>5.8892036059830848E-6</v>
      </c>
      <c r="L393">
        <v>1.9450630041643536E-5</v>
      </c>
      <c r="M393">
        <v>2.2519459647071474E-6</v>
      </c>
      <c r="N393">
        <v>1.077376084214734E-5</v>
      </c>
      <c r="O393">
        <v>1.0392919478718455E-5</v>
      </c>
      <c r="P393">
        <v>8.3000723416759576E-6</v>
      </c>
      <c r="Q393">
        <v>7.6262693559954188E-6</v>
      </c>
      <c r="R393">
        <v>1.6076273149166822E-5</v>
      </c>
      <c r="S393">
        <v>1.6480746948279282E-5</v>
      </c>
      <c r="T393">
        <v>1.6561418373358895E-5</v>
      </c>
      <c r="U393">
        <v>1.6642015673473232E-5</v>
      </c>
      <c r="V393">
        <v>-8.8453035937622779E-5</v>
      </c>
      <c r="W393">
        <v>1.5055834884871722E-5</v>
      </c>
      <c r="X393">
        <v>1.5092478436824486E-5</v>
      </c>
      <c r="Y393">
        <v>8.4586447646750607E-6</v>
      </c>
      <c r="Z393">
        <v>8.4586447646750607E-6</v>
      </c>
      <c r="AA393">
        <v>3.7041161347173278E-6</v>
      </c>
      <c r="AB393">
        <v>3.7959996114628189E-6</v>
      </c>
      <c r="AC393">
        <v>-3.02598001314075E-5</v>
      </c>
      <c r="AD393">
        <v>-5.3853031549758182E-5</v>
      </c>
      <c r="AE393">
        <v>-1.0242509567717496E-4</v>
      </c>
      <c r="AF393">
        <v>1.5107466222964995E-4</v>
      </c>
      <c r="AG393">
        <v>-1.0040455457331899E-5</v>
      </c>
      <c r="AH393">
        <v>2.6318559370990257E-5</v>
      </c>
      <c r="AI393">
        <v>-8.5433282577257471E-5</v>
      </c>
      <c r="AJ393">
        <v>1.6476925370272346E-4</v>
      </c>
      <c r="AK393">
        <v>3.2278421622132794E-5</v>
      </c>
    </row>
    <row r="394" spans="1:37">
      <c r="A394" s="788">
        <v>44403</v>
      </c>
      <c r="B394">
        <v>9.5272900584123106E-6</v>
      </c>
      <c r="C394">
        <v>9.7493353009660941E-6</v>
      </c>
      <c r="D394">
        <v>9.8319567865675034E-6</v>
      </c>
      <c r="E394">
        <v>8.6158739965981112E-6</v>
      </c>
      <c r="F394">
        <v>8.6908630712514414E-6</v>
      </c>
      <c r="G394">
        <v>1.6086573295027053E-5</v>
      </c>
      <c r="H394">
        <v>2.1779804242561341E-5</v>
      </c>
      <c r="I394">
        <v>2.0491156390812648E-5</v>
      </c>
      <c r="J394">
        <v>8.2676686406330201E-6</v>
      </c>
      <c r="K394">
        <v>8.5195392625678321E-6</v>
      </c>
      <c r="L394">
        <v>2.9745241431902516E-5</v>
      </c>
      <c r="M394">
        <v>-5.489396197796737E-6</v>
      </c>
      <c r="N394">
        <v>7.2991438369797379E-6</v>
      </c>
      <c r="O394">
        <v>1.2338820261739158E-5</v>
      </c>
      <c r="P394">
        <v>8.3000723416759576E-6</v>
      </c>
      <c r="Q394">
        <v>1.2879482648934016E-5</v>
      </c>
      <c r="R394">
        <v>1.6076273149166822E-5</v>
      </c>
      <c r="S394">
        <v>1.6480746948279282E-5</v>
      </c>
      <c r="T394">
        <v>1.6561418373358895E-5</v>
      </c>
      <c r="U394">
        <v>1.6642015673473232E-5</v>
      </c>
      <c r="V394">
        <v>-5.9593157360502196E-5</v>
      </c>
      <c r="W394">
        <v>1.5055834884871722E-5</v>
      </c>
      <c r="X394">
        <v>1.5092478436824486E-5</v>
      </c>
      <c r="Y394">
        <v>8.4586447646750607E-6</v>
      </c>
      <c r="Z394">
        <v>8.4586447646750607E-6</v>
      </c>
      <c r="AA394">
        <v>3.7041161347173278E-6</v>
      </c>
      <c r="AB394">
        <v>3.7959996114628189E-6</v>
      </c>
      <c r="AC394">
        <v>6.4501753168372258E-5</v>
      </c>
      <c r="AD394">
        <v>-3.7624614793682622E-5</v>
      </c>
      <c r="AE394">
        <v>-1.5396188317107208E-5</v>
      </c>
      <c r="AF394">
        <v>1.4671587446507539E-5</v>
      </c>
      <c r="AG394">
        <v>-2.8568042752228351E-5</v>
      </c>
      <c r="AH394">
        <v>3.5877005756579371E-6</v>
      </c>
      <c r="AI394">
        <v>5.1053947428991721E-6</v>
      </c>
      <c r="AJ394">
        <v>-2.5811828186806106E-4</v>
      </c>
      <c r="AK394">
        <v>1.9704265905741148E-5</v>
      </c>
    </row>
    <row r="395" spans="1:37">
      <c r="A395" s="788">
        <v>44404</v>
      </c>
      <c r="B395">
        <v>9.5272900584123106E-6</v>
      </c>
      <c r="C395">
        <v>9.7493353009660941E-6</v>
      </c>
      <c r="D395">
        <v>9.8319567865675034E-6</v>
      </c>
      <c r="E395">
        <v>8.6158739965981112E-6</v>
      </c>
      <c r="F395">
        <v>8.6908630712514414E-6</v>
      </c>
      <c r="G395">
        <v>1.4511455926850658E-5</v>
      </c>
      <c r="H395">
        <v>1.403961181236042E-5</v>
      </c>
      <c r="I395">
        <v>1.9579748326798097E-5</v>
      </c>
      <c r="J395">
        <v>6.2892074597357353E-6</v>
      </c>
      <c r="K395">
        <v>8.2714595194772765E-6</v>
      </c>
      <c r="L395">
        <v>-2.6834169578705771E-6</v>
      </c>
      <c r="M395">
        <v>8.8871811162619008E-6</v>
      </c>
      <c r="N395">
        <v>9.5723115326393334E-6</v>
      </c>
      <c r="O395">
        <v>1.0378636905251427E-5</v>
      </c>
      <c r="P395">
        <v>8.3000723416759576E-6</v>
      </c>
      <c r="Q395">
        <v>1.0239033483571802E-5</v>
      </c>
      <c r="R395">
        <v>1.6076273149166822E-5</v>
      </c>
      <c r="S395">
        <v>1.6480746948279282E-5</v>
      </c>
      <c r="T395">
        <v>1.6561418373358895E-5</v>
      </c>
      <c r="U395">
        <v>1.6642015673473232E-5</v>
      </c>
      <c r="V395">
        <v>-8.1659108979514905E-5</v>
      </c>
      <c r="W395">
        <v>1.5055834884871722E-5</v>
      </c>
      <c r="X395">
        <v>1.5092478436824486E-5</v>
      </c>
      <c r="Y395">
        <v>8.4586447646750607E-6</v>
      </c>
      <c r="Z395">
        <v>8.4586447646750607E-6</v>
      </c>
      <c r="AA395">
        <v>3.7041161347173278E-6</v>
      </c>
      <c r="AB395">
        <v>3.7959996114628189E-6</v>
      </c>
      <c r="AC395">
        <v>-8.1806741786139006E-5</v>
      </c>
      <c r="AD395">
        <v>-3.2835171932946165E-5</v>
      </c>
      <c r="AE395">
        <v>-5.5200838574354094E-5</v>
      </c>
      <c r="AF395">
        <v>-3.7282728133741784E-5</v>
      </c>
      <c r="AG395">
        <v>-3.1590856127693411E-5</v>
      </c>
      <c r="AH395">
        <v>-2.3653442106519317E-6</v>
      </c>
      <c r="AI395">
        <v>-2.3546300541212097E-4</v>
      </c>
      <c r="AJ395">
        <v>-4.7000966998196896E-4</v>
      </c>
      <c r="AK395">
        <v>-3.595623267818704E-5</v>
      </c>
    </row>
    <row r="396" spans="1:37">
      <c r="A396" s="788">
        <v>44405</v>
      </c>
      <c r="B396">
        <v>9.5272900584123106E-6</v>
      </c>
      <c r="C396">
        <v>9.7493353009660941E-6</v>
      </c>
      <c r="D396">
        <v>9.8319567865675034E-6</v>
      </c>
      <c r="E396">
        <v>8.6158739965981112E-6</v>
      </c>
      <c r="F396">
        <v>8.6908630712514414E-6</v>
      </c>
      <c r="G396">
        <v>1.5173623539112669E-5</v>
      </c>
      <c r="H396">
        <v>1.2459661932787469E-5</v>
      </c>
      <c r="I396">
        <v>1.3912855232753429E-5</v>
      </c>
      <c r="J396">
        <v>2.1518453765600046E-5</v>
      </c>
      <c r="K396">
        <v>4.8810364889334326E-6</v>
      </c>
      <c r="L396">
        <v>5.1399298114057502E-5</v>
      </c>
      <c r="M396">
        <v>6.1945278754706125E-6</v>
      </c>
      <c r="N396">
        <v>6.727530026546447E-6</v>
      </c>
      <c r="O396">
        <v>1.0386654926243466E-5</v>
      </c>
      <c r="P396">
        <v>8.3000723416759576E-6</v>
      </c>
      <c r="Q396">
        <v>9.6972990858077428E-6</v>
      </c>
      <c r="R396">
        <v>1.6076273149166822E-5</v>
      </c>
      <c r="S396">
        <v>1.6480746948279282E-5</v>
      </c>
      <c r="T396">
        <v>1.6561418373358895E-5</v>
      </c>
      <c r="U396">
        <v>1.6642015673473232E-5</v>
      </c>
      <c r="V396">
        <v>-5.3994854999002145E-6</v>
      </c>
      <c r="W396">
        <v>1.5055834884871722E-5</v>
      </c>
      <c r="X396">
        <v>1.5092478436824486E-5</v>
      </c>
      <c r="Y396">
        <v>8.4586447646750607E-6</v>
      </c>
      <c r="Z396">
        <v>8.4586447646750607E-6</v>
      </c>
      <c r="AA396">
        <v>3.7041161347173278E-6</v>
      </c>
      <c r="AB396">
        <v>3.7959996114628189E-6</v>
      </c>
      <c r="AC396">
        <v>1.7796017221449745E-4</v>
      </c>
      <c r="AD396">
        <v>-5.0458890285237652E-6</v>
      </c>
      <c r="AE396">
        <v>6.9451894070404757E-5</v>
      </c>
      <c r="AF396">
        <v>5.9592820014831019E-6</v>
      </c>
      <c r="AG396">
        <v>-2.2578450587981135E-5</v>
      </c>
      <c r="AH396">
        <v>1.7506682427304022E-6</v>
      </c>
      <c r="AI396">
        <v>1.354844320848625E-4</v>
      </c>
      <c r="AJ396">
        <v>2.1859297378193921E-4</v>
      </c>
      <c r="AK396">
        <v>9.812171023851902E-6</v>
      </c>
    </row>
    <row r="397" spans="1:37">
      <c r="A397" s="788">
        <v>44406</v>
      </c>
      <c r="B397">
        <v>9.5272900584123106E-6</v>
      </c>
      <c r="C397">
        <v>9.7493353009660941E-6</v>
      </c>
      <c r="D397">
        <v>9.8319567865675034E-6</v>
      </c>
      <c r="E397">
        <v>8.6158739965981112E-6</v>
      </c>
      <c r="F397">
        <v>8.6908630712514414E-6</v>
      </c>
      <c r="G397">
        <v>1.3491793984186985E-5</v>
      </c>
      <c r="H397">
        <v>1.3982310258995767E-5</v>
      </c>
      <c r="I397">
        <v>9.470360590468374E-6</v>
      </c>
      <c r="J397">
        <v>1.0866621564787239E-5</v>
      </c>
      <c r="K397">
        <v>9.3256820540943873E-6</v>
      </c>
      <c r="L397">
        <v>6.9169164761945015E-6</v>
      </c>
      <c r="M397">
        <v>1.2191385822438862E-5</v>
      </c>
      <c r="N397">
        <v>6.7018529637948632E-6</v>
      </c>
      <c r="O397">
        <v>1.0355797533179612E-5</v>
      </c>
      <c r="P397">
        <v>8.3000723416759576E-6</v>
      </c>
      <c r="Q397">
        <v>9.2441042502287024E-6</v>
      </c>
      <c r="R397">
        <v>1.6076273149166822E-5</v>
      </c>
      <c r="S397">
        <v>1.6480746948279282E-5</v>
      </c>
      <c r="T397">
        <v>1.6561418373358895E-5</v>
      </c>
      <c r="U397">
        <v>1.6642015673473232E-5</v>
      </c>
      <c r="V397">
        <v>3.0107940450810226E-5</v>
      </c>
      <c r="W397">
        <v>1.5055834884871722E-5</v>
      </c>
      <c r="X397">
        <v>1.5092478436824486E-5</v>
      </c>
      <c r="Y397">
        <v>8.4586447646750607E-6</v>
      </c>
      <c r="Z397">
        <v>8.4586447646750607E-6</v>
      </c>
      <c r="AA397">
        <v>3.7041161347173278E-6</v>
      </c>
      <c r="AB397">
        <v>3.7959996114628189E-6</v>
      </c>
      <c r="AC397">
        <v>1.0805056421891447E-4</v>
      </c>
      <c r="AD397">
        <v>3.3715439681253345E-5</v>
      </c>
      <c r="AE397">
        <v>2.3570212368573264E-5</v>
      </c>
      <c r="AF397">
        <v>7.5814823600528495E-6</v>
      </c>
      <c r="AG397">
        <v>4.7418649678721003E-5</v>
      </c>
      <c r="AH397">
        <v>2.9326413160219999E-5</v>
      </c>
      <c r="AI397">
        <v>-2.6152925432465502E-5</v>
      </c>
      <c r="AJ397">
        <v>1.9285967148525152E-4</v>
      </c>
      <c r="AK397">
        <v>5.8602479630887054E-6</v>
      </c>
    </row>
    <row r="398" spans="1:37">
      <c r="A398" s="788">
        <v>44407</v>
      </c>
      <c r="B398">
        <v>9.5272900584123106E-6</v>
      </c>
      <c r="C398">
        <v>9.7493353009660941E-6</v>
      </c>
      <c r="D398">
        <v>9.8319567865675034E-6</v>
      </c>
      <c r="E398">
        <v>8.6158739965981112E-6</v>
      </c>
      <c r="F398">
        <v>8.6908630712514414E-6</v>
      </c>
      <c r="G398">
        <v>1.2074737908619682E-5</v>
      </c>
      <c r="H398">
        <v>1.7588019079808248E-5</v>
      </c>
      <c r="I398">
        <v>1.1263332199794718E-5</v>
      </c>
      <c r="J398">
        <v>8.7389583011599833E-6</v>
      </c>
      <c r="K398">
        <v>2.0137028973778116E-5</v>
      </c>
      <c r="L398">
        <v>3.3017654185067614E-5</v>
      </c>
      <c r="M398">
        <v>3.3321852977013581E-5</v>
      </c>
      <c r="N398">
        <v>7.4219790225981804E-6</v>
      </c>
      <c r="O398">
        <v>1.0312826186030577E-5</v>
      </c>
      <c r="P398">
        <v>8.3000723416759576E-6</v>
      </c>
      <c r="Q398">
        <v>9.4149472503488602E-6</v>
      </c>
      <c r="R398">
        <v>1.6076273149166822E-5</v>
      </c>
      <c r="S398">
        <v>1.6480746948279282E-5</v>
      </c>
      <c r="T398">
        <v>1.6561418373358895E-5</v>
      </c>
      <c r="U398">
        <v>1.6642015673473232E-5</v>
      </c>
      <c r="V398">
        <v>-1.4063466694542372E-4</v>
      </c>
      <c r="W398">
        <v>1.5055834884871722E-5</v>
      </c>
      <c r="X398">
        <v>1.5092478436824486E-5</v>
      </c>
      <c r="Y398">
        <v>8.4586447646750607E-6</v>
      </c>
      <c r="Z398">
        <v>8.4586447646750607E-6</v>
      </c>
      <c r="AA398">
        <v>3.7041161347173278E-6</v>
      </c>
      <c r="AB398">
        <v>3.7959996114628189E-6</v>
      </c>
      <c r="AC398">
        <v>-1.3993262493921244E-4</v>
      </c>
      <c r="AD398">
        <v>-8.8860605361132383E-5</v>
      </c>
      <c r="AE398">
        <v>-1.4788797984264802E-4</v>
      </c>
      <c r="AF398">
        <v>-2.5791233786595647E-5</v>
      </c>
      <c r="AG398">
        <v>2.7038831100352212E-5</v>
      </c>
      <c r="AH398">
        <v>1.0465266026808972E-5</v>
      </c>
      <c r="AI398">
        <v>-2.954317511387272E-4</v>
      </c>
      <c r="AJ398">
        <v>-3.2757382784929238E-4</v>
      </c>
      <c r="AK398">
        <v>-8.3450612850533012E-7</v>
      </c>
    </row>
    <row r="399" spans="1:37">
      <c r="A399" s="788">
        <v>44410</v>
      </c>
      <c r="B399">
        <v>9.5272900584123106E-6</v>
      </c>
      <c r="C399">
        <v>9.7493353009660941E-6</v>
      </c>
      <c r="D399">
        <v>9.8319567865675034E-6</v>
      </c>
      <c r="E399">
        <v>8.6158739965981112E-6</v>
      </c>
      <c r="F399">
        <v>8.6908630712514414E-6</v>
      </c>
      <c r="G399">
        <v>1.3899805320349401E-5</v>
      </c>
      <c r="H399">
        <v>1.2043607259411714E-5</v>
      </c>
      <c r="I399">
        <v>7.7484982284900631E-6</v>
      </c>
      <c r="J399">
        <v>1.0392817361133667E-5</v>
      </c>
      <c r="K399">
        <v>5.5978785375828016E-6</v>
      </c>
      <c r="L399">
        <v>2.9888871985178868E-6</v>
      </c>
      <c r="M399">
        <v>1.2874178343622589E-6</v>
      </c>
      <c r="N399">
        <v>3.8305906785240039E-6</v>
      </c>
      <c r="O399">
        <v>1.1362728685583079E-5</v>
      </c>
      <c r="P399">
        <v>8.3000723416759576E-6</v>
      </c>
      <c r="Q399">
        <v>9.960216170249225E-6</v>
      </c>
      <c r="R399">
        <v>1.5183987945221579E-5</v>
      </c>
      <c r="S399">
        <v>1.5588445351494507E-5</v>
      </c>
      <c r="T399">
        <v>1.5669113507056132E-5</v>
      </c>
      <c r="U399">
        <v>1.574970754066163E-5</v>
      </c>
      <c r="V399">
        <v>1.199034764353968E-5</v>
      </c>
      <c r="W399">
        <v>1.4244648642778301E-5</v>
      </c>
      <c r="X399">
        <v>1.4281290709612371E-5</v>
      </c>
      <c r="Y399">
        <v>8.4586447646750607E-6</v>
      </c>
      <c r="Z399">
        <v>8.4586447646750607E-6</v>
      </c>
      <c r="AA399">
        <v>3.7041161347173278E-6</v>
      </c>
      <c r="AB399">
        <v>3.7959996114628189E-6</v>
      </c>
      <c r="AC399">
        <v>-8.564929772023889E-5</v>
      </c>
      <c r="AD399">
        <v>-7.1838625518411142E-5</v>
      </c>
      <c r="AE399">
        <v>-2.2016791097700939E-6</v>
      </c>
      <c r="AF399">
        <v>1.3755760482880853E-5</v>
      </c>
      <c r="AG399">
        <v>-8.4108852412434487E-6</v>
      </c>
      <c r="AH399">
        <v>1.6054864370305121E-5</v>
      </c>
      <c r="AI399">
        <v>2.7232371002658963E-5</v>
      </c>
      <c r="AJ399">
        <v>2.0903341437731316E-4</v>
      </c>
      <c r="AK399">
        <v>-1.3319864130493797E-5</v>
      </c>
    </row>
    <row r="400" spans="1:37">
      <c r="A400" s="788">
        <v>44411</v>
      </c>
      <c r="B400">
        <v>9.5272900584123106E-6</v>
      </c>
      <c r="C400">
        <v>9.7493353009660941E-6</v>
      </c>
      <c r="D400">
        <v>9.8319567865675034E-6</v>
      </c>
      <c r="E400">
        <v>8.6158739965981112E-6</v>
      </c>
      <c r="F400">
        <v>8.6908630712514414E-6</v>
      </c>
      <c r="G400">
        <v>1.5118746024612051E-5</v>
      </c>
      <c r="H400">
        <v>1.0669319883787409E-5</v>
      </c>
      <c r="I400">
        <v>1.0414410367341986E-5</v>
      </c>
      <c r="J400">
        <v>9.3173018635582136E-6</v>
      </c>
      <c r="K400">
        <v>5.0959599757106845E-6</v>
      </c>
      <c r="L400">
        <v>-2.0127352483370944E-5</v>
      </c>
      <c r="M400">
        <v>1.045670767605884E-5</v>
      </c>
      <c r="N400">
        <v>1.003736984951047E-5</v>
      </c>
      <c r="O400">
        <v>1.039188609522057E-5</v>
      </c>
      <c r="P400">
        <v>8.3000723416759576E-6</v>
      </c>
      <c r="Q400">
        <v>7.9390541257211574E-6</v>
      </c>
      <c r="R400">
        <v>1.5183987945221579E-5</v>
      </c>
      <c r="S400">
        <v>1.5588445351494507E-5</v>
      </c>
      <c r="T400">
        <v>1.5669113507056132E-5</v>
      </c>
      <c r="U400">
        <v>1.574970754066163E-5</v>
      </c>
      <c r="V400">
        <v>7.2938367604129982E-5</v>
      </c>
      <c r="W400">
        <v>1.4244648642778301E-5</v>
      </c>
      <c r="X400">
        <v>1.4281290709612371E-5</v>
      </c>
      <c r="Y400">
        <v>8.4586447646750607E-6</v>
      </c>
      <c r="Z400">
        <v>8.4586447646750607E-6</v>
      </c>
      <c r="AA400">
        <v>3.7041161347173278E-6</v>
      </c>
      <c r="AB400">
        <v>3.7959996114628189E-6</v>
      </c>
      <c r="AC400">
        <v>2.0674537068887666E-5</v>
      </c>
      <c r="AD400">
        <v>1.3093071550451807E-5</v>
      </c>
      <c r="AE400">
        <v>4.8859080206964389E-6</v>
      </c>
      <c r="AF400">
        <v>3.6138901091159471E-5</v>
      </c>
      <c r="AG400">
        <v>-2.1347140518804821E-5</v>
      </c>
      <c r="AH400">
        <v>-3.1437380783755355E-5</v>
      </c>
      <c r="AI400">
        <v>3.8222459675580912E-5</v>
      </c>
      <c r="AJ400">
        <v>1.8309177989959125E-4</v>
      </c>
      <c r="AK400">
        <v>3.0998924048911692E-5</v>
      </c>
    </row>
    <row r="401" spans="1:37">
      <c r="A401" s="788">
        <v>44412</v>
      </c>
      <c r="B401">
        <v>9.5272900584123106E-6</v>
      </c>
      <c r="C401">
        <v>9.7493353009660941E-6</v>
      </c>
      <c r="D401">
        <v>9.8319567865675034E-6</v>
      </c>
      <c r="E401">
        <v>8.6158739965981112E-6</v>
      </c>
      <c r="F401">
        <v>8.6908630712514414E-6</v>
      </c>
      <c r="G401">
        <v>1.5809850614886047E-5</v>
      </c>
      <c r="H401">
        <v>1.3004000253982895E-5</v>
      </c>
      <c r="I401">
        <v>1.3616620081170082E-5</v>
      </c>
      <c r="J401">
        <v>9.8604172805323751E-6</v>
      </c>
      <c r="K401">
        <v>4.5053559765733554E-6</v>
      </c>
      <c r="L401">
        <v>-1.4220321446305206E-5</v>
      </c>
      <c r="M401">
        <v>-6.8954528555252638E-6</v>
      </c>
      <c r="N401">
        <v>4.0769043246825729E-6</v>
      </c>
      <c r="O401">
        <v>1.0388907333627629E-5</v>
      </c>
      <c r="P401">
        <v>8.3000723416759576E-6</v>
      </c>
      <c r="Q401">
        <v>1.1937034092376564E-5</v>
      </c>
      <c r="R401">
        <v>1.5183987945221579E-5</v>
      </c>
      <c r="S401">
        <v>1.5588445351494507E-5</v>
      </c>
      <c r="T401">
        <v>1.5669113507056132E-5</v>
      </c>
      <c r="U401">
        <v>1.574970754066163E-5</v>
      </c>
      <c r="V401">
        <v>-1.6851667099491599E-5</v>
      </c>
      <c r="W401">
        <v>1.4244648642778301E-5</v>
      </c>
      <c r="X401">
        <v>1.4281290709612371E-5</v>
      </c>
      <c r="Y401">
        <v>8.4586447646750607E-6</v>
      </c>
      <c r="Z401">
        <v>8.4586447646750607E-6</v>
      </c>
      <c r="AA401">
        <v>3.7041161347173278E-6</v>
      </c>
      <c r="AB401">
        <v>3.7959996114628189E-6</v>
      </c>
      <c r="AC401">
        <v>-7.7041281263884331E-5</v>
      </c>
      <c r="AD401">
        <v>-7.4229637994591155E-5</v>
      </c>
      <c r="AE401">
        <v>-3.5757376259432096E-5</v>
      </c>
      <c r="AF401">
        <v>-4.9815086399285224E-5</v>
      </c>
      <c r="AG401">
        <v>6.5340050767659361E-6</v>
      </c>
      <c r="AH401">
        <v>2.5987108399556648E-5</v>
      </c>
      <c r="AI401">
        <v>-1.7027959538014835E-4</v>
      </c>
      <c r="AJ401">
        <v>1.1401207103473033E-5</v>
      </c>
      <c r="AK401">
        <v>-1.309929601210902E-5</v>
      </c>
    </row>
    <row r="402" spans="1:37">
      <c r="A402" s="788">
        <v>44413</v>
      </c>
      <c r="B402">
        <v>1.176646585250811E-5</v>
      </c>
      <c r="C402">
        <v>1.204069784798662E-5</v>
      </c>
      <c r="D402">
        <v>1.2142737660257694E-5</v>
      </c>
      <c r="E402">
        <v>1.0072340235987553E-5</v>
      </c>
      <c r="F402">
        <v>1.0147332154241438E-5</v>
      </c>
      <c r="G402">
        <v>7.9628440524857068E-6</v>
      </c>
      <c r="H402">
        <v>1.6708400047961903E-5</v>
      </c>
      <c r="I402">
        <v>1.1564595706735759E-5</v>
      </c>
      <c r="J402">
        <v>1.20666437754835E-5</v>
      </c>
      <c r="K402">
        <v>7.5743396305142596E-6</v>
      </c>
      <c r="L402">
        <v>1.095682141941552E-5</v>
      </c>
      <c r="M402">
        <v>-4.8815473412219034E-6</v>
      </c>
      <c r="N402">
        <v>3.634481757632102E-6</v>
      </c>
      <c r="O402">
        <v>1.0387780292141714E-5</v>
      </c>
      <c r="P402">
        <v>9.5138366852935971E-6</v>
      </c>
      <c r="Q402">
        <v>1.100329309210224E-5</v>
      </c>
      <c r="R402">
        <v>1.5183987945221579E-5</v>
      </c>
      <c r="S402">
        <v>1.5588445351494507E-5</v>
      </c>
      <c r="T402">
        <v>1.5669113507056132E-5</v>
      </c>
      <c r="U402">
        <v>1.574970754066163E-5</v>
      </c>
      <c r="V402">
        <v>-1.4216846321177235E-4</v>
      </c>
      <c r="W402">
        <v>1.4244648642778301E-5</v>
      </c>
      <c r="X402">
        <v>1.4281290709612371E-5</v>
      </c>
      <c r="Y402">
        <v>8.4586447646750607E-6</v>
      </c>
      <c r="Z402">
        <v>8.4586447646750607E-6</v>
      </c>
      <c r="AA402">
        <v>3.7041161347173278E-6</v>
      </c>
      <c r="AB402">
        <v>3.7959996114628189E-6</v>
      </c>
      <c r="AC402">
        <v>1.3923607244704651E-4</v>
      </c>
      <c r="AD402">
        <v>-2.6760599793229646E-6</v>
      </c>
      <c r="AE402">
        <v>9.4546191556377232E-5</v>
      </c>
      <c r="AF402">
        <v>7.478231750002729E-5</v>
      </c>
      <c r="AG402">
        <v>5.5935244364890836E-6</v>
      </c>
      <c r="AH402">
        <v>-3.6266615749998009E-5</v>
      </c>
      <c r="AI402">
        <v>-6.959105136212784E-6</v>
      </c>
      <c r="AJ402">
        <v>3.2537597911658224E-5</v>
      </c>
      <c r="AK402">
        <v>2.5017092323077471E-5</v>
      </c>
    </row>
    <row r="403" spans="1:37">
      <c r="A403" s="788">
        <v>44414</v>
      </c>
      <c r="B403">
        <v>1.176646585250811E-5</v>
      </c>
      <c r="C403">
        <v>1.204069784798662E-5</v>
      </c>
      <c r="D403">
        <v>1.2142737660257694E-5</v>
      </c>
      <c r="E403">
        <v>1.0072340235987553E-5</v>
      </c>
      <c r="F403">
        <v>1.0147332154241438E-5</v>
      </c>
      <c r="G403">
        <v>2.0976191326937509E-5</v>
      </c>
      <c r="H403">
        <v>1.8175904551107178E-5</v>
      </c>
      <c r="I403">
        <v>1.8907310387866969E-5</v>
      </c>
      <c r="J403">
        <v>1.2077927622442531E-5</v>
      </c>
      <c r="K403">
        <v>6.1933322822312676E-6</v>
      </c>
      <c r="L403">
        <v>5.3706926000245406E-7</v>
      </c>
      <c r="M403">
        <v>1.1465322315115146E-5</v>
      </c>
      <c r="N403">
        <v>4.5221624797704862E-6</v>
      </c>
      <c r="O403">
        <v>1.1518005931826281E-5</v>
      </c>
      <c r="P403">
        <v>9.5138366852935971E-6</v>
      </c>
      <c r="Q403">
        <v>9.8897679410114843E-6</v>
      </c>
      <c r="R403">
        <v>1.5183987945221579E-5</v>
      </c>
      <c r="S403">
        <v>1.5588445351494507E-5</v>
      </c>
      <c r="T403">
        <v>1.5669113507056132E-5</v>
      </c>
      <c r="U403">
        <v>1.574970754066163E-5</v>
      </c>
      <c r="V403">
        <v>1.7527691811675797E-5</v>
      </c>
      <c r="W403">
        <v>1.4244648642778301E-5</v>
      </c>
      <c r="X403">
        <v>1.4281290709612371E-5</v>
      </c>
      <c r="Y403">
        <v>8.4586447646750607E-6</v>
      </c>
      <c r="Z403">
        <v>8.4586447646750607E-6</v>
      </c>
      <c r="AA403">
        <v>3.7041161347173278E-6</v>
      </c>
      <c r="AB403">
        <v>3.7959996114628189E-6</v>
      </c>
      <c r="AC403">
        <v>1.151695255200702E-4</v>
      </c>
      <c r="AD403">
        <v>2.224097466498154E-4</v>
      </c>
      <c r="AE403">
        <v>5.1065745699757639E-5</v>
      </c>
      <c r="AF403">
        <v>8.8136739896105265E-6</v>
      </c>
      <c r="AG403">
        <v>1.0665388969961497E-5</v>
      </c>
      <c r="AH403">
        <v>-1.9918081123920794E-5</v>
      </c>
      <c r="AI403">
        <v>-3.8243171890749436E-5</v>
      </c>
      <c r="AJ403">
        <v>1.7182097517419727E-4</v>
      </c>
      <c r="AK403">
        <v>1.404260704275795E-5</v>
      </c>
    </row>
    <row r="404" spans="1:37">
      <c r="A404" s="788">
        <v>44417</v>
      </c>
      <c r="B404">
        <v>1.176646585250811E-5</v>
      </c>
      <c r="C404">
        <v>1.204069784798662E-5</v>
      </c>
      <c r="D404">
        <v>1.2142737660257694E-5</v>
      </c>
      <c r="E404">
        <v>1.0072340235987553E-5</v>
      </c>
      <c r="F404">
        <v>1.0147332154241438E-5</v>
      </c>
      <c r="G404">
        <v>1.5451706777383833E-5</v>
      </c>
      <c r="H404">
        <v>1.7510360208346752E-5</v>
      </c>
      <c r="I404">
        <v>1.579208714720579E-5</v>
      </c>
      <c r="J404">
        <v>5.8875535807771942E-6</v>
      </c>
      <c r="K404">
        <v>9.1710292743471209E-6</v>
      </c>
      <c r="L404">
        <v>1.4072279054914817E-6</v>
      </c>
      <c r="M404">
        <v>4.8438725562277802E-6</v>
      </c>
      <c r="N404">
        <v>5.929813973421006E-6</v>
      </c>
      <c r="O404">
        <v>1.3510130368466378E-5</v>
      </c>
      <c r="P404">
        <v>9.5138366852935971E-6</v>
      </c>
      <c r="Q404">
        <v>1.5850365272953583E-5</v>
      </c>
      <c r="R404">
        <v>1.5183987945221579E-5</v>
      </c>
      <c r="S404">
        <v>1.5588445351494507E-5</v>
      </c>
      <c r="T404">
        <v>1.5669113507056132E-5</v>
      </c>
      <c r="U404">
        <v>1.574970754066163E-5</v>
      </c>
      <c r="V404">
        <v>-9.9835153182995526E-5</v>
      </c>
      <c r="W404">
        <v>1.4244648642778301E-5</v>
      </c>
      <c r="X404">
        <v>1.4281290709612371E-5</v>
      </c>
      <c r="Y404">
        <v>8.4586447646750607E-6</v>
      </c>
      <c r="Z404">
        <v>8.4586447646750607E-6</v>
      </c>
      <c r="AA404">
        <v>3.7041161347173278E-6</v>
      </c>
      <c r="AB404">
        <v>3.7959996114628189E-6</v>
      </c>
      <c r="AC404">
        <v>5.1614908003932985E-5</v>
      </c>
      <c r="AD404">
        <v>-1.3768034990421785E-5</v>
      </c>
      <c r="AE404">
        <v>1.8754399124493171E-5</v>
      </c>
      <c r="AF404">
        <v>-6.9990492271854168E-7</v>
      </c>
      <c r="AG404">
        <v>-4.1519934519462784E-6</v>
      </c>
      <c r="AH404">
        <v>-3.9908937428312364E-6</v>
      </c>
      <c r="AI404">
        <v>-3.9667854717084786E-5</v>
      </c>
      <c r="AJ404">
        <v>4.340179764568131E-5</v>
      </c>
      <c r="AK404">
        <v>-2.9808747842541282E-6</v>
      </c>
    </row>
    <row r="405" spans="1:37">
      <c r="A405" s="788">
        <v>44418</v>
      </c>
      <c r="B405">
        <v>1.176646585250811E-5</v>
      </c>
      <c r="C405">
        <v>1.204069784798662E-5</v>
      </c>
      <c r="D405">
        <v>1.2142737660257694E-5</v>
      </c>
      <c r="E405">
        <v>1.0072340235987553E-5</v>
      </c>
      <c r="F405">
        <v>1.0147332154241438E-5</v>
      </c>
      <c r="G405">
        <v>1.9181337982089986E-5</v>
      </c>
      <c r="H405">
        <v>1.7961691871857965E-5</v>
      </c>
      <c r="I405">
        <v>1.5029236322162375E-5</v>
      </c>
      <c r="J405">
        <v>8.4990697876833119E-6</v>
      </c>
      <c r="K405">
        <v>7.7342430468149813E-6</v>
      </c>
      <c r="L405">
        <v>1.6450745614713468E-5</v>
      </c>
      <c r="M405">
        <v>1.3642813963133449E-5</v>
      </c>
      <c r="N405">
        <v>1.6880781568488603E-5</v>
      </c>
      <c r="O405">
        <v>1.1537639100097864E-5</v>
      </c>
      <c r="P405">
        <v>9.5138366852935971E-6</v>
      </c>
      <c r="Q405">
        <v>7.300352756303141E-6</v>
      </c>
      <c r="R405">
        <v>1.5183987945221579E-5</v>
      </c>
      <c r="S405">
        <v>1.5588445351494507E-5</v>
      </c>
      <c r="T405">
        <v>1.5669113507056132E-5</v>
      </c>
      <c r="U405">
        <v>1.574970754066163E-5</v>
      </c>
      <c r="V405">
        <v>2.038833475002866E-5</v>
      </c>
      <c r="W405">
        <v>1.4244648642778301E-5</v>
      </c>
      <c r="X405">
        <v>1.4281290709612371E-5</v>
      </c>
      <c r="Y405">
        <v>8.4586447646750607E-6</v>
      </c>
      <c r="Z405">
        <v>8.4586447646750607E-6</v>
      </c>
      <c r="AA405">
        <v>3.7041161347173278E-6</v>
      </c>
      <c r="AB405">
        <v>3.7959996114628189E-6</v>
      </c>
      <c r="AC405">
        <v>1.2044231119909266E-4</v>
      </c>
      <c r="AD405">
        <v>6.9656370462917177E-5</v>
      </c>
      <c r="AE405">
        <v>1.6845923546338072E-6</v>
      </c>
      <c r="AF405">
        <v>8.2618541137724495E-6</v>
      </c>
      <c r="AG405">
        <v>8.9136107390053174E-6</v>
      </c>
      <c r="AH405">
        <v>7.3574435657031149E-7</v>
      </c>
      <c r="AI405">
        <v>-5.1095728102997786E-5</v>
      </c>
      <c r="AJ405">
        <v>-2.6806156911188263E-5</v>
      </c>
      <c r="AK405">
        <v>4.7346410998894139E-6</v>
      </c>
    </row>
    <row r="406" spans="1:37">
      <c r="A406" s="788">
        <v>44419</v>
      </c>
      <c r="B406">
        <v>1.176646585250811E-5</v>
      </c>
      <c r="C406">
        <v>1.204069784798662E-5</v>
      </c>
      <c r="D406">
        <v>1.2142737660257694E-5</v>
      </c>
      <c r="E406">
        <v>1.0072340235987553E-5</v>
      </c>
      <c r="F406">
        <v>1.0147332154241438E-5</v>
      </c>
      <c r="G406">
        <v>1.8924382281937826E-5</v>
      </c>
      <c r="H406">
        <v>8.5722588656011556E-6</v>
      </c>
      <c r="I406">
        <v>1.2495767632951526E-5</v>
      </c>
      <c r="J406">
        <v>3.1711326965762509E-6</v>
      </c>
      <c r="K406">
        <v>8.4317779923424047E-6</v>
      </c>
      <c r="L406">
        <v>8.0978081793091407E-6</v>
      </c>
      <c r="M406">
        <v>1.4945724414508277E-5</v>
      </c>
      <c r="N406">
        <v>1.005071924546428E-5</v>
      </c>
      <c r="O406">
        <v>1.1651086964008073E-5</v>
      </c>
      <c r="P406">
        <v>9.5138366852935971E-6</v>
      </c>
      <c r="Q406">
        <v>1.1544968835579538E-5</v>
      </c>
      <c r="R406">
        <v>1.5183987945221579E-5</v>
      </c>
      <c r="S406">
        <v>1.5588445351494507E-5</v>
      </c>
      <c r="T406">
        <v>1.5669113507056132E-5</v>
      </c>
      <c r="U406">
        <v>1.574970754066163E-5</v>
      </c>
      <c r="V406">
        <v>-3.470701176367786E-5</v>
      </c>
      <c r="W406">
        <v>1.4244648642778301E-5</v>
      </c>
      <c r="X406">
        <v>1.4281290709612371E-5</v>
      </c>
      <c r="Y406">
        <v>8.4586447646750607E-6</v>
      </c>
      <c r="Z406">
        <v>8.4586447646750607E-6</v>
      </c>
      <c r="AA406">
        <v>3.7041161347173278E-6</v>
      </c>
      <c r="AB406">
        <v>3.7959996114628189E-6</v>
      </c>
      <c r="AC406">
        <v>6.3460274618887261E-5</v>
      </c>
      <c r="AD406">
        <v>-2.1907366239345971E-5</v>
      </c>
      <c r="AE406">
        <v>-4.4457852780627199E-5</v>
      </c>
      <c r="AF406">
        <v>2.9359679117879622E-6</v>
      </c>
      <c r="AG406">
        <v>7.6117277014065016E-7</v>
      </c>
      <c r="AH406">
        <v>-5.3970534595437765E-7</v>
      </c>
      <c r="AI406">
        <v>4.0604153075867181E-5</v>
      </c>
      <c r="AJ406">
        <v>-7.6348587463584419E-5</v>
      </c>
      <c r="AK406">
        <v>1.6299420960722567E-5</v>
      </c>
    </row>
    <row r="407" spans="1:37">
      <c r="A407" s="788">
        <v>44420</v>
      </c>
      <c r="B407">
        <v>1.176646585250811E-5</v>
      </c>
      <c r="C407">
        <v>1.204069784798662E-5</v>
      </c>
      <c r="D407">
        <v>1.2142737660257694E-5</v>
      </c>
      <c r="E407">
        <v>1.0072340235987553E-5</v>
      </c>
      <c r="F407">
        <v>1.0147332154241438E-5</v>
      </c>
      <c r="G407">
        <v>1.5498577372454747E-5</v>
      </c>
      <c r="H407">
        <v>1.6178364923626985E-5</v>
      </c>
      <c r="I407">
        <v>1.5140832788272007E-5</v>
      </c>
      <c r="J407">
        <v>1.4047226302079707E-5</v>
      </c>
      <c r="K407">
        <v>5.9747074420045014E-6</v>
      </c>
      <c r="L407">
        <v>1.5638134683979388E-5</v>
      </c>
      <c r="M407">
        <v>-3.8312445151035494E-6</v>
      </c>
      <c r="N407">
        <v>4.7563634941241164E-6</v>
      </c>
      <c r="O407">
        <v>1.1595558096530568E-5</v>
      </c>
      <c r="P407">
        <v>9.5138366852935971E-6</v>
      </c>
      <c r="Q407">
        <v>9.7681896215959794E-6</v>
      </c>
      <c r="R407">
        <v>1.5183987945221579E-5</v>
      </c>
      <c r="S407">
        <v>1.5588445351494507E-5</v>
      </c>
      <c r="T407">
        <v>1.5669113507056132E-5</v>
      </c>
      <c r="U407">
        <v>1.574970754066163E-5</v>
      </c>
      <c r="V407">
        <v>-9.8462824140098444E-5</v>
      </c>
      <c r="W407">
        <v>1.4244648642778301E-5</v>
      </c>
      <c r="X407">
        <v>1.4281290709612371E-5</v>
      </c>
      <c r="Y407">
        <v>8.4586447646750607E-6</v>
      </c>
      <c r="Z407">
        <v>8.4586447646750607E-6</v>
      </c>
      <c r="AA407">
        <v>3.7041161347173278E-6</v>
      </c>
      <c r="AB407">
        <v>3.7959996114628189E-6</v>
      </c>
      <c r="AC407">
        <v>-5.5083128593322318E-5</v>
      </c>
      <c r="AD407">
        <v>9.0975428888473441E-6</v>
      </c>
      <c r="AE407">
        <v>-7.8228597092194759E-6</v>
      </c>
      <c r="AF407">
        <v>2.0288722652750391E-5</v>
      </c>
      <c r="AG407">
        <v>8.2064366846346102E-6</v>
      </c>
      <c r="AH407">
        <v>-2.9695356745911284E-5</v>
      </c>
      <c r="AI407">
        <v>-1.2644942429829609E-4</v>
      </c>
      <c r="AJ407">
        <v>-3.2022749972060453E-5</v>
      </c>
      <c r="AK407">
        <v>9.4444778952629266E-6</v>
      </c>
    </row>
    <row r="408" spans="1:37">
      <c r="A408" s="788">
        <v>44421</v>
      </c>
      <c r="B408">
        <v>1.176646585250811E-5</v>
      </c>
      <c r="C408">
        <v>1.204069784798662E-5</v>
      </c>
      <c r="D408">
        <v>1.2142737660257694E-5</v>
      </c>
      <c r="E408">
        <v>1.0072340235987553E-5</v>
      </c>
      <c r="F408">
        <v>1.0147332154241438E-5</v>
      </c>
      <c r="G408">
        <v>1.5297552985572338E-5</v>
      </c>
      <c r="H408">
        <v>1.7238556482158175E-5</v>
      </c>
      <c r="I408">
        <v>1.8187973589931514E-5</v>
      </c>
      <c r="J408">
        <v>1.6477268866879058E-6</v>
      </c>
      <c r="K408">
        <v>1.539960151310993E-5</v>
      </c>
      <c r="L408">
        <v>5.0496537085621185E-6</v>
      </c>
      <c r="M408">
        <v>-2.0977990825002737E-6</v>
      </c>
      <c r="N408">
        <v>5.8186098005421634E-6</v>
      </c>
      <c r="O408">
        <v>1.1527086784347773E-5</v>
      </c>
      <c r="P408">
        <v>9.5138366852935971E-6</v>
      </c>
      <c r="Q408">
        <v>8.9079958521054445E-6</v>
      </c>
      <c r="R408">
        <v>1.5183987945221579E-5</v>
      </c>
      <c r="S408">
        <v>1.5588445351494507E-5</v>
      </c>
      <c r="T408">
        <v>1.5669113507056132E-5</v>
      </c>
      <c r="U408">
        <v>1.574970754066163E-5</v>
      </c>
      <c r="V408">
        <v>-1.4266558794284425E-4</v>
      </c>
      <c r="W408">
        <v>1.4244648642778301E-5</v>
      </c>
      <c r="X408">
        <v>1.4281290709612371E-5</v>
      </c>
      <c r="Y408">
        <v>8.4586447646750607E-6</v>
      </c>
      <c r="Z408">
        <v>8.4586447646750607E-6</v>
      </c>
      <c r="AA408">
        <v>3.7041161347173278E-6</v>
      </c>
      <c r="AB408">
        <v>3.7959996114628189E-6</v>
      </c>
      <c r="AC408">
        <v>-5.703110173281012E-5</v>
      </c>
      <c r="AD408">
        <v>-1.2427289189176349E-4</v>
      </c>
      <c r="AE408">
        <v>-7.8239066934901463E-5</v>
      </c>
      <c r="AF408">
        <v>1.1897451642617353E-5</v>
      </c>
      <c r="AG408">
        <v>-6.1474961129481808E-6</v>
      </c>
      <c r="AH408">
        <v>2.3847514460606512E-6</v>
      </c>
      <c r="AI408">
        <v>-3.9443227375766112E-5</v>
      </c>
      <c r="AJ408">
        <v>-1.5219257490652616E-4</v>
      </c>
      <c r="AK408">
        <v>8.6388153355532188E-6</v>
      </c>
    </row>
    <row r="409" spans="1:37">
      <c r="A409" s="788">
        <v>44424</v>
      </c>
      <c r="B409">
        <v>1.176646585250811E-5</v>
      </c>
      <c r="C409">
        <v>1.204069784798662E-5</v>
      </c>
      <c r="D409">
        <v>1.2142737660257694E-5</v>
      </c>
      <c r="E409">
        <v>1.0072340235987553E-5</v>
      </c>
      <c r="F409">
        <v>1.0147332154241438E-5</v>
      </c>
      <c r="G409">
        <v>1.638759929532796E-5</v>
      </c>
      <c r="H409">
        <v>1.6270355984437402E-5</v>
      </c>
      <c r="I409">
        <v>3.0247964130711581E-5</v>
      </c>
      <c r="J409">
        <v>5.4047908790550995E-6</v>
      </c>
      <c r="K409">
        <v>7.6674314044112189E-6</v>
      </c>
      <c r="L409">
        <v>1.2307234481630758E-5</v>
      </c>
      <c r="M409">
        <v>-1.6250180010160876E-6</v>
      </c>
      <c r="N409">
        <v>7.2447989680938463E-6</v>
      </c>
      <c r="O409">
        <v>1.3224393643596954E-5</v>
      </c>
      <c r="P409">
        <v>9.5138366852935971E-6</v>
      </c>
      <c r="Q409">
        <v>1.6608262582444413E-5</v>
      </c>
      <c r="R409">
        <v>1.5183987945221579E-5</v>
      </c>
      <c r="S409">
        <v>1.5588445351494507E-5</v>
      </c>
      <c r="T409">
        <v>1.5669113507056132E-5</v>
      </c>
      <c r="U409">
        <v>1.574970754066163E-5</v>
      </c>
      <c r="V409">
        <v>-6.9769613511428308E-5</v>
      </c>
      <c r="W409">
        <v>1.4244648642778301E-5</v>
      </c>
      <c r="X409">
        <v>1.4281290709612371E-5</v>
      </c>
      <c r="Y409">
        <v>8.4586447646750607E-6</v>
      </c>
      <c r="Z409">
        <v>8.4586447646750607E-6</v>
      </c>
      <c r="AA409">
        <v>3.7041161347173278E-6</v>
      </c>
      <c r="AB409">
        <v>3.7959996114628189E-6</v>
      </c>
      <c r="AC409">
        <v>-1.3904390950421341E-4</v>
      </c>
      <c r="AD409">
        <v>-2.15754109432309E-5</v>
      </c>
      <c r="AE409">
        <v>-4.1898808441998009E-5</v>
      </c>
      <c r="AF409">
        <v>-1.7043075688794041E-5</v>
      </c>
      <c r="AG409">
        <v>-1.6054924667522342E-5</v>
      </c>
      <c r="AH409">
        <v>-2.6237238464157376E-5</v>
      </c>
      <c r="AI409">
        <v>-2.7508045355754686E-4</v>
      </c>
      <c r="AJ409">
        <v>-6.15721279779799E-4</v>
      </c>
      <c r="AK409">
        <v>1.3377880335756487E-5</v>
      </c>
    </row>
    <row r="410" spans="1:37">
      <c r="A410" s="788">
        <v>44425</v>
      </c>
      <c r="B410">
        <v>1.176646585250811E-5</v>
      </c>
      <c r="C410">
        <v>1.204069784798662E-5</v>
      </c>
      <c r="D410">
        <v>1.2142737660257694E-5</v>
      </c>
      <c r="E410">
        <v>1.0072340235987553E-5</v>
      </c>
      <c r="F410">
        <v>1.0147332154241438E-5</v>
      </c>
      <c r="G410">
        <v>1.8223699080422763E-5</v>
      </c>
      <c r="H410">
        <v>1.4694924603169568E-5</v>
      </c>
      <c r="I410">
        <v>8.9846490016313391E-6</v>
      </c>
      <c r="J410">
        <v>1.004421294927056E-5</v>
      </c>
      <c r="K410">
        <v>7.9091775717131438E-6</v>
      </c>
      <c r="L410">
        <v>6.3665721051677338E-6</v>
      </c>
      <c r="M410">
        <v>1.0757331852732933E-5</v>
      </c>
      <c r="N410">
        <v>9.1725607535579468E-6</v>
      </c>
      <c r="O410">
        <v>1.1407068199140724E-5</v>
      </c>
      <c r="P410">
        <v>9.5138366852935971E-6</v>
      </c>
      <c r="Q410">
        <v>0</v>
      </c>
      <c r="R410">
        <v>1.5183987945221579E-5</v>
      </c>
      <c r="S410">
        <v>1.5588445351494507E-5</v>
      </c>
      <c r="T410">
        <v>1.5669113507056132E-5</v>
      </c>
      <c r="U410">
        <v>1.574970754066163E-5</v>
      </c>
      <c r="V410">
        <v>4.4927883872561308E-5</v>
      </c>
      <c r="W410">
        <v>1.4244648642778301E-5</v>
      </c>
      <c r="X410">
        <v>1.4281290709612371E-5</v>
      </c>
      <c r="Y410">
        <v>8.4586447646750607E-6</v>
      </c>
      <c r="Z410">
        <v>8.4586447646750607E-6</v>
      </c>
      <c r="AA410">
        <v>3.7041161347173278E-6</v>
      </c>
      <c r="AB410">
        <v>3.7959996114628189E-6</v>
      </c>
      <c r="AC410">
        <v>-9.9804102119341326E-5</v>
      </c>
      <c r="AD410">
        <v>3.0744568780327608E-5</v>
      </c>
      <c r="AE410">
        <v>-4.5882564939203618E-5</v>
      </c>
      <c r="AF410">
        <v>-5.793663328112764E-5</v>
      </c>
      <c r="AG410">
        <v>-7.2860672258591165E-5</v>
      </c>
      <c r="AH410">
        <v>-3.7852229626207381E-5</v>
      </c>
      <c r="AI410">
        <v>-1.7508549400995112E-4</v>
      </c>
      <c r="AJ410">
        <v>-3.7852888628328032E-4</v>
      </c>
      <c r="AK410">
        <v>-3.7342464780275589E-5</v>
      </c>
    </row>
    <row r="411" spans="1:37">
      <c r="A411" s="788">
        <v>44426</v>
      </c>
      <c r="B411">
        <v>1.176646585250811E-5</v>
      </c>
      <c r="C411">
        <v>1.204069784798662E-5</v>
      </c>
      <c r="D411">
        <v>1.2142737660257694E-5</v>
      </c>
      <c r="E411">
        <v>1.0072340235987553E-5</v>
      </c>
      <c r="F411">
        <v>1.0147332154241438E-5</v>
      </c>
      <c r="G411">
        <v>1.4813740453604396E-5</v>
      </c>
      <c r="H411">
        <v>2.0365010303355292E-5</v>
      </c>
      <c r="I411">
        <v>1.7239331584866591E-5</v>
      </c>
      <c r="J411">
        <v>1.6355161255904705E-5</v>
      </c>
      <c r="K411">
        <v>8.0952543910314042E-6</v>
      </c>
      <c r="L411">
        <v>1.807331441631277E-5</v>
      </c>
      <c r="M411">
        <v>-5.5279401632276403E-6</v>
      </c>
      <c r="N411">
        <v>1.0960261108510851E-5</v>
      </c>
      <c r="O411">
        <v>1.1250238337368046E-5</v>
      </c>
      <c r="P411">
        <v>9.5138366852935971E-6</v>
      </c>
      <c r="Q411">
        <v>2.0939898986782169E-5</v>
      </c>
      <c r="R411">
        <v>1.5183987945221579E-5</v>
      </c>
      <c r="S411">
        <v>1.5588445351494507E-5</v>
      </c>
      <c r="T411">
        <v>1.5669113507056132E-5</v>
      </c>
      <c r="U411">
        <v>1.574970754066163E-5</v>
      </c>
      <c r="V411">
        <v>-1.7751695253296853E-4</v>
      </c>
      <c r="W411">
        <v>1.4244648642778301E-5</v>
      </c>
      <c r="X411">
        <v>1.4281290709612371E-5</v>
      </c>
      <c r="Y411">
        <v>8.4586447646750607E-6</v>
      </c>
      <c r="Z411">
        <v>8.4586447646750607E-6</v>
      </c>
      <c r="AA411">
        <v>3.7041161347173278E-6</v>
      </c>
      <c r="AB411">
        <v>3.7959996114628189E-6</v>
      </c>
      <c r="AC411">
        <v>-9.9958198246785654E-5</v>
      </c>
      <c r="AD411">
        <v>-4.2794172651514088E-5</v>
      </c>
      <c r="AE411">
        <v>1.6327491585310662E-6</v>
      </c>
      <c r="AF411">
        <v>-1.025109409130226E-4</v>
      </c>
      <c r="AG411">
        <v>6.4281233548630918E-5</v>
      </c>
      <c r="AH411">
        <v>-3.6633141547670614E-7</v>
      </c>
      <c r="AI411">
        <v>-2.8018376558651694E-5</v>
      </c>
      <c r="AJ411">
        <v>-5.7687510548845583E-5</v>
      </c>
      <c r="AK411">
        <v>-5.6112458812733189E-5</v>
      </c>
    </row>
    <row r="412" spans="1:37">
      <c r="A412" s="788">
        <v>44427</v>
      </c>
      <c r="B412">
        <v>1.176646585250811E-5</v>
      </c>
      <c r="C412">
        <v>1.204069784798662E-5</v>
      </c>
      <c r="D412">
        <v>1.2142737660257694E-5</v>
      </c>
      <c r="E412">
        <v>1.0072340235987553E-5</v>
      </c>
      <c r="F412">
        <v>1.0147332154241438E-5</v>
      </c>
      <c r="G412">
        <v>1.4804340489007473E-5</v>
      </c>
      <c r="H412">
        <v>1.2457765926299658E-5</v>
      </c>
      <c r="I412">
        <v>7.652958724425219E-6</v>
      </c>
      <c r="J412">
        <v>2.9840245829626612E-5</v>
      </c>
      <c r="K412">
        <v>7.8931494000414668E-6</v>
      </c>
      <c r="L412">
        <v>8.8653968420885573E-6</v>
      </c>
      <c r="M412">
        <v>9.5304811420874113E-6</v>
      </c>
      <c r="N412">
        <v>7.3251392587508238E-6</v>
      </c>
      <c r="O412">
        <v>1.4954428566298361E-6</v>
      </c>
      <c r="P412">
        <v>9.5138366852935971E-6</v>
      </c>
      <c r="Q412">
        <v>1.1245238747015662E-5</v>
      </c>
      <c r="R412">
        <v>1.5183987945221579E-5</v>
      </c>
      <c r="S412">
        <v>1.5588445351494507E-5</v>
      </c>
      <c r="T412">
        <v>1.5669113507056132E-5</v>
      </c>
      <c r="U412">
        <v>1.574970754066163E-5</v>
      </c>
      <c r="V412">
        <v>8.2695180910506323E-5</v>
      </c>
      <c r="W412">
        <v>1.4244648642778301E-5</v>
      </c>
      <c r="X412">
        <v>1.4281290709612371E-5</v>
      </c>
      <c r="Y412">
        <v>8.4586447646750607E-6</v>
      </c>
      <c r="Z412">
        <v>8.4586447646750607E-6</v>
      </c>
      <c r="AA412">
        <v>3.7041161347173278E-6</v>
      </c>
      <c r="AB412">
        <v>3.7959996114628189E-6</v>
      </c>
      <c r="AC412">
        <v>-1.6495874978203763E-4</v>
      </c>
      <c r="AD412">
        <v>1.1676269343946501E-5</v>
      </c>
      <c r="AE412">
        <v>-1.1192671571583213E-5</v>
      </c>
      <c r="AF412">
        <v>1.6557588950127932E-5</v>
      </c>
      <c r="AG412">
        <v>1.5205694941871074E-5</v>
      </c>
      <c r="AH412">
        <v>3.2044720711215114E-5</v>
      </c>
      <c r="AI412">
        <v>-5.1104430415072067E-6</v>
      </c>
      <c r="AJ412">
        <v>2.115712427657124E-4</v>
      </c>
      <c r="AK412">
        <v>1.8007298573441411E-5</v>
      </c>
    </row>
    <row r="413" spans="1:37">
      <c r="A413" s="788">
        <v>44428</v>
      </c>
      <c r="B413">
        <v>1.176646585250811E-5</v>
      </c>
      <c r="C413">
        <v>1.204069784798662E-5</v>
      </c>
      <c r="D413">
        <v>1.2142737660257694E-5</v>
      </c>
      <c r="E413">
        <v>1.0072340235987553E-5</v>
      </c>
      <c r="F413">
        <v>1.0147332154241438E-5</v>
      </c>
      <c r="G413">
        <v>1.7392122049344039E-5</v>
      </c>
      <c r="H413">
        <v>1.2758854382303752E-5</v>
      </c>
      <c r="I413">
        <v>2.258085175385389E-5</v>
      </c>
      <c r="J413">
        <v>-1.024237972595472E-5</v>
      </c>
      <c r="K413">
        <v>1.7288648480166559E-5</v>
      </c>
      <c r="L413">
        <v>8.9187757251352203E-7</v>
      </c>
      <c r="M413">
        <v>2.2084064249617088E-5</v>
      </c>
      <c r="N413">
        <v>8.6843636755816083E-6</v>
      </c>
      <c r="O413">
        <v>2.0923905985569036E-5</v>
      </c>
      <c r="P413">
        <v>9.5138366852935971E-6</v>
      </c>
      <c r="Q413">
        <v>8.1613805418001555E-6</v>
      </c>
      <c r="R413">
        <v>1.5183987945221579E-5</v>
      </c>
      <c r="S413">
        <v>1.5588445351494507E-5</v>
      </c>
      <c r="T413">
        <v>1.5669113507056132E-5</v>
      </c>
      <c r="U413">
        <v>1.574970754066163E-5</v>
      </c>
      <c r="V413">
        <v>1.153866383205009E-4</v>
      </c>
      <c r="W413">
        <v>1.4244648642778301E-5</v>
      </c>
      <c r="X413">
        <v>1.4281290709612371E-5</v>
      </c>
      <c r="Y413">
        <v>8.4586447646750607E-6</v>
      </c>
      <c r="Z413">
        <v>8.4586447646750607E-6</v>
      </c>
      <c r="AA413">
        <v>3.7041161347173278E-6</v>
      </c>
      <c r="AB413">
        <v>3.7959996114628189E-6</v>
      </c>
      <c r="AC413">
        <v>-4.9346985853127029E-8</v>
      </c>
      <c r="AD413">
        <v>-1.1807042191414042E-5</v>
      </c>
      <c r="AE413">
        <v>1.5369845838553164E-5</v>
      </c>
      <c r="AF413">
        <v>8.659403063773774E-5</v>
      </c>
      <c r="AG413">
        <v>1.0931840858683372E-5</v>
      </c>
      <c r="AH413">
        <v>-6.3911437294572608E-6</v>
      </c>
      <c r="AI413">
        <v>6.6672430575578367E-5</v>
      </c>
      <c r="AJ413">
        <v>2.9511423650440685E-4</v>
      </c>
      <c r="AK413">
        <v>4.3579983539575593E-5</v>
      </c>
    </row>
    <row r="414" spans="1:37">
      <c r="A414" s="788">
        <v>44431</v>
      </c>
      <c r="B414">
        <v>1.176646585250811E-5</v>
      </c>
      <c r="C414">
        <v>1.204069784798662E-5</v>
      </c>
      <c r="D414">
        <v>1.2142737660257694E-5</v>
      </c>
      <c r="E414">
        <v>1.0072340235987553E-5</v>
      </c>
      <c r="F414">
        <v>1.0147332154241438E-5</v>
      </c>
      <c r="G414">
        <v>1.4062721356324915E-5</v>
      </c>
      <c r="H414">
        <v>1.3464697089133892E-5</v>
      </c>
      <c r="I414">
        <v>2.6144024069174065E-5</v>
      </c>
      <c r="J414">
        <v>1.4958645442703756E-5</v>
      </c>
      <c r="K414">
        <v>5.5928687462539983E-6</v>
      </c>
      <c r="L414">
        <v>4.3869816517030815E-6</v>
      </c>
      <c r="M414">
        <v>-1.1625921225117965E-6</v>
      </c>
      <c r="N414">
        <v>3.5734422624557284E-6</v>
      </c>
      <c r="O414">
        <v>1.3061205710371837E-5</v>
      </c>
      <c r="P414">
        <v>9.5138366852935971E-6</v>
      </c>
      <c r="Q414">
        <v>1.7701828033608536E-5</v>
      </c>
      <c r="R414">
        <v>1.5183987945221579E-5</v>
      </c>
      <c r="S414">
        <v>1.5588445351494507E-5</v>
      </c>
      <c r="T414">
        <v>1.5669113507056132E-5</v>
      </c>
      <c r="U414">
        <v>1.574970754066163E-5</v>
      </c>
      <c r="V414">
        <v>-8.7691281959226608E-5</v>
      </c>
      <c r="W414">
        <v>1.4244648642778301E-5</v>
      </c>
      <c r="X414">
        <v>1.4281290709612371E-5</v>
      </c>
      <c r="Y414">
        <v>8.4586447646750607E-6</v>
      </c>
      <c r="Z414">
        <v>8.4586447646750607E-6</v>
      </c>
      <c r="AA414">
        <v>3.7041161347173278E-6</v>
      </c>
      <c r="AB414">
        <v>3.7959996114628189E-6</v>
      </c>
      <c r="AC414">
        <v>2.1374597729887924E-4</v>
      </c>
      <c r="AD414">
        <v>-1.1390424310711578E-5</v>
      </c>
      <c r="AE414">
        <v>-7.3678340357458133E-6</v>
      </c>
      <c r="AF414">
        <v>5.5748299656249726E-5</v>
      </c>
      <c r="AG414">
        <v>1.8599032629622592E-5</v>
      </c>
      <c r="AH414">
        <v>3.0822496163507295E-6</v>
      </c>
      <c r="AI414">
        <v>-8.1160225489806947E-6</v>
      </c>
      <c r="AJ414">
        <v>-9.0900411717331764E-5</v>
      </c>
      <c r="AK414">
        <v>4.9154626819171157E-5</v>
      </c>
    </row>
    <row r="415" spans="1:37">
      <c r="A415" s="788">
        <v>44432</v>
      </c>
      <c r="B415">
        <v>1.176646585250811E-5</v>
      </c>
      <c r="C415">
        <v>1.204069784798662E-5</v>
      </c>
      <c r="D415">
        <v>1.2142737660257694E-5</v>
      </c>
      <c r="E415">
        <v>1.0072340235987553E-5</v>
      </c>
      <c r="F415">
        <v>1.0147332154241438E-5</v>
      </c>
      <c r="G415">
        <v>1.8911279249920201E-5</v>
      </c>
      <c r="H415">
        <v>1.4473696927093726E-5</v>
      </c>
      <c r="I415">
        <v>1.0155754923245297E-5</v>
      </c>
      <c r="J415">
        <v>8.4748994104927539E-6</v>
      </c>
      <c r="K415">
        <v>6.9757182031310098E-6</v>
      </c>
      <c r="L415">
        <v>6.702376153828027E-6</v>
      </c>
      <c r="M415">
        <v>2.504530937396794E-5</v>
      </c>
      <c r="N415">
        <v>9.3105865196378101E-6</v>
      </c>
      <c r="O415">
        <v>1.1369247588220333E-5</v>
      </c>
      <c r="P415">
        <v>9.5138366852935971E-6</v>
      </c>
      <c r="Q415">
        <v>6.82982285146494E-6</v>
      </c>
      <c r="R415">
        <v>1.5183987945221579E-5</v>
      </c>
      <c r="S415">
        <v>1.5588445351494507E-5</v>
      </c>
      <c r="T415">
        <v>1.5669113507056132E-5</v>
      </c>
      <c r="U415">
        <v>1.574970754066163E-5</v>
      </c>
      <c r="V415">
        <v>1.679105275177766E-4</v>
      </c>
      <c r="W415">
        <v>1.4244648642778301E-5</v>
      </c>
      <c r="X415">
        <v>1.4281290709612371E-5</v>
      </c>
      <c r="Y415">
        <v>8.4586447646750607E-6</v>
      </c>
      <c r="Z415">
        <v>8.4586447646750607E-6</v>
      </c>
      <c r="AA415">
        <v>3.7041161347173278E-6</v>
      </c>
      <c r="AB415">
        <v>3.7959996114628189E-6</v>
      </c>
      <c r="AC415">
        <v>2.6401772453041317E-4</v>
      </c>
      <c r="AD415">
        <v>1.6902978857685769E-5</v>
      </c>
      <c r="AE415">
        <v>4.2302947889544257E-5</v>
      </c>
      <c r="AF415">
        <v>4.5615459074965782E-5</v>
      </c>
      <c r="AG415">
        <v>-5.6976854863866059E-6</v>
      </c>
      <c r="AH415">
        <v>2.9997841371796064E-5</v>
      </c>
      <c r="AI415">
        <v>1.7222616814511983E-4</v>
      </c>
      <c r="AJ415">
        <v>2.8483009865447605E-4</v>
      </c>
      <c r="AK415">
        <v>1.050525315341444E-6</v>
      </c>
    </row>
    <row r="416" spans="1:37">
      <c r="A416" s="788">
        <v>44433</v>
      </c>
      <c r="B416">
        <v>1.176646585250811E-5</v>
      </c>
      <c r="C416">
        <v>1.204069784798662E-5</v>
      </c>
      <c r="D416">
        <v>1.2142737660257694E-5</v>
      </c>
      <c r="E416">
        <v>1.0072340235987553E-5</v>
      </c>
      <c r="F416">
        <v>1.0147332154241438E-5</v>
      </c>
      <c r="G416">
        <v>1.5666250985518104E-5</v>
      </c>
      <c r="H416">
        <v>1.5684331742593825E-5</v>
      </c>
      <c r="I416">
        <v>1.9417217104371787E-5</v>
      </c>
      <c r="J416">
        <v>1.0871790473328248E-5</v>
      </c>
      <c r="K416">
        <v>4.4942382115721105E-6</v>
      </c>
      <c r="L416">
        <v>9.4517360466397803E-6</v>
      </c>
      <c r="M416">
        <v>2.4391680203262924E-5</v>
      </c>
      <c r="N416">
        <v>1.6426711351851964E-5</v>
      </c>
      <c r="O416">
        <v>1.1362815745776799E-5</v>
      </c>
      <c r="P416">
        <v>9.5138366852935971E-6</v>
      </c>
      <c r="Q416">
        <v>3.0617670895054517E-6</v>
      </c>
      <c r="R416">
        <v>1.5183987945221579E-5</v>
      </c>
      <c r="S416">
        <v>1.5588445351494507E-5</v>
      </c>
      <c r="T416">
        <v>1.5669113507056132E-5</v>
      </c>
      <c r="U416">
        <v>1.574970754066163E-5</v>
      </c>
      <c r="V416">
        <v>1.7659855789223667E-4</v>
      </c>
      <c r="W416">
        <v>1.4244648642778301E-5</v>
      </c>
      <c r="X416">
        <v>1.4281290709612371E-5</v>
      </c>
      <c r="Y416">
        <v>8.4586447646750607E-6</v>
      </c>
      <c r="Z416">
        <v>8.4586447646750607E-6</v>
      </c>
      <c r="AA416">
        <v>3.7041161347173278E-6</v>
      </c>
      <c r="AB416">
        <v>3.7959996114628189E-6</v>
      </c>
      <c r="AC416">
        <v>3.6189337535535995E-5</v>
      </c>
      <c r="AD416">
        <v>7.5285548791398374E-5</v>
      </c>
      <c r="AE416">
        <v>4.2354247334475127E-5</v>
      </c>
      <c r="AF416">
        <v>4.962440918760414E-5</v>
      </c>
      <c r="AG416">
        <v>9.7764740627126483E-6</v>
      </c>
      <c r="AH416">
        <v>-7.5692846083252884E-6</v>
      </c>
      <c r="AI416">
        <v>4.1000913939117644E-5</v>
      </c>
      <c r="AJ416">
        <v>2.6826650757678098E-4</v>
      </c>
      <c r="AK416">
        <v>1.139533129579151E-5</v>
      </c>
    </row>
    <row r="417" spans="1:37">
      <c r="A417" s="788">
        <v>44434</v>
      </c>
      <c r="B417">
        <v>1.176646585250811E-5</v>
      </c>
      <c r="C417">
        <v>1.204069784798662E-5</v>
      </c>
      <c r="D417">
        <v>1.2142737660257694E-5</v>
      </c>
      <c r="E417">
        <v>1.0072340235987553E-5</v>
      </c>
      <c r="F417">
        <v>1.0147332154241438E-5</v>
      </c>
      <c r="G417">
        <v>1.7481547752183245E-5</v>
      </c>
      <c r="H417">
        <v>1.2240564608696047E-5</v>
      </c>
      <c r="I417">
        <v>2.823559452502593E-5</v>
      </c>
      <c r="J417">
        <v>7.0755493311651212E-6</v>
      </c>
      <c r="K417">
        <v>5.5559398475452333E-6</v>
      </c>
      <c r="L417">
        <v>-8.8797284728599382E-6</v>
      </c>
      <c r="M417">
        <v>5.6207017850397278E-6</v>
      </c>
      <c r="N417">
        <v>6.074080771452373E-6</v>
      </c>
      <c r="O417">
        <v>1.1418329003177518E-5</v>
      </c>
      <c r="P417">
        <v>9.5138366852935971E-6</v>
      </c>
      <c r="Q417">
        <v>1.7991471451480836E-5</v>
      </c>
      <c r="R417">
        <v>1.5183987945221579E-5</v>
      </c>
      <c r="S417">
        <v>1.5588445351494507E-5</v>
      </c>
      <c r="T417">
        <v>1.5669113507056132E-5</v>
      </c>
      <c r="U417">
        <v>1.574970754066163E-5</v>
      </c>
      <c r="V417">
        <v>-1.0004908932027991E-5</v>
      </c>
      <c r="W417">
        <v>1.4244648642778301E-5</v>
      </c>
      <c r="X417">
        <v>1.4281290709612371E-5</v>
      </c>
      <c r="Y417">
        <v>8.4586447646750607E-6</v>
      </c>
      <c r="Z417">
        <v>8.4586447646750607E-6</v>
      </c>
      <c r="AA417">
        <v>3.7041161347173278E-6</v>
      </c>
      <c r="AB417">
        <v>3.7959996114628189E-6</v>
      </c>
      <c r="AC417">
        <v>-1.0609219305570128E-4</v>
      </c>
      <c r="AD417">
        <v>6.100431199418388E-5</v>
      </c>
      <c r="AE417">
        <v>-5.4435399134131206E-5</v>
      </c>
      <c r="AF417">
        <v>-6.3772025866121187E-5</v>
      </c>
      <c r="AG417">
        <v>9.6702977585949586E-6</v>
      </c>
      <c r="AH417">
        <v>-1.0858988697266536E-5</v>
      </c>
      <c r="AI417">
        <v>-1.8123612215902528E-4</v>
      </c>
      <c r="AJ417">
        <v>-3.0774774883403079E-4</v>
      </c>
      <c r="AK417">
        <v>-2.3529243593573001E-5</v>
      </c>
    </row>
    <row r="418" spans="1:37">
      <c r="A418" s="788">
        <v>44435</v>
      </c>
      <c r="B418">
        <v>1.176646585250811E-5</v>
      </c>
      <c r="C418">
        <v>1.204069784798662E-5</v>
      </c>
      <c r="D418">
        <v>1.2142737660257694E-5</v>
      </c>
      <c r="E418">
        <v>1.0072340235987553E-5</v>
      </c>
      <c r="F418">
        <v>1.0147332154241438E-5</v>
      </c>
      <c r="G418">
        <v>2.1251184744045305E-5</v>
      </c>
      <c r="H418">
        <v>1.8559226277493223E-5</v>
      </c>
      <c r="I418">
        <v>1.3887617616148873E-5</v>
      </c>
      <c r="J418">
        <v>6.55112719182398E-6</v>
      </c>
      <c r="K418">
        <v>7.4136892180774801E-6</v>
      </c>
      <c r="L418">
        <v>2.0135271158534353E-5</v>
      </c>
      <c r="M418">
        <v>7.8793400523977651E-6</v>
      </c>
      <c r="N418">
        <v>9.3893086768446212E-6</v>
      </c>
      <c r="O418">
        <v>1.1319432515570327E-5</v>
      </c>
      <c r="P418">
        <v>9.5138366852935971E-6</v>
      </c>
      <c r="Q418">
        <v>9.7962079034061852E-6</v>
      </c>
      <c r="R418">
        <v>1.5183987945221579E-5</v>
      </c>
      <c r="S418">
        <v>1.5588445351494507E-5</v>
      </c>
      <c r="T418">
        <v>1.5669113507056132E-5</v>
      </c>
      <c r="U418">
        <v>1.574970754066163E-5</v>
      </c>
      <c r="V418">
        <v>9.1136173810252083E-5</v>
      </c>
      <c r="W418">
        <v>1.4244648642778301E-5</v>
      </c>
      <c r="X418">
        <v>1.4281290709612371E-5</v>
      </c>
      <c r="Y418">
        <v>8.4586447646750607E-6</v>
      </c>
      <c r="Z418">
        <v>8.4586447646750607E-6</v>
      </c>
      <c r="AA418">
        <v>3.7041161347173278E-6</v>
      </c>
      <c r="AB418">
        <v>3.7959996114628189E-6</v>
      </c>
      <c r="AC418">
        <v>1.2197894807107202E-4</v>
      </c>
      <c r="AD418">
        <v>-8.6255181291358682E-5</v>
      </c>
      <c r="AE418">
        <v>1.1088422762064455E-4</v>
      </c>
      <c r="AF418">
        <v>7.6259298595204866E-5</v>
      </c>
      <c r="AG418">
        <v>-1.5481330300048946E-6</v>
      </c>
      <c r="AH418">
        <v>1.2634634952388702E-5</v>
      </c>
      <c r="AI418">
        <v>1.5223967450355149E-4</v>
      </c>
      <c r="AJ418">
        <v>4.0476909183077007E-4</v>
      </c>
      <c r="AK418">
        <v>3.825712990105146E-5</v>
      </c>
    </row>
    <row r="419" spans="1:37">
      <c r="A419" s="788">
        <v>44438</v>
      </c>
      <c r="B419">
        <v>1.176646585250811E-5</v>
      </c>
      <c r="C419">
        <v>1.204069784798662E-5</v>
      </c>
      <c r="D419">
        <v>1.2142737660257694E-5</v>
      </c>
      <c r="E419">
        <v>1.0072340235987553E-5</v>
      </c>
      <c r="F419">
        <v>1.0147332154241438E-5</v>
      </c>
      <c r="G419">
        <v>1.7703442196278729E-5</v>
      </c>
      <c r="H419">
        <v>1.9210447787401106E-5</v>
      </c>
      <c r="I419">
        <v>1.9131402331933601E-5</v>
      </c>
      <c r="J419">
        <v>1.0986112518503434E-5</v>
      </c>
      <c r="K419">
        <v>8.5509292947790538E-6</v>
      </c>
      <c r="L419">
        <v>8.3842302393520652E-6</v>
      </c>
      <c r="M419">
        <v>1.2177808232365805E-5</v>
      </c>
      <c r="N419">
        <v>6.3269098230023252E-6</v>
      </c>
      <c r="O419">
        <v>1.2494098648197393E-5</v>
      </c>
      <c r="P419">
        <v>9.5138366852935971E-6</v>
      </c>
      <c r="Q419">
        <v>1.7778596236873057E-5</v>
      </c>
      <c r="R419">
        <v>1.5183987945221579E-5</v>
      </c>
      <c r="S419">
        <v>1.5588445351494507E-5</v>
      </c>
      <c r="T419">
        <v>1.5669113507056132E-5</v>
      </c>
      <c r="U419">
        <v>1.574970754066163E-5</v>
      </c>
      <c r="V419">
        <v>-2.6944773960659865E-5</v>
      </c>
      <c r="W419">
        <v>1.4244648642778301E-5</v>
      </c>
      <c r="X419">
        <v>1.4281290709612371E-5</v>
      </c>
      <c r="Y419">
        <v>8.4586447646750607E-6</v>
      </c>
      <c r="Z419">
        <v>8.4586447646750607E-6</v>
      </c>
      <c r="AA419">
        <v>3.7041161347173278E-6</v>
      </c>
      <c r="AB419">
        <v>3.7959996114628189E-6</v>
      </c>
      <c r="AC419">
        <v>-1.5722949672600239E-5</v>
      </c>
      <c r="AD419">
        <v>-3.0932715910789169E-5</v>
      </c>
      <c r="AE419">
        <v>-1.3921600920360766E-5</v>
      </c>
      <c r="AF419">
        <v>3.0047814386691132E-5</v>
      </c>
      <c r="AG419">
        <v>9.1066954348728579E-6</v>
      </c>
      <c r="AH419">
        <v>-8.3682663900541689E-6</v>
      </c>
      <c r="AI419">
        <v>-8.513443533604281E-5</v>
      </c>
      <c r="AJ419">
        <v>-2.3363348189759105E-4</v>
      </c>
      <c r="AK419">
        <v>2.9318367603596851E-5</v>
      </c>
    </row>
    <row r="420" spans="1:37">
      <c r="A420" s="788">
        <v>44439</v>
      </c>
      <c r="B420">
        <v>1.176646585250811E-5</v>
      </c>
      <c r="C420">
        <v>1.204069784798662E-5</v>
      </c>
      <c r="D420">
        <v>1.2142737660257694E-5</v>
      </c>
      <c r="E420">
        <v>1.0072340235987553E-5</v>
      </c>
      <c r="F420">
        <v>1.0147332154241438E-5</v>
      </c>
      <c r="G420">
        <v>1.6846394251700759E-5</v>
      </c>
      <c r="H420">
        <v>2.5874921036005103E-5</v>
      </c>
      <c r="I420">
        <v>3.2385233322540898E-4</v>
      </c>
      <c r="J420">
        <v>1.2231811298153162E-5</v>
      </c>
      <c r="K420">
        <v>1.0007771054955584E-5</v>
      </c>
      <c r="L420">
        <v>1.0018106603354228E-5</v>
      </c>
      <c r="M420">
        <v>1.3246729968250293E-5</v>
      </c>
      <c r="N420">
        <v>8.4100516010096276E-6</v>
      </c>
      <c r="O420">
        <v>9.7480887809808788E-6</v>
      </c>
      <c r="P420">
        <v>9.5138366852935971E-6</v>
      </c>
      <c r="Q420">
        <v>9.8676314268715254E-6</v>
      </c>
      <c r="R420">
        <v>1.5183987945221579E-5</v>
      </c>
      <c r="S420">
        <v>1.5588445351494507E-5</v>
      </c>
      <c r="T420">
        <v>1.5669113507056132E-5</v>
      </c>
      <c r="U420">
        <v>1.574970754066163E-5</v>
      </c>
      <c r="V420">
        <v>-8.9327250372101219E-5</v>
      </c>
      <c r="W420">
        <v>1.4244648642778301E-5</v>
      </c>
      <c r="X420">
        <v>1.4281290709612371E-5</v>
      </c>
      <c r="Y420">
        <v>8.4586447646750607E-6</v>
      </c>
      <c r="Z420">
        <v>8.4586447646750607E-6</v>
      </c>
      <c r="AA420">
        <v>3.7041161347173278E-6</v>
      </c>
      <c r="AB420">
        <v>3.7959996114628189E-6</v>
      </c>
      <c r="AC420">
        <v>-9.828998701333358E-6</v>
      </c>
      <c r="AD420">
        <v>8.0056733220579271E-5</v>
      </c>
      <c r="AE420">
        <v>-1.399554469143638E-5</v>
      </c>
      <c r="AF420">
        <v>6.7495741632284119E-6</v>
      </c>
      <c r="AG420">
        <v>2.4257931646269881E-5</v>
      </c>
      <c r="AH420">
        <v>1.4375556870782624E-5</v>
      </c>
      <c r="AI420">
        <v>-8.9395641868245113E-5</v>
      </c>
      <c r="AJ420">
        <v>-3.33063030723621E-4</v>
      </c>
      <c r="AK420">
        <v>-8.4811544372398467E-7</v>
      </c>
    </row>
    <row r="421" spans="1:37">
      <c r="A421" s="788">
        <v>44440</v>
      </c>
      <c r="B421">
        <v>1.176646585250811E-5</v>
      </c>
      <c r="C421">
        <v>1.204069784798662E-5</v>
      </c>
      <c r="D421">
        <v>1.2142737660257694E-5</v>
      </c>
      <c r="E421">
        <v>1.0072340235987553E-5</v>
      </c>
      <c r="F421">
        <v>1.0147332154241438E-5</v>
      </c>
      <c r="G421">
        <v>1.6919409027082111E-5</v>
      </c>
      <c r="H421">
        <v>1.9801591199292543E-5</v>
      </c>
      <c r="I421">
        <v>1.4922569090980175E-5</v>
      </c>
      <c r="J421">
        <v>9.009237808288618E-6</v>
      </c>
      <c r="K421">
        <v>7.6051445956750288E-6</v>
      </c>
      <c r="L421">
        <v>1.2515481242854777E-5</v>
      </c>
      <c r="M421">
        <v>8.1225511018601538E-6</v>
      </c>
      <c r="N421">
        <v>5.4592789987339073E-6</v>
      </c>
      <c r="O421">
        <v>1.0692171256877715E-5</v>
      </c>
      <c r="P421">
        <v>9.5138366852935971E-6</v>
      </c>
      <c r="Q421">
        <v>9.3207148584184562E-6</v>
      </c>
      <c r="R421">
        <v>1.8606416816933092E-5</v>
      </c>
      <c r="S421">
        <v>1.9010937099207317E-5</v>
      </c>
      <c r="T421">
        <v>1.9091617795253591E-5</v>
      </c>
      <c r="U421">
        <v>1.9172224357815182E-5</v>
      </c>
      <c r="V421">
        <v>3.317155316755605E-5</v>
      </c>
      <c r="W421">
        <v>1.7356016177503264E-5</v>
      </c>
      <c r="X421">
        <v>1.7392663940625218E-5</v>
      </c>
      <c r="Y421">
        <v>8.4586447646750607E-6</v>
      </c>
      <c r="Z421">
        <v>8.4586447646750607E-6</v>
      </c>
      <c r="AA421">
        <v>3.7041161347173278E-6</v>
      </c>
      <c r="AB421">
        <v>3.7959996114628189E-6</v>
      </c>
      <c r="AC421">
        <v>5.4875230639700459E-5</v>
      </c>
      <c r="AD421">
        <v>-3.1617167673575476E-5</v>
      </c>
      <c r="AE421">
        <v>1.3256456667814497E-4</v>
      </c>
      <c r="AF421">
        <v>1.5035900769055922E-5</v>
      </c>
      <c r="AG421">
        <v>-1.6669805984428354E-5</v>
      </c>
      <c r="AH421">
        <v>-3.557552724735014E-5</v>
      </c>
      <c r="AI421">
        <v>4.2666361916725573E-5</v>
      </c>
      <c r="AJ421">
        <v>-8.1349873480543466E-5</v>
      </c>
      <c r="AK421">
        <v>-7.0205443407234113E-6</v>
      </c>
    </row>
    <row r="422" spans="1:37">
      <c r="A422" s="788">
        <v>44441</v>
      </c>
      <c r="B422">
        <v>1.176646585250811E-5</v>
      </c>
      <c r="C422">
        <v>1.204069784798662E-5</v>
      </c>
      <c r="D422">
        <v>1.2142737660257694E-5</v>
      </c>
      <c r="E422">
        <v>1.0072340235987553E-5</v>
      </c>
      <c r="F422">
        <v>1.0147332154241438E-5</v>
      </c>
      <c r="G422">
        <v>2.4068049864808928E-5</v>
      </c>
      <c r="H422">
        <v>1.7774910052393977E-5</v>
      </c>
      <c r="I422">
        <v>1.7092709823990047E-5</v>
      </c>
      <c r="J422">
        <v>9.1601099440993047E-6</v>
      </c>
      <c r="K422">
        <v>5.2932883362416304E-6</v>
      </c>
      <c r="L422">
        <v>5.9123306935475742E-6</v>
      </c>
      <c r="M422">
        <v>-8.8438952200561983E-6</v>
      </c>
      <c r="N422">
        <v>5.1472397909947175E-6</v>
      </c>
      <c r="O422">
        <v>1.0761954621010261E-5</v>
      </c>
      <c r="P422">
        <v>9.5138366852935971E-6</v>
      </c>
      <c r="Q422">
        <v>5.2723024234964557E-5</v>
      </c>
      <c r="R422">
        <v>1.8606416816933092E-5</v>
      </c>
      <c r="S422">
        <v>1.9010937099207317E-5</v>
      </c>
      <c r="T422">
        <v>1.9091617795253591E-5</v>
      </c>
      <c r="U422">
        <v>1.9172224357815182E-5</v>
      </c>
      <c r="V422">
        <v>-8.8220439052898685E-5</v>
      </c>
      <c r="W422">
        <v>1.7356016177503264E-5</v>
      </c>
      <c r="X422">
        <v>1.7392663940625218E-5</v>
      </c>
      <c r="Y422">
        <v>8.4586447646750607E-6</v>
      </c>
      <c r="Z422">
        <v>8.4586447646750607E-6</v>
      </c>
      <c r="AA422">
        <v>3.7041161347173278E-6</v>
      </c>
      <c r="AB422">
        <v>3.7959996114628189E-6</v>
      </c>
      <c r="AC422">
        <v>3.7842164053419891E-5</v>
      </c>
      <c r="AD422">
        <v>-1.5883254754084365E-5</v>
      </c>
      <c r="AE422">
        <v>7.2182789179697787E-6</v>
      </c>
      <c r="AF422">
        <v>2.7179140370792167E-5</v>
      </c>
      <c r="AG422">
        <v>-8.3136353479451591E-7</v>
      </c>
      <c r="AH422">
        <v>-1.0309211364313287E-5</v>
      </c>
      <c r="AI422">
        <v>-2.0326450398888696E-4</v>
      </c>
      <c r="AJ422">
        <v>-2.6547453074648455E-4</v>
      </c>
      <c r="AK422">
        <v>1.6543443941591242E-5</v>
      </c>
    </row>
    <row r="423" spans="1:37">
      <c r="A423" s="788">
        <v>44442</v>
      </c>
      <c r="B423">
        <v>1.176646585250811E-5</v>
      </c>
      <c r="C423">
        <v>1.204069784798662E-5</v>
      </c>
      <c r="D423">
        <v>1.2142737660257694E-5</v>
      </c>
      <c r="E423">
        <v>1.0072340235987553E-5</v>
      </c>
      <c r="F423">
        <v>1.0147332154241438E-5</v>
      </c>
      <c r="G423">
        <v>1.4878358424098792E-5</v>
      </c>
      <c r="H423">
        <v>2.0343974142343767E-5</v>
      </c>
      <c r="I423">
        <v>1.5708963423583098E-5</v>
      </c>
      <c r="J423">
        <v>8.9645995026842228E-6</v>
      </c>
      <c r="K423">
        <v>7.4687331819063737E-6</v>
      </c>
      <c r="L423">
        <v>4.6454559760150003E-6</v>
      </c>
      <c r="M423">
        <v>4.8881519362851123E-6</v>
      </c>
      <c r="N423">
        <v>5.0228290188783829E-6</v>
      </c>
      <c r="O423">
        <v>1.0715114757637424E-5</v>
      </c>
      <c r="P423">
        <v>9.5138366852935971E-6</v>
      </c>
      <c r="Q423">
        <v>1.0333537488136813E-5</v>
      </c>
      <c r="R423">
        <v>1.8606416816933092E-5</v>
      </c>
      <c r="S423">
        <v>1.9010937099207317E-5</v>
      </c>
      <c r="T423">
        <v>1.9091617795253591E-5</v>
      </c>
      <c r="U423">
        <v>1.9172224357815182E-5</v>
      </c>
      <c r="V423">
        <v>-2.2137077116698435E-5</v>
      </c>
      <c r="W423">
        <v>1.7356016177503264E-5</v>
      </c>
      <c r="X423">
        <v>1.7392663940625218E-5</v>
      </c>
      <c r="Y423">
        <v>8.4586447646750607E-6</v>
      </c>
      <c r="Z423">
        <v>8.4586447646750607E-6</v>
      </c>
      <c r="AA423">
        <v>3.7041161347173278E-6</v>
      </c>
      <c r="AB423">
        <v>3.7959996114628189E-6</v>
      </c>
      <c r="AC423">
        <v>8.9822962667140971E-5</v>
      </c>
      <c r="AD423">
        <v>2.7369585311654011E-5</v>
      </c>
      <c r="AE423">
        <v>4.5777739426217107E-5</v>
      </c>
      <c r="AF423">
        <v>-1.9460632908779864E-6</v>
      </c>
      <c r="AG423">
        <v>-1.1840758504084725E-5</v>
      </c>
      <c r="AH423">
        <v>3.7118092010850476E-5</v>
      </c>
      <c r="AI423">
        <v>-2.9114398737317693E-5</v>
      </c>
      <c r="AJ423">
        <v>4.3299698528603829E-5</v>
      </c>
      <c r="AK423">
        <v>-1.352144928307153E-7</v>
      </c>
    </row>
    <row r="424" spans="1:37">
      <c r="A424" s="788">
        <v>44445</v>
      </c>
      <c r="B424">
        <v>1.176646585250811E-5</v>
      </c>
      <c r="C424">
        <v>1.204069784798662E-5</v>
      </c>
      <c r="D424">
        <v>1.2142737660257694E-5</v>
      </c>
      <c r="E424">
        <v>1.0072340235987553E-5</v>
      </c>
      <c r="F424">
        <v>1.0147332154241438E-5</v>
      </c>
      <c r="G424">
        <v>1.6232034160481135E-5</v>
      </c>
      <c r="H424">
        <v>1.8621032241449599E-5</v>
      </c>
      <c r="I424">
        <v>1.3160244347920979E-5</v>
      </c>
      <c r="J424">
        <v>8.0196264408243685E-6</v>
      </c>
      <c r="K424">
        <v>7.4334192356445788E-6</v>
      </c>
      <c r="L424">
        <v>7.0581009332386203E-6</v>
      </c>
      <c r="M424">
        <v>1.3261860273058802E-5</v>
      </c>
      <c r="N424">
        <v>6.5708583285640999E-6</v>
      </c>
      <c r="O424">
        <v>1.2384914978817109E-5</v>
      </c>
      <c r="P424">
        <v>9.5138366852935971E-6</v>
      </c>
      <c r="Q424">
        <v>5.0257053221329787E-6</v>
      </c>
      <c r="R424">
        <v>1.8606416816933092E-5</v>
      </c>
      <c r="S424">
        <v>1.9010937099207317E-5</v>
      </c>
      <c r="T424">
        <v>1.9091617795253591E-5</v>
      </c>
      <c r="U424">
        <v>1.9172224357815182E-5</v>
      </c>
      <c r="V424">
        <v>1.6606146720150596E-5</v>
      </c>
      <c r="W424">
        <v>1.7356016177503264E-5</v>
      </c>
      <c r="X424">
        <v>1.7392663940625218E-5</v>
      </c>
      <c r="Y424">
        <v>8.4586447646750607E-6</v>
      </c>
      <c r="Z424">
        <v>8.4586447646750607E-6</v>
      </c>
      <c r="AA424">
        <v>3.7041161347173278E-6</v>
      </c>
      <c r="AB424">
        <v>3.7959996114628189E-6</v>
      </c>
      <c r="AC424">
        <v>6.2043485640295165E-5</v>
      </c>
      <c r="AD424">
        <v>-3.0320551411927577E-5</v>
      </c>
      <c r="AE424">
        <v>3.2867698311400687E-6</v>
      </c>
      <c r="AF424">
        <v>2.9887326412608717E-5</v>
      </c>
      <c r="AG424">
        <v>2.8738379432742267E-5</v>
      </c>
      <c r="AH424">
        <v>1.2557140724327453E-5</v>
      </c>
      <c r="AI424">
        <v>9.2595405660402815E-5</v>
      </c>
      <c r="AJ424">
        <v>1.3133151149802847E-4</v>
      </c>
      <c r="AK424">
        <v>1.4569235541072034E-5</v>
      </c>
    </row>
    <row r="425" spans="1:37">
      <c r="A425" s="788">
        <v>44447</v>
      </c>
      <c r="B425">
        <v>1.176646585250811E-5</v>
      </c>
      <c r="C425">
        <v>1.204069784798662E-5</v>
      </c>
      <c r="D425">
        <v>1.2142737660257694E-5</v>
      </c>
      <c r="E425">
        <v>1.0072340235987553E-5</v>
      </c>
      <c r="F425">
        <v>1.0147332154241438E-5</v>
      </c>
      <c r="G425">
        <v>1.2794288391631881E-5</v>
      </c>
      <c r="H425">
        <v>1.6243996258502592E-5</v>
      </c>
      <c r="I425">
        <v>1.4392541446703433E-5</v>
      </c>
      <c r="J425">
        <v>1.6499795321766441E-5</v>
      </c>
      <c r="K425">
        <v>4.195957422763286E-6</v>
      </c>
      <c r="L425">
        <v>1.2926156632829589E-5</v>
      </c>
      <c r="M425">
        <v>-1.121669161306329E-5</v>
      </c>
      <c r="N425">
        <v>4.6268790419844668E-6</v>
      </c>
      <c r="O425">
        <v>1.1540293302161331E-5</v>
      </c>
      <c r="P425">
        <v>9.5138366852935971E-6</v>
      </c>
      <c r="Q425">
        <v>3.1167421918112835E-5</v>
      </c>
      <c r="R425">
        <v>1.8606416816933092E-5</v>
      </c>
      <c r="S425">
        <v>1.9010937099207317E-5</v>
      </c>
      <c r="T425">
        <v>1.9091617795253591E-5</v>
      </c>
      <c r="U425">
        <v>1.9172224357815182E-5</v>
      </c>
      <c r="V425">
        <v>-1.2111157260781448E-4</v>
      </c>
      <c r="W425">
        <v>1.7356016177503264E-5</v>
      </c>
      <c r="X425">
        <v>1.7392663940625218E-5</v>
      </c>
      <c r="Y425">
        <v>8.4586447646750607E-6</v>
      </c>
      <c r="Z425">
        <v>8.4586447646750607E-6</v>
      </c>
      <c r="AA425">
        <v>3.7041161347173278E-6</v>
      </c>
      <c r="AB425">
        <v>3.7959996114628189E-6</v>
      </c>
      <c r="AC425">
        <v>-5.9370868892344443E-5</v>
      </c>
      <c r="AD425">
        <v>1.237672755701802E-4</v>
      </c>
      <c r="AE425">
        <v>2.272154019537509E-5</v>
      </c>
      <c r="AF425">
        <v>-8.4022304448655444E-5</v>
      </c>
      <c r="AG425">
        <v>-3.5546755344395555E-6</v>
      </c>
      <c r="AH425">
        <v>-3.4868369648565215E-5</v>
      </c>
      <c r="AI425">
        <v>-3.191684596623712E-4</v>
      </c>
      <c r="AJ425">
        <v>-2.9426847418799473E-4</v>
      </c>
      <c r="AK425">
        <v>-4.129387474191337E-5</v>
      </c>
    </row>
    <row r="426" spans="1:37">
      <c r="A426" s="788">
        <v>44448</v>
      </c>
      <c r="B426">
        <v>1.176646585250811E-5</v>
      </c>
      <c r="C426">
        <v>1.204069784798662E-5</v>
      </c>
      <c r="D426">
        <v>1.2142737660257694E-5</v>
      </c>
      <c r="E426">
        <v>1.0072340235987553E-5</v>
      </c>
      <c r="F426">
        <v>1.0147332154241438E-5</v>
      </c>
      <c r="G426">
        <v>1.6581653403761719E-5</v>
      </c>
      <c r="H426">
        <v>1.381863393193754E-5</v>
      </c>
      <c r="I426">
        <v>2.520334932221999E-5</v>
      </c>
      <c r="J426">
        <v>-3.5280564563890951E-7</v>
      </c>
      <c r="K426">
        <v>2.4178002261578515E-6</v>
      </c>
      <c r="L426">
        <v>6.2809708776399027E-6</v>
      </c>
      <c r="M426">
        <v>7.3845422910096659E-6</v>
      </c>
      <c r="N426">
        <v>8.8442543189898976E-6</v>
      </c>
      <c r="O426">
        <v>1.0722912565150011E-5</v>
      </c>
      <c r="P426">
        <v>9.5138366852935971E-6</v>
      </c>
      <c r="Q426">
        <v>7.4119364406541874E-6</v>
      </c>
      <c r="R426">
        <v>1.8606416816933092E-5</v>
      </c>
      <c r="S426">
        <v>1.9010937099207317E-5</v>
      </c>
      <c r="T426">
        <v>1.9091617795253591E-5</v>
      </c>
      <c r="U426">
        <v>1.9172224357815182E-5</v>
      </c>
      <c r="V426">
        <v>1.8110469092460504E-4</v>
      </c>
      <c r="W426">
        <v>1.7356016177503264E-5</v>
      </c>
      <c r="X426">
        <v>1.7392663940625218E-5</v>
      </c>
      <c r="Y426">
        <v>8.4586447646750607E-6</v>
      </c>
      <c r="Z426">
        <v>8.4586447646750607E-6</v>
      </c>
      <c r="AA426">
        <v>3.7041161347173278E-6</v>
      </c>
      <c r="AB426">
        <v>3.7959996114628189E-6</v>
      </c>
      <c r="AC426">
        <v>-6.2615128403956111E-5</v>
      </c>
      <c r="AD426">
        <v>4.3691864674377806E-5</v>
      </c>
      <c r="AE426">
        <v>1.3365239305938026E-4</v>
      </c>
      <c r="AF426">
        <v>4.5160329398979963E-5</v>
      </c>
      <c r="AG426">
        <v>3.2176316011311991E-6</v>
      </c>
      <c r="AH426">
        <v>2.7129650576702693E-5</v>
      </c>
      <c r="AI426">
        <v>1.1617463895665426E-4</v>
      </c>
      <c r="AJ426">
        <v>-2.8806749408155643E-5</v>
      </c>
      <c r="AK426">
        <v>-2.0559528724568566E-5</v>
      </c>
    </row>
    <row r="427" spans="1:37">
      <c r="A427" s="788">
        <v>44449</v>
      </c>
      <c r="B427">
        <v>1.176646585250811E-5</v>
      </c>
      <c r="C427">
        <v>1.204069784798662E-5</v>
      </c>
      <c r="D427">
        <v>1.2142737660257694E-5</v>
      </c>
      <c r="E427">
        <v>1.0072340235987553E-5</v>
      </c>
      <c r="F427">
        <v>1.0147332154241438E-5</v>
      </c>
      <c r="G427">
        <v>1.7160272333825333E-5</v>
      </c>
      <c r="H427">
        <v>2.6168433731561433E-5</v>
      </c>
      <c r="I427">
        <v>2.740046715643558E-5</v>
      </c>
      <c r="J427">
        <v>2.6603627888596293E-5</v>
      </c>
      <c r="K427">
        <v>1.7850291135783891E-5</v>
      </c>
      <c r="L427">
        <v>1.8689851397368784E-6</v>
      </c>
      <c r="M427">
        <v>1.1568192559440149E-5</v>
      </c>
      <c r="N427">
        <v>8.0187075522815117E-6</v>
      </c>
      <c r="O427">
        <v>1.0985964746168975E-5</v>
      </c>
      <c r="P427">
        <v>9.5138366852935971E-6</v>
      </c>
      <c r="Q427">
        <v>1.0748672107702361E-5</v>
      </c>
      <c r="R427">
        <v>1.8606416816933092E-5</v>
      </c>
      <c r="S427">
        <v>1.9010937099207317E-5</v>
      </c>
      <c r="T427">
        <v>1.9091617795253591E-5</v>
      </c>
      <c r="U427">
        <v>1.9172224357815182E-5</v>
      </c>
      <c r="V427">
        <v>2.3732952572215195E-5</v>
      </c>
      <c r="W427">
        <v>1.7356016177503264E-5</v>
      </c>
      <c r="X427">
        <v>1.7392663940625218E-5</v>
      </c>
      <c r="Y427">
        <v>8.4586447646750607E-6</v>
      </c>
      <c r="Z427">
        <v>8.4586447646750607E-6</v>
      </c>
      <c r="AA427">
        <v>3.7041161347173278E-6</v>
      </c>
      <c r="AB427">
        <v>3.7959996114628189E-6</v>
      </c>
      <c r="AC427">
        <v>6.8999134275316012E-5</v>
      </c>
      <c r="AD427">
        <v>-6.126761243793744E-6</v>
      </c>
      <c r="AE427">
        <v>-8.1403889414380381E-5</v>
      </c>
      <c r="AF427">
        <v>-4.6903293441707966E-5</v>
      </c>
      <c r="AG427">
        <v>-1.8690838913185683E-5</v>
      </c>
      <c r="AH427">
        <v>5.5371126308267907E-6</v>
      </c>
      <c r="AI427">
        <v>-7.3507745701696382E-5</v>
      </c>
      <c r="AJ427">
        <v>1.5253079088228816E-5</v>
      </c>
      <c r="AK427">
        <v>-3.0613800719005437E-5</v>
      </c>
    </row>
    <row r="428" spans="1:37">
      <c r="A428" s="788">
        <v>44452</v>
      </c>
      <c r="B428">
        <v>1.176646585250811E-5</v>
      </c>
      <c r="C428">
        <v>1.204069784798662E-5</v>
      </c>
      <c r="D428">
        <v>1.2142737660257694E-5</v>
      </c>
      <c r="E428">
        <v>1.0072340235987553E-5</v>
      </c>
      <c r="F428">
        <v>1.0147332154241438E-5</v>
      </c>
      <c r="G428">
        <v>1.8136846034067843E-5</v>
      </c>
      <c r="H428">
        <v>2.0108793134683365E-5</v>
      </c>
      <c r="I428">
        <v>1.3929975731333854E-5</v>
      </c>
      <c r="J428">
        <v>2.2652632545884902E-6</v>
      </c>
      <c r="K428">
        <v>7.975737706613018E-6</v>
      </c>
      <c r="L428">
        <v>8.6898091189141277E-6</v>
      </c>
      <c r="M428">
        <v>1.0598382058708468E-5</v>
      </c>
      <c r="N428">
        <v>1.2970931235116723E-5</v>
      </c>
      <c r="O428">
        <v>1.2038021432402957E-5</v>
      </c>
      <c r="P428">
        <v>9.5138366852935971E-6</v>
      </c>
      <c r="Q428">
        <v>1.9904707146409352E-5</v>
      </c>
      <c r="R428">
        <v>1.8606416816933092E-5</v>
      </c>
      <c r="S428">
        <v>1.9010937099207317E-5</v>
      </c>
      <c r="T428">
        <v>1.9091617795253591E-5</v>
      </c>
      <c r="U428">
        <v>1.9172224357815182E-5</v>
      </c>
      <c r="V428">
        <v>4.7710501660523271E-5</v>
      </c>
      <c r="W428">
        <v>1.7356016177503264E-5</v>
      </c>
      <c r="X428">
        <v>1.7392663940625218E-5</v>
      </c>
      <c r="Y428">
        <v>8.4586447646750607E-6</v>
      </c>
      <c r="Z428">
        <v>8.4586447646750607E-6</v>
      </c>
      <c r="AA428">
        <v>3.7041161347173278E-6</v>
      </c>
      <c r="AB428">
        <v>3.7959996114628189E-6</v>
      </c>
      <c r="AC428">
        <v>8.2551157149057808E-5</v>
      </c>
      <c r="AD428">
        <v>-3.1897811385381283E-5</v>
      </c>
      <c r="AE428">
        <v>4.1169516098132911E-5</v>
      </c>
      <c r="AF428">
        <v>2.531673195909634E-5</v>
      </c>
      <c r="AG428">
        <v>1.7745708356613489E-5</v>
      </c>
      <c r="AH428">
        <v>4.4186833384218806E-5</v>
      </c>
      <c r="AI428">
        <v>1.4124907904712104E-4</v>
      </c>
      <c r="AJ428">
        <v>2.5336371920299804E-4</v>
      </c>
      <c r="AK428">
        <v>1.5846001964321399E-5</v>
      </c>
    </row>
    <row r="429" spans="1:37">
      <c r="A429" s="788">
        <v>44453</v>
      </c>
      <c r="B429">
        <v>1.176646585250811E-5</v>
      </c>
      <c r="C429">
        <v>1.204069784798662E-5</v>
      </c>
      <c r="D429">
        <v>1.2142737660257694E-5</v>
      </c>
      <c r="E429">
        <v>1.0072340235987553E-5</v>
      </c>
      <c r="F429">
        <v>1.0147332154241438E-5</v>
      </c>
      <c r="G429">
        <v>1.8779693341912208E-5</v>
      </c>
      <c r="H429">
        <v>1.8086559806589264E-5</v>
      </c>
      <c r="I429">
        <v>1.9788156754657392E-5</v>
      </c>
      <c r="J429">
        <v>3.34871701644488E-6</v>
      </c>
      <c r="K429">
        <v>7.7196093153986567E-6</v>
      </c>
      <c r="L429">
        <v>2.9922906818740102E-6</v>
      </c>
      <c r="M429">
        <v>1.3064723354352737E-5</v>
      </c>
      <c r="N429">
        <v>6.9937454211469687E-6</v>
      </c>
      <c r="O429">
        <v>1.0501215860315938E-5</v>
      </c>
      <c r="P429">
        <v>9.5138366852935971E-6</v>
      </c>
      <c r="Q429">
        <v>1.3532250461494755E-5</v>
      </c>
      <c r="R429">
        <v>1.8606416816933092E-5</v>
      </c>
      <c r="S429">
        <v>1.9010937099207317E-5</v>
      </c>
      <c r="T429">
        <v>1.9091617795253591E-5</v>
      </c>
      <c r="U429">
        <v>1.9172224357815182E-5</v>
      </c>
      <c r="V429">
        <v>4.9337614731151283E-5</v>
      </c>
      <c r="W429">
        <v>1.7356016177503264E-5</v>
      </c>
      <c r="X429">
        <v>1.7392663940625218E-5</v>
      </c>
      <c r="Y429">
        <v>8.4586447646750607E-6</v>
      </c>
      <c r="Z429">
        <v>8.4586447646750607E-6</v>
      </c>
      <c r="AA429">
        <v>3.7041161347173278E-6</v>
      </c>
      <c r="AB429">
        <v>3.7959996114628189E-6</v>
      </c>
      <c r="AC429">
        <v>-9.8144966228136402E-5</v>
      </c>
      <c r="AD429">
        <v>-6.3941830934033389E-5</v>
      </c>
      <c r="AE429">
        <v>-4.5261180205397045E-5</v>
      </c>
      <c r="AF429">
        <v>-1.072556081969378E-4</v>
      </c>
      <c r="AG429">
        <v>3.9006406232118262E-5</v>
      </c>
      <c r="AH429">
        <v>-1.741432980550739E-5</v>
      </c>
      <c r="AI429">
        <v>1.9941913648777732E-5</v>
      </c>
      <c r="AJ429">
        <v>2.2864791097737536E-4</v>
      </c>
      <c r="AK429">
        <v>-3.0843055451991173E-5</v>
      </c>
    </row>
    <row r="430" spans="1:37">
      <c r="A430" s="788">
        <v>44454</v>
      </c>
      <c r="B430">
        <v>1.176646585250811E-5</v>
      </c>
      <c r="C430">
        <v>1.204069784798662E-5</v>
      </c>
      <c r="D430">
        <v>1.2142737660257694E-5</v>
      </c>
      <c r="E430">
        <v>1.0072340235987553E-5</v>
      </c>
      <c r="F430">
        <v>1.0147332154241438E-5</v>
      </c>
      <c r="G430">
        <v>1.6664391582011718E-5</v>
      </c>
      <c r="H430">
        <v>1.8534163532717684E-5</v>
      </c>
      <c r="I430">
        <v>4.3415254545863036E-6</v>
      </c>
      <c r="J430">
        <v>9.366420035468082E-6</v>
      </c>
      <c r="K430">
        <v>7.8826525229089835E-6</v>
      </c>
      <c r="L430">
        <v>2.3243177743097479E-6</v>
      </c>
      <c r="M430">
        <v>1.0504269100374586E-5</v>
      </c>
      <c r="N430">
        <v>1.4613480348134545E-5</v>
      </c>
      <c r="O430">
        <v>1.0478578410726413E-5</v>
      </c>
      <c r="P430">
        <v>9.5138366852935971E-6</v>
      </c>
      <c r="Q430">
        <v>1.3332904087135945E-5</v>
      </c>
      <c r="R430">
        <v>1.8606416816933092E-5</v>
      </c>
      <c r="S430">
        <v>1.9010937099207317E-5</v>
      </c>
      <c r="T430">
        <v>1.9091617795253591E-5</v>
      </c>
      <c r="U430">
        <v>1.9172224357815182E-5</v>
      </c>
      <c r="V430">
        <v>2.8133220495101256E-5</v>
      </c>
      <c r="W430">
        <v>1.7356016177503264E-5</v>
      </c>
      <c r="X430">
        <v>1.7392663940625218E-5</v>
      </c>
      <c r="Y430">
        <v>8.4586447646750607E-6</v>
      </c>
      <c r="Z430">
        <v>8.4586447646750607E-6</v>
      </c>
      <c r="AA430">
        <v>3.7041161347173278E-6</v>
      </c>
      <c r="AB430">
        <v>3.7959996114628189E-6</v>
      </c>
      <c r="AC430">
        <v>1.5912020066258248E-4</v>
      </c>
      <c r="AD430">
        <v>-1.1028319426842348E-6</v>
      </c>
      <c r="AE430">
        <v>4.3976816658425347E-5</v>
      </c>
      <c r="AF430">
        <v>5.6397511447831008E-5</v>
      </c>
      <c r="AG430">
        <v>2.2302716787812039E-5</v>
      </c>
      <c r="AH430">
        <v>9.81938621363998E-5</v>
      </c>
      <c r="AI430">
        <v>-3.8459420687637638E-5</v>
      </c>
      <c r="AJ430">
        <v>1.3141290013707341E-5</v>
      </c>
      <c r="AK430">
        <v>4.3944251724781229E-5</v>
      </c>
    </row>
    <row r="431" spans="1:37">
      <c r="A431" s="788">
        <v>44455</v>
      </c>
      <c r="B431">
        <v>1.176646585250811E-5</v>
      </c>
      <c r="C431">
        <v>1.204069784798662E-5</v>
      </c>
      <c r="D431">
        <v>1.2142737660257694E-5</v>
      </c>
      <c r="E431">
        <v>1.0072340235987553E-5</v>
      </c>
      <c r="F431">
        <v>1.0147332154241438E-5</v>
      </c>
      <c r="G431">
        <v>1.6713527399829786E-5</v>
      </c>
      <c r="H431">
        <v>2.8295786208215643E-5</v>
      </c>
      <c r="I431">
        <v>1.4693813629865814E-5</v>
      </c>
      <c r="J431">
        <v>1.0005487603473284E-5</v>
      </c>
      <c r="K431">
        <v>8.1226945689138579E-6</v>
      </c>
      <c r="L431">
        <v>7.7859824150209538E-6</v>
      </c>
      <c r="M431">
        <v>4.2866812133638637E-6</v>
      </c>
      <c r="N431">
        <v>8.9116929920578521E-6</v>
      </c>
      <c r="O431">
        <v>1.1209857283240865E-5</v>
      </c>
      <c r="P431">
        <v>9.5138366852935971E-6</v>
      </c>
      <c r="Q431">
        <v>7.8063390214708759E-6</v>
      </c>
      <c r="R431">
        <v>1.8606416816933092E-5</v>
      </c>
      <c r="S431">
        <v>1.9010937099207317E-5</v>
      </c>
      <c r="T431">
        <v>1.9091617795253591E-5</v>
      </c>
      <c r="U431">
        <v>1.9172224357815182E-5</v>
      </c>
      <c r="V431">
        <v>-3.7635680724423588E-5</v>
      </c>
      <c r="W431">
        <v>1.7356016177503264E-5</v>
      </c>
      <c r="X431">
        <v>1.7392663940625218E-5</v>
      </c>
      <c r="Y431">
        <v>8.4586447646750607E-6</v>
      </c>
      <c r="Z431">
        <v>8.4586447646750607E-6</v>
      </c>
      <c r="AA431">
        <v>3.7041161347173278E-6</v>
      </c>
      <c r="AB431">
        <v>3.7959996114628189E-6</v>
      </c>
      <c r="AC431">
        <v>-1.6186119623784467E-5</v>
      </c>
      <c r="AD431">
        <v>1.0879150354944911E-4</v>
      </c>
      <c r="AE431">
        <v>7.1955919430621859E-5</v>
      </c>
      <c r="AF431">
        <v>-1.8652171680813568E-5</v>
      </c>
      <c r="AG431">
        <v>4.6380964107228808E-6</v>
      </c>
      <c r="AH431">
        <v>-1.3932968484969833E-5</v>
      </c>
      <c r="AI431">
        <v>-8.2994336241514204E-5</v>
      </c>
      <c r="AJ431">
        <v>-2.4120539144601995E-4</v>
      </c>
      <c r="AK431">
        <v>-2.0385099264561559E-5</v>
      </c>
    </row>
    <row r="432" spans="1:37">
      <c r="A432" s="788">
        <v>44456</v>
      </c>
      <c r="B432">
        <v>1.176646585250811E-5</v>
      </c>
      <c r="C432">
        <v>1.204069784798662E-5</v>
      </c>
      <c r="D432">
        <v>1.2142737660257694E-5</v>
      </c>
      <c r="E432">
        <v>1.0072340235987553E-5</v>
      </c>
      <c r="F432">
        <v>1.0147332154241438E-5</v>
      </c>
      <c r="G432">
        <v>1.6162685658017039E-5</v>
      </c>
      <c r="H432">
        <v>7.1459586874254905E-6</v>
      </c>
      <c r="I432">
        <v>1.4874329696370125E-5</v>
      </c>
      <c r="J432">
        <v>2.9783221560819583E-6</v>
      </c>
      <c r="K432">
        <v>8.0099401208428842E-6</v>
      </c>
      <c r="L432">
        <v>9.3317995203733528E-6</v>
      </c>
      <c r="M432">
        <v>9.5832218372663651E-6</v>
      </c>
      <c r="N432">
        <v>5.8334007879409455E-6</v>
      </c>
      <c r="O432">
        <v>1.0577088816951631E-5</v>
      </c>
      <c r="P432">
        <v>9.5138366852935971E-6</v>
      </c>
      <c r="Q432">
        <v>1.3993902940093507E-5</v>
      </c>
      <c r="R432">
        <v>1.8606416816933092E-5</v>
      </c>
      <c r="S432">
        <v>1.9010937099207317E-5</v>
      </c>
      <c r="T432">
        <v>1.9091617795253591E-5</v>
      </c>
      <c r="U432">
        <v>1.9172224357815182E-5</v>
      </c>
      <c r="V432">
        <v>-4.244136151033007E-5</v>
      </c>
      <c r="W432">
        <v>1.7356016177503264E-5</v>
      </c>
      <c r="X432">
        <v>1.7392663940625218E-5</v>
      </c>
      <c r="Y432">
        <v>8.4586447646750607E-6</v>
      </c>
      <c r="Z432">
        <v>8.4586447646750607E-6</v>
      </c>
      <c r="AA432">
        <v>3.7041161347173278E-6</v>
      </c>
      <c r="AB432">
        <v>3.7959996114628189E-6</v>
      </c>
      <c r="AC432">
        <v>-1.2628117152420072E-4</v>
      </c>
      <c r="AD432">
        <v>1.5698454841258649E-4</v>
      </c>
      <c r="AE432">
        <v>-4.3293204696689958E-5</v>
      </c>
      <c r="AF432">
        <v>-9.1185119594208724E-5</v>
      </c>
      <c r="AG432">
        <v>-3.7580589523913412E-5</v>
      </c>
      <c r="AH432">
        <v>-2.4437964561321301E-5</v>
      </c>
      <c r="AI432">
        <v>-1.7484703623328325E-4</v>
      </c>
      <c r="AJ432">
        <v>-2.9865565173380629E-4</v>
      </c>
      <c r="AK432">
        <v>-5.5644288351607285E-5</v>
      </c>
    </row>
    <row r="433" spans="1:37">
      <c r="A433" s="788">
        <v>44459</v>
      </c>
      <c r="B433">
        <v>1.176646585250811E-5</v>
      </c>
      <c r="C433">
        <v>1.204069784798662E-5</v>
      </c>
      <c r="D433">
        <v>1.2142737660257694E-5</v>
      </c>
      <c r="E433">
        <v>1.0072340235987553E-5</v>
      </c>
      <c r="F433">
        <v>1.0147332154241438E-5</v>
      </c>
      <c r="G433">
        <v>1.6520852231323602E-5</v>
      </c>
      <c r="H433">
        <v>2.8228067156268822E-5</v>
      </c>
      <c r="I433">
        <v>1.5306670346626561E-5</v>
      </c>
      <c r="J433">
        <v>-4.9600927876014115E-6</v>
      </c>
      <c r="K433">
        <v>8.040477747562137E-6</v>
      </c>
      <c r="L433">
        <v>1.1307286557092767E-5</v>
      </c>
      <c r="M433">
        <v>-1.8292771788367191E-6</v>
      </c>
      <c r="N433">
        <v>1.0212038219020771E-5</v>
      </c>
      <c r="O433">
        <v>1.2184499035548413E-5</v>
      </c>
      <c r="P433">
        <v>9.5138366852935971E-6</v>
      </c>
      <c r="Q433">
        <v>2.360640351592025E-5</v>
      </c>
      <c r="R433">
        <v>1.8606416816933092E-5</v>
      </c>
      <c r="S433">
        <v>1.9010937099207317E-5</v>
      </c>
      <c r="T433">
        <v>1.9091617795253591E-5</v>
      </c>
      <c r="U433">
        <v>1.9172224357815182E-5</v>
      </c>
      <c r="V433">
        <v>1.3840154377905202E-5</v>
      </c>
      <c r="W433">
        <v>1.7356016177503264E-5</v>
      </c>
      <c r="X433">
        <v>1.7392663940625218E-5</v>
      </c>
      <c r="Y433">
        <v>8.4586447646750607E-6</v>
      </c>
      <c r="Z433">
        <v>8.4586447646750607E-6</v>
      </c>
      <c r="AA433">
        <v>3.7041161347173278E-6</v>
      </c>
      <c r="AB433">
        <v>3.7959996114628189E-6</v>
      </c>
      <c r="AC433">
        <v>-1.3215064291529355E-4</v>
      </c>
      <c r="AD433">
        <v>-1.4794383764026031E-4</v>
      </c>
      <c r="AE433">
        <v>-9.8492139878089693E-5</v>
      </c>
      <c r="AF433">
        <v>-1.8061033098225321E-4</v>
      </c>
      <c r="AG433">
        <v>-2.9121053764619155E-5</v>
      </c>
      <c r="AH433">
        <v>-4.7983026311260167E-6</v>
      </c>
      <c r="AI433">
        <v>-2.5663677341713711E-4</v>
      </c>
      <c r="AJ433">
        <v>-6.8747774717562717E-4</v>
      </c>
      <c r="AK433">
        <v>-7.4446724292930318E-5</v>
      </c>
    </row>
    <row r="434" spans="1:37">
      <c r="A434" s="788">
        <v>44460</v>
      </c>
      <c r="B434">
        <v>1.176646585250811E-5</v>
      </c>
      <c r="C434">
        <v>1.204069784798662E-5</v>
      </c>
      <c r="D434">
        <v>1.2142737660257694E-5</v>
      </c>
      <c r="E434">
        <v>1.0072340235987553E-5</v>
      </c>
      <c r="F434">
        <v>1.0147332154241438E-5</v>
      </c>
      <c r="G434">
        <v>1.2218238489055011E-5</v>
      </c>
      <c r="H434">
        <v>1.7250417796648775E-5</v>
      </c>
      <c r="I434">
        <v>1.401952295498603E-5</v>
      </c>
      <c r="J434">
        <v>1.685123661883381E-6</v>
      </c>
      <c r="K434">
        <v>8.3242364417628788E-6</v>
      </c>
      <c r="L434">
        <v>7.2025746032920779E-6</v>
      </c>
      <c r="M434">
        <v>1.2396645646720117E-5</v>
      </c>
      <c r="N434">
        <v>6.0850636760449109E-6</v>
      </c>
      <c r="O434">
        <v>1.0830656494157154E-5</v>
      </c>
      <c r="P434">
        <v>9.5138366852935971E-6</v>
      </c>
      <c r="Q434">
        <v>8.4172100290729189E-6</v>
      </c>
      <c r="R434">
        <v>1.8606416816933092E-5</v>
      </c>
      <c r="S434">
        <v>1.9010937099207317E-5</v>
      </c>
      <c r="T434">
        <v>1.9091617795253591E-5</v>
      </c>
      <c r="U434">
        <v>1.9172224357815182E-5</v>
      </c>
      <c r="V434">
        <v>5.8245898002956327E-5</v>
      </c>
      <c r="W434">
        <v>1.7356016177503264E-5</v>
      </c>
      <c r="X434">
        <v>1.7392663940625218E-5</v>
      </c>
      <c r="Y434">
        <v>8.4586447646750607E-6</v>
      </c>
      <c r="Z434">
        <v>8.4586447646750607E-6</v>
      </c>
      <c r="AA434">
        <v>3.7041161347173278E-6</v>
      </c>
      <c r="AB434">
        <v>3.7959996114628189E-6</v>
      </c>
      <c r="AC434">
        <v>4.4990839912173457E-5</v>
      </c>
      <c r="AD434">
        <v>-1.6878576130888168E-5</v>
      </c>
      <c r="AE434">
        <v>1.5183969990417713E-5</v>
      </c>
      <c r="AF434">
        <v>4.1581983093119673E-6</v>
      </c>
      <c r="AG434">
        <v>-9.8930165421173836E-6</v>
      </c>
      <c r="AH434">
        <v>-7.6350770083011274E-6</v>
      </c>
      <c r="AI434">
        <v>8.6699550301918567E-5</v>
      </c>
      <c r="AJ434">
        <v>1.8606900184339747E-4</v>
      </c>
      <c r="AK434">
        <v>-5.2050251502216983E-6</v>
      </c>
    </row>
    <row r="435" spans="1:37">
      <c r="A435" s="788">
        <v>44461</v>
      </c>
      <c r="B435">
        <v>1.176646585250811E-5</v>
      </c>
      <c r="C435">
        <v>1.204069784798662E-5</v>
      </c>
      <c r="D435">
        <v>1.2142737660257694E-5</v>
      </c>
      <c r="E435">
        <v>1.0072340235987553E-5</v>
      </c>
      <c r="F435">
        <v>1.0147332154241438E-5</v>
      </c>
      <c r="G435">
        <v>1.6258196061428976E-5</v>
      </c>
      <c r="H435">
        <v>1.6742476019881282E-5</v>
      </c>
      <c r="I435">
        <v>1.7680295260169033E-5</v>
      </c>
      <c r="J435">
        <v>2.0298926560889186E-5</v>
      </c>
      <c r="K435">
        <v>9.2241304435674468E-6</v>
      </c>
      <c r="L435">
        <v>4.5497232746754437E-6</v>
      </c>
      <c r="M435">
        <v>1.0886926431010125E-5</v>
      </c>
      <c r="N435">
        <v>8.1280345660104568E-6</v>
      </c>
      <c r="O435">
        <v>1.0832040896637807E-5</v>
      </c>
      <c r="P435">
        <v>9.5138366852935971E-6</v>
      </c>
      <c r="Q435">
        <v>1.3384229158162953E-5</v>
      </c>
      <c r="R435">
        <v>1.8606416816933092E-5</v>
      </c>
      <c r="S435">
        <v>1.9010937099207317E-5</v>
      </c>
      <c r="T435">
        <v>1.9091617795253591E-5</v>
      </c>
      <c r="U435">
        <v>1.9172224357815182E-5</v>
      </c>
      <c r="V435">
        <v>2.7229952909508805E-6</v>
      </c>
      <c r="W435">
        <v>1.7356016177503264E-5</v>
      </c>
      <c r="X435">
        <v>1.7392663940625218E-5</v>
      </c>
      <c r="Y435">
        <v>8.4586447646750607E-6</v>
      </c>
      <c r="Z435">
        <v>8.4586447646750607E-6</v>
      </c>
      <c r="AA435">
        <v>3.7041161347173278E-6</v>
      </c>
      <c r="AB435">
        <v>3.7959996114628189E-6</v>
      </c>
      <c r="AC435">
        <v>1.6482586851308546E-4</v>
      </c>
      <c r="AD435">
        <v>7.6542401983853431E-5</v>
      </c>
      <c r="AE435">
        <v>4.2329157153220281E-5</v>
      </c>
      <c r="AF435">
        <v>3.4945156822258072E-5</v>
      </c>
      <c r="AG435">
        <v>6.0020911419864654E-5</v>
      </c>
      <c r="AH435">
        <v>1.8005137986523145E-5</v>
      </c>
      <c r="AI435">
        <v>1.7879355494542447E-4</v>
      </c>
      <c r="AJ435">
        <v>2.8809864808941875E-4</v>
      </c>
      <c r="AK435">
        <v>5.7802710083969536E-5</v>
      </c>
    </row>
    <row r="436" spans="1:37">
      <c r="A436" s="788">
        <v>44462</v>
      </c>
      <c r="B436">
        <v>1.3984530756000273E-5</v>
      </c>
      <c r="C436">
        <v>1.4310457489066948E-5</v>
      </c>
      <c r="D436">
        <v>1.4431732552533617E-5</v>
      </c>
      <c r="E436">
        <v>1.1515074949909376E-5</v>
      </c>
      <c r="F436">
        <v>1.1590069684964986E-5</v>
      </c>
      <c r="G436">
        <v>1.7737643729617503E-5</v>
      </c>
      <c r="H436">
        <v>1.5279981151337551E-5</v>
      </c>
      <c r="I436">
        <v>1.5850946299190126E-5</v>
      </c>
      <c r="J436">
        <v>1.5278739596288914E-5</v>
      </c>
      <c r="K436">
        <v>9.2648214276493953E-6</v>
      </c>
      <c r="L436">
        <v>1.6281389766976417E-5</v>
      </c>
      <c r="M436">
        <v>3.4149975434047522E-6</v>
      </c>
      <c r="N436">
        <v>7.5253193641344751E-6</v>
      </c>
      <c r="O436">
        <v>1.0824177489624276E-5</v>
      </c>
      <c r="P436">
        <v>1.0716157690538353E-5</v>
      </c>
      <c r="Q436">
        <v>1.2744739285878382E-5</v>
      </c>
      <c r="R436">
        <v>1.8606416816933092E-5</v>
      </c>
      <c r="S436">
        <v>1.9010937099207317E-5</v>
      </c>
      <c r="T436">
        <v>1.9091617795253591E-5</v>
      </c>
      <c r="U436">
        <v>1.9172224357815182E-5</v>
      </c>
      <c r="V436">
        <v>-6.817389152694187E-5</v>
      </c>
      <c r="W436">
        <v>1.7356016177503264E-5</v>
      </c>
      <c r="X436">
        <v>1.7392663940625218E-5</v>
      </c>
      <c r="Y436">
        <v>8.4586447646750607E-6</v>
      </c>
      <c r="Z436">
        <v>8.4586447646750607E-6</v>
      </c>
      <c r="AA436">
        <v>3.7041161347173278E-6</v>
      </c>
      <c r="AB436">
        <v>3.7959996114628189E-6</v>
      </c>
      <c r="AC436">
        <v>1.987616022692207E-4</v>
      </c>
      <c r="AD436">
        <v>1.8791146604661414E-4</v>
      </c>
      <c r="AE436">
        <v>1.7012937179681221E-4</v>
      </c>
      <c r="AF436">
        <v>1.3835793367095173E-4</v>
      </c>
      <c r="AG436">
        <v>5.3899955935172715E-5</v>
      </c>
      <c r="AH436">
        <v>1.0153702548669764E-5</v>
      </c>
      <c r="AI436">
        <v>1.5444554471518489E-4</v>
      </c>
      <c r="AJ436">
        <v>2.4845789629868723E-4</v>
      </c>
      <c r="AK436">
        <v>6.1163613093642163E-5</v>
      </c>
    </row>
    <row r="437" spans="1:37">
      <c r="A437" s="788">
        <v>44463</v>
      </c>
      <c r="B437">
        <v>1.3984530756000273E-5</v>
      </c>
      <c r="C437">
        <v>1.4310457489066948E-5</v>
      </c>
      <c r="D437">
        <v>1.4431732552533617E-5</v>
      </c>
      <c r="E437">
        <v>1.1515074949909376E-5</v>
      </c>
      <c r="F437">
        <v>1.1590069684964986E-5</v>
      </c>
      <c r="G437">
        <v>1.9559989232220688E-5</v>
      </c>
      <c r="H437">
        <v>1.4974430197314347E-5</v>
      </c>
      <c r="I437">
        <v>1.608002605929215E-5</v>
      </c>
      <c r="J437">
        <v>7.5484619482267595E-6</v>
      </c>
      <c r="K437">
        <v>7.6335628592516977E-6</v>
      </c>
      <c r="L437">
        <v>6.8560405129005634E-6</v>
      </c>
      <c r="M437">
        <v>7.3460746198406923E-6</v>
      </c>
      <c r="N437">
        <v>8.6025616728591103E-6</v>
      </c>
      <c r="O437">
        <v>1.2092355877449279E-5</v>
      </c>
      <c r="P437">
        <v>1.0716157690538353E-5</v>
      </c>
      <c r="Q437">
        <v>6.9477833365780842E-6</v>
      </c>
      <c r="R437">
        <v>1.8606416816933092E-5</v>
      </c>
      <c r="S437">
        <v>1.9010937099207317E-5</v>
      </c>
      <c r="T437">
        <v>1.9091617795253591E-5</v>
      </c>
      <c r="U437">
        <v>1.9172224357815182E-5</v>
      </c>
      <c r="V437">
        <v>1.4079595425764427E-7</v>
      </c>
      <c r="W437">
        <v>1.7356016177503264E-5</v>
      </c>
      <c r="X437">
        <v>1.7392663940625218E-5</v>
      </c>
      <c r="Y437">
        <v>8.4586447646750607E-6</v>
      </c>
      <c r="Z437">
        <v>8.4586447646750607E-6</v>
      </c>
      <c r="AA437">
        <v>3.7041161347173278E-6</v>
      </c>
      <c r="AB437">
        <v>3.7959996114628189E-6</v>
      </c>
      <c r="AC437">
        <v>3.7552438374754976E-5</v>
      </c>
      <c r="AD437">
        <v>1.4568447092051519E-4</v>
      </c>
      <c r="AE437">
        <v>5.4949939403359238E-5</v>
      </c>
      <c r="AF437">
        <v>3.6281782567187952E-5</v>
      </c>
      <c r="AG437">
        <v>3.469587870821078E-5</v>
      </c>
      <c r="AH437">
        <v>1.165159227796142E-6</v>
      </c>
      <c r="AI437">
        <v>-3.7777394099454135E-5</v>
      </c>
      <c r="AJ437">
        <v>-1.0576213702426785E-4</v>
      </c>
      <c r="AK437">
        <v>8.8921766418181843E-6</v>
      </c>
    </row>
    <row r="438" spans="1:37">
      <c r="A438" s="788">
        <v>44466</v>
      </c>
      <c r="B438">
        <v>1.3984530756000273E-5</v>
      </c>
      <c r="C438">
        <v>1.4310457489066948E-5</v>
      </c>
      <c r="D438">
        <v>1.4431732552533617E-5</v>
      </c>
      <c r="E438">
        <v>1.1515074949909376E-5</v>
      </c>
      <c r="F438">
        <v>1.1590069684964986E-5</v>
      </c>
      <c r="G438">
        <v>1.9542151339905445E-5</v>
      </c>
      <c r="H438">
        <v>1.3865330742426351E-5</v>
      </c>
      <c r="I438">
        <v>1.683495867679312E-5</v>
      </c>
      <c r="J438">
        <v>2.5207305696284266E-5</v>
      </c>
      <c r="K438">
        <v>7.675271680767537E-6</v>
      </c>
      <c r="L438">
        <v>-7.195009289091559E-6</v>
      </c>
      <c r="M438">
        <v>8.0290836427082014E-6</v>
      </c>
      <c r="N438">
        <v>8.1722856418650743E-6</v>
      </c>
      <c r="O438">
        <v>1.3429771488269182E-5</v>
      </c>
      <c r="P438">
        <v>1.0716157690538353E-5</v>
      </c>
      <c r="Q438">
        <v>2.1648028221875395E-5</v>
      </c>
      <c r="R438">
        <v>1.8606416816933092E-5</v>
      </c>
      <c r="S438">
        <v>1.9010937099207317E-5</v>
      </c>
      <c r="T438">
        <v>1.9091617795253591E-5</v>
      </c>
      <c r="U438">
        <v>1.9172224357815182E-5</v>
      </c>
      <c r="V438">
        <v>3.8773131530844829E-6</v>
      </c>
      <c r="W438">
        <v>1.7356016177503264E-5</v>
      </c>
      <c r="X438">
        <v>1.7392663940625218E-5</v>
      </c>
      <c r="Y438">
        <v>8.4586447646750607E-6</v>
      </c>
      <c r="Z438">
        <v>8.4586447646750607E-6</v>
      </c>
      <c r="AA438">
        <v>3.7041161347173278E-6</v>
      </c>
      <c r="AB438">
        <v>3.7959996114628189E-6</v>
      </c>
      <c r="AC438">
        <v>1.2407936388104113E-4</v>
      </c>
      <c r="AD438">
        <v>7.8071684509517514E-5</v>
      </c>
      <c r="AE438">
        <v>5.2997189839643077E-5</v>
      </c>
      <c r="AF438">
        <v>-2.6312401208644644E-5</v>
      </c>
      <c r="AG438">
        <v>-1.2552785193103988E-5</v>
      </c>
      <c r="AH438">
        <v>-3.5550526348102632E-5</v>
      </c>
      <c r="AI438">
        <v>-3.4563570202411635E-5</v>
      </c>
      <c r="AJ438">
        <v>6.9804674391704682E-5</v>
      </c>
      <c r="AK438">
        <v>-1.7517134075554219E-5</v>
      </c>
    </row>
    <row r="439" spans="1:37">
      <c r="A439" s="788">
        <v>44467</v>
      </c>
      <c r="B439">
        <v>1.3984530756000273E-5</v>
      </c>
      <c r="C439">
        <v>1.4310457489066948E-5</v>
      </c>
      <c r="D439">
        <v>1.4431732552533617E-5</v>
      </c>
      <c r="E439">
        <v>1.1515074949909376E-5</v>
      </c>
      <c r="F439">
        <v>1.1590069684964986E-5</v>
      </c>
      <c r="G439">
        <v>2.85957588096295E-5</v>
      </c>
      <c r="H439">
        <v>1.8733781634529123E-5</v>
      </c>
      <c r="I439">
        <v>1.8302079206726774E-5</v>
      </c>
      <c r="J439">
        <v>-2.988392573206511E-6</v>
      </c>
      <c r="K439">
        <v>9.0470706347218772E-6</v>
      </c>
      <c r="L439">
        <v>2.5224375033019442E-5</v>
      </c>
      <c r="M439">
        <v>5.695497588624221E-6</v>
      </c>
      <c r="N439">
        <v>9.8125830495916954E-6</v>
      </c>
      <c r="O439">
        <v>1.1716498595170321E-5</v>
      </c>
      <c r="P439">
        <v>1.0716157690538353E-5</v>
      </c>
      <c r="Q439">
        <v>1.1813296682106512E-5</v>
      </c>
      <c r="R439">
        <v>1.8606416816933092E-5</v>
      </c>
      <c r="S439">
        <v>1.9010937099207317E-5</v>
      </c>
      <c r="T439">
        <v>1.9091617795253591E-5</v>
      </c>
      <c r="U439">
        <v>1.9172224357815182E-5</v>
      </c>
      <c r="V439">
        <v>-2.0620213350513342E-5</v>
      </c>
      <c r="W439">
        <v>1.7356016177503264E-5</v>
      </c>
      <c r="X439">
        <v>1.7392663940625218E-5</v>
      </c>
      <c r="Y439">
        <v>8.4586447646750607E-6</v>
      </c>
      <c r="Z439">
        <v>8.4586447646750607E-6</v>
      </c>
      <c r="AA439">
        <v>3.7041161347173278E-6</v>
      </c>
      <c r="AB439">
        <v>3.7959996114628189E-6</v>
      </c>
      <c r="AC439">
        <v>-1.3118312962243085E-5</v>
      </c>
      <c r="AD439">
        <v>1.9888116069856078E-4</v>
      </c>
      <c r="AE439">
        <v>3.5723618078631337E-6</v>
      </c>
      <c r="AF439">
        <v>-2.1805673780648239E-4</v>
      </c>
      <c r="AG439">
        <v>-2.6280683380798255E-5</v>
      </c>
      <c r="AH439">
        <v>-1.3641407827665875E-5</v>
      </c>
      <c r="AI439">
        <v>-2.7915517010756454E-4</v>
      </c>
      <c r="AJ439">
        <v>-4.2688963900974487E-4</v>
      </c>
      <c r="AK439">
        <v>-9.1202135448081867E-5</v>
      </c>
    </row>
    <row r="440" spans="1:37">
      <c r="A440" s="788">
        <v>44468</v>
      </c>
      <c r="B440">
        <v>1.3984530756000273E-5</v>
      </c>
      <c r="C440">
        <v>1.4310457489066948E-5</v>
      </c>
      <c r="D440">
        <v>1.4431732552533617E-5</v>
      </c>
      <c r="E440">
        <v>1.1515074949909376E-5</v>
      </c>
      <c r="F440">
        <v>1.1590069684964986E-5</v>
      </c>
      <c r="G440">
        <v>1.7796954593919167E-5</v>
      </c>
      <c r="H440">
        <v>1.4660819493367682E-5</v>
      </c>
      <c r="I440">
        <v>1.9799745708453996E-5</v>
      </c>
      <c r="J440">
        <v>6.9555277134725205E-6</v>
      </c>
      <c r="K440">
        <v>8.933985399340827E-6</v>
      </c>
      <c r="L440">
        <v>9.5851030962592185E-6</v>
      </c>
      <c r="M440">
        <v>1.4007327079929156E-5</v>
      </c>
      <c r="N440">
        <v>7.6969885893504406E-6</v>
      </c>
      <c r="O440">
        <v>1.2443389959628349E-5</v>
      </c>
      <c r="P440">
        <v>1.0716157690538353E-5</v>
      </c>
      <c r="Q440">
        <v>1.3939836097534909E-5</v>
      </c>
      <c r="R440">
        <v>1.8606416816933092E-5</v>
      </c>
      <c r="S440">
        <v>1.9010937099207317E-5</v>
      </c>
      <c r="T440">
        <v>1.9091617795253591E-5</v>
      </c>
      <c r="U440">
        <v>1.9172224357815182E-5</v>
      </c>
      <c r="V440">
        <v>2.0838379405894173E-5</v>
      </c>
      <c r="W440">
        <v>1.7356016177503264E-5</v>
      </c>
      <c r="X440">
        <v>1.7392663940625218E-5</v>
      </c>
      <c r="Y440">
        <v>8.4586447646750607E-6</v>
      </c>
      <c r="Z440">
        <v>8.4586447646750607E-6</v>
      </c>
      <c r="AA440">
        <v>3.7041161347173278E-6</v>
      </c>
      <c r="AB440">
        <v>3.7959996114628189E-6</v>
      </c>
      <c r="AC440">
        <v>-2.9959506074345167E-6</v>
      </c>
      <c r="AD440">
        <v>6.6717845235003684E-5</v>
      </c>
      <c r="AE440">
        <v>2.737634823170021E-5</v>
      </c>
      <c r="AF440">
        <v>1.8272497857374505E-5</v>
      </c>
      <c r="AG440">
        <v>2.43869449897427E-5</v>
      </c>
      <c r="AH440">
        <v>-3.3628826496379104E-7</v>
      </c>
      <c r="AI440">
        <v>3.7532564629536579E-5</v>
      </c>
      <c r="AJ440">
        <v>2.0940613561115652E-6</v>
      </c>
      <c r="AK440">
        <v>9.5159482323781133E-6</v>
      </c>
    </row>
    <row r="441" spans="1:37">
      <c r="A441" s="788">
        <v>44469</v>
      </c>
      <c r="B441">
        <v>1.3984530756000273E-5</v>
      </c>
      <c r="C441">
        <v>1.4310457489066948E-5</v>
      </c>
      <c r="D441">
        <v>1.4431732552533617E-5</v>
      </c>
      <c r="E441">
        <v>1.1515074949909376E-5</v>
      </c>
      <c r="F441">
        <v>1.1590069684964986E-5</v>
      </c>
      <c r="G441">
        <v>1.7916426668236342E-5</v>
      </c>
      <c r="H441">
        <v>1.7568428418682913E-5</v>
      </c>
      <c r="I441">
        <v>1.6461208550533966E-5</v>
      </c>
      <c r="J441">
        <v>6.4477580359834974E-6</v>
      </c>
      <c r="K441">
        <v>7.5467488030142253E-6</v>
      </c>
      <c r="L441">
        <v>1.4235650578723381E-5</v>
      </c>
      <c r="M441">
        <v>8.0323989935095594E-6</v>
      </c>
      <c r="N441">
        <v>1.90267471487914E-5</v>
      </c>
      <c r="O441">
        <v>1.2089661941622865E-5</v>
      </c>
      <c r="P441">
        <v>1.0716157690538353E-5</v>
      </c>
      <c r="Q441">
        <v>1.1914988643987101E-5</v>
      </c>
      <c r="R441">
        <v>1.8606416816933092E-5</v>
      </c>
      <c r="S441">
        <v>1.9010937099207317E-5</v>
      </c>
      <c r="T441">
        <v>1.9091617795253591E-5</v>
      </c>
      <c r="U441">
        <v>1.9172224357815182E-5</v>
      </c>
      <c r="V441">
        <v>-6.6701700513913665E-5</v>
      </c>
      <c r="W441">
        <v>1.7356016177503264E-5</v>
      </c>
      <c r="X441">
        <v>1.7392663940625218E-5</v>
      </c>
      <c r="Y441">
        <v>8.4586447646750607E-6</v>
      </c>
      <c r="Z441">
        <v>8.4586447646750607E-6</v>
      </c>
      <c r="AA441">
        <v>3.7041161347173278E-6</v>
      </c>
      <c r="AB441">
        <v>3.7959996114628189E-6</v>
      </c>
      <c r="AC441">
        <v>8.6055622276182136E-5</v>
      </c>
      <c r="AD441">
        <v>-2.9965031248879727E-5</v>
      </c>
      <c r="AE441">
        <v>-4.835044588135662E-5</v>
      </c>
      <c r="AF441">
        <v>-8.3347984886231191E-5</v>
      </c>
      <c r="AG441">
        <v>2.4018001697883041E-5</v>
      </c>
      <c r="AH441">
        <v>4.1122570615372834E-5</v>
      </c>
      <c r="AI441">
        <v>-1.6045670749524899E-5</v>
      </c>
      <c r="AJ441">
        <v>9.7043341727892646E-5</v>
      </c>
      <c r="AK441">
        <v>-6.535096523606343E-5</v>
      </c>
    </row>
    <row r="442" spans="1:37">
      <c r="A442" s="788">
        <v>44470</v>
      </c>
      <c r="B442">
        <v>1.3984530756000273E-5</v>
      </c>
      <c r="C442">
        <v>1.4310457489066948E-5</v>
      </c>
      <c r="D442">
        <v>1.4431732552533617E-5</v>
      </c>
      <c r="E442">
        <v>1.1515074949909376E-5</v>
      </c>
      <c r="F442">
        <v>1.1590069684964986E-5</v>
      </c>
      <c r="G442">
        <v>2.0025954223058305E-5</v>
      </c>
      <c r="H442">
        <v>1.9068477684169239E-5</v>
      </c>
      <c r="I442">
        <v>1.8510247050841143E-5</v>
      </c>
      <c r="J442">
        <v>6.206979231058085E-6</v>
      </c>
      <c r="K442">
        <v>1.314526358777357E-5</v>
      </c>
      <c r="L442">
        <v>1.1501277853687953E-5</v>
      </c>
      <c r="M442">
        <v>1.3815233628122315E-5</v>
      </c>
      <c r="N442">
        <v>8.9877394214056493E-6</v>
      </c>
      <c r="O442">
        <v>1.2118135839855882E-5</v>
      </c>
      <c r="P442">
        <v>1.0716157690538353E-5</v>
      </c>
      <c r="Q442">
        <v>1.0816324183444693E-5</v>
      </c>
      <c r="R442">
        <v>2.0190050853132748E-5</v>
      </c>
      <c r="S442">
        <v>2.0594600229534966E-5</v>
      </c>
      <c r="T442">
        <v>2.0675286728338183E-5</v>
      </c>
      <c r="U442">
        <v>2.0755899088332088E-5</v>
      </c>
      <c r="V442">
        <v>9.5404874598933989E-5</v>
      </c>
      <c r="W442">
        <v>1.8795715207580167E-5</v>
      </c>
      <c r="X442">
        <v>1.883236560650481E-5</v>
      </c>
      <c r="Y442">
        <v>8.4586447646750607E-6</v>
      </c>
      <c r="Z442">
        <v>8.4586447646750607E-6</v>
      </c>
      <c r="AA442">
        <v>3.7041161347173278E-6</v>
      </c>
      <c r="AB442">
        <v>3.7959996114628189E-6</v>
      </c>
      <c r="AC442">
        <v>1.4710645573645655E-5</v>
      </c>
      <c r="AD442">
        <v>-6.2695749435925937E-5</v>
      </c>
      <c r="AE442">
        <v>1.4216392269637002E-4</v>
      </c>
      <c r="AF442">
        <v>6.550071783128498E-5</v>
      </c>
      <c r="AG442">
        <v>2.9828925505683836E-5</v>
      </c>
      <c r="AH442">
        <v>1.377921789733616E-5</v>
      </c>
      <c r="AI442">
        <v>2.0969153907797635E-4</v>
      </c>
      <c r="AJ442">
        <v>2.7567279119629639E-4</v>
      </c>
      <c r="AK442">
        <v>7.5021907196505254E-5</v>
      </c>
    </row>
    <row r="443" spans="1:37">
      <c r="A443" s="788">
        <v>44473</v>
      </c>
      <c r="B443">
        <v>1.3984530756000273E-5</v>
      </c>
      <c r="C443">
        <v>1.4310457489066948E-5</v>
      </c>
      <c r="D443">
        <v>1.4431732552533617E-5</v>
      </c>
      <c r="E443">
        <v>1.1515074949909376E-5</v>
      </c>
      <c r="F443">
        <v>1.1590069684964986E-5</v>
      </c>
      <c r="G443">
        <v>1.6076148541174007E-5</v>
      </c>
      <c r="H443">
        <v>1.6804805254646736E-5</v>
      </c>
      <c r="I443">
        <v>1.7808302030715596E-5</v>
      </c>
      <c r="J443">
        <v>1.2315489526031343E-7</v>
      </c>
      <c r="K443">
        <v>9.9224891288429272E-6</v>
      </c>
      <c r="L443">
        <v>1.5456432206195813E-5</v>
      </c>
      <c r="M443">
        <v>7.4377280065220934E-6</v>
      </c>
      <c r="N443">
        <v>9.0859061298374405E-6</v>
      </c>
      <c r="O443">
        <v>1.3476618729626466E-5</v>
      </c>
      <c r="P443">
        <v>1.0716157690538353E-5</v>
      </c>
      <c r="Q443">
        <v>2.2079673372935817E-5</v>
      </c>
      <c r="R443">
        <v>2.0190050853132748E-5</v>
      </c>
      <c r="S443">
        <v>2.0594600229534966E-5</v>
      </c>
      <c r="T443">
        <v>2.0675286728338183E-5</v>
      </c>
      <c r="U443">
        <v>2.0755899088332088E-5</v>
      </c>
      <c r="V443">
        <v>-3.4870393595223704E-5</v>
      </c>
      <c r="W443">
        <v>1.8795715207580167E-5</v>
      </c>
      <c r="X443">
        <v>1.883236560650481E-5</v>
      </c>
      <c r="Y443">
        <v>8.4586447646750607E-6</v>
      </c>
      <c r="Z443">
        <v>8.4586447646750607E-6</v>
      </c>
      <c r="AA443">
        <v>3.7041161347173278E-6</v>
      </c>
      <c r="AB443">
        <v>3.7959996114628189E-6</v>
      </c>
      <c r="AC443">
        <v>9.0052328235989967E-5</v>
      </c>
      <c r="AD443">
        <v>7.9580852008664948E-5</v>
      </c>
      <c r="AE443">
        <v>2.887050615640874E-6</v>
      </c>
      <c r="AF443">
        <v>-1.066878760633494E-4</v>
      </c>
      <c r="AG443">
        <v>-3.092908718824061E-5</v>
      </c>
      <c r="AH443">
        <v>-9.8625978545396899E-6</v>
      </c>
      <c r="AI443">
        <v>-2.9581998705632384E-4</v>
      </c>
      <c r="AJ443">
        <v>-4.2466405605534331E-4</v>
      </c>
      <c r="AK443">
        <v>-7.5565945506853027E-5</v>
      </c>
    </row>
    <row r="444" spans="1:37">
      <c r="A444" s="788">
        <v>44474</v>
      </c>
      <c r="B444">
        <v>1.3984530756000273E-5</v>
      </c>
      <c r="C444">
        <v>1.4310457489066948E-5</v>
      </c>
      <c r="D444">
        <v>1.4431732552533617E-5</v>
      </c>
      <c r="E444">
        <v>1.1515074949909376E-5</v>
      </c>
      <c r="F444">
        <v>1.1590069684964986E-5</v>
      </c>
      <c r="G444">
        <v>2.0097538920936131E-5</v>
      </c>
      <c r="H444">
        <v>1.6950350781573319E-5</v>
      </c>
      <c r="I444">
        <v>1.9442479373282139E-5</v>
      </c>
      <c r="J444">
        <v>1.1949125778789949E-5</v>
      </c>
      <c r="K444">
        <v>7.0549651940496005E-6</v>
      </c>
      <c r="L444">
        <v>9.1904465336199335E-6</v>
      </c>
      <c r="M444">
        <v>4.8690975613737919E-6</v>
      </c>
      <c r="N444">
        <v>9.6150181660846104E-6</v>
      </c>
      <c r="O444">
        <v>1.197525419834733E-5</v>
      </c>
      <c r="P444">
        <v>1.0716157690538353E-5</v>
      </c>
      <c r="Q444">
        <v>1.2063642561841447E-5</v>
      </c>
      <c r="R444">
        <v>2.0190050853132748E-5</v>
      </c>
      <c r="S444">
        <v>2.0594600229534966E-5</v>
      </c>
      <c r="T444">
        <v>2.0675286728338183E-5</v>
      </c>
      <c r="U444">
        <v>2.0755899088332088E-5</v>
      </c>
      <c r="V444">
        <v>-3.5962731285653864E-5</v>
      </c>
      <c r="W444">
        <v>1.8795715207580167E-5</v>
      </c>
      <c r="X444">
        <v>1.883236560650481E-5</v>
      </c>
      <c r="Y444">
        <v>8.4586447646750607E-6</v>
      </c>
      <c r="Z444">
        <v>8.4586447646750607E-6</v>
      </c>
      <c r="AA444">
        <v>3.7041161347173278E-6</v>
      </c>
      <c r="AB444">
        <v>3.7959996114628189E-6</v>
      </c>
      <c r="AC444">
        <v>1.1199094371067698E-4</v>
      </c>
      <c r="AD444">
        <v>7.9695483236313935E-5</v>
      </c>
      <c r="AE444">
        <v>1.2290506108090794E-4</v>
      </c>
      <c r="AF444">
        <v>9.0808718526036455E-5</v>
      </c>
      <c r="AG444">
        <v>-2.0869074764695573E-6</v>
      </c>
      <c r="AH444">
        <v>9.1251205724951488E-9</v>
      </c>
      <c r="AI444">
        <v>-5.6907782120296793E-5</v>
      </c>
      <c r="AJ444">
        <v>-5.8324902991338528E-5</v>
      </c>
      <c r="AK444">
        <v>5.2754458471845344E-5</v>
      </c>
    </row>
    <row r="445" spans="1:37">
      <c r="A445" s="788">
        <v>44475</v>
      </c>
      <c r="B445">
        <v>1.3984530756000273E-5</v>
      </c>
      <c r="C445">
        <v>1.4310457489066948E-5</v>
      </c>
      <c r="D445">
        <v>1.4431732552533617E-5</v>
      </c>
      <c r="E445">
        <v>1.1515074949909376E-5</v>
      </c>
      <c r="F445">
        <v>1.1590069684964986E-5</v>
      </c>
      <c r="G445">
        <v>2.0836883680871667E-5</v>
      </c>
      <c r="H445">
        <v>1.4739458759385115E-5</v>
      </c>
      <c r="I445">
        <v>2.0880111452750325E-5</v>
      </c>
      <c r="J445">
        <v>6.6075088527441042E-6</v>
      </c>
      <c r="K445">
        <v>9.2687451930601129E-6</v>
      </c>
      <c r="L445">
        <v>6.1873543988554052E-6</v>
      </c>
      <c r="M445">
        <v>2.0935536163511872E-5</v>
      </c>
      <c r="N445">
        <v>8.2222042153830448E-6</v>
      </c>
      <c r="O445">
        <v>1.4212899416669699E-5</v>
      </c>
      <c r="P445">
        <v>1.0716157690538353E-5</v>
      </c>
      <c r="Q445">
        <v>1.2853334307635577E-5</v>
      </c>
      <c r="R445">
        <v>2.0190050853132748E-5</v>
      </c>
      <c r="S445">
        <v>2.0594600229534966E-5</v>
      </c>
      <c r="T445">
        <v>2.0675286728338183E-5</v>
      </c>
      <c r="U445">
        <v>2.0755899088332088E-5</v>
      </c>
      <c r="V445">
        <v>5.8613185364221561E-5</v>
      </c>
      <c r="W445">
        <v>1.8795715207580167E-5</v>
      </c>
      <c r="X445">
        <v>1.883236560650481E-5</v>
      </c>
      <c r="Y445">
        <v>8.4586447646750607E-6</v>
      </c>
      <c r="Z445">
        <v>8.4586447646750607E-6</v>
      </c>
      <c r="AA445">
        <v>3.7041161347173278E-6</v>
      </c>
      <c r="AB445">
        <v>3.7959996114628189E-6</v>
      </c>
      <c r="AC445">
        <v>-5.2399434329977736E-5</v>
      </c>
      <c r="AD445">
        <v>6.4513593613463313E-5</v>
      </c>
      <c r="AE445">
        <v>3.0602168162446874E-5</v>
      </c>
      <c r="AF445">
        <v>3.266528217544251E-5</v>
      </c>
      <c r="AG445">
        <v>-1.3391284649098001E-5</v>
      </c>
      <c r="AH445">
        <v>-1.5545420921636577E-6</v>
      </c>
      <c r="AI445">
        <v>-2.9961333503067956E-5</v>
      </c>
      <c r="AJ445">
        <v>-3.8514944829567136E-4</v>
      </c>
      <c r="AK445">
        <v>2.2016628442226295E-5</v>
      </c>
    </row>
    <row r="446" spans="1:37">
      <c r="A446" s="788">
        <v>44476</v>
      </c>
      <c r="B446">
        <v>1.3984530756000273E-5</v>
      </c>
      <c r="C446">
        <v>1.4310457489066948E-5</v>
      </c>
      <c r="D446">
        <v>1.4431732552533617E-5</v>
      </c>
      <c r="E446">
        <v>1.1515074949909376E-5</v>
      </c>
      <c r="F446">
        <v>1.1590069684964986E-5</v>
      </c>
      <c r="G446">
        <v>2.466956117427799E-5</v>
      </c>
      <c r="H446">
        <v>1.9296734278326255E-5</v>
      </c>
      <c r="I446">
        <v>2.1790002960911179E-5</v>
      </c>
      <c r="J446">
        <v>1.9408529306303992E-5</v>
      </c>
      <c r="K446">
        <v>7.5877517978710785E-6</v>
      </c>
      <c r="L446">
        <v>1.3265628939234376E-5</v>
      </c>
      <c r="M446">
        <v>5.4752131384191218E-6</v>
      </c>
      <c r="N446">
        <v>1.1244232089194384E-5</v>
      </c>
      <c r="O446">
        <v>1.0569606023864253E-5</v>
      </c>
      <c r="P446">
        <v>1.0716157690538353E-5</v>
      </c>
      <c r="Q446">
        <v>1.4103157384425913E-5</v>
      </c>
      <c r="R446">
        <v>2.0190050853132748E-5</v>
      </c>
      <c r="S446">
        <v>2.0594600229534966E-5</v>
      </c>
      <c r="T446">
        <v>2.0675286728338183E-5</v>
      </c>
      <c r="U446">
        <v>2.0755899088332088E-5</v>
      </c>
      <c r="V446">
        <v>-3.1948922832627738E-5</v>
      </c>
      <c r="W446">
        <v>1.8795715207580167E-5</v>
      </c>
      <c r="X446">
        <v>1.883236560650481E-5</v>
      </c>
      <c r="Y446">
        <v>8.4586447646750607E-6</v>
      </c>
      <c r="Z446">
        <v>8.4586447646750607E-6</v>
      </c>
      <c r="AA446">
        <v>3.7041161347173278E-6</v>
      </c>
      <c r="AB446">
        <v>3.7959996114628189E-6</v>
      </c>
      <c r="AC446">
        <v>9.4180974100160908E-5</v>
      </c>
      <c r="AD446">
        <v>7.9487973294772868E-5</v>
      </c>
      <c r="AE446">
        <v>1.4452108351159509E-6</v>
      </c>
      <c r="AF446">
        <v>9.6333600396780741E-5</v>
      </c>
      <c r="AG446">
        <v>-1.3663205404602642E-5</v>
      </c>
      <c r="AH446">
        <v>-2.5715635343298571E-5</v>
      </c>
      <c r="AI446">
        <v>8.374530924166735E-6</v>
      </c>
      <c r="AJ446">
        <v>-1.3819220977365489E-4</v>
      </c>
      <c r="AK446">
        <v>3.9524232155692121E-5</v>
      </c>
    </row>
    <row r="447" spans="1:37">
      <c r="A447" s="788">
        <v>44477</v>
      </c>
      <c r="B447">
        <v>1.3984530756000273E-5</v>
      </c>
      <c r="C447">
        <v>1.4310457489066948E-5</v>
      </c>
      <c r="D447">
        <v>1.4431732552533617E-5</v>
      </c>
      <c r="E447">
        <v>1.1515074949909376E-5</v>
      </c>
      <c r="F447">
        <v>1.1590069684964986E-5</v>
      </c>
      <c r="G447">
        <v>2.1117759897094859E-5</v>
      </c>
      <c r="H447">
        <v>1.6584623280374445E-5</v>
      </c>
      <c r="I447">
        <v>2.1826633168573153E-4</v>
      </c>
      <c r="J447">
        <v>1.2121564860717628E-5</v>
      </c>
      <c r="K447">
        <v>1.3943295415521106E-5</v>
      </c>
      <c r="L447">
        <v>7.777459021826871E-6</v>
      </c>
      <c r="M447">
        <v>8.6362900486335554E-6</v>
      </c>
      <c r="N447">
        <v>8.8653266403753149E-6</v>
      </c>
      <c r="O447">
        <v>1.2310077497843963E-5</v>
      </c>
      <c r="P447">
        <v>1.0716157690538353E-5</v>
      </c>
      <c r="Q447">
        <v>1.1834532800733655E-5</v>
      </c>
      <c r="R447">
        <v>2.0190050853132748E-5</v>
      </c>
      <c r="S447">
        <v>2.0594600229534966E-5</v>
      </c>
      <c r="T447">
        <v>2.0675286728338183E-5</v>
      </c>
      <c r="U447">
        <v>2.0755899088332088E-5</v>
      </c>
      <c r="V447">
        <v>6.0860873386972889E-5</v>
      </c>
      <c r="W447">
        <v>1.8795715207580167E-5</v>
      </c>
      <c r="X447">
        <v>1.883236560650481E-5</v>
      </c>
      <c r="Y447">
        <v>8.4586447646750607E-6</v>
      </c>
      <c r="Z447">
        <v>8.4586447646750607E-6</v>
      </c>
      <c r="AA447">
        <v>3.7041161347173278E-6</v>
      </c>
      <c r="AB447">
        <v>3.7959996114628189E-6</v>
      </c>
      <c r="AC447">
        <v>1.9184151787027261E-5</v>
      </c>
      <c r="AD447">
        <v>9.2096414606068777E-5</v>
      </c>
      <c r="AE447">
        <v>1.0343619846404085E-4</v>
      </c>
      <c r="AF447">
        <v>-1.4610074865273327E-5</v>
      </c>
      <c r="AG447">
        <v>-1.2796539375090621E-5</v>
      </c>
      <c r="AH447">
        <v>-4.2419773622959237E-6</v>
      </c>
      <c r="AI447">
        <v>1.7256559885078904E-4</v>
      </c>
      <c r="AJ447">
        <v>1.4488255437569152E-4</v>
      </c>
      <c r="AK447">
        <v>-9.8534974521907733E-6</v>
      </c>
    </row>
    <row r="448" spans="1:37">
      <c r="A448" s="788">
        <v>44480</v>
      </c>
      <c r="B448">
        <v>1.3984530756000273E-5</v>
      </c>
      <c r="C448">
        <v>1.4310457489066948E-5</v>
      </c>
      <c r="D448">
        <v>1.4431732552533617E-5</v>
      </c>
      <c r="E448">
        <v>1.1515074949909376E-5</v>
      </c>
      <c r="F448">
        <v>1.1590069684964986E-5</v>
      </c>
      <c r="G448">
        <v>1.7167668997714715E-5</v>
      </c>
      <c r="H448">
        <v>1.6329398587384956E-5</v>
      </c>
      <c r="I448">
        <v>1.485472091784601E-5</v>
      </c>
      <c r="J448">
        <v>5.9161104768747922E-6</v>
      </c>
      <c r="K448">
        <v>8.6550370312693314E-6</v>
      </c>
      <c r="L448">
        <v>1.1144603271992537E-5</v>
      </c>
      <c r="M448">
        <v>2.8977494638525058E-6</v>
      </c>
      <c r="N448">
        <v>6.2986002967477365E-6</v>
      </c>
      <c r="O448">
        <v>1.2961538390761974E-5</v>
      </c>
      <c r="P448">
        <v>1.0716157690538353E-5</v>
      </c>
      <c r="Q448">
        <v>5.4100429465293588E-6</v>
      </c>
      <c r="R448">
        <v>2.0190050853132748E-5</v>
      </c>
      <c r="S448">
        <v>2.0594600229534966E-5</v>
      </c>
      <c r="T448">
        <v>2.0675286728338183E-5</v>
      </c>
      <c r="U448">
        <v>2.0755899088332088E-5</v>
      </c>
      <c r="V448">
        <v>-4.7531805158742341E-5</v>
      </c>
      <c r="W448">
        <v>1.8795715207580167E-5</v>
      </c>
      <c r="X448">
        <v>1.883236560650481E-5</v>
      </c>
      <c r="Y448">
        <v>8.4586447646750607E-6</v>
      </c>
      <c r="Z448">
        <v>8.4586447646750607E-6</v>
      </c>
      <c r="AA448">
        <v>3.7041161347173278E-6</v>
      </c>
      <c r="AB448">
        <v>3.7959996114628189E-6</v>
      </c>
      <c r="AC448">
        <v>6.0687151608401774E-5</v>
      </c>
      <c r="AD448">
        <v>1.6044518567152611E-4</v>
      </c>
      <c r="AE448">
        <v>-3.873982707671975E-5</v>
      </c>
      <c r="AF448">
        <v>-4.7479507756273412E-5</v>
      </c>
      <c r="AG448">
        <v>-3.4422887368017462E-5</v>
      </c>
      <c r="AH448">
        <v>4.1083114953366363E-6</v>
      </c>
      <c r="AI448">
        <v>-1.04146577513623E-4</v>
      </c>
      <c r="AJ448">
        <v>-2.6912557004877272E-4</v>
      </c>
      <c r="AK448">
        <v>-3.6592539064790877E-5</v>
      </c>
    </row>
    <row r="449" spans="1:37">
      <c r="A449" s="788">
        <v>44482</v>
      </c>
      <c r="B449">
        <v>1.3984530756000273E-5</v>
      </c>
      <c r="C449">
        <v>1.4310457489066948E-5</v>
      </c>
      <c r="D449">
        <v>1.4431732552533617E-5</v>
      </c>
      <c r="E449">
        <v>1.1515074949909376E-5</v>
      </c>
      <c r="F449">
        <v>1.1590069684964986E-5</v>
      </c>
      <c r="G449">
        <v>1.9828541112673292E-5</v>
      </c>
      <c r="H449">
        <v>1.7626746139102066E-5</v>
      </c>
      <c r="I449">
        <v>2.574843895667982E-5</v>
      </c>
      <c r="J449">
        <v>7.703317875478888E-6</v>
      </c>
      <c r="K449">
        <v>7.020257852099121E-6</v>
      </c>
      <c r="L449">
        <v>1.2619548711705876E-5</v>
      </c>
      <c r="M449">
        <v>7.9260042550231442E-6</v>
      </c>
      <c r="N449">
        <v>8.7213450599676902E-6</v>
      </c>
      <c r="O449">
        <v>1.2621314558053599E-5</v>
      </c>
      <c r="P449">
        <v>1.0716157690538353E-5</v>
      </c>
      <c r="Q449">
        <v>2.8592515093862403E-5</v>
      </c>
      <c r="R449">
        <v>2.0190050853132748E-5</v>
      </c>
      <c r="S449">
        <v>2.0594600229534966E-5</v>
      </c>
      <c r="T449">
        <v>2.0675286728338183E-5</v>
      </c>
      <c r="U449">
        <v>2.0755899088332088E-5</v>
      </c>
      <c r="V449">
        <v>1.2271225899723073E-5</v>
      </c>
      <c r="W449">
        <v>1.8795715207580167E-5</v>
      </c>
      <c r="X449">
        <v>1.883236560650481E-5</v>
      </c>
      <c r="Y449">
        <v>8.4586447646750607E-6</v>
      </c>
      <c r="Z449">
        <v>8.4586447646750607E-6</v>
      </c>
      <c r="AA449">
        <v>3.7041161347173278E-6</v>
      </c>
      <c r="AB449">
        <v>3.7959996114628189E-6</v>
      </c>
      <c r="AC449">
        <v>-1.9018176048121729E-5</v>
      </c>
      <c r="AD449">
        <v>-3.3913217317364797E-4</v>
      </c>
      <c r="AE449">
        <v>3.8115041332953407E-5</v>
      </c>
      <c r="AF449">
        <v>-3.7340814932571022E-5</v>
      </c>
      <c r="AG449">
        <v>2.2460565496267294E-5</v>
      </c>
      <c r="AH449">
        <v>4.3142058543039761E-5</v>
      </c>
      <c r="AI449">
        <v>1.03198015953887E-4</v>
      </c>
      <c r="AJ449">
        <v>9.4563951495268977E-5</v>
      </c>
      <c r="AK449">
        <v>9.7527569381394846E-6</v>
      </c>
    </row>
    <row r="450" spans="1:37">
      <c r="A450" s="788">
        <v>44483</v>
      </c>
      <c r="B450">
        <v>1.3984530756000273E-5</v>
      </c>
      <c r="C450">
        <v>1.4310457489066948E-5</v>
      </c>
      <c r="D450">
        <v>1.4431732552533617E-5</v>
      </c>
      <c r="E450">
        <v>1.1515074949909376E-5</v>
      </c>
      <c r="F450">
        <v>1.1590069684964986E-5</v>
      </c>
      <c r="G450">
        <v>2.2439783644870203E-5</v>
      </c>
      <c r="H450">
        <v>2.7383183093409969E-5</v>
      </c>
      <c r="I450">
        <v>1.6745720370576578E-5</v>
      </c>
      <c r="J450">
        <v>1.0780883529196218E-5</v>
      </c>
      <c r="K450">
        <v>1.5919900945419842E-5</v>
      </c>
      <c r="L450">
        <v>1.6022098147584529E-5</v>
      </c>
      <c r="M450">
        <v>1.7738221530470355E-5</v>
      </c>
      <c r="N450">
        <v>8.0155455453052589E-6</v>
      </c>
      <c r="O450">
        <v>1.2792773893337994E-5</v>
      </c>
      <c r="P450">
        <v>1.0716157690538353E-5</v>
      </c>
      <c r="Q450">
        <v>1.3483678356813301E-5</v>
      </c>
      <c r="R450">
        <v>2.0190050853132748E-5</v>
      </c>
      <c r="S450">
        <v>2.0594600229534966E-5</v>
      </c>
      <c r="T450">
        <v>2.0675286728338183E-5</v>
      </c>
      <c r="U450">
        <v>2.0755899088332088E-5</v>
      </c>
      <c r="V450">
        <v>-2.2739751318195948E-5</v>
      </c>
      <c r="W450">
        <v>1.8795715207580167E-5</v>
      </c>
      <c r="X450">
        <v>1.883236560650481E-5</v>
      </c>
      <c r="Y450">
        <v>8.4586447646750607E-6</v>
      </c>
      <c r="Z450">
        <v>8.4586447646750607E-6</v>
      </c>
      <c r="AA450">
        <v>3.7041161347173278E-6</v>
      </c>
      <c r="AB450">
        <v>3.7959996114628189E-6</v>
      </c>
      <c r="AC450">
        <v>5.0073168645797807E-5</v>
      </c>
      <c r="AD450">
        <v>-6.9723422835255019E-5</v>
      </c>
      <c r="AE450">
        <v>4.4039892101976902E-5</v>
      </c>
      <c r="AF450">
        <v>1.7159611483833493E-4</v>
      </c>
      <c r="AG450">
        <v>1.3523456614916718E-6</v>
      </c>
      <c r="AH450">
        <v>-2.0202149647670087E-5</v>
      </c>
      <c r="AI450">
        <v>-4.1400756456622112E-6</v>
      </c>
      <c r="AJ450">
        <v>2.6192832641276366E-4</v>
      </c>
      <c r="AK450">
        <v>9.3499506855281305E-5</v>
      </c>
    </row>
    <row r="451" spans="1:37">
      <c r="A451" s="788">
        <v>44484</v>
      </c>
      <c r="B451">
        <v>1.3984530756000273E-5</v>
      </c>
      <c r="C451">
        <v>1.4310457489066948E-5</v>
      </c>
      <c r="D451">
        <v>1.4431732552533617E-5</v>
      </c>
      <c r="E451">
        <v>1.1515074949909376E-5</v>
      </c>
      <c r="F451">
        <v>1.1590069684964986E-5</v>
      </c>
      <c r="G451">
        <v>2.2384668569216615E-5</v>
      </c>
      <c r="H451">
        <v>2.3066999898365734E-5</v>
      </c>
      <c r="I451">
        <v>3.0191317820093386E-5</v>
      </c>
      <c r="J451">
        <v>1.51169750514498E-5</v>
      </c>
      <c r="K451">
        <v>9.4650316576746727E-6</v>
      </c>
      <c r="L451">
        <v>1.1120612499001937E-5</v>
      </c>
      <c r="M451">
        <v>2.0500850106128612E-5</v>
      </c>
      <c r="N451">
        <v>7.7944992434993314E-6</v>
      </c>
      <c r="O451">
        <v>1.2219073323691986E-5</v>
      </c>
      <c r="P451">
        <v>1.0716157690538353E-5</v>
      </c>
      <c r="Q451">
        <v>1.1091859535397931E-5</v>
      </c>
      <c r="R451">
        <v>2.0190050853132748E-5</v>
      </c>
      <c r="S451">
        <v>2.0594600229534966E-5</v>
      </c>
      <c r="T451">
        <v>2.0675286728338183E-5</v>
      </c>
      <c r="U451">
        <v>2.0755899088332088E-5</v>
      </c>
      <c r="V451">
        <v>-6.2395990714866347E-5</v>
      </c>
      <c r="W451">
        <v>1.8795715207580167E-5</v>
      </c>
      <c r="X451">
        <v>1.883236560650481E-5</v>
      </c>
      <c r="Y451">
        <v>8.4586447646750607E-6</v>
      </c>
      <c r="Z451">
        <v>8.4586447646750607E-6</v>
      </c>
      <c r="AA451">
        <v>3.7041161347173278E-6</v>
      </c>
      <c r="AB451">
        <v>3.7959996114628189E-6</v>
      </c>
      <c r="AC451">
        <v>4.6304618816206403E-5</v>
      </c>
      <c r="AD451">
        <v>1.1698366904794311E-4</v>
      </c>
      <c r="AE451">
        <v>4.521785681089186E-5</v>
      </c>
      <c r="AF451">
        <v>1.2430467373490407E-4</v>
      </c>
      <c r="AG451">
        <v>1.558079091678044E-5</v>
      </c>
      <c r="AH451">
        <v>6.7824124916870962E-5</v>
      </c>
      <c r="AI451">
        <v>1.5113785655952229E-4</v>
      </c>
      <c r="AJ451">
        <v>-5.2394719831133644E-5</v>
      </c>
      <c r="AK451">
        <v>3.4263548139450428E-5</v>
      </c>
    </row>
    <row r="452" spans="1:37">
      <c r="A452" s="788">
        <v>44487</v>
      </c>
      <c r="B452">
        <v>1.3984530756000273E-5</v>
      </c>
      <c r="C452">
        <v>1.4310457489066948E-5</v>
      </c>
      <c r="D452">
        <v>1.4431732552533617E-5</v>
      </c>
      <c r="E452">
        <v>1.1515074949909376E-5</v>
      </c>
      <c r="F452">
        <v>1.1590069684964986E-5</v>
      </c>
      <c r="G452">
        <v>1.8060886486793494E-5</v>
      </c>
      <c r="H452">
        <v>1.6455542318071538E-5</v>
      </c>
      <c r="I452">
        <v>1.8503076906286253E-5</v>
      </c>
      <c r="J452">
        <v>1.3204385519082962E-5</v>
      </c>
      <c r="K452">
        <v>8.345838190001587E-6</v>
      </c>
      <c r="L452">
        <v>1.2591054240510858E-5</v>
      </c>
      <c r="M452">
        <v>-1.6970777788401393E-6</v>
      </c>
      <c r="N452">
        <v>7.4702933609785305E-6</v>
      </c>
      <c r="O452">
        <v>1.376475508523356E-5</v>
      </c>
      <c r="P452">
        <v>1.0716157690538353E-5</v>
      </c>
      <c r="Q452">
        <v>2.7091744173965538E-5</v>
      </c>
      <c r="R452">
        <v>2.0190050853132748E-5</v>
      </c>
      <c r="S452">
        <v>2.0594600229534966E-5</v>
      </c>
      <c r="T452">
        <v>2.0675286728338183E-5</v>
      </c>
      <c r="U452">
        <v>2.0755899088332088E-5</v>
      </c>
      <c r="V452">
        <v>-3.9509335284153127E-5</v>
      </c>
      <c r="W452">
        <v>1.8795715207580167E-5</v>
      </c>
      <c r="X452">
        <v>1.883236560650481E-5</v>
      </c>
      <c r="Y452">
        <v>8.4586447646750607E-6</v>
      </c>
      <c r="Z452">
        <v>8.4586447646750607E-6</v>
      </c>
      <c r="AA452">
        <v>3.7041161347173278E-6</v>
      </c>
      <c r="AB452">
        <v>3.7959996114628189E-6</v>
      </c>
      <c r="AC452">
        <v>1.1267747730753231E-5</v>
      </c>
      <c r="AD452">
        <v>1.8955138895919711E-4</v>
      </c>
      <c r="AE452">
        <v>4.807754128189346E-5</v>
      </c>
      <c r="AF452">
        <v>6.0143809559720655E-5</v>
      </c>
      <c r="AG452">
        <v>-2.0645684045936807E-5</v>
      </c>
      <c r="AH452">
        <v>-8.8428978133292536E-6</v>
      </c>
      <c r="AI452">
        <v>-2.8028585202793945E-5</v>
      </c>
      <c r="AJ452">
        <v>1.239184383971026E-4</v>
      </c>
      <c r="AK452">
        <v>1.2821965405241942E-5</v>
      </c>
    </row>
    <row r="453" spans="1:37">
      <c r="A453" s="788">
        <v>44488</v>
      </c>
      <c r="B453">
        <v>1.3984530756000273E-5</v>
      </c>
      <c r="C453">
        <v>1.4310457489066948E-5</v>
      </c>
      <c r="D453">
        <v>1.4431732552533617E-5</v>
      </c>
      <c r="E453">
        <v>1.1515074949909376E-5</v>
      </c>
      <c r="F453">
        <v>1.1590069684964986E-5</v>
      </c>
      <c r="G453">
        <v>1.6308646897485348E-5</v>
      </c>
      <c r="H453">
        <v>1.8850965457430389E-5</v>
      </c>
      <c r="I453">
        <v>1.7324388601835493E-5</v>
      </c>
      <c r="J453">
        <v>5.9405406070254692E-6</v>
      </c>
      <c r="K453">
        <v>1.0497239220961775E-5</v>
      </c>
      <c r="L453">
        <v>-8.4864307683290009E-7</v>
      </c>
      <c r="M453">
        <v>8.8325607301555919E-6</v>
      </c>
      <c r="N453">
        <v>1.1580273786813678E-5</v>
      </c>
      <c r="O453">
        <v>1.2314128679022928E-5</v>
      </c>
      <c r="P453">
        <v>1.0716157690538353E-5</v>
      </c>
      <c r="Q453">
        <v>1.1926303662050941E-5</v>
      </c>
      <c r="R453">
        <v>2.0190050853132748E-5</v>
      </c>
      <c r="S453">
        <v>2.0594600229534966E-5</v>
      </c>
      <c r="T453">
        <v>2.0675286728338183E-5</v>
      </c>
      <c r="U453">
        <v>2.0755899088332088E-5</v>
      </c>
      <c r="V453">
        <v>-1.2972441935037727E-4</v>
      </c>
      <c r="W453">
        <v>1.8795715207580167E-5</v>
      </c>
      <c r="X453">
        <v>1.883236560650481E-5</v>
      </c>
      <c r="Y453">
        <v>8.4586447646750607E-6</v>
      </c>
      <c r="Z453">
        <v>8.4586447646750607E-6</v>
      </c>
      <c r="AA453">
        <v>3.7041161347173278E-6</v>
      </c>
      <c r="AB453">
        <v>3.7959996114628189E-6</v>
      </c>
      <c r="AC453">
        <v>3.7245942492414313E-5</v>
      </c>
      <c r="AD453">
        <v>2.6070287399893034E-5</v>
      </c>
      <c r="AE453">
        <v>-1.1827629012454156E-4</v>
      </c>
      <c r="AF453">
        <v>1.4690464364788272E-4</v>
      </c>
      <c r="AG453">
        <v>-9.8081249511772227E-6</v>
      </c>
      <c r="AH453">
        <v>-2.0948064052580541E-5</v>
      </c>
      <c r="AI453">
        <v>-3.3904006623238002E-4</v>
      </c>
      <c r="AJ453">
        <v>-3.5320953573394213E-4</v>
      </c>
      <c r="AK453">
        <v>4.6600625917959662E-5</v>
      </c>
    </row>
    <row r="454" spans="1:37">
      <c r="A454" s="788">
        <v>44489</v>
      </c>
      <c r="B454">
        <v>1.3984530756000273E-5</v>
      </c>
      <c r="C454">
        <v>1.4310457489066948E-5</v>
      </c>
      <c r="D454">
        <v>1.4431732552533617E-5</v>
      </c>
      <c r="E454">
        <v>1.1515074949909376E-5</v>
      </c>
      <c r="F454">
        <v>1.1590069684964986E-5</v>
      </c>
      <c r="G454">
        <v>1.7012613410045674E-5</v>
      </c>
      <c r="H454">
        <v>1.819497742810654E-5</v>
      </c>
      <c r="I454">
        <v>1.814949951384648E-5</v>
      </c>
      <c r="J454">
        <v>3.7709750028284365E-6</v>
      </c>
      <c r="K454">
        <v>5.3994902967190226E-6</v>
      </c>
      <c r="L454">
        <v>1.5302811588867372E-6</v>
      </c>
      <c r="M454">
        <v>-2.4648563075689369E-5</v>
      </c>
      <c r="N454">
        <v>6.0562963778068029E-6</v>
      </c>
      <c r="O454">
        <v>1.23151201941738E-5</v>
      </c>
      <c r="P454">
        <v>1.0716157690538353E-5</v>
      </c>
      <c r="Q454">
        <v>1.1450291157942161E-5</v>
      </c>
      <c r="R454">
        <v>2.0190050853132748E-5</v>
      </c>
      <c r="S454">
        <v>2.0594600229534966E-5</v>
      </c>
      <c r="T454">
        <v>2.0675286728338183E-5</v>
      </c>
      <c r="U454">
        <v>2.0755899088332088E-5</v>
      </c>
      <c r="V454">
        <v>-5.50393608284403E-5</v>
      </c>
      <c r="W454">
        <v>1.8795715207580167E-5</v>
      </c>
      <c r="X454">
        <v>1.883236560650481E-5</v>
      </c>
      <c r="Y454">
        <v>8.4586447646750607E-6</v>
      </c>
      <c r="Z454">
        <v>8.4586447646750607E-6</v>
      </c>
      <c r="AA454">
        <v>3.7041161347173278E-6</v>
      </c>
      <c r="AB454">
        <v>3.7959996114628189E-6</v>
      </c>
      <c r="AC454">
        <v>-3.1600068925705105E-5</v>
      </c>
      <c r="AD454">
        <v>-6.356999242052575E-5</v>
      </c>
      <c r="AE454">
        <v>-4.7294496148542198E-7</v>
      </c>
      <c r="AF454">
        <v>4.7467128031430941E-5</v>
      </c>
      <c r="AG454">
        <v>3.8745643746529445E-6</v>
      </c>
      <c r="AH454">
        <v>-1.074418083676032E-5</v>
      </c>
      <c r="AI454">
        <v>3.8675917013875069E-6</v>
      </c>
      <c r="AJ454">
        <v>4.8727263283210313E-5</v>
      </c>
      <c r="AK454">
        <v>1.1012284160474284E-5</v>
      </c>
    </row>
    <row r="455" spans="1:37">
      <c r="A455" s="788">
        <v>44490</v>
      </c>
      <c r="B455">
        <v>1.3984530756000273E-5</v>
      </c>
      <c r="C455">
        <v>1.4310457489066948E-5</v>
      </c>
      <c r="D455">
        <v>1.4431732552533617E-5</v>
      </c>
      <c r="E455">
        <v>1.1515074949909376E-5</v>
      </c>
      <c r="F455">
        <v>1.1590069684964986E-5</v>
      </c>
      <c r="G455">
        <v>1.8530148408771651E-5</v>
      </c>
      <c r="H455">
        <v>1.7089882552171787E-5</v>
      </c>
      <c r="I455">
        <v>2.0025348774487382E-5</v>
      </c>
      <c r="J455">
        <v>-2.2309939126500921E-6</v>
      </c>
      <c r="K455">
        <v>6.9063932544509044E-6</v>
      </c>
      <c r="L455">
        <v>4.4101536897755982E-7</v>
      </c>
      <c r="M455">
        <v>1.0715655510284706E-5</v>
      </c>
      <c r="N455">
        <v>9.0353590010522566E-6</v>
      </c>
      <c r="O455">
        <v>1.2237868978075994E-5</v>
      </c>
      <c r="P455">
        <v>1.0716157690538353E-5</v>
      </c>
      <c r="Q455">
        <v>1.4556948282738347E-5</v>
      </c>
      <c r="R455">
        <v>2.0190050853132748E-5</v>
      </c>
      <c r="S455">
        <v>2.0594600229534966E-5</v>
      </c>
      <c r="T455">
        <v>2.0675286728338183E-5</v>
      </c>
      <c r="U455">
        <v>2.0755899088332088E-5</v>
      </c>
      <c r="V455">
        <v>-1.2428355169940943E-4</v>
      </c>
      <c r="W455">
        <v>1.8795715207580167E-5</v>
      </c>
      <c r="X455">
        <v>1.883236560650481E-5</v>
      </c>
      <c r="Y455">
        <v>8.4586447646750607E-6</v>
      </c>
      <c r="Z455">
        <v>8.4586447646750607E-6</v>
      </c>
      <c r="AA455">
        <v>3.7041161347173278E-6</v>
      </c>
      <c r="AB455">
        <v>3.7959996114628189E-6</v>
      </c>
      <c r="AC455">
        <v>-4.0292363899277485E-5</v>
      </c>
      <c r="AD455">
        <v>2.3804386146196734E-4</v>
      </c>
      <c r="AE455">
        <v>3.3025695798211131E-5</v>
      </c>
      <c r="AF455">
        <v>4.6606263362442003E-5</v>
      </c>
      <c r="AG455">
        <v>-5.6648850768917789E-5</v>
      </c>
      <c r="AH455">
        <v>-6.4144296234519555E-5</v>
      </c>
      <c r="AI455">
        <v>-2.7945452647757605E-4</v>
      </c>
      <c r="AJ455">
        <v>-4.2971502728618438E-4</v>
      </c>
      <c r="AK455">
        <v>1.1139115218257167E-5</v>
      </c>
    </row>
    <row r="456" spans="1:37">
      <c r="A456" s="788">
        <v>44491</v>
      </c>
      <c r="B456">
        <v>1.3984530756000273E-5</v>
      </c>
      <c r="C456">
        <v>1.4310457489066948E-5</v>
      </c>
      <c r="D456">
        <v>1.4431732552533617E-5</v>
      </c>
      <c r="E456">
        <v>1.1515074949909376E-5</v>
      </c>
      <c r="F456">
        <v>1.1590069684964986E-5</v>
      </c>
      <c r="G456">
        <v>1.6478270902126724E-5</v>
      </c>
      <c r="H456">
        <v>1.8283747779739199E-5</v>
      </c>
      <c r="I456">
        <v>2.0746508532369034E-5</v>
      </c>
      <c r="J456">
        <v>8.0876646889521458E-6</v>
      </c>
      <c r="K456">
        <v>5.8666659838593209E-6</v>
      </c>
      <c r="L456">
        <v>-1.210098597707372E-5</v>
      </c>
      <c r="M456">
        <v>-1.8756505476395093E-5</v>
      </c>
      <c r="N456">
        <v>5.9800011088555038E-6</v>
      </c>
      <c r="O456">
        <v>1.2230198058439612E-5</v>
      </c>
      <c r="P456">
        <v>1.0716157690538353E-5</v>
      </c>
      <c r="Q456">
        <v>8.0936053186348994E-6</v>
      </c>
      <c r="R456">
        <v>2.0190050853132748E-5</v>
      </c>
      <c r="S456">
        <v>2.0594600229534966E-5</v>
      </c>
      <c r="T456">
        <v>2.0675286728338183E-5</v>
      </c>
      <c r="U456">
        <v>2.0755899088332088E-5</v>
      </c>
      <c r="V456">
        <v>-4.1537309704302811E-5</v>
      </c>
      <c r="W456">
        <v>1.8795715207580167E-5</v>
      </c>
      <c r="X456">
        <v>1.883236560650481E-5</v>
      </c>
      <c r="Y456">
        <v>8.4586447646750607E-6</v>
      </c>
      <c r="Z456">
        <v>8.4586447646750607E-6</v>
      </c>
      <c r="AA456">
        <v>3.7041161347173278E-6</v>
      </c>
      <c r="AB456">
        <v>3.7959996114628189E-6</v>
      </c>
      <c r="AC456">
        <v>-7.2995267081621415E-5</v>
      </c>
      <c r="AD456">
        <v>-1.0237216932077187E-4</v>
      </c>
      <c r="AE456">
        <v>-9.0637225152168102E-5</v>
      </c>
      <c r="AF456">
        <v>-2.5797689952536398E-5</v>
      </c>
      <c r="AG456">
        <v>-2.9992292371439078E-5</v>
      </c>
      <c r="AH456">
        <v>4.7717136668845584E-7</v>
      </c>
      <c r="AI456">
        <v>-2.3536925621858495E-4</v>
      </c>
      <c r="AJ456">
        <v>-3.7523761421151829E-4</v>
      </c>
      <c r="AK456">
        <v>-3.6125780471679692E-6</v>
      </c>
    </row>
    <row r="457" spans="1:37">
      <c r="A457" s="788">
        <v>44494</v>
      </c>
      <c r="B457">
        <v>1.3984530756000273E-5</v>
      </c>
      <c r="C457">
        <v>1.4310457489066948E-5</v>
      </c>
      <c r="D457">
        <v>1.4431732552533617E-5</v>
      </c>
      <c r="E457">
        <v>1.1515074949909376E-5</v>
      </c>
      <c r="F457">
        <v>1.1590069684964986E-5</v>
      </c>
      <c r="G457">
        <v>1.6244076835818079E-5</v>
      </c>
      <c r="H457">
        <v>9.987948568692673E-8</v>
      </c>
      <c r="I457">
        <v>2.0960331380781837E-5</v>
      </c>
      <c r="J457">
        <v>-4.1629126376108162E-6</v>
      </c>
      <c r="K457">
        <v>7.2633873906170271E-6</v>
      </c>
      <c r="L457">
        <v>2.1704278165429969E-6</v>
      </c>
      <c r="M457">
        <v>4.6895736989085894E-6</v>
      </c>
      <c r="N457">
        <v>-6.0513141323497166E-7</v>
      </c>
      <c r="O457">
        <v>1.339854064886481E-5</v>
      </c>
      <c r="P457">
        <v>1.0716157690538353E-5</v>
      </c>
      <c r="Q457">
        <v>1.6742509695824026E-5</v>
      </c>
      <c r="R457">
        <v>2.0190050853132748E-5</v>
      </c>
      <c r="S457">
        <v>2.0594600229534966E-5</v>
      </c>
      <c r="T457">
        <v>2.0675286728338183E-5</v>
      </c>
      <c r="U457">
        <v>2.0755899088332088E-5</v>
      </c>
      <c r="V457">
        <v>-1.2520312609127693E-4</v>
      </c>
      <c r="W457">
        <v>1.8795715207580167E-5</v>
      </c>
      <c r="X457">
        <v>1.883236560650481E-5</v>
      </c>
      <c r="Y457">
        <v>8.4586447646750607E-6</v>
      </c>
      <c r="Z457">
        <v>8.4586447646750607E-6</v>
      </c>
      <c r="AA457">
        <v>3.7041161347173278E-6</v>
      </c>
      <c r="AB457">
        <v>3.7959996114628189E-6</v>
      </c>
      <c r="AC457">
        <v>-1.6650533309042759E-6</v>
      </c>
      <c r="AD457">
        <v>-1.0742680026851192E-4</v>
      </c>
      <c r="AE457">
        <v>3.9258964123656261E-6</v>
      </c>
      <c r="AF457">
        <v>6.3513547845162058E-5</v>
      </c>
      <c r="AG457">
        <v>4.6948533953883317E-6</v>
      </c>
      <c r="AH457">
        <v>3.2443421255441419E-5</v>
      </c>
      <c r="AI457">
        <v>2.5575335806016453E-4</v>
      </c>
      <c r="AJ457">
        <v>4.2695243206928858E-4</v>
      </c>
      <c r="AK457">
        <v>3.8698027510977174E-5</v>
      </c>
    </row>
    <row r="458" spans="1:37">
      <c r="A458" s="788">
        <v>44495</v>
      </c>
      <c r="B458">
        <v>1.3984530756000273E-5</v>
      </c>
      <c r="C458">
        <v>1.4310457489066948E-5</v>
      </c>
      <c r="D458">
        <v>1.4431732552533617E-5</v>
      </c>
      <c r="E458">
        <v>1.1515074949909376E-5</v>
      </c>
      <c r="F458">
        <v>1.1590069684964986E-5</v>
      </c>
      <c r="G458">
        <v>1.6499322613725555E-5</v>
      </c>
      <c r="H458">
        <v>1.3933164093381834E-5</v>
      </c>
      <c r="I458">
        <v>1.9612642493906661E-5</v>
      </c>
      <c r="J458">
        <v>1.3455662387684698E-5</v>
      </c>
      <c r="K458">
        <v>5.8418195971341907E-6</v>
      </c>
      <c r="L458">
        <v>1.8939499440170948E-5</v>
      </c>
      <c r="M458">
        <v>-6.0522696011020122E-6</v>
      </c>
      <c r="N458">
        <v>-2.9342530727291205E-6</v>
      </c>
      <c r="O458">
        <v>1.2145151186210513E-5</v>
      </c>
      <c r="P458">
        <v>1.0716157690538353E-5</v>
      </c>
      <c r="Q458">
        <v>1.1258011002986734E-5</v>
      </c>
      <c r="R458">
        <v>2.0190050853132748E-5</v>
      </c>
      <c r="S458">
        <v>2.0594600229534966E-5</v>
      </c>
      <c r="T458">
        <v>2.0675286728338183E-5</v>
      </c>
      <c r="U458">
        <v>2.0755899088332088E-5</v>
      </c>
      <c r="V458">
        <v>-7.6687239357896343E-5</v>
      </c>
      <c r="W458">
        <v>1.8795715207580167E-5</v>
      </c>
      <c r="X458">
        <v>1.883236560650481E-5</v>
      </c>
      <c r="Y458">
        <v>8.4586447646750607E-6</v>
      </c>
      <c r="Z458">
        <v>8.4586447646750607E-6</v>
      </c>
      <c r="AA458">
        <v>3.7041161347173278E-6</v>
      </c>
      <c r="AB458">
        <v>3.7959996114628189E-6</v>
      </c>
      <c r="AC458">
        <v>-4.4787413229976926E-5</v>
      </c>
      <c r="AD458">
        <v>5.1653142304486364E-7</v>
      </c>
      <c r="AE458">
        <v>-2.9676587107341225E-6</v>
      </c>
      <c r="AF458">
        <v>1.1915680118446127E-5</v>
      </c>
      <c r="AG458">
        <v>-3.2942860079733241E-5</v>
      </c>
      <c r="AH458">
        <v>-3.5991558819935545E-5</v>
      </c>
      <c r="AI458">
        <v>-2.584231908141932E-4</v>
      </c>
      <c r="AJ458">
        <v>-3.2352388436416858E-4</v>
      </c>
      <c r="AK458">
        <v>-2.4496986665623056E-7</v>
      </c>
    </row>
    <row r="459" spans="1:37">
      <c r="A459" s="788">
        <v>44496</v>
      </c>
      <c r="B459">
        <v>1.3984530756000273E-5</v>
      </c>
      <c r="C459">
        <v>1.4310457489066948E-5</v>
      </c>
      <c r="D459">
        <v>1.4431732552533617E-5</v>
      </c>
      <c r="E459">
        <v>1.1515074949909376E-5</v>
      </c>
      <c r="F459">
        <v>1.1590069684964986E-5</v>
      </c>
      <c r="G459">
        <v>1.6559895366214051E-5</v>
      </c>
      <c r="H459">
        <v>1.4878418543941053E-5</v>
      </c>
      <c r="I459">
        <v>1.7933148869771287E-5</v>
      </c>
      <c r="J459">
        <v>1.1272274654925241E-5</v>
      </c>
      <c r="K459">
        <v>7.1395857586992405E-6</v>
      </c>
      <c r="L459">
        <v>2.9167532055964786E-6</v>
      </c>
      <c r="M459">
        <v>-4.031812586515571E-6</v>
      </c>
      <c r="N459">
        <v>1.4196750799152369E-5</v>
      </c>
      <c r="O459">
        <v>1.2787225489155674E-5</v>
      </c>
      <c r="P459">
        <v>1.0716157690538353E-5</v>
      </c>
      <c r="Q459">
        <v>1.2832707593290137E-5</v>
      </c>
      <c r="R459">
        <v>2.0190050853132748E-5</v>
      </c>
      <c r="S459">
        <v>2.0594600229534966E-5</v>
      </c>
      <c r="T459">
        <v>2.0675286728338183E-5</v>
      </c>
      <c r="U459">
        <v>2.0755899088332088E-5</v>
      </c>
      <c r="V459">
        <v>6.8942829391142277E-5</v>
      </c>
      <c r="W459">
        <v>1.8795715207580167E-5</v>
      </c>
      <c r="X459">
        <v>1.883236560650481E-5</v>
      </c>
      <c r="Y459">
        <v>8.4586447646750607E-6</v>
      </c>
      <c r="Z459">
        <v>8.4586447646750607E-6</v>
      </c>
      <c r="AA459">
        <v>3.7041161347173278E-6</v>
      </c>
      <c r="AB459">
        <v>3.7959996114628189E-6</v>
      </c>
      <c r="AC459">
        <v>-9.386116350895147E-5</v>
      </c>
      <c r="AD459">
        <v>-2.4040281253771281E-4</v>
      </c>
      <c r="AE459">
        <v>-8.1707370209904716E-6</v>
      </c>
      <c r="AF459">
        <v>-3.1176185597733831E-5</v>
      </c>
      <c r="AG459">
        <v>-1.0772819878797079E-5</v>
      </c>
      <c r="AH459">
        <v>1.97926116152769E-5</v>
      </c>
      <c r="AI459">
        <v>-1.461501048106495E-5</v>
      </c>
      <c r="AJ459">
        <v>-4.0891052631747974E-4</v>
      </c>
      <c r="AK459">
        <v>-9.930478450616565E-6</v>
      </c>
    </row>
    <row r="460" spans="1:37">
      <c r="A460" s="788">
        <v>44497</v>
      </c>
      <c r="B460">
        <v>1.727290650185466E-5</v>
      </c>
      <c r="C460">
        <v>1.7675472886450734E-5</v>
      </c>
      <c r="D460">
        <v>1.7825265029556247E-5</v>
      </c>
      <c r="E460">
        <v>1.3653990647762269E-5</v>
      </c>
      <c r="F460">
        <v>1.372898955884807E-5</v>
      </c>
      <c r="G460">
        <v>1.6726470254127436E-5</v>
      </c>
      <c r="H460">
        <v>1.3377135780939397E-5</v>
      </c>
      <c r="I460">
        <v>1.465290261752159E-5</v>
      </c>
      <c r="J460">
        <v>7.4592651437114909E-6</v>
      </c>
      <c r="K460">
        <v>2.3791983847615941E-6</v>
      </c>
      <c r="L460">
        <v>4.9461163058504104E-5</v>
      </c>
      <c r="M460">
        <v>-1.2791354767239228E-5</v>
      </c>
      <c r="N460">
        <v>-1.0093049882698324E-5</v>
      </c>
      <c r="O460">
        <v>1.2339388291742638E-5</v>
      </c>
      <c r="P460">
        <v>1.2498649819683293E-5</v>
      </c>
      <c r="Q460">
        <v>5.9322886587764854E-6</v>
      </c>
      <c r="R460">
        <v>2.0190050853132748E-5</v>
      </c>
      <c r="S460">
        <v>2.0594600229534966E-5</v>
      </c>
      <c r="T460">
        <v>2.0675286728338183E-5</v>
      </c>
      <c r="U460">
        <v>2.0755899088332088E-5</v>
      </c>
      <c r="V460">
        <v>-2.4911552224116676E-4</v>
      </c>
      <c r="W460">
        <v>1.8795715207580167E-5</v>
      </c>
      <c r="X460">
        <v>1.883236560650481E-5</v>
      </c>
      <c r="Y460">
        <v>8.4586447646750607E-6</v>
      </c>
      <c r="Z460">
        <v>8.4586447646750607E-6</v>
      </c>
      <c r="AA460">
        <v>3.7041161347173278E-6</v>
      </c>
      <c r="AB460">
        <v>3.7959996114628189E-6</v>
      </c>
      <c r="AC460">
        <v>4.3397038830178539E-5</v>
      </c>
      <c r="AD460">
        <v>1.2729165712291879E-4</v>
      </c>
      <c r="AE460">
        <v>8.1497958331760989E-5</v>
      </c>
      <c r="AF460">
        <v>1.045449958964384E-4</v>
      </c>
      <c r="AG460">
        <v>-2.7554214329436056E-5</v>
      </c>
      <c r="AH460">
        <v>-1.2670609207884542E-4</v>
      </c>
      <c r="AI460">
        <v>-7.1639329353793136E-5</v>
      </c>
      <c r="AJ460">
        <v>-3.657454636985802E-5</v>
      </c>
      <c r="AK460">
        <v>3.2075352325611205E-6</v>
      </c>
    </row>
    <row r="461" spans="1:37">
      <c r="A461" s="788">
        <v>44498</v>
      </c>
      <c r="B461">
        <v>1.727290650185466E-5</v>
      </c>
      <c r="C461">
        <v>1.7675472886450734E-5</v>
      </c>
      <c r="D461">
        <v>1.7825265029556247E-5</v>
      </c>
      <c r="E461">
        <v>1.3653990647762269E-5</v>
      </c>
      <c r="F461">
        <v>1.372898955884807E-5</v>
      </c>
      <c r="G461">
        <v>2.301276659657958E-5</v>
      </c>
      <c r="H461">
        <v>1.5669572193580449E-5</v>
      </c>
      <c r="I461">
        <v>2.5610310878936103E-5</v>
      </c>
      <c r="J461">
        <v>6.3590301277884015E-6</v>
      </c>
      <c r="K461">
        <v>1.2178617679830951E-5</v>
      </c>
      <c r="L461">
        <v>8.3813178838397564E-6</v>
      </c>
      <c r="M461">
        <v>2.8133499440696143E-5</v>
      </c>
      <c r="N461">
        <v>7.3317812031461932E-6</v>
      </c>
      <c r="O461">
        <v>1.4031198754132391E-5</v>
      </c>
      <c r="P461">
        <v>1.2498649819683293E-5</v>
      </c>
      <c r="Q461">
        <v>2.2857739580895499E-4</v>
      </c>
      <c r="R461">
        <v>2.0190050853132748E-5</v>
      </c>
      <c r="S461">
        <v>2.0594600229534966E-5</v>
      </c>
      <c r="T461">
        <v>2.0675286728338183E-5</v>
      </c>
      <c r="U461">
        <v>2.0755899088332088E-5</v>
      </c>
      <c r="V461">
        <v>2.5647646294102124E-4</v>
      </c>
      <c r="W461">
        <v>1.8795715207580167E-5</v>
      </c>
      <c r="X461">
        <v>1.883236560650481E-5</v>
      </c>
      <c r="Y461">
        <v>8.4586447646750607E-6</v>
      </c>
      <c r="Z461">
        <v>8.4586447646750607E-6</v>
      </c>
      <c r="AA461">
        <v>3.7041161347173278E-6</v>
      </c>
      <c r="AB461">
        <v>3.7959996114628189E-6</v>
      </c>
      <c r="AC461">
        <v>3.6872257288061985E-5</v>
      </c>
      <c r="AD461">
        <v>1.6102794470079231E-4</v>
      </c>
      <c r="AE461">
        <v>4.8605231454657008E-5</v>
      </c>
      <c r="AF461">
        <v>2.8559622443402602E-5</v>
      </c>
      <c r="AG461">
        <v>-4.6306416265305964E-5</v>
      </c>
      <c r="AH461">
        <v>-5.1422505015269461E-5</v>
      </c>
      <c r="AI461">
        <v>-1.788248304596629E-4</v>
      </c>
      <c r="AJ461">
        <v>-2.3065929084762073E-4</v>
      </c>
      <c r="AK461">
        <v>5.7957275472266811E-5</v>
      </c>
    </row>
    <row r="462" spans="1:37">
      <c r="A462" s="788">
        <v>44501</v>
      </c>
      <c r="B462">
        <v>1.727290650185466E-5</v>
      </c>
      <c r="C462">
        <v>1.7675472886450734E-5</v>
      </c>
      <c r="D462">
        <v>1.7825265029556247E-5</v>
      </c>
      <c r="E462">
        <v>1.3653990647762269E-5</v>
      </c>
      <c r="F462">
        <v>1.372898955884807E-5</v>
      </c>
      <c r="G462">
        <v>2.3605072823770003E-5</v>
      </c>
      <c r="H462">
        <v>2.3048960158538987E-5</v>
      </c>
      <c r="I462">
        <v>1.8790431412811868E-5</v>
      </c>
      <c r="J462">
        <v>9.3206437849175931E-6</v>
      </c>
      <c r="K462">
        <v>8.9005614832217364E-6</v>
      </c>
      <c r="L462">
        <v>1.200810584628016E-5</v>
      </c>
      <c r="M462">
        <v>1.2891327521600716E-5</v>
      </c>
      <c r="N462">
        <v>7.5571225473311193E-6</v>
      </c>
      <c r="O462">
        <v>1.4699239940590303E-5</v>
      </c>
      <c r="P462">
        <v>1.2498649819683293E-5</v>
      </c>
      <c r="Q462">
        <v>2.6151986681973939E-5</v>
      </c>
      <c r="R462">
        <v>1.6924433276041651E-5</v>
      </c>
      <c r="S462">
        <v>1.732892265733588E-5</v>
      </c>
      <c r="T462">
        <v>1.7409597190250371E-5</v>
      </c>
      <c r="U462">
        <v>1.7490197595341873E-5</v>
      </c>
      <c r="V462">
        <v>-4.780872617041632E-5</v>
      </c>
      <c r="W462">
        <v>1.5826906536591244E-5</v>
      </c>
      <c r="X462">
        <v>1.5863551500219231E-5</v>
      </c>
      <c r="Y462">
        <v>8.4586447646750607E-6</v>
      </c>
      <c r="Z462">
        <v>8.4586447646750607E-6</v>
      </c>
      <c r="AA462">
        <v>3.7041161347173278E-6</v>
      </c>
      <c r="AB462">
        <v>3.7959996114628189E-6</v>
      </c>
      <c r="AC462">
        <v>1.2469273827784289E-4</v>
      </c>
      <c r="AD462">
        <v>9.0218961537497094E-5</v>
      </c>
      <c r="AE462">
        <v>2.3688422328355109E-5</v>
      </c>
      <c r="AF462">
        <v>4.2495350603416476E-5</v>
      </c>
      <c r="AG462">
        <v>-1.5951067693457112E-5</v>
      </c>
      <c r="AH462">
        <v>2.0007454176358408E-5</v>
      </c>
      <c r="AI462">
        <v>1.3163429909099911E-4</v>
      </c>
      <c r="AJ462">
        <v>-2.3471835530969322E-5</v>
      </c>
      <c r="AK462">
        <v>-2.573149589888968E-6</v>
      </c>
    </row>
    <row r="463" spans="1:37">
      <c r="A463" s="788">
        <v>44503</v>
      </c>
      <c r="B463">
        <v>1.727290650185466E-5</v>
      </c>
      <c r="C463">
        <v>1.7675472886450734E-5</v>
      </c>
      <c r="D463">
        <v>1.7825265029556247E-5</v>
      </c>
      <c r="E463">
        <v>1.3653990647762269E-5</v>
      </c>
      <c r="F463">
        <v>1.372898955884807E-5</v>
      </c>
      <c r="G463">
        <v>2.181295745809564E-5</v>
      </c>
      <c r="H463">
        <v>1.7853305547200192E-5</v>
      </c>
      <c r="I463">
        <v>1.8382431973496694E-5</v>
      </c>
      <c r="J463">
        <v>8.6093138819023812E-6</v>
      </c>
      <c r="K463">
        <v>9.0719281851136214E-6</v>
      </c>
      <c r="L463">
        <v>1.3843033138169859E-5</v>
      </c>
      <c r="M463">
        <v>2.6785644251299348E-5</v>
      </c>
      <c r="N463">
        <v>8.9238210199766859E-6</v>
      </c>
      <c r="O463">
        <v>1.4637743516018987E-5</v>
      </c>
      <c r="P463">
        <v>1.2498649819683293E-5</v>
      </c>
      <c r="Q463">
        <v>1.7319959036449008E-5</v>
      </c>
      <c r="R463">
        <v>1.6924433276041651E-5</v>
      </c>
      <c r="S463">
        <v>1.732892265733588E-5</v>
      </c>
      <c r="T463">
        <v>1.7409597190250371E-5</v>
      </c>
      <c r="U463">
        <v>1.7490197595341873E-5</v>
      </c>
      <c r="V463">
        <v>4.1585022853122313E-4</v>
      </c>
      <c r="W463">
        <v>1.5826906536591244E-5</v>
      </c>
      <c r="X463">
        <v>1.5863551500219231E-5</v>
      </c>
      <c r="Y463">
        <v>8.4586447646750607E-6</v>
      </c>
      <c r="Z463">
        <v>8.4586447646750607E-6</v>
      </c>
      <c r="AA463">
        <v>3.7041161347173278E-6</v>
      </c>
      <c r="AB463">
        <v>3.7959996114628189E-6</v>
      </c>
      <c r="AC463">
        <v>-6.6205227145280104E-5</v>
      </c>
      <c r="AD463">
        <v>1.1246604351627943E-5</v>
      </c>
      <c r="AE463">
        <v>5.0021182635867639E-5</v>
      </c>
      <c r="AF463">
        <v>1.5122069621799629E-4</v>
      </c>
      <c r="AG463">
        <v>3.2332867975310984E-5</v>
      </c>
      <c r="AH463">
        <v>-1.2152016442563695E-5</v>
      </c>
      <c r="AI463">
        <v>1.6127065555076925E-4</v>
      </c>
      <c r="AJ463">
        <v>1.8435052616157523E-4</v>
      </c>
      <c r="AK463">
        <v>5.0981904164983937E-5</v>
      </c>
    </row>
    <row r="464" spans="1:37">
      <c r="A464" s="788">
        <v>44504</v>
      </c>
      <c r="B464">
        <v>1.727290650185466E-5</v>
      </c>
      <c r="C464">
        <v>1.7675472886450734E-5</v>
      </c>
      <c r="D464">
        <v>1.7825265029556247E-5</v>
      </c>
      <c r="E464">
        <v>1.3653990647762269E-5</v>
      </c>
      <c r="F464">
        <v>1.372898955884807E-5</v>
      </c>
      <c r="G464">
        <v>1.9975650079715025E-5</v>
      </c>
      <c r="H464">
        <v>2.0689458191354505E-5</v>
      </c>
      <c r="I464">
        <v>2.1034080837243606E-5</v>
      </c>
      <c r="J464">
        <v>7.5207775229273465E-6</v>
      </c>
      <c r="K464">
        <v>7.0740332940772539E-6</v>
      </c>
      <c r="L464">
        <v>4.2962328078431257E-5</v>
      </c>
      <c r="M464">
        <v>-7.8684915661767726E-6</v>
      </c>
      <c r="N464">
        <v>6.9219283979407471E-6</v>
      </c>
      <c r="O464">
        <v>1.3949471704357564E-5</v>
      </c>
      <c r="P464">
        <v>1.2498649819683293E-5</v>
      </c>
      <c r="Q464">
        <v>1.4854652824489279E-5</v>
      </c>
      <c r="R464">
        <v>1.6924433276041651E-5</v>
      </c>
      <c r="S464">
        <v>1.732892265733588E-5</v>
      </c>
      <c r="T464">
        <v>1.7409597190250371E-5</v>
      </c>
      <c r="U464">
        <v>1.7490197595341873E-5</v>
      </c>
      <c r="V464">
        <v>-9.6665898730827549E-5</v>
      </c>
      <c r="W464">
        <v>1.5826906536591244E-5</v>
      </c>
      <c r="X464">
        <v>1.5863551500219231E-5</v>
      </c>
      <c r="Y464">
        <v>8.4586447646750607E-6</v>
      </c>
      <c r="Z464">
        <v>8.4586447646750607E-6</v>
      </c>
      <c r="AA464">
        <v>3.7041161347173278E-6</v>
      </c>
      <c r="AB464">
        <v>3.7959996114628189E-6</v>
      </c>
      <c r="AC464">
        <v>-6.7545627402462724E-5</v>
      </c>
      <c r="AD464">
        <v>-1.0609223252474321E-4</v>
      </c>
      <c r="AE464">
        <v>2.546746407640077E-5</v>
      </c>
      <c r="AF464">
        <v>5.6202036534919175E-5</v>
      </c>
      <c r="AG464">
        <v>-1.2252978166606975E-5</v>
      </c>
      <c r="AH464">
        <v>-4.0432790515197995E-5</v>
      </c>
      <c r="AI464">
        <v>-1.0994971132331278E-4</v>
      </c>
      <c r="AJ464">
        <v>-1.5637762664295063E-4</v>
      </c>
      <c r="AK464">
        <v>1.9742751327154197E-5</v>
      </c>
    </row>
    <row r="465" spans="1:37">
      <c r="A465" s="788">
        <v>44505</v>
      </c>
      <c r="B465">
        <v>1.727290650185466E-5</v>
      </c>
      <c r="C465">
        <v>1.7675472886450734E-5</v>
      </c>
      <c r="D465">
        <v>1.7825265029556247E-5</v>
      </c>
      <c r="E465">
        <v>1.3653990647762269E-5</v>
      </c>
      <c r="F465">
        <v>1.372898955884807E-5</v>
      </c>
      <c r="G465">
        <v>1.9792956993882173E-5</v>
      </c>
      <c r="H465">
        <v>1.1013803593402827E-5</v>
      </c>
      <c r="I465">
        <v>1.6857303252301391E-5</v>
      </c>
      <c r="J465">
        <v>9.2000846449423089E-6</v>
      </c>
      <c r="K465">
        <v>1.233527505059442E-5</v>
      </c>
      <c r="L465">
        <v>7.0823018000055528E-6</v>
      </c>
      <c r="M465">
        <v>1.767670405610602E-5</v>
      </c>
      <c r="N465">
        <v>6.5827220749042686E-6</v>
      </c>
      <c r="O465">
        <v>1.3941817470197294E-5</v>
      </c>
      <c r="P465">
        <v>1.2498649819683293E-5</v>
      </c>
      <c r="Q465">
        <v>1.3563301629588409E-5</v>
      </c>
      <c r="R465">
        <v>1.6924433276041651E-5</v>
      </c>
      <c r="S465">
        <v>1.732892265733588E-5</v>
      </c>
      <c r="T465">
        <v>1.7409597190250371E-5</v>
      </c>
      <c r="U465">
        <v>1.7490197595341873E-5</v>
      </c>
      <c r="V465">
        <v>-2.2074957917896933E-5</v>
      </c>
      <c r="W465">
        <v>1.5826906536591244E-5</v>
      </c>
      <c r="X465">
        <v>1.5863551500219231E-5</v>
      </c>
      <c r="Y465">
        <v>8.4586447646750607E-6</v>
      </c>
      <c r="Z465">
        <v>8.4586447646750607E-6</v>
      </c>
      <c r="AA465">
        <v>3.7041161347173278E-6</v>
      </c>
      <c r="AB465">
        <v>3.7959996114628189E-6</v>
      </c>
      <c r="AC465">
        <v>-1.4834231942803533E-5</v>
      </c>
      <c r="AD465">
        <v>-2.3940087682121082E-4</v>
      </c>
      <c r="AE465">
        <v>-1.300269013770894E-6</v>
      </c>
      <c r="AF465">
        <v>1.0028844385919222E-4</v>
      </c>
      <c r="AG465">
        <v>4.4304927583291855E-5</v>
      </c>
      <c r="AH465">
        <v>6.6198890032147516E-5</v>
      </c>
      <c r="AI465">
        <v>1.6439132694033855E-4</v>
      </c>
      <c r="AJ465">
        <v>3.7110410642486326E-4</v>
      </c>
      <c r="AK465">
        <v>1.7201709740842784E-5</v>
      </c>
    </row>
    <row r="466" spans="1:37">
      <c r="A466" s="788">
        <v>44508</v>
      </c>
      <c r="B466">
        <v>1.727290650185466E-5</v>
      </c>
      <c r="C466">
        <v>1.7675472886450734E-5</v>
      </c>
      <c r="D466">
        <v>1.7825265029556247E-5</v>
      </c>
      <c r="E466">
        <v>1.3653990647762269E-5</v>
      </c>
      <c r="F466">
        <v>1.372898955884807E-5</v>
      </c>
      <c r="G466">
        <v>2.0468939598785595E-5</v>
      </c>
      <c r="H466">
        <v>1.6442807007217653E-5</v>
      </c>
      <c r="I466">
        <v>1.7079751025565316E-5</v>
      </c>
      <c r="J466">
        <v>1.3028160683194301E-5</v>
      </c>
      <c r="K466">
        <v>1.0608455399807327E-5</v>
      </c>
      <c r="L466">
        <v>1.3172937191058054E-5</v>
      </c>
      <c r="M466">
        <v>1.2770960983107216E-5</v>
      </c>
      <c r="N466">
        <v>7.1079806330942577E-6</v>
      </c>
      <c r="O466">
        <v>1.4979372743255225E-5</v>
      </c>
      <c r="P466">
        <v>1.2498649819683293E-5</v>
      </c>
      <c r="Q466">
        <v>2.3117743186446661E-5</v>
      </c>
      <c r="R466">
        <v>1.6924433276041651E-5</v>
      </c>
      <c r="S466">
        <v>1.732892265733588E-5</v>
      </c>
      <c r="T466">
        <v>1.7409597190250371E-5</v>
      </c>
      <c r="U466">
        <v>1.7490197595341873E-5</v>
      </c>
      <c r="V466">
        <v>3.0175745964770686E-5</v>
      </c>
      <c r="W466">
        <v>1.5826906536591244E-5</v>
      </c>
      <c r="X466">
        <v>1.5863551500219231E-5</v>
      </c>
      <c r="Y466">
        <v>8.4586447646750607E-6</v>
      </c>
      <c r="Z466">
        <v>8.4586447646750607E-6</v>
      </c>
      <c r="AA466">
        <v>3.7041161347173278E-6</v>
      </c>
      <c r="AB466">
        <v>3.7959996114628189E-6</v>
      </c>
      <c r="AC466">
        <v>6.4653517896973159E-6</v>
      </c>
      <c r="AD466">
        <v>-8.1022855731752166E-5</v>
      </c>
      <c r="AE466">
        <v>1.4073555019122886E-5</v>
      </c>
      <c r="AF466">
        <v>4.3268368150051195E-6</v>
      </c>
      <c r="AG466">
        <v>-3.4679959531814801E-5</v>
      </c>
      <c r="AH466">
        <v>-2.6230513355701703E-5</v>
      </c>
      <c r="AI466">
        <v>-6.8976271624680008E-5</v>
      </c>
      <c r="AJ466">
        <v>-4.3558704249940799E-5</v>
      </c>
      <c r="AK466">
        <v>8.1828244280901513E-6</v>
      </c>
    </row>
    <row r="467" spans="1:37">
      <c r="A467" s="788">
        <v>44509</v>
      </c>
      <c r="B467">
        <v>1.727290650185466E-5</v>
      </c>
      <c r="C467">
        <v>1.7675472886450734E-5</v>
      </c>
      <c r="D467">
        <v>1.7825265029556247E-5</v>
      </c>
      <c r="E467">
        <v>1.3653990647762269E-5</v>
      </c>
      <c r="F467">
        <v>1.372898955884807E-5</v>
      </c>
      <c r="G467">
        <v>2.2267036167406217E-5</v>
      </c>
      <c r="H467">
        <v>1.7135489048619944E-5</v>
      </c>
      <c r="I467">
        <v>2.017603947875415E-5</v>
      </c>
      <c r="J467">
        <v>1.3369991481818034E-5</v>
      </c>
      <c r="K467">
        <v>1.0375431498073341E-5</v>
      </c>
      <c r="L467">
        <v>8.0750101036187522E-6</v>
      </c>
      <c r="M467">
        <v>2.3823264067522134E-5</v>
      </c>
      <c r="N467">
        <v>7.6257880689183822E-6</v>
      </c>
      <c r="O467">
        <v>1.3802734481913604E-5</v>
      </c>
      <c r="P467">
        <v>1.2498649819683293E-5</v>
      </c>
      <c r="Q467">
        <v>1.8167978770676996E-5</v>
      </c>
      <c r="R467">
        <v>1.6924433276041651E-5</v>
      </c>
      <c r="S467">
        <v>1.732892265733588E-5</v>
      </c>
      <c r="T467">
        <v>1.7409597190250371E-5</v>
      </c>
      <c r="U467">
        <v>1.7490197595341873E-5</v>
      </c>
      <c r="V467">
        <v>1.0754685429911782E-4</v>
      </c>
      <c r="W467">
        <v>1.5826906536591244E-5</v>
      </c>
      <c r="X467">
        <v>1.5863551500219231E-5</v>
      </c>
      <c r="Y467">
        <v>8.4586447646750607E-6</v>
      </c>
      <c r="Z467">
        <v>8.4586447646750607E-6</v>
      </c>
      <c r="AA467">
        <v>3.7041161347173278E-6</v>
      </c>
      <c r="AB467">
        <v>3.7959996114628189E-6</v>
      </c>
      <c r="AC467">
        <v>-7.2120245847615005E-5</v>
      </c>
      <c r="AD467">
        <v>-1.8539205840327201E-4</v>
      </c>
      <c r="AE467">
        <v>-7.9229903889030406E-5</v>
      </c>
      <c r="AF467">
        <v>-3.4846837960350595E-5</v>
      </c>
      <c r="AG467">
        <v>3.7997541935679277E-5</v>
      </c>
      <c r="AH467">
        <v>4.2998000176737162E-5</v>
      </c>
      <c r="AI467">
        <v>1.1749304151856377E-4</v>
      </c>
      <c r="AJ467">
        <v>1.7713191368706749E-4</v>
      </c>
      <c r="AK467">
        <v>-1.3703729744921623E-5</v>
      </c>
    </row>
    <row r="468" spans="1:37">
      <c r="A468" s="788">
        <v>44510</v>
      </c>
      <c r="B468">
        <v>1.727290650185466E-5</v>
      </c>
      <c r="C468">
        <v>1.7675472886450734E-5</v>
      </c>
      <c r="D468">
        <v>1.7825265029556247E-5</v>
      </c>
      <c r="E468">
        <v>1.3653990647762269E-5</v>
      </c>
      <c r="F468">
        <v>1.372898955884807E-5</v>
      </c>
      <c r="G468">
        <v>2.095476083968606E-5</v>
      </c>
      <c r="H468">
        <v>1.6831606985849135E-5</v>
      </c>
      <c r="I468">
        <v>1.9864497747359166E-5</v>
      </c>
      <c r="J468">
        <v>8.2371417028525693E-6</v>
      </c>
      <c r="K468">
        <v>8.2164504151990064E-6</v>
      </c>
      <c r="L468">
        <v>7.7338983006882244E-6</v>
      </c>
      <c r="M468">
        <v>4.493250022227358E-6</v>
      </c>
      <c r="N468">
        <v>8.7727793390286024E-6</v>
      </c>
      <c r="O468">
        <v>1.509427728912982E-5</v>
      </c>
      <c r="P468">
        <v>1.2498649819683293E-5</v>
      </c>
      <c r="Q468">
        <v>1.4449054795548478E-5</v>
      </c>
      <c r="R468">
        <v>1.6924433276041651E-5</v>
      </c>
      <c r="S468">
        <v>1.732892265733588E-5</v>
      </c>
      <c r="T468">
        <v>1.7409597190250371E-5</v>
      </c>
      <c r="U468">
        <v>1.7490197595341873E-5</v>
      </c>
      <c r="V468">
        <v>1.226790683108181E-5</v>
      </c>
      <c r="W468">
        <v>1.5826906536591244E-5</v>
      </c>
      <c r="X468">
        <v>1.5863551500219231E-5</v>
      </c>
      <c r="Y468">
        <v>8.4586447646750607E-6</v>
      </c>
      <c r="Z468">
        <v>8.4586447646750607E-6</v>
      </c>
      <c r="AA468">
        <v>3.7041161347173278E-6</v>
      </c>
      <c r="AB468">
        <v>3.7959996114628189E-6</v>
      </c>
      <c r="AC468">
        <v>8.0944964276996606E-5</v>
      </c>
      <c r="AD468">
        <v>3.1919005268163381E-4</v>
      </c>
      <c r="AE468">
        <v>1.2864498284375083E-4</v>
      </c>
      <c r="AF468">
        <v>-6.6863127058752747E-5</v>
      </c>
      <c r="AG468">
        <v>-1.9502485621665233E-5</v>
      </c>
      <c r="AH468">
        <v>2.7987938421902836E-5</v>
      </c>
      <c r="AI468">
        <v>9.5607704121403176E-6</v>
      </c>
      <c r="AJ468">
        <v>1.1782953375207295E-4</v>
      </c>
      <c r="AK468">
        <v>-3.4170726002846762E-5</v>
      </c>
    </row>
    <row r="469" spans="1:37">
      <c r="A469" s="788">
        <v>44511</v>
      </c>
      <c r="B469">
        <v>1.727290650185466E-5</v>
      </c>
      <c r="C469">
        <v>1.7675472886450734E-5</v>
      </c>
      <c r="D469">
        <v>1.7825265029556247E-5</v>
      </c>
      <c r="E469">
        <v>1.3653990647762269E-5</v>
      </c>
      <c r="F469">
        <v>1.372898955884807E-5</v>
      </c>
      <c r="G469">
        <v>2.7621154164947371E-5</v>
      </c>
      <c r="H469">
        <v>1.9913242565588974E-5</v>
      </c>
      <c r="I469">
        <v>1.9604256001932185E-5</v>
      </c>
      <c r="J469">
        <v>7.7337205819617349E-6</v>
      </c>
      <c r="K469">
        <v>1.3838372978051439E-5</v>
      </c>
      <c r="L469">
        <v>7.3178852441230901E-6</v>
      </c>
      <c r="M469">
        <v>1.107028315280445E-5</v>
      </c>
      <c r="N469">
        <v>1.0662716212590341E-5</v>
      </c>
      <c r="O469">
        <v>1.4074161423799581E-5</v>
      </c>
      <c r="P469">
        <v>1.2498649819683293E-5</v>
      </c>
      <c r="Q469">
        <v>6.4665529194982697E-6</v>
      </c>
      <c r="R469">
        <v>1.6924433276041651E-5</v>
      </c>
      <c r="S469">
        <v>1.732892265733588E-5</v>
      </c>
      <c r="T469">
        <v>1.7409597190250371E-5</v>
      </c>
      <c r="U469">
        <v>1.7490197595341873E-5</v>
      </c>
      <c r="V469">
        <v>5.4151409390823972E-5</v>
      </c>
      <c r="W469">
        <v>1.5826906536591244E-5</v>
      </c>
      <c r="X469">
        <v>1.5863551500219231E-5</v>
      </c>
      <c r="Y469">
        <v>8.4586447646750607E-6</v>
      </c>
      <c r="Z469">
        <v>8.4586447646750607E-6</v>
      </c>
      <c r="AA469">
        <v>3.7041161347173278E-6</v>
      </c>
      <c r="AB469">
        <v>3.7959996114628189E-6</v>
      </c>
      <c r="AC469">
        <v>1.2122567784783046E-4</v>
      </c>
      <c r="AD469">
        <v>9.0169874602902278E-5</v>
      </c>
      <c r="AE469">
        <v>-2.0756824824871845E-5</v>
      </c>
      <c r="AF469">
        <v>4.0608028514088627E-5</v>
      </c>
      <c r="AG469">
        <v>5.4448054736817575E-5</v>
      </c>
      <c r="AH469">
        <v>6.71766631994708E-5</v>
      </c>
      <c r="AI469">
        <v>2.251977003820893E-4</v>
      </c>
      <c r="AJ469">
        <v>2.5292506509136392E-4</v>
      </c>
      <c r="AK469">
        <v>-8.3156462453715114E-7</v>
      </c>
    </row>
    <row r="470" spans="1:37">
      <c r="A470" s="788">
        <v>44512</v>
      </c>
      <c r="B470">
        <v>1.727290650185466E-5</v>
      </c>
      <c r="C470">
        <v>1.7675472886450734E-5</v>
      </c>
      <c r="D470">
        <v>1.7825265029556247E-5</v>
      </c>
      <c r="E470">
        <v>1.3653990647762269E-5</v>
      </c>
      <c r="F470">
        <v>1.372898955884807E-5</v>
      </c>
      <c r="G470">
        <v>2.1120891340359548E-5</v>
      </c>
      <c r="H470">
        <v>1.3735388826344773E-5</v>
      </c>
      <c r="I470">
        <v>1.9518146385624392E-5</v>
      </c>
      <c r="J470">
        <v>4.9352133358183892E-6</v>
      </c>
      <c r="K470">
        <v>7.5678490439713646E-6</v>
      </c>
      <c r="L470">
        <v>2.0722185511942826E-6</v>
      </c>
      <c r="M470">
        <v>2.5025415972811516E-5</v>
      </c>
      <c r="N470">
        <v>8.1626917733331096E-6</v>
      </c>
      <c r="O470">
        <v>1.3898933199932629E-5</v>
      </c>
      <c r="P470">
        <v>1.2498649819683293E-5</v>
      </c>
      <c r="Q470">
        <v>1.5752528098481379E-5</v>
      </c>
      <c r="R470">
        <v>1.6924433276041651E-5</v>
      </c>
      <c r="S470">
        <v>1.732892265733588E-5</v>
      </c>
      <c r="T470">
        <v>1.7409597190250371E-5</v>
      </c>
      <c r="U470">
        <v>1.7490197595341873E-5</v>
      </c>
      <c r="V470">
        <v>1.0436858923291005E-4</v>
      </c>
      <c r="W470">
        <v>1.5826906536591244E-5</v>
      </c>
      <c r="X470">
        <v>1.5863551500219231E-5</v>
      </c>
      <c r="Y470">
        <v>8.4586447646750607E-6</v>
      </c>
      <c r="Z470">
        <v>8.4586447646750607E-6</v>
      </c>
      <c r="AA470">
        <v>3.7041161347173278E-6</v>
      </c>
      <c r="AB470">
        <v>3.7959996114628189E-6</v>
      </c>
      <c r="AC470">
        <v>3.515711338212824E-5</v>
      </c>
      <c r="AD470">
        <v>8.1198236546858873E-5</v>
      </c>
      <c r="AE470">
        <v>4.2026811229195493E-5</v>
      </c>
      <c r="AF470">
        <v>5.6761697418777901E-5</v>
      </c>
      <c r="AG470">
        <v>-4.2447952806388132E-5</v>
      </c>
      <c r="AH470">
        <v>-1.6530259286433591E-5</v>
      </c>
      <c r="AI470">
        <v>-1.9919030048991206E-4</v>
      </c>
      <c r="AJ470">
        <v>-1.535354037813519E-5</v>
      </c>
      <c r="AK470">
        <v>3.5911062695116462E-5</v>
      </c>
    </row>
    <row r="471" spans="1:37">
      <c r="A471" s="788">
        <v>44516</v>
      </c>
      <c r="B471">
        <v>1.727290650185466E-5</v>
      </c>
      <c r="C471">
        <v>1.7675472886450734E-5</v>
      </c>
      <c r="D471">
        <v>1.7825265029556247E-5</v>
      </c>
      <c r="E471">
        <v>1.3653990647762269E-5</v>
      </c>
      <c r="F471">
        <v>1.372898955884807E-5</v>
      </c>
      <c r="G471">
        <v>2.066194343883865E-5</v>
      </c>
      <c r="H471">
        <v>1.7563175102257842E-5</v>
      </c>
      <c r="I471">
        <v>2.0161070197643483E-5</v>
      </c>
      <c r="J471">
        <v>1.7073302171070283E-6</v>
      </c>
      <c r="K471">
        <v>7.0329759918649876E-6</v>
      </c>
      <c r="L471">
        <v>9.2191887911326372E-6</v>
      </c>
      <c r="M471">
        <v>1.0733403367208894E-5</v>
      </c>
      <c r="N471">
        <v>7.9683628463442358E-6</v>
      </c>
      <c r="O471">
        <v>1.5385457037119467E-5</v>
      </c>
      <c r="P471">
        <v>1.2498649819683293E-5</v>
      </c>
      <c r="Q471">
        <v>3.0312873127570584E-5</v>
      </c>
      <c r="R471">
        <v>1.6924433276041651E-5</v>
      </c>
      <c r="S471">
        <v>1.732892265733588E-5</v>
      </c>
      <c r="T471">
        <v>1.7409597190250371E-5</v>
      </c>
      <c r="U471">
        <v>1.7490197595341873E-5</v>
      </c>
      <c r="V471">
        <v>-5.5732182067098852E-5</v>
      </c>
      <c r="W471">
        <v>1.5826906536591244E-5</v>
      </c>
      <c r="X471">
        <v>1.5863551500219231E-5</v>
      </c>
      <c r="Y471">
        <v>8.4586447646750607E-6</v>
      </c>
      <c r="Z471">
        <v>8.4586447646750607E-6</v>
      </c>
      <c r="AA471">
        <v>3.7041161347173278E-6</v>
      </c>
      <c r="AB471">
        <v>3.7959996114628189E-6</v>
      </c>
      <c r="AC471">
        <v>3.0829194776060832E-5</v>
      </c>
      <c r="AD471">
        <v>1.6109836397771305E-4</v>
      </c>
      <c r="AE471">
        <v>6.0799332308336676E-5</v>
      </c>
      <c r="AF471">
        <v>2.6689016457476235E-5</v>
      </c>
      <c r="AG471">
        <v>-5.06828095609746E-5</v>
      </c>
      <c r="AH471">
        <v>-1.8817620529089087E-5</v>
      </c>
      <c r="AI471">
        <v>-2.2920578477538369E-4</v>
      </c>
      <c r="AJ471">
        <v>-4.4885652719860728E-4</v>
      </c>
      <c r="AK471">
        <v>2.5115653023952688E-5</v>
      </c>
    </row>
    <row r="472" spans="1:37">
      <c r="A472" s="788">
        <v>44517</v>
      </c>
      <c r="B472">
        <v>1.727290650185466E-5</v>
      </c>
      <c r="C472">
        <v>1.7675472886450734E-5</v>
      </c>
      <c r="D472">
        <v>1.7825265029556247E-5</v>
      </c>
      <c r="E472">
        <v>1.3653990647762269E-5</v>
      </c>
      <c r="F472">
        <v>1.372898955884807E-5</v>
      </c>
      <c r="G472">
        <v>2.0978013703000897E-5</v>
      </c>
      <c r="H472">
        <v>1.6463566277053587E-5</v>
      </c>
      <c r="I472">
        <v>1.894152467721426E-5</v>
      </c>
      <c r="J472">
        <v>-9.9135923854873917E-7</v>
      </c>
      <c r="K472">
        <v>1.1975596462065141E-5</v>
      </c>
      <c r="L472">
        <v>8.5482775292291547E-6</v>
      </c>
      <c r="M472">
        <v>9.3729236768012927E-6</v>
      </c>
      <c r="N472">
        <v>8.1318392554237566E-6</v>
      </c>
      <c r="O472">
        <v>1.4046597710844822E-5</v>
      </c>
      <c r="P472">
        <v>1.2498649819683293E-5</v>
      </c>
      <c r="Q472">
        <v>1.3702868327513329E-5</v>
      </c>
      <c r="R472">
        <v>1.6924433276041651E-5</v>
      </c>
      <c r="S472">
        <v>1.732892265733588E-5</v>
      </c>
      <c r="T472">
        <v>1.7409597190250371E-5</v>
      </c>
      <c r="U472">
        <v>1.7490197595341873E-5</v>
      </c>
      <c r="V472">
        <v>-5.0935365957238696E-6</v>
      </c>
      <c r="W472">
        <v>1.5826906536591244E-5</v>
      </c>
      <c r="X472">
        <v>1.5863551500219231E-5</v>
      </c>
      <c r="Y472">
        <v>8.4586447646750607E-6</v>
      </c>
      <c r="Z472">
        <v>8.4586447646750607E-6</v>
      </c>
      <c r="AA472">
        <v>3.7041161347173278E-6</v>
      </c>
      <c r="AB472">
        <v>3.7959996114628189E-6</v>
      </c>
      <c r="AC472">
        <v>-2.3213689553927554E-5</v>
      </c>
      <c r="AD472">
        <v>-1.5286292991556485E-5</v>
      </c>
      <c r="AE472">
        <v>-2.0530628753986926E-5</v>
      </c>
      <c r="AF472">
        <v>-3.369249079107073E-5</v>
      </c>
      <c r="AG472">
        <v>-6.7048586433287035E-5</v>
      </c>
      <c r="AH472">
        <v>-2.5404277155389733E-5</v>
      </c>
      <c r="AI472">
        <v>-2.3578751790080178E-4</v>
      </c>
      <c r="AJ472">
        <v>-3.0655365190470078E-4</v>
      </c>
      <c r="AK472">
        <v>-1.0997323842126816E-5</v>
      </c>
    </row>
    <row r="473" spans="1:37">
      <c r="A473" s="788">
        <v>44518</v>
      </c>
      <c r="B473">
        <v>1.727290650185466E-5</v>
      </c>
      <c r="C473">
        <v>1.7675472886450734E-5</v>
      </c>
      <c r="D473">
        <v>1.7825265029556247E-5</v>
      </c>
      <c r="E473">
        <v>1.3653990647762269E-5</v>
      </c>
      <c r="F473">
        <v>1.372898955884807E-5</v>
      </c>
      <c r="G473">
        <v>2.1510816635256446E-5</v>
      </c>
      <c r="H473">
        <v>1.909426880148146E-5</v>
      </c>
      <c r="I473">
        <v>1.7334646811490016E-5</v>
      </c>
      <c r="J473">
        <v>5.3835577095298964E-6</v>
      </c>
      <c r="K473">
        <v>1.014516981737188E-5</v>
      </c>
      <c r="L473">
        <v>1.421364561496148E-5</v>
      </c>
      <c r="M473">
        <v>-2.9380733199263889E-5</v>
      </c>
      <c r="N473">
        <v>7.9236304907738037E-6</v>
      </c>
      <c r="O473">
        <v>1.4315679207207666E-5</v>
      </c>
      <c r="P473">
        <v>1.2498649819683293E-5</v>
      </c>
      <c r="Q473">
        <v>1.5036480510936201E-5</v>
      </c>
      <c r="R473">
        <v>1.6924433276041651E-5</v>
      </c>
      <c r="S473">
        <v>1.732892265733588E-5</v>
      </c>
      <c r="T473">
        <v>1.7409597190250371E-5</v>
      </c>
      <c r="U473">
        <v>1.7490197595341873E-5</v>
      </c>
      <c r="V473">
        <v>1.3901589342550482E-5</v>
      </c>
      <c r="W473">
        <v>1.5826906536591244E-5</v>
      </c>
      <c r="X473">
        <v>1.5863551500219231E-5</v>
      </c>
      <c r="Y473">
        <v>8.4586447646750607E-6</v>
      </c>
      <c r="Z473">
        <v>8.4586447646750607E-6</v>
      </c>
      <c r="AA473">
        <v>3.7041161347173278E-6</v>
      </c>
      <c r="AB473">
        <v>3.7959996114628189E-6</v>
      </c>
      <c r="AC473">
        <v>5.7612626000624891E-6</v>
      </c>
      <c r="AD473">
        <v>-1.3995819334489124E-5</v>
      </c>
      <c r="AE473">
        <v>2.4486394488237861E-5</v>
      </c>
      <c r="AF473">
        <v>5.5365195873408052E-5</v>
      </c>
      <c r="AG473">
        <v>2.7048951670054501E-5</v>
      </c>
      <c r="AH473">
        <v>-6.8197507498246606E-6</v>
      </c>
      <c r="AI473">
        <v>2.1305373669608941E-5</v>
      </c>
      <c r="AJ473">
        <v>4.0014532199200704E-5</v>
      </c>
      <c r="AK473">
        <v>1.4204865101575814E-5</v>
      </c>
    </row>
    <row r="474" spans="1:37">
      <c r="A474" s="788">
        <v>44519</v>
      </c>
      <c r="B474">
        <v>1.727290650185466E-5</v>
      </c>
      <c r="C474">
        <v>1.7675472886450734E-5</v>
      </c>
      <c r="D474">
        <v>1.7825265029556247E-5</v>
      </c>
      <c r="E474">
        <v>1.3653990647762269E-5</v>
      </c>
      <c r="F474">
        <v>1.372898955884807E-5</v>
      </c>
      <c r="G474">
        <v>1.8970305662520559E-5</v>
      </c>
      <c r="H474">
        <v>1.9585022994348833E-5</v>
      </c>
      <c r="I474">
        <v>1.9989395249184837E-5</v>
      </c>
      <c r="J474">
        <v>3.4771010114639014E-6</v>
      </c>
      <c r="K474">
        <v>9.1748099891447066E-6</v>
      </c>
      <c r="L474">
        <v>3.1097182318262639E-6</v>
      </c>
      <c r="M474">
        <v>1.9665212626114228E-5</v>
      </c>
      <c r="N474">
        <v>7.7296315225112279E-6</v>
      </c>
      <c r="O474">
        <v>1.4131330503019513E-5</v>
      </c>
      <c r="P474">
        <v>1.2498649819683293E-5</v>
      </c>
      <c r="Q474">
        <v>1.5655342014653684E-5</v>
      </c>
      <c r="R474">
        <v>1.6924433276041651E-5</v>
      </c>
      <c r="S474">
        <v>1.732892265733588E-5</v>
      </c>
      <c r="T474">
        <v>1.7409597190250371E-5</v>
      </c>
      <c r="U474">
        <v>1.7490197595341873E-5</v>
      </c>
      <c r="V474">
        <v>8.1883330507992016E-5</v>
      </c>
      <c r="W474">
        <v>1.5826906536591244E-5</v>
      </c>
      <c r="X474">
        <v>1.5863551500219231E-5</v>
      </c>
      <c r="Y474">
        <v>8.4586447646750607E-6</v>
      </c>
      <c r="Z474">
        <v>8.4586447646750607E-6</v>
      </c>
      <c r="AA474">
        <v>3.7041161347173278E-6</v>
      </c>
      <c r="AB474">
        <v>3.7959996114628189E-6</v>
      </c>
      <c r="AC474">
        <v>-7.5365719908293556E-6</v>
      </c>
      <c r="AD474">
        <v>5.7401102484488935E-5</v>
      </c>
      <c r="AE474">
        <v>-2.7352704343019952E-5</v>
      </c>
      <c r="AF474">
        <v>-5.2826062268973578E-8</v>
      </c>
      <c r="AG474">
        <v>2.5945264775604216E-5</v>
      </c>
      <c r="AH474">
        <v>2.5526014241585849E-5</v>
      </c>
      <c r="AI474">
        <v>1.3863607931252853E-4</v>
      </c>
      <c r="AJ474">
        <v>1.2062762324542842E-4</v>
      </c>
      <c r="AK474">
        <v>-1.8527399402473721E-6</v>
      </c>
    </row>
    <row r="475" spans="1:37">
      <c r="A475" s="788">
        <v>44522</v>
      </c>
      <c r="B475">
        <v>1.727290650185466E-5</v>
      </c>
      <c r="C475">
        <v>1.7675472886450734E-5</v>
      </c>
      <c r="D475">
        <v>1.7825265029556247E-5</v>
      </c>
      <c r="E475">
        <v>1.3653990647762269E-5</v>
      </c>
      <c r="F475">
        <v>1.372898955884807E-5</v>
      </c>
      <c r="G475">
        <v>2.0189914312680911E-5</v>
      </c>
      <c r="H475">
        <v>1.6099976103328115E-5</v>
      </c>
      <c r="I475">
        <v>1.6671004437078807E-5</v>
      </c>
      <c r="J475">
        <v>-2.2976123749515412E-6</v>
      </c>
      <c r="K475">
        <v>6.4689085285635882E-6</v>
      </c>
      <c r="L475">
        <v>1.3919157215241285E-5</v>
      </c>
      <c r="M475">
        <v>8.2073737194150462E-7</v>
      </c>
      <c r="N475">
        <v>8.1873399883932056E-6</v>
      </c>
      <c r="O475">
        <v>1.5025547375998371E-5</v>
      </c>
      <c r="P475">
        <v>1.2498649819683293E-5</v>
      </c>
      <c r="Q475">
        <v>2.4420826272674389E-5</v>
      </c>
      <c r="R475">
        <v>1.6924433276041651E-5</v>
      </c>
      <c r="S475">
        <v>1.732892265733588E-5</v>
      </c>
      <c r="T475">
        <v>1.7409597190250371E-5</v>
      </c>
      <c r="U475">
        <v>1.7490197595341873E-5</v>
      </c>
      <c r="V475">
        <v>-6.6681766896622873E-5</v>
      </c>
      <c r="W475">
        <v>1.5826906536591244E-5</v>
      </c>
      <c r="X475">
        <v>1.5863551500219231E-5</v>
      </c>
      <c r="Y475">
        <v>8.4586447646750607E-6</v>
      </c>
      <c r="Z475">
        <v>8.4586447646750607E-6</v>
      </c>
      <c r="AA475">
        <v>3.7041161347173278E-6</v>
      </c>
      <c r="AB475">
        <v>3.7959996114628189E-6</v>
      </c>
      <c r="AC475">
        <v>7.3258238968382242E-5</v>
      </c>
      <c r="AD475">
        <v>2.6548231378781262E-4</v>
      </c>
      <c r="AE475">
        <v>6.7037616798598662E-5</v>
      </c>
      <c r="AF475">
        <v>-5.0792366195262506E-5</v>
      </c>
      <c r="AG475">
        <v>-1.9745100264091376E-5</v>
      </c>
      <c r="AH475">
        <v>5.8104303896033825E-6</v>
      </c>
      <c r="AI475">
        <v>-1.9865118964455198E-4</v>
      </c>
      <c r="AJ475">
        <v>-4.7050711441367911E-4</v>
      </c>
      <c r="AK475">
        <v>-1.6448417227213908E-5</v>
      </c>
    </row>
    <row r="476" spans="1:37">
      <c r="A476" s="788">
        <v>44523</v>
      </c>
      <c r="B476">
        <v>1.727290650185466E-5</v>
      </c>
      <c r="C476">
        <v>1.7675472886450734E-5</v>
      </c>
      <c r="D476">
        <v>1.7825265029556247E-5</v>
      </c>
      <c r="E476">
        <v>1.3653990647762269E-5</v>
      </c>
      <c r="F476">
        <v>1.372898955884807E-5</v>
      </c>
      <c r="G476">
        <v>1.9193123294385827E-5</v>
      </c>
      <c r="H476">
        <v>1.5698058010434578E-5</v>
      </c>
      <c r="I476">
        <v>2.7786192901476169E-5</v>
      </c>
      <c r="J476">
        <v>1.6163461355915844E-6</v>
      </c>
      <c r="K476">
        <v>6.9772774765681339E-6</v>
      </c>
      <c r="L476">
        <v>5.5421244862202463E-6</v>
      </c>
      <c r="M476">
        <v>7.3150333599699025E-6</v>
      </c>
      <c r="N476">
        <v>8.4625266916134486E-6</v>
      </c>
      <c r="O476">
        <v>1.3923583098303993E-5</v>
      </c>
      <c r="P476">
        <v>1.2498649819683293E-5</v>
      </c>
      <c r="Q476">
        <v>1.5949531367112968E-5</v>
      </c>
      <c r="R476">
        <v>1.6924433276041651E-5</v>
      </c>
      <c r="S476">
        <v>1.732892265733588E-5</v>
      </c>
      <c r="T476">
        <v>1.7409597190250371E-5</v>
      </c>
      <c r="U476">
        <v>1.7490197595341873E-5</v>
      </c>
      <c r="V476">
        <v>4.9339157851838957E-5</v>
      </c>
      <c r="W476">
        <v>1.5826906536591244E-5</v>
      </c>
      <c r="X476">
        <v>1.5863551500219231E-5</v>
      </c>
      <c r="Y476">
        <v>8.4586447646750607E-6</v>
      </c>
      <c r="Z476">
        <v>8.4586447646750607E-6</v>
      </c>
      <c r="AA476">
        <v>3.7041161347173278E-6</v>
      </c>
      <c r="AB476">
        <v>3.7959996114628189E-6</v>
      </c>
      <c r="AC476">
        <v>7.7046102101868688E-5</v>
      </c>
      <c r="AD476">
        <v>1.30538544761738E-4</v>
      </c>
      <c r="AE476">
        <v>1.0200826268830233E-5</v>
      </c>
      <c r="AF476">
        <v>4.0031125026795961E-5</v>
      </c>
      <c r="AG476">
        <v>-2.3207193386931557E-5</v>
      </c>
      <c r="AH476">
        <v>1.7724639119198748E-5</v>
      </c>
      <c r="AI476">
        <v>2.6964689929469544E-5</v>
      </c>
      <c r="AJ476">
        <v>1.762504790365771E-5</v>
      </c>
      <c r="AK476">
        <v>8.493512224260203E-6</v>
      </c>
    </row>
    <row r="477" spans="1:37">
      <c r="A477" s="788">
        <v>44524</v>
      </c>
      <c r="B477">
        <v>1.727290650185466E-5</v>
      </c>
      <c r="C477">
        <v>1.7675472886450734E-5</v>
      </c>
      <c r="D477">
        <v>1.7825265029556247E-5</v>
      </c>
      <c r="E477">
        <v>1.3653990647762269E-5</v>
      </c>
      <c r="F477">
        <v>1.372898955884807E-5</v>
      </c>
      <c r="G477">
        <v>2.0605183903526837E-5</v>
      </c>
      <c r="H477">
        <v>1.8325965664683963E-5</v>
      </c>
      <c r="I477">
        <v>1.9611934098682582E-5</v>
      </c>
      <c r="J477">
        <v>-1.4878354835076381E-6</v>
      </c>
      <c r="K477">
        <v>8.3205500024575944E-6</v>
      </c>
      <c r="L477">
        <v>5.5894714702901643E-6</v>
      </c>
      <c r="M477">
        <v>1.7325136618364924E-5</v>
      </c>
      <c r="N477">
        <v>8.3943860574152039E-6</v>
      </c>
      <c r="O477">
        <v>1.4062980334500708E-5</v>
      </c>
      <c r="P477">
        <v>1.2498649819683293E-5</v>
      </c>
      <c r="Q477">
        <v>6.8682951777674361E-6</v>
      </c>
      <c r="R477">
        <v>1.6924433276041651E-5</v>
      </c>
      <c r="S477">
        <v>1.732892265733588E-5</v>
      </c>
      <c r="T477">
        <v>1.7409597190250371E-5</v>
      </c>
      <c r="U477">
        <v>1.7490197595341873E-5</v>
      </c>
      <c r="V477">
        <v>5.6515470427564555E-5</v>
      </c>
      <c r="W477">
        <v>1.5826906536591244E-5</v>
      </c>
      <c r="X477">
        <v>1.5863551500219231E-5</v>
      </c>
      <c r="Y477">
        <v>8.4586447646750607E-6</v>
      </c>
      <c r="Z477">
        <v>8.4586447646750607E-6</v>
      </c>
      <c r="AA477">
        <v>3.7041161347173278E-6</v>
      </c>
      <c r="AB477">
        <v>3.7959996114628189E-6</v>
      </c>
      <c r="AC477">
        <v>9.2616220853436459E-5</v>
      </c>
      <c r="AD477">
        <v>-2.9318243149889511E-6</v>
      </c>
      <c r="AE477">
        <v>3.497576203664865E-5</v>
      </c>
      <c r="AF477">
        <v>2.7111585578537545E-5</v>
      </c>
      <c r="AG477">
        <v>1.4653981633987456E-5</v>
      </c>
      <c r="AH477">
        <v>-2.0011261912611377E-6</v>
      </c>
      <c r="AI477">
        <v>3.8383697911306134E-5</v>
      </c>
      <c r="AJ477">
        <v>-1.0151291376576667E-4</v>
      </c>
      <c r="AK477">
        <v>1.1370143588727012E-5</v>
      </c>
    </row>
    <row r="478" spans="1:37">
      <c r="A478" s="788">
        <v>44525</v>
      </c>
      <c r="B478">
        <v>1.727290650185466E-5</v>
      </c>
      <c r="C478">
        <v>1.7675472886450734E-5</v>
      </c>
      <c r="D478">
        <v>1.7825265029556247E-5</v>
      </c>
      <c r="E478">
        <v>1.3653990647762269E-5</v>
      </c>
      <c r="F478">
        <v>1.372898955884807E-5</v>
      </c>
      <c r="G478">
        <v>2.3462553203557944E-5</v>
      </c>
      <c r="H478">
        <v>1.8320136945928312E-5</v>
      </c>
      <c r="I478">
        <v>1.9106028334284984E-5</v>
      </c>
      <c r="J478">
        <v>7.5836459287927486E-6</v>
      </c>
      <c r="K478">
        <v>6.9405759780011071E-6</v>
      </c>
      <c r="L478">
        <v>1.0516855164269146E-5</v>
      </c>
      <c r="M478">
        <v>6.2266519120385062E-6</v>
      </c>
      <c r="N478">
        <v>7.5890983261615478E-6</v>
      </c>
      <c r="O478">
        <v>1.4170572058560537E-5</v>
      </c>
      <c r="P478">
        <v>1.2498649819683293E-5</v>
      </c>
      <c r="Q478">
        <v>5.8562143210423302E-6</v>
      </c>
      <c r="R478">
        <v>1.6924433276041651E-5</v>
      </c>
      <c r="S478">
        <v>1.732892265733588E-5</v>
      </c>
      <c r="T478">
        <v>1.7409597190250371E-5</v>
      </c>
      <c r="U478">
        <v>1.7490197595341873E-5</v>
      </c>
      <c r="V478">
        <v>-1.1298236952702379E-5</v>
      </c>
      <c r="W478">
        <v>1.5826906536591244E-5</v>
      </c>
      <c r="X478">
        <v>1.5863551500219231E-5</v>
      </c>
      <c r="Y478">
        <v>8.4586447646750607E-6</v>
      </c>
      <c r="Z478">
        <v>8.4586447646750607E-6</v>
      </c>
      <c r="AA478">
        <v>3.7041161347173278E-6</v>
      </c>
      <c r="AB478">
        <v>3.7959996114628189E-6</v>
      </c>
      <c r="AC478">
        <v>8.1385022643948315E-5</v>
      </c>
      <c r="AD478">
        <v>-2.934500741494095E-5</v>
      </c>
      <c r="AE478">
        <v>2.0349639874078786E-5</v>
      </c>
      <c r="AF478">
        <v>4.1745150541222521E-5</v>
      </c>
      <c r="AG478">
        <v>2.1597563354402993E-5</v>
      </c>
      <c r="AH478">
        <v>2.6404884507769121E-5</v>
      </c>
      <c r="AI478">
        <v>1.3464187083397583E-4</v>
      </c>
      <c r="AJ478">
        <v>1.654286723870191E-4</v>
      </c>
      <c r="AK478">
        <v>3.9624315433373081E-6</v>
      </c>
    </row>
    <row r="479" spans="1:37">
      <c r="A479" s="788">
        <v>44526</v>
      </c>
      <c r="B479">
        <v>1.727290650185466E-5</v>
      </c>
      <c r="C479">
        <v>1.7675472886450734E-5</v>
      </c>
      <c r="D479">
        <v>1.7825265029556247E-5</v>
      </c>
      <c r="E479">
        <v>1.3653990647762269E-5</v>
      </c>
      <c r="F479">
        <v>1.372898955884807E-5</v>
      </c>
      <c r="G479">
        <v>2.1873184126135927E-5</v>
      </c>
      <c r="H479">
        <v>1.7669092272089414E-5</v>
      </c>
      <c r="I479">
        <v>1.5022003745269785E-5</v>
      </c>
      <c r="J479">
        <v>1.2233493359076421E-6</v>
      </c>
      <c r="K479">
        <v>8.1312829512796726E-6</v>
      </c>
      <c r="L479">
        <v>7.1075949258045064E-6</v>
      </c>
      <c r="M479">
        <v>7.1874205290725969E-6</v>
      </c>
      <c r="N479">
        <v>5.5927649579757598E-6</v>
      </c>
      <c r="O479">
        <v>1.3980154398865353E-5</v>
      </c>
      <c r="P479">
        <v>1.2498649819683293E-5</v>
      </c>
      <c r="Q479">
        <v>1.9839480946892251E-5</v>
      </c>
      <c r="R479">
        <v>1.6924433276041651E-5</v>
      </c>
      <c r="S479">
        <v>1.732892265733588E-5</v>
      </c>
      <c r="T479">
        <v>1.7409597190250371E-5</v>
      </c>
      <c r="U479">
        <v>1.7490197595341873E-5</v>
      </c>
      <c r="V479">
        <v>3.4206276208570864E-5</v>
      </c>
      <c r="W479">
        <v>1.5826906536591244E-5</v>
      </c>
      <c r="X479">
        <v>1.5863551500219231E-5</v>
      </c>
      <c r="Y479">
        <v>8.4586447646750607E-6</v>
      </c>
      <c r="Z479">
        <v>8.4586447646750607E-6</v>
      </c>
      <c r="AA479">
        <v>3.7041161347173278E-6</v>
      </c>
      <c r="AB479">
        <v>3.7959996114628189E-6</v>
      </c>
      <c r="AC479">
        <v>-1.7986951492207916E-4</v>
      </c>
      <c r="AD479">
        <v>-3.3511812803601606E-4</v>
      </c>
      <c r="AE479">
        <v>-1.1016129702249856E-4</v>
      </c>
      <c r="AF479">
        <v>-1.9956308517730671E-4</v>
      </c>
      <c r="AG479">
        <v>-4.4321282524745208E-5</v>
      </c>
      <c r="AH479">
        <v>-3.4674451506795378E-5</v>
      </c>
      <c r="AI479">
        <v>-4.0564287004647758E-4</v>
      </c>
      <c r="AJ479">
        <v>-6.7897123216536517E-4</v>
      </c>
      <c r="AK479">
        <v>-1.2890913321417065E-4</v>
      </c>
    </row>
    <row r="480" spans="1:37">
      <c r="A480" s="788">
        <v>44529</v>
      </c>
      <c r="B480">
        <v>1.727290650185466E-5</v>
      </c>
      <c r="C480">
        <v>1.7675472886450734E-5</v>
      </c>
      <c r="D480">
        <v>1.7825265029556247E-5</v>
      </c>
      <c r="E480">
        <v>1.3653990647762269E-5</v>
      </c>
      <c r="F480">
        <v>1.372898955884807E-5</v>
      </c>
      <c r="G480">
        <v>2.1578928501142514E-5</v>
      </c>
      <c r="H480">
        <v>1.8110227402920033E-5</v>
      </c>
      <c r="I480">
        <v>1.5905414218337911E-5</v>
      </c>
      <c r="J480">
        <v>6.4627551068156213E-6</v>
      </c>
      <c r="K480">
        <v>8.4321725520055683E-6</v>
      </c>
      <c r="L480">
        <v>1.2015401967857998E-6</v>
      </c>
      <c r="M480">
        <v>7.7792381375672907E-6</v>
      </c>
      <c r="N480">
        <v>1.2153095971217454E-5</v>
      </c>
      <c r="O480">
        <v>1.4938047850172609E-5</v>
      </c>
      <c r="P480">
        <v>1.2498649819683293E-5</v>
      </c>
      <c r="Q480">
        <v>2.7724805577740597E-5</v>
      </c>
      <c r="R480">
        <v>1.6924433276041651E-5</v>
      </c>
      <c r="S480">
        <v>1.732892265733588E-5</v>
      </c>
      <c r="T480">
        <v>1.7409597190250371E-5</v>
      </c>
      <c r="U480">
        <v>1.7490197595341873E-5</v>
      </c>
      <c r="V480">
        <v>6.4759219614988881E-5</v>
      </c>
      <c r="W480">
        <v>1.5826906536591244E-5</v>
      </c>
      <c r="X480">
        <v>1.5863551500219231E-5</v>
      </c>
      <c r="Y480">
        <v>8.4586447646750607E-6</v>
      </c>
      <c r="Z480">
        <v>8.4586447646750607E-6</v>
      </c>
      <c r="AA480">
        <v>3.7041161347173278E-6</v>
      </c>
      <c r="AB480">
        <v>3.7959996114628189E-6</v>
      </c>
      <c r="AC480">
        <v>5.8567188020458574E-5</v>
      </c>
      <c r="AD480">
        <v>-1.2005730781905478E-5</v>
      </c>
      <c r="AE480">
        <v>3.3670435599364448E-5</v>
      </c>
      <c r="AF480">
        <v>7.9253595034450852E-5</v>
      </c>
      <c r="AG480">
        <v>3.9552507135298677E-5</v>
      </c>
      <c r="AH480">
        <v>4.0309409771037695E-5</v>
      </c>
      <c r="AI480">
        <v>5.188756661836935E-5</v>
      </c>
      <c r="AJ480">
        <v>2.4551729363275767E-6</v>
      </c>
      <c r="AK480">
        <v>9.0013314115181545E-5</v>
      </c>
    </row>
    <row r="481" spans="1:37">
      <c r="A481" s="788">
        <v>44530</v>
      </c>
      <c r="B481">
        <v>1.727290650185466E-5</v>
      </c>
      <c r="C481">
        <v>1.7675472886450734E-5</v>
      </c>
      <c r="D481">
        <v>1.7825265029556247E-5</v>
      </c>
      <c r="E481">
        <v>1.3653990647762269E-5</v>
      </c>
      <c r="F481">
        <v>1.372898955884807E-5</v>
      </c>
      <c r="G481">
        <v>2.3022637128633507E-5</v>
      </c>
      <c r="H481">
        <v>1.6021273517631583E-5</v>
      </c>
      <c r="I481">
        <v>2.0013859103985965E-5</v>
      </c>
      <c r="J481">
        <v>8.8121636929599857E-6</v>
      </c>
      <c r="K481">
        <v>8.3318837690683273E-6</v>
      </c>
      <c r="L481">
        <v>4.2922733361876909E-6</v>
      </c>
      <c r="M481">
        <v>4.0950292560393113E-5</v>
      </c>
      <c r="N481">
        <v>1.0003134537384995E-5</v>
      </c>
      <c r="O481">
        <v>1.392807490035608E-5</v>
      </c>
      <c r="P481">
        <v>1.2498649819683293E-5</v>
      </c>
      <c r="Q481">
        <v>1.2461028247031436E-5</v>
      </c>
      <c r="R481">
        <v>1.6924433276041651E-5</v>
      </c>
      <c r="S481">
        <v>1.732892265733588E-5</v>
      </c>
      <c r="T481">
        <v>1.7409597190250371E-5</v>
      </c>
      <c r="U481">
        <v>1.7490197595341873E-5</v>
      </c>
      <c r="V481">
        <v>7.3552972332084466E-5</v>
      </c>
      <c r="W481">
        <v>1.5826906536591244E-5</v>
      </c>
      <c r="X481">
        <v>1.5863551500219231E-5</v>
      </c>
      <c r="Y481">
        <v>8.4586447646750607E-6</v>
      </c>
      <c r="Z481">
        <v>8.4586447646750607E-6</v>
      </c>
      <c r="AA481">
        <v>3.7041161347173278E-6</v>
      </c>
      <c r="AB481">
        <v>3.7959996114628189E-6</v>
      </c>
      <c r="AC481">
        <v>-1.7537251167586143E-4</v>
      </c>
      <c r="AD481">
        <v>-1.4849472548573994E-4</v>
      </c>
      <c r="AE481">
        <v>-5.471585044984351E-5</v>
      </c>
      <c r="AF481">
        <v>-1.5543772534498126E-4</v>
      </c>
      <c r="AG481">
        <v>-2.4906052720997664E-5</v>
      </c>
      <c r="AH481">
        <v>-2.2975832352273297E-5</v>
      </c>
      <c r="AI481">
        <v>-2.1256167609217668E-4</v>
      </c>
      <c r="AJ481">
        <v>-5.5102448934218342E-4</v>
      </c>
      <c r="AK481">
        <v>-9.6775916216544359E-5</v>
      </c>
    </row>
    <row r="482" spans="1:37">
      <c r="A482" s="788">
        <v>44531</v>
      </c>
      <c r="B482">
        <v>1.727290650185466E-5</v>
      </c>
      <c r="C482">
        <v>1.7675472886450734E-5</v>
      </c>
      <c r="D482">
        <v>1.7825265029556247E-5</v>
      </c>
      <c r="E482">
        <v>1.3653990647762269E-5</v>
      </c>
      <c r="F482">
        <v>1.372898955884807E-5</v>
      </c>
      <c r="G482">
        <v>2.0979035038223516E-5</v>
      </c>
      <c r="H482">
        <v>2.395084621881125E-5</v>
      </c>
      <c r="I482">
        <v>1.7910149509006602E-5</v>
      </c>
      <c r="J482">
        <v>2.3612827577642293E-5</v>
      </c>
      <c r="K482">
        <v>7.2460555063798893E-6</v>
      </c>
      <c r="L482">
        <v>1.4274320651645668E-5</v>
      </c>
      <c r="M482">
        <v>5.2869417040767529E-6</v>
      </c>
      <c r="N482">
        <v>2.2759192014757447E-5</v>
      </c>
      <c r="O482">
        <v>1.4004283850425737E-5</v>
      </c>
      <c r="P482">
        <v>1.2498649819683293E-5</v>
      </c>
      <c r="Q482">
        <v>0</v>
      </c>
      <c r="R482">
        <v>1.3477475352106972E-5</v>
      </c>
      <c r="S482">
        <v>1.3881901406765263E-5</v>
      </c>
      <c r="T482">
        <v>1.396256330931145E-5</v>
      </c>
      <c r="U482">
        <v>1.4043151095651132E-5</v>
      </c>
      <c r="V482">
        <v>-7.106478626253488E-5</v>
      </c>
      <c r="W482">
        <v>1.2693239372101317E-5</v>
      </c>
      <c r="X482">
        <v>1.2729878598616296E-5</v>
      </c>
      <c r="Y482">
        <v>8.4586447646750607E-6</v>
      </c>
      <c r="Z482">
        <v>8.4586447646750607E-6</v>
      </c>
      <c r="AA482">
        <v>3.7041161347173278E-6</v>
      </c>
      <c r="AB482">
        <v>3.7959996114628189E-6</v>
      </c>
      <c r="AC482">
        <v>2.0682647551456548E-5</v>
      </c>
      <c r="AD482">
        <v>3.6088656414240418E-5</v>
      </c>
      <c r="AE482">
        <v>5.1081788805040777E-5</v>
      </c>
      <c r="AF482">
        <v>-9.8722285816607585E-5</v>
      </c>
      <c r="AG482">
        <v>-2.5755308773178777E-6</v>
      </c>
      <c r="AH482">
        <v>-5.7178096135068744E-6</v>
      </c>
      <c r="AI482">
        <v>-1.2017828449784607E-4</v>
      </c>
      <c r="AJ482">
        <v>-3.7982792219178334E-4</v>
      </c>
      <c r="AK482">
        <v>-4.8548075403199164E-5</v>
      </c>
    </row>
    <row r="483" spans="1:37">
      <c r="A483" s="788">
        <v>44532</v>
      </c>
      <c r="B483">
        <v>1.727290650185466E-5</v>
      </c>
      <c r="C483">
        <v>1.7675472886450734E-5</v>
      </c>
      <c r="D483">
        <v>1.7825265029556247E-5</v>
      </c>
      <c r="E483">
        <v>1.3653990647762269E-5</v>
      </c>
      <c r="F483">
        <v>1.372898955884807E-5</v>
      </c>
      <c r="G483">
        <v>2.3831203196024832E-5</v>
      </c>
      <c r="H483">
        <v>2.096686751653607E-5</v>
      </c>
      <c r="I483">
        <v>1.7379996054673085E-5</v>
      </c>
      <c r="J483">
        <v>1.1093146590928883E-5</v>
      </c>
      <c r="K483">
        <v>9.5070799338657252E-6</v>
      </c>
      <c r="L483">
        <v>8.7259226635580951E-6</v>
      </c>
      <c r="M483">
        <v>1.3190921796956446E-5</v>
      </c>
      <c r="N483">
        <v>9.415411954279307E-6</v>
      </c>
      <c r="O483">
        <v>1.3985986767139026E-5</v>
      </c>
      <c r="P483">
        <v>1.2498649819683293E-5</v>
      </c>
      <c r="Q483">
        <v>2.8583016513159977E-5</v>
      </c>
      <c r="R483">
        <v>1.3477475352106972E-5</v>
      </c>
      <c r="S483">
        <v>1.3881901406765263E-5</v>
      </c>
      <c r="T483">
        <v>1.396256330931145E-5</v>
      </c>
      <c r="U483">
        <v>1.4043151095651132E-5</v>
      </c>
      <c r="V483">
        <v>6.9814251181467681E-5</v>
      </c>
      <c r="W483">
        <v>1.2693239372101317E-5</v>
      </c>
      <c r="X483">
        <v>1.2729878598616296E-5</v>
      </c>
      <c r="Y483">
        <v>8.4586447646750607E-6</v>
      </c>
      <c r="Z483">
        <v>8.4586447646750607E-6</v>
      </c>
      <c r="AA483">
        <v>3.7041161347173278E-6</v>
      </c>
      <c r="AB483">
        <v>3.7959996114628189E-6</v>
      </c>
      <c r="AC483">
        <v>1.198759321136722E-4</v>
      </c>
      <c r="AD483">
        <v>-5.802384646452774E-6</v>
      </c>
      <c r="AE483">
        <v>2.9853291092024617E-5</v>
      </c>
      <c r="AF483">
        <v>1.0221682915424469E-4</v>
      </c>
      <c r="AG483">
        <v>3.0868305082287771E-5</v>
      </c>
      <c r="AH483">
        <v>1.1425578539034919E-5</v>
      </c>
      <c r="AI483">
        <v>2.8183115406628102E-4</v>
      </c>
      <c r="AJ483">
        <v>4.5624661832847083E-4</v>
      </c>
      <c r="AK483">
        <v>5.7643404651633866E-5</v>
      </c>
    </row>
    <row r="484" spans="1:37">
      <c r="A484" s="788">
        <v>44533</v>
      </c>
      <c r="B484">
        <v>1.727290650185466E-5</v>
      </c>
      <c r="C484">
        <v>1.7675472886450734E-5</v>
      </c>
      <c r="D484">
        <v>1.7825265029556247E-5</v>
      </c>
      <c r="E484">
        <v>1.3653990647762269E-5</v>
      </c>
      <c r="F484">
        <v>1.372898955884807E-5</v>
      </c>
      <c r="G484">
        <v>2.2659269796335481E-5</v>
      </c>
      <c r="H484">
        <v>2.04141988928896E-5</v>
      </c>
      <c r="I484">
        <v>1.8284110061182444E-5</v>
      </c>
      <c r="J484">
        <v>1.6506021628543978E-5</v>
      </c>
      <c r="K484">
        <v>5.1414425213351938E-6</v>
      </c>
      <c r="L484">
        <v>3.1976073000464567E-6</v>
      </c>
      <c r="M484">
        <v>1.4771435869147354E-5</v>
      </c>
      <c r="N484">
        <v>9.6004220253405498E-6</v>
      </c>
      <c r="O484">
        <v>1.3973660421420676E-5</v>
      </c>
      <c r="P484">
        <v>1.2498649819683293E-5</v>
      </c>
      <c r="Q484">
        <v>1.6155734013260316E-5</v>
      </c>
      <c r="R484">
        <v>1.3477475352106972E-5</v>
      </c>
      <c r="S484">
        <v>1.3881901406765263E-5</v>
      </c>
      <c r="T484">
        <v>1.396256330931145E-5</v>
      </c>
      <c r="U484">
        <v>1.4043151095651132E-5</v>
      </c>
      <c r="V484">
        <v>1.4468442593796782E-4</v>
      </c>
      <c r="W484">
        <v>1.2693239372101317E-5</v>
      </c>
      <c r="X484">
        <v>1.2729878598616296E-5</v>
      </c>
      <c r="Y484">
        <v>8.4586447646750607E-6</v>
      </c>
      <c r="Z484">
        <v>8.4586447646750607E-6</v>
      </c>
      <c r="AA484">
        <v>3.7041161347173278E-6</v>
      </c>
      <c r="AB484">
        <v>3.7959996114628189E-6</v>
      </c>
      <c r="AC484">
        <v>-5.3307866043544871E-5</v>
      </c>
      <c r="AD484">
        <v>-3.792125938051894E-5</v>
      </c>
      <c r="AE484">
        <v>-5.5781176164415581E-5</v>
      </c>
      <c r="AF484">
        <v>-3.4142232036099562E-5</v>
      </c>
      <c r="AG484">
        <v>9.3655017056613063E-5</v>
      </c>
      <c r="AH484">
        <v>1.8179320683919808E-5</v>
      </c>
      <c r="AI484">
        <v>2.2229269138001494E-4</v>
      </c>
      <c r="AJ484">
        <v>2.9246012223772545E-4</v>
      </c>
      <c r="AK484">
        <v>-4.1362396655091336E-5</v>
      </c>
    </row>
    <row r="485" spans="1:37">
      <c r="A485" s="788">
        <v>44536</v>
      </c>
      <c r="B485">
        <v>1.727290650185466E-5</v>
      </c>
      <c r="C485">
        <v>1.7675472886450734E-5</v>
      </c>
      <c r="D485">
        <v>1.7825265029556247E-5</v>
      </c>
      <c r="E485">
        <v>1.3653990647762269E-5</v>
      </c>
      <c r="F485">
        <v>1.372898955884807E-5</v>
      </c>
      <c r="G485">
        <v>2.2119585469567937E-5</v>
      </c>
      <c r="H485">
        <v>1.911914812747284E-5</v>
      </c>
      <c r="I485">
        <v>1.9008396201519416E-5</v>
      </c>
      <c r="J485">
        <v>1.0696474543237856E-5</v>
      </c>
      <c r="K485">
        <v>1.1005888644177731E-5</v>
      </c>
      <c r="L485">
        <v>1.7930347327541087E-5</v>
      </c>
      <c r="M485">
        <v>8.7606727922945991E-6</v>
      </c>
      <c r="N485">
        <v>7.7011830214814842E-6</v>
      </c>
      <c r="O485">
        <v>1.457552044403343E-5</v>
      </c>
      <c r="P485">
        <v>1.2498649819683293E-5</v>
      </c>
      <c r="Q485">
        <v>2.2976292478425364E-5</v>
      </c>
      <c r="R485">
        <v>1.3477475352106972E-5</v>
      </c>
      <c r="S485">
        <v>1.3881901406765263E-5</v>
      </c>
      <c r="T485">
        <v>1.396256330931145E-5</v>
      </c>
      <c r="U485">
        <v>1.4043151095651132E-5</v>
      </c>
      <c r="V485">
        <v>-2.4974864192681691E-5</v>
      </c>
      <c r="W485">
        <v>1.2693239372101317E-5</v>
      </c>
      <c r="X485">
        <v>1.2729878598616296E-5</v>
      </c>
      <c r="Y485">
        <v>8.4586447646750607E-6</v>
      </c>
      <c r="Z485">
        <v>8.4586447646750607E-6</v>
      </c>
      <c r="AA485">
        <v>3.7041161347173278E-6</v>
      </c>
      <c r="AB485">
        <v>3.7959996114628189E-6</v>
      </c>
      <c r="AC485">
        <v>1.2157195044953939E-4</v>
      </c>
      <c r="AD485">
        <v>2.7988265282663516E-5</v>
      </c>
      <c r="AE485">
        <v>-7.5826283414681672E-6</v>
      </c>
      <c r="AF485">
        <v>6.7177299515247535E-5</v>
      </c>
      <c r="AG485">
        <v>1.4062658320441734E-5</v>
      </c>
      <c r="AH485">
        <v>4.4507005774818699E-5</v>
      </c>
      <c r="AI485">
        <v>1.2721293314649885E-4</v>
      </c>
      <c r="AJ485">
        <v>-2.0742889976221868E-5</v>
      </c>
      <c r="AK485">
        <v>6.2342990229773417E-5</v>
      </c>
    </row>
    <row r="486" spans="1:37">
      <c r="A486" s="788">
        <v>44537</v>
      </c>
      <c r="B486">
        <v>1.727290650185466E-5</v>
      </c>
      <c r="C486">
        <v>1.7675472886450734E-5</v>
      </c>
      <c r="D486">
        <v>1.7825265029556247E-5</v>
      </c>
      <c r="E486">
        <v>1.3653990647762269E-5</v>
      </c>
      <c r="F486">
        <v>1.372898955884807E-5</v>
      </c>
      <c r="G486">
        <v>2.288288255402904E-5</v>
      </c>
      <c r="H486">
        <v>2.1588555837224986E-5</v>
      </c>
      <c r="I486">
        <v>2.0232205280773031E-5</v>
      </c>
      <c r="J486">
        <v>2.0144648520800957E-5</v>
      </c>
      <c r="K486">
        <v>9.1838584425602226E-6</v>
      </c>
      <c r="L486">
        <v>1.4249743022497798E-5</v>
      </c>
      <c r="M486">
        <v>9.4204188280798461E-6</v>
      </c>
      <c r="N486">
        <v>8.5127007108326335E-6</v>
      </c>
      <c r="O486">
        <v>1.3866414657464077E-5</v>
      </c>
      <c r="P486">
        <v>1.2498649819683293E-5</v>
      </c>
      <c r="Q486">
        <v>1.3825363513262801E-5</v>
      </c>
      <c r="R486">
        <v>1.3477475352106972E-5</v>
      </c>
      <c r="S486">
        <v>1.3881901406765263E-5</v>
      </c>
      <c r="T486">
        <v>1.396256330931145E-5</v>
      </c>
      <c r="U486">
        <v>1.4043151095651132E-5</v>
      </c>
      <c r="V486">
        <v>3.9420750212567414E-5</v>
      </c>
      <c r="W486">
        <v>1.2693239372101317E-5</v>
      </c>
      <c r="X486">
        <v>1.2729878598616296E-5</v>
      </c>
      <c r="Y486">
        <v>8.4586447646750607E-6</v>
      </c>
      <c r="Z486">
        <v>8.4586447646750607E-6</v>
      </c>
      <c r="AA486">
        <v>3.7041161347173278E-6</v>
      </c>
      <c r="AB486">
        <v>3.7959996114628189E-6</v>
      </c>
      <c r="AC486">
        <v>6.7541930768144629E-5</v>
      </c>
      <c r="AD486">
        <v>-2.1635634051006548E-5</v>
      </c>
      <c r="AE486">
        <v>4.2274964486055389E-5</v>
      </c>
      <c r="AF486">
        <v>1.6536459234102187E-4</v>
      </c>
      <c r="AG486">
        <v>-2.7416745641446471E-5</v>
      </c>
      <c r="AH486">
        <v>2.3193675505939204E-6</v>
      </c>
      <c r="AI486">
        <v>4.2896766502031894E-5</v>
      </c>
      <c r="AJ486">
        <v>1.7496243643405628E-5</v>
      </c>
      <c r="AK486">
        <v>1.0520137395778506E-4</v>
      </c>
    </row>
    <row r="487" spans="1:37">
      <c r="A487" s="788">
        <v>44538</v>
      </c>
      <c r="B487">
        <v>1.727290650185466E-5</v>
      </c>
      <c r="C487">
        <v>1.7675472886450734E-5</v>
      </c>
      <c r="D487">
        <v>1.7825265029556247E-5</v>
      </c>
      <c r="E487">
        <v>1.3653990647762269E-5</v>
      </c>
      <c r="F487">
        <v>1.372898955884807E-5</v>
      </c>
      <c r="G487">
        <v>2.2109878344949153E-5</v>
      </c>
      <c r="H487">
        <v>1.6680315436973104E-5</v>
      </c>
      <c r="I487">
        <v>1.9697470366696735E-5</v>
      </c>
      <c r="J487">
        <v>1.5375372763912766E-5</v>
      </c>
      <c r="K487">
        <v>8.8994169219347446E-6</v>
      </c>
      <c r="L487">
        <v>1.0729743402561098E-5</v>
      </c>
      <c r="M487">
        <v>2.3353098325401333E-5</v>
      </c>
      <c r="N487">
        <v>3.5680556956663169E-6</v>
      </c>
      <c r="O487">
        <v>1.3557131192179384E-5</v>
      </c>
      <c r="P487">
        <v>1.2498649819683293E-5</v>
      </c>
      <c r="Q487">
        <v>1.2842239901281971E-5</v>
      </c>
      <c r="R487">
        <v>1.3477475352106972E-5</v>
      </c>
      <c r="S487">
        <v>1.3881901406765263E-5</v>
      </c>
      <c r="T487">
        <v>1.396256330931145E-5</v>
      </c>
      <c r="U487">
        <v>1.4043151095651132E-5</v>
      </c>
      <c r="V487">
        <v>8.1887628908194467E-5</v>
      </c>
      <c r="W487">
        <v>1.2693239372101317E-5</v>
      </c>
      <c r="X487">
        <v>1.2729878598616296E-5</v>
      </c>
      <c r="Y487">
        <v>8.4586447646750607E-6</v>
      </c>
      <c r="Z487">
        <v>8.4586447646750607E-6</v>
      </c>
      <c r="AA487">
        <v>3.7041161347173278E-6</v>
      </c>
      <c r="AB487">
        <v>3.7959996114628189E-6</v>
      </c>
      <c r="AC487">
        <v>-4.2814931198439932E-5</v>
      </c>
      <c r="AD487">
        <v>-5.7581029459172206E-5</v>
      </c>
      <c r="AE487">
        <v>-6.7593158074352735E-5</v>
      </c>
      <c r="AF487">
        <v>3.6741169299608911E-5</v>
      </c>
      <c r="AG487">
        <v>3.1923343154001138E-5</v>
      </c>
      <c r="AH487">
        <v>2.2636360682517508E-5</v>
      </c>
      <c r="AI487">
        <v>9.3242510231408284E-5</v>
      </c>
      <c r="AJ487">
        <v>3.7082135016614507E-4</v>
      </c>
      <c r="AK487">
        <v>2.3572024659964663E-5</v>
      </c>
    </row>
    <row r="488" spans="1:37">
      <c r="A488" s="788">
        <v>44539</v>
      </c>
      <c r="B488">
        <v>2.0515956758182621E-5</v>
      </c>
      <c r="C488">
        <v>2.0994106427885526E-5</v>
      </c>
      <c r="D488">
        <v>2.1172022584054049E-5</v>
      </c>
      <c r="E488">
        <v>1.5763424495446543E-5</v>
      </c>
      <c r="F488">
        <v>1.5838427524991517E-5</v>
      </c>
      <c r="G488">
        <v>2.0491411223915181E-5</v>
      </c>
      <c r="H488">
        <v>1.5042575271294821E-5</v>
      </c>
      <c r="I488">
        <v>1.9110392285418242E-5</v>
      </c>
      <c r="J488">
        <v>9.6769607030637427E-6</v>
      </c>
      <c r="K488">
        <v>1.0247527825288218E-5</v>
      </c>
      <c r="L488">
        <v>1.1692476893927051E-5</v>
      </c>
      <c r="M488">
        <v>1.6511927368799207E-5</v>
      </c>
      <c r="N488">
        <v>6.0567148829306922E-6</v>
      </c>
      <c r="O488">
        <v>1.3667859345069645E-5</v>
      </c>
      <c r="P488">
        <v>1.4256572880512409E-5</v>
      </c>
      <c r="Q488">
        <v>1.6787330605197326E-5</v>
      </c>
      <c r="R488">
        <v>1.3477475352106972E-5</v>
      </c>
      <c r="S488">
        <v>1.3881901406765263E-5</v>
      </c>
      <c r="T488">
        <v>1.396256330931145E-5</v>
      </c>
      <c r="U488">
        <v>1.4043151095651132E-5</v>
      </c>
      <c r="V488">
        <v>1.7530462169945695E-6</v>
      </c>
      <c r="W488">
        <v>1.2693239372101317E-5</v>
      </c>
      <c r="X488">
        <v>1.2729878598616296E-5</v>
      </c>
      <c r="Y488">
        <v>8.4586447646750607E-6</v>
      </c>
      <c r="Z488">
        <v>8.4586447646750607E-6</v>
      </c>
      <c r="AA488">
        <v>3.7041161347173278E-6</v>
      </c>
      <c r="AB488">
        <v>3.7959996114628189E-6</v>
      </c>
      <c r="AC488">
        <v>-1.260225722539976E-5</v>
      </c>
      <c r="AD488">
        <v>7.1146883549033648E-7</v>
      </c>
      <c r="AE488">
        <v>-9.0836918445164068E-6</v>
      </c>
      <c r="AF488">
        <v>-7.790102465647376E-5</v>
      </c>
      <c r="AG488">
        <v>-4.7942540031076233E-6</v>
      </c>
      <c r="AH488">
        <v>1.2893673592440091E-5</v>
      </c>
      <c r="AI488">
        <v>-1.2605434327864207E-4</v>
      </c>
      <c r="AJ488">
        <v>-3.6509632599060206E-4</v>
      </c>
      <c r="AK488">
        <v>-4.1492849100523977E-5</v>
      </c>
    </row>
    <row r="489" spans="1:37">
      <c r="A489" s="788">
        <v>44540</v>
      </c>
      <c r="B489">
        <v>2.0515956758182621E-5</v>
      </c>
      <c r="C489">
        <v>2.0994106427885526E-5</v>
      </c>
      <c r="D489">
        <v>2.1172022584054049E-5</v>
      </c>
      <c r="E489">
        <v>1.5763424495446543E-5</v>
      </c>
      <c r="F489">
        <v>1.5838427524991517E-5</v>
      </c>
      <c r="G489">
        <v>2.3174546797804398E-5</v>
      </c>
      <c r="H489">
        <v>2.4239925796136675E-5</v>
      </c>
      <c r="I489">
        <v>2.3373644721448271E-5</v>
      </c>
      <c r="J489">
        <v>1.1749518256345937E-5</v>
      </c>
      <c r="K489">
        <v>7.2395531500603737E-6</v>
      </c>
      <c r="L489">
        <v>9.3668496530028734E-6</v>
      </c>
      <c r="M489">
        <v>1.2426163822419767E-5</v>
      </c>
      <c r="N489">
        <v>9.4546982043596029E-6</v>
      </c>
      <c r="O489">
        <v>1.5913204154415441E-5</v>
      </c>
      <c r="P489">
        <v>1.4256572880512409E-5</v>
      </c>
      <c r="Q489">
        <v>1.4526199960116059E-5</v>
      </c>
      <c r="R489">
        <v>1.3477475352106972E-5</v>
      </c>
      <c r="S489">
        <v>1.3881901406765263E-5</v>
      </c>
      <c r="T489">
        <v>1.396256330931145E-5</v>
      </c>
      <c r="U489">
        <v>1.4043151095651132E-5</v>
      </c>
      <c r="V489">
        <v>1.0613045581066328E-4</v>
      </c>
      <c r="W489">
        <v>1.2693239372101317E-5</v>
      </c>
      <c r="X489">
        <v>1.2729878598616296E-5</v>
      </c>
      <c r="Y489">
        <v>8.4586447646750607E-6</v>
      </c>
      <c r="Z489">
        <v>8.4586447646750607E-6</v>
      </c>
      <c r="AA489">
        <v>3.7041161347173278E-6</v>
      </c>
      <c r="AB489">
        <v>3.7959996114628189E-6</v>
      </c>
      <c r="AC489">
        <v>6.0599404303252061E-6</v>
      </c>
      <c r="AD489">
        <v>2.7820238390480202E-5</v>
      </c>
      <c r="AE489">
        <v>-1.935999452412074E-5</v>
      </c>
      <c r="AF489">
        <v>9.891511092471883E-5</v>
      </c>
      <c r="AG489">
        <v>4.3202820455183756E-5</v>
      </c>
      <c r="AH489">
        <v>3.3074149425931232E-5</v>
      </c>
      <c r="AI489">
        <v>1.5101968980738123E-4</v>
      </c>
      <c r="AJ489">
        <v>3.8783829909975754E-4</v>
      </c>
      <c r="AK489">
        <v>4.9725311852072407E-5</v>
      </c>
    </row>
    <row r="490" spans="1:37">
      <c r="A490" s="788">
        <v>44543</v>
      </c>
      <c r="B490">
        <v>2.0515956758182621E-5</v>
      </c>
      <c r="C490">
        <v>2.0994106427885526E-5</v>
      </c>
      <c r="D490">
        <v>2.1172022584054049E-5</v>
      </c>
      <c r="E490">
        <v>1.5763424495446543E-5</v>
      </c>
      <c r="F490">
        <v>1.5838427524991517E-5</v>
      </c>
      <c r="G490">
        <v>2.8660247175679389E-5</v>
      </c>
      <c r="H490">
        <v>2.4031935442326357E-5</v>
      </c>
      <c r="I490">
        <v>2.0073006549506545E-5</v>
      </c>
      <c r="J490">
        <v>1.3361545892524873E-5</v>
      </c>
      <c r="K490">
        <v>1.0326949457720503E-5</v>
      </c>
      <c r="L490">
        <v>9.6797110034060549E-6</v>
      </c>
      <c r="M490">
        <v>-5.9857495330589926E-6</v>
      </c>
      <c r="N490">
        <v>6.5292073458977033E-6</v>
      </c>
      <c r="O490">
        <v>1.4266380874047969E-5</v>
      </c>
      <c r="P490">
        <v>1.4256572880512409E-5</v>
      </c>
      <c r="Q490">
        <v>2.8691571895706149E-5</v>
      </c>
      <c r="R490">
        <v>1.3477475352106972E-5</v>
      </c>
      <c r="S490">
        <v>1.3881901406765263E-5</v>
      </c>
      <c r="T490">
        <v>1.396256330931145E-5</v>
      </c>
      <c r="U490">
        <v>1.4043151095651132E-5</v>
      </c>
      <c r="V490">
        <v>-7.6226527177015283E-5</v>
      </c>
      <c r="W490">
        <v>1.2693239372101317E-5</v>
      </c>
      <c r="X490">
        <v>1.2729878598616296E-5</v>
      </c>
      <c r="Y490">
        <v>8.4586447646750607E-6</v>
      </c>
      <c r="Z490">
        <v>8.4586447646750607E-6</v>
      </c>
      <c r="AA490">
        <v>3.7041161347173278E-6</v>
      </c>
      <c r="AB490">
        <v>3.7959996114628189E-6</v>
      </c>
      <c r="AC490">
        <v>-7.1773635539162942E-5</v>
      </c>
      <c r="AD490">
        <v>-2.9918481311036471E-5</v>
      </c>
      <c r="AE490">
        <v>-8.5435773284903153E-7</v>
      </c>
      <c r="AF490">
        <v>-7.878594485115909E-5</v>
      </c>
      <c r="AG490">
        <v>1.4558890002693836E-5</v>
      </c>
      <c r="AH490">
        <v>-2.7928164853499027E-5</v>
      </c>
      <c r="AI490">
        <v>-3.8646237020834033E-5</v>
      </c>
      <c r="AJ490">
        <v>-5.3301477782202734E-5</v>
      </c>
      <c r="AK490">
        <v>-4.4584847092555279E-5</v>
      </c>
    </row>
    <row r="491" spans="1:37">
      <c r="A491" s="788">
        <v>44544</v>
      </c>
      <c r="B491">
        <v>2.0515956758182621E-5</v>
      </c>
      <c r="C491">
        <v>2.0994106427885526E-5</v>
      </c>
      <c r="D491">
        <v>2.1172022584054049E-5</v>
      </c>
      <c r="E491">
        <v>1.5763424495446543E-5</v>
      </c>
      <c r="F491">
        <v>1.5838427524991517E-5</v>
      </c>
      <c r="G491">
        <v>1.7017056224887027E-5</v>
      </c>
      <c r="H491">
        <v>2.2588506662458483E-5</v>
      </c>
      <c r="I491">
        <v>2.2899099136425603E-5</v>
      </c>
      <c r="J491">
        <v>8.5784407252333501E-6</v>
      </c>
      <c r="K491">
        <v>9.6533159442230956E-6</v>
      </c>
      <c r="L491">
        <v>1.2097809956424045E-5</v>
      </c>
      <c r="M491">
        <v>1.2541129592875679E-5</v>
      </c>
      <c r="N491">
        <v>7.2729502511833747E-6</v>
      </c>
      <c r="O491">
        <v>1.5821431638478601E-5</v>
      </c>
      <c r="P491">
        <v>1.4256572880512409E-5</v>
      </c>
      <c r="Q491">
        <v>1.426227028113658E-5</v>
      </c>
      <c r="R491">
        <v>1.3477475352106972E-5</v>
      </c>
      <c r="S491">
        <v>1.3881901406765263E-5</v>
      </c>
      <c r="T491">
        <v>1.396256330931145E-5</v>
      </c>
      <c r="U491">
        <v>1.4043151095651132E-5</v>
      </c>
      <c r="V491">
        <v>-1.5459719388329907E-5</v>
      </c>
      <c r="W491">
        <v>1.2693239372101317E-5</v>
      </c>
      <c r="X491">
        <v>1.2729878598616296E-5</v>
      </c>
      <c r="Y491">
        <v>8.4586447646750607E-6</v>
      </c>
      <c r="Z491">
        <v>8.4586447646750607E-6</v>
      </c>
      <c r="AA491">
        <v>3.7041161347173278E-6</v>
      </c>
      <c r="AB491">
        <v>3.7959996114628189E-6</v>
      </c>
      <c r="AC491">
        <v>3.7146285926081829E-5</v>
      </c>
      <c r="AD491">
        <v>1.660310002263632E-4</v>
      </c>
      <c r="AE491">
        <v>4.4110831302046632E-5</v>
      </c>
      <c r="AF491">
        <v>-7.710378653799089E-5</v>
      </c>
      <c r="AG491">
        <v>-1.2015821464981257E-5</v>
      </c>
      <c r="AH491">
        <v>-4.5545700064988372E-5</v>
      </c>
      <c r="AI491">
        <v>-1.2545889848976642E-4</v>
      </c>
      <c r="AJ491">
        <v>-3.8380940814776725E-4</v>
      </c>
      <c r="AK491">
        <v>-4.5531620425455221E-5</v>
      </c>
    </row>
    <row r="492" spans="1:37">
      <c r="A492" s="788">
        <v>44545</v>
      </c>
      <c r="B492">
        <v>2.0515956758182621E-5</v>
      </c>
      <c r="C492">
        <v>2.0994106427885526E-5</v>
      </c>
      <c r="D492">
        <v>2.1172022584054049E-5</v>
      </c>
      <c r="E492">
        <v>1.5763424495446543E-5</v>
      </c>
      <c r="F492">
        <v>1.5838427524991517E-5</v>
      </c>
      <c r="G492">
        <v>2.2986443684374081E-5</v>
      </c>
      <c r="H492">
        <v>2.1986750649554664E-5</v>
      </c>
      <c r="I492">
        <v>2.1294371814406076E-5</v>
      </c>
      <c r="J492">
        <v>1.1930491514573306E-5</v>
      </c>
      <c r="K492">
        <v>8.1169544386852984E-6</v>
      </c>
      <c r="L492">
        <v>5.4864317542296708E-6</v>
      </c>
      <c r="M492">
        <v>3.2612216763754988E-5</v>
      </c>
      <c r="N492">
        <v>9.3462903518627632E-6</v>
      </c>
      <c r="O492">
        <v>1.5678754793704285E-5</v>
      </c>
      <c r="P492">
        <v>1.4256572880512409E-5</v>
      </c>
      <c r="Q492">
        <v>1.9501921347789165E-5</v>
      </c>
      <c r="R492">
        <v>1.3477475352106972E-5</v>
      </c>
      <c r="S492">
        <v>1.3881901406765263E-5</v>
      </c>
      <c r="T492">
        <v>1.396256330931145E-5</v>
      </c>
      <c r="U492">
        <v>1.4043151095651132E-5</v>
      </c>
      <c r="V492">
        <v>-3.311315248734648E-5</v>
      </c>
      <c r="W492">
        <v>1.2693239372101317E-5</v>
      </c>
      <c r="X492">
        <v>1.2729878598616296E-5</v>
      </c>
      <c r="Y492">
        <v>8.4586447646750607E-6</v>
      </c>
      <c r="Z492">
        <v>8.4586447646750607E-6</v>
      </c>
      <c r="AA492">
        <v>3.7041161347173278E-6</v>
      </c>
      <c r="AB492">
        <v>3.7959996114628189E-6</v>
      </c>
      <c r="AC492">
        <v>9.5497200798821957E-6</v>
      </c>
      <c r="AD492">
        <v>7.6965398880823885E-5</v>
      </c>
      <c r="AE492">
        <v>2.3098412593741682E-5</v>
      </c>
      <c r="AF492">
        <v>1.1546283853354212E-4</v>
      </c>
      <c r="AG492">
        <v>-1.0861872297083242E-5</v>
      </c>
      <c r="AH492">
        <v>4.0072818300493919E-5</v>
      </c>
      <c r="AI492">
        <v>7.171268571506407E-5</v>
      </c>
      <c r="AJ492">
        <v>1.7219537488833981E-4</v>
      </c>
      <c r="AK492">
        <v>9.0065286078264701E-5</v>
      </c>
    </row>
    <row r="493" spans="1:37">
      <c r="A493" s="788">
        <v>44546</v>
      </c>
      <c r="B493">
        <v>2.0515956758182621E-5</v>
      </c>
      <c r="C493">
        <v>2.0994106427885526E-5</v>
      </c>
      <c r="D493">
        <v>2.1172022584054049E-5</v>
      </c>
      <c r="E493">
        <v>1.5763424495446543E-5</v>
      </c>
      <c r="F493">
        <v>1.5838427524991517E-5</v>
      </c>
      <c r="G493">
        <v>2.3141321936009265E-5</v>
      </c>
      <c r="H493">
        <v>2.0496673920746389E-5</v>
      </c>
      <c r="I493">
        <v>3.4440915307770579E-5</v>
      </c>
      <c r="J493">
        <v>1.2457625563251896E-5</v>
      </c>
      <c r="K493">
        <v>9.7868937933697003E-6</v>
      </c>
      <c r="L493">
        <v>1.2194821558188097E-5</v>
      </c>
      <c r="M493">
        <v>-7.0375398081097276E-6</v>
      </c>
      <c r="N493">
        <v>7.8576725111645371E-6</v>
      </c>
      <c r="O493">
        <v>1.5681509066979517E-5</v>
      </c>
      <c r="P493">
        <v>1.4256572880512409E-5</v>
      </c>
      <c r="Q493">
        <v>1.3055577282614194E-5</v>
      </c>
      <c r="R493">
        <v>1.3477475352106972E-5</v>
      </c>
      <c r="S493">
        <v>1.3881901406765263E-5</v>
      </c>
      <c r="T493">
        <v>1.396256330931145E-5</v>
      </c>
      <c r="U493">
        <v>1.4043151095651132E-5</v>
      </c>
      <c r="V493">
        <v>-1.0283019008555951E-4</v>
      </c>
      <c r="W493">
        <v>1.2693239372101317E-5</v>
      </c>
      <c r="X493">
        <v>1.2729878598616296E-5</v>
      </c>
      <c r="Y493">
        <v>8.4586447646750607E-6</v>
      </c>
      <c r="Z493">
        <v>8.4586447646750607E-6</v>
      </c>
      <c r="AA493">
        <v>3.7041161347173278E-6</v>
      </c>
      <c r="AB493">
        <v>3.7959996114628189E-6</v>
      </c>
      <c r="AC493">
        <v>1.1667234573964348E-6</v>
      </c>
      <c r="AD493">
        <v>-1.2263062679140346E-4</v>
      </c>
      <c r="AE493">
        <v>6.4507579183081812E-6</v>
      </c>
      <c r="AF493">
        <v>-9.2452788323263427E-5</v>
      </c>
      <c r="AG493">
        <v>7.6055579182332522E-6</v>
      </c>
      <c r="AH493">
        <v>1.2383559327475701E-5</v>
      </c>
      <c r="AI493">
        <v>-3.1351538981058134E-5</v>
      </c>
      <c r="AJ493">
        <v>-1.7065149524804479E-4</v>
      </c>
      <c r="AK493">
        <v>-3.2892593895504365E-5</v>
      </c>
    </row>
    <row r="494" spans="1:37">
      <c r="A494" s="788">
        <v>44547</v>
      </c>
      <c r="B494">
        <v>2.0515956758182621E-5</v>
      </c>
      <c r="C494">
        <v>2.0994106427885526E-5</v>
      </c>
      <c r="D494">
        <v>2.1172022584054049E-5</v>
      </c>
      <c r="E494">
        <v>1.5763424495446543E-5</v>
      </c>
      <c r="F494">
        <v>1.5838427524991517E-5</v>
      </c>
      <c r="G494">
        <v>2.2399132514095756E-5</v>
      </c>
      <c r="H494">
        <v>2.0143778827119262E-5</v>
      </c>
      <c r="I494">
        <v>2.0276457384105129E-5</v>
      </c>
      <c r="J494">
        <v>5.7786748348178207E-6</v>
      </c>
      <c r="K494">
        <v>8.9526103212904223E-6</v>
      </c>
      <c r="L494">
        <v>1.6208890125147945E-5</v>
      </c>
      <c r="M494">
        <v>5.105682863438688E-6</v>
      </c>
      <c r="N494">
        <v>7.6928667604420303E-6</v>
      </c>
      <c r="O494">
        <v>1.4920796111248081E-5</v>
      </c>
      <c r="P494">
        <v>1.4256572880512409E-5</v>
      </c>
      <c r="Q494">
        <v>1.5884664562484831E-5</v>
      </c>
      <c r="R494">
        <v>1.3477475352106972E-5</v>
      </c>
      <c r="S494">
        <v>1.3881901406765263E-5</v>
      </c>
      <c r="T494">
        <v>1.396256330931145E-5</v>
      </c>
      <c r="U494">
        <v>1.4043151095651132E-5</v>
      </c>
      <c r="V494">
        <v>-5.9539792170034248E-5</v>
      </c>
      <c r="W494">
        <v>1.2693239372101317E-5</v>
      </c>
      <c r="X494">
        <v>1.2729878598616296E-5</v>
      </c>
      <c r="Y494">
        <v>8.4586447646750607E-6</v>
      </c>
      <c r="Z494">
        <v>8.4586447646750607E-6</v>
      </c>
      <c r="AA494">
        <v>3.7041161347173278E-6</v>
      </c>
      <c r="AB494">
        <v>3.7959996114628189E-6</v>
      </c>
      <c r="AC494">
        <v>2.4980642125083109E-6</v>
      </c>
      <c r="AD494">
        <v>3.0913984996372437E-5</v>
      </c>
      <c r="AE494">
        <v>-5.5781612642441525E-6</v>
      </c>
      <c r="AF494">
        <v>-4.0140880172315212E-5</v>
      </c>
      <c r="AG494">
        <v>-5.9334164072200047E-6</v>
      </c>
      <c r="AH494">
        <v>-2.2174411290493137E-5</v>
      </c>
      <c r="AI494">
        <v>-7.9726226167484699E-5</v>
      </c>
      <c r="AJ494">
        <v>-7.8903940469551858E-5</v>
      </c>
      <c r="AK494">
        <v>-5.4023505172831058E-5</v>
      </c>
    </row>
    <row r="495" spans="1:37">
      <c r="A495" s="788">
        <v>44550</v>
      </c>
      <c r="B495">
        <v>2.0515956758182621E-5</v>
      </c>
      <c r="C495">
        <v>2.0994106427885526E-5</v>
      </c>
      <c r="D495">
        <v>2.1172022584054049E-5</v>
      </c>
      <c r="E495">
        <v>1.5763424495446543E-5</v>
      </c>
      <c r="F495">
        <v>1.5838427524991517E-5</v>
      </c>
      <c r="G495">
        <v>2.5028648184999725E-5</v>
      </c>
      <c r="H495">
        <v>2.1222541066835275E-5</v>
      </c>
      <c r="I495">
        <v>1.7376464039749349E-5</v>
      </c>
      <c r="J495">
        <v>1.3980720868210029E-5</v>
      </c>
      <c r="K495">
        <v>1.4524036566177756E-5</v>
      </c>
      <c r="L495">
        <v>3.8858311095623327E-6</v>
      </c>
      <c r="M495">
        <v>1.2637876789540316E-5</v>
      </c>
      <c r="N495">
        <v>1.0520012299150494E-5</v>
      </c>
      <c r="O495">
        <v>1.5327280284893162E-5</v>
      </c>
      <c r="P495">
        <v>1.4256572880512409E-5</v>
      </c>
      <c r="Q495">
        <v>2.9389142940438263E-5</v>
      </c>
      <c r="R495">
        <v>1.3477475352106972E-5</v>
      </c>
      <c r="S495">
        <v>1.3881901406765263E-5</v>
      </c>
      <c r="T495">
        <v>1.396256330931145E-5</v>
      </c>
      <c r="U495">
        <v>1.4043151095651132E-5</v>
      </c>
      <c r="V495">
        <v>3.086492770626359E-5</v>
      </c>
      <c r="W495">
        <v>1.2693239372101317E-5</v>
      </c>
      <c r="X495">
        <v>1.2729878598616296E-5</v>
      </c>
      <c r="Y495">
        <v>8.4586447646750607E-6</v>
      </c>
      <c r="Z495">
        <v>8.4586447646750607E-6</v>
      </c>
      <c r="AA495">
        <v>3.7041161347173278E-6</v>
      </c>
      <c r="AB495">
        <v>3.7959996114628189E-6</v>
      </c>
      <c r="AC495">
        <v>-1.375954552339298E-4</v>
      </c>
      <c r="AD495">
        <v>-3.6061801096642919E-5</v>
      </c>
      <c r="AE495">
        <v>-8.4996830012820665E-5</v>
      </c>
      <c r="AF495">
        <v>-8.3956066134491255E-5</v>
      </c>
      <c r="AG495">
        <v>-3.3932306909325583E-5</v>
      </c>
      <c r="AH495">
        <v>-1.6765334689230472E-5</v>
      </c>
      <c r="AI495">
        <v>-2.2391728013113399E-4</v>
      </c>
      <c r="AJ495">
        <v>-6.1667047099287777E-4</v>
      </c>
      <c r="AK495">
        <v>-5.7343665438434054E-5</v>
      </c>
    </row>
    <row r="496" spans="1:37">
      <c r="A496" s="788">
        <v>44551</v>
      </c>
      <c r="B496">
        <v>2.0515956758182621E-5</v>
      </c>
      <c r="C496">
        <v>2.0994106427885526E-5</v>
      </c>
      <c r="D496">
        <v>2.1172022584054049E-5</v>
      </c>
      <c r="E496">
        <v>1.5763424495446543E-5</v>
      </c>
      <c r="F496">
        <v>1.5838427524991517E-5</v>
      </c>
      <c r="G496">
        <v>2.3971319093632815E-5</v>
      </c>
      <c r="H496">
        <v>1.8205193873012604E-5</v>
      </c>
      <c r="I496">
        <v>2.1320781810784693E-5</v>
      </c>
      <c r="J496">
        <v>1.4828266134088609E-5</v>
      </c>
      <c r="K496">
        <v>7.9637542763521197E-6</v>
      </c>
      <c r="L496">
        <v>9.4709606267201709E-6</v>
      </c>
      <c r="M496">
        <v>6.75180062746108E-6</v>
      </c>
      <c r="N496">
        <v>9.7668884904749127E-6</v>
      </c>
      <c r="O496">
        <v>1.5247353663326635E-5</v>
      </c>
      <c r="P496">
        <v>1.4256572880512409E-5</v>
      </c>
      <c r="Q496">
        <v>1.4555690474217897E-5</v>
      </c>
      <c r="R496">
        <v>1.3477475352106972E-5</v>
      </c>
      <c r="S496">
        <v>1.3881901406765263E-5</v>
      </c>
      <c r="T496">
        <v>1.396256330931145E-5</v>
      </c>
      <c r="U496">
        <v>1.4043151095651132E-5</v>
      </c>
      <c r="V496">
        <v>4.0388795188886831E-5</v>
      </c>
      <c r="W496">
        <v>1.2693239372101317E-5</v>
      </c>
      <c r="X496">
        <v>1.2729878598616296E-5</v>
      </c>
      <c r="Y496">
        <v>8.4586447646750607E-6</v>
      </c>
      <c r="Z496">
        <v>8.4586447646750607E-6</v>
      </c>
      <c r="AA496">
        <v>3.7041161347173278E-6</v>
      </c>
      <c r="AB496">
        <v>3.7959996114628189E-6</v>
      </c>
      <c r="AC496">
        <v>1.310047276851467E-4</v>
      </c>
      <c r="AD496">
        <v>1.048681714206523E-4</v>
      </c>
      <c r="AE496">
        <v>6.6420031819491856E-5</v>
      </c>
      <c r="AF496">
        <v>7.4353572888352654E-5</v>
      </c>
      <c r="AG496">
        <v>3.8981329222151919E-5</v>
      </c>
      <c r="AH496">
        <v>-6.453732260087719E-6</v>
      </c>
      <c r="AI496">
        <v>7.8322251120264136E-5</v>
      </c>
      <c r="AJ496">
        <v>4.4102476408602322E-4</v>
      </c>
      <c r="AK496">
        <v>9.3281731883810843E-5</v>
      </c>
    </row>
    <row r="497" spans="1:37">
      <c r="A497" s="788">
        <v>44552</v>
      </c>
      <c r="B497">
        <v>2.0515956758182621E-5</v>
      </c>
      <c r="C497">
        <v>2.0994106427885526E-5</v>
      </c>
      <c r="D497">
        <v>2.1172022584054049E-5</v>
      </c>
      <c r="E497">
        <v>1.5763424495446543E-5</v>
      </c>
      <c r="F497">
        <v>1.5838427524991517E-5</v>
      </c>
      <c r="G497">
        <v>2.4451015206352623E-5</v>
      </c>
      <c r="H497">
        <v>8.6311715445347664E-6</v>
      </c>
      <c r="I497">
        <v>2.0457645037977558E-5</v>
      </c>
      <c r="J497">
        <v>8.8143702183799637E-6</v>
      </c>
      <c r="K497">
        <v>9.3617730406322164E-6</v>
      </c>
      <c r="L497">
        <v>3.8224697593875594E-6</v>
      </c>
      <c r="M497">
        <v>1.2121764315287465E-5</v>
      </c>
      <c r="N497">
        <v>1.0683167448348741E-5</v>
      </c>
      <c r="O497">
        <v>1.5632575556018937E-5</v>
      </c>
      <c r="P497">
        <v>1.4256572880512409E-5</v>
      </c>
      <c r="Q497">
        <v>4.5242029188585776E-6</v>
      </c>
      <c r="R497">
        <v>1.3477475352106972E-5</v>
      </c>
      <c r="S497">
        <v>1.3881901406765263E-5</v>
      </c>
      <c r="T497">
        <v>1.396256330931145E-5</v>
      </c>
      <c r="U497">
        <v>1.4043151095651132E-5</v>
      </c>
      <c r="V497">
        <v>2.031758020083352E-5</v>
      </c>
      <c r="W497">
        <v>1.2693239372101317E-5</v>
      </c>
      <c r="X497">
        <v>1.2729878598616296E-5</v>
      </c>
      <c r="Y497">
        <v>8.4586447646750607E-6</v>
      </c>
      <c r="Z497">
        <v>8.4586447646750607E-6</v>
      </c>
      <c r="AA497">
        <v>3.7041161347173278E-6</v>
      </c>
      <c r="AB497">
        <v>3.7959996114628189E-6</v>
      </c>
      <c r="AC497">
        <v>4.12812010736896E-5</v>
      </c>
      <c r="AD497">
        <v>1.8122163433731409E-5</v>
      </c>
      <c r="AE497">
        <v>-2.9625348646311614E-6</v>
      </c>
      <c r="AF497">
        <v>5.9853736913473288E-5</v>
      </c>
      <c r="AG497">
        <v>8.647455435115692E-6</v>
      </c>
      <c r="AH497">
        <v>-3.552473752498342E-6</v>
      </c>
      <c r="AI497">
        <v>-5.2981683411371662E-5</v>
      </c>
      <c r="AJ497">
        <v>1.4309871659781148E-4</v>
      </c>
      <c r="AK497">
        <v>5.4018915547950906E-5</v>
      </c>
    </row>
    <row r="498" spans="1:37">
      <c r="A498" s="788">
        <v>44553</v>
      </c>
      <c r="B498">
        <v>2.0515956758182621E-5</v>
      </c>
      <c r="C498">
        <v>2.0994106427885526E-5</v>
      </c>
      <c r="D498">
        <v>2.1172022584054049E-5</v>
      </c>
      <c r="E498">
        <v>1.5763424495446543E-5</v>
      </c>
      <c r="F498">
        <v>1.5838427524991517E-5</v>
      </c>
      <c r="G498">
        <v>2.3168128122534882E-5</v>
      </c>
      <c r="H498">
        <v>3.0377171916941848E-5</v>
      </c>
      <c r="I498">
        <v>2.0738331652255226E-5</v>
      </c>
      <c r="J498">
        <v>8.5444488794053085E-6</v>
      </c>
      <c r="K498">
        <v>7.7322161510494431E-6</v>
      </c>
      <c r="L498">
        <v>4.0431092969697605E-6</v>
      </c>
      <c r="M498">
        <v>-9.1841606344758026E-7</v>
      </c>
      <c r="N498">
        <v>8.2117203595771576E-6</v>
      </c>
      <c r="O498">
        <v>1.5475218097989796E-5</v>
      </c>
      <c r="P498">
        <v>1.4256572880512409E-5</v>
      </c>
      <c r="Q498">
        <v>1.0952036278624178E-5</v>
      </c>
      <c r="R498">
        <v>1.3477475352106972E-5</v>
      </c>
      <c r="S498">
        <v>1.3881901406765263E-5</v>
      </c>
      <c r="T498">
        <v>1.396256330931145E-5</v>
      </c>
      <c r="U498">
        <v>1.4043151095651132E-5</v>
      </c>
      <c r="V498">
        <v>-2.609977410381337E-5</v>
      </c>
      <c r="W498">
        <v>1.2693239372101317E-5</v>
      </c>
      <c r="X498">
        <v>1.2729878598616296E-5</v>
      </c>
      <c r="Y498">
        <v>8.4586447646750607E-6</v>
      </c>
      <c r="Z498">
        <v>8.4586447646750607E-6</v>
      </c>
      <c r="AA498">
        <v>3.7041161347173278E-6</v>
      </c>
      <c r="AB498">
        <v>3.7959996114628189E-6</v>
      </c>
      <c r="AC498">
        <v>7.6467482446423995E-5</v>
      </c>
      <c r="AD498">
        <v>1.0560125827607791E-4</v>
      </c>
      <c r="AE498">
        <v>2.8377312253002886E-5</v>
      </c>
      <c r="AF498">
        <v>2.3203190511578153E-5</v>
      </c>
      <c r="AG498">
        <v>7.6373066095603016E-6</v>
      </c>
      <c r="AH498">
        <v>-2.2941934307749714E-5</v>
      </c>
      <c r="AI498">
        <v>-4.6926390039981891E-5</v>
      </c>
      <c r="AJ498">
        <v>-4.1868063565139724E-5</v>
      </c>
      <c r="AK498">
        <v>3.8468438650329782E-5</v>
      </c>
    </row>
    <row r="499" spans="1:37">
      <c r="A499" s="788">
        <v>44554</v>
      </c>
      <c r="B499">
        <v>2.0515956758182621E-5</v>
      </c>
      <c r="C499">
        <v>2.0994106427885526E-5</v>
      </c>
      <c r="D499">
        <v>2.1172022584054049E-5</v>
      </c>
      <c r="E499">
        <v>1.5763424495446543E-5</v>
      </c>
      <c r="F499">
        <v>1.5838427524991517E-5</v>
      </c>
      <c r="G499">
        <v>3.0600625935107929E-5</v>
      </c>
      <c r="H499">
        <v>2.2327281626411378E-5</v>
      </c>
      <c r="I499">
        <v>2.3239878385047064E-5</v>
      </c>
      <c r="J499">
        <v>9.2662674253745093E-6</v>
      </c>
      <c r="K499">
        <v>9.7323298101798627E-6</v>
      </c>
      <c r="L499">
        <v>9.7974076916614205E-6</v>
      </c>
      <c r="M499">
        <v>1.0844763350348785E-5</v>
      </c>
      <c r="N499">
        <v>9.8045909450036107E-6</v>
      </c>
      <c r="O499">
        <v>1.5348043039175254E-5</v>
      </c>
      <c r="P499">
        <v>1.4256572880512409E-5</v>
      </c>
      <c r="Q499">
        <v>1.0492508211619622E-5</v>
      </c>
      <c r="R499">
        <v>1.3477475352106972E-5</v>
      </c>
      <c r="S499">
        <v>1.3881901406765263E-5</v>
      </c>
      <c r="T499">
        <v>1.396256330931145E-5</v>
      </c>
      <c r="U499">
        <v>1.4043151095651132E-5</v>
      </c>
      <c r="V499">
        <v>8.3847446808240646E-6</v>
      </c>
      <c r="W499">
        <v>1.2693239372101317E-5</v>
      </c>
      <c r="X499">
        <v>1.2729878598616296E-5</v>
      </c>
      <c r="Y499">
        <v>8.4586447646750607E-6</v>
      </c>
      <c r="Z499">
        <v>8.4586447646750607E-6</v>
      </c>
      <c r="AA499">
        <v>3.7041161347173278E-6</v>
      </c>
      <c r="AB499">
        <v>3.7959996114628189E-6</v>
      </c>
      <c r="AC499">
        <v>5.8594957168534023E-6</v>
      </c>
      <c r="AD499">
        <v>4.7534764395062996E-6</v>
      </c>
      <c r="AE499">
        <v>-4.7642090056088109E-7</v>
      </c>
      <c r="AF499">
        <v>4.1041229224547675E-7</v>
      </c>
      <c r="AG499">
        <v>2.0524404886046455E-6</v>
      </c>
      <c r="AH499">
        <v>2.082663882194691E-6</v>
      </c>
      <c r="AI499">
        <v>-5.9388732078113908E-7</v>
      </c>
      <c r="AJ499">
        <v>-1.3751684147494947E-6</v>
      </c>
      <c r="AK499">
        <v>1.5453217001359933E-6</v>
      </c>
    </row>
    <row r="500" spans="1:37">
      <c r="A500" s="788">
        <v>44557</v>
      </c>
      <c r="B500">
        <v>2.0515956758182621E-5</v>
      </c>
      <c r="C500">
        <v>2.0994106427885526E-5</v>
      </c>
      <c r="D500">
        <v>2.1172022584054049E-5</v>
      </c>
      <c r="E500">
        <v>1.5763424495446543E-5</v>
      </c>
      <c r="F500">
        <v>1.5838427524991517E-5</v>
      </c>
      <c r="G500">
        <v>2.1574054773296325E-5</v>
      </c>
      <c r="H500">
        <v>2.9068414786023311E-5</v>
      </c>
      <c r="I500">
        <v>2.1699157999597672E-5</v>
      </c>
      <c r="J500">
        <v>1.3139583508609577E-5</v>
      </c>
      <c r="K500">
        <v>8.2973171688308874E-6</v>
      </c>
      <c r="L500">
        <v>-4.9975245302391613E-6</v>
      </c>
      <c r="M500">
        <v>5.9673906596742661E-6</v>
      </c>
      <c r="N500">
        <v>9.15269501685998E-6</v>
      </c>
      <c r="O500">
        <v>1.5416096637061115E-5</v>
      </c>
      <c r="P500">
        <v>1.4256572880512409E-5</v>
      </c>
      <c r="Q500">
        <v>2.477347758884463E-5</v>
      </c>
      <c r="R500">
        <v>1.3477475352106972E-5</v>
      </c>
      <c r="S500">
        <v>1.3881901406765263E-5</v>
      </c>
      <c r="T500">
        <v>1.396256330931145E-5</v>
      </c>
      <c r="U500">
        <v>1.4043151095651132E-5</v>
      </c>
      <c r="V500">
        <v>-5.1602173422324874E-6</v>
      </c>
      <c r="W500">
        <v>1.2693239372101317E-5</v>
      </c>
      <c r="X500">
        <v>1.2729878598616296E-5</v>
      </c>
      <c r="Y500">
        <v>8.4586447646750607E-6</v>
      </c>
      <c r="Z500">
        <v>8.4586447646750607E-6</v>
      </c>
      <c r="AA500">
        <v>3.7041161347173278E-6</v>
      </c>
      <c r="AB500">
        <v>3.7959996114628189E-6</v>
      </c>
      <c r="AC500">
        <v>2.6912546915686122E-5</v>
      </c>
      <c r="AD500">
        <v>-2.986203366392437E-5</v>
      </c>
      <c r="AE500">
        <v>4.473105794440269E-5</v>
      </c>
      <c r="AF500">
        <v>1.0873099425114386E-4</v>
      </c>
      <c r="AG500">
        <v>2.7792824804131479E-5</v>
      </c>
      <c r="AH500">
        <v>8.8992568535339888E-6</v>
      </c>
      <c r="AI500">
        <v>2.9904127862261378E-5</v>
      </c>
      <c r="AJ500">
        <v>3.1732346790219192E-4</v>
      </c>
      <c r="AK500">
        <v>6.3755663205158355E-5</v>
      </c>
    </row>
    <row r="501" spans="1:37">
      <c r="A501" s="788">
        <v>44558</v>
      </c>
      <c r="B501">
        <v>2.0515956758182621E-5</v>
      </c>
      <c r="C501">
        <v>2.0994106427885526E-5</v>
      </c>
      <c r="D501">
        <v>2.1172022584054049E-5</v>
      </c>
      <c r="E501">
        <v>1.5763424495446543E-5</v>
      </c>
      <c r="F501">
        <v>1.5838427524991517E-5</v>
      </c>
      <c r="G501">
        <v>2.362878542078306E-5</v>
      </c>
      <c r="H501">
        <v>2.1667205269075396E-5</v>
      </c>
      <c r="I501">
        <v>2.2735468956760484E-5</v>
      </c>
      <c r="J501">
        <v>9.0657782675293682E-6</v>
      </c>
      <c r="K501">
        <v>9.1660489064395281E-6</v>
      </c>
      <c r="L501">
        <v>3.8578000690563386E-6</v>
      </c>
      <c r="M501">
        <v>1.7992138000522573E-5</v>
      </c>
      <c r="N501">
        <v>9.3437970419927294E-6</v>
      </c>
      <c r="O501">
        <v>9.2008546235717859E-6</v>
      </c>
      <c r="P501">
        <v>1.4256572880512409E-5</v>
      </c>
      <c r="Q501">
        <v>1.7279154420293709E-5</v>
      </c>
      <c r="R501">
        <v>1.3477475352106972E-5</v>
      </c>
      <c r="S501">
        <v>1.3881901406765263E-5</v>
      </c>
      <c r="T501">
        <v>1.396256330931145E-5</v>
      </c>
      <c r="U501">
        <v>1.4043151095651132E-5</v>
      </c>
      <c r="V501">
        <v>-1.6819158433500905E-6</v>
      </c>
      <c r="W501">
        <v>1.2693239372101317E-5</v>
      </c>
      <c r="X501">
        <v>1.2729878598616296E-5</v>
      </c>
      <c r="Y501">
        <v>8.4586447646750607E-6</v>
      </c>
      <c r="Z501">
        <v>8.4586447646750607E-6</v>
      </c>
      <c r="AA501">
        <v>3.7041161347173278E-6</v>
      </c>
      <c r="AB501">
        <v>3.7959996114628189E-6</v>
      </c>
      <c r="AC501">
        <v>2.9831466816721E-5</v>
      </c>
      <c r="AD501">
        <v>6.4294371029099959E-5</v>
      </c>
      <c r="AE501">
        <v>-1.624578047240144E-5</v>
      </c>
      <c r="AF501">
        <v>4.2576435906771516E-6</v>
      </c>
      <c r="AG501">
        <v>1.185821464058101E-5</v>
      </c>
      <c r="AH501">
        <v>-4.6833552948089001E-6</v>
      </c>
      <c r="AI501">
        <v>-5.5762211819451179E-5</v>
      </c>
      <c r="AJ501">
        <v>-8.2928387366298939E-5</v>
      </c>
      <c r="AK501">
        <v>-4.1112164773460249E-6</v>
      </c>
    </row>
    <row r="502" spans="1:37">
      <c r="A502" s="788">
        <v>44559</v>
      </c>
      <c r="B502">
        <v>2.0515956758182621E-5</v>
      </c>
      <c r="C502">
        <v>2.0994106427885526E-5</v>
      </c>
      <c r="D502">
        <v>2.1172022584054049E-5</v>
      </c>
      <c r="E502">
        <v>1.5763424495446543E-5</v>
      </c>
      <c r="F502">
        <v>1.5838427524991517E-5</v>
      </c>
      <c r="G502">
        <v>2.466520051316934E-5</v>
      </c>
      <c r="H502">
        <v>2.1757508114455959E-5</v>
      </c>
      <c r="I502">
        <v>2.1455681917933589E-5</v>
      </c>
      <c r="J502">
        <v>1.3546115042902331E-5</v>
      </c>
      <c r="K502">
        <v>6.3666182717668114E-6</v>
      </c>
      <c r="L502">
        <v>7.762598115698438E-6</v>
      </c>
      <c r="M502">
        <v>-5.1974753072613572E-6</v>
      </c>
      <c r="N502">
        <v>9.1437724783986594E-6</v>
      </c>
      <c r="O502">
        <v>1.4461237756300705E-5</v>
      </c>
      <c r="P502">
        <v>1.4256572880512409E-5</v>
      </c>
      <c r="Q502">
        <v>9.0911392065819999E-6</v>
      </c>
      <c r="R502">
        <v>1.3477475352106972E-5</v>
      </c>
      <c r="S502">
        <v>1.3881901406765263E-5</v>
      </c>
      <c r="T502">
        <v>1.396256330931145E-5</v>
      </c>
      <c r="U502">
        <v>1.4043151095651132E-5</v>
      </c>
      <c r="V502">
        <v>-9.1105508176429826E-5</v>
      </c>
      <c r="W502">
        <v>1.2693239372101317E-5</v>
      </c>
      <c r="X502">
        <v>1.2729878598616296E-5</v>
      </c>
      <c r="Y502">
        <v>8.4586447646750607E-6</v>
      </c>
      <c r="Z502">
        <v>8.4586447646750607E-6</v>
      </c>
      <c r="AA502">
        <v>3.7041161347173278E-6</v>
      </c>
      <c r="AB502">
        <v>3.7959996114628189E-6</v>
      </c>
      <c r="AC502">
        <v>8.2579989774012052E-6</v>
      </c>
      <c r="AD502">
        <v>7.0061143188782099E-5</v>
      </c>
      <c r="AE502">
        <v>-1.5677664178800899E-5</v>
      </c>
      <c r="AF502">
        <v>-2.5567870307108279E-6</v>
      </c>
      <c r="AG502">
        <v>-1.2912081825654509E-5</v>
      </c>
      <c r="AH502">
        <v>-1.9939449762148565E-5</v>
      </c>
      <c r="AI502">
        <v>-7.6011913466065282E-5</v>
      </c>
      <c r="AJ502">
        <v>-2.5558764871742027E-4</v>
      </c>
      <c r="AK502">
        <v>1.2448284522488252E-5</v>
      </c>
    </row>
    <row r="503" spans="1:37">
      <c r="A503" s="788">
        <v>44560</v>
      </c>
      <c r="B503">
        <v>2.0515956758182621E-5</v>
      </c>
      <c r="C503">
        <v>2.0994106427885526E-5</v>
      </c>
      <c r="D503">
        <v>2.1172022584054049E-5</v>
      </c>
      <c r="E503">
        <v>1.5763424495446543E-5</v>
      </c>
      <c r="F503">
        <v>1.5838427524991517E-5</v>
      </c>
      <c r="G503">
        <v>2.4736955370585179E-5</v>
      </c>
      <c r="H503">
        <v>2.2733423545329855E-5</v>
      </c>
      <c r="I503">
        <v>2.3166174802533134E-5</v>
      </c>
      <c r="J503">
        <v>1.7146536453003592E-5</v>
      </c>
      <c r="K503">
        <v>1.1654895741634165E-5</v>
      </c>
      <c r="L503">
        <v>1.2929364772361396E-5</v>
      </c>
      <c r="M503">
        <v>2.649839314715905E-5</v>
      </c>
      <c r="N503">
        <v>9.5127874055719985E-6</v>
      </c>
      <c r="O503">
        <v>1.4795066079507536E-5</v>
      </c>
      <c r="P503">
        <v>1.4256572880512409E-5</v>
      </c>
      <c r="Q503">
        <v>1.1008205245154557E-5</v>
      </c>
      <c r="R503">
        <v>1.3477475352106972E-5</v>
      </c>
      <c r="S503">
        <v>1.3881901406765263E-5</v>
      </c>
      <c r="T503">
        <v>1.396256330931145E-5</v>
      </c>
      <c r="U503">
        <v>1.4043151095651132E-5</v>
      </c>
      <c r="V503">
        <v>4.6283138486417745E-5</v>
      </c>
      <c r="W503">
        <v>1.2693239372101317E-5</v>
      </c>
      <c r="X503">
        <v>1.2729878598616296E-5</v>
      </c>
      <c r="Y503">
        <v>8.4586447646750607E-6</v>
      </c>
      <c r="Z503">
        <v>8.4586447646750607E-6</v>
      </c>
      <c r="AA503">
        <v>3.7041161347173278E-6</v>
      </c>
      <c r="AB503">
        <v>3.7959996114628189E-6</v>
      </c>
      <c r="AC503">
        <v>2.1572946092685009E-5</v>
      </c>
      <c r="AD503">
        <v>4.3385607972568074E-5</v>
      </c>
      <c r="AE503">
        <v>6.4475709057559841E-5</v>
      </c>
      <c r="AF503">
        <v>-6.2344534084657349E-6</v>
      </c>
      <c r="AG503">
        <v>5.2540695472569347E-5</v>
      </c>
      <c r="AH503">
        <v>4.9514645486112844E-5</v>
      </c>
      <c r="AI503">
        <v>1.0935543008586902E-4</v>
      </c>
      <c r="AJ503">
        <v>4.8253532782021051E-4</v>
      </c>
      <c r="AK503">
        <v>-1.0169755198222719E-5</v>
      </c>
    </row>
    <row r="504" spans="1:37">
      <c r="A504" s="788">
        <v>44561</v>
      </c>
      <c r="B504">
        <v>2.0515956758182621E-5</v>
      </c>
      <c r="C504">
        <v>2.0994106427885526E-5</v>
      </c>
      <c r="D504">
        <v>2.1172022584054049E-5</v>
      </c>
      <c r="E504">
        <v>1.5763424495446543E-5</v>
      </c>
      <c r="F504">
        <v>1.5838427524991517E-5</v>
      </c>
      <c r="G504">
        <v>2.3746888655551858E-5</v>
      </c>
      <c r="H504">
        <v>2.1789899217618824E-5</v>
      </c>
      <c r="I504">
        <v>2.2115820659581687E-5</v>
      </c>
      <c r="J504">
        <v>1.1556075827616043E-5</v>
      </c>
      <c r="K504">
        <v>9.8118796419271353E-6</v>
      </c>
      <c r="L504">
        <v>8.91999552619609E-6</v>
      </c>
      <c r="M504">
        <v>9.8223481183822518E-6</v>
      </c>
      <c r="N504">
        <v>9.8074292670787612E-6</v>
      </c>
      <c r="O504">
        <v>1.5104899772168779E-5</v>
      </c>
      <c r="P504">
        <v>1.4256572880512409E-5</v>
      </c>
      <c r="Q504">
        <v>1.367338426528164E-5</v>
      </c>
      <c r="R504">
        <v>1.3477475352106972E-5</v>
      </c>
      <c r="S504">
        <v>1.3881901406765263E-5</v>
      </c>
      <c r="T504">
        <v>1.396256330931145E-5</v>
      </c>
      <c r="U504">
        <v>1.4043151095651132E-5</v>
      </c>
      <c r="V504">
        <v>1.2385717404336474E-5</v>
      </c>
      <c r="W504">
        <v>1.2693239372101317E-5</v>
      </c>
      <c r="X504">
        <v>1.2729878598616296E-5</v>
      </c>
      <c r="Y504">
        <v>8.4586447646750607E-6</v>
      </c>
      <c r="Z504">
        <v>8.4586447646750607E-6</v>
      </c>
      <c r="AA504">
        <v>3.7041161347173278E-6</v>
      </c>
      <c r="AB504">
        <v>3.7959996114628189E-6</v>
      </c>
      <c r="AC504">
        <v>8.0898277767804672E-6</v>
      </c>
      <c r="AD504">
        <v>7.6677290069382405E-6</v>
      </c>
      <c r="AE504">
        <v>-3.8395926482859279E-6</v>
      </c>
      <c r="AF504">
        <v>-1.5398854051032475E-5</v>
      </c>
      <c r="AG504">
        <v>4.6175820399629861E-6</v>
      </c>
      <c r="AH504">
        <v>1.8964213484062854E-6</v>
      </c>
      <c r="AI504">
        <v>1.1745631201209862E-6</v>
      </c>
      <c r="AJ504">
        <v>1.3273141875169703E-5</v>
      </c>
      <c r="AK504">
        <v>1.5617411896029498E-6</v>
      </c>
    </row>
    <row r="505" spans="1:37">
      <c r="A505" s="788">
        <v>44564</v>
      </c>
      <c r="B505">
        <v>2.0515956758182621E-5</v>
      </c>
      <c r="C505">
        <v>2.0994106427885526E-5</v>
      </c>
      <c r="D505">
        <v>2.1172022584054049E-5</v>
      </c>
      <c r="E505">
        <v>1.5763424495446543E-5</v>
      </c>
      <c r="F505">
        <v>1.5838427524991517E-5</v>
      </c>
      <c r="G505">
        <v>2.760066609299372E-5</v>
      </c>
      <c r="H505">
        <v>2.247001871989056E-5</v>
      </c>
      <c r="I505">
        <v>2.1738741200442745E-5</v>
      </c>
      <c r="J505">
        <v>8.5856546422178334E-6</v>
      </c>
      <c r="K505">
        <v>1.2697917125643699E-5</v>
      </c>
      <c r="L505">
        <v>1.2059009404100607E-5</v>
      </c>
      <c r="M505">
        <v>2.0435802292416838E-5</v>
      </c>
      <c r="N505">
        <v>1.1314774664293737E-5</v>
      </c>
      <c r="O505">
        <v>1.5150168070576342E-5</v>
      </c>
      <c r="P505">
        <v>1.4256572880512409E-5</v>
      </c>
      <c r="Q505">
        <v>2.4867172124444893E-5</v>
      </c>
      <c r="R505">
        <v>1.2162087361799135E-5</v>
      </c>
      <c r="S505">
        <v>1.2566489250479319E-5</v>
      </c>
      <c r="T505">
        <v>1.2647146333175653E-5</v>
      </c>
      <c r="U505">
        <v>1.2727729304091275E-5</v>
      </c>
      <c r="V505">
        <v>-1.3115405377759571E-5</v>
      </c>
      <c r="W505">
        <v>1.1497405757432411E-5</v>
      </c>
      <c r="X505">
        <v>1.153404279461423E-5</v>
      </c>
      <c r="Y505">
        <v>8.4586447646750607E-6</v>
      </c>
      <c r="Z505">
        <v>8.4586447646750607E-6</v>
      </c>
      <c r="AA505">
        <v>3.7041161347173278E-6</v>
      </c>
      <c r="AB505">
        <v>3.7959996114628189E-6</v>
      </c>
      <c r="AC505">
        <v>5.4302008881351732E-5</v>
      </c>
      <c r="AD505">
        <v>1.1381107117113821E-4</v>
      </c>
      <c r="AE505">
        <v>1.1130828650185443E-4</v>
      </c>
      <c r="AF505">
        <v>4.8916218180056206E-5</v>
      </c>
      <c r="AG505">
        <v>-1.1416312991388011E-5</v>
      </c>
      <c r="AH505">
        <v>-9.3901924298094301E-5</v>
      </c>
      <c r="AI505">
        <v>-1.3260236843245287E-4</v>
      </c>
      <c r="AJ505">
        <v>-2.6367195899759942E-4</v>
      </c>
      <c r="AK505">
        <v>-6.9874554486876186E-6</v>
      </c>
    </row>
    <row r="506" spans="1:37">
      <c r="A506" s="788">
        <v>44565</v>
      </c>
      <c r="B506">
        <v>2.0515956758182621E-5</v>
      </c>
      <c r="C506">
        <v>2.0994106427885526E-5</v>
      </c>
      <c r="D506">
        <v>2.1172022584054049E-5</v>
      </c>
      <c r="E506">
        <v>1.5763424495446543E-5</v>
      </c>
      <c r="F506">
        <v>1.5838427524991517E-5</v>
      </c>
      <c r="G506">
        <v>2.4527858382185743E-5</v>
      </c>
      <c r="H506">
        <v>1.9512295019013947E-5</v>
      </c>
      <c r="I506">
        <v>1.9391090544614542E-5</v>
      </c>
      <c r="J506">
        <v>1.1722716145976621E-5</v>
      </c>
      <c r="K506">
        <v>1.0254229219441414E-5</v>
      </c>
      <c r="L506">
        <v>9.6382941885792674E-6</v>
      </c>
      <c r="M506">
        <v>1.0808253615493868E-5</v>
      </c>
      <c r="N506">
        <v>9.847842469014268E-6</v>
      </c>
      <c r="O506">
        <v>1.5185032791691811E-5</v>
      </c>
      <c r="P506">
        <v>1.4256572880512409E-5</v>
      </c>
      <c r="Q506">
        <v>1.7366632457957109E-5</v>
      </c>
      <c r="R506">
        <v>1.2162087361799135E-5</v>
      </c>
      <c r="S506">
        <v>1.2566489250479319E-5</v>
      </c>
      <c r="T506">
        <v>1.2647146333175653E-5</v>
      </c>
      <c r="U506">
        <v>1.2727729304091275E-5</v>
      </c>
      <c r="V506">
        <v>-5.273748739461604E-5</v>
      </c>
      <c r="W506">
        <v>1.1497405757432411E-5</v>
      </c>
      <c r="X506">
        <v>1.153404279461423E-5</v>
      </c>
      <c r="Y506">
        <v>8.4586447646750607E-6</v>
      </c>
      <c r="Z506">
        <v>8.4586447646750607E-6</v>
      </c>
      <c r="AA506">
        <v>3.7041161347173278E-6</v>
      </c>
      <c r="AB506">
        <v>3.7959996114628189E-6</v>
      </c>
      <c r="AC506">
        <v>5.9812764541272714E-5</v>
      </c>
      <c r="AD506">
        <v>1.926628645818329E-4</v>
      </c>
      <c r="AE506">
        <v>2.0731328789080907E-5</v>
      </c>
      <c r="AF506">
        <v>-1.6418393867656535E-5</v>
      </c>
      <c r="AG506">
        <v>-3.965546526393915E-5</v>
      </c>
      <c r="AH506">
        <v>-1.1829965929158747E-5</v>
      </c>
      <c r="AI506">
        <v>-1.4022878886351452E-4</v>
      </c>
      <c r="AJ506">
        <v>-2.5273503652625541E-4</v>
      </c>
      <c r="AK506">
        <v>1.1483285826747736E-5</v>
      </c>
    </row>
    <row r="507" spans="1:37">
      <c r="A507" s="788">
        <v>44566</v>
      </c>
      <c r="B507">
        <v>2.0515956758182621E-5</v>
      </c>
      <c r="C507">
        <v>2.0994106427885526E-5</v>
      </c>
      <c r="D507">
        <v>2.1172022584054049E-5</v>
      </c>
      <c r="E507">
        <v>1.5763424495446543E-5</v>
      </c>
      <c r="F507">
        <v>1.5838427524991517E-5</v>
      </c>
      <c r="G507">
        <v>2.5781762293405562E-5</v>
      </c>
      <c r="H507">
        <v>2.043920892919715E-5</v>
      </c>
      <c r="I507">
        <v>2.0000663855661572E-5</v>
      </c>
      <c r="J507">
        <v>9.3988240179896817E-6</v>
      </c>
      <c r="K507">
        <v>9.4558730675146312E-6</v>
      </c>
      <c r="L507">
        <v>1.3632725778791156E-5</v>
      </c>
      <c r="M507">
        <v>-5.7009711940935409E-6</v>
      </c>
      <c r="N507">
        <v>9.1191416030824264E-6</v>
      </c>
      <c r="O507">
        <v>1.4893574596122506E-5</v>
      </c>
      <c r="P507">
        <v>1.4256572880512409E-5</v>
      </c>
      <c r="Q507">
        <v>1.3423734987000557E-5</v>
      </c>
      <c r="R507">
        <v>1.2162087361799135E-5</v>
      </c>
      <c r="S507">
        <v>1.2566489250479319E-5</v>
      </c>
      <c r="T507">
        <v>1.2647146333175653E-5</v>
      </c>
      <c r="U507">
        <v>1.2727729304091275E-5</v>
      </c>
      <c r="V507">
        <v>-7.5386815328995168E-5</v>
      </c>
      <c r="W507">
        <v>1.1497405757432411E-5</v>
      </c>
      <c r="X507">
        <v>1.153404279461423E-5</v>
      </c>
      <c r="Y507">
        <v>8.4586447646750607E-6</v>
      </c>
      <c r="Z507">
        <v>8.4586447646750607E-6</v>
      </c>
      <c r="AA507">
        <v>3.7041161347173278E-6</v>
      </c>
      <c r="AB507">
        <v>3.7959996114628189E-6</v>
      </c>
      <c r="AC507">
        <v>1.7817194843411376E-5</v>
      </c>
      <c r="AD507">
        <v>3.617083192382631E-5</v>
      </c>
      <c r="AE507">
        <v>3.7865370679163184E-5</v>
      </c>
      <c r="AF507">
        <v>-1.7817824992173993E-4</v>
      </c>
      <c r="AG507">
        <v>-6.3296181748813128E-5</v>
      </c>
      <c r="AH507">
        <v>-4.6370908882498178E-5</v>
      </c>
      <c r="AI507">
        <v>-2.9055150374546424E-4</v>
      </c>
      <c r="AJ507">
        <v>-4.9168396655744912E-4</v>
      </c>
      <c r="AK507">
        <v>-9.0886964047010024E-5</v>
      </c>
    </row>
    <row r="508" spans="1:37">
      <c r="A508" s="788">
        <v>44567</v>
      </c>
      <c r="B508">
        <v>2.0515956758182621E-5</v>
      </c>
      <c r="C508">
        <v>2.0994106427885526E-5</v>
      </c>
      <c r="D508">
        <v>2.1172022584054049E-5</v>
      </c>
      <c r="E508">
        <v>1.5763424495446543E-5</v>
      </c>
      <c r="F508">
        <v>1.5838427524991517E-5</v>
      </c>
      <c r="G508">
        <v>2.6483873201286201E-5</v>
      </c>
      <c r="H508">
        <v>2.5196141380392589E-5</v>
      </c>
      <c r="I508">
        <v>2.1533804253938626E-5</v>
      </c>
      <c r="J508">
        <v>5.2854568330360506E-6</v>
      </c>
      <c r="K508">
        <v>9.8600893620925943E-6</v>
      </c>
      <c r="L508">
        <v>1.6036129876630413E-5</v>
      </c>
      <c r="M508">
        <v>-9.5975991335876651E-6</v>
      </c>
      <c r="N508">
        <v>1.0468277688244144E-5</v>
      </c>
      <c r="O508">
        <v>1.5607084134998672E-5</v>
      </c>
      <c r="P508">
        <v>1.4256572880512409E-5</v>
      </c>
      <c r="Q508">
        <v>1.4052425316606333E-5</v>
      </c>
      <c r="R508">
        <v>1.2162087361799135E-5</v>
      </c>
      <c r="S508">
        <v>1.2566489250479319E-5</v>
      </c>
      <c r="T508">
        <v>1.2647146333175653E-5</v>
      </c>
      <c r="U508">
        <v>1.2727729304091275E-5</v>
      </c>
      <c r="V508">
        <v>-7.3674880138247426E-5</v>
      </c>
      <c r="W508">
        <v>1.1497405757432411E-5</v>
      </c>
      <c r="X508">
        <v>1.153404279461423E-5</v>
      </c>
      <c r="Y508">
        <v>8.4586447646750607E-6</v>
      </c>
      <c r="Z508">
        <v>8.4586447646750607E-6</v>
      </c>
      <c r="AA508">
        <v>3.7041161347173278E-6</v>
      </c>
      <c r="AB508">
        <v>3.7959996114628189E-6</v>
      </c>
      <c r="AC508">
        <v>6.3198458367635935E-5</v>
      </c>
      <c r="AD508">
        <v>1.6537986874837763E-4</v>
      </c>
      <c r="AE508">
        <v>6.1752170271717205E-5</v>
      </c>
      <c r="AF508">
        <v>1.3733974375984559E-5</v>
      </c>
      <c r="AG508">
        <v>-1.3418732259813382E-5</v>
      </c>
      <c r="AH508">
        <v>1.0097778693009652E-4</v>
      </c>
      <c r="AI508">
        <v>4.6053569847515076E-5</v>
      </c>
      <c r="AJ508">
        <v>1.5570064358338966E-5</v>
      </c>
      <c r="AK508">
        <v>-1.0417773370636208E-5</v>
      </c>
    </row>
    <row r="509" spans="1:37">
      <c r="A509" s="788">
        <v>44568</v>
      </c>
      <c r="B509">
        <v>2.0515956758182621E-5</v>
      </c>
      <c r="C509">
        <v>2.0994106427885526E-5</v>
      </c>
      <c r="D509">
        <v>2.1172022584054049E-5</v>
      </c>
      <c r="E509">
        <v>1.5763424495446543E-5</v>
      </c>
      <c r="F509">
        <v>1.5838427524991517E-5</v>
      </c>
      <c r="G509">
        <v>2.6345533432376558E-5</v>
      </c>
      <c r="H509">
        <v>2.1012150717993449E-5</v>
      </c>
      <c r="I509">
        <v>2.1536843059919874E-5</v>
      </c>
      <c r="J509">
        <v>9.8722596567029091E-6</v>
      </c>
      <c r="K509">
        <v>1.2087097214765663E-5</v>
      </c>
      <c r="L509">
        <v>1.0865183394469114E-5</v>
      </c>
      <c r="M509">
        <v>1.618588384277473E-5</v>
      </c>
      <c r="N509">
        <v>9.271342834608731E-6</v>
      </c>
      <c r="O509">
        <v>1.5257339196246279E-5</v>
      </c>
      <c r="P509">
        <v>1.4256572880512409E-5</v>
      </c>
      <c r="Q509">
        <v>1.5338085274315462E-5</v>
      </c>
      <c r="R509">
        <v>1.2162087361799135E-5</v>
      </c>
      <c r="S509">
        <v>1.2566489250479319E-5</v>
      </c>
      <c r="T509">
        <v>1.2647146333175653E-5</v>
      </c>
      <c r="U509">
        <v>1.2727729304091275E-5</v>
      </c>
      <c r="V509">
        <v>-7.4541873091702468E-5</v>
      </c>
      <c r="W509">
        <v>1.1497405757432411E-5</v>
      </c>
      <c r="X509">
        <v>1.153404279461423E-5</v>
      </c>
      <c r="Y509">
        <v>8.4586447646750607E-6</v>
      </c>
      <c r="Z509">
        <v>8.4586447646750607E-6</v>
      </c>
      <c r="AA509">
        <v>3.7041161347173278E-6</v>
      </c>
      <c r="AB509">
        <v>3.7959996114628189E-6</v>
      </c>
      <c r="AC509">
        <v>4.1902990892178639E-5</v>
      </c>
      <c r="AD509">
        <v>-4.1281373175763863E-5</v>
      </c>
      <c r="AE509">
        <v>-1.8562840070851518E-5</v>
      </c>
      <c r="AF509">
        <v>-3.3633077973038719E-5</v>
      </c>
      <c r="AG509">
        <v>2.0968957925524557E-5</v>
      </c>
      <c r="AH509">
        <v>1.6072275196532539E-5</v>
      </c>
      <c r="AI509">
        <v>1.0700529511554979E-4</v>
      </c>
      <c r="AJ509">
        <v>4.4790917953886904E-4</v>
      </c>
      <c r="AK509">
        <v>-1.1846248178751795E-5</v>
      </c>
    </row>
    <row r="510" spans="1:37">
      <c r="A510" s="788">
        <v>44571</v>
      </c>
      <c r="B510">
        <v>2.0515956758182621E-5</v>
      </c>
      <c r="C510">
        <v>2.0994106427885526E-5</v>
      </c>
      <c r="D510">
        <v>2.1172022584054049E-5</v>
      </c>
      <c r="E510">
        <v>1.5763424495446543E-5</v>
      </c>
      <c r="F510">
        <v>1.5838427524991517E-5</v>
      </c>
      <c r="G510">
        <v>2.4731459838193359E-5</v>
      </c>
      <c r="H510">
        <v>1.7814554414619011E-5</v>
      </c>
      <c r="I510">
        <v>2.3063292469940677E-5</v>
      </c>
      <c r="J510">
        <v>4.2757575860491676E-6</v>
      </c>
      <c r="K510">
        <v>7.5897304474835893E-6</v>
      </c>
      <c r="L510">
        <v>7.8525941295197303E-6</v>
      </c>
      <c r="M510">
        <v>-6.8503143270874039E-6</v>
      </c>
      <c r="N510">
        <v>1.0833789437390351E-5</v>
      </c>
      <c r="O510">
        <v>1.4648433423310793E-5</v>
      </c>
      <c r="P510">
        <v>1.4256572880512409E-5</v>
      </c>
      <c r="Q510">
        <v>2.084211205587394E-5</v>
      </c>
      <c r="R510">
        <v>1.2162087361799135E-5</v>
      </c>
      <c r="S510">
        <v>1.2566489250479319E-5</v>
      </c>
      <c r="T510">
        <v>1.2647146333175653E-5</v>
      </c>
      <c r="U510">
        <v>1.2727729304091275E-5</v>
      </c>
      <c r="V510">
        <v>-2.4782090982269357E-5</v>
      </c>
      <c r="W510">
        <v>1.1497405757432411E-5</v>
      </c>
      <c r="X510">
        <v>1.153404279461423E-5</v>
      </c>
      <c r="Y510">
        <v>8.4586447646750607E-6</v>
      </c>
      <c r="Z510">
        <v>8.4586447646750607E-6</v>
      </c>
      <c r="AA510">
        <v>3.7041161347173278E-6</v>
      </c>
      <c r="AB510">
        <v>3.7959996114628189E-6</v>
      </c>
      <c r="AC510">
        <v>6.2298141079913938E-5</v>
      </c>
      <c r="AD510">
        <v>1.4096410841558105E-4</v>
      </c>
      <c r="AE510">
        <v>8.311065237670002E-5</v>
      </c>
      <c r="AF510">
        <v>-3.3120621212176515E-5</v>
      </c>
      <c r="AG510">
        <v>4.8430984384317809E-6</v>
      </c>
      <c r="AH510">
        <v>3.4257293847428373E-6</v>
      </c>
      <c r="AI510">
        <v>-1.020684959367102E-4</v>
      </c>
      <c r="AJ510">
        <v>-1.8663804479852886E-4</v>
      </c>
      <c r="AK510">
        <v>-3.5177497152697467E-5</v>
      </c>
    </row>
    <row r="511" spans="1:37">
      <c r="A511" s="788">
        <v>44572</v>
      </c>
      <c r="B511">
        <v>2.0515956758182621E-5</v>
      </c>
      <c r="C511">
        <v>2.0994106427885526E-5</v>
      </c>
      <c r="D511">
        <v>2.1172022584054049E-5</v>
      </c>
      <c r="E511">
        <v>1.5763424495446543E-5</v>
      </c>
      <c r="F511">
        <v>1.5838427524991517E-5</v>
      </c>
      <c r="G511">
        <v>2.7481641991954576E-5</v>
      </c>
      <c r="H511">
        <v>1.9722415048703111E-5</v>
      </c>
      <c r="I511">
        <v>2.2842847709817702E-5</v>
      </c>
      <c r="J511">
        <v>4.3645865255825815E-7</v>
      </c>
      <c r="K511">
        <v>1.1820609458311538E-5</v>
      </c>
      <c r="L511">
        <v>5.817860178609635E-6</v>
      </c>
      <c r="M511">
        <v>1.6825308361325144E-5</v>
      </c>
      <c r="N511">
        <v>1.0591784631793644E-5</v>
      </c>
      <c r="O511">
        <v>1.492665866778964E-5</v>
      </c>
      <c r="P511">
        <v>1.4256572880512409E-5</v>
      </c>
      <c r="Q511">
        <v>1.2842016687621083E-5</v>
      </c>
      <c r="R511">
        <v>1.2162087361799135E-5</v>
      </c>
      <c r="S511">
        <v>1.2566489250479319E-5</v>
      </c>
      <c r="T511">
        <v>1.2647146333175653E-5</v>
      </c>
      <c r="U511">
        <v>1.2727729304091275E-5</v>
      </c>
      <c r="V511">
        <v>-5.9155588868696988E-5</v>
      </c>
      <c r="W511">
        <v>1.1497405757432411E-5</v>
      </c>
      <c r="X511">
        <v>1.153404279461423E-5</v>
      </c>
      <c r="Y511">
        <v>8.4586447646750607E-6</v>
      </c>
      <c r="Z511">
        <v>8.4586447646750607E-6</v>
      </c>
      <c r="AA511">
        <v>3.7041161347173278E-6</v>
      </c>
      <c r="AB511">
        <v>3.7959996114628189E-6</v>
      </c>
      <c r="AC511">
        <v>8.4020129958450882E-7</v>
      </c>
      <c r="AD511">
        <v>-2.248578393865941E-4</v>
      </c>
      <c r="AE511">
        <v>-7.3410607947393969E-5</v>
      </c>
      <c r="AF511">
        <v>3.5052837231963617E-5</v>
      </c>
      <c r="AG511">
        <v>1.1815021452752372E-5</v>
      </c>
      <c r="AH511">
        <v>1.7453709679196018E-5</v>
      </c>
      <c r="AI511">
        <v>1.8797069827409808E-4</v>
      </c>
      <c r="AJ511">
        <v>5.0022332357950732E-4</v>
      </c>
      <c r="AK511">
        <v>7.1300298758889547E-5</v>
      </c>
    </row>
    <row r="512" spans="1:37">
      <c r="A512" s="788">
        <v>44573</v>
      </c>
      <c r="B512">
        <v>2.0515956758182621E-5</v>
      </c>
      <c r="C512">
        <v>2.0994106427885526E-5</v>
      </c>
      <c r="D512">
        <v>2.1172022584054049E-5</v>
      </c>
      <c r="E512">
        <v>1.5763424495446543E-5</v>
      </c>
      <c r="F512">
        <v>1.5838427524991517E-5</v>
      </c>
      <c r="G512">
        <v>2.5867920641061915E-5</v>
      </c>
      <c r="H512">
        <v>2.3884399343685914E-5</v>
      </c>
      <c r="I512">
        <v>2.0301707780618017E-5</v>
      </c>
      <c r="J512">
        <v>1.3479646390982226E-5</v>
      </c>
      <c r="K512">
        <v>1.4064639228746502E-5</v>
      </c>
      <c r="L512">
        <v>1.7174920845337738E-5</v>
      </c>
      <c r="M512">
        <v>2.9465989401313665E-5</v>
      </c>
      <c r="N512">
        <v>1.0953758320567886E-5</v>
      </c>
      <c r="O512">
        <v>1.6584163135973994E-5</v>
      </c>
      <c r="P512">
        <v>1.4256572880512409E-5</v>
      </c>
      <c r="Q512">
        <v>1.9831462797114342E-5</v>
      </c>
      <c r="R512">
        <v>1.2162087361799135E-5</v>
      </c>
      <c r="S512">
        <v>1.2566489250479319E-5</v>
      </c>
      <c r="T512">
        <v>1.2647146333175653E-5</v>
      </c>
      <c r="U512">
        <v>1.2727729304091275E-5</v>
      </c>
      <c r="V512">
        <v>9.8041857200264375E-5</v>
      </c>
      <c r="W512">
        <v>1.1497405757432411E-5</v>
      </c>
      <c r="X512">
        <v>1.153404279461423E-5</v>
      </c>
      <c r="Y512">
        <v>8.4586447646750607E-6</v>
      </c>
      <c r="Z512">
        <v>8.4586447646750607E-6</v>
      </c>
      <c r="AA512">
        <v>3.7041161347173278E-6</v>
      </c>
      <c r="AB512">
        <v>3.7959996114628189E-6</v>
      </c>
      <c r="AC512">
        <v>3.1555569279306805E-5</v>
      </c>
      <c r="AD512">
        <v>-1.3035007915656872E-4</v>
      </c>
      <c r="AE512">
        <v>1.4527988771151358E-5</v>
      </c>
      <c r="AF512">
        <v>5.3660920349185573E-5</v>
      </c>
      <c r="AG512">
        <v>1.0989855916163638E-5</v>
      </c>
      <c r="AH512">
        <v>1.1756163653586782E-5</v>
      </c>
      <c r="AI512">
        <v>2.2684889004072285E-4</v>
      </c>
      <c r="AJ512">
        <v>3.9652681337165043E-4</v>
      </c>
      <c r="AK512">
        <v>1.5564837595479776E-5</v>
      </c>
    </row>
    <row r="513" spans="1:37">
      <c r="A513" s="788">
        <v>44574</v>
      </c>
      <c r="B513">
        <v>2.0515956758182621E-5</v>
      </c>
      <c r="C513">
        <v>2.0994106427885526E-5</v>
      </c>
      <c r="D513">
        <v>2.1172022584054049E-5</v>
      </c>
      <c r="E513">
        <v>1.5763424495446543E-5</v>
      </c>
      <c r="F513">
        <v>1.5838427524991517E-5</v>
      </c>
      <c r="G513">
        <v>2.4718653964953319E-5</v>
      </c>
      <c r="H513">
        <v>2.1962578642042275E-5</v>
      </c>
      <c r="I513">
        <v>2.3941538126031501E-5</v>
      </c>
      <c r="J513">
        <v>4.6850619117378756E-6</v>
      </c>
      <c r="K513">
        <v>1.183007812418282E-5</v>
      </c>
      <c r="L513">
        <v>7.2832275000109803E-6</v>
      </c>
      <c r="M513">
        <v>2.9396976763223393E-6</v>
      </c>
      <c r="N513">
        <v>9.7629621832595615E-6</v>
      </c>
      <c r="O513">
        <v>1.5248961442843268E-5</v>
      </c>
      <c r="P513">
        <v>1.4256572880512409E-5</v>
      </c>
      <c r="Q513">
        <v>1.7383250346142633E-5</v>
      </c>
      <c r="R513">
        <v>1.2162087361799135E-5</v>
      </c>
      <c r="S513">
        <v>1.2566489250479319E-5</v>
      </c>
      <c r="T513">
        <v>1.2647146333175653E-5</v>
      </c>
      <c r="U513">
        <v>1.2727729304091275E-5</v>
      </c>
      <c r="V513">
        <v>2.2824256735175742E-5</v>
      </c>
      <c r="W513">
        <v>1.1497405757432411E-5</v>
      </c>
      <c r="X513">
        <v>1.153404279461423E-5</v>
      </c>
      <c r="Y513">
        <v>8.4586447646750607E-6</v>
      </c>
      <c r="Z513">
        <v>8.4586447646750607E-6</v>
      </c>
      <c r="AA513">
        <v>3.7041161347173278E-6</v>
      </c>
      <c r="AB513">
        <v>3.7959996114628189E-6</v>
      </c>
      <c r="AC513">
        <v>-4.1535307952811351E-5</v>
      </c>
      <c r="AD513">
        <v>-9.6894429987273717E-5</v>
      </c>
      <c r="AE513">
        <v>-4.767698098137596E-6</v>
      </c>
      <c r="AF513">
        <v>-3.8334209644796947E-5</v>
      </c>
      <c r="AG513">
        <v>3.6105696795427632E-5</v>
      </c>
      <c r="AH513">
        <v>-4.7221431716848449E-6</v>
      </c>
      <c r="AI513">
        <v>-7.6821656795925672E-5</v>
      </c>
      <c r="AJ513">
        <v>-1.4140317467198349E-4</v>
      </c>
      <c r="AK513">
        <v>-7.1953725826814363E-5</v>
      </c>
    </row>
    <row r="514" spans="1:37">
      <c r="A514" s="788">
        <v>44575</v>
      </c>
      <c r="B514">
        <v>2.0515956758182621E-5</v>
      </c>
      <c r="C514">
        <v>2.0994106427885526E-5</v>
      </c>
      <c r="D514">
        <v>2.1172022584054049E-5</v>
      </c>
      <c r="E514">
        <v>1.5763424495446543E-5</v>
      </c>
      <c r="F514">
        <v>1.5838427524991517E-5</v>
      </c>
      <c r="G514">
        <v>2.4934474321483436E-5</v>
      </c>
      <c r="H514">
        <v>2.6854700389321807E-5</v>
      </c>
      <c r="I514">
        <v>2.2689387698207498E-5</v>
      </c>
      <c r="J514">
        <v>8.4199201442459079E-6</v>
      </c>
      <c r="K514">
        <v>8.3039821962017868E-6</v>
      </c>
      <c r="L514">
        <v>1.3684565710076414E-5</v>
      </c>
      <c r="M514">
        <v>3.7708126148800149E-6</v>
      </c>
      <c r="N514">
        <v>9.5059927763259114E-6</v>
      </c>
      <c r="O514">
        <v>1.5244492418212019E-5</v>
      </c>
      <c r="P514">
        <v>1.4256572880512409E-5</v>
      </c>
      <c r="Q514">
        <v>1.5462598330501009E-5</v>
      </c>
      <c r="R514">
        <v>1.2162087361799135E-5</v>
      </c>
      <c r="S514">
        <v>1.2566489250479319E-5</v>
      </c>
      <c r="T514">
        <v>1.2647146333175653E-5</v>
      </c>
      <c r="U514">
        <v>1.2727729304091275E-5</v>
      </c>
      <c r="V514">
        <v>2.5710243260372857E-5</v>
      </c>
      <c r="W514">
        <v>1.1497405757432411E-5</v>
      </c>
      <c r="X514">
        <v>1.153404279461423E-5</v>
      </c>
      <c r="Y514">
        <v>8.4586447646750607E-6</v>
      </c>
      <c r="Z514">
        <v>8.4586447646750607E-6</v>
      </c>
      <c r="AA514">
        <v>3.7041161347173278E-6</v>
      </c>
      <c r="AB514">
        <v>3.7959996114628189E-6</v>
      </c>
      <c r="AC514">
        <v>9.3359895013767077E-5</v>
      </c>
      <c r="AD514">
        <v>1.6315315281042466E-4</v>
      </c>
      <c r="AE514">
        <v>5.6340354099138072E-5</v>
      </c>
      <c r="AF514">
        <v>2.2295324935783791E-5</v>
      </c>
      <c r="AG514">
        <v>-6.8445156761454127E-6</v>
      </c>
      <c r="AH514">
        <v>-2.5035093855592104E-5</v>
      </c>
      <c r="AI514">
        <v>1.1603655675811009E-4</v>
      </c>
      <c r="AJ514">
        <v>2.2012862986484083E-4</v>
      </c>
      <c r="AK514">
        <v>9.8394312004934652E-6</v>
      </c>
    </row>
    <row r="515" spans="1:37">
      <c r="A515" s="788">
        <v>44578</v>
      </c>
      <c r="B515">
        <v>2.0515956758182621E-5</v>
      </c>
      <c r="C515">
        <v>2.0994106427885526E-5</v>
      </c>
      <c r="D515">
        <v>2.1172022584054049E-5</v>
      </c>
      <c r="E515">
        <v>1.5763424495446543E-5</v>
      </c>
      <c r="F515">
        <v>1.5838427524991517E-5</v>
      </c>
      <c r="G515">
        <v>2.6149340634589179E-5</v>
      </c>
      <c r="H515">
        <v>2.3364457370280435E-5</v>
      </c>
      <c r="I515">
        <v>2.234126801301386E-5</v>
      </c>
      <c r="J515">
        <v>9.186064071133161E-6</v>
      </c>
      <c r="K515">
        <v>1.1253809953223027E-5</v>
      </c>
      <c r="L515">
        <v>5.5466567619248506E-6</v>
      </c>
      <c r="M515">
        <v>1.6568055997686317E-5</v>
      </c>
      <c r="N515">
        <v>1.0234308187318675E-5</v>
      </c>
      <c r="O515">
        <v>1.527818589586616E-5</v>
      </c>
      <c r="P515">
        <v>1.4256572880512409E-5</v>
      </c>
      <c r="Q515">
        <v>-2.0901945273088528E-6</v>
      </c>
      <c r="R515">
        <v>1.2162087361799135E-5</v>
      </c>
      <c r="S515">
        <v>1.2566489250479319E-5</v>
      </c>
      <c r="T515">
        <v>1.2647146333175653E-5</v>
      </c>
      <c r="U515">
        <v>1.2727729304091275E-5</v>
      </c>
      <c r="V515">
        <v>-9.1308934905954384E-5</v>
      </c>
      <c r="W515">
        <v>1.1497405757432411E-5</v>
      </c>
      <c r="X515">
        <v>1.153404279461423E-5</v>
      </c>
      <c r="Y515">
        <v>8.4586447646750607E-6</v>
      </c>
      <c r="Z515">
        <v>8.4586447646750607E-6</v>
      </c>
      <c r="AA515">
        <v>3.7041161347173278E-6</v>
      </c>
      <c r="AB515">
        <v>3.7959996114628189E-6</v>
      </c>
      <c r="AC515">
        <v>1.7090908777361859E-5</v>
      </c>
      <c r="AD515">
        <v>9.973244160434436E-5</v>
      </c>
      <c r="AE515">
        <v>9.7449300254626177E-6</v>
      </c>
      <c r="AF515">
        <v>1.5407192745836575E-5</v>
      </c>
      <c r="AG515">
        <v>1.631929568379986E-5</v>
      </c>
      <c r="AH515">
        <v>5.2408748912591283E-6</v>
      </c>
      <c r="AI515">
        <v>-6.5318334831367955E-5</v>
      </c>
      <c r="AJ515">
        <v>2.3872455377316196E-5</v>
      </c>
      <c r="AK515">
        <v>-1.2380366046782498E-7</v>
      </c>
    </row>
    <row r="516" spans="1:37">
      <c r="A516" s="788">
        <v>44579</v>
      </c>
      <c r="B516">
        <v>2.0515956758182621E-5</v>
      </c>
      <c r="C516">
        <v>2.0994106427885526E-5</v>
      </c>
      <c r="D516">
        <v>2.1172022584054049E-5</v>
      </c>
      <c r="E516">
        <v>1.5763424495446543E-5</v>
      </c>
      <c r="F516">
        <v>1.5838427524991517E-5</v>
      </c>
      <c r="G516">
        <v>2.455659916650177E-5</v>
      </c>
      <c r="H516">
        <v>1.8899420868621065E-5</v>
      </c>
      <c r="I516">
        <v>2.1804123806319353E-5</v>
      </c>
      <c r="J516">
        <v>-1.5142178995432688E-6</v>
      </c>
      <c r="K516">
        <v>9.890874582208653E-6</v>
      </c>
      <c r="L516">
        <v>1.5086772285883399E-5</v>
      </c>
      <c r="M516">
        <v>6.9739751192003044E-6</v>
      </c>
      <c r="N516">
        <v>9.7977288187678366E-6</v>
      </c>
      <c r="O516">
        <v>1.4864367372950937E-5</v>
      </c>
      <c r="P516">
        <v>1.4256572880512409E-5</v>
      </c>
      <c r="Q516">
        <v>2.9364061752360728E-5</v>
      </c>
      <c r="R516">
        <v>1.2162087361799135E-5</v>
      </c>
      <c r="S516">
        <v>1.2566489250479319E-5</v>
      </c>
      <c r="T516">
        <v>1.2647146333175653E-5</v>
      </c>
      <c r="U516">
        <v>1.2727729304091275E-5</v>
      </c>
      <c r="V516">
        <v>3.0453839839905687E-7</v>
      </c>
      <c r="W516">
        <v>1.1497405757432411E-5</v>
      </c>
      <c r="X516">
        <v>1.153404279461423E-5</v>
      </c>
      <c r="Y516">
        <v>8.4586447646750607E-6</v>
      </c>
      <c r="Z516">
        <v>8.4586447646750607E-6</v>
      </c>
      <c r="AA516">
        <v>3.7041161347173278E-6</v>
      </c>
      <c r="AB516">
        <v>3.7959996114628189E-6</v>
      </c>
      <c r="AC516">
        <v>5.1850807540992917E-5</v>
      </c>
      <c r="AD516">
        <v>2.2710070282956908E-4</v>
      </c>
      <c r="AE516">
        <v>1.0384783764498252E-4</v>
      </c>
      <c r="AF516">
        <v>-4.3145371810807133E-5</v>
      </c>
      <c r="AG516">
        <v>-2.7633124179688994E-5</v>
      </c>
      <c r="AH516">
        <v>-5.1080822126908786E-5</v>
      </c>
      <c r="AI516">
        <v>-8.3593616727462011E-6</v>
      </c>
      <c r="AJ516">
        <v>-2.3546737912556737E-4</v>
      </c>
      <c r="AK516">
        <v>-9.4063398155893601E-5</v>
      </c>
    </row>
    <row r="517" spans="1:37">
      <c r="A517" s="788">
        <v>44580</v>
      </c>
      <c r="B517">
        <v>2.0515956758182621E-5</v>
      </c>
      <c r="C517">
        <v>2.0994106427885526E-5</v>
      </c>
      <c r="D517">
        <v>2.1172022584054049E-5</v>
      </c>
      <c r="E517">
        <v>1.5763424495446543E-5</v>
      </c>
      <c r="F517">
        <v>1.5838427524991517E-5</v>
      </c>
      <c r="G517">
        <v>2.4108528781653149E-5</v>
      </c>
      <c r="H517">
        <v>1.6543805547743772E-5</v>
      </c>
      <c r="I517">
        <v>2.1528416486343359E-5</v>
      </c>
      <c r="J517">
        <v>1.2608922810005651E-5</v>
      </c>
      <c r="K517">
        <v>9.6519030283729997E-6</v>
      </c>
      <c r="L517">
        <v>1.2389446247550496E-5</v>
      </c>
      <c r="M517">
        <v>1.2013962795430189E-5</v>
      </c>
      <c r="N517">
        <v>6.7562137830407215E-6</v>
      </c>
      <c r="O517">
        <v>1.4902400868500365E-5</v>
      </c>
      <c r="P517">
        <v>1.4256572880512409E-5</v>
      </c>
      <c r="Q517">
        <v>1.0037635219234176E-5</v>
      </c>
      <c r="R517">
        <v>1.2162087361799135E-5</v>
      </c>
      <c r="S517">
        <v>1.2566489250479319E-5</v>
      </c>
      <c r="T517">
        <v>1.2647146333175653E-5</v>
      </c>
      <c r="U517">
        <v>1.2727729304091275E-5</v>
      </c>
      <c r="V517">
        <v>1.1345485821015624E-4</v>
      </c>
      <c r="W517">
        <v>1.1497405757432411E-5</v>
      </c>
      <c r="X517">
        <v>1.153404279461423E-5</v>
      </c>
      <c r="Y517">
        <v>8.4586447646750607E-6</v>
      </c>
      <c r="Z517">
        <v>8.4586447646750607E-6</v>
      </c>
      <c r="AA517">
        <v>3.7041161347173278E-6</v>
      </c>
      <c r="AB517">
        <v>3.7959996114628189E-6</v>
      </c>
      <c r="AC517">
        <v>-3.0228212420574389E-6</v>
      </c>
      <c r="AD517">
        <v>-1.1523628487649096E-4</v>
      </c>
      <c r="AE517">
        <v>-7.6533392231459274E-6</v>
      </c>
      <c r="AF517">
        <v>6.3622013296243956E-5</v>
      </c>
      <c r="AG517">
        <v>3.7373701435203801E-5</v>
      </c>
      <c r="AH517">
        <v>6.4232392508558619E-5</v>
      </c>
      <c r="AI517">
        <v>1.3106951392059419E-4</v>
      </c>
      <c r="AJ517">
        <v>1.3997456021798695E-4</v>
      </c>
      <c r="AK517">
        <v>-3.9212867748077972E-5</v>
      </c>
    </row>
    <row r="518" spans="1:37">
      <c r="A518" s="788">
        <v>44581</v>
      </c>
      <c r="B518">
        <v>2.0515956758182621E-5</v>
      </c>
      <c r="C518">
        <v>2.0994106427885526E-5</v>
      </c>
      <c r="D518">
        <v>2.1172022584054049E-5</v>
      </c>
      <c r="E518">
        <v>1.5763424495446543E-5</v>
      </c>
      <c r="F518">
        <v>1.5838427524991517E-5</v>
      </c>
      <c r="G518">
        <v>1.9979985036997051E-5</v>
      </c>
      <c r="H518">
        <v>1.9230321601240519E-5</v>
      </c>
      <c r="I518">
        <v>2.2464591521180921E-5</v>
      </c>
      <c r="J518">
        <v>1.2944993057607236E-5</v>
      </c>
      <c r="K518">
        <v>9.9474363865056155E-6</v>
      </c>
      <c r="L518">
        <v>1.0113733129054482E-5</v>
      </c>
      <c r="M518">
        <v>2.5408077229798211E-5</v>
      </c>
      <c r="N518">
        <v>9.3201034868570797E-6</v>
      </c>
      <c r="O518">
        <v>1.5107882701954624E-5</v>
      </c>
      <c r="P518">
        <v>1.4256572880512409E-5</v>
      </c>
      <c r="Q518">
        <v>1.7555624582719532E-5</v>
      </c>
      <c r="R518">
        <v>1.2162087361799135E-5</v>
      </c>
      <c r="S518">
        <v>1.2566489250479319E-5</v>
      </c>
      <c r="T518">
        <v>1.2647146333175653E-5</v>
      </c>
      <c r="U518">
        <v>1.2727729304091275E-5</v>
      </c>
      <c r="V518">
        <v>8.8576540921290643E-5</v>
      </c>
      <c r="W518">
        <v>1.1497405757432411E-5</v>
      </c>
      <c r="X518">
        <v>1.153404279461423E-5</v>
      </c>
      <c r="Y518">
        <v>8.4586447646750607E-6</v>
      </c>
      <c r="Z518">
        <v>8.4586447646750607E-6</v>
      </c>
      <c r="AA518">
        <v>3.7041161347173278E-6</v>
      </c>
      <c r="AB518">
        <v>3.7959996114628189E-6</v>
      </c>
      <c r="AC518">
        <v>7.043628289856719E-5</v>
      </c>
      <c r="AD518">
        <v>-2.7092907742634621E-5</v>
      </c>
      <c r="AE518">
        <v>2.9317169199682969E-5</v>
      </c>
      <c r="AF518">
        <v>7.749517790128225E-5</v>
      </c>
      <c r="AG518">
        <v>4.1233814293326618E-5</v>
      </c>
      <c r="AH518">
        <v>5.1976843125496331E-5</v>
      </c>
      <c r="AI518">
        <v>1.8615746044229109E-4</v>
      </c>
      <c r="AJ518">
        <v>3.2387525759293158E-4</v>
      </c>
      <c r="AK518">
        <v>-5.4349739285259879E-5</v>
      </c>
    </row>
    <row r="519" spans="1:37">
      <c r="A519" s="788">
        <v>44582</v>
      </c>
      <c r="B519">
        <v>2.0515956758182621E-5</v>
      </c>
      <c r="C519">
        <v>2.0994106427885526E-5</v>
      </c>
      <c r="D519">
        <v>2.1172022584054049E-5</v>
      </c>
      <c r="E519">
        <v>1.5763424495446543E-5</v>
      </c>
      <c r="F519">
        <v>1.5838427524991517E-5</v>
      </c>
      <c r="G519">
        <v>2.4570653425811885E-5</v>
      </c>
      <c r="H519">
        <v>2.0006556073958847E-5</v>
      </c>
      <c r="I519">
        <v>2.1313936601214321E-5</v>
      </c>
      <c r="J519">
        <v>2.9183720375385749E-6</v>
      </c>
      <c r="K519">
        <v>9.8581283624355366E-6</v>
      </c>
      <c r="L519">
        <v>1.2589363412047306E-5</v>
      </c>
      <c r="M519">
        <v>4.5439218246826842E-6</v>
      </c>
      <c r="N519">
        <v>9.8406904297462466E-6</v>
      </c>
      <c r="O519">
        <v>1.5053968845634814E-5</v>
      </c>
      <c r="P519">
        <v>1.4256572880512409E-5</v>
      </c>
      <c r="Q519">
        <v>1.5371948955028359E-5</v>
      </c>
      <c r="R519">
        <v>1.2162087361799135E-5</v>
      </c>
      <c r="S519">
        <v>1.2566489250479319E-5</v>
      </c>
      <c r="T519">
        <v>1.2647146333175653E-5</v>
      </c>
      <c r="U519">
        <v>1.2727729304091275E-5</v>
      </c>
      <c r="V519">
        <v>-3.2930532852260225E-5</v>
      </c>
      <c r="W519">
        <v>1.1497405757432411E-5</v>
      </c>
      <c r="X519">
        <v>1.153404279461423E-5</v>
      </c>
      <c r="Y519">
        <v>8.4586447646750607E-6</v>
      </c>
      <c r="Z519">
        <v>8.4586447646750607E-6</v>
      </c>
      <c r="AA519">
        <v>3.7041161347173278E-6</v>
      </c>
      <c r="AB519">
        <v>3.7959996114628189E-6</v>
      </c>
      <c r="AC519">
        <v>-1.3834769358501698E-4</v>
      </c>
      <c r="AD519">
        <v>-9.7252521946786244E-5</v>
      </c>
      <c r="AE519">
        <v>-8.2133535681411251E-5</v>
      </c>
      <c r="AF519">
        <v>-2.3455215980697219E-5</v>
      </c>
      <c r="AG519">
        <v>1.0384646385031004E-5</v>
      </c>
      <c r="AH519">
        <v>5.4223931485153366E-6</v>
      </c>
      <c r="AI519">
        <v>-3.3484956512147557E-5</v>
      </c>
      <c r="AJ519">
        <v>-2.4443911256458731E-4</v>
      </c>
      <c r="AK519">
        <v>-8.0912067502770802E-5</v>
      </c>
    </row>
    <row r="520" spans="1:37">
      <c r="A520" s="788">
        <v>44585</v>
      </c>
      <c r="B520">
        <v>2.0515956758182621E-5</v>
      </c>
      <c r="C520">
        <v>2.0994106427885526E-5</v>
      </c>
      <c r="D520">
        <v>2.1172022584054049E-5</v>
      </c>
      <c r="E520">
        <v>1.5763424495446543E-5</v>
      </c>
      <c r="F520">
        <v>1.5838427524991517E-5</v>
      </c>
      <c r="G520">
        <v>2.6383136355875082E-5</v>
      </c>
      <c r="H520">
        <v>1.6332199435795758E-5</v>
      </c>
      <c r="I520">
        <v>1.8004534435812048E-5</v>
      </c>
      <c r="J520">
        <v>1.0916752246919259E-5</v>
      </c>
      <c r="K520">
        <v>9.9610978026589701E-6</v>
      </c>
      <c r="L520">
        <v>5.3173853405667166E-6</v>
      </c>
      <c r="M520">
        <v>1.5346153425042533E-5</v>
      </c>
      <c r="N520">
        <v>1.0340011179448539E-5</v>
      </c>
      <c r="O520">
        <v>1.5038744267307892E-5</v>
      </c>
      <c r="P520">
        <v>1.4256572880512409E-5</v>
      </c>
      <c r="Q520">
        <v>6.795603265236139E-5</v>
      </c>
      <c r="R520">
        <v>1.2162087361799135E-5</v>
      </c>
      <c r="S520">
        <v>1.2566489250479319E-5</v>
      </c>
      <c r="T520">
        <v>1.2647146333175653E-5</v>
      </c>
      <c r="U520">
        <v>1.2727729304091275E-5</v>
      </c>
      <c r="V520">
        <v>3.7305157558811703E-5</v>
      </c>
      <c r="W520">
        <v>1.1497405757432411E-5</v>
      </c>
      <c r="X520">
        <v>1.153404279461423E-5</v>
      </c>
      <c r="Y520">
        <v>8.4586447646750607E-6</v>
      </c>
      <c r="Z520">
        <v>8.4586447646750607E-6</v>
      </c>
      <c r="AA520">
        <v>3.7041161347173278E-6</v>
      </c>
      <c r="AB520">
        <v>3.7959996114628189E-6</v>
      </c>
      <c r="AC520">
        <v>1.8537067501595007E-5</v>
      </c>
      <c r="AD520">
        <v>-6.5264808355758325E-5</v>
      </c>
      <c r="AE520">
        <v>-2.8093512183116621E-5</v>
      </c>
      <c r="AF520">
        <v>-3.2593335581088123E-5</v>
      </c>
      <c r="AG520">
        <v>9.6178139538394263E-6</v>
      </c>
      <c r="AH520">
        <v>3.2911777665933783E-6</v>
      </c>
      <c r="AI520">
        <v>-6.9514451155481272E-5</v>
      </c>
      <c r="AJ520">
        <v>-2.3634319694922079E-4</v>
      </c>
      <c r="AK520">
        <v>-6.2835952787554389E-7</v>
      </c>
    </row>
    <row r="521" spans="1:37">
      <c r="A521" s="788">
        <v>44586</v>
      </c>
      <c r="B521">
        <v>2.0515956758182621E-5</v>
      </c>
      <c r="C521">
        <v>2.0994106427885526E-5</v>
      </c>
      <c r="D521">
        <v>2.1172022584054049E-5</v>
      </c>
      <c r="E521">
        <v>1.5763424495446543E-5</v>
      </c>
      <c r="F521">
        <v>1.5838427524991517E-5</v>
      </c>
      <c r="G521">
        <v>2.5893921656901854E-5</v>
      </c>
      <c r="H521">
        <v>1.554541079899394E-5</v>
      </c>
      <c r="I521">
        <v>2.0849863636965436E-5</v>
      </c>
      <c r="J521">
        <v>1.5190261617715351E-5</v>
      </c>
      <c r="K521">
        <v>1.2081004160097565E-5</v>
      </c>
      <c r="L521">
        <v>7.6682142739002759E-6</v>
      </c>
      <c r="M521">
        <v>1.3107614588125217E-5</v>
      </c>
      <c r="N521">
        <v>1.2457656704725651E-5</v>
      </c>
      <c r="O521">
        <v>1.4769774544859616E-5</v>
      </c>
      <c r="P521">
        <v>1.4256572880512409E-5</v>
      </c>
      <c r="Q521">
        <v>8.9140134015153199E-6</v>
      </c>
      <c r="R521">
        <v>1.2162087361799135E-5</v>
      </c>
      <c r="S521">
        <v>1.2566489250479319E-5</v>
      </c>
      <c r="T521">
        <v>1.2647146333175653E-5</v>
      </c>
      <c r="U521">
        <v>1.2727729304091275E-5</v>
      </c>
      <c r="V521">
        <v>-1.3828892748235957E-5</v>
      </c>
      <c r="W521">
        <v>1.1497405757432411E-5</v>
      </c>
      <c r="X521">
        <v>1.153404279461423E-5</v>
      </c>
      <c r="Y521">
        <v>8.4586447646750607E-6</v>
      </c>
      <c r="Z521">
        <v>8.4586447646750607E-6</v>
      </c>
      <c r="AA521">
        <v>3.7041161347173278E-6</v>
      </c>
      <c r="AB521">
        <v>3.7959996114628189E-6</v>
      </c>
      <c r="AC521">
        <v>2.8794187710262653E-5</v>
      </c>
      <c r="AD521">
        <v>1.696547327509901E-5</v>
      </c>
      <c r="AE521">
        <v>3.8111898636089547E-5</v>
      </c>
      <c r="AF521">
        <v>4.22268917568136E-5</v>
      </c>
      <c r="AG521">
        <v>3.5478730087974419E-5</v>
      </c>
      <c r="AH521">
        <v>1.6560105262388714E-5</v>
      </c>
      <c r="AI521">
        <v>2.1290112987744968E-4</v>
      </c>
      <c r="AJ521">
        <v>3.3267940443478807E-4</v>
      </c>
      <c r="AK521">
        <v>-5.3266698635817676E-5</v>
      </c>
    </row>
    <row r="522" spans="1:37">
      <c r="A522" s="788">
        <v>44587</v>
      </c>
      <c r="B522">
        <v>2.0515956758182621E-5</v>
      </c>
      <c r="C522">
        <v>2.0994106427885526E-5</v>
      </c>
      <c r="D522">
        <v>2.1172022584054049E-5</v>
      </c>
      <c r="E522">
        <v>1.5763424495446543E-5</v>
      </c>
      <c r="F522">
        <v>1.5838427524991517E-5</v>
      </c>
      <c r="G522">
        <v>2.3077920837621946E-5</v>
      </c>
      <c r="H522">
        <v>1.9402084685572162E-5</v>
      </c>
      <c r="I522">
        <v>2.203597755388671E-5</v>
      </c>
      <c r="J522">
        <v>1.3197771895653433E-5</v>
      </c>
      <c r="K522">
        <v>1.019787297077528E-5</v>
      </c>
      <c r="L522">
        <v>9.2138646586420233E-6</v>
      </c>
      <c r="M522">
        <v>7.8862092049178042E-6</v>
      </c>
      <c r="N522">
        <v>9.9773445121570609E-6</v>
      </c>
      <c r="O522">
        <v>1.4930420572774494E-5</v>
      </c>
      <c r="P522">
        <v>1.4256572880512409E-5</v>
      </c>
      <c r="Q522">
        <v>1.4550159650447371E-5</v>
      </c>
      <c r="R522">
        <v>1.2162087361799135E-5</v>
      </c>
      <c r="S522">
        <v>1.2566489250479319E-5</v>
      </c>
      <c r="T522">
        <v>1.2647146333175653E-5</v>
      </c>
      <c r="U522">
        <v>1.2727729304091275E-5</v>
      </c>
      <c r="V522">
        <v>-2.3306260227789814E-5</v>
      </c>
      <c r="W522">
        <v>1.1497405757432411E-5</v>
      </c>
      <c r="X522">
        <v>1.153404279461423E-5</v>
      </c>
      <c r="Y522">
        <v>8.4586447646750607E-6</v>
      </c>
      <c r="Z522">
        <v>8.4586447646750607E-6</v>
      </c>
      <c r="AA522">
        <v>3.7041161347173278E-6</v>
      </c>
      <c r="AB522">
        <v>3.7959996114628189E-6</v>
      </c>
      <c r="AC522">
        <v>1.1400808037524968E-4</v>
      </c>
      <c r="AD522">
        <v>1.1544880425687354E-4</v>
      </c>
      <c r="AE522">
        <v>1.0346872322784529E-4</v>
      </c>
      <c r="AF522">
        <v>3.3254392670195591E-5</v>
      </c>
      <c r="AG522">
        <v>4.8045403333543124E-5</v>
      </c>
      <c r="AH522">
        <v>2.5816939864202749E-5</v>
      </c>
      <c r="AI522">
        <v>1.4637805766172242E-4</v>
      </c>
      <c r="AJ522">
        <v>2.0851458593098562E-4</v>
      </c>
      <c r="AK522">
        <v>-1.4876070442923495E-5</v>
      </c>
    </row>
    <row r="523" spans="1:37">
      <c r="A523" s="788">
        <v>44588</v>
      </c>
      <c r="B523">
        <v>2.0515956758182621E-5</v>
      </c>
      <c r="C523">
        <v>2.0994106427885526E-5</v>
      </c>
      <c r="D523">
        <v>2.1172022584054049E-5</v>
      </c>
      <c r="E523">
        <v>1.5763424495446543E-5</v>
      </c>
      <c r="F523">
        <v>1.5838427524991517E-5</v>
      </c>
      <c r="G523">
        <v>1.3199083384989763E-5</v>
      </c>
      <c r="H523">
        <v>2.4525357254330516E-5</v>
      </c>
      <c r="I523">
        <v>1.7942874219819771E-5</v>
      </c>
      <c r="J523">
        <v>1.085385680501645E-5</v>
      </c>
      <c r="K523">
        <v>1.1292099520625244E-5</v>
      </c>
      <c r="L523">
        <v>9.1823363526088997E-6</v>
      </c>
      <c r="M523">
        <v>3.7203047347964006E-5</v>
      </c>
      <c r="N523">
        <v>9.3861086853394229E-6</v>
      </c>
      <c r="O523">
        <v>1.4608723529683232E-5</v>
      </c>
      <c r="P523">
        <v>1.4256572880512409E-5</v>
      </c>
      <c r="Q523">
        <v>2.1265373949475474E-5</v>
      </c>
      <c r="R523">
        <v>1.2162087361799135E-5</v>
      </c>
      <c r="S523">
        <v>1.2566489250479319E-5</v>
      </c>
      <c r="T523">
        <v>1.2647146333175653E-5</v>
      </c>
      <c r="U523">
        <v>1.2727729304091275E-5</v>
      </c>
      <c r="V523">
        <v>-2.912419610880246E-5</v>
      </c>
      <c r="W523">
        <v>1.1497405757432411E-5</v>
      </c>
      <c r="X523">
        <v>1.153404279461423E-5</v>
      </c>
      <c r="Y523">
        <v>8.4586447646750607E-6</v>
      </c>
      <c r="Z523">
        <v>8.4586447646750607E-6</v>
      </c>
      <c r="AA523">
        <v>3.7041161347173278E-6</v>
      </c>
      <c r="AB523">
        <v>3.7959996114628189E-6</v>
      </c>
      <c r="AC523">
        <v>6.924144736391025E-5</v>
      </c>
      <c r="AD523">
        <v>1.8369588375006797E-4</v>
      </c>
      <c r="AE523">
        <v>7.347659496718118E-5</v>
      </c>
      <c r="AF523">
        <v>6.9941930919581452E-5</v>
      </c>
      <c r="AG523">
        <v>1.2071039858538857E-5</v>
      </c>
      <c r="AH523">
        <v>-2.7677131038590375E-5</v>
      </c>
      <c r="AI523">
        <v>7.970919167846091E-5</v>
      </c>
      <c r="AJ523">
        <v>9.3092326323762631E-5</v>
      </c>
      <c r="AK523">
        <v>-2.1096420212789457E-5</v>
      </c>
    </row>
    <row r="524" spans="1:37">
      <c r="A524" s="788">
        <v>44589</v>
      </c>
      <c r="B524">
        <v>2.0515956758182621E-5</v>
      </c>
      <c r="C524">
        <v>2.0994106427885526E-5</v>
      </c>
      <c r="D524">
        <v>2.1172022584054049E-5</v>
      </c>
      <c r="E524">
        <v>1.5763424495446543E-5</v>
      </c>
      <c r="F524">
        <v>1.5838427524991517E-5</v>
      </c>
      <c r="G524">
        <v>2.4826663257698556E-5</v>
      </c>
      <c r="H524">
        <v>2.3489394604803238E-5</v>
      </c>
      <c r="I524">
        <v>2.0392767823260272E-5</v>
      </c>
      <c r="J524">
        <v>1.033073445985906E-5</v>
      </c>
      <c r="K524">
        <v>6.7253760375137977E-6</v>
      </c>
      <c r="L524">
        <v>5.0179930739545856E-6</v>
      </c>
      <c r="M524">
        <v>3.7614879639988886E-6</v>
      </c>
      <c r="N524">
        <v>1.0206031574728058E-5</v>
      </c>
      <c r="O524">
        <v>1.4433541521412963E-5</v>
      </c>
      <c r="P524">
        <v>1.4256572880512409E-5</v>
      </c>
      <c r="Q524">
        <v>1.021491104872041E-6</v>
      </c>
      <c r="R524">
        <v>1.2162087361799135E-5</v>
      </c>
      <c r="S524">
        <v>1.2566489250479319E-5</v>
      </c>
      <c r="T524">
        <v>1.2647146333175653E-5</v>
      </c>
      <c r="U524">
        <v>1.2727729304091275E-5</v>
      </c>
      <c r="V524">
        <v>3.2995478266586889E-5</v>
      </c>
      <c r="W524">
        <v>1.1497405757432411E-5</v>
      </c>
      <c r="X524">
        <v>1.153404279461423E-5</v>
      </c>
      <c r="Y524">
        <v>8.4586447646750607E-6</v>
      </c>
      <c r="Z524">
        <v>8.4586447646750607E-6</v>
      </c>
      <c r="AA524">
        <v>3.7041161347173278E-6</v>
      </c>
      <c r="AB524">
        <v>3.7959996114628189E-6</v>
      </c>
      <c r="AC524">
        <v>8.1375489618401581E-5</v>
      </c>
      <c r="AD524">
        <v>1.8186967959921142E-5</v>
      </c>
      <c r="AE524">
        <v>-1.6965553619185947E-5</v>
      </c>
      <c r="AF524">
        <v>9.2066304574478513E-8</v>
      </c>
      <c r="AG524">
        <v>8.8531056700369429E-6</v>
      </c>
      <c r="AH524">
        <v>5.5036806161306018E-5</v>
      </c>
      <c r="AI524">
        <v>-1.0728813926643711E-5</v>
      </c>
      <c r="AJ524">
        <v>1.3167555913200514E-4</v>
      </c>
      <c r="AK524">
        <v>1.1632873273070721E-4</v>
      </c>
    </row>
    <row r="525" spans="1:37">
      <c r="A525" s="788">
        <v>44592</v>
      </c>
      <c r="B525">
        <v>2.0515956758182621E-5</v>
      </c>
      <c r="C525">
        <v>2.0994106427885526E-5</v>
      </c>
      <c r="D525">
        <v>2.1172022584054049E-5</v>
      </c>
      <c r="E525">
        <v>1.5763424495446543E-5</v>
      </c>
      <c r="F525">
        <v>1.5838427524991517E-5</v>
      </c>
      <c r="G525">
        <v>2.5536454113790799E-5</v>
      </c>
      <c r="H525">
        <v>3.2022373355371771E-5</v>
      </c>
      <c r="I525">
        <v>2.2104734129973735E-5</v>
      </c>
      <c r="J525">
        <v>1.2801532845350039E-5</v>
      </c>
      <c r="K525">
        <v>1.2925100696395476E-5</v>
      </c>
      <c r="L525">
        <v>1.1953627433177873E-5</v>
      </c>
      <c r="M525">
        <v>5.670512443811049E-6</v>
      </c>
      <c r="N525">
        <v>8.4871172886494147E-6</v>
      </c>
      <c r="O525">
        <v>1.4312267558281633E-5</v>
      </c>
      <c r="P525">
        <v>1.4256572880512409E-5</v>
      </c>
      <c r="Q525">
        <v>1.4486352665748826E-5</v>
      </c>
      <c r="R525">
        <v>1.2162087361799135E-5</v>
      </c>
      <c r="S525">
        <v>1.2566489250479319E-5</v>
      </c>
      <c r="T525">
        <v>1.2647146333175653E-5</v>
      </c>
      <c r="U525">
        <v>1.2727729304091275E-5</v>
      </c>
      <c r="V525">
        <v>2.4055192630954461E-5</v>
      </c>
      <c r="W525">
        <v>1.1497405757432411E-5</v>
      </c>
      <c r="X525">
        <v>1.153404279461423E-5</v>
      </c>
      <c r="Y525">
        <v>8.4586447646750607E-6</v>
      </c>
      <c r="Z525">
        <v>8.4586447646750607E-6</v>
      </c>
      <c r="AA525">
        <v>3.7041161347173278E-6</v>
      </c>
      <c r="AB525">
        <v>3.7959996114628189E-6</v>
      </c>
      <c r="AC525">
        <v>-1.1004522418139874E-5</v>
      </c>
      <c r="AD525">
        <v>-1.0087150070417218E-4</v>
      </c>
      <c r="AE525">
        <v>7.1056476336017754E-5</v>
      </c>
      <c r="AF525">
        <v>4.7834845231847779E-5</v>
      </c>
      <c r="AG525">
        <v>4.4715494455624951E-5</v>
      </c>
      <c r="AH525">
        <v>5.6719803470099972E-5</v>
      </c>
      <c r="AI525">
        <v>1.2376301356930241E-4</v>
      </c>
      <c r="AJ525">
        <v>4.2474574758391559E-4</v>
      </c>
      <c r="AK525">
        <v>1.006585449589581E-4</v>
      </c>
    </row>
    <row r="526" spans="1:37">
      <c r="A526" s="788">
        <v>44593</v>
      </c>
      <c r="B526">
        <v>2.0515956758182621E-5</v>
      </c>
      <c r="C526">
        <v>2.0994106427885526E-5</v>
      </c>
      <c r="D526">
        <v>2.1172022584054049E-5</v>
      </c>
      <c r="E526">
        <v>1.5763424495446543E-5</v>
      </c>
      <c r="F526">
        <v>1.5838427524991517E-5</v>
      </c>
      <c r="G526">
        <v>2.3340111141678221E-5</v>
      </c>
      <c r="H526">
        <v>1.9807712994152382E-5</v>
      </c>
      <c r="I526">
        <v>2.4939897747667316E-5</v>
      </c>
      <c r="J526">
        <v>1.0253975971284036E-5</v>
      </c>
      <c r="K526">
        <v>1.0341252685407198E-5</v>
      </c>
      <c r="L526">
        <v>7.7724103821822155E-6</v>
      </c>
      <c r="M526">
        <v>1.2560837692336691E-5</v>
      </c>
      <c r="N526">
        <v>1.0074825121421328E-5</v>
      </c>
      <c r="O526">
        <v>1.4333275470981732E-5</v>
      </c>
      <c r="P526">
        <v>1.4256572880512409E-5</v>
      </c>
      <c r="Q526">
        <v>1.1520319943542745E-5</v>
      </c>
      <c r="R526">
        <v>1.8160770780041971E-5</v>
      </c>
      <c r="S526">
        <v>1.8565282875024016E-5</v>
      </c>
      <c r="T526">
        <v>1.8645961938128509E-5</v>
      </c>
      <c r="U526">
        <v>1.8726566869252893E-5</v>
      </c>
      <c r="V526">
        <v>6.359283074307509E-5</v>
      </c>
      <c r="W526">
        <v>1.6950874489207734E-5</v>
      </c>
      <c r="X526">
        <v>1.6987521510598569E-5</v>
      </c>
      <c r="Y526">
        <v>8.4586447646750607E-6</v>
      </c>
      <c r="Z526">
        <v>8.4586447646750607E-6</v>
      </c>
      <c r="AA526">
        <v>3.7041161347173278E-6</v>
      </c>
      <c r="AB526">
        <v>3.7959996114628189E-6</v>
      </c>
      <c r="AC526">
        <v>4.5617029308941959E-6</v>
      </c>
      <c r="AD526">
        <v>2.971061221694882E-5</v>
      </c>
      <c r="AE526">
        <v>4.0335066761620909E-5</v>
      </c>
      <c r="AF526">
        <v>3.5154543468768343E-5</v>
      </c>
      <c r="AG526">
        <v>1.4917240896592521E-5</v>
      </c>
      <c r="AH526">
        <v>-6.3294072039532525E-6</v>
      </c>
      <c r="AI526">
        <v>6.0781183031188848E-6</v>
      </c>
      <c r="AJ526">
        <v>8.3771745914112969E-5</v>
      </c>
      <c r="AK526">
        <v>3.9412140481243088E-5</v>
      </c>
    </row>
    <row r="527" spans="1:37">
      <c r="A527" s="788">
        <v>44594</v>
      </c>
      <c r="B527">
        <v>2.0515956758182621E-5</v>
      </c>
      <c r="C527">
        <v>2.0994106427885526E-5</v>
      </c>
      <c r="D527">
        <v>2.1172022584054049E-5</v>
      </c>
      <c r="E527">
        <v>1.5763424495446543E-5</v>
      </c>
      <c r="F527">
        <v>1.5838427524991517E-5</v>
      </c>
      <c r="G527">
        <v>2.4982124880608583E-5</v>
      </c>
      <c r="H527">
        <v>2.0922629858340259E-5</v>
      </c>
      <c r="I527">
        <v>2.1391504042721009E-5</v>
      </c>
      <c r="J527">
        <v>8.4345913265110546E-6</v>
      </c>
      <c r="K527">
        <v>9.5705789862620357E-6</v>
      </c>
      <c r="L527">
        <v>1.8626449381343946E-5</v>
      </c>
      <c r="M527">
        <v>1.2927012846290609E-5</v>
      </c>
      <c r="N527">
        <v>1.0574863026107551E-5</v>
      </c>
      <c r="O527">
        <v>1.4501849567182035E-5</v>
      </c>
      <c r="P527">
        <v>1.4256572880512409E-5</v>
      </c>
      <c r="Q527">
        <v>1.2480362558406455E-5</v>
      </c>
      <c r="R527">
        <v>1.8160770780041971E-5</v>
      </c>
      <c r="S527">
        <v>1.8565282875024016E-5</v>
      </c>
      <c r="T527">
        <v>1.8645961938128509E-5</v>
      </c>
      <c r="U527">
        <v>1.8726566869252893E-5</v>
      </c>
      <c r="V527">
        <v>9.4458706560417673E-5</v>
      </c>
      <c r="W527">
        <v>1.6950874489207734E-5</v>
      </c>
      <c r="X527">
        <v>1.6987521510598569E-5</v>
      </c>
      <c r="Y527">
        <v>8.4586447646750607E-6</v>
      </c>
      <c r="Z527">
        <v>8.4586447646750607E-6</v>
      </c>
      <c r="AA527">
        <v>3.7041161347173278E-6</v>
      </c>
      <c r="AB527">
        <v>3.7959996114628189E-6</v>
      </c>
      <c r="AC527">
        <v>2.5507455844064887E-6</v>
      </c>
      <c r="AD527">
        <v>2.8277245279412223E-5</v>
      </c>
      <c r="AE527">
        <v>-6.5630968831720262E-6</v>
      </c>
      <c r="AF527">
        <v>1.7906525316102596E-5</v>
      </c>
      <c r="AG527">
        <v>9.1901182410158995E-6</v>
      </c>
      <c r="AH527">
        <v>-7.7397365941733751E-6</v>
      </c>
      <c r="AI527">
        <v>-9.3815876398960492E-5</v>
      </c>
      <c r="AJ527">
        <v>9.8112941650985172E-5</v>
      </c>
      <c r="AK527">
        <v>4.0804824494834471E-5</v>
      </c>
    </row>
    <row r="528" spans="1:37">
      <c r="A528" s="788">
        <v>44595</v>
      </c>
      <c r="B528">
        <v>2.3714916436512716E-5</v>
      </c>
      <c r="C528">
        <v>2.4267621806035775E-5</v>
      </c>
      <c r="D528">
        <v>2.4473279617951332E-5</v>
      </c>
      <c r="E528">
        <v>1.7844179738040109E-5</v>
      </c>
      <c r="F528">
        <v>1.7919186830059174E-5</v>
      </c>
      <c r="G528">
        <v>2.3213273114436106E-5</v>
      </c>
      <c r="H528">
        <v>1.8964913082564293E-5</v>
      </c>
      <c r="I528">
        <v>2.2021253615018565E-5</v>
      </c>
      <c r="J528">
        <v>1.0171311728635146E-5</v>
      </c>
      <c r="K528">
        <v>8.6305215908566878E-6</v>
      </c>
      <c r="L528">
        <v>4.7777603216331959E-6</v>
      </c>
      <c r="M528">
        <v>1.5932555573374431E-5</v>
      </c>
      <c r="N528">
        <v>1.2874205298044218E-5</v>
      </c>
      <c r="O528">
        <v>1.4424627204057572E-5</v>
      </c>
      <c r="P528">
        <v>1.599059626735766E-5</v>
      </c>
      <c r="Q528">
        <v>1.4290285679365411E-5</v>
      </c>
      <c r="R528">
        <v>1.8160770780041971E-5</v>
      </c>
      <c r="S528">
        <v>1.8565282875024016E-5</v>
      </c>
      <c r="T528">
        <v>1.8645961938128509E-5</v>
      </c>
      <c r="U528">
        <v>1.8726566869252893E-5</v>
      </c>
      <c r="V528">
        <v>8.9518350840820391E-5</v>
      </c>
      <c r="W528">
        <v>1.6950874489207734E-5</v>
      </c>
      <c r="X528">
        <v>1.6987521510598569E-5</v>
      </c>
      <c r="Y528">
        <v>8.4586447646750607E-6</v>
      </c>
      <c r="Z528">
        <v>8.4586447646750607E-6</v>
      </c>
      <c r="AA528">
        <v>3.7041161347173278E-6</v>
      </c>
      <c r="AB528">
        <v>3.7959996114628189E-6</v>
      </c>
      <c r="AC528">
        <v>1.1638534665731061E-5</v>
      </c>
      <c r="AD528">
        <v>3.3341254110805799E-4</v>
      </c>
      <c r="AE528">
        <v>3.3571241481866744E-5</v>
      </c>
      <c r="AF528">
        <v>-4.2179899103586549E-5</v>
      </c>
      <c r="AG528">
        <v>3.7974539208929237E-6</v>
      </c>
      <c r="AH528">
        <v>7.7310952425269094E-6</v>
      </c>
      <c r="AI528">
        <v>-4.3284798005464031E-5</v>
      </c>
      <c r="AJ528">
        <v>-5.4445780149507965E-4</v>
      </c>
      <c r="AK528">
        <v>-9.5884460504755414E-5</v>
      </c>
    </row>
    <row r="529" spans="1:37">
      <c r="A529" s="788">
        <v>44596</v>
      </c>
      <c r="B529">
        <v>2.3714916436512716E-5</v>
      </c>
      <c r="C529">
        <v>2.4267621806035775E-5</v>
      </c>
      <c r="D529">
        <v>2.4473279617951332E-5</v>
      </c>
      <c r="E529">
        <v>1.7844179738040109E-5</v>
      </c>
      <c r="F529">
        <v>1.7919186830059174E-5</v>
      </c>
      <c r="G529">
        <v>2.8083737968799485E-5</v>
      </c>
      <c r="H529">
        <v>2.6415423211808785E-5</v>
      </c>
      <c r="I529">
        <v>2.3262792012918965E-5</v>
      </c>
      <c r="J529">
        <v>1.1203768675363791E-5</v>
      </c>
      <c r="K529">
        <v>1.2925462088173846E-5</v>
      </c>
      <c r="L529">
        <v>1.7576538585331036E-5</v>
      </c>
      <c r="M529">
        <v>2.3639899048828286E-5</v>
      </c>
      <c r="N529">
        <v>1.1114499634459208E-5</v>
      </c>
      <c r="O529">
        <v>1.6056156160942691E-5</v>
      </c>
      <c r="P529">
        <v>1.599059626735766E-5</v>
      </c>
      <c r="Q529">
        <v>1.4572921625386925E-5</v>
      </c>
      <c r="R529">
        <v>1.8160770780041971E-5</v>
      </c>
      <c r="S529">
        <v>1.8565282875024016E-5</v>
      </c>
      <c r="T529">
        <v>1.8645961938128509E-5</v>
      </c>
      <c r="U529">
        <v>1.8726566869252893E-5</v>
      </c>
      <c r="V529">
        <v>-6.5528278740133012E-5</v>
      </c>
      <c r="W529">
        <v>1.6950874489207734E-5</v>
      </c>
      <c r="X529">
        <v>1.6987521510598569E-5</v>
      </c>
      <c r="Y529">
        <v>8.4586447646750607E-6</v>
      </c>
      <c r="Z529">
        <v>8.4586447646750607E-6</v>
      </c>
      <c r="AA529">
        <v>3.7041161347173278E-6</v>
      </c>
      <c r="AB529">
        <v>3.7959996114628189E-6</v>
      </c>
      <c r="AC529">
        <v>1.0059823539420588E-4</v>
      </c>
      <c r="AD529">
        <v>1.8633524569813267E-4</v>
      </c>
      <c r="AE529">
        <v>1.6632397393619437E-4</v>
      </c>
      <c r="AF529">
        <v>1.0054994772399907E-4</v>
      </c>
      <c r="AG529">
        <v>-1.4594481928564829E-5</v>
      </c>
      <c r="AH529">
        <v>-2.3582872344034555E-5</v>
      </c>
      <c r="AI529">
        <v>3.9609819417396608E-6</v>
      </c>
      <c r="AJ529">
        <v>3.6207169700809842E-4</v>
      </c>
      <c r="AK529">
        <v>7.5528391757917482E-6</v>
      </c>
    </row>
    <row r="530" spans="1:37">
      <c r="A530" s="788">
        <v>44599</v>
      </c>
      <c r="B530">
        <v>2.3714916436512716E-5</v>
      </c>
      <c r="C530">
        <v>2.4267621806035775E-5</v>
      </c>
      <c r="D530">
        <v>2.4473279617951332E-5</v>
      </c>
      <c r="E530">
        <v>1.7844179738040109E-5</v>
      </c>
      <c r="F530">
        <v>1.7919186830059174E-5</v>
      </c>
      <c r="G530">
        <v>2.8100140497116401E-5</v>
      </c>
      <c r="H530">
        <v>2.8303184125131506E-5</v>
      </c>
      <c r="I530">
        <v>2.3705812914802494E-5</v>
      </c>
      <c r="J530">
        <v>5.9148645518916967E-6</v>
      </c>
      <c r="K530">
        <v>1.0919959395721435E-5</v>
      </c>
      <c r="L530">
        <v>1.4649688743139677E-5</v>
      </c>
      <c r="M530">
        <v>1.1843879596295892E-5</v>
      </c>
      <c r="N530">
        <v>1.2216983362066004E-5</v>
      </c>
      <c r="O530">
        <v>1.6036247624860778E-5</v>
      </c>
      <c r="P530">
        <v>1.599059626735766E-5</v>
      </c>
      <c r="Q530">
        <v>1.8093950884718879E-5</v>
      </c>
      <c r="R530">
        <v>1.8160770780041971E-5</v>
      </c>
      <c r="S530">
        <v>1.8565282875024016E-5</v>
      </c>
      <c r="T530">
        <v>1.8645961938128509E-5</v>
      </c>
      <c r="U530">
        <v>1.8726566869252893E-5</v>
      </c>
      <c r="V530">
        <v>3.4632560414493257E-5</v>
      </c>
      <c r="W530">
        <v>1.6950874489207734E-5</v>
      </c>
      <c r="X530">
        <v>1.6987521510598569E-5</v>
      </c>
      <c r="Y530">
        <v>8.4586447646750607E-6</v>
      </c>
      <c r="Z530">
        <v>8.4586447646750607E-6</v>
      </c>
      <c r="AA530">
        <v>3.7041161347173278E-6</v>
      </c>
      <c r="AB530">
        <v>3.7959996114628189E-6</v>
      </c>
      <c r="AC530">
        <v>-1.6128141130805629E-6</v>
      </c>
      <c r="AD530">
        <v>4.3475659944020031E-5</v>
      </c>
      <c r="AE530">
        <v>4.6677635300951264E-5</v>
      </c>
      <c r="AF530">
        <v>-3.427978472870241E-5</v>
      </c>
      <c r="AG530">
        <v>-2.3045963256135284E-5</v>
      </c>
      <c r="AH530">
        <v>-2.4931444261412362E-5</v>
      </c>
      <c r="AI530">
        <v>-2.9483320373807631E-5</v>
      </c>
      <c r="AJ530">
        <v>-3.227757232659723E-5</v>
      </c>
      <c r="AK530">
        <v>-1.3920156906243043E-5</v>
      </c>
    </row>
    <row r="531" spans="1:37">
      <c r="A531" s="788">
        <v>44600</v>
      </c>
      <c r="B531">
        <v>2.3714916436512716E-5</v>
      </c>
      <c r="C531">
        <v>2.4267621806035775E-5</v>
      </c>
      <c r="D531">
        <v>2.4473279617951332E-5</v>
      </c>
      <c r="E531">
        <v>1.7844179738040109E-5</v>
      </c>
      <c r="F531">
        <v>1.7919186830059174E-5</v>
      </c>
      <c r="G531">
        <v>2.911555090726381E-5</v>
      </c>
      <c r="H531">
        <v>2.8532736872540454E-5</v>
      </c>
      <c r="I531">
        <v>2.7071997947764714E-5</v>
      </c>
      <c r="J531">
        <v>1.4254918837497144E-5</v>
      </c>
      <c r="K531">
        <v>1.1159755133053295E-5</v>
      </c>
      <c r="L531">
        <v>1.6323871404637202E-5</v>
      </c>
      <c r="M531">
        <v>1.0898294103964191E-5</v>
      </c>
      <c r="N531">
        <v>1.2192862015564289E-5</v>
      </c>
      <c r="O531">
        <v>1.6080204532748609E-5</v>
      </c>
      <c r="P531">
        <v>1.599059626735766E-5</v>
      </c>
      <c r="Q531">
        <v>1.3931322949737535E-5</v>
      </c>
      <c r="R531">
        <v>1.8160770780041971E-5</v>
      </c>
      <c r="S531">
        <v>1.8565282875024016E-5</v>
      </c>
      <c r="T531">
        <v>1.8645961938128509E-5</v>
      </c>
      <c r="U531">
        <v>1.8726566869252893E-5</v>
      </c>
      <c r="V531">
        <v>-7.1446310506762656E-5</v>
      </c>
      <c r="W531">
        <v>1.6950874489207734E-5</v>
      </c>
      <c r="X531">
        <v>1.6987521510598569E-5</v>
      </c>
      <c r="Y531">
        <v>8.4586447646750607E-6</v>
      </c>
      <c r="Z531">
        <v>8.4586447646750607E-6</v>
      </c>
      <c r="AA531">
        <v>3.7041161347173278E-6</v>
      </c>
      <c r="AB531">
        <v>3.7959996114628189E-6</v>
      </c>
      <c r="AC531">
        <v>6.510709711392004E-5</v>
      </c>
      <c r="AD531">
        <v>-3.6374720878754044E-5</v>
      </c>
      <c r="AE531">
        <v>7.1285762299627684E-5</v>
      </c>
      <c r="AF531">
        <v>4.1904149688637432E-5</v>
      </c>
      <c r="AG531">
        <v>-1.7351317378269116E-5</v>
      </c>
      <c r="AH531">
        <v>2.2125965203803055E-5</v>
      </c>
      <c r="AI531">
        <v>-5.4724929243460398E-5</v>
      </c>
      <c r="AJ531">
        <v>7.1290897385795085E-5</v>
      </c>
      <c r="AK531">
        <v>4.0093245920747034E-5</v>
      </c>
    </row>
    <row r="532" spans="1:37">
      <c r="A532" s="788">
        <v>44601</v>
      </c>
      <c r="B532">
        <v>2.3714916436512716E-5</v>
      </c>
      <c r="C532">
        <v>2.4267621806035775E-5</v>
      </c>
      <c r="D532">
        <v>2.4473279617951332E-5</v>
      </c>
      <c r="E532">
        <v>1.7844179738040109E-5</v>
      </c>
      <c r="F532">
        <v>1.7919186830059174E-5</v>
      </c>
      <c r="G532">
        <v>3.0732178551161835E-5</v>
      </c>
      <c r="H532">
        <v>2.99299404172487E-5</v>
      </c>
      <c r="I532">
        <v>2.507613434320177E-5</v>
      </c>
      <c r="J532">
        <v>1.2765779019241565E-5</v>
      </c>
      <c r="K532">
        <v>1.3269010107040914E-5</v>
      </c>
      <c r="L532">
        <v>1.8472604717368315E-5</v>
      </c>
      <c r="M532">
        <v>1.0916859191479489E-5</v>
      </c>
      <c r="N532">
        <v>1.1099090643756427E-5</v>
      </c>
      <c r="O532">
        <v>1.6008243894511053E-5</v>
      </c>
      <c r="P532">
        <v>1.599059626735766E-5</v>
      </c>
      <c r="Q532">
        <v>1.3627281075279996E-5</v>
      </c>
      <c r="R532">
        <v>1.8160770780041971E-5</v>
      </c>
      <c r="S532">
        <v>1.8565282875024016E-5</v>
      </c>
      <c r="T532">
        <v>1.8645961938128509E-5</v>
      </c>
      <c r="U532">
        <v>1.8726566869252893E-5</v>
      </c>
      <c r="V532">
        <v>-6.0881302728886591E-5</v>
      </c>
      <c r="W532">
        <v>1.6950874489207734E-5</v>
      </c>
      <c r="X532">
        <v>1.6987521510598569E-5</v>
      </c>
      <c r="Y532">
        <v>8.4586447646750607E-6</v>
      </c>
      <c r="Z532">
        <v>8.4586447646750607E-6</v>
      </c>
      <c r="AA532">
        <v>3.7041161347173278E-6</v>
      </c>
      <c r="AB532">
        <v>3.7959996114628189E-6</v>
      </c>
      <c r="AC532">
        <v>3.8080833975306932E-5</v>
      </c>
      <c r="AD532">
        <v>-1.2675572024718751E-4</v>
      </c>
      <c r="AE532">
        <v>8.6589878177401058E-5</v>
      </c>
      <c r="AF532">
        <v>2.8468566208555979E-5</v>
      </c>
      <c r="AG532">
        <v>-8.5371503491493696E-6</v>
      </c>
      <c r="AH532">
        <v>2.0968998979171706E-5</v>
      </c>
      <c r="AI532">
        <v>5.8922816066089293E-5</v>
      </c>
      <c r="AJ532">
        <v>2.0347781565034919E-4</v>
      </c>
      <c r="AK532">
        <v>7.8723270171757726E-5</v>
      </c>
    </row>
    <row r="533" spans="1:37">
      <c r="A533" s="788">
        <v>44602</v>
      </c>
      <c r="B533">
        <v>2.3714916436512716E-5</v>
      </c>
      <c r="C533">
        <v>2.4267621806035775E-5</v>
      </c>
      <c r="D533">
        <v>2.4473279617951332E-5</v>
      </c>
      <c r="E533">
        <v>1.7844179738040109E-5</v>
      </c>
      <c r="F533">
        <v>1.7919186830059174E-5</v>
      </c>
      <c r="G533">
        <v>2.8445887421057136E-5</v>
      </c>
      <c r="H533">
        <v>2.9865755092762923E-5</v>
      </c>
      <c r="I533">
        <v>2.9685910869920916E-5</v>
      </c>
      <c r="J533">
        <v>1.8237838856697408E-5</v>
      </c>
      <c r="K533">
        <v>1.1212822807902967E-5</v>
      </c>
      <c r="L533">
        <v>3.1057039283723498E-6</v>
      </c>
      <c r="M533">
        <v>7.0969925026588503E-6</v>
      </c>
      <c r="N533">
        <v>1.2682115272048122E-5</v>
      </c>
      <c r="O533">
        <v>1.5936688537045997E-5</v>
      </c>
      <c r="P533">
        <v>1.599059626735766E-5</v>
      </c>
      <c r="Q533">
        <v>1.5549313810311107E-5</v>
      </c>
      <c r="R533">
        <v>1.8160770780041971E-5</v>
      </c>
      <c r="S533">
        <v>1.8565282875024016E-5</v>
      </c>
      <c r="T533">
        <v>1.8645961938128509E-5</v>
      </c>
      <c r="U533">
        <v>1.8726566869252893E-5</v>
      </c>
      <c r="V533">
        <v>-2.2516362461762586E-5</v>
      </c>
      <c r="W533">
        <v>1.6950874489207734E-5</v>
      </c>
      <c r="X533">
        <v>1.6987521510598569E-5</v>
      </c>
      <c r="Y533">
        <v>8.4586447646750607E-6</v>
      </c>
      <c r="Z533">
        <v>8.4586447646750607E-6</v>
      </c>
      <c r="AA533">
        <v>3.7041161347173278E-6</v>
      </c>
      <c r="AB533">
        <v>3.7959996114628189E-6</v>
      </c>
      <c r="AC533">
        <v>3.8700185692025496E-5</v>
      </c>
      <c r="AD533">
        <v>8.5958959465531892E-5</v>
      </c>
      <c r="AE533">
        <v>1.527742204767757E-4</v>
      </c>
      <c r="AF533">
        <v>1.2487648073047363E-4</v>
      </c>
      <c r="AG533">
        <v>8.1475449544532454E-6</v>
      </c>
      <c r="AH533">
        <v>-1.5571893343315769E-5</v>
      </c>
      <c r="AI533">
        <v>7.1691633194226334E-6</v>
      </c>
      <c r="AJ533">
        <v>-1.1583837994779412E-4</v>
      </c>
      <c r="AK533">
        <v>-9.0081615825224345E-5</v>
      </c>
    </row>
    <row r="534" spans="1:37">
      <c r="A534" s="788">
        <v>44603</v>
      </c>
      <c r="B534">
        <v>2.3714916436512716E-5</v>
      </c>
      <c r="C534">
        <v>2.4267621806035775E-5</v>
      </c>
      <c r="D534">
        <v>2.4473279617951332E-5</v>
      </c>
      <c r="E534">
        <v>1.7844179738040109E-5</v>
      </c>
      <c r="F534">
        <v>1.7919186830059174E-5</v>
      </c>
      <c r="G534">
        <v>2.9041018377924388E-5</v>
      </c>
      <c r="H534">
        <v>2.829456284769236E-5</v>
      </c>
      <c r="I534">
        <v>2.4956431435724368E-5</v>
      </c>
      <c r="J534">
        <v>3.9785214487892517E-6</v>
      </c>
      <c r="K534">
        <v>1.2768106268214298E-5</v>
      </c>
      <c r="L534">
        <v>2.1881975330512659E-5</v>
      </c>
      <c r="M534">
        <v>2.7626545662860737E-5</v>
      </c>
      <c r="N534">
        <v>1.2191728865906272E-5</v>
      </c>
      <c r="O534">
        <v>1.6015262950816122E-5</v>
      </c>
      <c r="P534">
        <v>1.599059626735766E-5</v>
      </c>
      <c r="Q534">
        <v>1.3558604880742565E-5</v>
      </c>
      <c r="R534">
        <v>1.8160770780041971E-5</v>
      </c>
      <c r="S534">
        <v>1.8565282875024016E-5</v>
      </c>
      <c r="T534">
        <v>1.8645961938128509E-5</v>
      </c>
      <c r="U534">
        <v>1.8726566869252893E-5</v>
      </c>
      <c r="V534">
        <v>-1.2401234293189401E-5</v>
      </c>
      <c r="W534">
        <v>1.6950874489207734E-5</v>
      </c>
      <c r="X534">
        <v>1.6987521510598569E-5</v>
      </c>
      <c r="Y534">
        <v>8.4586447646750607E-6</v>
      </c>
      <c r="Z534">
        <v>8.4586447646750607E-6</v>
      </c>
      <c r="AA534">
        <v>3.7041161347173278E-6</v>
      </c>
      <c r="AB534">
        <v>3.7959996114628189E-6</v>
      </c>
      <c r="AC534">
        <v>-6.4919000197125051E-5</v>
      </c>
      <c r="AD534">
        <v>1.588792791968885E-5</v>
      </c>
      <c r="AE534">
        <v>-1.3489671710585627E-4</v>
      </c>
      <c r="AF534">
        <v>-5.1681277665083238E-6</v>
      </c>
      <c r="AG534">
        <v>-2.1349781810344747E-5</v>
      </c>
      <c r="AH534">
        <v>-4.8888192472521519E-5</v>
      </c>
      <c r="AI534">
        <v>-2.4512539078954678E-5</v>
      </c>
      <c r="AJ534">
        <v>-1.0557723631028915E-4</v>
      </c>
      <c r="AK534">
        <v>-9.2047177656035548E-5</v>
      </c>
    </row>
    <row r="535" spans="1:37">
      <c r="A535" s="788">
        <v>44606</v>
      </c>
      <c r="B535">
        <v>2.3714916436512716E-5</v>
      </c>
      <c r="C535">
        <v>2.4267621806035775E-5</v>
      </c>
      <c r="D535">
        <v>2.4473279617951332E-5</v>
      </c>
      <c r="E535">
        <v>1.7844179738040109E-5</v>
      </c>
      <c r="F535">
        <v>1.7919186830059174E-5</v>
      </c>
      <c r="G535">
        <v>2.9818733563487855E-5</v>
      </c>
      <c r="H535">
        <v>1.8902372666876487E-5</v>
      </c>
      <c r="I535">
        <v>2.474955813342774E-5</v>
      </c>
      <c r="J535">
        <v>-6.9041081893885804E-7</v>
      </c>
      <c r="K535">
        <v>1.0374881951992165E-5</v>
      </c>
      <c r="L535">
        <v>8.2205787882173819E-6</v>
      </c>
      <c r="M535">
        <v>8.1296384927384233E-6</v>
      </c>
      <c r="N535">
        <v>1.4310873301894845E-5</v>
      </c>
      <c r="O535">
        <v>1.6039855785990653E-5</v>
      </c>
      <c r="P535">
        <v>1.599059626735766E-5</v>
      </c>
      <c r="Q535">
        <v>1.7554987110401043E-5</v>
      </c>
      <c r="R535">
        <v>1.8160770780041971E-5</v>
      </c>
      <c r="S535">
        <v>1.8565282875024016E-5</v>
      </c>
      <c r="T535">
        <v>1.8645961938128509E-5</v>
      </c>
      <c r="U535">
        <v>1.8726566869252893E-5</v>
      </c>
      <c r="V535">
        <v>4.0261446661201907E-5</v>
      </c>
      <c r="W535">
        <v>1.6950874489207734E-5</v>
      </c>
      <c r="X535">
        <v>1.6987521510598569E-5</v>
      </c>
      <c r="Y535">
        <v>8.4586447646750607E-6</v>
      </c>
      <c r="Z535">
        <v>8.4586447646750607E-6</v>
      </c>
      <c r="AA535">
        <v>3.7041161347173278E-6</v>
      </c>
      <c r="AB535">
        <v>3.7959996114628189E-6</v>
      </c>
      <c r="AC535">
        <v>8.9209264067224853E-5</v>
      </c>
      <c r="AD535">
        <v>6.8280294577877096E-5</v>
      </c>
      <c r="AE535">
        <v>2.0806234239137967E-4</v>
      </c>
      <c r="AF535">
        <v>5.114647060779354E-5</v>
      </c>
      <c r="AG535">
        <v>-2.994815813529561E-6</v>
      </c>
      <c r="AH535">
        <v>2.5834949148884068E-5</v>
      </c>
      <c r="AI535">
        <v>5.7553660416156396E-5</v>
      </c>
      <c r="AJ535">
        <v>2.18014265062233E-4</v>
      </c>
      <c r="AK535">
        <v>-1.463488165958815E-5</v>
      </c>
    </row>
    <row r="536" spans="1:37">
      <c r="A536" s="788">
        <v>44607</v>
      </c>
      <c r="B536">
        <v>2.3714916436512716E-5</v>
      </c>
      <c r="C536">
        <v>2.4267621806035775E-5</v>
      </c>
      <c r="D536">
        <v>2.4473279617951332E-5</v>
      </c>
      <c r="E536">
        <v>1.7844179738040109E-5</v>
      </c>
      <c r="F536">
        <v>1.7919186830059174E-5</v>
      </c>
      <c r="G536">
        <v>2.9529883925690114E-5</v>
      </c>
      <c r="H536">
        <v>2.6668375831951606E-5</v>
      </c>
      <c r="I536">
        <v>2.5418279908329567E-5</v>
      </c>
      <c r="J536">
        <v>1.322936807887345E-5</v>
      </c>
      <c r="K536">
        <v>1.1908254152217525E-5</v>
      </c>
      <c r="L536">
        <v>7.9224391481830022E-6</v>
      </c>
      <c r="M536">
        <v>2.0583915198437809E-5</v>
      </c>
      <c r="N536">
        <v>1.2671847812362103E-5</v>
      </c>
      <c r="O536">
        <v>1.5975087462152259E-5</v>
      </c>
      <c r="P536">
        <v>1.599059626735766E-5</v>
      </c>
      <c r="Q536">
        <v>1.3255038444150103E-5</v>
      </c>
      <c r="R536">
        <v>1.8160770780041971E-5</v>
      </c>
      <c r="S536">
        <v>1.8565282875024016E-5</v>
      </c>
      <c r="T536">
        <v>1.8645961938128509E-5</v>
      </c>
      <c r="U536">
        <v>1.8726566869252893E-5</v>
      </c>
      <c r="V536">
        <v>6.0930572850690821E-5</v>
      </c>
      <c r="W536">
        <v>1.6950874489207734E-5</v>
      </c>
      <c r="X536">
        <v>1.6987521510598569E-5</v>
      </c>
      <c r="Y536">
        <v>8.4586447646750607E-6</v>
      </c>
      <c r="Z536">
        <v>8.4586447646750607E-6</v>
      </c>
      <c r="AA536">
        <v>3.7041161347173278E-6</v>
      </c>
      <c r="AB536">
        <v>3.7959996114628189E-6</v>
      </c>
      <c r="AC536">
        <v>2.7395520354467351E-6</v>
      </c>
      <c r="AD536">
        <v>-4.6761430302744156E-5</v>
      </c>
      <c r="AE536">
        <v>9.705164760354102E-6</v>
      </c>
      <c r="AF536">
        <v>1.1315313858034637E-5</v>
      </c>
      <c r="AG536">
        <v>2.8210958815895193E-5</v>
      </c>
      <c r="AH536">
        <v>1.4627717138593344E-5</v>
      </c>
      <c r="AI536">
        <v>1.3652521754456526E-4</v>
      </c>
      <c r="AJ536">
        <v>-2.4315448681742625E-4</v>
      </c>
      <c r="AK536">
        <v>7.587248674339908E-5</v>
      </c>
    </row>
    <row r="537" spans="1:37">
      <c r="A537" s="788">
        <v>44608</v>
      </c>
      <c r="B537">
        <v>2.3714916436512716E-5</v>
      </c>
      <c r="C537">
        <v>2.4267621806035775E-5</v>
      </c>
      <c r="D537">
        <v>2.4473279617951332E-5</v>
      </c>
      <c r="E537">
        <v>1.7844179738040109E-5</v>
      </c>
      <c r="F537">
        <v>1.7919186830059174E-5</v>
      </c>
      <c r="G537">
        <v>2.9338766597305721E-5</v>
      </c>
      <c r="H537">
        <v>2.9375046888976896E-5</v>
      </c>
      <c r="I537">
        <v>2.9344692116841031E-5</v>
      </c>
      <c r="J537">
        <v>1.0467647388134083E-5</v>
      </c>
      <c r="K537">
        <v>1.2464466317840107E-5</v>
      </c>
      <c r="L537">
        <v>3.2883152530757799E-6</v>
      </c>
      <c r="M537">
        <v>9.4970850289485045E-6</v>
      </c>
      <c r="N537">
        <v>1.213205091027021E-5</v>
      </c>
      <c r="O537">
        <v>1.6052751025675604E-5</v>
      </c>
      <c r="P537">
        <v>1.599059626735766E-5</v>
      </c>
      <c r="Q537">
        <v>1.3169959278407362E-5</v>
      </c>
      <c r="R537">
        <v>1.8160770780041971E-5</v>
      </c>
      <c r="S537">
        <v>1.8565282875024016E-5</v>
      </c>
      <c r="T537">
        <v>1.8645961938128509E-5</v>
      </c>
      <c r="U537">
        <v>1.8726566869252893E-5</v>
      </c>
      <c r="V537">
        <v>1.7951100032066236E-5</v>
      </c>
      <c r="W537">
        <v>1.6950874489207734E-5</v>
      </c>
      <c r="X537">
        <v>1.6987521510598569E-5</v>
      </c>
      <c r="Y537">
        <v>8.4586447646750607E-6</v>
      </c>
      <c r="Z537">
        <v>8.4586447646750607E-6</v>
      </c>
      <c r="AA537">
        <v>3.7041161347173278E-6</v>
      </c>
      <c r="AB537">
        <v>3.7959996114628189E-6</v>
      </c>
      <c r="AC537">
        <v>-7.4126650046885123E-6</v>
      </c>
      <c r="AD537">
        <v>-2.4479955317821547E-5</v>
      </c>
      <c r="AE537">
        <v>-4.8919049491372159E-5</v>
      </c>
      <c r="AF537">
        <v>1.1400883568435383E-6</v>
      </c>
      <c r="AG537">
        <v>-2.5509076516483376E-6</v>
      </c>
      <c r="AH537">
        <v>3.0724820154630631E-5</v>
      </c>
      <c r="AI537">
        <v>2.3120920062225103E-6</v>
      </c>
      <c r="AJ537">
        <v>8.6778837689704957E-5</v>
      </c>
      <c r="AK537">
        <v>1.0843063577767875E-5</v>
      </c>
    </row>
    <row r="538" spans="1:37">
      <c r="A538" s="788">
        <v>44609</v>
      </c>
      <c r="B538">
        <v>2.3714916436512716E-5</v>
      </c>
      <c r="C538">
        <v>2.4267621806035775E-5</v>
      </c>
      <c r="D538">
        <v>2.4473279617951332E-5</v>
      </c>
      <c r="E538">
        <v>1.7844179738040109E-5</v>
      </c>
      <c r="F538">
        <v>1.7919186830059174E-5</v>
      </c>
      <c r="G538">
        <v>3.0967861936616716E-5</v>
      </c>
      <c r="H538">
        <v>2.4749814224742293E-5</v>
      </c>
      <c r="I538">
        <v>2.6472462689423535E-5</v>
      </c>
      <c r="J538">
        <v>1.6241739920093324E-5</v>
      </c>
      <c r="K538">
        <v>1.419579638235291E-5</v>
      </c>
      <c r="L538">
        <v>2.4718486801180007E-5</v>
      </c>
      <c r="M538">
        <v>4.3247169334904361E-6</v>
      </c>
      <c r="N538">
        <v>1.3577996646199609E-5</v>
      </c>
      <c r="O538">
        <v>1.6885870977979777E-5</v>
      </c>
      <c r="P538">
        <v>1.599059626735766E-5</v>
      </c>
      <c r="Q538">
        <v>1.7498122923846894E-5</v>
      </c>
      <c r="R538">
        <v>1.8160770780041971E-5</v>
      </c>
      <c r="S538">
        <v>1.8565282875024016E-5</v>
      </c>
      <c r="T538">
        <v>1.8645961938128509E-5</v>
      </c>
      <c r="U538">
        <v>1.8726566869252893E-5</v>
      </c>
      <c r="V538">
        <v>-5.0548130312302993E-5</v>
      </c>
      <c r="W538">
        <v>1.6950874489207734E-5</v>
      </c>
      <c r="X538">
        <v>1.6987521510598569E-5</v>
      </c>
      <c r="Y538">
        <v>8.4586447646750607E-6</v>
      </c>
      <c r="Z538">
        <v>8.4586447646750607E-6</v>
      </c>
      <c r="AA538">
        <v>3.7041161347173278E-6</v>
      </c>
      <c r="AB538">
        <v>3.7959996114628189E-6</v>
      </c>
      <c r="AC538">
        <v>-1.2202603368966503E-4</v>
      </c>
      <c r="AD538">
        <v>-1.1474341171753555E-4</v>
      </c>
      <c r="AE538">
        <v>-4.3846913104161889E-5</v>
      </c>
      <c r="AF538">
        <v>-1.9238113695826955E-5</v>
      </c>
      <c r="AG538">
        <v>-1.5015307481989204E-5</v>
      </c>
      <c r="AH538">
        <v>-7.4197793057917406E-6</v>
      </c>
      <c r="AI538">
        <v>-1.1605475384496078E-4</v>
      </c>
      <c r="AJ538">
        <v>-1.3600240647537731E-4</v>
      </c>
      <c r="AK538">
        <v>-1.1148936727650161E-4</v>
      </c>
    </row>
    <row r="539" spans="1:37">
      <c r="A539" s="788">
        <v>44610</v>
      </c>
      <c r="B539">
        <v>2.3714916436512716E-5</v>
      </c>
      <c r="C539">
        <v>2.4267621806035775E-5</v>
      </c>
      <c r="D539">
        <v>2.4473279617951332E-5</v>
      </c>
      <c r="E539">
        <v>1.7844179738040109E-5</v>
      </c>
      <c r="F539">
        <v>1.7919186830059174E-5</v>
      </c>
      <c r="G539">
        <v>3.0266441105609942E-5</v>
      </c>
      <c r="H539">
        <v>4.1426006461028916E-5</v>
      </c>
      <c r="I539">
        <v>2.52437193777169E-5</v>
      </c>
      <c r="J539">
        <v>3.7488290034048079E-6</v>
      </c>
      <c r="K539">
        <v>1.2610315861741128E-5</v>
      </c>
      <c r="L539">
        <v>4.561993267168418E-6</v>
      </c>
      <c r="M539">
        <v>1.0740597393345298E-5</v>
      </c>
      <c r="N539">
        <v>1.1623327693246211E-5</v>
      </c>
      <c r="O539">
        <v>1.6381336785350697E-5</v>
      </c>
      <c r="P539">
        <v>1.599059626735766E-5</v>
      </c>
      <c r="Q539">
        <v>1.337718141092381E-5</v>
      </c>
      <c r="R539">
        <v>1.8160770780041971E-5</v>
      </c>
      <c r="S539">
        <v>1.8565282875024016E-5</v>
      </c>
      <c r="T539">
        <v>1.8645961938128509E-5</v>
      </c>
      <c r="U539">
        <v>1.8726566869252893E-5</v>
      </c>
      <c r="V539">
        <v>-1.114443430821921E-5</v>
      </c>
      <c r="W539">
        <v>1.6950874489207734E-5</v>
      </c>
      <c r="X539">
        <v>1.6987521510598569E-5</v>
      </c>
      <c r="Y539">
        <v>8.4586447646750607E-6</v>
      </c>
      <c r="Z539">
        <v>8.4586447646750607E-6</v>
      </c>
      <c r="AA539">
        <v>3.7041161347173278E-6</v>
      </c>
      <c r="AB539">
        <v>3.7959996114628189E-6</v>
      </c>
      <c r="AC539">
        <v>-1.3407660688549706E-5</v>
      </c>
      <c r="AD539">
        <v>-4.9603517044291556E-5</v>
      </c>
      <c r="AE539">
        <v>-3.9113249200486977E-5</v>
      </c>
      <c r="AF539">
        <v>-1.8669507197616177E-6</v>
      </c>
      <c r="AG539">
        <v>-5.5294748564915785E-6</v>
      </c>
      <c r="AH539">
        <v>1.5253578481138064E-5</v>
      </c>
      <c r="AI539">
        <v>-7.271358278033047E-5</v>
      </c>
      <c r="AJ539">
        <v>-2.927403187573785E-4</v>
      </c>
      <c r="AK539">
        <v>-2.1058735847792608E-5</v>
      </c>
    </row>
    <row r="540" spans="1:37">
      <c r="A540" s="788">
        <v>44613</v>
      </c>
      <c r="B540">
        <v>2.3714916436512716E-5</v>
      </c>
      <c r="C540">
        <v>2.4267621806035775E-5</v>
      </c>
      <c r="D540">
        <v>2.4473279617951332E-5</v>
      </c>
      <c r="E540">
        <v>1.7844179738040109E-5</v>
      </c>
      <c r="F540">
        <v>1.7919186830059174E-5</v>
      </c>
      <c r="G540">
        <v>2.9137190942662983E-5</v>
      </c>
      <c r="H540">
        <v>1.9631703585517358E-5</v>
      </c>
      <c r="I540">
        <v>2.7557461338135168E-5</v>
      </c>
      <c r="J540">
        <v>1.3015521916082663E-5</v>
      </c>
      <c r="K540">
        <v>1.0582793617754761E-5</v>
      </c>
      <c r="L540">
        <v>1.1174676753603308E-5</v>
      </c>
      <c r="M540">
        <v>1.7381145206127258E-5</v>
      </c>
      <c r="N540">
        <v>1.1706844378136339E-5</v>
      </c>
      <c r="O540">
        <v>1.6398005652497718E-5</v>
      </c>
      <c r="P540">
        <v>1.599059626735766E-5</v>
      </c>
      <c r="Q540">
        <v>6.3398175519964187E-6</v>
      </c>
      <c r="R540">
        <v>1.8160770780041971E-5</v>
      </c>
      <c r="S540">
        <v>1.8565282875024016E-5</v>
      </c>
      <c r="T540">
        <v>1.8645961938128509E-5</v>
      </c>
      <c r="U540">
        <v>1.8726566869252893E-5</v>
      </c>
      <c r="V540">
        <v>1.7362590638355438E-5</v>
      </c>
      <c r="W540">
        <v>1.6950874489207734E-5</v>
      </c>
      <c r="X540">
        <v>1.6987521510598569E-5</v>
      </c>
      <c r="Y540">
        <v>8.4586447646750607E-6</v>
      </c>
      <c r="Z540">
        <v>8.4586447646750607E-6</v>
      </c>
      <c r="AA540">
        <v>3.7041161347173278E-6</v>
      </c>
      <c r="AB540">
        <v>3.7959996114628189E-6</v>
      </c>
      <c r="AC540">
        <v>2.4423377912013989E-5</v>
      </c>
      <c r="AD540">
        <v>5.8465419591668956E-5</v>
      </c>
      <c r="AE540">
        <v>3.2354150331831424E-5</v>
      </c>
      <c r="AF540">
        <v>-4.6677253759119801E-7</v>
      </c>
      <c r="AG540">
        <v>-2.068841096208418E-5</v>
      </c>
      <c r="AH540">
        <v>-3.9610116316980416E-5</v>
      </c>
      <c r="AI540">
        <v>-2.1041578233285896E-4</v>
      </c>
      <c r="AJ540">
        <v>-1.4235690952995594E-4</v>
      </c>
      <c r="AK540">
        <v>-6.8783451437837154E-5</v>
      </c>
    </row>
    <row r="541" spans="1:37">
      <c r="A541" s="788">
        <v>44614</v>
      </c>
      <c r="B541">
        <v>2.3714916436512716E-5</v>
      </c>
      <c r="C541">
        <v>2.4267621806035775E-5</v>
      </c>
      <c r="D541">
        <v>2.4473279617951332E-5</v>
      </c>
      <c r="E541">
        <v>1.7844179738040109E-5</v>
      </c>
      <c r="F541">
        <v>1.7919186830059174E-5</v>
      </c>
      <c r="G541">
        <v>2.9849744001154479E-5</v>
      </c>
      <c r="H541">
        <v>3.0188603055309214E-5</v>
      </c>
      <c r="I541">
        <v>2.6082219917118721E-5</v>
      </c>
      <c r="J541">
        <v>8.3593754876972069E-6</v>
      </c>
      <c r="K541">
        <v>1.4778053578874051E-5</v>
      </c>
      <c r="L541">
        <v>1.2364489695221438E-5</v>
      </c>
      <c r="M541">
        <v>2.1884921905939337E-5</v>
      </c>
      <c r="N541">
        <v>1.1366969864093336E-5</v>
      </c>
      <c r="O541">
        <v>1.6612141260814894E-5</v>
      </c>
      <c r="P541">
        <v>1.599059626735766E-5</v>
      </c>
      <c r="Q541">
        <v>1.9852412829798994E-5</v>
      </c>
      <c r="R541">
        <v>1.8160770780041971E-5</v>
      </c>
      <c r="S541">
        <v>1.8565282875024016E-5</v>
      </c>
      <c r="T541">
        <v>1.8645961938128509E-5</v>
      </c>
      <c r="U541">
        <v>1.8726566869252893E-5</v>
      </c>
      <c r="V541">
        <v>-3.8262780286612233E-5</v>
      </c>
      <c r="W541">
        <v>1.6950874489207734E-5</v>
      </c>
      <c r="X541">
        <v>1.6987521510598569E-5</v>
      </c>
      <c r="Y541">
        <v>8.4586447646750607E-6</v>
      </c>
      <c r="Z541">
        <v>8.4586447646750607E-6</v>
      </c>
      <c r="AA541">
        <v>3.7041161347173278E-6</v>
      </c>
      <c r="AB541">
        <v>3.7959996114628189E-6</v>
      </c>
      <c r="AC541">
        <v>5.4163693560904674E-5</v>
      </c>
      <c r="AD541">
        <v>8.4445816693001782E-5</v>
      </c>
      <c r="AE541">
        <v>6.6059922538946886E-5</v>
      </c>
      <c r="AF541">
        <v>9.0827852111252669E-5</v>
      </c>
      <c r="AG541">
        <v>-3.8298710690889417E-5</v>
      </c>
      <c r="AH541">
        <v>-1.7439009664732553E-5</v>
      </c>
      <c r="AI541">
        <v>1.386211981702079E-4</v>
      </c>
      <c r="AJ541">
        <v>1.2147049824504653E-4</v>
      </c>
      <c r="AK541">
        <v>1.568079729052263E-5</v>
      </c>
    </row>
    <row r="542" spans="1:37">
      <c r="A542" s="788">
        <v>44615</v>
      </c>
      <c r="B542">
        <v>2.3714916436512716E-5</v>
      </c>
      <c r="C542">
        <v>2.4267621806035775E-5</v>
      </c>
      <c r="D542">
        <v>2.4473279617951332E-5</v>
      </c>
      <c r="E542">
        <v>1.7844179738040109E-5</v>
      </c>
      <c r="F542">
        <v>1.7919186830059174E-5</v>
      </c>
      <c r="G542">
        <v>3.0812647702163078E-5</v>
      </c>
      <c r="H542">
        <v>2.479689904229758E-5</v>
      </c>
      <c r="I542">
        <v>2.7434098043976006E-5</v>
      </c>
      <c r="J542">
        <v>9.6748633856122981E-6</v>
      </c>
      <c r="K542">
        <v>1.1766989425206021E-5</v>
      </c>
      <c r="L542">
        <v>1.1407534234484729E-5</v>
      </c>
      <c r="M542">
        <v>1.2958192646561884E-5</v>
      </c>
      <c r="N542">
        <v>1.3716197646948559E-5</v>
      </c>
      <c r="O542">
        <v>1.6844269427032544E-5</v>
      </c>
      <c r="P542">
        <v>1.599059626735766E-5</v>
      </c>
      <c r="Q542">
        <v>1.1419622059328561E-5</v>
      </c>
      <c r="R542">
        <v>1.8160770780041971E-5</v>
      </c>
      <c r="S542">
        <v>1.8565282875024016E-5</v>
      </c>
      <c r="T542">
        <v>1.8645961938128509E-5</v>
      </c>
      <c r="U542">
        <v>1.8726566869252893E-5</v>
      </c>
      <c r="V542">
        <v>4.7031573315258871E-5</v>
      </c>
      <c r="W542">
        <v>1.6950874489207734E-5</v>
      </c>
      <c r="X542">
        <v>1.6987521510598569E-5</v>
      </c>
      <c r="Y542">
        <v>8.4586447646750607E-6</v>
      </c>
      <c r="Z542">
        <v>8.4586447646750607E-6</v>
      </c>
      <c r="AA542">
        <v>3.7041161347173278E-6</v>
      </c>
      <c r="AB542">
        <v>3.7959996114628189E-6</v>
      </c>
      <c r="AC542">
        <v>5.3042908952416482E-6</v>
      </c>
      <c r="AD542">
        <v>1.7175019069226583E-4</v>
      </c>
      <c r="AE542">
        <v>-3.154310840811081E-6</v>
      </c>
      <c r="AF542">
        <v>3.289230599094473E-5</v>
      </c>
      <c r="AG542">
        <v>-3.1078011125966755E-5</v>
      </c>
      <c r="AH542">
        <v>-2.7238042893131808E-5</v>
      </c>
      <c r="AI542">
        <v>-1.1941142402416949E-4</v>
      </c>
      <c r="AJ542">
        <v>-1.4851393644613742E-4</v>
      </c>
      <c r="AK542">
        <v>-8.1504738832929865E-5</v>
      </c>
    </row>
    <row r="543" spans="1:37">
      <c r="A543" s="788">
        <v>44616</v>
      </c>
      <c r="B543">
        <v>2.3714916436512716E-5</v>
      </c>
      <c r="C543">
        <v>2.4267621806035775E-5</v>
      </c>
      <c r="D543">
        <v>2.4473279617951332E-5</v>
      </c>
      <c r="E543">
        <v>1.7844179738040109E-5</v>
      </c>
      <c r="F543">
        <v>1.7919186830059174E-5</v>
      </c>
      <c r="G543">
        <v>3.0757852656392971E-5</v>
      </c>
      <c r="H543">
        <v>2.9288414569572297E-5</v>
      </c>
      <c r="I543">
        <v>2.7872223910532056E-5</v>
      </c>
      <c r="J543">
        <v>-4.339967023875602E-6</v>
      </c>
      <c r="K543">
        <v>1.2564710214229536E-5</v>
      </c>
      <c r="L543">
        <v>2.3047923651193969E-5</v>
      </c>
      <c r="M543">
        <v>1.630775995358249E-5</v>
      </c>
      <c r="N543">
        <v>1.1458145452485269E-5</v>
      </c>
      <c r="O543">
        <v>1.67176144817347E-5</v>
      </c>
      <c r="P543">
        <v>1.599059626735766E-5</v>
      </c>
      <c r="Q543">
        <v>9.8698143871587261E-6</v>
      </c>
      <c r="R543">
        <v>1.8160770780041971E-5</v>
      </c>
      <c r="S543">
        <v>1.8565282875024016E-5</v>
      </c>
      <c r="T543">
        <v>1.8645961938128509E-5</v>
      </c>
      <c r="U543">
        <v>1.8726566869252893E-5</v>
      </c>
      <c r="V543">
        <v>-2.7629447545132191E-6</v>
      </c>
      <c r="W543">
        <v>1.6950874489207734E-5</v>
      </c>
      <c r="X543">
        <v>1.6987521510598569E-5</v>
      </c>
      <c r="Y543">
        <v>8.4586447646750607E-6</v>
      </c>
      <c r="Z543">
        <v>8.4586447646750607E-6</v>
      </c>
      <c r="AA543">
        <v>3.7041161347173278E-6</v>
      </c>
      <c r="AB543">
        <v>3.7959996114628189E-6</v>
      </c>
      <c r="AC543">
        <v>-1.7926193962458649E-6</v>
      </c>
      <c r="AD543">
        <v>3.811836291822135E-5</v>
      </c>
      <c r="AE543">
        <v>-8.566582094647058E-5</v>
      </c>
      <c r="AF543">
        <v>-9.1541347271872916E-5</v>
      </c>
      <c r="AG543">
        <v>3.8626028368229368E-5</v>
      </c>
      <c r="AH543">
        <v>3.4713126970009613E-6</v>
      </c>
      <c r="AI543">
        <v>1.9806340714467741E-5</v>
      </c>
      <c r="AJ543">
        <v>-1.0333296919597112E-4</v>
      </c>
      <c r="AK543">
        <v>5.8076196817041795E-5</v>
      </c>
    </row>
    <row r="544" spans="1:37">
      <c r="A544" s="788">
        <v>44617</v>
      </c>
      <c r="B544">
        <v>2.3714916436512716E-5</v>
      </c>
      <c r="C544">
        <v>2.4267621806035775E-5</v>
      </c>
      <c r="D544">
        <v>2.4473279617951332E-5</v>
      </c>
      <c r="E544">
        <v>1.7844179738040109E-5</v>
      </c>
      <c r="F544">
        <v>1.7919186830059174E-5</v>
      </c>
      <c r="G544">
        <v>3.080014681003718E-5</v>
      </c>
      <c r="H544">
        <v>2.4483315650608972E-5</v>
      </c>
      <c r="I544">
        <v>2.5804981471235067E-5</v>
      </c>
      <c r="J544">
        <v>1.2602518424137089E-5</v>
      </c>
      <c r="K544">
        <v>1.0826333074783179E-5</v>
      </c>
      <c r="L544">
        <v>1.1980929632971994E-5</v>
      </c>
      <c r="M544">
        <v>1.0534514600306011E-5</v>
      </c>
      <c r="N544">
        <v>1.2452886027881505E-5</v>
      </c>
      <c r="O544">
        <v>1.7190394531034771E-5</v>
      </c>
      <c r="P544">
        <v>1.599059626735766E-5</v>
      </c>
      <c r="Q544">
        <v>3.4656245905985375E-5</v>
      </c>
      <c r="R544">
        <v>1.8160770780041971E-5</v>
      </c>
      <c r="S544">
        <v>1.8565282875024016E-5</v>
      </c>
      <c r="T544">
        <v>1.8645961938128509E-5</v>
      </c>
      <c r="U544">
        <v>1.8726566869252893E-5</v>
      </c>
      <c r="V544">
        <v>2.643173987651526E-5</v>
      </c>
      <c r="W544">
        <v>1.6950874489207734E-5</v>
      </c>
      <c r="X544">
        <v>1.6987521510598569E-5</v>
      </c>
      <c r="Y544">
        <v>8.4586447646750607E-6</v>
      </c>
      <c r="Z544">
        <v>8.4586447646750607E-6</v>
      </c>
      <c r="AA544">
        <v>3.7041161347173278E-6</v>
      </c>
      <c r="AB544">
        <v>3.7959996114628189E-6</v>
      </c>
      <c r="AC544">
        <v>5.6377376040572805E-5</v>
      </c>
      <c r="AD544">
        <v>9.9480690802511429E-6</v>
      </c>
      <c r="AE544">
        <v>2.9374471590049025E-5</v>
      </c>
      <c r="AF544">
        <v>2.0434548839348698E-5</v>
      </c>
      <c r="AG544">
        <v>-2.6631062325677134E-6</v>
      </c>
      <c r="AH544">
        <v>-2.6048767672061101E-5</v>
      </c>
      <c r="AI544">
        <v>-8.9735680543889807E-6</v>
      </c>
      <c r="AJ544">
        <v>6.3281329251960172E-4</v>
      </c>
      <c r="AK544">
        <v>1.2547996854058607E-4</v>
      </c>
    </row>
    <row r="545" spans="1:37">
      <c r="A545" s="788">
        <v>44622</v>
      </c>
      <c r="B545">
        <v>2.3714916436512716E-5</v>
      </c>
      <c r="C545">
        <v>2.4267621806035775E-5</v>
      </c>
      <c r="D545">
        <v>2.4473279617951332E-5</v>
      </c>
      <c r="E545">
        <v>1.7844179738040109E-5</v>
      </c>
      <c r="F545">
        <v>1.7919186830059174E-5</v>
      </c>
      <c r="G545">
        <v>2.9199575860332061E-5</v>
      </c>
      <c r="H545">
        <v>2.6359165461030896E-5</v>
      </c>
      <c r="I545">
        <v>2.7710091577769447E-5</v>
      </c>
      <c r="J545">
        <v>3.57533581569669E-6</v>
      </c>
      <c r="K545">
        <v>9.8082066361598668E-6</v>
      </c>
      <c r="L545">
        <v>-1.0379617343221526E-5</v>
      </c>
      <c r="M545">
        <v>4.9079401196763689E-6</v>
      </c>
      <c r="N545">
        <v>1.0368573951109284E-5</v>
      </c>
      <c r="O545">
        <v>1.7176716820124227E-5</v>
      </c>
      <c r="P545">
        <v>1.599059626735766E-5</v>
      </c>
      <c r="Q545">
        <v>2.1743104779829993E-5</v>
      </c>
      <c r="R545">
        <v>2.2598771662914353E-5</v>
      </c>
      <c r="S545">
        <v>2.3003365291727198E-5</v>
      </c>
      <c r="T545">
        <v>2.3084060616577863E-5</v>
      </c>
      <c r="U545">
        <v>2.3164681794510149E-5</v>
      </c>
      <c r="V545">
        <v>9.4948959382801242E-7</v>
      </c>
      <c r="W545">
        <v>2.0985509651434421E-5</v>
      </c>
      <c r="X545">
        <v>2.1022164059432136E-5</v>
      </c>
      <c r="Y545">
        <v>8.4586447646750607E-6</v>
      </c>
      <c r="Z545">
        <v>8.4586447646750607E-6</v>
      </c>
      <c r="AA545">
        <v>3.7041161347173278E-6</v>
      </c>
      <c r="AB545">
        <v>3.7959996114628189E-6</v>
      </c>
      <c r="AC545">
        <v>-1.4124037480562346E-4</v>
      </c>
      <c r="AD545">
        <v>-1.3937038482375041E-4</v>
      </c>
      <c r="AE545">
        <v>-1.5445312014749358E-4</v>
      </c>
      <c r="AF545">
        <v>1.9149830342846119E-6</v>
      </c>
      <c r="AG545">
        <v>1.330583053005041E-5</v>
      </c>
      <c r="AH545">
        <v>4.6186666452228129E-5</v>
      </c>
      <c r="AI545">
        <v>1.1716841929935606E-4</v>
      </c>
      <c r="AJ545">
        <v>3.7982040899415262E-4</v>
      </c>
      <c r="AK545">
        <v>1.1917806506985817E-5</v>
      </c>
    </row>
    <row r="546" spans="1:37">
      <c r="A546" s="788">
        <v>44623</v>
      </c>
      <c r="B546">
        <v>2.3714916436512716E-5</v>
      </c>
      <c r="C546">
        <v>2.4267621806035775E-5</v>
      </c>
      <c r="D546">
        <v>2.4473279617951332E-5</v>
      </c>
      <c r="E546">
        <v>1.7844179738040109E-5</v>
      </c>
      <c r="F546">
        <v>1.7919186830059174E-5</v>
      </c>
      <c r="G546">
        <v>2.9106438053304373E-5</v>
      </c>
      <c r="H546">
        <v>2.4800122201163786E-5</v>
      </c>
      <c r="I546">
        <v>2.4330385778208097E-5</v>
      </c>
      <c r="J546">
        <v>1.1299365388111938E-5</v>
      </c>
      <c r="K546">
        <v>1.0807058161981331E-5</v>
      </c>
      <c r="L546">
        <v>-2.5911226922659127E-6</v>
      </c>
      <c r="M546">
        <v>8.535414392531493E-6</v>
      </c>
      <c r="N546">
        <v>9.9148369400438705E-6</v>
      </c>
      <c r="O546">
        <v>1.7211071431120216E-5</v>
      </c>
      <c r="P546">
        <v>1.599059626735766E-5</v>
      </c>
      <c r="Q546">
        <v>1.357992184787804E-5</v>
      </c>
      <c r="R546">
        <v>2.2598771662914353E-5</v>
      </c>
      <c r="S546">
        <v>2.3003365291727198E-5</v>
      </c>
      <c r="T546">
        <v>2.3084060616577863E-5</v>
      </c>
      <c r="U546">
        <v>2.3164681794510149E-5</v>
      </c>
      <c r="V546">
        <v>-2.7671809450282585E-6</v>
      </c>
      <c r="W546">
        <v>2.0985509651434421E-5</v>
      </c>
      <c r="X546">
        <v>2.1022164059432136E-5</v>
      </c>
      <c r="Y546">
        <v>8.4586447646750607E-6</v>
      </c>
      <c r="Z546">
        <v>8.4586447646750607E-6</v>
      </c>
      <c r="AA546">
        <v>3.7041161347173278E-6</v>
      </c>
      <c r="AB546">
        <v>3.7959996114628189E-6</v>
      </c>
      <c r="AC546">
        <v>1.1603083744772259E-4</v>
      </c>
      <c r="AD546">
        <v>7.5791277380088401E-5</v>
      </c>
      <c r="AE546">
        <v>5.5571236904572444E-5</v>
      </c>
      <c r="AF546">
        <v>1.3251185128449472E-4</v>
      </c>
      <c r="AG546">
        <v>-1.2905213353047173E-5</v>
      </c>
      <c r="AH546">
        <v>1.9783010315068685E-5</v>
      </c>
      <c r="AI546">
        <v>-7.6895097404233728E-5</v>
      </c>
      <c r="AJ546">
        <v>9.0788810599912184E-5</v>
      </c>
      <c r="AK546">
        <v>-2.2546553052046336E-5</v>
      </c>
    </row>
    <row r="547" spans="1:37">
      <c r="A547" s="788">
        <v>44624</v>
      </c>
      <c r="B547">
        <v>2.3714916436512716E-5</v>
      </c>
      <c r="C547">
        <v>2.4267621806035775E-5</v>
      </c>
      <c r="D547">
        <v>2.4473279617951332E-5</v>
      </c>
      <c r="E547">
        <v>1.7844179738040109E-5</v>
      </c>
      <c r="F547">
        <v>1.7919186830059174E-5</v>
      </c>
      <c r="G547">
        <v>2.9326864297800626E-5</v>
      </c>
      <c r="H547">
        <v>2.7060607001223501E-5</v>
      </c>
      <c r="I547">
        <v>2.4365221555657966E-5</v>
      </c>
      <c r="J547">
        <v>3.8148490627918366E-7</v>
      </c>
      <c r="K547">
        <v>1.1076780052565027E-5</v>
      </c>
      <c r="L547">
        <v>2.4989889992696137E-6</v>
      </c>
      <c r="M547">
        <v>1.41748894273519E-5</v>
      </c>
      <c r="N547">
        <v>1.1742501914687865E-5</v>
      </c>
      <c r="O547">
        <v>1.7191678796230293E-5</v>
      </c>
      <c r="P547">
        <v>1.599059626735766E-5</v>
      </c>
      <c r="Q547">
        <v>1.6236355309729333E-5</v>
      </c>
      <c r="R547">
        <v>2.2598771662914353E-5</v>
      </c>
      <c r="S547">
        <v>2.3003365291727198E-5</v>
      </c>
      <c r="T547">
        <v>2.3084060616577863E-5</v>
      </c>
      <c r="U547">
        <v>2.3164681794510149E-5</v>
      </c>
      <c r="V547">
        <v>-4.5300049235380784E-5</v>
      </c>
      <c r="W547">
        <v>2.0985509651434421E-5</v>
      </c>
      <c r="X547">
        <v>2.1022164059432136E-5</v>
      </c>
      <c r="Y547">
        <v>8.4586447646750607E-6</v>
      </c>
      <c r="Z547">
        <v>8.4586447646750607E-6</v>
      </c>
      <c r="AA547">
        <v>3.7041161347173278E-6</v>
      </c>
      <c r="AB547">
        <v>3.7959996114628189E-6</v>
      </c>
      <c r="AC547">
        <v>1.9195070180484943E-4</v>
      </c>
      <c r="AD547">
        <v>1.55564149739873E-4</v>
      </c>
      <c r="AE547">
        <v>-4.7913469308896731E-5</v>
      </c>
      <c r="AF547">
        <v>-1.7361450732605867E-5</v>
      </c>
      <c r="AG547">
        <v>-3.1621045511572857E-5</v>
      </c>
      <c r="AH547">
        <v>-2.7896078839803052E-5</v>
      </c>
      <c r="AI547">
        <v>-1.5585155042657561E-4</v>
      </c>
      <c r="AJ547">
        <v>-1.4431678167911577E-4</v>
      </c>
      <c r="AK547">
        <v>-3.5733939246666572E-5</v>
      </c>
    </row>
    <row r="548" spans="1:37">
      <c r="A548" s="788">
        <v>44627</v>
      </c>
      <c r="B548">
        <v>2.3714916436512716E-5</v>
      </c>
      <c r="C548">
        <v>2.4267621806035775E-5</v>
      </c>
      <c r="D548">
        <v>2.4473279617951332E-5</v>
      </c>
      <c r="E548">
        <v>1.7844179738040109E-5</v>
      </c>
      <c r="F548">
        <v>1.7919186830059174E-5</v>
      </c>
      <c r="G548">
        <v>2.7900736422722618E-5</v>
      </c>
      <c r="H548">
        <v>2.6081903415452246E-5</v>
      </c>
      <c r="I548">
        <v>2.3501853455535126E-5</v>
      </c>
      <c r="J548">
        <v>4.384204549967308E-6</v>
      </c>
      <c r="K548">
        <v>1.1483234668509114E-5</v>
      </c>
      <c r="L548">
        <v>8.3620944547590173E-6</v>
      </c>
      <c r="M548">
        <v>-4.9486834829224339E-7</v>
      </c>
      <c r="N548">
        <v>8.697354304842975E-6</v>
      </c>
      <c r="O548">
        <v>1.7107826631800551E-5</v>
      </c>
      <c r="P548">
        <v>1.599059626735766E-5</v>
      </c>
      <c r="Q548">
        <v>1.9827128080393664E-5</v>
      </c>
      <c r="R548">
        <v>2.2598771662914353E-5</v>
      </c>
      <c r="S548">
        <v>2.3003365291727198E-5</v>
      </c>
      <c r="T548">
        <v>2.3084060616577863E-5</v>
      </c>
      <c r="U548">
        <v>2.3164681794510149E-5</v>
      </c>
      <c r="V548">
        <v>-5.5002783378614866E-5</v>
      </c>
      <c r="W548">
        <v>2.0985509651434421E-5</v>
      </c>
      <c r="X548">
        <v>2.1022164059432136E-5</v>
      </c>
      <c r="Y548">
        <v>8.4586447646750607E-6</v>
      </c>
      <c r="Z548">
        <v>8.4586447646750607E-6</v>
      </c>
      <c r="AA548">
        <v>3.7041161347173278E-6</v>
      </c>
      <c r="AB548">
        <v>3.7959996114628189E-6</v>
      </c>
      <c r="AC548">
        <v>3.7247792752009848E-5</v>
      </c>
      <c r="AD548">
        <v>1.4934654428824248E-4</v>
      </c>
      <c r="AE548">
        <v>7.2524614209928956E-5</v>
      </c>
      <c r="AF548">
        <v>9.8844873692349741E-5</v>
      </c>
      <c r="AG548">
        <v>2.2851272697077541E-6</v>
      </c>
      <c r="AH548">
        <v>-1.488602601578848E-4</v>
      </c>
      <c r="AI548">
        <v>-3.9688316918267688E-4</v>
      </c>
      <c r="AJ548">
        <v>-3.6256175314983434E-4</v>
      </c>
      <c r="AK548">
        <v>-1.4648467479273065E-4</v>
      </c>
    </row>
    <row r="549" spans="1:37">
      <c r="A549" s="788">
        <v>44628</v>
      </c>
      <c r="B549">
        <v>2.3714916436512716E-5</v>
      </c>
      <c r="C549">
        <v>2.4267621806035775E-5</v>
      </c>
      <c r="D549">
        <v>2.4473279617951332E-5</v>
      </c>
      <c r="E549">
        <v>1.7844179738040109E-5</v>
      </c>
      <c r="F549">
        <v>1.7919186830059174E-5</v>
      </c>
      <c r="G549">
        <v>2.9386066404583746E-5</v>
      </c>
      <c r="H549">
        <v>2.4476925900874845E-5</v>
      </c>
      <c r="I549">
        <v>2.3902270632915189E-5</v>
      </c>
      <c r="J549">
        <v>2.5908516814183712E-7</v>
      </c>
      <c r="K549">
        <v>1.2742888880558213E-5</v>
      </c>
      <c r="L549">
        <v>3.5782888705455207E-6</v>
      </c>
      <c r="M549">
        <v>1.3189071865639335E-5</v>
      </c>
      <c r="N549">
        <v>1.2801223429585207E-5</v>
      </c>
      <c r="O549">
        <v>1.7139878042293332E-5</v>
      </c>
      <c r="P549">
        <v>1.599059626735766E-5</v>
      </c>
      <c r="Q549">
        <v>1.6083135362222833E-5</v>
      </c>
      <c r="R549">
        <v>2.2598771662914353E-5</v>
      </c>
      <c r="S549">
        <v>2.3003365291727198E-5</v>
      </c>
      <c r="T549">
        <v>2.3084060616577863E-5</v>
      </c>
      <c r="U549">
        <v>2.3164681794510149E-5</v>
      </c>
      <c r="V549">
        <v>-2.4979909750748377E-5</v>
      </c>
      <c r="W549">
        <v>2.0985509651434421E-5</v>
      </c>
      <c r="X549">
        <v>2.1022164059432136E-5</v>
      </c>
      <c r="Y549">
        <v>8.4586447646750607E-6</v>
      </c>
      <c r="Z549">
        <v>8.4586447646750607E-6</v>
      </c>
      <c r="AA549">
        <v>3.7041161347173278E-6</v>
      </c>
      <c r="AB549">
        <v>3.7959996114628189E-6</v>
      </c>
      <c r="AC549">
        <v>1.2021871729073208E-4</v>
      </c>
      <c r="AD549">
        <v>7.8352024090722064E-5</v>
      </c>
      <c r="AE549">
        <v>7.6490513356869405E-5</v>
      </c>
      <c r="AF549">
        <v>1.1958346674548204E-4</v>
      </c>
      <c r="AG549">
        <v>3.3154042465157741E-5</v>
      </c>
      <c r="AH549">
        <v>1.0763675967055076E-4</v>
      </c>
      <c r="AI549">
        <v>1.162257068692707E-4</v>
      </c>
      <c r="AJ549">
        <v>-1.9542272302701947E-4</v>
      </c>
      <c r="AK549">
        <v>-4.3499950287627652E-5</v>
      </c>
    </row>
    <row r="550" spans="1:37">
      <c r="A550" s="788">
        <v>44629</v>
      </c>
      <c r="B550">
        <v>2.3714916436512716E-5</v>
      </c>
      <c r="C550">
        <v>2.4267621806035775E-5</v>
      </c>
      <c r="D550">
        <v>2.4473279617951332E-5</v>
      </c>
      <c r="E550">
        <v>1.7844179738040109E-5</v>
      </c>
      <c r="F550">
        <v>1.7919186830059174E-5</v>
      </c>
      <c r="G550">
        <v>2.7147298102207174E-5</v>
      </c>
      <c r="H550">
        <v>2.7217203782180377E-5</v>
      </c>
      <c r="I550">
        <v>2.4973615930089466E-5</v>
      </c>
      <c r="J550">
        <v>8.8131461941372897E-6</v>
      </c>
      <c r="K550">
        <v>1.0966705980052893E-5</v>
      </c>
      <c r="L550">
        <v>1.3606764525349036E-5</v>
      </c>
      <c r="M550">
        <v>9.3863357676582378E-6</v>
      </c>
      <c r="N550">
        <v>1.3943979786387218E-5</v>
      </c>
      <c r="O550">
        <v>1.8333188897429408E-5</v>
      </c>
      <c r="P550">
        <v>1.599059626735766E-5</v>
      </c>
      <c r="Q550">
        <v>1.3935745846453074E-5</v>
      </c>
      <c r="R550">
        <v>2.2598771662914353E-5</v>
      </c>
      <c r="S550">
        <v>2.3003365291727198E-5</v>
      </c>
      <c r="T550">
        <v>2.3084060616577863E-5</v>
      </c>
      <c r="U550">
        <v>2.3164681794510149E-5</v>
      </c>
      <c r="V550">
        <v>9.284525277588163E-5</v>
      </c>
      <c r="W550">
        <v>2.0985509651434421E-5</v>
      </c>
      <c r="X550">
        <v>2.1022164059432136E-5</v>
      </c>
      <c r="Y550">
        <v>8.4586447646750607E-6</v>
      </c>
      <c r="Z550">
        <v>8.4586447646750607E-6</v>
      </c>
      <c r="AA550">
        <v>3.7041161347173278E-6</v>
      </c>
      <c r="AB550">
        <v>3.7959996114628189E-6</v>
      </c>
      <c r="AC550">
        <v>-1.7338957668990018E-4</v>
      </c>
      <c r="AD550">
        <v>7.4507954887403926E-5</v>
      </c>
      <c r="AE550">
        <v>7.7864328364207758E-5</v>
      </c>
      <c r="AF550">
        <v>3.4802902710184824E-5</v>
      </c>
      <c r="AG550">
        <v>3.9716271519218973E-6</v>
      </c>
      <c r="AH550">
        <v>7.0542749467628064E-6</v>
      </c>
      <c r="AI550">
        <v>3.732515106795309E-4</v>
      </c>
      <c r="AJ550">
        <v>6.1326925918022139E-4</v>
      </c>
      <c r="AK550">
        <v>1.4021741576826895E-4</v>
      </c>
    </row>
    <row r="551" spans="1:37">
      <c r="A551" s="788">
        <v>44630</v>
      </c>
      <c r="B551">
        <v>2.3714916436512716E-5</v>
      </c>
      <c r="C551">
        <v>2.4267621806035775E-5</v>
      </c>
      <c r="D551">
        <v>2.4473279617951332E-5</v>
      </c>
      <c r="E551">
        <v>1.7844179738040109E-5</v>
      </c>
      <c r="F551">
        <v>1.7919186830059174E-5</v>
      </c>
      <c r="G551">
        <v>2.9917632644298919E-5</v>
      </c>
      <c r="H551">
        <v>2.6673767880743071E-5</v>
      </c>
      <c r="I551">
        <v>2.7641528268128469E-5</v>
      </c>
      <c r="J551">
        <v>1.1216846066872677E-5</v>
      </c>
      <c r="K551">
        <v>1.5553207269010726E-5</v>
      </c>
      <c r="L551">
        <v>6.7654258260347435E-6</v>
      </c>
      <c r="M551">
        <v>1.3085459647163588E-5</v>
      </c>
      <c r="N551">
        <v>9.6662176686493236E-6</v>
      </c>
      <c r="O551">
        <v>1.713010240730739E-5</v>
      </c>
      <c r="P551">
        <v>1.599059626735766E-5</v>
      </c>
      <c r="Q551">
        <v>1.8815410681348509E-5</v>
      </c>
      <c r="R551">
        <v>2.2598771662914353E-5</v>
      </c>
      <c r="S551">
        <v>2.3003365291727198E-5</v>
      </c>
      <c r="T551">
        <v>2.3084060616577863E-5</v>
      </c>
      <c r="U551">
        <v>2.3164681794510149E-5</v>
      </c>
      <c r="V551">
        <v>2.2313048015245586E-5</v>
      </c>
      <c r="W551">
        <v>2.0985509651434421E-5</v>
      </c>
      <c r="X551">
        <v>2.1022164059432136E-5</v>
      </c>
      <c r="Y551">
        <v>8.4586447646750607E-6</v>
      </c>
      <c r="Z551">
        <v>8.4586447646750607E-6</v>
      </c>
      <c r="AA551">
        <v>3.7041161347173278E-6</v>
      </c>
      <c r="AB551">
        <v>3.7959996114628189E-6</v>
      </c>
      <c r="AC551">
        <v>2.2115702464430844E-4</v>
      </c>
      <c r="AD551">
        <v>1.5122758355945454E-4</v>
      </c>
      <c r="AE551">
        <v>8.4586283977006183E-5</v>
      </c>
      <c r="AF551">
        <v>9.8386145925127846E-5</v>
      </c>
      <c r="AG551">
        <v>-5.3255801880469636E-5</v>
      </c>
      <c r="AH551">
        <v>-6.3971943082021806E-5</v>
      </c>
      <c r="AI551">
        <v>-8.6412116991574359E-5</v>
      </c>
      <c r="AJ551">
        <v>-1.7857746550860309E-4</v>
      </c>
      <c r="AK551">
        <v>-2.7234288209038727E-5</v>
      </c>
    </row>
    <row r="552" spans="1:37">
      <c r="A552" s="788">
        <v>44631</v>
      </c>
      <c r="B552">
        <v>2.3714916436512716E-5</v>
      </c>
      <c r="C552">
        <v>2.4267621806035775E-5</v>
      </c>
      <c r="D552">
        <v>2.4473279617951332E-5</v>
      </c>
      <c r="E552">
        <v>1.7844179738040109E-5</v>
      </c>
      <c r="F552">
        <v>1.7919186830059174E-5</v>
      </c>
      <c r="G552">
        <v>2.8891512629513727E-5</v>
      </c>
      <c r="H552">
        <v>2.6131085656413688E-5</v>
      </c>
      <c r="I552">
        <v>2.6616239949332509E-5</v>
      </c>
      <c r="J552">
        <v>1.3473608454887655E-5</v>
      </c>
      <c r="K552">
        <v>1.646986471886862E-5</v>
      </c>
      <c r="L552">
        <v>2.3174903041820018E-6</v>
      </c>
      <c r="M552">
        <v>5.803849809223039E-6</v>
      </c>
      <c r="N552">
        <v>1.0369089388444763E-5</v>
      </c>
      <c r="O552">
        <v>1.7089221851897206E-5</v>
      </c>
      <c r="P552">
        <v>1.599059626735766E-5</v>
      </c>
      <c r="Q552">
        <v>1.4997024071590204E-5</v>
      </c>
      <c r="R552">
        <v>2.2598771662914353E-5</v>
      </c>
      <c r="S552">
        <v>2.3003365291727198E-5</v>
      </c>
      <c r="T552">
        <v>2.3084060616577863E-5</v>
      </c>
      <c r="U552">
        <v>2.3164681794510149E-5</v>
      </c>
      <c r="V552">
        <v>1.1123499566762174E-5</v>
      </c>
      <c r="W552">
        <v>2.0985509651434421E-5</v>
      </c>
      <c r="X552">
        <v>2.1022164059432136E-5</v>
      </c>
      <c r="Y552">
        <v>8.4586447646750607E-6</v>
      </c>
      <c r="Z552">
        <v>8.4586447646750607E-6</v>
      </c>
      <c r="AA552">
        <v>3.7041161347173278E-6</v>
      </c>
      <c r="AB552">
        <v>3.7959996114628189E-6</v>
      </c>
      <c r="AC552">
        <v>6.0633239704288577E-5</v>
      </c>
      <c r="AD552">
        <v>5.0455640802360424E-5</v>
      </c>
      <c r="AE552">
        <v>5.6660862893020972E-6</v>
      </c>
      <c r="AF552">
        <v>5.8988231816003993E-5</v>
      </c>
      <c r="AG552">
        <v>-1.7143708297500114E-5</v>
      </c>
      <c r="AH552">
        <v>-3.6939039998145075E-5</v>
      </c>
      <c r="AI552">
        <v>-2.9293380374783797E-4</v>
      </c>
      <c r="AJ552">
        <v>-6.3283509687689094E-4</v>
      </c>
      <c r="AK552">
        <v>-5.6727728913969488E-5</v>
      </c>
    </row>
    <row r="553" spans="1:37">
      <c r="A553" s="788">
        <v>44634</v>
      </c>
      <c r="B553">
        <v>2.3714916436512716E-5</v>
      </c>
      <c r="C553">
        <v>2.4267621806035775E-5</v>
      </c>
      <c r="D553">
        <v>2.4473279617951332E-5</v>
      </c>
      <c r="E553">
        <v>1.7844179738040109E-5</v>
      </c>
      <c r="F553">
        <v>1.7919186830059174E-5</v>
      </c>
      <c r="G553">
        <v>2.9623030314652966E-5</v>
      </c>
      <c r="H553">
        <v>2.2504950818102996E-5</v>
      </c>
      <c r="I553">
        <v>2.4180986102524569E-5</v>
      </c>
      <c r="J553">
        <v>7.4985320659209264E-6</v>
      </c>
      <c r="K553">
        <v>1.3272591551231017E-5</v>
      </c>
      <c r="L553">
        <v>1.6559973253379213E-5</v>
      </c>
      <c r="M553">
        <v>1.9119637772485022E-5</v>
      </c>
      <c r="N553">
        <v>1.0459961144391628E-5</v>
      </c>
      <c r="O553">
        <v>1.7730045839421395E-5</v>
      </c>
      <c r="P553">
        <v>1.599059626735766E-5</v>
      </c>
      <c r="Q553">
        <v>1.8846626564574366E-5</v>
      </c>
      <c r="R553">
        <v>2.2598771662914353E-5</v>
      </c>
      <c r="S553">
        <v>2.3003365291727198E-5</v>
      </c>
      <c r="T553">
        <v>2.3084060616577863E-5</v>
      </c>
      <c r="U553">
        <v>2.3164681794510149E-5</v>
      </c>
      <c r="V553">
        <v>-5.513384364572716E-5</v>
      </c>
      <c r="W553">
        <v>2.0985509651434421E-5</v>
      </c>
      <c r="X553">
        <v>2.1022164059432136E-5</v>
      </c>
      <c r="Y553">
        <v>8.4586447646750607E-6</v>
      </c>
      <c r="Z553">
        <v>8.4586447646750607E-6</v>
      </c>
      <c r="AA553">
        <v>3.7041161347173278E-6</v>
      </c>
      <c r="AB553">
        <v>3.7959996114628189E-6</v>
      </c>
      <c r="AC553">
        <v>-5.1470654751067939E-5</v>
      </c>
      <c r="AD553">
        <v>-3.925238260368835E-6</v>
      </c>
      <c r="AE553">
        <v>1.014493317659293E-4</v>
      </c>
      <c r="AF553">
        <v>1.6305521122934598E-4</v>
      </c>
      <c r="AG553">
        <v>2.8334681533448424E-6</v>
      </c>
      <c r="AH553">
        <v>-1.5877066084371005E-5</v>
      </c>
      <c r="AI553">
        <v>-1.6633715264260051E-4</v>
      </c>
      <c r="AJ553">
        <v>-3.4334824170385305E-4</v>
      </c>
      <c r="AK553">
        <v>-2.9623749842737636E-5</v>
      </c>
    </row>
    <row r="554" spans="1:37">
      <c r="A554" s="788">
        <v>44635</v>
      </c>
      <c r="B554">
        <v>2.3714916436512716E-5</v>
      </c>
      <c r="C554">
        <v>2.4267621806035775E-5</v>
      </c>
      <c r="D554">
        <v>2.4473279617951332E-5</v>
      </c>
      <c r="E554">
        <v>1.7844179738040109E-5</v>
      </c>
      <c r="F554">
        <v>1.7919186830059174E-5</v>
      </c>
      <c r="G554">
        <v>3.0927315270162126E-5</v>
      </c>
      <c r="H554">
        <v>1.8979630750915534E-5</v>
      </c>
      <c r="I554">
        <v>2.5682468429616279E-5</v>
      </c>
      <c r="J554">
        <v>5.2904786942917787E-6</v>
      </c>
      <c r="K554">
        <v>1.0848032205092295E-5</v>
      </c>
      <c r="L554">
        <v>1.2428032795190803E-5</v>
      </c>
      <c r="M554">
        <v>9.4952764013839903E-6</v>
      </c>
      <c r="N554">
        <v>1.21753002978096E-5</v>
      </c>
      <c r="O554">
        <v>1.7529636627159563E-5</v>
      </c>
      <c r="P554">
        <v>1.599059626735766E-5</v>
      </c>
      <c r="Q554">
        <v>2.667187619877609E-5</v>
      </c>
      <c r="R554">
        <v>2.2598771662914353E-5</v>
      </c>
      <c r="S554">
        <v>2.3003365291727198E-5</v>
      </c>
      <c r="T554">
        <v>2.3084060616577863E-5</v>
      </c>
      <c r="U554">
        <v>2.3164681794510149E-5</v>
      </c>
      <c r="V554">
        <v>5.1254755912923504E-5</v>
      </c>
      <c r="W554">
        <v>2.0985509651434421E-5</v>
      </c>
      <c r="X554">
        <v>2.1022164059432136E-5</v>
      </c>
      <c r="Y554">
        <v>8.4586447646750607E-6</v>
      </c>
      <c r="Z554">
        <v>8.4586447646750607E-6</v>
      </c>
      <c r="AA554">
        <v>3.7041161347173278E-6</v>
      </c>
      <c r="AB554">
        <v>3.7959996114628189E-6</v>
      </c>
      <c r="AC554">
        <v>-3.2352427478979377E-5</v>
      </c>
      <c r="AD554">
        <v>-1.300475233157461E-5</v>
      </c>
      <c r="AE554">
        <v>1.5411165148682126E-5</v>
      </c>
      <c r="AF554">
        <v>-6.3452607284120169E-5</v>
      </c>
      <c r="AG554">
        <v>4.7231880930369567E-5</v>
      </c>
      <c r="AH554">
        <v>2.1909042283492218E-5</v>
      </c>
      <c r="AI554">
        <v>7.6852834881420144E-5</v>
      </c>
      <c r="AJ554">
        <v>2.3787784474724183E-4</v>
      </c>
      <c r="AK554">
        <v>1.0409775997529681E-4</v>
      </c>
    </row>
    <row r="555" spans="1:37">
      <c r="A555" s="788">
        <v>44636</v>
      </c>
      <c r="B555">
        <v>2.3714916436512716E-5</v>
      </c>
      <c r="C555">
        <v>2.4267621806035775E-5</v>
      </c>
      <c r="D555">
        <v>2.4473279617951332E-5</v>
      </c>
      <c r="E555">
        <v>1.7844179738040109E-5</v>
      </c>
      <c r="F555">
        <v>1.7919186830059174E-5</v>
      </c>
      <c r="G555">
        <v>2.9328146254613331E-5</v>
      </c>
      <c r="H555">
        <v>2.8219289401208413E-5</v>
      </c>
      <c r="I555">
        <v>2.7303782585417479E-5</v>
      </c>
      <c r="J555">
        <v>2.1927103831927755E-5</v>
      </c>
      <c r="K555">
        <v>1.3123501132605498E-5</v>
      </c>
      <c r="L555">
        <v>1.3114256726032636E-5</v>
      </c>
      <c r="M555">
        <v>2.3918765576780743E-5</v>
      </c>
      <c r="N555">
        <v>1.6534344161249238E-5</v>
      </c>
      <c r="O555">
        <v>1.7208299639321468E-5</v>
      </c>
      <c r="P555">
        <v>1.599059626735766E-5</v>
      </c>
      <c r="Q555">
        <v>1.1852538836080839E-5</v>
      </c>
      <c r="R555">
        <v>2.2598771662914353E-5</v>
      </c>
      <c r="S555">
        <v>2.3003365291727198E-5</v>
      </c>
      <c r="T555">
        <v>2.3084060616577863E-5</v>
      </c>
      <c r="U555">
        <v>2.3164681794510149E-5</v>
      </c>
      <c r="V555">
        <v>7.3528564177443032E-6</v>
      </c>
      <c r="W555">
        <v>2.0985509651434421E-5</v>
      </c>
      <c r="X555">
        <v>2.1022164059432136E-5</v>
      </c>
      <c r="Y555">
        <v>8.4586447646750607E-6</v>
      </c>
      <c r="Z555">
        <v>8.4586447646750607E-6</v>
      </c>
      <c r="AA555">
        <v>3.7041161347173278E-6</v>
      </c>
      <c r="AB555">
        <v>3.7959996114628189E-6</v>
      </c>
      <c r="AC555">
        <v>1.2513499776026227E-4</v>
      </c>
      <c r="AD555">
        <v>7.6318003431719024E-6</v>
      </c>
      <c r="AE555">
        <v>1.3239913268578985E-4</v>
      </c>
      <c r="AF555">
        <v>1.2083013012553213E-4</v>
      </c>
      <c r="AG555">
        <v>-4.3073956630449442E-5</v>
      </c>
      <c r="AH555">
        <v>-1.1057721366104501E-5</v>
      </c>
      <c r="AI555">
        <v>2.2983750860218423E-4</v>
      </c>
      <c r="AJ555">
        <v>3.7644099856575799E-4</v>
      </c>
      <c r="AK555">
        <v>1.1626314265805848E-4</v>
      </c>
    </row>
    <row r="556" spans="1:37">
      <c r="A556" s="788">
        <v>44637</v>
      </c>
      <c r="B556">
        <v>2.582364865485761E-5</v>
      </c>
      <c r="C556">
        <v>2.6425500628927469E-5</v>
      </c>
      <c r="D556">
        <v>2.6649445549511597E-5</v>
      </c>
      <c r="E556">
        <v>1.9215799283065848E-5</v>
      </c>
      <c r="F556">
        <v>1.9290809053032373E-5</v>
      </c>
      <c r="G556">
        <v>3.1352269713082137E-5</v>
      </c>
      <c r="H556">
        <v>2.2477738856062502E-5</v>
      </c>
      <c r="I556">
        <v>3.7545113890585921E-5</v>
      </c>
      <c r="J556">
        <v>1.8669959676418557E-5</v>
      </c>
      <c r="K556">
        <v>1.0176266536268487E-5</v>
      </c>
      <c r="L556">
        <v>8.8061947006337961E-6</v>
      </c>
      <c r="M556">
        <v>6.1231756986444454E-6</v>
      </c>
      <c r="N556">
        <v>1.403302958088375E-5</v>
      </c>
      <c r="O556">
        <v>1.6456544194461744E-5</v>
      </c>
      <c r="P556">
        <v>1.7133652557809855E-5</v>
      </c>
      <c r="Q556">
        <v>1.2562006073565614E-5</v>
      </c>
      <c r="R556">
        <v>2.2598771662914353E-5</v>
      </c>
      <c r="S556">
        <v>2.3003365291727198E-5</v>
      </c>
      <c r="T556">
        <v>2.3084060616577863E-5</v>
      </c>
      <c r="U556">
        <v>2.3164681794510149E-5</v>
      </c>
      <c r="V556">
        <v>9.3590319811885718E-5</v>
      </c>
      <c r="W556">
        <v>2.0985509651434421E-5</v>
      </c>
      <c r="X556">
        <v>2.1022164059432136E-5</v>
      </c>
      <c r="Y556">
        <v>8.4586447646750607E-6</v>
      </c>
      <c r="Z556">
        <v>8.4586447646750607E-6</v>
      </c>
      <c r="AA556">
        <v>3.7041161347173278E-6</v>
      </c>
      <c r="AB556">
        <v>3.7959996114628189E-6</v>
      </c>
      <c r="AC556">
        <v>1.9434730444777283E-4</v>
      </c>
      <c r="AD556">
        <v>1.6201222772216917E-4</v>
      </c>
      <c r="AE556">
        <v>-1.3220828618959457E-5</v>
      </c>
      <c r="AF556">
        <v>-1.9742176220774455E-5</v>
      </c>
      <c r="AG556">
        <v>3.8612740119794433E-5</v>
      </c>
      <c r="AH556">
        <v>3.421069587670189E-6</v>
      </c>
      <c r="AI556">
        <v>1.1817161566889612E-4</v>
      </c>
      <c r="AJ556">
        <v>2.5008289407120189E-4</v>
      </c>
      <c r="AK556">
        <v>3.7803629723034416E-5</v>
      </c>
    </row>
    <row r="557" spans="1:37">
      <c r="A557" s="788">
        <v>44638</v>
      </c>
      <c r="B557">
        <v>2.582364865485761E-5</v>
      </c>
      <c r="C557">
        <v>2.6425500628927469E-5</v>
      </c>
      <c r="D557">
        <v>2.6649445549511597E-5</v>
      </c>
      <c r="E557">
        <v>1.9215799283065848E-5</v>
      </c>
      <c r="F557">
        <v>1.9290809053032373E-5</v>
      </c>
      <c r="G557">
        <v>3.1614888900890035E-5</v>
      </c>
      <c r="H557">
        <v>2.6462385072807135E-5</v>
      </c>
      <c r="I557">
        <v>2.6929792705111309E-5</v>
      </c>
      <c r="J557">
        <v>2.5056860658514782E-5</v>
      </c>
      <c r="K557">
        <v>1.0749593728638729E-5</v>
      </c>
      <c r="L557">
        <v>1.0379213801519427E-5</v>
      </c>
      <c r="M557">
        <v>1.1796331648230307E-5</v>
      </c>
      <c r="N557">
        <v>1.449518692436982E-5</v>
      </c>
      <c r="O557">
        <v>1.838193351981232E-5</v>
      </c>
      <c r="P557">
        <v>1.7133652557809855E-5</v>
      </c>
      <c r="Q557">
        <v>1.4855346010307358E-5</v>
      </c>
      <c r="R557">
        <v>2.2598771662914353E-5</v>
      </c>
      <c r="S557">
        <v>2.3003365291727198E-5</v>
      </c>
      <c r="T557">
        <v>2.3084060616577863E-5</v>
      </c>
      <c r="U557">
        <v>2.3164681794510149E-5</v>
      </c>
      <c r="V557">
        <v>1.1339259155774696E-4</v>
      </c>
      <c r="W557">
        <v>2.0985509651434421E-5</v>
      </c>
      <c r="X557">
        <v>2.1022164059432136E-5</v>
      </c>
      <c r="Y557">
        <v>8.4586447646750607E-6</v>
      </c>
      <c r="Z557">
        <v>8.4586447646750607E-6</v>
      </c>
      <c r="AA557">
        <v>3.7041161347173278E-6</v>
      </c>
      <c r="AB557">
        <v>3.7959996114628189E-6</v>
      </c>
      <c r="AC557">
        <v>7.5568430925093696E-5</v>
      </c>
      <c r="AD557">
        <v>1.6933603817994582E-4</v>
      </c>
      <c r="AE557">
        <v>5.8687201570761793E-5</v>
      </c>
      <c r="AF557">
        <v>3.2665691346295268E-5</v>
      </c>
      <c r="AG557">
        <v>1.9176165759786645E-5</v>
      </c>
      <c r="AH557">
        <v>1.2630636278563313E-5</v>
      </c>
      <c r="AI557">
        <v>2.3924166665632908E-4</v>
      </c>
      <c r="AJ557">
        <v>2.8659274791987269E-4</v>
      </c>
      <c r="AK557">
        <v>9.638055094967291E-5</v>
      </c>
    </row>
    <row r="558" spans="1:37">
      <c r="A558" s="788">
        <v>44641</v>
      </c>
      <c r="B558">
        <v>2.582364865485761E-5</v>
      </c>
      <c r="C558">
        <v>2.6425500628927469E-5</v>
      </c>
      <c r="D558">
        <v>2.6649445549511597E-5</v>
      </c>
      <c r="E558">
        <v>1.9215799283065848E-5</v>
      </c>
      <c r="F558">
        <v>1.9290809053032373E-5</v>
      </c>
      <c r="G558">
        <v>3.0930211583836352E-5</v>
      </c>
      <c r="H558">
        <v>2.5825046066660206E-5</v>
      </c>
      <c r="I558">
        <v>2.9517358977439299E-5</v>
      </c>
      <c r="J558">
        <v>1.498420307996753E-5</v>
      </c>
      <c r="K558">
        <v>1.0881493975603008E-5</v>
      </c>
      <c r="L558">
        <v>-1.1943994465468678E-6</v>
      </c>
      <c r="M558">
        <v>6.3022295032055812E-6</v>
      </c>
      <c r="N558">
        <v>1.1330866970092757E-5</v>
      </c>
      <c r="O558">
        <v>1.8347399042106361E-5</v>
      </c>
      <c r="P558">
        <v>1.7133652557809855E-5</v>
      </c>
      <c r="Q558">
        <v>1.9371071221399917E-5</v>
      </c>
      <c r="R558">
        <v>2.2598771662914353E-5</v>
      </c>
      <c r="S558">
        <v>2.3003365291727198E-5</v>
      </c>
      <c r="T558">
        <v>2.3084060616577863E-5</v>
      </c>
      <c r="U558">
        <v>2.3164681794510149E-5</v>
      </c>
      <c r="V558">
        <v>2.23159784671223E-5</v>
      </c>
      <c r="W558">
        <v>2.0985509651434421E-5</v>
      </c>
      <c r="X558">
        <v>2.1022164059432136E-5</v>
      </c>
      <c r="Y558">
        <v>8.4586447646750607E-6</v>
      </c>
      <c r="Z558">
        <v>8.4586447646750607E-6</v>
      </c>
      <c r="AA558">
        <v>3.7041161347173278E-6</v>
      </c>
      <c r="AB558">
        <v>3.7959996114628189E-6</v>
      </c>
      <c r="AC558">
        <v>2.6710900434571142E-4</v>
      </c>
      <c r="AD558">
        <v>2.356845002123853E-4</v>
      </c>
      <c r="AE558">
        <v>1.8437118950240806E-4</v>
      </c>
      <c r="AF558">
        <v>2.4082575140998432E-4</v>
      </c>
      <c r="AG558">
        <v>8.7304054233383619E-6</v>
      </c>
      <c r="AH558">
        <v>-9.1249108835245178E-6</v>
      </c>
      <c r="AI558">
        <v>-1.7313638524371067E-5</v>
      </c>
      <c r="AJ558">
        <v>1.3247655977322582E-4</v>
      </c>
      <c r="AK558">
        <v>-9.2639178710102183E-6</v>
      </c>
    </row>
    <row r="559" spans="1:37">
      <c r="A559" s="788">
        <v>44642</v>
      </c>
      <c r="B559">
        <v>2.582364865485761E-5</v>
      </c>
      <c r="C559">
        <v>2.6425500628927469E-5</v>
      </c>
      <c r="D559">
        <v>2.6649445549511597E-5</v>
      </c>
      <c r="E559">
        <v>1.9215799283065848E-5</v>
      </c>
      <c r="F559">
        <v>1.9290809053032373E-5</v>
      </c>
      <c r="G559">
        <v>3.1368656899203986E-5</v>
      </c>
      <c r="H559">
        <v>2.8168891841316677E-5</v>
      </c>
      <c r="I559">
        <v>2.7688420956158664E-5</v>
      </c>
      <c r="J559">
        <v>1.4683588110807478E-5</v>
      </c>
      <c r="K559">
        <v>1.1160067882110525E-5</v>
      </c>
      <c r="L559">
        <v>5.2444716478703411E-7</v>
      </c>
      <c r="M559">
        <v>1.3517819106095886E-5</v>
      </c>
      <c r="N559">
        <v>1.2603087199266839E-5</v>
      </c>
      <c r="O559">
        <v>1.828678683313001E-5</v>
      </c>
      <c r="P559">
        <v>1.7133652557809855E-5</v>
      </c>
      <c r="Q559">
        <v>1.2617715210247127E-5</v>
      </c>
      <c r="R559">
        <v>2.2598771662914353E-5</v>
      </c>
      <c r="S559">
        <v>2.3003365291727198E-5</v>
      </c>
      <c r="T559">
        <v>2.3084060616577863E-5</v>
      </c>
      <c r="U559">
        <v>2.3164681794510149E-5</v>
      </c>
      <c r="V559">
        <v>8.9720607988931893E-5</v>
      </c>
      <c r="W559">
        <v>2.0985509651434421E-5</v>
      </c>
      <c r="X559">
        <v>2.1022164059432136E-5</v>
      </c>
      <c r="Y559">
        <v>8.4586447646750607E-6</v>
      </c>
      <c r="Z559">
        <v>8.4586447646750607E-6</v>
      </c>
      <c r="AA559">
        <v>3.7041161347173278E-6</v>
      </c>
      <c r="AB559">
        <v>3.7959996114628189E-6</v>
      </c>
      <c r="AC559">
        <v>2.1132488469582935E-5</v>
      </c>
      <c r="AD559">
        <v>2.7813212510589548E-4</v>
      </c>
      <c r="AE559">
        <v>3.8049183620958439E-5</v>
      </c>
      <c r="AF559">
        <v>5.1644184745447411E-5</v>
      </c>
      <c r="AG559">
        <v>1.0242215090738859E-5</v>
      </c>
      <c r="AH559">
        <v>2.7738106483670146E-5</v>
      </c>
      <c r="AI559">
        <v>1.7687821765549172E-4</v>
      </c>
      <c r="AJ559">
        <v>3.9791893678041147E-4</v>
      </c>
      <c r="AK559">
        <v>5.281502070074273E-5</v>
      </c>
    </row>
    <row r="560" spans="1:37">
      <c r="A560" s="788">
        <v>44643</v>
      </c>
      <c r="B560">
        <v>2.582364865485761E-5</v>
      </c>
      <c r="C560">
        <v>2.6425500628927469E-5</v>
      </c>
      <c r="D560">
        <v>2.6649445549511597E-5</v>
      </c>
      <c r="E560">
        <v>1.9215799283065848E-5</v>
      </c>
      <c r="F560">
        <v>1.9290809053032373E-5</v>
      </c>
      <c r="G560">
        <v>3.1506232422188422E-5</v>
      </c>
      <c r="H560">
        <v>2.6809826799818382E-5</v>
      </c>
      <c r="I560">
        <v>2.8645590634076255E-5</v>
      </c>
      <c r="J560">
        <v>1.0404485481490155E-5</v>
      </c>
      <c r="K560">
        <v>1.1773773572082292E-5</v>
      </c>
      <c r="L560">
        <v>9.5511645339854577E-6</v>
      </c>
      <c r="M560">
        <v>1.8674514504482432E-5</v>
      </c>
      <c r="N560">
        <v>1.3765227059093378E-5</v>
      </c>
      <c r="O560">
        <v>1.8184930757819017E-5</v>
      </c>
      <c r="P560">
        <v>1.7133652557809855E-5</v>
      </c>
      <c r="Q560">
        <v>1.3373855699690297E-5</v>
      </c>
      <c r="R560">
        <v>2.2598771662914353E-5</v>
      </c>
      <c r="S560">
        <v>2.3003365291727198E-5</v>
      </c>
      <c r="T560">
        <v>2.3084060616577863E-5</v>
      </c>
      <c r="U560">
        <v>2.3164681794510149E-5</v>
      </c>
      <c r="V560">
        <v>8.0599912170626459E-5</v>
      </c>
      <c r="W560">
        <v>2.0985509651434421E-5</v>
      </c>
      <c r="X560">
        <v>2.1022164059432136E-5</v>
      </c>
      <c r="Y560">
        <v>8.4586447646750607E-6</v>
      </c>
      <c r="Z560">
        <v>8.4586447646750607E-6</v>
      </c>
      <c r="AA560">
        <v>3.7041161347173278E-6</v>
      </c>
      <c r="AB560">
        <v>3.7959996114628189E-6</v>
      </c>
      <c r="AC560">
        <v>1.2960513912119165E-4</v>
      </c>
      <c r="AD560">
        <v>9.0853964345738455E-5</v>
      </c>
      <c r="AE560">
        <v>-2.1859373680671593E-5</v>
      </c>
      <c r="AF560">
        <v>2.8163366383282542E-6</v>
      </c>
      <c r="AG560">
        <v>1.0270963235514686E-5</v>
      </c>
      <c r="AH560">
        <v>2.77825249334418E-5</v>
      </c>
      <c r="AI560">
        <v>4.8610650700173787E-5</v>
      </c>
      <c r="AJ560">
        <v>1.9189429997973353E-5</v>
      </c>
      <c r="AK560">
        <v>-5.3263772636198972E-5</v>
      </c>
    </row>
    <row r="561" spans="1:37">
      <c r="A561" s="788">
        <v>44644</v>
      </c>
      <c r="B561">
        <v>2.582364865485761E-5</v>
      </c>
      <c r="C561">
        <v>2.6425500628927469E-5</v>
      </c>
      <c r="D561">
        <v>2.6649445549511597E-5</v>
      </c>
      <c r="E561">
        <v>1.9215799283065848E-5</v>
      </c>
      <c r="F561">
        <v>1.9290809053032373E-5</v>
      </c>
      <c r="G561">
        <v>3.0737715432323397E-5</v>
      </c>
      <c r="H561">
        <v>3.1407651479652539E-5</v>
      </c>
      <c r="I561">
        <v>2.7776285340151219E-5</v>
      </c>
      <c r="J561">
        <v>1.6139224000085051E-5</v>
      </c>
      <c r="K561">
        <v>1.5729572649428292E-5</v>
      </c>
      <c r="L561">
        <v>1.2999032845880265E-5</v>
      </c>
      <c r="M561">
        <v>3.5617037118805684E-5</v>
      </c>
      <c r="N561">
        <v>1.7820029745837475E-5</v>
      </c>
      <c r="O561">
        <v>1.8655629703083321E-5</v>
      </c>
      <c r="P561">
        <v>1.7133652557809855E-5</v>
      </c>
      <c r="Q561">
        <v>8.4589390685536608E-6</v>
      </c>
      <c r="R561">
        <v>2.2598771662914353E-5</v>
      </c>
      <c r="S561">
        <v>2.3003365291727198E-5</v>
      </c>
      <c r="T561">
        <v>2.3084060616577863E-5</v>
      </c>
      <c r="U561">
        <v>2.3164681794510149E-5</v>
      </c>
      <c r="V561">
        <v>2.6932680376006915E-4</v>
      </c>
      <c r="W561">
        <v>2.0985509651434421E-5</v>
      </c>
      <c r="X561">
        <v>2.1022164059432136E-5</v>
      </c>
      <c r="Y561">
        <v>8.4586447646750607E-6</v>
      </c>
      <c r="Z561">
        <v>8.4586447646750607E-6</v>
      </c>
      <c r="AA561">
        <v>3.7041161347173278E-6</v>
      </c>
      <c r="AB561">
        <v>3.7959996114628189E-6</v>
      </c>
      <c r="AC561">
        <v>-4.1247245413594814E-5</v>
      </c>
      <c r="AD561">
        <v>3.1786385380963567E-4</v>
      </c>
      <c r="AE561">
        <v>4.3110456536271663E-5</v>
      </c>
      <c r="AF561">
        <v>5.1854454223182472E-5</v>
      </c>
      <c r="AG561">
        <v>-1.9469952413693202E-5</v>
      </c>
      <c r="AH561">
        <v>2.5444113858084096E-5</v>
      </c>
      <c r="AI561">
        <v>1.9211595498940469E-4</v>
      </c>
      <c r="AJ561">
        <v>3.7108372639825808E-4</v>
      </c>
      <c r="AK561">
        <v>6.1453606777355231E-5</v>
      </c>
    </row>
    <row r="562" spans="1:37">
      <c r="A562" s="788">
        <v>44645</v>
      </c>
      <c r="B562">
        <v>2.582364865485761E-5</v>
      </c>
      <c r="C562">
        <v>2.6425500628927469E-5</v>
      </c>
      <c r="D562">
        <v>2.6649445549511597E-5</v>
      </c>
      <c r="E562">
        <v>1.9215799283065848E-5</v>
      </c>
      <c r="F562">
        <v>1.9290809053032373E-5</v>
      </c>
      <c r="G562">
        <v>3.1390727317372577E-5</v>
      </c>
      <c r="H562">
        <v>2.7166732219161816E-5</v>
      </c>
      <c r="I562">
        <v>2.9297373725037798E-5</v>
      </c>
      <c r="J562">
        <v>1.8204740587145809E-5</v>
      </c>
      <c r="K562">
        <v>1.1048973363500637E-5</v>
      </c>
      <c r="L562">
        <v>2.1115113881808159E-5</v>
      </c>
      <c r="M562">
        <v>1.1893935742330087E-5</v>
      </c>
      <c r="N562">
        <v>1.6176675438430266E-5</v>
      </c>
      <c r="O562">
        <v>1.8652406323433013E-5</v>
      </c>
      <c r="P562">
        <v>1.7133652557809855E-5</v>
      </c>
      <c r="Q562">
        <v>1.5080119637623569E-5</v>
      </c>
      <c r="R562">
        <v>2.2598771662914353E-5</v>
      </c>
      <c r="S562">
        <v>2.3003365291727198E-5</v>
      </c>
      <c r="T562">
        <v>2.3084060616577863E-5</v>
      </c>
      <c r="U562">
        <v>2.3164681794510149E-5</v>
      </c>
      <c r="V562">
        <v>1.2601006435992491E-4</v>
      </c>
      <c r="W562">
        <v>2.0985509651434421E-5</v>
      </c>
      <c r="X562">
        <v>2.1022164059432136E-5</v>
      </c>
      <c r="Y562">
        <v>8.4586447646750607E-6</v>
      </c>
      <c r="Z562">
        <v>8.4586447646750607E-6</v>
      </c>
      <c r="AA562">
        <v>3.7041161347173278E-6</v>
      </c>
      <c r="AB562">
        <v>3.7959996114628189E-6</v>
      </c>
      <c r="AC562">
        <v>9.7245091722319987E-5</v>
      </c>
      <c r="AD562">
        <v>2.5501009487534642E-4</v>
      </c>
      <c r="AE562">
        <v>1.4340182992564343E-4</v>
      </c>
      <c r="AF562">
        <v>2.0607238852828337E-4</v>
      </c>
      <c r="AG562">
        <v>-8.1818541868350356E-6</v>
      </c>
      <c r="AH562">
        <v>1.7768014952628254E-5</v>
      </c>
      <c r="AI562">
        <v>6.1791453843278448E-5</v>
      </c>
      <c r="AJ562">
        <v>3.914398595598334E-4</v>
      </c>
      <c r="AK562">
        <v>3.5418960491334639E-5</v>
      </c>
    </row>
    <row r="563" spans="1:37">
      <c r="A563" s="788">
        <v>44648</v>
      </c>
      <c r="B563">
        <v>2.582364865485761E-5</v>
      </c>
      <c r="C563">
        <v>2.6425500628927469E-5</v>
      </c>
      <c r="D563">
        <v>2.6649445549511597E-5</v>
      </c>
      <c r="E563">
        <v>1.9215799283065848E-5</v>
      </c>
      <c r="F563">
        <v>1.9290809053032373E-5</v>
      </c>
      <c r="G563">
        <v>3.1805214976330375E-5</v>
      </c>
      <c r="H563">
        <v>2.6818099285196695E-5</v>
      </c>
      <c r="I563">
        <v>2.9990117292494743E-5</v>
      </c>
      <c r="J563">
        <v>1.6117345922867799E-5</v>
      </c>
      <c r="K563">
        <v>1.4770972154354922E-5</v>
      </c>
      <c r="L563">
        <v>1.8918064109800528E-5</v>
      </c>
      <c r="M563">
        <v>1.13516636220254E-5</v>
      </c>
      <c r="N563">
        <v>1.2282997470123292E-5</v>
      </c>
      <c r="O563">
        <v>1.9499658001095099E-5</v>
      </c>
      <c r="P563">
        <v>1.7133652557809855E-5</v>
      </c>
      <c r="Q563">
        <v>1.9366388262319844E-5</v>
      </c>
      <c r="R563">
        <v>2.2598771662914353E-5</v>
      </c>
      <c r="S563">
        <v>2.3003365291727198E-5</v>
      </c>
      <c r="T563">
        <v>2.3084060616577863E-5</v>
      </c>
      <c r="U563">
        <v>2.3164681794510149E-5</v>
      </c>
      <c r="V563">
        <v>-1.3368637892859248E-5</v>
      </c>
      <c r="W563">
        <v>2.0985509651434421E-5</v>
      </c>
      <c r="X563">
        <v>2.1022164059432136E-5</v>
      </c>
      <c r="Y563">
        <v>8.4586447646750607E-6</v>
      </c>
      <c r="Z563">
        <v>8.4586447646750607E-6</v>
      </c>
      <c r="AA563">
        <v>3.7041161347173278E-6</v>
      </c>
      <c r="AB563">
        <v>3.7959996114628189E-6</v>
      </c>
      <c r="AC563">
        <v>-1.106340717067722E-4</v>
      </c>
      <c r="AD563">
        <v>2.6087485204395745E-5</v>
      </c>
      <c r="AE563">
        <v>-1.2466912708453128E-6</v>
      </c>
      <c r="AF563">
        <v>2.6582917583872769E-5</v>
      </c>
      <c r="AG563">
        <v>6.3271845376133843E-7</v>
      </c>
      <c r="AH563">
        <v>-2.0919882671933677E-5</v>
      </c>
      <c r="AI563">
        <v>-4.9454047587804693E-5</v>
      </c>
      <c r="AJ563">
        <v>-3.5379340200608625E-5</v>
      </c>
      <c r="AK563">
        <v>2.569941645308549E-5</v>
      </c>
    </row>
    <row r="564" spans="1:37">
      <c r="A564" s="788">
        <v>44649</v>
      </c>
      <c r="B564">
        <v>2.582364865485761E-5</v>
      </c>
      <c r="C564">
        <v>2.6425500628927469E-5</v>
      </c>
      <c r="D564">
        <v>2.6649445549511597E-5</v>
      </c>
      <c r="E564">
        <v>1.9215799283065848E-5</v>
      </c>
      <c r="F564">
        <v>1.9290809053032373E-5</v>
      </c>
      <c r="G564">
        <v>2.8617824818113035E-5</v>
      </c>
      <c r="H564">
        <v>3.0306173674073021E-5</v>
      </c>
      <c r="I564">
        <v>2.9216000351628678E-5</v>
      </c>
      <c r="J564">
        <v>2.051181518905878E-5</v>
      </c>
      <c r="K564">
        <v>1.5662221234106257E-5</v>
      </c>
      <c r="L564">
        <v>2.6004073145793429E-5</v>
      </c>
      <c r="M564">
        <v>2.745337078325747E-5</v>
      </c>
      <c r="N564">
        <v>1.1179007857424495E-5</v>
      </c>
      <c r="O564">
        <v>1.9053630750470065E-5</v>
      </c>
      <c r="P564">
        <v>1.7133652557809855E-5</v>
      </c>
      <c r="Q564">
        <v>1.4950741532764767E-5</v>
      </c>
      <c r="R564">
        <v>2.2598771662914353E-5</v>
      </c>
      <c r="S564">
        <v>2.3003365291727198E-5</v>
      </c>
      <c r="T564">
        <v>2.3084060616577863E-5</v>
      </c>
      <c r="U564">
        <v>2.3164681794510149E-5</v>
      </c>
      <c r="V564">
        <v>-3.1122582379191636E-5</v>
      </c>
      <c r="W564">
        <v>2.0985509651434421E-5</v>
      </c>
      <c r="X564">
        <v>2.1022164059432136E-5</v>
      </c>
      <c r="Y564">
        <v>8.4586447646750607E-6</v>
      </c>
      <c r="Z564">
        <v>8.4586447646750607E-6</v>
      </c>
      <c r="AA564">
        <v>3.7041161347173278E-6</v>
      </c>
      <c r="AB564">
        <v>3.7959996114628189E-6</v>
      </c>
      <c r="AC564">
        <v>-8.5208418828069965E-5</v>
      </c>
      <c r="AD564">
        <v>-1.6059040114184132E-4</v>
      </c>
      <c r="AE564">
        <v>-4.5493349280553712E-5</v>
      </c>
      <c r="AF564">
        <v>4.8448495201969257E-6</v>
      </c>
      <c r="AG564">
        <v>-9.1882909364726646E-6</v>
      </c>
      <c r="AH564">
        <v>2.3742060334217552E-5</v>
      </c>
      <c r="AI564">
        <v>1.5931670113489282E-4</v>
      </c>
      <c r="AJ564">
        <v>1.1972359137619738E-4</v>
      </c>
      <c r="AK564">
        <v>6.4858629655906158E-5</v>
      </c>
    </row>
    <row r="565" spans="1:37">
      <c r="A565" s="788">
        <v>44650</v>
      </c>
      <c r="B565">
        <v>2.582364865485761E-5</v>
      </c>
      <c r="C565">
        <v>2.6425500628927469E-5</v>
      </c>
      <c r="D565">
        <v>2.6649445549511597E-5</v>
      </c>
      <c r="E565">
        <v>1.9215799283065848E-5</v>
      </c>
      <c r="F565">
        <v>1.9290809053032373E-5</v>
      </c>
      <c r="G565">
        <v>3.1690444595270148E-5</v>
      </c>
      <c r="H565">
        <v>1.5816104502107464E-5</v>
      </c>
      <c r="I565">
        <v>3.3195235169402794E-5</v>
      </c>
      <c r="J565">
        <v>1.9878247485360135E-5</v>
      </c>
      <c r="K565">
        <v>1.2913170608976543E-5</v>
      </c>
      <c r="L565">
        <v>1.6145927162745012E-5</v>
      </c>
      <c r="M565">
        <v>1.1733578495562825E-5</v>
      </c>
      <c r="N565">
        <v>1.0292433832495363E-5</v>
      </c>
      <c r="O565">
        <v>1.8902983524220931E-5</v>
      </c>
      <c r="P565">
        <v>1.7133652557809855E-5</v>
      </c>
      <c r="Q565">
        <v>1.4325142474547193E-5</v>
      </c>
      <c r="R565">
        <v>2.2598771662914353E-5</v>
      </c>
      <c r="S565">
        <v>2.3003365291727198E-5</v>
      </c>
      <c r="T565">
        <v>2.3084060616577863E-5</v>
      </c>
      <c r="U565">
        <v>2.3164681794510149E-5</v>
      </c>
      <c r="V565">
        <v>-5.4404609522078266E-5</v>
      </c>
      <c r="W565">
        <v>2.0985509651434421E-5</v>
      </c>
      <c r="X565">
        <v>2.1022164059432136E-5</v>
      </c>
      <c r="Y565">
        <v>8.4586447646750607E-6</v>
      </c>
      <c r="Z565">
        <v>8.4586447646750607E-6</v>
      </c>
      <c r="AA565">
        <v>3.7041161347173278E-6</v>
      </c>
      <c r="AB565">
        <v>3.7959996114628189E-6</v>
      </c>
      <c r="AC565">
        <v>1.473536855612523E-4</v>
      </c>
      <c r="AD565">
        <v>-1.0631765614115552E-4</v>
      </c>
      <c r="AE565">
        <v>-6.1687144725791621E-5</v>
      </c>
      <c r="AF565">
        <v>-3.5611941674898453E-5</v>
      </c>
      <c r="AG565">
        <v>-8.0105259813545433E-6</v>
      </c>
      <c r="AH565">
        <v>-1.4414598286379699E-5</v>
      </c>
      <c r="AI565">
        <v>-9.7199888647543371E-5</v>
      </c>
      <c r="AJ565">
        <v>-1.51440125255789E-4</v>
      </c>
      <c r="AK565">
        <v>-2.9546827960103552E-5</v>
      </c>
    </row>
    <row r="566" spans="1:37">
      <c r="A566" s="788">
        <v>44651</v>
      </c>
      <c r="B566">
        <v>2.582364865485761E-5</v>
      </c>
      <c r="C566">
        <v>2.6425500628927469E-5</v>
      </c>
      <c r="D566">
        <v>2.6649445549511597E-5</v>
      </c>
      <c r="E566">
        <v>1.9215799283065848E-5</v>
      </c>
      <c r="F566">
        <v>1.9290809053032373E-5</v>
      </c>
      <c r="G566">
        <v>3.192892664984015E-5</v>
      </c>
      <c r="H566">
        <v>3.0425664833542498E-5</v>
      </c>
      <c r="I566">
        <v>2.8895279952590156E-5</v>
      </c>
      <c r="J566">
        <v>1.5137893951231263E-5</v>
      </c>
      <c r="K566">
        <v>9.7818898525019902E-6</v>
      </c>
      <c r="L566">
        <v>1.4114784384247515E-5</v>
      </c>
      <c r="M566">
        <v>1.374559063752372E-5</v>
      </c>
      <c r="N566">
        <v>1.7001771252034814E-5</v>
      </c>
      <c r="O566">
        <v>1.8899782659559605E-5</v>
      </c>
      <c r="P566">
        <v>1.7133652557809855E-5</v>
      </c>
      <c r="Q566">
        <v>1.562924496142415E-5</v>
      </c>
      <c r="R566">
        <v>2.2598771662914353E-5</v>
      </c>
      <c r="S566">
        <v>2.3003365291727198E-5</v>
      </c>
      <c r="T566">
        <v>2.3084060616577863E-5</v>
      </c>
      <c r="U566">
        <v>2.3164681794510149E-5</v>
      </c>
      <c r="V566">
        <v>1.1911506849832333E-5</v>
      </c>
      <c r="W566">
        <v>2.0985509651434421E-5</v>
      </c>
      <c r="X566">
        <v>2.1022164059432136E-5</v>
      </c>
      <c r="Y566">
        <v>8.4586447646750607E-6</v>
      </c>
      <c r="Z566">
        <v>8.4586447646750607E-6</v>
      </c>
      <c r="AA566">
        <v>3.7041161347173278E-6</v>
      </c>
      <c r="AB566">
        <v>3.7959996114628189E-6</v>
      </c>
      <c r="AC566">
        <v>-4.7590191687785223E-5</v>
      </c>
      <c r="AD566">
        <v>-7.3656317993314746E-5</v>
      </c>
      <c r="AE566">
        <v>-9.7333961680684533E-6</v>
      </c>
      <c r="AF566">
        <v>-1.0536719361725622E-5</v>
      </c>
      <c r="AG566">
        <v>-2.7191766745537914E-6</v>
      </c>
      <c r="AH566">
        <v>-5.5277638231732153E-6</v>
      </c>
      <c r="AI566">
        <v>-6.2302717693093487E-5</v>
      </c>
      <c r="AJ566">
        <v>2.1949639956151402E-4</v>
      </c>
      <c r="AK566">
        <v>-5.8717550814230693E-5</v>
      </c>
    </row>
    <row r="567" spans="1:37">
      <c r="A567" s="788">
        <v>44652</v>
      </c>
      <c r="B567">
        <v>2.582364865485761E-5</v>
      </c>
      <c r="C567">
        <v>2.6425500628927469E-5</v>
      </c>
      <c r="D567">
        <v>2.6649445549511597E-5</v>
      </c>
      <c r="E567">
        <v>1.9215799283065848E-5</v>
      </c>
      <c r="F567">
        <v>1.9290809053032373E-5</v>
      </c>
      <c r="G567">
        <v>3.0947655515390694E-5</v>
      </c>
      <c r="H567">
        <v>2.657847084000764E-5</v>
      </c>
      <c r="I567">
        <v>3.1108044780791035E-5</v>
      </c>
      <c r="J567">
        <v>1.4331398236396354E-5</v>
      </c>
      <c r="K567">
        <v>1.5179120873739294E-5</v>
      </c>
      <c r="L567">
        <v>5.2712179038223901E-6</v>
      </c>
      <c r="M567">
        <v>1.9547906601718524E-5</v>
      </c>
      <c r="N567">
        <v>1.3835945647207383E-5</v>
      </c>
      <c r="O567">
        <v>1.8973376440818868E-5</v>
      </c>
      <c r="P567">
        <v>1.7133652557809855E-5</v>
      </c>
      <c r="Q567">
        <v>1.4772965254501003E-5</v>
      </c>
      <c r="R567">
        <v>1.8733768406079768E-5</v>
      </c>
      <c r="S567">
        <v>1.9138291028025557E-5</v>
      </c>
      <c r="T567">
        <v>1.9218972190709672E-5</v>
      </c>
      <c r="U567">
        <v>1.9299579219488995E-5</v>
      </c>
      <c r="V567">
        <v>1.6049378318355024E-4</v>
      </c>
      <c r="W567">
        <v>1.7471792900645155E-5</v>
      </c>
      <c r="X567">
        <v>1.7508440875735332E-5</v>
      </c>
      <c r="Y567">
        <v>8.4586447646750607E-6</v>
      </c>
      <c r="Z567">
        <v>8.4586447646750607E-6</v>
      </c>
      <c r="AA567">
        <v>3.7041161347173278E-6</v>
      </c>
      <c r="AB567">
        <v>3.7959996114628189E-6</v>
      </c>
      <c r="AC567">
        <v>8.4017349236281691E-5</v>
      </c>
      <c r="AD567">
        <v>2.5924182381623643E-4</v>
      </c>
      <c r="AE567">
        <v>9.9311557785758403E-5</v>
      </c>
      <c r="AF567">
        <v>1.5670457225979152E-4</v>
      </c>
      <c r="AG567">
        <v>4.8208344536775361E-5</v>
      </c>
      <c r="AH567">
        <v>1.2985149155511078E-5</v>
      </c>
      <c r="AI567">
        <v>2.0590159266606901E-4</v>
      </c>
      <c r="AJ567">
        <v>4.0218595977592475E-4</v>
      </c>
      <c r="AK567">
        <v>7.2377998204053995E-6</v>
      </c>
    </row>
    <row r="568" spans="1:37">
      <c r="A568" s="788">
        <v>44655</v>
      </c>
      <c r="B568">
        <v>2.582364865485761E-5</v>
      </c>
      <c r="C568">
        <v>2.6425500628927469E-5</v>
      </c>
      <c r="D568">
        <v>2.6649445549511597E-5</v>
      </c>
      <c r="E568">
        <v>1.9215799283065848E-5</v>
      </c>
      <c r="F568">
        <v>1.9290809053032373E-5</v>
      </c>
      <c r="G568">
        <v>3.1276895995191016E-5</v>
      </c>
      <c r="H568">
        <v>2.8911697759480147E-5</v>
      </c>
      <c r="I568">
        <v>2.9101418869559834E-5</v>
      </c>
      <c r="J568">
        <v>2.300442845167936E-5</v>
      </c>
      <c r="K568">
        <v>1.3175980035703105E-5</v>
      </c>
      <c r="L568">
        <v>6.9636475139361666E-6</v>
      </c>
      <c r="M568">
        <v>1.0517764601519276E-5</v>
      </c>
      <c r="N568">
        <v>1.2222860038093586E-5</v>
      </c>
      <c r="O568">
        <v>1.8966974849732311E-5</v>
      </c>
      <c r="P568">
        <v>1.7133652557809855E-5</v>
      </c>
      <c r="Q568">
        <v>2.012999904052748E-5</v>
      </c>
      <c r="R568">
        <v>1.8733768406079768E-5</v>
      </c>
      <c r="S568">
        <v>1.9138291028025557E-5</v>
      </c>
      <c r="T568">
        <v>1.9218972190709672E-5</v>
      </c>
      <c r="U568">
        <v>1.9299579219488995E-5</v>
      </c>
      <c r="V568">
        <v>4.2739720699820798E-5</v>
      </c>
      <c r="W568">
        <v>1.7471792900645155E-5</v>
      </c>
      <c r="X568">
        <v>1.7508440875735332E-5</v>
      </c>
      <c r="Y568">
        <v>8.4586447646750607E-6</v>
      </c>
      <c r="Z568">
        <v>8.4586447646750607E-6</v>
      </c>
      <c r="AA568">
        <v>3.7041161347173278E-6</v>
      </c>
      <c r="AB568">
        <v>3.7959996114628189E-6</v>
      </c>
      <c r="AC568">
        <v>7.38888304761709E-5</v>
      </c>
      <c r="AD568">
        <v>6.6365595893963519E-5</v>
      </c>
      <c r="AE568">
        <v>2.4165051919672334E-5</v>
      </c>
      <c r="AF568">
        <v>6.0105927081727245E-5</v>
      </c>
      <c r="AG568">
        <v>6.7842343426693928E-6</v>
      </c>
      <c r="AH568">
        <v>2.1506156535444631E-5</v>
      </c>
      <c r="AI568">
        <v>-2.9745521931345833E-6</v>
      </c>
      <c r="AJ568">
        <v>-1.5374763394304658E-5</v>
      </c>
      <c r="AK568">
        <v>3.9298338577553603E-5</v>
      </c>
    </row>
    <row r="569" spans="1:37">
      <c r="A569" s="788">
        <v>44656</v>
      </c>
      <c r="B569">
        <v>2.582364865485761E-5</v>
      </c>
      <c r="C569">
        <v>2.6425500628927469E-5</v>
      </c>
      <c r="D569">
        <v>2.6649445549511597E-5</v>
      </c>
      <c r="E569">
        <v>1.9215799283065848E-5</v>
      </c>
      <c r="F569">
        <v>1.9290809053032373E-5</v>
      </c>
      <c r="G569">
        <v>3.0032133854476229E-5</v>
      </c>
      <c r="H569">
        <v>3.0332484174833497E-5</v>
      </c>
      <c r="I569">
        <v>2.9073046945204337E-5</v>
      </c>
      <c r="J569">
        <v>1.7535376099459655E-5</v>
      </c>
      <c r="K569">
        <v>1.441098890079502E-5</v>
      </c>
      <c r="L569">
        <v>9.7111034891895545E-6</v>
      </c>
      <c r="M569">
        <v>1.0661361586801377E-5</v>
      </c>
      <c r="N569">
        <v>1.11239363536356E-5</v>
      </c>
      <c r="O569">
        <v>1.8966722005231417E-5</v>
      </c>
      <c r="P569">
        <v>1.7133652557809855E-5</v>
      </c>
      <c r="Q569">
        <v>1.6403939819298331E-5</v>
      </c>
      <c r="R569">
        <v>1.8733768406079768E-5</v>
      </c>
      <c r="S569">
        <v>1.9138291028025557E-5</v>
      </c>
      <c r="T569">
        <v>1.9218972190709672E-5</v>
      </c>
      <c r="U569">
        <v>1.9299579219488995E-5</v>
      </c>
      <c r="V569">
        <v>-7.52865859092804E-5</v>
      </c>
      <c r="W569">
        <v>1.7471792900645155E-5</v>
      </c>
      <c r="X569">
        <v>1.7508440875735332E-5</v>
      </c>
      <c r="Y569">
        <v>8.4586447646750607E-6</v>
      </c>
      <c r="Z569">
        <v>8.4586447646750607E-6</v>
      </c>
      <c r="AA569">
        <v>3.7041161347173278E-6</v>
      </c>
      <c r="AB569">
        <v>3.7959996114628189E-6</v>
      </c>
      <c r="AC569">
        <v>1.9232739055552452E-5</v>
      </c>
      <c r="AD569">
        <v>2.9718876543949338E-5</v>
      </c>
      <c r="AE569">
        <v>5.1728242565085575E-5</v>
      </c>
      <c r="AF569">
        <v>4.2386134764527131E-5</v>
      </c>
      <c r="AG569">
        <v>-2.9876225531688674E-6</v>
      </c>
      <c r="AH569">
        <v>-9.160464702599791E-5</v>
      </c>
      <c r="AI569">
        <v>-2.2926599041019901E-4</v>
      </c>
      <c r="AJ569">
        <v>-3.404793366769382E-4</v>
      </c>
      <c r="AK569">
        <v>-6.2351081606638046E-5</v>
      </c>
    </row>
    <row r="570" spans="1:37">
      <c r="A570" s="788">
        <v>44657</v>
      </c>
      <c r="B570">
        <v>2.582364865485761E-5</v>
      </c>
      <c r="C570">
        <v>2.6425500628927469E-5</v>
      </c>
      <c r="D570">
        <v>2.6649445549511597E-5</v>
      </c>
      <c r="E570">
        <v>1.9215799283065848E-5</v>
      </c>
      <c r="F570">
        <v>1.9290809053032373E-5</v>
      </c>
      <c r="G570">
        <v>2.8749679604899827E-5</v>
      </c>
      <c r="H570">
        <v>2.9360162248627829E-5</v>
      </c>
      <c r="I570">
        <v>2.6505070013227794E-5</v>
      </c>
      <c r="J570">
        <v>6.8618698639170368E-6</v>
      </c>
      <c r="K570">
        <v>1.674947649738101E-5</v>
      </c>
      <c r="L570">
        <v>1.0224724436255884E-5</v>
      </c>
      <c r="M570">
        <v>2.5942841301264253E-5</v>
      </c>
      <c r="N570">
        <v>1.2083837441497281E-5</v>
      </c>
      <c r="O570">
        <v>1.8873517938374108E-5</v>
      </c>
      <c r="P570">
        <v>1.7133652557809855E-5</v>
      </c>
      <c r="Q570">
        <v>1.6462305278196256E-5</v>
      </c>
      <c r="R570">
        <v>1.8733768406079768E-5</v>
      </c>
      <c r="S570">
        <v>1.9138291028025557E-5</v>
      </c>
      <c r="T570">
        <v>1.9218972190709672E-5</v>
      </c>
      <c r="U570">
        <v>1.9299579219488995E-5</v>
      </c>
      <c r="V570">
        <v>1.8194054857595621E-5</v>
      </c>
      <c r="W570">
        <v>1.7471792900645155E-5</v>
      </c>
      <c r="X570">
        <v>1.7508440875735332E-5</v>
      </c>
      <c r="Y570">
        <v>8.4586447646750607E-6</v>
      </c>
      <c r="Z570">
        <v>8.4586447646750607E-6</v>
      </c>
      <c r="AA570">
        <v>3.7041161347173278E-6</v>
      </c>
      <c r="AB570">
        <v>3.7959996114628189E-6</v>
      </c>
      <c r="AC570">
        <v>-3.9388344053636895E-5</v>
      </c>
      <c r="AD570">
        <v>3.9509137255050455E-5</v>
      </c>
      <c r="AE570">
        <v>1.3257437390884476E-5</v>
      </c>
      <c r="AF570">
        <v>-4.2788606047161617E-5</v>
      </c>
      <c r="AG570">
        <v>7.4341477631678644E-6</v>
      </c>
      <c r="AH570">
        <v>-2.1039722853471998E-5</v>
      </c>
      <c r="AI570">
        <v>-2.1193105076917741E-4</v>
      </c>
      <c r="AJ570">
        <v>-3.1050526837810569E-4</v>
      </c>
      <c r="AK570">
        <v>-4.098112482056049E-5</v>
      </c>
    </row>
    <row r="571" spans="1:37">
      <c r="A571" s="788">
        <v>44658</v>
      </c>
      <c r="B571">
        <v>2.582364865485761E-5</v>
      </c>
      <c r="C571">
        <v>2.6425500628927469E-5</v>
      </c>
      <c r="D571">
        <v>2.6649445549511597E-5</v>
      </c>
      <c r="E571">
        <v>1.9215799283065848E-5</v>
      </c>
      <c r="F571">
        <v>1.9290809053032373E-5</v>
      </c>
      <c r="G571">
        <v>2.9908780122340773E-5</v>
      </c>
      <c r="H571">
        <v>2.700332314126399E-5</v>
      </c>
      <c r="I571">
        <v>2.5477490139812174E-5</v>
      </c>
      <c r="J571">
        <v>1.3879713108684655E-5</v>
      </c>
      <c r="K571">
        <v>1.3017694625818878E-5</v>
      </c>
      <c r="L571">
        <v>1.5066031090645994E-5</v>
      </c>
      <c r="M571">
        <v>1.9928836994819224E-5</v>
      </c>
      <c r="N571">
        <v>1.2652217746261841E-5</v>
      </c>
      <c r="O571">
        <v>1.9255280503045925E-5</v>
      </c>
      <c r="P571">
        <v>1.7133652557809855E-5</v>
      </c>
      <c r="Q571">
        <v>1.5197365544509012E-5</v>
      </c>
      <c r="R571">
        <v>1.8733768406079768E-5</v>
      </c>
      <c r="S571">
        <v>1.9138291028025557E-5</v>
      </c>
      <c r="T571">
        <v>1.9218972190709672E-5</v>
      </c>
      <c r="U571">
        <v>1.9299579219488995E-5</v>
      </c>
      <c r="V571">
        <v>4.095522273288133E-5</v>
      </c>
      <c r="W571">
        <v>1.7471792900645155E-5</v>
      </c>
      <c r="X571">
        <v>1.7508440875735332E-5</v>
      </c>
      <c r="Y571">
        <v>8.4586447646750607E-6</v>
      </c>
      <c r="Z571">
        <v>8.4586447646750607E-6</v>
      </c>
      <c r="AA571">
        <v>3.7041161347173278E-6</v>
      </c>
      <c r="AB571">
        <v>3.7959996114628189E-6</v>
      </c>
      <c r="AC571">
        <v>4.47272100971563E-5</v>
      </c>
      <c r="AD571">
        <v>-2.5794785431160209E-6</v>
      </c>
      <c r="AE571">
        <v>-2.172906494554705E-5</v>
      </c>
      <c r="AF571">
        <v>-1.5213013862477865E-5</v>
      </c>
      <c r="AG571">
        <v>3.4055103563239708E-5</v>
      </c>
      <c r="AH571">
        <v>-1.6829467407364352E-6</v>
      </c>
      <c r="AI571">
        <v>3.9873301838391218E-5</v>
      </c>
      <c r="AJ571">
        <v>1.7511065849500353E-4</v>
      </c>
      <c r="AK571">
        <v>1.9288681387658047E-5</v>
      </c>
    </row>
    <row r="572" spans="1:37">
      <c r="A572" s="788">
        <v>44659</v>
      </c>
      <c r="B572">
        <v>2.582364865485761E-5</v>
      </c>
      <c r="C572">
        <v>2.6425500628927469E-5</v>
      </c>
      <c r="D572">
        <v>2.6649445549511597E-5</v>
      </c>
      <c r="E572">
        <v>1.9215799283065848E-5</v>
      </c>
      <c r="F572">
        <v>1.9290809053032373E-5</v>
      </c>
      <c r="G572">
        <v>3.0136986783560362E-5</v>
      </c>
      <c r="H572">
        <v>1.385361808003438E-5</v>
      </c>
      <c r="I572">
        <v>2.5115453499056171E-5</v>
      </c>
      <c r="J572">
        <v>5.372084331770566E-6</v>
      </c>
      <c r="K572">
        <v>1.0240104171964503E-5</v>
      </c>
      <c r="L572">
        <v>1.0099787976099607E-5</v>
      </c>
      <c r="M572">
        <v>-8.1742310382537659E-7</v>
      </c>
      <c r="N572">
        <v>9.290594892434002E-6</v>
      </c>
      <c r="O572">
        <v>1.8918532151708689E-5</v>
      </c>
      <c r="P572">
        <v>1.7133652557809855E-5</v>
      </c>
      <c r="Q572">
        <v>1.5870994119389082E-5</v>
      </c>
      <c r="R572">
        <v>1.8733768406079768E-5</v>
      </c>
      <c r="S572">
        <v>1.9138291028025557E-5</v>
      </c>
      <c r="T572">
        <v>1.9218972190709672E-5</v>
      </c>
      <c r="U572">
        <v>1.9299579219488995E-5</v>
      </c>
      <c r="V572">
        <v>-3.5143135692549121E-5</v>
      </c>
      <c r="W572">
        <v>1.7471792900645155E-5</v>
      </c>
      <c r="X572">
        <v>1.7508440875735332E-5</v>
      </c>
      <c r="Y572">
        <v>8.4586447646750607E-6</v>
      </c>
      <c r="Z572">
        <v>8.4586447646750607E-6</v>
      </c>
      <c r="AA572">
        <v>3.7041161347173278E-6</v>
      </c>
      <c r="AB572">
        <v>3.7959996114628189E-6</v>
      </c>
      <c r="AC572">
        <v>1.0489500162171873E-4</v>
      </c>
      <c r="AD572">
        <v>1.7142993638554762E-4</v>
      </c>
      <c r="AE572">
        <v>2.7794416937809709E-5</v>
      </c>
      <c r="AF572">
        <v>8.9700526990593726E-5</v>
      </c>
      <c r="AG572">
        <v>3.6592849578820364E-6</v>
      </c>
      <c r="AH572">
        <v>1.0568347050556869E-5</v>
      </c>
      <c r="AI572">
        <v>-5.5339718910797368E-5</v>
      </c>
      <c r="AJ572">
        <v>-3.5119527528149066E-5</v>
      </c>
      <c r="AK572">
        <v>-1.2565487063169179E-5</v>
      </c>
    </row>
    <row r="573" spans="1:37">
      <c r="A573" s="788">
        <v>44662</v>
      </c>
      <c r="B573">
        <v>2.582364865485761E-5</v>
      </c>
      <c r="C573">
        <v>2.6425500628927469E-5</v>
      </c>
      <c r="D573">
        <v>2.6649445549511597E-5</v>
      </c>
      <c r="E573">
        <v>1.9215799283065848E-5</v>
      </c>
      <c r="F573">
        <v>1.9290809053032373E-5</v>
      </c>
      <c r="G573">
        <v>3.0922173935636008E-5</v>
      </c>
      <c r="H573">
        <v>2.6840900799307122E-5</v>
      </c>
      <c r="I573">
        <v>2.7252770664841817E-5</v>
      </c>
      <c r="J573">
        <v>9.0573664154192107E-6</v>
      </c>
      <c r="K573">
        <v>1.3693136104018322E-5</v>
      </c>
      <c r="L573">
        <v>1.7457727993792106E-5</v>
      </c>
      <c r="M573">
        <v>8.537802812554673E-6</v>
      </c>
      <c r="N573">
        <v>1.0252916523859312E-5</v>
      </c>
      <c r="O573">
        <v>2.1797588672981761E-5</v>
      </c>
      <c r="P573">
        <v>1.7133652557809855E-5</v>
      </c>
      <c r="Q573">
        <v>2.0380669056095256E-5</v>
      </c>
      <c r="R573">
        <v>1.8733768406079768E-5</v>
      </c>
      <c r="S573">
        <v>1.9138291028025557E-5</v>
      </c>
      <c r="T573">
        <v>1.9218972190709672E-5</v>
      </c>
      <c r="U573">
        <v>1.9299579219488995E-5</v>
      </c>
      <c r="V573">
        <v>-1.4687431513306606E-4</v>
      </c>
      <c r="W573">
        <v>1.7471792900645155E-5</v>
      </c>
      <c r="X573">
        <v>1.7508440875735332E-5</v>
      </c>
      <c r="Y573">
        <v>8.4586447646750607E-6</v>
      </c>
      <c r="Z573">
        <v>8.4586447646750607E-6</v>
      </c>
      <c r="AA573">
        <v>3.7041161347173278E-6</v>
      </c>
      <c r="AB573">
        <v>3.7959996114628189E-6</v>
      </c>
      <c r="AC573">
        <v>-7.9618244206691729E-5</v>
      </c>
      <c r="AD573">
        <v>-1.2048232621300614E-4</v>
      </c>
      <c r="AE573">
        <v>-3.2334868760325322E-5</v>
      </c>
      <c r="AF573">
        <v>2.1883485619078604E-5</v>
      </c>
      <c r="AG573">
        <v>-2.0662875354495736E-5</v>
      </c>
      <c r="AH573">
        <v>6.8837963086032516E-6</v>
      </c>
      <c r="AI573">
        <v>-1.1753705148764615E-4</v>
      </c>
      <c r="AJ573">
        <v>-2.3591153149301325E-4</v>
      </c>
      <c r="AK573">
        <v>-8.0881317186449754E-5</v>
      </c>
    </row>
    <row r="574" spans="1:37">
      <c r="A574" s="788">
        <v>44663</v>
      </c>
      <c r="B574">
        <v>2.582364865485761E-5</v>
      </c>
      <c r="C574">
        <v>2.6425500628927469E-5</v>
      </c>
      <c r="D574">
        <v>2.6649445549511597E-5</v>
      </c>
      <c r="E574">
        <v>1.9215799283065848E-5</v>
      </c>
      <c r="F574">
        <v>1.9290809053032373E-5</v>
      </c>
      <c r="G574">
        <v>3.1616199926475017E-5</v>
      </c>
      <c r="H574">
        <v>1.985874381112609E-5</v>
      </c>
      <c r="I574">
        <v>2.7495541341811245E-5</v>
      </c>
      <c r="J574">
        <v>1.5467571455758389E-6</v>
      </c>
      <c r="K574">
        <v>1.1687582553349786E-5</v>
      </c>
      <c r="L574">
        <v>1.7626407612175401E-5</v>
      </c>
      <c r="M574">
        <v>1.2473293902075966E-5</v>
      </c>
      <c r="N574">
        <v>1.0721385974864006E-5</v>
      </c>
      <c r="O574">
        <v>1.9144564665609211E-5</v>
      </c>
      <c r="P574">
        <v>1.7133652557809855E-5</v>
      </c>
      <c r="Q574">
        <v>1.2004649360491726E-5</v>
      </c>
      <c r="R574">
        <v>1.8733768406079768E-5</v>
      </c>
      <c r="S574">
        <v>1.9138291028025557E-5</v>
      </c>
      <c r="T574">
        <v>1.9218972190709672E-5</v>
      </c>
      <c r="U574">
        <v>1.9299579219488995E-5</v>
      </c>
      <c r="V574">
        <v>2.6297846304797813E-5</v>
      </c>
      <c r="W574">
        <v>1.7471792900645155E-5</v>
      </c>
      <c r="X574">
        <v>1.7508440875735332E-5</v>
      </c>
      <c r="Y574">
        <v>8.4586447646750607E-6</v>
      </c>
      <c r="Z574">
        <v>8.4586447646750607E-6</v>
      </c>
      <c r="AA574">
        <v>3.7041161347173278E-6</v>
      </c>
      <c r="AB574">
        <v>3.7959996114628189E-6</v>
      </c>
      <c r="AC574">
        <v>3.5590978680449802E-5</v>
      </c>
      <c r="AD574">
        <v>-1.3642839302063781E-5</v>
      </c>
      <c r="AE574">
        <v>-1.0566332750527042E-4</v>
      </c>
      <c r="AF574">
        <v>-6.111582425433193E-5</v>
      </c>
      <c r="AG574">
        <v>2.2688470713996268E-5</v>
      </c>
      <c r="AH574">
        <v>2.3337743845499583E-5</v>
      </c>
      <c r="AI574">
        <v>-2.207197760086821E-5</v>
      </c>
      <c r="AJ574">
        <v>8.0382494605207855E-5</v>
      </c>
      <c r="AK574">
        <v>-1.3996744524538141E-5</v>
      </c>
    </row>
    <row r="575" spans="1:37">
      <c r="A575" s="788">
        <v>44664</v>
      </c>
      <c r="B575">
        <v>2.582364865485761E-5</v>
      </c>
      <c r="C575">
        <v>2.6425500628927469E-5</v>
      </c>
      <c r="D575">
        <v>2.6649445549511597E-5</v>
      </c>
      <c r="E575">
        <v>1.9215799283065848E-5</v>
      </c>
      <c r="F575">
        <v>1.9290809053032373E-5</v>
      </c>
      <c r="G575">
        <v>2.9564744098891539E-5</v>
      </c>
      <c r="H575">
        <v>2.7010036304345418E-5</v>
      </c>
      <c r="I575">
        <v>3.3755997698703762E-5</v>
      </c>
      <c r="J575">
        <v>1.1819339989301625E-5</v>
      </c>
      <c r="K575">
        <v>1.4376552280145916E-5</v>
      </c>
      <c r="L575">
        <v>1.2508537489486571E-5</v>
      </c>
      <c r="M575">
        <v>8.5534881041496643E-6</v>
      </c>
      <c r="N575">
        <v>8.552026152102599E-6</v>
      </c>
      <c r="O575">
        <v>1.9008837623097464E-5</v>
      </c>
      <c r="P575">
        <v>1.7133652557809855E-5</v>
      </c>
      <c r="Q575">
        <v>1.5679427254198685E-5</v>
      </c>
      <c r="R575">
        <v>1.8733768406079768E-5</v>
      </c>
      <c r="S575">
        <v>1.9138291028025557E-5</v>
      </c>
      <c r="T575">
        <v>1.9218972190709672E-5</v>
      </c>
      <c r="U575">
        <v>1.9299579219488995E-5</v>
      </c>
      <c r="V575">
        <v>5.5680518816621841E-5</v>
      </c>
      <c r="W575">
        <v>1.7471792900645155E-5</v>
      </c>
      <c r="X575">
        <v>1.7508440875735332E-5</v>
      </c>
      <c r="Y575">
        <v>8.4586447646750607E-6</v>
      </c>
      <c r="Z575">
        <v>8.4586447646750607E-6</v>
      </c>
      <c r="AA575">
        <v>3.7041161347173278E-6</v>
      </c>
      <c r="AB575">
        <v>3.7959996114628189E-6</v>
      </c>
      <c r="AC575">
        <v>8.7538083255744869E-5</v>
      </c>
      <c r="AD575">
        <v>-3.0425017457755277E-5</v>
      </c>
      <c r="AE575">
        <v>-1.9963420727309168E-5</v>
      </c>
      <c r="AF575">
        <v>-3.8374618990510983E-5</v>
      </c>
      <c r="AG575">
        <v>5.2300749765010755E-5</v>
      </c>
      <c r="AH575">
        <v>9.588646370857212E-6</v>
      </c>
      <c r="AI575">
        <v>1.0032698105892468E-4</v>
      </c>
      <c r="AJ575">
        <v>1.0405824675046583E-4</v>
      </c>
      <c r="AK575">
        <v>5.400479313306894E-5</v>
      </c>
    </row>
    <row r="576" spans="1:37">
      <c r="A576" s="788">
        <v>44665</v>
      </c>
      <c r="B576">
        <v>2.582364865485761E-5</v>
      </c>
      <c r="C576">
        <v>2.6425500628927469E-5</v>
      </c>
      <c r="D576">
        <v>2.6649445549511597E-5</v>
      </c>
      <c r="E576">
        <v>1.9215799283065848E-5</v>
      </c>
      <c r="F576">
        <v>1.9290809053032373E-5</v>
      </c>
      <c r="G576">
        <v>3.1029490839856069E-5</v>
      </c>
      <c r="H576">
        <v>2.3753875506801593E-5</v>
      </c>
      <c r="I576">
        <v>2.6793423718224572E-5</v>
      </c>
      <c r="J576">
        <v>2.1642582313984349E-5</v>
      </c>
      <c r="K576">
        <v>1.391102060774756E-5</v>
      </c>
      <c r="L576">
        <v>1.5685327961307393E-5</v>
      </c>
      <c r="M576">
        <v>2.9938549426276498E-6</v>
      </c>
      <c r="N576">
        <v>1.1480953679375717E-5</v>
      </c>
      <c r="O576">
        <v>1.8985572392907102E-5</v>
      </c>
      <c r="P576">
        <v>1.7133652557809855E-5</v>
      </c>
      <c r="Q576">
        <v>1.5997717071371654E-5</v>
      </c>
      <c r="R576">
        <v>1.8733768406079768E-5</v>
      </c>
      <c r="S576">
        <v>1.9138291028025557E-5</v>
      </c>
      <c r="T576">
        <v>1.9218972190709672E-5</v>
      </c>
      <c r="U576">
        <v>1.9299579219488995E-5</v>
      </c>
      <c r="V576">
        <v>2.3148455016031024E-7</v>
      </c>
      <c r="W576">
        <v>1.7471792900645155E-5</v>
      </c>
      <c r="X576">
        <v>1.7508440875735332E-5</v>
      </c>
      <c r="Y576">
        <v>8.4586447646750607E-6</v>
      </c>
      <c r="Z576">
        <v>8.4586447646750607E-6</v>
      </c>
      <c r="AA576">
        <v>3.7041161347173278E-6</v>
      </c>
      <c r="AB576">
        <v>3.7959996114628189E-6</v>
      </c>
      <c r="AC576">
        <v>5.9094062724307506E-5</v>
      </c>
      <c r="AD576">
        <v>3.1462721887309808E-5</v>
      </c>
      <c r="AE576">
        <v>6.7409499957954422E-5</v>
      </c>
      <c r="AF576">
        <v>7.5100865395860694E-5</v>
      </c>
      <c r="AG576">
        <v>-3.7275457959180524E-5</v>
      </c>
      <c r="AH576">
        <v>9.5770327426047971E-6</v>
      </c>
      <c r="AI576">
        <v>-1.0333184049591605E-4</v>
      </c>
      <c r="AJ576">
        <v>-1.4724636717985963E-5</v>
      </c>
      <c r="AK576">
        <v>-5.7423285793773428E-5</v>
      </c>
    </row>
    <row r="577" spans="1:37">
      <c r="A577" s="788">
        <v>44669</v>
      </c>
      <c r="B577">
        <v>2.582364865485761E-5</v>
      </c>
      <c r="C577">
        <v>2.6425500628927469E-5</v>
      </c>
      <c r="D577">
        <v>2.6649445549511597E-5</v>
      </c>
      <c r="E577">
        <v>1.9215799283065848E-5</v>
      </c>
      <c r="F577">
        <v>1.9290809053032373E-5</v>
      </c>
      <c r="G577">
        <v>3.1036928164411396E-5</v>
      </c>
      <c r="H577">
        <v>3.5711483160901022E-5</v>
      </c>
      <c r="I577">
        <v>2.5262978947630187E-5</v>
      </c>
      <c r="J577">
        <v>1.4486759951665819E-5</v>
      </c>
      <c r="K577">
        <v>1.64493167766409E-5</v>
      </c>
      <c r="L577">
        <v>1.7516433253376818E-6</v>
      </c>
      <c r="M577">
        <v>1.9038237347234599E-5</v>
      </c>
      <c r="N577">
        <v>1.4084148403588871E-5</v>
      </c>
      <c r="O577">
        <v>1.9028030252208339E-5</v>
      </c>
      <c r="P577">
        <v>1.7133652557809855E-5</v>
      </c>
      <c r="Q577">
        <v>2.1539894219223755E-5</v>
      </c>
      <c r="R577">
        <v>1.8733768406079768E-5</v>
      </c>
      <c r="S577">
        <v>1.9138291028025557E-5</v>
      </c>
      <c r="T577">
        <v>1.9218972190709672E-5</v>
      </c>
      <c r="U577">
        <v>1.9299579219488995E-5</v>
      </c>
      <c r="V577">
        <v>7.3907353177196102E-5</v>
      </c>
      <c r="W577">
        <v>1.7471792900645155E-5</v>
      </c>
      <c r="X577">
        <v>1.7508440875735332E-5</v>
      </c>
      <c r="Y577">
        <v>8.4586447646750607E-6</v>
      </c>
      <c r="Z577">
        <v>8.4586447646750607E-6</v>
      </c>
      <c r="AA577">
        <v>3.7041161347173278E-6</v>
      </c>
      <c r="AB577">
        <v>3.7959996114628189E-6</v>
      </c>
      <c r="AC577">
        <v>4.0097500913566234E-5</v>
      </c>
      <c r="AD577">
        <v>9.4133166754195591E-5</v>
      </c>
      <c r="AE577">
        <v>3.848630904295658E-5</v>
      </c>
      <c r="AF577">
        <v>2.2262382767240797E-5</v>
      </c>
      <c r="AG577">
        <v>-2.069194390292517E-5</v>
      </c>
      <c r="AH577">
        <v>3.2611656048615603E-5</v>
      </c>
      <c r="AI577">
        <v>-5.5742251318336987E-5</v>
      </c>
      <c r="AJ577">
        <v>-1.5009754720057834E-5</v>
      </c>
      <c r="AK577">
        <v>-4.1507830446052551E-6</v>
      </c>
    </row>
    <row r="578" spans="1:37">
      <c r="A578" s="788">
        <v>44670</v>
      </c>
      <c r="B578">
        <v>2.582364865485761E-5</v>
      </c>
      <c r="C578">
        <v>2.6425500628927469E-5</v>
      </c>
      <c r="D578">
        <v>2.6649445549511597E-5</v>
      </c>
      <c r="E578">
        <v>1.9215799283065848E-5</v>
      </c>
      <c r="F578">
        <v>1.9290809053032373E-5</v>
      </c>
      <c r="G578">
        <v>2.9370827937597711E-5</v>
      </c>
      <c r="H578">
        <v>2.8684903017875738E-5</v>
      </c>
      <c r="I578">
        <v>2.7539712337350864E-5</v>
      </c>
      <c r="J578">
        <v>1.3323619042665769E-5</v>
      </c>
      <c r="K578">
        <v>1.0529940990568321E-5</v>
      </c>
      <c r="L578">
        <v>1.7633982153108718E-5</v>
      </c>
      <c r="M578">
        <v>1.9182717991367326E-5</v>
      </c>
      <c r="N578">
        <v>1.2641040149787842E-5</v>
      </c>
      <c r="O578">
        <v>1.8978964639245534E-5</v>
      </c>
      <c r="P578">
        <v>1.7133652557809855E-5</v>
      </c>
      <c r="Q578">
        <v>1.6403147356768953E-5</v>
      </c>
      <c r="R578">
        <v>1.8733768406079768E-5</v>
      </c>
      <c r="S578">
        <v>1.9138291028025557E-5</v>
      </c>
      <c r="T578">
        <v>1.9218972190709672E-5</v>
      </c>
      <c r="U578">
        <v>1.9299579219488995E-5</v>
      </c>
      <c r="V578">
        <v>-1.3867717766535394E-5</v>
      </c>
      <c r="W578">
        <v>1.7471792900645155E-5</v>
      </c>
      <c r="X578">
        <v>1.7508440875735332E-5</v>
      </c>
      <c r="Y578">
        <v>8.4586447646750607E-6</v>
      </c>
      <c r="Z578">
        <v>8.4586447646750607E-6</v>
      </c>
      <c r="AA578">
        <v>3.7041161347173278E-6</v>
      </c>
      <c r="AB578">
        <v>3.7959996114628189E-6</v>
      </c>
      <c r="AC578">
        <v>-1.2912343511900515E-5</v>
      </c>
      <c r="AD578">
        <v>4.4223407248905612E-5</v>
      </c>
      <c r="AE578">
        <v>5.515669750438823E-5</v>
      </c>
      <c r="AF578">
        <v>4.4630765960046452E-5</v>
      </c>
      <c r="AG578">
        <v>4.6359350747935404E-5</v>
      </c>
      <c r="AH578">
        <v>3.9596789885216755E-5</v>
      </c>
      <c r="AI578">
        <v>1.547412152934613E-4</v>
      </c>
      <c r="AJ578">
        <v>-1.4454876383279691E-4</v>
      </c>
      <c r="AK578">
        <v>8.4876172255566871E-5</v>
      </c>
    </row>
    <row r="579" spans="1:37">
      <c r="A579" s="788">
        <v>44671</v>
      </c>
      <c r="B579">
        <v>2.582364865485761E-5</v>
      </c>
      <c r="C579">
        <v>2.6425500628927469E-5</v>
      </c>
      <c r="D579">
        <v>2.6649445549511597E-5</v>
      </c>
      <c r="E579">
        <v>1.9215799283065848E-5</v>
      </c>
      <c r="F579">
        <v>1.9290809053032373E-5</v>
      </c>
      <c r="G579">
        <v>2.8706217002351763E-5</v>
      </c>
      <c r="H579">
        <v>2.9004004355766709E-5</v>
      </c>
      <c r="I579">
        <v>2.7861105253484198E-5</v>
      </c>
      <c r="J579">
        <v>9.9479577027977945E-6</v>
      </c>
      <c r="K579">
        <v>1.3629317500146955E-5</v>
      </c>
      <c r="L579">
        <v>1.3716473611549419E-5</v>
      </c>
      <c r="M579">
        <v>1.2273181605087303E-5</v>
      </c>
      <c r="N579">
        <v>1.4252699341147946E-5</v>
      </c>
      <c r="O579">
        <v>1.8944044961763496E-5</v>
      </c>
      <c r="P579">
        <v>1.7133652557809855E-5</v>
      </c>
      <c r="Q579">
        <v>1.4912020625203582E-5</v>
      </c>
      <c r="R579">
        <v>1.8733768406079768E-5</v>
      </c>
      <c r="S579">
        <v>1.9138291028025557E-5</v>
      </c>
      <c r="T579">
        <v>1.9218972190709672E-5</v>
      </c>
      <c r="U579">
        <v>1.9299579219488995E-5</v>
      </c>
      <c r="V579">
        <v>2.5716683274903842E-5</v>
      </c>
      <c r="W579">
        <v>1.7471792900645155E-5</v>
      </c>
      <c r="X579">
        <v>1.7508440875735332E-5</v>
      </c>
      <c r="Y579">
        <v>8.4586447646750607E-6</v>
      </c>
      <c r="Z579">
        <v>8.4586447646750607E-6</v>
      </c>
      <c r="AA579">
        <v>3.7041161347173278E-6</v>
      </c>
      <c r="AB579">
        <v>3.7959996114628189E-6</v>
      </c>
      <c r="AC579">
        <v>5.646449765372985E-5</v>
      </c>
      <c r="AD579">
        <v>-2.6759477741786221E-5</v>
      </c>
      <c r="AE579">
        <v>3.6000334203917241E-5</v>
      </c>
      <c r="AF579">
        <v>4.6101682432814209E-5</v>
      </c>
      <c r="AG579">
        <v>-5.1138232329239754E-6</v>
      </c>
      <c r="AH579">
        <v>-1.9134089878971582E-5</v>
      </c>
      <c r="AI579">
        <v>-4.6307513749754837E-5</v>
      </c>
      <c r="AJ579">
        <v>1.4357044771967642E-4</v>
      </c>
      <c r="AK579">
        <v>-1.606076829059333E-6</v>
      </c>
    </row>
    <row r="580" spans="1:37">
      <c r="A580" s="788">
        <v>44673</v>
      </c>
      <c r="B580">
        <v>2.582364865485761E-5</v>
      </c>
      <c r="C580">
        <v>2.6425500628927469E-5</v>
      </c>
      <c r="D580">
        <v>2.6649445549511597E-5</v>
      </c>
      <c r="E580">
        <v>1.9215799283065848E-5</v>
      </c>
      <c r="F580">
        <v>1.9290809053032373E-5</v>
      </c>
      <c r="G580">
        <v>3.145383330443963E-5</v>
      </c>
      <c r="H580">
        <v>2.7894568948850917E-5</v>
      </c>
      <c r="I580">
        <v>2.7273368728077684E-5</v>
      </c>
      <c r="J580">
        <v>1.2230389503389462E-5</v>
      </c>
      <c r="K580">
        <v>1.1723483359446619E-5</v>
      </c>
      <c r="L580">
        <v>2.7003149291920181E-5</v>
      </c>
      <c r="M580">
        <v>1.6714762632261683E-5</v>
      </c>
      <c r="N580">
        <v>1.2301691058519282E-5</v>
      </c>
      <c r="O580">
        <v>1.8740145329985581E-5</v>
      </c>
      <c r="P580">
        <v>1.7133652557809855E-5</v>
      </c>
      <c r="Q580">
        <v>2.1158471860466932E-5</v>
      </c>
      <c r="R580">
        <v>1.8733768406079768E-5</v>
      </c>
      <c r="S580">
        <v>1.9138291028025557E-5</v>
      </c>
      <c r="T580">
        <v>1.9218972190709672E-5</v>
      </c>
      <c r="U580">
        <v>1.9299579219488995E-5</v>
      </c>
      <c r="V580">
        <v>-4.1573608717474731E-5</v>
      </c>
      <c r="W580">
        <v>1.7471792900645155E-5</v>
      </c>
      <c r="X580">
        <v>1.7508440875735332E-5</v>
      </c>
      <c r="Y580">
        <v>8.4586447646750607E-6</v>
      </c>
      <c r="Z580">
        <v>8.4586447646750607E-6</v>
      </c>
      <c r="AA580">
        <v>3.7041161347173278E-6</v>
      </c>
      <c r="AB580">
        <v>3.7959996114628189E-6</v>
      </c>
      <c r="AC580">
        <v>-7.1457840299984926E-5</v>
      </c>
      <c r="AD580">
        <v>1.3448734369857497E-4</v>
      </c>
      <c r="AE580">
        <v>1.5721651265939164E-4</v>
      </c>
      <c r="AF580">
        <v>1.2446063832565745E-4</v>
      </c>
      <c r="AG580">
        <v>-3.0581497810059367E-5</v>
      </c>
      <c r="AH580">
        <v>-2.1966431759170567E-5</v>
      </c>
      <c r="AI580">
        <v>-2.907304775573705E-4</v>
      </c>
      <c r="AJ580">
        <v>-8.9813716364330889E-4</v>
      </c>
      <c r="AK580">
        <v>-2.1684760203380504E-4</v>
      </c>
    </row>
    <row r="581" spans="1:37">
      <c r="A581" s="788">
        <v>44676</v>
      </c>
      <c r="B581">
        <v>2.582364865485761E-5</v>
      </c>
      <c r="C581">
        <v>2.6425500628927469E-5</v>
      </c>
      <c r="D581">
        <v>2.6649445549511597E-5</v>
      </c>
      <c r="E581">
        <v>1.9215799283065848E-5</v>
      </c>
      <c r="F581">
        <v>1.9290809053032373E-5</v>
      </c>
      <c r="G581">
        <v>3.2621667934890297E-5</v>
      </c>
      <c r="H581">
        <v>2.8452010031149656E-5</v>
      </c>
      <c r="I581">
        <v>2.7032867042464658E-5</v>
      </c>
      <c r="J581">
        <v>6.9207995969691187E-7</v>
      </c>
      <c r="K581">
        <v>1.5586132697308131E-5</v>
      </c>
      <c r="L581">
        <v>1.3726417904985055E-5</v>
      </c>
      <c r="M581">
        <v>9.5902980225048402E-6</v>
      </c>
      <c r="N581">
        <v>1.4021388875590902E-5</v>
      </c>
      <c r="O581">
        <v>1.8490122936569264E-5</v>
      </c>
      <c r="P581">
        <v>1.7133652557809855E-5</v>
      </c>
      <c r="Q581">
        <v>1.764902308021732E-5</v>
      </c>
      <c r="R581">
        <v>1.8733768406079768E-5</v>
      </c>
      <c r="S581">
        <v>1.9138291028025557E-5</v>
      </c>
      <c r="T581">
        <v>1.9218972190709672E-5</v>
      </c>
      <c r="U581">
        <v>1.9299579219488995E-5</v>
      </c>
      <c r="V581">
        <v>4.2040377995520298E-5</v>
      </c>
      <c r="W581">
        <v>1.7471792900645155E-5</v>
      </c>
      <c r="X581">
        <v>1.7508440875735332E-5</v>
      </c>
      <c r="Y581">
        <v>8.4586447646750607E-6</v>
      </c>
      <c r="Z581">
        <v>8.4586447646750607E-6</v>
      </c>
      <c r="AA581">
        <v>3.7041161347173278E-6</v>
      </c>
      <c r="AB581">
        <v>3.7959996114628189E-6</v>
      </c>
      <c r="AC581">
        <v>-9.9109933537955275E-5</v>
      </c>
      <c r="AD581">
        <v>1.971103993297918E-5</v>
      </c>
      <c r="AE581">
        <v>-1.1742961282675269E-4</v>
      </c>
      <c r="AF581">
        <v>-7.8825187101538857E-5</v>
      </c>
      <c r="AG581">
        <v>2.8194339510956293E-6</v>
      </c>
      <c r="AH581">
        <v>1.2626772283610421E-5</v>
      </c>
      <c r="AI581">
        <v>2.8186620998795766E-5</v>
      </c>
      <c r="AJ581">
        <v>-7.8705183084487606E-5</v>
      </c>
      <c r="AK581">
        <v>2.7590165264255174E-5</v>
      </c>
    </row>
    <row r="582" spans="1:37">
      <c r="A582" s="788">
        <v>44677</v>
      </c>
      <c r="B582">
        <v>2.582364865485761E-5</v>
      </c>
      <c r="C582">
        <v>2.6425500628927469E-5</v>
      </c>
      <c r="D582">
        <v>2.6649445549511597E-5</v>
      </c>
      <c r="E582">
        <v>1.9215799283065848E-5</v>
      </c>
      <c r="F582">
        <v>1.9290809053032373E-5</v>
      </c>
      <c r="G582">
        <v>3.2739571850299853E-5</v>
      </c>
      <c r="H582">
        <v>-3.0435277974468989E-6</v>
      </c>
      <c r="I582">
        <v>2.9756470657667931E-5</v>
      </c>
      <c r="J582">
        <v>8.2173002795741477E-6</v>
      </c>
      <c r="K582">
        <v>1.1669532204200551E-5</v>
      </c>
      <c r="L582">
        <v>1.7453319508501864E-5</v>
      </c>
      <c r="M582">
        <v>9.3040796760760711E-6</v>
      </c>
      <c r="N582">
        <v>9.5090664839517565E-6</v>
      </c>
      <c r="O582">
        <v>1.8462472330917024E-5</v>
      </c>
      <c r="P582">
        <v>1.7133652557809855E-5</v>
      </c>
      <c r="Q582">
        <v>1.7202315815154636E-5</v>
      </c>
      <c r="R582">
        <v>1.8733768406079768E-5</v>
      </c>
      <c r="S582">
        <v>1.9138291028025557E-5</v>
      </c>
      <c r="T582">
        <v>1.9218972190709672E-5</v>
      </c>
      <c r="U582">
        <v>1.9299579219488995E-5</v>
      </c>
      <c r="V582">
        <v>-5.2385545705269771E-5</v>
      </c>
      <c r="W582">
        <v>1.7471792900645155E-5</v>
      </c>
      <c r="X582">
        <v>1.7508440875735332E-5</v>
      </c>
      <c r="Y582">
        <v>8.4586447646750607E-6</v>
      </c>
      <c r="Z582">
        <v>8.4586447646750607E-6</v>
      </c>
      <c r="AA582">
        <v>3.7041161347173278E-6</v>
      </c>
      <c r="AB582">
        <v>3.7959996114628189E-6</v>
      </c>
      <c r="AC582">
        <v>-1.5602440686537935E-5</v>
      </c>
      <c r="AD582">
        <v>-6.0646409955034121E-5</v>
      </c>
      <c r="AE582">
        <v>-8.0270184341371678E-5</v>
      </c>
      <c r="AF582">
        <v>6.7198850667932189E-5</v>
      </c>
      <c r="AG582">
        <v>7.4190545916952294E-6</v>
      </c>
      <c r="AH582">
        <v>1.2134665568666047E-5</v>
      </c>
      <c r="AI582">
        <v>-1.7957544094328038E-4</v>
      </c>
      <c r="AJ582">
        <v>-1.8140919880518526E-4</v>
      </c>
      <c r="AK582">
        <v>-1.3380819194125539E-4</v>
      </c>
    </row>
    <row r="583" spans="1:37">
      <c r="A583" s="788">
        <v>44678</v>
      </c>
      <c r="B583">
        <v>2.582364865485761E-5</v>
      </c>
      <c r="C583">
        <v>2.6425500628927469E-5</v>
      </c>
      <c r="D583">
        <v>2.6649445549511597E-5</v>
      </c>
      <c r="E583">
        <v>1.9215799283065848E-5</v>
      </c>
      <c r="F583">
        <v>1.9290809053032373E-5</v>
      </c>
      <c r="G583">
        <v>3.3776058193524249E-5</v>
      </c>
      <c r="H583">
        <v>1.7025633234855774E-5</v>
      </c>
      <c r="I583">
        <v>2.6969054388244727E-5</v>
      </c>
      <c r="J583">
        <v>6.008035934388545E-6</v>
      </c>
      <c r="K583">
        <v>9.944623950696042E-6</v>
      </c>
      <c r="L583">
        <v>1.7982378992076066E-5</v>
      </c>
      <c r="M583">
        <v>1.461215596046941E-5</v>
      </c>
      <c r="N583">
        <v>1.6811996222429571E-5</v>
      </c>
      <c r="O583">
        <v>1.8464343634896351E-5</v>
      </c>
      <c r="P583">
        <v>1.7133652557809855E-5</v>
      </c>
      <c r="Q583">
        <v>8.0214524691228922E-6</v>
      </c>
      <c r="R583">
        <v>1.8733768406079768E-5</v>
      </c>
      <c r="S583">
        <v>1.9138291028025557E-5</v>
      </c>
      <c r="T583">
        <v>1.9218972190709672E-5</v>
      </c>
      <c r="U583">
        <v>1.9299579219488995E-5</v>
      </c>
      <c r="V583">
        <v>5.1101386108278749E-5</v>
      </c>
      <c r="W583">
        <v>1.7471792900645155E-5</v>
      </c>
      <c r="X583">
        <v>1.7508440875735332E-5</v>
      </c>
      <c r="Y583">
        <v>8.4586447646750607E-6</v>
      </c>
      <c r="Z583">
        <v>8.4586447646750607E-6</v>
      </c>
      <c r="AA583">
        <v>3.7041161347173278E-6</v>
      </c>
      <c r="AB583">
        <v>3.7959996114628189E-6</v>
      </c>
      <c r="AC583">
        <v>7.3593731472881843E-5</v>
      </c>
      <c r="AD583">
        <v>1.5659060311403741E-4</v>
      </c>
      <c r="AE583">
        <v>4.952602710909804E-5</v>
      </c>
      <c r="AF583">
        <v>-1.2915063417412442E-5</v>
      </c>
      <c r="AG583">
        <v>4.1430060927694079E-6</v>
      </c>
      <c r="AH583">
        <v>9.0712891186739413E-6</v>
      </c>
      <c r="AI583">
        <v>3.9459927064040555E-5</v>
      </c>
      <c r="AJ583">
        <v>1.2404437202801489E-4</v>
      </c>
      <c r="AK583">
        <v>6.2342268986603777E-6</v>
      </c>
    </row>
    <row r="584" spans="1:37">
      <c r="A584" s="788">
        <v>44679</v>
      </c>
      <c r="B584">
        <v>2.582364865485761E-5</v>
      </c>
      <c r="C584">
        <v>2.6425500628927469E-5</v>
      </c>
      <c r="D584">
        <v>2.6649445549511597E-5</v>
      </c>
      <c r="E584">
        <v>1.9215799283065848E-5</v>
      </c>
      <c r="F584">
        <v>1.9290809053032373E-5</v>
      </c>
      <c r="G584">
        <v>1.1513861923981495E-4</v>
      </c>
      <c r="H584">
        <v>2.6481774960390679E-5</v>
      </c>
      <c r="I584">
        <v>3.350990718033415E-5</v>
      </c>
      <c r="J584">
        <v>7.8071517299008518E-6</v>
      </c>
      <c r="K584">
        <v>1.151471638126509E-5</v>
      </c>
      <c r="L584">
        <v>8.1064506143036393E-6</v>
      </c>
      <c r="M584">
        <v>1.471676553052248E-5</v>
      </c>
      <c r="N584">
        <v>1.1634521807673082E-5</v>
      </c>
      <c r="O584">
        <v>1.8931765633347197E-5</v>
      </c>
      <c r="P584">
        <v>1.7133652557809855E-5</v>
      </c>
      <c r="Q584">
        <v>1.6978448534828771E-5</v>
      </c>
      <c r="R584">
        <v>1.8733768406079768E-5</v>
      </c>
      <c r="S584">
        <v>1.9138291028025557E-5</v>
      </c>
      <c r="T584">
        <v>1.9218972190709672E-5</v>
      </c>
      <c r="U584">
        <v>1.9299579219488995E-5</v>
      </c>
      <c r="V584">
        <v>5.0800927071110731E-5</v>
      </c>
      <c r="W584">
        <v>1.7471792900645155E-5</v>
      </c>
      <c r="X584">
        <v>1.7508440875735332E-5</v>
      </c>
      <c r="Y584">
        <v>8.4586447646750607E-6</v>
      </c>
      <c r="Z584">
        <v>8.4586447646750607E-6</v>
      </c>
      <c r="AA584">
        <v>3.7041161347173278E-6</v>
      </c>
      <c r="AB584">
        <v>3.7959996114628189E-6</v>
      </c>
      <c r="AC584">
        <v>5.3905645888957525E-5</v>
      </c>
      <c r="AD584">
        <v>1.1335659506171437E-4</v>
      </c>
      <c r="AE584">
        <v>5.4416633863491048E-5</v>
      </c>
      <c r="AF584">
        <v>2.9107029570429876E-5</v>
      </c>
      <c r="AG584">
        <v>5.5077619004364477E-5</v>
      </c>
      <c r="AH584">
        <v>4.5702664670674853E-5</v>
      </c>
      <c r="AI584">
        <v>1.4374696677430077E-4</v>
      </c>
      <c r="AJ584">
        <v>2.083045649160731E-4</v>
      </c>
      <c r="AK584">
        <v>1.2031541090670284E-4</v>
      </c>
    </row>
    <row r="585" spans="1:37">
      <c r="A585" s="788">
        <v>44680</v>
      </c>
      <c r="B585">
        <v>2.582364865485761E-5</v>
      </c>
      <c r="C585">
        <v>2.6425500628927469E-5</v>
      </c>
      <c r="D585">
        <v>2.6649445549511597E-5</v>
      </c>
      <c r="E585">
        <v>1.9215799283065848E-5</v>
      </c>
      <c r="F585">
        <v>1.9290809053032373E-5</v>
      </c>
      <c r="G585">
        <v>3.2848052083480183E-5</v>
      </c>
      <c r="H585">
        <v>3.749464761726244E-5</v>
      </c>
      <c r="I585">
        <v>2.7243601332975232E-5</v>
      </c>
      <c r="J585">
        <v>6.0376273403107917E-6</v>
      </c>
      <c r="K585">
        <v>1.3517498687008356E-5</v>
      </c>
      <c r="L585">
        <v>9.858072517261008E-6</v>
      </c>
      <c r="M585">
        <v>1.7959264302294286E-5</v>
      </c>
      <c r="N585">
        <v>1.2861222806850492E-5</v>
      </c>
      <c r="O585">
        <v>1.8607057959521002E-5</v>
      </c>
      <c r="P585">
        <v>1.7133652557809855E-5</v>
      </c>
      <c r="Q585">
        <v>1.4542953693322147E-5</v>
      </c>
      <c r="R585">
        <v>1.8733768406079768E-5</v>
      </c>
      <c r="S585">
        <v>1.9138291028025557E-5</v>
      </c>
      <c r="T585">
        <v>1.9218972190709672E-5</v>
      </c>
      <c r="U585">
        <v>1.9299579219488995E-5</v>
      </c>
      <c r="V585">
        <v>-3.0493884291238339E-6</v>
      </c>
      <c r="W585">
        <v>1.7471792900645155E-5</v>
      </c>
      <c r="X585">
        <v>1.7508440875735332E-5</v>
      </c>
      <c r="Y585">
        <v>8.4586447646750607E-6</v>
      </c>
      <c r="Z585">
        <v>8.4586447646750607E-6</v>
      </c>
      <c r="AA585">
        <v>3.7041161347173278E-6</v>
      </c>
      <c r="AB585">
        <v>3.7959996114628189E-6</v>
      </c>
      <c r="AC585">
        <v>1.4760111606193506E-5</v>
      </c>
      <c r="AD585">
        <v>-3.3083361808985971E-5</v>
      </c>
      <c r="AE585">
        <v>9.3139756225107956E-5</v>
      </c>
      <c r="AF585">
        <v>1.3553851661104454E-4</v>
      </c>
      <c r="AG585">
        <v>5.6522199868358495E-5</v>
      </c>
      <c r="AH585">
        <v>-6.3389856081037533E-5</v>
      </c>
      <c r="AI585">
        <v>-2.0233279087179646E-4</v>
      </c>
      <c r="AJ585">
        <v>-2.0855657984968635E-4</v>
      </c>
      <c r="AK585">
        <v>-1.7930776327307774E-4</v>
      </c>
    </row>
    <row r="586" spans="1:37">
      <c r="A586" s="788">
        <v>44683</v>
      </c>
      <c r="B586">
        <v>2.582364865485761E-5</v>
      </c>
      <c r="C586">
        <v>2.6425500628927469E-5</v>
      </c>
      <c r="D586">
        <v>2.6649445549511597E-5</v>
      </c>
      <c r="E586">
        <v>1.9215799283065848E-5</v>
      </c>
      <c r="F586">
        <v>1.9290809053032373E-5</v>
      </c>
      <c r="G586">
        <v>3.2948515587634121E-5</v>
      </c>
      <c r="H586">
        <v>2.6309913873416234E-5</v>
      </c>
      <c r="I586">
        <v>2.9975711024444251E-5</v>
      </c>
      <c r="J586">
        <v>3.3753791836772963E-6</v>
      </c>
      <c r="K586">
        <v>1.427588322127349E-5</v>
      </c>
      <c r="L586">
        <v>1.0276302568684059E-6</v>
      </c>
      <c r="M586">
        <v>1.4201673599978905E-5</v>
      </c>
      <c r="N586">
        <v>1.2687761849787194E-5</v>
      </c>
      <c r="O586">
        <v>1.860772482639561E-5</v>
      </c>
      <c r="P586">
        <v>1.7133652557809855E-5</v>
      </c>
      <c r="Q586">
        <v>1.5089025493061571E-5</v>
      </c>
      <c r="R586">
        <v>1.1208415851608589E-5</v>
      </c>
      <c r="S586">
        <v>1.1612800219678034E-5</v>
      </c>
      <c r="T586">
        <v>1.1693453807927414E-5</v>
      </c>
      <c r="U586">
        <v>1.1774033287600628E-5</v>
      </c>
      <c r="V586">
        <v>-2.1168478616246934E-5</v>
      </c>
      <c r="W586">
        <v>1.0630412552661283E-5</v>
      </c>
      <c r="X586">
        <v>1.0667048002552804E-5</v>
      </c>
      <c r="Y586">
        <v>8.4586447646750607E-6</v>
      </c>
      <c r="Z586">
        <v>8.4586447646750607E-6</v>
      </c>
      <c r="AA586">
        <v>3.7041161347173278E-6</v>
      </c>
      <c r="AB586">
        <v>3.7959996114628189E-6</v>
      </c>
      <c r="AC586">
        <v>-1.0205490507280702E-4</v>
      </c>
      <c r="AD586">
        <v>2.6316659154507205E-5</v>
      </c>
      <c r="AE586">
        <v>6.2376136707953389E-5</v>
      </c>
      <c r="AF586">
        <v>-3.2062877695887562E-6</v>
      </c>
      <c r="AG586">
        <v>-2.7880599068826895E-5</v>
      </c>
      <c r="AH586">
        <v>2.1192203236777284E-5</v>
      </c>
      <c r="AI586">
        <v>-1.2538152289844672E-4</v>
      </c>
      <c r="AJ586">
        <v>-3.7923207981269136E-4</v>
      </c>
      <c r="AK586">
        <v>3.3717360258890275E-5</v>
      </c>
    </row>
    <row r="587" spans="1:37">
      <c r="A587" s="788">
        <v>44684</v>
      </c>
      <c r="B587">
        <v>2.582364865485761E-5</v>
      </c>
      <c r="C587">
        <v>2.6425500628927469E-5</v>
      </c>
      <c r="D587">
        <v>2.6649445549511597E-5</v>
      </c>
      <c r="E587">
        <v>1.9215799283065848E-5</v>
      </c>
      <c r="F587">
        <v>1.9290809053032373E-5</v>
      </c>
      <c r="G587">
        <v>3.1005249636706365E-5</v>
      </c>
      <c r="H587">
        <v>2.8196667271016906E-5</v>
      </c>
      <c r="I587">
        <v>2.7221552734738451E-5</v>
      </c>
      <c r="J587">
        <v>1.6379198404655427E-5</v>
      </c>
      <c r="K587">
        <v>1.1331628731812772E-5</v>
      </c>
      <c r="L587">
        <v>7.4357775415535349E-6</v>
      </c>
      <c r="M587">
        <v>2.6493589308870471E-6</v>
      </c>
      <c r="N587">
        <v>1.3743088573107799E-5</v>
      </c>
      <c r="O587">
        <v>1.8591447107276338E-5</v>
      </c>
      <c r="P587">
        <v>1.7133652557809855E-5</v>
      </c>
      <c r="Q587">
        <v>2.0565001091426893E-5</v>
      </c>
      <c r="R587">
        <v>1.1208415851608589E-5</v>
      </c>
      <c r="S587">
        <v>1.1612800219678034E-5</v>
      </c>
      <c r="T587">
        <v>1.1693453807927414E-5</v>
      </c>
      <c r="U587">
        <v>1.1774033287600628E-5</v>
      </c>
      <c r="V587">
        <v>1.1295148080056273E-5</v>
      </c>
      <c r="W587">
        <v>1.0630412552661283E-5</v>
      </c>
      <c r="X587">
        <v>1.0667048002552804E-5</v>
      </c>
      <c r="Y587">
        <v>8.4586447646750607E-6</v>
      </c>
      <c r="Z587">
        <v>8.4586447646750607E-6</v>
      </c>
      <c r="AA587">
        <v>3.7041161347173278E-6</v>
      </c>
      <c r="AB587">
        <v>3.7959996114628189E-6</v>
      </c>
      <c r="AC587">
        <v>8.0021403484686904E-5</v>
      </c>
      <c r="AD587">
        <v>-5.512556971992711E-6</v>
      </c>
      <c r="AE587">
        <v>2.8399096572018225E-5</v>
      </c>
      <c r="AF587">
        <v>2.985341077910153E-5</v>
      </c>
      <c r="AG587">
        <v>2.5110061754014535E-5</v>
      </c>
      <c r="AH587">
        <v>2.5265548553923269E-5</v>
      </c>
      <c r="AI587">
        <v>-2.4889698903461931E-5</v>
      </c>
      <c r="AJ587">
        <v>9.147659506061335E-5</v>
      </c>
      <c r="AK587">
        <v>2.815685852618266E-5</v>
      </c>
    </row>
    <row r="588" spans="1:37">
      <c r="A588" s="788">
        <v>44685</v>
      </c>
      <c r="B588">
        <v>2.582364865485761E-5</v>
      </c>
      <c r="C588">
        <v>2.6425500628927469E-5</v>
      </c>
      <c r="D588">
        <v>2.6649445549511597E-5</v>
      </c>
      <c r="E588">
        <v>1.9215799283065848E-5</v>
      </c>
      <c r="F588">
        <v>1.9290809053032373E-5</v>
      </c>
      <c r="G588">
        <v>3.2245918378919211E-5</v>
      </c>
      <c r="H588">
        <v>2.4766765457403039E-5</v>
      </c>
      <c r="I588">
        <v>2.8859045718800757E-5</v>
      </c>
      <c r="J588">
        <v>3.5462268181959193E-6</v>
      </c>
      <c r="K588">
        <v>1.0623868906827738E-5</v>
      </c>
      <c r="L588">
        <v>2.3815423218877643E-6</v>
      </c>
      <c r="M588">
        <v>1.7438868713981038E-5</v>
      </c>
      <c r="N588">
        <v>1.2512290718905206E-5</v>
      </c>
      <c r="O588">
        <v>1.8540020053507078E-5</v>
      </c>
      <c r="P588">
        <v>1.7133652557809855E-5</v>
      </c>
      <c r="Q588">
        <v>1.4191664607011489E-5</v>
      </c>
      <c r="R588">
        <v>1.1208415851608589E-5</v>
      </c>
      <c r="S588">
        <v>1.1612800219678034E-5</v>
      </c>
      <c r="T588">
        <v>1.1693453807927414E-5</v>
      </c>
      <c r="U588">
        <v>1.1774033287600628E-5</v>
      </c>
      <c r="V588">
        <v>1.3248868614909083E-4</v>
      </c>
      <c r="W588">
        <v>1.0630412552661283E-5</v>
      </c>
      <c r="X588">
        <v>1.0667048002552804E-5</v>
      </c>
      <c r="Y588">
        <v>8.4586447646750607E-6</v>
      </c>
      <c r="Z588">
        <v>8.4586447646750607E-6</v>
      </c>
      <c r="AA588">
        <v>3.7041161347173278E-6</v>
      </c>
      <c r="AB588">
        <v>3.7959996114628189E-6</v>
      </c>
      <c r="AC588">
        <v>2.6013854703085815E-4</v>
      </c>
      <c r="AD588">
        <v>3.8387154942099436E-4</v>
      </c>
      <c r="AE588">
        <v>-7.5838565756528039E-5</v>
      </c>
      <c r="AF588">
        <v>-9.5978671724974995E-5</v>
      </c>
      <c r="AG588">
        <v>1.8279222536232708E-6</v>
      </c>
      <c r="AH588">
        <v>2.3296994331396536E-5</v>
      </c>
      <c r="AI588">
        <v>2.5163133088850653E-4</v>
      </c>
      <c r="AJ588">
        <v>5.6114014129364238E-4</v>
      </c>
      <c r="AK588">
        <v>1.4804206294343535E-4</v>
      </c>
    </row>
    <row r="589" spans="1:37">
      <c r="A589" s="788">
        <v>44686</v>
      </c>
      <c r="B589">
        <v>2.7913652122360478E-5</v>
      </c>
      <c r="C589">
        <v>2.8564214204345037E-5</v>
      </c>
      <c r="D589">
        <v>2.8806283816246267E-5</v>
      </c>
      <c r="E589">
        <v>2.0575236759412973E-5</v>
      </c>
      <c r="F589">
        <v>2.0650249183546519E-5</v>
      </c>
      <c r="G589">
        <v>3.2625717644464206E-5</v>
      </c>
      <c r="H589">
        <v>3.1205991423881587E-5</v>
      </c>
      <c r="I589">
        <v>2.902066677446271E-5</v>
      </c>
      <c r="J589">
        <v>2.1552489375511641E-5</v>
      </c>
      <c r="K589">
        <v>1.4142065486305456E-5</v>
      </c>
      <c r="L589">
        <v>1.5758058124117726E-5</v>
      </c>
      <c r="M589">
        <v>1.4824776019571574E-5</v>
      </c>
      <c r="N589">
        <v>1.5027423703844534E-5</v>
      </c>
      <c r="O589">
        <v>1.8648931352579723E-5</v>
      </c>
      <c r="P589">
        <v>1.8266556769070519E-5</v>
      </c>
      <c r="Q589">
        <v>1.91448957182061E-5</v>
      </c>
      <c r="R589">
        <v>1.1208415851608589E-5</v>
      </c>
      <c r="S589">
        <v>1.1612800219678034E-5</v>
      </c>
      <c r="T589">
        <v>1.1693453807927414E-5</v>
      </c>
      <c r="U589">
        <v>1.1774033287600628E-5</v>
      </c>
      <c r="V589">
        <v>-6.5793429314780163E-5</v>
      </c>
      <c r="W589">
        <v>1.0630412552661283E-5</v>
      </c>
      <c r="X589">
        <v>1.0667048002552804E-5</v>
      </c>
      <c r="Y589">
        <v>8.4586447646750607E-6</v>
      </c>
      <c r="Z589">
        <v>8.4586447646750607E-6</v>
      </c>
      <c r="AA589">
        <v>3.7041161347173278E-6</v>
      </c>
      <c r="AB589">
        <v>3.7959996114628189E-6</v>
      </c>
      <c r="AC589">
        <v>-1.2197350027097487E-4</v>
      </c>
      <c r="AD589">
        <v>-3.590036477231773E-5</v>
      </c>
      <c r="AE589">
        <v>7.9186295372546406E-5</v>
      </c>
      <c r="AF589">
        <v>1.1183680128992735E-4</v>
      </c>
      <c r="AG589">
        <v>-2.4650253104285815E-6</v>
      </c>
      <c r="AH589">
        <v>1.7910833712431184E-5</v>
      </c>
      <c r="AI589">
        <v>-3.268612697139606E-4</v>
      </c>
      <c r="AJ589">
        <v>-5.6322863590804468E-4</v>
      </c>
      <c r="AK589">
        <v>-1.8215998161578707E-4</v>
      </c>
    </row>
    <row r="590" spans="1:37">
      <c r="A590" s="788">
        <v>44687</v>
      </c>
      <c r="B590">
        <v>2.7913652122360478E-5</v>
      </c>
      <c r="C590">
        <v>2.8564214204345037E-5</v>
      </c>
      <c r="D590">
        <v>2.8806283816246267E-5</v>
      </c>
      <c r="E590">
        <v>2.0575236759412973E-5</v>
      </c>
      <c r="F590">
        <v>2.0650249183546519E-5</v>
      </c>
      <c r="G590">
        <v>3.480013105102842E-5</v>
      </c>
      <c r="H590">
        <v>3.1426093282220788E-5</v>
      </c>
      <c r="I590">
        <v>2.8711795551490126E-5</v>
      </c>
      <c r="J590">
        <v>-4.1918593860003739E-6</v>
      </c>
      <c r="K590">
        <v>1.8862884023462811E-5</v>
      </c>
      <c r="L590">
        <v>1.5299374594525263E-5</v>
      </c>
      <c r="M590">
        <v>1.3667828286645546E-5</v>
      </c>
      <c r="N590">
        <v>1.3914265587180807E-5</v>
      </c>
      <c r="O590">
        <v>1.9885913739983606E-5</v>
      </c>
      <c r="P590">
        <v>1.8266556769070519E-5</v>
      </c>
      <c r="Q590">
        <v>1.5311772406306544E-5</v>
      </c>
      <c r="R590">
        <v>1.1208415851608589E-5</v>
      </c>
      <c r="S590">
        <v>1.1612800219678034E-5</v>
      </c>
      <c r="T590">
        <v>1.1693453807927414E-5</v>
      </c>
      <c r="U590">
        <v>1.1774033287600628E-5</v>
      </c>
      <c r="V590">
        <v>-4.2101536791269382E-5</v>
      </c>
      <c r="W590">
        <v>1.0630412552661283E-5</v>
      </c>
      <c r="X590">
        <v>1.0667048002552804E-5</v>
      </c>
      <c r="Y590">
        <v>8.4586447646750607E-6</v>
      </c>
      <c r="Z590">
        <v>8.4586447646750607E-6</v>
      </c>
      <c r="AA590">
        <v>3.7041161347173278E-6</v>
      </c>
      <c r="AB590">
        <v>3.7959996114628189E-6</v>
      </c>
      <c r="AC590">
        <v>-5.6168125048486345E-5</v>
      </c>
      <c r="AD590">
        <v>1.4744115672715719E-5</v>
      </c>
      <c r="AE590">
        <v>-4.4234241121737794E-5</v>
      </c>
      <c r="AF590">
        <v>4.0250109642758769E-6</v>
      </c>
      <c r="AG590">
        <v>-6.3658618313323643E-5</v>
      </c>
      <c r="AH590">
        <v>-1.5367212978107949E-5</v>
      </c>
      <c r="AI590">
        <v>-1.0022301379230326E-4</v>
      </c>
      <c r="AJ590">
        <v>-3.3508334237787878E-4</v>
      </c>
      <c r="AK590">
        <v>-2.0361989474638743E-5</v>
      </c>
    </row>
    <row r="591" spans="1:37">
      <c r="A591" s="788">
        <v>44690</v>
      </c>
      <c r="B591">
        <v>2.7913652122360478E-5</v>
      </c>
      <c r="C591">
        <v>2.8564214204345037E-5</v>
      </c>
      <c r="D591">
        <v>2.8806283816246267E-5</v>
      </c>
      <c r="E591">
        <v>2.0575236759412973E-5</v>
      </c>
      <c r="F591">
        <v>2.0650249183546519E-5</v>
      </c>
      <c r="G591">
        <v>3.4357737016321721E-5</v>
      </c>
      <c r="H591">
        <v>3.0082485029070938E-5</v>
      </c>
      <c r="I591">
        <v>2.9933751705877397E-5</v>
      </c>
      <c r="J591">
        <v>4.9348405950809142E-6</v>
      </c>
      <c r="K591">
        <v>1.6001528192367687E-5</v>
      </c>
      <c r="L591">
        <v>2.2419219972840666E-5</v>
      </c>
      <c r="M591">
        <v>1.2726577437859987E-5</v>
      </c>
      <c r="N591">
        <v>1.5025994744661375E-5</v>
      </c>
      <c r="O591">
        <v>1.9671453221178583E-5</v>
      </c>
      <c r="P591">
        <v>1.8266556769070519E-5</v>
      </c>
      <c r="Q591">
        <v>2.2700422992123491E-5</v>
      </c>
      <c r="R591">
        <v>1.1208415851608589E-5</v>
      </c>
      <c r="S591">
        <v>1.1612800219678034E-5</v>
      </c>
      <c r="T591">
        <v>1.1693453807927414E-5</v>
      </c>
      <c r="U591">
        <v>1.1774033287600628E-5</v>
      </c>
      <c r="V591">
        <v>1.3566398298734852E-5</v>
      </c>
      <c r="W591">
        <v>1.0630412552661283E-5</v>
      </c>
      <c r="X591">
        <v>1.0667048002552804E-5</v>
      </c>
      <c r="Y591">
        <v>8.4586447646750607E-6</v>
      </c>
      <c r="Z591">
        <v>8.4586447646750607E-6</v>
      </c>
      <c r="AA591">
        <v>3.7041161347173278E-6</v>
      </c>
      <c r="AB591">
        <v>3.7959996114628189E-6</v>
      </c>
      <c r="AC591">
        <v>-2.6830133883345433E-4</v>
      </c>
      <c r="AD591">
        <v>1.7760062111834565E-4</v>
      </c>
      <c r="AE591">
        <v>-2.7693456547081553E-5</v>
      </c>
      <c r="AF591">
        <v>1.9942689248952929E-5</v>
      </c>
      <c r="AG591">
        <v>-8.336986296600735E-5</v>
      </c>
      <c r="AH591">
        <v>1.4521006042245155E-6</v>
      </c>
      <c r="AI591">
        <v>-2.9466341852096069E-4</v>
      </c>
      <c r="AJ591">
        <v>-5.3719045049564209E-4</v>
      </c>
      <c r="AK591">
        <v>-1.577969074539154E-4</v>
      </c>
    </row>
    <row r="592" spans="1:37">
      <c r="A592" s="788">
        <v>44691</v>
      </c>
      <c r="B592">
        <v>2.7913652122360478E-5</v>
      </c>
      <c r="C592">
        <v>2.8564214204345037E-5</v>
      </c>
      <c r="D592">
        <v>2.8806283816246267E-5</v>
      </c>
      <c r="E592">
        <v>2.0575236759412973E-5</v>
      </c>
      <c r="F592">
        <v>2.0650249183546519E-5</v>
      </c>
      <c r="G592">
        <v>3.624394736991121E-5</v>
      </c>
      <c r="H592">
        <v>2.8314859448316551E-5</v>
      </c>
      <c r="I592">
        <v>3.0910399940060528E-5</v>
      </c>
      <c r="J592">
        <v>1.2203424974660494E-5</v>
      </c>
      <c r="K592">
        <v>1.3238638148561677E-5</v>
      </c>
      <c r="L592">
        <v>2.2199644629012027E-5</v>
      </c>
      <c r="M592">
        <v>1.6420486771482956E-5</v>
      </c>
      <c r="N592">
        <v>1.2560186771463579E-5</v>
      </c>
      <c r="O592">
        <v>1.9652123622662997E-5</v>
      </c>
      <c r="P592">
        <v>1.8266556769070519E-5</v>
      </c>
      <c r="Q592">
        <v>1.4408169295414552E-5</v>
      </c>
      <c r="R592">
        <v>1.1208415851608589E-5</v>
      </c>
      <c r="S592">
        <v>1.1612800219678034E-5</v>
      </c>
      <c r="T592">
        <v>1.1693453807927414E-5</v>
      </c>
      <c r="U592">
        <v>1.1774033287600628E-5</v>
      </c>
      <c r="V592">
        <v>-5.2096765411904448E-5</v>
      </c>
      <c r="W592">
        <v>1.0630412552661283E-5</v>
      </c>
      <c r="X592">
        <v>1.0667048002552804E-5</v>
      </c>
      <c r="Y592">
        <v>8.4586447646750607E-6</v>
      </c>
      <c r="Z592">
        <v>8.4586447646750607E-6</v>
      </c>
      <c r="AA592">
        <v>3.7041161347173278E-6</v>
      </c>
      <c r="AB592">
        <v>3.7959996114628189E-6</v>
      </c>
      <c r="AC592">
        <v>5.4078637177790158E-5</v>
      </c>
      <c r="AD592">
        <v>-2.8026291868377129E-6</v>
      </c>
      <c r="AE592">
        <v>3.5788214187176814E-5</v>
      </c>
      <c r="AF592">
        <v>2.446103393094479E-6</v>
      </c>
      <c r="AG592">
        <v>2.3936696118118663E-5</v>
      </c>
      <c r="AH592">
        <v>-5.9358658698160925E-6</v>
      </c>
      <c r="AI592">
        <v>1.4519924856656763E-4</v>
      </c>
      <c r="AJ592">
        <v>2.9546771175819058E-4</v>
      </c>
      <c r="AK592">
        <v>1.4530791686399036E-5</v>
      </c>
    </row>
    <row r="593" spans="1:37">
      <c r="A593" s="788">
        <v>44692</v>
      </c>
      <c r="B593">
        <v>2.7913652122360478E-5</v>
      </c>
      <c r="C593">
        <v>2.8564214204345037E-5</v>
      </c>
      <c r="D593">
        <v>2.8806283816246267E-5</v>
      </c>
      <c r="E593">
        <v>2.0575236759412973E-5</v>
      </c>
      <c r="F593">
        <v>2.0650249183546519E-5</v>
      </c>
      <c r="G593">
        <v>3.3128745679945835E-5</v>
      </c>
      <c r="H593">
        <v>2.8632229333901194E-5</v>
      </c>
      <c r="I593">
        <v>3.1752457065361738E-5</v>
      </c>
      <c r="J593">
        <v>1.3193465031804408E-5</v>
      </c>
      <c r="K593">
        <v>1.4705430082466366E-5</v>
      </c>
      <c r="L593">
        <v>6.5739985581274142E-6</v>
      </c>
      <c r="M593">
        <v>1.8500545081514019E-5</v>
      </c>
      <c r="N593">
        <v>1.4233369772580318E-5</v>
      </c>
      <c r="O593">
        <v>1.9659874196982232E-5</v>
      </c>
      <c r="P593">
        <v>1.8266556769070519E-5</v>
      </c>
      <c r="Q593">
        <v>1.798731761580541E-5</v>
      </c>
      <c r="R593">
        <v>1.1208415851608589E-5</v>
      </c>
      <c r="S593">
        <v>1.1612800219678034E-5</v>
      </c>
      <c r="T593">
        <v>1.1693453807927414E-5</v>
      </c>
      <c r="U593">
        <v>1.1774033287600628E-5</v>
      </c>
      <c r="V593">
        <v>3.2926730496676274E-5</v>
      </c>
      <c r="W593">
        <v>1.0630412552661283E-5</v>
      </c>
      <c r="X593">
        <v>1.0667048002552804E-5</v>
      </c>
      <c r="Y593">
        <v>8.4586447646750607E-6</v>
      </c>
      <c r="Z593">
        <v>8.4586447646750607E-6</v>
      </c>
      <c r="AA593">
        <v>3.7041161347173278E-6</v>
      </c>
      <c r="AB593">
        <v>3.7959996114628189E-6</v>
      </c>
      <c r="AC593">
        <v>2.1437909987573334E-4</v>
      </c>
      <c r="AD593">
        <v>-1.259577365100323E-4</v>
      </c>
      <c r="AE593">
        <v>4.9232336895382867E-5</v>
      </c>
      <c r="AF593">
        <v>7.9102823648663503E-5</v>
      </c>
      <c r="AG593">
        <v>-1.9140995952939833E-5</v>
      </c>
      <c r="AH593">
        <v>1.981316330659455E-5</v>
      </c>
      <c r="AI593">
        <v>1.1427510132064889E-5</v>
      </c>
      <c r="AJ593">
        <v>1.1496791992904321E-4</v>
      </c>
      <c r="AK593">
        <v>-8.3881093215299458E-5</v>
      </c>
    </row>
    <row r="594" spans="1:37">
      <c r="A594" s="788">
        <v>44693</v>
      </c>
      <c r="B594">
        <v>2.7913652122360478E-5</v>
      </c>
      <c r="C594">
        <v>2.8564214204345037E-5</v>
      </c>
      <c r="D594">
        <v>2.8806283816246267E-5</v>
      </c>
      <c r="E594">
        <v>2.0575236759412973E-5</v>
      </c>
      <c r="F594">
        <v>2.0650249183546519E-5</v>
      </c>
      <c r="G594">
        <v>3.5776333591641674E-5</v>
      </c>
      <c r="H594">
        <v>2.5637947104979731E-5</v>
      </c>
      <c r="I594">
        <v>3.0384796127363245E-5</v>
      </c>
      <c r="J594">
        <v>6.3164996225737015E-6</v>
      </c>
      <c r="K594">
        <v>1.3316892129745384E-5</v>
      </c>
      <c r="L594">
        <v>2.6945212839433453E-5</v>
      </c>
      <c r="M594">
        <v>9.5019188018000027E-6</v>
      </c>
      <c r="N594">
        <v>1.169121780718001E-5</v>
      </c>
      <c r="O594">
        <v>2.0679795965719449E-5</v>
      </c>
      <c r="P594">
        <v>1.8266556769070519E-5</v>
      </c>
      <c r="Q594">
        <v>1.4102538867710734E-5</v>
      </c>
      <c r="R594">
        <v>1.1208415851608589E-5</v>
      </c>
      <c r="S594">
        <v>1.1612800219678034E-5</v>
      </c>
      <c r="T594">
        <v>1.1693453807927414E-5</v>
      </c>
      <c r="U594">
        <v>1.1774033287600628E-5</v>
      </c>
      <c r="V594">
        <v>7.4573728016823725E-5</v>
      </c>
      <c r="W594">
        <v>1.0630412552661283E-5</v>
      </c>
      <c r="X594">
        <v>1.0667048002552804E-5</v>
      </c>
      <c r="Y594">
        <v>8.4586447646750607E-6</v>
      </c>
      <c r="Z594">
        <v>8.4586447646750607E-6</v>
      </c>
      <c r="AA594">
        <v>3.7041161347173278E-6</v>
      </c>
      <c r="AB594">
        <v>3.7959996114628189E-6</v>
      </c>
      <c r="AC594">
        <v>-1.6353999276289002E-5</v>
      </c>
      <c r="AD594">
        <v>-5.8193490235791682E-5</v>
      </c>
      <c r="AE594">
        <v>3.9622120349303016E-6</v>
      </c>
      <c r="AF594">
        <v>3.1814877612029724E-5</v>
      </c>
      <c r="AG594">
        <v>-3.9030556594283898E-5</v>
      </c>
      <c r="AH594">
        <v>1.330777306683295E-5</v>
      </c>
      <c r="AI594">
        <v>1.3162811578885326E-4</v>
      </c>
      <c r="AJ594">
        <v>-1.5144887831596289E-4</v>
      </c>
      <c r="AK594">
        <v>-5.9329904672122961E-6</v>
      </c>
    </row>
    <row r="595" spans="1:37">
      <c r="A595" s="788">
        <v>44694</v>
      </c>
      <c r="B595">
        <v>2.7913652122360478E-5</v>
      </c>
      <c r="C595">
        <v>2.8564214204345037E-5</v>
      </c>
      <c r="D595">
        <v>2.8806283816246267E-5</v>
      </c>
      <c r="E595">
        <v>2.0575236759412973E-5</v>
      </c>
      <c r="F595">
        <v>2.0650249183546519E-5</v>
      </c>
      <c r="G595">
        <v>3.5061345887797301E-5</v>
      </c>
      <c r="H595">
        <v>3.3522541180420263E-5</v>
      </c>
      <c r="I595">
        <v>2.8868671196163121E-5</v>
      </c>
      <c r="J595">
        <v>1.9404474364966974E-5</v>
      </c>
      <c r="K595">
        <v>1.3814367823948715E-5</v>
      </c>
      <c r="L595">
        <v>6.0592387064104975E-6</v>
      </c>
      <c r="M595">
        <v>1.3865857824958994E-5</v>
      </c>
      <c r="N595">
        <v>1.3257147764380762E-5</v>
      </c>
      <c r="O595">
        <v>1.9733733486738458E-5</v>
      </c>
      <c r="P595">
        <v>1.8266556769070519E-5</v>
      </c>
      <c r="Q595">
        <v>1.5464593015664717E-5</v>
      </c>
      <c r="R595">
        <v>1.1208415851608589E-5</v>
      </c>
      <c r="S595">
        <v>1.1612800219678034E-5</v>
      </c>
      <c r="T595">
        <v>1.1693453807927414E-5</v>
      </c>
      <c r="U595">
        <v>1.1774033287600628E-5</v>
      </c>
      <c r="V595">
        <v>8.0940753630750275E-5</v>
      </c>
      <c r="W595">
        <v>1.0630412552661283E-5</v>
      </c>
      <c r="X595">
        <v>1.0667048002552804E-5</v>
      </c>
      <c r="Y595">
        <v>8.4586447646750607E-6</v>
      </c>
      <c r="Z595">
        <v>8.4586447646750607E-6</v>
      </c>
      <c r="AA595">
        <v>3.7041161347173278E-6</v>
      </c>
      <c r="AB595">
        <v>3.7959996114628189E-6</v>
      </c>
      <c r="AC595">
        <v>1.980281322044253E-4</v>
      </c>
      <c r="AD595">
        <v>-3.0866269725354782E-5</v>
      </c>
      <c r="AE595">
        <v>5.5520894092608859E-6</v>
      </c>
      <c r="AF595">
        <v>-2.7201297680079507E-6</v>
      </c>
      <c r="AG595">
        <v>7.3729231822592384E-5</v>
      </c>
      <c r="AH595">
        <v>3.1076001105339038E-5</v>
      </c>
      <c r="AI595">
        <v>2.5032507626965517E-4</v>
      </c>
      <c r="AJ595">
        <v>2.8224889402398979E-4</v>
      </c>
      <c r="AK595">
        <v>1.2254834649273239E-4</v>
      </c>
    </row>
    <row r="596" spans="1:37">
      <c r="A596" s="788">
        <v>44697</v>
      </c>
      <c r="B596">
        <v>2.7913652122360478E-5</v>
      </c>
      <c r="C596">
        <v>2.8564214204345037E-5</v>
      </c>
      <c r="D596">
        <v>2.8806283816246267E-5</v>
      </c>
      <c r="E596">
        <v>2.0575236759412973E-5</v>
      </c>
      <c r="F596">
        <v>2.0650249183546519E-5</v>
      </c>
      <c r="G596">
        <v>3.4742073136101227E-5</v>
      </c>
      <c r="H596">
        <v>4.6308860277655127E-5</v>
      </c>
      <c r="I596">
        <v>2.9985649839719032E-5</v>
      </c>
      <c r="J596">
        <v>1.2473485307083366E-5</v>
      </c>
      <c r="K596">
        <v>1.1255415430866834E-5</v>
      </c>
      <c r="L596">
        <v>2.2005474957666139E-6</v>
      </c>
      <c r="M596">
        <v>1.7572614326138591E-5</v>
      </c>
      <c r="N596">
        <v>1.2018731506475433E-5</v>
      </c>
      <c r="O596">
        <v>1.9688725650908623E-5</v>
      </c>
      <c r="P596">
        <v>1.8266556769070519E-5</v>
      </c>
      <c r="Q596">
        <v>2.1577271452308369E-5</v>
      </c>
      <c r="R596">
        <v>1.1208415851608589E-5</v>
      </c>
      <c r="S596">
        <v>1.1612800219678034E-5</v>
      </c>
      <c r="T596">
        <v>1.1693453807927414E-5</v>
      </c>
      <c r="U596">
        <v>1.1774033287600628E-5</v>
      </c>
      <c r="V596">
        <v>1.1339506885292085E-4</v>
      </c>
      <c r="W596">
        <v>1.0630412552661283E-5</v>
      </c>
      <c r="X596">
        <v>1.0667048002552804E-5</v>
      </c>
      <c r="Y596">
        <v>8.4586447646750607E-6</v>
      </c>
      <c r="Z596">
        <v>8.4586447646750607E-6</v>
      </c>
      <c r="AA596">
        <v>3.7041161347173278E-6</v>
      </c>
      <c r="AB596">
        <v>3.7959996114628189E-6</v>
      </c>
      <c r="AC596">
        <v>1.0664368987438611E-4</v>
      </c>
      <c r="AD596">
        <v>4.5559840188102998E-5</v>
      </c>
      <c r="AE596">
        <v>1.6105253772735752E-5</v>
      </c>
      <c r="AF596">
        <v>-1.03352419871805E-6</v>
      </c>
      <c r="AG596">
        <v>2.3416742910753465E-6</v>
      </c>
      <c r="AH596">
        <v>-1.4825219209750884E-5</v>
      </c>
      <c r="AI596">
        <v>1.0816998826380652E-4</v>
      </c>
      <c r="AJ596">
        <v>2.0919475855369352E-4</v>
      </c>
      <c r="AK596">
        <v>-1.6715829776872137E-5</v>
      </c>
    </row>
    <row r="597" spans="1:37">
      <c r="A597" s="788">
        <v>44698</v>
      </c>
      <c r="B597">
        <v>2.7913652122360478E-5</v>
      </c>
      <c r="C597">
        <v>2.8564214204345037E-5</v>
      </c>
      <c r="D597">
        <v>2.8806283816246267E-5</v>
      </c>
      <c r="E597">
        <v>2.0575236759412973E-5</v>
      </c>
      <c r="F597">
        <v>2.0650249183546519E-5</v>
      </c>
      <c r="G597">
        <v>3.5139769202615411E-5</v>
      </c>
      <c r="H597">
        <v>1.1095754988410533E-5</v>
      </c>
      <c r="I597">
        <v>2.951004053878421E-5</v>
      </c>
      <c r="J597">
        <v>1.2815813130174548E-5</v>
      </c>
      <c r="K597">
        <v>1.3800849537670957E-5</v>
      </c>
      <c r="L597">
        <v>1.2202750726794421E-5</v>
      </c>
      <c r="M597">
        <v>7.3897887542955235E-6</v>
      </c>
      <c r="N597">
        <v>1.2604226016213716E-5</v>
      </c>
      <c r="O597">
        <v>1.9793251629550924E-5</v>
      </c>
      <c r="P597">
        <v>1.8266556769070519E-5</v>
      </c>
      <c r="Q597">
        <v>1.3635056636438492E-5</v>
      </c>
      <c r="R597">
        <v>1.1208415851608589E-5</v>
      </c>
      <c r="S597">
        <v>1.1612800219678034E-5</v>
      </c>
      <c r="T597">
        <v>1.1693453807927414E-5</v>
      </c>
      <c r="U597">
        <v>1.1774033287600628E-5</v>
      </c>
      <c r="V597">
        <v>-1.6538869355816834E-5</v>
      </c>
      <c r="W597">
        <v>1.0630412552661283E-5</v>
      </c>
      <c r="X597">
        <v>1.0667048002552804E-5</v>
      </c>
      <c r="Y597">
        <v>8.4586447646750607E-6</v>
      </c>
      <c r="Z597">
        <v>8.4586447646750607E-6</v>
      </c>
      <c r="AA597">
        <v>3.7041161347173278E-6</v>
      </c>
      <c r="AB597">
        <v>3.7959996114628189E-6</v>
      </c>
      <c r="AC597">
        <v>3.5193561130419941E-5</v>
      </c>
      <c r="AD597">
        <v>-8.5842165866295561E-6</v>
      </c>
      <c r="AE597">
        <v>6.4082765807993436E-6</v>
      </c>
      <c r="AF597">
        <v>1.9590251301698781E-5</v>
      </c>
      <c r="AG597">
        <v>4.5051498903816432E-5</v>
      </c>
      <c r="AH597">
        <v>3.2151502650197287E-5</v>
      </c>
      <c r="AI597">
        <v>5.4422644586578085E-5</v>
      </c>
      <c r="AJ597">
        <v>4.1159612696611283E-4</v>
      </c>
      <c r="AK597">
        <v>1.0051933946099045E-4</v>
      </c>
    </row>
    <row r="598" spans="1:37">
      <c r="A598" s="788">
        <v>44699</v>
      </c>
      <c r="B598">
        <v>2.7913652122360478E-5</v>
      </c>
      <c r="C598">
        <v>2.8564214204345037E-5</v>
      </c>
      <c r="D598">
        <v>2.8806283816246267E-5</v>
      </c>
      <c r="E598">
        <v>2.0575236759412973E-5</v>
      </c>
      <c r="F598">
        <v>2.0650249183546519E-5</v>
      </c>
      <c r="G598">
        <v>3.241165128505941E-5</v>
      </c>
      <c r="H598">
        <v>2.6152614286147014E-5</v>
      </c>
      <c r="I598">
        <v>3.1111226080341223E-5</v>
      </c>
      <c r="J598">
        <v>6.753428132304862E-6</v>
      </c>
      <c r="K598">
        <v>1.3186996727023371E-5</v>
      </c>
      <c r="L598">
        <v>1.7684718948316915E-5</v>
      </c>
      <c r="M598">
        <v>9.3718977068135709E-6</v>
      </c>
      <c r="N598">
        <v>1.1675245244759936E-5</v>
      </c>
      <c r="O598">
        <v>1.967576551167838E-5</v>
      </c>
      <c r="P598">
        <v>1.8266556769070519E-5</v>
      </c>
      <c r="Q598">
        <v>5.6731806836296526E-8</v>
      </c>
      <c r="R598">
        <v>1.1208415851608589E-5</v>
      </c>
      <c r="S598">
        <v>1.1612800219678034E-5</v>
      </c>
      <c r="T598">
        <v>1.1693453807927414E-5</v>
      </c>
      <c r="U598">
        <v>1.1774033287600628E-5</v>
      </c>
      <c r="V598">
        <v>-3.9595453976104535E-6</v>
      </c>
      <c r="W598">
        <v>1.0630412552661283E-5</v>
      </c>
      <c r="X598">
        <v>1.0667048002552804E-5</v>
      </c>
      <c r="Y598">
        <v>8.4586447646750607E-6</v>
      </c>
      <c r="Z598">
        <v>8.4586447646750607E-6</v>
      </c>
      <c r="AA598">
        <v>3.7041161347173278E-6</v>
      </c>
      <c r="AB598">
        <v>3.7959996114628189E-6</v>
      </c>
      <c r="AC598">
        <v>-1.6087088557758535E-4</v>
      </c>
      <c r="AD598">
        <v>9.484374855650568E-5</v>
      </c>
      <c r="AE598">
        <v>1.0722573826199566E-5</v>
      </c>
      <c r="AF598">
        <v>1.9088210323581214E-5</v>
      </c>
      <c r="AG598">
        <v>-5.4590593898514728E-5</v>
      </c>
      <c r="AH598">
        <v>1.9417875999592215E-5</v>
      </c>
      <c r="AI598">
        <v>-1.940419706562957E-4</v>
      </c>
      <c r="AJ598">
        <v>-6.7823637502023587E-5</v>
      </c>
      <c r="AK598">
        <v>-1.989497563896231E-4</v>
      </c>
    </row>
    <row r="599" spans="1:37">
      <c r="A599" s="788">
        <v>44700</v>
      </c>
      <c r="B599">
        <v>2.7913652122360478E-5</v>
      </c>
      <c r="C599">
        <v>2.8564214204345037E-5</v>
      </c>
      <c r="D599">
        <v>2.8806283816246267E-5</v>
      </c>
      <c r="E599">
        <v>2.0575236759412973E-5</v>
      </c>
      <c r="F599">
        <v>2.0650249183546519E-5</v>
      </c>
      <c r="G599">
        <v>3.450906417742772E-5</v>
      </c>
      <c r="H599">
        <v>3.2699524459034991E-5</v>
      </c>
      <c r="I599">
        <v>2.9492480811454414E-5</v>
      </c>
      <c r="J599">
        <v>8.5443049493676425E-6</v>
      </c>
      <c r="K599">
        <v>1.748457751850765E-5</v>
      </c>
      <c r="L599">
        <v>3.8155174806399827E-5</v>
      </c>
      <c r="M599">
        <v>1.6417231614553887E-5</v>
      </c>
      <c r="N599">
        <v>1.3045717572441618E-5</v>
      </c>
      <c r="O599">
        <v>1.9742181262017767E-5</v>
      </c>
      <c r="P599">
        <v>1.8266556769070519E-5</v>
      </c>
      <c r="Q599">
        <v>2.7158602420087162E-5</v>
      </c>
      <c r="R599">
        <v>1.1208415851608589E-5</v>
      </c>
      <c r="S599">
        <v>1.1612800219678034E-5</v>
      </c>
      <c r="T599">
        <v>1.1693453807927414E-5</v>
      </c>
      <c r="U599">
        <v>1.1774033287600628E-5</v>
      </c>
      <c r="V599">
        <v>3.0401877423127393E-6</v>
      </c>
      <c r="W599">
        <v>1.0630412552661283E-5</v>
      </c>
      <c r="X599">
        <v>1.0667048002552804E-5</v>
      </c>
      <c r="Y599">
        <v>8.4586447646750607E-6</v>
      </c>
      <c r="Z599">
        <v>8.4586447646750607E-6</v>
      </c>
      <c r="AA599">
        <v>3.7041161347173278E-6</v>
      </c>
      <c r="AB599">
        <v>3.7959996114628189E-6</v>
      </c>
      <c r="AC599">
        <v>1.6899224169372729E-4</v>
      </c>
      <c r="AD599">
        <v>-7.9979481150077586E-5</v>
      </c>
      <c r="AE599">
        <v>-2.1682522352398095E-5</v>
      </c>
      <c r="AF599">
        <v>5.9261157134588016E-5</v>
      </c>
      <c r="AG599">
        <v>4.508902044132901E-5</v>
      </c>
      <c r="AH599">
        <v>7.1574368204196934E-6</v>
      </c>
      <c r="AI599">
        <v>4.5640387851115797E-5</v>
      </c>
      <c r="AJ599">
        <v>1.4434547879328964E-4</v>
      </c>
      <c r="AK599">
        <v>-2.114534985360017E-5</v>
      </c>
    </row>
    <row r="600" spans="1:37">
      <c r="A600" s="788">
        <v>44701</v>
      </c>
      <c r="B600">
        <v>2.7913652122360478E-5</v>
      </c>
      <c r="C600">
        <v>2.8564214204345037E-5</v>
      </c>
      <c r="D600">
        <v>2.8806283816246267E-5</v>
      </c>
      <c r="E600">
        <v>2.0575236759412973E-5</v>
      </c>
      <c r="F600">
        <v>2.0650249183546519E-5</v>
      </c>
      <c r="G600">
        <v>3.319846054408515E-5</v>
      </c>
      <c r="H600">
        <v>3.0794623909454798E-5</v>
      </c>
      <c r="I600">
        <v>3.0240033365751627E-5</v>
      </c>
      <c r="J600">
        <v>1.1133583070267151E-5</v>
      </c>
      <c r="K600">
        <v>1.3314934829276126E-5</v>
      </c>
      <c r="L600">
        <v>1.5853738737752112E-5</v>
      </c>
      <c r="M600">
        <v>9.4296585930919723E-6</v>
      </c>
      <c r="N600">
        <v>1.2435534921013414E-5</v>
      </c>
      <c r="O600">
        <v>1.9739542727357673E-5</v>
      </c>
      <c r="P600">
        <v>1.8266556769070519E-5</v>
      </c>
      <c r="Q600">
        <v>1.493499454065983E-5</v>
      </c>
      <c r="R600">
        <v>1.1208415851608589E-5</v>
      </c>
      <c r="S600">
        <v>1.1612800219678034E-5</v>
      </c>
      <c r="T600">
        <v>1.1693453807927414E-5</v>
      </c>
      <c r="U600">
        <v>1.1774033287600628E-5</v>
      </c>
      <c r="V600">
        <v>1.3854043631824633E-5</v>
      </c>
      <c r="W600">
        <v>1.0630412552661283E-5</v>
      </c>
      <c r="X600">
        <v>1.0667048002552804E-5</v>
      </c>
      <c r="Y600">
        <v>8.4586447646750607E-6</v>
      </c>
      <c r="Z600">
        <v>8.4586447646750607E-6</v>
      </c>
      <c r="AA600">
        <v>3.7041161347173278E-6</v>
      </c>
      <c r="AB600">
        <v>3.7959996114628189E-6</v>
      </c>
      <c r="AC600">
        <v>8.8469249780731563E-6</v>
      </c>
      <c r="AD600">
        <v>4.264471933706493E-5</v>
      </c>
      <c r="AE600">
        <v>2.1865290482198098E-5</v>
      </c>
      <c r="AF600">
        <v>2.0436747615276699E-5</v>
      </c>
      <c r="AG600">
        <v>9.2012105140049102E-6</v>
      </c>
      <c r="AH600">
        <v>-1.029356469291809E-5</v>
      </c>
      <c r="AI600">
        <v>5.5588168345892535E-5</v>
      </c>
      <c r="AJ600">
        <v>4.132150306500604E-5</v>
      </c>
      <c r="AK600">
        <v>-3.1481616803941126E-7</v>
      </c>
    </row>
    <row r="601" spans="1:37">
      <c r="A601" s="788">
        <v>44704</v>
      </c>
      <c r="B601">
        <v>2.7913652122360478E-5</v>
      </c>
      <c r="C601">
        <v>2.8564214204345037E-5</v>
      </c>
      <c r="D601">
        <v>2.8806283816246267E-5</v>
      </c>
      <c r="E601">
        <v>2.0575236759412973E-5</v>
      </c>
      <c r="F601">
        <v>2.0650249183546519E-5</v>
      </c>
      <c r="G601">
        <v>3.3718843543837806E-5</v>
      </c>
      <c r="H601">
        <v>2.7620225176971758E-5</v>
      </c>
      <c r="I601">
        <v>2.9617061243786224E-5</v>
      </c>
      <c r="J601">
        <v>1.8603043599625837E-5</v>
      </c>
      <c r="K601">
        <v>1.4549547130269504E-5</v>
      </c>
      <c r="L601">
        <v>1.7892692403052026E-5</v>
      </c>
      <c r="M601">
        <v>1.7576143463872996E-5</v>
      </c>
      <c r="N601">
        <v>1.3121129592701664E-5</v>
      </c>
      <c r="O601">
        <v>1.9627116694074688E-5</v>
      </c>
      <c r="P601">
        <v>1.8266556769070519E-5</v>
      </c>
      <c r="Q601">
        <v>2.8586934420829379E-5</v>
      </c>
      <c r="R601">
        <v>1.1208415851608589E-5</v>
      </c>
      <c r="S601">
        <v>1.1612800219678034E-5</v>
      </c>
      <c r="T601">
        <v>1.1693453807927414E-5</v>
      </c>
      <c r="U601">
        <v>1.1774033287600628E-5</v>
      </c>
      <c r="V601">
        <v>-6.3675390817297123E-6</v>
      </c>
      <c r="W601">
        <v>1.0630412552661283E-5</v>
      </c>
      <c r="X601">
        <v>1.0667048002552804E-5</v>
      </c>
      <c r="Y601">
        <v>8.4586447646750607E-6</v>
      </c>
      <c r="Z601">
        <v>8.4586447646750607E-6</v>
      </c>
      <c r="AA601">
        <v>3.7041161347173278E-6</v>
      </c>
      <c r="AB601">
        <v>3.7959996114628189E-6</v>
      </c>
      <c r="AC601">
        <v>1.1973461296564404E-4</v>
      </c>
      <c r="AD601">
        <v>-5.9204182226771376E-5</v>
      </c>
      <c r="AE601">
        <v>1.4421584788021358E-5</v>
      </c>
      <c r="AF601">
        <v>1.3337476464320153E-5</v>
      </c>
      <c r="AG601">
        <v>1.5860365922291119E-5</v>
      </c>
      <c r="AH601">
        <v>3.7893258491061844E-6</v>
      </c>
      <c r="AI601">
        <v>9.0320650858251032E-5</v>
      </c>
      <c r="AJ601">
        <v>2.5667408546817819E-4</v>
      </c>
      <c r="AK601">
        <v>9.2797333867711282E-5</v>
      </c>
    </row>
    <row r="602" spans="1:37">
      <c r="A602" s="788">
        <v>44705</v>
      </c>
      <c r="B602">
        <v>2.7913652122360478E-5</v>
      </c>
      <c r="C602">
        <v>2.8564214204345037E-5</v>
      </c>
      <c r="D602">
        <v>2.8806283816246267E-5</v>
      </c>
      <c r="E602">
        <v>2.0575236759412973E-5</v>
      </c>
      <c r="F602">
        <v>2.0650249183546519E-5</v>
      </c>
      <c r="G602">
        <v>3.5052676558407824E-5</v>
      </c>
      <c r="H602">
        <v>2.8643426925350466E-5</v>
      </c>
      <c r="I602">
        <v>3.072691993526462E-5</v>
      </c>
      <c r="J602">
        <v>1.9696342541311653E-5</v>
      </c>
      <c r="K602">
        <v>1.2387778221085455E-5</v>
      </c>
      <c r="L602">
        <v>8.4674749623729904E-6</v>
      </c>
      <c r="M602">
        <v>3.9491221890784801E-6</v>
      </c>
      <c r="N602">
        <v>1.4439541717649718E-5</v>
      </c>
      <c r="O602">
        <v>1.9589834589261556E-5</v>
      </c>
      <c r="P602">
        <v>1.8266556769070519E-5</v>
      </c>
      <c r="Q602">
        <v>1.7493699510019668E-5</v>
      </c>
      <c r="R602">
        <v>1.1208415851608589E-5</v>
      </c>
      <c r="S602">
        <v>1.1612800219678034E-5</v>
      </c>
      <c r="T602">
        <v>1.1693453807927414E-5</v>
      </c>
      <c r="U602">
        <v>1.1774033287600628E-5</v>
      </c>
      <c r="V602">
        <v>-1.0415287087068115E-4</v>
      </c>
      <c r="W602">
        <v>1.0630412552661283E-5</v>
      </c>
      <c r="X602">
        <v>1.0667048002552804E-5</v>
      </c>
      <c r="Y602">
        <v>8.4586447646750607E-6</v>
      </c>
      <c r="Z602">
        <v>8.4586447646750607E-6</v>
      </c>
      <c r="AA602">
        <v>3.7041161347173278E-6</v>
      </c>
      <c r="AB602">
        <v>3.7959996114628189E-6</v>
      </c>
      <c r="AC602">
        <v>-4.6437684322594985E-5</v>
      </c>
      <c r="AD602">
        <v>-1.4995723248280581E-4</v>
      </c>
      <c r="AE602">
        <v>2.3953187131808831E-5</v>
      </c>
      <c r="AF602">
        <v>1.1049548776609354E-5</v>
      </c>
      <c r="AG602">
        <v>-4.5425613703373723E-5</v>
      </c>
      <c r="AH602">
        <v>-3.7665785496536765E-5</v>
      </c>
      <c r="AI602">
        <v>-7.1112823872726557E-5</v>
      </c>
      <c r="AJ602">
        <v>-1.2023890034357499E-4</v>
      </c>
      <c r="AK602">
        <v>-3.7162983083245392E-5</v>
      </c>
    </row>
    <row r="603" spans="1:37">
      <c r="A603" s="788">
        <v>44706</v>
      </c>
      <c r="B603">
        <v>2.7913652122360478E-5</v>
      </c>
      <c r="C603">
        <v>2.8564214204345037E-5</v>
      </c>
      <c r="D603">
        <v>2.8806283816246267E-5</v>
      </c>
      <c r="E603">
        <v>2.0575236759412973E-5</v>
      </c>
      <c r="F603">
        <v>2.0650249183546519E-5</v>
      </c>
      <c r="G603">
        <v>3.5409954845690097E-5</v>
      </c>
      <c r="H603">
        <v>2.7075303186983034E-5</v>
      </c>
      <c r="I603">
        <v>2.9506799155481643E-5</v>
      </c>
      <c r="J603">
        <v>1.7219784594129807E-5</v>
      </c>
      <c r="K603">
        <v>1.375526304410073E-5</v>
      </c>
      <c r="L603">
        <v>1.7872192668573916E-5</v>
      </c>
      <c r="M603">
        <v>1.938462654331943E-5</v>
      </c>
      <c r="N603">
        <v>1.2071785904595345E-5</v>
      </c>
      <c r="O603">
        <v>1.9628558953144192E-5</v>
      </c>
      <c r="P603">
        <v>1.8266556769070519E-5</v>
      </c>
      <c r="Q603">
        <v>1.4205016181698228E-5</v>
      </c>
      <c r="R603">
        <v>1.1208415851608589E-5</v>
      </c>
      <c r="S603">
        <v>1.1612800219678034E-5</v>
      </c>
      <c r="T603">
        <v>1.1693453807927414E-5</v>
      </c>
      <c r="U603">
        <v>1.1774033287600628E-5</v>
      </c>
      <c r="V603">
        <v>2.7241576055180074E-5</v>
      </c>
      <c r="W603">
        <v>1.0630412552661283E-5</v>
      </c>
      <c r="X603">
        <v>1.0667048002552804E-5</v>
      </c>
      <c r="Y603">
        <v>8.4586447646750607E-6</v>
      </c>
      <c r="Z603">
        <v>8.4586447646750607E-6</v>
      </c>
      <c r="AA603">
        <v>3.7041161347173278E-6</v>
      </c>
      <c r="AB603">
        <v>3.7959996114628189E-6</v>
      </c>
      <c r="AC603">
        <v>6.9614219827957013E-5</v>
      </c>
      <c r="AD603">
        <v>-2.71275930088577E-5</v>
      </c>
      <c r="AE603">
        <v>1.5459980205712044E-5</v>
      </c>
      <c r="AF603">
        <v>1.8321153880684893E-5</v>
      </c>
      <c r="AG603">
        <v>6.0460882135005003E-5</v>
      </c>
      <c r="AH603">
        <v>4.5253756681327143E-5</v>
      </c>
      <c r="AI603">
        <v>5.5722421727875115E-5</v>
      </c>
      <c r="AJ603">
        <v>1.5272279614221841E-4</v>
      </c>
      <c r="AK603">
        <v>4.8949944195540996E-5</v>
      </c>
    </row>
    <row r="604" spans="1:37">
      <c r="A604" s="788">
        <v>44707</v>
      </c>
      <c r="B604">
        <v>2.7913652122360478E-5</v>
      </c>
      <c r="C604">
        <v>2.8564214204345037E-5</v>
      </c>
      <c r="D604">
        <v>2.8806283816246267E-5</v>
      </c>
      <c r="E604">
        <v>2.0575236759412973E-5</v>
      </c>
      <c r="F604">
        <v>2.0650249183546519E-5</v>
      </c>
      <c r="G604">
        <v>3.690093878589096E-5</v>
      </c>
      <c r="H604">
        <v>3.3086948350671716E-5</v>
      </c>
      <c r="I604">
        <v>3.6113458860641857E-5</v>
      </c>
      <c r="J604">
        <v>1.9667062800584747E-5</v>
      </c>
      <c r="K604">
        <v>1.2918086265170814E-5</v>
      </c>
      <c r="L604">
        <v>2.6055267329439859E-5</v>
      </c>
      <c r="M604">
        <v>5.1079465873101525E-6</v>
      </c>
      <c r="N604">
        <v>1.3566360365581433E-5</v>
      </c>
      <c r="O604">
        <v>1.9605934200690455E-5</v>
      </c>
      <c r="P604">
        <v>1.8266556769070519E-5</v>
      </c>
      <c r="Q604">
        <v>1.744697713957777E-5</v>
      </c>
      <c r="R604">
        <v>1.1208415851608589E-5</v>
      </c>
      <c r="S604">
        <v>1.1612800219678034E-5</v>
      </c>
      <c r="T604">
        <v>1.1693453807927414E-5</v>
      </c>
      <c r="U604">
        <v>1.1774033287600628E-5</v>
      </c>
      <c r="V604">
        <v>6.0484812060855218E-5</v>
      </c>
      <c r="W604">
        <v>1.0630412552661283E-5</v>
      </c>
      <c r="X604">
        <v>1.0667048002552804E-5</v>
      </c>
      <c r="Y604">
        <v>8.4586447646750607E-6</v>
      </c>
      <c r="Z604">
        <v>8.4586447646750607E-6</v>
      </c>
      <c r="AA604">
        <v>3.7041161347173278E-6</v>
      </c>
      <c r="AB604">
        <v>3.7959996114628189E-6</v>
      </c>
      <c r="AC604">
        <v>1.2760464842501707E-4</v>
      </c>
      <c r="AD604">
        <v>8.4694700061044303E-5</v>
      </c>
      <c r="AE604">
        <v>-1.0687978206158634E-5</v>
      </c>
      <c r="AF604">
        <v>-5.8192871715545547E-6</v>
      </c>
      <c r="AG604">
        <v>5.188793957781712E-5</v>
      </c>
      <c r="AH604">
        <v>2.1938975266193595E-5</v>
      </c>
      <c r="AI604">
        <v>1.6531497937242624E-4</v>
      </c>
      <c r="AJ604">
        <v>1.6880869388397613E-4</v>
      </c>
      <c r="AK604">
        <v>1.0184791458772268E-4</v>
      </c>
    </row>
    <row r="605" spans="1:37">
      <c r="A605" s="788">
        <v>44708</v>
      </c>
      <c r="B605">
        <v>2.7913652122360478E-5</v>
      </c>
      <c r="C605">
        <v>2.8564214204345037E-5</v>
      </c>
      <c r="D605">
        <v>2.8806283816246267E-5</v>
      </c>
      <c r="E605">
        <v>2.0575236759412973E-5</v>
      </c>
      <c r="F605">
        <v>2.0650249183546519E-5</v>
      </c>
      <c r="G605">
        <v>3.2804053225035544E-5</v>
      </c>
      <c r="H605">
        <v>2.6952969009404627E-5</v>
      </c>
      <c r="I605">
        <v>3.1395870377235725E-5</v>
      </c>
      <c r="J605">
        <v>2.381767156002752E-5</v>
      </c>
      <c r="K605">
        <v>1.357711581480885E-5</v>
      </c>
      <c r="L605">
        <v>1.5685718238387381E-5</v>
      </c>
      <c r="M605">
        <v>1.6449447344626834E-5</v>
      </c>
      <c r="N605">
        <v>1.3387176881428787E-5</v>
      </c>
      <c r="O605">
        <v>1.9550918281225905E-5</v>
      </c>
      <c r="P605">
        <v>1.8266556769070519E-5</v>
      </c>
      <c r="Q605">
        <v>7.6685982051998277E-6</v>
      </c>
      <c r="R605">
        <v>1.1208415851608589E-5</v>
      </c>
      <c r="S605">
        <v>1.1612800219678034E-5</v>
      </c>
      <c r="T605">
        <v>1.1693453807927414E-5</v>
      </c>
      <c r="U605">
        <v>1.1774033287600628E-5</v>
      </c>
      <c r="V605">
        <v>-1.4215744814444654E-5</v>
      </c>
      <c r="W605">
        <v>1.0630412552661283E-5</v>
      </c>
      <c r="X605">
        <v>1.0667048002552804E-5</v>
      </c>
      <c r="Y605">
        <v>8.4586447646750607E-6</v>
      </c>
      <c r="Z605">
        <v>8.4586447646750607E-6</v>
      </c>
      <c r="AA605">
        <v>3.7041161347173278E-6</v>
      </c>
      <c r="AB605">
        <v>3.7959996114628189E-6</v>
      </c>
      <c r="AC605">
        <v>6.0005023262404981E-5</v>
      </c>
      <c r="AD605">
        <v>-2.3550009144585049E-5</v>
      </c>
      <c r="AE605">
        <v>2.3736358220893816E-6</v>
      </c>
      <c r="AF605">
        <v>4.5809515533679068E-6</v>
      </c>
      <c r="AG605">
        <v>2.5812225531565147E-5</v>
      </c>
      <c r="AH605">
        <v>-7.2455317407482679E-6</v>
      </c>
      <c r="AI605">
        <v>-7.7574391836821029E-6</v>
      </c>
      <c r="AJ605">
        <v>4.1815424655272662E-5</v>
      </c>
      <c r="AK605">
        <v>1.1821706794492015E-4</v>
      </c>
    </row>
    <row r="606" spans="1:37">
      <c r="A606" s="788">
        <v>44711</v>
      </c>
      <c r="B606">
        <v>2.7913652122360478E-5</v>
      </c>
      <c r="C606">
        <v>2.8564214204345037E-5</v>
      </c>
      <c r="D606">
        <v>2.8806283816246267E-5</v>
      </c>
      <c r="E606">
        <v>2.0575236759412973E-5</v>
      </c>
      <c r="F606">
        <v>2.0650249183546519E-5</v>
      </c>
      <c r="G606">
        <v>3.0869315292605391E-5</v>
      </c>
      <c r="H606">
        <v>2.9009081663134848E-5</v>
      </c>
      <c r="I606">
        <v>3.0151620812338819E-5</v>
      </c>
      <c r="J606">
        <v>1.471511898313338E-5</v>
      </c>
      <c r="K606">
        <v>1.3784827144002067E-5</v>
      </c>
      <c r="L606">
        <v>2.2273178816175234E-5</v>
      </c>
      <c r="M606">
        <v>1.8906950640860032E-5</v>
      </c>
      <c r="N606">
        <v>1.2218698293804665E-5</v>
      </c>
      <c r="O606">
        <v>1.9537178348002727E-5</v>
      </c>
      <c r="P606">
        <v>1.8266556769070519E-5</v>
      </c>
      <c r="Q606">
        <v>1.2239242438354837E-5</v>
      </c>
      <c r="R606">
        <v>1.1208415851608589E-5</v>
      </c>
      <c r="S606">
        <v>1.1612800219678034E-5</v>
      </c>
      <c r="T606">
        <v>1.1693453807927414E-5</v>
      </c>
      <c r="U606">
        <v>1.1774033287600628E-5</v>
      </c>
      <c r="V606">
        <v>-8.6304723201104951E-5</v>
      </c>
      <c r="W606">
        <v>1.0630412552661283E-5</v>
      </c>
      <c r="X606">
        <v>1.0667048002552804E-5</v>
      </c>
      <c r="Y606">
        <v>8.4586447646750607E-6</v>
      </c>
      <c r="Z606">
        <v>8.4586447646750607E-6</v>
      </c>
      <c r="AA606">
        <v>3.7041161347173278E-6</v>
      </c>
      <c r="AB606">
        <v>3.7959996114628189E-6</v>
      </c>
      <c r="AC606">
        <v>-5.2370537043183734E-6</v>
      </c>
      <c r="AD606">
        <v>-1.1252315375358257E-4</v>
      </c>
      <c r="AE606">
        <v>3.8656127140712652E-6</v>
      </c>
      <c r="AF606">
        <v>9.6205967178020213E-6</v>
      </c>
      <c r="AG606">
        <v>9.6869233825991325E-6</v>
      </c>
      <c r="AH606">
        <v>-2.5124195726367038E-5</v>
      </c>
      <c r="AI606">
        <v>-1.0593880043865744E-4</v>
      </c>
      <c r="AJ606">
        <v>-1.4186855274168352E-4</v>
      </c>
      <c r="AK606">
        <v>-6.9072978133688516E-7</v>
      </c>
    </row>
    <row r="607" spans="1:37">
      <c r="A607" s="788">
        <v>44712</v>
      </c>
      <c r="B607">
        <v>2.7913652122360478E-5</v>
      </c>
      <c r="C607">
        <v>2.8564214204345037E-5</v>
      </c>
      <c r="D607">
        <v>2.8806283816246267E-5</v>
      </c>
      <c r="E607">
        <v>2.0575236759412973E-5</v>
      </c>
      <c r="F607">
        <v>2.0650249183546519E-5</v>
      </c>
      <c r="G607">
        <v>3.0810237035495905E-5</v>
      </c>
      <c r="H607">
        <v>2.9370420559948227E-5</v>
      </c>
      <c r="I607">
        <v>2.8581003015942486E-5</v>
      </c>
      <c r="J607">
        <v>2.1312180107588574E-5</v>
      </c>
      <c r="K607">
        <v>1.2212491210124199E-5</v>
      </c>
      <c r="L607">
        <v>1.313473249987851E-5</v>
      </c>
      <c r="M607">
        <v>1.5143412376727384E-5</v>
      </c>
      <c r="N607">
        <v>1.4162434333621832E-5</v>
      </c>
      <c r="O607">
        <v>1.9542152966515404E-5</v>
      </c>
      <c r="P607">
        <v>1.8266556769070519E-5</v>
      </c>
      <c r="Q607">
        <v>5.0420407770758405E-5</v>
      </c>
      <c r="R607">
        <v>1.1208415851608589E-5</v>
      </c>
      <c r="S607">
        <v>1.1612800219678034E-5</v>
      </c>
      <c r="T607">
        <v>1.1693453807927414E-5</v>
      </c>
      <c r="U607">
        <v>1.1774033287600628E-5</v>
      </c>
      <c r="V607">
        <v>1.0394047226567561E-4</v>
      </c>
      <c r="W607">
        <v>1.0630412552661283E-5</v>
      </c>
      <c r="X607">
        <v>1.0667048002552804E-5</v>
      </c>
      <c r="Y607">
        <v>8.4586447646750607E-6</v>
      </c>
      <c r="Z607">
        <v>8.4586447646750607E-6</v>
      </c>
      <c r="AA607">
        <v>3.7041161347173278E-6</v>
      </c>
      <c r="AB607">
        <v>3.7959996114628189E-6</v>
      </c>
      <c r="AC607">
        <v>3.9460046835804176E-6</v>
      </c>
      <c r="AD607">
        <v>1.9885042947472844E-4</v>
      </c>
      <c r="AE607">
        <v>1.1653553951929131E-5</v>
      </c>
      <c r="AF607">
        <v>5.6639386935286584E-6</v>
      </c>
      <c r="AG607">
        <v>-4.8688865903449006E-5</v>
      </c>
      <c r="AH607">
        <v>3.6646433554230475E-5</v>
      </c>
      <c r="AI607">
        <v>-1.9586424252013845E-5</v>
      </c>
      <c r="AJ607">
        <v>-9.1362233424172051E-5</v>
      </c>
      <c r="AK607">
        <v>-2.0426225147804901E-5</v>
      </c>
    </row>
    <row r="608" spans="1:37">
      <c r="A608" s="788">
        <v>44713</v>
      </c>
      <c r="B608">
        <v>2.7913652122360478E-5</v>
      </c>
      <c r="C608">
        <v>2.8564214204345037E-5</v>
      </c>
      <c r="D608">
        <v>2.8806283816246267E-5</v>
      </c>
      <c r="E608">
        <v>2.0575236759412973E-5</v>
      </c>
      <c r="F608">
        <v>2.0650249183546519E-5</v>
      </c>
      <c r="G608">
        <v>3.1800390291934378E-5</v>
      </c>
      <c r="H608">
        <v>3.0294826590825607E-5</v>
      </c>
      <c r="I608">
        <v>2.8791963925458217E-5</v>
      </c>
      <c r="J608">
        <v>2.0618814538266861E-5</v>
      </c>
      <c r="K608">
        <v>1.1705724351594428E-5</v>
      </c>
      <c r="L608">
        <v>1.2996779362532607E-5</v>
      </c>
      <c r="M608">
        <v>9.9149113585610853E-6</v>
      </c>
      <c r="N608">
        <v>1.2525360176863387E-5</v>
      </c>
      <c r="O608">
        <v>1.9624382819863229E-5</v>
      </c>
      <c r="P608">
        <v>1.8266556769070519E-5</v>
      </c>
      <c r="Q608">
        <v>1.5132103483352921E-5</v>
      </c>
      <c r="R608">
        <v>1.3516889878861795E-5</v>
      </c>
      <c r="S608">
        <v>1.3921316657630634E-5</v>
      </c>
      <c r="T608">
        <v>1.4001978704601293E-5</v>
      </c>
      <c r="U608">
        <v>1.4082566635228667E-5</v>
      </c>
      <c r="V608">
        <v>-1.7639148473319378E-5</v>
      </c>
      <c r="W608">
        <v>1.2729071549637539E-5</v>
      </c>
      <c r="X608">
        <v>1.2765710841753375E-5</v>
      </c>
      <c r="Y608">
        <v>8.4586447646750607E-6</v>
      </c>
      <c r="Z608">
        <v>8.4586447646750607E-6</v>
      </c>
      <c r="AA608">
        <v>3.7041161347173278E-6</v>
      </c>
      <c r="AB608">
        <v>3.7959996114628189E-6</v>
      </c>
      <c r="AC608">
        <v>-3.5295333592838541E-6</v>
      </c>
      <c r="AD608">
        <v>4.7539724903350461E-5</v>
      </c>
      <c r="AE608">
        <v>-3.1984180567531939E-5</v>
      </c>
      <c r="AF608">
        <v>8.8596968497223209E-6</v>
      </c>
      <c r="AG608">
        <v>-7.0466581142769604E-6</v>
      </c>
      <c r="AH608">
        <v>3.2947292871563503E-5</v>
      </c>
      <c r="AI608">
        <v>-4.5350666161599886E-5</v>
      </c>
      <c r="AJ608">
        <v>2.1240038157773757E-4</v>
      </c>
      <c r="AK608">
        <v>-3.4649402457695432E-5</v>
      </c>
    </row>
    <row r="609" spans="1:37">
      <c r="A609" s="788">
        <v>44714</v>
      </c>
      <c r="B609">
        <v>2.7913652122360478E-5</v>
      </c>
      <c r="C609">
        <v>2.8564214204345037E-5</v>
      </c>
      <c r="D609">
        <v>2.8806283816246267E-5</v>
      </c>
      <c r="E609">
        <v>2.0575236759412973E-5</v>
      </c>
      <c r="F609">
        <v>2.0650249183546519E-5</v>
      </c>
      <c r="G609">
        <v>3.665797779366642E-5</v>
      </c>
      <c r="H609">
        <v>2.8541972122084758E-5</v>
      </c>
      <c r="I609">
        <v>4.0771529006180169E-5</v>
      </c>
      <c r="J609">
        <v>1.2891418727116388E-5</v>
      </c>
      <c r="K609">
        <v>1.2579179704448507E-5</v>
      </c>
      <c r="L609">
        <v>6.8281738611403856E-6</v>
      </c>
      <c r="M609">
        <v>4.7715850992460678E-6</v>
      </c>
      <c r="N609">
        <v>1.2723891018197265E-5</v>
      </c>
      <c r="O609">
        <v>1.939122674115623E-5</v>
      </c>
      <c r="P609">
        <v>1.8266556769070519E-5</v>
      </c>
      <c r="Q609">
        <v>1.3839736226529454E-5</v>
      </c>
      <c r="R609">
        <v>1.3516889878861795E-5</v>
      </c>
      <c r="S609">
        <v>1.3921316657630634E-5</v>
      </c>
      <c r="T609">
        <v>1.4001978704601293E-5</v>
      </c>
      <c r="U609">
        <v>1.4082566635228667E-5</v>
      </c>
      <c r="V609">
        <v>5.3951053783642962E-6</v>
      </c>
      <c r="W609">
        <v>1.2729071549637539E-5</v>
      </c>
      <c r="X609">
        <v>1.2765710841753375E-5</v>
      </c>
      <c r="Y609">
        <v>8.4586447646750607E-6</v>
      </c>
      <c r="Z609">
        <v>8.4586447646750607E-6</v>
      </c>
      <c r="AA609">
        <v>3.7041161347173278E-6</v>
      </c>
      <c r="AB609">
        <v>3.7959996114628189E-6</v>
      </c>
      <c r="AC609">
        <v>6.1323385659500803E-5</v>
      </c>
      <c r="AD609">
        <v>-7.7516828982709959E-5</v>
      </c>
      <c r="AE609">
        <v>1.6068549223258178E-6</v>
      </c>
      <c r="AF609">
        <v>2.238315239695421E-5</v>
      </c>
      <c r="AG609">
        <v>2.2940362176016029E-5</v>
      </c>
      <c r="AH609">
        <v>3.7636848752709006E-6</v>
      </c>
      <c r="AI609">
        <v>1.174363538861023E-4</v>
      </c>
      <c r="AJ609">
        <v>2.8547107894209557E-4</v>
      </c>
      <c r="AK609">
        <v>9.1370490891501399E-5</v>
      </c>
    </row>
    <row r="610" spans="1:37">
      <c r="A610" s="788">
        <v>44715</v>
      </c>
      <c r="B610">
        <v>2.7913652122360478E-5</v>
      </c>
      <c r="C610">
        <v>2.8564214204345037E-5</v>
      </c>
      <c r="D610">
        <v>2.8806283816246267E-5</v>
      </c>
      <c r="E610">
        <v>2.0575236759412973E-5</v>
      </c>
      <c r="F610">
        <v>2.0650249183546519E-5</v>
      </c>
      <c r="G610">
        <v>3.4132747906326698E-5</v>
      </c>
      <c r="H610">
        <v>2.7401737209413568E-5</v>
      </c>
      <c r="I610">
        <v>2.8589456745933715E-5</v>
      </c>
      <c r="J610">
        <v>1.5809438438839153E-5</v>
      </c>
      <c r="K610">
        <v>1.0060444054340679E-5</v>
      </c>
      <c r="L610">
        <v>1.0645364664145518E-5</v>
      </c>
      <c r="M610">
        <v>9.1289718063592324E-6</v>
      </c>
      <c r="N610">
        <v>1.2209483103845288E-5</v>
      </c>
      <c r="O610">
        <v>1.9356716802398923E-5</v>
      </c>
      <c r="P610">
        <v>1.8266556769070519E-5</v>
      </c>
      <c r="Q610">
        <v>1.5339283898171631E-5</v>
      </c>
      <c r="R610">
        <v>1.3516889878861795E-5</v>
      </c>
      <c r="S610">
        <v>1.3921316657630634E-5</v>
      </c>
      <c r="T610">
        <v>1.4001978704601293E-5</v>
      </c>
      <c r="U610">
        <v>1.4082566635228667E-5</v>
      </c>
      <c r="V610">
        <v>4.7152276817959754E-5</v>
      </c>
      <c r="W610">
        <v>1.2729071549637539E-5</v>
      </c>
      <c r="X610">
        <v>1.2765710841753375E-5</v>
      </c>
      <c r="Y610">
        <v>8.4586447646750607E-6</v>
      </c>
      <c r="Z610">
        <v>8.4586447646750607E-6</v>
      </c>
      <c r="AA610">
        <v>3.7041161347173278E-6</v>
      </c>
      <c r="AB610">
        <v>3.7959996114628189E-6</v>
      </c>
      <c r="AC610">
        <v>4.2736582307750798E-5</v>
      </c>
      <c r="AD610">
        <v>9.6273547841968518E-5</v>
      </c>
      <c r="AE610">
        <v>1.0629015200042115E-5</v>
      </c>
      <c r="AF610">
        <v>-2.6157085789568768E-6</v>
      </c>
      <c r="AG610">
        <v>-4.5779604377140792E-5</v>
      </c>
      <c r="AH610">
        <v>-1.5066797321666714E-5</v>
      </c>
      <c r="AI610">
        <v>-1.1540321007832754E-4</v>
      </c>
      <c r="AJ610">
        <v>-1.6351110681191996E-4</v>
      </c>
      <c r="AK610">
        <v>-7.7167218577064436E-5</v>
      </c>
    </row>
    <row r="611" spans="1:37">
      <c r="A611" s="788">
        <v>44718</v>
      </c>
      <c r="B611">
        <v>2.7913652122360478E-5</v>
      </c>
      <c r="C611">
        <v>2.8564214204345037E-5</v>
      </c>
      <c r="D611">
        <v>2.8806283816246267E-5</v>
      </c>
      <c r="E611">
        <v>2.0575236759412973E-5</v>
      </c>
      <c r="F611">
        <v>2.0650249183546519E-5</v>
      </c>
      <c r="G611">
        <v>3.3855441955807922E-5</v>
      </c>
      <c r="H611">
        <v>3.0296412999666698E-5</v>
      </c>
      <c r="I611">
        <v>2.9406646477139019E-5</v>
      </c>
      <c r="J611">
        <v>1.8524565526428205E-5</v>
      </c>
      <c r="K611">
        <v>1.2874351678107133E-5</v>
      </c>
      <c r="L611">
        <v>8.4628236716696402E-6</v>
      </c>
      <c r="M611">
        <v>7.0532102840161319E-6</v>
      </c>
      <c r="N611">
        <v>1.3116024521093551E-5</v>
      </c>
      <c r="O611">
        <v>1.9309098551339331E-5</v>
      </c>
      <c r="P611">
        <v>1.8266556769070519E-5</v>
      </c>
      <c r="Q611">
        <v>2.4957758194545933E-5</v>
      </c>
      <c r="R611">
        <v>1.3516889878861795E-5</v>
      </c>
      <c r="S611">
        <v>1.3921316657630634E-5</v>
      </c>
      <c r="T611">
        <v>1.4001978704601293E-5</v>
      </c>
      <c r="U611">
        <v>1.4082566635228667E-5</v>
      </c>
      <c r="V611">
        <v>9.5336646780141987E-6</v>
      </c>
      <c r="W611">
        <v>1.2729071549637539E-5</v>
      </c>
      <c r="X611">
        <v>1.2765710841753375E-5</v>
      </c>
      <c r="Y611">
        <v>8.4586447646750607E-6</v>
      </c>
      <c r="Z611">
        <v>8.4586447646750607E-6</v>
      </c>
      <c r="AA611">
        <v>3.7041161347173278E-6</v>
      </c>
      <c r="AB611">
        <v>3.7959996114628189E-6</v>
      </c>
      <c r="AC611">
        <v>1.1965573109390394E-5</v>
      </c>
      <c r="AD611">
        <v>7.887075973341818E-5</v>
      </c>
      <c r="AE611">
        <v>-1.2077362045229135E-5</v>
      </c>
      <c r="AF611">
        <v>1.1017763226739419E-5</v>
      </c>
      <c r="AG611">
        <v>-1.9489661499179078E-5</v>
      </c>
      <c r="AH611">
        <v>-3.6419108354758256E-5</v>
      </c>
      <c r="AI611">
        <v>-1.6602909792990284E-4</v>
      </c>
      <c r="AJ611">
        <v>-1.0604435799088652E-5</v>
      </c>
      <c r="AK611">
        <v>1.8668968622089778E-5</v>
      </c>
    </row>
    <row r="612" spans="1:37">
      <c r="A612" s="788">
        <v>44719</v>
      </c>
      <c r="B612">
        <v>2.7913652122360478E-5</v>
      </c>
      <c r="C612">
        <v>2.8564214204345037E-5</v>
      </c>
      <c r="D612">
        <v>2.8806283816246267E-5</v>
      </c>
      <c r="E612">
        <v>2.0575236759412973E-5</v>
      </c>
      <c r="F612">
        <v>2.0650249183546519E-5</v>
      </c>
      <c r="G612">
        <v>3.2542667998740172E-5</v>
      </c>
      <c r="H612">
        <v>2.8124290484200286E-5</v>
      </c>
      <c r="I612">
        <v>2.9243056208946427E-5</v>
      </c>
      <c r="J612">
        <v>1.0742799002429139E-5</v>
      </c>
      <c r="K612">
        <v>1.414344344631786E-5</v>
      </c>
      <c r="L612">
        <v>3.0258945999543133E-5</v>
      </c>
      <c r="M612">
        <v>1.1696415361984692E-5</v>
      </c>
      <c r="N612">
        <v>1.2243557556047336E-5</v>
      </c>
      <c r="O612">
        <v>1.935561443310263E-5</v>
      </c>
      <c r="P612">
        <v>1.8266556769070519E-5</v>
      </c>
      <c r="Q612">
        <v>1.5301978355545031E-5</v>
      </c>
      <c r="R612">
        <v>1.3516889878861795E-5</v>
      </c>
      <c r="S612">
        <v>1.3921316657630634E-5</v>
      </c>
      <c r="T612">
        <v>1.4001978704601293E-5</v>
      </c>
      <c r="U612">
        <v>1.4082566635228667E-5</v>
      </c>
      <c r="V612">
        <v>-6.8525954690400247E-5</v>
      </c>
      <c r="W612">
        <v>1.2729071549637539E-5</v>
      </c>
      <c r="X612">
        <v>1.2765710841753375E-5</v>
      </c>
      <c r="Y612">
        <v>8.4586447646750607E-6</v>
      </c>
      <c r="Z612">
        <v>8.4586447646750607E-6</v>
      </c>
      <c r="AA612">
        <v>3.7041161347173278E-6</v>
      </c>
      <c r="AB612">
        <v>3.7959996114628189E-6</v>
      </c>
      <c r="AC612">
        <v>5.1059921347268444E-5</v>
      </c>
      <c r="AD612">
        <v>-2.3748229716707981E-6</v>
      </c>
      <c r="AE612">
        <v>-2.5869688963706119E-5</v>
      </c>
      <c r="AF612">
        <v>2.7703062743200669E-5</v>
      </c>
      <c r="AG612">
        <v>5.3927824763899678E-6</v>
      </c>
      <c r="AH612">
        <v>1.589680718459885E-5</v>
      </c>
      <c r="AI612">
        <v>-9.990332019413795E-5</v>
      </c>
      <c r="AJ612">
        <v>1.8750267354483154E-4</v>
      </c>
      <c r="AK612">
        <v>4.8495632642550078E-5</v>
      </c>
    </row>
    <row r="613" spans="1:37">
      <c r="A613" s="788">
        <v>44720</v>
      </c>
      <c r="B613">
        <v>2.7913652122360478E-5</v>
      </c>
      <c r="C613">
        <v>2.8564214204345037E-5</v>
      </c>
      <c r="D613">
        <v>2.8806283816246267E-5</v>
      </c>
      <c r="E613">
        <v>2.0575236759412973E-5</v>
      </c>
      <c r="F613">
        <v>2.0650249183546519E-5</v>
      </c>
      <c r="G613">
        <v>3.2790479663674431E-5</v>
      </c>
      <c r="H613">
        <v>3.3311019487881307E-5</v>
      </c>
      <c r="I613">
        <v>2.8613064199615224E-5</v>
      </c>
      <c r="J613">
        <v>1.5687050727103725E-5</v>
      </c>
      <c r="K613">
        <v>1.3462508396139583E-5</v>
      </c>
      <c r="L613">
        <v>1.4226725124626684E-5</v>
      </c>
      <c r="M613">
        <v>-1.3806601455286228E-6</v>
      </c>
      <c r="N613">
        <v>1.5154372298934505E-5</v>
      </c>
      <c r="O613">
        <v>1.9337145011256497E-5</v>
      </c>
      <c r="P613">
        <v>1.8266556769070519E-5</v>
      </c>
      <c r="Q613">
        <v>1.622386389818331E-5</v>
      </c>
      <c r="R613">
        <v>1.3516889878861795E-5</v>
      </c>
      <c r="S613">
        <v>1.3921316657630634E-5</v>
      </c>
      <c r="T613">
        <v>1.4001978704601293E-5</v>
      </c>
      <c r="U613">
        <v>1.4082566635228667E-5</v>
      </c>
      <c r="V613">
        <v>2.0388758529738649E-5</v>
      </c>
      <c r="W613">
        <v>1.2729071549637539E-5</v>
      </c>
      <c r="X613">
        <v>1.2765710841753375E-5</v>
      </c>
      <c r="Y613">
        <v>8.4586447646750607E-6</v>
      </c>
      <c r="Z613">
        <v>8.4586447646750607E-6</v>
      </c>
      <c r="AA613">
        <v>3.7041161347173278E-6</v>
      </c>
      <c r="AB613">
        <v>3.7959996114628189E-6</v>
      </c>
      <c r="AC613">
        <v>3.8086770027834228E-5</v>
      </c>
      <c r="AD613">
        <v>1.3470749959772489E-4</v>
      </c>
      <c r="AE613">
        <v>3.0218601445608507E-5</v>
      </c>
      <c r="AF613">
        <v>1.9742467860250913E-5</v>
      </c>
      <c r="AG613">
        <v>2.9488286749086433E-5</v>
      </c>
      <c r="AH613">
        <v>4.6205075766929672E-5</v>
      </c>
      <c r="AI613">
        <v>-1.0277501336194206E-4</v>
      </c>
      <c r="AJ613">
        <v>-2.2376549678989889E-4</v>
      </c>
      <c r="AK613">
        <v>-5.1801685375302831E-5</v>
      </c>
    </row>
    <row r="614" spans="1:37">
      <c r="A614" s="788">
        <v>44721</v>
      </c>
      <c r="B614">
        <v>2.7913652122360478E-5</v>
      </c>
      <c r="C614">
        <v>2.8564214204345037E-5</v>
      </c>
      <c r="D614">
        <v>2.8806283816246267E-5</v>
      </c>
      <c r="E614">
        <v>2.0575236759412973E-5</v>
      </c>
      <c r="F614">
        <v>2.0650249183546519E-5</v>
      </c>
      <c r="G614">
        <v>3.3874584497596063E-5</v>
      </c>
      <c r="H614">
        <v>3.0622806147580662E-5</v>
      </c>
      <c r="I614">
        <v>2.8679758592573988E-5</v>
      </c>
      <c r="J614">
        <v>1.8811710250685112E-5</v>
      </c>
      <c r="K614">
        <v>1.4597105521136201E-5</v>
      </c>
      <c r="L614">
        <v>3.2674851739255927E-5</v>
      </c>
      <c r="M614">
        <v>2.0633074474591242E-5</v>
      </c>
      <c r="N614">
        <v>1.2871400715187065E-5</v>
      </c>
      <c r="O614">
        <v>1.9970949475300869E-5</v>
      </c>
      <c r="P614">
        <v>1.8266556769070519E-5</v>
      </c>
      <c r="Q614">
        <v>1.5354376358459377E-5</v>
      </c>
      <c r="R614">
        <v>1.3516889878861795E-5</v>
      </c>
      <c r="S614">
        <v>1.3921316657630634E-5</v>
      </c>
      <c r="T614">
        <v>1.4001978704601293E-5</v>
      </c>
      <c r="U614">
        <v>1.4082566635228667E-5</v>
      </c>
      <c r="V614">
        <v>3.0657740338272622E-5</v>
      </c>
      <c r="W614">
        <v>1.2729071549637539E-5</v>
      </c>
      <c r="X614">
        <v>1.2765710841753375E-5</v>
      </c>
      <c r="Y614">
        <v>8.4586447646750607E-6</v>
      </c>
      <c r="Z614">
        <v>8.4586447646750607E-6</v>
      </c>
      <c r="AA614">
        <v>3.7041161347173278E-6</v>
      </c>
      <c r="AB614">
        <v>3.7959996114628189E-6</v>
      </c>
      <c r="AC614">
        <v>-4.9002219104685163E-5</v>
      </c>
      <c r="AD614">
        <v>2.5552090335930757E-4</v>
      </c>
      <c r="AE614">
        <v>1.0702013220346697E-4</v>
      </c>
      <c r="AF614">
        <v>-2.3324284200762491E-5</v>
      </c>
      <c r="AG614">
        <v>3.5947768845989716E-6</v>
      </c>
      <c r="AH614">
        <v>8.7052960228950484E-6</v>
      </c>
      <c r="AI614">
        <v>-1.0679213792703091E-4</v>
      </c>
      <c r="AJ614">
        <v>-1.8784587716591251E-4</v>
      </c>
      <c r="AK614">
        <v>-1.1110241739683058E-4</v>
      </c>
    </row>
    <row r="615" spans="1:37">
      <c r="A615" s="788">
        <v>44722</v>
      </c>
      <c r="B615">
        <v>2.7913652122360478E-5</v>
      </c>
      <c r="C615">
        <v>2.8564214204345037E-5</v>
      </c>
      <c r="D615">
        <v>2.8806283816246267E-5</v>
      </c>
      <c r="E615">
        <v>2.0575236759412973E-5</v>
      </c>
      <c r="F615">
        <v>2.0650249183546519E-5</v>
      </c>
      <c r="G615">
        <v>3.3922683335973145E-5</v>
      </c>
      <c r="H615">
        <v>3.5848020305563464E-5</v>
      </c>
      <c r="I615">
        <v>2.986081844258308E-5</v>
      </c>
      <c r="J615">
        <v>2.3776509474345176E-5</v>
      </c>
      <c r="K615">
        <v>1.3916398775251083E-5</v>
      </c>
      <c r="L615">
        <v>8.2541946204116809E-6</v>
      </c>
      <c r="M615">
        <v>5.5741206013749436E-6</v>
      </c>
      <c r="N615">
        <v>1.4753865991082195E-5</v>
      </c>
      <c r="O615">
        <v>1.8541148384642272E-5</v>
      </c>
      <c r="P615">
        <v>1.8266556769070519E-5</v>
      </c>
      <c r="Q615">
        <v>1.9550133953423201E-5</v>
      </c>
      <c r="R615">
        <v>1.3516889878861795E-5</v>
      </c>
      <c r="S615">
        <v>1.3921316657630634E-5</v>
      </c>
      <c r="T615">
        <v>1.4001978704601293E-5</v>
      </c>
      <c r="U615">
        <v>1.4082566635228667E-5</v>
      </c>
      <c r="V615">
        <v>1.2466602512493987E-5</v>
      </c>
      <c r="W615">
        <v>1.2729071549637539E-5</v>
      </c>
      <c r="X615">
        <v>1.2765710841753375E-5</v>
      </c>
      <c r="Y615">
        <v>8.4586447646750607E-6</v>
      </c>
      <c r="Z615">
        <v>8.4586447646750607E-6</v>
      </c>
      <c r="AA615">
        <v>3.7041161347173278E-6</v>
      </c>
      <c r="AB615">
        <v>3.7959996114628189E-6</v>
      </c>
      <c r="AC615">
        <v>-3.5517688064592992E-5</v>
      </c>
      <c r="AD615">
        <v>2.8372269874423205E-4</v>
      </c>
      <c r="AE615">
        <v>1.0426982114210005E-4</v>
      </c>
      <c r="AF615">
        <v>8.3735182191091448E-5</v>
      </c>
      <c r="AG615">
        <v>-7.7325388878359821E-5</v>
      </c>
      <c r="AH615">
        <v>-5.2488997205084597E-5</v>
      </c>
      <c r="AI615">
        <v>-2.3231310472183632E-4</v>
      </c>
      <c r="AJ615">
        <v>-2.6805391912412824E-4</v>
      </c>
      <c r="AK615">
        <v>-1.4614017957189585E-4</v>
      </c>
    </row>
    <row r="616" spans="1:37">
      <c r="A616" s="788">
        <v>44725</v>
      </c>
      <c r="B616">
        <v>2.7913652122360478E-5</v>
      </c>
      <c r="C616">
        <v>2.8564214204345037E-5</v>
      </c>
      <c r="D616">
        <v>2.8806283816246267E-5</v>
      </c>
      <c r="E616">
        <v>2.0575236759412973E-5</v>
      </c>
      <c r="F616">
        <v>2.0650249183546519E-5</v>
      </c>
      <c r="G616">
        <v>3.358579037335119E-5</v>
      </c>
      <c r="H616">
        <v>3.1803514561180178E-5</v>
      </c>
      <c r="I616">
        <v>2.9141870751340092E-5</v>
      </c>
      <c r="J616">
        <v>3.2962610751610557E-6</v>
      </c>
      <c r="K616">
        <v>1.4031023784900754E-5</v>
      </c>
      <c r="L616">
        <v>9.8019353621054965E-6</v>
      </c>
      <c r="M616">
        <v>2.1524102510625198E-5</v>
      </c>
      <c r="N616">
        <v>1.4905429140657135E-5</v>
      </c>
      <c r="O616">
        <v>1.948918946050071E-5</v>
      </c>
      <c r="P616">
        <v>1.8266556769070519E-5</v>
      </c>
      <c r="Q616">
        <v>3.1537858065036064E-5</v>
      </c>
      <c r="R616">
        <v>1.3516889878861795E-5</v>
      </c>
      <c r="S616">
        <v>1.3921316657630634E-5</v>
      </c>
      <c r="T616">
        <v>1.4001978704601293E-5</v>
      </c>
      <c r="U616">
        <v>1.4082566635228667E-5</v>
      </c>
      <c r="V616">
        <v>-6.1331326816997496E-5</v>
      </c>
      <c r="W616">
        <v>1.2729071549637539E-5</v>
      </c>
      <c r="X616">
        <v>1.2765710841753375E-5</v>
      </c>
      <c r="Y616">
        <v>8.4586447646750607E-6</v>
      </c>
      <c r="Z616">
        <v>8.4586447646750607E-6</v>
      </c>
      <c r="AA616">
        <v>3.7041161347173278E-6</v>
      </c>
      <c r="AB616">
        <v>3.7959996114628189E-6</v>
      </c>
      <c r="AC616">
        <v>-9.0705074157831914E-5</v>
      </c>
      <c r="AD616">
        <v>3.5472216738676734E-4</v>
      </c>
      <c r="AE616">
        <v>1.2239871149761217E-4</v>
      </c>
      <c r="AF616">
        <v>2.3195418054662299E-4</v>
      </c>
      <c r="AG616">
        <v>-7.0101378424831657E-5</v>
      </c>
      <c r="AH616">
        <v>-3.2902130091728708E-5</v>
      </c>
      <c r="AI616">
        <v>-4.0146884191086919E-4</v>
      </c>
      <c r="AJ616">
        <v>-3.8034833787142233E-4</v>
      </c>
      <c r="AK616">
        <v>-1.9863776761765039E-4</v>
      </c>
    </row>
    <row r="617" spans="1:37">
      <c r="A617" s="788">
        <v>44726</v>
      </c>
      <c r="B617">
        <v>2.7913652122360478E-5</v>
      </c>
      <c r="C617">
        <v>2.8564214204345037E-5</v>
      </c>
      <c r="D617">
        <v>2.8806283816246267E-5</v>
      </c>
      <c r="E617">
        <v>2.0575236759412973E-5</v>
      </c>
      <c r="F617">
        <v>2.0650249183546519E-5</v>
      </c>
      <c r="G617">
        <v>3.1507260086385712E-5</v>
      </c>
      <c r="H617">
        <v>3.2440381029056195E-5</v>
      </c>
      <c r="I617">
        <v>2.8903063218257331E-5</v>
      </c>
      <c r="J617">
        <v>1.930370040064986E-5</v>
      </c>
      <c r="K617">
        <v>1.3046385363520586E-5</v>
      </c>
      <c r="L617">
        <v>2.5530391249441209E-5</v>
      </c>
      <c r="M617">
        <v>2.9608288778763382E-5</v>
      </c>
      <c r="N617">
        <v>2.1985753012091894E-5</v>
      </c>
      <c r="O617">
        <v>1.9519991755153398E-5</v>
      </c>
      <c r="P617">
        <v>1.8266556769070519E-5</v>
      </c>
      <c r="Q617">
        <v>1.7247956770148676E-5</v>
      </c>
      <c r="R617">
        <v>1.3516889878861795E-5</v>
      </c>
      <c r="S617">
        <v>1.3921316657630634E-5</v>
      </c>
      <c r="T617">
        <v>1.4001978704601293E-5</v>
      </c>
      <c r="U617">
        <v>1.4082566635228667E-5</v>
      </c>
      <c r="V617">
        <v>-3.6710437774123422E-5</v>
      </c>
      <c r="W617">
        <v>1.2729071549637539E-5</v>
      </c>
      <c r="X617">
        <v>1.2765710841753375E-5</v>
      </c>
      <c r="Y617">
        <v>8.4586447646750607E-6</v>
      </c>
      <c r="Z617">
        <v>8.4586447646750607E-6</v>
      </c>
      <c r="AA617">
        <v>3.7041161347173278E-6</v>
      </c>
      <c r="AB617">
        <v>3.7959996114628189E-6</v>
      </c>
      <c r="AC617">
        <v>-2.1834059844234865E-4</v>
      </c>
      <c r="AD617">
        <v>-3.4685394504108123E-5</v>
      </c>
      <c r="AE617">
        <v>4.6750606836942768E-5</v>
      </c>
      <c r="AF617">
        <v>1.4625027132876835E-4</v>
      </c>
      <c r="AG617">
        <v>1.1414580259778706E-5</v>
      </c>
      <c r="AH617">
        <v>2.0493326211656895E-6</v>
      </c>
      <c r="AI617">
        <v>-4.1352687078828334E-5</v>
      </c>
      <c r="AJ617">
        <v>-7.1338332809312016E-6</v>
      </c>
      <c r="AK617">
        <v>-1.3161508472944173E-5</v>
      </c>
    </row>
    <row r="618" spans="1:37">
      <c r="A618" s="788">
        <v>44727</v>
      </c>
      <c r="B618">
        <v>2.7913652122360478E-5</v>
      </c>
      <c r="C618">
        <v>2.8564214204345037E-5</v>
      </c>
      <c r="D618">
        <v>2.8806283816246267E-5</v>
      </c>
      <c r="E618">
        <v>2.0575236759412973E-5</v>
      </c>
      <c r="F618">
        <v>2.0650249183546519E-5</v>
      </c>
      <c r="G618">
        <v>3.2535439512784592E-5</v>
      </c>
      <c r="H618">
        <v>3.4010524471673876E-5</v>
      </c>
      <c r="I618">
        <v>2.9158160173068379E-5</v>
      </c>
      <c r="J618">
        <v>-6.0030122685077463E-6</v>
      </c>
      <c r="K618">
        <v>1.227688468965198E-5</v>
      </c>
      <c r="L618">
        <v>3.4132179724963407E-6</v>
      </c>
      <c r="M618">
        <v>8.403746890206777E-6</v>
      </c>
      <c r="N618">
        <v>1.4921193852876514E-5</v>
      </c>
      <c r="O618">
        <v>1.9484468150203328E-5</v>
      </c>
      <c r="P618">
        <v>1.8266556769070519E-5</v>
      </c>
      <c r="Q618">
        <v>1.8528312884242837E-5</v>
      </c>
      <c r="R618">
        <v>1.3516889878861795E-5</v>
      </c>
      <c r="S618">
        <v>1.3921316657630634E-5</v>
      </c>
      <c r="T618">
        <v>1.4001978704601293E-5</v>
      </c>
      <c r="U618">
        <v>1.4082566635228667E-5</v>
      </c>
      <c r="V618">
        <v>1.69043973978408E-4</v>
      </c>
      <c r="W618">
        <v>1.2729071549637539E-5</v>
      </c>
      <c r="X618">
        <v>1.2765710841753375E-5</v>
      </c>
      <c r="Y618">
        <v>8.4586447646750607E-6</v>
      </c>
      <c r="Z618">
        <v>8.4586447646750607E-6</v>
      </c>
      <c r="AA618">
        <v>3.7041161347173278E-6</v>
      </c>
      <c r="AB618">
        <v>3.7959996114628189E-6</v>
      </c>
      <c r="AC618">
        <v>1.8012839315628693E-5</v>
      </c>
      <c r="AD618">
        <v>-1.7655144617950701E-5</v>
      </c>
      <c r="AE618">
        <v>3.3953629856753322E-6</v>
      </c>
      <c r="AF618">
        <v>1.5364816188245811E-6</v>
      </c>
      <c r="AG618">
        <v>5.6524720801836014E-5</v>
      </c>
      <c r="AH618">
        <v>3.7528158293249626E-5</v>
      </c>
      <c r="AI618">
        <v>1.3082437275985682E-4</v>
      </c>
      <c r="AJ618">
        <v>4.1626307018307056E-4</v>
      </c>
      <c r="AK618">
        <v>7.0923558337059324E-5</v>
      </c>
    </row>
    <row r="619" spans="1:37">
      <c r="A619" s="788">
        <v>44729</v>
      </c>
      <c r="B619">
        <v>2.8951734166373909E-5</v>
      </c>
      <c r="C619">
        <v>2.9626490030414061E-5</v>
      </c>
      <c r="D619">
        <v>2.9877561979824349E-5</v>
      </c>
      <c r="E619">
        <v>2.1250454602872536E-5</v>
      </c>
      <c r="F619">
        <v>2.1325468345307282E-5</v>
      </c>
      <c r="G619">
        <v>3.3249114778683973E-5</v>
      </c>
      <c r="H619">
        <v>3.0768831707825936E-5</v>
      </c>
      <c r="I619">
        <v>3.0233864127588105E-5</v>
      </c>
      <c r="J619">
        <v>-1.9521956050482459E-6</v>
      </c>
      <c r="K619">
        <v>1.692727000512946E-5</v>
      </c>
      <c r="L619">
        <v>7.8561844565797396E-6</v>
      </c>
      <c r="M619">
        <v>7.3245083181006976E-6</v>
      </c>
      <c r="N619">
        <v>1.5026287746565004E-5</v>
      </c>
      <c r="O619">
        <v>1.9509257109213252E-5</v>
      </c>
      <c r="P619">
        <v>1.882925799784374E-5</v>
      </c>
      <c r="Q619">
        <v>2.0756917180307254E-5</v>
      </c>
      <c r="R619">
        <v>1.3516889878861795E-5</v>
      </c>
      <c r="S619">
        <v>1.3921316657630634E-5</v>
      </c>
      <c r="T619">
        <v>1.4001978704601293E-5</v>
      </c>
      <c r="U619">
        <v>1.4082566635228667E-5</v>
      </c>
      <c r="V619">
        <v>4.3039746639338185E-5</v>
      </c>
      <c r="W619">
        <v>1.2729071549637539E-5</v>
      </c>
      <c r="X619">
        <v>1.2765710841753375E-5</v>
      </c>
      <c r="Y619">
        <v>8.4586447646750607E-6</v>
      </c>
      <c r="Z619">
        <v>8.4586447646750607E-6</v>
      </c>
      <c r="AA619">
        <v>3.7041161347173278E-6</v>
      </c>
      <c r="AB619">
        <v>3.7959996114628189E-6</v>
      </c>
      <c r="AC619">
        <v>-7.7567249738466626E-5</v>
      </c>
      <c r="AD619">
        <v>-6.4383232416467823E-5</v>
      </c>
      <c r="AE619">
        <v>-6.1745838311508264E-5</v>
      </c>
      <c r="AF619">
        <v>-9.1732712063022365E-5</v>
      </c>
      <c r="AG619">
        <v>1.0292432735643509E-5</v>
      </c>
      <c r="AH619">
        <v>-7.7390265321375387E-6</v>
      </c>
      <c r="AI619">
        <v>-2.3315780545720921E-4</v>
      </c>
      <c r="AJ619">
        <v>-2.2363657859490461E-4</v>
      </c>
      <c r="AK619">
        <v>-1.4920410139376616E-4</v>
      </c>
    </row>
    <row r="620" spans="1:37">
      <c r="A620" s="788">
        <v>44732</v>
      </c>
      <c r="B620">
        <v>2.8951734166373909E-5</v>
      </c>
      <c r="C620">
        <v>2.9626490030414061E-5</v>
      </c>
      <c r="D620">
        <v>2.9877561979824349E-5</v>
      </c>
      <c r="E620">
        <v>2.1250454602872536E-5</v>
      </c>
      <c r="F620">
        <v>2.1325468345307282E-5</v>
      </c>
      <c r="G620">
        <v>3.462016896469322E-5</v>
      </c>
      <c r="H620">
        <v>3.6632226734816697E-5</v>
      </c>
      <c r="I620">
        <v>3.0488019399597021E-5</v>
      </c>
      <c r="J620">
        <v>1.6778434166792522E-5</v>
      </c>
      <c r="K620">
        <v>1.4111976988027664E-5</v>
      </c>
      <c r="L620">
        <v>7.984118788078832E-6</v>
      </c>
      <c r="M620">
        <v>1.5843039633597301E-5</v>
      </c>
      <c r="N620">
        <v>1.3943702928162339E-5</v>
      </c>
      <c r="O620">
        <v>1.9716217940661807E-5</v>
      </c>
      <c r="P620">
        <v>1.882925799784374E-5</v>
      </c>
      <c r="Q620">
        <v>8.283944055101244E-6</v>
      </c>
      <c r="R620">
        <v>1.3516889878861795E-5</v>
      </c>
      <c r="S620">
        <v>1.3921316657630634E-5</v>
      </c>
      <c r="T620">
        <v>1.4001978704601293E-5</v>
      </c>
      <c r="U620">
        <v>1.4082566635228667E-5</v>
      </c>
      <c r="V620">
        <v>-6.236085728295016E-5</v>
      </c>
      <c r="W620">
        <v>1.2729071549637539E-5</v>
      </c>
      <c r="X620">
        <v>1.2765710841753375E-5</v>
      </c>
      <c r="Y620">
        <v>8.4586447646750607E-6</v>
      </c>
      <c r="Z620">
        <v>8.4586447646750607E-6</v>
      </c>
      <c r="AA620">
        <v>3.7041161347173278E-6</v>
      </c>
      <c r="AB620">
        <v>3.7959996114628189E-6</v>
      </c>
      <c r="AC620">
        <v>3.2392371904377273E-5</v>
      </c>
      <c r="AD620">
        <v>2.2567719220689677E-5</v>
      </c>
      <c r="AE620">
        <v>8.1971772335098791E-6</v>
      </c>
      <c r="AF620">
        <v>-4.1275802594081815E-6</v>
      </c>
      <c r="AG620">
        <v>-2.8581265591115513E-5</v>
      </c>
      <c r="AH620">
        <v>-3.3863401611416992E-5</v>
      </c>
      <c r="AI620">
        <v>-8.1272316338271147E-5</v>
      </c>
      <c r="AJ620">
        <v>-8.399214171434522E-5</v>
      </c>
      <c r="AK620">
        <v>1.1240795826051864E-5</v>
      </c>
    </row>
    <row r="621" spans="1:37">
      <c r="A621" s="788">
        <v>44733</v>
      </c>
      <c r="B621">
        <v>2.8951734166373909E-5</v>
      </c>
      <c r="C621">
        <v>2.9626490030414061E-5</v>
      </c>
      <c r="D621">
        <v>2.9877561979824349E-5</v>
      </c>
      <c r="E621">
        <v>2.1250454602872536E-5</v>
      </c>
      <c r="F621">
        <v>2.1325468345307282E-5</v>
      </c>
      <c r="G621">
        <v>3.46233894864838E-5</v>
      </c>
      <c r="H621">
        <v>3.0872765782420682E-5</v>
      </c>
      <c r="I621">
        <v>3.0715828197176617E-5</v>
      </c>
      <c r="J621">
        <v>9.1864587971883797E-6</v>
      </c>
      <c r="K621">
        <v>1.4540833224583595E-5</v>
      </c>
      <c r="L621">
        <v>2.5343069713056821E-5</v>
      </c>
      <c r="M621">
        <v>2.1366005100344411E-5</v>
      </c>
      <c r="N621">
        <v>1.3138326665199429E-5</v>
      </c>
      <c r="O621">
        <v>1.9445804905863895E-5</v>
      </c>
      <c r="P621">
        <v>1.882925799784374E-5</v>
      </c>
      <c r="Q621">
        <v>2.7125246899977641E-5</v>
      </c>
      <c r="R621">
        <v>1.3516889878861795E-5</v>
      </c>
      <c r="S621">
        <v>1.3921316657630634E-5</v>
      </c>
      <c r="T621">
        <v>1.4001978704601293E-5</v>
      </c>
      <c r="U621">
        <v>1.4082566635228667E-5</v>
      </c>
      <c r="V621">
        <v>-6.3191155431376441E-5</v>
      </c>
      <c r="W621">
        <v>1.2729071549637539E-5</v>
      </c>
      <c r="X621">
        <v>1.2765710841753375E-5</v>
      </c>
      <c r="Y621">
        <v>8.4586447646750607E-6</v>
      </c>
      <c r="Z621">
        <v>8.4586447646750607E-6</v>
      </c>
      <c r="AA621">
        <v>3.7041161347173278E-6</v>
      </c>
      <c r="AB621">
        <v>3.7959996114628189E-6</v>
      </c>
      <c r="AC621">
        <v>3.2057826394565891E-5</v>
      </c>
      <c r="AD621">
        <v>-1.0780842650295886E-5</v>
      </c>
      <c r="AE621">
        <v>4.6260974023432101E-5</v>
      </c>
      <c r="AF621">
        <v>-5.6357731979317375E-6</v>
      </c>
      <c r="AG621">
        <v>2.3449729618039151E-5</v>
      </c>
      <c r="AH621">
        <v>-2.1046884879710736E-5</v>
      </c>
      <c r="AI621">
        <v>-1.512470889334594E-5</v>
      </c>
      <c r="AJ621">
        <v>4.8070491874191434E-5</v>
      </c>
      <c r="AK621">
        <v>1.1161667323467684E-4</v>
      </c>
    </row>
    <row r="622" spans="1:37">
      <c r="A622" s="788">
        <v>44734</v>
      </c>
      <c r="B622">
        <v>2.8951734166373909E-5</v>
      </c>
      <c r="C622">
        <v>2.9626490030414061E-5</v>
      </c>
      <c r="D622">
        <v>2.9877561979824349E-5</v>
      </c>
      <c r="E622">
        <v>2.1250454602872536E-5</v>
      </c>
      <c r="F622">
        <v>2.1325468345307282E-5</v>
      </c>
      <c r="G622">
        <v>3.5602300514312899E-5</v>
      </c>
      <c r="H622">
        <v>3.7241881579900848E-5</v>
      </c>
      <c r="I622">
        <v>3.02762968240998E-5</v>
      </c>
      <c r="J622">
        <v>1.1239407636082888E-6</v>
      </c>
      <c r="K622">
        <v>1.3852632630516838E-5</v>
      </c>
      <c r="L622">
        <v>2.1127610330540847E-5</v>
      </c>
      <c r="M622">
        <v>3.2326939130365422E-5</v>
      </c>
      <c r="N622">
        <v>1.22315350920303E-5</v>
      </c>
      <c r="O622">
        <v>1.9436050117832337E-5</v>
      </c>
      <c r="P622">
        <v>1.882925799784374E-5</v>
      </c>
      <c r="Q622">
        <v>2.1118828864942431E-5</v>
      </c>
      <c r="R622">
        <v>1.3516889878861795E-5</v>
      </c>
      <c r="S622">
        <v>1.3921316657630634E-5</v>
      </c>
      <c r="T622">
        <v>1.4001978704601293E-5</v>
      </c>
      <c r="U622">
        <v>1.4082566635228667E-5</v>
      </c>
      <c r="V622">
        <v>1.2140430287361781E-6</v>
      </c>
      <c r="W622">
        <v>1.2729071549637539E-5</v>
      </c>
      <c r="X622">
        <v>1.2765710841753375E-5</v>
      </c>
      <c r="Y622">
        <v>8.4586447646750607E-6</v>
      </c>
      <c r="Z622">
        <v>8.4586447646750607E-6</v>
      </c>
      <c r="AA622">
        <v>3.7041161347173278E-6</v>
      </c>
      <c r="AB622">
        <v>3.7959996114628189E-6</v>
      </c>
      <c r="AC622">
        <v>-3.0397442761823103E-5</v>
      </c>
      <c r="AD622">
        <v>-1.0989492549131897E-4</v>
      </c>
      <c r="AE622">
        <v>-3.7555147036372195E-5</v>
      </c>
      <c r="AF622">
        <v>9.9750160644229698E-7</v>
      </c>
      <c r="AG622">
        <v>1.2852748433314076E-5</v>
      </c>
      <c r="AH622">
        <v>-7.8140740236398722E-6</v>
      </c>
      <c r="AI622">
        <v>-9.1295969398497162E-7</v>
      </c>
      <c r="AJ622">
        <v>2.6097344589651742E-4</v>
      </c>
      <c r="AK622">
        <v>3.8311059314954931E-7</v>
      </c>
    </row>
    <row r="623" spans="1:37">
      <c r="A623" s="788">
        <v>44735</v>
      </c>
      <c r="B623">
        <v>2.8951734166373909E-5</v>
      </c>
      <c r="C623">
        <v>2.9626490030414061E-5</v>
      </c>
      <c r="D623">
        <v>2.9877561979824349E-5</v>
      </c>
      <c r="E623">
        <v>2.1250454602872536E-5</v>
      </c>
      <c r="F623">
        <v>2.1325468345307282E-5</v>
      </c>
      <c r="G623">
        <v>3.4130718288466256E-5</v>
      </c>
      <c r="H623">
        <v>3.3910602643281603E-5</v>
      </c>
      <c r="I623">
        <v>3.3580176170295319E-5</v>
      </c>
      <c r="J623">
        <v>2.4513557089733241E-6</v>
      </c>
      <c r="K623">
        <v>1.5894018743875905E-5</v>
      </c>
      <c r="L623">
        <v>2.5705912239811826E-5</v>
      </c>
      <c r="M623">
        <v>1.3520801449107011E-5</v>
      </c>
      <c r="N623">
        <v>1.368430479963081E-5</v>
      </c>
      <c r="O623">
        <v>1.949110989556857E-5</v>
      </c>
      <c r="P623">
        <v>1.882925799784374E-5</v>
      </c>
      <c r="Q623">
        <v>4.4385586787527133E-5</v>
      </c>
      <c r="R623">
        <v>1.3516889878861795E-5</v>
      </c>
      <c r="S623">
        <v>1.3921316657630634E-5</v>
      </c>
      <c r="T623">
        <v>1.4001978704601293E-5</v>
      </c>
      <c r="U623">
        <v>1.4082566635228667E-5</v>
      </c>
      <c r="V623">
        <v>4.523032422507667E-5</v>
      </c>
      <c r="W623">
        <v>1.2729071549637539E-5</v>
      </c>
      <c r="X623">
        <v>1.2765710841753375E-5</v>
      </c>
      <c r="Y623">
        <v>8.4586447646750607E-6</v>
      </c>
      <c r="Z623">
        <v>8.4586447646750607E-6</v>
      </c>
      <c r="AA623">
        <v>3.7041161347173278E-6</v>
      </c>
      <c r="AB623">
        <v>3.7959996114628189E-6</v>
      </c>
      <c r="AC623">
        <v>-5.3577527105708181E-5</v>
      </c>
      <c r="AD623">
        <v>-3.4581817251672091E-5</v>
      </c>
      <c r="AE623">
        <v>3.1392305044253278E-5</v>
      </c>
      <c r="AF623">
        <v>5.787598162998453E-6</v>
      </c>
      <c r="AG623">
        <v>4.7202766636875726E-5</v>
      </c>
      <c r="AH623">
        <v>4.1030809702671257E-5</v>
      </c>
      <c r="AI623">
        <v>-5.5903661244847136E-5</v>
      </c>
      <c r="AJ623">
        <v>-1.2857888425120423E-4</v>
      </c>
      <c r="AK623">
        <v>4.3102551321062555E-5</v>
      </c>
    </row>
    <row r="624" spans="1:37">
      <c r="A624" s="788">
        <v>44736</v>
      </c>
      <c r="B624">
        <v>2.8951734166373909E-5</v>
      </c>
      <c r="C624">
        <v>2.9626490030414061E-5</v>
      </c>
      <c r="D624">
        <v>2.9877561979824349E-5</v>
      </c>
      <c r="E624">
        <v>2.1250454602872536E-5</v>
      </c>
      <c r="F624">
        <v>2.1325468345307282E-5</v>
      </c>
      <c r="G624">
        <v>3.9620905386755114E-5</v>
      </c>
      <c r="H624">
        <v>3.4542393620921531E-5</v>
      </c>
      <c r="I624">
        <v>3.3852436009698297E-5</v>
      </c>
      <c r="J624">
        <v>1.1417746953088682E-5</v>
      </c>
      <c r="K624">
        <v>1.3056026862165028E-5</v>
      </c>
      <c r="L624">
        <v>3.8259283181446339E-6</v>
      </c>
      <c r="M624">
        <v>1.3104494259226841E-5</v>
      </c>
      <c r="N624">
        <v>1.4818380131379173E-5</v>
      </c>
      <c r="O624">
        <v>1.9491823696306201E-5</v>
      </c>
      <c r="P624">
        <v>1.882925799784374E-5</v>
      </c>
      <c r="Q624">
        <v>1.5428246039100201E-5</v>
      </c>
      <c r="R624">
        <v>1.3516889878861795E-5</v>
      </c>
      <c r="S624">
        <v>1.3921316657630634E-5</v>
      </c>
      <c r="T624">
        <v>1.4001978704601293E-5</v>
      </c>
      <c r="U624">
        <v>1.4082566635228667E-5</v>
      </c>
      <c r="V624">
        <v>-3.8646457748779733E-5</v>
      </c>
      <c r="W624">
        <v>1.2729071549637539E-5</v>
      </c>
      <c r="X624">
        <v>1.2765710841753375E-5</v>
      </c>
      <c r="Y624">
        <v>8.4586447646750607E-6</v>
      </c>
      <c r="Z624">
        <v>8.4586447646750607E-6</v>
      </c>
      <c r="AA624">
        <v>3.7041161347173278E-6</v>
      </c>
      <c r="AB624">
        <v>3.7959996114628189E-6</v>
      </c>
      <c r="AC624">
        <v>1.1184810429289983E-4</v>
      </c>
      <c r="AD624">
        <v>-1.9128374416791939E-4</v>
      </c>
      <c r="AE624">
        <v>-3.5357098379906747E-5</v>
      </c>
      <c r="AF624">
        <v>2.3214608737598399E-5</v>
      </c>
      <c r="AG624">
        <v>-5.4449448415561098E-6</v>
      </c>
      <c r="AH624">
        <v>-2.0124325231933858E-5</v>
      </c>
      <c r="AI624">
        <v>-2.9840719710507725E-5</v>
      </c>
      <c r="AJ624">
        <v>-3.7881951368839989E-5</v>
      </c>
      <c r="AK624">
        <v>1.5583579485070609E-4</v>
      </c>
    </row>
    <row r="625" spans="1:37">
      <c r="A625" s="788">
        <v>44739</v>
      </c>
      <c r="B625">
        <v>2.8951734166373909E-5</v>
      </c>
      <c r="C625">
        <v>2.9626490030414061E-5</v>
      </c>
      <c r="D625">
        <v>2.9877561979824349E-5</v>
      </c>
      <c r="E625">
        <v>2.1250454602872536E-5</v>
      </c>
      <c r="F625">
        <v>2.1325468345307282E-5</v>
      </c>
      <c r="G625">
        <v>3.9755084193558336E-5</v>
      </c>
      <c r="H625">
        <v>3.3498136973074108E-5</v>
      </c>
      <c r="I625">
        <v>2.9888580005807342E-5</v>
      </c>
      <c r="J625">
        <v>1.1264237982720716E-5</v>
      </c>
      <c r="K625">
        <v>1.5602509604144643E-5</v>
      </c>
      <c r="L625">
        <v>2.8239586802197892E-5</v>
      </c>
      <c r="M625">
        <v>1.2832517887704853E-5</v>
      </c>
      <c r="N625">
        <v>2.1196128136392645E-5</v>
      </c>
      <c r="O625">
        <v>1.9662209069188918E-5</v>
      </c>
      <c r="P625">
        <v>1.882925799784374E-5</v>
      </c>
      <c r="Q625">
        <v>2.738203956214136E-5</v>
      </c>
      <c r="R625">
        <v>1.3516889878861795E-5</v>
      </c>
      <c r="S625">
        <v>1.3921316657630634E-5</v>
      </c>
      <c r="T625">
        <v>1.4001978704601293E-5</v>
      </c>
      <c r="U625">
        <v>1.4082566635228667E-5</v>
      </c>
      <c r="V625">
        <v>-1.8663301185708695E-5</v>
      </c>
      <c r="W625">
        <v>1.2729071549637539E-5</v>
      </c>
      <c r="X625">
        <v>1.2765710841753375E-5</v>
      </c>
      <c r="Y625">
        <v>8.4586447646750607E-6</v>
      </c>
      <c r="Z625">
        <v>8.4586447646750607E-6</v>
      </c>
      <c r="AA625">
        <v>3.7041161347173278E-6</v>
      </c>
      <c r="AB625">
        <v>3.7959996114628189E-6</v>
      </c>
      <c r="AC625">
        <v>3.3654165240271099E-5</v>
      </c>
      <c r="AD625">
        <v>-5.3633995130472627E-5</v>
      </c>
      <c r="AE625">
        <v>2.525006072519598E-5</v>
      </c>
      <c r="AF625">
        <v>2.1860802642481583E-5</v>
      </c>
      <c r="AG625">
        <v>1.6172852900617764E-5</v>
      </c>
      <c r="AH625">
        <v>-2.1542646877259485E-6</v>
      </c>
      <c r="AI625">
        <v>1.7977545772259075E-4</v>
      </c>
      <c r="AJ625">
        <v>-1.4533944180780968E-4</v>
      </c>
      <c r="AK625">
        <v>-1.4145363360654751E-5</v>
      </c>
    </row>
    <row r="626" spans="1:37">
      <c r="A626" s="788">
        <v>44740</v>
      </c>
      <c r="B626">
        <v>2.8951734166373909E-5</v>
      </c>
      <c r="C626">
        <v>2.9626490030414061E-5</v>
      </c>
      <c r="D626">
        <v>2.9877561979824349E-5</v>
      </c>
      <c r="E626">
        <v>2.1250454602872536E-5</v>
      </c>
      <c r="F626">
        <v>2.1325468345307282E-5</v>
      </c>
      <c r="G626">
        <v>3.4135882495903046E-5</v>
      </c>
      <c r="H626">
        <v>3.1200257677245704E-5</v>
      </c>
      <c r="I626">
        <v>3.1327795917464131E-5</v>
      </c>
      <c r="J626">
        <v>8.5651205479052813E-6</v>
      </c>
      <c r="K626">
        <v>1.44589692810996E-5</v>
      </c>
      <c r="L626">
        <v>1.5156851227504832E-5</v>
      </c>
      <c r="M626">
        <v>1.1213160964359759E-5</v>
      </c>
      <c r="N626">
        <v>1.1984058644031848E-5</v>
      </c>
      <c r="O626">
        <v>1.9529228693556889E-5</v>
      </c>
      <c r="P626">
        <v>1.882925799784374E-5</v>
      </c>
      <c r="Q626">
        <v>2.0338335287988232E-6</v>
      </c>
      <c r="R626">
        <v>1.3516889878861795E-5</v>
      </c>
      <c r="S626">
        <v>1.3921316657630634E-5</v>
      </c>
      <c r="T626">
        <v>1.4001978704601293E-5</v>
      </c>
      <c r="U626">
        <v>1.4082566635228667E-5</v>
      </c>
      <c r="V626">
        <v>-1.0382610859241326E-4</v>
      </c>
      <c r="W626">
        <v>1.2729071549637539E-5</v>
      </c>
      <c r="X626">
        <v>1.2765710841753375E-5</v>
      </c>
      <c r="Y626">
        <v>8.4586447646750607E-6</v>
      </c>
      <c r="Z626">
        <v>8.4586447646750607E-6</v>
      </c>
      <c r="AA626">
        <v>3.7041161347173278E-6</v>
      </c>
      <c r="AB626">
        <v>3.7959996114628189E-6</v>
      </c>
      <c r="AC626">
        <v>1.5805638659355248E-5</v>
      </c>
      <c r="AD626">
        <v>-5.8865224998719268E-5</v>
      </c>
      <c r="AE626">
        <v>3.7165566760971604E-5</v>
      </c>
      <c r="AF626">
        <v>1.1632703801500721E-5</v>
      </c>
      <c r="AG626">
        <v>4.5286637966313051E-5</v>
      </c>
      <c r="AH626">
        <v>-1.0156524498233788E-5</v>
      </c>
      <c r="AI626">
        <v>-6.6856130062700191E-5</v>
      </c>
      <c r="AJ626">
        <v>-1.0556884979577298E-4</v>
      </c>
      <c r="AK626">
        <v>-9.4541086748242692E-5</v>
      </c>
    </row>
    <row r="627" spans="1:37">
      <c r="A627" s="788">
        <v>44741</v>
      </c>
      <c r="B627">
        <v>2.8951734166373909E-5</v>
      </c>
      <c r="C627">
        <v>2.9626490030414061E-5</v>
      </c>
      <c r="D627">
        <v>2.9877561979824349E-5</v>
      </c>
      <c r="E627">
        <v>2.1250454602872536E-5</v>
      </c>
      <c r="F627">
        <v>2.1325468345307282E-5</v>
      </c>
      <c r="G627">
        <v>3.293706665181162E-5</v>
      </c>
      <c r="H627">
        <v>2.9370920503778563E-5</v>
      </c>
      <c r="I627">
        <v>3.0312371152929527E-5</v>
      </c>
      <c r="J627">
        <v>-6.7322908447835065E-6</v>
      </c>
      <c r="K627">
        <v>1.5594323687679436E-5</v>
      </c>
      <c r="L627">
        <v>1.5382574009703375E-5</v>
      </c>
      <c r="M627">
        <v>2.0274236377468925E-5</v>
      </c>
      <c r="N627">
        <v>1.1721412243929308E-5</v>
      </c>
      <c r="O627">
        <v>1.952354295551828E-5</v>
      </c>
      <c r="P627">
        <v>1.882925799784374E-5</v>
      </c>
      <c r="Q627">
        <v>1.2043899970798578E-5</v>
      </c>
      <c r="R627">
        <v>1.3516889878861795E-5</v>
      </c>
      <c r="S627">
        <v>1.3921316657630634E-5</v>
      </c>
      <c r="T627">
        <v>1.4001978704601293E-5</v>
      </c>
      <c r="U627">
        <v>1.4082566635228667E-5</v>
      </c>
      <c r="V627">
        <v>-1.3679914498599289E-5</v>
      </c>
      <c r="W627">
        <v>1.2729071549637539E-5</v>
      </c>
      <c r="X627">
        <v>1.2765710841753375E-5</v>
      </c>
      <c r="Y627">
        <v>8.4586447646750607E-6</v>
      </c>
      <c r="Z627">
        <v>8.4586447646750607E-6</v>
      </c>
      <c r="AA627">
        <v>3.7041161347173278E-6</v>
      </c>
      <c r="AB627">
        <v>3.7959996114628189E-6</v>
      </c>
      <c r="AC627">
        <v>-3.8002620895008503E-5</v>
      </c>
      <c r="AD627">
        <v>4.269367833326099E-6</v>
      </c>
      <c r="AE627">
        <v>4.0388234146426784E-6</v>
      </c>
      <c r="AF627">
        <v>-7.2193344884285972E-6</v>
      </c>
      <c r="AG627">
        <v>-4.4906556791901588E-6</v>
      </c>
      <c r="AH627">
        <v>4.2727940220212978E-5</v>
      </c>
      <c r="AI627">
        <v>-9.4098286004143944E-5</v>
      </c>
      <c r="AJ627">
        <v>6.0808618496294156E-5</v>
      </c>
      <c r="AK627">
        <v>-1.8824557448560155E-7</v>
      </c>
    </row>
    <row r="628" spans="1:37">
      <c r="A628" s="788">
        <v>44742</v>
      </c>
      <c r="B628">
        <v>2.8951734166373909E-5</v>
      </c>
      <c r="C628">
        <v>2.9626490030414061E-5</v>
      </c>
      <c r="D628">
        <v>2.9877561979824349E-5</v>
      </c>
      <c r="E628">
        <v>2.1250454602872536E-5</v>
      </c>
      <c r="F628">
        <v>2.1325468345307282E-5</v>
      </c>
      <c r="G628">
        <v>3.3706798653099667E-5</v>
      </c>
      <c r="H628">
        <v>2.9309502266818299E-5</v>
      </c>
      <c r="I628">
        <v>3.0869033153980753E-5</v>
      </c>
      <c r="J628">
        <v>-1.1148885325670223E-5</v>
      </c>
      <c r="K628">
        <v>1.1751831680544455E-5</v>
      </c>
      <c r="L628">
        <v>1.5379508829795443E-5</v>
      </c>
      <c r="M628">
        <v>5.9362242083238924E-6</v>
      </c>
      <c r="N628">
        <v>1.3986971074666599E-5</v>
      </c>
      <c r="O628">
        <v>1.9513958165127577E-5</v>
      </c>
      <c r="P628">
        <v>1.882925799784374E-5</v>
      </c>
      <c r="Q628">
        <v>2.0799731393459809E-5</v>
      </c>
      <c r="R628">
        <v>1.3516889878861795E-5</v>
      </c>
      <c r="S628">
        <v>1.3921316657630634E-5</v>
      </c>
      <c r="T628">
        <v>1.4001978704601293E-5</v>
      </c>
      <c r="U628">
        <v>1.4082566635228667E-5</v>
      </c>
      <c r="V628">
        <v>6.17895160940254E-5</v>
      </c>
      <c r="W628">
        <v>1.2729071549637539E-5</v>
      </c>
      <c r="X628">
        <v>1.2765710841753375E-5</v>
      </c>
      <c r="Y628">
        <v>8.4586447646750607E-6</v>
      </c>
      <c r="Z628">
        <v>8.4586447646750607E-6</v>
      </c>
      <c r="AA628">
        <v>3.7041161347173278E-6</v>
      </c>
      <c r="AB628">
        <v>3.7959996114628189E-6</v>
      </c>
      <c r="AC628">
        <v>-2.918887965320527E-5</v>
      </c>
      <c r="AD628">
        <v>-2.2671064458054671E-5</v>
      </c>
      <c r="AE628">
        <v>-9.5929862510391046E-6</v>
      </c>
      <c r="AF628">
        <v>-2.6733140762125186E-6</v>
      </c>
      <c r="AG628">
        <v>3.5385294622658491E-7</v>
      </c>
      <c r="AH628">
        <v>3.212786254728872E-5</v>
      </c>
      <c r="AI628">
        <v>-8.0261365874692017E-5</v>
      </c>
      <c r="AJ628">
        <v>2.7116816163509362E-4</v>
      </c>
      <c r="AK628">
        <v>-4.7663947151667664E-5</v>
      </c>
    </row>
    <row r="629" spans="1:37">
      <c r="A629" s="788">
        <v>44743</v>
      </c>
      <c r="B629">
        <v>2.8951734166373909E-5</v>
      </c>
      <c r="C629">
        <v>2.9626490030414061E-5</v>
      </c>
      <c r="D629">
        <v>2.9877561979824349E-5</v>
      </c>
      <c r="E629">
        <v>2.1250454602872536E-5</v>
      </c>
      <c r="F629">
        <v>2.1325468345307282E-5</v>
      </c>
      <c r="G629">
        <v>3.2143836433348839E-5</v>
      </c>
      <c r="H629">
        <v>2.7994677168318561E-5</v>
      </c>
      <c r="I629">
        <v>3.0674527635243011E-5</v>
      </c>
      <c r="J629">
        <v>-1.0813211312552085E-6</v>
      </c>
      <c r="K629">
        <v>1.3697440101344683E-5</v>
      </c>
      <c r="L629">
        <v>2.519491357633683E-5</v>
      </c>
      <c r="M629">
        <v>1.0226029941401294E-5</v>
      </c>
      <c r="N629">
        <v>1.2516987049338014E-5</v>
      </c>
      <c r="O629">
        <v>1.9634994587391929E-5</v>
      </c>
      <c r="P629">
        <v>1.882925799784374E-5</v>
      </c>
      <c r="Q629">
        <v>1.6001224094758017E-5</v>
      </c>
      <c r="R629">
        <v>-6.3166793188207402E-7</v>
      </c>
      <c r="S629">
        <v>-2.2750108684488348E-7</v>
      </c>
      <c r="T629">
        <v>-1.4689088309638445E-7</v>
      </c>
      <c r="U629">
        <v>-6.6354748052832595E-8</v>
      </c>
      <c r="V629">
        <v>-4.8615736955124341E-5</v>
      </c>
      <c r="W629">
        <v>-1.3353716645125858E-7</v>
      </c>
      <c r="X629">
        <v>-9.6921423191620449E-8</v>
      </c>
      <c r="Y629">
        <v>8.4586447646750607E-6</v>
      </c>
      <c r="Z629">
        <v>8.4586447646750607E-6</v>
      </c>
      <c r="AA629">
        <v>3.7041161347173278E-6</v>
      </c>
      <c r="AB629">
        <v>3.7959996114628189E-6</v>
      </c>
      <c r="AC629">
        <v>-5.4117548299181811E-5</v>
      </c>
      <c r="AD629">
        <v>4.2521357076108492E-6</v>
      </c>
      <c r="AE629">
        <v>5.4470969441533518E-5</v>
      </c>
      <c r="AF629">
        <v>1.7164280334014405E-5</v>
      </c>
      <c r="AG629">
        <v>9.6278061412347066E-6</v>
      </c>
      <c r="AH629">
        <v>3.3201505939497446E-5</v>
      </c>
      <c r="AI629">
        <v>4.8125275888819539E-5</v>
      </c>
      <c r="AJ629">
        <v>-5.7355014820842377E-5</v>
      </c>
      <c r="AK629">
        <v>5.4298613866590184E-5</v>
      </c>
    </row>
    <row r="630" spans="1:37">
      <c r="A630" s="788">
        <v>44746</v>
      </c>
      <c r="B630">
        <v>2.8951734166373909E-5</v>
      </c>
      <c r="C630">
        <v>2.9626490030414061E-5</v>
      </c>
      <c r="D630">
        <v>2.9877561979824349E-5</v>
      </c>
      <c r="E630">
        <v>2.1250454602872536E-5</v>
      </c>
      <c r="F630">
        <v>2.1325468345307282E-5</v>
      </c>
      <c r="G630">
        <v>3.3448390626205084E-5</v>
      </c>
      <c r="H630">
        <v>2.8398705868708873E-5</v>
      </c>
      <c r="I630">
        <v>2.8723883244013846E-5</v>
      </c>
      <c r="J630">
        <v>1.1669172439621889E-5</v>
      </c>
      <c r="K630">
        <v>1.2609050678446466E-5</v>
      </c>
      <c r="L630">
        <v>2.1244560977635274E-5</v>
      </c>
      <c r="M630">
        <v>1.9208879420295943E-5</v>
      </c>
      <c r="N630">
        <v>1.1938832582649184E-5</v>
      </c>
      <c r="O630">
        <v>1.9560821224132495E-5</v>
      </c>
      <c r="P630">
        <v>1.882925799784374E-5</v>
      </c>
      <c r="Q630">
        <v>0</v>
      </c>
      <c r="R630">
        <v>-6.3166793188207402E-7</v>
      </c>
      <c r="S630">
        <v>-2.2750108684488348E-7</v>
      </c>
      <c r="T630">
        <v>-1.4689088309638445E-7</v>
      </c>
      <c r="U630">
        <v>-6.6354748052832595E-8</v>
      </c>
      <c r="V630">
        <v>-4.3183467166456164E-5</v>
      </c>
      <c r="W630">
        <v>-1.3353716645125858E-7</v>
      </c>
      <c r="X630">
        <v>-9.6921423191620449E-8</v>
      </c>
      <c r="Y630">
        <v>8.4586447646750607E-6</v>
      </c>
      <c r="Z630">
        <v>8.4586447646750607E-6</v>
      </c>
      <c r="AA630">
        <v>3.7041161347173278E-6</v>
      </c>
      <c r="AB630">
        <v>3.7959996114628189E-6</v>
      </c>
      <c r="AC630">
        <v>2.7117475400983972E-5</v>
      </c>
      <c r="AD630">
        <v>-4.7643326313370765E-5</v>
      </c>
      <c r="AE630">
        <v>3.4025315037372607E-5</v>
      </c>
      <c r="AF630">
        <v>5.8640050483615981E-6</v>
      </c>
      <c r="AG630">
        <v>1.3823271614556987E-5</v>
      </c>
      <c r="AH630">
        <v>-1.7018895424425473E-6</v>
      </c>
      <c r="AI630">
        <v>-7.5867458024200257E-5</v>
      </c>
      <c r="AJ630">
        <v>-2.9534079250338464E-4</v>
      </c>
      <c r="AK630">
        <v>-2.1606353957945856E-5</v>
      </c>
    </row>
    <row r="631" spans="1:37">
      <c r="A631" s="788">
        <v>44747</v>
      </c>
      <c r="B631">
        <v>2.8951734166373909E-5</v>
      </c>
      <c r="C631">
        <v>2.9626490030414061E-5</v>
      </c>
      <c r="D631">
        <v>2.9877561979824349E-5</v>
      </c>
      <c r="E631">
        <v>2.1250454602872536E-5</v>
      </c>
      <c r="F631">
        <v>2.1325468345307282E-5</v>
      </c>
      <c r="G631">
        <v>3.3540009528408635E-5</v>
      </c>
      <c r="H631">
        <v>3.1074765602606649E-5</v>
      </c>
      <c r="I631">
        <v>2.8542934062781456E-5</v>
      </c>
      <c r="J631">
        <v>-9.8855834551414999E-6</v>
      </c>
      <c r="K631">
        <v>1.3441013125202518E-5</v>
      </c>
      <c r="L631">
        <v>1.5549733014768207E-5</v>
      </c>
      <c r="M631">
        <v>1.3079129785415945E-5</v>
      </c>
      <c r="N631">
        <v>1.3489875035560318E-5</v>
      </c>
      <c r="O631">
        <v>1.8757908180504046E-5</v>
      </c>
      <c r="P631">
        <v>1.882925799784374E-5</v>
      </c>
      <c r="Q631">
        <v>0</v>
      </c>
      <c r="R631">
        <v>-6.3166793188207402E-7</v>
      </c>
      <c r="S631">
        <v>-2.2750108684488348E-7</v>
      </c>
      <c r="T631">
        <v>-1.4689088309638445E-7</v>
      </c>
      <c r="U631">
        <v>-6.6354748052832595E-8</v>
      </c>
      <c r="V631">
        <v>-4.3038545375746256E-5</v>
      </c>
      <c r="W631">
        <v>-1.3353716645125858E-7</v>
      </c>
      <c r="X631">
        <v>-9.6921423191620449E-8</v>
      </c>
      <c r="Y631">
        <v>8.4586447646750607E-6</v>
      </c>
      <c r="Z631">
        <v>8.4586447646750607E-6</v>
      </c>
      <c r="AA631">
        <v>3.7041161347173278E-6</v>
      </c>
      <c r="AB631">
        <v>3.7959996114628189E-6</v>
      </c>
      <c r="AC631">
        <v>-2.6744605091594541E-4</v>
      </c>
      <c r="AD631">
        <v>1.6287712888616858E-4</v>
      </c>
      <c r="AE631">
        <v>-4.7891652395964934E-5</v>
      </c>
      <c r="AF631">
        <v>-1.4049497710216798E-5</v>
      </c>
      <c r="AG631">
        <v>1.2559710328063911E-5</v>
      </c>
      <c r="AH631">
        <v>2.0722564113107022E-5</v>
      </c>
      <c r="AI631">
        <v>-7.1497229879418096E-5</v>
      </c>
      <c r="AJ631">
        <v>-8.9094113578389042E-5</v>
      </c>
      <c r="AK631">
        <v>3.3820770200607696E-5</v>
      </c>
    </row>
    <row r="632" spans="1:37">
      <c r="A632" s="788">
        <v>44748</v>
      </c>
      <c r="B632">
        <v>2.8951734166373909E-5</v>
      </c>
      <c r="C632">
        <v>2.9626490030414061E-5</v>
      </c>
      <c r="D632">
        <v>2.9877561979824349E-5</v>
      </c>
      <c r="E632">
        <v>2.1250454602872536E-5</v>
      </c>
      <c r="F632">
        <v>2.1325468345307282E-5</v>
      </c>
      <c r="G632">
        <v>3.3615120398451384E-5</v>
      </c>
      <c r="H632">
        <v>2.860118238050262E-5</v>
      </c>
      <c r="I632">
        <v>2.9608931707561226E-5</v>
      </c>
      <c r="J632">
        <v>1.2809421994592186E-5</v>
      </c>
      <c r="K632">
        <v>1.4968115951171514E-5</v>
      </c>
      <c r="L632">
        <v>8.0491172560357427E-6</v>
      </c>
      <c r="M632">
        <v>1.6607629439511128E-5</v>
      </c>
      <c r="N632">
        <v>1.2063874420653066E-5</v>
      </c>
      <c r="O632">
        <v>1.8823474375125216E-5</v>
      </c>
      <c r="P632">
        <v>1.882925799784374E-5</v>
      </c>
      <c r="Q632">
        <v>5.1876123184356971E-5</v>
      </c>
      <c r="R632">
        <v>-6.3166793188207402E-7</v>
      </c>
      <c r="S632">
        <v>-2.2750108684488348E-7</v>
      </c>
      <c r="T632">
        <v>-1.4689088309638445E-7</v>
      </c>
      <c r="U632">
        <v>-6.6354748052832595E-8</v>
      </c>
      <c r="V632">
        <v>-5.1494065728424634E-5</v>
      </c>
      <c r="W632">
        <v>-1.3353716645125858E-7</v>
      </c>
      <c r="X632">
        <v>-9.6921423191620449E-8</v>
      </c>
      <c r="Y632">
        <v>8.4586447646750607E-6</v>
      </c>
      <c r="Z632">
        <v>8.4586447646750607E-6</v>
      </c>
      <c r="AA632">
        <v>3.7041161347173278E-6</v>
      </c>
      <c r="AB632">
        <v>3.7959996114628189E-6</v>
      </c>
      <c r="AC632">
        <v>1.0975631533943764E-5</v>
      </c>
      <c r="AD632">
        <v>-1.7576824695239581E-5</v>
      </c>
      <c r="AE632">
        <v>2.5603876082924693E-5</v>
      </c>
      <c r="AF632">
        <v>1.8129993557897128E-5</v>
      </c>
      <c r="AG632">
        <v>-4.7393412818411696E-5</v>
      </c>
      <c r="AH632">
        <v>-2.5291077561458987E-5</v>
      </c>
      <c r="AI632">
        <v>7.2687543104164035E-5</v>
      </c>
      <c r="AJ632">
        <v>-1.7780494993038521E-4</v>
      </c>
      <c r="AK632">
        <v>2.2167983901407728E-5</v>
      </c>
    </row>
    <row r="633" spans="1:37">
      <c r="A633" s="788">
        <v>44749</v>
      </c>
      <c r="B633">
        <v>2.8951734166373909E-5</v>
      </c>
      <c r="C633">
        <v>2.9626490030414061E-5</v>
      </c>
      <c r="D633">
        <v>2.9877561979824349E-5</v>
      </c>
      <c r="E633">
        <v>2.1250454602872536E-5</v>
      </c>
      <c r="F633">
        <v>2.1325468345307282E-5</v>
      </c>
      <c r="G633">
        <v>3.4076970655931408E-5</v>
      </c>
      <c r="H633">
        <v>3.0671938030641855E-5</v>
      </c>
      <c r="I633">
        <v>3.103757011358823E-5</v>
      </c>
      <c r="J633">
        <v>1.3172000340199476E-5</v>
      </c>
      <c r="K633">
        <v>1.1519622233055316E-5</v>
      </c>
      <c r="L633">
        <v>1.7118478704912832E-5</v>
      </c>
      <c r="M633">
        <v>2.124134254506771E-6</v>
      </c>
      <c r="N633">
        <v>1.3956401685334187E-5</v>
      </c>
      <c r="O633">
        <v>9.4807305786446246E-6</v>
      </c>
      <c r="P633">
        <v>1.882925799784374E-5</v>
      </c>
      <c r="Q633">
        <v>1.4231229554646064E-5</v>
      </c>
      <c r="R633">
        <v>-6.3166793188207402E-7</v>
      </c>
      <c r="S633">
        <v>-2.2750108684488348E-7</v>
      </c>
      <c r="T633">
        <v>-1.4689088309638445E-7</v>
      </c>
      <c r="U633">
        <v>-6.6354748052832595E-8</v>
      </c>
      <c r="V633">
        <v>-4.005673528617582E-6</v>
      </c>
      <c r="W633">
        <v>-1.3353716645125858E-7</v>
      </c>
      <c r="X633">
        <v>-9.6921423191620449E-8</v>
      </c>
      <c r="Y633">
        <v>8.4586447646750607E-6</v>
      </c>
      <c r="Z633">
        <v>8.4586447646750607E-6</v>
      </c>
      <c r="AA633">
        <v>3.7041161347173278E-6</v>
      </c>
      <c r="AB633">
        <v>3.7959996114628189E-6</v>
      </c>
      <c r="AC633">
        <v>2.2934084110768361E-4</v>
      </c>
      <c r="AD633">
        <v>4.9264392964537552E-5</v>
      </c>
      <c r="AE633">
        <v>3.4192056730236733E-5</v>
      </c>
      <c r="AF633">
        <v>6.6386077005997632E-5</v>
      </c>
      <c r="AG633">
        <v>4.3823343948934394E-5</v>
      </c>
      <c r="AH633">
        <v>2.566863355626392E-6</v>
      </c>
      <c r="AI633">
        <v>1.7570763040869686E-4</v>
      </c>
      <c r="AJ633">
        <v>1.0756781954689432E-4</v>
      </c>
      <c r="AK633">
        <v>8.1108260542390732E-5</v>
      </c>
    </row>
    <row r="634" spans="1:37">
      <c r="A634" s="788">
        <v>44750</v>
      </c>
      <c r="B634">
        <v>2.8951734166373909E-5</v>
      </c>
      <c r="C634">
        <v>2.9626490030414061E-5</v>
      </c>
      <c r="D634">
        <v>2.9877561979824349E-5</v>
      </c>
      <c r="E634">
        <v>2.1250454602872536E-5</v>
      </c>
      <c r="F634">
        <v>2.1325468345307282E-5</v>
      </c>
      <c r="G634">
        <v>3.3073122905506126E-5</v>
      </c>
      <c r="H634">
        <v>3.3156222942021431E-5</v>
      </c>
      <c r="I634">
        <v>2.890114495768614E-5</v>
      </c>
      <c r="J634">
        <v>1.7511211570786144E-5</v>
      </c>
      <c r="K634">
        <v>1.3510815071902017E-5</v>
      </c>
      <c r="L634">
        <v>2.5650312893031925E-5</v>
      </c>
      <c r="M634">
        <v>2.070033698403222E-5</v>
      </c>
      <c r="N634">
        <v>1.4469760673074461E-5</v>
      </c>
      <c r="O634">
        <v>2.9004302018933004E-5</v>
      </c>
      <c r="P634">
        <v>1.882925799784374E-5</v>
      </c>
      <c r="Q634">
        <v>1.6271316368076329E-5</v>
      </c>
      <c r="R634">
        <v>-6.3166793188207402E-7</v>
      </c>
      <c r="S634">
        <v>-2.2750108684488348E-7</v>
      </c>
      <c r="T634">
        <v>-1.4689088309638445E-7</v>
      </c>
      <c r="U634">
        <v>-6.6354748052832595E-8</v>
      </c>
      <c r="V634">
        <v>-1.3113833122937858E-4</v>
      </c>
      <c r="W634">
        <v>-1.3353716645125858E-7</v>
      </c>
      <c r="X634">
        <v>-9.6921423191620449E-8</v>
      </c>
      <c r="Y634">
        <v>8.4586447646750607E-6</v>
      </c>
      <c r="Z634">
        <v>8.4586447646750607E-6</v>
      </c>
      <c r="AA634">
        <v>3.7041161347173278E-6</v>
      </c>
      <c r="AB634">
        <v>3.7959996114628189E-6</v>
      </c>
      <c r="AC634">
        <v>1.8573620075490462E-5</v>
      </c>
      <c r="AD634">
        <v>-1.1706554090376853E-4</v>
      </c>
      <c r="AE634">
        <v>7.7190489723738542E-5</v>
      </c>
      <c r="AF634">
        <v>2.9784238960228749E-5</v>
      </c>
      <c r="AG634">
        <v>-1.7063953944209676E-5</v>
      </c>
      <c r="AH634">
        <v>1.2409538741542381E-5</v>
      </c>
      <c r="AI634">
        <v>-4.0669722315194168E-5</v>
      </c>
      <c r="AJ634">
        <v>-2.9969441351991312E-4</v>
      </c>
      <c r="AK634">
        <v>-3.8816687681980658E-6</v>
      </c>
    </row>
    <row r="635" spans="1:37">
      <c r="A635" s="788">
        <v>44753</v>
      </c>
      <c r="B635">
        <v>2.8951734166373909E-5</v>
      </c>
      <c r="C635">
        <v>2.9626490030414061E-5</v>
      </c>
      <c r="D635">
        <v>2.9877561979824349E-5</v>
      </c>
      <c r="E635">
        <v>2.1250454602872536E-5</v>
      </c>
      <c r="F635">
        <v>2.1325468345307282E-5</v>
      </c>
      <c r="G635">
        <v>3.4917586127946266E-5</v>
      </c>
      <c r="H635">
        <v>3.4247890642015474E-5</v>
      </c>
      <c r="I635">
        <v>3.1209160740428386E-5</v>
      </c>
      <c r="J635">
        <v>6.0165866222234855E-6</v>
      </c>
      <c r="K635">
        <v>1.430987862662505E-5</v>
      </c>
      <c r="L635">
        <v>-3.5948601215579857E-6</v>
      </c>
      <c r="M635">
        <v>1.6714029957421417E-5</v>
      </c>
      <c r="N635">
        <v>1.3867155969148827E-5</v>
      </c>
      <c r="O635">
        <v>1.7878007491162862E-5</v>
      </c>
      <c r="P635">
        <v>1.882925799784374E-5</v>
      </c>
      <c r="Q635">
        <v>2.4884260705107409E-5</v>
      </c>
      <c r="R635">
        <v>-6.3166793188207402E-7</v>
      </c>
      <c r="S635">
        <v>-2.2750108684488348E-7</v>
      </c>
      <c r="T635">
        <v>-1.4689088309638445E-7</v>
      </c>
      <c r="U635">
        <v>-6.6354748052832595E-8</v>
      </c>
      <c r="V635">
        <v>-6.7208529874457812E-5</v>
      </c>
      <c r="W635">
        <v>-1.3353716645125858E-7</v>
      </c>
      <c r="X635">
        <v>-9.6921423191620449E-8</v>
      </c>
      <c r="Y635">
        <v>8.4586447646750607E-6</v>
      </c>
      <c r="Z635">
        <v>8.4586447646750607E-6</v>
      </c>
      <c r="AA635">
        <v>3.7041161347173278E-6</v>
      </c>
      <c r="AB635">
        <v>3.7959996114628189E-6</v>
      </c>
      <c r="AC635">
        <v>-8.3285618858186538E-5</v>
      </c>
      <c r="AD635">
        <v>7.3240114017625321E-5</v>
      </c>
      <c r="AE635">
        <v>2.4093961670096367E-5</v>
      </c>
      <c r="AF635">
        <v>-6.3447976575040091E-5</v>
      </c>
      <c r="AG635">
        <v>-2.0744225397341111E-5</v>
      </c>
      <c r="AH635">
        <v>-3.6539632960129741E-5</v>
      </c>
      <c r="AI635">
        <v>-2.3607045314649855E-4</v>
      </c>
      <c r="AJ635">
        <v>-5.0357555430775305E-4</v>
      </c>
      <c r="AK635">
        <v>-6.0758646431494091E-5</v>
      </c>
    </row>
    <row r="636" spans="1:37">
      <c r="A636" s="788">
        <v>44754</v>
      </c>
      <c r="B636">
        <v>2.8951734166373909E-5</v>
      </c>
      <c r="C636">
        <v>2.9626490030414061E-5</v>
      </c>
      <c r="D636">
        <v>2.9877561979824349E-5</v>
      </c>
      <c r="E636">
        <v>2.1250454602872536E-5</v>
      </c>
      <c r="F636">
        <v>2.1325468345307282E-5</v>
      </c>
      <c r="G636">
        <v>3.276600812264974E-5</v>
      </c>
      <c r="H636">
        <v>2.7983326280229902E-5</v>
      </c>
      <c r="I636">
        <v>2.9377955964363876E-5</v>
      </c>
      <c r="J636">
        <v>2.8281018135601244E-6</v>
      </c>
      <c r="K636">
        <v>1.2831408750543005E-5</v>
      </c>
      <c r="L636">
        <v>9.3917649461047857E-6</v>
      </c>
      <c r="M636">
        <v>1.3197666232832717E-5</v>
      </c>
      <c r="N636">
        <v>1.355175257617134E-5</v>
      </c>
      <c r="O636">
        <v>1.8855935120761558E-5</v>
      </c>
      <c r="P636">
        <v>1.882925799784374E-5</v>
      </c>
      <c r="Q636">
        <v>1.6880632202642688E-5</v>
      </c>
      <c r="R636">
        <v>-6.3166793188207402E-7</v>
      </c>
      <c r="S636">
        <v>-2.2750108684488348E-7</v>
      </c>
      <c r="T636">
        <v>-1.4689088309638445E-7</v>
      </c>
      <c r="U636">
        <v>-6.6354748052832595E-8</v>
      </c>
      <c r="V636">
        <v>3.7296170258872779E-5</v>
      </c>
      <c r="W636">
        <v>-1.3353716645125858E-7</v>
      </c>
      <c r="X636">
        <v>-9.6921423191620449E-8</v>
      </c>
      <c r="Y636">
        <v>8.4586447646750607E-6</v>
      </c>
      <c r="Z636">
        <v>8.4586447646750607E-6</v>
      </c>
      <c r="AA636">
        <v>3.7041161347173278E-6</v>
      </c>
      <c r="AB636">
        <v>3.7959996114628189E-6</v>
      </c>
      <c r="AC636">
        <v>-8.7813201016065387E-5</v>
      </c>
      <c r="AD636">
        <v>4.3074740372983646E-5</v>
      </c>
      <c r="AE636">
        <v>-1.6898637703097186E-5</v>
      </c>
      <c r="AF636">
        <v>-2.0298665183790534E-5</v>
      </c>
      <c r="AG636">
        <v>-2.2076628823708423E-5</v>
      </c>
      <c r="AH636">
        <v>9.2987102708730341E-6</v>
      </c>
      <c r="AI636">
        <v>1.0533802836578676E-5</v>
      </c>
      <c r="AJ636">
        <v>6.924797418753626E-5</v>
      </c>
      <c r="AK636">
        <v>-3.945571476967946E-5</v>
      </c>
    </row>
    <row r="637" spans="1:37">
      <c r="A637" s="788">
        <v>44755</v>
      </c>
      <c r="B637">
        <v>2.8951734166373909E-5</v>
      </c>
      <c r="C637">
        <v>2.9626490030414061E-5</v>
      </c>
      <c r="D637">
        <v>2.9877561979824349E-5</v>
      </c>
      <c r="E637">
        <v>2.1250454602872536E-5</v>
      </c>
      <c r="F637">
        <v>2.1325468345307282E-5</v>
      </c>
      <c r="G637">
        <v>3.2852551440427646E-5</v>
      </c>
      <c r="H637">
        <v>3.2130525443885456E-5</v>
      </c>
      <c r="I637">
        <v>2.8646385797870267E-5</v>
      </c>
      <c r="J637">
        <v>1.2062916598165429E-5</v>
      </c>
      <c r="K637">
        <v>1.3690717044227086E-5</v>
      </c>
      <c r="L637">
        <v>9.9634499955072901E-6</v>
      </c>
      <c r="M637">
        <v>1.5563244773846919E-5</v>
      </c>
      <c r="N637">
        <v>1.3865318258325488E-5</v>
      </c>
      <c r="O637">
        <v>1.9348329780179085E-5</v>
      </c>
      <c r="P637">
        <v>1.882925799784374E-5</v>
      </c>
      <c r="Q637">
        <v>1.6718695418326492E-5</v>
      </c>
      <c r="R637">
        <v>-6.3166793188207402E-7</v>
      </c>
      <c r="S637">
        <v>-2.2750108684488348E-7</v>
      </c>
      <c r="T637">
        <v>-1.4689088309638445E-7</v>
      </c>
      <c r="U637">
        <v>-6.6354748052832595E-8</v>
      </c>
      <c r="V637">
        <v>4.7631692949658529E-5</v>
      </c>
      <c r="W637">
        <v>-1.3353716645125858E-7</v>
      </c>
      <c r="X637">
        <v>-9.6921423191620449E-8</v>
      </c>
      <c r="Y637">
        <v>8.4586447646750607E-6</v>
      </c>
      <c r="Z637">
        <v>8.4586447646750607E-6</v>
      </c>
      <c r="AA637">
        <v>3.7041161347173278E-6</v>
      </c>
      <c r="AB637">
        <v>3.7959996114628189E-6</v>
      </c>
      <c r="AC637">
        <v>8.270120764024558E-5</v>
      </c>
      <c r="AD637">
        <v>1.2615707378876851E-5</v>
      </c>
      <c r="AE637">
        <v>5.2317047839017809E-5</v>
      </c>
      <c r="AF637">
        <v>4.5680220429883402E-5</v>
      </c>
      <c r="AG637">
        <v>1.027334675952396E-5</v>
      </c>
      <c r="AH637">
        <v>-5.5161619626442614E-6</v>
      </c>
      <c r="AI637">
        <v>-1.8898731008853975E-5</v>
      </c>
      <c r="AJ637">
        <v>1.4663921178361129E-4</v>
      </c>
      <c r="AK637">
        <v>-2.0155816356316469E-5</v>
      </c>
    </row>
    <row r="638" spans="1:37">
      <c r="A638" s="788">
        <v>44756</v>
      </c>
      <c r="B638">
        <v>2.8951734166373909E-5</v>
      </c>
      <c r="C638">
        <v>2.9626490030414061E-5</v>
      </c>
      <c r="D638">
        <v>2.9877561979824349E-5</v>
      </c>
      <c r="E638">
        <v>2.1250454602872536E-5</v>
      </c>
      <c r="F638">
        <v>2.1325468345307282E-5</v>
      </c>
      <c r="G638">
        <v>3.3509583361777118E-5</v>
      </c>
      <c r="H638">
        <v>3.9089597172500134E-5</v>
      </c>
      <c r="I638">
        <v>3.079336424435297E-5</v>
      </c>
      <c r="J638">
        <v>7.6933851080866596E-6</v>
      </c>
      <c r="K638">
        <v>1.2566592398906096E-5</v>
      </c>
      <c r="L638">
        <v>1.0947756608823056E-5</v>
      </c>
      <c r="M638">
        <v>6.4322656053718677E-6</v>
      </c>
      <c r="N638">
        <v>1.4152383245658485E-5</v>
      </c>
      <c r="O638">
        <v>2.0907339867846985E-5</v>
      </c>
      <c r="P638">
        <v>1.882925799784374E-5</v>
      </c>
      <c r="Q638">
        <v>1.5699120873058802E-5</v>
      </c>
      <c r="R638">
        <v>-6.3166793188207402E-7</v>
      </c>
      <c r="S638">
        <v>-2.2750108684488348E-7</v>
      </c>
      <c r="T638">
        <v>-1.4689088309638445E-7</v>
      </c>
      <c r="U638">
        <v>-6.6354748052832595E-8</v>
      </c>
      <c r="V638">
        <v>4.2116815003267146E-5</v>
      </c>
      <c r="W638">
        <v>-1.3353716645125858E-7</v>
      </c>
      <c r="X638">
        <v>-9.6921423191620449E-8</v>
      </c>
      <c r="Y638">
        <v>8.4586447646750607E-6</v>
      </c>
      <c r="Z638">
        <v>8.4586447646750607E-6</v>
      </c>
      <c r="AA638">
        <v>3.7041161347173278E-6</v>
      </c>
      <c r="AB638">
        <v>3.7959996114628189E-6</v>
      </c>
      <c r="AC638">
        <v>-3.7943909888607519E-5</v>
      </c>
      <c r="AD638">
        <v>2.2479568599242385E-4</v>
      </c>
      <c r="AE638">
        <v>-1.2082183160994076E-5</v>
      </c>
      <c r="AF638">
        <v>-1.5860294680813958E-5</v>
      </c>
      <c r="AG638">
        <v>1.4940570399397668E-5</v>
      </c>
      <c r="AH638">
        <v>-1.3470145807534806E-5</v>
      </c>
      <c r="AI638">
        <v>-1.2607144365784473E-4</v>
      </c>
      <c r="AJ638">
        <v>-3.8165276173263157E-5</v>
      </c>
      <c r="AK638">
        <v>-1.0771723887524343E-5</v>
      </c>
    </row>
    <row r="639" spans="1:37">
      <c r="A639" s="788">
        <v>44757</v>
      </c>
      <c r="B639">
        <v>2.8951734166373909E-5</v>
      </c>
      <c r="C639">
        <v>2.9626490030414061E-5</v>
      </c>
      <c r="D639">
        <v>2.9877561979824349E-5</v>
      </c>
      <c r="E639">
        <v>2.1250454602872536E-5</v>
      </c>
      <c r="F639">
        <v>2.1325468345307282E-5</v>
      </c>
      <c r="G639">
        <v>3.5773373964929076E-5</v>
      </c>
      <c r="H639">
        <v>3.2968137630165016E-5</v>
      </c>
      <c r="I639">
        <v>2.9922189375712092E-5</v>
      </c>
      <c r="J639">
        <v>1.1480405982774756E-5</v>
      </c>
      <c r="K639">
        <v>1.5004128618039659E-5</v>
      </c>
      <c r="L639">
        <v>1.2552533289021995E-5</v>
      </c>
      <c r="M639">
        <v>1.9401687565476779E-5</v>
      </c>
      <c r="N639">
        <v>1.4250637146511736E-5</v>
      </c>
      <c r="O639">
        <v>1.6631178000338309E-5</v>
      </c>
      <c r="P639">
        <v>1.882925799784374E-5</v>
      </c>
      <c r="Q639">
        <v>0</v>
      </c>
      <c r="R639">
        <v>-6.3166793188207402E-7</v>
      </c>
      <c r="S639">
        <v>-2.2750108684488348E-7</v>
      </c>
      <c r="T639">
        <v>-1.4689088309638445E-7</v>
      </c>
      <c r="U639">
        <v>-6.6354748052832595E-8</v>
      </c>
      <c r="V639">
        <v>8.7599771594724555E-5</v>
      </c>
      <c r="W639">
        <v>-1.3353716645125858E-7</v>
      </c>
      <c r="X639">
        <v>-9.6921423191620449E-8</v>
      </c>
      <c r="Y639">
        <v>8.4586447646750607E-6</v>
      </c>
      <c r="Z639">
        <v>8.4586447646750607E-6</v>
      </c>
      <c r="AA639">
        <v>3.7041161347173278E-6</v>
      </c>
      <c r="AB639">
        <v>3.7959996114628189E-6</v>
      </c>
      <c r="AC639">
        <v>-4.5248415270204845E-5</v>
      </c>
      <c r="AD639">
        <v>-1.8184013643366694E-4</v>
      </c>
      <c r="AE639">
        <v>3.3021561407942102E-5</v>
      </c>
      <c r="AF639">
        <v>-2.792029684388353E-5</v>
      </c>
      <c r="AG639">
        <v>1.8602638662690298E-5</v>
      </c>
      <c r="AH639">
        <v>1.6793096732976575E-5</v>
      </c>
      <c r="AI639">
        <v>7.9916702970530553E-5</v>
      </c>
      <c r="AJ639">
        <v>1.4187656711692198E-4</v>
      </c>
      <c r="AK639">
        <v>9.2115142412849683E-5</v>
      </c>
    </row>
    <row r="640" spans="1:37">
      <c r="A640" s="788">
        <v>44760</v>
      </c>
      <c r="B640">
        <v>2.8951734166373909E-5</v>
      </c>
      <c r="C640">
        <v>2.9626490030414061E-5</v>
      </c>
      <c r="D640">
        <v>2.9877561979824349E-5</v>
      </c>
      <c r="E640">
        <v>2.1250454602872536E-5</v>
      </c>
      <c r="F640">
        <v>2.1325468345307282E-5</v>
      </c>
      <c r="G640">
        <v>3.1920730186698167E-5</v>
      </c>
      <c r="H640">
        <v>3.2026329683462504E-5</v>
      </c>
      <c r="I640">
        <v>3.2027426865916194E-5</v>
      </c>
      <c r="J640">
        <v>1.0355468875428643E-5</v>
      </c>
      <c r="K640">
        <v>1.4683774495136959E-5</v>
      </c>
      <c r="L640">
        <v>1.3300635979135223E-5</v>
      </c>
      <c r="M640">
        <v>2.0066855250331629E-5</v>
      </c>
      <c r="N640">
        <v>1.7559444627931955E-5</v>
      </c>
      <c r="O640">
        <v>1.8698478580134292E-5</v>
      </c>
      <c r="P640">
        <v>1.882925799784374E-5</v>
      </c>
      <c r="Q640">
        <v>3.6673881464068362E-5</v>
      </c>
      <c r="R640">
        <v>-6.3166793188207402E-7</v>
      </c>
      <c r="S640">
        <v>-2.2750108684488348E-7</v>
      </c>
      <c r="T640">
        <v>-1.4689088309638445E-7</v>
      </c>
      <c r="U640">
        <v>-6.6354748052832595E-8</v>
      </c>
      <c r="V640">
        <v>-1.632442252422628E-4</v>
      </c>
      <c r="W640">
        <v>-1.3353716645125858E-7</v>
      </c>
      <c r="X640">
        <v>-9.6921423191620449E-8</v>
      </c>
      <c r="Y640">
        <v>8.4586447646750607E-6</v>
      </c>
      <c r="Z640">
        <v>8.4586447646750607E-6</v>
      </c>
      <c r="AA640">
        <v>3.7041161347173278E-6</v>
      </c>
      <c r="AB640">
        <v>3.7959996114628189E-6</v>
      </c>
      <c r="AC640">
        <v>6.3366145784732325E-5</v>
      </c>
      <c r="AD640">
        <v>-2.0227227233544643E-4</v>
      </c>
      <c r="AE640">
        <v>2.5221334322678148E-5</v>
      </c>
      <c r="AF640">
        <v>1.6454301413215688E-5</v>
      </c>
      <c r="AG640">
        <v>1.3849914937511532E-5</v>
      </c>
      <c r="AH640">
        <v>4.1888961233027544E-7</v>
      </c>
      <c r="AI640">
        <v>1.5476433856627113E-5</v>
      </c>
      <c r="AJ640">
        <v>-2.3512108615260653E-4</v>
      </c>
      <c r="AK640">
        <v>-3.8967807441123716E-5</v>
      </c>
    </row>
    <row r="641" spans="1:37">
      <c r="A641" s="788">
        <v>44761</v>
      </c>
      <c r="B641">
        <v>2.8951734166373909E-5</v>
      </c>
      <c r="C641">
        <v>2.9626490030414061E-5</v>
      </c>
      <c r="D641">
        <v>2.9877561979824349E-5</v>
      </c>
      <c r="E641">
        <v>2.1250454602872536E-5</v>
      </c>
      <c r="F641">
        <v>2.1325468345307282E-5</v>
      </c>
      <c r="G641">
        <v>3.520924480064025E-5</v>
      </c>
      <c r="H641">
        <v>3.2054654338698183E-5</v>
      </c>
      <c r="I641">
        <v>2.9738138533241453E-5</v>
      </c>
      <c r="J641">
        <v>1.7838819819968423E-5</v>
      </c>
      <c r="K641">
        <v>1.3690972962007209E-5</v>
      </c>
      <c r="L641">
        <v>1.4094580812184178E-5</v>
      </c>
      <c r="M641">
        <v>1.3476994349491634E-5</v>
      </c>
      <c r="N641">
        <v>1.355621634002091E-5</v>
      </c>
      <c r="O641">
        <v>1.8695539979574959E-5</v>
      </c>
      <c r="P641">
        <v>1.882925799784374E-5</v>
      </c>
      <c r="Q641">
        <v>1.7663073172229814E-5</v>
      </c>
      <c r="R641">
        <v>-6.3166793188207402E-7</v>
      </c>
      <c r="S641">
        <v>-2.2750108684488348E-7</v>
      </c>
      <c r="T641">
        <v>-1.4689088309638445E-7</v>
      </c>
      <c r="U641">
        <v>-6.6354748052832595E-8</v>
      </c>
      <c r="V641">
        <v>-7.1423728433863694E-5</v>
      </c>
      <c r="W641">
        <v>-1.3353716645125858E-7</v>
      </c>
      <c r="X641">
        <v>-9.6921423191620449E-8</v>
      </c>
      <c r="Y641">
        <v>8.4586447646750607E-6</v>
      </c>
      <c r="Z641">
        <v>8.4586447646750607E-6</v>
      </c>
      <c r="AA641">
        <v>3.7041161347173278E-6</v>
      </c>
      <c r="AB641">
        <v>3.7959996114628189E-6</v>
      </c>
      <c r="AC641">
        <v>5.0452905194353641E-5</v>
      </c>
      <c r="AD641">
        <v>-2.0466256703037257E-4</v>
      </c>
      <c r="AE641">
        <v>1.6924105719323679E-5</v>
      </c>
      <c r="AF641">
        <v>1.5519687832565856E-5</v>
      </c>
      <c r="AG641">
        <v>-1.5260644425874049E-6</v>
      </c>
      <c r="AH641">
        <v>-1.1224394051508879E-5</v>
      </c>
      <c r="AI641">
        <v>1.3222378398703772E-4</v>
      </c>
      <c r="AJ641">
        <v>1.3917716669823444E-4</v>
      </c>
      <c r="AK641">
        <v>1.3922796181078389E-4</v>
      </c>
    </row>
    <row r="642" spans="1:37">
      <c r="A642" s="788">
        <v>44762</v>
      </c>
      <c r="B642">
        <v>2.8951734166373909E-5</v>
      </c>
      <c r="C642">
        <v>2.9626490030414061E-5</v>
      </c>
      <c r="D642">
        <v>2.9877561979824349E-5</v>
      </c>
      <c r="E642">
        <v>2.1250454602872536E-5</v>
      </c>
      <c r="F642">
        <v>2.1325468345307282E-5</v>
      </c>
      <c r="G642">
        <v>3.2565150425284626E-5</v>
      </c>
      <c r="H642">
        <v>2.6735768213188748E-5</v>
      </c>
      <c r="I642">
        <v>2.9046203663686752E-5</v>
      </c>
      <c r="J642">
        <v>1.0601645677752459E-5</v>
      </c>
      <c r="K642">
        <v>1.223798629156363E-5</v>
      </c>
      <c r="L642">
        <v>1.5342571867455489E-5</v>
      </c>
      <c r="M642">
        <v>2.2581252331394809E-5</v>
      </c>
      <c r="N642">
        <v>8.5724159435585541E-6</v>
      </c>
      <c r="O642">
        <v>1.8696940988370159E-5</v>
      </c>
      <c r="P642">
        <v>1.882925799784374E-5</v>
      </c>
      <c r="Q642">
        <v>5.9115758937558386E-5</v>
      </c>
      <c r="R642">
        <v>-6.3166793188207402E-7</v>
      </c>
      <c r="S642">
        <v>-2.2750108684488348E-7</v>
      </c>
      <c r="T642">
        <v>-1.4689088309638445E-7</v>
      </c>
      <c r="U642">
        <v>-6.6354748052832595E-8</v>
      </c>
      <c r="V642">
        <v>7.9667954574845108E-5</v>
      </c>
      <c r="W642">
        <v>-1.3353716645125858E-7</v>
      </c>
      <c r="X642">
        <v>-9.6921423191620449E-8</v>
      </c>
      <c r="Y642">
        <v>8.4586447646750607E-6</v>
      </c>
      <c r="Z642">
        <v>8.4586447646750607E-6</v>
      </c>
      <c r="AA642">
        <v>3.7041161347173278E-6</v>
      </c>
      <c r="AB642">
        <v>3.7959996114628189E-6</v>
      </c>
      <c r="AC642">
        <v>1.4237096327818222E-5</v>
      </c>
      <c r="AD642">
        <v>9.3118243304402001E-5</v>
      </c>
      <c r="AE642">
        <v>4.0702936701830785E-6</v>
      </c>
      <c r="AF642">
        <v>2.7015661467105768E-5</v>
      </c>
      <c r="AG642">
        <v>3.4955260239937225E-5</v>
      </c>
      <c r="AH642">
        <v>7.0869869473524363E-5</v>
      </c>
      <c r="AI642">
        <v>2.8784610821634972E-5</v>
      </c>
      <c r="AJ642">
        <v>4.6875688574818386E-4</v>
      </c>
      <c r="AK642">
        <v>3.4693030197613386E-5</v>
      </c>
    </row>
    <row r="643" spans="1:37">
      <c r="A643" s="788">
        <v>44763</v>
      </c>
      <c r="B643">
        <v>2.8951734166373909E-5</v>
      </c>
      <c r="C643">
        <v>2.9626490030414061E-5</v>
      </c>
      <c r="D643">
        <v>2.9877561979824349E-5</v>
      </c>
      <c r="E643">
        <v>2.1250454602872536E-5</v>
      </c>
      <c r="F643">
        <v>2.1325468345307282E-5</v>
      </c>
      <c r="G643">
        <v>3.3394147385692463E-5</v>
      </c>
      <c r="H643">
        <v>2.8842803457530409E-5</v>
      </c>
      <c r="I643">
        <v>2.9291392821700411E-5</v>
      </c>
      <c r="J643">
        <v>1.527967527146643E-5</v>
      </c>
      <c r="K643">
        <v>1.3095111636533829E-5</v>
      </c>
      <c r="L643">
        <v>2.8120043621925106E-6</v>
      </c>
      <c r="M643">
        <v>1.0722659739337815E-5</v>
      </c>
      <c r="N643">
        <v>1.1621920680022413E-5</v>
      </c>
      <c r="O643">
        <v>1.8521003981049944E-5</v>
      </c>
      <c r="P643">
        <v>1.882925799784374E-5</v>
      </c>
      <c r="Q643">
        <v>1.5057473889349638E-5</v>
      </c>
      <c r="R643">
        <v>-6.3166793188207402E-7</v>
      </c>
      <c r="S643">
        <v>-2.2750108684488348E-7</v>
      </c>
      <c r="T643">
        <v>-1.4689088309638445E-7</v>
      </c>
      <c r="U643">
        <v>-6.6354748052832595E-8</v>
      </c>
      <c r="V643">
        <v>1.5233725825685164E-6</v>
      </c>
      <c r="W643">
        <v>-1.3353716645125858E-7</v>
      </c>
      <c r="X643">
        <v>-9.6921423191620449E-8</v>
      </c>
      <c r="Y643">
        <v>8.4586447646750607E-6</v>
      </c>
      <c r="Z643">
        <v>8.4586447646750607E-6</v>
      </c>
      <c r="AA643">
        <v>3.7041161347173278E-6</v>
      </c>
      <c r="AB643">
        <v>3.7959996114628189E-6</v>
      </c>
      <c r="AC643">
        <v>-7.4775863823253746E-5</v>
      </c>
      <c r="AD643">
        <v>-1.3962443097756406E-5</v>
      </c>
      <c r="AE643">
        <v>-1.2433309129913917E-5</v>
      </c>
      <c r="AF643">
        <v>-1.256180611497293E-4</v>
      </c>
      <c r="AG643">
        <v>-6.9603007652074835E-6</v>
      </c>
      <c r="AH643">
        <v>-2.6460333119672218E-5</v>
      </c>
      <c r="AI643">
        <v>2.9768075677167881E-5</v>
      </c>
      <c r="AJ643">
        <v>4.5534008923119322E-4</v>
      </c>
      <c r="AK643">
        <v>4.9348432631994847E-5</v>
      </c>
    </row>
    <row r="644" spans="1:37">
      <c r="A644" s="788">
        <v>44764</v>
      </c>
      <c r="B644">
        <v>2.8951734166373909E-5</v>
      </c>
      <c r="C644">
        <v>2.9626490030414061E-5</v>
      </c>
      <c r="D644">
        <v>2.9877561979824349E-5</v>
      </c>
      <c r="E644">
        <v>2.1250454602872536E-5</v>
      </c>
      <c r="F644">
        <v>2.1325468345307282E-5</v>
      </c>
      <c r="G644">
        <v>3.412975350140357E-5</v>
      </c>
      <c r="H644">
        <v>3.2834866258166074E-5</v>
      </c>
      <c r="I644">
        <v>2.8207938351981453E-5</v>
      </c>
      <c r="J644">
        <v>1.8453324587630961E-5</v>
      </c>
      <c r="K644">
        <v>1.3830594957232735E-5</v>
      </c>
      <c r="L644">
        <v>1.5766307141359449E-5</v>
      </c>
      <c r="M644">
        <v>8.0276908853704754E-6</v>
      </c>
      <c r="N644">
        <v>1.4764801445062404E-5</v>
      </c>
      <c r="O644">
        <v>1.8700428637842492E-5</v>
      </c>
      <c r="P644">
        <v>1.882925799784374E-5</v>
      </c>
      <c r="Q644">
        <v>1.5900010889190242E-5</v>
      </c>
      <c r="R644">
        <v>-6.3166793188207402E-7</v>
      </c>
      <c r="S644">
        <v>-2.2750108684488348E-7</v>
      </c>
      <c r="T644">
        <v>-1.4689088309638445E-7</v>
      </c>
      <c r="U644">
        <v>-6.6354748052832595E-8</v>
      </c>
      <c r="V644">
        <v>5.2135762099592148E-5</v>
      </c>
      <c r="W644">
        <v>-1.3353716645125858E-7</v>
      </c>
      <c r="X644">
        <v>-9.6921423191620449E-8</v>
      </c>
      <c r="Y644">
        <v>8.4586447646750607E-6</v>
      </c>
      <c r="Z644">
        <v>8.4586447646750607E-6</v>
      </c>
      <c r="AA644">
        <v>3.7041161347173278E-6</v>
      </c>
      <c r="AB644">
        <v>3.7959996114628189E-6</v>
      </c>
      <c r="AC644">
        <v>-8.6665021961140901E-6</v>
      </c>
      <c r="AD644">
        <v>-1.0871941297932454E-5</v>
      </c>
      <c r="AE644">
        <v>3.2134246823056765E-5</v>
      </c>
      <c r="AF644">
        <v>-7.6189416900701581E-5</v>
      </c>
      <c r="AG644">
        <v>3.3731273042947321E-5</v>
      </c>
      <c r="AH644">
        <v>-9.4768982479820347E-6</v>
      </c>
      <c r="AI644">
        <v>5.3409449607433328E-6</v>
      </c>
      <c r="AJ644">
        <v>-5.4307533036030981E-4</v>
      </c>
      <c r="AK644">
        <v>-4.3814103632278111E-5</v>
      </c>
    </row>
    <row r="645" spans="1:37">
      <c r="A645" s="788">
        <v>44767</v>
      </c>
      <c r="B645">
        <v>2.8951734166373909E-5</v>
      </c>
      <c r="C645">
        <v>2.9626490030414061E-5</v>
      </c>
      <c r="D645">
        <v>2.9877561979824349E-5</v>
      </c>
      <c r="E645">
        <v>2.1250454602872536E-5</v>
      </c>
      <c r="F645">
        <v>2.1325468345307282E-5</v>
      </c>
      <c r="G645">
        <v>3.48425246312587E-5</v>
      </c>
      <c r="H645">
        <v>2.4669651397019265E-5</v>
      </c>
      <c r="I645">
        <v>2.9732168978291896E-5</v>
      </c>
      <c r="J645">
        <v>1.7852877541491809E-5</v>
      </c>
      <c r="K645">
        <v>1.3512382212843478E-5</v>
      </c>
      <c r="L645">
        <v>1.5049013961726133E-5</v>
      </c>
      <c r="M645">
        <v>1.0157202942468758E-5</v>
      </c>
      <c r="N645">
        <v>1.1661742502502649E-5</v>
      </c>
      <c r="O645">
        <v>1.8694698178173042E-5</v>
      </c>
      <c r="P645">
        <v>1.882925799784374E-5</v>
      </c>
      <c r="Q645">
        <v>2.4549512042568723E-6</v>
      </c>
      <c r="R645">
        <v>-6.3166793188207402E-7</v>
      </c>
      <c r="S645">
        <v>-2.2750108684488348E-7</v>
      </c>
      <c r="T645">
        <v>-1.4689088309638445E-7</v>
      </c>
      <c r="U645">
        <v>-6.6354748052832595E-8</v>
      </c>
      <c r="V645">
        <v>-1.3110955842646989E-5</v>
      </c>
      <c r="W645">
        <v>-1.3353716645125858E-7</v>
      </c>
      <c r="X645">
        <v>-9.6921423191620449E-8</v>
      </c>
      <c r="Y645">
        <v>8.4586447646750607E-6</v>
      </c>
      <c r="Z645">
        <v>8.4586447646750607E-6</v>
      </c>
      <c r="AA645">
        <v>3.7041161347173278E-6</v>
      </c>
      <c r="AB645">
        <v>3.7959996114628189E-6</v>
      </c>
      <c r="AC645">
        <v>9.6740481216783813E-5</v>
      </c>
      <c r="AD645">
        <v>-5.6720901813678284E-5</v>
      </c>
      <c r="AE645">
        <v>-1.5880828389547297E-6</v>
      </c>
      <c r="AF645">
        <v>3.4945546772879867E-5</v>
      </c>
      <c r="AG645">
        <v>-1.5243144965016997E-5</v>
      </c>
      <c r="AH645">
        <v>-9.0932873111748692E-6</v>
      </c>
      <c r="AI645">
        <v>9.230161401249548E-5</v>
      </c>
      <c r="AJ645">
        <v>-3.6039745431259985E-6</v>
      </c>
      <c r="AK645">
        <v>1.189340622344659E-5</v>
      </c>
    </row>
    <row r="646" spans="1:37">
      <c r="A646" s="788">
        <v>44768</v>
      </c>
      <c r="B646">
        <v>2.8951734166373909E-5</v>
      </c>
      <c r="C646">
        <v>2.9626490030414061E-5</v>
      </c>
      <c r="D646">
        <v>2.9877561979824349E-5</v>
      </c>
      <c r="E646">
        <v>2.1250454602872536E-5</v>
      </c>
      <c r="F646">
        <v>2.1325468345307282E-5</v>
      </c>
      <c r="G646">
        <v>2.6186672375899888E-5</v>
      </c>
      <c r="H646">
        <v>2.4199032441258338E-5</v>
      </c>
      <c r="I646">
        <v>3.0163751277380868E-5</v>
      </c>
      <c r="J646">
        <v>1.6237800001653112E-5</v>
      </c>
      <c r="K646">
        <v>1.6330536828047572E-5</v>
      </c>
      <c r="L646">
        <v>2.2819080244664747E-5</v>
      </c>
      <c r="M646">
        <v>2.2426602901941806E-5</v>
      </c>
      <c r="N646">
        <v>1.1365237454191401E-5</v>
      </c>
      <c r="O646">
        <v>1.8692522251633649E-5</v>
      </c>
      <c r="P646">
        <v>1.882925799784374E-5</v>
      </c>
      <c r="Q646">
        <v>1.2000327797963451E-5</v>
      </c>
      <c r="R646">
        <v>-6.3166793188207402E-7</v>
      </c>
      <c r="S646">
        <v>-2.2750108684488348E-7</v>
      </c>
      <c r="T646">
        <v>-1.4689088309638445E-7</v>
      </c>
      <c r="U646">
        <v>-6.6354748052832595E-8</v>
      </c>
      <c r="V646">
        <v>-6.1055945926788983E-5</v>
      </c>
      <c r="W646">
        <v>-1.3353716645125858E-7</v>
      </c>
      <c r="X646">
        <v>-9.6921423191620449E-8</v>
      </c>
      <c r="Y646">
        <v>8.4586447646750607E-6</v>
      </c>
      <c r="Z646">
        <v>8.4586447646750607E-6</v>
      </c>
      <c r="AA646">
        <v>3.7041161347173278E-6</v>
      </c>
      <c r="AB646">
        <v>3.7959996114628189E-6</v>
      </c>
      <c r="AC646">
        <v>4.8779405823912163E-5</v>
      </c>
      <c r="AD646">
        <v>5.9248650307963674E-5</v>
      </c>
      <c r="AE646">
        <v>1.0491384379424096E-5</v>
      </c>
      <c r="AF646">
        <v>5.0215600978731345E-5</v>
      </c>
      <c r="AG646">
        <v>-9.6020242251115837E-6</v>
      </c>
      <c r="AH646">
        <v>-4.9702928340777946E-6</v>
      </c>
      <c r="AI646">
        <v>-7.9910360740602645E-5</v>
      </c>
      <c r="AJ646">
        <v>-2.1815557992841406E-4</v>
      </c>
      <c r="AK646">
        <v>-5.5384180689306288E-5</v>
      </c>
    </row>
    <row r="647" spans="1:37">
      <c r="A647" s="788">
        <v>44769</v>
      </c>
      <c r="B647">
        <v>2.8951734166373909E-5</v>
      </c>
      <c r="C647">
        <v>2.9626490030414061E-5</v>
      </c>
      <c r="D647">
        <v>2.9877561979824349E-5</v>
      </c>
      <c r="E647">
        <v>2.1250454602872536E-5</v>
      </c>
      <c r="F647">
        <v>2.1325468345307282E-5</v>
      </c>
      <c r="G647">
        <v>3.3359611059225359E-5</v>
      </c>
      <c r="H647">
        <v>2.4004924381840454E-5</v>
      </c>
      <c r="I647">
        <v>2.8809974757976421E-5</v>
      </c>
      <c r="J647">
        <v>1.0199833635192591E-5</v>
      </c>
      <c r="K647">
        <v>1.2905915615465346E-5</v>
      </c>
      <c r="L647">
        <v>1.8252037838959722E-5</v>
      </c>
      <c r="M647">
        <v>1.4184531479736508E-5</v>
      </c>
      <c r="N647">
        <v>1.1519741274759099E-5</v>
      </c>
      <c r="O647">
        <v>1.843880494572403E-5</v>
      </c>
      <c r="P647">
        <v>1.882925799784374E-5</v>
      </c>
      <c r="Q647">
        <v>1.3799282339213903E-5</v>
      </c>
      <c r="R647">
        <v>-6.3166793188207402E-7</v>
      </c>
      <c r="S647">
        <v>-2.2750108684488348E-7</v>
      </c>
      <c r="T647">
        <v>-1.4689088309638445E-7</v>
      </c>
      <c r="U647">
        <v>-6.6354748052832595E-8</v>
      </c>
      <c r="V647">
        <v>4.3830465572484386E-5</v>
      </c>
      <c r="W647">
        <v>-1.3353716645125858E-7</v>
      </c>
      <c r="X647">
        <v>-9.6921423191620449E-8</v>
      </c>
      <c r="Y647">
        <v>8.4586447646750607E-6</v>
      </c>
      <c r="Z647">
        <v>8.4586447646750607E-6</v>
      </c>
      <c r="AA647">
        <v>3.7041161347173278E-6</v>
      </c>
      <c r="AB647">
        <v>3.7959996114628189E-6</v>
      </c>
      <c r="AC647">
        <v>6.4361105527033227E-5</v>
      </c>
      <c r="AD647">
        <v>-7.4591115574221273E-5</v>
      </c>
      <c r="AE647">
        <v>-2.5562544944812694E-5</v>
      </c>
      <c r="AF647">
        <v>-3.7652800182347294E-5</v>
      </c>
      <c r="AG647">
        <v>5.9449587362745416E-5</v>
      </c>
      <c r="AH647">
        <v>6.8279194620646247E-5</v>
      </c>
      <c r="AI647">
        <v>2.1655209749857685E-4</v>
      </c>
      <c r="AJ647">
        <v>6.8046200066976259E-4</v>
      </c>
      <c r="AK647">
        <v>1.3240569717479556E-4</v>
      </c>
    </row>
    <row r="648" spans="1:37">
      <c r="A648" s="788">
        <v>44770</v>
      </c>
      <c r="B648">
        <v>2.8951734166373909E-5</v>
      </c>
      <c r="C648">
        <v>2.9626490030414061E-5</v>
      </c>
      <c r="D648">
        <v>2.9877561979824349E-5</v>
      </c>
      <c r="E648">
        <v>2.1250454602872536E-5</v>
      </c>
      <c r="F648">
        <v>2.1325468345307282E-5</v>
      </c>
      <c r="G648">
        <v>4.1538570709306556E-5</v>
      </c>
      <c r="H648">
        <v>3.4981106327289525E-5</v>
      </c>
      <c r="I648">
        <v>2.9701632104718102E-5</v>
      </c>
      <c r="J648">
        <v>3.1612630162510418E-5</v>
      </c>
      <c r="K648">
        <v>1.2138857572631424E-5</v>
      </c>
      <c r="L648">
        <v>1.3469701556687141E-6</v>
      </c>
      <c r="M648">
        <v>5.5113330195752045E-6</v>
      </c>
      <c r="N648">
        <v>1.6639325569622088E-5</v>
      </c>
      <c r="O648">
        <v>1.8671518107943543E-5</v>
      </c>
      <c r="P648">
        <v>1.882925799784374E-5</v>
      </c>
      <c r="Q648">
        <v>4.1587156265940455E-5</v>
      </c>
      <c r="R648">
        <v>-6.3166793188207402E-7</v>
      </c>
      <c r="S648">
        <v>-2.2750108684488348E-7</v>
      </c>
      <c r="T648">
        <v>-1.4689088309638445E-7</v>
      </c>
      <c r="U648">
        <v>-6.6354748052832595E-8</v>
      </c>
      <c r="V648">
        <v>7.7659419841629164E-5</v>
      </c>
      <c r="W648">
        <v>-1.3353716645125858E-7</v>
      </c>
      <c r="X648">
        <v>-9.6921423191620449E-8</v>
      </c>
      <c r="Y648">
        <v>8.4586447646750607E-6</v>
      </c>
      <c r="Z648">
        <v>8.4586447646750607E-6</v>
      </c>
      <c r="AA648">
        <v>3.7041161347173278E-6</v>
      </c>
      <c r="AB648">
        <v>3.7959996114628189E-6</v>
      </c>
      <c r="AC648">
        <v>-1.3205193016924133E-5</v>
      </c>
      <c r="AD648">
        <v>-6.0261537768135921E-5</v>
      </c>
      <c r="AE648">
        <v>3.0923807168603544E-5</v>
      </c>
      <c r="AF648">
        <v>-4.0389052594852487E-5</v>
      </c>
      <c r="AG648">
        <v>9.5995230761491968E-6</v>
      </c>
      <c r="AH648">
        <v>4.9737831292071544E-5</v>
      </c>
      <c r="AI648">
        <v>1.4158459496431021E-4</v>
      </c>
      <c r="AJ648">
        <v>3.8543742868635825E-4</v>
      </c>
      <c r="AK648">
        <v>5.8210831243186154E-5</v>
      </c>
    </row>
    <row r="649" spans="1:37">
      <c r="A649" s="788">
        <v>44771</v>
      </c>
      <c r="B649">
        <v>2.8951734166373909E-5</v>
      </c>
      <c r="C649">
        <v>2.9626490030414061E-5</v>
      </c>
      <c r="D649">
        <v>2.9877561979824349E-5</v>
      </c>
      <c r="E649">
        <v>2.1250454602872536E-5</v>
      </c>
      <c r="F649">
        <v>2.1325468345307282E-5</v>
      </c>
      <c r="G649">
        <v>3.4190496154423044E-5</v>
      </c>
      <c r="H649">
        <v>3.5005814203879022E-5</v>
      </c>
      <c r="I649">
        <v>3.0488302623268736E-5</v>
      </c>
      <c r="J649">
        <v>5.0989579757447246E-5</v>
      </c>
      <c r="K649">
        <v>1.3483449867055698E-5</v>
      </c>
      <c r="L649">
        <v>2.0467986146627481E-6</v>
      </c>
      <c r="M649">
        <v>1.9563748792199932E-5</v>
      </c>
      <c r="N649">
        <v>1.6848192226177618E-5</v>
      </c>
      <c r="O649">
        <v>1.8532966777776495E-5</v>
      </c>
      <c r="P649">
        <v>1.882925799784374E-5</v>
      </c>
      <c r="Q649">
        <v>1.544151287649953E-5</v>
      </c>
      <c r="R649">
        <v>-6.3166793188207402E-7</v>
      </c>
      <c r="S649">
        <v>-2.2750108684488348E-7</v>
      </c>
      <c r="T649">
        <v>-1.4689088309638445E-7</v>
      </c>
      <c r="U649">
        <v>-6.6354748052832595E-8</v>
      </c>
      <c r="V649">
        <v>7.6423392814364285E-5</v>
      </c>
      <c r="W649">
        <v>-1.3353716645125858E-7</v>
      </c>
      <c r="X649">
        <v>-9.6921423191620449E-8</v>
      </c>
      <c r="Y649">
        <v>8.4586447646750607E-6</v>
      </c>
      <c r="Z649">
        <v>8.4586447646750607E-6</v>
      </c>
      <c r="AA649">
        <v>3.7041161347173278E-6</v>
      </c>
      <c r="AB649">
        <v>3.7959996114628189E-6</v>
      </c>
      <c r="AC649">
        <v>-2.5420962867947484E-5</v>
      </c>
      <c r="AD649">
        <v>-2.8803426726037307E-5</v>
      </c>
      <c r="AE649">
        <v>3.0577867678160951E-5</v>
      </c>
      <c r="AF649">
        <v>-1.0897827637729175E-5</v>
      </c>
      <c r="AG649">
        <v>3.5352249440361307E-5</v>
      </c>
      <c r="AH649">
        <v>1.6722127530515164E-5</v>
      </c>
      <c r="AI649">
        <v>1.1389768421302238E-4</v>
      </c>
      <c r="AJ649">
        <v>1.727725482358833E-4</v>
      </c>
      <c r="AK649">
        <v>7.5093168870727929E-5</v>
      </c>
    </row>
    <row r="650" spans="1:37">
      <c r="A650" s="788">
        <v>44774</v>
      </c>
      <c r="B650">
        <v>2.8951734166373909E-5</v>
      </c>
      <c r="C650">
        <v>2.9626490030414061E-5</v>
      </c>
      <c r="D650">
        <v>2.9877561979824349E-5</v>
      </c>
      <c r="E650">
        <v>2.1250454602872536E-5</v>
      </c>
      <c r="F650">
        <v>2.1325468345307282E-5</v>
      </c>
      <c r="G650">
        <v>3.4091237971665576E-5</v>
      </c>
      <c r="H650">
        <v>3.7417861481220884E-5</v>
      </c>
      <c r="I650">
        <v>3.0579875732121307E-5</v>
      </c>
      <c r="J650">
        <v>3.3878130809051758E-5</v>
      </c>
      <c r="K650">
        <v>1.2086728084932475E-5</v>
      </c>
      <c r="L650">
        <v>1.0157901048421537E-5</v>
      </c>
      <c r="M650">
        <v>5.266076379569995E-6</v>
      </c>
      <c r="N650">
        <v>1.6682148629024595E-5</v>
      </c>
      <c r="O650">
        <v>1.8654005519749718E-5</v>
      </c>
      <c r="P650">
        <v>1.882925799784374E-5</v>
      </c>
      <c r="Q650">
        <v>2.172340278681162E-5</v>
      </c>
      <c r="R650">
        <v>3.067474322705266E-6</v>
      </c>
      <c r="S650">
        <v>3.4717091274485415E-6</v>
      </c>
      <c r="T650">
        <v>3.5523328856181816E-6</v>
      </c>
      <c r="U650">
        <v>3.6328825626212873E-6</v>
      </c>
      <c r="V650">
        <v>1.2229208746940668E-5</v>
      </c>
      <c r="W650">
        <v>3.2293935323801647E-6</v>
      </c>
      <c r="X650">
        <v>3.2660154324881673E-6</v>
      </c>
      <c r="Y650">
        <v>8.4586447646750607E-6</v>
      </c>
      <c r="Z650">
        <v>8.4586447646750607E-6</v>
      </c>
      <c r="AA650">
        <v>3.7041161347173278E-6</v>
      </c>
      <c r="AB650">
        <v>3.7959996114628189E-6</v>
      </c>
      <c r="AC650">
        <v>-5.9012344368891698E-7</v>
      </c>
      <c r="AD650">
        <v>-4.5265962491539141E-5</v>
      </c>
      <c r="AE650">
        <v>2.178744805123034E-5</v>
      </c>
      <c r="AF650">
        <v>2.7977090168757047E-5</v>
      </c>
      <c r="AG650">
        <v>2.4705870822858689E-5</v>
      </c>
      <c r="AH650">
        <v>1.8600087471976058E-5</v>
      </c>
      <c r="AI650">
        <v>-4.5309897045023863E-5</v>
      </c>
      <c r="AJ650">
        <v>-8.246741728321072E-5</v>
      </c>
      <c r="AK650">
        <v>-1.3520543148848874E-5</v>
      </c>
    </row>
    <row r="651" spans="1:37">
      <c r="A651" s="788">
        <v>44775</v>
      </c>
      <c r="B651">
        <v>2.8951734166373909E-5</v>
      </c>
      <c r="C651">
        <v>2.9626490030414061E-5</v>
      </c>
      <c r="D651">
        <v>2.9877561979824349E-5</v>
      </c>
      <c r="E651">
        <v>2.1250454602872536E-5</v>
      </c>
      <c r="F651">
        <v>2.1325468345307282E-5</v>
      </c>
      <c r="G651">
        <v>3.1590334938911723E-5</v>
      </c>
      <c r="H651">
        <v>3.2484230163542802E-5</v>
      </c>
      <c r="I651">
        <v>3.2733114487329827E-5</v>
      </c>
      <c r="J651">
        <v>2.6547312881604057E-5</v>
      </c>
      <c r="K651">
        <v>1.224090538982523E-5</v>
      </c>
      <c r="L651">
        <v>2.0873090898118108E-5</v>
      </c>
      <c r="M651">
        <v>1.9381279824978038E-5</v>
      </c>
      <c r="N651">
        <v>1.2292142032447373E-5</v>
      </c>
      <c r="O651">
        <v>1.9066196430614467E-5</v>
      </c>
      <c r="P651">
        <v>1.882925799784374E-5</v>
      </c>
      <c r="Q651">
        <v>1.9741146144731658E-5</v>
      </c>
      <c r="R651">
        <v>3.067474322705266E-6</v>
      </c>
      <c r="S651">
        <v>3.4717091274485415E-6</v>
      </c>
      <c r="T651">
        <v>3.5523328856181816E-6</v>
      </c>
      <c r="U651">
        <v>3.6328825626212873E-6</v>
      </c>
      <c r="V651">
        <v>-5.2917540170924099E-5</v>
      </c>
      <c r="W651">
        <v>3.2293935323801647E-6</v>
      </c>
      <c r="X651">
        <v>3.2660154324881673E-6</v>
      </c>
      <c r="Y651">
        <v>8.4586447646750607E-6</v>
      </c>
      <c r="Z651">
        <v>8.4586447646750607E-6</v>
      </c>
      <c r="AA651">
        <v>3.7041161347173278E-6</v>
      </c>
      <c r="AB651">
        <v>3.7959996114628189E-6</v>
      </c>
      <c r="AC651">
        <v>3.1801847368417847E-5</v>
      </c>
      <c r="AD651">
        <v>-3.6786233441360451E-6</v>
      </c>
      <c r="AE651">
        <v>3.3139222319117369E-5</v>
      </c>
      <c r="AF651">
        <v>6.6050581579490952E-5</v>
      </c>
      <c r="AG651">
        <v>2.3353617636838743E-5</v>
      </c>
      <c r="AH651">
        <v>9.0427385399727275E-6</v>
      </c>
      <c r="AI651">
        <v>8.6568356159586471E-5</v>
      </c>
      <c r="AJ651">
        <v>0</v>
      </c>
      <c r="AK651">
        <v>-3.1279114492072659E-5</v>
      </c>
    </row>
    <row r="652" spans="1:37">
      <c r="A652" s="788">
        <v>44776</v>
      </c>
      <c r="B652">
        <v>2.8951734166373909E-5</v>
      </c>
      <c r="C652">
        <v>2.9626490030414061E-5</v>
      </c>
      <c r="D652">
        <v>2.9877561979824349E-5</v>
      </c>
      <c r="E652">
        <v>2.1250454602872536E-5</v>
      </c>
      <c r="F652">
        <v>2.1325468345307282E-5</v>
      </c>
      <c r="G652">
        <v>3.72714753975032E-5</v>
      </c>
      <c r="H652">
        <v>3.2465920607329222E-5</v>
      </c>
      <c r="I652">
        <v>2.7471179121845067E-5</v>
      </c>
      <c r="J652">
        <v>2.9975734401568845E-5</v>
      </c>
      <c r="K652">
        <v>1.3193883876999736E-5</v>
      </c>
      <c r="L652">
        <v>1.3057405225515595E-5</v>
      </c>
      <c r="M652">
        <v>1.2057843542294223E-5</v>
      </c>
      <c r="N652">
        <v>1.4960623374980742E-5</v>
      </c>
      <c r="O652">
        <v>1.898697900215751E-5</v>
      </c>
      <c r="P652">
        <v>1.882925799784374E-5</v>
      </c>
      <c r="Q652">
        <v>1.9272001092453196E-5</v>
      </c>
      <c r="R652">
        <v>3.067474322705266E-6</v>
      </c>
      <c r="S652">
        <v>3.4717091274485415E-6</v>
      </c>
      <c r="T652">
        <v>3.5523328856181816E-6</v>
      </c>
      <c r="U652">
        <v>3.6328825626212873E-6</v>
      </c>
      <c r="V652">
        <v>5.6267281880167281E-5</v>
      </c>
      <c r="W652">
        <v>3.2293935323801647E-6</v>
      </c>
      <c r="X652">
        <v>3.2660154324881673E-6</v>
      </c>
      <c r="Y652">
        <v>8.4586447646750607E-6</v>
      </c>
      <c r="Z652">
        <v>8.4586447646750607E-6</v>
      </c>
      <c r="AA652">
        <v>3.7041161347173278E-6</v>
      </c>
      <c r="AB652">
        <v>3.7959996114628189E-6</v>
      </c>
      <c r="AC652">
        <v>7.1957383107018605E-5</v>
      </c>
      <c r="AD652">
        <v>5.7368566805432454E-5</v>
      </c>
      <c r="AE652">
        <v>5.175149017422887E-5</v>
      </c>
      <c r="AF652">
        <v>1.1162766568950101E-4</v>
      </c>
      <c r="AG652">
        <v>3.3404661414759842E-5</v>
      </c>
      <c r="AH652">
        <v>4.2660041086020065E-5</v>
      </c>
      <c r="AI652">
        <v>1.3540146208464553E-4</v>
      </c>
      <c r="AJ652">
        <v>6.918993565745102E-4</v>
      </c>
      <c r="AK652">
        <v>7.8693282735450287E-5</v>
      </c>
    </row>
    <row r="653" spans="1:37">
      <c r="A653" s="788">
        <v>44777</v>
      </c>
      <c r="B653">
        <v>2.998525723738151E-5</v>
      </c>
      <c r="C653">
        <v>3.0684100630989862E-5</v>
      </c>
      <c r="D653">
        <v>3.094413538209994E-5</v>
      </c>
      <c r="E653">
        <v>2.1922707073855461E-5</v>
      </c>
      <c r="F653">
        <v>2.1997722128801908E-5</v>
      </c>
      <c r="G653">
        <v>4.2080554541385593E-5</v>
      </c>
      <c r="H653">
        <v>3.2951761550395983E-5</v>
      </c>
      <c r="I653">
        <v>3.1715968304101239E-5</v>
      </c>
      <c r="J653">
        <v>2.2520141442493014E-5</v>
      </c>
      <c r="K653">
        <v>2.0913662511384248E-5</v>
      </c>
      <c r="L653">
        <v>2.3729372387458627E-5</v>
      </c>
      <c r="M653">
        <v>1.2389671077983167E-5</v>
      </c>
      <c r="N653">
        <v>1.6440843205555212E-5</v>
      </c>
      <c r="O653">
        <v>1.8960376749809882E-5</v>
      </c>
      <c r="P653">
        <v>1.938948799639917E-5</v>
      </c>
      <c r="Q653">
        <v>1.3501163807070782E-5</v>
      </c>
      <c r="R653">
        <v>3.067474322705266E-6</v>
      </c>
      <c r="S653">
        <v>3.4717091274485415E-6</v>
      </c>
      <c r="T653">
        <v>3.5523328856181816E-6</v>
      </c>
      <c r="U653">
        <v>3.6328825626212873E-6</v>
      </c>
      <c r="V653">
        <v>2.7450804606184056E-4</v>
      </c>
      <c r="W653">
        <v>3.2293935323801647E-6</v>
      </c>
      <c r="X653">
        <v>3.2660154324881673E-6</v>
      </c>
      <c r="Y653">
        <v>8.4586447646750607E-6</v>
      </c>
      <c r="Z653">
        <v>8.4586447646750607E-6</v>
      </c>
      <c r="AA653">
        <v>3.7041161347173278E-6</v>
      </c>
      <c r="AB653">
        <v>3.7959996114628189E-6</v>
      </c>
      <c r="AC653">
        <v>-2.5763645738710594E-5</v>
      </c>
      <c r="AD653">
        <v>3.2695367274793163E-5</v>
      </c>
      <c r="AE653">
        <v>-4.3517576090804093E-5</v>
      </c>
      <c r="AF653">
        <v>-6.0280742948340407E-5</v>
      </c>
      <c r="AG653">
        <v>-2.1985245661203525E-5</v>
      </c>
      <c r="AH653">
        <v>7.8272569796422609E-5</v>
      </c>
      <c r="AI653">
        <v>2.3751896796716078E-4</v>
      </c>
      <c r="AJ653">
        <v>7.8116548526107059E-4</v>
      </c>
      <c r="AK653">
        <v>-4.264650062651976E-6</v>
      </c>
    </row>
    <row r="654" spans="1:37">
      <c r="A654" s="788">
        <v>44778</v>
      </c>
      <c r="B654">
        <v>2.998525723738151E-5</v>
      </c>
      <c r="C654">
        <v>3.0684100630989862E-5</v>
      </c>
      <c r="D654">
        <v>3.094413538209994E-5</v>
      </c>
      <c r="E654">
        <v>2.1922707073855461E-5</v>
      </c>
      <c r="F654">
        <v>2.1997722128801908E-5</v>
      </c>
      <c r="G654">
        <v>3.8205912241664923E-5</v>
      </c>
      <c r="H654">
        <v>2.9864067725985421E-5</v>
      </c>
      <c r="I654">
        <v>3.5185206227073703E-5</v>
      </c>
      <c r="J654">
        <v>2.4662948083249605E-5</v>
      </c>
      <c r="K654">
        <v>1.441316198482241E-5</v>
      </c>
      <c r="L654">
        <v>8.4246074703571599E-6</v>
      </c>
      <c r="M654">
        <v>1.1284599127060347E-5</v>
      </c>
      <c r="N654">
        <v>1.4472054836528515E-5</v>
      </c>
      <c r="O654">
        <v>1.9486658182273687E-5</v>
      </c>
      <c r="P654">
        <v>1.938948799639917E-5</v>
      </c>
      <c r="Q654">
        <v>1.4202176909940079E-5</v>
      </c>
      <c r="R654">
        <v>3.067474322705266E-6</v>
      </c>
      <c r="S654">
        <v>3.4717091274485415E-6</v>
      </c>
      <c r="T654">
        <v>3.5523328856181816E-6</v>
      </c>
      <c r="U654">
        <v>3.6328825626212873E-6</v>
      </c>
      <c r="V654">
        <v>5.4883326367479066E-5</v>
      </c>
      <c r="W654">
        <v>3.2293935323801647E-6</v>
      </c>
      <c r="X654">
        <v>3.2660154324881673E-6</v>
      </c>
      <c r="Y654">
        <v>8.4586447646750607E-6</v>
      </c>
      <c r="Z654">
        <v>8.4586447646750607E-6</v>
      </c>
      <c r="AA654">
        <v>3.7041161347173278E-6</v>
      </c>
      <c r="AB654">
        <v>3.7959996114628189E-6</v>
      </c>
      <c r="AC654">
        <v>5.2806077365208372E-5</v>
      </c>
      <c r="AD654">
        <v>1.0006605338634401E-4</v>
      </c>
      <c r="AE654">
        <v>1.3269487124442091E-4</v>
      </c>
      <c r="AF654">
        <v>6.5892443932485945E-5</v>
      </c>
      <c r="AG654">
        <v>2.0613021016770983E-5</v>
      </c>
      <c r="AH654">
        <v>1.6490792817827061E-5</v>
      </c>
      <c r="AI654">
        <v>4.7562069116007246E-5</v>
      </c>
      <c r="AJ654">
        <v>-1.1051917117024801E-4</v>
      </c>
      <c r="AK654">
        <v>-3.562735502854464E-6</v>
      </c>
    </row>
    <row r="655" spans="1:37">
      <c r="A655" s="788">
        <v>44781</v>
      </c>
      <c r="B655">
        <v>2.998525723738151E-5</v>
      </c>
      <c r="C655">
        <v>3.0684100630989862E-5</v>
      </c>
      <c r="D655">
        <v>3.094413538209994E-5</v>
      </c>
      <c r="E655">
        <v>2.1922707073855461E-5</v>
      </c>
      <c r="F655">
        <v>2.1997722128801908E-5</v>
      </c>
      <c r="G655">
        <v>3.5711527242270335E-5</v>
      </c>
      <c r="H655">
        <v>3.3739896200098938E-5</v>
      </c>
      <c r="I655">
        <v>3.1423724721858548E-5</v>
      </c>
      <c r="J655">
        <v>2.7306696415513445E-5</v>
      </c>
      <c r="K655">
        <v>1.6279203796904087E-5</v>
      </c>
      <c r="L655">
        <v>6.6754003238713725E-6</v>
      </c>
      <c r="M655">
        <v>1.7762421326392541E-5</v>
      </c>
      <c r="N655">
        <v>1.5167758320183112E-5</v>
      </c>
      <c r="O655">
        <v>1.9219125249996694E-5</v>
      </c>
      <c r="P655">
        <v>1.938948799639917E-5</v>
      </c>
      <c r="Q655">
        <v>2.2986307250590699E-5</v>
      </c>
      <c r="R655">
        <v>3.067474322705266E-6</v>
      </c>
      <c r="S655">
        <v>3.4717091274485415E-6</v>
      </c>
      <c r="T655">
        <v>3.5523328856181816E-6</v>
      </c>
      <c r="U655">
        <v>3.6328825626212873E-6</v>
      </c>
      <c r="V655">
        <v>1.1492996931683442E-4</v>
      </c>
      <c r="W655">
        <v>3.2293935323801647E-6</v>
      </c>
      <c r="X655">
        <v>3.2660154324881673E-6</v>
      </c>
      <c r="Y655">
        <v>8.4586447646750607E-6</v>
      </c>
      <c r="Z655">
        <v>8.4586447646750607E-6</v>
      </c>
      <c r="AA655">
        <v>3.7041161347173278E-6</v>
      </c>
      <c r="AB655">
        <v>3.7959996114628189E-6</v>
      </c>
      <c r="AC655">
        <v>8.9140076449745206E-5</v>
      </c>
      <c r="AD655">
        <v>-1.5779906049237515E-5</v>
      </c>
      <c r="AE655">
        <v>1.9176445106738884E-6</v>
      </c>
      <c r="AF655">
        <v>2.8733433037847481E-5</v>
      </c>
      <c r="AG655">
        <v>4.7104837152096568E-5</v>
      </c>
      <c r="AH655">
        <v>8.1223087836646002E-6</v>
      </c>
      <c r="AI655">
        <v>1.5701607893893189E-4</v>
      </c>
      <c r="AJ655">
        <v>2.475002773989654E-4</v>
      </c>
      <c r="AK655">
        <v>-1.9517314858502611E-6</v>
      </c>
    </row>
    <row r="656" spans="1:37">
      <c r="A656" s="788">
        <v>44782</v>
      </c>
      <c r="B656">
        <v>2.998525723738151E-5</v>
      </c>
      <c r="C656">
        <v>3.0684100630989862E-5</v>
      </c>
      <c r="D656">
        <v>3.094413538209994E-5</v>
      </c>
      <c r="E656">
        <v>2.1922707073855461E-5</v>
      </c>
      <c r="F656">
        <v>2.1997722128801908E-5</v>
      </c>
      <c r="G656">
        <v>3.4658320057005197E-5</v>
      </c>
      <c r="H656">
        <v>3.1386728539472132E-5</v>
      </c>
      <c r="I656">
        <v>3.8407700716246041E-5</v>
      </c>
      <c r="J656">
        <v>1.4285537656542148E-5</v>
      </c>
      <c r="K656">
        <v>1.3828031448997536E-5</v>
      </c>
      <c r="L656">
        <v>1.6336373711533271E-5</v>
      </c>
      <c r="M656">
        <v>1.9402289245948622E-5</v>
      </c>
      <c r="N656">
        <v>1.0895102800077439E-5</v>
      </c>
      <c r="O656">
        <v>1.9482570492627359E-5</v>
      </c>
      <c r="P656">
        <v>1.938948799639917E-5</v>
      </c>
      <c r="Q656">
        <v>1.8771756239821968E-5</v>
      </c>
      <c r="R656">
        <v>3.067474322705266E-6</v>
      </c>
      <c r="S656">
        <v>3.4717091274485415E-6</v>
      </c>
      <c r="T656">
        <v>3.5523328856181816E-6</v>
      </c>
      <c r="U656">
        <v>3.6328825626212873E-6</v>
      </c>
      <c r="V656">
        <v>-7.8441411224150276E-5</v>
      </c>
      <c r="W656">
        <v>3.2293935323801647E-6</v>
      </c>
      <c r="X656">
        <v>3.2660154324881673E-6</v>
      </c>
      <c r="Y656">
        <v>8.4586447646750607E-6</v>
      </c>
      <c r="Z656">
        <v>8.4586447646750607E-6</v>
      </c>
      <c r="AA656">
        <v>3.7041161347173278E-6</v>
      </c>
      <c r="AB656">
        <v>3.7959996114628189E-6</v>
      </c>
      <c r="AC656">
        <v>4.865054778619982E-5</v>
      </c>
      <c r="AD656">
        <v>9.9919307606721755E-6</v>
      </c>
      <c r="AE656">
        <v>3.2814562718419538E-6</v>
      </c>
      <c r="AF656">
        <v>3.0127985801975401E-5</v>
      </c>
      <c r="AG656">
        <v>-4.4360638348913682E-5</v>
      </c>
      <c r="AH656">
        <v>-6.8539912008069863E-6</v>
      </c>
      <c r="AI656">
        <v>-4.0943478794709389E-5</v>
      </c>
      <c r="AJ656">
        <v>-2.3574453317384559E-4</v>
      </c>
      <c r="AK656">
        <v>-2.3058727105659815E-5</v>
      </c>
    </row>
    <row r="657" spans="1:37">
      <c r="A657" s="788">
        <v>44783</v>
      </c>
      <c r="B657">
        <v>2.998525723738151E-5</v>
      </c>
      <c r="C657">
        <v>3.0684100630989862E-5</v>
      </c>
      <c r="D657">
        <v>3.094413538209994E-5</v>
      </c>
      <c r="E657">
        <v>2.1922707073855461E-5</v>
      </c>
      <c r="F657">
        <v>2.1997722128801908E-5</v>
      </c>
      <c r="G657">
        <v>3.4542742828648441E-5</v>
      </c>
      <c r="H657">
        <v>3.3884693155746955E-5</v>
      </c>
      <c r="I657">
        <v>2.9978671926905063E-5</v>
      </c>
      <c r="J657">
        <v>3.6221644540205494E-5</v>
      </c>
      <c r="K657">
        <v>1.6210289423332826E-5</v>
      </c>
      <c r="L657">
        <v>1.6034131045353208E-5</v>
      </c>
      <c r="M657">
        <v>1.780183124866426E-5</v>
      </c>
      <c r="N657">
        <v>1.36023659434386E-5</v>
      </c>
      <c r="O657">
        <v>1.8464566408013639E-5</v>
      </c>
      <c r="P657">
        <v>1.938948799639917E-5</v>
      </c>
      <c r="Q657">
        <v>1.3997715429994173E-5</v>
      </c>
      <c r="R657">
        <v>3.067474322705266E-6</v>
      </c>
      <c r="S657">
        <v>3.4717091274485415E-6</v>
      </c>
      <c r="T657">
        <v>3.5523328856181816E-6</v>
      </c>
      <c r="U657">
        <v>3.6328825626212873E-6</v>
      </c>
      <c r="V657">
        <v>2.150154480335953E-6</v>
      </c>
      <c r="W657">
        <v>3.2293935323801647E-6</v>
      </c>
      <c r="X657">
        <v>3.2660154324881673E-6</v>
      </c>
      <c r="Y657">
        <v>8.4586447646750607E-6</v>
      </c>
      <c r="Z657">
        <v>8.4586447646750607E-6</v>
      </c>
      <c r="AA657">
        <v>3.7041161347173278E-6</v>
      </c>
      <c r="AB657">
        <v>3.7959996114628189E-6</v>
      </c>
      <c r="AC657">
        <v>-1.1054633893761713E-5</v>
      </c>
      <c r="AD657">
        <v>-2.5078272849839991E-4</v>
      </c>
      <c r="AE657">
        <v>2.0796399700773183E-5</v>
      </c>
      <c r="AF657">
        <v>-5.0628143130351799E-5</v>
      </c>
      <c r="AG657">
        <v>1.1039191635522361E-5</v>
      </c>
      <c r="AH657">
        <v>1.0466763137975121E-5</v>
      </c>
      <c r="AI657">
        <v>2.1418391513149395E-4</v>
      </c>
      <c r="AJ657">
        <v>2.4458004872332517E-4</v>
      </c>
      <c r="AK657">
        <v>1.0779199026922926E-4</v>
      </c>
    </row>
    <row r="658" spans="1:37">
      <c r="A658" s="788">
        <v>44784</v>
      </c>
      <c r="B658">
        <v>2.998525723738151E-5</v>
      </c>
      <c r="C658">
        <v>3.0684100630989862E-5</v>
      </c>
      <c r="D658">
        <v>3.094413538209994E-5</v>
      </c>
      <c r="E658">
        <v>2.1922707073855461E-5</v>
      </c>
      <c r="F658">
        <v>2.1997722128801908E-5</v>
      </c>
      <c r="G658">
        <v>3.6115379174859184E-5</v>
      </c>
      <c r="H658">
        <v>3.8023602892516806E-5</v>
      </c>
      <c r="I658">
        <v>3.2033288489601826E-5</v>
      </c>
      <c r="J658">
        <v>2.4951959837062531E-5</v>
      </c>
      <c r="K658">
        <v>1.5194992531013441E-5</v>
      </c>
      <c r="L658">
        <v>2.4222468614925675E-5</v>
      </c>
      <c r="M658">
        <v>1.9471807547665776E-5</v>
      </c>
      <c r="N658">
        <v>1.2894494273717784E-5</v>
      </c>
      <c r="O658">
        <v>1.788404799778931E-5</v>
      </c>
      <c r="P658">
        <v>1.938948799639917E-5</v>
      </c>
      <c r="Q658">
        <v>1.6058908579211106E-5</v>
      </c>
      <c r="R658">
        <v>3.067474322705266E-6</v>
      </c>
      <c r="S658">
        <v>3.4717091274485415E-6</v>
      </c>
      <c r="T658">
        <v>3.5523328856181816E-6</v>
      </c>
      <c r="U658">
        <v>3.6328825626212873E-6</v>
      </c>
      <c r="V658">
        <v>-5.9764951613879628E-5</v>
      </c>
      <c r="W658">
        <v>3.2293935323801647E-6</v>
      </c>
      <c r="X658">
        <v>3.2660154324881673E-6</v>
      </c>
      <c r="Y658">
        <v>8.4586447646750607E-6</v>
      </c>
      <c r="Z658">
        <v>8.4586447646750607E-6</v>
      </c>
      <c r="AA658">
        <v>3.7041161347173278E-6</v>
      </c>
      <c r="AB658">
        <v>3.7959996114628189E-6</v>
      </c>
      <c r="AC658">
        <v>1.49166402740597E-5</v>
      </c>
      <c r="AD658">
        <v>-1.7558625075795309E-4</v>
      </c>
      <c r="AE658">
        <v>2.5640268261512002E-5</v>
      </c>
      <c r="AF658">
        <v>1.3042778932270682E-5</v>
      </c>
      <c r="AG658">
        <v>-2.6792938132821356E-5</v>
      </c>
      <c r="AH658">
        <v>-1.7179301075676003E-5</v>
      </c>
      <c r="AI658">
        <v>-1.3909958852746375E-4</v>
      </c>
      <c r="AJ658">
        <v>-4.489211932127285E-4</v>
      </c>
      <c r="AK658">
        <v>-4.6934548207921976E-8</v>
      </c>
    </row>
    <row r="659" spans="1:37">
      <c r="A659" s="788">
        <v>44785</v>
      </c>
      <c r="B659">
        <v>2.998525723738151E-5</v>
      </c>
      <c r="C659">
        <v>3.0684100630989862E-5</v>
      </c>
      <c r="D659">
        <v>3.094413538209994E-5</v>
      </c>
      <c r="E659">
        <v>2.1922707073855461E-5</v>
      </c>
      <c r="F659">
        <v>2.1997722128801908E-5</v>
      </c>
      <c r="G659">
        <v>3.4934468488643232E-5</v>
      </c>
      <c r="H659">
        <v>3.0143055822060203E-5</v>
      </c>
      <c r="I659">
        <v>3.0973396995415216E-5</v>
      </c>
      <c r="J659">
        <v>1.7315946760561475E-5</v>
      </c>
      <c r="K659">
        <v>1.2580395033108972E-5</v>
      </c>
      <c r="L659">
        <v>1.4301218174807673E-5</v>
      </c>
      <c r="M659">
        <v>1.4034207703429048E-5</v>
      </c>
      <c r="N659">
        <v>1.6183887737929581E-5</v>
      </c>
      <c r="O659">
        <v>1.9139718639387128E-5</v>
      </c>
      <c r="P659">
        <v>1.938948799639917E-5</v>
      </c>
      <c r="Q659">
        <v>8.1425303980253719E-6</v>
      </c>
      <c r="R659">
        <v>3.067474322705266E-6</v>
      </c>
      <c r="S659">
        <v>3.4717091274485415E-6</v>
      </c>
      <c r="T659">
        <v>3.5523328856181816E-6</v>
      </c>
      <c r="U659">
        <v>3.6328825626212873E-6</v>
      </c>
      <c r="V659">
        <v>1.4114359055762061E-4</v>
      </c>
      <c r="W659">
        <v>3.2293935323801647E-6</v>
      </c>
      <c r="X659">
        <v>3.2660154324881673E-6</v>
      </c>
      <c r="Y659">
        <v>8.4586447646750607E-6</v>
      </c>
      <c r="Z659">
        <v>8.4586447646750607E-6</v>
      </c>
      <c r="AA659">
        <v>3.7041161347173278E-6</v>
      </c>
      <c r="AB659">
        <v>3.7959996114628189E-6</v>
      </c>
      <c r="AC659">
        <v>-1.9959544332731616E-6</v>
      </c>
      <c r="AD659">
        <v>-3.1480766117833463E-5</v>
      </c>
      <c r="AE659">
        <v>2.7292818381369212E-5</v>
      </c>
      <c r="AF659">
        <v>6.2300919197666452E-5</v>
      </c>
      <c r="AG659">
        <v>1.1068701603303532E-4</v>
      </c>
      <c r="AH659">
        <v>-2.3998233819674254E-5</v>
      </c>
      <c r="AI659">
        <v>2.7402853144131711E-4</v>
      </c>
      <c r="AJ659">
        <v>2.8720622117780483E-4</v>
      </c>
      <c r="AK659">
        <v>8.7954082978973782E-5</v>
      </c>
    </row>
    <row r="660" spans="1:37">
      <c r="A660" s="788">
        <v>44788</v>
      </c>
      <c r="B660">
        <v>2.998525723738151E-5</v>
      </c>
      <c r="C660">
        <v>3.0684100630989862E-5</v>
      </c>
      <c r="D660">
        <v>3.094413538209994E-5</v>
      </c>
      <c r="E660">
        <v>2.1922707073855461E-5</v>
      </c>
      <c r="F660">
        <v>2.1997722128801908E-5</v>
      </c>
      <c r="G660">
        <v>3.6059209060169907E-5</v>
      </c>
      <c r="H660">
        <v>3.0720706013254075E-5</v>
      </c>
      <c r="I660">
        <v>3.124785618247898E-5</v>
      </c>
      <c r="J660">
        <v>2.5445130448150621E-5</v>
      </c>
      <c r="K660">
        <v>1.5705344624137752E-5</v>
      </c>
      <c r="L660">
        <v>4.6430763793523509E-6</v>
      </c>
      <c r="M660">
        <v>2.1028937654176616E-5</v>
      </c>
      <c r="N660">
        <v>1.3840820267108712E-5</v>
      </c>
      <c r="O660">
        <v>1.9204408909700989E-5</v>
      </c>
      <c r="P660">
        <v>1.938948799639917E-5</v>
      </c>
      <c r="Q660">
        <v>2.1683819483676815E-5</v>
      </c>
      <c r="R660">
        <v>3.067474322705266E-6</v>
      </c>
      <c r="S660">
        <v>3.4717091274485415E-6</v>
      </c>
      <c r="T660">
        <v>3.5523328856181816E-6</v>
      </c>
      <c r="U660">
        <v>3.6328825626212873E-6</v>
      </c>
      <c r="V660">
        <v>1.2385804880980534E-4</v>
      </c>
      <c r="W660">
        <v>3.2293935323801647E-6</v>
      </c>
      <c r="X660">
        <v>3.2660154324881673E-6</v>
      </c>
      <c r="Y660">
        <v>8.4586447646750607E-6</v>
      </c>
      <c r="Z660">
        <v>8.4586447646750607E-6</v>
      </c>
      <c r="AA660">
        <v>3.7041161347173278E-6</v>
      </c>
      <c r="AB660">
        <v>3.7959996114628189E-6</v>
      </c>
      <c r="AC660">
        <v>-1.2158013665683476E-5</v>
      </c>
      <c r="AD660">
        <v>1.2360320858922357E-4</v>
      </c>
      <c r="AE660">
        <v>-9.3349651843765982E-7</v>
      </c>
      <c r="AF660">
        <v>5.5414517592733418E-5</v>
      </c>
      <c r="AG660">
        <v>2.3297977938965265E-5</v>
      </c>
      <c r="AH660">
        <v>8.8714541183976255E-6</v>
      </c>
      <c r="AI660">
        <v>4.4089658901482757E-5</v>
      </c>
      <c r="AJ660">
        <v>5.179596118210506E-5</v>
      </c>
      <c r="AK660">
        <v>1.8781544723630584E-5</v>
      </c>
    </row>
    <row r="661" spans="1:37">
      <c r="A661" s="788">
        <v>44789</v>
      </c>
      <c r="B661">
        <v>2.998525723738151E-5</v>
      </c>
      <c r="C661">
        <v>3.0684100630989862E-5</v>
      </c>
      <c r="D661">
        <v>3.094413538209994E-5</v>
      </c>
      <c r="E661">
        <v>2.1922707073855461E-5</v>
      </c>
      <c r="F661">
        <v>2.1997722128801908E-5</v>
      </c>
      <c r="G661">
        <v>3.5673952910755703E-5</v>
      </c>
      <c r="H661">
        <v>3.2985483782813672E-5</v>
      </c>
      <c r="I661">
        <v>3.2389215117369472E-5</v>
      </c>
      <c r="J661">
        <v>1.5243495258931718E-5</v>
      </c>
      <c r="K661">
        <v>1.1195614761146544E-5</v>
      </c>
      <c r="L661">
        <v>7.8731972203286208E-6</v>
      </c>
      <c r="M661">
        <v>1.2412052945506958E-5</v>
      </c>
      <c r="N661">
        <v>1.3125310258601531E-5</v>
      </c>
      <c r="O661">
        <v>1.7542765655427672E-5</v>
      </c>
      <c r="P661">
        <v>1.938948799639917E-5</v>
      </c>
      <c r="Q661">
        <v>1.7258333007021067E-5</v>
      </c>
      <c r="R661">
        <v>3.067474322705266E-6</v>
      </c>
      <c r="S661">
        <v>3.4717091274485415E-6</v>
      </c>
      <c r="T661">
        <v>3.5523328856181816E-6</v>
      </c>
      <c r="U661">
        <v>3.6328825626212873E-6</v>
      </c>
      <c r="V661">
        <v>-1.2170586348569957E-4</v>
      </c>
      <c r="W661">
        <v>3.2293935323801647E-6</v>
      </c>
      <c r="X661">
        <v>3.2660154324881673E-6</v>
      </c>
      <c r="Y661">
        <v>8.4586447646750607E-6</v>
      </c>
      <c r="Z661">
        <v>8.4586447646750607E-6</v>
      </c>
      <c r="AA661">
        <v>3.7041161347173278E-6</v>
      </c>
      <c r="AB661">
        <v>3.7959996114628189E-6</v>
      </c>
      <c r="AC661">
        <v>4.446095341841816E-5</v>
      </c>
      <c r="AD661">
        <v>4.6711402463078815E-5</v>
      </c>
      <c r="AE661">
        <v>-2.4949245634176001E-7</v>
      </c>
      <c r="AF661">
        <v>2.763451740344092E-5</v>
      </c>
      <c r="AG661">
        <v>-8.6922194628202829E-6</v>
      </c>
      <c r="AH661">
        <v>7.8627086508076266E-7</v>
      </c>
      <c r="AI661">
        <v>-1.4596556895523083E-5</v>
      </c>
      <c r="AJ661">
        <v>-3.2562560608671853E-4</v>
      </c>
      <c r="AK661">
        <v>1.7448116691926029E-5</v>
      </c>
    </row>
    <row r="662" spans="1:37">
      <c r="A662" s="788">
        <v>44790</v>
      </c>
      <c r="B662">
        <v>2.998525723738151E-5</v>
      </c>
      <c r="C662">
        <v>3.0684100630989862E-5</v>
      </c>
      <c r="D662">
        <v>3.094413538209994E-5</v>
      </c>
      <c r="E662">
        <v>2.1922707073855461E-5</v>
      </c>
      <c r="F662">
        <v>2.1997722128801908E-5</v>
      </c>
      <c r="G662">
        <v>3.5621895517579108E-5</v>
      </c>
      <c r="H662">
        <v>3.0823547665453074E-5</v>
      </c>
      <c r="I662">
        <v>2.9619534716796634E-5</v>
      </c>
      <c r="J662">
        <v>1.5792642524439772E-5</v>
      </c>
      <c r="K662">
        <v>1.5192371542849516E-5</v>
      </c>
      <c r="L662">
        <v>4.0202811079609551E-6</v>
      </c>
      <c r="M662">
        <v>1.9161158059250738E-5</v>
      </c>
      <c r="N662">
        <v>1.2643954910544154E-5</v>
      </c>
      <c r="O662">
        <v>1.5295063718092196E-5</v>
      </c>
      <c r="P662">
        <v>1.938948799639917E-5</v>
      </c>
      <c r="Q662">
        <v>1.7273072193226825E-5</v>
      </c>
      <c r="R662">
        <v>3.067474322705266E-6</v>
      </c>
      <c r="S662">
        <v>3.4717091274485415E-6</v>
      </c>
      <c r="T662">
        <v>3.5523328856181816E-6</v>
      </c>
      <c r="U662">
        <v>3.6328825626212873E-6</v>
      </c>
      <c r="V662">
        <v>-2.5703896391143791E-5</v>
      </c>
      <c r="W662">
        <v>3.2293935323801647E-6</v>
      </c>
      <c r="X662">
        <v>3.2660154324881673E-6</v>
      </c>
      <c r="Y662">
        <v>8.4586447646750607E-6</v>
      </c>
      <c r="Z662">
        <v>8.4586447646750607E-6</v>
      </c>
      <c r="AA662">
        <v>3.7041161347173278E-6</v>
      </c>
      <c r="AB662">
        <v>3.7959996114628189E-6</v>
      </c>
      <c r="AC662">
        <v>1.1716094278346745E-4</v>
      </c>
      <c r="AD662">
        <v>5.0322504634014999E-5</v>
      </c>
      <c r="AE662">
        <v>-2.9209083836712059E-5</v>
      </c>
      <c r="AF662">
        <v>4.3300848156224705E-5</v>
      </c>
      <c r="AG662">
        <v>4.8434227631857229E-5</v>
      </c>
      <c r="AH662">
        <v>-3.4939885894413879E-6</v>
      </c>
      <c r="AI662">
        <v>4.9618091972671861E-5</v>
      </c>
      <c r="AJ662">
        <v>-1.2828726247920698E-4</v>
      </c>
      <c r="AK662">
        <v>-3.6308379755470856E-5</v>
      </c>
    </row>
    <row r="663" spans="1:37">
      <c r="A663" s="788">
        <v>44791</v>
      </c>
      <c r="B663">
        <v>2.998525723738151E-5</v>
      </c>
      <c r="C663">
        <v>3.0684100630989862E-5</v>
      </c>
      <c r="D663">
        <v>3.094413538209994E-5</v>
      </c>
      <c r="E663">
        <v>2.1922707073855461E-5</v>
      </c>
      <c r="F663">
        <v>2.1997722128801908E-5</v>
      </c>
      <c r="G663">
        <v>3.5886210116302661E-5</v>
      </c>
      <c r="H663">
        <v>3.4361722833278915E-5</v>
      </c>
      <c r="I663">
        <v>3.0613307768230416E-5</v>
      </c>
      <c r="J663">
        <v>1.8352492003305088E-5</v>
      </c>
      <c r="K663">
        <v>1.2404706655826205E-5</v>
      </c>
      <c r="L663">
        <v>1.1763892305367564E-5</v>
      </c>
      <c r="M663">
        <v>2.8914953979500526E-5</v>
      </c>
      <c r="N663">
        <v>1.626405720454045E-5</v>
      </c>
      <c r="O663">
        <v>2.1896803808360233E-5</v>
      </c>
      <c r="P663">
        <v>1.938948799639917E-5</v>
      </c>
      <c r="Q663">
        <v>1.1791691941496651E-5</v>
      </c>
      <c r="R663">
        <v>3.067474322705266E-6</v>
      </c>
      <c r="S663">
        <v>3.4717091274485415E-6</v>
      </c>
      <c r="T663">
        <v>3.5523328856181816E-6</v>
      </c>
      <c r="U663">
        <v>3.6328825626212873E-6</v>
      </c>
      <c r="V663">
        <v>-1.915242252548133E-7</v>
      </c>
      <c r="W663">
        <v>3.2293935323801647E-6</v>
      </c>
      <c r="X663">
        <v>3.2660154324881673E-6</v>
      </c>
      <c r="Y663">
        <v>8.4586447646750607E-6</v>
      </c>
      <c r="Z663">
        <v>8.4586447646750607E-6</v>
      </c>
      <c r="AA663">
        <v>3.7041161347173278E-6</v>
      </c>
      <c r="AB663">
        <v>3.7959996114628189E-6</v>
      </c>
      <c r="AC663">
        <v>1.179699923027855E-4</v>
      </c>
      <c r="AD663">
        <v>1.8962173307413011E-4</v>
      </c>
      <c r="AE663">
        <v>2.5177184851954415E-6</v>
      </c>
      <c r="AF663">
        <v>-1.0275027864870002E-5</v>
      </c>
      <c r="AG663">
        <v>4.7421459556284966E-5</v>
      </c>
      <c r="AH663">
        <v>-2.4443678920577085E-5</v>
      </c>
      <c r="AI663">
        <v>-1.4475000252573977E-5</v>
      </c>
      <c r="AJ663">
        <v>1.1372629345862695E-5</v>
      </c>
      <c r="AK663">
        <v>1.3712803584641221E-5</v>
      </c>
    </row>
    <row r="664" spans="1:37">
      <c r="A664" s="788">
        <v>44792</v>
      </c>
      <c r="B664">
        <v>2.998525723738151E-5</v>
      </c>
      <c r="C664">
        <v>3.0684100630989862E-5</v>
      </c>
      <c r="D664">
        <v>3.094413538209994E-5</v>
      </c>
      <c r="E664">
        <v>2.1922707073855461E-5</v>
      </c>
      <c r="F664">
        <v>2.1997722128801908E-5</v>
      </c>
      <c r="G664">
        <v>3.5925036624504969E-5</v>
      </c>
      <c r="H664">
        <v>3.429569089850446E-5</v>
      </c>
      <c r="I664">
        <v>3.1849400424366082E-5</v>
      </c>
      <c r="J664">
        <v>1.4435054056139053E-5</v>
      </c>
      <c r="K664">
        <v>1.3588973837192953E-5</v>
      </c>
      <c r="L664">
        <v>1.1364586651524178E-5</v>
      </c>
      <c r="M664">
        <v>1.7255923556501786E-5</v>
      </c>
      <c r="N664">
        <v>1.4639249217935913E-5</v>
      </c>
      <c r="O664">
        <v>1.9098845949429233E-5</v>
      </c>
      <c r="P664">
        <v>1.938948799639917E-5</v>
      </c>
      <c r="Q664">
        <v>1.2979621895361504E-5</v>
      </c>
      <c r="R664">
        <v>3.067474322705266E-6</v>
      </c>
      <c r="S664">
        <v>3.4717091274485415E-6</v>
      </c>
      <c r="T664">
        <v>3.5523328856181816E-6</v>
      </c>
      <c r="U664">
        <v>3.6328825626212873E-6</v>
      </c>
      <c r="V664">
        <v>-4.5028829632544511E-5</v>
      </c>
      <c r="W664">
        <v>3.2293935323801647E-6</v>
      </c>
      <c r="X664">
        <v>3.2660154324881673E-6</v>
      </c>
      <c r="Y664">
        <v>8.4586447646750607E-6</v>
      </c>
      <c r="Z664">
        <v>8.4586447646750607E-6</v>
      </c>
      <c r="AA664">
        <v>3.7041161347173278E-6</v>
      </c>
      <c r="AB664">
        <v>3.7959996114628189E-6</v>
      </c>
      <c r="AC664">
        <v>6.4348305415373738E-5</v>
      </c>
      <c r="AD664">
        <v>1.4281723084860198E-4</v>
      </c>
      <c r="AE664">
        <v>2.7440698813863131E-5</v>
      </c>
      <c r="AF664">
        <v>4.2889295536174826E-5</v>
      </c>
      <c r="AG664">
        <v>-1.2292653813789079E-5</v>
      </c>
      <c r="AH664">
        <v>2.8499020633310226E-6</v>
      </c>
      <c r="AI664">
        <v>-2.3639000189451976E-4</v>
      </c>
      <c r="AJ664">
        <v>-5.7321394262255243E-4</v>
      </c>
      <c r="AK664">
        <v>-6.0930619481402435E-5</v>
      </c>
    </row>
    <row r="665" spans="1:37">
      <c r="A665" s="788">
        <v>44795</v>
      </c>
      <c r="B665">
        <v>2.998525723738151E-5</v>
      </c>
      <c r="C665">
        <v>3.0684100630989862E-5</v>
      </c>
      <c r="D665">
        <v>3.094413538209994E-5</v>
      </c>
      <c r="E665">
        <v>2.1922707073855461E-5</v>
      </c>
      <c r="F665">
        <v>2.1997722128801908E-5</v>
      </c>
      <c r="G665">
        <v>3.8207506991966511E-5</v>
      </c>
      <c r="H665">
        <v>3.4184246399422591E-5</v>
      </c>
      <c r="I665">
        <v>3.1990653615679318E-5</v>
      </c>
      <c r="J665">
        <v>1.2354229513812243E-5</v>
      </c>
      <c r="K665">
        <v>1.5752863935290407E-5</v>
      </c>
      <c r="L665">
        <v>1.9292648629186716E-5</v>
      </c>
      <c r="M665">
        <v>-2.7318771870028515E-6</v>
      </c>
      <c r="N665">
        <v>1.5062018757987518E-5</v>
      </c>
      <c r="O665">
        <v>1.9121631189506161E-5</v>
      </c>
      <c r="P665">
        <v>1.938948799639917E-5</v>
      </c>
      <c r="Q665">
        <v>1.9081737754348182E-5</v>
      </c>
      <c r="R665">
        <v>3.067474322705266E-6</v>
      </c>
      <c r="S665">
        <v>3.4717091274485415E-6</v>
      </c>
      <c r="T665">
        <v>3.5523328856181816E-6</v>
      </c>
      <c r="U665">
        <v>3.6328825626212873E-6</v>
      </c>
      <c r="V665">
        <v>-4.328593736223963E-5</v>
      </c>
      <c r="W665">
        <v>3.2293935323801647E-6</v>
      </c>
      <c r="X665">
        <v>3.2660154324881673E-6</v>
      </c>
      <c r="Y665">
        <v>8.4586447646750607E-6</v>
      </c>
      <c r="Z665">
        <v>8.4586447646750607E-6</v>
      </c>
      <c r="AA665">
        <v>3.7041161347173278E-6</v>
      </c>
      <c r="AB665">
        <v>3.7959996114628189E-6</v>
      </c>
      <c r="AC665">
        <v>4.3486572424178421E-5</v>
      </c>
      <c r="AD665">
        <v>2.1802098841722239E-4</v>
      </c>
      <c r="AE665">
        <v>4.5915666782392345E-5</v>
      </c>
      <c r="AF665">
        <v>1.7878553224052185E-4</v>
      </c>
      <c r="AG665">
        <v>-1.3350778838209231E-5</v>
      </c>
      <c r="AH665">
        <v>-6.315667310613504E-6</v>
      </c>
      <c r="AI665">
        <v>-8.5491076286018381E-5</v>
      </c>
      <c r="AJ665">
        <v>8.1738900654670943E-5</v>
      </c>
      <c r="AK665">
        <v>-1.0127708806122904E-4</v>
      </c>
    </row>
    <row r="666" spans="1:37">
      <c r="A666" s="788">
        <v>44796</v>
      </c>
      <c r="B666">
        <v>2.998525723738151E-5</v>
      </c>
      <c r="C666">
        <v>3.0684100630989862E-5</v>
      </c>
      <c r="D666">
        <v>3.094413538209994E-5</v>
      </c>
      <c r="E666">
        <v>2.1922707073855461E-5</v>
      </c>
      <c r="F666">
        <v>2.1997722128801908E-5</v>
      </c>
      <c r="G666">
        <v>3.5696148908328951E-5</v>
      </c>
      <c r="H666">
        <v>3.1934896886372146E-5</v>
      </c>
      <c r="I666">
        <v>3.2781097754762811E-5</v>
      </c>
      <c r="J666">
        <v>1.2898861378721449E-5</v>
      </c>
      <c r="K666">
        <v>1.2671820424753834E-5</v>
      </c>
      <c r="L666">
        <v>4.6061693957028638E-6</v>
      </c>
      <c r="M666">
        <v>1.1997784500022136E-5</v>
      </c>
      <c r="N666">
        <v>1.4871850078975513E-5</v>
      </c>
      <c r="O666">
        <v>1.91143473084594E-5</v>
      </c>
      <c r="P666">
        <v>1.938948799639917E-5</v>
      </c>
      <c r="Q666">
        <v>0</v>
      </c>
      <c r="R666">
        <v>3.067474322705266E-6</v>
      </c>
      <c r="S666">
        <v>3.4717091274485415E-6</v>
      </c>
      <c r="T666">
        <v>3.5523328856181816E-6</v>
      </c>
      <c r="U666">
        <v>3.6328825626212873E-6</v>
      </c>
      <c r="V666">
        <v>9.7277492670126982E-5</v>
      </c>
      <c r="W666">
        <v>3.2293935323801647E-6</v>
      </c>
      <c r="X666">
        <v>3.2660154324881673E-6</v>
      </c>
      <c r="Y666">
        <v>8.4586447646750607E-6</v>
      </c>
      <c r="Z666">
        <v>8.4586447646750607E-6</v>
      </c>
      <c r="AA666">
        <v>3.7041161347173278E-6</v>
      </c>
      <c r="AB666">
        <v>3.7959996114628189E-6</v>
      </c>
      <c r="AC666">
        <v>-2.3765634938352489E-5</v>
      </c>
      <c r="AD666">
        <v>-1.7848139397169672E-5</v>
      </c>
      <c r="AE666">
        <v>0</v>
      </c>
      <c r="AF666">
        <v>1.3702157483463929E-5</v>
      </c>
      <c r="AG666">
        <v>1.5117830215127804E-6</v>
      </c>
      <c r="AH666">
        <v>4.6888722604896406E-5</v>
      </c>
      <c r="AI666">
        <v>1.6775575560509681E-4</v>
      </c>
      <c r="AJ666">
        <v>7.2080539734855069E-4</v>
      </c>
      <c r="AK666">
        <v>-8.1002115201928019E-6</v>
      </c>
    </row>
    <row r="667" spans="1:37">
      <c r="A667" s="788">
        <v>44797</v>
      </c>
      <c r="B667">
        <v>2.998525723738151E-5</v>
      </c>
      <c r="C667">
        <v>3.0684100630989862E-5</v>
      </c>
      <c r="D667">
        <v>3.094413538209994E-5</v>
      </c>
      <c r="E667">
        <v>2.1922707073855461E-5</v>
      </c>
      <c r="F667">
        <v>2.1997722128801908E-5</v>
      </c>
      <c r="G667">
        <v>3.5451602343187003E-5</v>
      </c>
      <c r="H667">
        <v>3.2099065576956319E-5</v>
      </c>
      <c r="I667">
        <v>3.2674222885155759E-5</v>
      </c>
      <c r="J667">
        <v>1.6914983918348981E-5</v>
      </c>
      <c r="K667">
        <v>1.4854047379765235E-5</v>
      </c>
      <c r="L667">
        <v>9.1602507261825394E-6</v>
      </c>
      <c r="M667">
        <v>1.9440042973718619E-5</v>
      </c>
      <c r="N667">
        <v>1.3867644472395568E-5</v>
      </c>
      <c r="O667">
        <v>1.9304568744225039E-5</v>
      </c>
      <c r="P667">
        <v>1.938948799639917E-5</v>
      </c>
      <c r="Q667">
        <v>3.286158700751685E-5</v>
      </c>
      <c r="R667">
        <v>3.067474322705266E-6</v>
      </c>
      <c r="S667">
        <v>3.4717091274485415E-6</v>
      </c>
      <c r="T667">
        <v>3.5523328856181816E-6</v>
      </c>
      <c r="U667">
        <v>3.6328825626212873E-6</v>
      </c>
      <c r="V667">
        <v>-1.8990059187302458E-5</v>
      </c>
      <c r="W667">
        <v>3.2293935323801647E-6</v>
      </c>
      <c r="X667">
        <v>3.2660154324881673E-6</v>
      </c>
      <c r="Y667">
        <v>8.4586447646750607E-6</v>
      </c>
      <c r="Z667">
        <v>8.4586447646750607E-6</v>
      </c>
      <c r="AA667">
        <v>3.7041161347173278E-6</v>
      </c>
      <c r="AB667">
        <v>3.7959996114628189E-6</v>
      </c>
      <c r="AC667">
        <v>5.0555116313832921E-5</v>
      </c>
      <c r="AD667">
        <v>1.0073395955723097E-5</v>
      </c>
      <c r="AE667">
        <v>1.6459096243232052E-5</v>
      </c>
      <c r="AF667">
        <v>3.4276274474798198E-5</v>
      </c>
      <c r="AG667">
        <v>6.1550603133597731E-5</v>
      </c>
      <c r="AH667">
        <v>8.7276767399457893E-6</v>
      </c>
      <c r="AI667">
        <v>5.0410497595505531E-5</v>
      </c>
      <c r="AJ667">
        <v>4.6799472270825929E-4</v>
      </c>
      <c r="AK667">
        <v>1.6438299354359922E-5</v>
      </c>
    </row>
    <row r="668" spans="1:37">
      <c r="A668" s="788">
        <v>44798</v>
      </c>
      <c r="B668">
        <v>2.998525723738151E-5</v>
      </c>
      <c r="C668">
        <v>3.0684100630989862E-5</v>
      </c>
      <c r="D668">
        <v>3.094413538209994E-5</v>
      </c>
      <c r="E668">
        <v>2.1922707073855461E-5</v>
      </c>
      <c r="F668">
        <v>2.1997722128801908E-5</v>
      </c>
      <c r="G668">
        <v>3.6987603836990958E-5</v>
      </c>
      <c r="H668">
        <v>3.558012723417647E-5</v>
      </c>
      <c r="I668">
        <v>3.1752716194579022E-5</v>
      </c>
      <c r="J668">
        <v>1.5912590102345802E-5</v>
      </c>
      <c r="K668">
        <v>1.427141009195907E-5</v>
      </c>
      <c r="L668">
        <v>1.5333545802121764E-5</v>
      </c>
      <c r="M668">
        <v>1.8184920641948565E-5</v>
      </c>
      <c r="N668">
        <v>1.3789823609687347E-5</v>
      </c>
      <c r="O668">
        <v>1.8427200129629284E-5</v>
      </c>
      <c r="P668">
        <v>1.938948799639917E-5</v>
      </c>
      <c r="Q668">
        <v>1.4239069099609481E-5</v>
      </c>
      <c r="R668">
        <v>3.067474322705266E-6</v>
      </c>
      <c r="S668">
        <v>3.4717091274485415E-6</v>
      </c>
      <c r="T668">
        <v>3.5523328856181816E-6</v>
      </c>
      <c r="U668">
        <v>3.6328825626212873E-6</v>
      </c>
      <c r="V668">
        <v>-1.0430505342896069E-4</v>
      </c>
      <c r="W668">
        <v>3.2293935323801647E-6</v>
      </c>
      <c r="X668">
        <v>3.2660154324881673E-6</v>
      </c>
      <c r="Y668">
        <v>8.4586447646750607E-6</v>
      </c>
      <c r="Z668">
        <v>8.4586447646750607E-6</v>
      </c>
      <c r="AA668">
        <v>3.7041161347173278E-6</v>
      </c>
      <c r="AB668">
        <v>3.7959996114628189E-6</v>
      </c>
      <c r="AC668">
        <v>-9.3690098108528692E-6</v>
      </c>
      <c r="AD668">
        <v>-1.2442250623007634E-4</v>
      </c>
      <c r="AE668">
        <v>1.3333314874353076E-6</v>
      </c>
      <c r="AF668">
        <v>-5.5246568921113459E-5</v>
      </c>
      <c r="AG668">
        <v>5.4734565671576971E-6</v>
      </c>
      <c r="AH668">
        <v>2.133109714001158E-5</v>
      </c>
      <c r="AI668">
        <v>2.9755535150883804E-5</v>
      </c>
      <c r="AJ668">
        <v>-1.8183648493795004E-4</v>
      </c>
      <c r="AK668">
        <v>6.8462845361659807E-5</v>
      </c>
    </row>
    <row r="669" spans="1:37">
      <c r="A669" s="788">
        <v>44799</v>
      </c>
      <c r="B669">
        <v>2.998525723738151E-5</v>
      </c>
      <c r="C669">
        <v>3.0684100630989862E-5</v>
      </c>
      <c r="D669">
        <v>3.094413538209994E-5</v>
      </c>
      <c r="E669">
        <v>2.1922707073855461E-5</v>
      </c>
      <c r="F669">
        <v>2.1997722128801908E-5</v>
      </c>
      <c r="G669">
        <v>3.8061496310589862E-5</v>
      </c>
      <c r="H669">
        <v>3.1016890221830804E-5</v>
      </c>
      <c r="I669">
        <v>2.9712999757636282E-5</v>
      </c>
      <c r="J669">
        <v>8.2770071636616661E-6</v>
      </c>
      <c r="K669">
        <v>1.4965750884044838E-5</v>
      </c>
      <c r="L669">
        <v>3.3048960378977203E-5</v>
      </c>
      <c r="M669">
        <v>1.5649917963730788E-5</v>
      </c>
      <c r="N669">
        <v>1.4263676134510207E-5</v>
      </c>
      <c r="O669">
        <v>1.9197954120009799E-5</v>
      </c>
      <c r="P669">
        <v>1.938948799639917E-5</v>
      </c>
      <c r="Q669">
        <v>1.024434605980673E-5</v>
      </c>
      <c r="R669">
        <v>3.067474322705266E-6</v>
      </c>
      <c r="S669">
        <v>3.4717091274485415E-6</v>
      </c>
      <c r="T669">
        <v>3.5523328856181816E-6</v>
      </c>
      <c r="U669">
        <v>3.6328825626212873E-6</v>
      </c>
      <c r="V669">
        <v>3.1911078815529684E-5</v>
      </c>
      <c r="W669">
        <v>3.2293935323801647E-6</v>
      </c>
      <c r="X669">
        <v>3.2660154324881673E-6</v>
      </c>
      <c r="Y669">
        <v>8.4586447646750607E-6</v>
      </c>
      <c r="Z669">
        <v>8.4586447646750607E-6</v>
      </c>
      <c r="AA669">
        <v>3.7041161347173278E-6</v>
      </c>
      <c r="AB669">
        <v>3.7959996114628189E-6</v>
      </c>
      <c r="AC669">
        <v>6.0737079068118316E-6</v>
      </c>
      <c r="AD669">
        <v>1.5102216076436916E-4</v>
      </c>
      <c r="AE669">
        <v>4.7939692463472294E-5</v>
      </c>
      <c r="AF669">
        <v>1.3236846592248885E-4</v>
      </c>
      <c r="AG669">
        <v>2.5198608811747291E-5</v>
      </c>
      <c r="AH669">
        <v>-1.8244911797313803E-5</v>
      </c>
      <c r="AI669">
        <v>-1.3006735999893882E-4</v>
      </c>
      <c r="AJ669">
        <v>3.0936582153108798E-4</v>
      </c>
      <c r="AK669">
        <v>-1.5999281824116807E-4</v>
      </c>
    </row>
    <row r="670" spans="1:37">
      <c r="A670" s="788">
        <v>44802</v>
      </c>
      <c r="B670">
        <v>2.998525723738151E-5</v>
      </c>
      <c r="C670">
        <v>3.0684100630989862E-5</v>
      </c>
      <c r="D670">
        <v>3.094413538209994E-5</v>
      </c>
      <c r="E670">
        <v>2.1922707073855461E-5</v>
      </c>
      <c r="F670">
        <v>2.1997722128801908E-5</v>
      </c>
      <c r="G670">
        <v>3.5128825550089003E-5</v>
      </c>
      <c r="H670">
        <v>3.2089515779523479E-5</v>
      </c>
      <c r="I670">
        <v>3.2994387628154695E-5</v>
      </c>
      <c r="J670">
        <v>1.3122254207246444E-5</v>
      </c>
      <c r="K670">
        <v>1.0241546117578083E-5</v>
      </c>
      <c r="L670">
        <v>1.0419774009392313E-5</v>
      </c>
      <c r="M670">
        <v>2.4343805764601712E-6</v>
      </c>
      <c r="N670">
        <v>1.9142440189227727E-5</v>
      </c>
      <c r="O670">
        <v>1.9173157024283683E-5</v>
      </c>
      <c r="P670">
        <v>1.938948799639917E-5</v>
      </c>
      <c r="Q670">
        <v>5.0541181651837521E-6</v>
      </c>
      <c r="R670">
        <v>3.067474322705266E-6</v>
      </c>
      <c r="S670">
        <v>3.4717091274485415E-6</v>
      </c>
      <c r="T670">
        <v>3.5523328856181816E-6</v>
      </c>
      <c r="U670">
        <v>3.6328825626212873E-6</v>
      </c>
      <c r="V670">
        <v>-1.0391975829960787E-4</v>
      </c>
      <c r="W670">
        <v>3.2293935323801647E-6</v>
      </c>
      <c r="X670">
        <v>3.2660154324881673E-6</v>
      </c>
      <c r="Y670">
        <v>8.4586447646750607E-6</v>
      </c>
      <c r="Z670">
        <v>8.4586447646750607E-6</v>
      </c>
      <c r="AA670">
        <v>3.7041161347173278E-6</v>
      </c>
      <c r="AB670">
        <v>3.7959996114628189E-6</v>
      </c>
      <c r="AC670">
        <v>3.5715174940370579E-5</v>
      </c>
      <c r="AD670">
        <v>4.0953888120803807E-5</v>
      </c>
      <c r="AE670">
        <v>1.9963919208976224E-5</v>
      </c>
      <c r="AF670">
        <v>9.7118297574438914E-5</v>
      </c>
      <c r="AG670">
        <v>9.7812388782814185E-6</v>
      </c>
      <c r="AH670">
        <v>4.1149828006772361E-5</v>
      </c>
      <c r="AI670">
        <v>5.2969311274968516E-5</v>
      </c>
      <c r="AJ670">
        <v>4.0368957469484883E-4</v>
      </c>
      <c r="AK670">
        <v>-3.1499197153036509E-5</v>
      </c>
    </row>
    <row r="671" spans="1:37">
      <c r="A671" s="788">
        <v>44803</v>
      </c>
      <c r="B671">
        <v>2.998525723738151E-5</v>
      </c>
      <c r="C671">
        <v>3.0684100630989862E-5</v>
      </c>
      <c r="D671">
        <v>3.094413538209994E-5</v>
      </c>
      <c r="E671">
        <v>2.1922707073855461E-5</v>
      </c>
      <c r="F671">
        <v>2.1997722128801908E-5</v>
      </c>
      <c r="G671">
        <v>3.7441652721298624E-5</v>
      </c>
      <c r="H671">
        <v>3.4339798874898977E-5</v>
      </c>
      <c r="I671">
        <v>3.0621763223433615E-5</v>
      </c>
      <c r="J671">
        <v>2.128986696365587E-5</v>
      </c>
      <c r="K671">
        <v>1.6591389403026826E-5</v>
      </c>
      <c r="L671">
        <v>1.0371273157710448E-5</v>
      </c>
      <c r="M671">
        <v>2.5870912179033213E-5</v>
      </c>
      <c r="N671">
        <v>1.3885657893172266E-5</v>
      </c>
      <c r="O671">
        <v>1.9145935818862371E-5</v>
      </c>
      <c r="P671">
        <v>1.938948799639917E-5</v>
      </c>
      <c r="Q671">
        <v>1.7567961820333268E-5</v>
      </c>
      <c r="R671">
        <v>3.067474322705266E-6</v>
      </c>
      <c r="S671">
        <v>3.4717091274485415E-6</v>
      </c>
      <c r="T671">
        <v>3.5523328856181816E-6</v>
      </c>
      <c r="U671">
        <v>3.6328825626212873E-6</v>
      </c>
      <c r="V671">
        <v>1.4832263575504268E-5</v>
      </c>
      <c r="W671">
        <v>3.2293935323801647E-6</v>
      </c>
      <c r="X671">
        <v>3.2660154324881673E-6</v>
      </c>
      <c r="Y671">
        <v>8.4586447646750607E-6</v>
      </c>
      <c r="Z671">
        <v>8.4586447646750607E-6</v>
      </c>
      <c r="AA671">
        <v>3.7041161347173278E-6</v>
      </c>
      <c r="AB671">
        <v>3.7959996114628189E-6</v>
      </c>
      <c r="AC671">
        <v>-5.7564072739429985E-5</v>
      </c>
      <c r="AD671">
        <v>-8.940491814297403E-5</v>
      </c>
      <c r="AE671">
        <v>-1.0852482110412787E-5</v>
      </c>
      <c r="AF671">
        <v>6.023376361943278E-5</v>
      </c>
      <c r="AG671">
        <v>5.228016357656795E-6</v>
      </c>
      <c r="AH671">
        <v>1.7194004312262036E-5</v>
      </c>
      <c r="AI671">
        <v>-1.4972273852426277E-4</v>
      </c>
      <c r="AJ671">
        <v>-3.0193887580171888E-4</v>
      </c>
      <c r="AK671">
        <v>-5.6134901984533635E-5</v>
      </c>
    </row>
    <row r="672" spans="1:37">
      <c r="A672" s="788">
        <v>44804</v>
      </c>
      <c r="B672">
        <v>2.998525723738151E-5</v>
      </c>
      <c r="C672">
        <v>3.0684100630989862E-5</v>
      </c>
      <c r="D672">
        <v>3.094413538209994E-5</v>
      </c>
      <c r="E672">
        <v>2.1922707073855461E-5</v>
      </c>
      <c r="F672">
        <v>2.1997722128801908E-5</v>
      </c>
      <c r="G672">
        <v>3.3638317254116145E-5</v>
      </c>
      <c r="H672">
        <v>3.110048374123977E-5</v>
      </c>
      <c r="I672">
        <v>3.0393366437853329E-5</v>
      </c>
      <c r="J672">
        <v>1.5901461650599915E-5</v>
      </c>
      <c r="K672">
        <v>1.2818150817565766E-5</v>
      </c>
      <c r="L672">
        <v>2.2338981327908415E-5</v>
      </c>
      <c r="M672">
        <v>6.4450589240550478E-6</v>
      </c>
      <c r="N672">
        <v>1.3799482579184996E-5</v>
      </c>
      <c r="O672">
        <v>1.8966446319076625E-5</v>
      </c>
      <c r="P672">
        <v>1.938948799639917E-5</v>
      </c>
      <c r="Q672">
        <v>1.2912515139497315E-5</v>
      </c>
      <c r="R672">
        <v>3.067474322705266E-6</v>
      </c>
      <c r="S672">
        <v>3.4717091274485415E-6</v>
      </c>
      <c r="T672">
        <v>3.5523328856181816E-6</v>
      </c>
      <c r="U672">
        <v>3.6328825626212873E-6</v>
      </c>
      <c r="V672">
        <v>2.0132586480700267E-5</v>
      </c>
      <c r="W672">
        <v>3.2293935323801647E-6</v>
      </c>
      <c r="X672">
        <v>3.2660154324881673E-6</v>
      </c>
      <c r="Y672">
        <v>8.4586447646750607E-6</v>
      </c>
      <c r="Z672">
        <v>8.4586447646750607E-6</v>
      </c>
      <c r="AA672">
        <v>3.7041161347173278E-6</v>
      </c>
      <c r="AB672">
        <v>3.7959996114628189E-6</v>
      </c>
      <c r="AC672">
        <v>1.8006145354076963E-5</v>
      </c>
      <c r="AD672">
        <v>1.1088806032868992E-4</v>
      </c>
      <c r="AE672">
        <v>8.5995957828099993E-7</v>
      </c>
      <c r="AF672">
        <v>1.4075301969018739E-5</v>
      </c>
      <c r="AG672">
        <v>1.5458131852366109E-5</v>
      </c>
      <c r="AH672">
        <v>1.2452728790792733E-5</v>
      </c>
      <c r="AI672">
        <v>-7.5360185219480741E-5</v>
      </c>
      <c r="AJ672">
        <v>3.2628685407121719E-4</v>
      </c>
      <c r="AK672">
        <v>-3.2783948366401639E-5</v>
      </c>
    </row>
    <row r="673" spans="1:37">
      <c r="A673" s="788">
        <v>44805</v>
      </c>
      <c r="B673">
        <v>2.998525723738151E-5</v>
      </c>
      <c r="C673">
        <v>3.0684100630989862E-5</v>
      </c>
      <c r="D673">
        <v>3.094413538209994E-5</v>
      </c>
      <c r="E673">
        <v>2.1922707073855461E-5</v>
      </c>
      <c r="F673">
        <v>2.1997722128801908E-5</v>
      </c>
      <c r="G673">
        <v>3.7501386811683804E-5</v>
      </c>
      <c r="H673">
        <v>3.3122718690987086E-5</v>
      </c>
      <c r="I673">
        <v>3.2254787796983918E-5</v>
      </c>
      <c r="J673">
        <v>1.6295292819859244E-5</v>
      </c>
      <c r="K673">
        <v>1.7026382410386986E-5</v>
      </c>
      <c r="L673">
        <v>7.1310697789840563E-6</v>
      </c>
      <c r="M673">
        <v>3.2195669639406791E-5</v>
      </c>
      <c r="N673">
        <v>1.4805419452198977E-5</v>
      </c>
      <c r="O673">
        <v>1.8743168284316881E-5</v>
      </c>
      <c r="P673">
        <v>1.938948799639917E-5</v>
      </c>
      <c r="Q673">
        <v>1.9813390284049604E-5</v>
      </c>
      <c r="R673">
        <v>3.0538519971243795E-6</v>
      </c>
      <c r="S673">
        <v>3.4580865516002927E-6</v>
      </c>
      <c r="T673">
        <v>3.5387102598551938E-6</v>
      </c>
      <c r="U673">
        <v>3.619259886987525E-6</v>
      </c>
      <c r="V673">
        <v>1.49727459371392E-4</v>
      </c>
      <c r="W673">
        <v>3.2170093271410851E-6</v>
      </c>
      <c r="X673">
        <v>3.2536312045783335E-6</v>
      </c>
      <c r="Y673">
        <v>8.4586447646750607E-6</v>
      </c>
      <c r="Z673">
        <v>8.4586447646750607E-6</v>
      </c>
      <c r="AA673">
        <v>3.7041161347173278E-6</v>
      </c>
      <c r="AB673">
        <v>3.7959996114628189E-6</v>
      </c>
      <c r="AC673">
        <v>1.17937431486137E-5</v>
      </c>
      <c r="AD673">
        <v>1.6392589584643958E-4</v>
      </c>
      <c r="AE673">
        <v>1.0061016554985258E-5</v>
      </c>
      <c r="AF673">
        <v>4.0174919381358315E-5</v>
      </c>
      <c r="AG673">
        <v>3.2532319750957495E-5</v>
      </c>
      <c r="AH673">
        <v>2.8626416054033931E-6</v>
      </c>
      <c r="AI673">
        <v>1.4046878823264385E-4</v>
      </c>
      <c r="AJ673">
        <v>4.4681355078019517E-4</v>
      </c>
      <c r="AK673">
        <v>9.2411918032808691E-6</v>
      </c>
    </row>
    <row r="674" spans="1:37">
      <c r="A674" s="788">
        <v>44806</v>
      </c>
      <c r="B674">
        <v>2.998525723738151E-5</v>
      </c>
      <c r="C674">
        <v>3.0684100630989862E-5</v>
      </c>
      <c r="D674">
        <v>3.094413538209994E-5</v>
      </c>
      <c r="E674">
        <v>2.1922707073855461E-5</v>
      </c>
      <c r="F674">
        <v>2.1997722128801908E-5</v>
      </c>
      <c r="G674">
        <v>3.607294802768024E-5</v>
      </c>
      <c r="H674">
        <v>3.1790403724731677E-5</v>
      </c>
      <c r="I674">
        <v>3.241728996794819E-5</v>
      </c>
      <c r="J674">
        <v>1.9988916554069646E-5</v>
      </c>
      <c r="K674">
        <v>1.2023979837766774E-5</v>
      </c>
      <c r="L674">
        <v>8.5352148704657792E-6</v>
      </c>
      <c r="M674">
        <v>8.3799128854593625E-7</v>
      </c>
      <c r="N674">
        <v>1.4365844096266756E-5</v>
      </c>
      <c r="O674">
        <v>1.8526331877836812E-5</v>
      </c>
      <c r="P674">
        <v>1.938948799639917E-5</v>
      </c>
      <c r="Q674">
        <v>1.2112404943870559E-5</v>
      </c>
      <c r="R674">
        <v>3.0538519971243795E-6</v>
      </c>
      <c r="S674">
        <v>3.4580865516002927E-6</v>
      </c>
      <c r="T674">
        <v>3.5387102598551938E-6</v>
      </c>
      <c r="U674">
        <v>3.619259886987525E-6</v>
      </c>
      <c r="V674">
        <v>4.2008508148305262E-5</v>
      </c>
      <c r="W674">
        <v>3.2170093271410851E-6</v>
      </c>
      <c r="X674">
        <v>3.2536312045783335E-6</v>
      </c>
      <c r="Y674">
        <v>8.4586447646750607E-6</v>
      </c>
      <c r="Z674">
        <v>8.4586447646750607E-6</v>
      </c>
      <c r="AA674">
        <v>3.7041161347173278E-6</v>
      </c>
      <c r="AB674">
        <v>3.7959996114628189E-6</v>
      </c>
      <c r="AC674">
        <v>-1.8702697145339678E-5</v>
      </c>
      <c r="AD674">
        <v>-4.8796104533124776E-5</v>
      </c>
      <c r="AE674">
        <v>-2.4620591426716132E-6</v>
      </c>
      <c r="AF674">
        <v>2.0351558638653791E-5</v>
      </c>
      <c r="AG674">
        <v>4.2072315798515891E-5</v>
      </c>
      <c r="AH674">
        <v>1.1547146310775247E-5</v>
      </c>
      <c r="AI674">
        <v>2.1574397068950813E-5</v>
      </c>
      <c r="AJ674">
        <v>2.8792138551461677E-4</v>
      </c>
      <c r="AK674">
        <v>-4.8252577573353881E-5</v>
      </c>
    </row>
    <row r="675" spans="1:37">
      <c r="A675" s="788">
        <v>44809</v>
      </c>
      <c r="B675">
        <v>2.998525723738151E-5</v>
      </c>
      <c r="C675">
        <v>3.0684100630989862E-5</v>
      </c>
      <c r="D675">
        <v>3.094413538209994E-5</v>
      </c>
      <c r="E675">
        <v>2.1922707073855461E-5</v>
      </c>
      <c r="F675">
        <v>2.1997722128801908E-5</v>
      </c>
      <c r="G675">
        <v>3.7421040449885371E-5</v>
      </c>
      <c r="H675">
        <v>3.5212665395299326E-5</v>
      </c>
      <c r="I675">
        <v>3.1971417382311529E-5</v>
      </c>
      <c r="J675">
        <v>1.7010040877403301E-5</v>
      </c>
      <c r="K675">
        <v>1.4483128870978135E-5</v>
      </c>
      <c r="L675">
        <v>8.9661173418960521E-6</v>
      </c>
      <c r="M675">
        <v>1.4793285042424032E-5</v>
      </c>
      <c r="N675">
        <v>1.4279271165514729E-5</v>
      </c>
      <c r="O675">
        <v>1.928662488209909E-5</v>
      </c>
      <c r="P675">
        <v>1.938948799639917E-5</v>
      </c>
      <c r="Q675">
        <v>5.8279214914662703E-6</v>
      </c>
      <c r="R675">
        <v>3.0538519971243795E-6</v>
      </c>
      <c r="S675">
        <v>3.4580865516002927E-6</v>
      </c>
      <c r="T675">
        <v>3.5387102598551938E-6</v>
      </c>
      <c r="U675">
        <v>3.619259886987525E-6</v>
      </c>
      <c r="V675">
        <v>-2.0636718071493478E-5</v>
      </c>
      <c r="W675">
        <v>3.2170093271410851E-6</v>
      </c>
      <c r="X675">
        <v>3.2536312045783335E-6</v>
      </c>
      <c r="Y675">
        <v>8.4586447646750607E-6</v>
      </c>
      <c r="Z675">
        <v>8.4586447646750607E-6</v>
      </c>
      <c r="AA675">
        <v>3.7041161347173278E-6</v>
      </c>
      <c r="AB675">
        <v>3.7959996114628189E-6</v>
      </c>
      <c r="AC675">
        <v>4.8622193133807114E-5</v>
      </c>
      <c r="AD675">
        <v>3.7381730523516902E-5</v>
      </c>
      <c r="AE675">
        <v>1.7001058625332188E-5</v>
      </c>
      <c r="AF675">
        <v>6.1530148767313669E-5</v>
      </c>
      <c r="AG675">
        <v>3.4528695542770385E-5</v>
      </c>
      <c r="AH675">
        <v>1.4483592662983825E-7</v>
      </c>
      <c r="AI675">
        <v>1.2564523725101085E-4</v>
      </c>
      <c r="AJ675">
        <v>8.4083016979719105E-5</v>
      </c>
      <c r="AK675">
        <v>1.5632122280301308E-5</v>
      </c>
    </row>
    <row r="676" spans="1:37">
      <c r="A676" s="788">
        <v>44810</v>
      </c>
      <c r="B676">
        <v>2.998525723738151E-5</v>
      </c>
      <c r="C676">
        <v>3.0684100630989862E-5</v>
      </c>
      <c r="D676">
        <v>3.094413538209994E-5</v>
      </c>
      <c r="E676">
        <v>2.1922707073855461E-5</v>
      </c>
      <c r="F676">
        <v>2.1997722128801908E-5</v>
      </c>
      <c r="G676">
        <v>3.6207167498560012E-5</v>
      </c>
      <c r="H676">
        <v>3.3381838228193315E-5</v>
      </c>
      <c r="I676">
        <v>3.4151258168894573E-5</v>
      </c>
      <c r="J676">
        <v>1.4162720504737081E-5</v>
      </c>
      <c r="K676">
        <v>1.7105851152894049E-5</v>
      </c>
      <c r="L676">
        <v>0</v>
      </c>
      <c r="M676">
        <v>2.2010689947893527E-5</v>
      </c>
      <c r="N676">
        <v>1.4010444273486657E-5</v>
      </c>
      <c r="O676">
        <v>1.9363352962699311E-5</v>
      </c>
      <c r="P676">
        <v>1.938948799639917E-5</v>
      </c>
      <c r="Q676">
        <v>2.7337577559414685E-5</v>
      </c>
      <c r="R676">
        <v>3.0538519971243795E-6</v>
      </c>
      <c r="S676">
        <v>3.4580865516002927E-6</v>
      </c>
      <c r="T676">
        <v>3.5387102598551938E-6</v>
      </c>
      <c r="U676">
        <v>3.619259886987525E-6</v>
      </c>
      <c r="V676">
        <v>-8.6176690161660077E-5</v>
      </c>
      <c r="W676">
        <v>3.2170093271410851E-6</v>
      </c>
      <c r="X676">
        <v>3.2536312045783335E-6</v>
      </c>
      <c r="Y676">
        <v>8.4586447646750607E-6</v>
      </c>
      <c r="Z676">
        <v>8.4586447646750607E-6</v>
      </c>
      <c r="AA676">
        <v>3.7041161347173278E-6</v>
      </c>
      <c r="AB676">
        <v>3.7959996114628189E-6</v>
      </c>
      <c r="AC676">
        <v>3.0056066022859931E-5</v>
      </c>
      <c r="AD676">
        <v>-9.7463111048820555E-5</v>
      </c>
      <c r="AE676">
        <v>2.6483785149372666E-5</v>
      </c>
      <c r="AF676">
        <v>6.1367936557188421E-5</v>
      </c>
      <c r="AG676">
        <v>3.8897292732387176E-6</v>
      </c>
      <c r="AH676">
        <v>-3.4888525978420407E-5</v>
      </c>
      <c r="AI676">
        <v>-2.8321792365771812E-4</v>
      </c>
      <c r="AJ676">
        <v>-3.2308344868237641E-4</v>
      </c>
      <c r="AK676">
        <v>-3.0382545527912751E-5</v>
      </c>
    </row>
    <row r="677" spans="1:37">
      <c r="A677" s="788">
        <v>44812</v>
      </c>
      <c r="B677">
        <v>2.998525723738151E-5</v>
      </c>
      <c r="C677">
        <v>3.0684100630989862E-5</v>
      </c>
      <c r="D677">
        <v>3.094413538209994E-5</v>
      </c>
      <c r="E677">
        <v>2.1922707073855461E-5</v>
      </c>
      <c r="F677">
        <v>2.1997722128801908E-5</v>
      </c>
      <c r="G677">
        <v>3.7122741551684161E-5</v>
      </c>
      <c r="H677">
        <v>3.2141923746756614E-5</v>
      </c>
      <c r="I677">
        <v>3.1915021978355186E-5</v>
      </c>
      <c r="J677">
        <v>9.8687803145992358E-6</v>
      </c>
      <c r="K677">
        <v>1.2092141961733205E-5</v>
      </c>
      <c r="L677">
        <v>2.9064940816618901E-5</v>
      </c>
      <c r="M677">
        <v>6.3937082049278619E-6</v>
      </c>
      <c r="N677">
        <v>1.4647171549830773E-5</v>
      </c>
      <c r="O677">
        <v>1.9211406315839951E-5</v>
      </c>
      <c r="P677">
        <v>1.938948799639917E-5</v>
      </c>
      <c r="Q677">
        <v>1.9245655139641826E-5</v>
      </c>
      <c r="R677">
        <v>3.0538519971243795E-6</v>
      </c>
      <c r="S677">
        <v>3.4580865516002927E-6</v>
      </c>
      <c r="T677">
        <v>3.5387102598551938E-6</v>
      </c>
      <c r="U677">
        <v>3.619259886987525E-6</v>
      </c>
      <c r="V677">
        <v>7.693356846125622E-5</v>
      </c>
      <c r="W677">
        <v>3.2170093271410851E-6</v>
      </c>
      <c r="X677">
        <v>3.2536312045783335E-6</v>
      </c>
      <c r="Y677">
        <v>8.4586447646750607E-6</v>
      </c>
      <c r="Z677">
        <v>8.4586447646750607E-6</v>
      </c>
      <c r="AA677">
        <v>3.7041161347173278E-6</v>
      </c>
      <c r="AB677">
        <v>3.7959996114628189E-6</v>
      </c>
      <c r="AC677">
        <v>-1.512864339117681E-5</v>
      </c>
      <c r="AD677">
        <v>-3.5450181367321919E-5</v>
      </c>
      <c r="AE677">
        <v>4.7982342655428224E-5</v>
      </c>
      <c r="AF677">
        <v>-1.1898863881978084E-4</v>
      </c>
      <c r="AG677">
        <v>-1.2757409924946118E-5</v>
      </c>
      <c r="AH677">
        <v>4.8752145046182532E-6</v>
      </c>
      <c r="AI677">
        <v>1.6334156787927157E-5</v>
      </c>
      <c r="AJ677">
        <v>6.0297965365774253E-6</v>
      </c>
      <c r="AK677">
        <v>1.2630302264081462E-4</v>
      </c>
    </row>
    <row r="678" spans="1:37">
      <c r="A678" s="788">
        <v>44813</v>
      </c>
      <c r="B678">
        <v>2.998525723738151E-5</v>
      </c>
      <c r="C678">
        <v>3.0684100630989862E-5</v>
      </c>
      <c r="D678">
        <v>3.094413538209994E-5</v>
      </c>
      <c r="E678">
        <v>2.1922707073855461E-5</v>
      </c>
      <c r="F678">
        <v>2.1997722128801908E-5</v>
      </c>
      <c r="G678">
        <v>3.7117167337711976E-5</v>
      </c>
      <c r="H678">
        <v>3.5331879578924938E-5</v>
      </c>
      <c r="I678">
        <v>3.3652579379445058E-5</v>
      </c>
      <c r="J678">
        <v>1.9074925033743286E-5</v>
      </c>
      <c r="K678">
        <v>1.7302890158742911E-5</v>
      </c>
      <c r="L678">
        <v>7.4650223933929283E-6</v>
      </c>
      <c r="M678">
        <v>1.9948536663230242E-5</v>
      </c>
      <c r="N678">
        <v>1.4831578872451702E-5</v>
      </c>
      <c r="O678">
        <v>1.9226823322270547E-5</v>
      </c>
      <c r="P678">
        <v>1.938948799639917E-5</v>
      </c>
      <c r="Q678">
        <v>1.3927683297609406E-5</v>
      </c>
      <c r="R678">
        <v>3.0538519971243795E-6</v>
      </c>
      <c r="S678">
        <v>3.4580865516002927E-6</v>
      </c>
      <c r="T678">
        <v>3.5387102598551938E-6</v>
      </c>
      <c r="U678">
        <v>3.619259886987525E-6</v>
      </c>
      <c r="V678">
        <v>8.0366340373361213E-6</v>
      </c>
      <c r="W678">
        <v>3.2170093271410851E-6</v>
      </c>
      <c r="X678">
        <v>3.2536312045783335E-6</v>
      </c>
      <c r="Y678">
        <v>8.4586447646750607E-6</v>
      </c>
      <c r="Z678">
        <v>8.4586447646750607E-6</v>
      </c>
      <c r="AA678">
        <v>3.7041161347173278E-6</v>
      </c>
      <c r="AB678">
        <v>3.7959996114628189E-6</v>
      </c>
      <c r="AC678">
        <v>1.4558209236159581E-4</v>
      </c>
      <c r="AD678">
        <v>2.022283062677044E-5</v>
      </c>
      <c r="AE678">
        <v>3.2051964437729286E-5</v>
      </c>
      <c r="AF678">
        <v>1.3484032760280318E-5</v>
      </c>
      <c r="AG678">
        <v>-1.0732385719049997E-5</v>
      </c>
      <c r="AH678">
        <v>2.3006191073589032E-5</v>
      </c>
      <c r="AI678">
        <v>1.6670200749925536E-4</v>
      </c>
      <c r="AJ678">
        <v>3.9467581579105129E-4</v>
      </c>
      <c r="AK678">
        <v>8.0353374657201606E-5</v>
      </c>
    </row>
    <row r="679" spans="1:37">
      <c r="A679" s="788">
        <v>44816</v>
      </c>
      <c r="B679">
        <v>2.998525723738151E-5</v>
      </c>
      <c r="C679">
        <v>3.0684100630989862E-5</v>
      </c>
      <c r="D679">
        <v>3.094413538209994E-5</v>
      </c>
      <c r="E679">
        <v>2.1922707073855461E-5</v>
      </c>
      <c r="F679">
        <v>2.1997722128801908E-5</v>
      </c>
      <c r="G679">
        <v>3.6128818481628858E-5</v>
      </c>
      <c r="H679">
        <v>3.3594378360081124E-5</v>
      </c>
      <c r="I679">
        <v>3.7318664811232335E-5</v>
      </c>
      <c r="J679">
        <v>1.4863503272198387E-5</v>
      </c>
      <c r="K679">
        <v>1.5353565469234808E-5</v>
      </c>
      <c r="L679">
        <v>1.4763325901452618E-5</v>
      </c>
      <c r="M679">
        <v>1.4006686196677265E-5</v>
      </c>
      <c r="N679">
        <v>1.41496999227968E-5</v>
      </c>
      <c r="O679">
        <v>1.7703935835008621E-5</v>
      </c>
      <c r="P679">
        <v>1.938948799639917E-5</v>
      </c>
      <c r="Q679">
        <v>1.6898943334908268E-5</v>
      </c>
      <c r="R679">
        <v>3.0538519971243795E-6</v>
      </c>
      <c r="S679">
        <v>3.4580865516002927E-6</v>
      </c>
      <c r="T679">
        <v>3.5387102598551938E-6</v>
      </c>
      <c r="U679">
        <v>3.619259886987525E-6</v>
      </c>
      <c r="V679">
        <v>-5.2131039610626492E-5</v>
      </c>
      <c r="W679">
        <v>3.2170093271410851E-6</v>
      </c>
      <c r="X679">
        <v>3.2536312045783335E-6</v>
      </c>
      <c r="Y679">
        <v>8.4586447646750607E-6</v>
      </c>
      <c r="Z679">
        <v>8.4586447646750607E-6</v>
      </c>
      <c r="AA679">
        <v>3.7041161347173278E-6</v>
      </c>
      <c r="AB679">
        <v>3.7959996114628189E-6</v>
      </c>
      <c r="AC679">
        <v>-1.6476725121469806E-5</v>
      </c>
      <c r="AD679">
        <v>-7.510514855219586E-5</v>
      </c>
      <c r="AE679">
        <v>3.0771116022076943E-5</v>
      </c>
      <c r="AF679">
        <v>1.8099282772654492E-5</v>
      </c>
      <c r="AG679">
        <v>1.0310633676611226E-5</v>
      </c>
      <c r="AH679">
        <v>2.261205369086916E-5</v>
      </c>
      <c r="AI679">
        <v>7.9232655159970915E-5</v>
      </c>
      <c r="AJ679">
        <v>-4.8724516472448132E-5</v>
      </c>
      <c r="AK679">
        <v>5.2964152914347644E-5</v>
      </c>
    </row>
    <row r="680" spans="1:37">
      <c r="A680" s="788">
        <v>44817</v>
      </c>
      <c r="B680">
        <v>2.998525723738151E-5</v>
      </c>
      <c r="C680">
        <v>3.0684100630989862E-5</v>
      </c>
      <c r="D680">
        <v>3.094413538209994E-5</v>
      </c>
      <c r="E680">
        <v>2.1922707073855461E-5</v>
      </c>
      <c r="F680">
        <v>2.1997722128801908E-5</v>
      </c>
      <c r="G680">
        <v>3.4589979823067554E-5</v>
      </c>
      <c r="H680">
        <v>3.231122873487209E-5</v>
      </c>
      <c r="I680">
        <v>3.641253507951063E-5</v>
      </c>
      <c r="J680">
        <v>2.1109152772550033E-5</v>
      </c>
      <c r="K680">
        <v>1.2650989625689136E-5</v>
      </c>
      <c r="L680">
        <v>4.8782049119949993E-6</v>
      </c>
      <c r="M680">
        <v>1.460954291206349E-5</v>
      </c>
      <c r="N680">
        <v>1.4154579971892645E-5</v>
      </c>
      <c r="O680">
        <v>1.9120975880255741E-5</v>
      </c>
      <c r="P680">
        <v>1.938948799639917E-5</v>
      </c>
      <c r="Q680">
        <v>0</v>
      </c>
      <c r="R680">
        <v>3.0538519971243795E-6</v>
      </c>
      <c r="S680">
        <v>3.4580865516002927E-6</v>
      </c>
      <c r="T680">
        <v>3.5387102598551938E-6</v>
      </c>
      <c r="U680">
        <v>3.619259886987525E-6</v>
      </c>
      <c r="V680">
        <v>-4.3937760856740177E-5</v>
      </c>
      <c r="W680">
        <v>3.2170093271410851E-6</v>
      </c>
      <c r="X680">
        <v>3.2536312045783335E-6</v>
      </c>
      <c r="Y680">
        <v>8.4586447646750607E-6</v>
      </c>
      <c r="Z680">
        <v>8.4586447646750607E-6</v>
      </c>
      <c r="AA680">
        <v>3.7041161347173278E-6</v>
      </c>
      <c r="AB680">
        <v>3.7959996114628189E-6</v>
      </c>
      <c r="AC680">
        <v>-4.3746999506100169E-6</v>
      </c>
      <c r="AD680">
        <v>2.8434039092046782E-4</v>
      </c>
      <c r="AE680">
        <v>4.0262192047157977E-5</v>
      </c>
      <c r="AF680">
        <v>1.1206519507644952E-4</v>
      </c>
      <c r="AG680">
        <v>1.4350059255980874E-5</v>
      </c>
      <c r="AH680">
        <v>2.5239951303250851E-5</v>
      </c>
      <c r="AI680">
        <v>-2.3971445905720978E-4</v>
      </c>
      <c r="AJ680">
        <v>-2.0464212145474838E-4</v>
      </c>
      <c r="AK680">
        <v>-2.1793756123385688E-4</v>
      </c>
    </row>
    <row r="681" spans="1:37">
      <c r="A681" s="788">
        <v>44818</v>
      </c>
      <c r="B681">
        <v>2.998525723738151E-5</v>
      </c>
      <c r="C681">
        <v>3.0684100630989862E-5</v>
      </c>
      <c r="D681">
        <v>3.094413538209994E-5</v>
      </c>
      <c r="E681">
        <v>2.1922707073855461E-5</v>
      </c>
      <c r="F681">
        <v>2.1997722128801908E-5</v>
      </c>
      <c r="G681">
        <v>3.4592520790155843E-5</v>
      </c>
      <c r="H681">
        <v>3.5044342581883826E-5</v>
      </c>
      <c r="I681">
        <v>3.1722605877970975E-5</v>
      </c>
      <c r="J681">
        <v>1.5519012417007616E-5</v>
      </c>
      <c r="K681">
        <v>1.3027914822083632E-5</v>
      </c>
      <c r="L681">
        <v>9.0915620535781735E-6</v>
      </c>
      <c r="M681">
        <v>1.9311278028226298E-5</v>
      </c>
      <c r="N681">
        <v>1.5187302959486715E-5</v>
      </c>
      <c r="O681">
        <v>1.9365257113946655E-5</v>
      </c>
      <c r="P681">
        <v>1.938948799639917E-5</v>
      </c>
      <c r="Q681">
        <v>3.5815173117057956E-5</v>
      </c>
      <c r="R681">
        <v>3.0538519971243795E-6</v>
      </c>
      <c r="S681">
        <v>3.4580865516002927E-6</v>
      </c>
      <c r="T681">
        <v>3.5387102598551938E-6</v>
      </c>
      <c r="U681">
        <v>3.619259886987525E-6</v>
      </c>
      <c r="V681">
        <v>7.6770712810203538E-7</v>
      </c>
      <c r="W681">
        <v>3.2170093271410851E-6</v>
      </c>
      <c r="X681">
        <v>3.2536312045783335E-6</v>
      </c>
      <c r="Y681">
        <v>8.4586447646750607E-6</v>
      </c>
      <c r="Z681">
        <v>8.4586447646750607E-6</v>
      </c>
      <c r="AA681">
        <v>3.7041161347173278E-6</v>
      </c>
      <c r="AB681">
        <v>3.7959996114628189E-6</v>
      </c>
      <c r="AC681">
        <v>2.523852698747553E-5</v>
      </c>
      <c r="AD681">
        <v>1.6261467624406611E-4</v>
      </c>
      <c r="AE681">
        <v>3.9747300461856486E-6</v>
      </c>
      <c r="AF681">
        <v>-2.6002975069133738E-5</v>
      </c>
      <c r="AG681">
        <v>1.13326358483401E-5</v>
      </c>
      <c r="AH681">
        <v>1.2372997755480952E-5</v>
      </c>
      <c r="AI681">
        <v>4.8366270659569997E-5</v>
      </c>
      <c r="AJ681">
        <v>2.6111786915677948E-4</v>
      </c>
      <c r="AK681">
        <v>1.9230016776249359E-5</v>
      </c>
    </row>
    <row r="682" spans="1:37">
      <c r="A682" s="788">
        <v>44819</v>
      </c>
      <c r="B682">
        <v>2.998525723738151E-5</v>
      </c>
      <c r="C682">
        <v>3.0684100630989862E-5</v>
      </c>
      <c r="D682">
        <v>3.094413538209994E-5</v>
      </c>
      <c r="E682">
        <v>2.1922707073855461E-5</v>
      </c>
      <c r="F682">
        <v>2.1997722128801908E-5</v>
      </c>
      <c r="G682">
        <v>3.5793649530901918E-5</v>
      </c>
      <c r="H682">
        <v>3.4437063290032201E-5</v>
      </c>
      <c r="I682">
        <v>2.4372923015108938E-5</v>
      </c>
      <c r="J682">
        <v>1.4544849137513438E-5</v>
      </c>
      <c r="K682">
        <v>1.7882176398222783E-5</v>
      </c>
      <c r="L682">
        <v>6.9318823083619925E-6</v>
      </c>
      <c r="M682">
        <v>1.9018609212395178E-5</v>
      </c>
      <c r="N682">
        <v>1.3952367018481483E-5</v>
      </c>
      <c r="O682">
        <v>1.9070714751613593E-5</v>
      </c>
      <c r="P682">
        <v>1.938948799639917E-5</v>
      </c>
      <c r="Q682">
        <v>4.2674699924916126E-5</v>
      </c>
      <c r="R682">
        <v>3.0538519971243795E-6</v>
      </c>
      <c r="S682">
        <v>3.4580865516002927E-6</v>
      </c>
      <c r="T682">
        <v>3.5387102598551938E-6</v>
      </c>
      <c r="U682">
        <v>3.619259886987525E-6</v>
      </c>
      <c r="V682">
        <v>-6.0020622296334652E-5</v>
      </c>
      <c r="W682">
        <v>3.2170093271410851E-6</v>
      </c>
      <c r="X682">
        <v>3.2536312045783335E-6</v>
      </c>
      <c r="Y682">
        <v>8.4586447646750607E-6</v>
      </c>
      <c r="Z682">
        <v>8.4586447646750607E-6</v>
      </c>
      <c r="AA682">
        <v>3.7041161347173278E-6</v>
      </c>
      <c r="AB682">
        <v>3.7959996114628189E-6</v>
      </c>
      <c r="AC682">
        <v>5.808448460753457E-5</v>
      </c>
      <c r="AD682">
        <v>1.012136275529263E-4</v>
      </c>
      <c r="AE682">
        <v>4.7558719787882402E-5</v>
      </c>
      <c r="AF682">
        <v>1.3963492549913249E-4</v>
      </c>
      <c r="AG682">
        <v>-4.6563831251233979E-7</v>
      </c>
      <c r="AH682">
        <v>-8.4850613100329046E-6</v>
      </c>
      <c r="AI682">
        <v>-8.2732742142699325E-5</v>
      </c>
      <c r="AJ682">
        <v>-2.7772424297042023E-4</v>
      </c>
      <c r="AK682">
        <v>-6.0371433510494898E-5</v>
      </c>
    </row>
    <row r="683" spans="1:37">
      <c r="A683" s="788">
        <v>44820</v>
      </c>
      <c r="B683">
        <v>2.998525723738151E-5</v>
      </c>
      <c r="C683">
        <v>3.0684100630989862E-5</v>
      </c>
      <c r="D683">
        <v>3.094413538209994E-5</v>
      </c>
      <c r="E683">
        <v>2.1922707073855461E-5</v>
      </c>
      <c r="F683">
        <v>2.1997722128801908E-5</v>
      </c>
      <c r="G683">
        <v>3.4708224792140638E-5</v>
      </c>
      <c r="H683">
        <v>3.3155149639115677E-5</v>
      </c>
      <c r="I683">
        <v>3.0845076061491741E-5</v>
      </c>
      <c r="J683">
        <v>1.3474763207790376E-5</v>
      </c>
      <c r="K683">
        <v>1.1550043852389537E-5</v>
      </c>
      <c r="L683">
        <v>1.6468272073598201E-5</v>
      </c>
      <c r="M683">
        <v>1.3093645031113966E-5</v>
      </c>
      <c r="N683">
        <v>1.6513595367104019E-5</v>
      </c>
      <c r="O683">
        <v>1.8960178442632979E-5</v>
      </c>
      <c r="P683">
        <v>1.938948799639917E-5</v>
      </c>
      <c r="Q683">
        <v>1.8070217078943073E-5</v>
      </c>
      <c r="R683">
        <v>3.0538519971243795E-6</v>
      </c>
      <c r="S683">
        <v>3.4580865516002927E-6</v>
      </c>
      <c r="T683">
        <v>3.5387102598551938E-6</v>
      </c>
      <c r="U683">
        <v>3.619259886987525E-6</v>
      </c>
      <c r="V683">
        <v>7.2685359807811E-5</v>
      </c>
      <c r="W683">
        <v>3.2170093271410851E-6</v>
      </c>
      <c r="X683">
        <v>3.2536312045783335E-6</v>
      </c>
      <c r="Y683">
        <v>8.4586447646750607E-6</v>
      </c>
      <c r="Z683">
        <v>8.4586447646750607E-6</v>
      </c>
      <c r="AA683">
        <v>3.7041161347173278E-6</v>
      </c>
      <c r="AB683">
        <v>3.7959996114628189E-6</v>
      </c>
      <c r="AC683">
        <v>-1.2420798384224497E-5</v>
      </c>
      <c r="AD683">
        <v>2.2299234555273053E-5</v>
      </c>
      <c r="AE683">
        <v>-7.6857039916028432E-6</v>
      </c>
      <c r="AF683">
        <v>-4.7690741958700268E-5</v>
      </c>
      <c r="AG683">
        <v>-2.1991114054488171E-5</v>
      </c>
      <c r="AH683">
        <v>-5.9209366274015634E-7</v>
      </c>
      <c r="AI683">
        <v>-9.0247788435486866E-5</v>
      </c>
      <c r="AJ683">
        <v>-1.8966028888388331E-4</v>
      </c>
      <c r="AK683">
        <v>-2.7569950236557283E-5</v>
      </c>
    </row>
    <row r="684" spans="1:37">
      <c r="A684" s="788">
        <v>44823</v>
      </c>
      <c r="B684">
        <v>2.998525723738151E-5</v>
      </c>
      <c r="C684">
        <v>3.0684100630989862E-5</v>
      </c>
      <c r="D684">
        <v>3.094413538209994E-5</v>
      </c>
      <c r="E684">
        <v>2.1922707073855461E-5</v>
      </c>
      <c r="F684">
        <v>2.1997722128801908E-5</v>
      </c>
      <c r="G684">
        <v>3.6665458402254105E-5</v>
      </c>
      <c r="H684">
        <v>3.2865945118687988E-5</v>
      </c>
      <c r="I684">
        <v>3.1428837759774806E-5</v>
      </c>
      <c r="J684">
        <v>1.1133091301297782E-5</v>
      </c>
      <c r="K684">
        <v>1.5586017857185653E-5</v>
      </c>
      <c r="L684">
        <v>1.6743749030069922E-6</v>
      </c>
      <c r="M684">
        <v>1.5362478508353661E-5</v>
      </c>
      <c r="N684">
        <v>1.3994889999412408E-5</v>
      </c>
      <c r="O684">
        <v>1.896230517506581E-5</v>
      </c>
      <c r="P684">
        <v>1.938948799639917E-5</v>
      </c>
      <c r="Q684">
        <v>1.6136901121569737E-5</v>
      </c>
      <c r="R684">
        <v>3.0538519971243795E-6</v>
      </c>
      <c r="S684">
        <v>3.4580865516002927E-6</v>
      </c>
      <c r="T684">
        <v>3.5387102598551938E-6</v>
      </c>
      <c r="U684">
        <v>3.619259886987525E-6</v>
      </c>
      <c r="V684">
        <v>6.9538677578389945E-5</v>
      </c>
      <c r="W684">
        <v>3.2170093271410851E-6</v>
      </c>
      <c r="X684">
        <v>3.2536312045783335E-6</v>
      </c>
      <c r="Y684">
        <v>8.4586447646750607E-6</v>
      </c>
      <c r="Z684">
        <v>8.4586447646750607E-6</v>
      </c>
      <c r="AA684">
        <v>3.7041161347173278E-6</v>
      </c>
      <c r="AB684">
        <v>3.7959996114628189E-6</v>
      </c>
      <c r="AC684">
        <v>1.4997129010196898E-5</v>
      </c>
      <c r="AD684">
        <v>3.6823276871195136E-5</v>
      </c>
      <c r="AE684">
        <v>2.4112723416347407E-6</v>
      </c>
      <c r="AF684">
        <v>7.5267835618769718E-5</v>
      </c>
      <c r="AG684">
        <v>-9.0580663467032527E-6</v>
      </c>
      <c r="AH684">
        <v>4.266678619360143E-6</v>
      </c>
      <c r="AI684">
        <v>1.8353162741437503E-4</v>
      </c>
      <c r="AJ684">
        <v>4.1610608543796168E-5</v>
      </c>
      <c r="AK684">
        <v>3.5333503082379814E-5</v>
      </c>
    </row>
    <row r="685" spans="1:37">
      <c r="A685" s="788">
        <v>44824</v>
      </c>
      <c r="B685">
        <v>2.998525723738151E-5</v>
      </c>
      <c r="C685">
        <v>3.0684100630989862E-5</v>
      </c>
      <c r="D685">
        <v>3.094413538209994E-5</v>
      </c>
      <c r="E685">
        <v>2.1922707073855461E-5</v>
      </c>
      <c r="F685">
        <v>2.1997722128801908E-5</v>
      </c>
      <c r="G685">
        <v>3.76451589685729E-5</v>
      </c>
      <c r="H685">
        <v>3.5636965289680235E-5</v>
      </c>
      <c r="I685">
        <v>3.1621610698212521E-5</v>
      </c>
      <c r="J685">
        <v>1.4328516632110677E-5</v>
      </c>
      <c r="K685">
        <v>1.5458901680938197E-5</v>
      </c>
      <c r="L685">
        <v>9.0254306717838519E-6</v>
      </c>
      <c r="M685">
        <v>1.4264229571620036E-5</v>
      </c>
      <c r="N685">
        <v>1.5173068054764373E-5</v>
      </c>
      <c r="O685">
        <v>1.8963163792200534E-5</v>
      </c>
      <c r="P685">
        <v>1.938948799639917E-5</v>
      </c>
      <c r="Q685">
        <v>1.2817921332981542E-5</v>
      </c>
      <c r="R685">
        <v>3.0538519971243795E-6</v>
      </c>
      <c r="S685">
        <v>3.4580865516002927E-6</v>
      </c>
      <c r="T685">
        <v>3.5387102598551938E-6</v>
      </c>
      <c r="U685">
        <v>3.619259886987525E-6</v>
      </c>
      <c r="V685">
        <v>2.7947933856965704E-5</v>
      </c>
      <c r="W685">
        <v>3.2170093271410851E-6</v>
      </c>
      <c r="X685">
        <v>3.2536312045783335E-6</v>
      </c>
      <c r="Y685">
        <v>8.4586447646750607E-6</v>
      </c>
      <c r="Z685">
        <v>8.4586447646750607E-6</v>
      </c>
      <c r="AA685">
        <v>3.7041161347173278E-6</v>
      </c>
      <c r="AB685">
        <v>3.7959996114628189E-6</v>
      </c>
      <c r="AC685">
        <v>5.8364575490965631E-5</v>
      </c>
      <c r="AD685">
        <v>1.7789050214198632E-4</v>
      </c>
      <c r="AE685">
        <v>4.4395040649053423E-5</v>
      </c>
      <c r="AF685">
        <v>1.2176361070636022E-4</v>
      </c>
      <c r="AG685">
        <v>1.7827064963440444E-5</v>
      </c>
      <c r="AH685">
        <v>5.6501088562077588E-6</v>
      </c>
      <c r="AI685">
        <v>1.6549794451707901E-5</v>
      </c>
      <c r="AJ685">
        <v>6.8977006159043341E-5</v>
      </c>
      <c r="AK685">
        <v>-5.4772785140315694E-5</v>
      </c>
    </row>
    <row r="686" spans="1:37">
      <c r="A686" s="788">
        <v>44825</v>
      </c>
      <c r="B686">
        <v>2.998525723738151E-5</v>
      </c>
      <c r="C686">
        <v>3.0684100630989862E-5</v>
      </c>
      <c r="D686">
        <v>3.094413538209994E-5</v>
      </c>
      <c r="E686">
        <v>2.1922707073855461E-5</v>
      </c>
      <c r="F686">
        <v>2.1997722128801908E-5</v>
      </c>
      <c r="G686">
        <v>3.6956291671074835E-5</v>
      </c>
      <c r="H686">
        <v>4.4923378153350766E-5</v>
      </c>
      <c r="I686">
        <v>3.3642000558963046E-5</v>
      </c>
      <c r="J686">
        <v>1.9765867116848313E-5</v>
      </c>
      <c r="K686">
        <v>1.6654580105199557E-5</v>
      </c>
      <c r="L686">
        <v>1.6078880948327877E-5</v>
      </c>
      <c r="M686">
        <v>1.9666418513298823E-5</v>
      </c>
      <c r="N686">
        <v>1.5792490283644155E-5</v>
      </c>
      <c r="O686">
        <v>1.8975677650423961E-5</v>
      </c>
      <c r="P686">
        <v>1.938948799639917E-5</v>
      </c>
      <c r="Q686">
        <v>1.4168548353907795E-5</v>
      </c>
      <c r="R686">
        <v>3.0538519971243795E-6</v>
      </c>
      <c r="S686">
        <v>3.4580865516002927E-6</v>
      </c>
      <c r="T686">
        <v>3.5387102598551938E-6</v>
      </c>
      <c r="U686">
        <v>3.619259886987525E-6</v>
      </c>
      <c r="V686">
        <v>5.5938498237780195E-5</v>
      </c>
      <c r="W686">
        <v>3.2170093271410851E-6</v>
      </c>
      <c r="X686">
        <v>3.2536312045783335E-6</v>
      </c>
      <c r="Y686">
        <v>8.4586447646750607E-6</v>
      </c>
      <c r="Z686">
        <v>8.4586447646750607E-6</v>
      </c>
      <c r="AA686">
        <v>3.7041161347173278E-6</v>
      </c>
      <c r="AB686">
        <v>3.7959996114628189E-6</v>
      </c>
      <c r="AC686">
        <v>6.4484096004796548E-5</v>
      </c>
      <c r="AD686">
        <v>1.1220246478881313E-4</v>
      </c>
      <c r="AE686">
        <v>8.6481061304111162E-5</v>
      </c>
      <c r="AF686">
        <v>9.077015475553174E-5</v>
      </c>
      <c r="AG686">
        <v>1.975916477835904E-5</v>
      </c>
      <c r="AH686">
        <v>9.4258723002327296E-6</v>
      </c>
      <c r="AI686">
        <v>-2.2656829778648914E-5</v>
      </c>
      <c r="AJ686">
        <v>5.4706027417622542E-5</v>
      </c>
      <c r="AK686">
        <v>-8.1334723435836915E-5</v>
      </c>
    </row>
    <row r="687" spans="1:37">
      <c r="A687" s="788">
        <v>44826</v>
      </c>
      <c r="B687">
        <v>2.998525723738151E-5</v>
      </c>
      <c r="C687">
        <v>3.0684100630989862E-5</v>
      </c>
      <c r="D687">
        <v>3.094413538209994E-5</v>
      </c>
      <c r="E687">
        <v>2.1922707073855461E-5</v>
      </c>
      <c r="F687">
        <v>2.1997722128801908E-5</v>
      </c>
      <c r="G687">
        <v>3.6273899940042046E-5</v>
      </c>
      <c r="H687">
        <v>4.3630236367890519E-5</v>
      </c>
      <c r="I687">
        <v>3.3305821740317753E-5</v>
      </c>
      <c r="J687">
        <v>1.5463180536244182E-5</v>
      </c>
      <c r="K687">
        <v>1.5057700508072003E-5</v>
      </c>
      <c r="L687">
        <v>-1.3568843866210045E-6</v>
      </c>
      <c r="M687">
        <v>1.7294869375899681E-5</v>
      </c>
      <c r="N687">
        <v>1.6937641054602184E-5</v>
      </c>
      <c r="O687">
        <v>1.9111849311897799E-5</v>
      </c>
      <c r="P687">
        <v>1.938948799639917E-5</v>
      </c>
      <c r="Q687">
        <v>1.4511857070615974E-5</v>
      </c>
      <c r="R687">
        <v>3.0538519971243795E-6</v>
      </c>
      <c r="S687">
        <v>3.4580865516002927E-6</v>
      </c>
      <c r="T687">
        <v>3.5387102598551938E-6</v>
      </c>
      <c r="U687">
        <v>3.619259886987525E-6</v>
      </c>
      <c r="V687">
        <v>1.1969022349797155E-4</v>
      </c>
      <c r="W687">
        <v>3.2170093271410851E-6</v>
      </c>
      <c r="X687">
        <v>3.2536312045783335E-6</v>
      </c>
      <c r="Y687">
        <v>8.4586447646750607E-6</v>
      </c>
      <c r="Z687">
        <v>8.4586447646750607E-6</v>
      </c>
      <c r="AA687">
        <v>3.7041161347173278E-6</v>
      </c>
      <c r="AB687">
        <v>3.7959996114628189E-6</v>
      </c>
      <c r="AC687">
        <v>2.9635204943256888E-5</v>
      </c>
      <c r="AD687">
        <v>2.7448774039968705E-4</v>
      </c>
      <c r="AE687">
        <v>7.6925912281400338E-5</v>
      </c>
      <c r="AF687">
        <v>1.9875725242740616E-4</v>
      </c>
      <c r="AG687">
        <v>-3.6216305488645517E-6</v>
      </c>
      <c r="AH687">
        <v>1.1562494706680582E-5</v>
      </c>
      <c r="AI687">
        <v>2.0337982116903409E-4</v>
      </c>
      <c r="AJ687">
        <v>4.4632586607474823E-4</v>
      </c>
      <c r="AK687">
        <v>-4.0906917746956763E-5</v>
      </c>
    </row>
    <row r="688" spans="1:37">
      <c r="A688" s="788">
        <v>44827</v>
      </c>
      <c r="B688">
        <v>2.998525723738151E-5</v>
      </c>
      <c r="C688">
        <v>3.0684100630989862E-5</v>
      </c>
      <c r="D688">
        <v>3.094413538209994E-5</v>
      </c>
      <c r="E688">
        <v>2.1922707073855461E-5</v>
      </c>
      <c r="F688">
        <v>2.1997722128801908E-5</v>
      </c>
      <c r="G688">
        <v>3.5508094560839254E-5</v>
      </c>
      <c r="H688">
        <v>4.3552313521782082E-5</v>
      </c>
      <c r="I688">
        <v>3.3919967215004477E-5</v>
      </c>
      <c r="J688">
        <v>1.0308739370742614E-5</v>
      </c>
      <c r="K688">
        <v>1.4510691108506535E-5</v>
      </c>
      <c r="L688">
        <v>1.8785551269388636E-6</v>
      </c>
      <c r="M688">
        <v>1.2839856833602427E-5</v>
      </c>
      <c r="N688">
        <v>1.4321240024577265E-5</v>
      </c>
      <c r="O688">
        <v>1.9051915424668663E-5</v>
      </c>
      <c r="P688">
        <v>1.938948799639917E-5</v>
      </c>
      <c r="Q688">
        <v>1.7615555914140659E-5</v>
      </c>
      <c r="R688">
        <v>3.0538519971243795E-6</v>
      </c>
      <c r="S688">
        <v>3.4580865516002927E-6</v>
      </c>
      <c r="T688">
        <v>3.5387102598551938E-6</v>
      </c>
      <c r="U688">
        <v>3.619259886987525E-6</v>
      </c>
      <c r="V688">
        <v>-6.5724484859724049E-5</v>
      </c>
      <c r="W688">
        <v>3.2170093271410851E-6</v>
      </c>
      <c r="X688">
        <v>3.2536312045783335E-6</v>
      </c>
      <c r="Y688">
        <v>8.4586447646750607E-6</v>
      </c>
      <c r="Z688">
        <v>8.4586447646750607E-6</v>
      </c>
      <c r="AA688">
        <v>3.7041161347173278E-6</v>
      </c>
      <c r="AB688">
        <v>3.7959996114628189E-6</v>
      </c>
      <c r="AC688">
        <v>4.5451919660755016E-5</v>
      </c>
      <c r="AD688">
        <v>2.3632892730881541E-4</v>
      </c>
      <c r="AE688">
        <v>1.0365250101862512E-5</v>
      </c>
      <c r="AF688">
        <v>1.6599430119191295E-4</v>
      </c>
      <c r="AG688">
        <v>-1.4693334604104491E-5</v>
      </c>
      <c r="AH688">
        <v>3.6579488754764359E-5</v>
      </c>
      <c r="AI688">
        <v>-1.3544522291722316E-4</v>
      </c>
      <c r="AJ688">
        <v>-4.4098804559435383E-4</v>
      </c>
      <c r="AK688">
        <v>-9.0275143026169466E-5</v>
      </c>
    </row>
    <row r="689" spans="1:37">
      <c r="A689" s="788">
        <v>44830</v>
      </c>
      <c r="B689">
        <v>2.998525723738151E-5</v>
      </c>
      <c r="C689">
        <v>3.0684100630989862E-5</v>
      </c>
      <c r="D689">
        <v>3.094413538209994E-5</v>
      </c>
      <c r="E689">
        <v>2.1922707073855461E-5</v>
      </c>
      <c r="F689">
        <v>2.1997722128801908E-5</v>
      </c>
      <c r="G689">
        <v>3.5546513531144795E-5</v>
      </c>
      <c r="H689">
        <v>3.1585219665049635E-5</v>
      </c>
      <c r="I689">
        <v>3.1355088402420957E-5</v>
      </c>
      <c r="J689">
        <v>6.1051478397075705E-6</v>
      </c>
      <c r="K689">
        <v>1.2399954771456123E-5</v>
      </c>
      <c r="L689">
        <v>4.0425937988970873E-6</v>
      </c>
      <c r="M689">
        <v>8.9141681823718967E-6</v>
      </c>
      <c r="N689">
        <v>2.2564390636802046E-5</v>
      </c>
      <c r="O689">
        <v>1.9051382153293163E-5</v>
      </c>
      <c r="P689">
        <v>1.938948799639917E-5</v>
      </c>
      <c r="Q689">
        <v>2.2029426416949604E-5</v>
      </c>
      <c r="R689">
        <v>3.0538519971243795E-6</v>
      </c>
      <c r="S689">
        <v>3.4580865516002927E-6</v>
      </c>
      <c r="T689">
        <v>3.5387102598551938E-6</v>
      </c>
      <c r="U689">
        <v>3.619259886987525E-6</v>
      </c>
      <c r="V689">
        <v>-9.1737182656665976E-5</v>
      </c>
      <c r="W689">
        <v>3.2170093271410851E-6</v>
      </c>
      <c r="X689">
        <v>3.2536312045783335E-6</v>
      </c>
      <c r="Y689">
        <v>8.4586447646750607E-6</v>
      </c>
      <c r="Z689">
        <v>8.4586447646750607E-6</v>
      </c>
      <c r="AA689">
        <v>3.7041161347173278E-6</v>
      </c>
      <c r="AB689">
        <v>3.7959996114628189E-6</v>
      </c>
      <c r="AC689">
        <v>8.6827268862033074E-5</v>
      </c>
      <c r="AD689">
        <v>7.3253238140702509E-5</v>
      </c>
      <c r="AE689">
        <v>-7.8864292219971158E-5</v>
      </c>
      <c r="AF689">
        <v>7.736034875733267E-5</v>
      </c>
      <c r="AG689">
        <v>1.1942267481708236E-5</v>
      </c>
      <c r="AH689">
        <v>-1.5456875582542386E-5</v>
      </c>
      <c r="AI689">
        <v>-3.0261041525572632E-4</v>
      </c>
      <c r="AJ689">
        <v>-6.9524353996819896E-4</v>
      </c>
      <c r="AK689">
        <v>-4.3436666390290201E-5</v>
      </c>
    </row>
    <row r="690" spans="1:37">
      <c r="A690" s="788">
        <v>44831</v>
      </c>
      <c r="B690">
        <v>2.998525723738151E-5</v>
      </c>
      <c r="C690">
        <v>3.0684100630989862E-5</v>
      </c>
      <c r="D690">
        <v>3.094413538209994E-5</v>
      </c>
      <c r="E690">
        <v>2.1922707073855461E-5</v>
      </c>
      <c r="F690">
        <v>2.1997722128801908E-5</v>
      </c>
      <c r="G690">
        <v>3.8588979880401555E-5</v>
      </c>
      <c r="H690">
        <v>3.2957973445842017E-5</v>
      </c>
      <c r="I690">
        <v>3.1358960890760555E-5</v>
      </c>
      <c r="J690">
        <v>-1.9900299211968788E-6</v>
      </c>
      <c r="K690">
        <v>1.9460849671105508E-5</v>
      </c>
      <c r="L690">
        <v>1.0377615898090653E-5</v>
      </c>
      <c r="M690">
        <v>7.9741790705213593E-6</v>
      </c>
      <c r="N690">
        <v>1.6039836712593569E-5</v>
      </c>
      <c r="O690">
        <v>1.978159306320748E-5</v>
      </c>
      <c r="P690">
        <v>1.938948799639917E-5</v>
      </c>
      <c r="Q690">
        <v>9.6338018914821076E-6</v>
      </c>
      <c r="R690">
        <v>3.0538519971243795E-6</v>
      </c>
      <c r="S690">
        <v>3.4580865516002927E-6</v>
      </c>
      <c r="T690">
        <v>3.5387102598551938E-6</v>
      </c>
      <c r="U690">
        <v>3.619259886987525E-6</v>
      </c>
      <c r="V690">
        <v>4.3182019380545895E-5</v>
      </c>
      <c r="W690">
        <v>3.2170093271410851E-6</v>
      </c>
      <c r="X690">
        <v>3.2536312045783335E-6</v>
      </c>
      <c r="Y690">
        <v>8.4586447646750607E-6</v>
      </c>
      <c r="Z690">
        <v>8.4586447646750607E-6</v>
      </c>
      <c r="AA690">
        <v>3.7041161347173278E-6</v>
      </c>
      <c r="AB690">
        <v>3.7959996114628189E-6</v>
      </c>
      <c r="AC690">
        <v>-7.6271983308895397E-6</v>
      </c>
      <c r="AD690">
        <v>2.5251114632213192E-5</v>
      </c>
      <c r="AE690">
        <v>-1.2027275769743717E-5</v>
      </c>
      <c r="AF690">
        <v>-2.7859367548238591E-5</v>
      </c>
      <c r="AG690">
        <v>2.020620116005567E-6</v>
      </c>
      <c r="AH690">
        <v>3.7340515404038491E-5</v>
      </c>
      <c r="AI690">
        <v>-6.6179463984322728E-5</v>
      </c>
      <c r="AJ690">
        <v>-2.0393024135486882E-4</v>
      </c>
      <c r="AK690">
        <v>-1.0992833274531821E-5</v>
      </c>
    </row>
    <row r="691" spans="1:37">
      <c r="A691" s="788">
        <v>44832</v>
      </c>
      <c r="B691">
        <v>2.998525723738151E-5</v>
      </c>
      <c r="C691">
        <v>3.0684100630989862E-5</v>
      </c>
      <c r="D691">
        <v>3.094413538209994E-5</v>
      </c>
      <c r="E691">
        <v>2.1922707073855461E-5</v>
      </c>
      <c r="F691">
        <v>2.1997722128801908E-5</v>
      </c>
      <c r="G691">
        <v>3.7710938264538644E-5</v>
      </c>
      <c r="H691">
        <v>3.845138802440431E-5</v>
      </c>
      <c r="I691">
        <v>3.690803173874002E-5</v>
      </c>
      <c r="J691">
        <v>2.415563422721334E-6</v>
      </c>
      <c r="K691">
        <v>1.8176358936699445E-5</v>
      </c>
      <c r="L691">
        <v>4.0263373340110326E-6</v>
      </c>
      <c r="M691">
        <v>1.8934108285418462E-5</v>
      </c>
      <c r="N691">
        <v>1.5319412908428376E-5</v>
      </c>
      <c r="O691">
        <v>1.6947326963318689E-5</v>
      </c>
      <c r="P691">
        <v>1.938948799639917E-5</v>
      </c>
      <c r="Q691">
        <v>-1.3932504538040648E-4</v>
      </c>
      <c r="R691">
        <v>3.0538519971243795E-6</v>
      </c>
      <c r="S691">
        <v>3.4580865516002927E-6</v>
      </c>
      <c r="T691">
        <v>3.5387102598551938E-6</v>
      </c>
      <c r="U691">
        <v>3.619259886987525E-6</v>
      </c>
      <c r="V691">
        <v>-4.8040295863810205E-5</v>
      </c>
      <c r="W691">
        <v>3.2170093271410851E-6</v>
      </c>
      <c r="X691">
        <v>3.2536312045783335E-6</v>
      </c>
      <c r="Y691">
        <v>8.4586447646750607E-6</v>
      </c>
      <c r="Z691">
        <v>8.4586447646750607E-6</v>
      </c>
      <c r="AA691">
        <v>3.7041161347173278E-6</v>
      </c>
      <c r="AB691">
        <v>3.7959996114628189E-6</v>
      </c>
      <c r="AC691">
        <v>3.7538460734537482E-5</v>
      </c>
      <c r="AD691">
        <v>-2.6465728941670318E-4</v>
      </c>
      <c r="AE691">
        <v>-8.987301545136939E-5</v>
      </c>
      <c r="AF691">
        <v>-1.2752689182125854E-4</v>
      </c>
      <c r="AG691">
        <v>2.7284149503101764E-5</v>
      </c>
      <c r="AH691">
        <v>2.0312717610984078E-5</v>
      </c>
      <c r="AI691">
        <v>3.2445851777662681E-6</v>
      </c>
      <c r="AJ691">
        <v>1.8023312092604329E-4</v>
      </c>
      <c r="AK691">
        <v>1.0092971168774168E-4</v>
      </c>
    </row>
    <row r="692" spans="1:37">
      <c r="A692" s="788">
        <v>44833</v>
      </c>
      <c r="B692">
        <v>2.998525723738151E-5</v>
      </c>
      <c r="C692">
        <v>3.0684100630989862E-5</v>
      </c>
      <c r="D692">
        <v>3.094413538209994E-5</v>
      </c>
      <c r="E692">
        <v>2.1922707073855461E-5</v>
      </c>
      <c r="F692">
        <v>2.1997722128801908E-5</v>
      </c>
      <c r="G692">
        <v>3.6280742680773419E-5</v>
      </c>
      <c r="H692">
        <v>3.2917151969697043E-5</v>
      </c>
      <c r="I692">
        <v>3.9921959951253429E-5</v>
      </c>
      <c r="J692">
        <v>5.6274280306638501E-6</v>
      </c>
      <c r="K692">
        <v>1.4171600069539636E-5</v>
      </c>
      <c r="L692">
        <v>4.3332232451120946E-7</v>
      </c>
      <c r="M692">
        <v>1.5336034521362762E-5</v>
      </c>
      <c r="N692">
        <v>1.4589793341019686E-5</v>
      </c>
      <c r="O692">
        <v>1.8907569142882607E-5</v>
      </c>
      <c r="P692">
        <v>1.938948799639917E-5</v>
      </c>
      <c r="Q692">
        <v>-1.3389083327695061E-6</v>
      </c>
      <c r="R692">
        <v>3.0538519971243795E-6</v>
      </c>
      <c r="S692">
        <v>3.4580865516002927E-6</v>
      </c>
      <c r="T692">
        <v>3.5387102598551938E-6</v>
      </c>
      <c r="U692">
        <v>3.619259886987525E-6</v>
      </c>
      <c r="V692">
        <v>4.2141778571568539E-5</v>
      </c>
      <c r="W692">
        <v>3.2170093271410851E-6</v>
      </c>
      <c r="X692">
        <v>3.2536312045783335E-6</v>
      </c>
      <c r="Y692">
        <v>8.4586447646750607E-6</v>
      </c>
      <c r="Z692">
        <v>8.4586447646750607E-6</v>
      </c>
      <c r="AA692">
        <v>3.7041161347173278E-6</v>
      </c>
      <c r="AB692">
        <v>3.7959996114628189E-6</v>
      </c>
      <c r="AC692">
        <v>3.4959831568953659E-5</v>
      </c>
      <c r="AD692">
        <v>8.5028084500882176E-5</v>
      </c>
      <c r="AE692">
        <v>2.6232082059063357E-5</v>
      </c>
      <c r="AF692">
        <v>7.0597947288919554E-6</v>
      </c>
      <c r="AG692">
        <v>2.622802045385564E-5</v>
      </c>
      <c r="AH692">
        <v>-1.9365074466278777E-5</v>
      </c>
      <c r="AI692">
        <v>-8.7478482995678736E-5</v>
      </c>
      <c r="AJ692">
        <v>-1.000475759307673E-5</v>
      </c>
      <c r="AK692">
        <v>-1.0408604803541722E-4</v>
      </c>
    </row>
    <row r="693" spans="1:37">
      <c r="A693" s="788">
        <v>44834</v>
      </c>
      <c r="B693">
        <v>2.998525723738151E-5</v>
      </c>
      <c r="C693">
        <v>3.0684100630989862E-5</v>
      </c>
      <c r="D693">
        <v>3.094413538209994E-5</v>
      </c>
      <c r="E693">
        <v>2.1922707073855461E-5</v>
      </c>
      <c r="F693">
        <v>2.1997722128801908E-5</v>
      </c>
      <c r="G693">
        <v>3.6639654342380368E-5</v>
      </c>
      <c r="H693">
        <v>3.5852488940241757E-5</v>
      </c>
      <c r="I693">
        <v>3.2674312341227107E-5</v>
      </c>
      <c r="J693">
        <v>1.6643334941215926E-5</v>
      </c>
      <c r="K693">
        <v>1.3617498632061143E-5</v>
      </c>
      <c r="L693">
        <v>-1.9189663839995318E-6</v>
      </c>
      <c r="M693">
        <v>2.2193112731372369E-5</v>
      </c>
      <c r="N693">
        <v>1.6743724391648129E-5</v>
      </c>
      <c r="O693">
        <v>1.9102671975630868E-5</v>
      </c>
      <c r="P693">
        <v>1.938948799639917E-5</v>
      </c>
      <c r="Q693">
        <v>1.0575438994486319E-5</v>
      </c>
      <c r="R693">
        <v>3.0538519971243795E-6</v>
      </c>
      <c r="S693">
        <v>3.4580865516002927E-6</v>
      </c>
      <c r="T693">
        <v>3.5387102598551938E-6</v>
      </c>
      <c r="U693">
        <v>3.619259886987525E-6</v>
      </c>
      <c r="V693">
        <v>1.2517707734538332E-4</v>
      </c>
      <c r="W693">
        <v>3.2170093271410851E-6</v>
      </c>
      <c r="X693">
        <v>3.2536312045783335E-6</v>
      </c>
      <c r="Y693">
        <v>8.4586447646750607E-6</v>
      </c>
      <c r="Z693">
        <v>8.4586447646750607E-6</v>
      </c>
      <c r="AA693">
        <v>3.7041161347173278E-6</v>
      </c>
      <c r="AB693">
        <v>3.7959996114628189E-6</v>
      </c>
      <c r="AC693">
        <v>-1.0817217566988501E-6</v>
      </c>
      <c r="AD693">
        <v>-2.2060919856906061E-5</v>
      </c>
      <c r="AE693">
        <v>1.809816640322981E-5</v>
      </c>
      <c r="AF693">
        <v>8.1078120338545781E-5</v>
      </c>
      <c r="AG693">
        <v>2.0088517167253793E-5</v>
      </c>
      <c r="AH693">
        <v>2.6988606838092011E-5</v>
      </c>
      <c r="AI693">
        <v>1.808837594016799E-4</v>
      </c>
      <c r="AJ693">
        <v>3.9842255818194896E-4</v>
      </c>
      <c r="AK693">
        <v>-6.6848199449933695E-5</v>
      </c>
    </row>
    <row r="694" spans="1:37">
      <c r="A694" s="788">
        <v>44837</v>
      </c>
      <c r="B694">
        <v>2.998525723738151E-5</v>
      </c>
      <c r="C694">
        <v>3.0684100630989862E-5</v>
      </c>
      <c r="D694">
        <v>3.094413538209994E-5</v>
      </c>
      <c r="E694">
        <v>2.1922707073855461E-5</v>
      </c>
      <c r="F694">
        <v>2.1997722128801908E-5</v>
      </c>
      <c r="G694">
        <v>3.5317652291325887E-5</v>
      </c>
      <c r="H694">
        <v>3.6635359570823309E-5</v>
      </c>
      <c r="I694">
        <v>3.3187230883081045E-5</v>
      </c>
      <c r="J694">
        <v>2.6120582520650261E-5</v>
      </c>
      <c r="K694">
        <v>1.1484874612688146E-5</v>
      </c>
      <c r="L694">
        <v>9.1362428168736198E-6</v>
      </c>
      <c r="M694">
        <v>2.8566936542006263E-6</v>
      </c>
      <c r="N694">
        <v>1.4957964324378282E-5</v>
      </c>
      <c r="O694">
        <v>1.8985635128139221E-5</v>
      </c>
      <c r="P694">
        <v>1.938948799639917E-5</v>
      </c>
      <c r="Q694">
        <v>5.1464981512907571E-6</v>
      </c>
      <c r="R694">
        <v>-1.3182252613639368E-6</v>
      </c>
      <c r="S694">
        <v>-9.1407102958540607E-7</v>
      </c>
      <c r="T694">
        <v>-8.3346334152167864E-7</v>
      </c>
      <c r="U694">
        <v>-7.529297198547447E-7</v>
      </c>
      <c r="V694">
        <v>4.2397347818554205E-5</v>
      </c>
      <c r="W694">
        <v>-7.5769394683788957E-7</v>
      </c>
      <c r="X694">
        <v>-7.2107934628418136E-7</v>
      </c>
      <c r="Y694">
        <v>8.4586447646750607E-6</v>
      </c>
      <c r="Z694">
        <v>8.4586447646750607E-6</v>
      </c>
      <c r="AA694">
        <v>3.7041161347173278E-6</v>
      </c>
      <c r="AB694">
        <v>3.7959996114628189E-6</v>
      </c>
      <c r="AC694">
        <v>3.9561012653177574E-5</v>
      </c>
      <c r="AD694">
        <v>-1.0339888884756954E-4</v>
      </c>
      <c r="AE694">
        <v>2.0874508181722984E-5</v>
      </c>
      <c r="AF694">
        <v>1.062800848168899E-5</v>
      </c>
      <c r="AG694">
        <v>2.5065074439576395E-5</v>
      </c>
      <c r="AH694">
        <v>7.9465905365783131E-7</v>
      </c>
      <c r="AI694">
        <v>5.4557267981045546E-4</v>
      </c>
      <c r="AJ694">
        <v>1.020771219853961E-3</v>
      </c>
      <c r="AK694">
        <v>1.1948362220026376E-4</v>
      </c>
    </row>
    <row r="695" spans="1:37">
      <c r="A695" s="788">
        <v>44838</v>
      </c>
      <c r="B695">
        <v>2.998525723738151E-5</v>
      </c>
      <c r="C695">
        <v>3.0684100630989862E-5</v>
      </c>
      <c r="D695">
        <v>3.094413538209994E-5</v>
      </c>
      <c r="E695">
        <v>2.1922707073855461E-5</v>
      </c>
      <c r="F695">
        <v>2.1997722128801908E-5</v>
      </c>
      <c r="G695">
        <v>3.523499994200563E-5</v>
      </c>
      <c r="H695">
        <v>3.7148513806432958E-5</v>
      </c>
      <c r="I695">
        <v>3.3141193406440548E-5</v>
      </c>
      <c r="J695">
        <v>2.7420752965167594E-5</v>
      </c>
      <c r="K695">
        <v>1.6128135846656734E-5</v>
      </c>
      <c r="L695">
        <v>1.2949871758468134E-5</v>
      </c>
      <c r="M695">
        <v>1.7711648156199546E-5</v>
      </c>
      <c r="N695">
        <v>1.4529896329690929E-5</v>
      </c>
      <c r="O695">
        <v>1.9407674218484772E-5</v>
      </c>
      <c r="P695">
        <v>1.938948799639917E-5</v>
      </c>
      <c r="Q695">
        <v>1.6295344195093263E-5</v>
      </c>
      <c r="R695">
        <v>-1.3182252613639368E-6</v>
      </c>
      <c r="S695">
        <v>-9.1407102958540607E-7</v>
      </c>
      <c r="T695">
        <v>-8.3346334152167864E-7</v>
      </c>
      <c r="U695">
        <v>-7.529297198547447E-7</v>
      </c>
      <c r="V695">
        <v>1.2423369161571609E-6</v>
      </c>
      <c r="W695">
        <v>-7.5769394683788957E-7</v>
      </c>
      <c r="X695">
        <v>-7.2107934628418136E-7</v>
      </c>
      <c r="Y695">
        <v>8.4586447646750607E-6</v>
      </c>
      <c r="Z695">
        <v>8.4586447646750607E-6</v>
      </c>
      <c r="AA695">
        <v>3.7041161347173278E-6</v>
      </c>
      <c r="AB695">
        <v>3.7959996114628189E-6</v>
      </c>
      <c r="AC695">
        <v>-3.1113911097646606E-5</v>
      </c>
      <c r="AD695">
        <v>-1.6739624993067083E-4</v>
      </c>
      <c r="AE695">
        <v>1.7875423619168052E-5</v>
      </c>
      <c r="AF695">
        <v>-3.7619026253937765E-5</v>
      </c>
      <c r="AG695">
        <v>2.1422615655191103E-5</v>
      </c>
      <c r="AH695">
        <v>2.0035597613943246E-6</v>
      </c>
      <c r="AI695">
        <v>-3.7496104957731594E-5</v>
      </c>
      <c r="AJ695">
        <v>-2.1921515681921634E-4</v>
      </c>
      <c r="AK695">
        <v>1.5149030134049114E-4</v>
      </c>
    </row>
    <row r="696" spans="1:37">
      <c r="A696" s="788">
        <v>44839</v>
      </c>
      <c r="B696">
        <v>2.998525723738151E-5</v>
      </c>
      <c r="C696">
        <v>3.0684100630989862E-5</v>
      </c>
      <c r="D696">
        <v>3.094413538209994E-5</v>
      </c>
      <c r="E696">
        <v>2.1922707073855461E-5</v>
      </c>
      <c r="F696">
        <v>2.1997722128801908E-5</v>
      </c>
      <c r="G696">
        <v>3.7051896068433621E-5</v>
      </c>
      <c r="H696">
        <v>3.940297396155614E-5</v>
      </c>
      <c r="I696">
        <v>3.1919187053539132E-5</v>
      </c>
      <c r="J696">
        <v>2.090662494803155E-5</v>
      </c>
      <c r="K696">
        <v>2.0344690763238307E-5</v>
      </c>
      <c r="L696">
        <v>6.0596386563815943E-6</v>
      </c>
      <c r="M696">
        <v>1.6139563185265617E-5</v>
      </c>
      <c r="N696">
        <v>1.8297703406540223E-5</v>
      </c>
      <c r="O696">
        <v>1.9314848769369064E-5</v>
      </c>
      <c r="P696">
        <v>1.938948799639917E-5</v>
      </c>
      <c r="Q696">
        <v>1.6786228885109723E-5</v>
      </c>
      <c r="R696">
        <v>-1.3182252613639368E-6</v>
      </c>
      <c r="S696">
        <v>-9.1407102958540607E-7</v>
      </c>
      <c r="T696">
        <v>-8.3346334152167864E-7</v>
      </c>
      <c r="U696">
        <v>-7.529297198547447E-7</v>
      </c>
      <c r="V696">
        <v>1.8744194841139986E-5</v>
      </c>
      <c r="W696">
        <v>-7.5769394683788957E-7</v>
      </c>
      <c r="X696">
        <v>-7.2107934628418136E-7</v>
      </c>
      <c r="Y696">
        <v>8.4586447646750607E-6</v>
      </c>
      <c r="Z696">
        <v>8.4586447646750607E-6</v>
      </c>
      <c r="AA696">
        <v>3.7041161347173278E-6</v>
      </c>
      <c r="AB696">
        <v>3.7959996114628189E-6</v>
      </c>
      <c r="AC696">
        <v>3.2364309254057093E-5</v>
      </c>
      <c r="AD696">
        <v>-3.2394798646265266E-5</v>
      </c>
      <c r="AE696">
        <v>5.8894093675765369E-6</v>
      </c>
      <c r="AF696">
        <v>-1.0477479252427036E-5</v>
      </c>
      <c r="AG696">
        <v>2.2293762649214788E-5</v>
      </c>
      <c r="AH696">
        <v>4.8649479902584951E-5</v>
      </c>
      <c r="AI696">
        <v>5.0369149505247177E-6</v>
      </c>
      <c r="AJ696">
        <v>-1.1051938138964546E-5</v>
      </c>
      <c r="AK696">
        <v>-1.1349857678563114E-5</v>
      </c>
    </row>
    <row r="697" spans="1:37">
      <c r="A697" s="788">
        <v>44840</v>
      </c>
      <c r="B697">
        <v>2.998525723738151E-5</v>
      </c>
      <c r="C697">
        <v>3.0684100630989862E-5</v>
      </c>
      <c r="D697">
        <v>3.094413538209994E-5</v>
      </c>
      <c r="E697">
        <v>2.1922707073855461E-5</v>
      </c>
      <c r="F697">
        <v>2.1997722128801908E-5</v>
      </c>
      <c r="G697">
        <v>3.5126875625778098E-5</v>
      </c>
      <c r="H697">
        <v>3.2547286247314845E-5</v>
      </c>
      <c r="I697">
        <v>3.1923026114601779E-5</v>
      </c>
      <c r="J697">
        <v>1.9485367129249199E-5</v>
      </c>
      <c r="K697">
        <v>1.1971648675296365E-5</v>
      </c>
      <c r="L697">
        <v>-6.4990552366850811E-6</v>
      </c>
      <c r="M697">
        <v>1.5185596814023939E-5</v>
      </c>
      <c r="N697">
        <v>1.4611793263304663E-5</v>
      </c>
      <c r="O697">
        <v>1.9299544474023379E-5</v>
      </c>
      <c r="P697">
        <v>1.938948799639917E-5</v>
      </c>
      <c r="Q697">
        <v>2.1496619521322201E-5</v>
      </c>
      <c r="R697">
        <v>-1.3182252613639368E-6</v>
      </c>
      <c r="S697">
        <v>-9.1407102958540607E-7</v>
      </c>
      <c r="T697">
        <v>-8.3346334152167864E-7</v>
      </c>
      <c r="U697">
        <v>-7.529297198547447E-7</v>
      </c>
      <c r="V697">
        <v>-3.1675323611699562E-5</v>
      </c>
      <c r="W697">
        <v>-7.5769394683788957E-7</v>
      </c>
      <c r="X697">
        <v>-7.2107934628418136E-7</v>
      </c>
      <c r="Y697">
        <v>8.4586447646750607E-6</v>
      </c>
      <c r="Z697">
        <v>8.4586447646750607E-6</v>
      </c>
      <c r="AA697">
        <v>3.7041161347173278E-6</v>
      </c>
      <c r="AB697">
        <v>3.7959996114628189E-6</v>
      </c>
      <c r="AC697">
        <v>6.7933722392243831E-5</v>
      </c>
      <c r="AD697">
        <v>8.5587232310846428E-5</v>
      </c>
      <c r="AE697">
        <v>4.4723052376671737E-5</v>
      </c>
      <c r="AF697">
        <v>3.5789650221001999E-5</v>
      </c>
      <c r="AG697">
        <v>1.8354077352873422E-5</v>
      </c>
      <c r="AH697">
        <v>3.5426431280389801E-5</v>
      </c>
      <c r="AI697">
        <v>6.5144968044126289E-5</v>
      </c>
      <c r="AJ697">
        <v>4.6566414427173799E-5</v>
      </c>
      <c r="AK697">
        <v>-4.4023962293952003E-5</v>
      </c>
    </row>
    <row r="698" spans="1:37">
      <c r="A698" s="788">
        <v>44841</v>
      </c>
      <c r="B698">
        <v>2.998525723738151E-5</v>
      </c>
      <c r="C698">
        <v>3.0684100630989862E-5</v>
      </c>
      <c r="D698">
        <v>3.094413538209994E-5</v>
      </c>
      <c r="E698">
        <v>2.1922707073855461E-5</v>
      </c>
      <c r="F698">
        <v>2.1997722128801908E-5</v>
      </c>
      <c r="G698">
        <v>3.4187871353353217E-5</v>
      </c>
      <c r="H698">
        <v>3.3863900696344728E-5</v>
      </c>
      <c r="I698">
        <v>3.1293110427617422E-5</v>
      </c>
      <c r="J698">
        <v>2.3546627400770603E-5</v>
      </c>
      <c r="K698">
        <v>1.2000485285312835E-5</v>
      </c>
      <c r="L698">
        <v>1.0289790855341607E-5</v>
      </c>
      <c r="M698">
        <v>4.567815727449443E-6</v>
      </c>
      <c r="N698">
        <v>1.4101189454322594E-5</v>
      </c>
      <c r="O698">
        <v>1.9671851498237915E-5</v>
      </c>
      <c r="P698">
        <v>1.938948799639917E-5</v>
      </c>
      <c r="Q698">
        <v>1.1659477743570789E-5</v>
      </c>
      <c r="R698">
        <v>-1.3182252613639368E-6</v>
      </c>
      <c r="S698">
        <v>-9.1407102958540607E-7</v>
      </c>
      <c r="T698">
        <v>-8.3346334152167864E-7</v>
      </c>
      <c r="U698">
        <v>-7.529297198547447E-7</v>
      </c>
      <c r="V698">
        <v>-3.3925395373190619E-5</v>
      </c>
      <c r="W698">
        <v>-7.5769394683788957E-7</v>
      </c>
      <c r="X698">
        <v>-7.2107934628418136E-7</v>
      </c>
      <c r="Y698">
        <v>8.4586447646750607E-6</v>
      </c>
      <c r="Z698">
        <v>8.4586447646750607E-6</v>
      </c>
      <c r="AA698">
        <v>3.7041161347173278E-6</v>
      </c>
      <c r="AB698">
        <v>3.7959996114628189E-6</v>
      </c>
      <c r="AC698">
        <v>5.7848660567405563E-5</v>
      </c>
      <c r="AD698">
        <v>1.2799502857206992E-4</v>
      </c>
      <c r="AE698">
        <v>7.642053787201287E-5</v>
      </c>
      <c r="AF698">
        <v>6.5045773751204464E-5</v>
      </c>
      <c r="AG698">
        <v>-5.5331136127101389E-7</v>
      </c>
      <c r="AH698">
        <v>1.8411034995158281E-5</v>
      </c>
      <c r="AI698">
        <v>-1.6037761535389716E-4</v>
      </c>
      <c r="AJ698">
        <v>-2.426859257291636E-4</v>
      </c>
      <c r="AK698">
        <v>-1.3589169310583294E-4</v>
      </c>
    </row>
    <row r="699" spans="1:37">
      <c r="A699" s="788">
        <v>44844</v>
      </c>
      <c r="B699">
        <v>2.998525723738151E-5</v>
      </c>
      <c r="C699">
        <v>3.0684100630989862E-5</v>
      </c>
      <c r="D699">
        <v>3.094413538209994E-5</v>
      </c>
      <c r="E699">
        <v>2.1922707073855461E-5</v>
      </c>
      <c r="F699">
        <v>2.1997722128801908E-5</v>
      </c>
      <c r="G699">
        <v>3.6738249248614356E-5</v>
      </c>
      <c r="H699">
        <v>3.3756601795789721E-5</v>
      </c>
      <c r="I699">
        <v>3.1526655367906641E-5</v>
      </c>
      <c r="J699">
        <v>1.7531156945125304E-5</v>
      </c>
      <c r="K699">
        <v>1.5720671282144849E-5</v>
      </c>
      <c r="L699">
        <v>8.7578666038382379E-6</v>
      </c>
      <c r="M699">
        <v>1.0108860319377299E-5</v>
      </c>
      <c r="N699">
        <v>1.7862549939792418E-5</v>
      </c>
      <c r="O699">
        <v>1.9331944194490803E-5</v>
      </c>
      <c r="P699">
        <v>1.938948799639917E-5</v>
      </c>
      <c r="Q699">
        <v>6.0584762705602202E-6</v>
      </c>
      <c r="R699">
        <v>-1.3182252613639368E-6</v>
      </c>
      <c r="S699">
        <v>-9.1407102958540607E-7</v>
      </c>
      <c r="T699">
        <v>-8.3346334152167864E-7</v>
      </c>
      <c r="U699">
        <v>-7.529297198547447E-7</v>
      </c>
      <c r="V699">
        <v>-1.3084827779380249E-5</v>
      </c>
      <c r="W699">
        <v>-7.5769394683788957E-7</v>
      </c>
      <c r="X699">
        <v>-7.2107934628418136E-7</v>
      </c>
      <c r="Y699">
        <v>8.4586447646750607E-6</v>
      </c>
      <c r="Z699">
        <v>8.4586447646750607E-6</v>
      </c>
      <c r="AA699">
        <v>3.7041161347173278E-6</v>
      </c>
      <c r="AB699">
        <v>3.7959996114628189E-6</v>
      </c>
      <c r="AC699">
        <v>-2.1247138683025413E-5</v>
      </c>
      <c r="AD699">
        <v>1.5502882115892569E-4</v>
      </c>
      <c r="AE699">
        <v>1.2012575096326251E-5</v>
      </c>
      <c r="AF699">
        <v>6.7955079475368055E-5</v>
      </c>
      <c r="AG699">
        <v>-1.4044980864488244E-5</v>
      </c>
      <c r="AH699">
        <v>3.1001064193802999E-6</v>
      </c>
      <c r="AI699">
        <v>-4.7553639403519196E-6</v>
      </c>
      <c r="AJ699">
        <v>5.5628309145783208E-5</v>
      </c>
      <c r="AK699">
        <v>-3.5019378584373321E-5</v>
      </c>
    </row>
    <row r="700" spans="1:37">
      <c r="A700" s="788">
        <v>44845</v>
      </c>
      <c r="B700">
        <v>2.998525723738151E-5</v>
      </c>
      <c r="C700">
        <v>3.0684100630989862E-5</v>
      </c>
      <c r="D700">
        <v>3.094413538209994E-5</v>
      </c>
      <c r="E700">
        <v>2.1922707073855461E-5</v>
      </c>
      <c r="F700">
        <v>2.1997722128801908E-5</v>
      </c>
      <c r="G700">
        <v>3.3966271774303894E-5</v>
      </c>
      <c r="H700">
        <v>3.0171511337763943E-5</v>
      </c>
      <c r="I700">
        <v>3.1805458024835783E-5</v>
      </c>
      <c r="J700">
        <v>7.1874924680173536E-6</v>
      </c>
      <c r="K700">
        <v>1.1960587326410633E-5</v>
      </c>
      <c r="L700">
        <v>1.3607833788165635E-5</v>
      </c>
      <c r="M700">
        <v>9.4269752831507964E-6</v>
      </c>
      <c r="N700">
        <v>1.3278882096000188E-5</v>
      </c>
      <c r="O700">
        <v>1.9689777568515866E-5</v>
      </c>
      <c r="P700">
        <v>1.938948799639917E-5</v>
      </c>
      <c r="Q700">
        <v>2.8079863774806313E-5</v>
      </c>
      <c r="R700">
        <v>-1.3182252613639368E-6</v>
      </c>
      <c r="S700">
        <v>-9.1407102958540607E-7</v>
      </c>
      <c r="T700">
        <v>-8.3346334152167864E-7</v>
      </c>
      <c r="U700">
        <v>-7.529297198547447E-7</v>
      </c>
      <c r="V700">
        <v>-1.7893316072312928E-5</v>
      </c>
      <c r="W700">
        <v>-7.5769394683788957E-7</v>
      </c>
      <c r="X700">
        <v>-7.2107934628418136E-7</v>
      </c>
      <c r="Y700">
        <v>8.4586447646750607E-6</v>
      </c>
      <c r="Z700">
        <v>8.4586447646750607E-6</v>
      </c>
      <c r="AA700">
        <v>3.7041161347173278E-6</v>
      </c>
      <c r="AB700">
        <v>3.7959996114628189E-6</v>
      </c>
      <c r="AC700">
        <v>-5.1518797287153362E-5</v>
      </c>
      <c r="AD700">
        <v>-2.1370397416298204E-5</v>
      </c>
      <c r="AE700">
        <v>0</v>
      </c>
      <c r="AF700">
        <v>-4.6185940754908672E-5</v>
      </c>
      <c r="AG700">
        <v>1.3958500824717834E-5</v>
      </c>
      <c r="AH700">
        <v>1.7264483129775243E-6</v>
      </c>
      <c r="AI700">
        <v>-1.0149688357529386E-4</v>
      </c>
      <c r="AJ700">
        <v>-4.9029329994468849E-4</v>
      </c>
      <c r="AK700">
        <v>-3.4732058947915538E-5</v>
      </c>
    </row>
    <row r="701" spans="1:37">
      <c r="A701" s="788">
        <v>44847</v>
      </c>
      <c r="B701">
        <v>2.998525723738151E-5</v>
      </c>
      <c r="C701">
        <v>3.0684100630989862E-5</v>
      </c>
      <c r="D701">
        <v>3.094413538209994E-5</v>
      </c>
      <c r="E701">
        <v>2.1922707073855461E-5</v>
      </c>
      <c r="F701">
        <v>2.1997722128801908E-5</v>
      </c>
      <c r="G701">
        <v>3.7217151509580048E-5</v>
      </c>
      <c r="H701">
        <v>3.3140106779831055E-5</v>
      </c>
      <c r="I701">
        <v>3.0248763748005556E-5</v>
      </c>
      <c r="J701">
        <v>1.124982047977028E-5</v>
      </c>
      <c r="K701">
        <v>1.4072134560535688E-5</v>
      </c>
      <c r="L701">
        <v>-2.4112426680176215E-7</v>
      </c>
      <c r="M701">
        <v>1.3732905834427812E-5</v>
      </c>
      <c r="N701">
        <v>1.429356353380058E-5</v>
      </c>
      <c r="O701">
        <v>1.9698558307105429E-5</v>
      </c>
      <c r="P701">
        <v>1.938948799639917E-5</v>
      </c>
      <c r="Q701">
        <v>1.5655934754903457E-5</v>
      </c>
      <c r="R701">
        <v>-1.3182252613639368E-6</v>
      </c>
      <c r="S701">
        <v>-9.1407102958540607E-7</v>
      </c>
      <c r="T701">
        <v>-8.3346334152167864E-7</v>
      </c>
      <c r="U701">
        <v>-7.529297198547447E-7</v>
      </c>
      <c r="V701">
        <v>1.3063665711495532E-5</v>
      </c>
      <c r="W701">
        <v>-7.5769394683788957E-7</v>
      </c>
      <c r="X701">
        <v>-7.2107934628418136E-7</v>
      </c>
      <c r="Y701">
        <v>8.4586447646750607E-6</v>
      </c>
      <c r="Z701">
        <v>8.4586447646750607E-6</v>
      </c>
      <c r="AA701">
        <v>3.7041161347173278E-6</v>
      </c>
      <c r="AB701">
        <v>3.7959996114628189E-6</v>
      </c>
      <c r="AC701">
        <v>-8.8715135685202288E-6</v>
      </c>
      <c r="AD701">
        <v>-2.7289750156949679E-4</v>
      </c>
      <c r="AE701">
        <v>-4.4469651074352526E-6</v>
      </c>
      <c r="AF701">
        <v>1.6925684845037205E-5</v>
      </c>
      <c r="AG701">
        <v>2.235051398187915E-5</v>
      </c>
      <c r="AH701">
        <v>3.0390557090576031E-5</v>
      </c>
      <c r="AI701">
        <v>-4.6831420869037909E-5</v>
      </c>
      <c r="AJ701">
        <v>6.8724042325890583E-5</v>
      </c>
      <c r="AK701">
        <v>1.1849686421400163E-4</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380C-7CED-4779-A9FF-CB0080E96F5F}">
  <sheetPr>
    <tabColor theme="8"/>
  </sheetPr>
  <dimension ref="A1:T701"/>
  <sheetViews>
    <sheetView workbookViewId="0">
      <selection activeCell="D46" sqref="D46"/>
    </sheetView>
  </sheetViews>
  <sheetFormatPr defaultRowHeight="18.75"/>
  <cols>
    <col min="2" max="2" width="10.69921875" bestFit="1" customWidth="1"/>
  </cols>
  <sheetData>
    <row r="1" spans="1:20">
      <c r="B1" s="798"/>
    </row>
    <row r="2" spans="1:20">
      <c r="A2" t="s">
        <v>2655</v>
      </c>
      <c r="B2" t="s">
        <v>2182</v>
      </c>
      <c r="C2" t="s">
        <v>2176</v>
      </c>
      <c r="D2" t="s">
        <v>2189</v>
      </c>
      <c r="E2" t="s">
        <v>1763</v>
      </c>
      <c r="F2" t="s">
        <v>2207</v>
      </c>
      <c r="G2" t="s">
        <v>2227</v>
      </c>
      <c r="H2" t="s">
        <v>2184</v>
      </c>
      <c r="I2" t="s">
        <v>2216</v>
      </c>
      <c r="J2" t="s">
        <v>2177</v>
      </c>
      <c r="K2" t="s">
        <v>1771</v>
      </c>
      <c r="L2" t="s">
        <v>2214</v>
      </c>
      <c r="M2" t="s">
        <v>2172</v>
      </c>
      <c r="N2" t="s">
        <v>2181</v>
      </c>
      <c r="O2" t="s">
        <v>2284</v>
      </c>
      <c r="P2" t="s">
        <v>2282</v>
      </c>
      <c r="Q2" t="s">
        <v>2190</v>
      </c>
      <c r="R2" t="s">
        <v>2208</v>
      </c>
      <c r="S2" t="s">
        <v>2186</v>
      </c>
      <c r="T2" t="s">
        <v>2174</v>
      </c>
    </row>
    <row r="3" spans="1:20">
      <c r="A3" s="788">
        <v>43832</v>
      </c>
      <c r="B3" s="792">
        <v>1.7663175281157351E-4</v>
      </c>
      <c r="C3">
        <v>2.2851854088619117E-3</v>
      </c>
      <c r="D3">
        <v>6.2869040118096464E-5</v>
      </c>
      <c r="E3">
        <v>1.0660984485070468E-2</v>
      </c>
      <c r="F3">
        <v>2.670356216692249E-2</v>
      </c>
      <c r="G3">
        <v>1.2295305435972015E-3</v>
      </c>
      <c r="H3">
        <v>-5.7662799176805279E-4</v>
      </c>
      <c r="I3">
        <v>5.0145823151050983E-3</v>
      </c>
      <c r="J3">
        <v>3.1964974824150172E-3</v>
      </c>
      <c r="K3">
        <v>6.079818333818432E-3</v>
      </c>
      <c r="L3">
        <v>2.4787387030111852E-4</v>
      </c>
      <c r="M3">
        <v>2.1079277584368228E-4</v>
      </c>
      <c r="N3">
        <v>1.8332765340451918E-3</v>
      </c>
      <c r="O3">
        <v>3.6760128247026458E-4</v>
      </c>
      <c r="P3">
        <v>1.8734132713698504E-2</v>
      </c>
      <c r="Q3">
        <v>2.5590778696260585E-4</v>
      </c>
    </row>
    <row r="4" spans="1:20">
      <c r="A4" s="788">
        <v>43833</v>
      </c>
      <c r="B4">
        <v>1.8732263893683765E-4</v>
      </c>
      <c r="C4">
        <v>-1.7307821893917108E-3</v>
      </c>
      <c r="D4">
        <v>1.734525781569296E-4</v>
      </c>
      <c r="E4">
        <v>-5.7420888891162036E-3</v>
      </c>
      <c r="F4">
        <v>-2.4417896762002345E-3</v>
      </c>
      <c r="G4">
        <v>8.0374309263353538E-4</v>
      </c>
      <c r="H4">
        <v>2.0985030167897101E-4</v>
      </c>
      <c r="I4">
        <v>-1.271026446922674E-3</v>
      </c>
      <c r="J4">
        <v>8.0881277309341471E-4</v>
      </c>
      <c r="K4">
        <v>-3.9386943659420748E-3</v>
      </c>
      <c r="L4">
        <v>2.9903335007874787E-4</v>
      </c>
      <c r="M4">
        <v>1.838245533900551E-4</v>
      </c>
      <c r="N4">
        <v>8.1723347786111233E-4</v>
      </c>
      <c r="O4">
        <v>3.1709639662391709E-4</v>
      </c>
      <c r="P4">
        <v>-3.4584354637847703E-3</v>
      </c>
      <c r="Q4">
        <v>1.5376482343798514E-4</v>
      </c>
    </row>
    <row r="5" spans="1:20">
      <c r="A5" s="788">
        <v>43836</v>
      </c>
      <c r="B5">
        <v>1.8593731775196076E-4</v>
      </c>
      <c r="C5">
        <v>-1.4357059903743474E-3</v>
      </c>
      <c r="D5">
        <v>1.3993085121999371E-4</v>
      </c>
      <c r="E5">
        <v>1.5107756753967028E-3</v>
      </c>
      <c r="F5">
        <v>-6.6445729098419948E-3</v>
      </c>
      <c r="G5">
        <v>1.3688083876717272E-4</v>
      </c>
      <c r="H5">
        <v>2.1787181908674569E-3</v>
      </c>
      <c r="I5">
        <v>-2.3216434679815823E-3</v>
      </c>
      <c r="J5">
        <v>-6.9976906208690792E-4</v>
      </c>
      <c r="K5">
        <v>1.5587919161481611E-3</v>
      </c>
      <c r="L5">
        <v>3.9263378605514099E-4</v>
      </c>
      <c r="M5">
        <v>6.5904770391478351E-5</v>
      </c>
      <c r="N5">
        <v>1.082096106002961E-3</v>
      </c>
      <c r="O5">
        <v>4.2207792207782369E-4</v>
      </c>
      <c r="P5">
        <v>-5.5993726042591341E-3</v>
      </c>
      <c r="Q5">
        <v>9.9018899789782289E-4</v>
      </c>
    </row>
    <row r="6" spans="1:20">
      <c r="A6" s="788">
        <v>43837</v>
      </c>
      <c r="B6">
        <v>1.4127136400410301E-4</v>
      </c>
      <c r="C6">
        <v>-9.7169832567745029E-4</v>
      </c>
      <c r="D6">
        <v>1.5596666533634895E-4</v>
      </c>
      <c r="E6">
        <v>-2.4024629169558942E-3</v>
      </c>
      <c r="F6">
        <v>1.0582332560882257E-4</v>
      </c>
      <c r="G6">
        <v>1.1331468641275766E-3</v>
      </c>
      <c r="H6">
        <v>2.0170964202659292E-4</v>
      </c>
      <c r="I6">
        <v>2.0696714263168658E-4</v>
      </c>
      <c r="J6">
        <v>7.454826753003907E-4</v>
      </c>
      <c r="K6">
        <v>5.0475786686599022E-5</v>
      </c>
      <c r="L6">
        <v>3.0305611941616739E-4</v>
      </c>
      <c r="M6">
        <v>2.7752433442884694E-4</v>
      </c>
      <c r="N6">
        <v>-2.3442298661113803E-4</v>
      </c>
      <c r="O6">
        <v>1.54592965757816E-4</v>
      </c>
      <c r="P6">
        <v>-3.540483527655347E-4</v>
      </c>
      <c r="Q6">
        <v>3.7874015873606837E-4</v>
      </c>
    </row>
    <row r="7" spans="1:20">
      <c r="A7" s="788">
        <v>43838</v>
      </c>
      <c r="B7">
        <v>2.1989408571210234E-4</v>
      </c>
      <c r="C7">
        <v>-7.7294667973248909E-4</v>
      </c>
      <c r="D7">
        <v>2.4492121013097723E-4</v>
      </c>
      <c r="E7">
        <v>5.5320764585327087E-3</v>
      </c>
      <c r="F7">
        <v>-2.9678847887123494E-3</v>
      </c>
      <c r="G7">
        <v>1.3949444932890298E-3</v>
      </c>
      <c r="H7">
        <v>3.5292068604109161E-4</v>
      </c>
      <c r="I7">
        <v>-6.4923245308479149E-4</v>
      </c>
      <c r="J7">
        <v>5.7775999994347238E-4</v>
      </c>
      <c r="K7">
        <v>-1.273008439946488E-3</v>
      </c>
      <c r="L7">
        <v>4.2161309896493471E-4</v>
      </c>
      <c r="M7">
        <v>1.6145764706099186E-4</v>
      </c>
      <c r="N7">
        <v>2.2974059576510442E-3</v>
      </c>
      <c r="O7">
        <v>-5.91656592798806E-5</v>
      </c>
      <c r="P7">
        <v>-9.1234186753130775E-4</v>
      </c>
      <c r="Q7">
        <v>1.6977076164903515E-4</v>
      </c>
    </row>
    <row r="8" spans="1:20">
      <c r="A8" s="788">
        <v>43839</v>
      </c>
      <c r="B8">
        <v>2.0701868166739246E-4</v>
      </c>
      <c r="C8">
        <v>2.0298380528482873E-4</v>
      </c>
      <c r="D8">
        <v>2.4165144690524443E-4</v>
      </c>
      <c r="E8">
        <v>7.1616654421828851E-3</v>
      </c>
      <c r="F8">
        <v>7.5208888649558325E-4</v>
      </c>
      <c r="G8">
        <v>1.9944383598358151E-4</v>
      </c>
      <c r="H8">
        <v>-4.5817685321081214E-5</v>
      </c>
      <c r="I8">
        <v>1.5265391168974851E-3</v>
      </c>
      <c r="J8">
        <v>9.7155120932290728E-4</v>
      </c>
      <c r="K8">
        <v>1.2323123956514692E-3</v>
      </c>
      <c r="L8">
        <v>2.7954813429009739E-4</v>
      </c>
      <c r="M8">
        <v>2.6163049609606581E-4</v>
      </c>
      <c r="N8">
        <v>-1.9514618930560612E-4</v>
      </c>
      <c r="O8">
        <v>3.531689603055721E-4</v>
      </c>
      <c r="P8">
        <v>-1.0078926145051792E-4</v>
      </c>
      <c r="Q8">
        <v>2.1785541811514264E-4</v>
      </c>
    </row>
    <row r="9" spans="1:20">
      <c r="A9" s="788">
        <v>43840</v>
      </c>
      <c r="B9">
        <v>2.1710179972900256E-4</v>
      </c>
      <c r="C9">
        <v>1.5187210810527763E-3</v>
      </c>
      <c r="D9">
        <v>2.2371426187595134E-4</v>
      </c>
      <c r="E9">
        <v>-3.2738393733711124E-3</v>
      </c>
      <c r="F9">
        <v>-1.8931580854261165E-3</v>
      </c>
      <c r="G9">
        <v>1.3358525017785894E-3</v>
      </c>
      <c r="H9">
        <v>-1.7309696433764898E-5</v>
      </c>
      <c r="I9">
        <v>-4.7331739811684592E-4</v>
      </c>
      <c r="J9">
        <v>4.4062475655470834E-5</v>
      </c>
      <c r="K9">
        <v>4.6405904605562043E-4</v>
      </c>
      <c r="L9">
        <v>2.8041853414739748E-4</v>
      </c>
      <c r="M9">
        <v>1.8272243441930236E-4</v>
      </c>
      <c r="N9">
        <v>-1.9234521743611843E-3</v>
      </c>
      <c r="O9">
        <v>2.9710108400626822E-4</v>
      </c>
      <c r="P9">
        <v>1.1669137785002004E-3</v>
      </c>
      <c r="Q9">
        <v>2.3961864185229054E-4</v>
      </c>
    </row>
    <row r="10" spans="1:20">
      <c r="A10" s="788">
        <v>43843</v>
      </c>
      <c r="B10">
        <v>1.9547183885215702E-4</v>
      </c>
      <c r="C10">
        <v>2.0088497309274089E-3</v>
      </c>
      <c r="D10">
        <v>2.3970571654574613E-4</v>
      </c>
      <c r="E10">
        <v>7.7831919448683173E-3</v>
      </c>
      <c r="F10">
        <v>1.5010912371277607E-2</v>
      </c>
      <c r="G10">
        <v>6.0869566049046586E-3</v>
      </c>
      <c r="H10">
        <v>5.233728221860634E-4</v>
      </c>
      <c r="I10">
        <v>3.8760470957501791E-3</v>
      </c>
      <c r="J10">
        <v>5.0784171764162167E-4</v>
      </c>
      <c r="K10">
        <v>4.2526288482380714E-4</v>
      </c>
      <c r="L10">
        <v>6.5481612692463997E-4</v>
      </c>
      <c r="M10">
        <v>1.5950516305229812E-4</v>
      </c>
      <c r="N10">
        <v>4.2621323246283538E-5</v>
      </c>
      <c r="O10">
        <v>4.8760983600870667E-4</v>
      </c>
      <c r="P10">
        <v>7.2308170590200671E-3</v>
      </c>
      <c r="Q10">
        <v>2.140717634266931E-4</v>
      </c>
    </row>
    <row r="11" spans="1:20">
      <c r="A11" s="788">
        <v>43844</v>
      </c>
      <c r="B11">
        <v>1.574939549893184E-4</v>
      </c>
      <c r="C11">
        <v>-6.3444207361917915E-4</v>
      </c>
      <c r="D11">
        <v>2.3231677560819897E-4</v>
      </c>
      <c r="E11">
        <v>-1.3036339182200818E-3</v>
      </c>
      <c r="F11">
        <v>4.8994678503819777E-3</v>
      </c>
      <c r="G11">
        <v>1.1583704792741401E-3</v>
      </c>
      <c r="H11">
        <v>1.8827494859330329E-4</v>
      </c>
      <c r="I11">
        <v>7.5863754600535849E-4</v>
      </c>
      <c r="J11">
        <v>1.7813439691973798E-3</v>
      </c>
      <c r="K11">
        <v>1.1028402936310577E-3</v>
      </c>
      <c r="L11">
        <v>1.8332502139295492E-4</v>
      </c>
      <c r="M11">
        <v>1.6875180225994768E-4</v>
      </c>
      <c r="N11">
        <v>-1.2539272115530409E-5</v>
      </c>
      <c r="O11">
        <v>6.2120059315384779E-4</v>
      </c>
      <c r="P11">
        <v>1.2596401006161884E-3</v>
      </c>
      <c r="Q11">
        <v>2.4617961196793381E-4</v>
      </c>
    </row>
    <row r="12" spans="1:20">
      <c r="A12" s="788">
        <v>43845</v>
      </c>
      <c r="B12">
        <v>2.5982887225883822E-4</v>
      </c>
      <c r="C12">
        <v>-4.7979639251050088E-4</v>
      </c>
      <c r="D12">
        <v>3.577855229257576E-4</v>
      </c>
      <c r="E12">
        <v>3.6019940233389391E-4</v>
      </c>
      <c r="F12">
        <v>-7.6801563074996304E-3</v>
      </c>
      <c r="G12">
        <v>3.571269563196422E-3</v>
      </c>
      <c r="H12">
        <v>6.4306685911175165E-4</v>
      </c>
      <c r="I12">
        <v>1.1090719132846871E-3</v>
      </c>
      <c r="J12">
        <v>-1.9743253304110864E-3</v>
      </c>
      <c r="K12">
        <v>-2.6370157456605536E-3</v>
      </c>
      <c r="L12">
        <v>3.1636719162819738E-4</v>
      </c>
      <c r="M12">
        <v>1.5296345842030767E-4</v>
      </c>
      <c r="N12">
        <v>1.4364018794656985E-3</v>
      </c>
      <c r="O12">
        <v>1.2879897573792043E-4</v>
      </c>
      <c r="P12">
        <v>-4.0573425141107178E-3</v>
      </c>
      <c r="Q12">
        <v>2.4910469602645868E-4</v>
      </c>
    </row>
    <row r="13" spans="1:20">
      <c r="A13" s="788">
        <v>43846</v>
      </c>
      <c r="B13">
        <v>2.6454100990958018E-4</v>
      </c>
      <c r="C13">
        <v>-1.0430160700913849E-4</v>
      </c>
      <c r="D13">
        <v>1.9279619976231288E-4</v>
      </c>
      <c r="E13">
        <v>9.6605097280755281E-3</v>
      </c>
      <c r="F13">
        <v>1.984722761328106E-3</v>
      </c>
      <c r="G13">
        <v>7.5930986311512072E-4</v>
      </c>
      <c r="H13">
        <v>-7.6772699424743074E-5</v>
      </c>
      <c r="I13">
        <v>6.8474140404983785E-4</v>
      </c>
      <c r="J13">
        <v>-1.305019329508772E-3</v>
      </c>
      <c r="K13">
        <v>-1.826332711681089E-3</v>
      </c>
      <c r="L13">
        <v>3.1506165185657409E-4</v>
      </c>
      <c r="M13">
        <v>2.0021244765278112E-4</v>
      </c>
      <c r="N13">
        <v>-1.2648555178478293E-3</v>
      </c>
      <c r="O13">
        <v>6.2160776472452994E-4</v>
      </c>
      <c r="P13">
        <v>9.8747714728397717E-4</v>
      </c>
      <c r="Q13">
        <v>1.0182591152050335E-3</v>
      </c>
    </row>
    <row r="14" spans="1:20">
      <c r="A14" s="788">
        <v>43847</v>
      </c>
      <c r="B14">
        <v>1.2977827178728418E-4</v>
      </c>
      <c r="C14">
        <v>1.0327866977843936E-3</v>
      </c>
      <c r="D14">
        <v>2.3534001137348604E-4</v>
      </c>
      <c r="E14">
        <v>3.4290605773747984E-3</v>
      </c>
      <c r="F14">
        <v>1.0862347509181802E-2</v>
      </c>
      <c r="G14">
        <v>1.6482587823758443E-3</v>
      </c>
      <c r="H14">
        <v>5.1761992460441775E-4</v>
      </c>
      <c r="I14">
        <v>8.6976850731357302E-4</v>
      </c>
      <c r="J14">
        <v>1.9735828865119487E-3</v>
      </c>
      <c r="K14">
        <v>3.7018951048595206E-3</v>
      </c>
      <c r="L14">
        <v>2.8070304707861204E-4</v>
      </c>
      <c r="M14">
        <v>2.0017237065239613E-4</v>
      </c>
      <c r="N14">
        <v>2.8677882907588437E-3</v>
      </c>
      <c r="O14">
        <v>2.547880825078952E-4</v>
      </c>
      <c r="P14">
        <v>7.6160754744167836E-3</v>
      </c>
      <c r="Q14">
        <v>-3.4798698820881491E-4</v>
      </c>
    </row>
    <row r="15" spans="1:20">
      <c r="A15" s="788">
        <v>43850</v>
      </c>
      <c r="B15">
        <v>2.158969963474977E-4</v>
      </c>
      <c r="C15">
        <v>1.0121287755626707E-3</v>
      </c>
      <c r="D15">
        <v>2.6732729466605321E-4</v>
      </c>
      <c r="E15">
        <v>-7.7361204856307708E-4</v>
      </c>
      <c r="F15">
        <v>9.7136136079987168E-3</v>
      </c>
      <c r="G15">
        <v>3.3395777685336636E-3</v>
      </c>
      <c r="H15">
        <v>3.5218568571004916E-4</v>
      </c>
      <c r="I15">
        <v>9.1961191553457944E-4</v>
      </c>
      <c r="J15">
        <v>3.3250826912945008E-4</v>
      </c>
      <c r="K15">
        <v>-2.4735972278977503E-4</v>
      </c>
      <c r="L15">
        <v>2.0110976100884415E-4</v>
      </c>
      <c r="M15">
        <v>1.9549961733966725E-4</v>
      </c>
      <c r="N15">
        <v>-4.0266512302072899E-3</v>
      </c>
      <c r="O15">
        <v>4.4608046035810034E-4</v>
      </c>
      <c r="P15">
        <v>5.3514423723324267E-3</v>
      </c>
      <c r="Q15">
        <v>2.2232784009901252E-4</v>
      </c>
    </row>
    <row r="16" spans="1:20">
      <c r="A16" s="788">
        <v>43851</v>
      </c>
      <c r="B16">
        <v>1.8328435271763865E-4</v>
      </c>
      <c r="C16">
        <v>-4.8237746015523664E-3</v>
      </c>
      <c r="D16">
        <v>8.8322566827558902E-5</v>
      </c>
      <c r="E16">
        <v>-1.5220031374454379E-3</v>
      </c>
      <c r="F16">
        <v>-1.1007682766247195E-2</v>
      </c>
      <c r="G16">
        <v>2.2396607190533491E-3</v>
      </c>
      <c r="H16">
        <v>-1.4885148127541381E-4</v>
      </c>
      <c r="I16">
        <v>-1.4989480911331565E-4</v>
      </c>
      <c r="J16">
        <v>-2.3023186084740743E-3</v>
      </c>
      <c r="K16">
        <v>-4.9738061853137339E-3</v>
      </c>
      <c r="L16">
        <v>6.9165438411578073E-4</v>
      </c>
      <c r="M16">
        <v>1.6118618208316171E-4</v>
      </c>
      <c r="N16">
        <v>1.9396838793817039E-3</v>
      </c>
      <c r="O16">
        <v>2.1809845266318462E-4</v>
      </c>
      <c r="P16">
        <v>-5.4213017130293473E-3</v>
      </c>
      <c r="Q16">
        <v>2.1671151998692295E-4</v>
      </c>
    </row>
    <row r="17" spans="1:17">
      <c r="A17" s="788">
        <v>43852</v>
      </c>
      <c r="B17">
        <v>2.1035468057806206E-4</v>
      </c>
      <c r="C17">
        <v>-1.0473742856675905E-4</v>
      </c>
      <c r="D17">
        <v>2.3611616366148169E-4</v>
      </c>
      <c r="E17">
        <v>2.0749511342044169E-3</v>
      </c>
      <c r="F17">
        <v>7.5868182406622076E-3</v>
      </c>
      <c r="G17">
        <v>3.2642129521354146E-3</v>
      </c>
      <c r="H17">
        <v>9.0086336549943802E-4</v>
      </c>
      <c r="I17">
        <v>4.2682331748711277E-4</v>
      </c>
      <c r="J17">
        <v>1.4453900824329402E-3</v>
      </c>
      <c r="K17">
        <v>4.5344081845910544E-3</v>
      </c>
      <c r="L17">
        <v>3.1158390548768899E-4</v>
      </c>
      <c r="M17">
        <v>2.6119067753027636E-4</v>
      </c>
      <c r="N17">
        <v>6.2508655324915452E-3</v>
      </c>
      <c r="O17">
        <v>4.0279384004415775E-5</v>
      </c>
      <c r="P17">
        <v>5.5390411905671399E-3</v>
      </c>
      <c r="Q17">
        <v>1.7820163639381548E-4</v>
      </c>
    </row>
    <row r="18" spans="1:17">
      <c r="A18" s="788">
        <v>43853</v>
      </c>
      <c r="B18">
        <v>2.2388675514628531E-4</v>
      </c>
      <c r="C18">
        <v>4.3876310876056479E-4</v>
      </c>
      <c r="D18">
        <v>1.5051139563393434E-4</v>
      </c>
      <c r="E18">
        <v>2.0206253877264047E-4</v>
      </c>
      <c r="F18">
        <v>1.4219025031537935E-2</v>
      </c>
      <c r="G18">
        <v>-1.3194432079666196E-4</v>
      </c>
      <c r="H18">
        <v>3.7870231003322985E-4</v>
      </c>
      <c r="I18">
        <v>3.3085262425469608E-4</v>
      </c>
      <c r="J18">
        <v>8.8671675921991877E-4</v>
      </c>
      <c r="K18">
        <v>4.8337459357639112E-4</v>
      </c>
      <c r="L18">
        <v>2.6627656319311299E-4</v>
      </c>
      <c r="M18">
        <v>1.8982307563386591E-4</v>
      </c>
      <c r="N18">
        <v>1.7251943210561116E-3</v>
      </c>
      <c r="O18">
        <v>1.5317168008621707E-4</v>
      </c>
      <c r="P18">
        <v>5.9575922531480696E-3</v>
      </c>
      <c r="Q18">
        <v>1.9536084569193868E-4</v>
      </c>
    </row>
    <row r="19" spans="1:17">
      <c r="A19" s="788">
        <v>43854</v>
      </c>
      <c r="B19">
        <v>1.5054367360489707E-4</v>
      </c>
      <c r="C19">
        <v>-1.6787383293579428E-3</v>
      </c>
      <c r="D19">
        <v>1.6100923516026988E-4</v>
      </c>
      <c r="E19">
        <v>-9.5917243901346705E-3</v>
      </c>
      <c r="F19">
        <v>-8.4736446355484496E-3</v>
      </c>
      <c r="G19">
        <v>1.6152458803242453E-4</v>
      </c>
      <c r="H19">
        <v>3.8667817567050733E-4</v>
      </c>
      <c r="I19">
        <v>-4.7525976265205827E-4</v>
      </c>
      <c r="J19">
        <v>-4.5330600531456877E-4</v>
      </c>
      <c r="K19">
        <v>-5.3866127353991988E-3</v>
      </c>
      <c r="L19">
        <v>3.5694589734758253E-4</v>
      </c>
      <c r="M19">
        <v>2.1200602134130442E-4</v>
      </c>
      <c r="N19">
        <v>1.0089802192667641E-3</v>
      </c>
      <c r="O19">
        <v>6.0504196474076011E-5</v>
      </c>
      <c r="P19">
        <v>-8.2569856996118629E-3</v>
      </c>
      <c r="Q19">
        <v>2.0366811237915172E-4</v>
      </c>
    </row>
    <row r="20" spans="1:17">
      <c r="A20" s="788">
        <v>43857</v>
      </c>
      <c r="B20">
        <v>1.9762597261907544E-4</v>
      </c>
      <c r="C20">
        <v>-2.3140368087568586E-3</v>
      </c>
      <c r="D20">
        <v>2.6662861606485677E-4</v>
      </c>
      <c r="E20">
        <v>-1.6379142483416653E-2</v>
      </c>
      <c r="F20">
        <v>-3.6199437971708881E-2</v>
      </c>
      <c r="G20">
        <v>1.4047351337165281E-4</v>
      </c>
      <c r="H20">
        <v>5.8334385888647589E-5</v>
      </c>
      <c r="I20">
        <v>-1.3870783076235238E-3</v>
      </c>
      <c r="J20">
        <v>-1.4872292159012757E-3</v>
      </c>
      <c r="K20">
        <v>-1.3625773819908371E-2</v>
      </c>
      <c r="L20">
        <v>5.6649451647050597E-4</v>
      </c>
      <c r="M20">
        <v>2.0455633027793851E-4</v>
      </c>
      <c r="N20">
        <v>1.6376981937127333E-3</v>
      </c>
      <c r="O20">
        <v>2.3483888029662836E-4</v>
      </c>
      <c r="P20">
        <v>-2.0440606177756449E-2</v>
      </c>
      <c r="Q20">
        <v>2.3114106905963716E-4</v>
      </c>
    </row>
    <row r="21" spans="1:17">
      <c r="A21" s="788">
        <v>43858</v>
      </c>
      <c r="B21">
        <v>2.1656658070257073E-4</v>
      </c>
      <c r="C21">
        <v>2.658389949206974E-3</v>
      </c>
      <c r="D21">
        <v>1.8014352043427273E-4</v>
      </c>
      <c r="E21">
        <v>1.3067467565234026E-2</v>
      </c>
      <c r="F21">
        <v>2.4533387736136891E-2</v>
      </c>
      <c r="G21">
        <v>3.4856356676615796E-3</v>
      </c>
      <c r="H21">
        <v>6.5939372297929566E-6</v>
      </c>
      <c r="I21">
        <v>2.1152897664471482E-3</v>
      </c>
      <c r="J21">
        <v>1.00889310794261E-3</v>
      </c>
      <c r="K21">
        <v>7.2302433269844091E-3</v>
      </c>
      <c r="L21">
        <v>2.8167038349669049E-4</v>
      </c>
      <c r="M21">
        <v>1.9526044597117931E-4</v>
      </c>
      <c r="N21">
        <v>1.7386784878585804E-3</v>
      </c>
      <c r="O21">
        <v>3.077544541429944E-5</v>
      </c>
      <c r="P21">
        <v>9.3875900354551955E-3</v>
      </c>
      <c r="Q21">
        <v>2.487643215756119E-4</v>
      </c>
    </row>
    <row r="22" spans="1:17">
      <c r="A22" s="788">
        <v>43859</v>
      </c>
      <c r="B22">
        <v>2.0565904364855392E-4</v>
      </c>
      <c r="C22">
        <v>9.3324343034906221E-4</v>
      </c>
      <c r="D22">
        <v>2.2125319822863254E-4</v>
      </c>
      <c r="E22">
        <v>-2.7444432556017473E-3</v>
      </c>
      <c r="F22">
        <v>-5.4121290551218948E-3</v>
      </c>
      <c r="G22">
        <v>-1.5183522276032146E-3</v>
      </c>
      <c r="H22">
        <v>4.1642975144573491E-4</v>
      </c>
      <c r="I22">
        <v>6.6954374704941699E-5</v>
      </c>
      <c r="J22">
        <v>-9.2454722202450768E-4</v>
      </c>
      <c r="K22">
        <v>-3.9530455004144205E-3</v>
      </c>
      <c r="L22">
        <v>2.7446761179206192E-4</v>
      </c>
      <c r="M22">
        <v>1.8411963520259533E-4</v>
      </c>
      <c r="N22">
        <v>-4.0222810762858829E-3</v>
      </c>
      <c r="O22">
        <v>2.5626060232264436E-4</v>
      </c>
      <c r="P22">
        <v>-2.3645020622883317E-3</v>
      </c>
      <c r="Q22">
        <v>1.9300501763419575E-4</v>
      </c>
    </row>
    <row r="23" spans="1:17">
      <c r="A23" s="788">
        <v>43860</v>
      </c>
      <c r="B23">
        <v>1.886020720107684E-4</v>
      </c>
      <c r="C23">
        <v>1.5828810288269768E-3</v>
      </c>
      <c r="D23">
        <v>2.6690761477388136E-4</v>
      </c>
      <c r="E23">
        <v>5.5601781357632607E-3</v>
      </c>
      <c r="F23">
        <v>-4.7159327439373344E-3</v>
      </c>
      <c r="G23">
        <v>1.0395112752183966E-3</v>
      </c>
      <c r="H23">
        <v>-5.4300927526773624E-4</v>
      </c>
      <c r="I23">
        <v>7.8225663420572467E-4</v>
      </c>
      <c r="J23">
        <v>-3.5399125804691511E-4</v>
      </c>
      <c r="K23">
        <v>-4.2708099275524658E-3</v>
      </c>
      <c r="L23">
        <v>3.1008560730860779E-4</v>
      </c>
      <c r="M23">
        <v>1.8223563344932359E-4</v>
      </c>
      <c r="N23">
        <v>-5.0447345207271788E-4</v>
      </c>
      <c r="O23">
        <v>3.9280645603545494E-4</v>
      </c>
      <c r="P23">
        <v>-2.4591396771281859E-3</v>
      </c>
      <c r="Q23">
        <v>2.0021399173186794E-4</v>
      </c>
    </row>
    <row r="24" spans="1:17">
      <c r="A24" s="788">
        <v>43861</v>
      </c>
      <c r="B24">
        <v>1.5939427187450228E-4</v>
      </c>
      <c r="C24">
        <v>2.8644606835628306E-3</v>
      </c>
      <c r="D24">
        <v>-6.8536745063685345E-6</v>
      </c>
      <c r="E24">
        <v>-1.892833497029045E-2</v>
      </c>
      <c r="F24">
        <v>-1.4685826549067693E-2</v>
      </c>
      <c r="G24">
        <v>2.9208717117723548E-3</v>
      </c>
      <c r="H24">
        <v>3.6524658456404957E-4</v>
      </c>
      <c r="I24">
        <v>-2.1624343200918883E-3</v>
      </c>
      <c r="J24">
        <v>7.6203425396936808E-5</v>
      </c>
      <c r="K24">
        <v>-5.8422154948764016E-3</v>
      </c>
      <c r="L24">
        <v>2.9343498197875739E-4</v>
      </c>
      <c r="M24">
        <v>1.1931022044642248E-4</v>
      </c>
      <c r="N24">
        <v>-1.5813915366805764E-3</v>
      </c>
      <c r="O24">
        <v>2.2562995777808403E-4</v>
      </c>
      <c r="P24">
        <v>-2.8872039043239539E-3</v>
      </c>
      <c r="Q24">
        <v>1.8786773396972656E-4</v>
      </c>
    </row>
    <row r="25" spans="1:17">
      <c r="A25" s="788">
        <v>43864</v>
      </c>
      <c r="B25">
        <v>9.2693694717604913E-4</v>
      </c>
      <c r="C25">
        <v>-3.1913590756887933E-3</v>
      </c>
      <c r="D25">
        <v>1.6403240073992187E-4</v>
      </c>
      <c r="E25">
        <v>5.8152763265104657E-3</v>
      </c>
      <c r="F25">
        <v>6.5107228955212371E-3</v>
      </c>
      <c r="G25">
        <v>7.9841293894111764E-4</v>
      </c>
      <c r="H25">
        <v>3.1845987126710718E-4</v>
      </c>
      <c r="I25">
        <v>1.1391350219036589E-3</v>
      </c>
      <c r="J25">
        <v>4.6468200678773108E-4</v>
      </c>
      <c r="K25">
        <v>1.3492868362290356E-3</v>
      </c>
      <c r="L25">
        <v>5.1355351679549521E-4</v>
      </c>
      <c r="M25">
        <v>1.3224283854174068E-4</v>
      </c>
      <c r="N25">
        <v>4.0372080871655669E-3</v>
      </c>
      <c r="O25">
        <v>4.9737620515122316E-4</v>
      </c>
      <c r="P25">
        <v>4.4634911607908112E-3</v>
      </c>
      <c r="Q25">
        <v>1.4030379243945568E-4</v>
      </c>
    </row>
    <row r="26" spans="1:17">
      <c r="A26" s="788">
        <v>43865</v>
      </c>
      <c r="B26">
        <v>-6.7863473404261576E-5</v>
      </c>
      <c r="C26">
        <v>-3.5581728599571871E-3</v>
      </c>
      <c r="D26">
        <v>1.4573190537392477E-4</v>
      </c>
      <c r="E26">
        <v>1.6611692719537219E-2</v>
      </c>
      <c r="F26">
        <v>1.3113020471376968E-2</v>
      </c>
      <c r="G26">
        <v>1.5154887794621708E-4</v>
      </c>
      <c r="H26">
        <v>3.0061557756466684E-4</v>
      </c>
      <c r="I26">
        <v>1.1836578846886603E-3</v>
      </c>
      <c r="J26">
        <v>6.0665329949061153E-4</v>
      </c>
      <c r="K26">
        <v>6.8588652380165982E-3</v>
      </c>
      <c r="L26">
        <v>3.0708261233636236E-4</v>
      </c>
      <c r="M26">
        <v>2.9588890111398314E-5</v>
      </c>
      <c r="N26">
        <v>-6.5526778893876259E-3</v>
      </c>
      <c r="O26">
        <v>1.5598097148106227E-4</v>
      </c>
      <c r="P26">
        <v>4.2975278400156913E-3</v>
      </c>
      <c r="Q26">
        <v>1.7074183408061216E-4</v>
      </c>
    </row>
    <row r="27" spans="1:17">
      <c r="A27" s="788">
        <v>43866</v>
      </c>
      <c r="B27">
        <v>-1.2031653074884296E-4</v>
      </c>
      <c r="C27">
        <v>3.6044268657211553E-3</v>
      </c>
      <c r="D27">
        <v>-4.1566366871026439E-5</v>
      </c>
      <c r="E27">
        <v>1.0117634150737853E-2</v>
      </c>
      <c r="F27">
        <v>5.025308450879562E-3</v>
      </c>
      <c r="G27">
        <v>9.0427086570987747E-4</v>
      </c>
      <c r="H27">
        <v>2.0828983403697876E-4</v>
      </c>
      <c r="I27">
        <v>1.2767218289511106E-3</v>
      </c>
      <c r="J27">
        <v>1.9838626922810132E-3</v>
      </c>
      <c r="K27">
        <v>5.7387746510957349E-3</v>
      </c>
      <c r="L27">
        <v>3.353481353178811E-4</v>
      </c>
      <c r="M27">
        <v>-6.4723782012832132E-6</v>
      </c>
      <c r="N27">
        <v>2.0783461346129961E-3</v>
      </c>
      <c r="O27">
        <v>2.3006987128271206E-4</v>
      </c>
      <c r="P27">
        <v>5.1244212476886375E-3</v>
      </c>
      <c r="Q27">
        <v>2.3637904207651772E-4</v>
      </c>
    </row>
    <row r="28" spans="1:17">
      <c r="A28" s="788">
        <v>43867</v>
      </c>
      <c r="B28">
        <v>-3.5451763182536844E-4</v>
      </c>
      <c r="C28">
        <v>2.734213911669281E-3</v>
      </c>
      <c r="D28">
        <v>1.8454406880374918E-4</v>
      </c>
      <c r="E28">
        <v>3.6254613568602601E-3</v>
      </c>
      <c r="F28">
        <v>-1.2635488757765323E-2</v>
      </c>
      <c r="G28">
        <v>1.1491300873911481E-3</v>
      </c>
      <c r="H28">
        <v>-5.0668238057660631E-5</v>
      </c>
      <c r="I28">
        <v>2.5372962032554902E-4</v>
      </c>
      <c r="J28">
        <v>-1.1324463734319057E-4</v>
      </c>
      <c r="K28">
        <v>-1.0684786180159556E-5</v>
      </c>
      <c r="L28">
        <v>2.7725038536252633E-4</v>
      </c>
      <c r="M28">
        <v>-5.5477886513610741E-6</v>
      </c>
      <c r="N28">
        <v>1.1572187899944186E-3</v>
      </c>
      <c r="O28">
        <v>8.5302380516072418E-5</v>
      </c>
      <c r="P28">
        <v>-7.2907236032891953E-3</v>
      </c>
      <c r="Q28">
        <v>1.6174700249904639E-4</v>
      </c>
    </row>
    <row r="29" spans="1:17">
      <c r="A29" s="788">
        <v>43868</v>
      </c>
      <c r="B29">
        <v>-5.7613419536328703E-4</v>
      </c>
      <c r="C29">
        <v>3.4769306984607784E-3</v>
      </c>
      <c r="D29">
        <v>1.9273076197623418E-4</v>
      </c>
      <c r="E29">
        <v>-5.1060131352698157E-3</v>
      </c>
      <c r="F29">
        <v>-1.5858442348551494E-2</v>
      </c>
      <c r="G29">
        <v>-1.0865686822089105E-3</v>
      </c>
      <c r="H29">
        <v>4.9302693710684409E-4</v>
      </c>
      <c r="I29">
        <v>9.0628211091670074E-4</v>
      </c>
      <c r="J29">
        <v>-1.092477268708314E-3</v>
      </c>
      <c r="K29">
        <v>-8.1046293699477134E-3</v>
      </c>
      <c r="L29">
        <v>3.3051895586155844E-4</v>
      </c>
      <c r="M29">
        <v>6.5649196583139613E-5</v>
      </c>
      <c r="N29">
        <v>9.8337274598736535E-4</v>
      </c>
      <c r="O29">
        <v>2.9288194481336127E-4</v>
      </c>
      <c r="P29">
        <v>-1.0509338982150673E-2</v>
      </c>
      <c r="Q29">
        <v>1.4526121238067624E-4</v>
      </c>
    </row>
    <row r="30" spans="1:17">
      <c r="A30" s="788">
        <v>43871</v>
      </c>
      <c r="B30">
        <v>-5.3399056698644198E-4</v>
      </c>
      <c r="C30">
        <v>2.4356594305530166E-4</v>
      </c>
      <c r="D30">
        <v>2.2328716144492944E-4</v>
      </c>
      <c r="E30">
        <v>7.929490968527908E-3</v>
      </c>
      <c r="F30">
        <v>-2.2687371079088359E-2</v>
      </c>
      <c r="G30">
        <v>-1.3597212197812292E-3</v>
      </c>
      <c r="H30">
        <v>-3.6566293373097025E-4</v>
      </c>
      <c r="I30">
        <v>2.0485554464988454E-5</v>
      </c>
      <c r="J30">
        <v>-2.3781029666206654E-3</v>
      </c>
      <c r="K30">
        <v>-8.6774118076904383E-4</v>
      </c>
      <c r="L30">
        <v>5.9995904973475511E-4</v>
      </c>
      <c r="M30">
        <v>1.8583975066022163E-4</v>
      </c>
      <c r="N30">
        <v>5.9780618566063204E-4</v>
      </c>
      <c r="O30">
        <v>8.7974053158745846E-5</v>
      </c>
      <c r="P30">
        <v>-1.5082837418706641E-2</v>
      </c>
      <c r="Q30">
        <v>1.8796945892862738E-4</v>
      </c>
    </row>
    <row r="31" spans="1:17">
      <c r="A31" s="788">
        <v>43872</v>
      </c>
      <c r="B31">
        <v>-4.370569357065035E-4</v>
      </c>
      <c r="C31">
        <v>-5.8506430017435385E-4</v>
      </c>
      <c r="D31">
        <v>9.3129677597669769E-5</v>
      </c>
      <c r="E31">
        <v>1.4575654087296552E-3</v>
      </c>
      <c r="F31">
        <v>3.3922840427409451E-2</v>
      </c>
      <c r="G31">
        <v>2.9406529997568764E-3</v>
      </c>
      <c r="H31">
        <v>6.0797234131326761E-5</v>
      </c>
      <c r="I31">
        <v>-2.5752740911033634E-4</v>
      </c>
      <c r="J31">
        <v>3.5329942609467757E-3</v>
      </c>
      <c r="K31">
        <v>1.0204524424021866E-2</v>
      </c>
      <c r="L31">
        <v>3.7546602828042452E-4</v>
      </c>
      <c r="M31">
        <v>9.8911236871224162E-5</v>
      </c>
      <c r="N31">
        <v>1.9635118276271069E-3</v>
      </c>
      <c r="O31">
        <v>1.7670511016709689E-4</v>
      </c>
      <c r="P31">
        <v>1.3151209586505841E-2</v>
      </c>
      <c r="Q31">
        <v>1.8069827244304726E-4</v>
      </c>
    </row>
    <row r="32" spans="1:17">
      <c r="A32" s="788">
        <v>43873</v>
      </c>
      <c r="B32">
        <v>2.113338314779778E-4</v>
      </c>
      <c r="C32">
        <v>1.3188699523725145E-3</v>
      </c>
      <c r="D32">
        <v>6.7558376371401607E-5</v>
      </c>
      <c r="E32">
        <v>7.041060896063156E-3</v>
      </c>
      <c r="F32">
        <v>1.6769576795594432E-2</v>
      </c>
      <c r="G32">
        <v>7.3839326861779853E-6</v>
      </c>
      <c r="H32">
        <v>1.8744674232795688E-5</v>
      </c>
      <c r="I32">
        <v>8.4654672165118683E-4</v>
      </c>
      <c r="J32">
        <v>2.2768121359171278E-3</v>
      </c>
      <c r="K32">
        <v>7.6016620758094788E-3</v>
      </c>
      <c r="L32">
        <v>1.6658311856265762E-4</v>
      </c>
      <c r="M32">
        <v>3.6972506320065435E-5</v>
      </c>
      <c r="N32">
        <v>5.6619006026181751E-4</v>
      </c>
      <c r="O32">
        <v>-2.245592734627655E-4</v>
      </c>
      <c r="P32">
        <v>6.7938466790327112E-3</v>
      </c>
      <c r="Q32">
        <v>4.0900002219923515E-4</v>
      </c>
    </row>
    <row r="33" spans="1:17">
      <c r="A33" s="788">
        <v>43874</v>
      </c>
      <c r="B33">
        <v>1.629474984601309E-4</v>
      </c>
      <c r="C33">
        <v>1.7595598736781515E-3</v>
      </c>
      <c r="D33">
        <v>1.5062674418930833E-4</v>
      </c>
      <c r="E33">
        <v>-1.7114438509097107E-3</v>
      </c>
      <c r="F33">
        <v>-2.941010360012819E-3</v>
      </c>
      <c r="G33">
        <v>8.0867609390877782E-4</v>
      </c>
      <c r="H33">
        <v>2.5836769370179979E-5</v>
      </c>
      <c r="I33">
        <v>-5.2294096382576871E-4</v>
      </c>
      <c r="J33">
        <v>-6.2024001972837972E-4</v>
      </c>
      <c r="K33">
        <v>-2.6121426818159765E-4</v>
      </c>
      <c r="L33">
        <v>3.1900313018073945E-4</v>
      </c>
      <c r="M33">
        <v>5.5456709106449509E-5</v>
      </c>
      <c r="N33">
        <v>-1.3589158116467104E-3</v>
      </c>
      <c r="O33">
        <v>-1.5913878108775315E-4</v>
      </c>
      <c r="P33">
        <v>-4.5953044517303976E-3</v>
      </c>
      <c r="Q33">
        <v>1.544391446863802E-4</v>
      </c>
    </row>
    <row r="34" spans="1:17">
      <c r="A34" s="788">
        <v>43875</v>
      </c>
      <c r="B34">
        <v>9.9767498764613549E-5</v>
      </c>
      <c r="C34">
        <v>-1.6228589349505107E-3</v>
      </c>
      <c r="D34">
        <v>1.6885909666775056E-4</v>
      </c>
      <c r="E34">
        <v>1.9577654291278446E-3</v>
      </c>
      <c r="F34">
        <v>-8.8386971925201729E-3</v>
      </c>
      <c r="G34">
        <v>2.253104138226325E-3</v>
      </c>
      <c r="H34">
        <v>1.4589798691178046E-4</v>
      </c>
      <c r="I34">
        <v>2.1642589432235848E-3</v>
      </c>
      <c r="J34">
        <v>-3.5051703676947099E-4</v>
      </c>
      <c r="K34">
        <v>-1.8865928794560283E-3</v>
      </c>
      <c r="L34">
        <v>2.4949696744513972E-4</v>
      </c>
      <c r="M34">
        <v>6.0074769982820797E-5</v>
      </c>
      <c r="N34">
        <v>2.8356157594442433E-3</v>
      </c>
      <c r="O34">
        <v>-4.9835364623329603E-5</v>
      </c>
      <c r="P34">
        <v>-4.4223824116131905E-3</v>
      </c>
      <c r="Q34">
        <v>6.3291452682356919E-5</v>
      </c>
    </row>
    <row r="35" spans="1:17">
      <c r="A35" s="788">
        <v>43878</v>
      </c>
      <c r="B35">
        <v>2.8463119989985408E-4</v>
      </c>
      <c r="C35">
        <v>1.4940491213393248E-3</v>
      </c>
      <c r="D35">
        <v>1.3506447046962577E-4</v>
      </c>
      <c r="E35">
        <v>1.2986236717968946E-3</v>
      </c>
      <c r="F35">
        <v>9.5179177548014859E-3</v>
      </c>
      <c r="G35">
        <v>1.907565589657656E-3</v>
      </c>
      <c r="H35">
        <v>1.296681811504552E-4</v>
      </c>
      <c r="I35">
        <v>-3.9711136521014545E-5</v>
      </c>
      <c r="J35">
        <v>1.0861671533006767E-3</v>
      </c>
      <c r="K35">
        <v>1.0878984391846647E-3</v>
      </c>
      <c r="L35">
        <v>2.2627721009094159E-4</v>
      </c>
      <c r="M35">
        <v>1.7836514024316408E-4</v>
      </c>
      <c r="N35">
        <v>3.6117630453107452E-3</v>
      </c>
      <c r="O35">
        <v>3.4364934939867808E-4</v>
      </c>
      <c r="P35">
        <v>4.5754146329834988E-3</v>
      </c>
      <c r="Q35">
        <v>8.2402435071404767E-5</v>
      </c>
    </row>
    <row r="36" spans="1:17">
      <c r="A36" s="788">
        <v>43879</v>
      </c>
      <c r="B36">
        <v>1.2373048163194511E-4</v>
      </c>
      <c r="C36">
        <v>2.7920599637625276E-3</v>
      </c>
      <c r="D36">
        <v>4.1061353877047679E-6</v>
      </c>
      <c r="E36">
        <v>-4.4329815132977402E-3</v>
      </c>
      <c r="F36">
        <v>-9.3065896822630556E-4</v>
      </c>
      <c r="G36">
        <v>-9.3219608742989291E-4</v>
      </c>
      <c r="H36">
        <v>-3.1399941049170543E-5</v>
      </c>
      <c r="I36">
        <v>-1.6877903262180194E-4</v>
      </c>
      <c r="J36">
        <v>-2.8411984120513267E-4</v>
      </c>
      <c r="K36">
        <v>-3.2243073903974739E-3</v>
      </c>
      <c r="L36">
        <v>6.9798587078406804E-4</v>
      </c>
      <c r="M36">
        <v>1.7371329729076734E-4</v>
      </c>
      <c r="N36">
        <v>7.2080688083397959E-5</v>
      </c>
      <c r="O36">
        <v>2.7710365849253904E-5</v>
      </c>
      <c r="P36">
        <v>6.3738060127871421E-4</v>
      </c>
      <c r="Q36">
        <v>1.0794621822296513E-4</v>
      </c>
    </row>
    <row r="37" spans="1:17">
      <c r="A37" s="788">
        <v>43880</v>
      </c>
      <c r="B37">
        <v>1.2230190780382344E-4</v>
      </c>
      <c r="C37">
        <v>1.459363331477892E-3</v>
      </c>
      <c r="D37">
        <v>1.6561344726429006E-4</v>
      </c>
      <c r="E37">
        <v>5.4159294749114295E-3</v>
      </c>
      <c r="F37">
        <v>1.3352018236300722E-2</v>
      </c>
      <c r="G37">
        <v>1.4076136097458392E-3</v>
      </c>
      <c r="H37">
        <v>2.4006515185903687E-4</v>
      </c>
      <c r="I37">
        <v>4.7955355374895703E-4</v>
      </c>
      <c r="J37">
        <v>2.3331824148362657E-3</v>
      </c>
      <c r="K37">
        <v>3.4892505254449091E-3</v>
      </c>
      <c r="L37">
        <v>3.2219844863234925E-4</v>
      </c>
      <c r="M37">
        <v>1.6074927639730952E-4</v>
      </c>
      <c r="N37">
        <v>9.3788222292157108E-4</v>
      </c>
      <c r="O37">
        <v>1.3516877076180656E-4</v>
      </c>
      <c r="P37">
        <v>3.3594176730373793E-3</v>
      </c>
      <c r="Q37">
        <v>9.7141110385168261E-5</v>
      </c>
    </row>
    <row r="38" spans="1:17">
      <c r="A38" s="788">
        <v>43881</v>
      </c>
      <c r="B38">
        <v>1.4293985930424746E-4</v>
      </c>
      <c r="C38">
        <v>1.4653209510993026E-3</v>
      </c>
      <c r="D38">
        <v>1.4323419155237715E-4</v>
      </c>
      <c r="E38">
        <v>-3.8497830293110491E-3</v>
      </c>
      <c r="F38">
        <v>-1.4179979321724878E-2</v>
      </c>
      <c r="G38">
        <v>-1.0097085464767508E-3</v>
      </c>
      <c r="H38">
        <v>2.4051387942303215E-4</v>
      </c>
      <c r="I38">
        <v>-1.2704121249629274E-3</v>
      </c>
      <c r="J38">
        <v>-2.1708813372047775E-3</v>
      </c>
      <c r="K38">
        <v>-9.6927215577460313E-3</v>
      </c>
      <c r="L38">
        <v>1.8409067400226853E-4</v>
      </c>
      <c r="M38">
        <v>1.6626562781452137E-4</v>
      </c>
      <c r="N38">
        <v>-5.1642808498596482E-3</v>
      </c>
      <c r="O38">
        <v>4.8847253095063436E-5</v>
      </c>
      <c r="P38">
        <v>-8.891349318848385E-3</v>
      </c>
      <c r="Q38">
        <v>9.5745494021137745E-5</v>
      </c>
    </row>
    <row r="39" spans="1:17">
      <c r="A39" s="788">
        <v>43882</v>
      </c>
      <c r="B39">
        <v>7.4856089507635559E-5</v>
      </c>
      <c r="C39">
        <v>-3.6740707682918483E-3</v>
      </c>
      <c r="D39">
        <v>1.5233556880467347E-4</v>
      </c>
      <c r="E39">
        <v>-1.0427504730703974E-2</v>
      </c>
      <c r="F39">
        <v>-2.7506342481882218E-3</v>
      </c>
      <c r="G39">
        <v>2.2121245830253322E-4</v>
      </c>
      <c r="H39">
        <v>3.5486250217031667E-4</v>
      </c>
      <c r="I39">
        <v>-1.39537276386692E-3</v>
      </c>
      <c r="J39">
        <v>-9.1256244587090141E-4</v>
      </c>
      <c r="K39">
        <v>-2.7166321263599746E-3</v>
      </c>
      <c r="L39">
        <v>2.8389288048358274E-4</v>
      </c>
      <c r="M39">
        <v>1.8378533134444375E-4</v>
      </c>
      <c r="N39">
        <v>2.8465321678572408E-4</v>
      </c>
      <c r="O39">
        <v>2.8023053232772988E-4</v>
      </c>
      <c r="P39">
        <v>-3.7751011480572361E-3</v>
      </c>
      <c r="Q39">
        <v>1.9968994102259607E-4</v>
      </c>
    </row>
    <row r="40" spans="1:17">
      <c r="A40" s="788">
        <v>43887</v>
      </c>
      <c r="B40">
        <v>7.9808821805027463E-5</v>
      </c>
      <c r="C40">
        <v>-8.6071019509303959E-4</v>
      </c>
      <c r="D40">
        <v>1.8651424485449652E-4</v>
      </c>
      <c r="E40">
        <v>-6.4453072123504818E-2</v>
      </c>
      <c r="F40">
        <v>-7.0332535722094969E-2</v>
      </c>
      <c r="G40">
        <v>-4.0724838325106871E-3</v>
      </c>
      <c r="H40">
        <v>-8.5521381863573609E-5</v>
      </c>
      <c r="I40">
        <v>-1.2878548845116189E-2</v>
      </c>
      <c r="J40">
        <v>-4.8933683518217475E-3</v>
      </c>
      <c r="K40">
        <v>-1.7605438271323659E-2</v>
      </c>
      <c r="L40">
        <v>7.4599898861493763E-4</v>
      </c>
      <c r="M40">
        <v>1.652840669854605E-4</v>
      </c>
      <c r="N40">
        <v>-2.291445654177382E-3</v>
      </c>
      <c r="O40">
        <v>2.5100772217867551E-4</v>
      </c>
      <c r="P40">
        <v>-4.1788901920471022E-2</v>
      </c>
      <c r="Q40">
        <v>2.6418742915246263E-4</v>
      </c>
    </row>
    <row r="41" spans="1:17">
      <c r="A41" s="788">
        <v>43888</v>
      </c>
      <c r="B41">
        <v>8.0114870978587049E-5</v>
      </c>
      <c r="C41">
        <v>-1.054588503303977E-3</v>
      </c>
      <c r="D41">
        <v>1.5046020304820829E-4</v>
      </c>
      <c r="E41">
        <v>-4.2974851781836576E-2</v>
      </c>
      <c r="F41">
        <v>-3.0129061976649107E-2</v>
      </c>
      <c r="G41">
        <v>-1.6557972376096686E-5</v>
      </c>
      <c r="H41">
        <v>1.8421565377590987E-4</v>
      </c>
      <c r="I41">
        <v>-7.5320219158649948E-3</v>
      </c>
      <c r="J41">
        <v>-2.9737367861715214E-5</v>
      </c>
      <c r="K41">
        <v>-7.9530251763324511E-3</v>
      </c>
      <c r="L41">
        <v>2.4882193172248712E-4</v>
      </c>
      <c r="M41">
        <v>1.7725863974304978E-4</v>
      </c>
      <c r="N41">
        <v>6.0109875617442299E-5</v>
      </c>
      <c r="O41">
        <v>3.9711208054327152E-4</v>
      </c>
      <c r="P41">
        <v>-1.3870038113008465E-2</v>
      </c>
      <c r="Q41">
        <v>2.1622220715888929E-4</v>
      </c>
    </row>
    <row r="42" spans="1:17">
      <c r="A42" s="788">
        <v>43889</v>
      </c>
      <c r="B42">
        <v>2.7999928122413031E-4</v>
      </c>
      <c r="C42">
        <v>6.0864550240560256E-3</v>
      </c>
      <c r="D42">
        <v>4.1028427685718682E-5</v>
      </c>
      <c r="E42">
        <v>-2.8139246071845481E-3</v>
      </c>
      <c r="F42">
        <v>8.0655216865825885E-3</v>
      </c>
      <c r="G42">
        <v>1.8578040665950812E-3</v>
      </c>
      <c r="H42">
        <v>-1.3712430596635183E-4</v>
      </c>
      <c r="I42">
        <v>2.5215617430085491E-3</v>
      </c>
      <c r="J42">
        <v>5.877937623088858E-4</v>
      </c>
      <c r="K42">
        <v>-1.9332902014213005E-4</v>
      </c>
      <c r="L42">
        <v>4.0104992244893722E-4</v>
      </c>
      <c r="M42">
        <v>1.2553595081943314E-4</v>
      </c>
      <c r="N42">
        <v>6.8840438059751818E-3</v>
      </c>
      <c r="O42">
        <v>1.0560377002555299E-4</v>
      </c>
      <c r="P42">
        <v>2.33861441706118E-4</v>
      </c>
      <c r="Q42">
        <v>2.691062999549132E-5</v>
      </c>
    </row>
    <row r="43" spans="1:17">
      <c r="A43" s="788">
        <v>43892</v>
      </c>
      <c r="B43">
        <v>1.2754290794347867E-4</v>
      </c>
      <c r="C43">
        <v>6.2021509453331625E-3</v>
      </c>
      <c r="D43">
        <v>1.6046015596571372E-4</v>
      </c>
      <c r="E43">
        <v>3.4965136660885854E-2</v>
      </c>
      <c r="F43">
        <v>2.0678637796226695E-2</v>
      </c>
      <c r="G43">
        <v>-2.6275580043972901E-3</v>
      </c>
      <c r="H43">
        <v>2.0748588842822713E-5</v>
      </c>
      <c r="I43">
        <v>7.8460542643699061E-3</v>
      </c>
      <c r="J43">
        <v>7.155388629216608E-3</v>
      </c>
      <c r="K43">
        <v>9.7977773424098302E-3</v>
      </c>
      <c r="L43">
        <v>4.8616114653277087E-4</v>
      </c>
      <c r="M43">
        <v>1.3751844731513252E-4</v>
      </c>
      <c r="N43">
        <v>-1.072912304055651E-2</v>
      </c>
      <c r="O43">
        <v>8.8042065013560489E-5</v>
      </c>
      <c r="P43">
        <v>8.1105154568523741E-3</v>
      </c>
      <c r="Q43">
        <v>-2.1765365012083038E-5</v>
      </c>
    </row>
    <row r="44" spans="1:17">
      <c r="A44" s="788">
        <v>43893</v>
      </c>
      <c r="B44">
        <v>3.6380324934848218E-4</v>
      </c>
      <c r="C44">
        <v>7.1231896655106208E-3</v>
      </c>
      <c r="D44">
        <v>1.0118306705919622E-4</v>
      </c>
      <c r="E44">
        <v>-2.7446486586032659E-2</v>
      </c>
      <c r="F44">
        <v>-4.3927375505110611E-3</v>
      </c>
      <c r="G44">
        <v>1.884708257691603E-3</v>
      </c>
      <c r="H44">
        <v>-2.343023735386085E-4</v>
      </c>
      <c r="I44">
        <v>2.2815577042492041E-3</v>
      </c>
      <c r="J44">
        <v>2.0824866827946487E-3</v>
      </c>
      <c r="K44">
        <v>1.3571103367757686E-3</v>
      </c>
      <c r="L44">
        <v>2.4615540758987642E-4</v>
      </c>
      <c r="M44">
        <v>7.2902439924860118E-5</v>
      </c>
      <c r="N44">
        <v>1.1614861203150806E-3</v>
      </c>
      <c r="O44">
        <v>7.9259809799614445E-5</v>
      </c>
      <c r="P44">
        <v>-4.9678841520376382E-3</v>
      </c>
      <c r="Q44">
        <v>-3.1263659300506674E-5</v>
      </c>
    </row>
    <row r="45" spans="1:17">
      <c r="A45" s="788">
        <v>43894</v>
      </c>
      <c r="B45">
        <v>1.9656091550079857E-4</v>
      </c>
      <c r="C45">
        <v>6.4498816046869578E-3</v>
      </c>
      <c r="D45">
        <v>3.8737344851158539E-5</v>
      </c>
      <c r="E45">
        <v>3.9676886959927105E-2</v>
      </c>
      <c r="F45">
        <v>1.5733298510484772E-2</v>
      </c>
      <c r="G45">
        <v>-3.0645283878564245E-3</v>
      </c>
      <c r="H45">
        <v>-2.3688814020550453E-4</v>
      </c>
      <c r="I45">
        <v>6.8066707261236203E-3</v>
      </c>
      <c r="J45">
        <v>4.1746684640908693E-3</v>
      </c>
      <c r="K45">
        <v>4.3519390424222593E-3</v>
      </c>
      <c r="L45">
        <v>3.7727163148870702E-4</v>
      </c>
      <c r="M45">
        <v>1.4763974794207435E-4</v>
      </c>
      <c r="N45">
        <v>-9.6873476407391967E-3</v>
      </c>
      <c r="O45">
        <v>-4.8786235108400078E-5</v>
      </c>
      <c r="P45">
        <v>1.4603698372108731E-2</v>
      </c>
      <c r="Q45">
        <v>5.1052381524474555E-5</v>
      </c>
    </row>
    <row r="46" spans="1:17">
      <c r="A46" s="788">
        <v>43895</v>
      </c>
      <c r="B46">
        <v>1.562489907931397E-4</v>
      </c>
      <c r="C46">
        <v>-5.2704991521722588E-3</v>
      </c>
      <c r="D46">
        <v>1.0754893248576813E-4</v>
      </c>
      <c r="E46">
        <v>-3.2683692392116659E-2</v>
      </c>
      <c r="F46">
        <v>-5.7293789724776167E-2</v>
      </c>
      <c r="G46">
        <v>-6.731782287259902E-3</v>
      </c>
      <c r="H46">
        <v>-2.0757938139270848E-5</v>
      </c>
      <c r="I46">
        <v>-9.1751721809905096E-3</v>
      </c>
      <c r="J46">
        <v>-8.2565835073523663E-3</v>
      </c>
      <c r="K46">
        <v>-1.0680803991630961E-2</v>
      </c>
      <c r="L46">
        <v>3.8589386463638853E-4</v>
      </c>
      <c r="M46">
        <v>1.1624913851093766E-4</v>
      </c>
      <c r="N46">
        <v>-6.7246891419701083E-3</v>
      </c>
      <c r="O46">
        <v>2.5985240768910955E-4</v>
      </c>
      <c r="P46">
        <v>-1.5547084288135005E-2</v>
      </c>
      <c r="Q46">
        <v>4.2046811060902911E-5</v>
      </c>
    </row>
    <row r="47" spans="1:17">
      <c r="A47" s="788">
        <v>43896</v>
      </c>
      <c r="B47">
        <v>-1.7350900257218083E-4</v>
      </c>
      <c r="C47">
        <v>-7.077971976685582E-3</v>
      </c>
      <c r="D47">
        <v>3.964301239500756E-5</v>
      </c>
      <c r="E47">
        <v>-1.6720085437429866E-2</v>
      </c>
      <c r="F47">
        <v>-5.4637175980722152E-2</v>
      </c>
      <c r="G47">
        <v>-4.9599688526955621E-3</v>
      </c>
      <c r="H47">
        <v>2.3441767964982319E-4</v>
      </c>
      <c r="I47">
        <v>-3.777752015747371E-3</v>
      </c>
      <c r="J47">
        <v>3.6589616130178193E-4</v>
      </c>
      <c r="K47">
        <v>-6.8032524261991689E-3</v>
      </c>
      <c r="L47">
        <v>3.3632541602002242E-4</v>
      </c>
      <c r="M47">
        <v>1.7988846914906986E-4</v>
      </c>
      <c r="N47">
        <v>-2.060556806390057E-3</v>
      </c>
      <c r="O47">
        <v>2.3048077943577105E-4</v>
      </c>
      <c r="P47">
        <v>-1.7049728972494904E-2</v>
      </c>
      <c r="Q47">
        <v>1.8737249840650172E-4</v>
      </c>
    </row>
    <row r="48" spans="1:17">
      <c r="A48" s="788">
        <v>43899</v>
      </c>
      <c r="B48">
        <v>3.5429714949408719E-5</v>
      </c>
      <c r="C48">
        <v>5.3221605633426705E-3</v>
      </c>
      <c r="D48">
        <v>2.4149383530236435E-5</v>
      </c>
      <c r="E48">
        <v>-7.5661841779683159E-2</v>
      </c>
      <c r="F48">
        <v>-0.13170999887769652</v>
      </c>
      <c r="G48">
        <v>-5.848530597831858E-3</v>
      </c>
      <c r="H48">
        <v>-1.1642209590156938E-5</v>
      </c>
      <c r="I48">
        <v>-2.1689116137792563E-2</v>
      </c>
      <c r="J48">
        <v>-1.9198575263625894E-3</v>
      </c>
      <c r="K48">
        <v>-4.006811353959594E-2</v>
      </c>
      <c r="L48">
        <v>5.5933352748716025E-4</v>
      </c>
      <c r="M48">
        <v>1.0237963475367984E-4</v>
      </c>
      <c r="N48">
        <v>9.867088256931833E-4</v>
      </c>
      <c r="O48">
        <v>-2.5442452930024562E-4</v>
      </c>
      <c r="P48">
        <v>-5.1782916068113138E-2</v>
      </c>
      <c r="Q48">
        <v>1.8545808790637608E-4</v>
      </c>
    </row>
    <row r="49" spans="1:18">
      <c r="A49" s="788">
        <v>43900</v>
      </c>
      <c r="B49">
        <v>-2.885160242135365E-4</v>
      </c>
      <c r="C49">
        <v>-1.8054809200575006E-3</v>
      </c>
      <c r="D49">
        <v>-1.6585213826247891E-4</v>
      </c>
      <c r="E49">
        <v>4.2492886408188379E-2</v>
      </c>
      <c r="F49">
        <v>8.6584941672400273E-2</v>
      </c>
      <c r="G49">
        <v>7.9039381209022874E-3</v>
      </c>
      <c r="H49">
        <v>-1.1217146440960502E-3</v>
      </c>
      <c r="I49">
        <v>8.5539850828695307E-3</v>
      </c>
      <c r="J49">
        <v>-5.6586903651445475E-4</v>
      </c>
      <c r="K49">
        <v>1.6003449560864524E-2</v>
      </c>
      <c r="L49">
        <v>1.2866487753937506E-4</v>
      </c>
      <c r="M49">
        <v>7.8390793785132473E-5</v>
      </c>
      <c r="N49">
        <v>1.1020176490223133E-2</v>
      </c>
      <c r="O49">
        <v>3.676598881905413E-4</v>
      </c>
      <c r="P49">
        <v>3.0435377394611773E-2</v>
      </c>
      <c r="Q49">
        <v>-2.2755196412649337E-4</v>
      </c>
    </row>
    <row r="50" spans="1:18">
      <c r="A50" s="788">
        <v>43901</v>
      </c>
      <c r="B50">
        <v>1.1470406798363975E-4</v>
      </c>
      <c r="C50">
        <v>-1.0334410785536319E-2</v>
      </c>
      <c r="D50">
        <v>-3.8917917827596682E-4</v>
      </c>
      <c r="E50">
        <v>-4.6794931557182506E-2</v>
      </c>
      <c r="F50">
        <v>-6.438567156139352E-2</v>
      </c>
      <c r="G50">
        <v>-1.9756512877608934E-3</v>
      </c>
      <c r="H50">
        <v>4.0631804801121163E-3</v>
      </c>
      <c r="I50">
        <v>-1.3341035523342759E-2</v>
      </c>
      <c r="J50">
        <v>-1.8530635121384309E-3</v>
      </c>
      <c r="K50">
        <v>-2.9917572050790708E-2</v>
      </c>
      <c r="L50">
        <v>5.1059959381460907E-4</v>
      </c>
      <c r="M50">
        <v>-2.1578832824897809E-4</v>
      </c>
      <c r="N50">
        <v>3.6254625624445591E-3</v>
      </c>
      <c r="O50">
        <v>-1.0696184796210595E-5</v>
      </c>
      <c r="P50">
        <v>-3.7865286373911955E-2</v>
      </c>
      <c r="Q50">
        <v>3.1553932248074013E-4</v>
      </c>
    </row>
    <row r="51" spans="1:18">
      <c r="A51" s="788">
        <v>43902</v>
      </c>
      <c r="B51">
        <v>-9.1379519693568501E-4</v>
      </c>
      <c r="C51">
        <v>-2.5630219191836723E-2</v>
      </c>
      <c r="D51">
        <v>-1.1853159414054737E-4</v>
      </c>
      <c r="E51">
        <v>-0.10070569251408201</v>
      </c>
      <c r="F51">
        <v>-0.14596305419827071</v>
      </c>
      <c r="G51">
        <v>-1.3618725082121474E-2</v>
      </c>
      <c r="H51">
        <v>6.0665738342913222E-4</v>
      </c>
      <c r="I51">
        <v>-1.024337467844616E-2</v>
      </c>
      <c r="J51">
        <v>-1.576962228156864E-2</v>
      </c>
      <c r="K51">
        <v>-5.0069051783342422E-3</v>
      </c>
      <c r="L51">
        <v>3.5992956319419456E-4</v>
      </c>
      <c r="M51">
        <v>8.4858166952805902E-5</v>
      </c>
      <c r="N51">
        <v>-1.4570435579218E-2</v>
      </c>
      <c r="O51">
        <v>-1.4095024187609217E-3</v>
      </c>
      <c r="P51">
        <v>-7.0248342822316179E-2</v>
      </c>
      <c r="Q51">
        <v>4.530862421281423E-4</v>
      </c>
    </row>
    <row r="52" spans="1:18">
      <c r="A52" s="788">
        <v>43903</v>
      </c>
      <c r="B52">
        <v>-1.5063095994836129E-3</v>
      </c>
      <c r="C52">
        <v>1.6626433888898173E-2</v>
      </c>
      <c r="D52">
        <v>-7.0215497745884647E-5</v>
      </c>
      <c r="E52">
        <v>8.6412695784379379E-2</v>
      </c>
      <c r="F52">
        <v>0.11487422382874279</v>
      </c>
      <c r="G52">
        <v>9.9762207309070927E-3</v>
      </c>
      <c r="H52">
        <v>-5.067208863731576E-3</v>
      </c>
      <c r="I52">
        <v>1.2316239221442205E-2</v>
      </c>
      <c r="J52">
        <v>2.1892448353031835E-2</v>
      </c>
      <c r="K52">
        <v>5.6825791675849668E-3</v>
      </c>
      <c r="L52">
        <v>2.6038385691418142E-4</v>
      </c>
      <c r="M52">
        <v>1.2358727751982101E-4</v>
      </c>
      <c r="N52">
        <v>1.7992888016159503E-2</v>
      </c>
      <c r="O52">
        <v>9.3266352684429066E-4</v>
      </c>
      <c r="P52">
        <v>4.3011056264814718E-2</v>
      </c>
      <c r="Q52">
        <v>-8.9666889285400231E-4</v>
      </c>
    </row>
    <row r="53" spans="1:18">
      <c r="A53" s="788">
        <v>43906</v>
      </c>
      <c r="B53">
        <v>1.0620653385469137E-3</v>
      </c>
      <c r="C53">
        <v>-1.0412357144512052E-2</v>
      </c>
      <c r="D53">
        <v>2.7586596835349475E-4</v>
      </c>
      <c r="E53">
        <v>-9.9852401259352241E-2</v>
      </c>
      <c r="F53">
        <v>-0.15456635456918899</v>
      </c>
      <c r="G53">
        <v>-4.3277392335406839E-3</v>
      </c>
      <c r="H53">
        <v>1.4889696097095673E-3</v>
      </c>
      <c r="I53">
        <v>6.7198819638125684E-4</v>
      </c>
      <c r="J53">
        <v>-2.9211627648489946E-3</v>
      </c>
      <c r="K53">
        <v>-7.725116336888993E-3</v>
      </c>
      <c r="L53">
        <v>7.1448996340195414E-4</v>
      </c>
      <c r="M53">
        <v>6.4552540235407463E-6</v>
      </c>
      <c r="N53">
        <v>-1.2935997479936345E-2</v>
      </c>
      <c r="O53">
        <v>1.1039812256670167E-3</v>
      </c>
      <c r="P53">
        <v>-7.7986099501319406E-2</v>
      </c>
      <c r="Q53">
        <v>-2.4247220745188258E-4</v>
      </c>
    </row>
    <row r="54" spans="1:18">
      <c r="A54" s="788">
        <v>43907</v>
      </c>
      <c r="B54">
        <v>6.5366719664172734E-5</v>
      </c>
      <c r="C54">
        <v>1.3825415140721331E-2</v>
      </c>
      <c r="D54">
        <v>-4.4217552180203512E-5</v>
      </c>
      <c r="E54">
        <v>2.9210130457754779E-2</v>
      </c>
      <c r="F54">
        <v>1.5191300269659536E-2</v>
      </c>
      <c r="G54">
        <v>-2.068584395985118E-3</v>
      </c>
      <c r="H54">
        <v>-4.0193536433874577E-4</v>
      </c>
      <c r="I54">
        <v>2.9908941051952631E-3</v>
      </c>
      <c r="J54">
        <v>1.2394061040728044E-3</v>
      </c>
      <c r="K54">
        <v>-9.9339372294415806E-4</v>
      </c>
      <c r="L54">
        <v>4.5249256398238735E-4</v>
      </c>
      <c r="M54">
        <v>-8.1151241014709719E-5</v>
      </c>
      <c r="N54">
        <v>-5.5583415374752532E-3</v>
      </c>
      <c r="O54">
        <v>1.0930372085260487E-4</v>
      </c>
      <c r="P54">
        <v>1.4028012381608113E-2</v>
      </c>
      <c r="Q54">
        <v>-6.0528854165131651E-4</v>
      </c>
    </row>
    <row r="55" spans="1:18">
      <c r="A55" s="788">
        <v>43908</v>
      </c>
      <c r="B55">
        <v>4.3057681911151668E-4</v>
      </c>
      <c r="C55">
        <v>-2.6120915691496549E-4</v>
      </c>
      <c r="D55">
        <v>-2.3550306755737438E-3</v>
      </c>
      <c r="E55">
        <v>-3.5596601265645234E-2</v>
      </c>
      <c r="F55">
        <v>-0.1395211791237444</v>
      </c>
      <c r="G55">
        <v>-1.5216239370754892E-2</v>
      </c>
      <c r="H55">
        <v>-2.8901353557696519E-3</v>
      </c>
      <c r="I55">
        <v>-6.0997982299789699E-3</v>
      </c>
      <c r="J55">
        <v>-1.3364875128829667E-2</v>
      </c>
      <c r="K55">
        <v>6.1311607618153019E-4</v>
      </c>
      <c r="L55">
        <v>4.0269307564599899E-4</v>
      </c>
      <c r="M55">
        <v>-5.6902703754546646E-4</v>
      </c>
      <c r="N55">
        <v>-1.581783319103458E-2</v>
      </c>
      <c r="O55">
        <v>-2.6567049059488257E-3</v>
      </c>
      <c r="P55">
        <v>-6.6318720496381767E-2</v>
      </c>
      <c r="Q55">
        <v>-2.1208326060095928E-4</v>
      </c>
      <c r="R55">
        <v>1.5969999999998485E-4</v>
      </c>
    </row>
    <row r="56" spans="1:18">
      <c r="A56" s="788">
        <v>43909</v>
      </c>
      <c r="B56">
        <v>-2.3544531421336723E-3</v>
      </c>
      <c r="C56">
        <v>-3.3998730570627966E-3</v>
      </c>
      <c r="D56">
        <v>-1.6244477791445E-3</v>
      </c>
      <c r="E56">
        <v>-6.3175541159864457E-3</v>
      </c>
      <c r="F56">
        <v>4.0533567813652915E-2</v>
      </c>
      <c r="G56">
        <v>-1.0439870096085047E-2</v>
      </c>
      <c r="H56">
        <v>1.7080247706762197E-3</v>
      </c>
      <c r="I56">
        <v>2.1271026189721987E-3</v>
      </c>
      <c r="J56">
        <v>5.4058274376933557E-3</v>
      </c>
      <c r="K56">
        <v>-4.2208846059345051E-3</v>
      </c>
      <c r="L56">
        <v>3.577017396287907E-4</v>
      </c>
      <c r="M56">
        <v>-1.0722623628529604E-3</v>
      </c>
      <c r="N56">
        <v>1.7220085441907118E-2</v>
      </c>
      <c r="O56">
        <v>9.0466239051956165E-5</v>
      </c>
      <c r="P56">
        <v>-3.5337448036047991E-3</v>
      </c>
      <c r="Q56">
        <v>-2.2113033062595155E-3</v>
      </c>
      <c r="R56">
        <v>1.4847628833680737E-4</v>
      </c>
    </row>
    <row r="57" spans="1:18">
      <c r="A57" s="788">
        <v>43910</v>
      </c>
      <c r="B57">
        <v>-1.181393574698042E-3</v>
      </c>
      <c r="C57">
        <v>3.8846865441213296E-3</v>
      </c>
      <c r="D57">
        <v>-1.3895493621848276E-3</v>
      </c>
      <c r="E57">
        <v>-4.2287514835978923E-2</v>
      </c>
      <c r="F57">
        <v>-4.6342419993959938E-3</v>
      </c>
      <c r="G57">
        <v>4.4829775008243811E-3</v>
      </c>
      <c r="H57">
        <v>6.915769577102715E-4</v>
      </c>
      <c r="I57">
        <v>1.1581072071165099E-3</v>
      </c>
      <c r="J57">
        <v>8.5672099179141536E-3</v>
      </c>
      <c r="K57">
        <v>5.5425269352915585E-3</v>
      </c>
      <c r="L57">
        <v>2.0797056729371377E-4</v>
      </c>
      <c r="M57">
        <v>-1.9001817966832757E-3</v>
      </c>
      <c r="N57">
        <v>-5.7919770600108889E-3</v>
      </c>
      <c r="O57">
        <v>-1.4947300700727251E-3</v>
      </c>
      <c r="P57">
        <v>-1.2470388579807201E-2</v>
      </c>
      <c r="Q57">
        <v>-2.8324613690302591E-3</v>
      </c>
      <c r="R57">
        <v>1.3965695772544251E-4</v>
      </c>
    </row>
    <row r="58" spans="1:18">
      <c r="A58" s="788">
        <v>43913</v>
      </c>
      <c r="B58">
        <v>-1.3989813938923845E-3</v>
      </c>
      <c r="C58">
        <v>-1.6450276618016346E-3</v>
      </c>
      <c r="D58">
        <v>-4.5479857643416777E-3</v>
      </c>
      <c r="E58">
        <v>-3.3536866068453297E-2</v>
      </c>
      <c r="F58">
        <v>-5.567054198615029E-2</v>
      </c>
      <c r="G58">
        <v>6.8714508617118142E-5</v>
      </c>
      <c r="H58">
        <v>-2.4629268955062011E-3</v>
      </c>
      <c r="I58">
        <v>4.4884040439425732E-3</v>
      </c>
      <c r="J58">
        <v>3.8006294948809138E-3</v>
      </c>
      <c r="K58">
        <v>8.5264920099672459E-3</v>
      </c>
      <c r="L58">
        <v>4.596421956108987E-4</v>
      </c>
      <c r="M58">
        <v>-8.3297006583160638E-5</v>
      </c>
      <c r="N58">
        <v>-1.3116694923412386E-2</v>
      </c>
      <c r="O58">
        <v>-1.860308352321427E-3</v>
      </c>
      <c r="P58">
        <v>-2.8315804025090485E-2</v>
      </c>
      <c r="Q58">
        <v>-4.188797266551969E-3</v>
      </c>
      <c r="R58">
        <v>1.0903116494123122E-3</v>
      </c>
    </row>
    <row r="59" spans="1:18">
      <c r="A59" s="788">
        <v>43914</v>
      </c>
      <c r="B59">
        <v>-2.2794729279709269E-3</v>
      </c>
      <c r="C59">
        <v>-1.0717632685528833E-2</v>
      </c>
      <c r="D59">
        <v>-4.6847907061118299E-3</v>
      </c>
      <c r="E59">
        <v>9.5500566744551207E-2</v>
      </c>
      <c r="F59">
        <v>9.8768866273074796E-2</v>
      </c>
      <c r="G59">
        <v>3.0768562978604752E-3</v>
      </c>
      <c r="H59">
        <v>-2.6452567468522314E-3</v>
      </c>
      <c r="I59">
        <v>-2.6580012194099556E-4</v>
      </c>
      <c r="J59">
        <v>1.7017503243363929E-3</v>
      </c>
      <c r="K59">
        <v>2.5762568566135569E-2</v>
      </c>
      <c r="L59">
        <v>2.676839673303455E-4</v>
      </c>
      <c r="M59">
        <v>-3.769966335949948E-3</v>
      </c>
      <c r="N59">
        <v>4.9959477921270867E-3</v>
      </c>
      <c r="O59">
        <v>-1.8965158507614488E-3</v>
      </c>
      <c r="P59">
        <v>4.1596315030041797E-2</v>
      </c>
      <c r="Q59">
        <v>-7.4937674380296526E-3</v>
      </c>
      <c r="R59">
        <v>3.6024568995673967E-4</v>
      </c>
    </row>
    <row r="60" spans="1:18">
      <c r="A60" s="788">
        <v>43915</v>
      </c>
      <c r="B60">
        <v>-1.9877383739701493E-3</v>
      </c>
      <c r="C60">
        <v>2.9710847787214334E-3</v>
      </c>
      <c r="D60">
        <v>-5.4081259277796168E-3</v>
      </c>
      <c r="E60">
        <v>1.8363686804964585E-2</v>
      </c>
      <c r="F60">
        <v>8.3061023899344111E-2</v>
      </c>
      <c r="G60">
        <v>-2.1681614170133701E-3</v>
      </c>
      <c r="H60">
        <v>-1.191689341867308E-4</v>
      </c>
      <c r="I60">
        <v>-6.6134602084089167E-4</v>
      </c>
      <c r="J60">
        <v>2.1589179559720062E-3</v>
      </c>
      <c r="K60">
        <v>-4.6185897769572826E-3</v>
      </c>
      <c r="L60">
        <v>2.8326959978897115E-4</v>
      </c>
      <c r="M60">
        <v>-6.0679656752529176E-3</v>
      </c>
      <c r="N60">
        <v>6.7405744090640596E-3</v>
      </c>
      <c r="O60">
        <v>-2.3466412217518773E-3</v>
      </c>
      <c r="P60">
        <v>3.0559323414814266E-2</v>
      </c>
      <c r="Q60">
        <v>-5.7037741467778069E-3</v>
      </c>
      <c r="R60">
        <v>8.1445294662918499E-5</v>
      </c>
    </row>
    <row r="61" spans="1:18">
      <c r="A61" s="788">
        <v>43916</v>
      </c>
      <c r="B61">
        <v>-2.876375237222395E-3</v>
      </c>
      <c r="C61">
        <v>7.985236960711406E-3</v>
      </c>
      <c r="D61">
        <v>-4.81429320910709E-3</v>
      </c>
      <c r="E61">
        <v>5.6665447494222754E-2</v>
      </c>
      <c r="F61">
        <v>3.3400697727074657E-2</v>
      </c>
      <c r="G61">
        <v>6.5249097929400701E-3</v>
      </c>
      <c r="H61">
        <v>-4.5264125621063966E-3</v>
      </c>
      <c r="I61">
        <v>1.0060081716953828E-3</v>
      </c>
      <c r="J61">
        <v>-4.1151600823031709E-3</v>
      </c>
      <c r="K61">
        <v>2.2457889631330108E-2</v>
      </c>
      <c r="L61">
        <v>2.6237534209916369E-4</v>
      </c>
      <c r="M61">
        <v>-4.5140248855601861E-3</v>
      </c>
      <c r="N61">
        <v>1.0930878444643355E-2</v>
      </c>
      <c r="O61">
        <v>-2.0491426529164469E-3</v>
      </c>
      <c r="P61">
        <v>2.6262559150312059E-2</v>
      </c>
      <c r="Q61">
        <v>-5.244247401830382E-3</v>
      </c>
      <c r="R61">
        <v>5.9971191073371344E-4</v>
      </c>
    </row>
    <row r="62" spans="1:18">
      <c r="A62" s="788">
        <v>43917</v>
      </c>
      <c r="B62">
        <v>-3.6807378545542502E-3</v>
      </c>
      <c r="C62">
        <v>6.282835375014173E-3</v>
      </c>
      <c r="D62">
        <v>-3.7533211353902862E-3</v>
      </c>
      <c r="E62">
        <v>-4.0063291705031978E-2</v>
      </c>
      <c r="F62">
        <v>-4.689535804274203E-2</v>
      </c>
      <c r="G62">
        <v>2.7263777115724697E-3</v>
      </c>
      <c r="H62">
        <v>-2.4712480774913281E-4</v>
      </c>
      <c r="I62">
        <v>-1.3161829966592542E-3</v>
      </c>
      <c r="J62">
        <v>5.7087943379050543E-3</v>
      </c>
      <c r="K62">
        <v>2.5069052092536737E-3</v>
      </c>
      <c r="L62">
        <v>1.3770880795860307E-4</v>
      </c>
      <c r="M62">
        <v>-3.0968648234468432E-3</v>
      </c>
      <c r="N62">
        <v>2.0247418805721118E-3</v>
      </c>
      <c r="O62">
        <v>-2.0999442042397565E-3</v>
      </c>
      <c r="P62">
        <v>-1.9411112453301071E-2</v>
      </c>
      <c r="Q62">
        <v>-3.4273372630805321E-3</v>
      </c>
      <c r="R62">
        <v>-2.3220045841643167E-4</v>
      </c>
    </row>
    <row r="63" spans="1:18">
      <c r="A63" s="788">
        <v>43920</v>
      </c>
      <c r="B63">
        <v>-3.0718883783042994E-3</v>
      </c>
      <c r="C63">
        <v>3.7922191132293559E-3</v>
      </c>
      <c r="D63">
        <v>-3.617813980936968E-3</v>
      </c>
      <c r="E63">
        <v>3.5352118709571778E-2</v>
      </c>
      <c r="F63">
        <v>1.4276542353865995E-3</v>
      </c>
      <c r="G63">
        <v>-4.569958002759833E-3</v>
      </c>
      <c r="H63">
        <v>-1.8331674338982751E-3</v>
      </c>
      <c r="I63">
        <v>2.3539439321229594E-3</v>
      </c>
      <c r="J63">
        <v>-2.0776410940394063E-3</v>
      </c>
      <c r="K63">
        <v>1.694463107777211E-2</v>
      </c>
      <c r="L63">
        <v>2.5558889262433659E-4</v>
      </c>
      <c r="M63">
        <v>-3.055620967362116E-3</v>
      </c>
      <c r="N63">
        <v>-2.4871104117052401E-4</v>
      </c>
      <c r="O63">
        <v>2.718489961366366E-4</v>
      </c>
      <c r="P63">
        <v>1.9860809849912675E-2</v>
      </c>
      <c r="Q63">
        <v>-4.3620205266506895E-3</v>
      </c>
      <c r="R63">
        <v>-3.7511877098328483E-5</v>
      </c>
    </row>
    <row r="64" spans="1:18">
      <c r="A64" s="788">
        <v>43921</v>
      </c>
      <c r="B64">
        <v>-1.441142279071661E-3</v>
      </c>
      <c r="C64">
        <v>-1.108880748572405E-3</v>
      </c>
      <c r="D64">
        <v>-5.4577247615542612E-3</v>
      </c>
      <c r="E64">
        <v>-1.2991830365768009E-2</v>
      </c>
      <c r="F64">
        <v>-4.0352296516854125E-2</v>
      </c>
      <c r="G64">
        <v>-6.6850850812920637E-3</v>
      </c>
      <c r="H64">
        <v>1.8611442807237033E-4</v>
      </c>
      <c r="I64">
        <v>-2.3586973942435474E-4</v>
      </c>
      <c r="J64">
        <v>5.9835535865015999E-4</v>
      </c>
      <c r="K64">
        <v>-1.052992010494358E-3</v>
      </c>
      <c r="L64">
        <v>3.7871943451350809E-4</v>
      </c>
      <c r="M64">
        <v>-3.3068595605090234E-3</v>
      </c>
      <c r="N64">
        <v>-1.0189777122808441E-2</v>
      </c>
      <c r="O64">
        <v>6.7440853024258729E-4</v>
      </c>
      <c r="P64">
        <v>-1.5649494805043074E-2</v>
      </c>
      <c r="Q64">
        <v>-3.4145813861752305E-3</v>
      </c>
      <c r="R64">
        <v>-6.0260701362890856E-5</v>
      </c>
    </row>
    <row r="65" spans="1:18">
      <c r="A65" s="788">
        <v>43922</v>
      </c>
      <c r="B65">
        <v>-1.3741778268943072E-3</v>
      </c>
      <c r="C65">
        <v>7.7280263255159465E-3</v>
      </c>
      <c r="D65">
        <v>-1.520566946131563E-3</v>
      </c>
      <c r="E65">
        <v>-5.0394976322562957E-2</v>
      </c>
      <c r="F65">
        <v>-5.0097753886254037E-2</v>
      </c>
      <c r="G65">
        <v>1.0737937048836965E-3</v>
      </c>
      <c r="H65">
        <v>-1.4219982201955084E-3</v>
      </c>
      <c r="I65">
        <v>-3.3598194868320608E-3</v>
      </c>
      <c r="J65">
        <v>1.5380684783763421E-3</v>
      </c>
      <c r="K65">
        <v>-6.8774068277104305E-3</v>
      </c>
      <c r="L65">
        <v>2.684433060582414E-4</v>
      </c>
      <c r="M65">
        <v>-2.06274303113263E-3</v>
      </c>
      <c r="N65">
        <v>3.0639619471808377E-3</v>
      </c>
      <c r="O65">
        <v>4.5896404700296323E-4</v>
      </c>
      <c r="P65">
        <v>-1.8422494164415104E-2</v>
      </c>
      <c r="Q65">
        <v>-3.2651348162942018E-3</v>
      </c>
      <c r="R65">
        <v>-6.255916680364404E-5</v>
      </c>
    </row>
    <row r="66" spans="1:18">
      <c r="A66" s="788">
        <v>43923</v>
      </c>
      <c r="B66">
        <v>-1.8354061489188611E-3</v>
      </c>
      <c r="C66">
        <v>3.6352849529075471E-5</v>
      </c>
      <c r="D66">
        <v>-7.4973046116033615E-3</v>
      </c>
      <c r="E66">
        <v>2.8114694410418917E-2</v>
      </c>
      <c r="F66">
        <v>9.955992013365389E-3</v>
      </c>
      <c r="G66">
        <v>-2.8895548218101919E-3</v>
      </c>
      <c r="H66">
        <v>-1.2402451332185205E-3</v>
      </c>
      <c r="I66">
        <v>1.2958942307517152E-3</v>
      </c>
      <c r="J66">
        <v>6.2844496753555745E-4</v>
      </c>
      <c r="K66">
        <v>6.4751059442684777E-3</v>
      </c>
      <c r="L66">
        <v>1.4153711162223637E-4</v>
      </c>
      <c r="M66">
        <v>-1.4296163308729071E-3</v>
      </c>
      <c r="N66">
        <v>-4.5646417571720832E-3</v>
      </c>
      <c r="O66">
        <v>-6.1384982948664568E-4</v>
      </c>
      <c r="P66">
        <v>-5.3180021727239346E-4</v>
      </c>
      <c r="Q66">
        <v>-2.3868833708143855E-3</v>
      </c>
      <c r="R66">
        <v>-3.9912651161877477E-7</v>
      </c>
    </row>
    <row r="67" spans="1:18">
      <c r="A67" s="788">
        <v>43924</v>
      </c>
      <c r="B67">
        <v>-3.1112206667693876E-4</v>
      </c>
      <c r="C67">
        <v>3.1461451624692494E-3</v>
      </c>
      <c r="D67">
        <v>-1.1283376605384365E-3</v>
      </c>
      <c r="E67">
        <v>-1.3315809910690146E-2</v>
      </c>
      <c r="F67">
        <v>-3.2362691963350843E-2</v>
      </c>
      <c r="G67">
        <v>2.9898440363766987E-3</v>
      </c>
      <c r="H67">
        <v>1.1461842344662188E-4</v>
      </c>
      <c r="I67">
        <v>-1.5276004670083942E-4</v>
      </c>
      <c r="J67">
        <v>3.1008299849764054E-3</v>
      </c>
      <c r="K67">
        <v>1.0396358920621296E-3</v>
      </c>
      <c r="L67">
        <v>2.5413933239581965E-4</v>
      </c>
      <c r="M67">
        <v>-2.1784109015673403E-3</v>
      </c>
      <c r="N67">
        <v>-2.1544654435545763E-4</v>
      </c>
      <c r="O67">
        <v>-8.9523103051125652E-4</v>
      </c>
      <c r="P67">
        <v>-1.1793537244829899E-2</v>
      </c>
      <c r="Q67">
        <v>-3.0277888867235037E-3</v>
      </c>
      <c r="R67">
        <v>-8.0823150863551518E-5</v>
      </c>
    </row>
    <row r="68" spans="1:18">
      <c r="A68" s="788">
        <v>43927</v>
      </c>
      <c r="B68">
        <v>-4.2196847334384779E-3</v>
      </c>
      <c r="C68">
        <v>2.7584556883950562E-3</v>
      </c>
      <c r="D68">
        <v>-1.1238733169995907E-3</v>
      </c>
      <c r="E68">
        <v>6.9206888826998325E-2</v>
      </c>
      <c r="F68">
        <v>7.1869862291161102E-2</v>
      </c>
      <c r="G68">
        <v>2.471163894492312E-3</v>
      </c>
      <c r="H68">
        <v>-8.8631515220660706E-3</v>
      </c>
      <c r="I68">
        <v>3.6189048826416048E-3</v>
      </c>
      <c r="J68">
        <v>-6.0327354584216453E-3</v>
      </c>
      <c r="K68">
        <v>9.2075546912777639E-3</v>
      </c>
      <c r="L68">
        <v>5.8602749295033618E-4</v>
      </c>
      <c r="M68">
        <v>-2.9887457278094942E-3</v>
      </c>
      <c r="N68">
        <v>1.534103215963345E-2</v>
      </c>
      <c r="O68">
        <v>-5.6348881638834669E-4</v>
      </c>
      <c r="P68">
        <v>3.9236843013391809E-2</v>
      </c>
      <c r="Q68">
        <v>-2.6837305870190953E-3</v>
      </c>
      <c r="R68">
        <v>-5.3986245581727488E-5</v>
      </c>
    </row>
    <row r="69" spans="1:18">
      <c r="A69" s="788">
        <v>43928</v>
      </c>
      <c r="B69">
        <v>-5.8832048289247929E-3</v>
      </c>
      <c r="C69">
        <v>-2.6471367773777121E-3</v>
      </c>
      <c r="D69">
        <v>-2.5399388020779234E-3</v>
      </c>
      <c r="E69">
        <v>-5.4662001609601107E-3</v>
      </c>
      <c r="F69">
        <v>3.9229964896556835E-2</v>
      </c>
      <c r="G69">
        <v>3.7938463636588704E-3</v>
      </c>
      <c r="H69">
        <v>5.6000244741838401E-5</v>
      </c>
      <c r="I69">
        <v>1.0674395887790844E-3</v>
      </c>
      <c r="J69">
        <v>3.7157918672343637E-3</v>
      </c>
      <c r="K69">
        <v>-4.117577953726137E-4</v>
      </c>
      <c r="L69">
        <v>2.9630322473295223E-4</v>
      </c>
      <c r="M69">
        <v>-2.1868426085295267E-3</v>
      </c>
      <c r="N69">
        <v>9.1079435061089953E-3</v>
      </c>
      <c r="O69">
        <v>4.9851130838884927E-6</v>
      </c>
      <c r="P69">
        <v>8.9218355998694765E-3</v>
      </c>
      <c r="Q69">
        <v>-3.1411802260095101E-3</v>
      </c>
      <c r="R69">
        <v>1.0179102302831922E-5</v>
      </c>
    </row>
    <row r="70" spans="1:18">
      <c r="A70" s="788">
        <v>43929</v>
      </c>
      <c r="B70">
        <v>-4.5176049726625145E-4</v>
      </c>
      <c r="C70">
        <v>-1.3990955291663942E-3</v>
      </c>
      <c r="D70">
        <v>-1.272003256328369E-3</v>
      </c>
      <c r="E70">
        <v>3.4265672301458272E-2</v>
      </c>
      <c r="F70">
        <v>3.5136715357756643E-2</v>
      </c>
      <c r="G70">
        <v>-3.2140682068696469E-3</v>
      </c>
      <c r="H70">
        <v>-1.4885898113260465E-3</v>
      </c>
      <c r="I70">
        <v>1.893031928696054E-3</v>
      </c>
      <c r="J70">
        <v>-3.0961503755223552E-3</v>
      </c>
      <c r="K70">
        <v>1.1784978733071494E-3</v>
      </c>
      <c r="L70">
        <v>1.9823649690020595E-4</v>
      </c>
      <c r="M70">
        <v>-2.2520083602215468E-3</v>
      </c>
      <c r="N70">
        <v>-4.4656565712014595E-3</v>
      </c>
      <c r="O70">
        <v>-2.376225390892106E-4</v>
      </c>
      <c r="P70">
        <v>3.9191623039953605E-3</v>
      </c>
      <c r="Q70">
        <v>-3.1645556395537566E-3</v>
      </c>
      <c r="R70">
        <v>2.9149858012944563E-4</v>
      </c>
    </row>
    <row r="71" spans="1:18">
      <c r="A71" s="788">
        <v>43930</v>
      </c>
      <c r="B71">
        <v>-3.2254271005749402E-4</v>
      </c>
      <c r="C71">
        <v>-3.0791902917292058E-3</v>
      </c>
      <c r="D71">
        <v>-9.6314758939153311E-4</v>
      </c>
      <c r="E71">
        <v>1.5932818399176041E-2</v>
      </c>
      <c r="F71">
        <v>-8.9278062345298226E-3</v>
      </c>
      <c r="G71">
        <v>6.1324636219957096E-3</v>
      </c>
      <c r="H71">
        <v>-1.5790840170317733E-3</v>
      </c>
      <c r="I71">
        <v>1.3660453409001239E-3</v>
      </c>
      <c r="J71">
        <v>-1.4099712470239112E-5</v>
      </c>
      <c r="K71">
        <v>6.5188792574226717E-3</v>
      </c>
      <c r="L71">
        <v>2.4030040250311302E-4</v>
      </c>
      <c r="M71">
        <v>-2.8516188147292842E-3</v>
      </c>
      <c r="N71">
        <v>7.109761082118693E-3</v>
      </c>
      <c r="O71">
        <v>-1.1223025240317819E-3</v>
      </c>
      <c r="P71">
        <v>2.4608109291532898E-3</v>
      </c>
      <c r="Q71">
        <v>-3.8557420676351706E-3</v>
      </c>
      <c r="R71">
        <v>1.4924847506647687E-4</v>
      </c>
    </row>
    <row r="72" spans="1:18">
      <c r="A72" s="788">
        <v>43934</v>
      </c>
      <c r="B72">
        <v>-3.4946486592742909E-3</v>
      </c>
      <c r="C72">
        <v>4.5777085046383448E-4</v>
      </c>
      <c r="D72">
        <v>-9.9775145116542951E-4</v>
      </c>
      <c r="E72">
        <v>-7.3258423313186105E-3</v>
      </c>
      <c r="F72">
        <v>2.1556410806520265E-3</v>
      </c>
      <c r="G72">
        <v>3.6958208320616581E-3</v>
      </c>
      <c r="H72">
        <v>-7.6400630552253546E-4</v>
      </c>
      <c r="I72">
        <v>2.4360389405342353E-4</v>
      </c>
      <c r="J72">
        <v>1.6955578490636114E-3</v>
      </c>
      <c r="K72">
        <v>7.8593861465885428E-3</v>
      </c>
      <c r="L72">
        <v>7.2697027671764225E-4</v>
      </c>
      <c r="M72">
        <v>-1.7087365174526248E-3</v>
      </c>
      <c r="N72">
        <v>-1.7557774165369855E-3</v>
      </c>
      <c r="O72">
        <v>-5.4891054275307827E-4</v>
      </c>
      <c r="P72">
        <v>5.4249547920433017E-3</v>
      </c>
      <c r="Q72">
        <v>-1.0186683977647659E-3</v>
      </c>
      <c r="R72">
        <v>-1.2678242270913742E-4</v>
      </c>
    </row>
    <row r="73" spans="1:18">
      <c r="A73" s="788">
        <v>43935</v>
      </c>
      <c r="B73">
        <v>1.7936720548261675E-4</v>
      </c>
      <c r="C73">
        <v>7.7692129781499197E-3</v>
      </c>
      <c r="D73">
        <v>3.3660791678702395E-4</v>
      </c>
      <c r="E73">
        <v>3.0403262702626721E-2</v>
      </c>
      <c r="F73">
        <v>1.6354258901108976E-2</v>
      </c>
      <c r="G73">
        <v>8.2870109630102107E-3</v>
      </c>
      <c r="H73">
        <v>3.4768306710608599E-4</v>
      </c>
      <c r="I73">
        <v>2.4246214535701416E-3</v>
      </c>
      <c r="J73">
        <v>3.6523859981587581E-3</v>
      </c>
      <c r="K73">
        <v>1.4594887023086311E-2</v>
      </c>
      <c r="L73">
        <v>1.4321481260948232E-4</v>
      </c>
      <c r="M73">
        <v>-4.8050018332324029E-4</v>
      </c>
      <c r="N73">
        <v>2.5996969190815733E-3</v>
      </c>
      <c r="O73">
        <v>7.834693451780339E-7</v>
      </c>
      <c r="P73">
        <v>1.887286157695911E-2</v>
      </c>
      <c r="Q73">
        <v>1.5913834851888353E-4</v>
      </c>
      <c r="R73">
        <v>2.0152082378377401E-5</v>
      </c>
    </row>
    <row r="74" spans="1:18">
      <c r="A74" s="788">
        <v>43936</v>
      </c>
      <c r="B74">
        <v>7.6165890808632675E-4</v>
      </c>
      <c r="C74">
        <v>5.1486425518549872E-3</v>
      </c>
      <c r="D74">
        <v>-1.9255773964221845E-6</v>
      </c>
      <c r="E74">
        <v>-2.389724324469289E-2</v>
      </c>
      <c r="F74">
        <v>-3.8154526009449574E-3</v>
      </c>
      <c r="G74">
        <v>2.7407087697404187E-3</v>
      </c>
      <c r="H74">
        <v>8.2728134537912723E-5</v>
      </c>
      <c r="I74">
        <v>-8.3384723918578096E-4</v>
      </c>
      <c r="J74">
        <v>2.5801341015241341E-3</v>
      </c>
      <c r="K74">
        <v>-4.3143163599422829E-3</v>
      </c>
      <c r="L74">
        <v>2.6059846454229429E-4</v>
      </c>
      <c r="M74">
        <v>-1.4547427315955153E-3</v>
      </c>
      <c r="N74">
        <v>-8.8514884711121677E-4</v>
      </c>
      <c r="O74">
        <v>4.6675149674357819E-4</v>
      </c>
      <c r="P74">
        <v>-3.4617231034784757E-3</v>
      </c>
      <c r="Q74">
        <v>2.5275909992783507E-3</v>
      </c>
      <c r="R74">
        <v>6.0854071935567688E-5</v>
      </c>
    </row>
    <row r="75" spans="1:18">
      <c r="A75" s="788">
        <v>43937</v>
      </c>
      <c r="B75">
        <v>8.965285152053859E-4</v>
      </c>
      <c r="C75">
        <v>3.3691643375426406E-3</v>
      </c>
      <c r="D75">
        <v>3.1723948692907733E-4</v>
      </c>
      <c r="E75">
        <v>4.5583338167107801E-3</v>
      </c>
      <c r="F75">
        <v>1.9957625107336341E-4</v>
      </c>
      <c r="G75">
        <v>3.7667638528677827E-3</v>
      </c>
      <c r="H75">
        <v>-4.9112515002991408E-4</v>
      </c>
      <c r="I75">
        <v>2.491621547302536E-4</v>
      </c>
      <c r="J75">
        <v>5.1279912454744725E-3</v>
      </c>
      <c r="K75">
        <v>2.5499500652252927E-3</v>
      </c>
      <c r="L75">
        <v>3.1774281436569574E-4</v>
      </c>
      <c r="M75">
        <v>2.0978040728334424E-3</v>
      </c>
      <c r="N75">
        <v>4.6957818690105402E-3</v>
      </c>
      <c r="O75">
        <v>3.6424088372433161E-4</v>
      </c>
      <c r="P75">
        <v>2.0447752908467898E-3</v>
      </c>
      <c r="Q75">
        <v>3.1201429940368453E-3</v>
      </c>
      <c r="R75">
        <v>1.3327228345505482E-4</v>
      </c>
    </row>
    <row r="76" spans="1:18">
      <c r="A76" s="788">
        <v>43938</v>
      </c>
      <c r="B76">
        <v>1.2759594413906949E-3</v>
      </c>
      <c r="C76">
        <v>-4.5093356189436218E-3</v>
      </c>
      <c r="D76">
        <v>5.4380414580723624E-5</v>
      </c>
      <c r="E76">
        <v>2.92877294699041E-2</v>
      </c>
      <c r="F76">
        <v>1.7297471424046584E-2</v>
      </c>
      <c r="G76">
        <v>-3.8358633564768985E-3</v>
      </c>
      <c r="H76">
        <v>4.2838411741152882E-4</v>
      </c>
      <c r="I76">
        <v>2.4189719429266177E-3</v>
      </c>
      <c r="J76">
        <v>-6.6253504361072357E-3</v>
      </c>
      <c r="K76">
        <v>3.2499241335770535E-4</v>
      </c>
      <c r="L76">
        <v>2.5766813287875223E-4</v>
      </c>
      <c r="M76">
        <v>1.598518211241684E-3</v>
      </c>
      <c r="N76">
        <v>3.5898024359348746E-3</v>
      </c>
      <c r="O76">
        <v>-2.6811519324648758E-3</v>
      </c>
      <c r="P76">
        <v>7.6571323214478237E-3</v>
      </c>
      <c r="Q76">
        <v>4.3035142451881558E-3</v>
      </c>
      <c r="R76">
        <v>3.8280753318953309E-4</v>
      </c>
    </row>
    <row r="77" spans="1:18">
      <c r="A77" s="788">
        <v>43941</v>
      </c>
      <c r="B77">
        <v>1.3332520740187981E-3</v>
      </c>
      <c r="C77">
        <v>3.8491022365625405E-3</v>
      </c>
      <c r="D77">
        <v>2.0807798786084408E-3</v>
      </c>
      <c r="E77">
        <v>-2.201675164089778E-2</v>
      </c>
      <c r="F77">
        <v>2.5133245145268157E-2</v>
      </c>
      <c r="G77">
        <v>-1.0772002545729187E-3</v>
      </c>
      <c r="H77">
        <v>9.6098014772150187E-4</v>
      </c>
      <c r="I77">
        <v>2.2903821315463091E-3</v>
      </c>
      <c r="J77">
        <v>1.1533147182409609E-2</v>
      </c>
      <c r="K77">
        <v>3.6367460332049628E-3</v>
      </c>
      <c r="L77">
        <v>7.5478409579043948E-4</v>
      </c>
      <c r="M77">
        <v>7.1852227130086987E-4</v>
      </c>
      <c r="N77">
        <v>-3.8238818474884972E-3</v>
      </c>
      <c r="O77">
        <v>1.4952775133036944E-4</v>
      </c>
      <c r="P77">
        <v>-5.8857959998537268E-4</v>
      </c>
      <c r="Q77">
        <v>1.2161146450793137E-3</v>
      </c>
      <c r="R77">
        <v>2.8654712114861702E-4</v>
      </c>
    </row>
    <row r="78" spans="1:18">
      <c r="A78" s="788">
        <v>43943</v>
      </c>
      <c r="B78">
        <v>-6.8367851337666208E-3</v>
      </c>
      <c r="C78">
        <v>1.1971612241731044E-2</v>
      </c>
      <c r="D78">
        <v>2.1288029001278463E-3</v>
      </c>
      <c r="E78">
        <v>-6.3765737648386889E-3</v>
      </c>
      <c r="F78">
        <v>4.720970119024015E-2</v>
      </c>
      <c r="G78">
        <v>4.277110903472936E-3</v>
      </c>
      <c r="H78">
        <v>1.1300298413123855E-3</v>
      </c>
      <c r="I78">
        <v>3.9860154900195344E-3</v>
      </c>
      <c r="J78">
        <v>1.4742513857068706E-2</v>
      </c>
      <c r="K78">
        <v>2.6251813758915166E-3</v>
      </c>
      <c r="L78">
        <v>3.5341986734649389E-4</v>
      </c>
      <c r="M78">
        <v>-5.8710976450271346E-5</v>
      </c>
      <c r="N78">
        <v>5.9363972651749197E-3</v>
      </c>
      <c r="O78">
        <v>-7.4065993487026915E-5</v>
      </c>
      <c r="P78">
        <v>1.6400785553879915E-2</v>
      </c>
      <c r="Q78">
        <v>2.0115871669548202E-3</v>
      </c>
      <c r="R78">
        <v>3.2952449794376726E-4</v>
      </c>
    </row>
    <row r="79" spans="1:18">
      <c r="A79" s="788">
        <v>43944</v>
      </c>
      <c r="B79">
        <v>-9.0340485638573664E-4</v>
      </c>
      <c r="C79">
        <v>-3.9204078509627038E-3</v>
      </c>
      <c r="D79">
        <v>1.7941139262342976E-3</v>
      </c>
      <c r="E79">
        <v>-2.6913711036816723E-3</v>
      </c>
      <c r="F79">
        <v>-2.0916738954739222E-2</v>
      </c>
      <c r="G79">
        <v>1.8117411143145912E-3</v>
      </c>
      <c r="H79">
        <v>-7.2585029104099696E-4</v>
      </c>
      <c r="I79">
        <v>-5.2483630105837342E-4</v>
      </c>
      <c r="J79">
        <v>-2.0344076588630911E-3</v>
      </c>
      <c r="K79">
        <v>-7.4780347340297482E-4</v>
      </c>
      <c r="L79">
        <v>2.8415012615168322E-4</v>
      </c>
      <c r="M79">
        <v>1.0116206432213559E-3</v>
      </c>
      <c r="N79">
        <v>-2.0932548478989066E-3</v>
      </c>
      <c r="O79">
        <v>-9.8107920085577227E-5</v>
      </c>
      <c r="P79">
        <v>-8.7929641739523667E-3</v>
      </c>
      <c r="Q79">
        <v>3.4505686963726134E-3</v>
      </c>
      <c r="R79">
        <v>1.5643770032980342E-4</v>
      </c>
    </row>
    <row r="80" spans="1:18">
      <c r="A80" s="788">
        <v>43945</v>
      </c>
      <c r="B80">
        <v>-4.1694928463106296E-3</v>
      </c>
      <c r="C80">
        <v>-1.0353358504015864E-2</v>
      </c>
      <c r="D80">
        <v>1.3221287229117085E-3</v>
      </c>
      <c r="E80">
        <v>1.8325120417915786E-2</v>
      </c>
      <c r="F80">
        <v>-5.8754343362884209E-2</v>
      </c>
      <c r="G80">
        <v>-4.8483296845752699E-3</v>
      </c>
      <c r="H80">
        <v>1.4382067307867619E-3</v>
      </c>
      <c r="I80">
        <v>-2.8744220494605344E-3</v>
      </c>
      <c r="J80">
        <v>-1.7329405263888931E-2</v>
      </c>
      <c r="K80">
        <v>8.0673663692709674E-3</v>
      </c>
      <c r="L80">
        <v>3.6732243139181442E-4</v>
      </c>
      <c r="M80">
        <v>6.1732075101583739E-4</v>
      </c>
      <c r="N80">
        <v>3.5773965155205811E-3</v>
      </c>
      <c r="O80">
        <v>1.1656364487855342E-4</v>
      </c>
      <c r="P80">
        <v>-2.9651829277307362E-2</v>
      </c>
      <c r="Q80">
        <v>3.2485502389132392E-3</v>
      </c>
      <c r="R80">
        <v>4.8029820929751388E-4</v>
      </c>
    </row>
    <row r="81" spans="1:18">
      <c r="A81" s="788">
        <v>43948</v>
      </c>
      <c r="B81">
        <v>-6.8592037434924702E-3</v>
      </c>
      <c r="C81">
        <v>1.9005878210864857E-3</v>
      </c>
      <c r="D81">
        <v>7.7675208710314969E-4</v>
      </c>
      <c r="E81">
        <v>1.416385298819467E-2</v>
      </c>
      <c r="F81">
        <v>4.8017424119559671E-2</v>
      </c>
      <c r="G81">
        <v>4.7179582950969134E-3</v>
      </c>
      <c r="H81">
        <v>6.83308541564287E-4</v>
      </c>
      <c r="I81">
        <v>-5.0513071899338513E-4</v>
      </c>
      <c r="J81">
        <v>-4.7075434446642861E-3</v>
      </c>
      <c r="K81">
        <v>6.9093995889395465E-3</v>
      </c>
      <c r="L81">
        <v>3.8366391982136427E-4</v>
      </c>
      <c r="M81">
        <v>6.9573907862618967E-4</v>
      </c>
      <c r="N81">
        <v>5.8677150687236335E-4</v>
      </c>
      <c r="O81">
        <v>-1.5010234920009857E-5</v>
      </c>
      <c r="P81">
        <v>1.9824240981204388E-2</v>
      </c>
      <c r="Q81">
        <v>-9.9094123415999213E-4</v>
      </c>
      <c r="R81">
        <v>2.2026749754910924E-4</v>
      </c>
    </row>
    <row r="82" spans="1:18">
      <c r="A82" s="788">
        <v>43949</v>
      </c>
      <c r="B82">
        <v>9.5621251082156355E-4</v>
      </c>
      <c r="C82">
        <v>-6.5468184470407476E-4</v>
      </c>
      <c r="D82">
        <v>1.125082221218765E-3</v>
      </c>
      <c r="E82">
        <v>-4.8380292700767047E-4</v>
      </c>
      <c r="F82">
        <v>4.1124770132475286E-2</v>
      </c>
      <c r="G82">
        <v>2.5915302263399553E-3</v>
      </c>
      <c r="H82">
        <v>2.2761398327575399E-4</v>
      </c>
      <c r="I82">
        <v>3.279035202584657E-3</v>
      </c>
      <c r="J82">
        <v>5.2738067769388941E-3</v>
      </c>
      <c r="K82">
        <v>-2.6984940777735611E-3</v>
      </c>
      <c r="L82">
        <v>3.047798761586229E-4</v>
      </c>
      <c r="M82">
        <v>9.9870936021129175E-4</v>
      </c>
      <c r="N82">
        <v>-5.1945473198530268E-3</v>
      </c>
      <c r="O82">
        <v>1.3731137345516231E-3</v>
      </c>
      <c r="P82">
        <v>1.2835883069454157E-2</v>
      </c>
      <c r="Q82">
        <v>7.5611096695715752E-4</v>
      </c>
      <c r="R82">
        <v>4.1086969875303581E-4</v>
      </c>
    </row>
    <row r="83" spans="1:18">
      <c r="A83" s="788">
        <v>43950</v>
      </c>
      <c r="B83">
        <v>4.462057507314432E-3</v>
      </c>
      <c r="C83">
        <v>-6.7429424252780645E-3</v>
      </c>
      <c r="D83">
        <v>6.4749453467882745E-4</v>
      </c>
      <c r="E83">
        <v>2.3926387007342287E-2</v>
      </c>
      <c r="F83">
        <v>1.2999258448044726E-2</v>
      </c>
      <c r="G83">
        <v>1.7510839665237921E-3</v>
      </c>
      <c r="H83">
        <v>-5.2199344475756249E-4</v>
      </c>
      <c r="I83">
        <v>9.0803158401797646E-4</v>
      </c>
      <c r="J83">
        <v>8.8573419249993179E-4</v>
      </c>
      <c r="K83">
        <v>-5.7638959622763331E-4</v>
      </c>
      <c r="L83">
        <v>4.0734141973386429E-4</v>
      </c>
      <c r="M83">
        <v>5.0077514620339159E-4</v>
      </c>
      <c r="N83">
        <v>6.1648194184111826E-3</v>
      </c>
      <c r="O83">
        <v>7.579195539326733E-4</v>
      </c>
      <c r="P83">
        <v>1.5045643069538039E-2</v>
      </c>
      <c r="Q83">
        <v>1.0935035357646505E-3</v>
      </c>
      <c r="R83">
        <v>5.8087266041262353E-4</v>
      </c>
    </row>
    <row r="84" spans="1:18">
      <c r="A84" s="788">
        <v>43951</v>
      </c>
      <c r="B84">
        <v>9.6761590223826133E-4</v>
      </c>
      <c r="C84">
        <v>-2.0130363551636998E-3</v>
      </c>
      <c r="D84">
        <v>2.9070750898305686E-3</v>
      </c>
      <c r="E84">
        <v>-1.7933179665203358E-2</v>
      </c>
      <c r="F84">
        <v>-3.0294656621774996E-2</v>
      </c>
      <c r="G84">
        <v>-1.8943968002849143E-4</v>
      </c>
      <c r="H84">
        <v>2.888800375075995E-4</v>
      </c>
      <c r="I84">
        <v>3.4027729029828535E-4</v>
      </c>
      <c r="J84">
        <v>2.2240865900979845E-3</v>
      </c>
      <c r="K84">
        <v>3.4785741006426729E-3</v>
      </c>
      <c r="L84">
        <v>1.1571208951188794E-4</v>
      </c>
      <c r="M84">
        <v>6.9421405188951901E-4</v>
      </c>
      <c r="N84">
        <v>-2.8979834260731696E-3</v>
      </c>
      <c r="O84">
        <v>-1.6352045851124597E-3</v>
      </c>
      <c r="P84">
        <v>-2.1063504376102715E-2</v>
      </c>
      <c r="Q84">
        <v>1.4094809953690834E-3</v>
      </c>
      <c r="R84">
        <v>4.3512807335943648E-4</v>
      </c>
    </row>
    <row r="85" spans="1:18">
      <c r="A85" s="788">
        <v>43955</v>
      </c>
      <c r="B85">
        <v>4.7427136524635927E-4</v>
      </c>
      <c r="C85">
        <v>5.3883975888595614E-3</v>
      </c>
      <c r="D85">
        <v>8.3761962091899456E-4</v>
      </c>
      <c r="E85">
        <v>-2.1837577291345944E-2</v>
      </c>
      <c r="F85">
        <v>-1.1972503437070459E-2</v>
      </c>
      <c r="G85">
        <v>-2.199733786645508E-3</v>
      </c>
      <c r="H85">
        <v>8.1920761883824689E-4</v>
      </c>
      <c r="I85">
        <v>-8.4386228452970613E-4</v>
      </c>
      <c r="J85">
        <v>-2.5019806205217598E-3</v>
      </c>
      <c r="K85">
        <v>4.5114117979316859E-4</v>
      </c>
      <c r="L85">
        <v>3.8445889362814789E-4</v>
      </c>
      <c r="M85">
        <v>2.318829470213668E-4</v>
      </c>
      <c r="N85">
        <v>3.494883676702365E-3</v>
      </c>
      <c r="O85">
        <v>-7.2377497335018859E-4</v>
      </c>
      <c r="P85">
        <v>-1.4211785091527207E-2</v>
      </c>
      <c r="Q85">
        <v>6.0059391950928465E-4</v>
      </c>
      <c r="R85">
        <v>2.3243130501726661E-4</v>
      </c>
    </row>
    <row r="86" spans="1:18">
      <c r="A86" s="788">
        <v>43956</v>
      </c>
      <c r="B86">
        <v>1.4958365834361054E-4</v>
      </c>
      <c r="C86">
        <v>-1.1916936645944842E-3</v>
      </c>
      <c r="D86">
        <v>6.8738408107726912E-4</v>
      </c>
      <c r="E86">
        <v>1.1882538902478812E-2</v>
      </c>
      <c r="F86">
        <v>4.4662539767033049E-3</v>
      </c>
      <c r="G86">
        <v>2.3202909276174299E-3</v>
      </c>
      <c r="H86">
        <v>1.0138462279687399E-3</v>
      </c>
      <c r="I86">
        <v>1.2868013582241211E-3</v>
      </c>
      <c r="J86">
        <v>2.685296484931321E-3</v>
      </c>
      <c r="K86">
        <v>3.6033218568567449E-3</v>
      </c>
      <c r="L86">
        <v>2.9131774910662322E-4</v>
      </c>
      <c r="M86">
        <v>6.6770638545743388E-4</v>
      </c>
      <c r="N86">
        <v>-1.0379829217910252E-3</v>
      </c>
      <c r="O86">
        <v>-6.7709856393927126E-6</v>
      </c>
      <c r="P86">
        <v>5.9738804579805294E-3</v>
      </c>
      <c r="Q86">
        <v>7.3796491326305613E-4</v>
      </c>
      <c r="R86">
        <v>3.3524748082336409E-4</v>
      </c>
    </row>
    <row r="87" spans="1:18">
      <c r="A87" s="788">
        <v>43957</v>
      </c>
      <c r="B87">
        <v>5.1594378758967885E-4</v>
      </c>
      <c r="C87">
        <v>5.7359303387194416E-3</v>
      </c>
      <c r="D87">
        <v>6.5417922803034934E-4</v>
      </c>
      <c r="E87">
        <v>-8.4948957149574289E-3</v>
      </c>
      <c r="F87">
        <v>1.1823582887826367E-2</v>
      </c>
      <c r="G87">
        <v>3.5449006579511E-3</v>
      </c>
      <c r="H87">
        <v>3.2087277394454716E-5</v>
      </c>
      <c r="I87">
        <v>9.1422620381531594E-4</v>
      </c>
      <c r="J87">
        <v>1.2371610837651481E-3</v>
      </c>
      <c r="K87">
        <v>-2.3131498057118449E-3</v>
      </c>
      <c r="L87">
        <v>3.7345942742161853E-4</v>
      </c>
      <c r="M87">
        <v>4.3271435395841884E-4</v>
      </c>
      <c r="N87">
        <v>-2.7407907800935938E-4</v>
      </c>
      <c r="O87">
        <v>3.0420576240253183E-6</v>
      </c>
      <c r="P87">
        <v>3.5827102924734788E-4</v>
      </c>
      <c r="Q87">
        <v>5.0649457920171059E-4</v>
      </c>
      <c r="R87">
        <v>1.3691556651496128E-4</v>
      </c>
    </row>
    <row r="88" spans="1:18">
      <c r="A88" s="788">
        <v>43958</v>
      </c>
      <c r="B88">
        <v>5.4411097840523226E-4</v>
      </c>
      <c r="C88">
        <v>-1.8075563576903653E-3</v>
      </c>
      <c r="D88">
        <v>5.0489152180466235E-4</v>
      </c>
      <c r="E88">
        <v>1.8653025022788317E-2</v>
      </c>
      <c r="F88">
        <v>-1.5480434133227194E-2</v>
      </c>
      <c r="G88">
        <v>5.2342614862359582E-3</v>
      </c>
      <c r="H88">
        <v>7.9594595433829518E-4</v>
      </c>
      <c r="I88">
        <v>9.3589930129733823E-3</v>
      </c>
      <c r="J88">
        <v>6.8049965196284035E-3</v>
      </c>
      <c r="K88">
        <v>4.0296440439917536E-3</v>
      </c>
      <c r="L88">
        <v>3.5470013747662676E-4</v>
      </c>
      <c r="M88">
        <v>4.8133004025752157E-4</v>
      </c>
      <c r="N88">
        <v>-1.3382602155839196E-3</v>
      </c>
      <c r="O88">
        <v>4.2029332804216502E-4</v>
      </c>
      <c r="P88">
        <v>-4.7068625343614778E-3</v>
      </c>
      <c r="Q88">
        <v>5.3995996770517252E-4</v>
      </c>
      <c r="R88">
        <v>2.013714518465104E-4</v>
      </c>
    </row>
    <row r="89" spans="1:18">
      <c r="A89" s="788">
        <v>43959</v>
      </c>
      <c r="B89">
        <v>-2.2901812448528069E-4</v>
      </c>
      <c r="C89">
        <v>-3.1354552187367046E-3</v>
      </c>
      <c r="D89">
        <v>2.8382854860331541E-4</v>
      </c>
      <c r="E89">
        <v>1.4896187969522412E-2</v>
      </c>
      <c r="F89">
        <v>8.2528194604725158E-4</v>
      </c>
      <c r="G89">
        <v>-7.5740839968752027E-5</v>
      </c>
      <c r="H89">
        <v>-1.4127405201077581E-3</v>
      </c>
      <c r="I89">
        <v>-7.5135591205899299E-4</v>
      </c>
      <c r="J89">
        <v>3.0503297186781353E-3</v>
      </c>
      <c r="K89">
        <v>5.7083156760517895E-4</v>
      </c>
      <c r="L89">
        <v>2.5253677042691436E-4</v>
      </c>
      <c r="M89">
        <v>3.2902161978110023E-4</v>
      </c>
      <c r="N89">
        <v>3.2519981704788314E-3</v>
      </c>
      <c r="O89">
        <v>4.840710225866296E-4</v>
      </c>
      <c r="P89">
        <v>1.1484038253497308E-2</v>
      </c>
      <c r="Q89">
        <v>5.5713689589254045E-4</v>
      </c>
      <c r="R89">
        <v>1.2177192654494462E-4</v>
      </c>
    </row>
    <row r="90" spans="1:18">
      <c r="A90" s="788">
        <v>43962</v>
      </c>
      <c r="B90">
        <v>1.9469153137010586E-3</v>
      </c>
      <c r="C90">
        <v>1.7367429548689195E-3</v>
      </c>
      <c r="D90">
        <v>1.9895520097312769E-4</v>
      </c>
      <c r="E90">
        <v>-1.0922497838321554E-3</v>
      </c>
      <c r="F90">
        <v>-2.0857228416276907E-2</v>
      </c>
      <c r="G90">
        <v>1.0459181679260965E-3</v>
      </c>
      <c r="H90">
        <v>7.0944095017511088E-5</v>
      </c>
      <c r="I90">
        <v>1.6557568463366756E-3</v>
      </c>
      <c r="J90">
        <v>-1.3497547570263668E-3</v>
      </c>
      <c r="K90">
        <v>7.1722438488275309E-4</v>
      </c>
      <c r="L90">
        <v>5.3285887630383222E-4</v>
      </c>
      <c r="M90">
        <v>3.0405366642827225E-4</v>
      </c>
      <c r="N90">
        <v>-1.9482215852251183E-4</v>
      </c>
      <c r="O90">
        <v>3.9726580729659844E-4</v>
      </c>
      <c r="P90">
        <v>-8.0240882132188718E-3</v>
      </c>
      <c r="Q90">
        <v>6.062242376523308E-4</v>
      </c>
      <c r="R90">
        <v>1.2354472458064869E-4</v>
      </c>
    </row>
    <row r="91" spans="1:18">
      <c r="A91" s="788">
        <v>43963</v>
      </c>
      <c r="B91">
        <v>1.8748252718570058E-4</v>
      </c>
      <c r="C91">
        <v>-1.0627000069270975E-3</v>
      </c>
      <c r="D91">
        <v>2.0791418969334785E-4</v>
      </c>
      <c r="E91">
        <v>-2.5890941340167228E-2</v>
      </c>
      <c r="F91">
        <v>-1.4584482941308541E-2</v>
      </c>
      <c r="G91">
        <v>3.287858543805644E-3</v>
      </c>
      <c r="H91">
        <v>-1.3203986050380756E-4</v>
      </c>
      <c r="I91">
        <v>-1.6059922557313255E-3</v>
      </c>
      <c r="J91">
        <v>-3.404460329552883E-3</v>
      </c>
      <c r="K91">
        <v>-2.1513174944612912E-3</v>
      </c>
      <c r="L91">
        <v>2.0659590519556126E-4</v>
      </c>
      <c r="M91">
        <v>2.6094786204367004E-4</v>
      </c>
      <c r="N91">
        <v>4.8415148893443671E-4</v>
      </c>
      <c r="O91">
        <v>4.4728557243334244E-4</v>
      </c>
      <c r="P91">
        <v>-1.1715092468547295E-2</v>
      </c>
      <c r="Q91">
        <v>4.9634494701122911E-4</v>
      </c>
      <c r="R91">
        <v>1.9055710596305175E-4</v>
      </c>
    </row>
    <row r="92" spans="1:18">
      <c r="A92" s="788">
        <v>43964</v>
      </c>
      <c r="B92">
        <v>-7.235378306711393E-4</v>
      </c>
      <c r="C92">
        <v>1.503623890783512E-3</v>
      </c>
      <c r="D92">
        <v>1.6241399279404156E-4</v>
      </c>
      <c r="E92">
        <v>-1.2705006981807765E-2</v>
      </c>
      <c r="F92">
        <v>4.0242368891989511E-3</v>
      </c>
      <c r="G92">
        <v>-1.8586972651002398E-5</v>
      </c>
      <c r="H92">
        <v>-3.9927912251802589E-4</v>
      </c>
      <c r="I92">
        <v>1.0315609365771916E-3</v>
      </c>
      <c r="J92">
        <v>-1.7294775608472923E-3</v>
      </c>
      <c r="K92">
        <v>1.4280180470092052E-3</v>
      </c>
      <c r="L92">
        <v>2.9416664691317429E-4</v>
      </c>
      <c r="M92">
        <v>6.4981045602374721E-5</v>
      </c>
      <c r="N92">
        <v>-3.1385671837226292E-3</v>
      </c>
      <c r="O92">
        <v>3.3051419937590865E-4</v>
      </c>
      <c r="P92">
        <v>1.6061221440784035E-3</v>
      </c>
      <c r="Q92">
        <v>5.0789593006217437E-4</v>
      </c>
      <c r="R92">
        <v>1.5219822185219556E-4</v>
      </c>
    </row>
    <row r="93" spans="1:18">
      <c r="A93" s="788">
        <v>43965</v>
      </c>
      <c r="B93">
        <v>-7.9024916225578501E-5</v>
      </c>
      <c r="C93">
        <v>-2.461456363607728E-3</v>
      </c>
      <c r="D93">
        <v>-5.6811994905148211E-6</v>
      </c>
      <c r="E93">
        <v>1.2474349155299658E-2</v>
      </c>
      <c r="F93">
        <v>8.8103950004190246E-3</v>
      </c>
      <c r="G93">
        <v>-4.7318070888299202E-3</v>
      </c>
      <c r="H93">
        <v>-3.9011319499593355E-4</v>
      </c>
      <c r="I93">
        <v>1.194012995331617E-3</v>
      </c>
      <c r="J93">
        <v>-4.5793198257455536E-3</v>
      </c>
      <c r="K93">
        <v>3.1842458448796407E-3</v>
      </c>
      <c r="L93">
        <v>2.7984505192168996E-4</v>
      </c>
      <c r="M93">
        <v>7.8354404616409745E-4</v>
      </c>
      <c r="N93">
        <v>-2.3482869373744331E-3</v>
      </c>
      <c r="O93">
        <v>-1.39359617537127E-3</v>
      </c>
      <c r="P93">
        <v>1.9247421403507659E-3</v>
      </c>
      <c r="Q93">
        <v>4.6037064861392807E-5</v>
      </c>
      <c r="R93">
        <v>1.4800588132302117E-4</v>
      </c>
    </row>
    <row r="94" spans="1:18">
      <c r="A94" s="788">
        <v>43966</v>
      </c>
      <c r="B94">
        <v>1.7202151610984373E-4</v>
      </c>
      <c r="C94">
        <v>-1.7539157478779765E-3</v>
      </c>
      <c r="D94">
        <v>3.0015841167929658E-4</v>
      </c>
      <c r="E94">
        <v>-1.9365659002457125E-4</v>
      </c>
      <c r="F94">
        <v>-6.4023928921892459E-3</v>
      </c>
      <c r="G94">
        <v>-6.1640830570288685E-3</v>
      </c>
      <c r="H94">
        <v>-4.9754956837677611E-5</v>
      </c>
      <c r="I94">
        <v>-2.2130457490076028E-3</v>
      </c>
      <c r="J94">
        <v>2.8461628197877786E-3</v>
      </c>
      <c r="K94">
        <v>2.0268463513510859E-3</v>
      </c>
      <c r="L94">
        <v>2.4343558939565746E-4</v>
      </c>
      <c r="M94">
        <v>1.0502727367334153E-4</v>
      </c>
      <c r="N94">
        <v>1.4613902323727945E-3</v>
      </c>
      <c r="O94">
        <v>-6.2025133859067161E-4</v>
      </c>
      <c r="P94">
        <v>-1.2337804338627412E-2</v>
      </c>
      <c r="Q94">
        <v>-2.4053002729296225E-4</v>
      </c>
      <c r="R94">
        <v>1.8172948707317893E-4</v>
      </c>
    </row>
    <row r="95" spans="1:18">
      <c r="A95" s="788">
        <v>43969</v>
      </c>
      <c r="B95">
        <v>1.6141086599752441E-5</v>
      </c>
      <c r="C95">
        <v>-8.0302748725424866E-3</v>
      </c>
      <c r="D95">
        <v>7.9986672043119711E-5</v>
      </c>
      <c r="E95">
        <v>3.4893033590060574E-2</v>
      </c>
      <c r="F95">
        <v>4.5720238499953547E-2</v>
      </c>
      <c r="G95">
        <v>-1.4377236629812273E-3</v>
      </c>
      <c r="H95">
        <v>-6.8364639051299303E-4</v>
      </c>
      <c r="I95">
        <v>-3.7723473456381384E-3</v>
      </c>
      <c r="J95">
        <v>-5.7599797901441985E-4</v>
      </c>
      <c r="K95">
        <v>2.9216981520474583E-4</v>
      </c>
      <c r="L95">
        <v>5.3336913119239604E-4</v>
      </c>
      <c r="M95">
        <v>3.7137562687528103E-4</v>
      </c>
      <c r="N95">
        <v>-3.257904607545381E-3</v>
      </c>
      <c r="O95">
        <v>-3.1007283375361627E-4</v>
      </c>
      <c r="P95">
        <v>2.0502553342390817E-2</v>
      </c>
      <c r="Q95">
        <v>-3.4467856698217059E-4</v>
      </c>
      <c r="R95">
        <v>1.4904865873077711E-4</v>
      </c>
    </row>
    <row r="96" spans="1:18">
      <c r="A96" s="788">
        <v>43970</v>
      </c>
      <c r="B96">
        <v>-1.47990667141773E-4</v>
      </c>
      <c r="C96">
        <v>-9.7455488507947052E-4</v>
      </c>
      <c r="D96">
        <v>-4.6379094197357418E-5</v>
      </c>
      <c r="E96">
        <v>-9.7248314730908891E-3</v>
      </c>
      <c r="F96">
        <v>1.2049171980184958E-2</v>
      </c>
      <c r="G96">
        <v>9.0618151666843616E-4</v>
      </c>
      <c r="H96">
        <v>-4.0144374523143345E-4</v>
      </c>
      <c r="I96">
        <v>-8.1205433790088044E-4</v>
      </c>
      <c r="J96">
        <v>-6.5754046050248149E-6</v>
      </c>
      <c r="K96">
        <v>9.6861049181296011E-4</v>
      </c>
      <c r="L96">
        <v>2.5495723694612948E-4</v>
      </c>
      <c r="M96">
        <v>1.2979006457047859E-4</v>
      </c>
      <c r="N96">
        <v>1.8214043978359573E-3</v>
      </c>
      <c r="O96">
        <v>3.3313722014360891E-4</v>
      </c>
      <c r="P96">
        <v>1.2400808032888566E-3</v>
      </c>
      <c r="Q96">
        <v>-1.416736759743964E-4</v>
      </c>
      <c r="R96">
        <v>1.3523505102042144E-4</v>
      </c>
    </row>
    <row r="97" spans="1:18">
      <c r="A97" s="788">
        <v>43971</v>
      </c>
      <c r="B97">
        <v>1.3365674236265335E-4</v>
      </c>
      <c r="C97">
        <v>-2.3414215493000601E-4</v>
      </c>
      <c r="D97">
        <v>1.940439855108167E-5</v>
      </c>
      <c r="E97">
        <v>1.6769843373952487E-2</v>
      </c>
      <c r="F97">
        <v>4.926244008544467E-3</v>
      </c>
      <c r="G97">
        <v>-2.8018529882056775E-4</v>
      </c>
      <c r="H97">
        <v>-2.4179317136652223E-4</v>
      </c>
      <c r="I97">
        <v>-7.5711376403164721E-5</v>
      </c>
      <c r="J97">
        <v>-2.1169526232167613E-4</v>
      </c>
      <c r="K97">
        <v>4.3580684049904228E-4</v>
      </c>
      <c r="L97">
        <v>1.8623524982519513E-4</v>
      </c>
      <c r="M97">
        <v>8.7787767347080603E-5</v>
      </c>
      <c r="N97">
        <v>3.3837735013750869E-3</v>
      </c>
      <c r="O97">
        <v>-2.1930280742910035E-4</v>
      </c>
      <c r="P97">
        <v>6.1579744687527693E-3</v>
      </c>
      <c r="Q97">
        <v>1.4097553428094045E-4</v>
      </c>
      <c r="R97">
        <v>1.4186351717748735E-4</v>
      </c>
    </row>
    <row r="98" spans="1:18">
      <c r="A98" s="788">
        <v>43972</v>
      </c>
      <c r="B98">
        <v>2.4075423049607636E-4</v>
      </c>
      <c r="C98">
        <v>-1.5244603757108566E-3</v>
      </c>
      <c r="D98">
        <v>1.457667996236367E-4</v>
      </c>
      <c r="E98">
        <v>-1.0349560555254489E-2</v>
      </c>
      <c r="F98">
        <v>2.4762609301488103E-2</v>
      </c>
      <c r="G98">
        <v>2.8195426885095909E-3</v>
      </c>
      <c r="H98">
        <v>6.2279394706710178E-5</v>
      </c>
      <c r="I98">
        <v>-4.6855876623703718E-3</v>
      </c>
      <c r="J98">
        <v>1.4689415131003969E-3</v>
      </c>
      <c r="K98">
        <v>-2.5217271556915444E-3</v>
      </c>
      <c r="L98">
        <v>2.2324002206985938E-4</v>
      </c>
      <c r="M98">
        <v>3.282210988919676E-4</v>
      </c>
      <c r="N98">
        <v>7.7463960195567338E-4</v>
      </c>
      <c r="O98">
        <v>-1.9226328233568069E-4</v>
      </c>
      <c r="P98">
        <v>1.7998540958248377E-3</v>
      </c>
      <c r="Q98">
        <v>-6.2578569445248533E-6</v>
      </c>
      <c r="R98">
        <v>1.4095067410813122E-4</v>
      </c>
    </row>
    <row r="99" spans="1:18">
      <c r="A99" s="788">
        <v>43973</v>
      </c>
      <c r="B99">
        <v>1.5630936224875214E-4</v>
      </c>
      <c r="C99">
        <v>2.1460536504940286E-3</v>
      </c>
      <c r="D99">
        <v>-4.7793185164901608E-5</v>
      </c>
      <c r="E99">
        <v>6.40122004927135E-3</v>
      </c>
      <c r="F99">
        <v>-1.2507042253521061E-2</v>
      </c>
      <c r="G99">
        <v>-6.0036167662924633E-5</v>
      </c>
      <c r="H99">
        <v>-7.8570942970679347E-4</v>
      </c>
      <c r="I99">
        <v>1.3402021417083798E-3</v>
      </c>
      <c r="J99">
        <v>-2.0676424321881548E-3</v>
      </c>
      <c r="K99">
        <v>-2.1278616889719437E-5</v>
      </c>
      <c r="L99">
        <v>2.4308505360437493E-4</v>
      </c>
      <c r="M99">
        <v>2.9282213773496046E-4</v>
      </c>
      <c r="N99">
        <v>3.830055895229334E-3</v>
      </c>
      <c r="O99">
        <v>-1.1141438947748217E-4</v>
      </c>
      <c r="P99">
        <v>-2.6062488176205045E-3</v>
      </c>
      <c r="Q99">
        <v>3.7649965094277427E-4</v>
      </c>
      <c r="R99">
        <v>1.0780562299039786E-4</v>
      </c>
    </row>
    <row r="100" spans="1:18">
      <c r="A100" s="788">
        <v>43976</v>
      </c>
      <c r="B100">
        <v>4.5522966916711205E-4</v>
      </c>
      <c r="C100">
        <v>2.3382465667509678E-4</v>
      </c>
      <c r="D100">
        <v>4.4861490149172845E-4</v>
      </c>
      <c r="E100">
        <v>1.6583939653072033E-2</v>
      </c>
      <c r="F100">
        <v>4.8961532411740949E-2</v>
      </c>
      <c r="G100">
        <v>4.317914348851426E-3</v>
      </c>
      <c r="H100">
        <v>9.930367968953302E-4</v>
      </c>
      <c r="I100">
        <v>-1.0624173139597293E-3</v>
      </c>
      <c r="J100">
        <v>6.1235626400280019E-4</v>
      </c>
      <c r="K100">
        <v>3.6735949459845152E-3</v>
      </c>
      <c r="L100">
        <v>2.9835032328451305E-5</v>
      </c>
      <c r="M100">
        <v>8.1336861426972717E-4</v>
      </c>
      <c r="N100">
        <v>-3.3119365621661068E-3</v>
      </c>
      <c r="O100">
        <v>1.1456835268663923E-4</v>
      </c>
      <c r="P100">
        <v>2.1550781010103881E-2</v>
      </c>
      <c r="Q100">
        <v>2.2663517018850499E-5</v>
      </c>
      <c r="R100">
        <v>1.2990813511537525E-4</v>
      </c>
    </row>
    <row r="101" spans="1:18">
      <c r="A101" s="788">
        <v>43977</v>
      </c>
      <c r="B101">
        <v>6.6224002738923815E-5</v>
      </c>
      <c r="C101">
        <v>-2.8902176635646759E-3</v>
      </c>
      <c r="D101">
        <v>1.4568716330543019E-4</v>
      </c>
      <c r="E101">
        <v>-2.3396605675085613E-3</v>
      </c>
      <c r="F101">
        <v>1.3196462465549841E-2</v>
      </c>
      <c r="G101">
        <v>2.3399941414383729E-3</v>
      </c>
      <c r="H101">
        <v>8.5455495431729922E-4</v>
      </c>
      <c r="I101">
        <v>-1.9827134952261627E-3</v>
      </c>
      <c r="J101">
        <v>2.8396283867175853E-3</v>
      </c>
      <c r="K101">
        <v>1.5143703651854246E-4</v>
      </c>
      <c r="L101">
        <v>5.6877078988448737E-4</v>
      </c>
      <c r="M101">
        <v>2.8773468956089232E-4</v>
      </c>
      <c r="N101">
        <v>1.1427816170568317E-3</v>
      </c>
      <c r="O101">
        <v>-2.7112385648464521E-4</v>
      </c>
      <c r="P101">
        <v>-2.7590357356310768E-4</v>
      </c>
      <c r="Q101">
        <v>4.0547292047987682E-4</v>
      </c>
      <c r="R101">
        <v>5.3939577163264474E-5</v>
      </c>
    </row>
    <row r="102" spans="1:18">
      <c r="A102" s="788">
        <v>43978</v>
      </c>
      <c r="B102">
        <v>4.1685908096966706E-4</v>
      </c>
      <c r="C102">
        <v>-2.5134569368728821E-3</v>
      </c>
      <c r="D102">
        <v>9.1845213856989183E-4</v>
      </c>
      <c r="E102">
        <v>1.3897542054384315E-2</v>
      </c>
      <c r="F102">
        <v>3.1517879915797797E-2</v>
      </c>
      <c r="G102">
        <v>1.9349206403223018E-3</v>
      </c>
      <c r="H102">
        <v>-8.6523038767916116E-4</v>
      </c>
      <c r="I102">
        <v>8.084728911537109E-4</v>
      </c>
      <c r="J102">
        <v>4.9271295846153862E-4</v>
      </c>
      <c r="K102">
        <v>-2.7170420278443963E-5</v>
      </c>
      <c r="L102">
        <v>1.9627557491519454E-5</v>
      </c>
      <c r="M102">
        <v>4.1242808701968947E-4</v>
      </c>
      <c r="N102">
        <v>-6.2330060701909495E-4</v>
      </c>
      <c r="O102">
        <v>-5.2707732090750969E-4</v>
      </c>
      <c r="P102">
        <v>2.1236069835959714E-2</v>
      </c>
      <c r="Q102">
        <v>5.0863458981731391E-4</v>
      </c>
      <c r="R102">
        <v>6.8709762526930618E-5</v>
      </c>
    </row>
    <row r="103" spans="1:18">
      <c r="A103" s="788">
        <v>43979</v>
      </c>
      <c r="B103">
        <v>2.4124039633122152E-4</v>
      </c>
      <c r="C103">
        <v>-1.7783948138461181E-4</v>
      </c>
      <c r="D103">
        <v>2.7452679565809213E-4</v>
      </c>
      <c r="E103">
        <v>7.2165178350180881E-5</v>
      </c>
      <c r="F103">
        <v>-1.1206543991330253E-2</v>
      </c>
      <c r="G103">
        <v>3.4773093730875448E-3</v>
      </c>
      <c r="H103">
        <v>9.6975193755799438E-4</v>
      </c>
      <c r="I103">
        <v>9.553450544534936E-4</v>
      </c>
      <c r="J103">
        <v>1.8543614183859081E-3</v>
      </c>
      <c r="K103">
        <v>-5.5503190087502485E-4</v>
      </c>
      <c r="L103">
        <v>2.5882811416200191E-4</v>
      </c>
      <c r="M103">
        <v>2.8277284961730764E-4</v>
      </c>
      <c r="N103">
        <v>3.2010048006410052E-3</v>
      </c>
      <c r="O103">
        <v>2.9678470465333007E-4</v>
      </c>
      <c r="P103">
        <v>-8.2586566704991871E-3</v>
      </c>
      <c r="Q103">
        <v>-9.9677352330185265E-4</v>
      </c>
      <c r="R103">
        <v>1.8539455729160714E-4</v>
      </c>
    </row>
    <row r="104" spans="1:18">
      <c r="A104" s="788">
        <v>43980</v>
      </c>
      <c r="B104">
        <v>-1.6371954492166996E-4</v>
      </c>
      <c r="C104">
        <v>6.9654472039726301E-4</v>
      </c>
      <c r="D104">
        <v>1.1195351803294784E-4</v>
      </c>
      <c r="E104">
        <v>6.4851063987925173E-4</v>
      </c>
      <c r="F104">
        <v>-5.130666219461677E-3</v>
      </c>
      <c r="G104">
        <v>3.0634662964417192E-3</v>
      </c>
      <c r="H104">
        <v>-2.0952059076304597E-3</v>
      </c>
      <c r="I104">
        <v>6.2162962047329628E-4</v>
      </c>
      <c r="J104">
        <v>3.995518955220323E-3</v>
      </c>
      <c r="K104">
        <v>4.4492861589930932E-3</v>
      </c>
      <c r="L104">
        <v>3.1670893905766384E-4</v>
      </c>
      <c r="M104">
        <v>5.7775958728734089E-4</v>
      </c>
      <c r="N104">
        <v>4.0650837971603071E-3</v>
      </c>
      <c r="O104">
        <v>1.3749596473888737E-4</v>
      </c>
      <c r="P104">
        <v>4.3752031468171637E-3</v>
      </c>
      <c r="Q104">
        <v>3.1638549721701992E-4</v>
      </c>
      <c r="R104">
        <v>3.1620268135856833E-5</v>
      </c>
    </row>
    <row r="105" spans="1:18">
      <c r="A105" s="788">
        <v>43983</v>
      </c>
      <c r="B105">
        <v>1.4536189126768129E-4</v>
      </c>
      <c r="C105">
        <v>-3.188409660461744E-4</v>
      </c>
      <c r="D105">
        <v>2.0309967896081638E-4</v>
      </c>
      <c r="E105">
        <v>4.0324589890967655E-3</v>
      </c>
      <c r="F105">
        <v>2.3784645842498842E-2</v>
      </c>
      <c r="G105">
        <v>-2.4194599813931461E-4</v>
      </c>
      <c r="H105">
        <v>1.9375375300501041E-4</v>
      </c>
      <c r="I105">
        <v>1.6142826598246618E-3</v>
      </c>
      <c r="J105">
        <v>7.1574225018822268E-4</v>
      </c>
      <c r="K105">
        <v>-1.835029360553464E-3</v>
      </c>
      <c r="L105">
        <v>3.644380271299319E-4</v>
      </c>
      <c r="M105">
        <v>3.4721660703729285E-4</v>
      </c>
      <c r="N105">
        <v>-3.2787254813233524E-3</v>
      </c>
      <c r="O105">
        <v>4.8499943585289529E-4</v>
      </c>
      <c r="P105">
        <v>8.644279094975893E-3</v>
      </c>
      <c r="Q105">
        <v>1.5225785761678878E-3</v>
      </c>
      <c r="R105">
        <v>2.1826215941755933E-4</v>
      </c>
    </row>
    <row r="106" spans="1:18">
      <c r="A106" s="788">
        <v>43984</v>
      </c>
      <c r="B106">
        <v>2.4363660804027631E-4</v>
      </c>
      <c r="C106">
        <v>7.123924123941805E-6</v>
      </c>
      <c r="D106">
        <v>2.3280886014798163E-4</v>
      </c>
      <c r="E106">
        <v>9.0531617787588115E-3</v>
      </c>
      <c r="F106">
        <v>1.5586045104915236E-2</v>
      </c>
      <c r="G106">
        <v>8.6915258448638788E-4</v>
      </c>
      <c r="H106">
        <v>1.4359928891085616E-3</v>
      </c>
      <c r="I106">
        <v>-5.443425729260154E-4</v>
      </c>
      <c r="J106">
        <v>2.0312642848376861E-3</v>
      </c>
      <c r="K106">
        <v>1.5959576795441244E-3</v>
      </c>
      <c r="L106">
        <v>1.0079724109268717E-4</v>
      </c>
      <c r="M106">
        <v>3.242733329402725E-4</v>
      </c>
      <c r="N106">
        <v>-3.6017110226727045E-3</v>
      </c>
      <c r="O106">
        <v>3.1280500205332906E-4</v>
      </c>
      <c r="P106">
        <v>1.7113213867041344E-2</v>
      </c>
      <c r="Q106">
        <v>2.0494028938755626E-4</v>
      </c>
      <c r="R106">
        <v>1.908633912617308E-4</v>
      </c>
    </row>
    <row r="107" spans="1:18">
      <c r="A107" s="788">
        <v>43985</v>
      </c>
      <c r="B107">
        <v>1.8554289937289248E-4</v>
      </c>
      <c r="C107">
        <v>2.1245155030844565E-3</v>
      </c>
      <c r="D107">
        <v>1.3502603736359475E-4</v>
      </c>
      <c r="E107">
        <v>1.2389454605552741E-2</v>
      </c>
      <c r="F107">
        <v>3.5101794427716326E-2</v>
      </c>
      <c r="G107">
        <v>9.4665429870710582E-4</v>
      </c>
      <c r="H107">
        <v>3.7546764910589836E-4</v>
      </c>
      <c r="I107">
        <v>1.7567278940624487E-3</v>
      </c>
      <c r="J107">
        <v>7.0144944612173799E-3</v>
      </c>
      <c r="K107">
        <v>2.3133051674451011E-4</v>
      </c>
      <c r="L107">
        <v>1.3908283588492942E-4</v>
      </c>
      <c r="M107">
        <v>2.908958165190878E-4</v>
      </c>
      <c r="N107">
        <v>-8.7303259986616366E-3</v>
      </c>
      <c r="O107">
        <v>6.1854599891320028E-4</v>
      </c>
      <c r="P107">
        <v>1.5782967421023697E-2</v>
      </c>
      <c r="Q107">
        <v>1.0480312518001966E-4</v>
      </c>
      <c r="R107">
        <v>-1.3276642729398436E-4</v>
      </c>
    </row>
    <row r="108" spans="1:18">
      <c r="A108" s="788">
        <v>43986</v>
      </c>
      <c r="B108">
        <v>1.0963473288350123E-4</v>
      </c>
      <c r="C108">
        <v>2.9758683648715145E-3</v>
      </c>
      <c r="D108">
        <v>2.2941886219562946E-4</v>
      </c>
      <c r="E108">
        <v>-2.0724294165485047E-3</v>
      </c>
      <c r="F108">
        <v>-1.0402845036487918E-3</v>
      </c>
      <c r="G108">
        <v>3.006455629479543E-3</v>
      </c>
      <c r="H108">
        <v>1.0808787622096361E-3</v>
      </c>
      <c r="I108">
        <v>6.834545369478473E-4</v>
      </c>
      <c r="J108">
        <v>1.5138346314604867E-3</v>
      </c>
      <c r="K108">
        <v>2.80498797485218E-3</v>
      </c>
      <c r="L108">
        <v>3.4878492541690065E-4</v>
      </c>
      <c r="M108">
        <v>3.6969138847142702E-4</v>
      </c>
      <c r="N108">
        <v>5.9738928460257856E-3</v>
      </c>
      <c r="O108">
        <v>7.5819182037317745E-4</v>
      </c>
      <c r="P108">
        <v>3.9041631119889342E-3</v>
      </c>
      <c r="Q108">
        <v>3.235866748194649E-4</v>
      </c>
      <c r="R108">
        <v>3.0619607072290833E-5</v>
      </c>
    </row>
    <row r="109" spans="1:18">
      <c r="A109" s="788">
        <v>43987</v>
      </c>
      <c r="B109">
        <v>9.6303802318731258E-5</v>
      </c>
      <c r="C109">
        <v>-7.4518163021930484E-4</v>
      </c>
      <c r="D109">
        <v>1.3922436454683051E-4</v>
      </c>
      <c r="E109">
        <v>2.2956248599611095E-2</v>
      </c>
      <c r="F109">
        <v>1.4761513980904972E-2</v>
      </c>
      <c r="G109">
        <v>1.1897703029950524E-3</v>
      </c>
      <c r="H109">
        <v>6.8666558609176143E-4</v>
      </c>
      <c r="I109">
        <v>1.6873466754654398E-3</v>
      </c>
      <c r="J109">
        <v>4.6557336330872445E-3</v>
      </c>
      <c r="K109">
        <v>-2.1561407562243895E-3</v>
      </c>
      <c r="L109">
        <v>1.4985601063965959E-4</v>
      </c>
      <c r="M109">
        <v>7.9136020854653211E-4</v>
      </c>
      <c r="N109">
        <v>-3.8744781260320327E-3</v>
      </c>
      <c r="O109">
        <v>-1.3031959950948746E-5</v>
      </c>
      <c r="P109">
        <v>1.1662839194356733E-2</v>
      </c>
      <c r="Q109">
        <v>4.908496640421145E-4</v>
      </c>
      <c r="R109">
        <v>1.3129364770603225E-4</v>
      </c>
    </row>
    <row r="110" spans="1:18">
      <c r="A110" s="788">
        <v>43990</v>
      </c>
      <c r="B110">
        <v>1.397572709869177E-4</v>
      </c>
      <c r="C110">
        <v>1.5369607533273211E-3</v>
      </c>
      <c r="D110">
        <v>3.8411137908722637E-4</v>
      </c>
      <c r="E110">
        <v>1.2680030599733438E-2</v>
      </c>
      <c r="F110">
        <v>3.3064204178734347E-2</v>
      </c>
      <c r="G110">
        <v>2.0351209771618528E-4</v>
      </c>
      <c r="H110">
        <v>1.521426497763656E-4</v>
      </c>
      <c r="I110">
        <v>2.9713687439660852E-3</v>
      </c>
      <c r="J110">
        <v>4.2334080384107686E-3</v>
      </c>
      <c r="K110">
        <v>-1.3210330570623263E-3</v>
      </c>
      <c r="L110">
        <v>1.3532546650174559E-4</v>
      </c>
      <c r="M110">
        <v>4.6134086920046613E-4</v>
      </c>
      <c r="N110">
        <v>-8.7258320322048943E-3</v>
      </c>
      <c r="O110">
        <v>1.941101436415682E-4</v>
      </c>
      <c r="P110">
        <v>2.2508793540133798E-2</v>
      </c>
      <c r="Q110">
        <v>4.1917505522928167E-3</v>
      </c>
      <c r="R110">
        <v>3.7896775524370874E-4</v>
      </c>
    </row>
    <row r="111" spans="1:18">
      <c r="A111" s="788">
        <v>43991</v>
      </c>
      <c r="B111">
        <v>5.7079506671309233E-4</v>
      </c>
      <c r="C111">
        <v>3.2002552147480934E-4</v>
      </c>
      <c r="D111">
        <v>4.3915280772410803E-4</v>
      </c>
      <c r="E111">
        <v>-7.9972375408393637E-3</v>
      </c>
      <c r="F111">
        <v>-7.3394597593309241E-3</v>
      </c>
      <c r="G111">
        <v>5.2438661727349789E-4</v>
      </c>
      <c r="H111">
        <v>3.4201018165869179E-4</v>
      </c>
      <c r="I111">
        <v>-1.8733265979975489E-4</v>
      </c>
      <c r="J111">
        <v>-7.3524733765228945E-4</v>
      </c>
      <c r="K111">
        <v>-1.6830966765128963E-3</v>
      </c>
      <c r="L111">
        <v>2.606934545934525E-4</v>
      </c>
      <c r="M111">
        <v>3.5960403705348476E-4</v>
      </c>
      <c r="N111">
        <v>7.0723391545042258E-3</v>
      </c>
      <c r="O111">
        <v>4.2978088620282406E-4</v>
      </c>
      <c r="P111">
        <v>-1.0539042343831406E-2</v>
      </c>
      <c r="Q111">
        <v>3.4732832627959453E-4</v>
      </c>
      <c r="R111">
        <v>2.0352515471877552E-4</v>
      </c>
    </row>
    <row r="112" spans="1:18">
      <c r="A112" s="788">
        <v>43992</v>
      </c>
      <c r="B112">
        <v>4.8890915866905971E-5</v>
      </c>
      <c r="C112">
        <v>4.7032046321726639E-4</v>
      </c>
      <c r="D112">
        <v>4.3188764131807389E-4</v>
      </c>
      <c r="E112">
        <v>-6.1538280464964457E-3</v>
      </c>
      <c r="F112">
        <v>-1.5184159255888341E-2</v>
      </c>
      <c r="G112">
        <v>-1.2240706209876162E-3</v>
      </c>
      <c r="H112">
        <v>7.6913050494686885E-4</v>
      </c>
      <c r="I112">
        <v>-1.8548229816575112E-3</v>
      </c>
      <c r="J112">
        <v>-2.3989488453646235E-4</v>
      </c>
      <c r="K112">
        <v>1.8262048042239076E-3</v>
      </c>
      <c r="L112">
        <v>2.5229082906585987E-4</v>
      </c>
      <c r="M112">
        <v>4.7898353055431109E-4</v>
      </c>
      <c r="N112">
        <v>1.7607621898612091E-3</v>
      </c>
      <c r="O112">
        <v>6.6853285290102704E-4</v>
      </c>
      <c r="P112">
        <v>-1.1650509343360316E-2</v>
      </c>
      <c r="Q112">
        <v>2.9397124822749809E-4</v>
      </c>
      <c r="R112">
        <v>2.4754712975538773E-4</v>
      </c>
    </row>
    <row r="113" spans="1:18">
      <c r="A113" s="788">
        <v>43994</v>
      </c>
      <c r="B113">
        <v>1.2152129042974913E-4</v>
      </c>
      <c r="C113">
        <v>-1.0511502323894417E-3</v>
      </c>
      <c r="D113">
        <v>2.0642480717181222E-4</v>
      </c>
      <c r="E113">
        <v>-4.8600479449884992E-2</v>
      </c>
      <c r="F113">
        <v>-1.0575157264266277E-2</v>
      </c>
      <c r="G113">
        <v>-1.7412858235990036E-3</v>
      </c>
      <c r="H113">
        <v>1.617705659231472E-4</v>
      </c>
      <c r="I113">
        <v>-4.496918329989219E-3</v>
      </c>
      <c r="J113">
        <v>-2.57205776161884E-3</v>
      </c>
      <c r="K113">
        <v>-8.0516079614618707E-3</v>
      </c>
      <c r="L113">
        <v>3.6921661666422523E-4</v>
      </c>
      <c r="M113">
        <v>3.4697830247987227E-4</v>
      </c>
      <c r="N113">
        <v>7.493477826173045E-3</v>
      </c>
      <c r="O113">
        <v>-1.5637934262158204E-4</v>
      </c>
      <c r="P113">
        <v>-7.0999731384431275E-3</v>
      </c>
      <c r="Q113">
        <v>1.0705223925411289E-4</v>
      </c>
      <c r="R113">
        <v>2.6975959322017573E-4</v>
      </c>
    </row>
    <row r="114" spans="1:18">
      <c r="A114" s="788">
        <v>43997</v>
      </c>
      <c r="B114">
        <v>2.2176036639565133E-4</v>
      </c>
      <c r="C114">
        <v>1.938332684894295E-4</v>
      </c>
      <c r="D114">
        <v>1.9790074429537619E-4</v>
      </c>
      <c r="E114">
        <v>1.2386310486462104E-2</v>
      </c>
      <c r="F114">
        <v>4.6506017159768653E-3</v>
      </c>
      <c r="G114">
        <v>-1.4689288741539519E-3</v>
      </c>
      <c r="H114">
        <v>3.3950821434181044E-4</v>
      </c>
      <c r="I114">
        <v>-3.6764030073022091E-5</v>
      </c>
      <c r="J114">
        <v>4.5750151397538907E-4</v>
      </c>
      <c r="K114">
        <v>3.916738291813715E-4</v>
      </c>
      <c r="L114">
        <v>1.9132871923210892E-4</v>
      </c>
      <c r="M114">
        <v>2.8525749464303196E-4</v>
      </c>
      <c r="N114">
        <v>-1.7422608962838204E-3</v>
      </c>
      <c r="O114">
        <v>3.0536912324796717E-5</v>
      </c>
      <c r="P114">
        <v>-1.7448948582357016E-3</v>
      </c>
      <c r="Q114">
        <v>2.8143992234452853E-4</v>
      </c>
      <c r="R114">
        <v>2.6760852198548513E-4</v>
      </c>
    </row>
    <row r="115" spans="1:18">
      <c r="A115" s="788">
        <v>43998</v>
      </c>
      <c r="B115">
        <v>-1.3401913999677717E-5</v>
      </c>
      <c r="C115">
        <v>5.9204344038743528E-4</v>
      </c>
      <c r="D115">
        <v>2.2565642937100172E-4</v>
      </c>
      <c r="E115">
        <v>1.7828215918137769E-2</v>
      </c>
      <c r="F115">
        <v>-1.2509387498472746E-3</v>
      </c>
      <c r="G115">
        <v>-1.0273960491617995E-3</v>
      </c>
      <c r="H115">
        <v>2.6397232371588863E-4</v>
      </c>
      <c r="I115">
        <v>2.1869472221085484E-3</v>
      </c>
      <c r="J115">
        <v>2.2091644672233013E-3</v>
      </c>
      <c r="K115">
        <v>-1.7379318712120728E-3</v>
      </c>
      <c r="L115">
        <v>2.2385425222726241E-4</v>
      </c>
      <c r="M115">
        <v>2.3780469318457342E-4</v>
      </c>
      <c r="N115">
        <v>-1.5092029104968319E-4</v>
      </c>
      <c r="O115">
        <v>-3.1925758420270345E-4</v>
      </c>
      <c r="P115">
        <v>9.7154372934264988E-3</v>
      </c>
      <c r="Q115">
        <v>3.5754988710978708E-4</v>
      </c>
      <c r="R115">
        <v>2.2439857619716008E-4</v>
      </c>
    </row>
    <row r="116" spans="1:18">
      <c r="A116" s="788">
        <v>43999</v>
      </c>
      <c r="B116">
        <v>7.9875346957525295E-5</v>
      </c>
      <c r="C116">
        <v>2.9619074370887954E-3</v>
      </c>
      <c r="D116">
        <v>7.0272116052616518E-4</v>
      </c>
      <c r="E116">
        <v>-5.1282438460167334E-3</v>
      </c>
      <c r="F116">
        <v>2.6028016341590909E-2</v>
      </c>
      <c r="G116">
        <v>-1.6180847574268631E-3</v>
      </c>
      <c r="H116">
        <v>1.3789043133360934E-4</v>
      </c>
      <c r="I116">
        <v>2.0620606287244936E-3</v>
      </c>
      <c r="J116">
        <v>1.8495454010345469E-3</v>
      </c>
      <c r="K116">
        <v>1.5082092030047622E-3</v>
      </c>
      <c r="L116">
        <v>2.1847548241327175E-4</v>
      </c>
      <c r="M116">
        <v>5.3611735476288835E-4</v>
      </c>
      <c r="N116">
        <v>4.2620873158205619E-4</v>
      </c>
      <c r="O116">
        <v>4.5231179790494735E-5</v>
      </c>
      <c r="P116">
        <v>1.2945117451636845E-2</v>
      </c>
      <c r="Q116">
        <v>7.2796152165621741E-4</v>
      </c>
      <c r="R116">
        <v>1.9051794370383845E-4</v>
      </c>
    </row>
    <row r="117" spans="1:18">
      <c r="A117" s="788">
        <v>44000</v>
      </c>
      <c r="B117">
        <v>1.7692743290820268E-4</v>
      </c>
      <c r="C117">
        <v>-1.6727486040465367E-3</v>
      </c>
      <c r="D117">
        <v>2.7298395466202052E-4</v>
      </c>
      <c r="E117">
        <v>-2.2669535065077406E-3</v>
      </c>
      <c r="F117">
        <v>8.8878580009230657E-3</v>
      </c>
      <c r="G117">
        <v>5.2310905621562043E-3</v>
      </c>
      <c r="H117">
        <v>2.4011314751160029E-4</v>
      </c>
      <c r="I117">
        <v>2.4711521769167355E-3</v>
      </c>
      <c r="J117">
        <v>2.0542121749507203E-3</v>
      </c>
      <c r="K117">
        <v>-2.3821200039854107E-3</v>
      </c>
      <c r="L117">
        <v>2.7761302741802218E-4</v>
      </c>
      <c r="M117">
        <v>4.8092170348512653E-4</v>
      </c>
      <c r="N117">
        <v>2.8353502706250922E-3</v>
      </c>
      <c r="O117">
        <v>1.9697189968725937E-4</v>
      </c>
      <c r="P117">
        <v>7.1795873036801794E-3</v>
      </c>
      <c r="Q117">
        <v>1.1321479413135549E-3</v>
      </c>
      <c r="R117">
        <v>2.4833823053826976E-4</v>
      </c>
    </row>
    <row r="118" spans="1:18">
      <c r="A118" s="788">
        <v>44001</v>
      </c>
      <c r="B118">
        <v>-8.9960362743446431E-5</v>
      </c>
      <c r="C118">
        <v>-2.2965463276823916E-3</v>
      </c>
      <c r="D118">
        <v>5.5899384871493929E-4</v>
      </c>
      <c r="E118">
        <v>-1.2934990983689221E-2</v>
      </c>
      <c r="F118">
        <v>9.776169869958995E-3</v>
      </c>
      <c r="G118">
        <v>-1.0860879099510168E-3</v>
      </c>
      <c r="H118">
        <v>4.6359106518578663E-4</v>
      </c>
      <c r="I118">
        <v>-9.1887564961923296E-5</v>
      </c>
      <c r="J118">
        <v>3.0343554835274844E-3</v>
      </c>
      <c r="K118">
        <v>-1.2672629635878119E-3</v>
      </c>
      <c r="L118">
        <v>1.7659110919532317E-4</v>
      </c>
      <c r="M118">
        <v>4.9299166456129306E-4</v>
      </c>
      <c r="N118">
        <v>-2.4926587032333414E-3</v>
      </c>
      <c r="O118">
        <v>2.1376834539088563E-4</v>
      </c>
      <c r="P118">
        <v>1.0303507578901527E-3</v>
      </c>
      <c r="Q118">
        <v>1.0088695261722957E-3</v>
      </c>
      <c r="R118">
        <v>1.8301869311998509E-4</v>
      </c>
    </row>
    <row r="119" spans="1:18">
      <c r="A119" s="788">
        <v>44004</v>
      </c>
      <c r="B119">
        <v>-8.2151872464630848E-5</v>
      </c>
      <c r="C119">
        <v>-6.2304192280049353E-4</v>
      </c>
      <c r="D119">
        <v>3.0144349580418783E-4</v>
      </c>
      <c r="E119">
        <v>1.6616188485303329E-2</v>
      </c>
      <c r="F119">
        <v>-9.286282833642856E-3</v>
      </c>
      <c r="G119">
        <v>1.4238669518189528E-3</v>
      </c>
      <c r="H119">
        <v>-2.9051317113448771E-4</v>
      </c>
      <c r="I119">
        <v>5.2958020607096756E-4</v>
      </c>
      <c r="J119">
        <v>-1.0335660808281633E-3</v>
      </c>
      <c r="K119">
        <v>3.905934253315646E-3</v>
      </c>
      <c r="L119">
        <v>4.7251830540417927E-4</v>
      </c>
      <c r="M119">
        <v>6.4123540905702825E-4</v>
      </c>
      <c r="N119">
        <v>-7.4753206646283044E-4</v>
      </c>
      <c r="O119">
        <v>1.7487288932960254E-4</v>
      </c>
      <c r="P119">
        <v>3.9823210867062642E-4</v>
      </c>
      <c r="Q119">
        <v>4.6803302025688609E-4</v>
      </c>
      <c r="R119">
        <v>1.0192206629544565E-4</v>
      </c>
    </row>
    <row r="120" spans="1:18">
      <c r="A120" s="788">
        <v>44005</v>
      </c>
      <c r="B120">
        <v>5.2727401904650861E-6</v>
      </c>
      <c r="C120">
        <v>6.5188783223257829E-4</v>
      </c>
      <c r="D120">
        <v>3.6952135231649308E-4</v>
      </c>
      <c r="E120">
        <v>3.5079591560749357E-4</v>
      </c>
      <c r="F120">
        <v>8.1989229579868539E-3</v>
      </c>
      <c r="G120">
        <v>4.2011696248533958E-4</v>
      </c>
      <c r="H120">
        <v>-4.1292730879050055E-6</v>
      </c>
      <c r="I120">
        <v>-4.710121462256911E-4</v>
      </c>
      <c r="J120">
        <v>2.6240586579533431E-3</v>
      </c>
      <c r="K120">
        <v>1.8355770416844663E-3</v>
      </c>
      <c r="L120">
        <v>1.6907483960970637E-4</v>
      </c>
      <c r="M120">
        <v>4.1587430010237014E-4</v>
      </c>
      <c r="N120">
        <v>2.3666055879683068E-3</v>
      </c>
      <c r="O120">
        <v>4.5525533728918433E-4</v>
      </c>
      <c r="P120">
        <v>3.9270727648921255E-3</v>
      </c>
      <c r="Q120">
        <v>9.2235178320665412E-4</v>
      </c>
      <c r="R120">
        <v>1.4036332156175391E-4</v>
      </c>
    </row>
    <row r="121" spans="1:18">
      <c r="A121" s="788">
        <v>44006</v>
      </c>
      <c r="B121">
        <v>2.2249998123435866E-4</v>
      </c>
      <c r="C121">
        <v>6.0570082260058555E-4</v>
      </c>
      <c r="D121">
        <v>5.7945487066368706E-4</v>
      </c>
      <c r="E121">
        <v>-2.2747366088869625E-2</v>
      </c>
      <c r="F121">
        <v>-1.7865872616252387E-2</v>
      </c>
      <c r="G121">
        <v>5.0931489430405819E-4</v>
      </c>
      <c r="H121">
        <v>9.2083170097323475E-4</v>
      </c>
      <c r="I121">
        <v>-3.1189807206347675E-3</v>
      </c>
      <c r="J121">
        <v>-4.3840459843274004E-3</v>
      </c>
      <c r="K121">
        <v>-6.6046056152471166E-3</v>
      </c>
      <c r="L121">
        <v>2.4022362998943336E-4</v>
      </c>
      <c r="M121">
        <v>3.5807008725963207E-4</v>
      </c>
      <c r="N121">
        <v>4.4168939898927562E-3</v>
      </c>
      <c r="O121">
        <v>5.4423878987885921E-4</v>
      </c>
      <c r="P121">
        <v>-1.1370014843602894E-2</v>
      </c>
      <c r="Q121">
        <v>2.5849842688585589E-4</v>
      </c>
      <c r="R121">
        <v>1.9341723180499315E-4</v>
      </c>
    </row>
    <row r="122" spans="1:18">
      <c r="A122" s="788">
        <v>44007</v>
      </c>
      <c r="B122">
        <v>2.7533547448310713E-4</v>
      </c>
      <c r="C122">
        <v>3.1427614509453861E-3</v>
      </c>
      <c r="D122">
        <v>7.4303870893510648E-4</v>
      </c>
      <c r="E122">
        <v>6.8333809402854051E-3</v>
      </c>
      <c r="F122">
        <v>1.3717428800818166E-2</v>
      </c>
      <c r="G122">
        <v>-1.3256824335512452E-3</v>
      </c>
      <c r="H122">
        <v>4.7340012159891032E-4</v>
      </c>
      <c r="I122">
        <v>1.2916758992540522E-3</v>
      </c>
      <c r="J122">
        <v>2.5436380895356159E-3</v>
      </c>
      <c r="K122">
        <v>2.1824411454844928E-3</v>
      </c>
      <c r="L122">
        <v>2.1057124162116025E-4</v>
      </c>
      <c r="M122">
        <v>8.736049473427876E-4</v>
      </c>
      <c r="N122">
        <v>-9.1725218374472117E-4</v>
      </c>
      <c r="O122">
        <v>2.1943422915948751E-4</v>
      </c>
      <c r="P122">
        <v>8.5965043882680892E-3</v>
      </c>
      <c r="Q122">
        <v>8.1325485973926526E-4</v>
      </c>
      <c r="R122">
        <v>2.0770792037128061E-4</v>
      </c>
    </row>
    <row r="123" spans="1:18">
      <c r="A123" s="788">
        <v>44008</v>
      </c>
      <c r="B123">
        <v>3.3868442288009781E-4</v>
      </c>
      <c r="C123">
        <v>2.0624902555785862E-3</v>
      </c>
      <c r="D123">
        <v>6.8804422256407705E-4</v>
      </c>
      <c r="E123">
        <v>-2.2553315228909243E-2</v>
      </c>
      <c r="F123">
        <v>-2.1520407455150714E-2</v>
      </c>
      <c r="G123">
        <v>1.6033167790596714E-4</v>
      </c>
      <c r="H123">
        <v>1.628797972867968E-4</v>
      </c>
      <c r="I123">
        <v>-4.4648732031481453E-3</v>
      </c>
      <c r="J123">
        <v>-8.0185418574829637E-4</v>
      </c>
      <c r="K123">
        <v>-5.8814869204005804E-3</v>
      </c>
      <c r="L123">
        <v>1.230082226033602E-5</v>
      </c>
      <c r="M123">
        <v>1.0370311656646702E-3</v>
      </c>
      <c r="N123">
        <v>-9.6518772241882544E-4</v>
      </c>
      <c r="O123">
        <v>8.7998740557715394E-4</v>
      </c>
      <c r="P123">
        <v>-1.8897602962278381E-2</v>
      </c>
      <c r="Q123">
        <v>1.027424693957224E-3</v>
      </c>
      <c r="R123">
        <v>1.1618163140747484E-4</v>
      </c>
    </row>
    <row r="124" spans="1:18">
      <c r="A124" s="788">
        <v>44011</v>
      </c>
      <c r="B124">
        <v>2.291359195916165E-4</v>
      </c>
      <c r="C124">
        <v>-2.6600530698672742E-4</v>
      </c>
      <c r="D124">
        <v>7.1711887992487178E-4</v>
      </c>
      <c r="E124">
        <v>1.3037575445868033E-2</v>
      </c>
      <c r="F124">
        <v>2.3714104726326291E-2</v>
      </c>
      <c r="G124">
        <v>-1.2253023637054383E-5</v>
      </c>
      <c r="H124">
        <v>1.5976112104887363E-4</v>
      </c>
      <c r="I124">
        <v>1.0136366734934121E-3</v>
      </c>
      <c r="J124">
        <v>3.3658186833984693E-4</v>
      </c>
      <c r="K124">
        <v>1.1207638611128168E-3</v>
      </c>
      <c r="L124">
        <v>4.4963939087061533E-4</v>
      </c>
      <c r="M124">
        <v>8.879630109674963E-4</v>
      </c>
      <c r="N124">
        <v>-3.6047860440192592E-3</v>
      </c>
      <c r="O124">
        <v>-1.6686021410039498E-4</v>
      </c>
      <c r="P124">
        <v>9.8957781091597585E-3</v>
      </c>
      <c r="Q124">
        <v>1.5752225873379988E-3</v>
      </c>
      <c r="R124">
        <v>4.0826777308256013E-4</v>
      </c>
    </row>
    <row r="125" spans="1:18">
      <c r="A125" s="788">
        <v>44012</v>
      </c>
      <c r="B125">
        <v>1.6686672457644214E-4</v>
      </c>
      <c r="C125">
        <v>1.6680824314827536E-3</v>
      </c>
      <c r="D125">
        <v>7.6909665590596532E-4</v>
      </c>
      <c r="E125">
        <v>1.365373093097344E-2</v>
      </c>
      <c r="F125">
        <v>4.5852468050489037E-3</v>
      </c>
      <c r="G125">
        <v>2.8175553933438291E-3</v>
      </c>
      <c r="H125">
        <v>3.8645710042750636E-5</v>
      </c>
      <c r="I125">
        <v>-2.1851063388800274E-4</v>
      </c>
      <c r="J125">
        <v>2.950164773088737E-3</v>
      </c>
      <c r="K125">
        <v>1.4585196451173399E-3</v>
      </c>
      <c r="L125">
        <v>1.7437502876482824E-4</v>
      </c>
      <c r="M125">
        <v>1.0444557669684329E-3</v>
      </c>
      <c r="N125">
        <v>2.2941757780807759E-3</v>
      </c>
      <c r="O125">
        <v>7.8170797479826248E-4</v>
      </c>
      <c r="P125">
        <v>5.9660874720059986E-3</v>
      </c>
      <c r="Q125">
        <v>1.0466472785555236E-3</v>
      </c>
      <c r="R125">
        <v>2.3589491113762406E-4</v>
      </c>
    </row>
    <row r="126" spans="1:18">
      <c r="A126" s="788">
        <v>44013</v>
      </c>
      <c r="B126">
        <v>3.8601522781456232E-4</v>
      </c>
      <c r="C126">
        <v>-2.4580409109004053E-3</v>
      </c>
      <c r="D126">
        <v>3.6434939514728981E-4</v>
      </c>
      <c r="E126">
        <v>3.4127220878001907E-3</v>
      </c>
      <c r="F126">
        <v>2.3898345241973207E-2</v>
      </c>
      <c r="G126">
        <v>-1.3915197006005853E-3</v>
      </c>
      <c r="H126">
        <v>-1.1799367471465594E-4</v>
      </c>
      <c r="I126">
        <v>2.806313435240293E-3</v>
      </c>
      <c r="J126">
        <v>3.4354092468280584E-4</v>
      </c>
      <c r="K126">
        <v>3.9885143975859627E-3</v>
      </c>
      <c r="L126">
        <v>1.2376059783170135E-4</v>
      </c>
      <c r="M126">
        <v>5.334432207551032E-4</v>
      </c>
      <c r="N126">
        <v>-3.9099153834403211E-3</v>
      </c>
      <c r="O126">
        <v>1.3904606786496743E-4</v>
      </c>
      <c r="P126">
        <v>7.1339977724971249E-3</v>
      </c>
      <c r="Q126">
        <v>7.5672839779272749E-4</v>
      </c>
      <c r="R126">
        <v>3.6575325426624339E-4</v>
      </c>
    </row>
    <row r="127" spans="1:18">
      <c r="A127" s="788">
        <v>44014</v>
      </c>
      <c r="B127">
        <v>2.2390433756669381E-4</v>
      </c>
      <c r="C127">
        <v>7.4367715910272914E-4</v>
      </c>
      <c r="D127">
        <v>2.7667360613392589E-4</v>
      </c>
      <c r="E127">
        <v>7.4203643597401392E-3</v>
      </c>
      <c r="F127">
        <v>-5.6464081068255956E-3</v>
      </c>
      <c r="G127">
        <v>5.3084875126541142E-4</v>
      </c>
      <c r="H127">
        <v>1.6180954604183562E-4</v>
      </c>
      <c r="I127">
        <v>6.2194564443140976E-4</v>
      </c>
      <c r="J127">
        <v>3.5436050511128414E-4</v>
      </c>
      <c r="K127">
        <v>-1.1343469767610692E-4</v>
      </c>
      <c r="L127">
        <v>2.0555005068989551E-4</v>
      </c>
      <c r="M127">
        <v>4.2314191333492346E-4</v>
      </c>
      <c r="N127">
        <v>2.1804811910060007E-3</v>
      </c>
      <c r="O127">
        <v>7.5415907019693584E-4</v>
      </c>
      <c r="P127">
        <v>2.9924574676520876E-4</v>
      </c>
      <c r="Q127">
        <v>7.0379220034300083E-4</v>
      </c>
      <c r="R127">
        <v>1.4259654995285587E-4</v>
      </c>
    </row>
    <row r="128" spans="1:18">
      <c r="A128" s="788">
        <v>44015</v>
      </c>
      <c r="B128">
        <v>3.0302509517943221E-4</v>
      </c>
      <c r="C128">
        <v>-2.3370118481635949E-5</v>
      </c>
      <c r="D128">
        <v>5.2979338993819347E-4</v>
      </c>
      <c r="E128">
        <v>-5.8200661429119727E-4</v>
      </c>
      <c r="F128">
        <v>6.9857099166446002E-3</v>
      </c>
      <c r="G128">
        <v>1.8982268157810012E-3</v>
      </c>
      <c r="H128">
        <v>3.0089645503794671E-4</v>
      </c>
      <c r="I128">
        <v>1.1463131158409023E-3</v>
      </c>
      <c r="J128">
        <v>2.9270216754975209E-3</v>
      </c>
      <c r="K128">
        <v>1.4736330922826557E-3</v>
      </c>
      <c r="L128">
        <v>4.8242439097956336E-5</v>
      </c>
      <c r="M128">
        <v>5.3199338673959318E-4</v>
      </c>
      <c r="N128">
        <v>3.4099986613902455E-3</v>
      </c>
      <c r="O128">
        <v>5.3774987553079079E-4</v>
      </c>
      <c r="P128">
        <v>5.365381333767516E-3</v>
      </c>
      <c r="Q128">
        <v>5.1240370166394378E-4</v>
      </c>
      <c r="R128">
        <v>1.6625669836889401E-4</v>
      </c>
    </row>
    <row r="129" spans="1:18">
      <c r="A129" s="788">
        <v>44018</v>
      </c>
      <c r="B129">
        <v>4.9193512736156464E-4</v>
      </c>
      <c r="C129">
        <v>4.4725245835632865E-3</v>
      </c>
      <c r="D129">
        <v>5.0706001551126256E-4</v>
      </c>
      <c r="E129">
        <v>1.4213544925969046E-2</v>
      </c>
      <c r="F129">
        <v>1.9268463891376486E-2</v>
      </c>
      <c r="G129">
        <v>2.3213114833415815E-3</v>
      </c>
      <c r="H129">
        <v>1.4370694908083514E-4</v>
      </c>
      <c r="I129">
        <v>4.087097871607881E-3</v>
      </c>
      <c r="J129">
        <v>-7.0025468352175047E-4</v>
      </c>
      <c r="K129">
        <v>2.5905758967557091E-3</v>
      </c>
      <c r="L129">
        <v>6.1533127215485095E-4</v>
      </c>
      <c r="M129">
        <v>4.8004253684164055E-4</v>
      </c>
      <c r="N129">
        <v>-3.1473505094458121E-3</v>
      </c>
      <c r="O129">
        <v>2.7428432010578874E-4</v>
      </c>
      <c r="P129">
        <v>1.6374012073078203E-2</v>
      </c>
      <c r="Q129">
        <v>8.9564377174555787E-4</v>
      </c>
      <c r="R129">
        <v>1.4995143842400083E-4</v>
      </c>
    </row>
    <row r="130" spans="1:18">
      <c r="A130" s="788">
        <v>44019</v>
      </c>
      <c r="B130">
        <v>4.561644438771939E-4</v>
      </c>
      <c r="C130">
        <v>-1.6420494409223885E-3</v>
      </c>
      <c r="D130">
        <v>4.661278845461414E-4</v>
      </c>
      <c r="E130">
        <v>-1.1010142126351097E-2</v>
      </c>
      <c r="F130">
        <v>-3.4241755593656942E-3</v>
      </c>
      <c r="G130">
        <v>-1.9579749018636683E-3</v>
      </c>
      <c r="H130">
        <v>6.998913340166002E-4</v>
      </c>
      <c r="I130">
        <v>-8.4674054800903953E-4</v>
      </c>
      <c r="J130">
        <v>-2.6706741132860312E-3</v>
      </c>
      <c r="K130">
        <v>-4.168580013244827E-3</v>
      </c>
      <c r="L130">
        <v>2.8785204620573879E-4</v>
      </c>
      <c r="M130">
        <v>5.906103286383857E-4</v>
      </c>
      <c r="N130">
        <v>3.2628333437223489E-4</v>
      </c>
      <c r="O130">
        <v>3.3937638906644807E-4</v>
      </c>
      <c r="P130">
        <v>-4.9647833626099702E-3</v>
      </c>
      <c r="Q130">
        <v>6.8020074212116199E-4</v>
      </c>
      <c r="R130">
        <v>1.304973745170912E-4</v>
      </c>
    </row>
    <row r="131" spans="1:18">
      <c r="A131" s="788">
        <v>44020</v>
      </c>
      <c r="B131">
        <v>-7.1377513002901516E-5</v>
      </c>
      <c r="C131">
        <v>4.5920912483403686E-3</v>
      </c>
      <c r="D131">
        <v>5.6544830470661722E-4</v>
      </c>
      <c r="E131">
        <v>8.5399574183269156E-3</v>
      </c>
      <c r="F131">
        <v>2.0772918625794334E-2</v>
      </c>
      <c r="G131">
        <v>-4.1057513242023225E-3</v>
      </c>
      <c r="H131">
        <v>1.734351849040916E-4</v>
      </c>
      <c r="I131">
        <v>2.0463586628498565E-3</v>
      </c>
      <c r="J131">
        <v>5.0523306476124574E-4</v>
      </c>
      <c r="K131">
        <v>4.8634929903177415E-3</v>
      </c>
      <c r="L131">
        <v>2.2414309852858416E-4</v>
      </c>
      <c r="M131">
        <v>9.1213733860473489E-4</v>
      </c>
      <c r="N131">
        <v>2.771293809855635E-5</v>
      </c>
      <c r="O131">
        <v>1.5015523831429789E-4</v>
      </c>
      <c r="P131">
        <v>1.4998751192044191E-2</v>
      </c>
      <c r="Q131">
        <v>4.7990393486085914E-4</v>
      </c>
      <c r="R131">
        <v>1.7643941125866647E-4</v>
      </c>
    </row>
    <row r="132" spans="1:18">
      <c r="A132" s="788">
        <v>44021</v>
      </c>
      <c r="B132">
        <v>5.436775662952531E-4</v>
      </c>
      <c r="C132">
        <v>4.0585870142728631E-4</v>
      </c>
      <c r="D132">
        <v>5.4691385989946717E-4</v>
      </c>
      <c r="E132">
        <v>-6.6631872791349522E-3</v>
      </c>
      <c r="F132">
        <v>1.0773324264233164E-2</v>
      </c>
      <c r="G132">
        <v>1.7544599246126502E-3</v>
      </c>
      <c r="H132">
        <v>2.5985038792319948E-4</v>
      </c>
      <c r="I132">
        <v>7.1787130045541936E-4</v>
      </c>
      <c r="J132">
        <v>-1.9151018899639105E-3</v>
      </c>
      <c r="K132">
        <v>-1.1127706142946003E-3</v>
      </c>
      <c r="L132">
        <v>2.2094130450422966E-4</v>
      </c>
      <c r="M132">
        <v>4.9878070618736281E-4</v>
      </c>
      <c r="N132">
        <v>-8.5030492376414468E-4</v>
      </c>
      <c r="O132">
        <v>1.110904053913675E-4</v>
      </c>
      <c r="P132">
        <v>1.1147754538365362E-4</v>
      </c>
      <c r="Q132">
        <v>6.4398131410325909E-4</v>
      </c>
      <c r="R132">
        <v>1.4445955216357831E-4</v>
      </c>
    </row>
    <row r="133" spans="1:18">
      <c r="A133" s="788">
        <v>44022</v>
      </c>
      <c r="B133">
        <v>3.224205412957204E-4</v>
      </c>
      <c r="C133">
        <v>-3.0992343867930483E-4</v>
      </c>
      <c r="D133">
        <v>6.8945364649564134E-4</v>
      </c>
      <c r="E133">
        <v>1.1409659121998539E-2</v>
      </c>
      <c r="F133">
        <v>4.2982123034869257E-3</v>
      </c>
      <c r="G133">
        <v>-2.1024764681465413E-4</v>
      </c>
      <c r="H133">
        <v>3.7758541841248494E-4</v>
      </c>
      <c r="I133">
        <v>1.1182319276314967E-3</v>
      </c>
      <c r="J133">
        <v>2.9318233500041924E-3</v>
      </c>
      <c r="K133">
        <v>2.2201753617137054E-3</v>
      </c>
      <c r="L133">
        <v>2.1276657491831052E-4</v>
      </c>
      <c r="M133">
        <v>5.4632365412743411E-4</v>
      </c>
      <c r="N133">
        <v>-2.4045822910172543E-3</v>
      </c>
      <c r="O133">
        <v>2.7015042267586331E-4</v>
      </c>
      <c r="P133">
        <v>6.237386780423293E-3</v>
      </c>
      <c r="Q133">
        <v>4.4195068969776763E-4</v>
      </c>
      <c r="R133">
        <v>1.567628066339033E-4</v>
      </c>
    </row>
    <row r="134" spans="1:18">
      <c r="A134" s="788">
        <v>44025</v>
      </c>
      <c r="B134">
        <v>-2.5768432251105367E-5</v>
      </c>
      <c r="C134">
        <v>2.6545601952987496E-4</v>
      </c>
      <c r="D134">
        <v>9.5673335500889856E-4</v>
      </c>
      <c r="E134">
        <v>-9.4313765284441686E-3</v>
      </c>
      <c r="F134">
        <v>-1.4798773571066515E-2</v>
      </c>
      <c r="G134">
        <v>4.1986695296056809E-3</v>
      </c>
      <c r="H134">
        <v>3.2756284501433974E-4</v>
      </c>
      <c r="I134">
        <v>-2.4968197015173832E-3</v>
      </c>
      <c r="J134">
        <v>-1.6448789326417579E-4</v>
      </c>
      <c r="K134">
        <v>-6.0253579139699642E-3</v>
      </c>
      <c r="L134">
        <v>4.8247780705712451E-4</v>
      </c>
      <c r="M134">
        <v>4.4487485436173202E-4</v>
      </c>
      <c r="N134">
        <v>3.9154477380021202E-3</v>
      </c>
      <c r="O134">
        <v>4.9489869905383621E-4</v>
      </c>
      <c r="P134">
        <v>-1.4014600703545765E-2</v>
      </c>
      <c r="Q134">
        <v>6.270400860490799E-4</v>
      </c>
      <c r="R134">
        <v>1.852271353908197E-4</v>
      </c>
    </row>
    <row r="135" spans="1:18">
      <c r="A135" s="788">
        <v>44026</v>
      </c>
      <c r="B135">
        <v>1.5138992027852183E-4</v>
      </c>
      <c r="C135">
        <v>-1.9280386848384845E-3</v>
      </c>
      <c r="D135">
        <v>4.5577322066692183E-4</v>
      </c>
      <c r="E135">
        <v>1.1150582347415838E-2</v>
      </c>
      <c r="F135">
        <v>7.1911140464937517E-3</v>
      </c>
      <c r="G135">
        <v>-1.3004515638055381E-3</v>
      </c>
      <c r="H135">
        <v>3.0226669175270615E-4</v>
      </c>
      <c r="I135">
        <v>1.2037034863385809E-3</v>
      </c>
      <c r="J135">
        <v>2.5979071365256345E-4</v>
      </c>
      <c r="K135">
        <v>6.6181440541028813E-3</v>
      </c>
      <c r="L135">
        <v>2.3913392751118145E-4</v>
      </c>
      <c r="M135">
        <v>3.8850729878836532E-4</v>
      </c>
      <c r="N135">
        <v>9.21694737764156E-4</v>
      </c>
      <c r="O135">
        <v>4.1381665120776567E-4</v>
      </c>
      <c r="P135">
        <v>9.0326100556972211E-3</v>
      </c>
      <c r="Q135">
        <v>4.7254045000366673E-4</v>
      </c>
      <c r="R135">
        <v>1.7356284103353659E-4</v>
      </c>
    </row>
    <row r="136" spans="1:18">
      <c r="A136" s="788">
        <v>44027</v>
      </c>
      <c r="B136">
        <v>-7.7436380487849732E-6</v>
      </c>
      <c r="C136">
        <v>2.6365188503014725E-3</v>
      </c>
      <c r="D136">
        <v>4.4857838383216553E-4</v>
      </c>
      <c r="E136">
        <v>1.1475538496843241E-2</v>
      </c>
      <c r="F136">
        <v>1.1314294106267386E-2</v>
      </c>
      <c r="G136">
        <v>1.7832195511822135E-3</v>
      </c>
      <c r="H136">
        <v>6.0280899742548577E-4</v>
      </c>
      <c r="I136">
        <v>3.0188298780919887E-3</v>
      </c>
      <c r="J136">
        <v>1.9732561427872053E-3</v>
      </c>
      <c r="K136">
        <v>1.5916069484578355E-3</v>
      </c>
      <c r="L136">
        <v>7.4970361854997947E-5</v>
      </c>
      <c r="M136">
        <v>3.6496145445563677E-4</v>
      </c>
      <c r="N136">
        <v>-6.7674115748104224E-3</v>
      </c>
      <c r="O136">
        <v>6.3447032035357509E-4</v>
      </c>
      <c r="P136">
        <v>5.272406751183123E-3</v>
      </c>
      <c r="Q136">
        <v>6.0511893361270275E-4</v>
      </c>
      <c r="R136">
        <v>1.6762019333560474E-4</v>
      </c>
    </row>
    <row r="137" spans="1:18">
      <c r="A137" s="788">
        <v>44028</v>
      </c>
      <c r="B137">
        <v>5.1629346571124834E-4</v>
      </c>
      <c r="C137">
        <v>-4.3931562495702625E-3</v>
      </c>
      <c r="D137">
        <v>3.9995437074713536E-4</v>
      </c>
      <c r="E137">
        <v>-7.2798433749441394E-3</v>
      </c>
      <c r="F137">
        <v>-1.1152735597137142E-2</v>
      </c>
      <c r="G137">
        <v>-7.5134955154099181E-5</v>
      </c>
      <c r="H137">
        <v>6.2915272900765373E-4</v>
      </c>
      <c r="I137">
        <v>-3.0944843373508224E-3</v>
      </c>
      <c r="J137">
        <v>-1.099047980725798E-3</v>
      </c>
      <c r="K137">
        <v>-3.4795931591379281E-3</v>
      </c>
      <c r="L137">
        <v>1.5887555206783865E-4</v>
      </c>
      <c r="M137">
        <v>3.5734464862335891E-4</v>
      </c>
      <c r="N137">
        <v>2.1078373834451103E-3</v>
      </c>
      <c r="O137">
        <v>2.0251306666008162E-4</v>
      </c>
      <c r="P137">
        <v>-7.5457820910819207E-3</v>
      </c>
      <c r="Q137">
        <v>3.8525227467989254E-4</v>
      </c>
      <c r="R137">
        <v>1.670994733509179E-4</v>
      </c>
    </row>
    <row r="138" spans="1:18">
      <c r="A138" s="788">
        <v>44029</v>
      </c>
      <c r="B138">
        <v>-5.8075909787458357E-5</v>
      </c>
      <c r="C138">
        <v>3.4904220719329526E-3</v>
      </c>
      <c r="D138">
        <v>7.3489577418639485E-4</v>
      </c>
      <c r="E138">
        <v>5.6472543413155218E-3</v>
      </c>
      <c r="F138">
        <v>2.3924351888714668E-2</v>
      </c>
      <c r="G138">
        <v>-1.6688281161536533E-4</v>
      </c>
      <c r="H138">
        <v>-2.6074173838774861E-4</v>
      </c>
      <c r="I138">
        <v>6.0498975855516335E-3</v>
      </c>
      <c r="J138">
        <v>1.8890032363692022E-3</v>
      </c>
      <c r="K138">
        <v>5.3100553837690523E-3</v>
      </c>
      <c r="L138">
        <v>2.6154811971901282E-4</v>
      </c>
      <c r="M138">
        <v>4.5259954852272521E-4</v>
      </c>
      <c r="N138">
        <v>5.8213695361040152E-3</v>
      </c>
      <c r="O138">
        <v>4.7994817336971529E-4</v>
      </c>
      <c r="P138">
        <v>2.1964614788997805E-2</v>
      </c>
      <c r="Q138">
        <v>-1.6307634892676059E-3</v>
      </c>
      <c r="R138">
        <v>1.5830423947038597E-4</v>
      </c>
    </row>
    <row r="139" spans="1:18">
      <c r="A139" s="788">
        <v>44032</v>
      </c>
      <c r="B139">
        <v>3.6426560597502267E-4</v>
      </c>
      <c r="C139">
        <v>-2.4404433336244757E-3</v>
      </c>
      <c r="D139">
        <v>4.3856732194424985E-4</v>
      </c>
      <c r="E139">
        <v>9.6497364076075787E-3</v>
      </c>
      <c r="F139">
        <v>2.7746905263749566E-2</v>
      </c>
      <c r="G139">
        <v>2.2643260642176699E-3</v>
      </c>
      <c r="H139">
        <v>9.8060355892215512E-5</v>
      </c>
      <c r="I139">
        <v>2.8243715234357314E-3</v>
      </c>
      <c r="J139">
        <v>2.1784323001166062E-3</v>
      </c>
      <c r="K139">
        <v>4.8850375478364239E-3</v>
      </c>
      <c r="L139">
        <v>4.3552355313036806E-4</v>
      </c>
      <c r="M139">
        <v>3.9444339550320784E-4</v>
      </c>
      <c r="N139">
        <v>4.1624363883989712E-3</v>
      </c>
      <c r="O139">
        <v>9.2331135888557014E-4</v>
      </c>
      <c r="P139">
        <v>1.7435610218509145E-2</v>
      </c>
      <c r="Q139">
        <v>3.449448739607508E-4</v>
      </c>
      <c r="R139">
        <v>3.1980865455194518E-4</v>
      </c>
    </row>
    <row r="140" spans="1:18">
      <c r="A140" s="788">
        <v>44033</v>
      </c>
      <c r="B140">
        <v>2.7601177447822423E-5</v>
      </c>
      <c r="C140">
        <v>-1.1163712060167086E-3</v>
      </c>
      <c r="D140">
        <v>8.6187419983763114E-4</v>
      </c>
      <c r="E140">
        <v>2.4507709113132936E-3</v>
      </c>
      <c r="F140">
        <v>-1.1314995272185935E-2</v>
      </c>
      <c r="G140">
        <v>-1.5776274437631077E-3</v>
      </c>
      <c r="H140">
        <v>2.5462391380570715E-4</v>
      </c>
      <c r="I140">
        <v>-2.8936984196814564E-4</v>
      </c>
      <c r="J140">
        <v>-1.3888030947339924E-3</v>
      </c>
      <c r="K140">
        <v>5.0053732988970534E-3</v>
      </c>
      <c r="L140">
        <v>1.0370217595800924E-4</v>
      </c>
      <c r="M140">
        <v>2.6348146846988385E-4</v>
      </c>
      <c r="N140">
        <v>-1.3642016991033401E-4</v>
      </c>
      <c r="O140">
        <v>4.7102877146576461E-4</v>
      </c>
      <c r="P140">
        <v>-8.7272077215974075E-3</v>
      </c>
      <c r="Q140">
        <v>5.4639181041427065E-4</v>
      </c>
      <c r="R140">
        <v>1.9830265139697545E-4</v>
      </c>
    </row>
    <row r="141" spans="1:18">
      <c r="A141" s="788">
        <v>44034</v>
      </c>
      <c r="B141">
        <v>2.2081739263968281E-4</v>
      </c>
      <c r="C141">
        <v>-3.3461276918766991E-4</v>
      </c>
      <c r="D141">
        <v>4.3985545615843336E-4</v>
      </c>
      <c r="E141">
        <v>5.7374792290112442E-3</v>
      </c>
      <c r="F141">
        <v>3.0576630085379364E-3</v>
      </c>
      <c r="G141">
        <v>3.3558968444564741E-3</v>
      </c>
      <c r="H141">
        <v>5.4607032092413021E-4</v>
      </c>
      <c r="I141">
        <v>-5.6379516682225628E-4</v>
      </c>
      <c r="J141">
        <v>1.3526053342118871E-3</v>
      </c>
      <c r="K141">
        <v>1.3219200814469367E-3</v>
      </c>
      <c r="L141">
        <v>1.5226833056236622E-4</v>
      </c>
      <c r="M141">
        <v>4.072612057548497E-4</v>
      </c>
      <c r="N141">
        <v>3.4478736611354144E-3</v>
      </c>
      <c r="O141">
        <v>6.0608523148708571E-5</v>
      </c>
      <c r="P141">
        <v>1.3918368326162334E-3</v>
      </c>
      <c r="Q141">
        <v>4.8171167748800592E-4</v>
      </c>
      <c r="R141">
        <v>2.7357190102561546E-4</v>
      </c>
    </row>
    <row r="142" spans="1:18">
      <c r="A142" s="788">
        <v>44035</v>
      </c>
      <c r="B142">
        <v>7.4892847322427514E-5</v>
      </c>
      <c r="C142">
        <v>6.6919189072622842E-4</v>
      </c>
      <c r="D142">
        <v>4.7541072654744276E-4</v>
      </c>
      <c r="E142">
        <v>-1.3278854196212664E-2</v>
      </c>
      <c r="F142">
        <v>-2.7776589545315256E-2</v>
      </c>
      <c r="G142">
        <v>-1.9164522815555696E-3</v>
      </c>
      <c r="H142">
        <v>9.9613701962164569E-4</v>
      </c>
      <c r="I142">
        <v>-1.510892909794892E-3</v>
      </c>
      <c r="J142">
        <v>-2.9981704721228075E-3</v>
      </c>
      <c r="K142">
        <v>-5.6189509600284016E-3</v>
      </c>
      <c r="L142">
        <v>2.4938417251152423E-4</v>
      </c>
      <c r="M142">
        <v>3.5387422245691802E-4</v>
      </c>
      <c r="N142">
        <v>1.1254627620371771E-4</v>
      </c>
      <c r="O142">
        <v>-4.5865750463613963E-5</v>
      </c>
      <c r="P142">
        <v>-1.5862913357843622E-2</v>
      </c>
      <c r="Q142">
        <v>9.2152680819368449E-4</v>
      </c>
      <c r="R142">
        <v>3.2860984160398843E-4</v>
      </c>
    </row>
    <row r="143" spans="1:18">
      <c r="A143" s="788">
        <v>44036</v>
      </c>
      <c r="B143">
        <v>-4.1191497175074865E-5</v>
      </c>
      <c r="C143">
        <v>-2.6108645437639133E-4</v>
      </c>
      <c r="D143">
        <v>6.5894769765062478E-4</v>
      </c>
      <c r="E143">
        <v>-7.6501429933270026E-3</v>
      </c>
      <c r="F143">
        <v>-6.3473241340412656E-3</v>
      </c>
      <c r="G143">
        <v>-6.3692166517770321E-4</v>
      </c>
      <c r="H143">
        <v>3.182211590937456E-4</v>
      </c>
      <c r="I143">
        <v>-2.3938284655899977E-4</v>
      </c>
      <c r="J143">
        <v>-1.661361554269325E-3</v>
      </c>
      <c r="K143">
        <v>2.4124035309551761E-3</v>
      </c>
      <c r="L143">
        <v>1.9422961033721542E-4</v>
      </c>
      <c r="M143">
        <v>5.9362635701032396E-4</v>
      </c>
      <c r="N143">
        <v>-7.1513922562749244E-4</v>
      </c>
      <c r="O143">
        <v>4.1601077089703509E-4</v>
      </c>
      <c r="P143">
        <v>-2.5325779234607326E-3</v>
      </c>
      <c r="Q143">
        <v>2.9526099602228406E-4</v>
      </c>
      <c r="R143">
        <v>2.1427886259051121E-4</v>
      </c>
    </row>
    <row r="144" spans="1:18">
      <c r="A144" s="788">
        <v>44039</v>
      </c>
      <c r="B144">
        <v>-2.6549850325541247E-4</v>
      </c>
      <c r="C144">
        <v>3.7546130236840725E-3</v>
      </c>
      <c r="D144">
        <v>4.0948426778131264E-4</v>
      </c>
      <c r="E144">
        <v>8.7495133805883807E-3</v>
      </c>
      <c r="F144">
        <v>3.0081060618709632E-3</v>
      </c>
      <c r="G144">
        <v>3.1624639809324506E-5</v>
      </c>
      <c r="H144">
        <v>2.60233369909324E-4</v>
      </c>
      <c r="I144">
        <v>2.2487567753992632E-3</v>
      </c>
      <c r="J144">
        <v>1.9810909742885574E-3</v>
      </c>
      <c r="K144">
        <v>9.3169063103597516E-3</v>
      </c>
      <c r="L144">
        <v>3.9458667769176614E-4</v>
      </c>
      <c r="M144">
        <v>4.1044125233091755E-4</v>
      </c>
      <c r="N144">
        <v>1.839946621164712E-3</v>
      </c>
      <c r="O144">
        <v>2.5376766959195329E-4</v>
      </c>
      <c r="P144">
        <v>1.29450827703399E-2</v>
      </c>
      <c r="Q144">
        <v>7.4778039865774915E-4</v>
      </c>
      <c r="R144">
        <v>2.1875761999967658E-4</v>
      </c>
    </row>
    <row r="145" spans="1:19">
      <c r="A145" s="788">
        <v>44040</v>
      </c>
      <c r="B145">
        <v>3.1306138258146987E-4</v>
      </c>
      <c r="C145">
        <v>-1.0566835378096329E-3</v>
      </c>
      <c r="D145">
        <v>5.9195625549879338E-4</v>
      </c>
      <c r="E145">
        <v>-5.8366931009864453E-3</v>
      </c>
      <c r="F145">
        <v>-2.0080742726942269E-3</v>
      </c>
      <c r="G145">
        <v>-1.3669465318133511E-4</v>
      </c>
      <c r="H145">
        <v>-8.7575450603782912E-5</v>
      </c>
      <c r="I145">
        <v>-5.4523345059542816E-4</v>
      </c>
      <c r="J145">
        <v>1.0977199329569309E-3</v>
      </c>
      <c r="K145">
        <v>7.459282142154855E-4</v>
      </c>
      <c r="L145">
        <v>1.0416749339325904E-5</v>
      </c>
      <c r="M145">
        <v>4.6808403507081486E-4</v>
      </c>
      <c r="N145">
        <v>1.5570345056938883E-3</v>
      </c>
      <c r="O145">
        <v>-3.1301055000598765E-5</v>
      </c>
      <c r="P145">
        <v>-2.7044923430755707E-3</v>
      </c>
      <c r="Q145">
        <v>6.6601709690261579E-4</v>
      </c>
      <c r="R145">
        <v>1.8724074311382566E-4</v>
      </c>
    </row>
    <row r="146" spans="1:19">
      <c r="A146" s="788">
        <v>44041</v>
      </c>
      <c r="B146">
        <v>1.9090852134784342E-4</v>
      </c>
      <c r="C146">
        <v>1.7108923032032042E-3</v>
      </c>
      <c r="D146">
        <v>4.7161703955156398E-4</v>
      </c>
      <c r="E146">
        <v>1.2204312249457505E-2</v>
      </c>
      <c r="F146">
        <v>1.7953845607176833E-2</v>
      </c>
      <c r="G146">
        <v>-2.8850699843890881E-3</v>
      </c>
      <c r="H146">
        <v>5.0040180677313195E-4</v>
      </c>
      <c r="I146">
        <v>1.9919438231130737E-3</v>
      </c>
      <c r="J146">
        <v>9.3978924266635566E-4</v>
      </c>
      <c r="K146">
        <v>5.1515661545018521E-3</v>
      </c>
      <c r="L146">
        <v>1.9708945827678903E-4</v>
      </c>
      <c r="M146">
        <v>3.4950077309581218E-4</v>
      </c>
      <c r="N146">
        <v>-1.4424907520971253E-4</v>
      </c>
      <c r="O146">
        <v>8.3342879000358749E-5</v>
      </c>
      <c r="P146">
        <v>9.2378597083362379E-3</v>
      </c>
      <c r="Q146">
        <v>5.5986855416256809E-4</v>
      </c>
      <c r="R146">
        <v>3.0175118928221778E-4</v>
      </c>
    </row>
    <row r="147" spans="1:19">
      <c r="A147" s="788">
        <v>44042</v>
      </c>
      <c r="B147">
        <v>1.1930383924951826E-4</v>
      </c>
      <c r="C147">
        <v>2.0590388359265077E-4</v>
      </c>
      <c r="D147">
        <v>6.1401709338371191E-4</v>
      </c>
      <c r="E147">
        <v>6.5829538939117249E-3</v>
      </c>
      <c r="F147">
        <v>5.9916199956544514E-3</v>
      </c>
      <c r="G147">
        <v>1.5096465627286726E-3</v>
      </c>
      <c r="H147">
        <v>4.5817361247624255E-4</v>
      </c>
      <c r="I147">
        <v>5.8681801270110689E-4</v>
      </c>
      <c r="J147">
        <v>1.6427395181428661E-3</v>
      </c>
      <c r="K147">
        <v>1.2839533277682058E-3</v>
      </c>
      <c r="L147">
        <v>2.0283650402452835E-4</v>
      </c>
      <c r="M147">
        <v>5.4130401161245345E-4</v>
      </c>
      <c r="N147">
        <v>-1.1273887582241571E-4</v>
      </c>
      <c r="O147">
        <v>7.4072078605547098E-4</v>
      </c>
      <c r="P147">
        <v>-1.3481090566389575E-3</v>
      </c>
      <c r="Q147">
        <v>5.9995818050051497E-4</v>
      </c>
      <c r="R147">
        <v>1.2497911281046381E-3</v>
      </c>
    </row>
    <row r="148" spans="1:19">
      <c r="A148" s="788">
        <v>44043</v>
      </c>
      <c r="B148">
        <v>3.2370574114803929E-4</v>
      </c>
      <c r="C148">
        <v>2.8925078368529089E-3</v>
      </c>
      <c r="D148">
        <v>6.6362006131792661E-4</v>
      </c>
      <c r="E148">
        <v>-1.2445487516935527E-3</v>
      </c>
      <c r="F148">
        <v>-1.1581403001147073E-2</v>
      </c>
      <c r="G148">
        <v>2.2365136630324578E-3</v>
      </c>
      <c r="H148">
        <v>8.0847238120185239E-5</v>
      </c>
      <c r="I148">
        <v>-1.6323812462947229E-3</v>
      </c>
      <c r="J148">
        <v>-3.0529936847926153E-3</v>
      </c>
      <c r="K148">
        <v>-5.8105937875408964E-3</v>
      </c>
      <c r="L148">
        <v>-1.8910378990994792E-2</v>
      </c>
      <c r="M148">
        <v>4.7769143740428177E-4</v>
      </c>
      <c r="N148">
        <v>3.0245821413179552E-3</v>
      </c>
      <c r="O148">
        <v>2.5631039682894041E-4</v>
      </c>
      <c r="P148">
        <v>-1.0792014072403822E-3</v>
      </c>
      <c r="Q148">
        <v>7.1535065741490378E-4</v>
      </c>
      <c r="R148">
        <v>7.9478403344057647E-4</v>
      </c>
    </row>
    <row r="149" spans="1:19">
      <c r="A149" s="788">
        <v>44046</v>
      </c>
      <c r="B149">
        <v>4.1626119919424553E-4</v>
      </c>
      <c r="C149">
        <v>4.070845622957453E-3</v>
      </c>
      <c r="D149">
        <v>6.479184982350894E-4</v>
      </c>
      <c r="E149">
        <v>6.3133000575257281E-3</v>
      </c>
      <c r="F149">
        <v>9.5343559449900805E-3</v>
      </c>
      <c r="G149">
        <v>1.9777639915772305E-3</v>
      </c>
      <c r="H149">
        <v>7.3677602162369737E-5</v>
      </c>
      <c r="I149">
        <v>-2.3183548628502582E-4</v>
      </c>
      <c r="J149">
        <v>-3.2465748635202019E-4</v>
      </c>
      <c r="K149">
        <v>-2.8860674865777147E-3</v>
      </c>
      <c r="L149">
        <v>2.9169385941907322E-4</v>
      </c>
      <c r="M149">
        <v>5.2027683567446026E-4</v>
      </c>
      <c r="N149">
        <v>-6.9591629243903608E-4</v>
      </c>
      <c r="O149">
        <v>1.5033927013696768E-4</v>
      </c>
      <c r="P149">
        <v>3.4885786762961501E-3</v>
      </c>
      <c r="Q149">
        <v>6.8584720810682676E-4</v>
      </c>
      <c r="R149">
        <v>4.3131053564016142E-4</v>
      </c>
      <c r="S149">
        <v>-1.3388100000000236E-4</v>
      </c>
    </row>
    <row r="150" spans="1:19">
      <c r="A150" s="788">
        <v>44047</v>
      </c>
      <c r="B150">
        <v>2.7549077044097814E-4</v>
      </c>
      <c r="C150">
        <v>1.1707307510533393E-3</v>
      </c>
      <c r="D150">
        <v>2.2738721917447968E-4</v>
      </c>
      <c r="E150">
        <v>3.2708081312595727E-3</v>
      </c>
      <c r="F150">
        <v>-8.320190608346989E-3</v>
      </c>
      <c r="G150">
        <v>-2.6941118047529855E-4</v>
      </c>
      <c r="H150">
        <v>1.6207878318126312E-3</v>
      </c>
      <c r="I150">
        <v>-3.7485855627727993E-4</v>
      </c>
      <c r="J150">
        <v>-1.2347543670170325E-3</v>
      </c>
      <c r="K150">
        <v>-2.3769410963381254E-5</v>
      </c>
      <c r="L150">
        <v>1.8643427109887867E-4</v>
      </c>
      <c r="M150">
        <v>2.9209655558637415E-4</v>
      </c>
      <c r="N150">
        <v>-4.0021690007308042E-4</v>
      </c>
      <c r="O150">
        <v>-4.4523933646622993E-6</v>
      </c>
      <c r="P150">
        <v>-1.0683097407036657E-2</v>
      </c>
      <c r="Q150">
        <v>3.0923611411859397E-4</v>
      </c>
      <c r="R150">
        <v>2.8757980756366486E-4</v>
      </c>
      <c r="S150">
        <v>1.0169461497677723E-4</v>
      </c>
    </row>
    <row r="151" spans="1:19">
      <c r="A151" s="788">
        <v>44048</v>
      </c>
      <c r="B151">
        <v>3.4202850416376052E-4</v>
      </c>
      <c r="C151">
        <v>5.7891480064287126E-3</v>
      </c>
      <c r="D151">
        <v>3.7242364622147583E-4</v>
      </c>
      <c r="E151">
        <v>5.1974115676003407E-3</v>
      </c>
      <c r="F151">
        <v>1.6773314790673455E-2</v>
      </c>
      <c r="G151">
        <v>1.2050013365898504E-3</v>
      </c>
      <c r="H151">
        <v>7.6566588669879643E-4</v>
      </c>
      <c r="I151">
        <v>1.279648186864657E-3</v>
      </c>
      <c r="J151">
        <v>1.4213744638580383E-3</v>
      </c>
      <c r="K151">
        <v>8.4330592495538426E-3</v>
      </c>
      <c r="L151">
        <v>1.5870058486844307E-4</v>
      </c>
      <c r="M151">
        <v>3.2735020240837187E-4</v>
      </c>
      <c r="N151">
        <v>-9.3164631311493107E-4</v>
      </c>
      <c r="O151">
        <v>1.2766810860331823E-4</v>
      </c>
      <c r="P151">
        <v>6.1495300540825859E-3</v>
      </c>
      <c r="Q151">
        <v>1.2102861182072822E-3</v>
      </c>
      <c r="R151">
        <v>2.73087965201535E-4</v>
      </c>
      <c r="S151">
        <v>-1.2054288148077852E-4</v>
      </c>
    </row>
    <row r="152" spans="1:19">
      <c r="A152" s="788">
        <v>44049</v>
      </c>
      <c r="B152">
        <v>-2.598769345829588E-5</v>
      </c>
      <c r="C152">
        <v>5.4484506253116294E-5</v>
      </c>
      <c r="D152">
        <v>8.2078218648629075E-4</v>
      </c>
      <c r="E152">
        <v>7.9051032618964179E-3</v>
      </c>
      <c r="F152">
        <v>1.7727593818673837E-2</v>
      </c>
      <c r="G152">
        <v>-3.9421685989223798E-3</v>
      </c>
      <c r="H152">
        <v>-3.0368422556947827E-4</v>
      </c>
      <c r="I152">
        <v>1.7988566982445331E-3</v>
      </c>
      <c r="J152">
        <v>1.9871162148927812E-3</v>
      </c>
      <c r="K152">
        <v>1.339302412012966E-3</v>
      </c>
      <c r="L152">
        <v>1.7736290403091992E-4</v>
      </c>
      <c r="M152">
        <v>7.2700025008076707E-4</v>
      </c>
      <c r="N152">
        <v>-8.2577993057975085E-4</v>
      </c>
      <c r="O152">
        <v>5.5986787698780738E-4</v>
      </c>
      <c r="P152">
        <v>8.945861140893463E-3</v>
      </c>
      <c r="Q152">
        <v>6.2200708175508268E-4</v>
      </c>
      <c r="R152">
        <v>2.2705386487920087E-4</v>
      </c>
      <c r="S152">
        <v>5.271105103310525E-5</v>
      </c>
    </row>
    <row r="153" spans="1:19">
      <c r="A153" s="788">
        <v>44050</v>
      </c>
      <c r="B153">
        <v>8.5434481019497355E-5</v>
      </c>
      <c r="C153">
        <v>1.0350544137518458E-3</v>
      </c>
      <c r="D153">
        <v>5.7319946372147434E-4</v>
      </c>
      <c r="E153">
        <v>2.1160726940561148E-4</v>
      </c>
      <c r="F153">
        <v>-1.0964464383932504E-2</v>
      </c>
      <c r="G153">
        <v>-1.0523647807885173E-3</v>
      </c>
      <c r="H153">
        <v>1.8941356844437429E-4</v>
      </c>
      <c r="I153">
        <v>-3.259717278646157E-3</v>
      </c>
      <c r="J153">
        <v>-4.2885299966620716E-3</v>
      </c>
      <c r="K153">
        <v>-3.6841221234910071E-3</v>
      </c>
      <c r="L153">
        <v>2.1798218353352716E-4</v>
      </c>
      <c r="M153">
        <v>5.8526525057245316E-4</v>
      </c>
      <c r="N153">
        <v>7.2271870194051679E-4</v>
      </c>
      <c r="O153">
        <v>1.7787742610697599E-4</v>
      </c>
      <c r="P153">
        <v>-9.3879397522217412E-3</v>
      </c>
      <c r="Q153">
        <v>5.7125099397681289E-4</v>
      </c>
      <c r="R153">
        <v>1.2151531349637867E-3</v>
      </c>
      <c r="S153">
        <v>6.0963098504451807E-5</v>
      </c>
    </row>
    <row r="154" spans="1:19">
      <c r="A154" s="788">
        <v>44053</v>
      </c>
      <c r="B154">
        <v>3.755286289512938E-4</v>
      </c>
      <c r="C154">
        <v>-2.2053888529351973E-3</v>
      </c>
      <c r="D154">
        <v>5.7656108526327188E-4</v>
      </c>
      <c r="E154">
        <v>2.9953842457781654E-3</v>
      </c>
      <c r="F154">
        <v>-8.1546224754979191E-3</v>
      </c>
      <c r="G154">
        <v>4.0014415674813897E-3</v>
      </c>
      <c r="H154">
        <v>5.6813309321679384E-4</v>
      </c>
      <c r="I154">
        <v>-9.0016799646908119E-4</v>
      </c>
      <c r="J154">
        <v>-2.085864875486676E-3</v>
      </c>
      <c r="K154">
        <v>3.503070775713546E-3</v>
      </c>
      <c r="L154">
        <v>4.1003694371433141E-4</v>
      </c>
      <c r="M154">
        <v>6.2113242933348189E-4</v>
      </c>
      <c r="N154">
        <v>5.3854130722186255E-4</v>
      </c>
      <c r="O154">
        <v>2.3770796908695324E-4</v>
      </c>
      <c r="P154">
        <v>-1.0022475741966463E-4</v>
      </c>
      <c r="Q154">
        <v>7.5977686469519412E-4</v>
      </c>
      <c r="R154">
        <v>1.9296731973184045E-4</v>
      </c>
      <c r="S154">
        <v>1.7184571555883821E-4</v>
      </c>
    </row>
    <row r="155" spans="1:19">
      <c r="A155" s="788">
        <v>44054</v>
      </c>
      <c r="B155">
        <v>3.3557403002815178E-4</v>
      </c>
      <c r="C155">
        <v>-6.2367905529726597E-3</v>
      </c>
      <c r="D155">
        <v>3.3421273539535612E-4</v>
      </c>
      <c r="E155">
        <v>-4.9505006560086606E-3</v>
      </c>
      <c r="F155">
        <v>-3.9605561134005152E-3</v>
      </c>
      <c r="G155">
        <v>2.7672199519905849E-3</v>
      </c>
      <c r="H155">
        <v>5.0097925629577489E-4</v>
      </c>
      <c r="I155">
        <v>-1.8770396436593728E-3</v>
      </c>
      <c r="J155">
        <v>-5.6058197280635103E-3</v>
      </c>
      <c r="K155">
        <v>-6.079155075761844E-3</v>
      </c>
      <c r="L155">
        <v>2.2381717543229485E-4</v>
      </c>
      <c r="M155">
        <v>5.1960873462286727E-4</v>
      </c>
      <c r="N155">
        <v>2.0539034215172336E-5</v>
      </c>
      <c r="O155">
        <v>3.5444683331342652E-4</v>
      </c>
      <c r="P155">
        <v>-9.9734990064962448E-3</v>
      </c>
      <c r="Q155">
        <v>7.1117954803190386E-4</v>
      </c>
      <c r="R155">
        <v>3.4946566093863041E-4</v>
      </c>
      <c r="S155">
        <v>1.4909820572217569E-4</v>
      </c>
    </row>
    <row r="156" spans="1:19">
      <c r="A156" s="788">
        <v>44055</v>
      </c>
      <c r="B156">
        <v>-1.0468440108157839E-4</v>
      </c>
      <c r="C156">
        <v>6.000824527164772E-3</v>
      </c>
      <c r="D156">
        <v>1.9953898659985647E-4</v>
      </c>
      <c r="E156">
        <v>9.6210507326686123E-3</v>
      </c>
      <c r="F156">
        <v>-9.1843810080147747E-3</v>
      </c>
      <c r="G156">
        <v>-3.4454246598381033E-4</v>
      </c>
      <c r="H156">
        <v>4.7676278578356879E-4</v>
      </c>
      <c r="I156">
        <v>-1.5627678718244109E-4</v>
      </c>
      <c r="J156">
        <v>-1.8181230138059057E-4</v>
      </c>
      <c r="K156">
        <v>5.5762781986736787E-3</v>
      </c>
      <c r="L156">
        <v>1.2840749728226797E-4</v>
      </c>
      <c r="M156">
        <v>4.2103545044303026E-4</v>
      </c>
      <c r="N156">
        <v>7.1254283819333075E-4</v>
      </c>
      <c r="O156">
        <v>-7.393773939745607E-5</v>
      </c>
      <c r="P156">
        <v>5.7833095080273011E-4</v>
      </c>
      <c r="Q156">
        <v>3.8587384463406593E-4</v>
      </c>
      <c r="R156">
        <v>3.0367071883685703E-4</v>
      </c>
      <c r="S156">
        <v>-1.6066971074324421E-4</v>
      </c>
    </row>
    <row r="157" spans="1:19">
      <c r="A157" s="788">
        <v>44056</v>
      </c>
      <c r="B157">
        <v>2.833593556446079E-4</v>
      </c>
      <c r="C157">
        <v>1.0605101588700983E-4</v>
      </c>
      <c r="D157">
        <v>1.8383411620259693E-4</v>
      </c>
      <c r="E157">
        <v>1.1986041742877429E-3</v>
      </c>
      <c r="F157">
        <v>-1.9180032764399835E-3</v>
      </c>
      <c r="G157">
        <v>4.005445987893097E-3</v>
      </c>
      <c r="H157">
        <v>2.7165077025492756E-4</v>
      </c>
      <c r="I157">
        <v>-7.6750894357879851E-4</v>
      </c>
      <c r="J157">
        <v>-1.9607530052700994E-5</v>
      </c>
      <c r="K157">
        <v>-3.3548927891887681E-3</v>
      </c>
      <c r="L157">
        <v>3.9181539676524935E-5</v>
      </c>
      <c r="M157">
        <v>2.6697616125370693E-4</v>
      </c>
      <c r="N157">
        <v>-3.5954970418206056E-4</v>
      </c>
      <c r="O157">
        <v>3.4787137323055717E-4</v>
      </c>
      <c r="P157">
        <v>-3.1280682036083363E-4</v>
      </c>
      <c r="Q157">
        <v>1.9603393032174843E-4</v>
      </c>
      <c r="R157">
        <v>5.2874482938780609E-4</v>
      </c>
      <c r="S157">
        <v>-1.1283032913889102E-4</v>
      </c>
    </row>
    <row r="158" spans="1:19">
      <c r="A158" s="788">
        <v>44057</v>
      </c>
      <c r="B158">
        <v>-7.7005455605072548E-5</v>
      </c>
      <c r="C158">
        <v>3.7173094276885532E-3</v>
      </c>
      <c r="D158">
        <v>2.4598840814182843E-4</v>
      </c>
      <c r="E158">
        <v>-3.1253632956862454E-3</v>
      </c>
      <c r="F158">
        <v>1.7518265589120396E-3</v>
      </c>
      <c r="G158">
        <v>-4.748489163720615E-3</v>
      </c>
      <c r="H158">
        <v>3.2813430679845546E-4</v>
      </c>
      <c r="I158">
        <v>1.9768613255417566E-3</v>
      </c>
      <c r="J158">
        <v>3.2853598540438789E-4</v>
      </c>
      <c r="K158">
        <v>2.8387216437648632E-3</v>
      </c>
      <c r="L158">
        <v>2.3919981314679539E-4</v>
      </c>
      <c r="M158">
        <v>3.6421398359265389E-4</v>
      </c>
      <c r="N158">
        <v>1.6334257245023132E-3</v>
      </c>
      <c r="O158">
        <v>-2.9953493819734334E-6</v>
      </c>
      <c r="P158">
        <v>2.8971164586224507E-3</v>
      </c>
      <c r="Q158">
        <v>3.1866610490527414E-4</v>
      </c>
      <c r="R158">
        <v>1.7589455082589467E-4</v>
      </c>
      <c r="S158">
        <v>1.7149957329509746E-4</v>
      </c>
    </row>
    <row r="159" spans="1:19">
      <c r="A159" s="788">
        <v>44060</v>
      </c>
      <c r="B159">
        <v>2.692873543095331E-4</v>
      </c>
      <c r="C159">
        <v>1.8654538347782079E-3</v>
      </c>
      <c r="D159">
        <v>6.2955703501188509E-4</v>
      </c>
      <c r="E159">
        <v>5.4833565065550705E-3</v>
      </c>
      <c r="F159">
        <v>-2.2416698579269867E-2</v>
      </c>
      <c r="G159">
        <v>2.2023324272462119E-3</v>
      </c>
      <c r="H159">
        <v>1.3956414220261948E-3</v>
      </c>
      <c r="I159">
        <v>2.1028607644058006E-4</v>
      </c>
      <c r="J159">
        <v>-2.1023201943076719E-3</v>
      </c>
      <c r="K159">
        <v>8.6060583344438335E-4</v>
      </c>
      <c r="L159">
        <v>4.6786213315042069E-4</v>
      </c>
      <c r="M159">
        <v>4.2615123366163132E-4</v>
      </c>
      <c r="N159">
        <v>5.8192537734647054E-4</v>
      </c>
      <c r="O159">
        <v>-1.025185552787633E-4</v>
      </c>
      <c r="P159">
        <v>-3.808674827764813E-3</v>
      </c>
      <c r="Q159">
        <v>3.8859728958584583E-4</v>
      </c>
      <c r="R159">
        <v>2.1025472477154139E-4</v>
      </c>
      <c r="S159">
        <v>1.632516440892573E-4</v>
      </c>
    </row>
    <row r="160" spans="1:19">
      <c r="A160" s="788">
        <v>44061</v>
      </c>
      <c r="B160">
        <v>-1.4166841157758903E-4</v>
      </c>
      <c r="C160">
        <v>3.2054887796091336E-3</v>
      </c>
      <c r="D160">
        <v>1.4645136199307185E-3</v>
      </c>
      <c r="E160">
        <v>2.4991132767533397E-3</v>
      </c>
      <c r="F160">
        <v>3.8231444287367022E-2</v>
      </c>
      <c r="G160">
        <v>2.3633660740909335E-3</v>
      </c>
      <c r="H160">
        <v>-1.4089557704866085E-4</v>
      </c>
      <c r="I160">
        <v>1.8141368726958262E-3</v>
      </c>
      <c r="J160">
        <v>3.7933752975838342E-3</v>
      </c>
      <c r="K160">
        <v>7.650892511456675E-3</v>
      </c>
      <c r="L160">
        <v>1.6904390965954974E-4</v>
      </c>
      <c r="M160">
        <v>6.0654382070746138E-4</v>
      </c>
      <c r="N160">
        <v>7.6993662666779983E-5</v>
      </c>
      <c r="O160">
        <v>2.085369701356754E-4</v>
      </c>
      <c r="P160">
        <v>1.5681503329516122E-2</v>
      </c>
      <c r="Q160">
        <v>1.1565264480672965E-4</v>
      </c>
      <c r="R160">
        <v>2.0952675671326304E-4</v>
      </c>
      <c r="S160">
        <v>2.6775813191770581E-5</v>
      </c>
    </row>
    <row r="161" spans="1:20">
      <c r="A161" s="788">
        <v>44062</v>
      </c>
      <c r="B161">
        <v>5.6610875131157812E-4</v>
      </c>
      <c r="C161">
        <v>-4.6819846149246391E-3</v>
      </c>
      <c r="D161">
        <v>3.8650371314719045E-4</v>
      </c>
      <c r="E161">
        <v>-5.0359099570222998E-3</v>
      </c>
      <c r="F161">
        <v>-6.8687342715182398E-3</v>
      </c>
      <c r="G161">
        <v>2.4672588291358988E-3</v>
      </c>
      <c r="H161">
        <v>7.6206251354471455E-4</v>
      </c>
      <c r="I161">
        <v>-2.5113577900052197E-3</v>
      </c>
      <c r="J161">
        <v>-5.7945995290173968E-3</v>
      </c>
      <c r="K161">
        <v>-6.510549375074226E-3</v>
      </c>
      <c r="L161">
        <v>2.011887356148101E-4</v>
      </c>
      <c r="M161">
        <v>1.9804839044046396E-4</v>
      </c>
      <c r="N161">
        <v>4.9681630493281226E-4</v>
      </c>
      <c r="O161">
        <v>-1.55548897763369E-5</v>
      </c>
      <c r="P161">
        <v>-3.1200498861349013E-3</v>
      </c>
      <c r="Q161">
        <v>5.9393834387355682E-4</v>
      </c>
      <c r="R161">
        <v>2.9151811206418188E-4</v>
      </c>
      <c r="S161">
        <v>1.0257206003227992E-5</v>
      </c>
    </row>
    <row r="162" spans="1:20">
      <c r="A162" s="788">
        <v>44063</v>
      </c>
      <c r="B162">
        <v>2.2034658096314885E-4</v>
      </c>
      <c r="C162">
        <v>-1.1178485270191274E-4</v>
      </c>
      <c r="D162">
        <v>4.0059574835615841E-4</v>
      </c>
      <c r="E162">
        <v>2.4275118004044582E-3</v>
      </c>
      <c r="F162">
        <v>4.840399366615733E-3</v>
      </c>
      <c r="G162">
        <v>-8.1455601460611593E-4</v>
      </c>
      <c r="H162">
        <v>-7.3708225228008573E-5</v>
      </c>
      <c r="I162">
        <v>-1.2588402933799703E-4</v>
      </c>
      <c r="J162">
        <v>9.8271777064828925E-4</v>
      </c>
      <c r="K162">
        <v>-1.8753340642996275E-3</v>
      </c>
      <c r="L162">
        <v>1.8712247955754435E-4</v>
      </c>
      <c r="M162">
        <v>2.7203129655273273E-4</v>
      </c>
      <c r="N162">
        <v>2.9234567475500128E-4</v>
      </c>
      <c r="O162">
        <v>-2.6008953186007489E-4</v>
      </c>
      <c r="P162">
        <v>4.8859669393588323E-3</v>
      </c>
      <c r="Q162">
        <v>3.024823739947724E-4</v>
      </c>
      <c r="R162">
        <v>2.3666129492405652E-4</v>
      </c>
      <c r="S162">
        <v>1.8915509325867497E-4</v>
      </c>
    </row>
    <row r="163" spans="1:20">
      <c r="A163" s="788">
        <v>44064</v>
      </c>
      <c r="B163">
        <v>3.0385404825361562E-4</v>
      </c>
      <c r="C163">
        <v>-1.4013279331461792E-3</v>
      </c>
      <c r="D163">
        <v>4.5462268613127854E-4</v>
      </c>
      <c r="E163">
        <v>3.483590499625544E-3</v>
      </c>
      <c r="F163">
        <v>1.536096143206489E-3</v>
      </c>
      <c r="G163">
        <v>2.0950727677071512E-4</v>
      </c>
      <c r="H163">
        <v>3.2027313706506355E-4</v>
      </c>
      <c r="I163">
        <v>5.6888093077311908E-4</v>
      </c>
      <c r="J163">
        <v>1.0891957391272467E-3</v>
      </c>
      <c r="K163">
        <v>-9.7003385871519132E-4</v>
      </c>
      <c r="L163">
        <v>1.8876689203373154E-4</v>
      </c>
      <c r="M163">
        <v>3.1913358469348729E-4</v>
      </c>
      <c r="N163">
        <v>-2.4151458325580855E-3</v>
      </c>
      <c r="O163">
        <v>5.8032836631527474E-4</v>
      </c>
      <c r="P163">
        <v>6.2239680531206432E-4</v>
      </c>
      <c r="Q163">
        <v>3.2988998094940492E-4</v>
      </c>
      <c r="R163">
        <v>2.8189608303041958E-4</v>
      </c>
      <c r="S163">
        <v>8.9823856631587873E-5</v>
      </c>
    </row>
    <row r="164" spans="1:20">
      <c r="A164" s="788">
        <v>44067</v>
      </c>
      <c r="B164">
        <v>2.7487208864696022E-4</v>
      </c>
      <c r="C164">
        <v>-2.1458157980712711E-3</v>
      </c>
      <c r="D164">
        <v>5.4484031175694447E-4</v>
      </c>
      <c r="E164">
        <v>1.0919696261485923E-2</v>
      </c>
      <c r="F164">
        <v>6.0903547393347246E-3</v>
      </c>
      <c r="G164">
        <v>9.9556735094719073E-4</v>
      </c>
      <c r="H164">
        <v>3.8827037237876283E-4</v>
      </c>
      <c r="I164">
        <v>6.3380179130567704E-4</v>
      </c>
      <c r="J164">
        <v>1.1744515068634609E-3</v>
      </c>
      <c r="K164">
        <v>1.0692692158424943E-3</v>
      </c>
      <c r="L164">
        <v>4.4857257707842102E-4</v>
      </c>
      <c r="M164">
        <v>4.4387029000447775E-4</v>
      </c>
      <c r="N164">
        <v>-2.7818803137891202E-4</v>
      </c>
      <c r="O164">
        <v>4.9828103185411976E-4</v>
      </c>
      <c r="P164">
        <v>6.5971568385627677E-3</v>
      </c>
      <c r="Q164">
        <v>4.7296654545347927E-4</v>
      </c>
      <c r="R164">
        <v>2.0267768744086645E-4</v>
      </c>
      <c r="S164">
        <v>-2.1975512666250197E-6</v>
      </c>
    </row>
    <row r="165" spans="1:20">
      <c r="A165" s="788">
        <v>44068</v>
      </c>
      <c r="B165">
        <v>9.538531718256138E-6</v>
      </c>
      <c r="C165">
        <v>2.5133953915723595E-4</v>
      </c>
      <c r="D165">
        <v>5.3766227927520838E-4</v>
      </c>
      <c r="E165">
        <v>5.1757782217516368E-3</v>
      </c>
      <c r="F165">
        <v>7.4024656373263831E-3</v>
      </c>
      <c r="G165">
        <v>-7.9173121234399346E-5</v>
      </c>
      <c r="H165">
        <v>6.2637638972495857E-4</v>
      </c>
      <c r="I165">
        <v>1.4152538869995901E-3</v>
      </c>
      <c r="J165">
        <v>1.2449267311074319E-3</v>
      </c>
      <c r="K165">
        <v>-8.8361456698216045E-4</v>
      </c>
      <c r="L165">
        <v>1.5675797650960277E-4</v>
      </c>
      <c r="M165">
        <v>4.8619205325550752E-4</v>
      </c>
      <c r="N165">
        <v>8.7150032422345092E-4</v>
      </c>
      <c r="O165">
        <v>3.0225642968262356E-4</v>
      </c>
      <c r="P165">
        <v>5.4501929128525362E-4</v>
      </c>
      <c r="Q165">
        <v>6.7012277380640306E-4</v>
      </c>
      <c r="R165">
        <v>3.1034524811279773E-4</v>
      </c>
      <c r="S165">
        <v>4.5961401061433982E-4</v>
      </c>
    </row>
    <row r="166" spans="1:20">
      <c r="A166" s="788">
        <v>44069</v>
      </c>
      <c r="B166">
        <v>4.2857152661701647E-4</v>
      </c>
      <c r="C166">
        <v>3.8432700715154144E-3</v>
      </c>
      <c r="D166">
        <v>2.5538989600537576E-4</v>
      </c>
      <c r="E166">
        <v>1.0839775481074509E-2</v>
      </c>
      <c r="F166">
        <v>-6.5512566400297567E-3</v>
      </c>
      <c r="G166">
        <v>-5.0974302608064459E-4</v>
      </c>
      <c r="H166">
        <v>5.6607662697527594E-4</v>
      </c>
      <c r="I166">
        <v>5.5809281083396556E-5</v>
      </c>
      <c r="J166">
        <v>1.0310643798880914E-3</v>
      </c>
      <c r="K166">
        <v>-1.5394010757709964E-3</v>
      </c>
      <c r="L166">
        <v>2.779752560908566E-4</v>
      </c>
      <c r="M166">
        <v>2.3466305987684954E-4</v>
      </c>
      <c r="N166">
        <v>-3.6894007818913943E-3</v>
      </c>
      <c r="O166">
        <v>5.4816281014558044E-5</v>
      </c>
      <c r="P166">
        <v>-7.6933545475810217E-4</v>
      </c>
      <c r="Q166">
        <v>6.9456454842597992E-4</v>
      </c>
      <c r="R166">
        <v>8.8432170857166703E-4</v>
      </c>
      <c r="S166">
        <v>8.0081551629529457E-5</v>
      </c>
    </row>
    <row r="167" spans="1:20">
      <c r="A167" s="788">
        <v>44070</v>
      </c>
      <c r="B167">
        <v>4.6901744275018586E-6</v>
      </c>
      <c r="C167">
        <v>2.2817164924338051E-3</v>
      </c>
      <c r="D167">
        <v>2.2873791677047173E-4</v>
      </c>
      <c r="E167">
        <v>1.8771771876513466E-3</v>
      </c>
      <c r="F167">
        <v>1.6941391087328395E-3</v>
      </c>
      <c r="G167">
        <v>2.7033374711482594E-4</v>
      </c>
      <c r="H167">
        <v>1.3598448964979859E-4</v>
      </c>
      <c r="I167">
        <v>-1.4550295307631522E-3</v>
      </c>
      <c r="J167">
        <v>-1.0786489533665122E-4</v>
      </c>
      <c r="K167">
        <v>-3.4724990477201789E-3</v>
      </c>
      <c r="L167">
        <v>-2.9442257944434225E-5</v>
      </c>
      <c r="M167">
        <v>0</v>
      </c>
      <c r="N167">
        <v>1.6503676273236234E-3</v>
      </c>
      <c r="O167">
        <v>-2.2378871103201359E-4</v>
      </c>
      <c r="P167">
        <v>3.1194424305369672E-4</v>
      </c>
      <c r="Q167">
        <v>6.8973951278605838E-4</v>
      </c>
      <c r="R167">
        <v>2.1165211136131568E-4</v>
      </c>
      <c r="S167">
        <v>0</v>
      </c>
      <c r="T167">
        <v>0</v>
      </c>
    </row>
    <row r="168" spans="1:20">
      <c r="A168" s="788">
        <v>44071</v>
      </c>
      <c r="B168">
        <v>5.1805883691224963E-4</v>
      </c>
      <c r="C168">
        <v>4.977289310283961E-4</v>
      </c>
      <c r="D168">
        <v>4.1245901188569078E-4</v>
      </c>
      <c r="E168">
        <v>5.1629681668186045E-3</v>
      </c>
      <c r="F168">
        <v>8.841363353870868E-3</v>
      </c>
      <c r="G168">
        <v>1.5561430856392278E-3</v>
      </c>
      <c r="H168">
        <v>-5.0733582235285013E-7</v>
      </c>
      <c r="I168">
        <v>3.2164411664883374E-3</v>
      </c>
      <c r="J168">
        <v>5.6866460996396473E-3</v>
      </c>
      <c r="K168">
        <v>5.9438855718689787E-3</v>
      </c>
      <c r="L168">
        <v>2.2103314498966853E-4</v>
      </c>
      <c r="M168">
        <v>5.5419214026231067E-4</v>
      </c>
      <c r="N168">
        <v>2.376726039992505E-3</v>
      </c>
      <c r="O168">
        <v>5.7151770430774462E-4</v>
      </c>
      <c r="P168">
        <v>4.4508416110839999E-3</v>
      </c>
      <c r="Q168">
        <v>9.0645922723675554E-5</v>
      </c>
      <c r="R168">
        <v>1.1203886871902213E-4</v>
      </c>
      <c r="S168">
        <v>3.9420508251009068E-4</v>
      </c>
      <c r="T168">
        <v>-9.006400000000081E-5</v>
      </c>
    </row>
    <row r="169" spans="1:20">
      <c r="A169" s="788">
        <v>44074</v>
      </c>
      <c r="B169">
        <v>2.681937806552348E-4</v>
      </c>
      <c r="C169">
        <v>-1.2597875664289715E-3</v>
      </c>
      <c r="D169">
        <v>2.5241246303697729E-4</v>
      </c>
      <c r="E169">
        <v>-4.2373064801025651E-3</v>
      </c>
      <c r="F169">
        <v>-1.6057805052612339E-2</v>
      </c>
      <c r="G169">
        <v>-1.3887627758893961E-3</v>
      </c>
      <c r="H169">
        <v>2.3083791626921091E-4</v>
      </c>
      <c r="I169">
        <v>-1.6312087192777991E-3</v>
      </c>
      <c r="J169">
        <v>3.9311628038389834E-3</v>
      </c>
      <c r="K169">
        <v>-6.166339720210301E-3</v>
      </c>
      <c r="L169">
        <v>3.419176438896887E-4</v>
      </c>
      <c r="M169">
        <v>1.0431504250618673E-4</v>
      </c>
      <c r="N169">
        <v>-1.4027635916591397E-3</v>
      </c>
      <c r="O169">
        <v>-3.4082396823087446E-4</v>
      </c>
      <c r="P169">
        <v>-9.1835693230523097E-3</v>
      </c>
      <c r="Q169">
        <v>3.1146232647172312E-4</v>
      </c>
      <c r="R169">
        <v>2.1733105578958245E-4</v>
      </c>
      <c r="S169">
        <v>-2.3977831751675893E-5</v>
      </c>
      <c r="T169">
        <v>-4.9234434250089443E-5</v>
      </c>
    </row>
    <row r="170" spans="1:20">
      <c r="A170" s="788">
        <v>44075</v>
      </c>
      <c r="B170">
        <v>1.0620793345017532E-4</v>
      </c>
      <c r="C170">
        <v>-3.5547029088757176E-3</v>
      </c>
      <c r="D170">
        <v>4.5111349465942752E-4</v>
      </c>
      <c r="E170">
        <v>1.0392969290918375E-2</v>
      </c>
      <c r="F170">
        <v>2.4491641218536975E-2</v>
      </c>
      <c r="G170">
        <v>-1.3654934322805401E-3</v>
      </c>
      <c r="H170">
        <v>1.638317351708718E-4</v>
      </c>
      <c r="I170">
        <v>9.3870735057266508E-4</v>
      </c>
      <c r="J170">
        <v>3.0074921004348276E-3</v>
      </c>
      <c r="K170">
        <v>3.4324822217641771E-3</v>
      </c>
      <c r="L170">
        <v>9.0962433688668298E-5</v>
      </c>
      <c r="M170">
        <v>2.8522111559303731E-4</v>
      </c>
      <c r="N170">
        <v>4.8590371188295123E-4</v>
      </c>
      <c r="O170">
        <v>5.7196501006218092E-4</v>
      </c>
      <c r="P170">
        <v>1.4712367366405577E-2</v>
      </c>
      <c r="Q170">
        <v>4.3618755512730978E-4</v>
      </c>
      <c r="R170">
        <v>1.9683129853342862E-4</v>
      </c>
      <c r="S170">
        <v>4.2294690468880347E-4</v>
      </c>
      <c r="T170">
        <v>-3.0104193333513329E-4</v>
      </c>
    </row>
    <row r="171" spans="1:20">
      <c r="A171" s="788">
        <v>44076</v>
      </c>
      <c r="B171">
        <v>2.9633510617310677E-4</v>
      </c>
      <c r="C171">
        <v>-1.1221861183083881E-3</v>
      </c>
      <c r="D171">
        <v>1.6296851732078288E-4</v>
      </c>
      <c r="E171">
        <v>1.3081944560610514E-2</v>
      </c>
      <c r="F171">
        <v>2.9411744510143834E-4</v>
      </c>
      <c r="G171">
        <v>2.4310283595234683E-3</v>
      </c>
      <c r="H171">
        <v>2.8501038107209276E-4</v>
      </c>
      <c r="I171">
        <v>2.8860682459330711E-4</v>
      </c>
      <c r="J171">
        <v>-1.6117583974173399E-4</v>
      </c>
      <c r="K171">
        <v>-2.2482762558987401E-3</v>
      </c>
      <c r="L171">
        <v>1.7662711124732944E-4</v>
      </c>
      <c r="M171">
        <v>9.1355465963394167E-5</v>
      </c>
      <c r="N171">
        <v>-5.0633809069078328E-4</v>
      </c>
      <c r="O171">
        <v>6.5487133128705466E-5</v>
      </c>
      <c r="P171">
        <v>3.2155548524048783E-3</v>
      </c>
      <c r="Q171">
        <v>4.6989952546838687E-4</v>
      </c>
      <c r="R171">
        <v>2.7761286433269916E-4</v>
      </c>
      <c r="S171">
        <v>4.4839206844793367E-4</v>
      </c>
      <c r="T171">
        <v>-4.7394867675909502E-5</v>
      </c>
    </row>
    <row r="172" spans="1:20">
      <c r="A172" s="788">
        <v>44077</v>
      </c>
      <c r="B172">
        <v>2.3745932035601491E-4</v>
      </c>
      <c r="C172">
        <v>-3.6152550744165124E-3</v>
      </c>
      <c r="D172">
        <v>3.1123745724492835E-4</v>
      </c>
      <c r="E172">
        <v>-3.1256122288075172E-2</v>
      </c>
      <c r="F172">
        <v>-3.3794797962971801E-2</v>
      </c>
      <c r="G172">
        <v>-3.0638927919814929E-3</v>
      </c>
      <c r="H172">
        <v>1.4398556088446313E-4</v>
      </c>
      <c r="I172">
        <v>-2.9078762286197657E-3</v>
      </c>
      <c r="J172">
        <v>-8.1896399113519092E-3</v>
      </c>
      <c r="K172">
        <v>-4.0544867762303261E-3</v>
      </c>
      <c r="L172">
        <v>2.0484120908936809E-4</v>
      </c>
      <c r="M172">
        <v>2.0391630020166751E-4</v>
      </c>
      <c r="N172">
        <v>1.971374390552505E-5</v>
      </c>
      <c r="O172">
        <v>4.5625823116468567E-4</v>
      </c>
      <c r="P172">
        <v>-2.2364597247760187E-2</v>
      </c>
      <c r="Q172">
        <v>4.8997115533699898E-4</v>
      </c>
      <c r="R172">
        <v>1.5137432309897392E-4</v>
      </c>
      <c r="S172">
        <v>2.4205821022071916E-4</v>
      </c>
      <c r="T172">
        <v>-4.9075932761932783E-5</v>
      </c>
    </row>
    <row r="173" spans="1:20">
      <c r="A173" s="788">
        <v>44078</v>
      </c>
      <c r="B173">
        <v>1.5557505400987104E-4</v>
      </c>
      <c r="C173">
        <v>2.5716090566845207E-3</v>
      </c>
      <c r="D173">
        <v>2.0818967864211224E-4</v>
      </c>
      <c r="E173">
        <v>-1.3129882361581191E-2</v>
      </c>
      <c r="F173">
        <v>-4.9533521448302809E-3</v>
      </c>
      <c r="G173">
        <v>1.3357003034677462E-3</v>
      </c>
      <c r="H173">
        <v>4.5622658035870955E-6</v>
      </c>
      <c r="I173">
        <v>-7.7202812837318113E-4</v>
      </c>
      <c r="J173">
        <v>-2.8118357516137005E-3</v>
      </c>
      <c r="K173">
        <v>6.5204412046042659E-3</v>
      </c>
      <c r="L173">
        <v>3.5152736755783565E-4</v>
      </c>
      <c r="M173">
        <v>3.2472354679313753E-4</v>
      </c>
      <c r="N173">
        <v>-2.6859263931733324E-4</v>
      </c>
      <c r="O173">
        <v>-1.0622855005082421E-4</v>
      </c>
      <c r="P173">
        <v>-4.8325069615466898E-3</v>
      </c>
      <c r="Q173">
        <v>2.549083393326157E-4</v>
      </c>
      <c r="R173">
        <v>3.2148791967512302E-4</v>
      </c>
      <c r="S173">
        <v>-6.7219626752601513E-6</v>
      </c>
      <c r="T173">
        <v>-4.8427992272004339E-5</v>
      </c>
    </row>
    <row r="174" spans="1:20">
      <c r="A174" s="788">
        <v>44082</v>
      </c>
      <c r="B174">
        <v>1.4997350058121306E-4</v>
      </c>
      <c r="C174">
        <v>-2.8358100734543479E-3</v>
      </c>
      <c r="D174">
        <v>1.6880439824662474E-4</v>
      </c>
      <c r="E174">
        <v>-2.4090062557635239E-2</v>
      </c>
      <c r="F174">
        <v>-1.2829633106194116E-2</v>
      </c>
      <c r="G174">
        <v>1.1420403664890166E-3</v>
      </c>
      <c r="H174">
        <v>3.6650034749108329E-4</v>
      </c>
      <c r="I174">
        <v>-3.2023717128494278E-3</v>
      </c>
      <c r="J174">
        <v>-6.6477483580655861E-3</v>
      </c>
      <c r="K174">
        <v>-6.7804087654185219E-3</v>
      </c>
      <c r="L174">
        <v>6.7072480162244652E-4</v>
      </c>
      <c r="M174">
        <v>1.1619853718936035E-4</v>
      </c>
      <c r="N174">
        <v>1.6020931234639324E-3</v>
      </c>
      <c r="O174">
        <v>6.7484469172818251E-6</v>
      </c>
      <c r="P174">
        <v>-1.7776193759014403E-2</v>
      </c>
      <c r="Q174">
        <v>3.6735244701335823E-4</v>
      </c>
      <c r="R174">
        <v>1.0138745126941906E-4</v>
      </c>
      <c r="S174">
        <v>1.0826023045074074E-4</v>
      </c>
      <c r="T174">
        <v>-4.4427995797735598E-5</v>
      </c>
    </row>
    <row r="175" spans="1:20">
      <c r="A175" s="788">
        <v>44083</v>
      </c>
      <c r="B175">
        <v>3.0029335835135562E-4</v>
      </c>
      <c r="C175">
        <v>-4.1728098466775609E-4</v>
      </c>
      <c r="D175">
        <v>3.1651200115634381E-4</v>
      </c>
      <c r="E175">
        <v>1.9145765775147705E-2</v>
      </c>
      <c r="F175">
        <v>1.2420400055644487E-2</v>
      </c>
      <c r="G175">
        <v>4.5648498341299693E-4</v>
      </c>
      <c r="H175">
        <v>4.7176599595832869E-4</v>
      </c>
      <c r="I175">
        <v>2.7064437913129069E-3</v>
      </c>
      <c r="J175">
        <v>2.751196569557246E-3</v>
      </c>
      <c r="K175">
        <v>7.3552896016746416E-3</v>
      </c>
      <c r="L175">
        <v>1.407184543504858E-4</v>
      </c>
      <c r="M175">
        <v>2.5173424609303829E-4</v>
      </c>
      <c r="N175">
        <v>-1.2511382828530593E-3</v>
      </c>
      <c r="O175">
        <v>-1.4094518302498749E-4</v>
      </c>
      <c r="P175">
        <v>7.2340802602131049E-3</v>
      </c>
      <c r="Q175">
        <v>4.4534475499302673E-4</v>
      </c>
      <c r="R175">
        <v>1.9195505002311819E-4</v>
      </c>
      <c r="S175">
        <v>2.5785383786769422E-4</v>
      </c>
      <c r="T175">
        <v>-5.0473774452441944E-5</v>
      </c>
    </row>
    <row r="176" spans="1:20">
      <c r="A176" s="788">
        <v>44084</v>
      </c>
      <c r="B176">
        <v>2.0939893410099053E-4</v>
      </c>
      <c r="C176">
        <v>1.3761453039831117E-3</v>
      </c>
      <c r="D176">
        <v>1.1568236822401268E-4</v>
      </c>
      <c r="E176">
        <v>-1.7301105684991991E-2</v>
      </c>
      <c r="F176">
        <v>-2.5291656446685074E-2</v>
      </c>
      <c r="G176">
        <v>-4.3646917824458065E-4</v>
      </c>
      <c r="H176">
        <v>-1.0129828952765152E-5</v>
      </c>
      <c r="I176">
        <v>-2.5901238339195443E-3</v>
      </c>
      <c r="J176">
        <v>-4.7742228897045269E-3</v>
      </c>
      <c r="K176">
        <v>-3.6310736670046584E-3</v>
      </c>
      <c r="L176">
        <v>9.7258677951517214E-5</v>
      </c>
      <c r="M176">
        <v>9.587462548954484E-5</v>
      </c>
      <c r="N176">
        <v>-5.7828959699546267E-4</v>
      </c>
      <c r="O176">
        <v>2.7161323509505841E-4</v>
      </c>
      <c r="P176">
        <v>-2.0228856303758702E-2</v>
      </c>
      <c r="Q176">
        <v>2.563083978177616E-4</v>
      </c>
      <c r="R176">
        <v>1.5310657024647512E-4</v>
      </c>
      <c r="S176">
        <v>1.6965262423607186E-4</v>
      </c>
      <c r="T176">
        <v>-5.5525755625951412E-5</v>
      </c>
    </row>
    <row r="177" spans="1:20">
      <c r="A177" s="788">
        <v>44085</v>
      </c>
      <c r="B177">
        <v>3.1011430687843955E-6</v>
      </c>
      <c r="C177">
        <v>2.1374011348571642E-3</v>
      </c>
      <c r="D177">
        <v>1.7876116228565664E-4</v>
      </c>
      <c r="E177">
        <v>-1.9736457074412961E-3</v>
      </c>
      <c r="F177">
        <v>-6.1540408538014457E-3</v>
      </c>
      <c r="G177">
        <v>1.4894966096794526E-3</v>
      </c>
      <c r="H177">
        <v>3.0693692648764426E-4</v>
      </c>
      <c r="I177">
        <v>2.2151837696582355E-4</v>
      </c>
      <c r="J177">
        <v>1.0915908728392765E-3</v>
      </c>
      <c r="K177">
        <v>1.7045219368945208E-3</v>
      </c>
      <c r="L177">
        <v>1.6370006332078191E-4</v>
      </c>
      <c r="M177">
        <v>1.0139613256798796E-5</v>
      </c>
      <c r="N177">
        <v>-1.2291966513522379E-4</v>
      </c>
      <c r="O177">
        <v>-2.1196851954208284E-4</v>
      </c>
      <c r="P177">
        <v>1.6787913226805617E-3</v>
      </c>
      <c r="Q177">
        <v>3.1838600517497539E-4</v>
      </c>
      <c r="R177">
        <v>1.0542701100324514E-4</v>
      </c>
      <c r="S177">
        <v>6.1314142905311009E-4</v>
      </c>
      <c r="T177">
        <v>-6.4941761678372067E-5</v>
      </c>
    </row>
    <row r="178" spans="1:20">
      <c r="A178" s="788">
        <v>44088</v>
      </c>
      <c r="B178">
        <v>2.2974928774854853E-4</v>
      </c>
      <c r="C178">
        <v>1.5267706716064477E-3</v>
      </c>
      <c r="D178">
        <v>3.1540449254841008E-4</v>
      </c>
      <c r="E178">
        <v>1.254392694427886E-2</v>
      </c>
      <c r="F178">
        <v>2.5163880868085409E-2</v>
      </c>
      <c r="G178">
        <v>-5.3547694205402507E-6</v>
      </c>
      <c r="H178">
        <v>4.7697337607521817E-4</v>
      </c>
      <c r="I178">
        <v>1.7998034240676031E-3</v>
      </c>
      <c r="J178">
        <v>5.5905576078776331E-3</v>
      </c>
      <c r="K178">
        <v>4.3316839308324973E-3</v>
      </c>
      <c r="L178">
        <v>1.9187260127861983E-4</v>
      </c>
      <c r="M178">
        <v>1.5854507242840654E-4</v>
      </c>
      <c r="N178">
        <v>-1.9676027249754258E-3</v>
      </c>
      <c r="O178">
        <v>3.8382245709422946E-4</v>
      </c>
      <c r="P178">
        <v>1.3410532374832362E-2</v>
      </c>
      <c r="Q178">
        <v>1.6592480519794783E-4</v>
      </c>
      <c r="R178">
        <v>7.964540581673063E-5</v>
      </c>
      <c r="S178">
        <v>4.319739695108904E-4</v>
      </c>
      <c r="T178">
        <v>-1.5975586028327271E-4</v>
      </c>
    </row>
    <row r="179" spans="1:20">
      <c r="A179" s="788">
        <v>44089</v>
      </c>
      <c r="B179">
        <v>-6.5290399967832258E-5</v>
      </c>
      <c r="C179">
        <v>1.1803903185951814E-3</v>
      </c>
      <c r="D179">
        <v>-9.4591513176367492E-5</v>
      </c>
      <c r="E179">
        <v>6.0663463406391838E-3</v>
      </c>
      <c r="F179">
        <v>-8.3208281118318794E-4</v>
      </c>
      <c r="G179">
        <v>-2.6591078116601219E-3</v>
      </c>
      <c r="H179">
        <v>3.7400772814355498E-4</v>
      </c>
      <c r="I179">
        <v>9.2745007227112986E-4</v>
      </c>
      <c r="J179">
        <v>-1.0067263869772969E-4</v>
      </c>
      <c r="K179">
        <v>2.9432778565046114E-3</v>
      </c>
      <c r="L179">
        <v>2.3358287603270078E-4</v>
      </c>
      <c r="M179">
        <v>3.3178592066418489E-5</v>
      </c>
      <c r="N179">
        <v>-3.2062988452141727E-4</v>
      </c>
      <c r="O179">
        <v>1.4283010234028559E-4</v>
      </c>
      <c r="P179">
        <v>1.3223938455420026E-3</v>
      </c>
      <c r="Q179">
        <v>4.8658615341512501E-4</v>
      </c>
      <c r="R179">
        <v>2.1188463751786735E-4</v>
      </c>
      <c r="S179">
        <v>5.6199940279966221E-4</v>
      </c>
      <c r="T179">
        <v>-1.7163676717724119E-4</v>
      </c>
    </row>
    <row r="180" spans="1:20">
      <c r="A180" s="788">
        <v>44090</v>
      </c>
      <c r="B180">
        <v>1.008121664445305E-4</v>
      </c>
      <c r="C180">
        <v>4.9665621299865848E-4</v>
      </c>
      <c r="D180">
        <v>4.6614720197402093E-5</v>
      </c>
      <c r="E180">
        <v>-4.9407879496302654E-3</v>
      </c>
      <c r="F180">
        <v>-4.5365878945606841E-3</v>
      </c>
      <c r="G180">
        <v>1.2901816372752339E-3</v>
      </c>
      <c r="H180">
        <v>2.089410583852036E-4</v>
      </c>
      <c r="I180">
        <v>-2.9802420557958342E-3</v>
      </c>
      <c r="J180">
        <v>4.0488032058449974E-4</v>
      </c>
      <c r="K180">
        <v>-3.5068235037749584E-4</v>
      </c>
      <c r="L180">
        <v>1.3959841659083594E-4</v>
      </c>
      <c r="M180">
        <v>1.4100433795705136E-4</v>
      </c>
      <c r="N180">
        <v>-1.1071062890978256E-3</v>
      </c>
      <c r="O180">
        <v>3.1337190287472616E-4</v>
      </c>
      <c r="P180">
        <v>-7.7215087381318215E-3</v>
      </c>
      <c r="Q180">
        <v>1.4400896195487789E-4</v>
      </c>
      <c r="R180">
        <v>1.6400810532513077E-4</v>
      </c>
      <c r="S180">
        <v>-4.3642038657421001E-4</v>
      </c>
      <c r="T180">
        <v>-2.8435773599166936E-4</v>
      </c>
    </row>
    <row r="181" spans="1:20">
      <c r="A181" s="788">
        <v>44091</v>
      </c>
      <c r="B181">
        <v>2.6436435894194865E-4</v>
      </c>
      <c r="C181">
        <v>-2.7899005191368564E-3</v>
      </c>
      <c r="D181">
        <v>1.8919210401735498E-4</v>
      </c>
      <c r="E181">
        <v>-9.2889490235328331E-3</v>
      </c>
      <c r="F181">
        <v>-7.005256895984302E-3</v>
      </c>
      <c r="G181">
        <v>-7.9168585055067187E-4</v>
      </c>
      <c r="H181">
        <v>-6.0696584350261595E-5</v>
      </c>
      <c r="I181">
        <v>-1.3741675210158233E-3</v>
      </c>
      <c r="J181">
        <v>9.5948703965365034E-4</v>
      </c>
      <c r="K181">
        <v>3.1430529645135596E-3</v>
      </c>
      <c r="L181">
        <v>1.3205220670187146E-4</v>
      </c>
      <c r="M181">
        <v>2.2023062477294353E-4</v>
      </c>
      <c r="N181">
        <v>1.69991194411101E-3</v>
      </c>
      <c r="O181">
        <v>3.9033984034619884E-4</v>
      </c>
      <c r="P181">
        <v>-6.3320316510595553E-4</v>
      </c>
      <c r="Q181">
        <v>2.9465530632943882E-4</v>
      </c>
      <c r="R181">
        <v>1.4599868348463829E-4</v>
      </c>
      <c r="S181">
        <v>3.2935661815192141E-4</v>
      </c>
      <c r="T181">
        <v>-1.7042723702720419E-4</v>
      </c>
    </row>
    <row r="182" spans="1:20">
      <c r="A182" s="788">
        <v>44092</v>
      </c>
      <c r="B182">
        <v>-7.9525695127702356E-5</v>
      </c>
      <c r="C182">
        <v>1.7391648531133175E-3</v>
      </c>
      <c r="D182">
        <v>2.2982035632668207E-4</v>
      </c>
      <c r="E182">
        <v>-1.203830919992821E-2</v>
      </c>
      <c r="F182">
        <v>-1.3199143057199714E-2</v>
      </c>
      <c r="G182">
        <v>-5.9752441809013401E-4</v>
      </c>
      <c r="H182">
        <v>6.5404539469593459E-4</v>
      </c>
      <c r="I182">
        <v>-3.4053203301370738E-3</v>
      </c>
      <c r="J182">
        <v>-5.966693500827791E-3</v>
      </c>
      <c r="K182">
        <v>-6.029911268144561E-3</v>
      </c>
      <c r="L182">
        <v>1.549464414623003E-4</v>
      </c>
      <c r="M182">
        <v>-8.291377428104596E-5</v>
      </c>
      <c r="N182">
        <v>-5.8808090305051408E-4</v>
      </c>
      <c r="O182">
        <v>-2.4555237246937089E-4</v>
      </c>
      <c r="P182">
        <v>-8.0424374660544862E-3</v>
      </c>
      <c r="Q182">
        <v>1.5219373024510929E-5</v>
      </c>
      <c r="R182">
        <v>2.8962221406292343E-4</v>
      </c>
      <c r="S182">
        <v>4.5511119238450526E-4</v>
      </c>
      <c r="T182">
        <v>-9.9648008858199688E-5</v>
      </c>
    </row>
    <row r="183" spans="1:20">
      <c r="A183" s="788">
        <v>44095</v>
      </c>
      <c r="B183">
        <v>7.848481113637007E-5</v>
      </c>
      <c r="C183">
        <v>-4.4697254831317368E-3</v>
      </c>
      <c r="D183">
        <v>-9.0445278550954633E-5</v>
      </c>
      <c r="E183">
        <v>-1.1221535156276774E-2</v>
      </c>
      <c r="F183">
        <v>-1.0715806737569111E-2</v>
      </c>
      <c r="G183">
        <v>1.9683537856240996E-4</v>
      </c>
      <c r="H183">
        <v>-3.2908372172968381E-4</v>
      </c>
      <c r="I183">
        <v>-5.5312638567908134E-3</v>
      </c>
      <c r="J183">
        <v>-4.5605944443412039E-3</v>
      </c>
      <c r="K183">
        <v>-3.7158734274426175E-3</v>
      </c>
      <c r="L183">
        <v>3.5131358842832583E-4</v>
      </c>
      <c r="M183">
        <v>4.7909708625892833E-5</v>
      </c>
      <c r="N183">
        <v>2.264404426750577E-4</v>
      </c>
      <c r="O183">
        <v>5.7694900888138889E-5</v>
      </c>
      <c r="P183">
        <v>-1.5708393807439158E-2</v>
      </c>
      <c r="Q183">
        <v>1.1026513413514571E-4</v>
      </c>
      <c r="R183">
        <v>8.5404099357866414E-5</v>
      </c>
      <c r="S183">
        <v>-3.5742874792576984E-4</v>
      </c>
      <c r="T183">
        <v>-1.7068763597660741E-4</v>
      </c>
    </row>
    <row r="184" spans="1:20">
      <c r="A184" s="788">
        <v>44096</v>
      </c>
      <c r="B184">
        <v>2.1242709241109381E-4</v>
      </c>
      <c r="C184">
        <v>3.6656604001115145E-3</v>
      </c>
      <c r="D184">
        <v>2.7821291373886226E-4</v>
      </c>
      <c r="E184">
        <v>6.9641095907104766E-3</v>
      </c>
      <c r="F184">
        <v>5.3990279312465805E-3</v>
      </c>
      <c r="G184">
        <v>-8.2939714428431621E-4</v>
      </c>
      <c r="H184">
        <v>3.2716936804733088E-4</v>
      </c>
      <c r="I184">
        <v>9.4196603370888532E-4</v>
      </c>
      <c r="J184">
        <v>-4.6042639705690114E-4</v>
      </c>
      <c r="K184">
        <v>-2.0729314458469705E-3</v>
      </c>
      <c r="L184">
        <v>1.6665237501345409E-4</v>
      </c>
      <c r="M184">
        <v>1.980787284636687E-4</v>
      </c>
      <c r="N184">
        <v>8.3737773866765508E-4</v>
      </c>
      <c r="O184">
        <v>2.638016974036983E-4</v>
      </c>
      <c r="P184">
        <v>7.1839526076611371E-3</v>
      </c>
      <c r="Q184">
        <v>1.017115621109177E-4</v>
      </c>
      <c r="R184">
        <v>6.6257817717962908E-5</v>
      </c>
      <c r="S184">
        <v>8.3430093628322766E-5</v>
      </c>
      <c r="T184">
        <v>-8.360713806121467E-5</v>
      </c>
    </row>
    <row r="185" spans="1:20">
      <c r="A185" s="788">
        <v>44097</v>
      </c>
      <c r="B185">
        <v>2.272480171616742E-5</v>
      </c>
      <c r="C185">
        <v>1.0170469385164527E-3</v>
      </c>
      <c r="D185">
        <v>5.5261739694278944E-5</v>
      </c>
      <c r="E185">
        <v>-2.0837745851080669E-2</v>
      </c>
      <c r="F185">
        <v>-1.6333227626255997E-2</v>
      </c>
      <c r="G185">
        <v>-2.0690173195232475E-3</v>
      </c>
      <c r="H185">
        <v>2.5275298551830083E-4</v>
      </c>
      <c r="I185">
        <v>-3.9944255048494082E-3</v>
      </c>
      <c r="J185">
        <v>-1.69306970689731E-3</v>
      </c>
      <c r="K185">
        <v>-9.0893641675106052E-3</v>
      </c>
      <c r="L185">
        <v>2.6639881942203125E-4</v>
      </c>
      <c r="M185">
        <v>2.2106735001026223E-5</v>
      </c>
      <c r="N185">
        <v>-1.6451806920041445E-3</v>
      </c>
      <c r="O185">
        <v>4.2077743107826748E-5</v>
      </c>
      <c r="P185">
        <v>-9.7387474723886758E-3</v>
      </c>
      <c r="Q185">
        <v>2.2077803002362728E-4</v>
      </c>
      <c r="R185">
        <v>3.9344044433731185E-5</v>
      </c>
      <c r="S185">
        <v>-4.9677027176942001E-4</v>
      </c>
      <c r="T185">
        <v>-8.3255433284135094E-5</v>
      </c>
    </row>
    <row r="186" spans="1:20">
      <c r="A186" s="788">
        <v>44098</v>
      </c>
      <c r="B186">
        <v>1.1528247689462923E-4</v>
      </c>
      <c r="C186">
        <v>-4.3021234463470615E-3</v>
      </c>
      <c r="D186">
        <v>3.0141101456315766E-4</v>
      </c>
      <c r="E186">
        <v>1.7036848033022967E-3</v>
      </c>
      <c r="F186">
        <v>7.8142347625063113E-3</v>
      </c>
      <c r="G186">
        <v>-3.3261734371003993E-4</v>
      </c>
      <c r="H186">
        <v>-6.5699170573196852E-5</v>
      </c>
      <c r="I186">
        <v>-4.490276596299525E-4</v>
      </c>
      <c r="J186">
        <v>1.3788247400217113E-3</v>
      </c>
      <c r="K186">
        <v>6.8654975073059177E-3</v>
      </c>
      <c r="L186">
        <v>3.5838976231605812E-5</v>
      </c>
      <c r="M186">
        <v>3.5738431524978687E-4</v>
      </c>
      <c r="N186">
        <v>5.3409139983795484E-4</v>
      </c>
      <c r="O186">
        <v>9.715024347722867E-5</v>
      </c>
      <c r="P186">
        <v>2.9642837009131728E-3</v>
      </c>
      <c r="Q186">
        <v>2.3221232489989418E-4</v>
      </c>
      <c r="R186">
        <v>1.8942683519762582E-5</v>
      </c>
      <c r="S186">
        <v>-1.0765809873858334E-4</v>
      </c>
      <c r="T186">
        <v>-1.2999085528841992E-4</v>
      </c>
    </row>
    <row r="187" spans="1:20">
      <c r="A187" s="788">
        <v>44099</v>
      </c>
      <c r="B187">
        <v>9.2687090448295706E-5</v>
      </c>
      <c r="C187">
        <v>7.3697217251877944E-4</v>
      </c>
      <c r="D187">
        <v>3.789329704100286E-4</v>
      </c>
      <c r="E187">
        <v>1.2945255746803941E-2</v>
      </c>
      <c r="F187">
        <v>1.9435266887459779E-3</v>
      </c>
      <c r="G187">
        <v>-5.3484568008055344E-4</v>
      </c>
      <c r="H187">
        <v>3.0173062985383581E-4</v>
      </c>
      <c r="I187">
        <v>8.1074642009237863E-4</v>
      </c>
      <c r="J187">
        <v>5.3016501156388784E-4</v>
      </c>
      <c r="K187">
        <v>-2.1498823685066615E-3</v>
      </c>
      <c r="L187">
        <v>1.5688388178514145E-4</v>
      </c>
      <c r="M187">
        <v>1.1509556615041383E-4</v>
      </c>
      <c r="N187">
        <v>1.8453403761202747E-3</v>
      </c>
      <c r="O187">
        <v>1.2047770555920767E-3</v>
      </c>
      <c r="P187">
        <v>2.8694515116336472E-3</v>
      </c>
      <c r="Q187">
        <v>-1.2716707762105983E-4</v>
      </c>
      <c r="R187">
        <v>-4.6821541056396576E-5</v>
      </c>
      <c r="S187">
        <v>-1.5463602722753933E-6</v>
      </c>
      <c r="T187">
        <v>-1.30492798841364E-4</v>
      </c>
    </row>
    <row r="188" spans="1:20">
      <c r="A188" s="788">
        <v>44102</v>
      </c>
      <c r="B188">
        <v>-4.6583471489336503E-5</v>
      </c>
      <c r="C188">
        <v>7.2516260600263838E-3</v>
      </c>
      <c r="D188">
        <v>-2.0856237543875888E-4</v>
      </c>
      <c r="E188">
        <v>1.7629315095510689E-2</v>
      </c>
      <c r="F188">
        <v>-2.0511015945402833E-2</v>
      </c>
      <c r="G188">
        <v>-2.3259791891672155E-4</v>
      </c>
      <c r="H188">
        <v>-2.7031355867546125E-4</v>
      </c>
      <c r="I188">
        <v>2.2745280102705046E-3</v>
      </c>
      <c r="J188">
        <v>-3.6383426794593943E-3</v>
      </c>
      <c r="K188">
        <v>-7.9196421707491416E-3</v>
      </c>
      <c r="L188">
        <v>3.4169930043947971E-4</v>
      </c>
      <c r="M188">
        <v>-2.2095805571664684E-5</v>
      </c>
      <c r="N188">
        <v>-3.9968697995029778E-4</v>
      </c>
      <c r="O188">
        <v>-4.6425317837472946E-4</v>
      </c>
      <c r="P188">
        <v>-1.4805318754668284E-2</v>
      </c>
      <c r="Q188">
        <v>1.3778185540536114E-4</v>
      </c>
      <c r="R188">
        <v>-9.8796134613277076E-5</v>
      </c>
      <c r="S188">
        <v>6.2073964577402663E-4</v>
      </c>
      <c r="T188">
        <v>-3.2393523510743094E-4</v>
      </c>
    </row>
    <row r="189" spans="1:20">
      <c r="A189" s="788">
        <v>44103</v>
      </c>
      <c r="B189">
        <v>2.8558477659368364E-4</v>
      </c>
      <c r="C189">
        <v>8.6467720069682841E-4</v>
      </c>
      <c r="D189">
        <v>1.1685581179654569E-4</v>
      </c>
      <c r="E189">
        <v>-4.0577877774427007E-3</v>
      </c>
      <c r="F189">
        <v>-7.772512764133821E-3</v>
      </c>
      <c r="G189">
        <v>-3.1024355220132804E-3</v>
      </c>
      <c r="H189">
        <v>1.4302695577983471E-4</v>
      </c>
      <c r="I189">
        <v>1.7252146621982156E-4</v>
      </c>
      <c r="J189">
        <v>-9.8248330507011428E-4</v>
      </c>
      <c r="K189">
        <v>1.6073712942699103E-3</v>
      </c>
      <c r="L189">
        <v>-3.3648931926144598E-5</v>
      </c>
      <c r="M189">
        <v>9.2067890862690405E-5</v>
      </c>
      <c r="N189">
        <v>-6.2901050912700374E-4</v>
      </c>
      <c r="O189">
        <v>-8.5043584837074526E-5</v>
      </c>
      <c r="P189">
        <v>-7.2488070102958435E-3</v>
      </c>
      <c r="Q189">
        <v>1.1853101995051851E-4</v>
      </c>
      <c r="R189">
        <v>-6.3344586389124657E-5</v>
      </c>
      <c r="S189">
        <v>1.6461979018522754E-4</v>
      </c>
      <c r="T189">
        <v>-2.937512932066344E-4</v>
      </c>
    </row>
    <row r="190" spans="1:20">
      <c r="A190" s="788">
        <v>44104</v>
      </c>
      <c r="B190">
        <v>4.1931849735932225E-4</v>
      </c>
      <c r="C190">
        <v>-2.9642002335350526E-3</v>
      </c>
      <c r="D190">
        <v>3.4322383945140089E-4</v>
      </c>
      <c r="E190">
        <v>1.811794838774361E-3</v>
      </c>
      <c r="F190">
        <v>1.1149459541665463E-2</v>
      </c>
      <c r="G190">
        <v>1.4799968008565312E-3</v>
      </c>
      <c r="H190">
        <v>1.2582550882256349E-4</v>
      </c>
      <c r="I190">
        <v>2.8413873767973996E-4</v>
      </c>
      <c r="J190">
        <v>1.8585024790791493E-3</v>
      </c>
      <c r="K190">
        <v>2.4951596697544431E-3</v>
      </c>
      <c r="L190">
        <v>9.4353778071321059E-5</v>
      </c>
      <c r="M190">
        <v>2.1081606068551473E-4</v>
      </c>
      <c r="N190">
        <v>-1.6898023708289411E-4</v>
      </c>
      <c r="O190">
        <v>-1.5345707521796648E-4</v>
      </c>
      <c r="P190">
        <v>7.0405198102916344E-3</v>
      </c>
      <c r="Q190">
        <v>2.2918513793257489E-4</v>
      </c>
      <c r="R190">
        <v>-6.6360572453572075E-5</v>
      </c>
      <c r="S190">
        <v>1.1242416629047014E-3</v>
      </c>
      <c r="T190">
        <v>-3.3562070532555666E-4</v>
      </c>
    </row>
    <row r="191" spans="1:20">
      <c r="A191" s="788">
        <v>44105</v>
      </c>
      <c r="B191">
        <v>-1.782618800065805E-4</v>
      </c>
      <c r="C191">
        <v>3.7191329544270513E-3</v>
      </c>
      <c r="D191">
        <v>-5.9313550591078013E-6</v>
      </c>
      <c r="E191">
        <v>6.2942488493584747E-3</v>
      </c>
      <c r="F191">
        <v>1.3548546996070998E-2</v>
      </c>
      <c r="G191">
        <v>-5.2177769865990875E-4</v>
      </c>
      <c r="H191">
        <v>-2.1726169423752495E-5</v>
      </c>
      <c r="I191">
        <v>1.8153729132659446E-3</v>
      </c>
      <c r="J191">
        <v>-1.8235919732834116E-3</v>
      </c>
      <c r="K191">
        <v>2.2770973841885755E-3</v>
      </c>
      <c r="L191">
        <v>-1.9770678497454952E-4</v>
      </c>
      <c r="M191">
        <v>3.4975204420861772E-5</v>
      </c>
      <c r="N191">
        <v>-1.2958329579645378E-3</v>
      </c>
      <c r="O191">
        <v>1.5636741087621253E-4</v>
      </c>
      <c r="P191">
        <v>5.2156228552679984E-3</v>
      </c>
      <c r="Q191">
        <v>1.2555212281606387E-5</v>
      </c>
      <c r="R191">
        <v>-2.5273104509870858E-4</v>
      </c>
      <c r="S191">
        <v>-3.3071790711036719E-4</v>
      </c>
      <c r="T191">
        <v>-5.4110331993650895E-4</v>
      </c>
    </row>
    <row r="192" spans="1:20">
      <c r="A192" s="788">
        <v>44106</v>
      </c>
      <c r="B192">
        <v>3.744836465153778E-4</v>
      </c>
      <c r="C192">
        <v>5.4613698877283845E-3</v>
      </c>
      <c r="D192">
        <v>1.3915954025334187E-4</v>
      </c>
      <c r="E192">
        <v>-1.0185681964634985E-2</v>
      </c>
      <c r="F192">
        <v>-1.6250301600577055E-2</v>
      </c>
      <c r="G192">
        <v>8.8050294650399152E-4</v>
      </c>
      <c r="H192">
        <v>5.765139047979595E-4</v>
      </c>
      <c r="I192">
        <v>-3.6890101922317786E-3</v>
      </c>
      <c r="J192">
        <v>-1.9498194159897064E-3</v>
      </c>
      <c r="K192">
        <v>-2.9096788300415621E-3</v>
      </c>
      <c r="L192">
        <v>-9.1691290955653315E-5</v>
      </c>
      <c r="M192">
        <v>-3.8655452903935128E-5</v>
      </c>
      <c r="N192">
        <v>-4.2128450470891865E-3</v>
      </c>
      <c r="O192">
        <v>4.0312431930678017E-4</v>
      </c>
      <c r="P192">
        <v>-1.3113404005198892E-2</v>
      </c>
      <c r="Q192">
        <v>7.6115018817324298E-5</v>
      </c>
      <c r="R192">
        <v>-2.1187733818306409E-4</v>
      </c>
      <c r="S192">
        <v>9.9179996179254992E-4</v>
      </c>
      <c r="T192">
        <v>-1.227510451750069E-4</v>
      </c>
    </row>
    <row r="193" spans="1:20">
      <c r="A193" s="788">
        <v>44109</v>
      </c>
      <c r="B193">
        <v>4.5617836892120067E-4</v>
      </c>
      <c r="C193">
        <v>-6.5531220887971031E-4</v>
      </c>
      <c r="D193">
        <v>3.7043221044918972E-4</v>
      </c>
      <c r="E193">
        <v>1.4052963612288361E-2</v>
      </c>
      <c r="F193">
        <v>1.2502725885003896E-2</v>
      </c>
      <c r="G193">
        <v>-2.9779078540206338E-3</v>
      </c>
      <c r="H193">
        <v>-1.5199886076600055E-4</v>
      </c>
      <c r="I193">
        <v>2.6092636551464654E-3</v>
      </c>
      <c r="J193">
        <v>-1.4324426162010129E-3</v>
      </c>
      <c r="K193">
        <v>4.6448753296994827E-3</v>
      </c>
      <c r="L193">
        <v>1.4322858271276218E-4</v>
      </c>
      <c r="M193">
        <v>2.4942934982719045E-4</v>
      </c>
      <c r="N193">
        <v>1.2283350750452726E-4</v>
      </c>
      <c r="O193">
        <v>8.7420607374144588E-4</v>
      </c>
      <c r="P193">
        <v>1.3425763085091358E-2</v>
      </c>
      <c r="Q193">
        <v>6.6791730340298727E-5</v>
      </c>
      <c r="R193">
        <v>-2.1581072116549915E-4</v>
      </c>
      <c r="S193">
        <v>-2.6800821038630573E-4</v>
      </c>
      <c r="T193">
        <v>-1.9568007959225309E-4</v>
      </c>
    </row>
    <row r="194" spans="1:20">
      <c r="A194" s="788">
        <v>44110</v>
      </c>
      <c r="B194">
        <v>1.3629215675381445E-4</v>
      </c>
      <c r="C194">
        <v>2.9518070294460852E-3</v>
      </c>
      <c r="D194">
        <v>3.0736312536316923E-4</v>
      </c>
      <c r="E194">
        <v>-1.6294149372887534E-2</v>
      </c>
      <c r="F194">
        <v>-2.7140638814125984E-3</v>
      </c>
      <c r="G194">
        <v>1.1370363873297595E-3</v>
      </c>
      <c r="H194">
        <v>7.0455363875421284E-4</v>
      </c>
      <c r="I194">
        <v>-3.0438903255274319E-3</v>
      </c>
      <c r="J194">
        <v>-1.1836664792582718E-3</v>
      </c>
      <c r="K194">
        <v>-2.3993512246858195E-3</v>
      </c>
      <c r="L194">
        <v>5.1438001092529717E-5</v>
      </c>
      <c r="M194">
        <v>6.9013048987320857E-5</v>
      </c>
      <c r="N194">
        <v>-1.4014406589718531E-3</v>
      </c>
      <c r="O194">
        <v>1.7862812065927436E-4</v>
      </c>
      <c r="P194">
        <v>-6.0566945145065221E-3</v>
      </c>
      <c r="Q194">
        <v>2.8244836441815302E-4</v>
      </c>
      <c r="R194">
        <v>6.0090006662294471E-5</v>
      </c>
      <c r="S194">
        <v>6.6023944567739079E-4</v>
      </c>
      <c r="T194">
        <v>-1.9272413300763791E-4</v>
      </c>
    </row>
    <row r="195" spans="1:20">
      <c r="A195" s="788">
        <v>44111</v>
      </c>
      <c r="B195">
        <v>5.4828552530672425E-4</v>
      </c>
      <c r="C195">
        <v>7.5120481959611851E-4</v>
      </c>
      <c r="D195">
        <v>2.1609103176634115E-4</v>
      </c>
      <c r="E195">
        <v>2.2465668984726461E-2</v>
      </c>
      <c r="F195">
        <v>3.508787827073423E-4</v>
      </c>
      <c r="G195">
        <v>-5.9859419185814833E-4</v>
      </c>
      <c r="H195">
        <v>8.7111355161995085E-4</v>
      </c>
      <c r="I195">
        <v>2.9484119655447394E-3</v>
      </c>
      <c r="J195">
        <v>-2.7269560800148307E-3</v>
      </c>
      <c r="K195">
        <v>7.962668663008543E-4</v>
      </c>
      <c r="L195">
        <v>2.2703365458709435E-4</v>
      </c>
      <c r="M195">
        <v>1.3617635205642742E-4</v>
      </c>
      <c r="N195">
        <v>-2.1276219311426869E-3</v>
      </c>
      <c r="O195">
        <v>-1.218181844381272E-4</v>
      </c>
      <c r="P195">
        <v>1.0540781246341391E-2</v>
      </c>
      <c r="Q195">
        <v>1.0784912181094342E-6</v>
      </c>
      <c r="R195">
        <v>6.076698631729549E-5</v>
      </c>
      <c r="S195">
        <v>1.7184458333563413E-4</v>
      </c>
      <c r="T195">
        <v>1.1232490470192147E-4</v>
      </c>
    </row>
    <row r="196" spans="1:20">
      <c r="A196" s="788">
        <v>44112</v>
      </c>
      <c r="B196">
        <v>5.1755306426537473E-5</v>
      </c>
      <c r="C196">
        <v>-2.1645000088387212E-3</v>
      </c>
      <c r="D196">
        <v>2.069285513086605E-4</v>
      </c>
      <c r="E196">
        <v>1.207338114283929E-2</v>
      </c>
      <c r="F196">
        <v>2.1045342598249306E-2</v>
      </c>
      <c r="G196">
        <v>-1.9531135395712829E-3</v>
      </c>
      <c r="H196">
        <v>9.7625029121095608E-4</v>
      </c>
      <c r="I196">
        <v>1.7121458481497154E-3</v>
      </c>
      <c r="J196">
        <v>2.1372178471750214E-3</v>
      </c>
      <c r="K196">
        <v>4.9843187136089373E-3</v>
      </c>
      <c r="L196">
        <v>1.2997836114903016E-4</v>
      </c>
      <c r="M196">
        <v>3.1463494066996667E-4</v>
      </c>
      <c r="N196">
        <v>1.194053367728598E-3</v>
      </c>
      <c r="O196">
        <v>-8.7435373488875534E-5</v>
      </c>
      <c r="P196">
        <v>8.6626585268132494E-3</v>
      </c>
      <c r="Q196">
        <v>2.8521159729777423E-4</v>
      </c>
      <c r="R196">
        <v>3.1489969438491805E-4</v>
      </c>
      <c r="S196">
        <v>5.1092382914008638E-4</v>
      </c>
      <c r="T196">
        <v>1.2076553528084233E-4</v>
      </c>
    </row>
    <row r="197" spans="1:20">
      <c r="A197" s="788">
        <v>44113</v>
      </c>
      <c r="B197">
        <v>2.6548986724361789E-4</v>
      </c>
      <c r="C197">
        <v>2.4189951487227912E-3</v>
      </c>
      <c r="D197">
        <v>3.7594875795643468E-4</v>
      </c>
      <c r="E197">
        <v>1.1840724501864797E-2</v>
      </c>
      <c r="F197">
        <v>1.8186675130782426E-4</v>
      </c>
      <c r="G197">
        <v>6.3324620319615832E-4</v>
      </c>
      <c r="H197">
        <v>6.3374229358292844E-4</v>
      </c>
      <c r="I197">
        <v>4.4931083283352713E-3</v>
      </c>
      <c r="J197">
        <v>2.5737022786909147E-3</v>
      </c>
      <c r="K197">
        <v>2.9606518804858872E-3</v>
      </c>
      <c r="L197">
        <v>2.5391315902867362E-4</v>
      </c>
      <c r="M197">
        <v>1.8301947180043854E-4</v>
      </c>
      <c r="N197">
        <v>6.8938063017132123E-4</v>
      </c>
      <c r="O197">
        <v>3.2084861624315231E-4</v>
      </c>
      <c r="P197">
        <v>3.8674637418183444E-3</v>
      </c>
      <c r="Q197">
        <v>3.0198912917556164E-4</v>
      </c>
      <c r="R197">
        <v>6.2950393690219819E-4</v>
      </c>
      <c r="S197">
        <v>5.2458115185327614E-4</v>
      </c>
      <c r="T197">
        <v>2.9696448820537569E-4</v>
      </c>
    </row>
    <row r="198" spans="1:20">
      <c r="A198" s="788">
        <v>44117</v>
      </c>
      <c r="B198">
        <v>5.1658136803967025E-4</v>
      </c>
      <c r="C198">
        <v>-3.2999248239309331E-3</v>
      </c>
      <c r="D198">
        <v>4.4550267779919217E-4</v>
      </c>
      <c r="E198">
        <v>7.605664200273976E-3</v>
      </c>
      <c r="F198">
        <v>1.2474086236471615E-2</v>
      </c>
      <c r="G198">
        <v>2.8866706857770819E-3</v>
      </c>
      <c r="H198">
        <v>3.4536714642152688E-4</v>
      </c>
      <c r="I198">
        <v>8.205798373150941E-4</v>
      </c>
      <c r="J198">
        <v>3.4429654418353106E-3</v>
      </c>
      <c r="K198">
        <v>-2.0495512587390685E-3</v>
      </c>
      <c r="L198">
        <v>8.3230998314687277E-4</v>
      </c>
      <c r="M198">
        <v>2.9884645269251386E-4</v>
      </c>
      <c r="N198">
        <v>-1.1287765149700091E-3</v>
      </c>
      <c r="O198">
        <v>-2.6916126583020894E-4</v>
      </c>
      <c r="P198">
        <v>7.466885435656101E-3</v>
      </c>
      <c r="Q198">
        <v>3.4452230600634515E-4</v>
      </c>
      <c r="R198">
        <v>2.9789624255416314E-4</v>
      </c>
      <c r="S198">
        <v>3.507045018042998E-4</v>
      </c>
      <c r="T198">
        <v>6.0398305280462417E-4</v>
      </c>
    </row>
    <row r="199" spans="1:20">
      <c r="A199" s="788">
        <v>44118</v>
      </c>
      <c r="B199">
        <v>4.5487512663999752E-4</v>
      </c>
      <c r="C199">
        <v>-1.7314869965997515E-3</v>
      </c>
      <c r="D199">
        <v>2.5133739267491073E-4</v>
      </c>
      <c r="E199">
        <v>-6.5841143015976655E-3</v>
      </c>
      <c r="F199">
        <v>8.2639740957177743E-3</v>
      </c>
      <c r="G199">
        <v>7.0726171250967695E-4</v>
      </c>
      <c r="H199">
        <v>3.7997401078415649E-4</v>
      </c>
      <c r="I199">
        <v>-2.3618480083409388E-4</v>
      </c>
      <c r="J199">
        <v>1.0034469827790993E-4</v>
      </c>
      <c r="K199">
        <v>3.7251619861966567E-3</v>
      </c>
      <c r="L199">
        <v>1.4416154096918987E-4</v>
      </c>
      <c r="M199">
        <v>2.3073246065608011E-4</v>
      </c>
      <c r="N199">
        <v>-5.1775689220379117E-4</v>
      </c>
      <c r="O199">
        <v>4.2864085776606053E-4</v>
      </c>
      <c r="P199">
        <v>3.4515360022209229E-3</v>
      </c>
      <c r="Q199">
        <v>1.4967257654574517E-4</v>
      </c>
      <c r="R199">
        <v>5.6998049637213555E-5</v>
      </c>
      <c r="S199">
        <v>6.3559280158353992E-4</v>
      </c>
      <c r="T199">
        <v>1.9788569375500664E-4</v>
      </c>
    </row>
    <row r="200" spans="1:20">
      <c r="A200" s="788">
        <v>44119</v>
      </c>
      <c r="B200">
        <v>-6.9868722054500232E-5</v>
      </c>
      <c r="C200">
        <v>-4.9178028622776093E-4</v>
      </c>
      <c r="D200">
        <v>6.372897342177275E-5</v>
      </c>
      <c r="E200">
        <v>-1.4917311515324494E-3</v>
      </c>
      <c r="F200">
        <v>-9.8666720086992843E-4</v>
      </c>
      <c r="G200">
        <v>1.5975084377546356E-3</v>
      </c>
      <c r="H200">
        <v>1.126911914226536E-4</v>
      </c>
      <c r="I200">
        <v>-8.0779042938350365E-4</v>
      </c>
      <c r="J200">
        <v>-9.5343024251570707E-4</v>
      </c>
      <c r="K200">
        <v>-1.819591354481398E-3</v>
      </c>
      <c r="L200">
        <v>1.8474027026949003E-4</v>
      </c>
      <c r="M200">
        <v>-3.6761631150183938E-5</v>
      </c>
      <c r="N200">
        <v>-1.7834866221977386E-5</v>
      </c>
      <c r="O200">
        <v>5.9711240398496734E-4</v>
      </c>
      <c r="P200">
        <v>9.7283422826488497E-4</v>
      </c>
      <c r="Q200">
        <v>1.5268627456177519E-4</v>
      </c>
      <c r="R200">
        <v>-7.2918391115339709E-5</v>
      </c>
      <c r="S200">
        <v>-3.5166844812484221E-4</v>
      </c>
      <c r="T200">
        <v>1.4536147425503465E-4</v>
      </c>
    </row>
    <row r="201" spans="1:20">
      <c r="A201" s="788">
        <v>44120</v>
      </c>
      <c r="B201">
        <v>3.6501759304252701E-5</v>
      </c>
      <c r="C201">
        <v>4.3742924598919597E-3</v>
      </c>
      <c r="D201">
        <v>8.4207919823109378E-5</v>
      </c>
      <c r="E201">
        <v>-3.9859988664807666E-3</v>
      </c>
      <c r="F201">
        <v>-5.2510743139962957E-3</v>
      </c>
      <c r="G201">
        <v>1.0228707770987278E-4</v>
      </c>
      <c r="H201">
        <v>-6.3884681610337779E-5</v>
      </c>
      <c r="I201">
        <v>1.7089955471072393E-3</v>
      </c>
      <c r="J201">
        <v>-2.4462091763699512E-4</v>
      </c>
      <c r="K201">
        <v>-2.3051674341112438E-3</v>
      </c>
      <c r="L201">
        <v>7.8683485261521469E-5</v>
      </c>
      <c r="M201">
        <v>1.7830046569500269E-4</v>
      </c>
      <c r="N201">
        <v>1.3789102249353036E-3</v>
      </c>
      <c r="O201">
        <v>-9.9731310985839983E-5</v>
      </c>
      <c r="P201">
        <v>-1.3706385748262218E-3</v>
      </c>
      <c r="Q201">
        <v>5.2291227274903207E-5</v>
      </c>
      <c r="R201">
        <v>-2.6314680465100437E-5</v>
      </c>
      <c r="S201">
        <v>4.6251954388387695E-4</v>
      </c>
      <c r="T201">
        <v>1.3557691609000777E-4</v>
      </c>
    </row>
    <row r="202" spans="1:20">
      <c r="A202" s="788">
        <v>44123</v>
      </c>
      <c r="B202">
        <v>4.3374859524103471E-4</v>
      </c>
      <c r="C202">
        <v>-3.2759554143102498E-3</v>
      </c>
      <c r="D202">
        <v>1.7022221736739951E-4</v>
      </c>
      <c r="E202">
        <v>-1.1054805954077263E-2</v>
      </c>
      <c r="F202">
        <v>1.7729557698631382E-5</v>
      </c>
      <c r="G202">
        <v>-1.1316896655323427E-3</v>
      </c>
      <c r="H202">
        <v>4.1100094072432647E-4</v>
      </c>
      <c r="I202">
        <v>-2.0170748549129813E-3</v>
      </c>
      <c r="J202">
        <v>9.3998336204270672E-5</v>
      </c>
      <c r="K202">
        <v>-4.1717815656150403E-4</v>
      </c>
      <c r="L202">
        <v>3.5129745443129856E-4</v>
      </c>
      <c r="M202">
        <v>3.2713221746938359E-4</v>
      </c>
      <c r="N202">
        <v>-6.5645344136833206E-4</v>
      </c>
      <c r="O202">
        <v>4.6395524679820888E-4</v>
      </c>
      <c r="P202">
        <v>-2.2156564169841797E-3</v>
      </c>
      <c r="Q202">
        <v>2.0543306818288087E-4</v>
      </c>
      <c r="R202">
        <v>1.0866015618526959E-4</v>
      </c>
      <c r="S202">
        <v>-4.1751245729682029E-4</v>
      </c>
      <c r="T202">
        <v>1.2426633764484052E-4</v>
      </c>
    </row>
    <row r="203" spans="1:20">
      <c r="A203" s="788">
        <v>44124</v>
      </c>
      <c r="B203">
        <v>-7.6473060217630007E-7</v>
      </c>
      <c r="C203">
        <v>1.6933040669049326E-3</v>
      </c>
      <c r="D203">
        <v>1.8885079512998004E-4</v>
      </c>
      <c r="E203">
        <v>2.80637908765069E-3</v>
      </c>
      <c r="F203">
        <v>2.3151477440995105E-2</v>
      </c>
      <c r="G203">
        <v>1.5004098313942116E-3</v>
      </c>
      <c r="H203">
        <v>9.8559472847536966E-5</v>
      </c>
      <c r="I203">
        <v>3.90849887234479E-4</v>
      </c>
      <c r="J203">
        <v>2.1771020445946476E-3</v>
      </c>
      <c r="K203">
        <v>5.915579199202492E-3</v>
      </c>
      <c r="L203">
        <v>1.0581046063884436E-4</v>
      </c>
      <c r="M203">
        <v>3.4723466173547379E-4</v>
      </c>
      <c r="N203">
        <v>-4.3628756069309382E-3</v>
      </c>
      <c r="O203">
        <v>5.0279289941279615E-4</v>
      </c>
      <c r="P203">
        <v>1.6713487081114531E-2</v>
      </c>
      <c r="Q203">
        <v>2.0734884240036777E-4</v>
      </c>
      <c r="R203">
        <v>1.1505656413701715E-4</v>
      </c>
      <c r="S203">
        <v>4.6226000791627087E-6</v>
      </c>
      <c r="T203">
        <v>1.4111992127885387E-4</v>
      </c>
    </row>
    <row r="204" spans="1:20">
      <c r="A204" s="788">
        <v>44125</v>
      </c>
      <c r="B204">
        <v>1.8037923075198137E-4</v>
      </c>
      <c r="C204">
        <v>4.8077121079925789E-3</v>
      </c>
      <c r="D204">
        <v>2.8208526527739863E-5</v>
      </c>
      <c r="E204">
        <v>-5.5625628392341753E-7</v>
      </c>
      <c r="F204">
        <v>3.679010980063957E-3</v>
      </c>
      <c r="G204">
        <v>1.4973219261933401E-3</v>
      </c>
      <c r="H204">
        <v>8.2962808024555912E-5</v>
      </c>
      <c r="I204">
        <v>3.8518283865556224E-3</v>
      </c>
      <c r="J204">
        <v>7.5237412395212644E-4</v>
      </c>
      <c r="K204">
        <v>2.6583107358497671E-3</v>
      </c>
      <c r="L204">
        <v>1.5353389541905571E-4</v>
      </c>
      <c r="M204">
        <v>8.7237678596308044E-5</v>
      </c>
      <c r="N204">
        <v>-1.0675652265029756E-3</v>
      </c>
      <c r="O204">
        <v>-2.0763350930541602E-4</v>
      </c>
      <c r="P204">
        <v>2.4387911642453908E-4</v>
      </c>
      <c r="Q204">
        <v>2.0573980785343338E-4</v>
      </c>
      <c r="R204">
        <v>1.6737105220565596E-4</v>
      </c>
      <c r="S204">
        <v>-3.1123381506015235E-5</v>
      </c>
      <c r="T204">
        <v>1.3899293182384476E-4</v>
      </c>
    </row>
    <row r="205" spans="1:20">
      <c r="A205" s="788">
        <v>44126</v>
      </c>
      <c r="B205">
        <v>6.7798570544175263E-5</v>
      </c>
      <c r="C205">
        <v>2.2148812383648853E-4</v>
      </c>
      <c r="D205">
        <v>6.8699473470656969E-5</v>
      </c>
      <c r="E205">
        <v>4.8071694799807219E-3</v>
      </c>
      <c r="F205">
        <v>6.8152427585825848E-3</v>
      </c>
      <c r="G205">
        <v>-6.8286223590374728E-4</v>
      </c>
      <c r="H205">
        <v>4.1327133928059645E-4</v>
      </c>
      <c r="I205">
        <v>-5.434747672847795E-4</v>
      </c>
      <c r="J205">
        <v>-1.2118554170212903E-3</v>
      </c>
      <c r="K205">
        <v>1.8890809292984034E-3</v>
      </c>
      <c r="L205">
        <v>1.0478350004716752E-4</v>
      </c>
      <c r="M205">
        <v>5.6010886312574115E-5</v>
      </c>
      <c r="N205">
        <v>2.3043245910316923E-3</v>
      </c>
      <c r="O205">
        <v>-3.8369816153904779E-5</v>
      </c>
      <c r="P205">
        <v>4.1001190537850452E-3</v>
      </c>
      <c r="Q205">
        <v>4.3057514074407166E-5</v>
      </c>
      <c r="R205">
        <v>1.1250034094678618E-4</v>
      </c>
      <c r="S205">
        <v>3.8547461645332959E-5</v>
      </c>
      <c r="T205">
        <v>1.2998921147877596E-4</v>
      </c>
    </row>
    <row r="206" spans="1:20">
      <c r="A206" s="788">
        <v>44127</v>
      </c>
      <c r="B206">
        <v>2.1352947259267729E-4</v>
      </c>
      <c r="C206">
        <v>3.1563372927250199E-3</v>
      </c>
      <c r="D206">
        <v>4.4583350393256893E-5</v>
      </c>
      <c r="E206">
        <v>7.10816450750551E-4</v>
      </c>
      <c r="F206">
        <v>-4.8466890745483271E-3</v>
      </c>
      <c r="G206">
        <v>-2.6690873650804248E-3</v>
      </c>
      <c r="H206">
        <v>-5.578365991065759E-5</v>
      </c>
      <c r="I206">
        <v>2.4054526712276036E-3</v>
      </c>
      <c r="J206">
        <v>5.1015595371239897E-4</v>
      </c>
      <c r="K206">
        <v>-5.3422495810306891E-4</v>
      </c>
      <c r="L206">
        <v>1.9188862464414314E-4</v>
      </c>
      <c r="M206">
        <v>-8.4470703815342496E-5</v>
      </c>
      <c r="N206">
        <v>-3.4580408092904635E-3</v>
      </c>
      <c r="O206">
        <v>3.1147893401861637E-4</v>
      </c>
      <c r="P206">
        <v>-6.0727047205635376E-3</v>
      </c>
      <c r="Q206">
        <v>1.93456909601597E-4</v>
      </c>
      <c r="R206">
        <v>1.2675489039981613E-4</v>
      </c>
      <c r="S206">
        <v>9.2797702655467162E-6</v>
      </c>
      <c r="T206">
        <v>1.3418132945819394E-4</v>
      </c>
    </row>
    <row r="207" spans="1:20">
      <c r="A207" s="788">
        <v>44130</v>
      </c>
      <c r="B207">
        <v>5.8591675104002761E-4</v>
      </c>
      <c r="C207">
        <v>-3.2912673674058146E-3</v>
      </c>
      <c r="D207">
        <v>1.4011285453552347E-4</v>
      </c>
      <c r="E207">
        <v>-1.6814579089235671E-2</v>
      </c>
      <c r="F207">
        <v>-7.9742712144460492E-3</v>
      </c>
      <c r="G207">
        <v>-8.9234150703398907E-4</v>
      </c>
      <c r="H207">
        <v>3.9854873979705552E-4</v>
      </c>
      <c r="I207">
        <v>-2.5035070680911042E-3</v>
      </c>
      <c r="J207">
        <v>-2.3956319788592806E-3</v>
      </c>
      <c r="K207">
        <v>-2.4492553471031631E-3</v>
      </c>
      <c r="L207">
        <v>4.0918393950550858E-4</v>
      </c>
      <c r="M207">
        <v>1.5701859338879132E-4</v>
      </c>
      <c r="N207">
        <v>3.4969612496249525E-4</v>
      </c>
      <c r="O207">
        <v>4.1322599366999668E-4</v>
      </c>
      <c r="P207">
        <v>-4.643041671708481E-3</v>
      </c>
      <c r="Q207">
        <v>2.5035937184947343E-4</v>
      </c>
      <c r="R207">
        <v>8.2681071546630847E-5</v>
      </c>
      <c r="S207">
        <v>1.0188132035859887E-4</v>
      </c>
      <c r="T207">
        <v>1.2916328987966352E-4</v>
      </c>
    </row>
    <row r="208" spans="1:20">
      <c r="A208" s="788">
        <v>44131</v>
      </c>
      <c r="B208">
        <v>-1.2083993420342054E-6</v>
      </c>
      <c r="C208">
        <v>-6.2451604586144516E-4</v>
      </c>
      <c r="D208">
        <v>1.4691594770344096E-4</v>
      </c>
      <c r="E208">
        <v>-3.0479459280775556E-3</v>
      </c>
      <c r="F208">
        <v>-1.0321656204783647E-2</v>
      </c>
      <c r="G208">
        <v>2.7677589402053115E-4</v>
      </c>
      <c r="H208">
        <v>4.064280948821164E-4</v>
      </c>
      <c r="I208">
        <v>1.0858995042988262E-3</v>
      </c>
      <c r="J208">
        <v>-3.6528957416936958E-4</v>
      </c>
      <c r="K208">
        <v>-3.020441879732827E-3</v>
      </c>
      <c r="L208">
        <v>2.9914643384398865E-4</v>
      </c>
      <c r="M208">
        <v>3.9937055528138643E-4</v>
      </c>
      <c r="N208">
        <v>-3.4837999911142559E-3</v>
      </c>
      <c r="O208">
        <v>8.4537822359753712E-4</v>
      </c>
      <c r="P208">
        <v>-6.8003224927607464E-3</v>
      </c>
      <c r="Q208">
        <v>4.8112915407938495E-4</v>
      </c>
      <c r="R208">
        <v>2.3385552657861908E-4</v>
      </c>
      <c r="S208">
        <v>5.3547190564273706E-5</v>
      </c>
      <c r="T208">
        <v>1.3582515488796965E-4</v>
      </c>
    </row>
    <row r="209" spans="1:20">
      <c r="A209" s="788">
        <v>44132</v>
      </c>
      <c r="B209">
        <v>1.3197959108279811E-4</v>
      </c>
      <c r="C209">
        <v>5.4040073352079609E-4</v>
      </c>
      <c r="D209">
        <v>1.3597961488209798E-4</v>
      </c>
      <c r="E209">
        <v>-3.3579395043190852E-2</v>
      </c>
      <c r="F209">
        <v>-4.6945451415585815E-2</v>
      </c>
      <c r="G209">
        <v>-1.8520683757550227E-4</v>
      </c>
      <c r="H209">
        <v>1.275535184936949E-4</v>
      </c>
      <c r="I209">
        <v>-6.5509708170751191E-3</v>
      </c>
      <c r="J209">
        <v>-4.7477314157290396E-3</v>
      </c>
      <c r="K209">
        <v>-9.9147917346776859E-3</v>
      </c>
      <c r="L209">
        <v>9.2196751528828003E-5</v>
      </c>
      <c r="M209">
        <v>4.5886335873213113E-6</v>
      </c>
      <c r="N209">
        <v>7.383513949117404E-3</v>
      </c>
      <c r="O209">
        <v>4.2352930359212948E-4</v>
      </c>
      <c r="P209">
        <v>-2.1148836293220175E-2</v>
      </c>
      <c r="Q209">
        <v>1.094949204620832E-4</v>
      </c>
      <c r="R209">
        <v>6.6550781641749879E-5</v>
      </c>
      <c r="S209">
        <v>-9.8941825268150652E-5</v>
      </c>
      <c r="T209">
        <v>1.4432756062876528E-4</v>
      </c>
    </row>
    <row r="210" spans="1:20">
      <c r="A210" s="788">
        <v>44133</v>
      </c>
      <c r="B210">
        <v>3.6895801905756365E-4</v>
      </c>
      <c r="C210">
        <v>-1.3727844443681692E-3</v>
      </c>
      <c r="D210">
        <v>2.0917096452355288E-4</v>
      </c>
      <c r="E210">
        <v>4.7557505834094904E-3</v>
      </c>
      <c r="F210">
        <v>2.152405756095499E-2</v>
      </c>
      <c r="G210">
        <v>-1.8851797271199899E-3</v>
      </c>
      <c r="H210">
        <v>8.8824171823809195E-4</v>
      </c>
      <c r="I210">
        <v>1.7439416255817797E-3</v>
      </c>
      <c r="J210">
        <v>5.4328132513643546E-3</v>
      </c>
      <c r="K210">
        <v>3.5077603150823755E-3</v>
      </c>
      <c r="L210">
        <v>-4.5262102100207535E-5</v>
      </c>
      <c r="M210">
        <v>1.9180400383977947E-4</v>
      </c>
      <c r="N210">
        <v>-5.0321743828563026E-4</v>
      </c>
      <c r="O210">
        <v>1.9587835934742337E-4</v>
      </c>
      <c r="P210">
        <v>9.2955480093268594E-3</v>
      </c>
      <c r="Q210">
        <v>1.0928742740023978E-4</v>
      </c>
      <c r="R210">
        <v>5.9193271950319648E-4</v>
      </c>
      <c r="S210">
        <v>1.6531073895276194E-4</v>
      </c>
      <c r="T210">
        <v>1.3785241332664455E-4</v>
      </c>
    </row>
    <row r="211" spans="1:20">
      <c r="A211" s="788">
        <v>44134</v>
      </c>
      <c r="B211">
        <v>-1.5333452474741716E-4</v>
      </c>
      <c r="C211">
        <v>2.9709510224202873E-3</v>
      </c>
      <c r="D211">
        <v>-2.1367346511924623E-5</v>
      </c>
      <c r="E211">
        <v>-6.4856466887515118E-3</v>
      </c>
      <c r="F211">
        <v>-3.2284790903539085E-2</v>
      </c>
      <c r="G211">
        <v>7.9805997099002823E-5</v>
      </c>
      <c r="H211">
        <v>-1.8260771848710444E-4</v>
      </c>
      <c r="I211">
        <v>-3.453050429327531E-3</v>
      </c>
      <c r="J211">
        <v>-1.0985649324896096E-3</v>
      </c>
      <c r="K211">
        <v>-4.2747892008296873E-3</v>
      </c>
      <c r="L211">
        <v>-1.1565656191536711E-5</v>
      </c>
      <c r="M211">
        <v>-1.6515837311670278E-4</v>
      </c>
      <c r="N211">
        <v>-6.139312175588163E-4</v>
      </c>
      <c r="O211">
        <v>-7.0257360176406713E-5</v>
      </c>
      <c r="P211">
        <v>-1.5151068341905161E-2</v>
      </c>
      <c r="Q211">
        <v>1.1914742054641714E-4</v>
      </c>
      <c r="R211">
        <v>1.2050755494152909E-4</v>
      </c>
      <c r="S211">
        <v>7.2241652176119331E-5</v>
      </c>
      <c r="T211">
        <v>1.3301036485402484E-4</v>
      </c>
    </row>
    <row r="212" spans="1:20">
      <c r="A212" s="788">
        <v>44138</v>
      </c>
      <c r="B212">
        <v>1.7433803061095432E-4</v>
      </c>
      <c r="C212">
        <v>3.0191013405400646E-3</v>
      </c>
      <c r="D212">
        <v>1.8185364327849562E-4</v>
      </c>
      <c r="E212">
        <v>3.372894573497387E-2</v>
      </c>
      <c r="F212">
        <v>2.5776890854410706E-2</v>
      </c>
      <c r="G212">
        <v>5.8261976293128015E-4</v>
      </c>
      <c r="H212">
        <v>5.2484219610837712E-4</v>
      </c>
      <c r="I212">
        <v>3.5515965103651848E-3</v>
      </c>
      <c r="J212">
        <v>6.5831961484463797E-4</v>
      </c>
      <c r="K212">
        <v>9.9741726850137713E-3</v>
      </c>
      <c r="L212">
        <v>6.1781288082873864E-4</v>
      </c>
      <c r="M212">
        <v>4.7720300307529939E-5</v>
      </c>
      <c r="N212">
        <v>1.8953707164117706E-3</v>
      </c>
      <c r="O212">
        <v>2.3940872458627638E-4</v>
      </c>
      <c r="P212">
        <v>9.1989425587941653E-3</v>
      </c>
      <c r="Q212">
        <v>2.8977031622190452E-4</v>
      </c>
      <c r="R212">
        <v>1.0973299693506355E-4</v>
      </c>
      <c r="S212">
        <v>2.3007544847941652E-4</v>
      </c>
      <c r="T212">
        <v>1.3528772433013536E-4</v>
      </c>
    </row>
    <row r="213" spans="1:20">
      <c r="A213" s="788">
        <v>44139</v>
      </c>
      <c r="B213">
        <v>2.960425668259159E-4</v>
      </c>
      <c r="C213">
        <v>-6.9225310277083452E-3</v>
      </c>
      <c r="D213">
        <v>1.227288905172319E-4</v>
      </c>
      <c r="E213">
        <v>1.7004086617502079E-2</v>
      </c>
      <c r="F213">
        <v>2.7656457883670438E-2</v>
      </c>
      <c r="G213">
        <v>-2.1835138143899702E-3</v>
      </c>
      <c r="H213">
        <v>-1.0782206450676846E-4</v>
      </c>
      <c r="I213">
        <v>3.9475120579297585E-3</v>
      </c>
      <c r="J213">
        <v>3.4360396171140284E-3</v>
      </c>
      <c r="K213">
        <v>2.7850521609451562E-3</v>
      </c>
      <c r="L213">
        <v>8.5234640987863486E-5</v>
      </c>
      <c r="M213">
        <v>2.2666061014842143E-4</v>
      </c>
      <c r="N213">
        <v>5.281865312514622E-3</v>
      </c>
      <c r="O213">
        <v>4.1362528783639441E-4</v>
      </c>
      <c r="P213">
        <v>1.5807375568235749E-2</v>
      </c>
      <c r="Q213">
        <v>5.9402804457153735E-5</v>
      </c>
      <c r="R213">
        <v>1.5702115743776446E-4</v>
      </c>
      <c r="S213">
        <v>1.2609202639324302E-4</v>
      </c>
      <c r="T213">
        <v>1.4198944338628117E-4</v>
      </c>
    </row>
    <row r="214" spans="1:20">
      <c r="A214" s="788">
        <v>44140</v>
      </c>
      <c r="B214">
        <v>7.8065491326384517E-5</v>
      </c>
      <c r="C214">
        <v>3.6814910767164477E-3</v>
      </c>
      <c r="D214">
        <v>1.3907567398274701E-4</v>
      </c>
      <c r="E214">
        <v>2.0093676632538138E-2</v>
      </c>
      <c r="F214">
        <v>3.4179681353408098E-2</v>
      </c>
      <c r="G214">
        <v>-1.5524325954719975E-3</v>
      </c>
      <c r="H214">
        <v>2.4927137025532176E-4</v>
      </c>
      <c r="I214">
        <v>5.8360185761119343E-3</v>
      </c>
      <c r="J214">
        <v>5.9806935759010305E-3</v>
      </c>
      <c r="K214">
        <v>8.8897065840300993E-3</v>
      </c>
      <c r="L214">
        <v>1.7153568590844159E-4</v>
      </c>
      <c r="M214">
        <v>1.688101271397624E-4</v>
      </c>
      <c r="N214">
        <v>-2.0801341182894451E-3</v>
      </c>
      <c r="O214">
        <v>9.6619346465764977E-6</v>
      </c>
      <c r="P214">
        <v>2.308093645871967E-2</v>
      </c>
      <c r="Q214">
        <v>1.2983822001477741E-4</v>
      </c>
      <c r="R214">
        <v>5.5917891215395699E-5</v>
      </c>
      <c r="S214">
        <v>6.4834568735427922E-4</v>
      </c>
      <c r="T214">
        <v>1.4252586050322869E-4</v>
      </c>
    </row>
    <row r="215" spans="1:20">
      <c r="A215" s="788">
        <v>44141</v>
      </c>
      <c r="B215">
        <v>2.6468033601223517E-4</v>
      </c>
      <c r="C215">
        <v>2.9816429764184527E-3</v>
      </c>
      <c r="D215">
        <v>1.8540844617276342E-4</v>
      </c>
      <c r="E215">
        <v>-3.2157901570095682E-4</v>
      </c>
      <c r="F215">
        <v>2.407048440825843E-3</v>
      </c>
      <c r="G215">
        <v>2.7632632419962722E-3</v>
      </c>
      <c r="H215">
        <v>1.7750517974146618E-4</v>
      </c>
      <c r="I215">
        <v>-2.6444770822642294E-3</v>
      </c>
      <c r="J215">
        <v>-4.3321659583483996E-4</v>
      </c>
      <c r="K215">
        <v>2.6654777555343845E-3</v>
      </c>
      <c r="L215">
        <v>7.4155884481452716E-5</v>
      </c>
      <c r="M215">
        <v>2.2198454180388794E-4</v>
      </c>
      <c r="N215">
        <v>1.48559694314776E-3</v>
      </c>
      <c r="O215">
        <v>-7.7964362920290853E-5</v>
      </c>
      <c r="P215">
        <v>4.4317415840509078E-3</v>
      </c>
      <c r="Q215">
        <v>-2.1959249571956718E-4</v>
      </c>
      <c r="R215">
        <v>1.3198597808883328E-4</v>
      </c>
      <c r="S215">
        <v>8.0934788304221073E-4</v>
      </c>
      <c r="T215">
        <v>1.3815161136765397E-4</v>
      </c>
    </row>
    <row r="216" spans="1:20">
      <c r="A216" s="788">
        <v>44144</v>
      </c>
      <c r="B216">
        <v>8.6570978081734751E-6</v>
      </c>
      <c r="C216">
        <v>-2.3614102581859253E-3</v>
      </c>
      <c r="D216">
        <v>1.1313270830171085E-4</v>
      </c>
      <c r="E216">
        <v>1.4203958686040297E-2</v>
      </c>
      <c r="F216">
        <v>5.6322273907600806E-3</v>
      </c>
      <c r="G216">
        <v>-6.7116388609265165E-3</v>
      </c>
      <c r="H216">
        <v>1.3887064575346386E-4</v>
      </c>
      <c r="I216">
        <v>1.1532519782730954E-3</v>
      </c>
      <c r="J216">
        <v>-1.0987224296976628E-3</v>
      </c>
      <c r="K216">
        <v>3.7479458101647989E-3</v>
      </c>
      <c r="L216">
        <v>8.805773954212448E-4</v>
      </c>
      <c r="M216">
        <v>2.338574185074549E-4</v>
      </c>
      <c r="N216">
        <v>3.8403536615838618E-4</v>
      </c>
      <c r="O216">
        <v>-3.086290127153335E-4</v>
      </c>
      <c r="P216">
        <v>2.9181809620906218E-3</v>
      </c>
      <c r="Q216">
        <v>1.6707546417693564E-5</v>
      </c>
      <c r="R216">
        <v>1.244108892470841E-4</v>
      </c>
      <c r="S216">
        <v>-3.7660578757314767E-5</v>
      </c>
      <c r="T216">
        <v>1.3670942073562564E-4</v>
      </c>
    </row>
    <row r="217" spans="1:20">
      <c r="A217" s="788">
        <v>44145</v>
      </c>
      <c r="B217">
        <v>1.0725551884149809E-4</v>
      </c>
      <c r="C217">
        <v>1.8782406321717904E-3</v>
      </c>
      <c r="D217">
        <v>9.0859366056017521E-5</v>
      </c>
      <c r="E217">
        <v>-2.7305763210877521E-3</v>
      </c>
      <c r="F217">
        <v>-2.52505608462128E-3</v>
      </c>
      <c r="G217">
        <v>-2.1931588131580693E-3</v>
      </c>
      <c r="H217">
        <v>1.4887673257168998E-4</v>
      </c>
      <c r="I217">
        <v>-2.6263157772195012E-3</v>
      </c>
      <c r="J217">
        <v>-2.5969621002307486E-3</v>
      </c>
      <c r="K217">
        <v>4.8434565659465356E-3</v>
      </c>
      <c r="L217">
        <v>-1.0863606916822199E-4</v>
      </c>
      <c r="M217">
        <v>9.902233778902314E-5</v>
      </c>
      <c r="N217">
        <v>-3.1544650289843101E-3</v>
      </c>
      <c r="O217">
        <v>2.7121036861932346E-4</v>
      </c>
      <c r="P217">
        <v>-6.9206887422207375E-3</v>
      </c>
      <c r="Q217">
        <v>-1.0327240652163727E-4</v>
      </c>
      <c r="R217">
        <v>6.5976071902840161E-5</v>
      </c>
      <c r="S217">
        <v>1.9556610282656095E-4</v>
      </c>
      <c r="T217">
        <v>1.1739448985603751E-4</v>
      </c>
    </row>
    <row r="218" spans="1:20">
      <c r="A218" s="788">
        <v>44146</v>
      </c>
      <c r="B218">
        <v>-1.2061657249773372E-4</v>
      </c>
      <c r="C218">
        <v>-2.185100196463452E-4</v>
      </c>
      <c r="D218">
        <v>3.9974489007832403E-5</v>
      </c>
      <c r="E218">
        <v>6.2754011719405867E-3</v>
      </c>
      <c r="F218">
        <v>-4.2695198419762104E-4</v>
      </c>
      <c r="G218">
        <v>-1.2753577127463389E-3</v>
      </c>
      <c r="H218">
        <v>5.5632516654746667E-5</v>
      </c>
      <c r="I218">
        <v>1.0469896421561042E-3</v>
      </c>
      <c r="J218">
        <v>1.6385906451832355E-4</v>
      </c>
      <c r="K218">
        <v>-2.6559940268812143E-3</v>
      </c>
      <c r="L218">
        <v>-2.3008761936060829E-5</v>
      </c>
      <c r="M218">
        <v>5.5006962964787576E-5</v>
      </c>
      <c r="N218">
        <v>-1.152998716845044E-3</v>
      </c>
      <c r="O218">
        <v>-3.1572037774152406E-6</v>
      </c>
      <c r="P218">
        <v>-6.3732602435528918E-5</v>
      </c>
      <c r="Q218">
        <v>1.0113337782557963E-4</v>
      </c>
      <c r="R218">
        <v>1.0598099995107191E-4</v>
      </c>
      <c r="S218">
        <v>-5.8192804957779565E-5</v>
      </c>
      <c r="T218">
        <v>1.3640254821645215E-4</v>
      </c>
    </row>
    <row r="219" spans="1:20">
      <c r="A219" s="788">
        <v>44147</v>
      </c>
      <c r="B219">
        <v>5.3899012230074206E-5</v>
      </c>
      <c r="C219">
        <v>-7.871328626152474E-3</v>
      </c>
      <c r="D219">
        <v>9.9932227780152871E-5</v>
      </c>
      <c r="E219">
        <v>-1.0978005118654766E-2</v>
      </c>
      <c r="F219">
        <v>-1.7887939416791676E-2</v>
      </c>
      <c r="G219">
        <v>-6.235989486157667E-3</v>
      </c>
      <c r="H219">
        <v>2.9268092216527819E-4</v>
      </c>
      <c r="I219">
        <v>-3.6069954841140284E-3</v>
      </c>
      <c r="J219">
        <v>-2.8437068991549186E-3</v>
      </c>
      <c r="K219">
        <v>-2.6726381053367998E-3</v>
      </c>
      <c r="L219">
        <v>3.5136932280011024E-4</v>
      </c>
      <c r="M219">
        <v>1.9893090680400682E-4</v>
      </c>
      <c r="N219">
        <v>8.0522553409578812E-4</v>
      </c>
      <c r="O219">
        <v>4.5473445249211153E-4</v>
      </c>
      <c r="P219">
        <v>-2.2236527765113534E-2</v>
      </c>
      <c r="Q219">
        <v>1.6492355431751982E-4</v>
      </c>
      <c r="R219">
        <v>1.0102967938152574E-4</v>
      </c>
      <c r="S219">
        <v>2.6397150227386312E-4</v>
      </c>
      <c r="T219">
        <v>1.2884107221444729E-4</v>
      </c>
    </row>
    <row r="220" spans="1:20">
      <c r="A220" s="788">
        <v>44148</v>
      </c>
      <c r="B220">
        <v>5.6185131144692591E-5</v>
      </c>
      <c r="C220">
        <v>-1.3415843368802527E-4</v>
      </c>
      <c r="D220">
        <v>2.979499589408352E-4</v>
      </c>
      <c r="E220">
        <v>1.6184256961840893E-2</v>
      </c>
      <c r="F220">
        <v>1.82616480018023E-2</v>
      </c>
      <c r="G220">
        <v>-2.3563424305994563E-4</v>
      </c>
      <c r="H220">
        <v>-1.5832210632527044E-4</v>
      </c>
      <c r="I220">
        <v>1.5996807659743872E-3</v>
      </c>
      <c r="J220">
        <v>1.3338872444073058E-3</v>
      </c>
      <c r="K220">
        <v>2.8031855671748485E-3</v>
      </c>
      <c r="L220">
        <v>1.1832752144536052E-4</v>
      </c>
      <c r="M220">
        <v>1.5673004304117555E-4</v>
      </c>
      <c r="N220">
        <v>-2.7095198525958208E-3</v>
      </c>
      <c r="O220">
        <v>-6.9675768601851207E-4</v>
      </c>
      <c r="P220">
        <v>2.0698523528387192E-2</v>
      </c>
      <c r="Q220">
        <v>-1.3090113808789106E-5</v>
      </c>
      <c r="R220">
        <v>1.7375736846503287E-4</v>
      </c>
      <c r="S220">
        <v>1.2840289821425266E-4</v>
      </c>
      <c r="T220">
        <v>1.355501697577477E-4</v>
      </c>
    </row>
    <row r="221" spans="1:20">
      <c r="A221" s="788">
        <v>44151</v>
      </c>
      <c r="B221">
        <v>1.750519350334212E-4</v>
      </c>
      <c r="C221">
        <v>-1.2033461644098686E-3</v>
      </c>
      <c r="D221">
        <v>2.4882308497042871E-4</v>
      </c>
      <c r="E221">
        <v>9.4763052358808331E-3</v>
      </c>
      <c r="F221">
        <v>1.3105467644697777E-2</v>
      </c>
      <c r="G221">
        <v>-1.6962428703914956E-3</v>
      </c>
      <c r="H221">
        <v>6.39401888640867E-4</v>
      </c>
      <c r="I221">
        <v>1.2115724446133402E-3</v>
      </c>
      <c r="J221">
        <v>1.0923388491084207E-3</v>
      </c>
      <c r="K221">
        <v>4.4153014675263336E-3</v>
      </c>
      <c r="L221">
        <v>4.7250684350319538E-4</v>
      </c>
      <c r="M221">
        <v>7.2945943939761726E-4</v>
      </c>
      <c r="N221">
        <v>-8.7970668371406546E-5</v>
      </c>
      <c r="O221">
        <v>-4.3934187333805053E-4</v>
      </c>
      <c r="P221">
        <v>1.2005023259298531E-2</v>
      </c>
      <c r="Q221">
        <v>2.6971848755619199E-4</v>
      </c>
      <c r="R221">
        <v>1.5368173800012208E-4</v>
      </c>
      <c r="S221">
        <v>3.1757017320011016E-4</v>
      </c>
      <c r="T221">
        <v>1.3848614277578442E-4</v>
      </c>
    </row>
    <row r="222" spans="1:20">
      <c r="A222" s="788">
        <v>44152</v>
      </c>
      <c r="B222">
        <v>1.4747614337951021E-4</v>
      </c>
      <c r="C222">
        <v>-4.5161268161559853E-3</v>
      </c>
      <c r="D222">
        <v>2.8189908285192189E-4</v>
      </c>
      <c r="E222">
        <v>-2.8510564762844748E-3</v>
      </c>
      <c r="F222">
        <v>1.6932527578572554E-3</v>
      </c>
      <c r="G222">
        <v>-2.7080257048022194E-3</v>
      </c>
      <c r="H222">
        <v>4.6922941712890243E-4</v>
      </c>
      <c r="I222">
        <v>-1.4219040911979119E-3</v>
      </c>
      <c r="J222">
        <v>2.6871840681064185E-5</v>
      </c>
      <c r="K222">
        <v>1.8819293310514684E-3</v>
      </c>
      <c r="L222">
        <v>1.191705101784013E-4</v>
      </c>
      <c r="M222">
        <v>1.4102370388680008E-4</v>
      </c>
      <c r="N222">
        <v>1.0119311527814201E-3</v>
      </c>
      <c r="O222">
        <v>1.2514923222592955E-3</v>
      </c>
      <c r="P222">
        <v>3.8858009145683603E-3</v>
      </c>
      <c r="Q222">
        <v>2.910338146135949E-4</v>
      </c>
      <c r="R222">
        <v>1.2035100666407672E-4</v>
      </c>
      <c r="S222">
        <v>1.6813256997938453E-4</v>
      </c>
      <c r="T222">
        <v>1.4747076980037299E-4</v>
      </c>
    </row>
    <row r="223" spans="1:20">
      <c r="A223" s="788">
        <v>44153</v>
      </c>
      <c r="B223">
        <v>2.4293295713273544E-4</v>
      </c>
      <c r="C223">
        <v>-1.1931657827894959E-3</v>
      </c>
      <c r="D223">
        <v>1.9695607561853734E-4</v>
      </c>
      <c r="E223">
        <v>-1.0918518659844834E-2</v>
      </c>
      <c r="F223">
        <v>-1.6478668286222797E-2</v>
      </c>
      <c r="G223">
        <v>5.9567875934374293E-4</v>
      </c>
      <c r="H223">
        <v>9.4853010369266855E-4</v>
      </c>
      <c r="I223">
        <v>-1.4291874432502683E-3</v>
      </c>
      <c r="J223">
        <v>-2.4676365749631834E-4</v>
      </c>
      <c r="K223">
        <v>1.4134507738019497E-3</v>
      </c>
      <c r="L223">
        <v>1.713494294479645E-4</v>
      </c>
      <c r="M223">
        <v>1.5107552036353056E-4</v>
      </c>
      <c r="N223">
        <v>4.4919854159783945E-3</v>
      </c>
      <c r="O223">
        <v>-7.1044716864365753E-5</v>
      </c>
      <c r="P223">
        <v>-1.2918630854815483E-2</v>
      </c>
      <c r="Q223">
        <v>3.1428365002517111E-4</v>
      </c>
      <c r="R223">
        <v>5.682827000241808E-5</v>
      </c>
      <c r="S223">
        <v>7.4755611748855699E-4</v>
      </c>
      <c r="T223">
        <v>1.4768498541251063E-4</v>
      </c>
    </row>
    <row r="224" spans="1:20">
      <c r="A224" s="788">
        <v>44154</v>
      </c>
      <c r="B224">
        <v>1.7900134910253662E-4</v>
      </c>
      <c r="C224">
        <v>-2.191889581426798E-3</v>
      </c>
      <c r="D224">
        <v>1.3475676404084425E-4</v>
      </c>
      <c r="E224">
        <v>2.7991452533482342E-3</v>
      </c>
      <c r="F224">
        <v>8.2062343114392977E-3</v>
      </c>
      <c r="G224">
        <v>2.4544628124703038E-3</v>
      </c>
      <c r="H224">
        <v>-3.6805097505998585E-4</v>
      </c>
      <c r="I224">
        <v>1.3007485008915687E-3</v>
      </c>
      <c r="J224">
        <v>1.2353748932922848E-3</v>
      </c>
      <c r="K224">
        <v>1.2704458387058359E-4</v>
      </c>
      <c r="L224">
        <v>1.3896422455239588E-4</v>
      </c>
      <c r="M224">
        <v>1.6936211817997204E-4</v>
      </c>
      <c r="N224">
        <v>2.1810251646794399E-3</v>
      </c>
      <c r="O224">
        <v>6.9424130661177585E-4</v>
      </c>
      <c r="P224">
        <v>4.1807152834221206E-3</v>
      </c>
      <c r="Q224">
        <v>4.9777664645755948E-6</v>
      </c>
      <c r="R224">
        <v>1.0319504841871385E-4</v>
      </c>
      <c r="S224">
        <v>4.1503600976833255E-4</v>
      </c>
      <c r="T224">
        <v>1.4714334261189954E-4</v>
      </c>
    </row>
    <row r="225" spans="1:20">
      <c r="A225" s="788">
        <v>44155</v>
      </c>
      <c r="B225">
        <v>2.0466903506100032E-4</v>
      </c>
      <c r="C225">
        <v>3.1286168731048392E-4</v>
      </c>
      <c r="D225">
        <v>-9.0733068753845458E-6</v>
      </c>
      <c r="E225">
        <v>-6.9409267820389475E-3</v>
      </c>
      <c r="F225">
        <v>-3.0972455967871459E-3</v>
      </c>
      <c r="G225">
        <v>1.2804844565408313E-3</v>
      </c>
      <c r="H225">
        <v>5.8029391887037818E-5</v>
      </c>
      <c r="I225">
        <v>-8.6487042429528316E-5</v>
      </c>
      <c r="J225">
        <v>-1.9883336088656334E-3</v>
      </c>
      <c r="K225">
        <v>8.5201616963592741E-4</v>
      </c>
      <c r="L225">
        <v>1.8125053244921752E-4</v>
      </c>
      <c r="M225">
        <v>6.6818059914819372E-5</v>
      </c>
      <c r="N225">
        <v>-1.210335742269919E-4</v>
      </c>
      <c r="O225">
        <v>6.6986987419470623E-5</v>
      </c>
      <c r="P225">
        <v>-2.4951550387597443E-3</v>
      </c>
      <c r="Q225">
        <v>1.3869354777296117E-4</v>
      </c>
      <c r="R225">
        <v>1.5758368075791118E-4</v>
      </c>
      <c r="S225">
        <v>1.1735764141584948E-3</v>
      </c>
      <c r="T225">
        <v>1.4720165750881087E-4</v>
      </c>
    </row>
    <row r="226" spans="1:20">
      <c r="A226" s="788">
        <v>44158</v>
      </c>
      <c r="B226">
        <v>2.1254060528930196E-4</v>
      </c>
      <c r="C226">
        <v>3.1880829552897172E-3</v>
      </c>
      <c r="D226">
        <v>1.2067607637611388E-4</v>
      </c>
      <c r="E226">
        <v>4.5256489310301351E-3</v>
      </c>
      <c r="F226">
        <v>1.4400287123571109E-2</v>
      </c>
      <c r="G226">
        <v>3.4245526637755042E-4</v>
      </c>
      <c r="H226">
        <v>6.4528941229990977E-5</v>
      </c>
      <c r="I226">
        <v>1.3050153381672924E-3</v>
      </c>
      <c r="J226">
        <v>1.3866707030496528E-4</v>
      </c>
      <c r="K226">
        <v>3.3841960618987699E-3</v>
      </c>
      <c r="L226">
        <v>4.4628483837461097E-4</v>
      </c>
      <c r="M226">
        <v>7.6881397630623738E-5</v>
      </c>
      <c r="N226">
        <v>-5.9589503305380598E-3</v>
      </c>
      <c r="O226">
        <v>-7.6986876780882341E-4</v>
      </c>
      <c r="P226">
        <v>1.5370840363138738E-2</v>
      </c>
      <c r="Q226">
        <v>1.2140101850000029E-4</v>
      </c>
      <c r="R226">
        <v>7.8779426027075772E-5</v>
      </c>
      <c r="S226">
        <v>-4.2249832079577221E-4</v>
      </c>
      <c r="T226">
        <v>1.4728392880791752E-4</v>
      </c>
    </row>
    <row r="227" spans="1:20">
      <c r="A227" s="788">
        <v>44159</v>
      </c>
      <c r="B227">
        <v>2.3332099226625047E-4</v>
      </c>
      <c r="C227">
        <v>2.1781235461260096E-3</v>
      </c>
      <c r="D227">
        <v>1.1476452406289361E-4</v>
      </c>
      <c r="E227">
        <v>1.7746523836739359E-2</v>
      </c>
      <c r="F227">
        <v>2.0258912578156707E-2</v>
      </c>
      <c r="G227">
        <v>1.1770278774647647E-3</v>
      </c>
      <c r="H227">
        <v>3.5463618029329957E-4</v>
      </c>
      <c r="I227">
        <v>5.4502242424665504E-3</v>
      </c>
      <c r="J227">
        <v>4.5600106708727495E-3</v>
      </c>
      <c r="K227">
        <v>2.6669838507080712E-3</v>
      </c>
      <c r="L227">
        <v>1.4747938335224475E-4</v>
      </c>
      <c r="M227">
        <v>1.5100542155210839E-4</v>
      </c>
      <c r="N227">
        <v>-1.1657653878899277E-3</v>
      </c>
      <c r="O227">
        <v>5.9479622157354584E-5</v>
      </c>
      <c r="P227">
        <v>1.4965982128860356E-2</v>
      </c>
      <c r="Q227">
        <v>9.9148393266190737E-4</v>
      </c>
      <c r="R227">
        <v>2.2577140417912034E-4</v>
      </c>
      <c r="S227">
        <v>4.7629090743739333E-4</v>
      </c>
      <c r="T227">
        <v>1.4746408626087337E-4</v>
      </c>
    </row>
    <row r="228" spans="1:20">
      <c r="A228" s="788">
        <v>44160</v>
      </c>
      <c r="B228">
        <v>2.5397643720914687E-4</v>
      </c>
      <c r="C228">
        <v>-5.9842388878319497E-3</v>
      </c>
      <c r="D228">
        <v>1.6010762134954781E-4</v>
      </c>
      <c r="E228">
        <v>-1.5828443357460698E-3</v>
      </c>
      <c r="F228">
        <v>3.2713443780834073E-3</v>
      </c>
      <c r="G228">
        <v>2.6088573083056232E-3</v>
      </c>
      <c r="H228">
        <v>6.1701820203685642E-4</v>
      </c>
      <c r="I228">
        <v>2.8502399193808259E-4</v>
      </c>
      <c r="J228">
        <v>1.9021606959124249E-3</v>
      </c>
      <c r="K228">
        <v>1.5749661293134043E-3</v>
      </c>
      <c r="L228">
        <v>-1.2068483338134595E-4</v>
      </c>
      <c r="M228">
        <v>1.6562336149550383E-4</v>
      </c>
      <c r="N228">
        <v>5.6887234161409062E-3</v>
      </c>
      <c r="O228">
        <v>-1.2593248125725154E-4</v>
      </c>
      <c r="P228">
        <v>5.5877508832715694E-3</v>
      </c>
      <c r="Q228">
        <v>2.1445764247118859E-4</v>
      </c>
      <c r="R228">
        <v>1.3438735330839613E-4</v>
      </c>
      <c r="S228">
        <v>1.1054238272323325E-4</v>
      </c>
      <c r="T228">
        <v>1.4784597791672738E-4</v>
      </c>
    </row>
    <row r="229" spans="1:20">
      <c r="A229" s="788">
        <v>44161</v>
      </c>
      <c r="B229">
        <v>-1.0417397646811377E-4</v>
      </c>
      <c r="C229">
        <v>-1.9765921590265689E-3</v>
      </c>
      <c r="D229">
        <v>2.0089609635776107E-4</v>
      </c>
      <c r="E229">
        <v>-3.186784976487278E-3</v>
      </c>
      <c r="F229">
        <v>1.1509852012994148E-3</v>
      </c>
      <c r="G229">
        <v>-8.4739582454651519E-4</v>
      </c>
      <c r="H229">
        <v>2.7383911951739393E-4</v>
      </c>
      <c r="I229">
        <v>2.419982439167967E-4</v>
      </c>
      <c r="J229">
        <v>1.298644933015014E-3</v>
      </c>
      <c r="K229">
        <v>-3.6022866647988927E-4</v>
      </c>
      <c r="L229">
        <v>5.0816436937273224E-5</v>
      </c>
      <c r="M229">
        <v>1.7931935496284801E-4</v>
      </c>
      <c r="N229">
        <v>4.2465136694300742E-3</v>
      </c>
      <c r="O229">
        <v>6.2236842558258676E-3</v>
      </c>
      <c r="P229">
        <v>3.9881934028049848E-3</v>
      </c>
      <c r="Q229">
        <v>9.3561451746104751E-5</v>
      </c>
      <c r="R229">
        <v>8.0137886695030858E-4</v>
      </c>
      <c r="S229">
        <v>2.5429692702538809E-4</v>
      </c>
      <c r="T229">
        <v>1.475324302979697E-4</v>
      </c>
    </row>
    <row r="230" spans="1:20">
      <c r="A230" s="788">
        <v>44162</v>
      </c>
      <c r="B230">
        <v>-1.0720427848676106E-4</v>
      </c>
      <c r="C230">
        <v>1.5835410413171935E-3</v>
      </c>
      <c r="D230">
        <v>4.3843680729116485E-4</v>
      </c>
      <c r="E230">
        <v>5.278667588573871E-3</v>
      </c>
      <c r="F230">
        <v>3.8337697790764569E-3</v>
      </c>
      <c r="G230">
        <v>7.7005957332954011E-6</v>
      </c>
      <c r="H230">
        <v>4.0065483585882689E-4</v>
      </c>
      <c r="I230">
        <v>2.3625382200895828E-3</v>
      </c>
      <c r="J230">
        <v>2.8890504829228725E-3</v>
      </c>
      <c r="K230">
        <v>9.1249130070258921E-4</v>
      </c>
      <c r="L230">
        <v>3.5967588221108571E-4</v>
      </c>
      <c r="M230">
        <v>1.7928720529680753E-4</v>
      </c>
      <c r="N230">
        <v>-1.1501500402966158E-3</v>
      </c>
      <c r="O230">
        <v>1.1595032650024706E-5</v>
      </c>
      <c r="P230">
        <v>2.4367365528839002E-3</v>
      </c>
      <c r="Q230">
        <v>2.4284721402012543E-4</v>
      </c>
      <c r="R230">
        <v>1.5282055416165896E-4</v>
      </c>
      <c r="S230">
        <v>3.4795082561100976E-4</v>
      </c>
      <c r="T230">
        <v>1.475845788372343E-4</v>
      </c>
    </row>
    <row r="231" spans="1:20">
      <c r="A231" s="788">
        <v>44165</v>
      </c>
      <c r="B231">
        <v>1.8225296104268374E-4</v>
      </c>
      <c r="C231">
        <v>1.2309381758468518E-4</v>
      </c>
      <c r="D231">
        <v>1.7221610401740861E-5</v>
      </c>
      <c r="E231">
        <v>-4.6244337488451359E-3</v>
      </c>
      <c r="F231">
        <v>-9.9230145461461916E-3</v>
      </c>
      <c r="G231">
        <v>1.8440875336847018E-3</v>
      </c>
      <c r="H231">
        <v>5.0086765458634552E-4</v>
      </c>
      <c r="I231">
        <v>-2.5167251085582709E-3</v>
      </c>
      <c r="J231">
        <v>-3.74108702750231E-4</v>
      </c>
      <c r="K231">
        <v>-1.3870602720034153E-3</v>
      </c>
      <c r="L231">
        <v>2.3168752876414622E-3</v>
      </c>
      <c r="M231">
        <v>8.231100022482174E-5</v>
      </c>
      <c r="N231">
        <v>5.6553602386699708E-4</v>
      </c>
      <c r="O231">
        <v>-1.2792404087147435E-4</v>
      </c>
      <c r="P231">
        <v>-7.0118943634850384E-3</v>
      </c>
      <c r="Q231">
        <v>2.4756217990340446E-4</v>
      </c>
      <c r="R231">
        <v>8.7271268094823995E-5</v>
      </c>
      <c r="S231">
        <v>4.2661801449495051E-4</v>
      </c>
      <c r="T231">
        <v>1.4832377358509063E-4</v>
      </c>
    </row>
    <row r="232" spans="1:20">
      <c r="A232" s="788">
        <v>44166</v>
      </c>
      <c r="B232">
        <v>9.8387862793591907E-5</v>
      </c>
      <c r="C232">
        <v>1.1277382090288945E-3</v>
      </c>
      <c r="D232">
        <v>1.305194310803337E-4</v>
      </c>
      <c r="E232">
        <v>1.2270118594851498E-2</v>
      </c>
      <c r="F232">
        <v>1.4164790992991394E-2</v>
      </c>
      <c r="G232">
        <v>1.1404090927029653E-3</v>
      </c>
      <c r="H232">
        <v>-5.1059930282981725E-4</v>
      </c>
      <c r="I232">
        <v>4.935896022385089E-3</v>
      </c>
      <c r="J232">
        <v>2.4327406364659243E-3</v>
      </c>
      <c r="K232">
        <v>2.185431213475475E-3</v>
      </c>
      <c r="L232">
        <v>1.1458392065177847E-4</v>
      </c>
      <c r="M232">
        <v>2.6611699637135722E-4</v>
      </c>
      <c r="N232">
        <v>-7.3848699650186367E-3</v>
      </c>
      <c r="O232">
        <v>2.1187159611746331E-4</v>
      </c>
      <c r="P232">
        <v>1.6421056477301965E-2</v>
      </c>
      <c r="Q232">
        <v>-2.4068270120591873E-4</v>
      </c>
      <c r="R232">
        <v>2.7135806885825176E-4</v>
      </c>
      <c r="S232">
        <v>3.4397043770173497E-4</v>
      </c>
      <c r="T232">
        <v>1.5137716857882566E-4</v>
      </c>
    </row>
    <row r="233" spans="1:20">
      <c r="A233" s="788">
        <v>44167</v>
      </c>
      <c r="B233">
        <v>1.8750571587622389E-5</v>
      </c>
      <c r="C233">
        <v>-1.2344336004017631E-3</v>
      </c>
      <c r="D233">
        <v>4.087262603449382E-4</v>
      </c>
      <c r="E233">
        <v>9.4888003441551128E-4</v>
      </c>
      <c r="F233">
        <v>1.266661349214715E-3</v>
      </c>
      <c r="G233">
        <v>2.3977796458400924E-3</v>
      </c>
      <c r="H233">
        <v>3.5805154044554754E-4</v>
      </c>
      <c r="I233">
        <v>1.2097239866035725E-3</v>
      </c>
      <c r="J233">
        <v>9.8435870836222072E-4</v>
      </c>
      <c r="K233">
        <v>-2.3229670009117243E-5</v>
      </c>
      <c r="L233">
        <v>2.0483868994491949E-4</v>
      </c>
      <c r="M233">
        <v>3.4650002971292615E-4</v>
      </c>
      <c r="N233">
        <v>5.5220237102358016E-3</v>
      </c>
      <c r="O233">
        <v>5.8739386806805349E-4</v>
      </c>
      <c r="P233">
        <v>4.9181242902962552E-4</v>
      </c>
      <c r="Q233">
        <v>1.4243740207420252E-4</v>
      </c>
      <c r="R233">
        <v>1.7370706824482163E-4</v>
      </c>
      <c r="S233">
        <v>3.0274962939236261E-4</v>
      </c>
      <c r="T233">
        <v>1.5151998354201446E-4</v>
      </c>
    </row>
    <row r="234" spans="1:20">
      <c r="A234" s="788">
        <v>44168</v>
      </c>
      <c r="B234">
        <v>-7.0791081752785701E-5</v>
      </c>
      <c r="C234">
        <v>2.6559896244933157E-3</v>
      </c>
      <c r="D234">
        <v>3.3472871573780871E-4</v>
      </c>
      <c r="E234">
        <v>-6.0686400482778957E-4</v>
      </c>
      <c r="F234">
        <v>9.2030438420276361E-4</v>
      </c>
      <c r="G234">
        <v>-3.3864857115051272E-3</v>
      </c>
      <c r="H234">
        <v>-6.5893845015763119E-5</v>
      </c>
      <c r="I234">
        <v>-5.8077334556017046E-4</v>
      </c>
      <c r="J234">
        <v>-1.0806916723302695E-3</v>
      </c>
      <c r="K234">
        <v>7.6343634535391836E-4</v>
      </c>
      <c r="L234">
        <v>1.2768803985396815E-4</v>
      </c>
      <c r="M234">
        <v>2.1842960991591553E-4</v>
      </c>
      <c r="N234">
        <v>3.060222820616687E-4</v>
      </c>
      <c r="O234">
        <v>-9.4881409160807451E-5</v>
      </c>
      <c r="P234">
        <v>-1.0640622287703128E-3</v>
      </c>
      <c r="Q234">
        <v>-2.0515078485272564E-4</v>
      </c>
      <c r="R234">
        <v>3.8840645842386223E-4</v>
      </c>
      <c r="S234">
        <v>3.0705720729629071E-4</v>
      </c>
      <c r="T234">
        <v>1.4995780213311605E-4</v>
      </c>
    </row>
    <row r="235" spans="1:20">
      <c r="A235" s="788">
        <v>44169</v>
      </c>
      <c r="B235">
        <v>3.4590649979859833E-4</v>
      </c>
      <c r="C235">
        <v>6.714082537517152E-3</v>
      </c>
      <c r="D235">
        <v>8.6936953050065213E-5</v>
      </c>
      <c r="E235">
        <v>9.5390565062865029E-3</v>
      </c>
      <c r="F235">
        <v>2.1870901789748931E-2</v>
      </c>
      <c r="G235">
        <v>6.9357970110250911E-4</v>
      </c>
      <c r="H235">
        <v>3.6843077445358752E-4</v>
      </c>
      <c r="I235">
        <v>1.8379722174775015E-3</v>
      </c>
      <c r="J235">
        <v>5.9229756657606103E-3</v>
      </c>
      <c r="K235">
        <v>1.7117236330608243E-3</v>
      </c>
      <c r="L235">
        <v>1.6527085786388618E-4</v>
      </c>
      <c r="M235">
        <v>1.0416542932145667E-4</v>
      </c>
      <c r="N235">
        <v>1.8500270379064876E-3</v>
      </c>
      <c r="O235">
        <v>-7.4687018364683055E-4</v>
      </c>
      <c r="P235">
        <v>1.5190601379506452E-2</v>
      </c>
      <c r="Q235">
        <v>4.4312308630356512E-4</v>
      </c>
      <c r="R235">
        <v>7.5990351253052424E-5</v>
      </c>
      <c r="S235">
        <v>1.4738672663077157E-3</v>
      </c>
      <c r="T235">
        <v>1.4852606909276922E-4</v>
      </c>
    </row>
    <row r="236" spans="1:20">
      <c r="A236" s="788">
        <v>44172</v>
      </c>
      <c r="B236">
        <v>1.0971538223913946E-4</v>
      </c>
      <c r="C236">
        <v>-4.6144262535100511E-3</v>
      </c>
      <c r="D236">
        <v>2.7120160420945894E-4</v>
      </c>
      <c r="E236">
        <v>-1.9388967080631314E-3</v>
      </c>
      <c r="F236">
        <v>-5.0897345337601596E-3</v>
      </c>
      <c r="G236">
        <v>-3.5857609482929931E-3</v>
      </c>
      <c r="H236">
        <v>9.1025776663467006E-4</v>
      </c>
      <c r="I236">
        <v>-1.5788506589295981E-3</v>
      </c>
      <c r="J236">
        <v>-7.9540562037982987E-4</v>
      </c>
      <c r="K236">
        <v>-5.2430482319454352E-4</v>
      </c>
      <c r="L236">
        <v>3.7510285378083985E-4</v>
      </c>
      <c r="M236">
        <v>1.6993642002427478E-4</v>
      </c>
      <c r="N236">
        <v>4.4494117962745605E-4</v>
      </c>
      <c r="O236">
        <v>7.7195296495635723E-4</v>
      </c>
      <c r="P236">
        <v>-2.944663774120726E-3</v>
      </c>
      <c r="Q236">
        <v>1.0852096529998523E-3</v>
      </c>
      <c r="R236">
        <v>1.1016315443157509E-4</v>
      </c>
      <c r="S236">
        <v>4.871226063234424E-4</v>
      </c>
      <c r="T236">
        <v>1.4932828069480486E-4</v>
      </c>
    </row>
    <row r="237" spans="1:20">
      <c r="A237" s="788">
        <v>44173</v>
      </c>
      <c r="B237">
        <v>-6.9891759549745025E-5</v>
      </c>
      <c r="C237">
        <v>-1.8220751543146507E-3</v>
      </c>
      <c r="D237">
        <v>-3.2137050488545427E-5</v>
      </c>
      <c r="E237">
        <v>2.8113065543975413E-3</v>
      </c>
      <c r="F237">
        <v>2.0655752177942688E-3</v>
      </c>
      <c r="G237">
        <v>2.0868957597939275E-3</v>
      </c>
      <c r="H237">
        <v>-1.2843703693362629E-3</v>
      </c>
      <c r="I237">
        <v>8.5615450473408572E-4</v>
      </c>
      <c r="J237">
        <v>7.0815532349000065E-5</v>
      </c>
      <c r="K237">
        <v>1.8101632853397831E-3</v>
      </c>
      <c r="L237">
        <v>1.89628462835989E-4</v>
      </c>
      <c r="M237">
        <v>1.2606043775864606E-4</v>
      </c>
      <c r="N237">
        <v>1.0265574019259205E-3</v>
      </c>
      <c r="O237">
        <v>-2.4505632116089693E-5</v>
      </c>
      <c r="P237">
        <v>4.2975673339784581E-3</v>
      </c>
      <c r="Q237">
        <v>-1.7297057505916147E-4</v>
      </c>
      <c r="R237">
        <v>3.4686469264966213E-4</v>
      </c>
      <c r="S237">
        <v>1.2723220872246088E-4</v>
      </c>
      <c r="T237">
        <v>1.5181234449701542E-4</v>
      </c>
    </row>
    <row r="238" spans="1:20">
      <c r="A238" s="788">
        <v>44174</v>
      </c>
      <c r="B238">
        <v>2.6869161773390715E-4</v>
      </c>
      <c r="C238">
        <v>-2.1236046776901274E-3</v>
      </c>
      <c r="D238">
        <v>1.6521690716664317E-4</v>
      </c>
      <c r="E238">
        <v>-6.7382928263562958E-3</v>
      </c>
      <c r="F238">
        <v>-1.3427533159238503E-2</v>
      </c>
      <c r="G238">
        <v>-9.4319943104526072E-4</v>
      </c>
      <c r="H238">
        <v>-2.5660534098548293E-4</v>
      </c>
      <c r="I238">
        <v>-4.5883828602000243E-4</v>
      </c>
      <c r="J238">
        <v>-4.2141694061640367E-3</v>
      </c>
      <c r="K238">
        <v>-1.3875618349412644E-3</v>
      </c>
      <c r="L238">
        <v>1.2229377541195241E-4</v>
      </c>
      <c r="M238">
        <v>1.1143068782870635E-4</v>
      </c>
      <c r="N238">
        <v>-3.3154204190701808E-3</v>
      </c>
      <c r="O238">
        <v>8.4091522610227898E-3</v>
      </c>
      <c r="P238">
        <v>-6.1033301058355249E-3</v>
      </c>
      <c r="Q238">
        <v>4.1839265800813763E-6</v>
      </c>
      <c r="R238">
        <v>9.3417366500592181E-5</v>
      </c>
      <c r="S238">
        <v>3.6553004124417754E-4</v>
      </c>
      <c r="T238">
        <v>1.1980215543450079E-4</v>
      </c>
    </row>
    <row r="239" spans="1:20">
      <c r="A239" s="788">
        <v>44175</v>
      </c>
      <c r="B239">
        <v>-3.2925222957391753E-5</v>
      </c>
      <c r="C239">
        <v>3.3422659545958577E-3</v>
      </c>
      <c r="D239">
        <v>2.0094298378592335E-4</v>
      </c>
      <c r="E239">
        <v>-3.4321747663379476E-4</v>
      </c>
      <c r="F239">
        <v>1.9380200473303688E-2</v>
      </c>
      <c r="G239">
        <v>3.1868489114046383E-3</v>
      </c>
      <c r="H239">
        <v>1.6174280746363845E-3</v>
      </c>
      <c r="I239">
        <v>-4.4982180136332595E-4</v>
      </c>
      <c r="J239">
        <v>4.379003295541084E-3</v>
      </c>
      <c r="K239">
        <v>2.1249490873802568E-3</v>
      </c>
      <c r="L239">
        <v>1.1146280147977805E-5</v>
      </c>
      <c r="M239">
        <v>1.5525496975721254E-4</v>
      </c>
      <c r="N239">
        <v>-4.0988995063739875E-4</v>
      </c>
      <c r="O239">
        <v>4.8142201759238112E-4</v>
      </c>
      <c r="P239">
        <v>0</v>
      </c>
      <c r="Q239">
        <v>0</v>
      </c>
      <c r="R239">
        <v>8.7039869567595574E-5</v>
      </c>
      <c r="S239">
        <v>9.9513639079429339E-4</v>
      </c>
      <c r="T239">
        <v>1.4835772964727489E-4</v>
      </c>
    </row>
    <row r="240" spans="1:20">
      <c r="A240" s="788">
        <v>44176</v>
      </c>
      <c r="B240">
        <v>2.2353626960036621E-4</v>
      </c>
      <c r="C240">
        <v>-2.1584573714392707E-3</v>
      </c>
      <c r="D240">
        <v>2.7510988558510086E-4</v>
      </c>
      <c r="E240">
        <v>-3.9930937581119652E-3</v>
      </c>
      <c r="F240">
        <v>-4.8592605379279563E-3</v>
      </c>
      <c r="G240">
        <v>9.6687422304619908E-4</v>
      </c>
      <c r="H240">
        <v>-7.0794660088302486E-5</v>
      </c>
      <c r="I240">
        <v>-1.2398744547783558E-3</v>
      </c>
      <c r="J240">
        <v>2.3723384207987586E-3</v>
      </c>
      <c r="K240">
        <v>-4.9264888883016056E-4</v>
      </c>
      <c r="L240">
        <v>1.6463285099077574E-4</v>
      </c>
      <c r="M240">
        <v>2.7576307386345533E-4</v>
      </c>
      <c r="N240">
        <v>4.5881869132968767E-3</v>
      </c>
      <c r="O240">
        <v>2.9750763916758238E-4</v>
      </c>
      <c r="P240">
        <v>2.0052590280980498E-2</v>
      </c>
      <c r="Q240">
        <v>4.4047805539704221E-4</v>
      </c>
      <c r="R240">
        <v>1.2437320103919625E-4</v>
      </c>
      <c r="S240">
        <v>2.9904834161875726E-5</v>
      </c>
      <c r="T240">
        <v>1.5480444179138964E-4</v>
      </c>
    </row>
    <row r="241" spans="1:20">
      <c r="A241" s="788">
        <v>44179</v>
      </c>
      <c r="B241">
        <v>-2.2762366648443333E-5</v>
      </c>
      <c r="C241">
        <v>2.1047807608061131E-3</v>
      </c>
      <c r="D241">
        <v>1.3932654614023932E-4</v>
      </c>
      <c r="E241">
        <v>-3.88740877542193E-3</v>
      </c>
      <c r="F241">
        <v>1.0134585737424651E-3</v>
      </c>
      <c r="G241">
        <v>-8.5382423173141486E-4</v>
      </c>
      <c r="H241">
        <v>9.5629416565823355E-4</v>
      </c>
      <c r="I241">
        <v>3.3158279951783776E-4</v>
      </c>
      <c r="J241">
        <v>-2.9772086720778468E-3</v>
      </c>
      <c r="K241">
        <v>-9.5265115221210284E-4</v>
      </c>
      <c r="L241">
        <v>1.7201878883021937E-3</v>
      </c>
      <c r="M241">
        <v>1.542752032279715E-4</v>
      </c>
      <c r="N241">
        <v>1.4251171799661844E-3</v>
      </c>
      <c r="O241">
        <v>-1.6113341545598292E-4</v>
      </c>
      <c r="P241">
        <v>-5.8477049917974311E-3</v>
      </c>
      <c r="Q241">
        <v>2.1202106944784305E-4</v>
      </c>
      <c r="R241">
        <v>9.1459373225522E-5</v>
      </c>
      <c r="S241">
        <v>5.088785418858599E-4</v>
      </c>
      <c r="T241">
        <v>1.5452320831998989E-4</v>
      </c>
    </row>
    <row r="242" spans="1:20">
      <c r="A242" s="788">
        <v>44180</v>
      </c>
      <c r="B242">
        <v>6.6129985647700451E-5</v>
      </c>
      <c r="C242">
        <v>2.2447569661672162E-3</v>
      </c>
      <c r="D242">
        <v>7.9875455801192707E-4</v>
      </c>
      <c r="E242">
        <v>1.3315069211409458E-2</v>
      </c>
      <c r="F242">
        <v>1.4369003709220118E-2</v>
      </c>
      <c r="G242">
        <v>1.8497494929885505E-3</v>
      </c>
      <c r="H242">
        <v>2.2913193366913553E-4</v>
      </c>
      <c r="I242">
        <v>3.591918760268209E-3</v>
      </c>
      <c r="J242">
        <v>6.3674602562187044E-3</v>
      </c>
      <c r="K242">
        <v>3.5757105023104252E-3</v>
      </c>
      <c r="L242">
        <v>4.5580289998103929E-4</v>
      </c>
      <c r="M242">
        <v>2.4643715761207829E-4</v>
      </c>
      <c r="N242">
        <v>2.9736390290011627E-3</v>
      </c>
      <c r="O242">
        <v>-1.3828454120035083E-4</v>
      </c>
      <c r="P242">
        <v>1.6393521469460604E-2</v>
      </c>
      <c r="Q242">
        <v>1.6724721871197445E-5</v>
      </c>
      <c r="R242">
        <v>2.3374029032408039E-4</v>
      </c>
      <c r="S242">
        <v>5.7564847985336343E-4</v>
      </c>
      <c r="T242">
        <v>1.5475058544089926E-4</v>
      </c>
    </row>
    <row r="243" spans="1:20">
      <c r="A243" s="788">
        <v>44181</v>
      </c>
      <c r="B243">
        <v>-1.1442954960028118E-5</v>
      </c>
      <c r="C243">
        <v>3.2471489673369103E-3</v>
      </c>
      <c r="D243">
        <v>4.4289621585757999E-5</v>
      </c>
      <c r="E243">
        <v>3.2880668965993287E-3</v>
      </c>
      <c r="F243">
        <v>1.5422362874604412E-2</v>
      </c>
      <c r="G243">
        <v>-1.4662683983248659E-3</v>
      </c>
      <c r="H243">
        <v>2.3903942009040335E-4</v>
      </c>
      <c r="I243">
        <v>1.6686949942028573E-3</v>
      </c>
      <c r="J243">
        <v>5.7686596194717055E-4</v>
      </c>
      <c r="K243">
        <v>2.5807830057491543E-3</v>
      </c>
      <c r="L243">
        <v>2.3129839618274417E-4</v>
      </c>
      <c r="M243">
        <v>9.3988049830073805E-5</v>
      </c>
      <c r="N243">
        <v>-8.0059335472615345E-5</v>
      </c>
      <c r="O243">
        <v>-1.2022721720117424E-4</v>
      </c>
      <c r="P243">
        <v>6.1704427275637297E-3</v>
      </c>
      <c r="Q243">
        <v>1.6043796257969589E-5</v>
      </c>
      <c r="R243">
        <v>4.1664139009967016E-5</v>
      </c>
      <c r="S243">
        <v>5.917821790952793E-4</v>
      </c>
      <c r="T243">
        <v>1.5409063647253696E-4</v>
      </c>
    </row>
    <row r="244" spans="1:20">
      <c r="A244" s="788">
        <v>44182</v>
      </c>
      <c r="B244">
        <v>2.9832277153918341E-5</v>
      </c>
      <c r="C244">
        <v>5.2331328291199686E-3</v>
      </c>
      <c r="D244">
        <v>7.1402554042254707E-5</v>
      </c>
      <c r="E244">
        <v>3.853634107962467E-3</v>
      </c>
      <c r="F244">
        <v>4.9764866055035384E-3</v>
      </c>
      <c r="G244">
        <v>1.0981405258929655E-3</v>
      </c>
      <c r="H244">
        <v>4.9987129807704811E-4</v>
      </c>
      <c r="I244">
        <v>2.3546848117372843E-3</v>
      </c>
      <c r="J244">
        <v>3.5650176306547543E-3</v>
      </c>
      <c r="K244">
        <v>2.3925821810093506E-3</v>
      </c>
      <c r="L244">
        <v>2.0596279163997977E-4</v>
      </c>
      <c r="M244">
        <v>9.3979216906792118E-5</v>
      </c>
      <c r="N244">
        <v>-4.9778646637987922E-4</v>
      </c>
      <c r="O244">
        <v>-3.125153597676178E-4</v>
      </c>
      <c r="P244">
        <v>6.6072790715039353E-3</v>
      </c>
      <c r="Q244">
        <v>1.2173642818713581E-4</v>
      </c>
      <c r="R244">
        <v>1.2469788730151699E-4</v>
      </c>
      <c r="S244">
        <v>6.3437658812381947E-4</v>
      </c>
      <c r="T244">
        <v>1.5404865624235597E-4</v>
      </c>
    </row>
    <row r="245" spans="1:20">
      <c r="A245" s="788">
        <v>44183</v>
      </c>
      <c r="B245">
        <v>2.1833918843583433E-5</v>
      </c>
      <c r="C245">
        <v>4.0871584918988901E-4</v>
      </c>
      <c r="D245">
        <v>2.1012542454390548E-4</v>
      </c>
      <c r="E245">
        <v>-4.2832460192322452E-3</v>
      </c>
      <c r="F245">
        <v>1.4863483206963846E-3</v>
      </c>
      <c r="G245">
        <v>4.5525974983040562E-4</v>
      </c>
      <c r="H245">
        <v>-4.6578264173391393E-4</v>
      </c>
      <c r="I245">
        <v>1.8453948801178122E-4</v>
      </c>
      <c r="J245">
        <v>1.0349184238145348E-4</v>
      </c>
      <c r="K245">
        <v>5.7617638354789946E-4</v>
      </c>
      <c r="L245">
        <v>1.2333815625598099E-4</v>
      </c>
      <c r="M245">
        <v>1.3137607313251642E-4</v>
      </c>
      <c r="N245">
        <v>-2.0713179769300538E-3</v>
      </c>
      <c r="O245">
        <v>-8.3451391307054479E-5</v>
      </c>
      <c r="P245">
        <v>3.6729827324744058E-4</v>
      </c>
      <c r="Q245">
        <v>1.5827698199633033E-4</v>
      </c>
      <c r="R245">
        <v>1.3201092267434156E-4</v>
      </c>
      <c r="S245">
        <v>3.3966895623072091E-5</v>
      </c>
      <c r="T245">
        <v>1.5415769140836311E-4</v>
      </c>
    </row>
    <row r="246" spans="1:20">
      <c r="A246" s="788">
        <v>44186</v>
      </c>
      <c r="B246">
        <v>1.3382322707156113E-4</v>
      </c>
      <c r="C246">
        <v>-3.3806961295478333E-3</v>
      </c>
      <c r="D246">
        <v>1.5541496926263498E-4</v>
      </c>
      <c r="E246">
        <v>-5.4213336470451123E-3</v>
      </c>
      <c r="F246">
        <v>-2.3877704830138624E-2</v>
      </c>
      <c r="G246">
        <v>7.6213410973791085E-4</v>
      </c>
      <c r="H246">
        <v>1.5583109502448345E-4</v>
      </c>
      <c r="I246">
        <v>-3.6992767615972033E-3</v>
      </c>
      <c r="J246">
        <v>-2.4857402755148472E-3</v>
      </c>
      <c r="K246">
        <v>-1.4412897669987546E-3</v>
      </c>
      <c r="L246">
        <v>4.9156295698127295E-4</v>
      </c>
      <c r="M246">
        <v>1.9156493960226229E-4</v>
      </c>
      <c r="N246">
        <v>1.2735953262332789E-3</v>
      </c>
      <c r="O246">
        <v>1.8038685302945723E-4</v>
      </c>
      <c r="P246">
        <v>-1.1402058687970507E-2</v>
      </c>
      <c r="Q246">
        <v>1.4114361712991297E-4</v>
      </c>
      <c r="R246">
        <v>1.3363257001763884E-4</v>
      </c>
      <c r="S246">
        <v>2.5674150926002781E-4</v>
      </c>
      <c r="T246">
        <v>1.4045922892913509E-4</v>
      </c>
    </row>
    <row r="247" spans="1:20">
      <c r="A247" s="788">
        <v>44187</v>
      </c>
      <c r="B247">
        <v>1.9705572680339678E-4</v>
      </c>
      <c r="C247">
        <v>-5.1991578049810361E-3</v>
      </c>
      <c r="D247">
        <v>6.6583159158595251E-4</v>
      </c>
      <c r="E247">
        <v>-1.3706326647392464E-3</v>
      </c>
      <c r="F247">
        <v>1.0296571748066974E-2</v>
      </c>
      <c r="G247">
        <v>1.0504775439035274E-3</v>
      </c>
      <c r="H247">
        <v>-2.04091994715494E-4</v>
      </c>
      <c r="I247">
        <v>-1.51603163191949E-3</v>
      </c>
      <c r="J247">
        <v>-1.0276186769286877E-3</v>
      </c>
      <c r="K247">
        <v>-1.7627813766485367E-4</v>
      </c>
      <c r="L247">
        <v>9.1829631348350205E-5</v>
      </c>
      <c r="M247">
        <v>2.9550072780737402E-4</v>
      </c>
      <c r="N247">
        <v>-1.699408024231408E-3</v>
      </c>
      <c r="O247">
        <v>3.216240214247712E-4</v>
      </c>
      <c r="P247">
        <v>3.0222407879838542E-3</v>
      </c>
      <c r="Q247">
        <v>-7.9892341667942013E-5</v>
      </c>
      <c r="R247">
        <v>1.8451555845033774E-4</v>
      </c>
      <c r="S247">
        <v>1.9766232986828669E-5</v>
      </c>
      <c r="T247">
        <v>1.4889313228438894E-4</v>
      </c>
    </row>
    <row r="248" spans="1:20">
      <c r="A248" s="788">
        <v>44188</v>
      </c>
      <c r="B248">
        <v>-1.2507890047042114E-4</v>
      </c>
      <c r="C248">
        <v>6.5180103452684435E-3</v>
      </c>
      <c r="D248">
        <v>1.6296151174111095E-4</v>
      </c>
      <c r="E248">
        <v>2.9042539098722564E-3</v>
      </c>
      <c r="F248">
        <v>1.5775822214462831E-2</v>
      </c>
      <c r="G248">
        <v>8.970121739924064E-4</v>
      </c>
      <c r="H248">
        <v>8.563655844595619E-4</v>
      </c>
      <c r="I248">
        <v>2.3489240913903142E-3</v>
      </c>
      <c r="J248">
        <v>1.0405764496828063E-3</v>
      </c>
      <c r="K248">
        <v>2.4142243930798113E-3</v>
      </c>
      <c r="L248">
        <v>7.5694895596889467E-5</v>
      </c>
      <c r="M248">
        <v>3.0088405205108693E-4</v>
      </c>
      <c r="N248">
        <v>7.3730738838007071E-4</v>
      </c>
      <c r="O248">
        <v>1.7577715486361001E-4</v>
      </c>
      <c r="P248">
        <v>9.4127395823591087E-3</v>
      </c>
      <c r="Q248">
        <v>2.4368139110109155E-4</v>
      </c>
      <c r="R248">
        <v>2.1783084239901385E-4</v>
      </c>
      <c r="S248">
        <v>2.2207298173948509E-4</v>
      </c>
      <c r="T248">
        <v>1.4997800879412715E-4</v>
      </c>
    </row>
    <row r="249" spans="1:20">
      <c r="A249" s="788">
        <v>44189</v>
      </c>
      <c r="B249">
        <v>1.5404764759052725E-4</v>
      </c>
      <c r="C249">
        <v>3.2108532310837212E-4</v>
      </c>
      <c r="D249">
        <v>2.4598214124504914E-4</v>
      </c>
      <c r="E249">
        <v>3.8331532010493774E-5</v>
      </c>
      <c r="F249">
        <v>1.2857170271152185E-3</v>
      </c>
      <c r="G249">
        <v>-1.0025687768311364E-5</v>
      </c>
      <c r="H249">
        <v>3.3230392078831272E-4</v>
      </c>
      <c r="I249">
        <v>5.6028300325472458E-4</v>
      </c>
      <c r="J249">
        <v>4.4084479999373372E-4</v>
      </c>
      <c r="K249">
        <v>1.9187410063903343E-4</v>
      </c>
      <c r="L249">
        <v>2.003294782317866E-4</v>
      </c>
      <c r="M249">
        <v>1.2122891482824194E-4</v>
      </c>
      <c r="N249">
        <v>-1.974798179782411E-5</v>
      </c>
      <c r="O249">
        <v>5.2432066585783588E-5</v>
      </c>
      <c r="P249">
        <v>-3.6813600713980765E-4</v>
      </c>
      <c r="Q249">
        <v>1.7122537214042666E-4</v>
      </c>
      <c r="R249">
        <v>1.2363544484639277E-4</v>
      </c>
      <c r="S249">
        <v>1.6940692436295812E-4</v>
      </c>
      <c r="T249">
        <v>1.515376343697028E-4</v>
      </c>
    </row>
    <row r="250" spans="1:20">
      <c r="A250" s="788">
        <v>44193</v>
      </c>
      <c r="B250">
        <v>1.2146534396784148E-4</v>
      </c>
      <c r="C250">
        <v>2.4354000668753706E-3</v>
      </c>
      <c r="D250">
        <v>-8.347799091468211E-5</v>
      </c>
      <c r="E250">
        <v>1.2335805536052291E-2</v>
      </c>
      <c r="F250">
        <v>8.5489136684293587E-3</v>
      </c>
      <c r="G250">
        <v>-1.7601227881449688E-3</v>
      </c>
      <c r="H250">
        <v>9.8016983642934541E-4</v>
      </c>
      <c r="I250">
        <v>2.3179855809352112E-3</v>
      </c>
      <c r="J250">
        <v>-7.1656582329371332E-4</v>
      </c>
      <c r="K250">
        <v>4.56744316839508E-4</v>
      </c>
      <c r="L250">
        <v>7.870919227785933E-4</v>
      </c>
      <c r="M250">
        <v>8.202466025841737E-5</v>
      </c>
      <c r="N250">
        <v>3.4778696318116253E-3</v>
      </c>
      <c r="O250">
        <v>6.0241944830341509E-6</v>
      </c>
      <c r="P250">
        <v>6.5719730176576618E-3</v>
      </c>
      <c r="Q250">
        <v>-1.0949940892657217E-4</v>
      </c>
      <c r="R250">
        <v>-4.0757075688513389E-5</v>
      </c>
      <c r="S250">
        <v>5.906327498372832E-5</v>
      </c>
      <c r="T250">
        <v>1.4449031312491201E-4</v>
      </c>
    </row>
    <row r="251" spans="1:20">
      <c r="A251" s="788">
        <v>44194</v>
      </c>
      <c r="B251">
        <v>1.6501348928565918E-4</v>
      </c>
      <c r="C251">
        <v>4.1201571435016682E-3</v>
      </c>
      <c r="D251">
        <v>1.1281751361025272E-4</v>
      </c>
      <c r="E251">
        <v>-1.6030372259729919E-3</v>
      </c>
      <c r="F251">
        <v>-4.3045275615760659E-4</v>
      </c>
      <c r="G251">
        <v>8.1161388176864691E-4</v>
      </c>
      <c r="H251">
        <v>7.5316206348530201E-4</v>
      </c>
      <c r="I251">
        <v>8.0219894190047825E-5</v>
      </c>
      <c r="J251">
        <v>7.8614866647952475E-4</v>
      </c>
      <c r="K251">
        <v>2.1140795421454861E-3</v>
      </c>
      <c r="L251">
        <v>-1.4235249831928698E-4</v>
      </c>
      <c r="M251">
        <v>1.4763227897751641E-4</v>
      </c>
      <c r="N251">
        <v>2.2958315698882181E-3</v>
      </c>
      <c r="O251">
        <v>-1.4002402697845806E-3</v>
      </c>
      <c r="P251">
        <v>4.1128930691736176E-3</v>
      </c>
      <c r="Q251">
        <v>-3.5272971012356713E-5</v>
      </c>
      <c r="R251">
        <v>2.2913540505276053E-4</v>
      </c>
      <c r="S251">
        <v>1.1220968675784704E-4</v>
      </c>
      <c r="T251">
        <v>1.5137796315678465E-4</v>
      </c>
    </row>
    <row r="252" spans="1:20">
      <c r="A252" s="788">
        <v>44195</v>
      </c>
      <c r="B252">
        <v>9.1508472788381923E-5</v>
      </c>
      <c r="C252">
        <v>3.3939031210477033E-3</v>
      </c>
      <c r="D252">
        <v>1.389754978977642E-4</v>
      </c>
      <c r="E252">
        <v>6.0985546937852853E-4</v>
      </c>
      <c r="F252">
        <v>2.1277738860543405E-3</v>
      </c>
      <c r="G252">
        <v>3.5808099375767011E-3</v>
      </c>
      <c r="H252">
        <v>-1.3254810577834064E-4</v>
      </c>
      <c r="I252">
        <v>2.2723327162625928E-3</v>
      </c>
      <c r="J252">
        <v>6.4196741527067225E-4</v>
      </c>
      <c r="K252">
        <v>2.6994450833852657E-3</v>
      </c>
      <c r="L252">
        <v>2.6781204953651994E-4</v>
      </c>
      <c r="M252">
        <v>1.5034401444036227E-4</v>
      </c>
      <c r="N252">
        <v>2.6229516651929963E-3</v>
      </c>
      <c r="O252">
        <v>-1.7730203982169179E-4</v>
      </c>
      <c r="P252">
        <v>2.8475353999355413E-3</v>
      </c>
      <c r="Q252">
        <v>-8.5707597356599052E-5</v>
      </c>
      <c r="R252">
        <v>1.6733264158896866E-4</v>
      </c>
      <c r="S252">
        <v>1.2815170783286867E-4</v>
      </c>
      <c r="T252">
        <v>8.8942274285130907E-5</v>
      </c>
    </row>
    <row r="253" spans="1:20">
      <c r="A253" s="788">
        <v>44196</v>
      </c>
      <c r="B253">
        <v>7.9900132438748273E-5</v>
      </c>
      <c r="C253">
        <v>3.1596365113295555E-4</v>
      </c>
      <c r="D253">
        <v>1.6467210400405996E-4</v>
      </c>
      <c r="E253">
        <v>3.8156757177665312E-5</v>
      </c>
      <c r="F253">
        <v>-1.1176117256027629E-3</v>
      </c>
      <c r="G253">
        <v>1.8500776229690707E-4</v>
      </c>
      <c r="H253">
        <v>1.9661426267680859E-4</v>
      </c>
      <c r="I253">
        <v>-6.1967325383915917E-4</v>
      </c>
      <c r="J253">
        <v>2.3562201446503117E-4</v>
      </c>
      <c r="K253">
        <v>1.8850286140370542E-4</v>
      </c>
      <c r="L253">
        <v>1.4685451114559989E-4</v>
      </c>
      <c r="M253">
        <v>1.0841362622615591E-4</v>
      </c>
      <c r="N253">
        <v>-1.6066348677123976E-5</v>
      </c>
      <c r="O253">
        <v>6.6087597271780041E-5</v>
      </c>
      <c r="P253">
        <v>1.8364641964208062E-4</v>
      </c>
      <c r="Q253">
        <v>1.687087782307195E-4</v>
      </c>
      <c r="R253">
        <v>1.3022215398628134E-4</v>
      </c>
      <c r="S253">
        <v>1.7240531914031187E-4</v>
      </c>
      <c r="T253">
        <v>1.9905243088724767E-4</v>
      </c>
    </row>
    <row r="254" spans="1:20">
      <c r="A254" s="788">
        <v>44200</v>
      </c>
      <c r="B254">
        <v>9.1105693955206846E-5</v>
      </c>
      <c r="C254">
        <v>-3.8735465471739783E-4</v>
      </c>
      <c r="D254">
        <v>1.1231946000056503E-4</v>
      </c>
      <c r="E254">
        <v>-1.0144700779213256E-2</v>
      </c>
      <c r="F254">
        <v>3.3179837277805824E-3</v>
      </c>
      <c r="G254">
        <v>2.2711769196013254E-3</v>
      </c>
      <c r="H254">
        <v>-7.7438877890800839E-5</v>
      </c>
      <c r="I254">
        <v>-2.1198644339258665E-3</v>
      </c>
      <c r="J254">
        <v>-1.0542353467994925E-3</v>
      </c>
      <c r="K254">
        <v>1.3340074724583761E-3</v>
      </c>
      <c r="L254">
        <v>3.1502939165051203E-4</v>
      </c>
      <c r="M254">
        <v>1.7854426303576254E-4</v>
      </c>
      <c r="N254">
        <v>-4.9697532683187218E-3</v>
      </c>
      <c r="O254">
        <v>-5.0443846458769759E-4</v>
      </c>
      <c r="P254">
        <v>1.7304668964801539E-3</v>
      </c>
      <c r="Q254">
        <v>2.6351441755201321E-4</v>
      </c>
      <c r="R254">
        <v>1.2943475342375166E-4</v>
      </c>
      <c r="S254">
        <v>2.772555077710237E-4</v>
      </c>
      <c r="T254">
        <v>1.6702593254058762E-4</v>
      </c>
    </row>
    <row r="255" spans="1:20">
      <c r="A255" s="788">
        <v>44201</v>
      </c>
      <c r="B255">
        <v>4.1221916584399665E-5</v>
      </c>
      <c r="C255">
        <v>6.0490071036896076E-3</v>
      </c>
      <c r="D255">
        <v>1.0509034161110264E-4</v>
      </c>
      <c r="E255">
        <v>7.1797089983978157E-3</v>
      </c>
      <c r="F255">
        <v>6.5860403104347487E-3</v>
      </c>
      <c r="G255">
        <v>6.7966504154304275E-4</v>
      </c>
      <c r="H255">
        <v>3.1722612314921683E-4</v>
      </c>
      <c r="I255">
        <v>3.3482008507790262E-3</v>
      </c>
      <c r="J255">
        <v>-2.9121579337745285E-3</v>
      </c>
      <c r="K255">
        <v>4.7202777297341569E-3</v>
      </c>
      <c r="L255">
        <v>2.0584638224985241E-4</v>
      </c>
      <c r="M255">
        <v>1.0200708038410333E-4</v>
      </c>
      <c r="N255">
        <v>-2.7823740783032846E-3</v>
      </c>
      <c r="O255">
        <v>6.6691918610750633E-4</v>
      </c>
      <c r="P255">
        <v>3.0229647585546804E-3</v>
      </c>
      <c r="Q255">
        <v>1.232712757819332E-4</v>
      </c>
      <c r="R255">
        <v>6.2205379051327725E-5</v>
      </c>
      <c r="S255">
        <v>1.0693236879300017E-4</v>
      </c>
      <c r="T255">
        <v>1.7991844825915315E-4</v>
      </c>
    </row>
    <row r="256" spans="1:20">
      <c r="A256" s="788">
        <v>44202</v>
      </c>
      <c r="B256">
        <v>1.4411870781216862E-4</v>
      </c>
      <c r="C256">
        <v>4.4659724710116588E-3</v>
      </c>
      <c r="D256">
        <v>1.2221669516132572E-4</v>
      </c>
      <c r="E256">
        <v>6.0402288074425936E-3</v>
      </c>
      <c r="F256">
        <v>-1.4145727256560825E-2</v>
      </c>
      <c r="G256">
        <v>-2.315219144808367E-3</v>
      </c>
      <c r="H256">
        <v>2.1290586731836925E-4</v>
      </c>
      <c r="I256">
        <v>2.5154825293083327E-3</v>
      </c>
      <c r="J256">
        <v>-1.4173903559330236E-3</v>
      </c>
      <c r="K256">
        <v>1.5718927384800185E-3</v>
      </c>
      <c r="L256">
        <v>2.6550853589824008E-4</v>
      </c>
      <c r="M256">
        <v>1.2840652960877108E-4</v>
      </c>
      <c r="N256">
        <v>-3.5038917688015037E-3</v>
      </c>
      <c r="O256">
        <v>5.3253882938752994E-5</v>
      </c>
      <c r="P256">
        <v>-5.7138368675856421E-3</v>
      </c>
      <c r="Q256">
        <v>2.9323097801214892E-4</v>
      </c>
      <c r="R256">
        <v>1.4173470959799594E-4</v>
      </c>
      <c r="S256">
        <v>-5.2556972414241621E-5</v>
      </c>
      <c r="T256">
        <v>1.6652296146379975E-4</v>
      </c>
    </row>
    <row r="257" spans="1:20">
      <c r="A257" s="788">
        <v>44203</v>
      </c>
      <c r="B257">
        <v>-4.3259788420346723E-6</v>
      </c>
      <c r="C257">
        <v>2.211486035783583E-4</v>
      </c>
      <c r="D257">
        <v>3.4811719103688965E-4</v>
      </c>
      <c r="E257">
        <v>1.5801892693577901E-2</v>
      </c>
      <c r="F257">
        <v>4.1454587675730403E-2</v>
      </c>
      <c r="G257">
        <v>-3.1875615456401496E-3</v>
      </c>
      <c r="H257">
        <v>6.2617718333379813E-4</v>
      </c>
      <c r="I257">
        <v>2.0760638331214221E-3</v>
      </c>
      <c r="J257">
        <v>4.1278099659007861E-3</v>
      </c>
      <c r="K257">
        <v>4.6574768667495547E-4</v>
      </c>
      <c r="L257">
        <v>2.7061053052657158E-4</v>
      </c>
      <c r="M257">
        <v>9.7430742221904509E-5</v>
      </c>
      <c r="N257">
        <v>-8.8919431384160141E-4</v>
      </c>
      <c r="O257">
        <v>1.3753850097828479E-3</v>
      </c>
      <c r="P257">
        <v>2.9302692607524827E-2</v>
      </c>
      <c r="Q257">
        <v>2.3420529492335085E-4</v>
      </c>
      <c r="R257">
        <v>3.6959404921810268E-4</v>
      </c>
      <c r="S257">
        <v>6.0302672042822358E-4</v>
      </c>
      <c r="T257">
        <v>1.6644380855845853E-4</v>
      </c>
    </row>
    <row r="258" spans="1:20">
      <c r="A258" s="788">
        <v>44204</v>
      </c>
      <c r="B258">
        <v>7.2007818747721331E-6</v>
      </c>
      <c r="C258">
        <v>2.4241807939191506E-3</v>
      </c>
      <c r="D258">
        <v>6.0493613461143347E-4</v>
      </c>
      <c r="E258">
        <v>5.1213505727336628E-3</v>
      </c>
      <c r="F258">
        <v>2.3087287657793221E-2</v>
      </c>
      <c r="G258">
        <v>1.3675955979277621E-3</v>
      </c>
      <c r="H258">
        <v>5.8016548104777854E-5</v>
      </c>
      <c r="I258">
        <v>4.8652017793389124E-3</v>
      </c>
      <c r="J258">
        <v>1.0490619871472706E-3</v>
      </c>
      <c r="K258">
        <v>-2.7665658516540237E-4</v>
      </c>
      <c r="L258">
        <v>3.2848615162461847E-4</v>
      </c>
      <c r="M258">
        <v>1.6570717357300424E-4</v>
      </c>
      <c r="N258">
        <v>1.4165509843546698E-3</v>
      </c>
      <c r="O258">
        <v>1.0261924251508958E-3</v>
      </c>
      <c r="P258">
        <v>1.9443109841763562E-2</v>
      </c>
      <c r="Q258">
        <v>3.0676427854237076E-4</v>
      </c>
      <c r="R258">
        <v>1.4955377829717342E-4</v>
      </c>
      <c r="S258">
        <v>4.9681492259967541E-4</v>
      </c>
      <c r="T258">
        <v>1.651842500105527E-4</v>
      </c>
    </row>
    <row r="259" spans="1:20">
      <c r="A259" s="788">
        <v>44207</v>
      </c>
      <c r="B259">
        <v>2.8046912548784775E-4</v>
      </c>
      <c r="C259">
        <v>-3.8905640329224278E-3</v>
      </c>
      <c r="D259">
        <v>2.4417076095684109E-4</v>
      </c>
      <c r="E259">
        <v>-6.668393759061586E-3</v>
      </c>
      <c r="F259">
        <v>-1.4524249113444521E-3</v>
      </c>
      <c r="G259">
        <v>3.4992147324646172E-3</v>
      </c>
      <c r="H259">
        <v>1.0685334019573389E-3</v>
      </c>
      <c r="I259">
        <v>-2.3831878575700793E-3</v>
      </c>
      <c r="J259">
        <v>-6.4684953241429533E-3</v>
      </c>
      <c r="K259">
        <v>-2.0654173760710215E-3</v>
      </c>
      <c r="L259">
        <v>5.6173856362318197E-4</v>
      </c>
      <c r="M259">
        <v>1.1379101597164265E-4</v>
      </c>
      <c r="N259">
        <v>1.8987730143791293E-3</v>
      </c>
      <c r="O259">
        <v>7.7842223713231462E-4</v>
      </c>
      <c r="P259">
        <v>-6.9226827360610033E-3</v>
      </c>
      <c r="Q259">
        <v>2.9648021215367137E-4</v>
      </c>
      <c r="R259">
        <v>1.1325513244453411E-4</v>
      </c>
      <c r="S259">
        <v>4.3895325835752175E-4</v>
      </c>
      <c r="T259">
        <v>1.671774440454854E-4</v>
      </c>
    </row>
    <row r="260" spans="1:20">
      <c r="A260" s="788">
        <v>44208</v>
      </c>
      <c r="B260">
        <v>1.4945961031243016E-4</v>
      </c>
      <c r="C260">
        <v>4.2382347814184929E-3</v>
      </c>
      <c r="D260">
        <v>2.1168310588648431E-4</v>
      </c>
      <c r="E260">
        <v>2.9972205348625103E-3</v>
      </c>
      <c r="F260">
        <v>1.1261557960903668E-2</v>
      </c>
      <c r="G260">
        <v>-3.7401591245704857E-3</v>
      </c>
      <c r="H260">
        <v>2.7687823994604344E-4</v>
      </c>
      <c r="I260">
        <v>6.9890795631821767E-4</v>
      </c>
      <c r="J260">
        <v>1.8675883617171873E-3</v>
      </c>
      <c r="K260">
        <v>4.8018801278166823E-3</v>
      </c>
      <c r="L260">
        <v>1.7689012884192223E-4</v>
      </c>
      <c r="M260">
        <v>2.4211973093768435E-4</v>
      </c>
      <c r="N260">
        <v>1.0057372511955709E-3</v>
      </c>
      <c r="O260">
        <v>1.7437225752425789E-4</v>
      </c>
      <c r="P260">
        <v>8.0246203717886377E-3</v>
      </c>
      <c r="Q260">
        <v>2.9775060044912038E-4</v>
      </c>
      <c r="R260">
        <v>3.0566763796535668E-4</v>
      </c>
      <c r="S260">
        <v>-2.6199016557315602E-5</v>
      </c>
      <c r="T260">
        <v>1.6422405159000064E-4</v>
      </c>
    </row>
    <row r="261" spans="1:20">
      <c r="A261" s="788">
        <v>44209</v>
      </c>
      <c r="B261">
        <v>3.0036657514909137E-4</v>
      </c>
      <c r="C261">
        <v>-2.1339629449569353E-3</v>
      </c>
      <c r="D261">
        <v>2.7918244572822104E-4</v>
      </c>
      <c r="E261">
        <v>1.9659896095955975E-3</v>
      </c>
      <c r="F261">
        <v>-1.6661537539525928E-2</v>
      </c>
      <c r="G261">
        <v>-1.5776424368826314E-3</v>
      </c>
      <c r="H261">
        <v>6.5659914325211233E-4</v>
      </c>
      <c r="I261">
        <v>-1.3662270930203668E-4</v>
      </c>
      <c r="J261">
        <v>-2.2970007602196585E-3</v>
      </c>
      <c r="K261">
        <v>-2.07637849505804E-3</v>
      </c>
      <c r="L261">
        <v>1.9973488391866745E-4</v>
      </c>
      <c r="M261">
        <v>6.4610299791656445E-5</v>
      </c>
      <c r="N261">
        <v>1.8119919786117045E-3</v>
      </c>
      <c r="O261">
        <v>5.9930013392195391E-4</v>
      </c>
      <c r="P261">
        <v>-1.4043584802552744E-2</v>
      </c>
      <c r="Q261">
        <v>3.7215020669023602E-4</v>
      </c>
      <c r="R261">
        <v>8.6757305287399333E-5</v>
      </c>
      <c r="S261">
        <v>5.7221254746631089E-4</v>
      </c>
      <c r="T261">
        <v>1.643808904603361E-4</v>
      </c>
    </row>
    <row r="262" spans="1:20">
      <c r="A262" s="788">
        <v>44210</v>
      </c>
      <c r="B262">
        <v>2.5209018506000547E-4</v>
      </c>
      <c r="C262">
        <v>4.2040577142603563E-3</v>
      </c>
      <c r="D262">
        <v>2.1833176524599374E-4</v>
      </c>
      <c r="E262">
        <v>-4.6479459610839768E-3</v>
      </c>
      <c r="F262">
        <v>1.557833800882058E-2</v>
      </c>
      <c r="G262">
        <v>-4.8989834934646259E-3</v>
      </c>
      <c r="H262">
        <v>2.9245510368802741E-4</v>
      </c>
      <c r="I262">
        <v>1.2042584483775709E-3</v>
      </c>
      <c r="J262">
        <v>-2.43234159313932E-5</v>
      </c>
      <c r="K262">
        <v>1.6690196136337487E-3</v>
      </c>
      <c r="L262">
        <v>1.8830025044680454E-4</v>
      </c>
      <c r="M262">
        <v>2.1838690333741972E-4</v>
      </c>
      <c r="N262">
        <v>-6.0911816693116627E-3</v>
      </c>
      <c r="O262">
        <v>4.9314076216311342E-4</v>
      </c>
      <c r="P262">
        <v>1.3001130370136726E-2</v>
      </c>
      <c r="Q262">
        <v>1.2991810311802077E-4</v>
      </c>
      <c r="R262">
        <v>3.8662318406124108E-4</v>
      </c>
      <c r="S262">
        <v>8.5200247734307233E-4</v>
      </c>
      <c r="T262">
        <v>1.6663417933981961E-4</v>
      </c>
    </row>
    <row r="263" spans="1:20">
      <c r="A263" s="788">
        <v>44211</v>
      </c>
      <c r="B263">
        <v>2.023890132782924E-4</v>
      </c>
      <c r="C263">
        <v>-2.9927595163153908E-3</v>
      </c>
      <c r="D263">
        <v>3.4340365682150598E-4</v>
      </c>
      <c r="E263">
        <v>-9.1102850336388652E-3</v>
      </c>
      <c r="F263">
        <v>-2.0888790006230784E-2</v>
      </c>
      <c r="G263">
        <v>7.030682214685946E-4</v>
      </c>
      <c r="H263">
        <v>-1.5335799593763078E-4</v>
      </c>
      <c r="I263">
        <v>-3.2006976750771354E-3</v>
      </c>
      <c r="J263">
        <v>-2.2460804973957194E-3</v>
      </c>
      <c r="K263">
        <v>-3.5233476486128401E-3</v>
      </c>
      <c r="L263">
        <v>2.5965297641983298E-4</v>
      </c>
      <c r="M263">
        <v>1.6830314945215363E-4</v>
      </c>
      <c r="N263">
        <v>3.7671501962015519E-3</v>
      </c>
      <c r="O263">
        <v>9.3362498714499864E-5</v>
      </c>
      <c r="P263">
        <v>-2.1659897731857725E-2</v>
      </c>
      <c r="Q263">
        <v>2.6909911560530908E-3</v>
      </c>
      <c r="R263">
        <v>1.5141695991083282E-4</v>
      </c>
      <c r="S263">
        <v>8.6074460483387405E-4</v>
      </c>
      <c r="T263">
        <v>1.6477299026007586E-4</v>
      </c>
    </row>
    <row r="264" spans="1:20">
      <c r="A264" s="788">
        <v>44214</v>
      </c>
      <c r="B264">
        <v>3.1678832628667664E-4</v>
      </c>
      <c r="C264">
        <v>-3.0366621952484518E-3</v>
      </c>
      <c r="D264">
        <v>2.1595959395992459E-4</v>
      </c>
      <c r="E264">
        <v>1.0458861599393909E-3</v>
      </c>
      <c r="F264">
        <v>7.8879075208666549E-3</v>
      </c>
      <c r="G264">
        <v>-7.9019196830509841E-4</v>
      </c>
      <c r="H264">
        <v>8.5844172293958465E-4</v>
      </c>
      <c r="I264">
        <v>-6.5389813619154413E-4</v>
      </c>
      <c r="J264">
        <v>8.8806010210840114E-4</v>
      </c>
      <c r="K264">
        <v>7.0423321985257914E-5</v>
      </c>
      <c r="L264">
        <v>-8.6856284313707732E-6</v>
      </c>
      <c r="M264">
        <v>1.9556263825837306E-4</v>
      </c>
      <c r="N264">
        <v>-4.656831292703778E-3</v>
      </c>
      <c r="O264">
        <v>5.3920019169906297E-4</v>
      </c>
      <c r="P264">
        <v>6.413898439570298E-3</v>
      </c>
      <c r="Q264">
        <v>2.8578917209021171E-4</v>
      </c>
      <c r="R264">
        <v>2.5078542264789228E-4</v>
      </c>
      <c r="S264">
        <v>-7.5823010092346266E-5</v>
      </c>
      <c r="T264">
        <v>8.9524659173223498E-5</v>
      </c>
    </row>
    <row r="265" spans="1:20">
      <c r="A265" s="788">
        <v>44215</v>
      </c>
      <c r="B265">
        <v>2.5861657575454444E-5</v>
      </c>
      <c r="C265">
        <v>-2.2401411703206753E-3</v>
      </c>
      <c r="D265">
        <v>2.2580897640156472E-4</v>
      </c>
      <c r="E265">
        <v>7.9224670926860696E-3</v>
      </c>
      <c r="F265">
        <v>-7.8617631185814441E-3</v>
      </c>
      <c r="G265">
        <v>1.597529498831296E-4</v>
      </c>
      <c r="H265">
        <v>2.5706445248463439E-5</v>
      </c>
      <c r="I265">
        <v>2.4160603776330891E-3</v>
      </c>
      <c r="J265">
        <v>1.7681474792459184E-3</v>
      </c>
      <c r="K265">
        <v>1.0808525306194028E-3</v>
      </c>
      <c r="L265">
        <v>7.0231290461264528E-4</v>
      </c>
      <c r="M265">
        <v>1.764266688006888E-4</v>
      </c>
      <c r="N265">
        <v>2.5504375174458804E-3</v>
      </c>
      <c r="O265">
        <v>5.507249257932223E-4</v>
      </c>
      <c r="P265">
        <v>-5.3241853292733676E-3</v>
      </c>
      <c r="Q265">
        <v>1.9736629086208879E-4</v>
      </c>
      <c r="R265">
        <v>1.8508686157159282E-4</v>
      </c>
      <c r="S265">
        <v>5.0943317172014169E-4</v>
      </c>
      <c r="T265">
        <v>1.6557092462710088E-4</v>
      </c>
    </row>
    <row r="266" spans="1:20">
      <c r="A266" s="788">
        <v>44216</v>
      </c>
      <c r="B266">
        <v>5.4951151159166045E-5</v>
      </c>
      <c r="C266">
        <v>2.0701080335052691E-3</v>
      </c>
      <c r="D266">
        <v>1.7853769978692924E-4</v>
      </c>
      <c r="E266">
        <v>1.552102802267985E-2</v>
      </c>
      <c r="F266">
        <v>4.7089879725987771E-3</v>
      </c>
      <c r="G266">
        <v>1.7323908709601099E-3</v>
      </c>
      <c r="H266">
        <v>6.8169762977832171E-4</v>
      </c>
      <c r="I266">
        <v>2.9166704474308247E-3</v>
      </c>
      <c r="J266">
        <v>4.8477652232934432E-3</v>
      </c>
      <c r="K266">
        <v>1.6211829856518367E-3</v>
      </c>
      <c r="L266">
        <v>2.3091032793920441E-4</v>
      </c>
      <c r="M266">
        <v>1.7366778171701291E-4</v>
      </c>
      <c r="N266">
        <v>3.8329945601900395E-3</v>
      </c>
      <c r="O266">
        <v>7.5079669641975322E-4</v>
      </c>
      <c r="P266">
        <v>8.0034103814385915E-4</v>
      </c>
      <c r="Q266">
        <v>2.0070954738704572E-4</v>
      </c>
      <c r="R266">
        <v>2.9266368244518226E-4</v>
      </c>
      <c r="S266">
        <v>1.5728198637687818E-4</v>
      </c>
      <c r="T266">
        <v>1.6483953517010264E-4</v>
      </c>
    </row>
    <row r="267" spans="1:20">
      <c r="A267" s="788">
        <v>44217</v>
      </c>
      <c r="B267">
        <v>5.3416428376307223E-5</v>
      </c>
      <c r="C267">
        <v>1.0346993659755555E-3</v>
      </c>
      <c r="D267">
        <v>1.501787081663597E-4</v>
      </c>
      <c r="E267">
        <v>4.2212657104578888E-4</v>
      </c>
      <c r="F267">
        <v>-1.8686466553167191E-3</v>
      </c>
      <c r="G267">
        <v>4.7994787492369184E-3</v>
      </c>
      <c r="H267">
        <v>6.0614443725404143E-4</v>
      </c>
      <c r="I267">
        <v>-7.3171214421630104E-4</v>
      </c>
      <c r="J267">
        <v>4.3049196416355962E-4</v>
      </c>
      <c r="K267">
        <v>-9.3156465134747179E-4</v>
      </c>
      <c r="L267">
        <v>1.9598287499356104E-4</v>
      </c>
      <c r="M267">
        <v>1.7272852893457369E-4</v>
      </c>
      <c r="N267">
        <v>7.2422400902261153E-4</v>
      </c>
      <c r="O267">
        <v>1.2277568573171305E-3</v>
      </c>
      <c r="P267">
        <v>-2.5135145144946636E-3</v>
      </c>
      <c r="Q267">
        <v>1.330387994085136E-4</v>
      </c>
      <c r="R267">
        <v>-7.9243892241009917E-5</v>
      </c>
      <c r="S267">
        <v>-4.3488331822216786E-5</v>
      </c>
      <c r="T267">
        <v>1.6430908244746689E-4</v>
      </c>
    </row>
    <row r="268" spans="1:20">
      <c r="A268" s="788">
        <v>44218</v>
      </c>
      <c r="B268">
        <v>2.668884969747598E-4</v>
      </c>
      <c r="C268">
        <v>-8.2338303032976068E-3</v>
      </c>
      <c r="D268">
        <v>2.7333815571384257E-4</v>
      </c>
      <c r="E268">
        <v>-3.5098777563540295E-3</v>
      </c>
      <c r="F268">
        <v>-1.0974629742343311E-2</v>
      </c>
      <c r="G268">
        <v>1.5669979002512768E-3</v>
      </c>
      <c r="H268">
        <v>1.7753667371513959E-3</v>
      </c>
      <c r="I268">
        <v>-2.1656204499760356E-3</v>
      </c>
      <c r="J268">
        <v>-2.3693743442892989E-3</v>
      </c>
      <c r="K268">
        <v>-5.3323431677457789E-3</v>
      </c>
      <c r="L268">
        <v>1.9610816953408161E-4</v>
      </c>
      <c r="M268">
        <v>1.2816061342579843E-4</v>
      </c>
      <c r="N268">
        <v>3.304207739618592E-3</v>
      </c>
      <c r="O268">
        <v>1.4815098885803124E-3</v>
      </c>
      <c r="P268">
        <v>-4.0583233112247985E-3</v>
      </c>
      <c r="Q268">
        <v>2.407324526374488E-4</v>
      </c>
      <c r="R268">
        <v>3.4005528491976023E-5</v>
      </c>
      <c r="S268">
        <v>2.8611339172890382E-4</v>
      </c>
      <c r="T268">
        <v>8.8471857785599184E-5</v>
      </c>
    </row>
    <row r="269" spans="1:20">
      <c r="A269" s="788">
        <v>44221</v>
      </c>
      <c r="B269">
        <v>-1.093230790814026E-4</v>
      </c>
      <c r="C269">
        <v>8.4545115951906169E-5</v>
      </c>
      <c r="D269">
        <v>3.1910700376935885E-4</v>
      </c>
      <c r="E269">
        <v>3.829062685234419E-5</v>
      </c>
      <c r="F269">
        <v>-2.3634663033172965E-3</v>
      </c>
      <c r="G269">
        <v>3.7907361081224167E-6</v>
      </c>
      <c r="H269">
        <v>2.0501770988312629E-4</v>
      </c>
      <c r="I269">
        <v>-5.3308108390104358E-5</v>
      </c>
      <c r="J269">
        <v>-1.5609135874905533E-3</v>
      </c>
      <c r="K269">
        <v>4.5541689009054309E-5</v>
      </c>
      <c r="L269">
        <v>5.1987935002051344E-4</v>
      </c>
      <c r="M269">
        <v>1.1269418161763411E-4</v>
      </c>
      <c r="N269">
        <v>-1.8223972022002322E-5</v>
      </c>
      <c r="O269">
        <v>9.2556626022366473E-5</v>
      </c>
      <c r="P269">
        <v>-1.5213941450901158E-3</v>
      </c>
      <c r="Q269">
        <v>1.3366513965840099E-4</v>
      </c>
      <c r="R269">
        <v>1.2295366203085578E-4</v>
      </c>
      <c r="S269">
        <v>1.2266991194542776E-4</v>
      </c>
      <c r="T269">
        <v>1.7849259315960708E-4</v>
      </c>
    </row>
    <row r="270" spans="1:20">
      <c r="A270" s="788">
        <v>44222</v>
      </c>
      <c r="B270">
        <v>1.0870040587085406E-4</v>
      </c>
      <c r="C270">
        <v>-3.8600349716350069E-3</v>
      </c>
      <c r="D270">
        <v>3.9403882607880192E-4</v>
      </c>
      <c r="E270">
        <v>5.5571495559698647E-3</v>
      </c>
      <c r="F270">
        <v>-1.1655507519601982E-2</v>
      </c>
      <c r="G270">
        <v>-3.9554006338516912E-3</v>
      </c>
      <c r="H270">
        <v>1.4338443436301418E-4</v>
      </c>
      <c r="I270">
        <v>-1.9991606361017267E-3</v>
      </c>
      <c r="J270">
        <v>5.6404027798606649E-4</v>
      </c>
      <c r="K270">
        <v>1.3622452932218199E-3</v>
      </c>
      <c r="L270">
        <v>2.5166654452757342E-4</v>
      </c>
      <c r="M270">
        <v>2.5353333690780744E-4</v>
      </c>
      <c r="N270">
        <v>-3.0929567627689947E-3</v>
      </c>
      <c r="O270">
        <v>7.3057868219406075E-4</v>
      </c>
      <c r="P270">
        <v>-9.963783195104492E-3</v>
      </c>
      <c r="Q270">
        <v>2.2615745638354667E-4</v>
      </c>
      <c r="R270">
        <v>2.3233464333327625E-4</v>
      </c>
      <c r="S270">
        <v>2.8923108340461745E-4</v>
      </c>
      <c r="T270">
        <v>1.7750396171511973E-4</v>
      </c>
    </row>
    <row r="271" spans="1:20">
      <c r="A271" s="788">
        <v>44223</v>
      </c>
      <c r="B271">
        <v>2.4411134826829439E-4</v>
      </c>
      <c r="C271">
        <v>-3.8053553523837991E-3</v>
      </c>
      <c r="D271">
        <v>1.4641512010094004E-4</v>
      </c>
      <c r="E271">
        <v>-2.7879695686134132E-2</v>
      </c>
      <c r="F271">
        <v>-2.1827970337934488E-2</v>
      </c>
      <c r="G271">
        <v>2.9616417079081359E-4</v>
      </c>
      <c r="H271">
        <v>1.7982067198762941E-4</v>
      </c>
      <c r="I271">
        <v>-8.6019611130211393E-3</v>
      </c>
      <c r="J271">
        <v>-2.9324346242675103E-3</v>
      </c>
      <c r="K271">
        <v>-8.9197989439453451E-3</v>
      </c>
      <c r="L271">
        <v>5.0942089310890282E-5</v>
      </c>
      <c r="M271">
        <v>1.2264632615210935E-4</v>
      </c>
      <c r="N271">
        <v>-2.6825075870986481E-3</v>
      </c>
      <c r="O271">
        <v>1.4784747679892352E-3</v>
      </c>
      <c r="P271">
        <v>-9.1029656181808027E-3</v>
      </c>
      <c r="Q271">
        <v>5.0907712610159805E-4</v>
      </c>
      <c r="R271">
        <v>6.2876141778600569E-4</v>
      </c>
      <c r="S271">
        <v>-2.7224180119156394E-4</v>
      </c>
      <c r="T271">
        <v>1.7598265959928305E-4</v>
      </c>
    </row>
    <row r="272" spans="1:20">
      <c r="A272" s="788">
        <v>44224</v>
      </c>
      <c r="B272">
        <v>1.6254487964673103E-4</v>
      </c>
      <c r="C272">
        <v>-5.1274748421070715E-4</v>
      </c>
      <c r="D272">
        <v>1.198991230748625E-4</v>
      </c>
      <c r="E272">
        <v>1.000401615516866E-2</v>
      </c>
      <c r="F272">
        <v>3.1683140982467828E-2</v>
      </c>
      <c r="G272">
        <v>1.7248490629329094E-3</v>
      </c>
      <c r="H272">
        <v>7.6348474138843159E-5</v>
      </c>
      <c r="I272">
        <v>4.562708001591087E-3</v>
      </c>
      <c r="J272">
        <v>2.5037683139073064E-3</v>
      </c>
      <c r="K272">
        <v>4.8795217845836181E-3</v>
      </c>
      <c r="L272">
        <v>7.0767467667720574E-4</v>
      </c>
      <c r="M272">
        <v>1.8258435896978398E-4</v>
      </c>
      <c r="N272">
        <v>2.0114038094731779E-3</v>
      </c>
      <c r="O272">
        <v>-4.848291254551107E-4</v>
      </c>
      <c r="P272">
        <v>1.2686975599850436E-2</v>
      </c>
      <c r="Q272">
        <v>2.7983547989940405E-6</v>
      </c>
      <c r="R272">
        <v>2.0795201998935475E-4</v>
      </c>
      <c r="S272">
        <v>4.8128351520637658E-4</v>
      </c>
      <c r="T272">
        <v>1.5775678956186923E-4</v>
      </c>
    </row>
    <row r="273" spans="1:20">
      <c r="A273" s="788">
        <v>44225</v>
      </c>
      <c r="B273">
        <v>-4.4704298097664186E-5</v>
      </c>
      <c r="C273">
        <v>-3.4031452839633491E-4</v>
      </c>
      <c r="D273">
        <v>2.0160394119983494E-4</v>
      </c>
      <c r="E273">
        <v>-1.8150806619972593E-2</v>
      </c>
      <c r="F273">
        <v>-2.8672402864664104E-2</v>
      </c>
      <c r="G273">
        <v>3.3027927207252006E-3</v>
      </c>
      <c r="H273">
        <v>-2.9995271681326763E-4</v>
      </c>
      <c r="I273">
        <v>-6.4118438516026499E-3</v>
      </c>
      <c r="J273">
        <v>-2.0132496152404089E-3</v>
      </c>
      <c r="K273">
        <v>-1.3761964355295753E-2</v>
      </c>
      <c r="L273">
        <v>2.1202970769085283E-4</v>
      </c>
      <c r="M273">
        <v>2.5793279579167105E-4</v>
      </c>
      <c r="N273">
        <v>2.0218247475087825E-3</v>
      </c>
      <c r="O273">
        <v>1.0236413608177841E-4</v>
      </c>
      <c r="P273">
        <v>-1.0802479848933344E-2</v>
      </c>
      <c r="Q273">
        <v>2.0234943421781892E-4</v>
      </c>
      <c r="R273">
        <v>1.9572400612499763E-4</v>
      </c>
      <c r="S273">
        <v>3.3608843501897745E-4</v>
      </c>
      <c r="T273">
        <v>1.5264231753908675E-4</v>
      </c>
    </row>
    <row r="274" spans="1:20">
      <c r="A274" s="788">
        <v>44228</v>
      </c>
      <c r="B274">
        <v>1.6606968867716176E-4</v>
      </c>
      <c r="C274">
        <v>8.6014418738040721E-3</v>
      </c>
      <c r="D274">
        <v>1.970741447701041E-4</v>
      </c>
      <c r="E274">
        <v>1.4478528047948247E-2</v>
      </c>
      <c r="F274">
        <v>3.4136862009066293E-2</v>
      </c>
      <c r="G274">
        <v>6.4876060913350297E-3</v>
      </c>
      <c r="H274">
        <v>3.9414478218979809E-6</v>
      </c>
      <c r="I274">
        <v>6.4371409652896894E-3</v>
      </c>
      <c r="J274">
        <v>3.0615159434979056E-3</v>
      </c>
      <c r="K274">
        <v>1.2766357521999172E-2</v>
      </c>
      <c r="L274">
        <v>5.6382228047247018E-4</v>
      </c>
      <c r="M274">
        <v>1.8704385361201226E-4</v>
      </c>
      <c r="N274">
        <v>1.7295346853976046E-3</v>
      </c>
      <c r="O274">
        <v>-2.7937515048925832E-4</v>
      </c>
      <c r="P274">
        <v>1.8242316023217686E-2</v>
      </c>
      <c r="Q274">
        <v>2.316369584147715E-4</v>
      </c>
      <c r="R274">
        <v>1.99522680357056E-4</v>
      </c>
      <c r="S274">
        <v>1.1292675492646786E-4</v>
      </c>
      <c r="T274">
        <v>2.0315240471213691E-4</v>
      </c>
    </row>
    <row r="275" spans="1:20">
      <c r="A275" s="788">
        <v>44229</v>
      </c>
      <c r="B275">
        <v>2.846830168765635E-4</v>
      </c>
      <c r="C275">
        <v>4.3047609876576409E-3</v>
      </c>
      <c r="D275">
        <v>2.3653214256369459E-4</v>
      </c>
      <c r="E275">
        <v>1.3740962504490861E-2</v>
      </c>
      <c r="F275">
        <v>8.2292900937581681E-3</v>
      </c>
      <c r="G275">
        <v>3.0403909439959964E-3</v>
      </c>
      <c r="H275">
        <v>2.6062720997321875E-4</v>
      </c>
      <c r="I275">
        <v>3.6655996256798051E-3</v>
      </c>
      <c r="J275">
        <v>2.0964081534859957E-3</v>
      </c>
      <c r="K275">
        <v>8.9338897282973395E-3</v>
      </c>
      <c r="L275">
        <v>7.8786135077058006E-5</v>
      </c>
      <c r="M275">
        <v>2.3693842868954818E-4</v>
      </c>
      <c r="N275">
        <v>3.1052534890019245E-3</v>
      </c>
      <c r="O275">
        <v>-1.1375806866398275E-4</v>
      </c>
      <c r="P275">
        <v>5.2665839762280342E-3</v>
      </c>
      <c r="Q275">
        <v>1.8181363976532694E-4</v>
      </c>
      <c r="R275">
        <v>2.4139346463392108E-4</v>
      </c>
      <c r="S275">
        <v>3.1334779117409006E-4</v>
      </c>
      <c r="T275">
        <v>1.4774227160541109E-4</v>
      </c>
    </row>
    <row r="276" spans="1:20">
      <c r="A276" s="788">
        <v>44230</v>
      </c>
      <c r="B276">
        <v>2.5454015165182753E-4</v>
      </c>
      <c r="C276">
        <v>4.2545725984757254E-3</v>
      </c>
      <c r="D276">
        <v>1.960912771241663E-4</v>
      </c>
      <c r="E276">
        <v>8.7687861141949597E-4</v>
      </c>
      <c r="F276">
        <v>1.0557340417833183E-2</v>
      </c>
      <c r="G276">
        <v>3.2418442682669024E-4</v>
      </c>
      <c r="H276">
        <v>2.443051292255749E-4</v>
      </c>
      <c r="I276">
        <v>1.2791838693209101E-3</v>
      </c>
      <c r="J276">
        <v>1.7253154678051885E-3</v>
      </c>
      <c r="K276">
        <v>4.7225401859427585E-3</v>
      </c>
      <c r="L276">
        <v>2.9936372758210261E-4</v>
      </c>
      <c r="M276">
        <v>1.9331774085085129E-4</v>
      </c>
      <c r="N276">
        <v>-8.8414940128445085E-4</v>
      </c>
      <c r="O276">
        <v>-1.9825997496669689E-4</v>
      </c>
      <c r="P276">
        <v>1.0627636488636183E-2</v>
      </c>
      <c r="Q276">
        <v>2.0251418467220894E-4</v>
      </c>
      <c r="R276">
        <v>2.4536225546101242E-4</v>
      </c>
      <c r="S276">
        <v>1.4517625213250618E-4</v>
      </c>
      <c r="T276">
        <v>1.4841996208025954E-4</v>
      </c>
    </row>
    <row r="277" spans="1:20">
      <c r="A277" s="788">
        <v>44231</v>
      </c>
      <c r="B277">
        <v>2.1039313710491392E-4</v>
      </c>
      <c r="C277">
        <v>3.6318399932289136E-3</v>
      </c>
      <c r="D277">
        <v>2.566183533267985E-4</v>
      </c>
      <c r="E277">
        <v>7.9166389455975761E-3</v>
      </c>
      <c r="F277">
        <v>9.9088898051140628E-3</v>
      </c>
      <c r="G277">
        <v>5.5254685643157941E-3</v>
      </c>
      <c r="H277">
        <v>5.5496901628182549E-4</v>
      </c>
      <c r="I277">
        <v>2.5670230935552762E-3</v>
      </c>
      <c r="J277">
        <v>8.3180456196596531E-4</v>
      </c>
      <c r="K277">
        <v>1.3177743564485311E-4</v>
      </c>
      <c r="L277">
        <v>2.4549130089179805E-4</v>
      </c>
      <c r="M277">
        <v>1.6061327046745788E-4</v>
      </c>
      <c r="N277">
        <v>-4.3739042706492093E-5</v>
      </c>
      <c r="O277">
        <v>-5.6896785872617706E-5</v>
      </c>
      <c r="P277">
        <v>9.3972999118394629E-3</v>
      </c>
      <c r="Q277">
        <v>5.1206431628081361E-4</v>
      </c>
      <c r="R277">
        <v>1.5030622977141306E-4</v>
      </c>
      <c r="S277">
        <v>2.0863317153865246E-3</v>
      </c>
      <c r="T277">
        <v>1.4792280129216628E-4</v>
      </c>
    </row>
    <row r="278" spans="1:20">
      <c r="A278" s="788">
        <v>44232</v>
      </c>
      <c r="B278">
        <v>8.3654598264759628E-5</v>
      </c>
      <c r="C278">
        <v>6.1705329001453535E-3</v>
      </c>
      <c r="D278">
        <v>3.7765248167476173E-4</v>
      </c>
      <c r="E278">
        <v>5.9216843462635005E-3</v>
      </c>
      <c r="F278">
        <v>1.3309181894149091E-2</v>
      </c>
      <c r="G278">
        <v>7.1755163397748678E-3</v>
      </c>
      <c r="H278">
        <v>6.5407695665697929E-4</v>
      </c>
      <c r="I278">
        <v>2.5043821023329471E-3</v>
      </c>
      <c r="J278">
        <v>1.5398150791334775E-3</v>
      </c>
      <c r="K278">
        <v>4.0563115448160048E-3</v>
      </c>
      <c r="L278">
        <v>2.5342714108389508E-4</v>
      </c>
      <c r="M278">
        <v>2.567585100021752E-4</v>
      </c>
      <c r="N278">
        <v>1.277600797162215E-3</v>
      </c>
      <c r="O278">
        <v>4.0585573997176105E-4</v>
      </c>
      <c r="P278">
        <v>1.5172536755197141E-2</v>
      </c>
      <c r="Q278">
        <v>1.5813735207159674E-4</v>
      </c>
      <c r="R278">
        <v>3.1082260741355228E-4</v>
      </c>
      <c r="S278">
        <v>1.3667599487723336E-3</v>
      </c>
      <c r="T278">
        <v>1.2564792569014216E-4</v>
      </c>
    </row>
    <row r="279" spans="1:20">
      <c r="A279" s="788">
        <v>44235</v>
      </c>
      <c r="B279">
        <v>4.5760968412178471E-4</v>
      </c>
      <c r="C279">
        <v>2.2278191976674577E-3</v>
      </c>
      <c r="D279">
        <v>2.986004783884777E-4</v>
      </c>
      <c r="E279">
        <v>5.6221348334213328E-3</v>
      </c>
      <c r="F279">
        <v>-1.1024759183755339E-3</v>
      </c>
      <c r="G279">
        <v>5.3355504378904683E-5</v>
      </c>
      <c r="H279">
        <v>1.2984457997244903E-4</v>
      </c>
      <c r="I279">
        <v>1.6710665392936086E-3</v>
      </c>
      <c r="J279">
        <v>2.9341682817007886E-3</v>
      </c>
      <c r="K279">
        <v>7.4009108320627348E-4</v>
      </c>
      <c r="L279">
        <v>5.7230982974765254E-4</v>
      </c>
      <c r="M279">
        <v>2.0952647017735693E-4</v>
      </c>
      <c r="N279">
        <v>3.5215874439264994E-3</v>
      </c>
      <c r="O279">
        <v>-8.3329378365826212E-4</v>
      </c>
      <c r="P279">
        <v>8.5027731777560511E-3</v>
      </c>
      <c r="Q279">
        <v>1.6476058263958926E-4</v>
      </c>
      <c r="R279">
        <v>2.6799281430478494E-4</v>
      </c>
      <c r="S279">
        <v>4.8320818558256207E-4</v>
      </c>
      <c r="T279">
        <v>2.0555374580477626E-4</v>
      </c>
    </row>
    <row r="280" spans="1:20">
      <c r="A280" s="788">
        <v>44236</v>
      </c>
      <c r="B280">
        <v>-8.9736836434317624E-5</v>
      </c>
      <c r="C280">
        <v>-2.0876172951710403E-3</v>
      </c>
      <c r="D280">
        <v>1.9093968771044523E-4</v>
      </c>
      <c r="E280">
        <v>2.3754867364988996E-4</v>
      </c>
      <c r="F280">
        <v>-3.4309534458136781E-3</v>
      </c>
      <c r="G280">
        <v>-6.040598082032167E-4</v>
      </c>
      <c r="H280">
        <v>1.0278028034904629E-4</v>
      </c>
      <c r="I280">
        <v>4.0212398164785057E-4</v>
      </c>
      <c r="J280">
        <v>8.6649208431799352E-4</v>
      </c>
      <c r="K280">
        <v>9.318586549467156E-5</v>
      </c>
      <c r="L280">
        <v>2.4571767251413412E-4</v>
      </c>
      <c r="M280">
        <v>1.7774279348192756E-4</v>
      </c>
      <c r="N280">
        <v>4.7367750870197511E-4</v>
      </c>
      <c r="O280">
        <v>7.5410798012542912E-4</v>
      </c>
      <c r="P280">
        <v>-2.6259756391374678E-3</v>
      </c>
      <c r="Q280">
        <v>9.151857836764421E-5</v>
      </c>
      <c r="R280">
        <v>1.3860625898742818E-4</v>
      </c>
      <c r="S280">
        <v>2.8218995000073299E-4</v>
      </c>
      <c r="T280">
        <v>1.4322896912499772E-4</v>
      </c>
    </row>
    <row r="281" spans="1:20">
      <c r="A281" s="788">
        <v>44237</v>
      </c>
      <c r="B281">
        <v>5.7328214895679963E-5</v>
      </c>
      <c r="C281">
        <v>-2.4156532789039176E-3</v>
      </c>
      <c r="D281">
        <v>3.5805560123969293E-4</v>
      </c>
      <c r="E281">
        <v>-7.1516444261998657E-4</v>
      </c>
      <c r="F281">
        <v>-2.2490601541563571E-2</v>
      </c>
      <c r="G281">
        <v>-1.1865730429335697E-3</v>
      </c>
      <c r="H281">
        <v>2.1635730031333011E-4</v>
      </c>
      <c r="I281">
        <v>3.7659305061810144E-4</v>
      </c>
      <c r="J281">
        <v>-1.9155793283336386E-3</v>
      </c>
      <c r="K281">
        <v>-7.9493926759988121E-4</v>
      </c>
      <c r="L281">
        <v>-9.7806493770669078E-7</v>
      </c>
      <c r="M281">
        <v>2.5749991159762509E-4</v>
      </c>
      <c r="N281">
        <v>2.5194006000206493E-4</v>
      </c>
      <c r="O281">
        <v>3.7140808610325315E-4</v>
      </c>
      <c r="P281">
        <v>-8.4840746193669547E-3</v>
      </c>
      <c r="Q281">
        <v>2.3108734542964804E-4</v>
      </c>
      <c r="R281">
        <v>3.4977187728757464E-4</v>
      </c>
      <c r="S281">
        <v>3.4275876506528746E-4</v>
      </c>
      <c r="T281">
        <v>1.4266704461118884E-4</v>
      </c>
    </row>
    <row r="282" spans="1:20">
      <c r="A282" s="788">
        <v>44238</v>
      </c>
      <c r="B282">
        <v>8.5925427386612796E-6</v>
      </c>
      <c r="C282">
        <v>9.5084491965935491E-4</v>
      </c>
      <c r="D282">
        <v>4.331862799558106E-4</v>
      </c>
      <c r="E282">
        <v>2.2140241251609183E-3</v>
      </c>
      <c r="F282">
        <v>5.5461239052361222E-3</v>
      </c>
      <c r="G282">
        <v>7.331552336564684E-6</v>
      </c>
      <c r="H282">
        <v>2.025452863236854E-4</v>
      </c>
      <c r="I282">
        <v>4.3641298283538799E-3</v>
      </c>
      <c r="J282">
        <v>3.1311743669788505E-3</v>
      </c>
      <c r="K282">
        <v>3.4269666476733907E-3</v>
      </c>
      <c r="L282">
        <v>2.1452245280673132E-4</v>
      </c>
      <c r="M282">
        <v>3.9249562861409792E-4</v>
      </c>
      <c r="N282">
        <v>6.3229610722839169E-3</v>
      </c>
      <c r="O282">
        <v>4.9953225362009412E-4</v>
      </c>
      <c r="P282">
        <v>1.0200950966627431E-2</v>
      </c>
      <c r="Q282">
        <v>4.2133120436682603E-4</v>
      </c>
      <c r="R282">
        <v>3.9110584147428185E-4</v>
      </c>
      <c r="S282">
        <v>4.8381573946643108E-4</v>
      </c>
      <c r="T282">
        <v>1.3882573661927466E-4</v>
      </c>
    </row>
    <row r="283" spans="1:20">
      <c r="A283" s="788">
        <v>44239</v>
      </c>
      <c r="B283">
        <v>3.5238761508527006E-4</v>
      </c>
      <c r="C283">
        <v>6.3146697941340868E-3</v>
      </c>
      <c r="D283">
        <v>3.7120572006066332E-4</v>
      </c>
      <c r="E283">
        <v>5.514171753202568E-3</v>
      </c>
      <c r="F283">
        <v>-1.0782027278353201E-3</v>
      </c>
      <c r="G283">
        <v>9.1148108049443621E-5</v>
      </c>
      <c r="H283">
        <v>-2.8507882675388174E-5</v>
      </c>
      <c r="I283">
        <v>2.0665353690081378E-3</v>
      </c>
      <c r="J283">
        <v>1.6449250428574036E-3</v>
      </c>
      <c r="K283">
        <v>2.5400374862025732E-3</v>
      </c>
      <c r="L283">
        <v>2.2645518029063005E-4</v>
      </c>
      <c r="M283">
        <v>2.990132562543657E-4</v>
      </c>
      <c r="N283">
        <v>-1.0134223479594251E-3</v>
      </c>
      <c r="O283">
        <v>-1.1608628956627509E-4</v>
      </c>
      <c r="P283">
        <v>3.6994720510485912E-4</v>
      </c>
      <c r="Q283">
        <v>2.4325841128303161E-4</v>
      </c>
      <c r="R283">
        <v>3.018520354627352E-4</v>
      </c>
      <c r="S283">
        <v>5.8403385210681336E-4</v>
      </c>
      <c r="T283">
        <v>1.5067468023222119E-4</v>
      </c>
    </row>
    <row r="284" spans="1:20">
      <c r="A284" s="788">
        <v>44244</v>
      </c>
      <c r="B284">
        <v>2.0957412802768971E-4</v>
      </c>
      <c r="C284">
        <v>1.3453810628510476E-2</v>
      </c>
      <c r="D284">
        <v>3.0750747954888524E-4</v>
      </c>
      <c r="E284">
        <v>-1.7321384594668476E-3</v>
      </c>
      <c r="F284">
        <v>8.2459465232713747E-3</v>
      </c>
      <c r="G284">
        <v>4.7236963038004287E-3</v>
      </c>
      <c r="H284">
        <v>5.1856333870259341E-4</v>
      </c>
      <c r="I284">
        <v>1.7302268388985631E-4</v>
      </c>
      <c r="J284">
        <v>-7.7918959928202636E-4</v>
      </c>
      <c r="K284">
        <v>5.2371366469272651E-3</v>
      </c>
      <c r="L284">
        <v>9.3461880351686233E-4</v>
      </c>
      <c r="M284">
        <v>4.3479836226101298E-5</v>
      </c>
      <c r="N284">
        <v>-2.4282866902329836E-3</v>
      </c>
      <c r="O284">
        <v>1.8905812805991573E-4</v>
      </c>
      <c r="P284">
        <v>1.1424936530856744E-2</v>
      </c>
      <c r="Q284">
        <v>3.1306971253108884E-4</v>
      </c>
      <c r="R284">
        <v>6.3911323230581019E-5</v>
      </c>
      <c r="S284">
        <v>3.9179030672809034E-4</v>
      </c>
      <c r="T284">
        <v>2.6276415190618074E-4</v>
      </c>
    </row>
    <row r="285" spans="1:20">
      <c r="A285" s="788">
        <v>44245</v>
      </c>
      <c r="B285">
        <v>1.9463946428199819E-4</v>
      </c>
      <c r="C285">
        <v>1.6429276775249413E-3</v>
      </c>
      <c r="D285">
        <v>3.2799663859384154E-4</v>
      </c>
      <c r="E285">
        <v>-4.6736354365057853E-3</v>
      </c>
      <c r="F285">
        <v>-7.9782525624344514E-3</v>
      </c>
      <c r="G285">
        <v>3.101955406164647E-3</v>
      </c>
      <c r="H285">
        <v>1.409957740570178E-4</v>
      </c>
      <c r="I285">
        <v>-2.0389631183931334E-3</v>
      </c>
      <c r="J285">
        <v>-1.5778286831117372E-3</v>
      </c>
      <c r="K285">
        <v>-3.0662243691171875E-3</v>
      </c>
      <c r="L285">
        <v>1.2382391495355805E-3</v>
      </c>
      <c r="M285">
        <v>2.6086767487187856E-4</v>
      </c>
      <c r="N285">
        <v>3.0333929706471974E-3</v>
      </c>
      <c r="O285">
        <v>1.3690848055620819E-3</v>
      </c>
      <c r="P285">
        <v>-2.8324991504889985E-3</v>
      </c>
      <c r="Q285">
        <v>2.7035061877578315E-4</v>
      </c>
      <c r="R285">
        <v>3.2489368724686329E-4</v>
      </c>
      <c r="S285">
        <v>3.8701420423592481E-4</v>
      </c>
      <c r="T285">
        <v>1.5016810839774131E-4</v>
      </c>
    </row>
    <row r="286" spans="1:20">
      <c r="A286" s="788">
        <v>44246</v>
      </c>
      <c r="B286">
        <v>1.7971373326375328E-4</v>
      </c>
      <c r="C286">
        <v>7.0597602619693056E-3</v>
      </c>
      <c r="D286">
        <v>2.5900107000098593E-4</v>
      </c>
      <c r="E286">
        <v>-1.037574658856677E-3</v>
      </c>
      <c r="F286">
        <v>1.4700644992676315E-2</v>
      </c>
      <c r="G286">
        <v>3.6228170749725841E-3</v>
      </c>
      <c r="H286">
        <v>9.6374463419723888E-4</v>
      </c>
      <c r="I286">
        <v>-2.0711785297550245E-3</v>
      </c>
      <c r="J286">
        <v>9.3028578004195062E-4</v>
      </c>
      <c r="K286">
        <v>1.1612552780808638E-3</v>
      </c>
      <c r="L286">
        <v>1.242154429061948E-4</v>
      </c>
      <c r="M286">
        <v>2.0556082789391361E-4</v>
      </c>
      <c r="N286">
        <v>3.2252056018158282E-3</v>
      </c>
      <c r="O286">
        <v>3.5092047781004609E-4</v>
      </c>
      <c r="P286">
        <v>1.0614912412037603E-2</v>
      </c>
      <c r="Q286">
        <v>4.1253395301610318E-4</v>
      </c>
      <c r="R286">
        <v>2.6654435146888922E-4</v>
      </c>
      <c r="S286">
        <v>6.4845438290106472E-4</v>
      </c>
      <c r="T286">
        <v>1.5059301928066482E-4</v>
      </c>
    </row>
    <row r="287" spans="1:20">
      <c r="A287" s="788">
        <v>44249</v>
      </c>
      <c r="B287">
        <v>1.7167481167046361E-4</v>
      </c>
      <c r="C287">
        <v>-1.1476941747323721E-3</v>
      </c>
      <c r="D287">
        <v>3.3495953429429903E-4</v>
      </c>
      <c r="E287">
        <v>-8.1830844136638881E-3</v>
      </c>
      <c r="F287">
        <v>-2.5175860436481012E-2</v>
      </c>
      <c r="G287">
        <v>3.2255180736324718E-3</v>
      </c>
      <c r="H287">
        <v>4.7061225230904391E-4</v>
      </c>
      <c r="I287">
        <v>-6.8414294933630826E-3</v>
      </c>
      <c r="J287">
        <v>-2.7710669063742976E-3</v>
      </c>
      <c r="K287">
        <v>-1.358076332000302E-2</v>
      </c>
      <c r="L287">
        <v>5.6662192865064576E-4</v>
      </c>
      <c r="M287">
        <v>2.5350309590654874E-4</v>
      </c>
      <c r="N287">
        <v>9.3222013637337398E-3</v>
      </c>
      <c r="O287">
        <v>3.7637247613298008E-4</v>
      </c>
      <c r="P287">
        <v>-1.7986274457225115E-2</v>
      </c>
      <c r="Q287">
        <v>1.8921241198799343E-4</v>
      </c>
      <c r="R287">
        <v>3.8694565636543388E-4</v>
      </c>
      <c r="S287">
        <v>-5.7085303527293352E-4</v>
      </c>
      <c r="T287">
        <v>2.0331291466524348E-4</v>
      </c>
    </row>
    <row r="288" spans="1:20">
      <c r="A288" s="788">
        <v>44250</v>
      </c>
      <c r="B288">
        <v>2.4964844959218802E-4</v>
      </c>
      <c r="C288">
        <v>4.3341016531339704E-4</v>
      </c>
      <c r="D288">
        <v>2.9863557518639006E-4</v>
      </c>
      <c r="E288">
        <v>2.0530378799044069E-3</v>
      </c>
      <c r="F288">
        <v>1.8867872443797395E-3</v>
      </c>
      <c r="G288">
        <v>-4.0467371855691381E-3</v>
      </c>
      <c r="H288">
        <v>5.331750648689404E-4</v>
      </c>
      <c r="I288">
        <v>2.0065681853944639E-3</v>
      </c>
      <c r="J288">
        <v>2.5971752804276882E-4</v>
      </c>
      <c r="K288">
        <v>8.2713503469773464E-3</v>
      </c>
      <c r="L288">
        <v>2.4241031894578491E-4</v>
      </c>
      <c r="M288">
        <v>2.2900010228066314E-4</v>
      </c>
      <c r="N288">
        <v>-1.2033676067357835E-3</v>
      </c>
      <c r="O288">
        <v>4.0077373222420221E-3</v>
      </c>
      <c r="P288">
        <v>7.3911990382728998E-3</v>
      </c>
      <c r="Q288">
        <v>1.105452794902817E-5</v>
      </c>
      <c r="R288">
        <v>2.4410105057115494E-4</v>
      </c>
      <c r="S288">
        <v>1.017209927731022E-3</v>
      </c>
      <c r="T288">
        <v>1.7855847965697613E-4</v>
      </c>
    </row>
    <row r="289" spans="1:20">
      <c r="A289" s="788">
        <v>44251</v>
      </c>
      <c r="B289">
        <v>7.7832372282760076E-6</v>
      </c>
      <c r="C289">
        <v>2.1648492293826482E-3</v>
      </c>
      <c r="D289">
        <v>4.7284747138331973E-4</v>
      </c>
      <c r="E289">
        <v>1.1047211178700556E-2</v>
      </c>
      <c r="F289">
        <v>6.9738108653687458E-3</v>
      </c>
      <c r="G289">
        <v>4.4764914013171175E-3</v>
      </c>
      <c r="H289">
        <v>8.8586378091748408E-4</v>
      </c>
      <c r="I289">
        <v>2.4742365878582806E-3</v>
      </c>
      <c r="J289">
        <v>2.1877624677573149E-3</v>
      </c>
      <c r="K289">
        <v>6.7619238305252072E-3</v>
      </c>
      <c r="L289">
        <v>2.0344862061416613E-4</v>
      </c>
      <c r="M289">
        <v>1.2307068601047355E-4</v>
      </c>
      <c r="N289">
        <v>2.9891383998281729E-3</v>
      </c>
      <c r="O289">
        <v>3.6815486356567284E-4</v>
      </c>
      <c r="P289">
        <v>1.1026982618003833E-2</v>
      </c>
      <c r="Q289">
        <v>2.192617348764081E-4</v>
      </c>
      <c r="R289">
        <v>2.2808418647524142E-4</v>
      </c>
      <c r="S289">
        <v>2.2834790802317428E-4</v>
      </c>
      <c r="T289">
        <v>1.2757707410804286E-4</v>
      </c>
    </row>
    <row r="290" spans="1:20">
      <c r="A290" s="788">
        <v>44252</v>
      </c>
      <c r="B290">
        <v>1.3279529489107489E-4</v>
      </c>
      <c r="C290">
        <v>1.4137810273375795E-3</v>
      </c>
      <c r="D290">
        <v>1.7913253395263062E-4</v>
      </c>
      <c r="E290">
        <v>-2.4384482540096397E-2</v>
      </c>
      <c r="F290">
        <v>-2.7664529565405771E-2</v>
      </c>
      <c r="G290">
        <v>-3.4356299994864337E-4</v>
      </c>
      <c r="H290">
        <v>4.1633523116879623E-4</v>
      </c>
      <c r="I290">
        <v>-1.4975011594011822E-2</v>
      </c>
      <c r="J290">
        <v>-3.3864962854903702E-3</v>
      </c>
      <c r="K290">
        <v>-1.2931449435920173E-2</v>
      </c>
      <c r="L290">
        <v>1.6321299311838899E-5</v>
      </c>
      <c r="M290">
        <v>1.2667482211248249E-4</v>
      </c>
      <c r="N290">
        <v>-2.4857552756322177E-3</v>
      </c>
      <c r="O290">
        <v>-4.9834414421101592E-4</v>
      </c>
      <c r="P290">
        <v>-2.9543631782979807E-2</v>
      </c>
      <c r="Q290">
        <v>3.1281915602643373E-4</v>
      </c>
      <c r="R290">
        <v>2.2545284257269316E-5</v>
      </c>
      <c r="S290">
        <v>5.680218996571007E-4</v>
      </c>
      <c r="T290">
        <v>1.5403124733648355E-4</v>
      </c>
    </row>
    <row r="291" spans="1:20">
      <c r="A291" s="788">
        <v>44253</v>
      </c>
      <c r="B291">
        <v>2.7597734747342173E-4</v>
      </c>
      <c r="C291">
        <v>-4.0702870334099472E-3</v>
      </c>
      <c r="D291">
        <v>6.1814220575828749E-4</v>
      </c>
      <c r="E291">
        <v>-1.8826000626869233E-3</v>
      </c>
      <c r="F291">
        <v>-1.4940181385476148E-2</v>
      </c>
      <c r="G291">
        <v>-4.264501673680865E-4</v>
      </c>
      <c r="H291">
        <v>9.6157894788384546E-4</v>
      </c>
      <c r="I291">
        <v>-9.19368346864613E-3</v>
      </c>
      <c r="J291">
        <v>-6.24698799134904E-3</v>
      </c>
      <c r="K291">
        <v>-7.8900976740390316E-3</v>
      </c>
      <c r="L291">
        <v>1.4347893129240674E-4</v>
      </c>
      <c r="M291">
        <v>4.2249749396550129E-4</v>
      </c>
      <c r="N291">
        <v>-3.1335666997037714E-3</v>
      </c>
      <c r="O291">
        <v>2.1475413707316982E-4</v>
      </c>
      <c r="P291">
        <v>-1.0086368898038711E-2</v>
      </c>
      <c r="Q291">
        <v>5.3667015479841318E-4</v>
      </c>
      <c r="R291">
        <v>2.3098842507263129E-4</v>
      </c>
      <c r="S291">
        <v>-4.3490649563882045E-5</v>
      </c>
      <c r="T291">
        <v>1.5407573903702954E-4</v>
      </c>
    </row>
    <row r="292" spans="1:20">
      <c r="A292" s="788">
        <v>44256</v>
      </c>
      <c r="B292">
        <v>6.8859838407830942E-4</v>
      </c>
      <c r="C292">
        <v>-1.7175138520555411E-3</v>
      </c>
      <c r="D292">
        <v>3.7672668255983588E-4</v>
      </c>
      <c r="E292">
        <v>1.9302693748296518E-2</v>
      </c>
      <c r="F292">
        <v>9.951003037925954E-3</v>
      </c>
      <c r="G292">
        <v>3.2658930506515027E-3</v>
      </c>
      <c r="H292">
        <v>3.2527276444671571E-4</v>
      </c>
      <c r="I292">
        <v>7.8188105269296759E-3</v>
      </c>
      <c r="J292">
        <v>4.8270836618935498E-3</v>
      </c>
      <c r="K292">
        <v>8.5101704707462034E-3</v>
      </c>
      <c r="L292">
        <v>4.3833142109650503E-4</v>
      </c>
      <c r="M292">
        <v>1.5735228554203395E-4</v>
      </c>
      <c r="N292">
        <v>3.7328870140669324E-3</v>
      </c>
      <c r="O292">
        <v>-1.8961709383302772E-4</v>
      </c>
      <c r="P292">
        <v>1.4234806855792259E-2</v>
      </c>
      <c r="Q292">
        <v>1.488350441047892E-5</v>
      </c>
      <c r="R292">
        <v>1.6627707912020284E-4</v>
      </c>
      <c r="S292">
        <v>4.789683929544708E-4</v>
      </c>
      <c r="T292">
        <v>2.3109440545354687E-4</v>
      </c>
    </row>
    <row r="293" spans="1:20">
      <c r="A293" s="788">
        <v>44257</v>
      </c>
      <c r="B293">
        <v>4.0875938477302753E-4</v>
      </c>
      <c r="C293">
        <v>-1.8463509977055814E-3</v>
      </c>
      <c r="D293">
        <v>2.0881717119669574E-4</v>
      </c>
      <c r="E293">
        <v>-5.3297360596864518E-3</v>
      </c>
      <c r="F293">
        <v>-9.2898666708163269E-4</v>
      </c>
      <c r="G293">
        <v>-3.6927800461872273E-3</v>
      </c>
      <c r="H293">
        <v>3.7797607259859589E-4</v>
      </c>
      <c r="I293">
        <v>-3.1979027441122465E-3</v>
      </c>
      <c r="J293">
        <v>-9.4949860386384088E-6</v>
      </c>
      <c r="K293">
        <v>1.5856728571339573E-3</v>
      </c>
      <c r="L293">
        <v>1.8664948193003461E-4</v>
      </c>
      <c r="M293">
        <v>3.2912195867340621E-4</v>
      </c>
      <c r="N293">
        <v>-1.6943154592387044E-3</v>
      </c>
      <c r="O293">
        <v>7.9046800780768756E-4</v>
      </c>
      <c r="P293">
        <v>-3.3691590898466961E-3</v>
      </c>
      <c r="Q293">
        <v>4.9335682267437342E-4</v>
      </c>
      <c r="R293">
        <v>1.1812208609884856E-4</v>
      </c>
      <c r="S293">
        <v>4.8792474834113975E-4</v>
      </c>
      <c r="T293">
        <v>1.5276723160462247E-4</v>
      </c>
    </row>
    <row r="294" spans="1:20">
      <c r="A294" s="788">
        <v>44258</v>
      </c>
      <c r="B294">
        <v>1.3531412711209612E-4</v>
      </c>
      <c r="C294">
        <v>8.3409917940282519E-3</v>
      </c>
      <c r="D294">
        <v>2.0074382277801561E-4</v>
      </c>
      <c r="E294">
        <v>-1.4406483767788192E-2</v>
      </c>
      <c r="F294">
        <v>-1.2971798512441457E-2</v>
      </c>
      <c r="G294">
        <v>-2.440003153906467E-3</v>
      </c>
      <c r="H294">
        <v>3.4215172376006464E-5</v>
      </c>
      <c r="I294">
        <v>-4.5139565398057968E-3</v>
      </c>
      <c r="J294">
        <v>2.8583425524844053E-3</v>
      </c>
      <c r="K294">
        <v>-3.7186051298979672E-3</v>
      </c>
      <c r="L294">
        <v>2.9306613793611547E-4</v>
      </c>
      <c r="M294">
        <v>1.8168062715084865E-4</v>
      </c>
      <c r="N294">
        <v>-1.7109095462904955E-3</v>
      </c>
      <c r="O294">
        <v>1.1214743649645698E-4</v>
      </c>
      <c r="P294">
        <v>-6.1370641501140577E-3</v>
      </c>
      <c r="Q294">
        <v>6.3074001485863285E-4</v>
      </c>
      <c r="R294">
        <v>2.4958339909497695E-4</v>
      </c>
      <c r="S294">
        <v>5.9165712908271217E-4</v>
      </c>
      <c r="T294">
        <v>1.5349920347174084E-4</v>
      </c>
    </row>
    <row r="295" spans="1:20">
      <c r="A295" s="788">
        <v>44259</v>
      </c>
      <c r="B295">
        <v>3.3062701423269836E-4</v>
      </c>
      <c r="C295">
        <v>8.2012858391737886E-3</v>
      </c>
      <c r="D295">
        <v>5.0086681625782781E-4</v>
      </c>
      <c r="E295">
        <v>-1.3366287375178532E-2</v>
      </c>
      <c r="F295">
        <v>-5.7962557703894468E-4</v>
      </c>
      <c r="G295">
        <v>-3.1884206727164077E-3</v>
      </c>
      <c r="H295">
        <v>1.1197753997418403E-3</v>
      </c>
      <c r="I295">
        <v>-3.4692332873192955E-3</v>
      </c>
      <c r="J295">
        <v>-3.4900553894967601E-3</v>
      </c>
      <c r="K295">
        <v>2.3181138086703079E-4</v>
      </c>
      <c r="L295">
        <v>2.1275948566223946E-4</v>
      </c>
      <c r="M295">
        <v>4.500523253605504E-4</v>
      </c>
      <c r="N295">
        <v>-1.3924848418205293E-3</v>
      </c>
      <c r="O295">
        <v>1.2276546771801122E-3</v>
      </c>
      <c r="P295">
        <v>-1.8836828903964764E-2</v>
      </c>
      <c r="Q295">
        <v>5.4354086517083289E-4</v>
      </c>
      <c r="R295">
        <v>4.6420092578625116E-4</v>
      </c>
      <c r="S295">
        <v>3.6315495456329394E-4</v>
      </c>
      <c r="T295">
        <v>1.5259418614577136E-4</v>
      </c>
    </row>
    <row r="296" spans="1:20">
      <c r="A296" s="788">
        <v>44260</v>
      </c>
      <c r="B296">
        <v>3.9390939927375079E-4</v>
      </c>
      <c r="C296">
        <v>1.105093892272313E-2</v>
      </c>
      <c r="D296">
        <v>1.8901265849868842E-4</v>
      </c>
      <c r="E296">
        <v>1.9647531325621692E-2</v>
      </c>
      <c r="F296">
        <v>1.8603876907887562E-2</v>
      </c>
      <c r="G296">
        <v>-1.9418661189052333E-3</v>
      </c>
      <c r="H296">
        <v>-6.1565141143327118E-4</v>
      </c>
      <c r="I296">
        <v>5.4117030903657604E-3</v>
      </c>
      <c r="J296">
        <v>1.8629607652715929E-3</v>
      </c>
      <c r="K296">
        <v>6.3202180542583086E-3</v>
      </c>
      <c r="L296">
        <v>2.8918754842433003E-4</v>
      </c>
      <c r="M296">
        <v>3.0260985189300982E-4</v>
      </c>
      <c r="N296">
        <v>-2.9779791733774985E-4</v>
      </c>
      <c r="O296">
        <v>9.76003455285257E-4</v>
      </c>
      <c r="P296">
        <v>9.867857093694532E-3</v>
      </c>
      <c r="Q296">
        <v>4.0597230799144235E-4</v>
      </c>
      <c r="R296">
        <v>3.5111388016151324E-4</v>
      </c>
      <c r="S296">
        <v>3.8929465104198258E-5</v>
      </c>
      <c r="T296">
        <v>1.53125307108537E-4</v>
      </c>
    </row>
    <row r="297" spans="1:20">
      <c r="A297" s="788">
        <v>44263</v>
      </c>
      <c r="B297">
        <v>2.7935400754186546E-4</v>
      </c>
      <c r="C297">
        <v>-1.3153727429728868E-3</v>
      </c>
      <c r="D297">
        <v>-2.8079120722557249E-5</v>
      </c>
      <c r="E297">
        <v>-4.8752630475041858E-3</v>
      </c>
      <c r="F297">
        <v>-5.3523729555839616E-2</v>
      </c>
      <c r="G297">
        <v>-1.6628386543011686E-3</v>
      </c>
      <c r="H297">
        <v>-1.5974784267136499E-4</v>
      </c>
      <c r="I297">
        <v>-1.4860998666024194E-3</v>
      </c>
      <c r="J297">
        <v>-5.7784539616345665E-4</v>
      </c>
      <c r="K297">
        <v>-3.4269225889849153E-3</v>
      </c>
      <c r="L297">
        <v>4.7394886476026521E-4</v>
      </c>
      <c r="M297">
        <v>1.9866873884222258E-5</v>
      </c>
      <c r="N297">
        <v>-4.5932463915507871E-3</v>
      </c>
      <c r="O297">
        <v>2.4168581859052019E-4</v>
      </c>
      <c r="P297">
        <v>-2.2210986949993905E-2</v>
      </c>
      <c r="Q297">
        <v>-2.2326602549416208E-5</v>
      </c>
      <c r="R297">
        <v>-1.0586946009449871E-4</v>
      </c>
      <c r="S297">
        <v>-3.3566760777214988E-4</v>
      </c>
      <c r="T297">
        <v>1.9135554380111941E-4</v>
      </c>
    </row>
    <row r="298" spans="1:20">
      <c r="A298" s="788">
        <v>44264</v>
      </c>
      <c r="B298">
        <v>2.7084134282007177E-4</v>
      </c>
      <c r="C298">
        <v>-9.2396435488285578E-3</v>
      </c>
      <c r="D298">
        <v>9.8056825713355167E-4</v>
      </c>
      <c r="E298">
        <v>1.3594398120053919E-2</v>
      </c>
      <c r="F298">
        <v>3.7004156109821107E-3</v>
      </c>
      <c r="G298">
        <v>-3.7146150848510473E-4</v>
      </c>
      <c r="H298">
        <v>1.3592951209513426E-3</v>
      </c>
      <c r="I298">
        <v>2.8075363161890188E-3</v>
      </c>
      <c r="J298">
        <v>-2.9204187709714891E-3</v>
      </c>
      <c r="K298">
        <v>2.8679930253558972E-3</v>
      </c>
      <c r="L298">
        <v>1.8313667749558782E-4</v>
      </c>
      <c r="M298">
        <v>6.5920590070600582E-5</v>
      </c>
      <c r="N298">
        <v>-4.1163905300511949E-5</v>
      </c>
      <c r="O298">
        <v>-1.8708127643141115E-4</v>
      </c>
      <c r="P298">
        <v>-7.1356401331460484E-3</v>
      </c>
      <c r="Q298">
        <v>3.1000173633934924E-3</v>
      </c>
      <c r="R298">
        <v>3.9490628130023353E-5</v>
      </c>
      <c r="S298">
        <v>8.0006254697329027E-4</v>
      </c>
      <c r="T298">
        <v>1.5435460232104958E-4</v>
      </c>
    </row>
    <row r="299" spans="1:20">
      <c r="A299" s="788">
        <v>44265</v>
      </c>
      <c r="B299">
        <v>1.3120209971617669E-4</v>
      </c>
      <c r="C299">
        <v>-3.6048107324324619E-3</v>
      </c>
      <c r="D299">
        <v>1.0285880691784932E-4</v>
      </c>
      <c r="E299">
        <v>1.8549539310442897E-2</v>
      </c>
      <c r="F299">
        <v>-3.9808335259483574E-4</v>
      </c>
      <c r="G299">
        <v>-7.24505747560511E-3</v>
      </c>
      <c r="H299">
        <v>-1.0832274909466921E-4</v>
      </c>
      <c r="I299">
        <v>2.5309302348333063E-3</v>
      </c>
      <c r="J299">
        <v>1.271995153436567E-3</v>
      </c>
      <c r="K299">
        <v>2.8151961079019294E-3</v>
      </c>
      <c r="L299">
        <v>3.2650693482905169E-4</v>
      </c>
      <c r="M299">
        <v>1.1828805579572332E-4</v>
      </c>
      <c r="N299">
        <v>1.1069839319433061E-3</v>
      </c>
      <c r="O299">
        <v>1.1585147231985005E-4</v>
      </c>
      <c r="P299">
        <v>-5.7494908793874755E-3</v>
      </c>
      <c r="Q299">
        <v>-8.7886062216657734E-6</v>
      </c>
      <c r="R299">
        <v>1.0082112462961312E-4</v>
      </c>
      <c r="S299">
        <v>1.4564713522258188E-4</v>
      </c>
      <c r="T299">
        <v>1.552789677221611E-4</v>
      </c>
    </row>
    <row r="300" spans="1:20">
      <c r="A300" s="788">
        <v>44266</v>
      </c>
      <c r="B300">
        <v>1.4049354499490185E-4</v>
      </c>
      <c r="C300">
        <v>3.9285667728028439E-3</v>
      </c>
      <c r="D300">
        <v>7.7024863447849867E-5</v>
      </c>
      <c r="E300">
        <v>-3.1232946694996766E-3</v>
      </c>
      <c r="F300">
        <v>2.3443285395946534E-2</v>
      </c>
      <c r="G300">
        <v>2.3207084890093377E-3</v>
      </c>
      <c r="H300">
        <v>1.6542968530797175E-4</v>
      </c>
      <c r="I300">
        <v>4.997419779243284E-3</v>
      </c>
      <c r="J300">
        <v>3.4718120898054039E-3</v>
      </c>
      <c r="K300">
        <v>7.5780140684136299E-3</v>
      </c>
      <c r="L300">
        <v>1.7194738717729585E-4</v>
      </c>
      <c r="M300">
        <v>1.5619399474720019E-4</v>
      </c>
      <c r="N300">
        <v>-5.0758629593672389E-4</v>
      </c>
      <c r="O300">
        <v>4.1987832666356972E-4</v>
      </c>
      <c r="P300">
        <v>1.6854024543480728E-2</v>
      </c>
      <c r="Q300">
        <v>1.2590744350871041E-4</v>
      </c>
      <c r="R300">
        <v>1.3867468016837137E-4</v>
      </c>
      <c r="S300">
        <v>2.2450171554133647E-4</v>
      </c>
      <c r="T300">
        <v>1.5277744627550938E-4</v>
      </c>
    </row>
    <row r="301" spans="1:20">
      <c r="A301" s="788">
        <v>44267</v>
      </c>
      <c r="B301">
        <v>4.0057241706570323E-4</v>
      </c>
      <c r="C301">
        <v>6.4170066836077844E-3</v>
      </c>
      <c r="D301">
        <v>5.0262643458887091E-4</v>
      </c>
      <c r="E301">
        <v>1.3433032837164571E-3</v>
      </c>
      <c r="F301">
        <v>-8.4585374278632885E-3</v>
      </c>
      <c r="G301">
        <v>-1.9535122310082587E-3</v>
      </c>
      <c r="H301">
        <v>6.1623343293248922E-4</v>
      </c>
      <c r="I301">
        <v>-1.6221109718095317E-4</v>
      </c>
      <c r="J301">
        <v>6.7986529308727839E-4</v>
      </c>
      <c r="K301">
        <v>1.0024611890857571E-4</v>
      </c>
      <c r="L301">
        <v>2.6423356919469398E-4</v>
      </c>
      <c r="M301">
        <v>2.0762432634957584E-4</v>
      </c>
      <c r="N301">
        <v>-5.1346872319424364E-4</v>
      </c>
      <c r="O301">
        <v>1.065724112988331E-3</v>
      </c>
      <c r="P301">
        <v>-3.6725030908649758E-3</v>
      </c>
      <c r="Q301">
        <v>1.8501670355997035E-4</v>
      </c>
      <c r="R301">
        <v>8.6588136567256058E-5</v>
      </c>
      <c r="S301">
        <v>2.0081002155913907E-4</v>
      </c>
      <c r="T301">
        <v>1.667277851469251E-4</v>
      </c>
    </row>
    <row r="302" spans="1:20">
      <c r="A302" s="788">
        <v>44270</v>
      </c>
      <c r="B302">
        <v>3.4450807568142672E-4</v>
      </c>
      <c r="C302">
        <v>-2.1075174304057143E-3</v>
      </c>
      <c r="D302">
        <v>1.1035317465624139E-4</v>
      </c>
      <c r="E302">
        <v>5.9497615539703119E-3</v>
      </c>
      <c r="F302">
        <v>6.0382155069209631E-3</v>
      </c>
      <c r="G302">
        <v>5.6145348371305914E-4</v>
      </c>
      <c r="H302">
        <v>1.6432523523612907E-4</v>
      </c>
      <c r="I302">
        <v>1.1333768632308949E-3</v>
      </c>
      <c r="J302">
        <v>-5.5416923357642922E-5</v>
      </c>
      <c r="K302">
        <v>1.0818868449984365E-3</v>
      </c>
      <c r="L302">
        <v>5.0306884951378805E-4</v>
      </c>
      <c r="M302">
        <v>1.6335740072204175E-4</v>
      </c>
      <c r="N302">
        <v>-1.8580248646735686E-3</v>
      </c>
      <c r="O302">
        <v>-6.3058797766790686E-4</v>
      </c>
      <c r="P302">
        <v>2.2366036824601476E-3</v>
      </c>
      <c r="Q302">
        <v>8.5949525472805988E-5</v>
      </c>
      <c r="R302">
        <v>1.1957282180308226E-4</v>
      </c>
      <c r="S302">
        <v>1.480671657216881E-4</v>
      </c>
      <c r="T302">
        <v>2.3585030027195586E-4</v>
      </c>
    </row>
    <row r="303" spans="1:20">
      <c r="A303" s="788">
        <v>44271</v>
      </c>
      <c r="B303">
        <v>3.6188079227539305E-4</v>
      </c>
      <c r="C303">
        <v>-2.1026464340063722E-3</v>
      </c>
      <c r="D303">
        <v>1.592825699487932E-4</v>
      </c>
      <c r="E303">
        <v>9.1538185997386279E-5</v>
      </c>
      <c r="F303">
        <v>-3.3772653243829831E-3</v>
      </c>
      <c r="G303">
        <v>5.3487475884888003E-3</v>
      </c>
      <c r="H303">
        <v>7.9516446399785501E-4</v>
      </c>
      <c r="I303">
        <v>-1.7460720511486283E-4</v>
      </c>
      <c r="J303">
        <v>-2.4635603422606955E-4</v>
      </c>
      <c r="K303">
        <v>9.6441598405938578E-5</v>
      </c>
      <c r="L303">
        <v>2.3870403935788431E-4</v>
      </c>
      <c r="M303">
        <v>6.2986100646011955E-4</v>
      </c>
      <c r="N303">
        <v>4.1291911609464549E-3</v>
      </c>
      <c r="O303">
        <v>5.6347905061415737E-4</v>
      </c>
      <c r="P303">
        <v>-5.5505828072432983E-4</v>
      </c>
      <c r="Q303">
        <v>3.7671304168118702E-4</v>
      </c>
      <c r="R303">
        <v>1.8753717731478936E-4</v>
      </c>
      <c r="S303">
        <v>4.5397516865253174E-4</v>
      </c>
      <c r="T303">
        <v>1.6367999228750207E-4</v>
      </c>
    </row>
    <row r="304" spans="1:20">
      <c r="A304" s="788">
        <v>44272</v>
      </c>
      <c r="B304">
        <v>1.7383711207918928E-4</v>
      </c>
      <c r="C304">
        <v>4.1295004731125573E-3</v>
      </c>
      <c r="D304">
        <v>1.3390060926998792E-4</v>
      </c>
      <c r="E304">
        <v>7.2164027195920077E-4</v>
      </c>
      <c r="F304">
        <v>1.9566112651065559E-2</v>
      </c>
      <c r="G304">
        <v>5.8370980043798149E-4</v>
      </c>
      <c r="H304">
        <v>2.4844369510779174E-5</v>
      </c>
      <c r="I304">
        <v>2.6749244806096861E-3</v>
      </c>
      <c r="J304">
        <v>1.8894377854377087E-3</v>
      </c>
      <c r="K304">
        <v>3.9511667443064002E-3</v>
      </c>
      <c r="L304">
        <v>2.1559133913373607E-4</v>
      </c>
      <c r="M304">
        <v>8.6573918344656775E-5</v>
      </c>
      <c r="N304">
        <v>-2.1183787495714368E-3</v>
      </c>
      <c r="O304">
        <v>8.2123910510212283E-5</v>
      </c>
      <c r="P304">
        <v>9.3163844278194574E-3</v>
      </c>
      <c r="Q304">
        <v>1.5311031092002381E-4</v>
      </c>
      <c r="R304">
        <v>1.5385269452861117E-4</v>
      </c>
      <c r="S304">
        <v>9.6761823028979066E-5</v>
      </c>
      <c r="T304">
        <v>1.6226866692603537E-4</v>
      </c>
    </row>
    <row r="305" spans="1:20">
      <c r="A305" s="788">
        <v>44273</v>
      </c>
      <c r="B305">
        <v>-3.8906679591055315E-5</v>
      </c>
      <c r="C305">
        <v>2.0267218754390637E-3</v>
      </c>
      <c r="D305">
        <v>7.9173147670807964E-5</v>
      </c>
      <c r="E305">
        <v>-1.2131951459678159E-2</v>
      </c>
      <c r="F305">
        <v>-1.9385127662717383E-2</v>
      </c>
      <c r="G305">
        <v>-2.5930411314584179E-3</v>
      </c>
      <c r="H305">
        <v>5.6507358134672003E-5</v>
      </c>
      <c r="I305">
        <v>-1.159779291314289E-2</v>
      </c>
      <c r="J305">
        <v>-7.2477095565811611E-3</v>
      </c>
      <c r="K305">
        <v>-5.197788927991831E-3</v>
      </c>
      <c r="L305">
        <v>1.6329646963386679E-4</v>
      </c>
      <c r="M305">
        <v>1.4968777474688721E-4</v>
      </c>
      <c r="N305">
        <v>-3.2370543635483751E-3</v>
      </c>
      <c r="O305">
        <v>2.6596377075394084E-3</v>
      </c>
      <c r="P305">
        <v>-1.5952033209947092E-2</v>
      </c>
      <c r="Q305">
        <v>6.834508033290998E-4</v>
      </c>
      <c r="R305">
        <v>1.2237699586981066E-4</v>
      </c>
      <c r="S305">
        <v>2.7575132129697977E-4</v>
      </c>
      <c r="T305">
        <v>1.6181794306291408E-4</v>
      </c>
    </row>
    <row r="306" spans="1:20">
      <c r="A306" s="788">
        <v>44274</v>
      </c>
      <c r="B306">
        <v>7.456080323158254E-4</v>
      </c>
      <c r="C306">
        <v>-2.4210475544248489E-3</v>
      </c>
      <c r="D306">
        <v>2.4817482537686786E-4</v>
      </c>
      <c r="E306">
        <v>-2.7795611616751037E-3</v>
      </c>
      <c r="F306">
        <v>1.3771500064066577E-2</v>
      </c>
      <c r="G306">
        <v>-5.086587775812168E-4</v>
      </c>
      <c r="H306">
        <v>-5.8160321800959647E-4</v>
      </c>
      <c r="I306">
        <v>6.9104122636831633E-5</v>
      </c>
      <c r="J306">
        <v>6.0655454804847686E-4</v>
      </c>
      <c r="K306">
        <v>3.5823883417416269E-3</v>
      </c>
      <c r="L306">
        <v>2.2917614491446692E-4</v>
      </c>
      <c r="M306">
        <v>7.1226291337378456E-5</v>
      </c>
      <c r="N306">
        <v>-1.2167102838674948E-3</v>
      </c>
      <c r="O306">
        <v>4.8221341112331118E-3</v>
      </c>
      <c r="P306">
        <v>-1.8094686077098077E-3</v>
      </c>
      <c r="Q306">
        <v>4.3014354395465304E-5</v>
      </c>
      <c r="R306">
        <v>7.2712011261799603E-5</v>
      </c>
      <c r="S306">
        <v>4.9684757931145462E-4</v>
      </c>
      <c r="T306">
        <v>1.8740173476161637E-4</v>
      </c>
    </row>
    <row r="307" spans="1:20">
      <c r="A307" s="788">
        <v>44277</v>
      </c>
      <c r="B307">
        <v>-7.585685793121133E-5</v>
      </c>
      <c r="C307">
        <v>-6.2835145532267322E-3</v>
      </c>
      <c r="D307">
        <v>1.2272268275337339E-4</v>
      </c>
      <c r="E307">
        <v>7.1402794687400739E-3</v>
      </c>
      <c r="F307">
        <v>-1.1457944993150115E-2</v>
      </c>
      <c r="G307">
        <v>1.318474614475651E-3</v>
      </c>
      <c r="H307">
        <v>2.3004729616427078E-4</v>
      </c>
      <c r="I307">
        <v>3.6755094637315189E-3</v>
      </c>
      <c r="J307">
        <v>9.4729402412774277E-4</v>
      </c>
      <c r="K307">
        <v>-9.3358208843219437E-4</v>
      </c>
      <c r="L307">
        <v>4.2429105072505635E-4</v>
      </c>
      <c r="M307">
        <v>9.7365716449360207E-5</v>
      </c>
      <c r="N307">
        <v>7.9137004861484783E-4</v>
      </c>
      <c r="O307">
        <v>4.738526203085236E-5</v>
      </c>
      <c r="P307">
        <v>-6.1422912840760624E-3</v>
      </c>
      <c r="Q307">
        <v>1.0767431771063762E-4</v>
      </c>
      <c r="R307">
        <v>1.1844621060275173E-4</v>
      </c>
      <c r="S307">
        <v>1.2472286828812962E-4</v>
      </c>
      <c r="T307">
        <v>2.5107034872307032E-4</v>
      </c>
    </row>
    <row r="308" spans="1:20">
      <c r="A308" s="788">
        <v>44278</v>
      </c>
      <c r="B308">
        <v>3.9771436414204331E-5</v>
      </c>
      <c r="C308">
        <v>-4.199066621494274E-3</v>
      </c>
      <c r="D308">
        <v>2.0495729908076576E-4</v>
      </c>
      <c r="E308">
        <v>-8.0214727535571351E-3</v>
      </c>
      <c r="F308">
        <v>-1.4001956739670973E-2</v>
      </c>
      <c r="G308">
        <v>3.3469711306826078E-3</v>
      </c>
      <c r="H308">
        <v>7.0655055198765027E-5</v>
      </c>
      <c r="I308">
        <v>-1.984494665272063E-3</v>
      </c>
      <c r="J308">
        <v>-4.4205293359668163E-3</v>
      </c>
      <c r="K308">
        <v>-8.4413389440665121E-3</v>
      </c>
      <c r="L308">
        <v>2.1310613218772367E-4</v>
      </c>
      <c r="M308">
        <v>4.4170885436844998E-5</v>
      </c>
      <c r="N308">
        <v>2.415390215606994E-3</v>
      </c>
      <c r="O308">
        <v>2.452391273584098E-4</v>
      </c>
      <c r="P308">
        <v>-7.4229950029494063E-3</v>
      </c>
      <c r="Q308">
        <v>2.0636150339514714E-4</v>
      </c>
      <c r="R308">
        <v>8.6894731035069839E-5</v>
      </c>
      <c r="S308">
        <v>-2.3870816088777946E-4</v>
      </c>
      <c r="T308">
        <v>1.80763504766146E-4</v>
      </c>
    </row>
    <row r="309" spans="1:20">
      <c r="A309" s="788">
        <v>44279</v>
      </c>
      <c r="B309">
        <v>1.6999663385885988E-4</v>
      </c>
      <c r="C309">
        <v>2.0928663813397641E-3</v>
      </c>
      <c r="D309">
        <v>3.5915740250969108E-4</v>
      </c>
      <c r="E309">
        <v>-4.0618772921274804E-3</v>
      </c>
      <c r="F309">
        <v>-2.3017307470103443E-2</v>
      </c>
      <c r="G309">
        <v>-4.7907398093467446E-3</v>
      </c>
      <c r="H309">
        <v>-4.3510694227011371E-4</v>
      </c>
      <c r="I309">
        <v>-8.5136764940907383E-4</v>
      </c>
      <c r="J309">
        <v>-2.8866407048244724E-3</v>
      </c>
      <c r="K309">
        <v>1.6392170908874348E-3</v>
      </c>
      <c r="L309">
        <v>3.5736351852544423E-4</v>
      </c>
      <c r="M309">
        <v>6.850691874804582E-5</v>
      </c>
      <c r="N309">
        <v>5.9139394960687763E-3</v>
      </c>
      <c r="O309">
        <v>3.7348416094284964E-4</v>
      </c>
      <c r="P309">
        <v>-6.0769091841298417E-3</v>
      </c>
      <c r="Q309">
        <v>1.503534880102908E-4</v>
      </c>
      <c r="R309">
        <v>1.1451578021737241E-4</v>
      </c>
      <c r="S309">
        <v>2.4485024272169476E-4</v>
      </c>
      <c r="T309">
        <v>1.9069113261838133E-4</v>
      </c>
    </row>
    <row r="310" spans="1:20">
      <c r="A310" s="788">
        <v>44280</v>
      </c>
      <c r="B310">
        <v>1.007824165213389E-4</v>
      </c>
      <c r="C310">
        <v>-2.6140335828339634E-4</v>
      </c>
      <c r="D310">
        <v>1.8440199100822063E-4</v>
      </c>
      <c r="E310">
        <v>4.3569041940267894E-3</v>
      </c>
      <c r="F310">
        <v>1.8561018731299228E-2</v>
      </c>
      <c r="G310">
        <v>-1.5793430904661454E-3</v>
      </c>
      <c r="H310">
        <v>6.361273541586332E-4</v>
      </c>
      <c r="I310">
        <v>1.4372238680424587E-3</v>
      </c>
      <c r="J310">
        <v>9.9451352265900184E-4</v>
      </c>
      <c r="K310">
        <v>5.8032761244630748E-4</v>
      </c>
      <c r="L310">
        <v>2.3810339179419771E-4</v>
      </c>
      <c r="M310">
        <v>2.1902685377384046E-4</v>
      </c>
      <c r="N310">
        <v>-1.9233548157704394E-4</v>
      </c>
      <c r="O310">
        <v>1.2935425623952224E-3</v>
      </c>
      <c r="P310">
        <v>4.7536748396286299E-3</v>
      </c>
      <c r="Q310">
        <v>2.7111035993332422E-4</v>
      </c>
      <c r="R310">
        <v>2.1252533442983612E-4</v>
      </c>
      <c r="S310">
        <v>2.1862058885879776E-5</v>
      </c>
      <c r="T310">
        <v>1.8953360273576969E-4</v>
      </c>
    </row>
    <row r="311" spans="1:20">
      <c r="A311" s="788">
        <v>44281</v>
      </c>
      <c r="B311">
        <v>1.3559394545281656E-4</v>
      </c>
      <c r="C311">
        <v>6.5438846371477233E-3</v>
      </c>
      <c r="D311">
        <v>1.9236467722505424E-4</v>
      </c>
      <c r="E311">
        <v>1.6474292993132078E-2</v>
      </c>
      <c r="F311">
        <v>7.2795368861864329E-3</v>
      </c>
      <c r="G311">
        <v>-3.3548637139491078E-4</v>
      </c>
      <c r="H311">
        <v>7.7455900069134387E-5</v>
      </c>
      <c r="I311">
        <v>6.9718500423137097E-3</v>
      </c>
      <c r="J311">
        <v>1.3520873354078145E-3</v>
      </c>
      <c r="K311">
        <v>8.3714331175406276E-3</v>
      </c>
      <c r="L311">
        <v>3.8500906483163178E-4</v>
      </c>
      <c r="M311">
        <v>1.0092854259169393E-4</v>
      </c>
      <c r="N311">
        <v>-8.8210591665194293E-5</v>
      </c>
      <c r="O311">
        <v>6.0256902565170023E-5</v>
      </c>
      <c r="P311">
        <v>4.9572074039394565E-3</v>
      </c>
      <c r="Q311">
        <v>1.9298511956056252E-4</v>
      </c>
      <c r="R311">
        <v>1.8495585107647372E-4</v>
      </c>
      <c r="S311">
        <v>-1.6371807791426551E-4</v>
      </c>
      <c r="T311">
        <v>1.6993197972370311E-4</v>
      </c>
    </row>
    <row r="312" spans="1:20">
      <c r="A312" s="788">
        <v>44284</v>
      </c>
      <c r="B312">
        <v>1.831241026615249E-4</v>
      </c>
      <c r="C312">
        <v>1.8098840105669201E-3</v>
      </c>
      <c r="D312">
        <v>1.5235194988294509E-4</v>
      </c>
      <c r="E312">
        <v>6.8117662679045843E-4</v>
      </c>
      <c r="F312">
        <v>-2.8124353818255177E-3</v>
      </c>
      <c r="G312">
        <v>8.9748985938364889E-4</v>
      </c>
      <c r="H312">
        <v>3.6094576558509672E-4</v>
      </c>
      <c r="I312">
        <v>-3.5944419657485405E-5</v>
      </c>
      <c r="J312">
        <v>2.0515584586393576E-3</v>
      </c>
      <c r="K312">
        <v>-8.7584467025214607E-4</v>
      </c>
      <c r="L312">
        <v>7.845737940084252E-4</v>
      </c>
      <c r="M312">
        <v>1.7300289779864642E-4</v>
      </c>
      <c r="N312">
        <v>4.2979518111119219E-3</v>
      </c>
      <c r="O312">
        <v>9.1639748973904034E-4</v>
      </c>
      <c r="P312">
        <v>-6.2284738241380477E-4</v>
      </c>
      <c r="Q312">
        <v>2.5955063438409809E-4</v>
      </c>
      <c r="R312">
        <v>1.327398446637762E-4</v>
      </c>
      <c r="S312">
        <v>2.781377196541257E-4</v>
      </c>
      <c r="T312">
        <v>2.4580801639828564E-4</v>
      </c>
    </row>
    <row r="313" spans="1:20">
      <c r="A313" s="788">
        <v>44285</v>
      </c>
      <c r="B313">
        <v>1.7643198951500239E-4</v>
      </c>
      <c r="C313">
        <v>6.3918235205051577E-3</v>
      </c>
      <c r="D313">
        <v>1.8918963329639382E-4</v>
      </c>
      <c r="E313">
        <v>-4.654903536823074E-3</v>
      </c>
      <c r="F313">
        <v>1.8976411222657807E-2</v>
      </c>
      <c r="G313">
        <v>-2.1921224523162586E-3</v>
      </c>
      <c r="H313">
        <v>3.7493651643050185E-4</v>
      </c>
      <c r="I313">
        <v>-1.5399599347956094E-3</v>
      </c>
      <c r="J313">
        <v>1.3051307550531188E-3</v>
      </c>
      <c r="K313">
        <v>1.4799775009808336E-3</v>
      </c>
      <c r="L313">
        <v>3.2503638310421579E-5</v>
      </c>
      <c r="M313">
        <v>3.4324324324330746E-4</v>
      </c>
      <c r="N313">
        <v>-2.2361240942039284E-3</v>
      </c>
      <c r="O313">
        <v>1.6554479286390311E-4</v>
      </c>
      <c r="P313">
        <v>7.4938998360825071E-3</v>
      </c>
      <c r="Q313">
        <v>1.9670814398398129E-4</v>
      </c>
      <c r="R313">
        <v>2.9467381132453063E-4</v>
      </c>
      <c r="S313">
        <v>7.8194844521650708E-5</v>
      </c>
      <c r="T313">
        <v>1.8325678650166211E-4</v>
      </c>
    </row>
    <row r="314" spans="1:20">
      <c r="A314" s="788">
        <v>44286</v>
      </c>
      <c r="B314">
        <v>2.0251103845092544E-4</v>
      </c>
      <c r="C314">
        <v>-1.8476392191568713E-4</v>
      </c>
      <c r="D314">
        <v>2.797345629814707E-4</v>
      </c>
      <c r="E314">
        <v>5.5636615311649429E-3</v>
      </c>
      <c r="F314">
        <v>-2.3829954611087611E-3</v>
      </c>
      <c r="G314">
        <v>-1.2727352699809513E-3</v>
      </c>
      <c r="H314">
        <v>8.9853688406305032E-4</v>
      </c>
      <c r="I314">
        <v>3.6012580974020825E-3</v>
      </c>
      <c r="J314">
        <v>2.2220712398854925E-3</v>
      </c>
      <c r="K314">
        <v>2.7148012103708208E-3</v>
      </c>
      <c r="L314">
        <v>1.800142995229681E-4</v>
      </c>
      <c r="M314">
        <v>4.2778109495755778E-4</v>
      </c>
      <c r="N314">
        <v>6.7933454812270089E-3</v>
      </c>
      <c r="O314">
        <v>2.6519260433621739E-4</v>
      </c>
      <c r="P314">
        <v>2.3402307108577602E-3</v>
      </c>
      <c r="Q314">
        <v>2.1428875514506451E-4</v>
      </c>
      <c r="R314">
        <v>2.2967316357114242E-4</v>
      </c>
      <c r="S314">
        <v>-1.6689673426650842E-4</v>
      </c>
      <c r="T314">
        <v>1.9199351783960594E-4</v>
      </c>
    </row>
    <row r="315" spans="1:20">
      <c r="A315" s="788">
        <v>44287</v>
      </c>
      <c r="B315">
        <v>1.6850635036202988E-4</v>
      </c>
      <c r="C315">
        <v>-3.2937082661026462E-3</v>
      </c>
      <c r="D315">
        <v>1.5935972016611899E-4</v>
      </c>
      <c r="E315">
        <v>1.1557109397007714E-2</v>
      </c>
      <c r="F315">
        <v>-1.4155117157961805E-2</v>
      </c>
      <c r="G315">
        <v>5.3948870360476242E-4</v>
      </c>
      <c r="H315">
        <v>9.8721147772096174E-5</v>
      </c>
      <c r="I315">
        <v>5.4764537542006941E-3</v>
      </c>
      <c r="J315">
        <v>-7.4919661085159905E-4</v>
      </c>
      <c r="K315">
        <v>5.5616384419487908E-4</v>
      </c>
      <c r="L315">
        <v>2.5473244747065138E-4</v>
      </c>
      <c r="M315">
        <v>1.4223265661783557E-4</v>
      </c>
      <c r="N315">
        <v>-1.1780206489943046E-3</v>
      </c>
      <c r="O315">
        <v>3.9558653430393775E-4</v>
      </c>
      <c r="P315">
        <v>-2.9704402285806175E-3</v>
      </c>
      <c r="Q315">
        <v>1.9472294162858894E-4</v>
      </c>
      <c r="R315">
        <v>2.6835043559936267E-5</v>
      </c>
      <c r="S315">
        <v>2.1775867330209309E-4</v>
      </c>
      <c r="T315">
        <v>1.8742444160824157E-4</v>
      </c>
    </row>
    <row r="316" spans="1:20">
      <c r="A316" s="788">
        <v>44291</v>
      </c>
      <c r="B316">
        <v>2.2122554194758948E-4</v>
      </c>
      <c r="C316">
        <v>-1.902688659652485E-3</v>
      </c>
      <c r="D316">
        <v>1.8330105222785775E-4</v>
      </c>
      <c r="E316">
        <v>1.4245724442747854E-2</v>
      </c>
      <c r="F316">
        <v>2.0826391448425685E-2</v>
      </c>
      <c r="G316">
        <v>-1.891946839371883E-5</v>
      </c>
      <c r="H316">
        <v>1.8818380743979013E-4</v>
      </c>
      <c r="I316">
        <v>5.0077469159572896E-3</v>
      </c>
      <c r="J316">
        <v>4.6843645814427237E-3</v>
      </c>
      <c r="K316">
        <v>1.4604253333840855E-3</v>
      </c>
      <c r="L316">
        <v>5.0989946636703642E-4</v>
      </c>
      <c r="M316">
        <v>1.620141600375824E-4</v>
      </c>
      <c r="N316">
        <v>3.402275734004867E-3</v>
      </c>
      <c r="O316">
        <v>3.0721246653775403E-4</v>
      </c>
      <c r="P316">
        <v>9.2728250722446948E-3</v>
      </c>
      <c r="Q316">
        <v>9.6247710189789615E-5</v>
      </c>
      <c r="R316">
        <v>1.5291758084945428E-4</v>
      </c>
      <c r="S316">
        <v>5.0282998452710892E-4</v>
      </c>
      <c r="T316">
        <v>3.1336872057474707E-4</v>
      </c>
    </row>
    <row r="317" spans="1:20">
      <c r="A317" s="788">
        <v>44292</v>
      </c>
      <c r="B317">
        <v>5.9143464913535837E-5</v>
      </c>
      <c r="C317">
        <v>-3.1995385748835314E-3</v>
      </c>
      <c r="D317">
        <v>2.3074837466596776E-4</v>
      </c>
      <c r="E317">
        <v>-2.1932771024224529E-4</v>
      </c>
      <c r="F317">
        <v>1.4425658371706174E-3</v>
      </c>
      <c r="G317">
        <v>3.5359386839628471E-4</v>
      </c>
      <c r="H317">
        <v>3.7921383138694864E-4</v>
      </c>
      <c r="I317">
        <v>-1.016505823214886E-3</v>
      </c>
      <c r="J317">
        <v>-1.5424215249683071E-3</v>
      </c>
      <c r="K317">
        <v>7.9573221493389745E-4</v>
      </c>
      <c r="L317">
        <v>1.5325446986169666E-4</v>
      </c>
      <c r="M317">
        <v>1.5928811710663737E-4</v>
      </c>
      <c r="N317">
        <v>-1.9190972081138957E-3</v>
      </c>
      <c r="O317">
        <v>8.1840463845850309E-4</v>
      </c>
      <c r="P317">
        <v>1.462513861280712E-3</v>
      </c>
      <c r="Q317">
        <v>2.1989200161387501E-4</v>
      </c>
      <c r="R317">
        <v>1.1750114361452901E-4</v>
      </c>
      <c r="S317">
        <v>1.0596823594397842E-2</v>
      </c>
      <c r="T317">
        <v>1.9788098657236297E-4</v>
      </c>
    </row>
    <row r="318" spans="1:20">
      <c r="A318" s="788">
        <v>44293</v>
      </c>
      <c r="B318">
        <v>1.6199624179114025E-4</v>
      </c>
      <c r="C318">
        <v>-8.665336032810389E-4</v>
      </c>
      <c r="D318">
        <v>1.6902855606582001E-4</v>
      </c>
      <c r="E318">
        <v>7.4334924842145433E-4</v>
      </c>
      <c r="F318">
        <v>4.5442490849745276E-4</v>
      </c>
      <c r="G318">
        <v>3.1488242297670332E-3</v>
      </c>
      <c r="H318">
        <v>3.2075160849576179E-5</v>
      </c>
      <c r="I318">
        <v>4.8113179344855261E-4</v>
      </c>
      <c r="J318">
        <v>5.7740835738062657E-4</v>
      </c>
      <c r="K318">
        <v>9.2235121480266358E-5</v>
      </c>
      <c r="L318">
        <v>2.6037988877947171E-4</v>
      </c>
      <c r="M318">
        <v>1.2057179825619713E-4</v>
      </c>
      <c r="N318">
        <v>1.129062952344162E-3</v>
      </c>
      <c r="O318">
        <v>6.9229407960658129E-4</v>
      </c>
      <c r="P318">
        <v>3.4602991501799796E-3</v>
      </c>
      <c r="Q318">
        <v>2.0908940280284227E-4</v>
      </c>
      <c r="R318">
        <v>9.9888020772098685E-5</v>
      </c>
      <c r="S318">
        <v>-1.0075886849944871E-2</v>
      </c>
      <c r="T318">
        <v>1.9564156297380286E-4</v>
      </c>
    </row>
    <row r="319" spans="1:20">
      <c r="A319" s="788">
        <v>44294</v>
      </c>
      <c r="B319">
        <v>9.4084110511705177E-5</v>
      </c>
      <c r="C319">
        <v>-2.6947251160639452E-3</v>
      </c>
      <c r="D319">
        <v>5.8107608193358473E-5</v>
      </c>
      <c r="E319">
        <v>6.813847328644318E-3</v>
      </c>
      <c r="F319">
        <v>5.4909603932580264E-3</v>
      </c>
      <c r="G319">
        <v>1.5392493987702593E-3</v>
      </c>
      <c r="H319">
        <v>-2.8234955652650662E-4</v>
      </c>
      <c r="I319">
        <v>9.6687481254464913E-4</v>
      </c>
      <c r="J319">
        <v>2.121878368683161E-3</v>
      </c>
      <c r="K319">
        <v>-6.9579691729271254E-5</v>
      </c>
      <c r="L319">
        <v>1.2274617998841997E-4</v>
      </c>
      <c r="M319">
        <v>2.9689475081084993E-4</v>
      </c>
      <c r="N319">
        <v>1.0300906798812459E-3</v>
      </c>
      <c r="O319">
        <v>7.88150739468918E-4</v>
      </c>
      <c r="P319">
        <v>7.025076433482047E-3</v>
      </c>
      <c r="Q319">
        <v>3.9192499398654768E-4</v>
      </c>
      <c r="R319">
        <v>3.2189266800974892E-4</v>
      </c>
      <c r="S319">
        <v>3.2255204932685189E-4</v>
      </c>
      <c r="T319">
        <v>1.9734305181051681E-4</v>
      </c>
    </row>
    <row r="320" spans="1:20">
      <c r="A320" s="788">
        <v>44295</v>
      </c>
      <c r="B320">
        <v>7.6074215382249122E-5</v>
      </c>
      <c r="C320">
        <v>2.610422183262795E-3</v>
      </c>
      <c r="D320">
        <v>3.7435092915760748E-4</v>
      </c>
      <c r="E320">
        <v>3.5422256581780776E-3</v>
      </c>
      <c r="F320">
        <v>-5.6554243870987619E-3</v>
      </c>
      <c r="G320">
        <v>1.1459833485276683E-3</v>
      </c>
      <c r="H320">
        <v>-3.8013719939022916E-4</v>
      </c>
      <c r="I320">
        <v>2.3717650133401325E-3</v>
      </c>
      <c r="J320">
        <v>5.0493178856991783E-4</v>
      </c>
      <c r="K320">
        <v>1.0966641666401156E-3</v>
      </c>
      <c r="L320">
        <v>2.7389010684930604E-4</v>
      </c>
      <c r="M320">
        <v>1.2861620654147643E-4</v>
      </c>
      <c r="N320">
        <v>3.2336273693731599E-3</v>
      </c>
      <c r="O320">
        <v>4.7384512181758431E-4</v>
      </c>
      <c r="P320">
        <v>2.4200145036270548E-3</v>
      </c>
      <c r="Q320">
        <v>-2.0354234056441101E-5</v>
      </c>
      <c r="R320">
        <v>9.2904236842050736E-5</v>
      </c>
      <c r="S320">
        <v>8.8252179979653178E-5</v>
      </c>
      <c r="T320">
        <v>1.9371815309532359E-4</v>
      </c>
    </row>
    <row r="321" spans="1:20">
      <c r="A321" s="788">
        <v>44298</v>
      </c>
      <c r="B321">
        <v>1.6072699020508452E-4</v>
      </c>
      <c r="C321">
        <v>-2.1546179619430506E-3</v>
      </c>
      <c r="D321">
        <v>2.4873493236055033E-4</v>
      </c>
      <c r="E321">
        <v>2.2291156729732364E-3</v>
      </c>
      <c r="F321">
        <v>1.5203548002293177E-2</v>
      </c>
      <c r="G321">
        <v>2.0099379894267244E-3</v>
      </c>
      <c r="H321">
        <v>2.2174997690105336E-4</v>
      </c>
      <c r="I321">
        <v>6.3550679278656652E-4</v>
      </c>
      <c r="J321">
        <v>-2.9105110300298165E-4</v>
      </c>
      <c r="K321">
        <v>1.0556480968604287E-3</v>
      </c>
      <c r="L321">
        <v>5.5302440505000661E-4</v>
      </c>
      <c r="M321">
        <v>1.9874493919846969E-4</v>
      </c>
      <c r="N321">
        <v>-2.0281965463797569E-4</v>
      </c>
      <c r="O321">
        <v>-1.95244750060386E-4</v>
      </c>
      <c r="P321">
        <v>9.8990833026624259E-4</v>
      </c>
      <c r="Q321">
        <v>3.1349963081028775E-4</v>
      </c>
      <c r="R321">
        <v>1.6392223696404251E-4</v>
      </c>
      <c r="S321">
        <v>4.2730771310472981E-4</v>
      </c>
      <c r="T321">
        <v>2.6477977041472478E-4</v>
      </c>
    </row>
    <row r="322" spans="1:20">
      <c r="A322" s="788">
        <v>44299</v>
      </c>
      <c r="B322">
        <v>2.0805536520263068E-4</v>
      </c>
      <c r="C322">
        <v>-5.7470618181952871E-3</v>
      </c>
      <c r="D322">
        <v>1.7243106525155483E-4</v>
      </c>
      <c r="E322">
        <v>1.5513887412841321E-3</v>
      </c>
      <c r="F322">
        <v>-6.1316317784809726E-4</v>
      </c>
      <c r="G322">
        <v>5.39272840793803E-4</v>
      </c>
      <c r="H322">
        <v>-5.3772171296939675E-4</v>
      </c>
      <c r="I322">
        <v>8.7095051529839651E-4</v>
      </c>
      <c r="J322">
        <v>2.0381123866710649E-3</v>
      </c>
      <c r="K322">
        <v>6.9695202620856378E-4</v>
      </c>
      <c r="L322">
        <v>1.5570108577978026E-4</v>
      </c>
      <c r="M322">
        <v>1.3936354914911853E-4</v>
      </c>
      <c r="N322">
        <v>5.2373422577833839E-3</v>
      </c>
      <c r="O322">
        <v>3.3059055850470642E-4</v>
      </c>
      <c r="P322">
        <v>-8.7183576773219862E-4</v>
      </c>
      <c r="Q322">
        <v>1.4015583541304721E-4</v>
      </c>
      <c r="R322">
        <v>1.0980229312829159E-4</v>
      </c>
      <c r="S322">
        <v>1.9193441598619465E-4</v>
      </c>
      <c r="T322">
        <v>2.1167776232444702E-4</v>
      </c>
    </row>
    <row r="323" spans="1:20">
      <c r="A323" s="788">
        <v>44300</v>
      </c>
      <c r="B323">
        <v>2.046810542080113E-4</v>
      </c>
      <c r="C323">
        <v>3.5264549260634048E-3</v>
      </c>
      <c r="D323">
        <v>1.0858181950346157E-4</v>
      </c>
      <c r="E323">
        <v>-1.5674396985534411E-3</v>
      </c>
      <c r="F323">
        <v>7.1896102462700728E-3</v>
      </c>
      <c r="G323">
        <v>4.874315301190979E-4</v>
      </c>
      <c r="H323">
        <v>8.9019905434595259E-4</v>
      </c>
      <c r="I323">
        <v>-2.3429557598784179E-3</v>
      </c>
      <c r="J323">
        <v>-4.8203654273815122E-4</v>
      </c>
      <c r="K323">
        <v>3.6195463227566282E-3</v>
      </c>
      <c r="L323">
        <v>2.1682124130539826E-4</v>
      </c>
      <c r="M323">
        <v>1.9957675344350889E-4</v>
      </c>
      <c r="N323">
        <v>-4.4631211859516018E-3</v>
      </c>
      <c r="O323">
        <v>1.0265087248244598E-3</v>
      </c>
      <c r="P323">
        <v>5.7938814572806585E-3</v>
      </c>
      <c r="Q323">
        <v>1.4717152584653448E-4</v>
      </c>
      <c r="R323">
        <v>1.7623471955152681E-4</v>
      </c>
      <c r="S323">
        <v>8.8159093641482222E-4</v>
      </c>
      <c r="T323">
        <v>2.0759289226335298E-4</v>
      </c>
    </row>
    <row r="324" spans="1:20">
      <c r="A324" s="788">
        <v>44301</v>
      </c>
      <c r="B324">
        <v>8.3804741830562079E-6</v>
      </c>
      <c r="C324">
        <v>-6.9833984619770417E-3</v>
      </c>
      <c r="D324">
        <v>4.5953927310371512E-4</v>
      </c>
      <c r="E324">
        <v>9.8431254765152243E-3</v>
      </c>
      <c r="F324">
        <v>9.9623001824054036E-3</v>
      </c>
      <c r="G324">
        <v>1.314591455713332E-3</v>
      </c>
      <c r="H324">
        <v>1.202400913707935E-3</v>
      </c>
      <c r="I324">
        <v>2.3164029900100136E-3</v>
      </c>
      <c r="J324">
        <v>7.6029335115435082E-4</v>
      </c>
      <c r="K324">
        <v>-1.0861225690762533E-3</v>
      </c>
      <c r="L324">
        <v>1.6328449250169186E-4</v>
      </c>
      <c r="M324">
        <v>1.231376553152419E-4</v>
      </c>
      <c r="N324">
        <v>1.5732480189025733E-3</v>
      </c>
      <c r="O324">
        <v>1.2868112644470742E-4</v>
      </c>
      <c r="P324">
        <v>5.0128767401633745E-3</v>
      </c>
      <c r="Q324">
        <v>1.5874695231965497E-4</v>
      </c>
      <c r="R324">
        <v>1.9179018268067338E-4</v>
      </c>
      <c r="S324">
        <v>3.3818925262818489E-4</v>
      </c>
      <c r="T324">
        <v>2.1297026623856574E-4</v>
      </c>
    </row>
    <row r="325" spans="1:20">
      <c r="A325" s="788">
        <v>44302</v>
      </c>
      <c r="B325">
        <v>9.5282736130242185E-5</v>
      </c>
      <c r="C325">
        <v>1.9033278726772185E-3</v>
      </c>
      <c r="D325">
        <v>2.2811380885845445E-4</v>
      </c>
      <c r="E325">
        <v>1.9805971487818486E-3</v>
      </c>
      <c r="F325">
        <v>4.1759828628529228E-3</v>
      </c>
      <c r="G325">
        <v>2.49748332151567E-3</v>
      </c>
      <c r="H325">
        <v>4.7717890665355256E-4</v>
      </c>
      <c r="I325">
        <v>2.3020725385693996E-3</v>
      </c>
      <c r="J325">
        <v>1.5847755833211519E-3</v>
      </c>
      <c r="K325">
        <v>-1.4679671922301907E-4</v>
      </c>
      <c r="L325">
        <v>2.3370801408595376E-4</v>
      </c>
      <c r="M325">
        <v>2.57928144993258E-4</v>
      </c>
      <c r="N325">
        <v>-6.4632776495540112E-3</v>
      </c>
      <c r="O325">
        <v>1.7176447850686394E-4</v>
      </c>
      <c r="P325">
        <v>3.6228190575131602E-3</v>
      </c>
      <c r="Q325">
        <v>7.1377268592520693E-5</v>
      </c>
      <c r="R325">
        <v>2.1085272967802382E-4</v>
      </c>
      <c r="S325">
        <v>7.0932365728149094E-4</v>
      </c>
      <c r="T325">
        <v>2.1234322094509928E-4</v>
      </c>
    </row>
    <row r="326" spans="1:20">
      <c r="A326" s="788">
        <v>44305</v>
      </c>
      <c r="B326">
        <v>1.522931889135215E-4</v>
      </c>
      <c r="C326">
        <v>1.4923056493023612E-3</v>
      </c>
      <c r="D326">
        <v>1.8023523576715661E-4</v>
      </c>
      <c r="E326">
        <v>-3.6590425387384995E-3</v>
      </c>
      <c r="F326">
        <v>-6.0318511454816592E-3</v>
      </c>
      <c r="G326">
        <v>2.8267173229563625E-3</v>
      </c>
      <c r="H326">
        <v>2.2319186688823933E-5</v>
      </c>
      <c r="I326">
        <v>-9.1300429352736412E-4</v>
      </c>
      <c r="J326">
        <v>-1.7921484302411139E-3</v>
      </c>
      <c r="K326">
        <v>3.1557405388371595E-3</v>
      </c>
      <c r="L326">
        <v>2.6300078996732701E-4</v>
      </c>
      <c r="M326">
        <v>2.4618149146471424E-4</v>
      </c>
      <c r="N326">
        <v>8.7743567639502196E-3</v>
      </c>
      <c r="O326">
        <v>3.6288426949360186E-5</v>
      </c>
      <c r="P326">
        <v>-5.317510067426312E-5</v>
      </c>
      <c r="Q326">
        <v>3.3338693374096451E-4</v>
      </c>
      <c r="R326">
        <v>1.6872262532396931E-4</v>
      </c>
      <c r="S326">
        <v>5.5007316600619305E-4</v>
      </c>
      <c r="T326">
        <v>2.8478033332368646E-4</v>
      </c>
    </row>
    <row r="327" spans="1:20">
      <c r="A327" s="788">
        <v>44306</v>
      </c>
      <c r="B327">
        <v>2.2077034837653109E-4</v>
      </c>
      <c r="C327">
        <v>-4.124075909417102E-3</v>
      </c>
      <c r="D327">
        <v>1.2352965397965932E-4</v>
      </c>
      <c r="E327">
        <v>-8.4747782532330618E-3</v>
      </c>
      <c r="F327">
        <v>-1.1066817552079278E-2</v>
      </c>
      <c r="G327">
        <v>-5.9994280761943575E-4</v>
      </c>
      <c r="H327">
        <v>1.4313072007388072E-4</v>
      </c>
      <c r="I327">
        <v>-1.066238453052204E-3</v>
      </c>
      <c r="J327">
        <v>-6.990306409775382E-4</v>
      </c>
      <c r="K327">
        <v>-4.9833581459532983E-3</v>
      </c>
      <c r="L327">
        <v>1.5666577924222658E-4</v>
      </c>
      <c r="M327">
        <v>1.3653422248238734E-4</v>
      </c>
      <c r="N327">
        <v>1.3689174926945213E-4</v>
      </c>
      <c r="O327">
        <v>6.1143780597738839E-5</v>
      </c>
      <c r="P327">
        <v>-6.2393123924303628E-3</v>
      </c>
      <c r="Q327">
        <v>3.238703773655871E-4</v>
      </c>
      <c r="R327">
        <v>1.4561269795909659E-4</v>
      </c>
      <c r="S327">
        <v>-5.1866658352439643E-5</v>
      </c>
      <c r="T327">
        <v>2.1020048713937811E-4</v>
      </c>
    </row>
    <row r="328" spans="1:20">
      <c r="A328" s="788">
        <v>44308</v>
      </c>
      <c r="B328">
        <v>2.4824531496570046E-3</v>
      </c>
      <c r="C328">
        <v>3.8592898484028915E-3</v>
      </c>
      <c r="D328">
        <v>3.5593395919875093E-4</v>
      </c>
      <c r="E328">
        <v>2.2838026365543662E-3</v>
      </c>
      <c r="F328">
        <v>-6.247704015754918E-3</v>
      </c>
      <c r="G328">
        <v>-1.5254758533345125E-4</v>
      </c>
      <c r="H328">
        <v>6.1707193545190719E-4</v>
      </c>
      <c r="I328">
        <v>-1.0713027714770451E-3</v>
      </c>
      <c r="J328">
        <v>-1.0319406435741474E-3</v>
      </c>
      <c r="K328">
        <v>5.7172561417795364E-5</v>
      </c>
      <c r="L328">
        <v>2.3853832586762103E-4</v>
      </c>
      <c r="M328">
        <v>2.9279000131121613E-4</v>
      </c>
      <c r="N328">
        <v>-6.1212498097784618E-4</v>
      </c>
      <c r="O328">
        <v>4.4095214458228504E-4</v>
      </c>
      <c r="P328">
        <v>-3.8962798515411734E-3</v>
      </c>
      <c r="Q328">
        <v>1.7000301541614249E-5</v>
      </c>
      <c r="R328">
        <v>2.3448493707323159E-4</v>
      </c>
      <c r="S328">
        <v>1.7491472118358331E-4</v>
      </c>
      <c r="T328">
        <v>2.2967057347433872E-4</v>
      </c>
    </row>
    <row r="329" spans="1:20">
      <c r="A329" s="788">
        <v>44309</v>
      </c>
      <c r="B329">
        <v>1.6462436019737403E-4</v>
      </c>
      <c r="C329">
        <v>3.1415677667281372E-3</v>
      </c>
      <c r="D329">
        <v>4.0581505985426425E-4</v>
      </c>
      <c r="E329">
        <v>8.8888642911220117E-3</v>
      </c>
      <c r="F329">
        <v>9.6190701023337599E-3</v>
      </c>
      <c r="G329">
        <v>-9.71431421912472E-4</v>
      </c>
      <c r="H329">
        <v>2.5743956715240657E-4</v>
      </c>
      <c r="I329">
        <v>2.9787205370568337E-3</v>
      </c>
      <c r="J329">
        <v>2.3548611939703257E-3</v>
      </c>
      <c r="K329">
        <v>3.395410523411746E-3</v>
      </c>
      <c r="L329">
        <v>2.8283512969795588E-4</v>
      </c>
      <c r="M329">
        <v>1.9573477758050295E-4</v>
      </c>
      <c r="N329">
        <v>-5.5045876085069168E-4</v>
      </c>
      <c r="O329">
        <v>3.8762385488877449E-4</v>
      </c>
      <c r="P329">
        <v>7.1566650272640864E-3</v>
      </c>
      <c r="Q329">
        <v>1.5936324601084628E-4</v>
      </c>
      <c r="R329">
        <v>1.7271288358333692E-4</v>
      </c>
      <c r="S329">
        <v>-4.1389651165091301E-4</v>
      </c>
      <c r="T329">
        <v>2.1963990533246935E-4</v>
      </c>
    </row>
    <row r="330" spans="1:20">
      <c r="A330" s="788">
        <v>44312</v>
      </c>
      <c r="B330">
        <v>2.1879176628347707E-4</v>
      </c>
      <c r="C330">
        <v>3.7085356951793713E-3</v>
      </c>
      <c r="D330">
        <v>1.7606202337727694E-4</v>
      </c>
      <c r="E330">
        <v>3.2322411309939625E-3</v>
      </c>
      <c r="F330">
        <v>2.7110444701117231E-3</v>
      </c>
      <c r="G330">
        <v>2.5902413091738463E-3</v>
      </c>
      <c r="H330">
        <v>-1.4056169422405063E-5</v>
      </c>
      <c r="I330">
        <v>2.7039570143605474E-4</v>
      </c>
      <c r="J330">
        <v>1.7423853395435174E-3</v>
      </c>
      <c r="K330">
        <v>2.0125789328071519E-3</v>
      </c>
      <c r="L330">
        <v>5.5651355823016502E-4</v>
      </c>
      <c r="M330">
        <v>1.5260734131072873E-4</v>
      </c>
      <c r="N330">
        <v>-2.1405283455339097E-3</v>
      </c>
      <c r="O330">
        <v>-7.9633768053111176E-4</v>
      </c>
      <c r="P330">
        <v>3.7740320988692844E-3</v>
      </c>
      <c r="Q330">
        <v>1.2021556759322927E-4</v>
      </c>
      <c r="R330">
        <v>1.64139092359461E-4</v>
      </c>
      <c r="S330">
        <v>-1.1271580102634182E-4</v>
      </c>
      <c r="T330">
        <v>2.7173709840133675E-4</v>
      </c>
    </row>
    <row r="331" spans="1:20">
      <c r="A331" s="788">
        <v>44313</v>
      </c>
      <c r="B331">
        <v>1.7655952536599351E-4</v>
      </c>
      <c r="C331">
        <v>4.0662510085411885E-3</v>
      </c>
      <c r="D331">
        <v>4.4803877990151619E-4</v>
      </c>
      <c r="E331">
        <v>-1.4185062896376888E-3</v>
      </c>
      <c r="F331">
        <v>-4.1245657004048697E-3</v>
      </c>
      <c r="G331">
        <v>2.8661505876301785E-3</v>
      </c>
      <c r="H331">
        <v>2.3750413208722954E-4</v>
      </c>
      <c r="I331">
        <v>-1.1462126291588159E-3</v>
      </c>
      <c r="J331">
        <v>1.7086422468790552E-3</v>
      </c>
      <c r="K331">
        <v>-1.4902855623740718E-3</v>
      </c>
      <c r="L331">
        <v>2.0392006622627079E-5</v>
      </c>
      <c r="M331">
        <v>8.6344624553480465E-4</v>
      </c>
      <c r="N331">
        <v>-2.2241558785738302E-3</v>
      </c>
      <c r="O331">
        <v>2.2214719551194584E-4</v>
      </c>
      <c r="P331">
        <v>-1.4914300531551072E-3</v>
      </c>
      <c r="Q331">
        <v>2.8084905663949833E-4</v>
      </c>
      <c r="R331">
        <v>2.0046551281294178E-4</v>
      </c>
      <c r="S331">
        <v>-3.6986594371579695E-4</v>
      </c>
      <c r="T331">
        <v>2.2029265831413625E-4</v>
      </c>
    </row>
    <row r="332" spans="1:20">
      <c r="A332" s="788">
        <v>44314</v>
      </c>
      <c r="B332">
        <v>2.7834600803933185E-4</v>
      </c>
      <c r="C332">
        <v>1.7476440721941877E-3</v>
      </c>
      <c r="D332">
        <v>2.2590847479508902E-4</v>
      </c>
      <c r="E332">
        <v>2.4778126253450772E-3</v>
      </c>
      <c r="F332">
        <v>1.421290229804506E-2</v>
      </c>
      <c r="G332">
        <v>-3.0346397817584414E-3</v>
      </c>
      <c r="H332">
        <v>6.6388448991316906E-5</v>
      </c>
      <c r="I332">
        <v>1.0926169352276638E-4</v>
      </c>
      <c r="J332">
        <v>-8.7742405249524591E-4</v>
      </c>
      <c r="K332">
        <v>1.4014697609043836E-4</v>
      </c>
      <c r="L332">
        <v>2.3956105093758673E-4</v>
      </c>
      <c r="M332">
        <v>2.7800147430467881E-4</v>
      </c>
      <c r="N332">
        <v>1.224373200799489E-3</v>
      </c>
      <c r="O332">
        <v>3.8388739448191878E-4</v>
      </c>
      <c r="P332">
        <v>3.6899500959739484E-3</v>
      </c>
      <c r="Q332">
        <v>1.0754315062122544E-4</v>
      </c>
      <c r="R332">
        <v>1.7091194476170912E-4</v>
      </c>
      <c r="S332">
        <v>2.8985501936307223E-4</v>
      </c>
      <c r="T332">
        <v>2.0534901291124896E-4</v>
      </c>
    </row>
    <row r="333" spans="1:20">
      <c r="A333" s="788">
        <v>44315</v>
      </c>
      <c r="B333">
        <v>1.1832362321340106E-4</v>
      </c>
      <c r="C333">
        <v>4.1503663891637732E-3</v>
      </c>
      <c r="D333">
        <v>2.0729382551687436E-4</v>
      </c>
      <c r="E333">
        <v>3.6881867412816849E-3</v>
      </c>
      <c r="F333">
        <v>-6.0022180943122283E-3</v>
      </c>
      <c r="G333">
        <v>2.6838060838150213E-3</v>
      </c>
      <c r="H333">
        <v>3.0478512648590694E-4</v>
      </c>
      <c r="I333">
        <v>1.8101844303970438E-3</v>
      </c>
      <c r="J333">
        <v>2.307309307175931E-3</v>
      </c>
      <c r="K333">
        <v>-2.5659201145511457E-4</v>
      </c>
      <c r="L333">
        <v>2.6534824067137031E-4</v>
      </c>
      <c r="M333">
        <v>2.1785672020735447E-4</v>
      </c>
      <c r="N333">
        <v>-1.4478002332235507E-3</v>
      </c>
      <c r="O333">
        <v>1.346217862108201E-4</v>
      </c>
      <c r="P333">
        <v>3.3195195479958084E-3</v>
      </c>
      <c r="Q333">
        <v>5.4800298279156223E-4</v>
      </c>
      <c r="R333">
        <v>1.4355668178556158E-4</v>
      </c>
      <c r="S333">
        <v>1.3765275623511819E-4</v>
      </c>
      <c r="T333">
        <v>2.1983116562784843E-4</v>
      </c>
    </row>
    <row r="334" spans="1:20">
      <c r="A334" s="788">
        <v>44316</v>
      </c>
      <c r="B334">
        <v>1.9460859153297427E-4</v>
      </c>
      <c r="C334">
        <v>3.0139587404764967E-4</v>
      </c>
      <c r="D334">
        <v>3.2700562714826908E-4</v>
      </c>
      <c r="E334">
        <v>-4.6104695209462365E-3</v>
      </c>
      <c r="F334">
        <v>-1.1861458073670006E-2</v>
      </c>
      <c r="G334">
        <v>1.0819275733935374E-3</v>
      </c>
      <c r="H334">
        <v>1.0070830051474022E-3</v>
      </c>
      <c r="I334">
        <v>-1.572590837812915E-3</v>
      </c>
      <c r="J334">
        <v>-3.6667503407071811E-3</v>
      </c>
      <c r="K334">
        <v>-7.5562443158039283E-4</v>
      </c>
      <c r="L334">
        <v>3.3709384344349225E-4</v>
      </c>
      <c r="M334">
        <v>1.8643756358360797E-4</v>
      </c>
      <c r="N334">
        <v>9.5498019785345001E-4</v>
      </c>
      <c r="O334">
        <v>2.6811056064102168E-3</v>
      </c>
      <c r="P334">
        <v>-1.1113215635368823E-3</v>
      </c>
      <c r="Q334">
        <v>2.332527335577872E-4</v>
      </c>
      <c r="R334">
        <v>1.3072882553544218E-4</v>
      </c>
      <c r="S334">
        <v>7.3516477736790264E-4</v>
      </c>
      <c r="T334">
        <v>2.2630034394799381E-4</v>
      </c>
    </row>
    <row r="335" spans="1:20">
      <c r="A335" s="788">
        <v>44319</v>
      </c>
      <c r="B335">
        <v>2.2514146579055705E-4</v>
      </c>
      <c r="C335">
        <v>-8.7909306029843037E-4</v>
      </c>
      <c r="D335">
        <v>9.6302598668218664E-5</v>
      </c>
      <c r="E335">
        <v>1.0388116905524214E-4</v>
      </c>
      <c r="F335">
        <v>4.3025456306517995E-3</v>
      </c>
      <c r="G335">
        <v>-7.3296648998888436E-4</v>
      </c>
      <c r="H335">
        <v>9.1944811820399153E-5</v>
      </c>
      <c r="I335">
        <v>6.0493356933255527E-5</v>
      </c>
      <c r="J335">
        <v>5.691307655761868E-4</v>
      </c>
      <c r="K335">
        <v>-3.5529952934654219E-4</v>
      </c>
      <c r="L335">
        <v>5.2139291159125634E-4</v>
      </c>
      <c r="M335">
        <v>1.406982756844144E-4</v>
      </c>
      <c r="N335">
        <v>1.08494870062259E-4</v>
      </c>
      <c r="O335">
        <v>-1.3485846279793767E-3</v>
      </c>
      <c r="P335">
        <v>-2.3600643980137281E-4</v>
      </c>
      <c r="Q335">
        <v>3.2717945138549531E-4</v>
      </c>
      <c r="R335">
        <v>9.182072723912249E-5</v>
      </c>
      <c r="S335">
        <v>6.3911072445188566E-5</v>
      </c>
      <c r="T335">
        <v>2.7751538074616278E-4</v>
      </c>
    </row>
    <row r="336" spans="1:20">
      <c r="A336" s="788">
        <v>44320</v>
      </c>
      <c r="B336">
        <v>1.8320647950531566E-4</v>
      </c>
      <c r="C336">
        <v>3.339304395932885E-5</v>
      </c>
      <c r="D336">
        <v>4.240440016323177E-5</v>
      </c>
      <c r="E336">
        <v>-5.6201619694552507E-3</v>
      </c>
      <c r="F336">
        <v>-1.0280984271493154E-2</v>
      </c>
      <c r="G336">
        <v>3.586783825706874E-3</v>
      </c>
      <c r="H336">
        <v>-5.3371475631791565E-4</v>
      </c>
      <c r="I336">
        <v>-2.3983044961768396E-3</v>
      </c>
      <c r="J336">
        <v>-6.0193050295498374E-4</v>
      </c>
      <c r="K336">
        <v>-3.9837309758428141E-5</v>
      </c>
      <c r="L336">
        <v>2.2921315669077735E-4</v>
      </c>
      <c r="M336">
        <v>1.3440619343740856E-4</v>
      </c>
      <c r="N336">
        <v>-2.9316332124473821E-3</v>
      </c>
      <c r="O336">
        <v>4.6139014488044694E-4</v>
      </c>
      <c r="P336">
        <v>1.9343598432357556E-3</v>
      </c>
      <c r="Q336">
        <v>2.4800623276832745E-4</v>
      </c>
      <c r="R336">
        <v>7.2747966708641698E-5</v>
      </c>
      <c r="S336">
        <v>2.3021001038947553E-4</v>
      </c>
      <c r="T336">
        <v>2.3447287396094474E-4</v>
      </c>
    </row>
    <row r="337" spans="1:20">
      <c r="A337" s="788">
        <v>44321</v>
      </c>
      <c r="B337">
        <v>8.8305082251771694E-5</v>
      </c>
      <c r="C337">
        <v>-2.3227758515422803E-3</v>
      </c>
      <c r="D337">
        <v>2.1775502956700166E-4</v>
      </c>
      <c r="E337">
        <v>4.5814669580312994E-6</v>
      </c>
      <c r="F337">
        <v>1.7535465478420775E-2</v>
      </c>
      <c r="G337">
        <v>2.469761075271748E-3</v>
      </c>
      <c r="H337">
        <v>2.65305411068395E-4</v>
      </c>
      <c r="I337">
        <v>-5.4459320010691314E-5</v>
      </c>
      <c r="J337">
        <v>1.431119701940986E-3</v>
      </c>
      <c r="K337">
        <v>4.3999025502077238E-3</v>
      </c>
      <c r="L337">
        <v>1.6391517610059303E-4</v>
      </c>
      <c r="M337">
        <v>1.9979035451567206E-4</v>
      </c>
      <c r="N337">
        <v>3.0490355261154622E-3</v>
      </c>
      <c r="O337">
        <v>1.2576741876468844E-4</v>
      </c>
      <c r="P337">
        <v>5.9575965115554741E-3</v>
      </c>
      <c r="Q337">
        <v>1.9572090596886582E-4</v>
      </c>
      <c r="R337">
        <v>2.8262473400708643E-5</v>
      </c>
      <c r="S337">
        <v>7.6983241554362536E-5</v>
      </c>
      <c r="T337">
        <v>2.3334017893650305E-4</v>
      </c>
    </row>
    <row r="338" spans="1:20">
      <c r="A338" s="788">
        <v>44322</v>
      </c>
      <c r="B338">
        <v>2.1259823327723915E-4</v>
      </c>
      <c r="C338">
        <v>-2.7521328720653271E-3</v>
      </c>
      <c r="D338">
        <v>1.2408892892690204E-4</v>
      </c>
      <c r="E338">
        <v>9.4748884074298267E-3</v>
      </c>
      <c r="F338">
        <v>7.967152909882369E-4</v>
      </c>
      <c r="G338">
        <v>-9.9342239536681642E-4</v>
      </c>
      <c r="H338">
        <v>2.1489846531541623E-4</v>
      </c>
      <c r="I338">
        <v>1.2402803067179669E-3</v>
      </c>
      <c r="J338">
        <v>1.3587855870886845E-3</v>
      </c>
      <c r="K338">
        <v>1.2382215967670085E-3</v>
      </c>
      <c r="L338">
        <v>2.8185584079509773E-4</v>
      </c>
      <c r="M338">
        <v>1.5854631836642596E-4</v>
      </c>
      <c r="N338">
        <v>-2.3821787656764792E-3</v>
      </c>
      <c r="O338">
        <v>-2.3928992140698213E-4</v>
      </c>
      <c r="P338">
        <v>1.0101817137006197E-2</v>
      </c>
      <c r="Q338">
        <v>1.083124549943193E-4</v>
      </c>
      <c r="R338">
        <v>3.2055188032598103E-4</v>
      </c>
      <c r="S338">
        <v>2.3309074129218565E-4</v>
      </c>
      <c r="T338">
        <v>2.3089812618515282E-4</v>
      </c>
    </row>
    <row r="339" spans="1:20">
      <c r="A339" s="788">
        <v>44323</v>
      </c>
      <c r="B339">
        <v>1.3367424045362952E-4</v>
      </c>
      <c r="C339">
        <v>1.2388832594945054E-3</v>
      </c>
      <c r="D339">
        <v>2.6978266379251714E-4</v>
      </c>
      <c r="E339">
        <v>7.0740737715111468E-3</v>
      </c>
      <c r="F339">
        <v>2.2275267622243966E-2</v>
      </c>
      <c r="G339">
        <v>-1.0174885033228387E-3</v>
      </c>
      <c r="H339">
        <v>-2.3953127359033211E-4</v>
      </c>
      <c r="I339">
        <v>2.115790311889798E-3</v>
      </c>
      <c r="J339">
        <v>2.1524955495275666E-3</v>
      </c>
      <c r="K339">
        <v>4.8206254170009011E-3</v>
      </c>
      <c r="L339">
        <v>4.3800730471521554E-4</v>
      </c>
      <c r="M339">
        <v>1.8180678327373023E-4</v>
      </c>
      <c r="N339">
        <v>4.7536630712050609E-3</v>
      </c>
      <c r="O339">
        <v>-1.2532924943986501E-4</v>
      </c>
      <c r="P339">
        <v>3.6748714665060245E-3</v>
      </c>
      <c r="Q339">
        <v>2.4161578996140243E-4</v>
      </c>
      <c r="R339">
        <v>1.8041856538331125E-4</v>
      </c>
      <c r="S339">
        <v>5.0947202868956154E-4</v>
      </c>
      <c r="T339">
        <v>2.5658362925939926E-4</v>
      </c>
    </row>
    <row r="340" spans="1:20">
      <c r="A340" s="788">
        <v>44326</v>
      </c>
      <c r="B340">
        <v>3.0534118495628704E-4</v>
      </c>
      <c r="C340">
        <v>-1.3081638454914835E-3</v>
      </c>
      <c r="D340">
        <v>2.2689179865609255E-4</v>
      </c>
      <c r="E340">
        <v>-1.2108464004939146E-2</v>
      </c>
      <c r="F340">
        <v>-8.9484031637754313E-3</v>
      </c>
      <c r="G340">
        <v>-1.83311103822692E-3</v>
      </c>
      <c r="H340">
        <v>1.0164367503007199E-5</v>
      </c>
      <c r="I340">
        <v>-2.3620183421552143E-3</v>
      </c>
      <c r="J340">
        <v>-1.4969145549215135E-5</v>
      </c>
      <c r="K340">
        <v>-5.2762443692566663E-4</v>
      </c>
      <c r="L340">
        <v>5.1445528043014832E-4</v>
      </c>
      <c r="M340">
        <v>3.4653416585106456E-4</v>
      </c>
      <c r="N340">
        <v>9.4055170149065503E-4</v>
      </c>
      <c r="O340">
        <v>1.5484853758640504E-4</v>
      </c>
      <c r="P340">
        <v>-4.7946742054079117E-3</v>
      </c>
      <c r="Q340">
        <v>9.2360192245788397E-5</v>
      </c>
      <c r="R340">
        <v>2.2143023838450127E-4</v>
      </c>
      <c r="S340">
        <v>5.2617216787775867E-4</v>
      </c>
      <c r="T340">
        <v>3.2822405566279578E-4</v>
      </c>
    </row>
    <row r="341" spans="1:20">
      <c r="A341" s="788">
        <v>44327</v>
      </c>
      <c r="B341">
        <v>9.6223309114185085E-5</v>
      </c>
      <c r="C341">
        <v>2.794728033342464E-3</v>
      </c>
      <c r="D341">
        <v>1.8138399963651963E-4</v>
      </c>
      <c r="E341">
        <v>-7.8579309083253168E-3</v>
      </c>
      <c r="F341">
        <v>5.4806182358491107E-4</v>
      </c>
      <c r="G341">
        <v>7.3402639825337346E-4</v>
      </c>
      <c r="H341">
        <v>3.4703702018612503E-4</v>
      </c>
      <c r="I341">
        <v>-1.2962682506828527E-3</v>
      </c>
      <c r="J341">
        <v>-1.8627659424587106E-3</v>
      </c>
      <c r="K341">
        <v>1.3424865842992517E-4</v>
      </c>
      <c r="L341">
        <v>2.3484365927717299E-4</v>
      </c>
      <c r="M341">
        <v>2.6674782484170656E-4</v>
      </c>
      <c r="N341">
        <v>-1.8226821716017527E-3</v>
      </c>
      <c r="O341">
        <v>-2.8440304046128961E-4</v>
      </c>
      <c r="P341">
        <v>5.658519971604159E-3</v>
      </c>
      <c r="Q341">
        <v>3.9166576919780205E-4</v>
      </c>
      <c r="R341">
        <v>2.256458389524596E-4</v>
      </c>
      <c r="S341">
        <v>1.7891189648522321E-4</v>
      </c>
      <c r="T341">
        <v>2.5628529826549062E-4</v>
      </c>
    </row>
    <row r="342" spans="1:20">
      <c r="A342" s="788">
        <v>44328</v>
      </c>
      <c r="B342">
        <v>9.864417879867915E-5</v>
      </c>
      <c r="C342">
        <v>1.482437767892808E-3</v>
      </c>
      <c r="D342">
        <v>1.0766342999790623E-4</v>
      </c>
      <c r="E342">
        <v>-2.1792816283666694E-2</v>
      </c>
      <c r="F342">
        <v>-2.8171837712598014E-2</v>
      </c>
      <c r="G342">
        <v>6.0543526583445306E-4</v>
      </c>
      <c r="H342">
        <v>3.2078901517773595E-4</v>
      </c>
      <c r="I342">
        <v>-3.0592547370147383E-3</v>
      </c>
      <c r="J342">
        <v>-2.6578113589104113E-4</v>
      </c>
      <c r="K342">
        <v>-4.3885574502365854E-3</v>
      </c>
      <c r="L342">
        <v>2.5215358850338987E-4</v>
      </c>
      <c r="M342">
        <v>1.0291214524382752E-4</v>
      </c>
      <c r="N342">
        <v>2.8967630641179021E-3</v>
      </c>
      <c r="O342">
        <v>1.4446860652195248E-3</v>
      </c>
      <c r="P342">
        <v>-1.8439436233982587E-2</v>
      </c>
      <c r="Q342">
        <v>3.4776907981615146E-4</v>
      </c>
      <c r="R342">
        <v>1.188139637673391E-4</v>
      </c>
      <c r="S342">
        <v>5.4481620216817461E-5</v>
      </c>
      <c r="T342">
        <v>2.5400176213730141E-4</v>
      </c>
    </row>
    <row r="343" spans="1:20">
      <c r="A343" s="788">
        <v>44329</v>
      </c>
      <c r="B343">
        <v>2.9508885964757425E-4</v>
      </c>
      <c r="C343">
        <v>-2.6816311539178406E-3</v>
      </c>
      <c r="D343">
        <v>2.4001065929701859E-4</v>
      </c>
      <c r="E343">
        <v>1.4012495452396134E-2</v>
      </c>
      <c r="F343">
        <v>7.536253894824263E-3</v>
      </c>
      <c r="G343">
        <v>-1.0306828013065816E-3</v>
      </c>
      <c r="H343">
        <v>3.2842517468467669E-4</v>
      </c>
      <c r="I343">
        <v>1.9621960370737046E-3</v>
      </c>
      <c r="J343">
        <v>-1.9727101608972841E-3</v>
      </c>
      <c r="K343">
        <v>-1.1424184575354879E-3</v>
      </c>
      <c r="L343">
        <v>2.6497053522844816E-4</v>
      </c>
      <c r="M343">
        <v>1.4227258532550913E-4</v>
      </c>
      <c r="N343">
        <v>-1.6608568157151504E-3</v>
      </c>
      <c r="O343">
        <v>-8.775278749997284E-4</v>
      </c>
      <c r="P343">
        <v>-9.1826620888080246E-4</v>
      </c>
      <c r="Q343">
        <v>1.3108977055864557E-4</v>
      </c>
      <c r="R343">
        <v>1.7687345892958284E-4</v>
      </c>
      <c r="S343">
        <v>8.3689939885278619E-5</v>
      </c>
      <c r="T343">
        <v>2.5556634568668635E-4</v>
      </c>
    </row>
    <row r="344" spans="1:20">
      <c r="A344" s="788">
        <v>44330</v>
      </c>
      <c r="B344">
        <v>1.0984196490682052E-4</v>
      </c>
      <c r="C344">
        <v>-8.1653311130724937E-4</v>
      </c>
      <c r="D344">
        <v>2.0422476192161199E-4</v>
      </c>
      <c r="E344">
        <v>1.5264643788281296E-2</v>
      </c>
      <c r="F344">
        <v>1.8654870388249867E-2</v>
      </c>
      <c r="G344">
        <v>-5.9545087098489269E-5</v>
      </c>
      <c r="H344">
        <v>1.3732271951183428E-4</v>
      </c>
      <c r="I344">
        <v>2.6977259373586193E-3</v>
      </c>
      <c r="J344">
        <v>2.8480827226040617E-3</v>
      </c>
      <c r="K344">
        <v>6.4988500458116327E-3</v>
      </c>
      <c r="L344">
        <v>2.4682441514167763E-4</v>
      </c>
      <c r="M344">
        <v>1.8251244484379647E-4</v>
      </c>
      <c r="N344">
        <v>-1.1482292393401039E-3</v>
      </c>
      <c r="O344">
        <v>2.9490714360091985E-4</v>
      </c>
      <c r="P344">
        <v>4.8363595374947277E-3</v>
      </c>
      <c r="Q344">
        <v>2.4492119745667118E-4</v>
      </c>
      <c r="R344">
        <v>1.3620731397279151E-4</v>
      </c>
      <c r="S344">
        <v>1.1722440579386983E-4</v>
      </c>
      <c r="T344">
        <v>2.552143688674402E-4</v>
      </c>
    </row>
    <row r="345" spans="1:20">
      <c r="A345" s="788">
        <v>44333</v>
      </c>
      <c r="B345">
        <v>2.8890393151148608E-4</v>
      </c>
      <c r="C345">
        <v>2.0189995487274182E-3</v>
      </c>
      <c r="D345">
        <v>1.1995203682513278E-4</v>
      </c>
      <c r="E345">
        <v>-2.5572586698419109E-3</v>
      </c>
      <c r="F345">
        <v>1.3621077574976548E-2</v>
      </c>
      <c r="G345">
        <v>2.1656868569972509E-3</v>
      </c>
      <c r="H345">
        <v>2.7460772914422726E-4</v>
      </c>
      <c r="I345">
        <v>-2.2205611627224009E-4</v>
      </c>
      <c r="J345">
        <v>1.1893622809209248E-3</v>
      </c>
      <c r="K345">
        <v>2.578536376288465E-3</v>
      </c>
      <c r="L345">
        <v>5.0304252368538194E-4</v>
      </c>
      <c r="M345">
        <v>2.0573628544018341E-4</v>
      </c>
      <c r="N345">
        <v>-1.2569005912449471E-3</v>
      </c>
      <c r="O345">
        <v>-1.4713879257743923E-4</v>
      </c>
      <c r="P345">
        <v>6.5632310204655209E-3</v>
      </c>
      <c r="Q345">
        <v>2.1023247435114634E-4</v>
      </c>
      <c r="R345">
        <v>2.3004346865018732E-4</v>
      </c>
      <c r="S345">
        <v>2.1680373385724039E-4</v>
      </c>
      <c r="T345">
        <v>3.2241312149983159E-4</v>
      </c>
    </row>
    <row r="346" spans="1:20">
      <c r="A346" s="788">
        <v>44334</v>
      </c>
      <c r="B346">
        <v>1.6647433445848847E-4</v>
      </c>
      <c r="C346">
        <v>-8.0295902073734826E-4</v>
      </c>
      <c r="D346">
        <v>1.4904016808925391E-4</v>
      </c>
      <c r="E346">
        <v>-1.0918070982109285E-2</v>
      </c>
      <c r="F346">
        <v>-3.1994675686252139E-3</v>
      </c>
      <c r="G346">
        <v>-1.1554926895924744E-3</v>
      </c>
      <c r="H346">
        <v>4.8333158528368614E-5</v>
      </c>
      <c r="I346">
        <v>-1.3444109354396883E-3</v>
      </c>
      <c r="J346">
        <v>7.2634710649577272E-4</v>
      </c>
      <c r="K346">
        <v>-7.0583828048376152E-4</v>
      </c>
      <c r="L346">
        <v>1.6024370470013594E-4</v>
      </c>
      <c r="M346">
        <v>4.6325858593454505E-4</v>
      </c>
      <c r="N346">
        <v>-2.5582359092879425E-3</v>
      </c>
      <c r="O346">
        <v>4.9113781164233927E-5</v>
      </c>
      <c r="P346">
        <v>-1.7012363961006471E-3</v>
      </c>
      <c r="Q346">
        <v>8.0121277316713702E-5</v>
      </c>
      <c r="R346">
        <v>1.7374750066356803E-4</v>
      </c>
      <c r="S346">
        <v>3.3334675983054396E-4</v>
      </c>
      <c r="T346">
        <v>2.6020465825449257E-4</v>
      </c>
    </row>
    <row r="347" spans="1:20">
      <c r="A347" s="788">
        <v>44335</v>
      </c>
      <c r="B347">
        <v>1.9810295062860916E-4</v>
      </c>
      <c r="C347">
        <v>-4.5374978783224718E-3</v>
      </c>
      <c r="D347">
        <v>2.3366721291884218E-4</v>
      </c>
      <c r="E347">
        <v>-2.034910493094344E-3</v>
      </c>
      <c r="F347">
        <v>-5.8606629919063513E-3</v>
      </c>
      <c r="G347">
        <v>-1.0164010712584437E-3</v>
      </c>
      <c r="H347">
        <v>4.1902823148332047E-4</v>
      </c>
      <c r="I347">
        <v>-1.5781729138353295E-4</v>
      </c>
      <c r="J347">
        <v>-2.7953626243626406E-3</v>
      </c>
      <c r="K347">
        <v>-4.5788347796108519E-3</v>
      </c>
      <c r="L347">
        <v>2.7792434464624094E-4</v>
      </c>
      <c r="M347">
        <v>1.796754043141835E-4</v>
      </c>
      <c r="N347">
        <v>-8.8556507851289545E-4</v>
      </c>
      <c r="O347">
        <v>6.7553004779186132E-4</v>
      </c>
      <c r="P347">
        <v>-2.3791704212784426E-3</v>
      </c>
      <c r="Q347">
        <v>2.7770628606527126E-4</v>
      </c>
      <c r="R347">
        <v>1.758000321494535E-4</v>
      </c>
      <c r="S347">
        <v>7.303423250237806E-5</v>
      </c>
      <c r="T347">
        <v>2.6012082041293461E-4</v>
      </c>
    </row>
    <row r="348" spans="1:20">
      <c r="A348" s="788">
        <v>44336</v>
      </c>
      <c r="B348">
        <v>1.4492036885394022E-4</v>
      </c>
      <c r="C348">
        <v>2.5795895003799529E-3</v>
      </c>
      <c r="D348">
        <v>2.8782838552077195E-4</v>
      </c>
      <c r="E348">
        <v>1.1734680154666277E-2</v>
      </c>
      <c r="F348">
        <v>6.9930317843593937E-3</v>
      </c>
      <c r="G348">
        <v>1.4897399336355477E-4</v>
      </c>
      <c r="H348">
        <v>7.5364503318930964E-4</v>
      </c>
      <c r="I348">
        <v>1.8519777178489516E-3</v>
      </c>
      <c r="J348">
        <v>2.6246243302361361E-3</v>
      </c>
      <c r="K348">
        <v>2.6791238090084768E-4</v>
      </c>
      <c r="L348">
        <v>2.1633410357746463E-4</v>
      </c>
      <c r="M348">
        <v>3.0834268043644641E-4</v>
      </c>
      <c r="N348">
        <v>1.823654592537638E-3</v>
      </c>
      <c r="O348">
        <v>9.3750237256566837E-3</v>
      </c>
      <c r="P348">
        <v>6.1440071276586128E-3</v>
      </c>
      <c r="Q348">
        <v>2.0878925211920141E-4</v>
      </c>
      <c r="R348">
        <v>2.2565084034575911E-4</v>
      </c>
      <c r="S348">
        <v>3.1228470344646375E-4</v>
      </c>
      <c r="T348">
        <v>2.6012321736823552E-4</v>
      </c>
    </row>
    <row r="349" spans="1:20">
      <c r="A349" s="788">
        <v>44337</v>
      </c>
      <c r="B349">
        <v>2.1269172049587226E-4</v>
      </c>
      <c r="C349">
        <v>-1.7096018296423043E-3</v>
      </c>
      <c r="D349">
        <v>6.2352216434002905E-4</v>
      </c>
      <c r="E349">
        <v>-9.8639105776010538E-4</v>
      </c>
      <c r="F349">
        <v>-5.2694722274052586E-3</v>
      </c>
      <c r="G349">
        <v>-1.0609523746685223E-4</v>
      </c>
      <c r="H349">
        <v>2.0342746801835787E-3</v>
      </c>
      <c r="I349">
        <v>4.5414890252892803E-5</v>
      </c>
      <c r="J349">
        <v>9.8366794365878363E-4</v>
      </c>
      <c r="K349">
        <v>2.2265720218148655E-3</v>
      </c>
      <c r="L349">
        <v>3.1077324072281698E-4</v>
      </c>
      <c r="M349">
        <v>1.4474236752048952E-4</v>
      </c>
      <c r="N349">
        <v>2.0510804027562557E-3</v>
      </c>
      <c r="O349">
        <v>-4.0572375844372122E-4</v>
      </c>
      <c r="P349">
        <v>-4.3047460179477248E-3</v>
      </c>
      <c r="Q349">
        <v>2.2396670657864881E-4</v>
      </c>
      <c r="R349">
        <v>1.699569969053627E-4</v>
      </c>
      <c r="S349">
        <v>2.481764623252225E-4</v>
      </c>
      <c r="T349">
        <v>3.0628502134821822E-4</v>
      </c>
    </row>
    <row r="350" spans="1:20">
      <c r="A350" s="788">
        <v>44340</v>
      </c>
      <c r="B350">
        <v>2.1549316560531828E-4</v>
      </c>
      <c r="C350">
        <v>7.3606218889299413E-4</v>
      </c>
      <c r="D350">
        <v>1.2506710246396047E-4</v>
      </c>
      <c r="E350">
        <v>1.2518017002222992E-2</v>
      </c>
      <c r="F350">
        <v>1.8378050391828049E-2</v>
      </c>
      <c r="G350">
        <v>-1.7245265309716595E-3</v>
      </c>
      <c r="H350">
        <v>-5.46318038034177E-4</v>
      </c>
      <c r="I350">
        <v>3.2955136050665246E-3</v>
      </c>
      <c r="J350">
        <v>1.2404065924596086E-3</v>
      </c>
      <c r="K350">
        <v>4.4012006711027229E-3</v>
      </c>
      <c r="L350">
        <v>5.2458130507204714E-4</v>
      </c>
      <c r="M350">
        <v>9.4694262599892554E-5</v>
      </c>
      <c r="N350">
        <v>3.2457868958286618E-3</v>
      </c>
      <c r="O350">
        <v>8.393676130946659E-5</v>
      </c>
      <c r="P350">
        <v>6.2557274893801917E-3</v>
      </c>
      <c r="Q350">
        <v>1.4839552303014258E-4</v>
      </c>
      <c r="R350">
        <v>1.6245355006438977E-4</v>
      </c>
      <c r="S350">
        <v>2.2478521486846148E-5</v>
      </c>
      <c r="T350">
        <v>3.8958281891487978E-4</v>
      </c>
    </row>
    <row r="351" spans="1:20">
      <c r="A351" s="788">
        <v>44341</v>
      </c>
      <c r="B351">
        <v>1.1248713140421529E-4</v>
      </c>
      <c r="C351">
        <v>-4.9726378353943668E-3</v>
      </c>
      <c r="D351">
        <v>2.8753029966099852E-4</v>
      </c>
      <c r="E351">
        <v>-2.6143930049636888E-3</v>
      </c>
      <c r="F351">
        <v>-5.3421524188352887E-3</v>
      </c>
      <c r="G351">
        <v>2.6740971394023649E-3</v>
      </c>
      <c r="H351">
        <v>6.5266222560711462E-4</v>
      </c>
      <c r="I351">
        <v>-1.5138179897905557E-3</v>
      </c>
      <c r="J351">
        <v>-2.4101200613255713E-3</v>
      </c>
      <c r="K351">
        <v>-4.2577031057491332E-3</v>
      </c>
      <c r="L351">
        <v>2.4890581991110494E-4</v>
      </c>
      <c r="M351">
        <v>3.0728058469065012E-4</v>
      </c>
      <c r="N351">
        <v>2.5193890493837579E-3</v>
      </c>
      <c r="O351">
        <v>9.9425811459497027E-6</v>
      </c>
      <c r="P351">
        <v>-5.9869209360289277E-3</v>
      </c>
      <c r="Q351">
        <v>1.5083064591414619E-4</v>
      </c>
      <c r="R351">
        <v>1.6999511488702268E-4</v>
      </c>
      <c r="S351">
        <v>3.9107549555272847E-4</v>
      </c>
      <c r="T351">
        <v>3.0592649314398201E-4</v>
      </c>
    </row>
    <row r="352" spans="1:20">
      <c r="A352" s="788">
        <v>44342</v>
      </c>
      <c r="B352">
        <v>1.4067440619380811E-4</v>
      </c>
      <c r="C352">
        <v>-1.1787462729792031E-3</v>
      </c>
      <c r="D352">
        <v>2.3990653769545567E-4</v>
      </c>
      <c r="E352">
        <v>3.0894310789952861E-4</v>
      </c>
      <c r="F352">
        <v>7.0386419716661486E-3</v>
      </c>
      <c r="G352">
        <v>1.15328296108963E-3</v>
      </c>
      <c r="H352">
        <v>4.6099731494342322E-4</v>
      </c>
      <c r="I352">
        <v>-3.2851915652842845E-4</v>
      </c>
      <c r="J352">
        <v>-1.472501475086041E-5</v>
      </c>
      <c r="K352">
        <v>1.8715844462842135E-3</v>
      </c>
      <c r="L352">
        <v>1.0659038964777601E-4</v>
      </c>
      <c r="M352">
        <v>1.9824225203191048E-4</v>
      </c>
      <c r="N352">
        <v>-4.3093477075017983E-3</v>
      </c>
      <c r="O352">
        <v>3.9760971977065296E-4</v>
      </c>
      <c r="P352">
        <v>2.7643174476184029E-3</v>
      </c>
      <c r="Q352">
        <v>2.3877917414716343E-4</v>
      </c>
      <c r="R352">
        <v>2.0846163166265974E-4</v>
      </c>
      <c r="S352">
        <v>2.6428857377758241E-4</v>
      </c>
      <c r="T352">
        <v>3.0015194729915429E-4</v>
      </c>
    </row>
    <row r="353" spans="1:20">
      <c r="A353" s="788">
        <v>44343</v>
      </c>
      <c r="B353">
        <v>2.2540509133395226E-4</v>
      </c>
      <c r="C353">
        <v>6.2915586316492078E-3</v>
      </c>
      <c r="D353">
        <v>1.641535332836952E-4</v>
      </c>
      <c r="E353">
        <v>4.4219722423137764E-3</v>
      </c>
      <c r="F353">
        <v>8.5867965570314286E-3</v>
      </c>
      <c r="G353">
        <v>4.1003364477372184E-3</v>
      </c>
      <c r="H353">
        <v>5.0074847452341587E-5</v>
      </c>
      <c r="I353">
        <v>3.3814442685931034E-4</v>
      </c>
      <c r="J353">
        <v>9.9531361502092075E-4</v>
      </c>
      <c r="K353">
        <v>5.0965007069945223E-3</v>
      </c>
      <c r="L353">
        <v>3.1008434661194961E-4</v>
      </c>
      <c r="M353">
        <v>1.2677846980180263E-4</v>
      </c>
      <c r="N353">
        <v>2.7413554956230435E-3</v>
      </c>
      <c r="O353">
        <v>5.3847138056850596E-4</v>
      </c>
      <c r="P353">
        <v>4.2324710007359823E-3</v>
      </c>
      <c r="Q353">
        <v>2.0027344883266629E-4</v>
      </c>
      <c r="R353">
        <v>1.8468271972094108E-4</v>
      </c>
      <c r="S353">
        <v>3.7762405248020769E-4</v>
      </c>
      <c r="T353">
        <v>3.046756391376082E-4</v>
      </c>
    </row>
    <row r="354" spans="1:20">
      <c r="A354" s="788">
        <v>44344</v>
      </c>
      <c r="B354">
        <v>2.8739581207593012E-4</v>
      </c>
      <c r="C354">
        <v>2.2686921721226661E-4</v>
      </c>
      <c r="D354">
        <v>3.3353339470121313E-4</v>
      </c>
      <c r="E354">
        <v>-9.240466233184641E-4</v>
      </c>
      <c r="F354">
        <v>1.3268958911329953E-2</v>
      </c>
      <c r="G354">
        <v>1.1404229957940881E-3</v>
      </c>
      <c r="H354">
        <v>-6.8030977445798779E-4</v>
      </c>
      <c r="I354">
        <v>1.6140378761633212E-3</v>
      </c>
      <c r="J354">
        <v>4.9632251241527037E-4</v>
      </c>
      <c r="K354">
        <v>9.826636856267168E-4</v>
      </c>
      <c r="L354">
        <v>2.7130947734566035E-4</v>
      </c>
      <c r="M354">
        <v>2.6870057828642935E-4</v>
      </c>
      <c r="N354">
        <v>-1.3398632582435344E-3</v>
      </c>
      <c r="O354">
        <v>5.7719840779180132E-5</v>
      </c>
      <c r="P354">
        <v>8.3999239530396785E-3</v>
      </c>
      <c r="Q354">
        <v>1.626423699241375E-4</v>
      </c>
      <c r="R354">
        <v>1.9968145513327151E-4</v>
      </c>
      <c r="S354">
        <v>3.8979877257561135E-4</v>
      </c>
      <c r="T354">
        <v>3.0546251470164876E-4</v>
      </c>
    </row>
    <row r="355" spans="1:20">
      <c r="A355" s="788">
        <v>44347</v>
      </c>
      <c r="B355">
        <v>3.3785306833977735E-4</v>
      </c>
      <c r="C355">
        <v>8.6410612566645284E-4</v>
      </c>
      <c r="D355">
        <v>1.2932206207971753E-4</v>
      </c>
      <c r="E355">
        <v>-2.5364065311109796E-3</v>
      </c>
      <c r="F355">
        <v>1.4130291479934831E-2</v>
      </c>
      <c r="G355">
        <v>3.8867770161288284E-4</v>
      </c>
      <c r="H355">
        <v>-1.6043692805189913E-4</v>
      </c>
      <c r="I355">
        <v>1.1795226816455617E-3</v>
      </c>
      <c r="J355">
        <v>8.7292807437067133E-4</v>
      </c>
      <c r="K355">
        <v>1.5747588609626995E-4</v>
      </c>
      <c r="L355">
        <v>1.1879525979829886E-4</v>
      </c>
      <c r="M355">
        <v>9.3707580586244177E-5</v>
      </c>
      <c r="N355">
        <v>5.2271298351258544E-4</v>
      </c>
      <c r="O355">
        <v>-3.7940775165723473E-5</v>
      </c>
      <c r="P355">
        <v>1.0096887835560286E-2</v>
      </c>
      <c r="Q355">
        <v>2.2739787422643154E-4</v>
      </c>
      <c r="R355">
        <v>1.5029835641655609E-4</v>
      </c>
      <c r="S355">
        <v>2.8873208948709816E-4</v>
      </c>
      <c r="T355">
        <v>3.4404779549412901E-4</v>
      </c>
    </row>
    <row r="356" spans="1:20">
      <c r="A356" s="788">
        <v>44348</v>
      </c>
      <c r="B356">
        <v>1.6025949312425958E-4</v>
      </c>
      <c r="C356">
        <v>1.5369989063567235E-3</v>
      </c>
      <c r="D356">
        <v>2.0671261844196209E-4</v>
      </c>
      <c r="E356">
        <v>1.2761925764388504E-3</v>
      </c>
      <c r="F356">
        <v>3.0210935339411993E-3</v>
      </c>
      <c r="G356">
        <v>-5.561677076292737E-3</v>
      </c>
      <c r="H356">
        <v>6.8762832797419904E-4</v>
      </c>
      <c r="I356">
        <v>1.2177576070784291E-3</v>
      </c>
      <c r="J356">
        <v>2.0108377335543715E-3</v>
      </c>
      <c r="K356">
        <v>6.7968446423469775E-3</v>
      </c>
      <c r="L356">
        <v>6.4524471228555313E-4</v>
      </c>
      <c r="M356">
        <v>1.3831727663116133E-4</v>
      </c>
      <c r="N356">
        <v>-2.9732323412042794E-3</v>
      </c>
      <c r="O356">
        <v>7.3468297847822939E-5</v>
      </c>
      <c r="P356">
        <v>4.4309785896357035E-4</v>
      </c>
      <c r="Q356">
        <v>1.5965215279734046E-4</v>
      </c>
      <c r="R356">
        <v>1.6719360849748455E-4</v>
      </c>
      <c r="S356">
        <v>3.9671208796487889E-4</v>
      </c>
      <c r="T356">
        <v>3.0381806666124334E-4</v>
      </c>
    </row>
    <row r="357" spans="1:20">
      <c r="A357" s="788">
        <v>44349</v>
      </c>
      <c r="B357">
        <v>2.3848281561367202E-4</v>
      </c>
      <c r="C357">
        <v>-1.4891896020508E-3</v>
      </c>
      <c r="D357">
        <v>2.3393273466498776E-4</v>
      </c>
      <c r="E357">
        <v>2.4870464442781071E-3</v>
      </c>
      <c r="F357">
        <v>1.063098159594511E-2</v>
      </c>
      <c r="G357">
        <v>-1.0123361322842417E-3</v>
      </c>
      <c r="H357">
        <v>1.0526437441373826E-3</v>
      </c>
      <c r="I357">
        <v>-4.5875139353401817E-4</v>
      </c>
      <c r="J357">
        <v>9.3830321695520524E-4</v>
      </c>
      <c r="K357">
        <v>3.1975494042564279E-3</v>
      </c>
      <c r="L357">
        <v>2.1573955487541596E-4</v>
      </c>
      <c r="M357">
        <v>2.5875137294351092E-4</v>
      </c>
      <c r="N357">
        <v>-1.1634876803453542E-3</v>
      </c>
      <c r="O357">
        <v>2.1555679375673265E-4</v>
      </c>
      <c r="P357">
        <v>9.496802787851033E-3</v>
      </c>
      <c r="Q357">
        <v>8.0823390413797824E-4</v>
      </c>
      <c r="R357">
        <v>2.17343706486961E-4</v>
      </c>
      <c r="S357">
        <v>3.1058674706940792E-4</v>
      </c>
      <c r="T357">
        <v>3.0511280720468825E-4</v>
      </c>
    </row>
    <row r="358" spans="1:20">
      <c r="A358" s="788">
        <v>44351</v>
      </c>
      <c r="B358">
        <v>2.5850791876202983E-4</v>
      </c>
      <c r="C358">
        <v>4.2191675953628938E-4</v>
      </c>
      <c r="D358">
        <v>2.7432309457542381E-4</v>
      </c>
      <c r="E358">
        <v>4.9660472989392357E-3</v>
      </c>
      <c r="F358">
        <v>8.0083457497641675E-3</v>
      </c>
      <c r="G358">
        <v>1.9735792562745047E-3</v>
      </c>
      <c r="H358">
        <v>9.9669915559563727E-4</v>
      </c>
      <c r="I358">
        <v>1.2352377930344716E-3</v>
      </c>
      <c r="J358">
        <v>-1.1617493585859284E-3</v>
      </c>
      <c r="K358">
        <v>7.4139319190136277E-4</v>
      </c>
      <c r="L358">
        <v>2.6977557730556434E-4</v>
      </c>
      <c r="M358">
        <v>1.944593361444813E-4</v>
      </c>
      <c r="N358">
        <v>-7.2848421028891552E-3</v>
      </c>
      <c r="O358">
        <v>1.5124191746769267E-3</v>
      </c>
      <c r="P358">
        <v>3.0121255128845448E-3</v>
      </c>
      <c r="Q358">
        <v>1.7930528398801826E-4</v>
      </c>
      <c r="R358">
        <v>2.13517409274111E-4</v>
      </c>
      <c r="S358">
        <v>5.3203436682469629E-4</v>
      </c>
      <c r="T358">
        <v>3.4241039648219562E-4</v>
      </c>
    </row>
    <row r="359" spans="1:20">
      <c r="A359" s="788">
        <v>44354</v>
      </c>
      <c r="B359">
        <v>2.2437553285814538E-4</v>
      </c>
      <c r="C359">
        <v>-3.941627036443407E-4</v>
      </c>
      <c r="D359">
        <v>1.7448141223574964E-4</v>
      </c>
      <c r="E359">
        <v>4.5994187414266641E-4</v>
      </c>
      <c r="F359">
        <v>-1.2602637598815303E-3</v>
      </c>
      <c r="G359">
        <v>-1.9741203049011835E-3</v>
      </c>
      <c r="H359">
        <v>6.3240833202793389E-4</v>
      </c>
      <c r="I359">
        <v>1.6598046554738843E-4</v>
      </c>
      <c r="J359">
        <v>8.120345286422026E-4</v>
      </c>
      <c r="K359">
        <v>-3.7904813415290395E-4</v>
      </c>
      <c r="L359">
        <v>4.5691017717652826E-4</v>
      </c>
      <c r="M359">
        <v>1.5339680274695233E-4</v>
      </c>
      <c r="N359">
        <v>-9.0852825700482587E-4</v>
      </c>
      <c r="O359">
        <v>-5.0022224159618212E-5</v>
      </c>
      <c r="P359">
        <v>-5.7695503335245535E-3</v>
      </c>
      <c r="Q359">
        <v>1.3900505388053652E-4</v>
      </c>
      <c r="R359">
        <v>1.4414071307333742E-4</v>
      </c>
      <c r="S359">
        <v>-2.483075235792942E-5</v>
      </c>
      <c r="T359">
        <v>3.8108978419448825E-4</v>
      </c>
    </row>
    <row r="360" spans="1:20">
      <c r="A360" s="788">
        <v>44355</v>
      </c>
      <c r="B360">
        <v>1.4652486518706986E-4</v>
      </c>
      <c r="C360">
        <v>-3.4456065252199686E-3</v>
      </c>
      <c r="D360">
        <v>2.0389232200401786E-4</v>
      </c>
      <c r="E360">
        <v>-1.670316409183914E-3</v>
      </c>
      <c r="F360">
        <v>-5.4755061084378331E-3</v>
      </c>
      <c r="G360">
        <v>7.8398227655118724E-4</v>
      </c>
      <c r="H360">
        <v>2.6173610277324677E-4</v>
      </c>
      <c r="I360">
        <v>-2.5728271583624895E-4</v>
      </c>
      <c r="J360">
        <v>-1.2815260137518658E-3</v>
      </c>
      <c r="K360">
        <v>5.5580768694474258E-4</v>
      </c>
      <c r="L360">
        <v>2.4498557585728165E-4</v>
      </c>
      <c r="M360">
        <v>2.3630184930722997E-4</v>
      </c>
      <c r="N360">
        <v>-2.4802529210486979E-3</v>
      </c>
      <c r="O360">
        <v>-1.6891384884528682E-3</v>
      </c>
      <c r="P360">
        <v>-3.5891711757429778E-4</v>
      </c>
      <c r="Q360">
        <v>7.0058616337576041E-5</v>
      </c>
      <c r="R360">
        <v>1.6914732089445828E-4</v>
      </c>
      <c r="S360">
        <v>1.021953330215819E-4</v>
      </c>
      <c r="T360">
        <v>3.0112052522546229E-4</v>
      </c>
    </row>
    <row r="361" spans="1:20">
      <c r="A361" s="788">
        <v>44356</v>
      </c>
      <c r="B361">
        <v>2.3016166750822187E-4</v>
      </c>
      <c r="C361">
        <v>-1.8630497731678686E-3</v>
      </c>
      <c r="D361">
        <v>1.9111008599947965E-4</v>
      </c>
      <c r="E361">
        <v>-1.6143382237866488E-3</v>
      </c>
      <c r="F361">
        <v>1.1214708713518373E-3</v>
      </c>
      <c r="G361">
        <v>8.8936411455153852E-4</v>
      </c>
      <c r="H361">
        <v>5.3197746297639625E-4</v>
      </c>
      <c r="I361">
        <v>-1.8493472695391144E-4</v>
      </c>
      <c r="J361">
        <v>-4.7450116380753915E-4</v>
      </c>
      <c r="K361">
        <v>-1.5389239520591236E-3</v>
      </c>
      <c r="L361">
        <v>2.8439376106614844E-4</v>
      </c>
      <c r="M361">
        <v>1.9523728015746755E-4</v>
      </c>
      <c r="N361">
        <v>4.8993520116791256E-3</v>
      </c>
      <c r="O361">
        <v>-1.2572082549799912E-4</v>
      </c>
      <c r="P361">
        <v>5.3657346290683083E-3</v>
      </c>
      <c r="Q361">
        <v>3.7393406164043519E-4</v>
      </c>
      <c r="R361">
        <v>1.9433071764307641E-4</v>
      </c>
      <c r="S361">
        <v>3.5510333718580256E-4</v>
      </c>
      <c r="T361">
        <v>3.0345939038434189E-4</v>
      </c>
    </row>
    <row r="362" spans="1:20">
      <c r="A362" s="788">
        <v>44357</v>
      </c>
      <c r="B362">
        <v>1.9019561416788733E-4</v>
      </c>
      <c r="C362">
        <v>-2.1722392484069264E-3</v>
      </c>
      <c r="D362">
        <v>1.8448482612298811E-4</v>
      </c>
      <c r="E362">
        <v>4.6852938655648213E-3</v>
      </c>
      <c r="F362">
        <v>4.6221664474133117E-3</v>
      </c>
      <c r="G362">
        <v>-5.7889048201242854E-4</v>
      </c>
      <c r="H362">
        <v>2.7880376389877171E-4</v>
      </c>
      <c r="I362">
        <v>1.8636177249267138E-3</v>
      </c>
      <c r="J362">
        <v>2.1663032628329582E-3</v>
      </c>
      <c r="K362">
        <v>1.5281230353192399E-3</v>
      </c>
      <c r="L362">
        <v>2.3785550747246198E-4</v>
      </c>
      <c r="M362">
        <v>1.8450332507091716E-4</v>
      </c>
      <c r="N362">
        <v>5.6572704660509121E-3</v>
      </c>
      <c r="O362">
        <v>1.785370699336486E-4</v>
      </c>
      <c r="P362">
        <v>5.378837721536911E-4</v>
      </c>
      <c r="Q362">
        <v>3.0433226259396484E-4</v>
      </c>
      <c r="R362">
        <v>1.2915100584831585E-4</v>
      </c>
      <c r="S362">
        <v>4.4690895599464042E-4</v>
      </c>
      <c r="T362">
        <v>3.0326305038563817E-4</v>
      </c>
    </row>
    <row r="363" spans="1:20">
      <c r="A363" s="788">
        <v>44358</v>
      </c>
      <c r="B363">
        <v>1.4194029928837892E-4</v>
      </c>
      <c r="C363">
        <v>-2.8493781775527083E-3</v>
      </c>
      <c r="D363">
        <v>2.0597005748723696E-4</v>
      </c>
      <c r="E363">
        <v>1.5088340087279217E-3</v>
      </c>
      <c r="F363">
        <v>-5.7414688299570749E-3</v>
      </c>
      <c r="G363">
        <v>6.8578417792752866E-4</v>
      </c>
      <c r="H363">
        <v>3.0271280566340764E-4</v>
      </c>
      <c r="I363">
        <v>-3.9983517225994358E-4</v>
      </c>
      <c r="J363">
        <v>3.7595131084255939E-4</v>
      </c>
      <c r="K363">
        <v>-4.0751978213859896E-4</v>
      </c>
      <c r="L363">
        <v>2.3294752906610761E-4</v>
      </c>
      <c r="M363">
        <v>1.6040807815076441E-4</v>
      </c>
      <c r="N363">
        <v>8.0798372687884701E-4</v>
      </c>
      <c r="O363">
        <v>2.9366118639306826E-4</v>
      </c>
      <c r="P363">
        <v>-2.1406782473292196E-3</v>
      </c>
      <c r="Q363">
        <v>2.2311537467523124E-4</v>
      </c>
      <c r="R363">
        <v>1.680256607279329E-4</v>
      </c>
      <c r="S363">
        <v>1.0256591206800891E-3</v>
      </c>
      <c r="T363">
        <v>3.0273526493984626E-4</v>
      </c>
    </row>
    <row r="364" spans="1:20">
      <c r="A364" s="788">
        <v>44361</v>
      </c>
      <c r="B364">
        <v>3.4817744717585697E-5</v>
      </c>
      <c r="C364">
        <v>2.29215025987628E-3</v>
      </c>
      <c r="D364">
        <v>4.9308473900522287E-4</v>
      </c>
      <c r="E364">
        <v>3.307440182517718E-3</v>
      </c>
      <c r="F364">
        <v>1.4820654431692226E-2</v>
      </c>
      <c r="G364">
        <v>2.3659132889866097E-3</v>
      </c>
      <c r="H364">
        <v>2.4938672447305521E-4</v>
      </c>
      <c r="I364">
        <v>1.7346102022672838E-3</v>
      </c>
      <c r="J364">
        <v>1.3308910588563094E-3</v>
      </c>
      <c r="K364">
        <v>2.0825776104211879E-3</v>
      </c>
      <c r="L364">
        <v>4.0360746836043404E-4</v>
      </c>
      <c r="M364">
        <v>2.2186225294440476E-4</v>
      </c>
      <c r="N364">
        <v>1.1178334694221803E-3</v>
      </c>
      <c r="O364">
        <v>4.1102285474914346E-4</v>
      </c>
      <c r="P364">
        <v>4.6390352560821135E-4</v>
      </c>
      <c r="Q364">
        <v>1.8877680449280732E-4</v>
      </c>
      <c r="R364">
        <v>2.2575834796234595E-4</v>
      </c>
      <c r="S364">
        <v>-6.2886044283416709E-4</v>
      </c>
      <c r="T364">
        <v>3.7149359162080842E-4</v>
      </c>
    </row>
    <row r="365" spans="1:20">
      <c r="A365" s="788">
        <v>44362</v>
      </c>
      <c r="B365">
        <v>2.0900732078432682E-4</v>
      </c>
      <c r="C365">
        <v>2.146346731010107E-3</v>
      </c>
      <c r="D365">
        <v>2.6463362505935173E-4</v>
      </c>
      <c r="E365">
        <v>-2.0024982634810895E-3</v>
      </c>
      <c r="F365">
        <v>-1.2824460012045291E-3</v>
      </c>
      <c r="G365">
        <v>1.9142939687730731E-3</v>
      </c>
      <c r="H365">
        <v>2.5747554102228953E-4</v>
      </c>
      <c r="I365">
        <v>1.5827705704651862E-4</v>
      </c>
      <c r="J365">
        <v>7.9973007520672823E-4</v>
      </c>
      <c r="K365">
        <v>-7.0396719344989478E-4</v>
      </c>
      <c r="L365">
        <v>2.1563146079683904E-4</v>
      </c>
      <c r="M365">
        <v>2.6724462771476887E-4</v>
      </c>
      <c r="N365">
        <v>7.7744269452106884E-4</v>
      </c>
      <c r="O365">
        <v>9.0128578073223053E-5</v>
      </c>
      <c r="P365">
        <v>-5.1502509009487829E-3</v>
      </c>
      <c r="Q365">
        <v>1.6048650769029393E-4</v>
      </c>
      <c r="R365">
        <v>2.7099984600575944E-4</v>
      </c>
      <c r="S365">
        <v>-5.7036903951535045E-5</v>
      </c>
      <c r="T365">
        <v>2.9351697025248313E-4</v>
      </c>
    </row>
    <row r="366" spans="1:20">
      <c r="A366" s="788">
        <v>44363</v>
      </c>
      <c r="B366">
        <v>3.0831056284053027E-4</v>
      </c>
      <c r="C366">
        <v>2.904643041556243E-3</v>
      </c>
      <c r="D366">
        <v>2.3472891004616692E-4</v>
      </c>
      <c r="E366">
        <v>-8.0256175024278065E-3</v>
      </c>
      <c r="F366">
        <v>-4.794103081442902E-3</v>
      </c>
      <c r="G366">
        <v>1.3682843653162191E-3</v>
      </c>
      <c r="H366">
        <v>2.0180502854039162E-4</v>
      </c>
      <c r="I366">
        <v>-7.1851964962454939E-4</v>
      </c>
      <c r="J366">
        <v>-5.032431312235186E-4</v>
      </c>
      <c r="K366">
        <v>2.9906114188360533E-4</v>
      </c>
      <c r="L366">
        <v>2.7200418932538106E-4</v>
      </c>
      <c r="M366">
        <v>8.6831298809197932E-4</v>
      </c>
      <c r="N366">
        <v>8.3150873216175647E-4</v>
      </c>
      <c r="O366">
        <v>-8.4845548022793871E-5</v>
      </c>
      <c r="P366">
        <v>1.1177468174581318E-3</v>
      </c>
      <c r="Q366">
        <v>1.8268419392786228E-4</v>
      </c>
      <c r="R366">
        <v>2.3470227902699925E-4</v>
      </c>
      <c r="S366">
        <v>3.9542343181597772E-4</v>
      </c>
      <c r="T366">
        <v>3.013620584872978E-4</v>
      </c>
    </row>
    <row r="367" spans="1:20">
      <c r="A367" s="788">
        <v>44364</v>
      </c>
      <c r="B367">
        <v>1.6821089864249572E-4</v>
      </c>
      <c r="C367">
        <v>-1.9946226781422105E-3</v>
      </c>
      <c r="D367">
        <v>2.6669473979734626E-4</v>
      </c>
      <c r="E367">
        <v>7.1359320583441743E-4</v>
      </c>
      <c r="F367">
        <v>-6.9350198883115777E-3</v>
      </c>
      <c r="G367">
        <v>9.0571526850102835E-4</v>
      </c>
      <c r="H367">
        <v>4.0880037458190799E-4</v>
      </c>
      <c r="I367">
        <v>-7.468197647184649E-4</v>
      </c>
      <c r="J367">
        <v>-9.818896959734591E-5</v>
      </c>
      <c r="K367">
        <v>-8.3507506200344306E-3</v>
      </c>
      <c r="L367">
        <v>2.7200966524065784E-4</v>
      </c>
      <c r="M367">
        <v>1.8774881166572222E-4</v>
      </c>
      <c r="N367">
        <v>3.7893877062489256E-3</v>
      </c>
      <c r="O367">
        <v>1.0110799447895502E-3</v>
      </c>
      <c r="P367">
        <v>-5.2790348567552936E-3</v>
      </c>
      <c r="Q367">
        <v>5.7422030457709994E-4</v>
      </c>
      <c r="R367">
        <v>1.2364247914198323E-4</v>
      </c>
      <c r="S367">
        <v>3.5117678002771768E-4</v>
      </c>
      <c r="T367">
        <v>3.0090239041347111E-4</v>
      </c>
    </row>
    <row r="368" spans="1:20">
      <c r="A368" s="788">
        <v>44365</v>
      </c>
      <c r="B368">
        <v>2.7658556511034327E-4</v>
      </c>
      <c r="C368">
        <v>-8.306051127728864E-4</v>
      </c>
      <c r="D368">
        <v>1.9952919879573372E-4</v>
      </c>
      <c r="E368">
        <v>-1.523321376428699E-2</v>
      </c>
      <c r="F368">
        <v>8.2573097361064995E-3</v>
      </c>
      <c r="G368">
        <v>1.1322231113899406E-3</v>
      </c>
      <c r="H368">
        <v>-3.3294274438711025E-4</v>
      </c>
      <c r="I368">
        <v>-1.6471230676748938E-3</v>
      </c>
      <c r="J368">
        <v>-7.4904248408802498E-4</v>
      </c>
      <c r="K368">
        <v>2.2070616127067844E-4</v>
      </c>
      <c r="L368">
        <v>2.7439773073467677E-4</v>
      </c>
      <c r="M368">
        <v>2.410918346378299E-4</v>
      </c>
      <c r="N368">
        <v>4.9750302741871089E-3</v>
      </c>
      <c r="O368">
        <v>3.9882490907650059E-4</v>
      </c>
      <c r="P368">
        <v>1.7896401156065611E-3</v>
      </c>
      <c r="Q368">
        <v>2.1773786356038549E-4</v>
      </c>
      <c r="R368">
        <v>1.2843648942895136E-4</v>
      </c>
      <c r="S368">
        <v>3.4491022030413987E-4</v>
      </c>
      <c r="T368">
        <v>3.2777409907969179E-4</v>
      </c>
    </row>
    <row r="369" spans="1:20">
      <c r="A369" s="788">
        <v>44368</v>
      </c>
      <c r="B369">
        <v>-4.4424010900989686E-6</v>
      </c>
      <c r="C369">
        <v>3.6903783174913052E-3</v>
      </c>
      <c r="D369">
        <v>2.3149538565681027E-4</v>
      </c>
      <c r="E369">
        <v>1.7844097730327801E-2</v>
      </c>
      <c r="F369">
        <v>1.3740199277798126E-2</v>
      </c>
      <c r="G369">
        <v>3.8688954927530439E-3</v>
      </c>
      <c r="H369">
        <v>9.8718055005164729E-5</v>
      </c>
      <c r="I369">
        <v>2.219653823123835E-3</v>
      </c>
      <c r="J369">
        <v>6.1300876149328332E-4</v>
      </c>
      <c r="K369">
        <v>4.3385352961835544E-3</v>
      </c>
      <c r="L369">
        <v>4.5360468839716894E-4</v>
      </c>
      <c r="M369">
        <v>2.312500667067674E-4</v>
      </c>
      <c r="N369">
        <v>-8.8311006639418821E-5</v>
      </c>
      <c r="O369">
        <v>2.2330648238799711E-4</v>
      </c>
      <c r="P369">
        <v>7.7917741619197844E-3</v>
      </c>
      <c r="Q369">
        <v>2.2060680135016497E-4</v>
      </c>
      <c r="R369">
        <v>2.996466564364475E-4</v>
      </c>
      <c r="S369">
        <v>3.9006900406080014E-4</v>
      </c>
      <c r="T369">
        <v>3.983593318315215E-4</v>
      </c>
    </row>
    <row r="370" spans="1:20">
      <c r="A370" s="788">
        <v>44369</v>
      </c>
      <c r="B370">
        <v>2.0155627858553515E-4</v>
      </c>
      <c r="C370">
        <v>-1.6712691664618751E-3</v>
      </c>
      <c r="D370">
        <v>2.2136006252426732E-4</v>
      </c>
      <c r="E370">
        <v>5.147785079972822E-3</v>
      </c>
      <c r="F370">
        <v>-4.691488664786303E-3</v>
      </c>
      <c r="G370">
        <v>6.6184983546158094E-4</v>
      </c>
      <c r="H370">
        <v>-2.127499512447617E-4</v>
      </c>
      <c r="I370">
        <v>1.2065736310031827E-3</v>
      </c>
      <c r="J370">
        <v>-1.3420719779644319E-4</v>
      </c>
      <c r="K370">
        <v>-5.7278754057032977E-4</v>
      </c>
      <c r="L370">
        <v>2.9189595869327789E-4</v>
      </c>
      <c r="M370">
        <v>2.5253782732104213E-4</v>
      </c>
      <c r="N370">
        <v>2.243475750872248E-3</v>
      </c>
      <c r="O370">
        <v>7.651962466821427E-4</v>
      </c>
      <c r="P370">
        <v>4.5560029882518727E-3</v>
      </c>
      <c r="Q370">
        <v>2.9580186147315501E-4</v>
      </c>
      <c r="R370">
        <v>2.094447517830833E-4</v>
      </c>
      <c r="S370">
        <v>4.7735771148227357E-4</v>
      </c>
      <c r="T370">
        <v>3.2689714122424718E-4</v>
      </c>
    </row>
    <row r="371" spans="1:20">
      <c r="A371" s="788">
        <v>44370</v>
      </c>
      <c r="B371">
        <v>3.8500871976787643E-4</v>
      </c>
      <c r="C371">
        <v>-1.3846963505182996E-3</v>
      </c>
      <c r="D371">
        <v>2.9975598810794146E-4</v>
      </c>
      <c r="E371">
        <v>-1.9630621979581653E-3</v>
      </c>
      <c r="F371">
        <v>6.6736022256130845E-4</v>
      </c>
      <c r="G371">
        <v>8.3373071064873905E-4</v>
      </c>
      <c r="H371">
        <v>8.4974308810914501E-4</v>
      </c>
      <c r="I371">
        <v>4.3186689174068427E-4</v>
      </c>
      <c r="J371">
        <v>1.5389409273174337E-3</v>
      </c>
      <c r="K371">
        <v>2.2490595933020163E-3</v>
      </c>
      <c r="L371">
        <v>0</v>
      </c>
      <c r="M371">
        <v>2.6314198643762055E-4</v>
      </c>
      <c r="N371">
        <v>8.4514796872592335E-4</v>
      </c>
      <c r="O371">
        <v>4.2601294255151245E-4</v>
      </c>
      <c r="P371">
        <v>7.2138197282345384E-3</v>
      </c>
      <c r="Q371">
        <v>8.8310001201663546E-4</v>
      </c>
      <c r="R371">
        <v>2.6490815150936875E-4</v>
      </c>
      <c r="S371">
        <v>5.7932244818625911E-4</v>
      </c>
      <c r="T371">
        <v>3.2348887818423044E-4</v>
      </c>
    </row>
    <row r="372" spans="1:20">
      <c r="A372" s="788">
        <v>44371</v>
      </c>
      <c r="B372">
        <v>2.6740109054324002E-4</v>
      </c>
      <c r="C372">
        <v>1.5959186210450227E-3</v>
      </c>
      <c r="D372">
        <v>2.5366477695909495E-4</v>
      </c>
      <c r="E372">
        <v>7.7252766476629819E-3</v>
      </c>
      <c r="F372">
        <v>1.0493625038773047E-2</v>
      </c>
      <c r="G372">
        <v>-1.1395522721601159E-3</v>
      </c>
      <c r="H372">
        <v>5.9666156838678042E-4</v>
      </c>
      <c r="I372">
        <v>2.0535339260339125E-3</v>
      </c>
      <c r="J372">
        <v>1.6777365220483897E-3</v>
      </c>
      <c r="K372">
        <v>3.0823701705871009E-3</v>
      </c>
      <c r="L372">
        <v>1.0171327361385707E-4</v>
      </c>
      <c r="M372">
        <v>2.426312964154409E-4</v>
      </c>
      <c r="N372">
        <v>1.9787221361027285E-3</v>
      </c>
      <c r="O372">
        <v>-5.9737673152593374E-6</v>
      </c>
      <c r="P372">
        <v>4.6162659867816647E-3</v>
      </c>
      <c r="Q372">
        <v>-2.3955687051935293E-5</v>
      </c>
      <c r="R372">
        <v>3.4265947468048452E-4</v>
      </c>
      <c r="S372">
        <v>1.5756732491167824E-4</v>
      </c>
      <c r="T372">
        <v>3.259201989023186E-4</v>
      </c>
    </row>
    <row r="373" spans="1:20">
      <c r="A373" s="788">
        <v>44372</v>
      </c>
      <c r="B373">
        <v>2.2692323887030241E-4</v>
      </c>
      <c r="C373">
        <v>6.2539020708243243E-3</v>
      </c>
      <c r="D373">
        <v>3.4338989776694362E-4</v>
      </c>
      <c r="E373">
        <v>2.3286377035443007E-3</v>
      </c>
      <c r="F373">
        <v>-1.1640250785327044E-2</v>
      </c>
      <c r="G373">
        <v>-2.0254398409114138E-4</v>
      </c>
      <c r="H373">
        <v>2.1057346812458633E-5</v>
      </c>
      <c r="I373">
        <v>4.1307670158796661E-4</v>
      </c>
      <c r="J373">
        <v>1.6114750521989407E-3</v>
      </c>
      <c r="K373">
        <v>7.3645428636970323E-4</v>
      </c>
      <c r="L373">
        <v>3.5365963948619239E-4</v>
      </c>
      <c r="M373">
        <v>2.5234642187865752E-4</v>
      </c>
      <c r="N373">
        <v>6.1422953007217451E-3</v>
      </c>
      <c r="O373">
        <v>6.8921637613739151E-5</v>
      </c>
      <c r="P373">
        <v>-3.874972739165039E-3</v>
      </c>
      <c r="Q373">
        <v>2.3655633352337446E-4</v>
      </c>
      <c r="R373">
        <v>2.2330693363770138E-4</v>
      </c>
      <c r="S373">
        <v>4.8664490922867287E-4</v>
      </c>
      <c r="T373">
        <v>3.2663828510326454E-4</v>
      </c>
    </row>
    <row r="374" spans="1:20">
      <c r="A374" s="788">
        <v>44375</v>
      </c>
      <c r="B374">
        <v>1.8014858373560649E-4</v>
      </c>
      <c r="C374">
        <v>-2.0058281000862044E-3</v>
      </c>
      <c r="D374">
        <v>1.7338739867667208E-4</v>
      </c>
      <c r="E374">
        <v>3.0284338385235809E-3</v>
      </c>
      <c r="F374">
        <v>3.0500060640237248E-3</v>
      </c>
      <c r="G374">
        <v>-2.9796888927302589E-4</v>
      </c>
      <c r="H374">
        <v>7.3172739349991467E-4</v>
      </c>
      <c r="I374">
        <v>9.0938979557275701E-4</v>
      </c>
      <c r="J374">
        <v>1.8659966984020393E-3</v>
      </c>
      <c r="K374">
        <v>4.828685574169711E-4</v>
      </c>
      <c r="L374">
        <v>1.4006568542968001E-3</v>
      </c>
      <c r="M374">
        <v>3.2157168605717601E-4</v>
      </c>
      <c r="N374">
        <v>1.6883543978327697E-3</v>
      </c>
      <c r="O374">
        <v>-1.9150514215371395E-4</v>
      </c>
      <c r="P374">
        <v>7.6963423564146982E-3</v>
      </c>
      <c r="Q374">
        <v>1.8822350169545032E-4</v>
      </c>
      <c r="R374">
        <v>2.9698558687707433E-4</v>
      </c>
      <c r="S374">
        <v>2.1427296457887657E-4</v>
      </c>
      <c r="T374">
        <v>3.9474518564475147E-4</v>
      </c>
    </row>
    <row r="375" spans="1:20">
      <c r="A375" s="788">
        <v>44376</v>
      </c>
      <c r="B375">
        <v>2.1486900239464646E-4</v>
      </c>
      <c r="C375">
        <v>1.9837873923829186E-3</v>
      </c>
      <c r="D375">
        <v>3.8874070338446032E-4</v>
      </c>
      <c r="E375">
        <v>5.9659702826064809E-4</v>
      </c>
      <c r="F375">
        <v>1.1768259998179431E-4</v>
      </c>
      <c r="G375">
        <v>-2.0648613838059049E-4</v>
      </c>
      <c r="H375">
        <v>6.7571929673548858E-4</v>
      </c>
      <c r="I375">
        <v>-1.7474502985870277E-4</v>
      </c>
      <c r="J375">
        <v>-6.652312659484183E-4</v>
      </c>
      <c r="K375">
        <v>5.4137120343566991E-4</v>
      </c>
      <c r="L375">
        <v>2.7273893562140827E-4</v>
      </c>
      <c r="M375">
        <v>3.1436403888518427E-4</v>
      </c>
      <c r="N375">
        <v>2.7450781422786452E-3</v>
      </c>
      <c r="O375">
        <v>5.5527510907760202E-4</v>
      </c>
      <c r="P375">
        <v>6.1771390733222908E-4</v>
      </c>
      <c r="Q375">
        <v>2.6274962505579147E-4</v>
      </c>
      <c r="R375">
        <v>3.1647720394545331E-4</v>
      </c>
      <c r="S375">
        <v>1.6824941054127684E-4</v>
      </c>
      <c r="T375">
        <v>3.3122615542935385E-4</v>
      </c>
    </row>
    <row r="376" spans="1:20">
      <c r="A376" s="788">
        <v>44377</v>
      </c>
      <c r="B376">
        <v>1.8374478835836427E-4</v>
      </c>
      <c r="C376">
        <v>3.5477039966469448E-4</v>
      </c>
      <c r="D376">
        <v>4.1747130541192057E-4</v>
      </c>
      <c r="E376">
        <v>1.3539876928714278E-3</v>
      </c>
      <c r="F376">
        <v>-2.5117614940487476E-3</v>
      </c>
      <c r="G376">
        <v>1.3287949005651445E-3</v>
      </c>
      <c r="H376">
        <v>8.6498658554035046E-5</v>
      </c>
      <c r="I376">
        <v>-2.5276087328052199E-4</v>
      </c>
      <c r="J376">
        <v>-7.6267750914182919E-4</v>
      </c>
      <c r="K376">
        <v>1.3577785980416479E-3</v>
      </c>
      <c r="L376">
        <v>2.7559389256692768E-4</v>
      </c>
      <c r="M376">
        <v>3.2136728463294517E-4</v>
      </c>
      <c r="N376">
        <v>1.5355067597022654E-4</v>
      </c>
      <c r="O376">
        <v>8.3864445111547781E-5</v>
      </c>
      <c r="P376">
        <v>2.8158778595810396E-4</v>
      </c>
      <c r="Q376">
        <v>3.1544204273514787E-4</v>
      </c>
      <c r="R376">
        <v>2.1907371717655444E-4</v>
      </c>
      <c r="S376">
        <v>4.8289102572196541E-4</v>
      </c>
      <c r="T376">
        <v>3.3079442165484529E-4</v>
      </c>
    </row>
    <row r="377" spans="1:20">
      <c r="A377" s="788">
        <v>44378</v>
      </c>
      <c r="B377">
        <v>2.5668049370342061E-4</v>
      </c>
      <c r="C377">
        <v>2.2260206055428888E-3</v>
      </c>
      <c r="D377">
        <v>6.5612750919319396E-5</v>
      </c>
      <c r="E377">
        <v>3.2758872866762712E-3</v>
      </c>
      <c r="F377">
        <v>-1.3429314207649701E-2</v>
      </c>
      <c r="G377">
        <v>-1.3277997386207385E-3</v>
      </c>
      <c r="H377">
        <v>3.8228144611340831E-4</v>
      </c>
      <c r="I377">
        <v>2.9487003589334648E-4</v>
      </c>
      <c r="J377">
        <v>-6.4088511871385201E-4</v>
      </c>
      <c r="K377">
        <v>-1.4835526621516104E-3</v>
      </c>
      <c r="L377">
        <v>4.1228757869915533E-4</v>
      </c>
      <c r="M377">
        <v>2.7156573621378577E-4</v>
      </c>
      <c r="N377">
        <v>1.4229983811040459E-3</v>
      </c>
      <c r="O377">
        <v>4.1616802993527102E-5</v>
      </c>
      <c r="P377">
        <v>-6.6246048885640896E-3</v>
      </c>
      <c r="Q377">
        <v>2.1792424063660221E-4</v>
      </c>
      <c r="R377">
        <v>2.0594816692010021E-4</v>
      </c>
      <c r="S377">
        <v>1.4769807875425478E-4</v>
      </c>
      <c r="T377">
        <v>3.3173314402934473E-4</v>
      </c>
    </row>
    <row r="378" spans="1:20">
      <c r="A378" s="788">
        <v>44379</v>
      </c>
      <c r="B378">
        <v>1.7029475399299443E-4</v>
      </c>
      <c r="C378">
        <v>-1.6816733935035577E-3</v>
      </c>
      <c r="D378">
        <v>3.381021925905614E-4</v>
      </c>
      <c r="E378">
        <v>7.408175727918298E-3</v>
      </c>
      <c r="F378">
        <v>1.7160415719988498E-2</v>
      </c>
      <c r="G378">
        <v>9.5569634732450837E-4</v>
      </c>
      <c r="H378">
        <v>6.6921455419843845E-4</v>
      </c>
      <c r="I378">
        <v>1.6000141584384675E-3</v>
      </c>
      <c r="J378">
        <v>1.8678036126162922E-3</v>
      </c>
      <c r="K378">
        <v>1.6867360669035047E-3</v>
      </c>
      <c r="L378">
        <v>3.7817670409356907E-4</v>
      </c>
      <c r="M378">
        <v>2.4310068715860389E-4</v>
      </c>
      <c r="N378">
        <v>-2.6159166273866941E-3</v>
      </c>
      <c r="O378">
        <v>-1.2965723439239962E-4</v>
      </c>
      <c r="P378">
        <v>1.0583049797500799E-2</v>
      </c>
      <c r="Q378">
        <v>1.6307915973134968E-4</v>
      </c>
      <c r="R378">
        <v>2.4183815054668045E-4</v>
      </c>
      <c r="S378">
        <v>3.6751624325437326E-4</v>
      </c>
      <c r="T378">
        <v>3.3159822214923196E-4</v>
      </c>
    </row>
    <row r="379" spans="1:20">
      <c r="A379" s="788">
        <v>44382</v>
      </c>
      <c r="B379">
        <v>1.5014809657998285E-4</v>
      </c>
      <c r="C379">
        <v>5.373241498636272E-4</v>
      </c>
      <c r="D379">
        <v>1.6702637092791406E-4</v>
      </c>
      <c r="E379">
        <v>-3.4320173113666641E-5</v>
      </c>
      <c r="F379">
        <v>-4.3329947695842641E-3</v>
      </c>
      <c r="G379">
        <v>5.6741231820467419E-4</v>
      </c>
      <c r="H379">
        <v>2.1003389183205101E-5</v>
      </c>
      <c r="I379">
        <v>-2.4572032499137197E-4</v>
      </c>
      <c r="J379">
        <v>1.0894421074190141E-3</v>
      </c>
      <c r="K379">
        <v>-5.5217314262701045E-4</v>
      </c>
      <c r="L379">
        <v>1.2052791225558579E-4</v>
      </c>
      <c r="M379">
        <v>2.3417147206039601E-4</v>
      </c>
      <c r="N379">
        <v>-2.8984795602352564E-3</v>
      </c>
      <c r="O379">
        <v>1.9963564712011106E-5</v>
      </c>
      <c r="P379">
        <v>-3.0555319855166685E-3</v>
      </c>
      <c r="Q379">
        <v>3.0011804893437244E-4</v>
      </c>
      <c r="R379">
        <v>2.1018186797228111E-4</v>
      </c>
      <c r="S379">
        <v>1.5830520439963358E-4</v>
      </c>
      <c r="T379">
        <v>3.998849947903782E-4</v>
      </c>
    </row>
    <row r="380" spans="1:20">
      <c r="A380" s="788">
        <v>44383</v>
      </c>
      <c r="B380">
        <v>2.6268940872364865E-4</v>
      </c>
      <c r="C380">
        <v>-8.8112595963708573E-3</v>
      </c>
      <c r="D380">
        <v>2.4088000328736925E-4</v>
      </c>
      <c r="E380">
        <v>-2.0866069781209085E-3</v>
      </c>
      <c r="F380">
        <v>-1.5369342233331307E-2</v>
      </c>
      <c r="G380">
        <v>-5.3538396555863343E-4</v>
      </c>
      <c r="H380">
        <v>1.0596941970764107E-4</v>
      </c>
      <c r="I380">
        <v>-2.985821490292806E-3</v>
      </c>
      <c r="J380">
        <v>-2.5463372651904903E-3</v>
      </c>
      <c r="K380">
        <v>-1.2924557152064753E-2</v>
      </c>
      <c r="L380">
        <v>5.8849122458526359E-4</v>
      </c>
      <c r="M380">
        <v>2.3411664862016401E-4</v>
      </c>
      <c r="N380">
        <v>1.7077889995400497E-3</v>
      </c>
      <c r="O380">
        <v>4.6343064337150963E-5</v>
      </c>
      <c r="P380">
        <v>-1.1931787607105671E-2</v>
      </c>
      <c r="Q380">
        <v>2.1074177164526198E-4</v>
      </c>
      <c r="R380">
        <v>2.4558374701943997E-4</v>
      </c>
      <c r="S380">
        <v>4.0563336400145644E-4</v>
      </c>
      <c r="T380">
        <v>3.214496436199088E-4</v>
      </c>
    </row>
    <row r="381" spans="1:20">
      <c r="A381" s="788">
        <v>44384</v>
      </c>
      <c r="B381">
        <v>2.1681202783763176E-4</v>
      </c>
      <c r="C381">
        <v>-2.8997893792975793E-3</v>
      </c>
      <c r="D381">
        <v>3.4265779194653234E-4</v>
      </c>
      <c r="E381">
        <v>4.2031892714509134E-3</v>
      </c>
      <c r="F381">
        <v>2.9876472803178622E-3</v>
      </c>
      <c r="G381">
        <v>-8.8275401533155495E-4</v>
      </c>
      <c r="H381">
        <v>5.5890559506988069E-4</v>
      </c>
      <c r="I381">
        <v>5.4843057450737476E-5</v>
      </c>
      <c r="J381">
        <v>-3.4388387621087091E-4</v>
      </c>
      <c r="K381">
        <v>-1.3906947206274722E-3</v>
      </c>
      <c r="L381">
        <v>3.0648034432001481E-4</v>
      </c>
      <c r="M381">
        <v>3.7148452842306057E-4</v>
      </c>
      <c r="N381">
        <v>1.7869941910695353E-3</v>
      </c>
      <c r="O381">
        <v>3.1128619660036883E-4</v>
      </c>
      <c r="P381">
        <v>2.9621747726509273E-3</v>
      </c>
      <c r="Q381">
        <v>2.6442660450465283E-4</v>
      </c>
      <c r="R381">
        <v>2.5962318918226757E-4</v>
      </c>
      <c r="S381">
        <v>4.8996769466147505E-4</v>
      </c>
      <c r="T381">
        <v>3.2799310569164852E-4</v>
      </c>
    </row>
    <row r="382" spans="1:20">
      <c r="A382" s="788">
        <v>44385</v>
      </c>
      <c r="B382">
        <v>1.337595234309763E-4</v>
      </c>
      <c r="C382">
        <v>-3.5641196270397302E-3</v>
      </c>
      <c r="D382">
        <v>2.6739124450947394E-4</v>
      </c>
      <c r="E382">
        <v>-8.266263879090463E-3</v>
      </c>
      <c r="F382">
        <v>-1.6606268583003625E-2</v>
      </c>
      <c r="G382">
        <v>4.8021907059947466E-4</v>
      </c>
      <c r="H382">
        <v>-2.0225755687186542E-4</v>
      </c>
      <c r="I382">
        <v>-3.3685085168259077E-3</v>
      </c>
      <c r="J382">
        <v>-5.3009081689007198E-3</v>
      </c>
      <c r="K382">
        <v>-4.7883042756773353E-3</v>
      </c>
      <c r="L382">
        <v>3.0559637986793398E-4</v>
      </c>
      <c r="M382">
        <v>3.7311911628368222E-4</v>
      </c>
      <c r="N382">
        <v>-8.1417244329873295E-4</v>
      </c>
      <c r="O382">
        <v>5.2482574555812178E-4</v>
      </c>
      <c r="P382">
        <v>-5.3199314299756661E-3</v>
      </c>
      <c r="Q382">
        <v>2.4870153519063187E-4</v>
      </c>
      <c r="R382">
        <v>2.3690810211607349E-4</v>
      </c>
      <c r="S382">
        <v>4.5357766494724672E-4</v>
      </c>
      <c r="T382">
        <v>3.3054584808578369E-4</v>
      </c>
    </row>
    <row r="383" spans="1:20">
      <c r="A383" s="788">
        <v>44386</v>
      </c>
      <c r="B383">
        <v>4.6899110066767058E-4</v>
      </c>
      <c r="C383">
        <v>1.902310232599902E-4</v>
      </c>
      <c r="D383">
        <v>2.074785761989606E-4</v>
      </c>
      <c r="E383">
        <v>1.2868000055443751E-4</v>
      </c>
      <c r="F383">
        <v>3.0837183193810347E-4</v>
      </c>
      <c r="G383">
        <v>-7.6427265745748763E-4</v>
      </c>
      <c r="H383">
        <v>3.9553168475969791E-4</v>
      </c>
      <c r="I383">
        <v>3.2820707782315051E-3</v>
      </c>
      <c r="J383">
        <v>3.1498139295729199E-3</v>
      </c>
      <c r="K383">
        <v>1.4114340446935714E-4</v>
      </c>
      <c r="L383">
        <v>2.2494120962446296E-4</v>
      </c>
      <c r="M383">
        <v>2.0642358296418806E-4</v>
      </c>
      <c r="N383">
        <v>5.1234749588902062E-5</v>
      </c>
      <c r="O383">
        <v>1.6214672649272899E-4</v>
      </c>
      <c r="P383">
        <v>2.5540270348860528E-3</v>
      </c>
      <c r="Q383">
        <v>2.0534096440716354E-4</v>
      </c>
      <c r="R383">
        <v>1.9570118805578574E-4</v>
      </c>
      <c r="S383">
        <v>2.4671797359721026E-4</v>
      </c>
      <c r="T383">
        <v>3.2752933862378875E-4</v>
      </c>
    </row>
    <row r="384" spans="1:20">
      <c r="A384" s="788">
        <v>44389</v>
      </c>
      <c r="B384">
        <v>2.1057831207849098E-4</v>
      </c>
      <c r="C384">
        <v>2.833713684153194E-3</v>
      </c>
      <c r="D384">
        <v>2.7468832264565535E-4</v>
      </c>
      <c r="E384">
        <v>1.6015849576818342E-2</v>
      </c>
      <c r="F384">
        <v>2.1238861324919478E-2</v>
      </c>
      <c r="G384">
        <v>4.1175174803931291E-3</v>
      </c>
      <c r="H384">
        <v>-8.8232123933273954E-5</v>
      </c>
      <c r="I384">
        <v>1.3029936722814828E-3</v>
      </c>
      <c r="J384">
        <v>-1.4391647501584837E-3</v>
      </c>
      <c r="K384">
        <v>1.0307700225141492E-2</v>
      </c>
      <c r="L384">
        <v>5.4343302799919613E-4</v>
      </c>
      <c r="M384">
        <v>3.1267161508607977E-4</v>
      </c>
      <c r="N384">
        <v>4.6458844757313322E-4</v>
      </c>
      <c r="O384">
        <v>1.4075365972865406E-4</v>
      </c>
      <c r="P384">
        <v>3.198049858483154E-3</v>
      </c>
      <c r="Q384">
        <v>2.1129566973177027E-4</v>
      </c>
      <c r="R384">
        <v>2.434749054114338E-4</v>
      </c>
      <c r="S384">
        <v>6.013746033148859E-4</v>
      </c>
      <c r="T384">
        <v>3.9022001423583141E-4</v>
      </c>
    </row>
    <row r="385" spans="1:20">
      <c r="A385" s="788">
        <v>44390</v>
      </c>
      <c r="B385">
        <v>1.1867512543140002E-4</v>
      </c>
      <c r="C385">
        <v>2.4806316914185444E-3</v>
      </c>
      <c r="D385">
        <v>2.2396885916031728E-4</v>
      </c>
      <c r="E385">
        <v>-3.9207146299023998E-3</v>
      </c>
      <c r="F385">
        <v>6.7114276586794919E-3</v>
      </c>
      <c r="G385">
        <v>1.9075989429628848E-3</v>
      </c>
      <c r="H385">
        <v>5.5424202633180819E-4</v>
      </c>
      <c r="I385">
        <v>5.5271972407178183E-4</v>
      </c>
      <c r="J385">
        <v>2.2204843912354555E-3</v>
      </c>
      <c r="K385">
        <v>8.996465195101333E-4</v>
      </c>
      <c r="L385">
        <v>1.8294007268337964E-4</v>
      </c>
      <c r="M385">
        <v>8.1464014599852419E-5</v>
      </c>
      <c r="N385">
        <v>5.0096630123215302E-3</v>
      </c>
      <c r="O385">
        <v>1.0690787789990885E-4</v>
      </c>
      <c r="P385">
        <v>4.5982960383739169E-3</v>
      </c>
      <c r="Q385">
        <v>2.4975399325355419E-4</v>
      </c>
      <c r="R385">
        <v>2.1026528454415327E-4</v>
      </c>
      <c r="S385">
        <v>7.9879276985983516E-4</v>
      </c>
      <c r="T385">
        <v>3.4053213963236573E-4</v>
      </c>
    </row>
    <row r="386" spans="1:20">
      <c r="A386" s="788">
        <v>44391</v>
      </c>
      <c r="B386">
        <v>2.6097357349974537E-4</v>
      </c>
      <c r="C386">
        <v>-4.1189076647246692E-3</v>
      </c>
      <c r="D386">
        <v>3.0947049554574946E-4</v>
      </c>
      <c r="E386">
        <v>1.7464045060537892E-3</v>
      </c>
      <c r="F386">
        <v>-5.8029853758569949E-3</v>
      </c>
      <c r="G386">
        <v>4.0307154025234215E-3</v>
      </c>
      <c r="H386">
        <v>5.9493192367510161E-4</v>
      </c>
      <c r="I386">
        <v>1.1402186985913776E-3</v>
      </c>
      <c r="J386">
        <v>-4.8468202039608776E-4</v>
      </c>
      <c r="K386">
        <v>-1.9153197974930425E-4</v>
      </c>
      <c r="L386">
        <v>2.6773172287142266E-4</v>
      </c>
      <c r="M386">
        <v>4.2676583217127195E-4</v>
      </c>
      <c r="N386">
        <v>-2.9442889335502542E-3</v>
      </c>
      <c r="O386">
        <v>2.4539010172697218E-4</v>
      </c>
      <c r="P386">
        <v>2.0117305625693138E-3</v>
      </c>
      <c r="Q386">
        <v>2.76758729139015E-4</v>
      </c>
      <c r="R386">
        <v>2.6458374723437039E-4</v>
      </c>
      <c r="S386">
        <v>1.9289538616118485E-4</v>
      </c>
      <c r="T386">
        <v>3.2590221018935495E-4</v>
      </c>
    </row>
    <row r="387" spans="1:20">
      <c r="A387" s="788">
        <v>44392</v>
      </c>
      <c r="B387">
        <v>2.9892898150829517E-4</v>
      </c>
      <c r="C387">
        <v>1.9593899688308269E-5</v>
      </c>
      <c r="D387">
        <v>2.6312126399430369E-4</v>
      </c>
      <c r="E387">
        <v>-4.4330283827495043E-3</v>
      </c>
      <c r="F387">
        <v>-9.4028074477151558E-3</v>
      </c>
      <c r="G387">
        <v>4.163928304244946E-3</v>
      </c>
      <c r="H387">
        <v>6.2649865386155135E-4</v>
      </c>
      <c r="I387">
        <v>-1.2968886272036739E-3</v>
      </c>
      <c r="J387">
        <v>-1.3959493140828227E-3</v>
      </c>
      <c r="K387">
        <v>-5.7979624649415751E-3</v>
      </c>
      <c r="L387">
        <v>3.6445313452171391E-4</v>
      </c>
      <c r="M387">
        <v>3.1241509256951794E-4</v>
      </c>
      <c r="N387">
        <v>1.6256096467368586E-3</v>
      </c>
      <c r="O387">
        <v>2.7104638230057709E-4</v>
      </c>
      <c r="P387">
        <v>-3.4052775859064743E-3</v>
      </c>
      <c r="Q387">
        <v>2.7162603433938948E-4</v>
      </c>
      <c r="R387">
        <v>2.5184188122051587E-4</v>
      </c>
      <c r="S387">
        <v>4.8032755010374295E-4</v>
      </c>
      <c r="T387">
        <v>3.2873253492438081E-4</v>
      </c>
    </row>
    <row r="388" spans="1:20">
      <c r="A388" s="788">
        <v>44393</v>
      </c>
      <c r="B388">
        <v>2.1365858417810024E-4</v>
      </c>
      <c r="C388">
        <v>-7.2426135502468014E-4</v>
      </c>
      <c r="D388">
        <v>3.2150806038599988E-4</v>
      </c>
      <c r="E388">
        <v>-7.3043344862211423E-3</v>
      </c>
      <c r="F388">
        <v>-3.6603629623598311E-3</v>
      </c>
      <c r="G388">
        <v>1.0832803183842277E-3</v>
      </c>
      <c r="H388">
        <v>6.0372845170308942E-4</v>
      </c>
      <c r="I388">
        <v>-1.4495566989042308E-3</v>
      </c>
      <c r="J388">
        <v>-5.4971661858338461E-4</v>
      </c>
      <c r="K388">
        <v>-2.2945353797919621E-3</v>
      </c>
      <c r="L388">
        <v>5.7613084999341702E-4</v>
      </c>
      <c r="M388">
        <v>2.2738131049493404E-4</v>
      </c>
      <c r="N388">
        <v>1.0456873005777467E-3</v>
      </c>
      <c r="O388">
        <v>3.7114218295131174E-4</v>
      </c>
      <c r="P388">
        <v>-2.6575671613049412E-3</v>
      </c>
      <c r="Q388">
        <v>1.9273565373723045E-4</v>
      </c>
      <c r="R388">
        <v>2.4014204697686559E-4</v>
      </c>
      <c r="S388">
        <v>3.0929716672112306E-4</v>
      </c>
      <c r="T388">
        <v>3.2655969383288408E-4</v>
      </c>
    </row>
    <row r="389" spans="1:20">
      <c r="A389" s="788">
        <v>44396</v>
      </c>
      <c r="B389">
        <v>2.7178180538789398E-4</v>
      </c>
      <c r="C389">
        <v>-1.0331547846281652E-2</v>
      </c>
      <c r="D389">
        <v>2.1281615518820018E-4</v>
      </c>
      <c r="E389">
        <v>-1.5517822710653606E-2</v>
      </c>
      <c r="F389">
        <v>-1.5153986006280595E-2</v>
      </c>
      <c r="G389">
        <v>-5.1650717477302877E-4</v>
      </c>
      <c r="H389">
        <v>-2.4838809450178356E-4</v>
      </c>
      <c r="I389">
        <v>-7.0168228729926563E-3</v>
      </c>
      <c r="J389">
        <v>-4.5263218658306847E-3</v>
      </c>
      <c r="K389">
        <v>-1.5636252835151243E-2</v>
      </c>
      <c r="L389">
        <v>6.5413805764991118E-4</v>
      </c>
      <c r="M389">
        <v>2.8305633617198289E-4</v>
      </c>
      <c r="N389">
        <v>-3.7626748250818576E-4</v>
      </c>
      <c r="O389">
        <v>7.1497509103402024E-5</v>
      </c>
      <c r="P389">
        <v>-1.0221138604524116E-2</v>
      </c>
      <c r="Q389">
        <v>2.2826210554227622E-4</v>
      </c>
      <c r="R389">
        <v>2.1221996721565439E-4</v>
      </c>
      <c r="S389">
        <v>3.6665265913171652E-5</v>
      </c>
      <c r="T389">
        <v>3.8764748349762179E-4</v>
      </c>
    </row>
    <row r="390" spans="1:20">
      <c r="A390" s="788">
        <v>44397</v>
      </c>
      <c r="B390">
        <v>8.3647937068498379E-5</v>
      </c>
      <c r="C390">
        <v>-1.5819900073035242E-3</v>
      </c>
      <c r="D390">
        <v>2.5898749840336244E-4</v>
      </c>
      <c r="E390">
        <v>1.6477719180421957E-2</v>
      </c>
      <c r="F390">
        <v>1.1301223879695232E-2</v>
      </c>
      <c r="G390">
        <v>5.9742932547846017E-4</v>
      </c>
      <c r="H390">
        <v>4.9689961295151797E-4</v>
      </c>
      <c r="I390">
        <v>4.0427275247385541E-3</v>
      </c>
      <c r="J390">
        <v>-3.2216366360782178E-4</v>
      </c>
      <c r="K390">
        <v>5.0622756788505363E-3</v>
      </c>
      <c r="L390">
        <v>1.8910346605927053E-4</v>
      </c>
      <c r="M390">
        <v>2.7855473423654686E-4</v>
      </c>
      <c r="N390">
        <v>-1.210534022825227E-4</v>
      </c>
      <c r="O390">
        <v>-7.8428227190396882E-5</v>
      </c>
      <c r="P390">
        <v>2.913734674141466E-3</v>
      </c>
      <c r="Q390">
        <v>9.2350669809171393E-5</v>
      </c>
      <c r="R390">
        <v>2.621701838116941E-4</v>
      </c>
      <c r="S390">
        <v>2.3442197673384513E-4</v>
      </c>
      <c r="T390">
        <v>3.2756373250375503E-4</v>
      </c>
    </row>
    <row r="391" spans="1:20">
      <c r="A391" s="788">
        <v>44398</v>
      </c>
      <c r="B391">
        <v>2.1372518003115459E-4</v>
      </c>
      <c r="C391">
        <v>5.3109445705985525E-3</v>
      </c>
      <c r="D391">
        <v>2.1271578338022401E-4</v>
      </c>
      <c r="E391">
        <v>8.311719192830358E-3</v>
      </c>
      <c r="F391">
        <v>4.0415695871287571E-3</v>
      </c>
      <c r="G391">
        <v>9.6445941002665236E-5</v>
      </c>
      <c r="H391">
        <v>-1.4747354039390537E-5</v>
      </c>
      <c r="I391">
        <v>2.2298798342532677E-3</v>
      </c>
      <c r="J391">
        <v>1.9633661896167887E-3</v>
      </c>
      <c r="K391">
        <v>9.5015958319843996E-3</v>
      </c>
      <c r="L391">
        <v>2.3151148493827378E-4</v>
      </c>
      <c r="M391">
        <v>2.3427443880219556E-4</v>
      </c>
      <c r="N391">
        <v>3.6130539903700409E-5</v>
      </c>
      <c r="O391">
        <v>-3.0662328528185956E-4</v>
      </c>
      <c r="P391">
        <v>4.6622208713167357E-3</v>
      </c>
      <c r="Q391">
        <v>1.7523488538295773E-4</v>
      </c>
      <c r="R391">
        <v>2.440028698940111E-4</v>
      </c>
      <c r="S391">
        <v>1.9894361419936502E-4</v>
      </c>
      <c r="T391">
        <v>3.2777984932708115E-4</v>
      </c>
    </row>
    <row r="392" spans="1:20">
      <c r="A392" s="788">
        <v>44399</v>
      </c>
      <c r="B392">
        <v>-2.8819325441520327E-5</v>
      </c>
      <c r="C392">
        <v>-1.5214844901997315E-3</v>
      </c>
      <c r="D392">
        <v>2.414333646092448E-4</v>
      </c>
      <c r="E392">
        <v>3.8610853374261289E-3</v>
      </c>
      <c r="F392">
        <v>1.8033877612410043E-2</v>
      </c>
      <c r="G392">
        <v>5.7108930686151638E-3</v>
      </c>
      <c r="H392">
        <v>4.895242290707813E-4</v>
      </c>
      <c r="I392">
        <v>1.7227321378783245E-3</v>
      </c>
      <c r="J392">
        <v>1.391977527047672E-4</v>
      </c>
      <c r="K392">
        <v>2.4483259559449078E-3</v>
      </c>
      <c r="L392">
        <v>2.7263221323980957E-4</v>
      </c>
      <c r="M392">
        <v>1.9621412794768034E-4</v>
      </c>
      <c r="N392">
        <v>1.7370492375559099E-3</v>
      </c>
      <c r="O392">
        <v>3.1917105193279838E-4</v>
      </c>
      <c r="P392">
        <v>1.5753775469292242E-2</v>
      </c>
      <c r="Q392">
        <v>2.1149848312296271E-4</v>
      </c>
      <c r="R392">
        <v>1.665039908924637E-4</v>
      </c>
      <c r="S392">
        <v>-5.0050095462661481E-5</v>
      </c>
      <c r="T392">
        <v>3.2650658672128685E-4</v>
      </c>
    </row>
    <row r="393" spans="1:20">
      <c r="A393" s="788">
        <v>44400</v>
      </c>
      <c r="B393">
        <v>2.8791940481687206E-4</v>
      </c>
      <c r="C393">
        <v>-2.1541212619903272E-3</v>
      </c>
      <c r="D393">
        <v>2.3004701585871423E-4</v>
      </c>
      <c r="E393">
        <v>6.4556843244265583E-3</v>
      </c>
      <c r="F393">
        <v>-8.5433282577257463E-3</v>
      </c>
      <c r="G393">
        <v>-1.0040455457331898E-3</v>
      </c>
      <c r="H393">
        <v>8.7966639246372935E-5</v>
      </c>
      <c r="I393">
        <v>6.0429864891859975E-3</v>
      </c>
      <c r="J393">
        <v>-4.097003827086998E-3</v>
      </c>
      <c r="K393">
        <v>-1.2103920052563E-3</v>
      </c>
      <c r="L393">
        <v>2.3832091737485683E-4</v>
      </c>
      <c r="M393">
        <v>2.4035933720889524E-4</v>
      </c>
      <c r="N393">
        <v>2.6318559370990258E-3</v>
      </c>
      <c r="O393">
        <v>7.5979023600170059E-4</v>
      </c>
      <c r="P393">
        <v>6.5907701481089376E-3</v>
      </c>
      <c r="Q393">
        <v>4.2085003289638045E-4</v>
      </c>
      <c r="R393">
        <v>1.9478473708800514E-4</v>
      </c>
      <c r="S393">
        <v>2.6262992111614203E-4</v>
      </c>
      <c r="T393">
        <v>3.2477873370995169E-4</v>
      </c>
    </row>
    <row r="394" spans="1:20">
      <c r="A394" s="788">
        <v>44403</v>
      </c>
      <c r="B394">
        <v>3.5574924289605292E-4</v>
      </c>
      <c r="C394">
        <v>-1.5049845917473048E-3</v>
      </c>
      <c r="D394">
        <v>3.3279450244405595E-4</v>
      </c>
      <c r="E394">
        <v>3.9408531811482295E-3</v>
      </c>
      <c r="F394">
        <v>5.1053947428991719E-4</v>
      </c>
      <c r="G394">
        <v>-2.8568042752228351E-3</v>
      </c>
      <c r="H394">
        <v>-2.1442953897643502E-4</v>
      </c>
      <c r="I394">
        <v>5.8686349786030156E-4</v>
      </c>
      <c r="J394">
        <v>-6.1584753268428827E-4</v>
      </c>
      <c r="K394">
        <v>2.5800701267348902E-3</v>
      </c>
      <c r="L394">
        <v>4.0248383277918798E-4</v>
      </c>
      <c r="M394">
        <v>3.781216014333566E-4</v>
      </c>
      <c r="N394">
        <v>3.5877005756579372E-4</v>
      </c>
      <c r="O394">
        <v>1.1619234934336919E-3</v>
      </c>
      <c r="P394">
        <v>-1.0324731274722443E-2</v>
      </c>
      <c r="Q394">
        <v>2.8512280613202101E-4</v>
      </c>
      <c r="R394">
        <v>2.5135270773479768E-4</v>
      </c>
      <c r="S394">
        <v>3.2295580627472731E-4</v>
      </c>
      <c r="T394">
        <v>3.855881331793487E-4</v>
      </c>
    </row>
    <row r="395" spans="1:20">
      <c r="A395" s="788">
        <v>44404</v>
      </c>
      <c r="B395">
        <v>3.3992618622913362E-4</v>
      </c>
      <c r="C395">
        <v>-1.3134068773178464E-3</v>
      </c>
      <c r="D395">
        <v>3.2310388747958108E-4</v>
      </c>
      <c r="E395">
        <v>-7.1912465356374078E-3</v>
      </c>
      <c r="F395">
        <v>-2.3546300541212095E-2</v>
      </c>
      <c r="G395">
        <v>-3.1590856127693412E-3</v>
      </c>
      <c r="H395">
        <v>3.4715551235398046E-4</v>
      </c>
      <c r="I395">
        <v>-1.4913091253496713E-3</v>
      </c>
      <c r="J395">
        <v>-2.2080335429741638E-3</v>
      </c>
      <c r="K395">
        <v>-3.2722696714455601E-3</v>
      </c>
      <c r="L395">
        <v>3.1996979636161882E-4</v>
      </c>
      <c r="M395">
        <v>2.4374326063125729E-4</v>
      </c>
      <c r="N395">
        <v>-2.3653442106519318E-4</v>
      </c>
      <c r="O395">
        <v>-1.0482097491681941E-4</v>
      </c>
      <c r="P395">
        <v>-1.8800386799278757E-2</v>
      </c>
      <c r="Q395">
        <v>3.7391841924372393E-4</v>
      </c>
      <c r="R395">
        <v>2.2674149885704153E-4</v>
      </c>
      <c r="S395">
        <v>2.4567216639592715E-4</v>
      </c>
      <c r="T395">
        <v>3.2433240328910706E-4</v>
      </c>
    </row>
    <row r="396" spans="1:20">
      <c r="A396" s="788">
        <v>44405</v>
      </c>
      <c r="B396">
        <v>2.4154262556863593E-4</v>
      </c>
      <c r="C396">
        <v>-2.0183556114095058E-4</v>
      </c>
      <c r="D396">
        <v>1.906654878489622E-4</v>
      </c>
      <c r="E396">
        <v>1.9624342047703802E-3</v>
      </c>
      <c r="F396">
        <v>1.3548443208486249E-2</v>
      </c>
      <c r="G396">
        <v>-2.2578450587981136E-3</v>
      </c>
      <c r="H396">
        <v>2.4197374513557079E-4</v>
      </c>
      <c r="I396">
        <v>2.3837128005932406E-4</v>
      </c>
      <c r="J396">
        <v>2.7780757628161901E-3</v>
      </c>
      <c r="K396">
        <v>7.1184068885798979E-3</v>
      </c>
      <c r="L396">
        <v>3.0304059643149195E-4</v>
      </c>
      <c r="M396">
        <v>2.1631357522200467E-4</v>
      </c>
      <c r="N396">
        <v>1.7506682427304021E-4</v>
      </c>
      <c r="O396">
        <v>2.0077850825803711E-3</v>
      </c>
      <c r="P396">
        <v>8.7437189512775682E-3</v>
      </c>
      <c r="Q396">
        <v>2.6279414166197057E-4</v>
      </c>
      <c r="R396">
        <v>2.3708786779863544E-4</v>
      </c>
      <c r="S396">
        <v>8.4056460021875168E-4</v>
      </c>
      <c r="T396">
        <v>3.2458296644510831E-4</v>
      </c>
    </row>
    <row r="397" spans="1:20">
      <c r="A397" s="788">
        <v>44406</v>
      </c>
      <c r="B397">
        <v>1.6441598247340927E-4</v>
      </c>
      <c r="C397">
        <v>1.3486175872501338E-3</v>
      </c>
      <c r="D397">
        <v>3.6428445523806197E-4</v>
      </c>
      <c r="E397">
        <v>1.172049592617741E-3</v>
      </c>
      <c r="F397">
        <v>-2.6152925432465501E-3</v>
      </c>
      <c r="G397">
        <v>4.7418649678721003E-3</v>
      </c>
      <c r="H397">
        <v>4.7622600868901799E-4</v>
      </c>
      <c r="I397">
        <v>3.0325929440211397E-4</v>
      </c>
      <c r="J397">
        <v>9.4280849474293049E-4</v>
      </c>
      <c r="K397">
        <v>4.3220225687565783E-3</v>
      </c>
      <c r="L397">
        <v>2.8887825781964693E-4</v>
      </c>
      <c r="M397">
        <v>2.4274844199645429E-4</v>
      </c>
      <c r="N397">
        <v>2.932641316022E-3</v>
      </c>
      <c r="O397">
        <v>2.701920498513477E-4</v>
      </c>
      <c r="P397">
        <v>7.7143868594100606E-3</v>
      </c>
      <c r="Q397">
        <v>2.6179113139823684E-4</v>
      </c>
      <c r="R397">
        <v>2.1080928100292162E-4</v>
      </c>
      <c r="S397">
        <v>4.2447740487450147E-4</v>
      </c>
      <c r="T397">
        <v>3.2361867291186286E-4</v>
      </c>
    </row>
    <row r="398" spans="1:20">
      <c r="A398" s="788">
        <v>44407</v>
      </c>
      <c r="B398">
        <v>1.9554396180199163E-4</v>
      </c>
      <c r="C398">
        <v>-3.5544242144452953E-3</v>
      </c>
      <c r="D398">
        <v>7.8660269428820762E-4</v>
      </c>
      <c r="E398">
        <v>-1.6690122570106602E-4</v>
      </c>
      <c r="F398">
        <v>-2.9543175113872722E-2</v>
      </c>
      <c r="G398">
        <v>2.7038831100352212E-3</v>
      </c>
      <c r="H398">
        <v>1.3016348819145929E-3</v>
      </c>
      <c r="I398">
        <v>-1.0316493514638259E-3</v>
      </c>
      <c r="J398">
        <v>-5.9155191937059204E-3</v>
      </c>
      <c r="K398">
        <v>-5.5973049975684974E-3</v>
      </c>
      <c r="L398">
        <v>2.9421710157340186E-4</v>
      </c>
      <c r="M398">
        <v>3.053475534688932E-4</v>
      </c>
      <c r="N398">
        <v>1.0465266026808973E-3</v>
      </c>
      <c r="O398">
        <v>1.2897521166042036E-3</v>
      </c>
      <c r="P398">
        <v>-1.3102953113971694E-2</v>
      </c>
      <c r="Q398">
        <v>2.8992105557024139E-4</v>
      </c>
      <c r="R398">
        <v>1.8866777982218252E-4</v>
      </c>
      <c r="S398">
        <v>3.4136555863906182E-4</v>
      </c>
      <c r="T398">
        <v>3.2227581831345553E-4</v>
      </c>
    </row>
    <row r="399" spans="1:20">
      <c r="A399" s="788">
        <v>44410</v>
      </c>
      <c r="B399">
        <v>1.3452253868906361E-4</v>
      </c>
      <c r="C399">
        <v>-2.8735450207364455E-3</v>
      </c>
      <c r="D399">
        <v>2.1866713037432817E-4</v>
      </c>
      <c r="E399">
        <v>-2.6639728260987594E-3</v>
      </c>
      <c r="F399">
        <v>2.7232371002658962E-3</v>
      </c>
      <c r="G399">
        <v>-8.4108852412434487E-4</v>
      </c>
      <c r="H399">
        <v>5.0289759154775737E-5</v>
      </c>
      <c r="I399">
        <v>5.5023041931523409E-4</v>
      </c>
      <c r="J399">
        <v>-8.8067164390803754E-5</v>
      </c>
      <c r="K399">
        <v>-3.4259719088095553E-3</v>
      </c>
      <c r="L399">
        <v>3.1125675532028829E-4</v>
      </c>
      <c r="M399">
        <v>2.0909040380923116E-4</v>
      </c>
      <c r="N399">
        <v>1.6054864370305122E-3</v>
      </c>
      <c r="O399">
        <v>1.1675340619210495E-4</v>
      </c>
      <c r="P399">
        <v>8.3613365750925261E-3</v>
      </c>
      <c r="Q399">
        <v>1.4963244837984391E-4</v>
      </c>
      <c r="R399">
        <v>2.1718445813045939E-4</v>
      </c>
      <c r="S399">
        <v>4.0596942816928383E-4</v>
      </c>
      <c r="T399">
        <v>3.5508527142447122E-4</v>
      </c>
    </row>
    <row r="400" spans="1:20">
      <c r="A400" s="788">
        <v>44411</v>
      </c>
      <c r="B400">
        <v>1.8080573554413171E-4</v>
      </c>
      <c r="C400">
        <v>5.2372286201807228E-4</v>
      </c>
      <c r="D400">
        <v>1.9906093655119861E-4</v>
      </c>
      <c r="E400">
        <v>6.1997848097823383E-3</v>
      </c>
      <c r="F400">
        <v>3.8222459675580911E-3</v>
      </c>
      <c r="G400">
        <v>-2.1347140518804819E-3</v>
      </c>
      <c r="H400">
        <v>4.0846514359604846E-4</v>
      </c>
      <c r="I400">
        <v>1.4455560436463788E-3</v>
      </c>
      <c r="J400">
        <v>1.9543632082785756E-4</v>
      </c>
      <c r="K400">
        <v>8.2698148275550665E-4</v>
      </c>
      <c r="L400">
        <v>2.4809544142878615E-4</v>
      </c>
      <c r="M400">
        <v>1.852312479824203E-4</v>
      </c>
      <c r="N400">
        <v>-3.1437380783755353E-3</v>
      </c>
      <c r="O400">
        <v>-7.8622470638167741E-4</v>
      </c>
      <c r="P400">
        <v>7.3236711959836498E-3</v>
      </c>
      <c r="Q400">
        <v>3.920847597465027E-4</v>
      </c>
      <c r="R400">
        <v>2.3623040663456329E-4</v>
      </c>
      <c r="S400">
        <v>3.6395710404524273E-4</v>
      </c>
      <c r="T400">
        <v>3.2474644047564283E-4</v>
      </c>
    </row>
    <row r="401" spans="1:20">
      <c r="A401" s="788">
        <v>44412</v>
      </c>
      <c r="B401">
        <v>2.3639965418698061E-4</v>
      </c>
      <c r="C401">
        <v>-2.9691855197836459E-3</v>
      </c>
      <c r="D401">
        <v>1.7599046783489669E-4</v>
      </c>
      <c r="E401">
        <v>-2.6198592024218037E-3</v>
      </c>
      <c r="F401">
        <v>-1.7027959538014836E-2</v>
      </c>
      <c r="G401">
        <v>6.5340050767659363E-4</v>
      </c>
      <c r="H401">
        <v>-2.6935362716895561E-4</v>
      </c>
      <c r="I401">
        <v>-1.992603455971409E-3</v>
      </c>
      <c r="J401">
        <v>-1.4302950503772838E-3</v>
      </c>
      <c r="K401">
        <v>-3.0816512505553728E-3</v>
      </c>
      <c r="L401">
        <v>3.7303231538676762E-4</v>
      </c>
      <c r="M401">
        <v>2.2576389329831414E-4</v>
      </c>
      <c r="N401">
        <v>2.5987108399556647E-3</v>
      </c>
      <c r="O401">
        <v>-5.5548130649629712E-4</v>
      </c>
      <c r="P401">
        <v>4.5604828413892129E-4</v>
      </c>
      <c r="Q401">
        <v>1.5925407518291301E-4</v>
      </c>
      <c r="R401">
        <v>2.4702891585759446E-4</v>
      </c>
      <c r="S401">
        <v>3.8517255002079587E-4</v>
      </c>
      <c r="T401">
        <v>3.2465335417586338E-4</v>
      </c>
    </row>
    <row r="402" spans="1:20">
      <c r="A402" s="788">
        <v>44413</v>
      </c>
      <c r="B402">
        <v>2.0077423101971803E-4</v>
      </c>
      <c r="C402">
        <v>-1.0704239917291858E-4</v>
      </c>
      <c r="D402">
        <v>2.9587264181696327E-4</v>
      </c>
      <c r="E402">
        <v>5.0034184646154944E-3</v>
      </c>
      <c r="F402">
        <v>-6.9591051362127843E-4</v>
      </c>
      <c r="G402">
        <v>5.5935244364890835E-4</v>
      </c>
      <c r="H402">
        <v>-1.906854430164806E-4</v>
      </c>
      <c r="I402">
        <v>2.9912927000010914E-3</v>
      </c>
      <c r="J402">
        <v>3.7818476622550889E-3</v>
      </c>
      <c r="K402">
        <v>5.56944289788186E-3</v>
      </c>
      <c r="L402">
        <v>3.4385290912819499E-4</v>
      </c>
      <c r="M402">
        <v>2.900763897215608E-4</v>
      </c>
      <c r="N402">
        <v>-3.626661574999801E-3</v>
      </c>
      <c r="O402">
        <v>4.2800083669591871E-4</v>
      </c>
      <c r="P402">
        <v>1.3015039164663289E-3</v>
      </c>
      <c r="Q402">
        <v>1.4197194365750399E-4</v>
      </c>
      <c r="R402">
        <v>1.2441943832008917E-4</v>
      </c>
      <c r="S402">
        <v>4.7135327247982417E-4</v>
      </c>
      <c r="T402">
        <v>3.2461813412942853E-4</v>
      </c>
    </row>
    <row r="403" spans="1:20">
      <c r="A403" s="788">
        <v>44414</v>
      </c>
      <c r="B403">
        <v>3.2825191645602381E-4</v>
      </c>
      <c r="C403">
        <v>8.8963898659926155E-3</v>
      </c>
      <c r="D403">
        <v>2.4192704227465889E-4</v>
      </c>
      <c r="E403">
        <v>2.8085214085515897E-3</v>
      </c>
      <c r="F403">
        <v>-3.8243171890749439E-3</v>
      </c>
      <c r="G403">
        <v>1.0665388969961498E-3</v>
      </c>
      <c r="H403">
        <v>4.4786415293418536E-4</v>
      </c>
      <c r="I403">
        <v>3.5254695958442106E-4</v>
      </c>
      <c r="J403">
        <v>2.0426298279903055E-3</v>
      </c>
      <c r="K403">
        <v>4.6067810208028082E-3</v>
      </c>
      <c r="L403">
        <v>3.090552481566089E-4</v>
      </c>
      <c r="M403">
        <v>3.1555389845672188E-4</v>
      </c>
      <c r="N403">
        <v>-1.9918081123920794E-3</v>
      </c>
      <c r="O403">
        <v>2.0979267968845861E-5</v>
      </c>
      <c r="P403">
        <v>6.8728390069678902E-3</v>
      </c>
      <c r="Q403">
        <v>1.7664697186603462E-4</v>
      </c>
      <c r="R403">
        <v>3.2775298948339859E-4</v>
      </c>
      <c r="S403">
        <v>4.7179404775166134E-4</v>
      </c>
      <c r="T403">
        <v>3.5993768536957127E-4</v>
      </c>
    </row>
    <row r="404" spans="1:20">
      <c r="A404" s="788">
        <v>44417</v>
      </c>
      <c r="B404">
        <v>2.7416817963898943E-4</v>
      </c>
      <c r="C404">
        <v>-5.5072139961687139E-4</v>
      </c>
      <c r="D404">
        <v>3.5824333102918438E-4</v>
      </c>
      <c r="E404">
        <v>-5.9617495685082567E-4</v>
      </c>
      <c r="F404">
        <v>-3.9667854717084783E-3</v>
      </c>
      <c r="G404">
        <v>-4.1519934519462787E-4</v>
      </c>
      <c r="H404">
        <v>1.8921377172764764E-4</v>
      </c>
      <c r="I404">
        <v>-2.7996196908741666E-5</v>
      </c>
      <c r="J404">
        <v>7.5017596497972683E-4</v>
      </c>
      <c r="K404">
        <v>2.0645963201573192E-3</v>
      </c>
      <c r="L404">
        <v>4.9532391477979942E-4</v>
      </c>
      <c r="M404">
        <v>3.0399930917268669E-4</v>
      </c>
      <c r="N404">
        <v>-3.9908937428312363E-4</v>
      </c>
      <c r="O404">
        <v>5.4969840058260999E-5</v>
      </c>
      <c r="P404">
        <v>1.7360719058272522E-3</v>
      </c>
      <c r="Q404">
        <v>2.3163335833675802E-4</v>
      </c>
      <c r="R404">
        <v>2.414329183966224E-4</v>
      </c>
      <c r="S404">
        <v>2.2998256174910914E-4</v>
      </c>
      <c r="T404">
        <v>4.221915740145743E-4</v>
      </c>
    </row>
    <row r="405" spans="1:20">
      <c r="A405" s="788">
        <v>44418</v>
      </c>
      <c r="B405">
        <v>2.6092424170420792E-4</v>
      </c>
      <c r="C405">
        <v>2.7862548185166869E-3</v>
      </c>
      <c r="D405">
        <v>3.0211886901621021E-4</v>
      </c>
      <c r="E405">
        <v>9.4692821997788279E-4</v>
      </c>
      <c r="F405">
        <v>-5.1095728102997784E-3</v>
      </c>
      <c r="G405">
        <v>8.9136107390053176E-4</v>
      </c>
      <c r="H405">
        <v>5.3292242043490035E-4</v>
      </c>
      <c r="I405">
        <v>3.3047416455089795E-4</v>
      </c>
      <c r="J405">
        <v>6.7383694185352283E-5</v>
      </c>
      <c r="K405">
        <v>4.8176924479637062E-3</v>
      </c>
      <c r="L405">
        <v>2.2813602363447316E-4</v>
      </c>
      <c r="M405">
        <v>3.1183492833086746E-4</v>
      </c>
      <c r="N405">
        <v>7.3574435657031145E-5</v>
      </c>
      <c r="O405">
        <v>6.4260725057474488E-4</v>
      </c>
      <c r="P405">
        <v>-1.0722462764475305E-3</v>
      </c>
      <c r="Q405">
        <v>6.5940553001908597E-4</v>
      </c>
      <c r="R405">
        <v>2.9970840597015602E-4</v>
      </c>
      <c r="S405">
        <v>3.3199491358137934E-4</v>
      </c>
      <c r="T405">
        <v>3.6055122187805821E-4</v>
      </c>
    </row>
    <row r="406" spans="1:20">
      <c r="A406" s="788">
        <v>44419</v>
      </c>
      <c r="B406">
        <v>2.1694041029429734E-4</v>
      </c>
      <c r="C406">
        <v>-8.7629464957383885E-4</v>
      </c>
      <c r="D406">
        <v>3.2936632782587516E-4</v>
      </c>
      <c r="E406">
        <v>3.2598841921445132E-3</v>
      </c>
      <c r="F406">
        <v>4.0604153075867178E-3</v>
      </c>
      <c r="G406">
        <v>7.611727701406501E-5</v>
      </c>
      <c r="H406">
        <v>5.8381735994172956E-4</v>
      </c>
      <c r="I406">
        <v>1.1743871647151849E-4</v>
      </c>
      <c r="J406">
        <v>-1.7783141112250878E-3</v>
      </c>
      <c r="K406">
        <v>2.5384109847554903E-3</v>
      </c>
      <c r="L406">
        <v>3.6078027611186059E-4</v>
      </c>
      <c r="M406">
        <v>1.4882393863890897E-4</v>
      </c>
      <c r="N406">
        <v>-5.3970534595437769E-5</v>
      </c>
      <c r="O406">
        <v>3.163206320042633E-4</v>
      </c>
      <c r="P406">
        <v>-3.0539434985433767E-3</v>
      </c>
      <c r="Q406">
        <v>3.926062205259484E-4</v>
      </c>
      <c r="R406">
        <v>2.956934731552785E-4</v>
      </c>
      <c r="S406">
        <v>1.238723709600098E-4</v>
      </c>
      <c r="T406">
        <v>3.6409646762525227E-4</v>
      </c>
    </row>
    <row r="407" spans="1:20">
      <c r="A407" s="788">
        <v>44420</v>
      </c>
      <c r="B407">
        <v>2.6286168035194457E-4</v>
      </c>
      <c r="C407">
        <v>3.6390171555389372E-4</v>
      </c>
      <c r="D407">
        <v>2.3338700945330082E-4</v>
      </c>
      <c r="E407">
        <v>1.8888955790525852E-3</v>
      </c>
      <c r="F407">
        <v>-1.2644942429829609E-2</v>
      </c>
      <c r="G407">
        <v>8.2064366846346104E-4</v>
      </c>
      <c r="H407">
        <v>-1.4965798887123238E-4</v>
      </c>
      <c r="I407">
        <v>8.1154890611001562E-4</v>
      </c>
      <c r="J407">
        <v>-3.1291438836877905E-4</v>
      </c>
      <c r="K407">
        <v>-2.2033251437328927E-3</v>
      </c>
      <c r="L407">
        <v>3.0525592567487436E-4</v>
      </c>
      <c r="M407">
        <v>2.8087439103519074E-4</v>
      </c>
      <c r="N407">
        <v>-2.9695356745911283E-3</v>
      </c>
      <c r="O407">
        <v>6.1086463609294483E-4</v>
      </c>
      <c r="P407">
        <v>-1.280909998882418E-3</v>
      </c>
      <c r="Q407">
        <v>1.8579544898922329E-4</v>
      </c>
      <c r="R407">
        <v>2.4216527144460542E-4</v>
      </c>
      <c r="S407">
        <v>5.4871977742498856E-4</v>
      </c>
      <c r="T407">
        <v>3.6236119051658022E-4</v>
      </c>
    </row>
    <row r="408" spans="1:20">
      <c r="A408" s="788">
        <v>44421</v>
      </c>
      <c r="B408">
        <v>3.1576343038075549E-4</v>
      </c>
      <c r="C408">
        <v>-4.9709156756705397E-3</v>
      </c>
      <c r="D408">
        <v>6.0154693410585658E-4</v>
      </c>
      <c r="E408">
        <v>1.7277630671106436E-3</v>
      </c>
      <c r="F408">
        <v>-3.944322737576611E-3</v>
      </c>
      <c r="G408">
        <v>-6.1474961129481809E-4</v>
      </c>
      <c r="H408">
        <v>-8.1945276660166932E-5</v>
      </c>
      <c r="I408">
        <v>4.7589806570469406E-4</v>
      </c>
      <c r="J408">
        <v>-3.1295626773960583E-3</v>
      </c>
      <c r="K408">
        <v>-2.2812440693124048E-3</v>
      </c>
      <c r="L408">
        <v>2.7837487037829511E-4</v>
      </c>
      <c r="M408">
        <v>2.9928049448191274E-4</v>
      </c>
      <c r="N408">
        <v>2.3847514460606511E-4</v>
      </c>
      <c r="O408">
        <v>1.9725209799070775E-4</v>
      </c>
      <c r="P408">
        <v>-6.0877029962610463E-3</v>
      </c>
      <c r="Q408">
        <v>2.2728944533367823E-4</v>
      </c>
      <c r="R408">
        <v>2.3902426539956778E-4</v>
      </c>
      <c r="S408">
        <v>6.436433151124632E-5</v>
      </c>
      <c r="T408">
        <v>3.6022146201086791E-4</v>
      </c>
    </row>
    <row r="409" spans="1:20">
      <c r="A409" s="788">
        <v>44424</v>
      </c>
      <c r="B409">
        <v>5.2513826615818715E-4</v>
      </c>
      <c r="C409">
        <v>-8.6301643772923597E-4</v>
      </c>
      <c r="D409">
        <v>2.995090392348132E-4</v>
      </c>
      <c r="E409">
        <v>2.6755760671512974E-3</v>
      </c>
      <c r="F409">
        <v>-2.7508045355754684E-2</v>
      </c>
      <c r="G409">
        <v>-1.6054924667522341E-3</v>
      </c>
      <c r="H409">
        <v>-6.3477265664690918E-5</v>
      </c>
      <c r="I409">
        <v>-6.8172302755176162E-4</v>
      </c>
      <c r="J409">
        <v>-1.6759523376799201E-3</v>
      </c>
      <c r="K409">
        <v>-5.5617563801685366E-3</v>
      </c>
      <c r="L409">
        <v>5.1900820570138784E-4</v>
      </c>
      <c r="M409">
        <v>2.8247145806314933E-4</v>
      </c>
      <c r="N409">
        <v>-2.6237238464157375E-3</v>
      </c>
      <c r="O409">
        <v>4.8075134693870147E-4</v>
      </c>
      <c r="P409">
        <v>-2.4628851191191958E-2</v>
      </c>
      <c r="Q409">
        <v>2.8299995969116587E-4</v>
      </c>
      <c r="R409">
        <v>2.5605623898949936E-4</v>
      </c>
      <c r="S409">
        <v>2.1112464371308981E-4</v>
      </c>
      <c r="T409">
        <v>4.1326230136240483E-4</v>
      </c>
    </row>
    <row r="410" spans="1:20">
      <c r="A410" s="788">
        <v>44425</v>
      </c>
      <c r="B410">
        <v>1.559834896116552E-4</v>
      </c>
      <c r="C410">
        <v>1.2297827512131043E-3</v>
      </c>
      <c r="D410">
        <v>3.0895224889504469E-4</v>
      </c>
      <c r="E410">
        <v>-7.4684929560551172E-3</v>
      </c>
      <c r="F410">
        <v>-1.750854940099511E-2</v>
      </c>
      <c r="G410">
        <v>-7.2860672258591164E-3</v>
      </c>
      <c r="H410">
        <v>4.2020827549738016E-4</v>
      </c>
      <c r="I410">
        <v>-2.3174653312451055E-3</v>
      </c>
      <c r="J410">
        <v>-1.8353025975681447E-3</v>
      </c>
      <c r="K410">
        <v>-3.9921640847736528E-3</v>
      </c>
      <c r="L410">
        <v>0</v>
      </c>
      <c r="M410">
        <v>2.5512021880502722E-4</v>
      </c>
      <c r="N410">
        <v>-3.7852229626207379E-3</v>
      </c>
      <c r="O410">
        <v>2.486942228581146E-4</v>
      </c>
      <c r="P410">
        <v>-1.5141155451331212E-2</v>
      </c>
      <c r="Q410">
        <v>3.5830315443585725E-4</v>
      </c>
      <c r="R410">
        <v>2.8474529813160565E-4</v>
      </c>
      <c r="S410">
        <v>3.9235206833088121E-4</v>
      </c>
      <c r="T410">
        <v>3.5647088122314763E-4</v>
      </c>
    </row>
    <row r="411" spans="1:20">
      <c r="A411" s="788">
        <v>44426</v>
      </c>
      <c r="B411">
        <v>2.9929395112615609E-4</v>
      </c>
      <c r="C411">
        <v>-1.7117669060605634E-3</v>
      </c>
      <c r="D411">
        <v>3.162208746496642E-4</v>
      </c>
      <c r="E411">
        <v>-1.1222491762546638E-2</v>
      </c>
      <c r="F411">
        <v>-2.8018376558651692E-3</v>
      </c>
      <c r="G411">
        <v>6.4281233548630912E-3</v>
      </c>
      <c r="H411">
        <v>-2.159351626260797E-4</v>
      </c>
      <c r="I411">
        <v>-4.1004376365209039E-3</v>
      </c>
      <c r="J411">
        <v>6.5309966341242642E-5</v>
      </c>
      <c r="K411">
        <v>-3.9983279298714258E-3</v>
      </c>
      <c r="L411">
        <v>6.5437184333694276E-4</v>
      </c>
      <c r="M411">
        <v>3.535592066554738E-4</v>
      </c>
      <c r="N411">
        <v>-3.6633141547670611E-5</v>
      </c>
      <c r="O411">
        <v>7.0598884438721754E-4</v>
      </c>
      <c r="P411">
        <v>-2.3075004219538231E-3</v>
      </c>
      <c r="Q411">
        <v>4.2813519955120505E-4</v>
      </c>
      <c r="R411">
        <v>2.3146469458756869E-4</v>
      </c>
      <c r="S411">
        <v>6.3887348655877751E-4</v>
      </c>
      <c r="T411">
        <v>3.5156994804275143E-4</v>
      </c>
    </row>
    <row r="412" spans="1:20">
      <c r="A412" s="788">
        <v>44427</v>
      </c>
      <c r="B412">
        <v>1.3286386674349338E-4</v>
      </c>
      <c r="C412">
        <v>4.6705077375785997E-4</v>
      </c>
      <c r="D412">
        <v>3.0832614843911976E-4</v>
      </c>
      <c r="E412">
        <v>3.6014597146882821E-3</v>
      </c>
      <c r="F412">
        <v>-5.1104430415072066E-4</v>
      </c>
      <c r="G412">
        <v>1.5205694941871073E-3</v>
      </c>
      <c r="H412">
        <v>3.7228441961278946E-4</v>
      </c>
      <c r="I412">
        <v>6.6230355800511731E-4</v>
      </c>
      <c r="J412">
        <v>-4.477068628633285E-4</v>
      </c>
      <c r="K412">
        <v>-6.5983499912815047E-3</v>
      </c>
      <c r="L412">
        <v>3.5141371084423945E-4</v>
      </c>
      <c r="M412">
        <v>2.1628065844270239E-4</v>
      </c>
      <c r="N412">
        <v>3.2044720711215113E-3</v>
      </c>
      <c r="O412">
        <v>3.4630456414408428E-4</v>
      </c>
      <c r="P412">
        <v>8.462849710628495E-3</v>
      </c>
      <c r="Q412">
        <v>2.8613825229495404E-4</v>
      </c>
      <c r="R412">
        <v>2.3131782014074176E-4</v>
      </c>
      <c r="S412">
        <v>1.1656346027197895E-3</v>
      </c>
      <c r="T412">
        <v>4.6732589269682379E-5</v>
      </c>
    </row>
    <row r="413" spans="1:20">
      <c r="A413" s="788">
        <v>44428</v>
      </c>
      <c r="B413">
        <v>3.9202867628218563E-4</v>
      </c>
      <c r="C413">
        <v>-4.7228168765656164E-4</v>
      </c>
      <c r="D413">
        <v>6.7533783125650615E-4</v>
      </c>
      <c r="E413">
        <v>8.715996707915119E-3</v>
      </c>
      <c r="F413">
        <v>6.6672430575578367E-3</v>
      </c>
      <c r="G413">
        <v>1.0931840858683373E-3</v>
      </c>
      <c r="H413">
        <v>8.6265875975066741E-4</v>
      </c>
      <c r="I413">
        <v>3.4637612255095096E-3</v>
      </c>
      <c r="J413">
        <v>6.1479383354212658E-4</v>
      </c>
      <c r="K413">
        <v>-1.9738794341250809E-6</v>
      </c>
      <c r="L413">
        <v>2.5504314193125488E-4</v>
      </c>
      <c r="M413">
        <v>2.2150788858166237E-4</v>
      </c>
      <c r="N413">
        <v>-6.3911437294572604E-4</v>
      </c>
      <c r="O413">
        <v>3.4838967676309451E-5</v>
      </c>
      <c r="P413">
        <v>1.1804569460176273E-2</v>
      </c>
      <c r="Q413">
        <v>3.3923295607740656E-4</v>
      </c>
      <c r="R413">
        <v>2.717519070210006E-4</v>
      </c>
      <c r="S413">
        <v>-4.0009295804510625E-4</v>
      </c>
      <c r="T413">
        <v>6.5387206204903237E-4</v>
      </c>
    </row>
    <row r="414" spans="1:20">
      <c r="A414" s="788">
        <v>44431</v>
      </c>
      <c r="B414">
        <v>4.5388930675649419E-4</v>
      </c>
      <c r="C414">
        <v>-4.5561697242846311E-4</v>
      </c>
      <c r="D414">
        <v>2.1847143540054681E-4</v>
      </c>
      <c r="E414">
        <v>9.8309253638342309E-3</v>
      </c>
      <c r="F414">
        <v>-8.1160225489806948E-4</v>
      </c>
      <c r="G414">
        <v>1.8599032629622592E-3</v>
      </c>
      <c r="H414">
        <v>-4.5413754785617044E-5</v>
      </c>
      <c r="I414">
        <v>2.2299319862499889E-3</v>
      </c>
      <c r="J414">
        <v>-2.9471336142983251E-4</v>
      </c>
      <c r="K414">
        <v>8.5498390919551692E-3</v>
      </c>
      <c r="L414">
        <v>5.5318212605026673E-4</v>
      </c>
      <c r="M414">
        <v>2.3376210224190785E-4</v>
      </c>
      <c r="N414">
        <v>3.0822496163507296E-4</v>
      </c>
      <c r="O414">
        <v>1.7136647076965161E-4</v>
      </c>
      <c r="P414">
        <v>-3.6360164686932706E-3</v>
      </c>
      <c r="Q414">
        <v>1.3958758837717689E-4</v>
      </c>
      <c r="R414">
        <v>2.1973002119257679E-4</v>
      </c>
      <c r="S414">
        <v>5.8432208760561544E-4</v>
      </c>
      <c r="T414">
        <v>4.0816267844911991E-4</v>
      </c>
    </row>
    <row r="415" spans="1:20">
      <c r="A415" s="788">
        <v>44432</v>
      </c>
      <c r="B415">
        <v>1.763151896396753E-4</v>
      </c>
      <c r="C415">
        <v>6.7611915430743075E-4</v>
      </c>
      <c r="D415">
        <v>2.7248899230980506E-4</v>
      </c>
      <c r="E415">
        <v>2.101050630682888E-4</v>
      </c>
      <c r="F415">
        <v>1.7222616814511982E-2</v>
      </c>
      <c r="G415">
        <v>-5.6976854863866055E-4</v>
      </c>
      <c r="H415">
        <v>9.7833239742062261E-4</v>
      </c>
      <c r="I415">
        <v>1.8246183629986312E-3</v>
      </c>
      <c r="J415">
        <v>1.69211791558177E-3</v>
      </c>
      <c r="K415">
        <v>1.0560708981216527E-2</v>
      </c>
      <c r="L415">
        <v>2.1343196410827936E-4</v>
      </c>
      <c r="M415">
        <v>2.5127946053982164E-4</v>
      </c>
      <c r="N415">
        <v>2.9997841371796063E-3</v>
      </c>
      <c r="O415">
        <v>2.618115685089073E-4</v>
      </c>
      <c r="P415">
        <v>1.1393203946179042E-2</v>
      </c>
      <c r="Q415">
        <v>3.6369478592335192E-4</v>
      </c>
      <c r="R415">
        <v>2.954887382800031E-4</v>
      </c>
      <c r="S415">
        <v>3.3105075822237318E-4</v>
      </c>
      <c r="T415">
        <v>3.5528898713188539E-4</v>
      </c>
    </row>
    <row r="416" spans="1:20">
      <c r="A416" s="788">
        <v>44433</v>
      </c>
      <c r="B416">
        <v>3.3710446361756574E-4</v>
      </c>
      <c r="C416">
        <v>3.0114219516559348E-3</v>
      </c>
      <c r="D416">
        <v>1.7555618013953556E-4</v>
      </c>
      <c r="E416">
        <v>2.2790662591583022E-3</v>
      </c>
      <c r="F416">
        <v>4.1000913939117645E-3</v>
      </c>
      <c r="G416">
        <v>9.7764740627126479E-4</v>
      </c>
      <c r="H416">
        <v>9.5280000793995789E-4</v>
      </c>
      <c r="I416">
        <v>1.9849763675041654E-3</v>
      </c>
      <c r="J416">
        <v>1.694169893379005E-3</v>
      </c>
      <c r="K416">
        <v>1.4475735014214397E-3</v>
      </c>
      <c r="L416">
        <v>9.5680221547045363E-5</v>
      </c>
      <c r="M416">
        <v>2.7229742608669838E-4</v>
      </c>
      <c r="N416">
        <v>-7.5692846083252885E-4</v>
      </c>
      <c r="O416">
        <v>3.6920843932186642E-4</v>
      </c>
      <c r="P416">
        <v>1.0730660303071238E-2</v>
      </c>
      <c r="Q416">
        <v>6.4166841218171733E-4</v>
      </c>
      <c r="R416">
        <v>2.4478517164872038E-4</v>
      </c>
      <c r="S416">
        <v>4.2467931536438464E-4</v>
      </c>
      <c r="T416">
        <v>3.5508799205552499E-4</v>
      </c>
    </row>
    <row r="417" spans="1:20">
      <c r="A417" s="788">
        <v>44434</v>
      </c>
      <c r="B417">
        <v>4.9020129383725575E-4</v>
      </c>
      <c r="C417">
        <v>2.4401724797673552E-3</v>
      </c>
      <c r="D417">
        <v>2.1702890029473565E-4</v>
      </c>
      <c r="E417">
        <v>-4.7058487187146003E-3</v>
      </c>
      <c r="F417">
        <v>-1.8123612215902529E-2</v>
      </c>
      <c r="G417">
        <v>9.670297758594959E-4</v>
      </c>
      <c r="H417">
        <v>2.1955866347811437E-4</v>
      </c>
      <c r="I417">
        <v>-2.5508810346448474E-3</v>
      </c>
      <c r="J417">
        <v>-2.1774159653652481E-3</v>
      </c>
      <c r="K417">
        <v>-4.2436877222280511E-3</v>
      </c>
      <c r="L417">
        <v>5.6223348285877606E-4</v>
      </c>
      <c r="M417">
        <v>2.1250980223430638E-4</v>
      </c>
      <c r="N417">
        <v>-1.0858988697266536E-3</v>
      </c>
      <c r="O417">
        <v>-3.4686439347109133E-4</v>
      </c>
      <c r="P417">
        <v>-1.2309909953361231E-2</v>
      </c>
      <c r="Q417">
        <v>2.372687801348583E-4</v>
      </c>
      <c r="R417">
        <v>2.7314918362786322E-4</v>
      </c>
      <c r="S417">
        <v>2.7638864574863753E-4</v>
      </c>
      <c r="T417">
        <v>3.5682278134929746E-4</v>
      </c>
    </row>
    <row r="418" spans="1:20">
      <c r="A418" s="788">
        <v>44435</v>
      </c>
      <c r="B418">
        <v>2.411044725025846E-4</v>
      </c>
      <c r="C418">
        <v>-3.4502072516543469E-3</v>
      </c>
      <c r="D418">
        <v>2.8959723508115154E-4</v>
      </c>
      <c r="E418">
        <v>7.6514259802102913E-3</v>
      </c>
      <c r="F418">
        <v>1.5223967450355147E-2</v>
      </c>
      <c r="G418">
        <v>-1.5481330300048946E-4</v>
      </c>
      <c r="H418">
        <v>3.0778672079678771E-4</v>
      </c>
      <c r="I418">
        <v>3.0503719438081944E-3</v>
      </c>
      <c r="J418">
        <v>4.4353691048257815E-3</v>
      </c>
      <c r="K418">
        <v>4.8791579228428805E-3</v>
      </c>
      <c r="L418">
        <v>3.0613149698144326E-4</v>
      </c>
      <c r="M418">
        <v>3.2220878953981291E-4</v>
      </c>
      <c r="N418">
        <v>1.2634634952388701E-3</v>
      </c>
      <c r="O418">
        <v>7.865340296302481E-4</v>
      </c>
      <c r="P418">
        <v>1.6190763673230801E-2</v>
      </c>
      <c r="Q418">
        <v>3.6676987018924301E-4</v>
      </c>
      <c r="R418">
        <v>3.3204976162570787E-4</v>
      </c>
      <c r="S418">
        <v>2.5590340593062422E-4</v>
      </c>
      <c r="T418">
        <v>3.5373226611157271E-4</v>
      </c>
    </row>
    <row r="419" spans="1:20">
      <c r="A419" s="788">
        <v>44438</v>
      </c>
      <c r="B419">
        <v>3.3214240159606945E-4</v>
      </c>
      <c r="C419">
        <v>-1.2373086364315666E-3</v>
      </c>
      <c r="D419">
        <v>3.3402067557730675E-4</v>
      </c>
      <c r="E419">
        <v>5.8636735207193702E-3</v>
      </c>
      <c r="F419">
        <v>-8.5134435336042813E-3</v>
      </c>
      <c r="G419">
        <v>9.1066954348728579E-4</v>
      </c>
      <c r="H419">
        <v>4.7569563407678928E-4</v>
      </c>
      <c r="I419">
        <v>1.2019125754676452E-3</v>
      </c>
      <c r="J419">
        <v>-5.5686403681443064E-4</v>
      </c>
      <c r="K419">
        <v>-6.2891798690400957E-4</v>
      </c>
      <c r="L419">
        <v>5.5558113240228302E-4</v>
      </c>
      <c r="M419">
        <v>3.3351471853126924E-4</v>
      </c>
      <c r="N419">
        <v>-8.3682663900541687E-4</v>
      </c>
      <c r="O419">
        <v>3.2750899372469E-4</v>
      </c>
      <c r="P419">
        <v>-9.3453392759036413E-3</v>
      </c>
      <c r="Q419">
        <v>2.4714491496102831E-4</v>
      </c>
      <c r="R419">
        <v>2.7661628431685514E-4</v>
      </c>
      <c r="S419">
        <v>4.2914502025404033E-4</v>
      </c>
      <c r="T419">
        <v>3.9044058275616855E-4</v>
      </c>
    </row>
    <row r="420" spans="1:20">
      <c r="A420" s="788">
        <v>44439</v>
      </c>
      <c r="B420">
        <v>5.622436340718906E-3</v>
      </c>
      <c r="C420">
        <v>3.2022693288231707E-3</v>
      </c>
      <c r="D420">
        <v>3.9092855683420247E-4</v>
      </c>
      <c r="E420">
        <v>-1.6962308874479692E-4</v>
      </c>
      <c r="F420">
        <v>-8.9395641868245113E-3</v>
      </c>
      <c r="G420">
        <v>2.4257931646269881E-3</v>
      </c>
      <c r="H420">
        <v>5.1745038938477705E-4</v>
      </c>
      <c r="I420">
        <v>2.6998296652913645E-4</v>
      </c>
      <c r="J420">
        <v>-5.5982178765745516E-4</v>
      </c>
      <c r="K420">
        <v>-3.9315994805333432E-4</v>
      </c>
      <c r="L420">
        <v>3.0836348208973519E-4</v>
      </c>
      <c r="M420">
        <v>4.4921737909731085E-4</v>
      </c>
      <c r="N420">
        <v>1.4375556870782624E-3</v>
      </c>
      <c r="O420">
        <v>3.9133228919352447E-4</v>
      </c>
      <c r="P420">
        <v>-1.3322521228944839E-2</v>
      </c>
      <c r="Q420">
        <v>3.2851764066443856E-4</v>
      </c>
      <c r="R420">
        <v>2.6322491018282435E-4</v>
      </c>
      <c r="S420">
        <v>4.7780512883410786E-4</v>
      </c>
      <c r="T420">
        <v>3.0462777440565247E-4</v>
      </c>
    </row>
    <row r="421" spans="1:20">
      <c r="A421" s="788">
        <v>44440</v>
      </c>
      <c r="B421">
        <v>2.5907238005173916E-4</v>
      </c>
      <c r="C421">
        <v>-1.264686706943019E-3</v>
      </c>
      <c r="D421">
        <v>2.970759607685558E-4</v>
      </c>
      <c r="E421">
        <v>-1.4041088681446823E-3</v>
      </c>
      <c r="F421">
        <v>4.266636191672557E-3</v>
      </c>
      <c r="G421">
        <v>-1.6669805984428354E-3</v>
      </c>
      <c r="H421">
        <v>3.1728715241641225E-4</v>
      </c>
      <c r="I421">
        <v>6.0143603076223684E-4</v>
      </c>
      <c r="J421">
        <v>5.3025826671257992E-3</v>
      </c>
      <c r="K421">
        <v>2.1950092255880183E-3</v>
      </c>
      <c r="L421">
        <v>2.9127233932557672E-4</v>
      </c>
      <c r="M421">
        <v>3.437776249877178E-4</v>
      </c>
      <c r="N421">
        <v>-3.5575527247350136E-3</v>
      </c>
      <c r="O421">
        <v>4.8888598604901468E-4</v>
      </c>
      <c r="P421">
        <v>-3.2539949392217382E-3</v>
      </c>
      <c r="Q421">
        <v>2.1325308588804326E-4</v>
      </c>
      <c r="R421">
        <v>2.6436576604815798E-4</v>
      </c>
      <c r="S421">
        <v>3.5192335188627411E-4</v>
      </c>
      <c r="T421">
        <v>3.3413035177742856E-4</v>
      </c>
    </row>
    <row r="422" spans="1:20">
      <c r="A422" s="788">
        <v>44441</v>
      </c>
      <c r="B422">
        <v>2.9674843444427168E-4</v>
      </c>
      <c r="C422">
        <v>-6.3533019016337455E-4</v>
      </c>
      <c r="D422">
        <v>2.0676907563443869E-4</v>
      </c>
      <c r="E422">
        <v>3.3086887883182481E-3</v>
      </c>
      <c r="F422">
        <v>-2.0326450398888696E-2</v>
      </c>
      <c r="G422">
        <v>-8.3136353479451586E-5</v>
      </c>
      <c r="H422">
        <v>-3.454646570334452E-4</v>
      </c>
      <c r="I422">
        <v>1.0871656148316866E-3</v>
      </c>
      <c r="J422">
        <v>2.8873115671879113E-4</v>
      </c>
      <c r="K422">
        <v>1.5136865621367956E-3</v>
      </c>
      <c r="L422">
        <v>1.6475945073426423E-3</v>
      </c>
      <c r="M422">
        <v>3.0859218840961766E-4</v>
      </c>
      <c r="N422">
        <v>-1.0309211364313287E-3</v>
      </c>
      <c r="O422">
        <v>2.3095041771670211E-4</v>
      </c>
      <c r="P422">
        <v>-1.0618981229859381E-2</v>
      </c>
      <c r="Q422">
        <v>2.0106405433573116E-4</v>
      </c>
      <c r="R422">
        <v>3.7606327913763948E-4</v>
      </c>
      <c r="S422">
        <v>3.5781679469137906E-4</v>
      </c>
      <c r="T422">
        <v>3.3631108190657066E-4</v>
      </c>
    </row>
    <row r="423" spans="1:20">
      <c r="A423" s="788">
        <v>44442</v>
      </c>
      <c r="B423">
        <v>2.727250594372066E-4</v>
      </c>
      <c r="C423">
        <v>1.0947834124661604E-3</v>
      </c>
      <c r="D423">
        <v>2.9174738991821769E-4</v>
      </c>
      <c r="E423">
        <v>-2.7042898566143059E-5</v>
      </c>
      <c r="F423">
        <v>-2.9114398737317693E-3</v>
      </c>
      <c r="G423">
        <v>-1.1840758504084725E-3</v>
      </c>
      <c r="H423">
        <v>1.909434350111372E-4</v>
      </c>
      <c r="I423">
        <v>-7.784253163511945E-5</v>
      </c>
      <c r="J423">
        <v>1.831109577048684E-3</v>
      </c>
      <c r="K423">
        <v>3.5929185066856384E-3</v>
      </c>
      <c r="L423">
        <v>3.2292304650427539E-4</v>
      </c>
      <c r="M423">
        <v>3.5319399552680153E-4</v>
      </c>
      <c r="N423">
        <v>3.7118092010850479E-3</v>
      </c>
      <c r="O423">
        <v>1.8146312406308596E-4</v>
      </c>
      <c r="P423">
        <v>1.731987941144153E-3</v>
      </c>
      <c r="Q423">
        <v>1.9620425854993684E-4</v>
      </c>
      <c r="R423">
        <v>2.3247435037654363E-4</v>
      </c>
      <c r="S423">
        <v>3.5017966807360246E-4</v>
      </c>
      <c r="T423">
        <v>3.3484733617616946E-4</v>
      </c>
    </row>
    <row r="424" spans="1:20">
      <c r="A424" s="788">
        <v>44445</v>
      </c>
      <c r="B424">
        <v>2.2847646437362812E-4</v>
      </c>
      <c r="C424">
        <v>-1.2128220564771031E-3</v>
      </c>
      <c r="D424">
        <v>2.9036793889236634E-4</v>
      </c>
      <c r="E424">
        <v>2.9138471082144068E-3</v>
      </c>
      <c r="F424">
        <v>9.2595405660402808E-3</v>
      </c>
      <c r="G424">
        <v>2.8738379432742267E-3</v>
      </c>
      <c r="H424">
        <v>5.1804141691635941E-4</v>
      </c>
      <c r="I424">
        <v>1.1954930565043487E-3</v>
      </c>
      <c r="J424">
        <v>1.3147079324560274E-4</v>
      </c>
      <c r="K424">
        <v>2.4817394256118064E-3</v>
      </c>
      <c r="L424">
        <v>1.5705329131665557E-4</v>
      </c>
      <c r="M424">
        <v>3.2328180974738885E-4</v>
      </c>
      <c r="N424">
        <v>1.2557140724327454E-3</v>
      </c>
      <c r="O424">
        <v>2.757070677046336E-4</v>
      </c>
      <c r="P424">
        <v>5.2532604599211385E-3</v>
      </c>
      <c r="Q424">
        <v>2.5667415345953515E-4</v>
      </c>
      <c r="R424">
        <v>2.5362553375751773E-4</v>
      </c>
      <c r="S424">
        <v>3.1326665784470187E-4</v>
      </c>
      <c r="T424">
        <v>3.8702859308803461E-4</v>
      </c>
    </row>
    <row r="425" spans="1:20">
      <c r="A425" s="788">
        <v>44447</v>
      </c>
      <c r="B425">
        <v>2.4987051122749016E-4</v>
      </c>
      <c r="C425">
        <v>4.9506910228072076E-3</v>
      </c>
      <c r="D425">
        <v>1.6390458682669085E-4</v>
      </c>
      <c r="E425">
        <v>-8.2587749483826745E-3</v>
      </c>
      <c r="F425">
        <v>-3.1916845966237117E-2</v>
      </c>
      <c r="G425">
        <v>-3.5546755344395553E-4</v>
      </c>
      <c r="H425">
        <v>-4.3815201613528476E-4</v>
      </c>
      <c r="I425">
        <v>-3.3608921779462175E-3</v>
      </c>
      <c r="J425">
        <v>9.0886160781500358E-4</v>
      </c>
      <c r="K425">
        <v>-2.3748347556937777E-3</v>
      </c>
      <c r="L425">
        <v>9.7398193494102614E-4</v>
      </c>
      <c r="M425">
        <v>2.8201382393233665E-4</v>
      </c>
      <c r="N425">
        <v>-3.4868369648565212E-3</v>
      </c>
      <c r="O425">
        <v>5.049279934699058E-4</v>
      </c>
      <c r="P425">
        <v>-1.1770738967519789E-2</v>
      </c>
      <c r="Q425">
        <v>1.8073746257751822E-4</v>
      </c>
      <c r="R425">
        <v>1.9991075611924813E-4</v>
      </c>
      <c r="S425">
        <v>6.4452325475650163E-4</v>
      </c>
      <c r="T425">
        <v>3.6063416569254159E-4</v>
      </c>
    </row>
    <row r="426" spans="1:20">
      <c r="A426" s="788">
        <v>44448</v>
      </c>
      <c r="B426">
        <v>4.375581479552082E-4</v>
      </c>
      <c r="C426">
        <v>1.747674586975112E-3</v>
      </c>
      <c r="D426">
        <v>9.4445321334291066E-5</v>
      </c>
      <c r="E426">
        <v>-4.1119057449137131E-3</v>
      </c>
      <c r="F426">
        <v>1.1617463895665425E-2</v>
      </c>
      <c r="G426">
        <v>3.2176316011311989E-4</v>
      </c>
      <c r="H426">
        <v>2.8845868324256507E-4</v>
      </c>
      <c r="I426">
        <v>1.8064131759591984E-3</v>
      </c>
      <c r="J426">
        <v>5.3460957223752104E-3</v>
      </c>
      <c r="K426">
        <v>-2.5046051361582444E-3</v>
      </c>
      <c r="L426">
        <v>2.3162301377044336E-4</v>
      </c>
      <c r="M426">
        <v>2.3990683909613786E-4</v>
      </c>
      <c r="N426">
        <v>2.7129650576702691E-3</v>
      </c>
      <c r="O426">
        <v>2.4535042490780867E-4</v>
      </c>
      <c r="P426">
        <v>-1.1522699763262256E-3</v>
      </c>
      <c r="Q426">
        <v>3.4547868433554285E-4</v>
      </c>
      <c r="R426">
        <v>2.5908833443377688E-4</v>
      </c>
      <c r="S426">
        <v>-1.3781470532769902E-5</v>
      </c>
      <c r="T426">
        <v>3.3509101766093785E-4</v>
      </c>
    </row>
    <row r="427" spans="1:20">
      <c r="A427" s="788">
        <v>44449</v>
      </c>
      <c r="B427">
        <v>4.7570255479922885E-4</v>
      </c>
      <c r="C427">
        <v>-2.4507044975174974E-4</v>
      </c>
      <c r="D427">
        <v>6.9727699749155825E-4</v>
      </c>
      <c r="E427">
        <v>-6.122760143801087E-3</v>
      </c>
      <c r="F427">
        <v>-7.3507745701696381E-3</v>
      </c>
      <c r="G427">
        <v>-1.8690838913185681E-3</v>
      </c>
      <c r="H427">
        <v>4.5188252185313083E-4</v>
      </c>
      <c r="I427">
        <v>-1.8761317376683184E-3</v>
      </c>
      <c r="J427">
        <v>-3.2561555765752148E-3</v>
      </c>
      <c r="K427">
        <v>2.7599653710126404E-3</v>
      </c>
      <c r="L427">
        <v>3.358960033656988E-4</v>
      </c>
      <c r="M427">
        <v>4.5431308561738604E-4</v>
      </c>
      <c r="N427">
        <v>5.5371126308267904E-4</v>
      </c>
      <c r="O427">
        <v>7.3007232020971813E-5</v>
      </c>
      <c r="P427">
        <v>6.1012316352915263E-4</v>
      </c>
      <c r="Q427">
        <v>3.1323076376099657E-4</v>
      </c>
      <c r="R427">
        <v>2.6812925521602082E-4</v>
      </c>
      <c r="S427">
        <v>1.0392042143982927E-3</v>
      </c>
      <c r="T427">
        <v>3.4331139831778046E-4</v>
      </c>
    </row>
    <row r="428" spans="1:20">
      <c r="A428" s="788">
        <v>44452</v>
      </c>
      <c r="B428">
        <v>2.4183985644676831E-4</v>
      </c>
      <c r="C428">
        <v>-1.2759124554152512E-3</v>
      </c>
      <c r="D428">
        <v>3.11552254164571E-4</v>
      </c>
      <c r="E428">
        <v>3.1692003928642798E-3</v>
      </c>
      <c r="F428">
        <v>1.4124907904712103E-2</v>
      </c>
      <c r="G428">
        <v>1.7745708356613488E-3</v>
      </c>
      <c r="H428">
        <v>4.1399929916829947E-4</v>
      </c>
      <c r="I428">
        <v>1.0126692783638536E-3</v>
      </c>
      <c r="J428">
        <v>1.6467806439253163E-3</v>
      </c>
      <c r="K428">
        <v>3.3020462859623123E-3</v>
      </c>
      <c r="L428">
        <v>6.2202209832529221E-4</v>
      </c>
      <c r="M428">
        <v>3.4911099192158623E-4</v>
      </c>
      <c r="N428">
        <v>4.4186833384218804E-3</v>
      </c>
      <c r="O428">
        <v>3.3944566870758308E-4</v>
      </c>
      <c r="P428">
        <v>1.0134548768119922E-2</v>
      </c>
      <c r="Q428">
        <v>5.0667700137174698E-4</v>
      </c>
      <c r="R428">
        <v>2.8338821928231006E-4</v>
      </c>
      <c r="S428">
        <v>8.8486845882362886E-5</v>
      </c>
      <c r="T428">
        <v>3.7618816976259239E-4</v>
      </c>
    </row>
    <row r="429" spans="1:20">
      <c r="A429" s="788">
        <v>44453</v>
      </c>
      <c r="B429">
        <v>3.4354438810169086E-4</v>
      </c>
      <c r="C429">
        <v>-2.5576732373613353E-3</v>
      </c>
      <c r="D429">
        <v>3.0154723888276003E-4</v>
      </c>
      <c r="E429">
        <v>-6.168611090398235E-3</v>
      </c>
      <c r="F429">
        <v>1.9941913648777732E-3</v>
      </c>
      <c r="G429">
        <v>3.9006406232118263E-3</v>
      </c>
      <c r="H429">
        <v>5.1034075602940376E-4</v>
      </c>
      <c r="I429">
        <v>-4.2902243278775121E-3</v>
      </c>
      <c r="J429">
        <v>-1.8104472082158818E-3</v>
      </c>
      <c r="K429">
        <v>-3.925798649125456E-3</v>
      </c>
      <c r="L429">
        <v>4.2288282692171109E-4</v>
      </c>
      <c r="M429">
        <v>3.140027744199525E-4</v>
      </c>
      <c r="N429">
        <v>-1.7414329805507389E-3</v>
      </c>
      <c r="O429">
        <v>1.1688635476070353E-4</v>
      </c>
      <c r="P429">
        <v>9.1459164390950143E-3</v>
      </c>
      <c r="Q429">
        <v>2.7319318051355346E-4</v>
      </c>
      <c r="R429">
        <v>2.9343270846737823E-4</v>
      </c>
      <c r="S429">
        <v>1.3080925845487812E-4</v>
      </c>
      <c r="T429">
        <v>3.2816299563487306E-4</v>
      </c>
    </row>
    <row r="430" spans="1:20">
      <c r="A430" s="788">
        <v>44454</v>
      </c>
      <c r="B430">
        <v>7.5373705808789992E-5</v>
      </c>
      <c r="C430">
        <v>-4.4113277707369392E-5</v>
      </c>
      <c r="D430">
        <v>3.0791611417613218E-4</v>
      </c>
      <c r="E430">
        <v>8.788850344956245E-3</v>
      </c>
      <c r="F430">
        <v>-3.8459420687637635E-3</v>
      </c>
      <c r="G430">
        <v>2.2302716787812038E-3</v>
      </c>
      <c r="H430">
        <v>4.1032301173338226E-4</v>
      </c>
      <c r="I430">
        <v>2.2559004579132402E-3</v>
      </c>
      <c r="J430">
        <v>1.7590726663370138E-3</v>
      </c>
      <c r="K430">
        <v>6.3648080265032991E-3</v>
      </c>
      <c r="L430">
        <v>4.1665325272299825E-4</v>
      </c>
      <c r="M430">
        <v>3.2177367244301536E-4</v>
      </c>
      <c r="N430">
        <v>9.8193862136399801E-3</v>
      </c>
      <c r="O430">
        <v>9.0793663058974516E-5</v>
      </c>
      <c r="P430">
        <v>5.2565160054829363E-4</v>
      </c>
      <c r="Q430">
        <v>5.7083907609900564E-4</v>
      </c>
      <c r="R430">
        <v>2.6038111846893308E-4</v>
      </c>
      <c r="S430">
        <v>3.6587578263547194E-4</v>
      </c>
      <c r="T430">
        <v>3.2745557533520042E-4</v>
      </c>
    </row>
    <row r="431" spans="1:20">
      <c r="A431" s="788">
        <v>44455</v>
      </c>
      <c r="B431">
        <v>2.5510093107405929E-4</v>
      </c>
      <c r="C431">
        <v>4.3516601419779644E-3</v>
      </c>
      <c r="D431">
        <v>3.1729275659819756E-4</v>
      </c>
      <c r="E431">
        <v>-4.0770198529123114E-3</v>
      </c>
      <c r="F431">
        <v>-8.2994336241514199E-3</v>
      </c>
      <c r="G431">
        <v>4.6380964107228806E-4</v>
      </c>
      <c r="H431">
        <v>1.6744848489702591E-4</v>
      </c>
      <c r="I431">
        <v>-7.4608686723254269E-4</v>
      </c>
      <c r="J431">
        <v>2.878236777224874E-3</v>
      </c>
      <c r="K431">
        <v>-6.4744478495137869E-4</v>
      </c>
      <c r="L431">
        <v>2.4394809442096488E-4</v>
      </c>
      <c r="M431">
        <v>4.9124628833707717E-4</v>
      </c>
      <c r="N431">
        <v>-1.3932968484969832E-3</v>
      </c>
      <c r="O431">
        <v>3.0413993808675599E-4</v>
      </c>
      <c r="P431">
        <v>-9.6482156578407974E-3</v>
      </c>
      <c r="Q431">
        <v>3.4811300750225982E-4</v>
      </c>
      <c r="R431">
        <v>2.6114886562234041E-4</v>
      </c>
      <c r="S431">
        <v>3.9083935951067517E-4</v>
      </c>
      <c r="T431">
        <v>3.5030804010127703E-4</v>
      </c>
    </row>
    <row r="432" spans="1:20">
      <c r="A432" s="788">
        <v>44456</v>
      </c>
      <c r="B432">
        <v>2.5823489056198135E-4</v>
      </c>
      <c r="C432">
        <v>6.2793819365034587E-3</v>
      </c>
      <c r="D432">
        <v>3.1288828597042517E-4</v>
      </c>
      <c r="E432">
        <v>-1.1128857670321457E-2</v>
      </c>
      <c r="F432">
        <v>-1.7484703623328324E-2</v>
      </c>
      <c r="G432">
        <v>-3.758058952391341E-3</v>
      </c>
      <c r="H432">
        <v>3.7434460301821737E-4</v>
      </c>
      <c r="I432">
        <v>-3.6474047837683488E-3</v>
      </c>
      <c r="J432">
        <v>-1.7317281878675983E-3</v>
      </c>
      <c r="K432">
        <v>-5.0512468609680283E-3</v>
      </c>
      <c r="L432">
        <v>4.3730946687792205E-4</v>
      </c>
      <c r="M432">
        <v>1.2406178276780366E-4</v>
      </c>
      <c r="N432">
        <v>-2.4437964561321301E-3</v>
      </c>
      <c r="O432">
        <v>3.6452341876458405E-4</v>
      </c>
      <c r="P432">
        <v>-1.194622606935225E-2</v>
      </c>
      <c r="Q432">
        <v>2.2786721827894318E-4</v>
      </c>
      <c r="R432">
        <v>2.5254196340651625E-4</v>
      </c>
      <c r="S432">
        <v>1.163407092219515E-4</v>
      </c>
      <c r="T432">
        <v>3.3053402552973843E-4</v>
      </c>
    </row>
    <row r="433" spans="1:20">
      <c r="A433" s="788">
        <v>44459</v>
      </c>
      <c r="B433">
        <v>2.6574080462893335E-4</v>
      </c>
      <c r="C433">
        <v>-5.9177535056104125E-3</v>
      </c>
      <c r="D433">
        <v>3.1408116201414593E-4</v>
      </c>
      <c r="E433">
        <v>-1.4889344858586062E-2</v>
      </c>
      <c r="F433">
        <v>-2.5663677341713709E-2</v>
      </c>
      <c r="G433">
        <v>-2.9121053764619154E-3</v>
      </c>
      <c r="H433">
        <v>-7.1456139798309337E-5</v>
      </c>
      <c r="I433">
        <v>-7.2244132392901284E-3</v>
      </c>
      <c r="J433">
        <v>-3.9396855951235876E-3</v>
      </c>
      <c r="K433">
        <v>-5.2860257166117419E-3</v>
      </c>
      <c r="L433">
        <v>7.3770010987250778E-4</v>
      </c>
      <c r="M433">
        <v>4.9007061035188926E-4</v>
      </c>
      <c r="N433">
        <v>-4.7983026311260168E-4</v>
      </c>
      <c r="O433">
        <v>4.4169088113643618E-4</v>
      </c>
      <c r="P433">
        <v>-2.7499109887025086E-2</v>
      </c>
      <c r="Q433">
        <v>3.989077429304988E-4</v>
      </c>
      <c r="R433">
        <v>2.5813831611443128E-4</v>
      </c>
      <c r="S433">
        <v>-1.9375362451568012E-4</v>
      </c>
      <c r="T433">
        <v>3.807655948608879E-4</v>
      </c>
    </row>
    <row r="434" spans="1:20">
      <c r="A434" s="788">
        <v>44460</v>
      </c>
      <c r="B434">
        <v>2.4339449574628524E-4</v>
      </c>
      <c r="C434">
        <v>-6.7514304523552671E-4</v>
      </c>
      <c r="D434">
        <v>3.2516548600636241E-4</v>
      </c>
      <c r="E434">
        <v>-1.0410050300443396E-3</v>
      </c>
      <c r="F434">
        <v>8.669955030191856E-3</v>
      </c>
      <c r="G434">
        <v>-9.8930165421173832E-4</v>
      </c>
      <c r="H434">
        <v>4.8424397057500457E-4</v>
      </c>
      <c r="I434">
        <v>1.6632793237247867E-4</v>
      </c>
      <c r="J434">
        <v>6.0735879961670847E-4</v>
      </c>
      <c r="K434">
        <v>1.7996335964869381E-3</v>
      </c>
      <c r="L434">
        <v>2.6303781340852872E-4</v>
      </c>
      <c r="M434">
        <v>2.9948642008070792E-4</v>
      </c>
      <c r="N434">
        <v>-7.6350770083011277E-4</v>
      </c>
      <c r="O434">
        <v>2.8135057044109679E-4</v>
      </c>
      <c r="P434">
        <v>7.442760073735899E-3</v>
      </c>
      <c r="Q434">
        <v>2.3769779984550432E-4</v>
      </c>
      <c r="R434">
        <v>1.9090997639148455E-4</v>
      </c>
      <c r="S434">
        <v>6.5825143042319567E-5</v>
      </c>
      <c r="T434">
        <v>3.3845801544241105E-4</v>
      </c>
    </row>
    <row r="435" spans="1:20">
      <c r="A435" s="788">
        <v>44461</v>
      </c>
      <c r="B435">
        <v>3.069495704890457E-4</v>
      </c>
      <c r="C435">
        <v>3.061696079354137E-3</v>
      </c>
      <c r="D435">
        <v>3.6031759545185338E-4</v>
      </c>
      <c r="E435">
        <v>1.1560542016793907E-2</v>
      </c>
      <c r="F435">
        <v>1.7879355494542448E-2</v>
      </c>
      <c r="G435">
        <v>6.0020911419864653E-3</v>
      </c>
      <c r="H435">
        <v>4.2527056371133298E-4</v>
      </c>
      <c r="I435">
        <v>1.3978062728903229E-3</v>
      </c>
      <c r="J435">
        <v>1.693166286128811E-3</v>
      </c>
      <c r="K435">
        <v>6.593034740523418E-3</v>
      </c>
      <c r="L435">
        <v>4.1825716119259226E-4</v>
      </c>
      <c r="M435">
        <v>2.9066798645627223E-4</v>
      </c>
      <c r="N435">
        <v>1.8005137986523145E-3</v>
      </c>
      <c r="O435">
        <v>1.7772356541700951E-4</v>
      </c>
      <c r="P435">
        <v>1.1523945923576751E-2</v>
      </c>
      <c r="Q435">
        <v>3.1750135023478343E-4</v>
      </c>
      <c r="R435">
        <v>2.5403431345982774E-4</v>
      </c>
      <c r="S435">
        <v>7.9292681878473381E-4</v>
      </c>
      <c r="T435">
        <v>3.3850127801993146E-4</v>
      </c>
    </row>
    <row r="436" spans="1:20">
      <c r="A436" s="788">
        <v>44462</v>
      </c>
      <c r="B436">
        <v>2.7519003991649527E-4</v>
      </c>
      <c r="C436">
        <v>7.5164586418645651E-3</v>
      </c>
      <c r="D436">
        <v>3.6190708701755447E-4</v>
      </c>
      <c r="E436">
        <v>1.2232722618728431E-2</v>
      </c>
      <c r="F436">
        <v>1.544455447151849E-2</v>
      </c>
      <c r="G436">
        <v>5.3899955935172716E-3</v>
      </c>
      <c r="H436">
        <v>1.3339834153924812E-4</v>
      </c>
      <c r="I436">
        <v>5.5343173468380691E-3</v>
      </c>
      <c r="J436">
        <v>6.805174871872488E-3</v>
      </c>
      <c r="K436">
        <v>7.9504640907688273E-3</v>
      </c>
      <c r="L436">
        <v>3.9827310268369942E-4</v>
      </c>
      <c r="M436">
        <v>2.6527745054405472E-4</v>
      </c>
      <c r="N436">
        <v>1.0153702548669763E-3</v>
      </c>
      <c r="O436">
        <v>6.359917877725163E-4</v>
      </c>
      <c r="P436">
        <v>9.9383158519474879E-3</v>
      </c>
      <c r="Q436">
        <v>2.9395778766150293E-4</v>
      </c>
      <c r="R436">
        <v>2.7715068327527348E-4</v>
      </c>
      <c r="S436">
        <v>5.9682576548003574E-4</v>
      </c>
      <c r="T436">
        <v>3.3825554655075862E-4</v>
      </c>
    </row>
    <row r="437" spans="1:20">
      <c r="A437" s="788">
        <v>44463</v>
      </c>
      <c r="B437">
        <v>2.7916711908493319E-4</v>
      </c>
      <c r="C437">
        <v>5.827378836820607E-3</v>
      </c>
      <c r="D437">
        <v>2.9818604918951941E-4</v>
      </c>
      <c r="E437">
        <v>1.7784353283636367E-3</v>
      </c>
      <c r="F437">
        <v>-3.7777394099454131E-3</v>
      </c>
      <c r="G437">
        <v>3.4695878708210781E-3</v>
      </c>
      <c r="H437">
        <v>2.8695603983752704E-4</v>
      </c>
      <c r="I437">
        <v>1.4512713026875179E-3</v>
      </c>
      <c r="J437">
        <v>2.1979975761343695E-3</v>
      </c>
      <c r="K437">
        <v>1.5020975349901988E-3</v>
      </c>
      <c r="L437">
        <v>2.1711822926806512E-4</v>
      </c>
      <c r="M437">
        <v>2.5997274648115187E-4</v>
      </c>
      <c r="N437">
        <v>1.165159227796142E-4</v>
      </c>
      <c r="O437">
        <v>2.6781408253517824E-4</v>
      </c>
      <c r="P437">
        <v>-4.2304854809707138E-3</v>
      </c>
      <c r="Q437">
        <v>3.36037565346059E-4</v>
      </c>
      <c r="R437">
        <v>3.0562483175344823E-4</v>
      </c>
      <c r="S437">
        <v>2.9486179485260777E-4</v>
      </c>
      <c r="T437">
        <v>3.7788612117028997E-4</v>
      </c>
    </row>
    <row r="438" spans="1:20">
      <c r="A438" s="788">
        <v>44466</v>
      </c>
      <c r="B438">
        <v>2.9227358813876947E-4</v>
      </c>
      <c r="C438">
        <v>3.1228673803807006E-3</v>
      </c>
      <c r="D438">
        <v>2.9981530002998191E-4</v>
      </c>
      <c r="E438">
        <v>-3.5034268151108439E-3</v>
      </c>
      <c r="F438">
        <v>-3.4563570202411631E-3</v>
      </c>
      <c r="G438">
        <v>-1.2552785193103988E-3</v>
      </c>
      <c r="H438">
        <v>3.1363607979328911E-4</v>
      </c>
      <c r="I438">
        <v>-1.0524960483457857E-3</v>
      </c>
      <c r="J438">
        <v>2.1198875935857231E-3</v>
      </c>
      <c r="K438">
        <v>4.9631745552416451E-3</v>
      </c>
      <c r="L438">
        <v>6.7650088193360602E-4</v>
      </c>
      <c r="M438">
        <v>2.4071754761156861E-4</v>
      </c>
      <c r="N438">
        <v>-3.5550526348102629E-3</v>
      </c>
      <c r="O438">
        <v>-2.81055050355139E-4</v>
      </c>
      <c r="P438">
        <v>2.7921869756681872E-3</v>
      </c>
      <c r="Q438">
        <v>3.1922990788535444E-4</v>
      </c>
      <c r="R438">
        <v>3.0534611468602257E-4</v>
      </c>
      <c r="S438">
        <v>9.8466037876110413E-4</v>
      </c>
      <c r="T438">
        <v>4.1968035900841194E-4</v>
      </c>
    </row>
    <row r="439" spans="1:20">
      <c r="A439" s="788">
        <v>44467</v>
      </c>
      <c r="B439">
        <v>3.1774443067233982E-4</v>
      </c>
      <c r="C439">
        <v>7.9552464279424306E-3</v>
      </c>
      <c r="D439">
        <v>3.534011966688233E-4</v>
      </c>
      <c r="E439">
        <v>-1.8240427089616373E-2</v>
      </c>
      <c r="F439">
        <v>-2.7915517010756452E-2</v>
      </c>
      <c r="G439">
        <v>-2.6280683380798253E-3</v>
      </c>
      <c r="H439">
        <v>2.2248037455563363E-4</v>
      </c>
      <c r="I439">
        <v>-8.7222695122592953E-3</v>
      </c>
      <c r="J439">
        <v>1.4289447231452534E-4</v>
      </c>
      <c r="K439">
        <v>-5.2473251848972335E-4</v>
      </c>
      <c r="L439">
        <v>3.6916552131582847E-4</v>
      </c>
      <c r="M439">
        <v>3.2523926448835283E-4</v>
      </c>
      <c r="N439">
        <v>-1.3641407827665875E-3</v>
      </c>
      <c r="O439">
        <v>9.8532714972732194E-4</v>
      </c>
      <c r="P439">
        <v>-1.7075585560389794E-2</v>
      </c>
      <c r="Q439">
        <v>3.8330402537467556E-4</v>
      </c>
      <c r="R439">
        <v>4.4680873140046096E-4</v>
      </c>
      <c r="S439">
        <v>-1.1673408489087933E-4</v>
      </c>
      <c r="T439">
        <v>3.6614058109907255E-4</v>
      </c>
    </row>
    <row r="440" spans="1:20">
      <c r="A440" s="788">
        <v>44468</v>
      </c>
      <c r="B440">
        <v>3.4374558521621523E-4</v>
      </c>
      <c r="C440">
        <v>2.6687138094001472E-3</v>
      </c>
      <c r="D440">
        <v>3.4898380466175105E-4</v>
      </c>
      <c r="E440">
        <v>1.9031896464756226E-3</v>
      </c>
      <c r="F440">
        <v>3.753256462953658E-3</v>
      </c>
      <c r="G440">
        <v>2.4386944989742698E-3</v>
      </c>
      <c r="H440">
        <v>5.4716121405973261E-4</v>
      </c>
      <c r="I440">
        <v>7.3089991429498014E-4</v>
      </c>
      <c r="J440">
        <v>1.0950539292680084E-3</v>
      </c>
      <c r="K440">
        <v>-1.1983802429738066E-4</v>
      </c>
      <c r="L440">
        <v>4.3561987804796587E-4</v>
      </c>
      <c r="M440">
        <v>2.5452811620430005E-4</v>
      </c>
      <c r="N440">
        <v>-3.3628826496379105E-5</v>
      </c>
      <c r="O440">
        <v>3.7441808969762569E-4</v>
      </c>
      <c r="P440">
        <v>8.3762454244462603E-5</v>
      </c>
      <c r="Q440">
        <v>3.0066361677150155E-4</v>
      </c>
      <c r="R440">
        <v>2.7807741552998699E-4</v>
      </c>
      <c r="S440">
        <v>2.7170030130752032E-4</v>
      </c>
      <c r="T440">
        <v>3.8885593623838588E-4</v>
      </c>
    </row>
    <row r="441" spans="1:20">
      <c r="A441" s="788">
        <v>44469</v>
      </c>
      <c r="B441">
        <v>2.857848706689925E-4</v>
      </c>
      <c r="C441">
        <v>-1.198601249955189E-3</v>
      </c>
      <c r="D441">
        <v>2.9479487511774316E-4</v>
      </c>
      <c r="E441">
        <v>-1.3070193047212686E-2</v>
      </c>
      <c r="F441">
        <v>-1.6045670749524898E-3</v>
      </c>
      <c r="G441">
        <v>2.401800169788304E-3</v>
      </c>
      <c r="H441">
        <v>3.1376558568396717E-4</v>
      </c>
      <c r="I441">
        <v>-3.3339193954492474E-3</v>
      </c>
      <c r="J441">
        <v>-1.9340178352542647E-3</v>
      </c>
      <c r="K441">
        <v>3.4422248910472852E-3</v>
      </c>
      <c r="L441">
        <v>3.7234339512459691E-4</v>
      </c>
      <c r="M441">
        <v>3.0500743782435613E-4</v>
      </c>
      <c r="N441">
        <v>4.1122570615372833E-3</v>
      </c>
      <c r="O441">
        <v>5.5608010073138203E-4</v>
      </c>
      <c r="P441">
        <v>3.8817336691157056E-3</v>
      </c>
      <c r="Q441">
        <v>7.432323104996641E-4</v>
      </c>
      <c r="R441">
        <v>2.7994416669119282E-4</v>
      </c>
      <c r="S441">
        <v>2.5186554828060537E-4</v>
      </c>
      <c r="T441">
        <v>3.7780193567571452E-4</v>
      </c>
    </row>
    <row r="442" spans="1:20">
      <c r="A442" s="788">
        <v>44470</v>
      </c>
      <c r="B442">
        <v>3.2135845574376987E-4</v>
      </c>
      <c r="C442">
        <v>-2.5078299774370372E-3</v>
      </c>
      <c r="D442">
        <v>5.1348685889740509E-4</v>
      </c>
      <c r="E442">
        <v>1.5004381439301051E-2</v>
      </c>
      <c r="F442">
        <v>2.0969153907797633E-2</v>
      </c>
      <c r="G442">
        <v>2.9828925505683834E-3</v>
      </c>
      <c r="H442">
        <v>5.396575635985279E-4</v>
      </c>
      <c r="I442">
        <v>2.6200287132513989E-3</v>
      </c>
      <c r="J442">
        <v>5.6865569078548006E-3</v>
      </c>
      <c r="K442">
        <v>5.8842582294582613E-4</v>
      </c>
      <c r="L442">
        <v>3.3801013073264663E-4</v>
      </c>
      <c r="M442">
        <v>3.3104995979460483E-4</v>
      </c>
      <c r="N442">
        <v>1.377921789733616E-3</v>
      </c>
      <c r="O442">
        <v>4.4926866615968564E-4</v>
      </c>
      <c r="P442">
        <v>1.1026911647851856E-2</v>
      </c>
      <c r="Q442">
        <v>3.5108357114865818E-4</v>
      </c>
      <c r="R442">
        <v>3.1290553473528604E-4</v>
      </c>
      <c r="S442">
        <v>2.4246012621320645E-4</v>
      </c>
      <c r="T442">
        <v>3.7869174499549629E-4</v>
      </c>
    </row>
    <row r="443" spans="1:20">
      <c r="A443" s="788">
        <v>44473</v>
      </c>
      <c r="B443">
        <v>3.0917191025547908E-4</v>
      </c>
      <c r="C443">
        <v>3.1832340803465975E-3</v>
      </c>
      <c r="D443">
        <v>3.8759723159542681E-4</v>
      </c>
      <c r="E443">
        <v>-1.5113189101370605E-2</v>
      </c>
      <c r="F443">
        <v>-2.9581998705632384E-2</v>
      </c>
      <c r="G443">
        <v>-3.0929087188240612E-3</v>
      </c>
      <c r="H443">
        <v>2.9053625025476926E-4</v>
      </c>
      <c r="I443">
        <v>-4.2675150425339758E-3</v>
      </c>
      <c r="J443">
        <v>1.1548202462563495E-4</v>
      </c>
      <c r="K443">
        <v>3.6020931294395986E-3</v>
      </c>
      <c r="L443">
        <v>6.8998979290424423E-4</v>
      </c>
      <c r="M443">
        <v>2.9175009122650586E-4</v>
      </c>
      <c r="N443">
        <v>-9.8625978545396897E-4</v>
      </c>
      <c r="O443">
        <v>6.0376688305452397E-4</v>
      </c>
      <c r="P443">
        <v>-1.6986562242213732E-2</v>
      </c>
      <c r="Q443">
        <v>3.54918208196775E-4</v>
      </c>
      <c r="R443">
        <v>2.5118982095584386E-4</v>
      </c>
      <c r="S443">
        <v>4.8107380961059931E-6</v>
      </c>
      <c r="T443">
        <v>4.2114433530082707E-4</v>
      </c>
    </row>
    <row r="444" spans="1:20">
      <c r="A444" s="788">
        <v>44474</v>
      </c>
      <c r="B444">
        <v>3.3754304467503715E-4</v>
      </c>
      <c r="C444">
        <v>3.187819329452557E-3</v>
      </c>
      <c r="D444">
        <v>2.7558457789256252E-4</v>
      </c>
      <c r="E444">
        <v>1.0550891694369069E-2</v>
      </c>
      <c r="F444">
        <v>-5.690778212029679E-3</v>
      </c>
      <c r="G444">
        <v>-2.0869074764695572E-4</v>
      </c>
      <c r="H444">
        <v>1.9019912349116375E-4</v>
      </c>
      <c r="I444">
        <v>3.6323487410414579E-3</v>
      </c>
      <c r="J444">
        <v>4.9162024432363172E-3</v>
      </c>
      <c r="K444">
        <v>4.4796377484270788E-3</v>
      </c>
      <c r="L444">
        <v>3.7698883005754524E-4</v>
      </c>
      <c r="M444">
        <v>2.9427692329120347E-4</v>
      </c>
      <c r="N444">
        <v>9.125120572495149E-7</v>
      </c>
      <c r="O444">
        <v>3.5900181771952866E-4</v>
      </c>
      <c r="P444">
        <v>-2.3329961196535409E-3</v>
      </c>
      <c r="Q444">
        <v>3.7558664711268008E-4</v>
      </c>
      <c r="R444">
        <v>3.1402404563962705E-4</v>
      </c>
      <c r="S444">
        <v>4.6676272573398236E-4</v>
      </c>
      <c r="T444">
        <v>3.7422669369835404E-4</v>
      </c>
    </row>
    <row r="445" spans="1:20">
      <c r="A445" s="788">
        <v>44475</v>
      </c>
      <c r="B445">
        <v>3.6250193494358207E-4</v>
      </c>
      <c r="C445">
        <v>2.5805437445385326E-3</v>
      </c>
      <c r="D445">
        <v>3.6206035910391066E-4</v>
      </c>
      <c r="E445">
        <v>4.4033256884452587E-3</v>
      </c>
      <c r="F445">
        <v>-2.9961333503067955E-3</v>
      </c>
      <c r="G445">
        <v>-1.3391284649098001E-3</v>
      </c>
      <c r="H445">
        <v>8.1779438138718241E-4</v>
      </c>
      <c r="I445">
        <v>1.3066112870177005E-3</v>
      </c>
      <c r="J445">
        <v>1.224086726497875E-3</v>
      </c>
      <c r="K445">
        <v>-2.0959773731991094E-3</v>
      </c>
      <c r="L445">
        <v>4.016666971136118E-4</v>
      </c>
      <c r="M445">
        <v>2.5589338123932492E-4</v>
      </c>
      <c r="N445">
        <v>-1.5545420921636577E-4</v>
      </c>
      <c r="O445">
        <v>2.4169353120528925E-4</v>
      </c>
      <c r="P445">
        <v>-1.5405977931826853E-2</v>
      </c>
      <c r="Q445">
        <v>3.2117985216340017E-4</v>
      </c>
      <c r="R445">
        <v>3.2557630751361977E-4</v>
      </c>
      <c r="S445">
        <v>2.5810581456031656E-4</v>
      </c>
      <c r="T445">
        <v>4.4415310677092812E-4</v>
      </c>
    </row>
    <row r="446" spans="1:20">
      <c r="A446" s="788">
        <v>44476</v>
      </c>
      <c r="B446">
        <v>3.7829866251581912E-4</v>
      </c>
      <c r="C446">
        <v>3.1795189317909145E-3</v>
      </c>
      <c r="D446">
        <v>2.96396554604339E-4</v>
      </c>
      <c r="E446">
        <v>7.9048464311384237E-3</v>
      </c>
      <c r="F446">
        <v>8.3745309241667343E-4</v>
      </c>
      <c r="G446">
        <v>-1.3663205404602641E-3</v>
      </c>
      <c r="H446">
        <v>2.1387551321949694E-4</v>
      </c>
      <c r="I446">
        <v>3.8533440158712295E-3</v>
      </c>
      <c r="J446">
        <v>5.7808433404638038E-5</v>
      </c>
      <c r="K446">
        <v>3.7672389640064363E-3</v>
      </c>
      <c r="L446">
        <v>4.4072366826330978E-4</v>
      </c>
      <c r="M446">
        <v>3.350127478876086E-4</v>
      </c>
      <c r="N446">
        <v>-2.5715635343298571E-3</v>
      </c>
      <c r="O446">
        <v>5.1818863043884278E-4</v>
      </c>
      <c r="P446">
        <v>-5.5276883909461949E-3</v>
      </c>
      <c r="Q446">
        <v>4.3922781598415561E-4</v>
      </c>
      <c r="R446">
        <v>3.8546189334809355E-4</v>
      </c>
      <c r="S446">
        <v>7.581456760274996E-4</v>
      </c>
      <c r="T446">
        <v>3.3030018824575791E-4</v>
      </c>
    </row>
    <row r="447" spans="1:20">
      <c r="A447" s="788">
        <v>44477</v>
      </c>
      <c r="B447">
        <v>3.7893460362106168E-3</v>
      </c>
      <c r="C447">
        <v>3.6838565842427506E-3</v>
      </c>
      <c r="D447">
        <v>5.4465997716879322E-4</v>
      </c>
      <c r="E447">
        <v>-1.9706994904381547E-3</v>
      </c>
      <c r="F447">
        <v>1.7256559885078904E-2</v>
      </c>
      <c r="G447">
        <v>-1.2796539375090621E-3</v>
      </c>
      <c r="H447">
        <v>3.3735508002474823E-4</v>
      </c>
      <c r="I447">
        <v>-5.8440299461093304E-4</v>
      </c>
      <c r="J447">
        <v>4.1374479385616336E-3</v>
      </c>
      <c r="K447">
        <v>7.6736607148109037E-4</v>
      </c>
      <c r="L447">
        <v>3.6982915002292671E-4</v>
      </c>
      <c r="M447">
        <v>2.8792748750650077E-4</v>
      </c>
      <c r="N447">
        <v>-4.2419773622959234E-4</v>
      </c>
      <c r="O447">
        <v>3.0380699304011216E-4</v>
      </c>
      <c r="P447">
        <v>5.7953021750276612E-3</v>
      </c>
      <c r="Q447">
        <v>3.4630182188966074E-4</v>
      </c>
      <c r="R447">
        <v>3.2996499839210713E-4</v>
      </c>
      <c r="S447">
        <v>4.7349862737178228E-4</v>
      </c>
      <c r="T447">
        <v>3.8468992180762385E-4</v>
      </c>
    </row>
    <row r="448" spans="1:20">
      <c r="A448" s="788">
        <v>44480</v>
      </c>
      <c r="B448">
        <v>2.57894460379271E-4</v>
      </c>
      <c r="C448">
        <v>6.4178074268610441E-3</v>
      </c>
      <c r="D448">
        <v>3.3808738403395822E-4</v>
      </c>
      <c r="E448">
        <v>-7.3185078129581749E-3</v>
      </c>
      <c r="F448">
        <v>-1.04146577513623E-2</v>
      </c>
      <c r="G448">
        <v>-3.4422887368017463E-3</v>
      </c>
      <c r="H448">
        <v>1.1319333843173851E-4</v>
      </c>
      <c r="I448">
        <v>-1.8991803102509364E-3</v>
      </c>
      <c r="J448">
        <v>-1.5495930830687898E-3</v>
      </c>
      <c r="K448">
        <v>2.4274860643360707E-3</v>
      </c>
      <c r="L448">
        <v>1.6906384207904246E-4</v>
      </c>
      <c r="M448">
        <v>2.8349650325321107E-4</v>
      </c>
      <c r="N448">
        <v>4.1083114953366362E-4</v>
      </c>
      <c r="O448">
        <v>4.3533606531220848E-4</v>
      </c>
      <c r="P448">
        <v>-1.0765022801950908E-2</v>
      </c>
      <c r="Q448">
        <v>2.4603907409170844E-4</v>
      </c>
      <c r="R448">
        <v>2.682448280892924E-4</v>
      </c>
      <c r="S448">
        <v>2.3109806550292156E-4</v>
      </c>
      <c r="T448">
        <v>4.0504807471131166E-4</v>
      </c>
    </row>
    <row r="449" spans="1:20">
      <c r="A449" s="788">
        <v>44482</v>
      </c>
      <c r="B449">
        <v>4.4702150966458021E-4</v>
      </c>
      <c r="C449">
        <v>-1.3565286926945919E-2</v>
      </c>
      <c r="D449">
        <v>2.7422882234762191E-4</v>
      </c>
      <c r="E449">
        <v>1.9505513876278968E-3</v>
      </c>
      <c r="F449">
        <v>1.03198015953887E-2</v>
      </c>
      <c r="G449">
        <v>2.2460565496267293E-3</v>
      </c>
      <c r="H449">
        <v>3.0960954121184159E-4</v>
      </c>
      <c r="I449">
        <v>-1.4936325973028408E-3</v>
      </c>
      <c r="J449">
        <v>1.5246016533181361E-3</v>
      </c>
      <c r="K449">
        <v>-7.6072704192486906E-4</v>
      </c>
      <c r="L449">
        <v>8.9351609668320009E-4</v>
      </c>
      <c r="M449">
        <v>3.0601989824829978E-4</v>
      </c>
      <c r="N449">
        <v>4.3142058543039763E-3</v>
      </c>
      <c r="O449">
        <v>4.9295112155101073E-4</v>
      </c>
      <c r="P449">
        <v>3.7825580598107589E-3</v>
      </c>
      <c r="Q449">
        <v>3.4067754140498785E-4</v>
      </c>
      <c r="R449">
        <v>3.0982095488552019E-4</v>
      </c>
      <c r="S449">
        <v>3.0091085451089405E-4</v>
      </c>
      <c r="T449">
        <v>3.9441607993917494E-4</v>
      </c>
    </row>
    <row r="450" spans="1:20">
      <c r="A450" s="788">
        <v>44483</v>
      </c>
      <c r="B450">
        <v>2.907243119891767E-4</v>
      </c>
      <c r="C450">
        <v>-2.7889369134102004E-3</v>
      </c>
      <c r="D450">
        <v>6.2187113068046251E-4</v>
      </c>
      <c r="E450">
        <v>1.869990137105626E-2</v>
      </c>
      <c r="F450">
        <v>-4.1400756456622112E-4</v>
      </c>
      <c r="G450">
        <v>1.3523456614916718E-4</v>
      </c>
      <c r="H450">
        <v>6.9289927853399824E-4</v>
      </c>
      <c r="I450">
        <v>6.8638445935333969E-3</v>
      </c>
      <c r="J450">
        <v>1.7615956840790759E-3</v>
      </c>
      <c r="K450">
        <v>2.0029267458319122E-3</v>
      </c>
      <c r="L450">
        <v>4.2136494865041563E-4</v>
      </c>
      <c r="M450">
        <v>4.7540248426058973E-4</v>
      </c>
      <c r="N450">
        <v>-2.0202149647670087E-3</v>
      </c>
      <c r="O450">
        <v>6.2586320889002067E-4</v>
      </c>
      <c r="P450">
        <v>1.0477133056510546E-2</v>
      </c>
      <c r="Q450">
        <v>3.1310724786348665E-4</v>
      </c>
      <c r="R450">
        <v>3.5062161945109693E-4</v>
      </c>
      <c r="S450">
        <v>4.2112826285922722E-4</v>
      </c>
      <c r="T450">
        <v>3.9977418416681232E-4</v>
      </c>
    </row>
    <row r="451" spans="1:20">
      <c r="A451" s="788">
        <v>44484</v>
      </c>
      <c r="B451">
        <v>5.2415482326551022E-4</v>
      </c>
      <c r="C451">
        <v>4.6793467619177243E-3</v>
      </c>
      <c r="D451">
        <v>3.6972779912791687E-4</v>
      </c>
      <c r="E451">
        <v>6.8527096278900856E-3</v>
      </c>
      <c r="F451">
        <v>1.5113785655952228E-2</v>
      </c>
      <c r="G451">
        <v>1.558079091678044E-3</v>
      </c>
      <c r="H451">
        <v>8.0081445727064882E-4</v>
      </c>
      <c r="I451">
        <v>4.9721869493961623E-3</v>
      </c>
      <c r="J451">
        <v>1.8087142724356742E-3</v>
      </c>
      <c r="K451">
        <v>1.852184752648256E-3</v>
      </c>
      <c r="L451">
        <v>3.4662061048118531E-4</v>
      </c>
      <c r="M451">
        <v>4.0046874823551626E-4</v>
      </c>
      <c r="N451">
        <v>6.7824124916870954E-3</v>
      </c>
      <c r="O451">
        <v>4.3439892574226313E-4</v>
      </c>
      <c r="P451">
        <v>-2.0957887932453456E-3</v>
      </c>
      <c r="Q451">
        <v>3.0447262669919262E-4</v>
      </c>
      <c r="R451">
        <v>3.4976044639400961E-4</v>
      </c>
      <c r="S451">
        <v>5.9050683794725778E-4</v>
      </c>
      <c r="T451">
        <v>3.8184604136537459E-4</v>
      </c>
    </row>
    <row r="452" spans="1:20">
      <c r="A452" s="788">
        <v>44487</v>
      </c>
      <c r="B452">
        <v>3.2123397406746967E-4</v>
      </c>
      <c r="C452">
        <v>7.5820555583678839E-3</v>
      </c>
      <c r="D452">
        <v>3.2600930429693697E-4</v>
      </c>
      <c r="E452">
        <v>2.5643930810483884E-3</v>
      </c>
      <c r="F452">
        <v>-2.8028585202793943E-3</v>
      </c>
      <c r="G452">
        <v>-2.0645684045936807E-3</v>
      </c>
      <c r="H452">
        <v>-6.6292100735942938E-5</v>
      </c>
      <c r="I452">
        <v>2.405752382388826E-3</v>
      </c>
      <c r="J452">
        <v>1.9231016512757382E-3</v>
      </c>
      <c r="K452">
        <v>4.5070990923012921E-4</v>
      </c>
      <c r="L452">
        <v>8.4661700543642304E-4</v>
      </c>
      <c r="M452">
        <v>2.8568649857763084E-4</v>
      </c>
      <c r="N452">
        <v>-8.8428978133292535E-4</v>
      </c>
      <c r="O452">
        <v>4.9183805626995536E-4</v>
      </c>
      <c r="P452">
        <v>4.9567375358841037E-3</v>
      </c>
      <c r="Q452">
        <v>2.9180833441322385E-4</v>
      </c>
      <c r="R452">
        <v>2.8220135135614832E-4</v>
      </c>
      <c r="S452">
        <v>5.1579630933917819E-4</v>
      </c>
      <c r="T452">
        <v>4.3014859641354874E-4</v>
      </c>
    </row>
    <row r="453" spans="1:20">
      <c r="A453" s="788">
        <v>44488</v>
      </c>
      <c r="B453">
        <v>3.0077063544853289E-4</v>
      </c>
      <c r="C453">
        <v>1.0428114959957213E-3</v>
      </c>
      <c r="D453">
        <v>4.1004840706881929E-4</v>
      </c>
      <c r="E453">
        <v>9.3201251835919319E-3</v>
      </c>
      <c r="F453">
        <v>-3.3904006623238003E-2</v>
      </c>
      <c r="G453">
        <v>-9.8081249511772217E-4</v>
      </c>
      <c r="H453">
        <v>3.4502190352170281E-4</v>
      </c>
      <c r="I453">
        <v>5.8761857459153077E-3</v>
      </c>
      <c r="J453">
        <v>-4.731051604981662E-3</v>
      </c>
      <c r="K453">
        <v>1.4898376996965723E-3</v>
      </c>
      <c r="L453">
        <v>3.7269698943909191E-4</v>
      </c>
      <c r="M453">
        <v>3.2727370585816651E-4</v>
      </c>
      <c r="N453">
        <v>-2.0948064052580539E-3</v>
      </c>
      <c r="O453">
        <v>-3.3150120188785159E-5</v>
      </c>
      <c r="P453">
        <v>-1.4128381429357684E-2</v>
      </c>
      <c r="Q453">
        <v>4.5235444479740927E-4</v>
      </c>
      <c r="R453">
        <v>2.5482260777320853E-4</v>
      </c>
      <c r="S453">
        <v>2.3205236746193236E-4</v>
      </c>
      <c r="T453">
        <v>3.8481652121946652E-4</v>
      </c>
    </row>
    <row r="454" spans="1:20">
      <c r="A454" s="788">
        <v>44489</v>
      </c>
      <c r="B454">
        <v>3.1509547767094581E-4</v>
      </c>
      <c r="C454">
        <v>-2.5427996968210298E-3</v>
      </c>
      <c r="D454">
        <v>2.1091758971558683E-4</v>
      </c>
      <c r="E454">
        <v>2.2024568320948568E-3</v>
      </c>
      <c r="F454">
        <v>3.8675917013875072E-4</v>
      </c>
      <c r="G454">
        <v>3.8745643746529446E-4</v>
      </c>
      <c r="H454">
        <v>-9.628344951441159E-4</v>
      </c>
      <c r="I454">
        <v>1.8986851212572375E-3</v>
      </c>
      <c r="J454">
        <v>-1.8917798459416879E-5</v>
      </c>
      <c r="K454">
        <v>-1.2640027570282042E-3</v>
      </c>
      <c r="L454">
        <v>3.5782159868569252E-4</v>
      </c>
      <c r="M454">
        <v>3.1588502479351632E-4</v>
      </c>
      <c r="N454">
        <v>-1.074418083676032E-3</v>
      </c>
      <c r="O454">
        <v>5.9776607769013168E-5</v>
      </c>
      <c r="P454">
        <v>1.9490905313284124E-3</v>
      </c>
      <c r="Q454">
        <v>2.3657407725807822E-4</v>
      </c>
      <c r="R454">
        <v>2.6582208453196365E-4</v>
      </c>
      <c r="S454">
        <v>1.4730371104798579E-4</v>
      </c>
      <c r="T454">
        <v>3.8484750606793128E-4</v>
      </c>
    </row>
    <row r="455" spans="1:20">
      <c r="A455" s="788">
        <v>44490</v>
      </c>
      <c r="B455">
        <v>3.4766230511262819E-4</v>
      </c>
      <c r="C455">
        <v>9.5217544584786928E-3</v>
      </c>
      <c r="D455">
        <v>2.6978098650198845E-4</v>
      </c>
      <c r="E455">
        <v>2.2278230436514335E-3</v>
      </c>
      <c r="F455">
        <v>-2.7945452647757607E-2</v>
      </c>
      <c r="G455">
        <v>-5.6648850768917791E-3</v>
      </c>
      <c r="H455">
        <v>4.1858029337049629E-4</v>
      </c>
      <c r="I455">
        <v>1.8642505344976801E-3</v>
      </c>
      <c r="J455">
        <v>1.3210278319284452E-3</v>
      </c>
      <c r="K455">
        <v>-1.6116945559710993E-3</v>
      </c>
      <c r="L455">
        <v>4.5490463383557334E-4</v>
      </c>
      <c r="M455">
        <v>2.9669934986409352E-4</v>
      </c>
      <c r="N455">
        <v>-6.414429623451956E-3</v>
      </c>
      <c r="O455">
        <v>1.7227162850685929E-5</v>
      </c>
      <c r="P455">
        <v>-1.7188601091447375E-2</v>
      </c>
      <c r="Q455">
        <v>3.5294371097860378E-4</v>
      </c>
      <c r="R455">
        <v>2.8953356888705706E-4</v>
      </c>
      <c r="S455">
        <v>-8.7148199712894225E-5</v>
      </c>
      <c r="T455">
        <v>3.8243340556487482E-4</v>
      </c>
    </row>
    <row r="456" spans="1:20">
      <c r="A456" s="788">
        <v>44491</v>
      </c>
      <c r="B456">
        <v>3.6018243979807352E-4</v>
      </c>
      <c r="C456">
        <v>-4.0948867728308747E-3</v>
      </c>
      <c r="D456">
        <v>2.2916663999450471E-4</v>
      </c>
      <c r="E456">
        <v>-7.2251560943359383E-4</v>
      </c>
      <c r="F456">
        <v>-2.3536925621858495E-2</v>
      </c>
      <c r="G456">
        <v>-2.9992292371439078E-3</v>
      </c>
      <c r="H456">
        <v>-7.3267599517168325E-4</v>
      </c>
      <c r="I456">
        <v>-1.0319075981014558E-3</v>
      </c>
      <c r="J456">
        <v>-3.625489006086724E-3</v>
      </c>
      <c r="K456">
        <v>-2.9198106832648563E-3</v>
      </c>
      <c r="L456">
        <v>2.5292516620734062E-4</v>
      </c>
      <c r="M456">
        <v>3.1742617673158335E-4</v>
      </c>
      <c r="N456">
        <v>4.7717136668845583E-5</v>
      </c>
      <c r="O456">
        <v>-4.7269476472944216E-4</v>
      </c>
      <c r="P456">
        <v>-1.500950456846073E-2</v>
      </c>
      <c r="Q456">
        <v>2.3359379331466812E-4</v>
      </c>
      <c r="R456">
        <v>2.5747298284573006E-4</v>
      </c>
      <c r="S456">
        <v>3.1592440191219318E-4</v>
      </c>
      <c r="T456">
        <v>3.8219368932623787E-4</v>
      </c>
    </row>
    <row r="457" spans="1:20">
      <c r="A457" s="788">
        <v>44494</v>
      </c>
      <c r="B457">
        <v>3.6389464202746247E-4</v>
      </c>
      <c r="C457">
        <v>-4.297072010740477E-3</v>
      </c>
      <c r="D457">
        <v>2.837260699459776E-4</v>
      </c>
      <c r="E457">
        <v>7.7396055021954346E-3</v>
      </c>
      <c r="F457">
        <v>2.5575335806016453E-2</v>
      </c>
      <c r="G457">
        <v>4.694853395388332E-4</v>
      </c>
      <c r="H457">
        <v>1.8318647261361676E-4</v>
      </c>
      <c r="I457">
        <v>2.5405419138064822E-3</v>
      </c>
      <c r="J457">
        <v>1.5703585649462504E-4</v>
      </c>
      <c r="K457">
        <v>-6.6602133236171035E-5</v>
      </c>
      <c r="L457">
        <v>5.2320342799450081E-4</v>
      </c>
      <c r="M457">
        <v>1.7340188487313668E-6</v>
      </c>
      <c r="N457">
        <v>3.2443421255441418E-3</v>
      </c>
      <c r="O457">
        <v>8.4782336583710816E-5</v>
      </c>
      <c r="P457">
        <v>1.7078097282771543E-2</v>
      </c>
      <c r="Q457">
        <v>-2.363794582949108E-5</v>
      </c>
      <c r="R457">
        <v>2.5381370055965746E-4</v>
      </c>
      <c r="S457">
        <v>-1.626137749066725E-4</v>
      </c>
      <c r="T457">
        <v>4.187043952770253E-4</v>
      </c>
    </row>
    <row r="458" spans="1:20">
      <c r="A458" s="788">
        <v>44495</v>
      </c>
      <c r="B458">
        <v>3.4049726551921289E-4</v>
      </c>
      <c r="C458">
        <v>2.0661256921794546E-5</v>
      </c>
      <c r="D458">
        <v>2.281960780130543E-4</v>
      </c>
      <c r="E458">
        <v>-4.899397333124611E-5</v>
      </c>
      <c r="F458">
        <v>-2.5842319081419318E-2</v>
      </c>
      <c r="G458">
        <v>-3.2942860079733238E-3</v>
      </c>
      <c r="H458">
        <v>-2.3641678129304733E-4</v>
      </c>
      <c r="I458">
        <v>4.7662720473784503E-4</v>
      </c>
      <c r="J458">
        <v>-1.1870634842936489E-4</v>
      </c>
      <c r="K458">
        <v>-1.791496529199077E-3</v>
      </c>
      <c r="L458">
        <v>3.5181284384333544E-4</v>
      </c>
      <c r="M458">
        <v>2.4189520995454572E-4</v>
      </c>
      <c r="N458">
        <v>-3.5991558819935543E-3</v>
      </c>
      <c r="O458">
        <v>7.3982419688167766E-4</v>
      </c>
      <c r="P458">
        <v>-1.2940955374566743E-2</v>
      </c>
      <c r="Q458">
        <v>-1.1461926065348127E-4</v>
      </c>
      <c r="R458">
        <v>2.5780191583946177E-4</v>
      </c>
      <c r="S458">
        <v>5.2561181201893348E-4</v>
      </c>
      <c r="T458">
        <v>3.795359745690785E-4</v>
      </c>
    </row>
    <row r="459" spans="1:20">
      <c r="A459" s="788">
        <v>44496</v>
      </c>
      <c r="B459">
        <v>3.1133939010019596E-4</v>
      </c>
      <c r="C459">
        <v>-9.6161125015085114E-3</v>
      </c>
      <c r="D459">
        <v>2.7889006869918909E-4</v>
      </c>
      <c r="E459">
        <v>-1.9860956901233129E-3</v>
      </c>
      <c r="F459">
        <v>-1.4615010481064949E-3</v>
      </c>
      <c r="G459">
        <v>-1.077281987879708E-3</v>
      </c>
      <c r="H459">
        <v>-1.5749267916076448E-4</v>
      </c>
      <c r="I459">
        <v>-1.2470474239093532E-3</v>
      </c>
      <c r="J459">
        <v>-3.2682948083961882E-4</v>
      </c>
      <c r="K459">
        <v>-3.7544465403580585E-3</v>
      </c>
      <c r="L459">
        <v>4.0102211229031681E-4</v>
      </c>
      <c r="M459">
        <v>2.583058774989766E-4</v>
      </c>
      <c r="N459">
        <v>1.97926116152769E-3</v>
      </c>
      <c r="O459">
        <v>1.1393567209361244E-4</v>
      </c>
      <c r="P459">
        <v>-1.6356421052699188E-2</v>
      </c>
      <c r="Q459">
        <v>5.5456057809188941E-4</v>
      </c>
      <c r="R459">
        <v>2.5874836509709453E-4</v>
      </c>
      <c r="S459">
        <v>4.4032322870801721E-4</v>
      </c>
      <c r="T459">
        <v>3.996007965361148E-4</v>
      </c>
    </row>
    <row r="460" spans="1:20">
      <c r="A460" s="788">
        <v>44497</v>
      </c>
      <c r="B460">
        <v>2.5439067044308317E-4</v>
      </c>
      <c r="C460">
        <v>5.0916662849167516E-3</v>
      </c>
      <c r="D460">
        <v>9.2937436904749759E-5</v>
      </c>
      <c r="E460">
        <v>6.4150704651222412E-4</v>
      </c>
      <c r="F460">
        <v>-7.1639329353793135E-3</v>
      </c>
      <c r="G460">
        <v>-2.7554214329436055E-3</v>
      </c>
      <c r="H460">
        <v>-4.996622955952823E-4</v>
      </c>
      <c r="I460">
        <v>4.1817998358575359E-3</v>
      </c>
      <c r="J460">
        <v>3.2599183332704396E-3</v>
      </c>
      <c r="K460">
        <v>1.7358815532071414E-3</v>
      </c>
      <c r="L460">
        <v>1.8538402058676517E-4</v>
      </c>
      <c r="M460">
        <v>2.3224194064130899E-4</v>
      </c>
      <c r="N460">
        <v>-1.2670609207884542E-2</v>
      </c>
      <c r="O460">
        <v>1.9320766819728163E-3</v>
      </c>
      <c r="P460">
        <v>-1.4629818547943207E-3</v>
      </c>
      <c r="Q460">
        <v>-3.9425976104290328E-4</v>
      </c>
      <c r="R460">
        <v>2.6135109772074117E-4</v>
      </c>
      <c r="S460">
        <v>2.9137754467623012E-4</v>
      </c>
      <c r="T460">
        <v>3.856058841169574E-4</v>
      </c>
    </row>
    <row r="461" spans="1:20">
      <c r="A461" s="788">
        <v>44498</v>
      </c>
      <c r="B461">
        <v>4.4462345275930737E-4</v>
      </c>
      <c r="C461">
        <v>6.4411177880316917E-3</v>
      </c>
      <c r="D461">
        <v>4.7572725311839648E-4</v>
      </c>
      <c r="E461">
        <v>1.1591455094453362E-2</v>
      </c>
      <c r="F461">
        <v>-1.7882483045966291E-2</v>
      </c>
      <c r="G461">
        <v>-4.6306416265305961E-3</v>
      </c>
      <c r="H461">
        <v>1.098964821902193E-3</v>
      </c>
      <c r="I461">
        <v>1.142384897736104E-3</v>
      </c>
      <c r="J461">
        <v>1.9442092581862802E-3</v>
      </c>
      <c r="K461">
        <v>1.4748902915224793E-3</v>
      </c>
      <c r="L461">
        <v>7.143043619029843E-3</v>
      </c>
      <c r="M461">
        <v>2.7204118391632726E-4</v>
      </c>
      <c r="N461">
        <v>-5.142250501526946E-3</v>
      </c>
      <c r="O461">
        <v>3.2739522983749048E-4</v>
      </c>
      <c r="P461">
        <v>-9.2263716339048285E-3</v>
      </c>
      <c r="Q461">
        <v>2.8639770324789815E-4</v>
      </c>
      <c r="R461">
        <v>3.5957447807155596E-4</v>
      </c>
      <c r="S461">
        <v>2.4839961436673441E-4</v>
      </c>
      <c r="T461">
        <v>4.3847496106663719E-4</v>
      </c>
    </row>
    <row r="462" spans="1:20">
      <c r="A462" s="788">
        <v>44501</v>
      </c>
      <c r="B462">
        <v>3.2622276758353941E-4</v>
      </c>
      <c r="C462">
        <v>3.6087584614998836E-3</v>
      </c>
      <c r="D462">
        <v>3.4767818293834907E-4</v>
      </c>
      <c r="E462">
        <v>-5.1462991797779356E-4</v>
      </c>
      <c r="F462">
        <v>1.3163429909099911E-2</v>
      </c>
      <c r="G462">
        <v>-1.5951067693457111E-3</v>
      </c>
      <c r="H462">
        <v>5.0356748131252793E-4</v>
      </c>
      <c r="I462">
        <v>1.6998140241366588E-3</v>
      </c>
      <c r="J462">
        <v>9.4753689313420431E-4</v>
      </c>
      <c r="K462">
        <v>4.9877095311137154E-3</v>
      </c>
      <c r="L462">
        <v>8.1724958381168555E-4</v>
      </c>
      <c r="M462">
        <v>4.0015555830796856E-4</v>
      </c>
      <c r="N462">
        <v>2.0007454176358408E-3</v>
      </c>
      <c r="O462">
        <v>4.6906663462031872E-4</v>
      </c>
      <c r="P462">
        <v>-9.3887342123877282E-4</v>
      </c>
      <c r="Q462">
        <v>2.9520009950512183E-4</v>
      </c>
      <c r="R462">
        <v>3.6882926287140627E-4</v>
      </c>
      <c r="S462">
        <v>3.6408764784834347E-4</v>
      </c>
      <c r="T462">
        <v>4.5935124814344697E-4</v>
      </c>
    </row>
    <row r="463" spans="1:20">
      <c r="A463" s="788">
        <v>44503</v>
      </c>
      <c r="B463">
        <v>3.1913944398431759E-4</v>
      </c>
      <c r="C463">
        <v>4.4986417406511769E-4</v>
      </c>
      <c r="D463">
        <v>3.5437219473100079E-4</v>
      </c>
      <c r="E463">
        <v>1.0196380832996788E-2</v>
      </c>
      <c r="F463">
        <v>1.6127065555076925E-2</v>
      </c>
      <c r="G463">
        <v>3.2332867975310986E-3</v>
      </c>
      <c r="H463">
        <v>1.0463142285663807E-3</v>
      </c>
      <c r="I463">
        <v>6.048827848719851E-3</v>
      </c>
      <c r="J463">
        <v>2.0008473054347053E-3</v>
      </c>
      <c r="K463">
        <v>-2.648209085811204E-3</v>
      </c>
      <c r="L463">
        <v>5.4124871988903145E-4</v>
      </c>
      <c r="M463">
        <v>3.0995322130555891E-4</v>
      </c>
      <c r="N463">
        <v>-1.2152016442563696E-3</v>
      </c>
      <c r="O463">
        <v>5.4074348195976008E-4</v>
      </c>
      <c r="P463">
        <v>7.3740210464630085E-3</v>
      </c>
      <c r="Q463">
        <v>3.4858675859283927E-4</v>
      </c>
      <c r="R463">
        <v>3.4082746028274435E-4</v>
      </c>
      <c r="S463">
        <v>3.3630132351181174E-4</v>
      </c>
      <c r="T463">
        <v>4.5742948487559332E-4</v>
      </c>
    </row>
    <row r="464" spans="1:20">
      <c r="A464" s="788">
        <v>44504</v>
      </c>
      <c r="B464">
        <v>3.6517501453547929E-4</v>
      </c>
      <c r="C464">
        <v>-4.2436893009897281E-3</v>
      </c>
      <c r="D464">
        <v>2.763294255498927E-4</v>
      </c>
      <c r="E464">
        <v>3.9485502654308391E-3</v>
      </c>
      <c r="F464">
        <v>-1.0994971132331277E-2</v>
      </c>
      <c r="G464">
        <v>-1.2252978166606976E-3</v>
      </c>
      <c r="H464">
        <v>-3.0736295180378015E-4</v>
      </c>
      <c r="I464">
        <v>2.248081461396767E-3</v>
      </c>
      <c r="J464">
        <v>1.0186985630560308E-3</v>
      </c>
      <c r="K464">
        <v>-2.7018250960985091E-3</v>
      </c>
      <c r="L464">
        <v>4.6420790076528995E-4</v>
      </c>
      <c r="M464">
        <v>3.5919198248879347E-4</v>
      </c>
      <c r="N464">
        <v>-4.0432790515197992E-3</v>
      </c>
      <c r="O464">
        <v>1.6782159405637209E-3</v>
      </c>
      <c r="P464">
        <v>-6.2551050657180252E-3</v>
      </c>
      <c r="Q464">
        <v>2.7038782804456041E-4</v>
      </c>
      <c r="R464">
        <v>3.1211953249554725E-4</v>
      </c>
      <c r="S464">
        <v>2.9378037198934948E-4</v>
      </c>
      <c r="T464">
        <v>4.3592099076117385E-4</v>
      </c>
    </row>
    <row r="465" spans="1:20">
      <c r="A465" s="788">
        <v>44505</v>
      </c>
      <c r="B465">
        <v>2.9266151479689917E-4</v>
      </c>
      <c r="C465">
        <v>-9.5760350728484323E-3</v>
      </c>
      <c r="D465">
        <v>4.8184668166384448E-4</v>
      </c>
      <c r="E465">
        <v>3.4403419481685571E-3</v>
      </c>
      <c r="F465">
        <v>1.6439132694033853E-2</v>
      </c>
      <c r="G465">
        <v>4.4304927583291853E-3</v>
      </c>
      <c r="H465">
        <v>6.9049625219164135E-4</v>
      </c>
      <c r="I465">
        <v>4.0115377543676889E-3</v>
      </c>
      <c r="J465">
        <v>-5.2010760550835755E-5</v>
      </c>
      <c r="K465">
        <v>-5.9336927771214132E-4</v>
      </c>
      <c r="L465">
        <v>4.2385317592463778E-4</v>
      </c>
      <c r="M465">
        <v>1.912118679410213E-4</v>
      </c>
      <c r="N465">
        <v>6.6198890032147517E-3</v>
      </c>
      <c r="O465">
        <v>2.766524140627169E-4</v>
      </c>
      <c r="P465">
        <v>1.484416425699453E-2</v>
      </c>
      <c r="Q465">
        <v>2.5713758105094797E-4</v>
      </c>
      <c r="R465">
        <v>3.0926495302940893E-4</v>
      </c>
      <c r="S465">
        <v>3.593783064430589E-4</v>
      </c>
      <c r="T465">
        <v>4.3568179594366541E-4</v>
      </c>
    </row>
    <row r="466" spans="1:20">
      <c r="A466" s="788">
        <v>44508</v>
      </c>
      <c r="B466">
        <v>2.9652345530495339E-4</v>
      </c>
      <c r="C466">
        <v>-3.2409142292700865E-3</v>
      </c>
      <c r="D466">
        <v>4.1439278905497368E-4</v>
      </c>
      <c r="E466">
        <v>1.6365648856180304E-3</v>
      </c>
      <c r="F466">
        <v>-6.8976271624680008E-3</v>
      </c>
      <c r="G466">
        <v>-3.4679959531814797E-3</v>
      </c>
      <c r="H466">
        <v>4.9886566340262561E-4</v>
      </c>
      <c r="I466">
        <v>1.7307347260020478E-4</v>
      </c>
      <c r="J466">
        <v>5.6294220076491541E-4</v>
      </c>
      <c r="K466">
        <v>2.5861407158789262E-4</v>
      </c>
      <c r="L466">
        <v>7.2242947457645812E-4</v>
      </c>
      <c r="M466">
        <v>2.8546539943086202E-4</v>
      </c>
      <c r="N466">
        <v>-2.6230513355701701E-3</v>
      </c>
      <c r="O466">
        <v>5.1456785902570523E-4</v>
      </c>
      <c r="P466">
        <v>-1.7423481699976318E-3</v>
      </c>
      <c r="Q466">
        <v>2.7765549348024443E-4</v>
      </c>
      <c r="R466">
        <v>3.1982718123102494E-4</v>
      </c>
      <c r="S466">
        <v>5.0891252668727738E-4</v>
      </c>
      <c r="T466">
        <v>4.6810539822672581E-4</v>
      </c>
    </row>
    <row r="467" spans="1:20">
      <c r="A467" s="788">
        <v>44509</v>
      </c>
      <c r="B467">
        <v>3.5027846317281508E-4</v>
      </c>
      <c r="C467">
        <v>-7.4156823361308799E-3</v>
      </c>
      <c r="D467">
        <v>4.0529029289348983E-4</v>
      </c>
      <c r="E467">
        <v>-2.7407459489843244E-3</v>
      </c>
      <c r="F467">
        <v>1.1749304151856377E-2</v>
      </c>
      <c r="G467">
        <v>3.799754193567928E-3</v>
      </c>
      <c r="H467">
        <v>9.3059625263758328E-4</v>
      </c>
      <c r="I467">
        <v>-1.3938735184140238E-3</v>
      </c>
      <c r="J467">
        <v>-3.1691961555612158E-3</v>
      </c>
      <c r="K467">
        <v>-2.8848098339046002E-3</v>
      </c>
      <c r="L467">
        <v>5.6774933658365612E-4</v>
      </c>
      <c r="M467">
        <v>2.9749112931631849E-4</v>
      </c>
      <c r="N467">
        <v>4.2998000176737161E-3</v>
      </c>
      <c r="O467">
        <v>3.1543008217260748E-4</v>
      </c>
      <c r="P467">
        <v>7.0852765474826995E-3</v>
      </c>
      <c r="Q467">
        <v>2.978823464421243E-4</v>
      </c>
      <c r="R467">
        <v>3.4792244011572215E-4</v>
      </c>
      <c r="S467">
        <v>5.2226529225851692E-4</v>
      </c>
      <c r="T467">
        <v>4.313354525598001E-4</v>
      </c>
    </row>
    <row r="468" spans="1:20">
      <c r="A468" s="788">
        <v>44510</v>
      </c>
      <c r="B468">
        <v>3.4486975255831886E-4</v>
      </c>
      <c r="C468">
        <v>1.2767602107265352E-2</v>
      </c>
      <c r="D468">
        <v>3.2095509434371117E-4</v>
      </c>
      <c r="E468">
        <v>-6.8341452005693526E-3</v>
      </c>
      <c r="F468">
        <v>9.5607704121403181E-4</v>
      </c>
      <c r="G468">
        <v>-1.9502485621665233E-3</v>
      </c>
      <c r="H468">
        <v>1.7551757899325615E-4</v>
      </c>
      <c r="I468">
        <v>-2.6745250823501099E-3</v>
      </c>
      <c r="J468">
        <v>5.1457993137500324E-3</v>
      </c>
      <c r="K468">
        <v>3.237798571079864E-3</v>
      </c>
      <c r="L468">
        <v>4.5153296236088991E-4</v>
      </c>
      <c r="M468">
        <v>2.9221539905988081E-4</v>
      </c>
      <c r="N468">
        <v>2.7987938421902836E-3</v>
      </c>
      <c r="O468">
        <v>3.0210540237063377E-4</v>
      </c>
      <c r="P468">
        <v>4.7131813500829178E-3</v>
      </c>
      <c r="Q468">
        <v>3.4268669293080478E-4</v>
      </c>
      <c r="R468">
        <v>3.2741813812009468E-4</v>
      </c>
      <c r="S468">
        <v>3.2176334776767845E-4</v>
      </c>
      <c r="T468">
        <v>4.7169616528530689E-4</v>
      </c>
    </row>
    <row r="469" spans="1:20">
      <c r="A469" s="788">
        <v>44511</v>
      </c>
      <c r="B469">
        <v>3.4035166670021155E-4</v>
      </c>
      <c r="C469">
        <v>3.6067949841160907E-3</v>
      </c>
      <c r="D469">
        <v>5.4056144445513432E-4</v>
      </c>
      <c r="E469">
        <v>-1.6631292490743022E-4</v>
      </c>
      <c r="F469">
        <v>2.2519770038208931E-2</v>
      </c>
      <c r="G469">
        <v>5.4448054736817575E-3</v>
      </c>
      <c r="H469">
        <v>4.3243293565642382E-4</v>
      </c>
      <c r="I469">
        <v>1.6243211405635449E-3</v>
      </c>
      <c r="J469">
        <v>-8.3027299299487378E-4</v>
      </c>
      <c r="K469">
        <v>4.8490271139132179E-3</v>
      </c>
      <c r="L469">
        <v>2.0207977873432093E-4</v>
      </c>
      <c r="M469">
        <v>3.4571601676369745E-4</v>
      </c>
      <c r="N469">
        <v>6.7176663199470799E-3</v>
      </c>
      <c r="O469">
        <v>2.8585489234855821E-4</v>
      </c>
      <c r="P469">
        <v>1.0117002603654557E-2</v>
      </c>
      <c r="Q469">
        <v>4.1651235205431014E-4</v>
      </c>
      <c r="R469">
        <v>4.3158053382730266E-4</v>
      </c>
      <c r="S469">
        <v>3.0209846023288023E-4</v>
      </c>
      <c r="T469">
        <v>4.3981754449373689E-4</v>
      </c>
    </row>
    <row r="470" spans="1:20">
      <c r="A470" s="788">
        <v>44512</v>
      </c>
      <c r="B470">
        <v>3.3885670808375679E-4</v>
      </c>
      <c r="C470">
        <v>3.2479294618743548E-3</v>
      </c>
      <c r="D470">
        <v>2.9561910328013141E-4</v>
      </c>
      <c r="E470">
        <v>7.1822125390232916E-3</v>
      </c>
      <c r="F470">
        <v>-1.9919030048991204E-2</v>
      </c>
      <c r="G470">
        <v>-4.2447952806388134E-3</v>
      </c>
      <c r="H470">
        <v>9.7755531143794983E-4</v>
      </c>
      <c r="I470">
        <v>2.270467896751116E-3</v>
      </c>
      <c r="J470">
        <v>1.6810724491678197E-3</v>
      </c>
      <c r="K470">
        <v>1.4062845352851294E-3</v>
      </c>
      <c r="L470">
        <v>4.9226650307754305E-4</v>
      </c>
      <c r="M470">
        <v>2.3846161156848567E-4</v>
      </c>
      <c r="N470">
        <v>-1.6530259286433591E-3</v>
      </c>
      <c r="O470">
        <v>8.0946037156026662E-5</v>
      </c>
      <c r="P470">
        <v>-6.1414161512540755E-4</v>
      </c>
      <c r="Q470">
        <v>3.1885514739582455E-4</v>
      </c>
      <c r="R470">
        <v>3.3001392719311795E-4</v>
      </c>
      <c r="S470">
        <v>1.9278177093040583E-4</v>
      </c>
      <c r="T470">
        <v>4.3434166249789463E-4</v>
      </c>
    </row>
    <row r="471" spans="1:20">
      <c r="A471" s="788">
        <v>44516</v>
      </c>
      <c r="B471">
        <v>3.5001857982019935E-4</v>
      </c>
      <c r="C471">
        <v>6.4439345591085218E-3</v>
      </c>
      <c r="D471">
        <v>2.7472562468222606E-4</v>
      </c>
      <c r="E471">
        <v>5.0231306047905377E-3</v>
      </c>
      <c r="F471">
        <v>-2.2920578477538367E-2</v>
      </c>
      <c r="G471">
        <v>-5.0682809560974595E-3</v>
      </c>
      <c r="H471">
        <v>4.192735690315974E-4</v>
      </c>
      <c r="I471">
        <v>1.0675606582990493E-3</v>
      </c>
      <c r="J471">
        <v>2.4319732923334669E-3</v>
      </c>
      <c r="K471">
        <v>1.2331677910424332E-3</v>
      </c>
      <c r="L471">
        <v>9.4727728523658072E-4</v>
      </c>
      <c r="M471">
        <v>3.0491623441419868E-4</v>
      </c>
      <c r="N471">
        <v>-1.8817620529089085E-3</v>
      </c>
      <c r="O471">
        <v>3.6012456215361865E-4</v>
      </c>
      <c r="P471">
        <v>-1.795426108794429E-2</v>
      </c>
      <c r="Q471">
        <v>3.1126417368532167E-4</v>
      </c>
      <c r="R471">
        <v>3.2284286623185388E-4</v>
      </c>
      <c r="S471">
        <v>6.6692586605743287E-5</v>
      </c>
      <c r="T471">
        <v>4.8079553240998329E-4</v>
      </c>
    </row>
    <row r="472" spans="1:20">
      <c r="A472" s="788">
        <v>44517</v>
      </c>
      <c r="B472">
        <v>3.2884591453496981E-4</v>
      </c>
      <c r="C472">
        <v>-6.1145171966225931E-4</v>
      </c>
      <c r="D472">
        <v>4.6779673679941958E-4</v>
      </c>
      <c r="E472">
        <v>-2.1994647684253632E-3</v>
      </c>
      <c r="F472">
        <v>-2.3578751790080177E-2</v>
      </c>
      <c r="G472">
        <v>-6.7048586433287038E-3</v>
      </c>
      <c r="H472">
        <v>3.6612983112505049E-4</v>
      </c>
      <c r="I472">
        <v>-1.3476996316428291E-3</v>
      </c>
      <c r="J472">
        <v>-8.2122515015947695E-4</v>
      </c>
      <c r="K472">
        <v>-9.2854758215710209E-4</v>
      </c>
      <c r="L472">
        <v>4.2821463523479153E-4</v>
      </c>
      <c r="M472">
        <v>2.8582580342106922E-4</v>
      </c>
      <c r="N472">
        <v>-2.5404277155389732E-3</v>
      </c>
      <c r="O472">
        <v>3.3391709098551381E-4</v>
      </c>
      <c r="P472">
        <v>-1.226214607618803E-2</v>
      </c>
      <c r="Q472">
        <v>3.1764997091499048E-4</v>
      </c>
      <c r="R472">
        <v>3.2778146410938902E-4</v>
      </c>
      <c r="S472">
        <v>-3.8724970255810121E-5</v>
      </c>
      <c r="T472">
        <v>4.3895617846390067E-4</v>
      </c>
    </row>
    <row r="473" spans="1:20">
      <c r="A473" s="788">
        <v>44518</v>
      </c>
      <c r="B473">
        <v>3.0094872936614614E-4</v>
      </c>
      <c r="C473">
        <v>-5.5983277337956494E-4</v>
      </c>
      <c r="D473">
        <v>3.9629569599108905E-4</v>
      </c>
      <c r="E473">
        <v>2.8409730203151629E-3</v>
      </c>
      <c r="F473">
        <v>2.130537366960894E-3</v>
      </c>
      <c r="G473">
        <v>2.70489516700545E-3</v>
      </c>
      <c r="H473">
        <v>-1.1476848905962456E-3</v>
      </c>
      <c r="I473">
        <v>2.2146078349363219E-3</v>
      </c>
      <c r="J473">
        <v>9.7945577952951446E-4</v>
      </c>
      <c r="K473">
        <v>2.3045050400249956E-4</v>
      </c>
      <c r="L473">
        <v>4.6989001596675628E-4</v>
      </c>
      <c r="M473">
        <v>3.3149772224794205E-4</v>
      </c>
      <c r="N473">
        <v>-6.8197507498246601E-4</v>
      </c>
      <c r="O473">
        <v>5.5522053183443276E-4</v>
      </c>
      <c r="P473">
        <v>1.6005812879680281E-3</v>
      </c>
      <c r="Q473">
        <v>3.0951681604585168E-4</v>
      </c>
      <c r="R473">
        <v>3.3610650992588198E-4</v>
      </c>
      <c r="S473">
        <v>2.1029522302851156E-4</v>
      </c>
      <c r="T473">
        <v>4.4736497522523955E-4</v>
      </c>
    </row>
    <row r="474" spans="1:20">
      <c r="A474" s="788">
        <v>44519</v>
      </c>
      <c r="B474">
        <v>3.4703811196501455E-4</v>
      </c>
      <c r="C474">
        <v>2.2960440993795572E-3</v>
      </c>
      <c r="D474">
        <v>3.5839101520096506E-4</v>
      </c>
      <c r="E474">
        <v>-3.7054798804947442E-4</v>
      </c>
      <c r="F474">
        <v>1.3863607931252853E-2</v>
      </c>
      <c r="G474">
        <v>2.5945264775604215E-3</v>
      </c>
      <c r="H474">
        <v>7.6817236820758694E-4</v>
      </c>
      <c r="I474">
        <v>-2.1130424907589429E-6</v>
      </c>
      <c r="J474">
        <v>-1.094108173720798E-3</v>
      </c>
      <c r="K474">
        <v>-3.014628796331742E-4</v>
      </c>
      <c r="L474">
        <v>4.8922943795792762E-4</v>
      </c>
      <c r="M474">
        <v>3.4001776031855613E-4</v>
      </c>
      <c r="N474">
        <v>2.5526014241585848E-3</v>
      </c>
      <c r="O474">
        <v>1.2147336843071344E-4</v>
      </c>
      <c r="P474">
        <v>4.8251049298171367E-3</v>
      </c>
      <c r="Q474">
        <v>3.0193873134809479E-4</v>
      </c>
      <c r="R474">
        <v>2.9641102597688374E-4</v>
      </c>
      <c r="S474">
        <v>1.3582425826030864E-4</v>
      </c>
      <c r="T474">
        <v>4.4160407821935976E-4</v>
      </c>
    </row>
    <row r="475" spans="1:20">
      <c r="A475" s="788">
        <v>44522</v>
      </c>
      <c r="B475">
        <v>2.8942716036595151E-4</v>
      </c>
      <c r="C475">
        <v>1.0619292551512505E-2</v>
      </c>
      <c r="D475">
        <v>2.5269173939701517E-4</v>
      </c>
      <c r="E475">
        <v>-3.2896834454427815E-3</v>
      </c>
      <c r="F475">
        <v>-1.9865118964455197E-2</v>
      </c>
      <c r="G475">
        <v>-1.9745100264091375E-3</v>
      </c>
      <c r="H475">
        <v>3.2060053591465021E-5</v>
      </c>
      <c r="I475">
        <v>-2.0316946478105002E-3</v>
      </c>
      <c r="J475">
        <v>2.6815046719439461E-3</v>
      </c>
      <c r="K475">
        <v>2.9303295587352896E-3</v>
      </c>
      <c r="L475">
        <v>7.6315082102107468E-4</v>
      </c>
      <c r="M475">
        <v>2.7951347401611315E-4</v>
      </c>
      <c r="N475">
        <v>5.8104303896033827E-4</v>
      </c>
      <c r="O475">
        <v>5.4371707872036268E-4</v>
      </c>
      <c r="P475">
        <v>-1.8820284576547164E-2</v>
      </c>
      <c r="Q475">
        <v>3.1981796829660958E-4</v>
      </c>
      <c r="R475">
        <v>3.1546741113563925E-4</v>
      </c>
      <c r="S475">
        <v>-8.9750483396544567E-5</v>
      </c>
      <c r="T475">
        <v>4.6954835549994911E-4</v>
      </c>
    </row>
    <row r="476" spans="1:20">
      <c r="A476" s="788">
        <v>44523</v>
      </c>
      <c r="B476">
        <v>4.8239918231729462E-4</v>
      </c>
      <c r="C476">
        <v>5.2215417904695194E-3</v>
      </c>
      <c r="D476">
        <v>2.7254990142844271E-4</v>
      </c>
      <c r="E476">
        <v>1.6987024448520405E-3</v>
      </c>
      <c r="F476">
        <v>2.6964689929469543E-3</v>
      </c>
      <c r="G476">
        <v>-2.3207193386931557E-3</v>
      </c>
      <c r="H476">
        <v>2.8574349062382431E-4</v>
      </c>
      <c r="I476">
        <v>1.6012450010718382E-3</v>
      </c>
      <c r="J476">
        <v>4.0803305075320928E-4</v>
      </c>
      <c r="K476">
        <v>3.0818440840747474E-3</v>
      </c>
      <c r="L476">
        <v>4.9842285522228025E-4</v>
      </c>
      <c r="M476">
        <v>2.7253572934782255E-4</v>
      </c>
      <c r="N476">
        <v>1.7724639119198748E-3</v>
      </c>
      <c r="O476">
        <v>2.1648923774297835E-4</v>
      </c>
      <c r="P476">
        <v>7.0500191614630836E-4</v>
      </c>
      <c r="Q476">
        <v>3.3056744889115031E-4</v>
      </c>
      <c r="R476">
        <v>2.9989255147477856E-4</v>
      </c>
      <c r="S476">
        <v>6.313852092154626E-5</v>
      </c>
      <c r="T476">
        <v>4.3511197182199979E-4</v>
      </c>
    </row>
    <row r="477" spans="1:20">
      <c r="A477" s="788">
        <v>44524</v>
      </c>
      <c r="B477">
        <v>3.4048496699101705E-4</v>
      </c>
      <c r="C477">
        <v>-1.1727297259955805E-4</v>
      </c>
      <c r="D477">
        <v>3.2502148447099977E-4</v>
      </c>
      <c r="E477">
        <v>2.2740287177454022E-3</v>
      </c>
      <c r="F477">
        <v>3.8383697911306136E-3</v>
      </c>
      <c r="G477">
        <v>1.4653981633987456E-3</v>
      </c>
      <c r="H477">
        <v>6.7676314915487978E-4</v>
      </c>
      <c r="I477">
        <v>1.0844634231415018E-3</v>
      </c>
      <c r="J477">
        <v>1.399030481465946E-3</v>
      </c>
      <c r="K477">
        <v>3.7046488341374584E-3</v>
      </c>
      <c r="L477">
        <v>2.1463422430523238E-4</v>
      </c>
      <c r="M477">
        <v>3.1815912612298547E-4</v>
      </c>
      <c r="N477">
        <v>-2.0011261912611378E-4</v>
      </c>
      <c r="O477">
        <v>2.1833872930820952E-4</v>
      </c>
      <c r="P477">
        <v>-4.0605165506306662E-3</v>
      </c>
      <c r="Q477">
        <v>3.2790570536778141E-4</v>
      </c>
      <c r="R477">
        <v>3.2195599849260681E-4</v>
      </c>
      <c r="S477">
        <v>-5.8118573574517107E-5</v>
      </c>
      <c r="T477">
        <v>4.3946813545314711E-4</v>
      </c>
    </row>
    <row r="478" spans="1:20">
      <c r="A478" s="788">
        <v>44525</v>
      </c>
      <c r="B478">
        <v>3.3170188080355878E-4</v>
      </c>
      <c r="C478">
        <v>-1.173800296597638E-3</v>
      </c>
      <c r="D478">
        <v>2.7111624914066823E-4</v>
      </c>
      <c r="E478">
        <v>7.9248630866746161E-4</v>
      </c>
      <c r="F478">
        <v>1.3464187083397583E-2</v>
      </c>
      <c r="G478">
        <v>2.1597563354402993E-3</v>
      </c>
      <c r="H478">
        <v>2.4322859031400412E-4</v>
      </c>
      <c r="I478">
        <v>1.6698060216489008E-3</v>
      </c>
      <c r="J478">
        <v>8.1398559496315137E-4</v>
      </c>
      <c r="K478">
        <v>3.2554009057579325E-3</v>
      </c>
      <c r="L478">
        <v>1.8300669753257282E-4</v>
      </c>
      <c r="M478">
        <v>3.1805793308903318E-4</v>
      </c>
      <c r="N478">
        <v>2.6404884507769122E-3</v>
      </c>
      <c r="O478">
        <v>4.1081465485426349E-4</v>
      </c>
      <c r="P478">
        <v>6.6171468954807633E-3</v>
      </c>
      <c r="Q478">
        <v>2.9644915336568545E-4</v>
      </c>
      <c r="R478">
        <v>3.666023938055929E-4</v>
      </c>
      <c r="S478">
        <v>2.9623616909346673E-4</v>
      </c>
      <c r="T478">
        <v>4.428303768300168E-4</v>
      </c>
    </row>
    <row r="479" spans="1:20">
      <c r="A479" s="788">
        <v>44526</v>
      </c>
      <c r="B479">
        <v>2.6079867613315599E-4</v>
      </c>
      <c r="C479">
        <v>-1.3404725121440642E-2</v>
      </c>
      <c r="D479">
        <v>3.1762824028436221E-4</v>
      </c>
      <c r="E479">
        <v>-2.5781826642834127E-2</v>
      </c>
      <c r="F479">
        <v>-4.0564287004647759E-2</v>
      </c>
      <c r="G479">
        <v>-4.4321282524745209E-3</v>
      </c>
      <c r="H479">
        <v>2.8075861441689831E-4</v>
      </c>
      <c r="I479">
        <v>-7.9825234070922679E-3</v>
      </c>
      <c r="J479">
        <v>-4.406451880899942E-3</v>
      </c>
      <c r="K479">
        <v>-7.1947805968831657E-3</v>
      </c>
      <c r="L479">
        <v>6.1998377959038287E-4</v>
      </c>
      <c r="M479">
        <v>3.0675507416821901E-4</v>
      </c>
      <c r="N479">
        <v>-3.4674451506795378E-3</v>
      </c>
      <c r="O479">
        <v>2.776404267892385E-4</v>
      </c>
      <c r="P479">
        <v>-2.7158849286614606E-2</v>
      </c>
      <c r="Q479">
        <v>2.1846738117092812E-4</v>
      </c>
      <c r="R479">
        <v>3.4176850197087383E-4</v>
      </c>
      <c r="S479">
        <v>4.7787083433892263E-5</v>
      </c>
      <c r="T479">
        <v>4.3687982496454225E-4</v>
      </c>
    </row>
    <row r="480" spans="1:20">
      <c r="A480" s="788">
        <v>44529</v>
      </c>
      <c r="B480">
        <v>2.7613566351281094E-4</v>
      </c>
      <c r="C480">
        <v>-4.8022923127621908E-4</v>
      </c>
      <c r="D480">
        <v>3.293817403127175E-4</v>
      </c>
      <c r="E480">
        <v>1.8002662823036308E-2</v>
      </c>
      <c r="F480">
        <v>5.1887566618369352E-3</v>
      </c>
      <c r="G480">
        <v>3.9552507135298676E-3</v>
      </c>
      <c r="H480">
        <v>3.0387648974872228E-4</v>
      </c>
      <c r="I480">
        <v>3.1701438013780336E-3</v>
      </c>
      <c r="J480">
        <v>1.3468174239745778E-3</v>
      </c>
      <c r="K480">
        <v>2.3426875208183429E-3</v>
      </c>
      <c r="L480">
        <v>8.6640017430439364E-4</v>
      </c>
      <c r="M480">
        <v>3.1441367018958388E-4</v>
      </c>
      <c r="N480">
        <v>4.0309409771037696E-3</v>
      </c>
      <c r="O480">
        <v>4.6935163936945301E-5</v>
      </c>
      <c r="P480">
        <v>9.820691745310306E-5</v>
      </c>
      <c r="Q480">
        <v>4.7473031137568178E-4</v>
      </c>
      <c r="R480">
        <v>3.3717075783035177E-4</v>
      </c>
      <c r="S480">
        <v>2.5245137135998519E-4</v>
      </c>
      <c r="T480">
        <v>4.6681399531789403E-4</v>
      </c>
    </row>
    <row r="481" spans="1:20">
      <c r="A481" s="788">
        <v>44530</v>
      </c>
      <c r="B481">
        <v>3.47462831666423E-4</v>
      </c>
      <c r="C481">
        <v>-5.9397890194295977E-3</v>
      </c>
      <c r="D481">
        <v>3.2546420972923151E-4</v>
      </c>
      <c r="E481">
        <v>-1.9355183243308871E-2</v>
      </c>
      <c r="F481">
        <v>-2.1256167609217669E-2</v>
      </c>
      <c r="G481">
        <v>-2.4906052720997662E-3</v>
      </c>
      <c r="H481">
        <v>1.5996208031403558E-3</v>
      </c>
      <c r="I481">
        <v>-6.2175090137992495E-3</v>
      </c>
      <c r="J481">
        <v>-2.1886340179937402E-3</v>
      </c>
      <c r="K481">
        <v>-7.0149004670344572E-3</v>
      </c>
      <c r="L481">
        <v>3.8940713271973237E-4</v>
      </c>
      <c r="M481">
        <v>2.781471096811039E-4</v>
      </c>
      <c r="N481">
        <v>-2.2975832352273295E-3</v>
      </c>
      <c r="O481">
        <v>1.6766692719483167E-4</v>
      </c>
      <c r="P481">
        <v>-2.2040979573687336E-2</v>
      </c>
      <c r="Q481">
        <v>3.9074744286660135E-4</v>
      </c>
      <c r="R481">
        <v>3.5972870513489852E-4</v>
      </c>
      <c r="S481">
        <v>3.4422514425624939E-4</v>
      </c>
      <c r="T481">
        <v>4.352523406361275E-4</v>
      </c>
    </row>
    <row r="482" spans="1:20">
      <c r="A482" s="788">
        <v>44531</v>
      </c>
      <c r="B482">
        <v>3.1094009564247571E-4</v>
      </c>
      <c r="C482">
        <v>1.4435462565696167E-3</v>
      </c>
      <c r="D482">
        <v>2.8304904321796442E-4</v>
      </c>
      <c r="E482">
        <v>-9.7096150806398329E-3</v>
      </c>
      <c r="F482">
        <v>-1.2017828449784607E-2</v>
      </c>
      <c r="G482">
        <v>-2.5755308773178776E-4</v>
      </c>
      <c r="H482">
        <v>2.0652116031549816E-4</v>
      </c>
      <c r="I482">
        <v>-3.9488914326643032E-3</v>
      </c>
      <c r="J482">
        <v>2.0432715522016309E-3</v>
      </c>
      <c r="K482">
        <v>8.2730590205826182E-4</v>
      </c>
      <c r="L482">
        <v>0</v>
      </c>
      <c r="M482">
        <v>4.1581330240991754E-4</v>
      </c>
      <c r="N482">
        <v>-5.7178096135068746E-4</v>
      </c>
      <c r="O482">
        <v>5.5759065045490885E-4</v>
      </c>
      <c r="P482">
        <v>-1.5193116887671332E-2</v>
      </c>
      <c r="Q482">
        <v>8.8903093807646272E-4</v>
      </c>
      <c r="R482">
        <v>3.2779742247224242E-4</v>
      </c>
      <c r="S482">
        <v>9.2237607725165205E-4</v>
      </c>
      <c r="T482">
        <v>4.3763387032580425E-4</v>
      </c>
    </row>
    <row r="483" spans="1:20">
      <c r="A483" s="788">
        <v>44532</v>
      </c>
      <c r="B483">
        <v>3.0173604261585218E-4</v>
      </c>
      <c r="C483">
        <v>-2.3209538585811096E-4</v>
      </c>
      <c r="D483">
        <v>3.7137030991662989E-4</v>
      </c>
      <c r="E483">
        <v>1.1528680930326773E-2</v>
      </c>
      <c r="F483">
        <v>2.8183115406628101E-2</v>
      </c>
      <c r="G483">
        <v>3.0868305082287772E-3</v>
      </c>
      <c r="H483">
        <v>5.1527038269361114E-4</v>
      </c>
      <c r="I483">
        <v>4.0886731661697873E-3</v>
      </c>
      <c r="J483">
        <v>1.1941316436809846E-3</v>
      </c>
      <c r="K483">
        <v>4.795037284546888E-3</v>
      </c>
      <c r="L483">
        <v>8.9321926603624924E-4</v>
      </c>
      <c r="M483">
        <v>3.6400811660652899E-4</v>
      </c>
      <c r="N483">
        <v>1.142557853903492E-3</v>
      </c>
      <c r="O483">
        <v>3.4085635404523806E-4</v>
      </c>
      <c r="P483">
        <v>1.8249864733138832E-2</v>
      </c>
      <c r="Q483">
        <v>3.6778952946403543E-4</v>
      </c>
      <c r="R483">
        <v>3.7236254993788798E-4</v>
      </c>
      <c r="S483">
        <v>4.3332603870815944E-4</v>
      </c>
      <c r="T483">
        <v>4.3706208647309452E-4</v>
      </c>
    </row>
    <row r="484" spans="1:20">
      <c r="A484" s="788">
        <v>44533</v>
      </c>
      <c r="B484">
        <v>3.1743246633997302E-4</v>
      </c>
      <c r="C484">
        <v>-1.5168503752207574E-3</v>
      </c>
      <c r="D484">
        <v>2.0083759848965599E-4</v>
      </c>
      <c r="E484">
        <v>-8.2724793310182676E-3</v>
      </c>
      <c r="F484">
        <v>2.2229269138001495E-2</v>
      </c>
      <c r="G484">
        <v>9.3655017056613055E-3</v>
      </c>
      <c r="H484">
        <v>5.770092136385685E-4</v>
      </c>
      <c r="I484">
        <v>-1.3656892814439825E-3</v>
      </c>
      <c r="J484">
        <v>-2.2312470465766232E-3</v>
      </c>
      <c r="K484">
        <v>-2.1323146417417949E-3</v>
      </c>
      <c r="L484">
        <v>5.0486668791438483E-4</v>
      </c>
      <c r="M484">
        <v>3.544131752237778E-4</v>
      </c>
      <c r="N484">
        <v>1.8179320683919808E-3</v>
      </c>
      <c r="O484">
        <v>1.2490653515806471E-4</v>
      </c>
      <c r="P484">
        <v>1.1698404889509018E-2</v>
      </c>
      <c r="Q484">
        <v>3.750164853648652E-4</v>
      </c>
      <c r="R484">
        <v>3.5405109056774187E-4</v>
      </c>
      <c r="S484">
        <v>6.4476646986499908E-4</v>
      </c>
      <c r="T484">
        <v>4.3667688816939609E-4</v>
      </c>
    </row>
    <row r="485" spans="1:20">
      <c r="A485" s="788">
        <v>44536</v>
      </c>
      <c r="B485">
        <v>3.30006878498601E-4</v>
      </c>
      <c r="C485">
        <v>1.1195306113065406E-3</v>
      </c>
      <c r="D485">
        <v>4.2991752516319259E-4</v>
      </c>
      <c r="E485">
        <v>1.2468598045954682E-2</v>
      </c>
      <c r="F485">
        <v>1.2721293314649884E-2</v>
      </c>
      <c r="G485">
        <v>1.4062658320441734E-3</v>
      </c>
      <c r="H485">
        <v>3.4221378094900778E-4</v>
      </c>
      <c r="I485">
        <v>2.6870919806099014E-3</v>
      </c>
      <c r="J485">
        <v>-3.0330513365872669E-4</v>
      </c>
      <c r="K485">
        <v>4.8628780179815756E-3</v>
      </c>
      <c r="L485">
        <v>7.1800913995079263E-4</v>
      </c>
      <c r="M485">
        <v>3.3192965499084792E-4</v>
      </c>
      <c r="N485">
        <v>4.4507005774818698E-3</v>
      </c>
      <c r="O485">
        <v>7.0040419248207364E-4</v>
      </c>
      <c r="P485">
        <v>-8.2971559904887471E-4</v>
      </c>
      <c r="Q485">
        <v>3.0082746177662045E-4</v>
      </c>
      <c r="R485">
        <v>3.4561852296199902E-4</v>
      </c>
      <c r="S485">
        <v>4.1783103684522871E-4</v>
      </c>
      <c r="T485">
        <v>4.5548501387604468E-4</v>
      </c>
    </row>
    <row r="486" spans="1:20">
      <c r="A486" s="788">
        <v>44537</v>
      </c>
      <c r="B486">
        <v>3.5125356390230955E-4</v>
      </c>
      <c r="C486">
        <v>-8.6542536204026188E-4</v>
      </c>
      <c r="D486">
        <v>3.5874447041250868E-4</v>
      </c>
      <c r="E486">
        <v>2.1040274791557012E-2</v>
      </c>
      <c r="F486">
        <v>4.2896766502031891E-3</v>
      </c>
      <c r="G486">
        <v>-2.7416745641446472E-3</v>
      </c>
      <c r="H486">
        <v>3.6798511047186899E-4</v>
      </c>
      <c r="I486">
        <v>6.6145836936408742E-3</v>
      </c>
      <c r="J486">
        <v>1.6909985794422155E-3</v>
      </c>
      <c r="K486">
        <v>2.7016772307257853E-3</v>
      </c>
      <c r="L486">
        <v>4.3204260978946252E-4</v>
      </c>
      <c r="M486">
        <v>3.7480131661848937E-4</v>
      </c>
      <c r="N486">
        <v>2.3193675505939204E-4</v>
      </c>
      <c r="O486">
        <v>5.5663058681632016E-4</v>
      </c>
      <c r="P486">
        <v>6.9984974573622516E-4</v>
      </c>
      <c r="Q486">
        <v>3.3252737151689971E-4</v>
      </c>
      <c r="R486">
        <v>3.5754503990670372E-4</v>
      </c>
      <c r="S486">
        <v>7.8690033284378735E-4</v>
      </c>
      <c r="T486">
        <v>4.333254580457524E-4</v>
      </c>
    </row>
    <row r="487" spans="1:20">
      <c r="A487" s="788">
        <v>44538</v>
      </c>
      <c r="B487">
        <v>3.4196997164404053E-4</v>
      </c>
      <c r="C487">
        <v>-2.3032411783668882E-3</v>
      </c>
      <c r="D487">
        <v>3.4763347351307594E-4</v>
      </c>
      <c r="E487">
        <v>4.7144049319929326E-3</v>
      </c>
      <c r="F487">
        <v>9.3242510231408282E-3</v>
      </c>
      <c r="G487">
        <v>3.1923343154001138E-3</v>
      </c>
      <c r="H487">
        <v>9.1223040333598959E-4</v>
      </c>
      <c r="I487">
        <v>1.4696467719843564E-3</v>
      </c>
      <c r="J487">
        <v>-2.7037263229741093E-3</v>
      </c>
      <c r="K487">
        <v>-1.7125972479375973E-3</v>
      </c>
      <c r="L487">
        <v>4.0131999691506159E-4</v>
      </c>
      <c r="M487">
        <v>2.8958880966967193E-4</v>
      </c>
      <c r="N487">
        <v>2.2636360682517509E-3</v>
      </c>
      <c r="O487">
        <v>4.191306016625429E-4</v>
      </c>
      <c r="P487">
        <v>1.4832854006645801E-2</v>
      </c>
      <c r="Q487">
        <v>1.393771756119655E-4</v>
      </c>
      <c r="R487">
        <v>3.454668491398305E-4</v>
      </c>
      <c r="S487">
        <v>6.0060049859034237E-4</v>
      </c>
      <c r="T487">
        <v>4.2366034975560574E-4</v>
      </c>
    </row>
    <row r="488" spans="1:20">
      <c r="A488" s="788">
        <v>44539</v>
      </c>
      <c r="B488">
        <v>3.3177764384406672E-4</v>
      </c>
      <c r="C488">
        <v>2.8458753419613458E-5</v>
      </c>
      <c r="D488">
        <v>4.0029405567532095E-4</v>
      </c>
      <c r="E488">
        <v>-8.2985698201047953E-3</v>
      </c>
      <c r="F488">
        <v>-1.2605434327864207E-2</v>
      </c>
      <c r="G488">
        <v>-4.7942540031076231E-4</v>
      </c>
      <c r="H488">
        <v>6.44997162843719E-4</v>
      </c>
      <c r="I488">
        <v>-3.11604098625895E-3</v>
      </c>
      <c r="J488">
        <v>-3.6334767378065624E-4</v>
      </c>
      <c r="K488">
        <v>-5.040902890159904E-4</v>
      </c>
      <c r="L488">
        <v>5.2460408141241643E-4</v>
      </c>
      <c r="M488">
        <v>2.6115582068220178E-4</v>
      </c>
      <c r="N488">
        <v>1.2893673592440091E-3</v>
      </c>
      <c r="O488">
        <v>4.5673737866902542E-4</v>
      </c>
      <c r="P488">
        <v>-1.4603853039624082E-2</v>
      </c>
      <c r="Q488">
        <v>2.3659042511448014E-4</v>
      </c>
      <c r="R488">
        <v>3.2017830037367467E-4</v>
      </c>
      <c r="S488">
        <v>3.7800627746342741E-4</v>
      </c>
      <c r="T488">
        <v>4.2712060453342637E-4</v>
      </c>
    </row>
    <row r="489" spans="1:20">
      <c r="A489" s="788">
        <v>44540</v>
      </c>
      <c r="B489">
        <v>4.0579244308069917E-4</v>
      </c>
      <c r="C489">
        <v>1.112809535619208E-3</v>
      </c>
      <c r="D489">
        <v>2.8279504492423335E-4</v>
      </c>
      <c r="E489">
        <v>9.9450623704144814E-3</v>
      </c>
      <c r="F489">
        <v>1.5101968980738123E-2</v>
      </c>
      <c r="G489">
        <v>4.3202820455183755E-3</v>
      </c>
      <c r="H489">
        <v>4.8539702431327214E-4</v>
      </c>
      <c r="I489">
        <v>3.9566044369887532E-3</v>
      </c>
      <c r="J489">
        <v>-7.7439978096482953E-4</v>
      </c>
      <c r="K489">
        <v>2.4239761721300823E-4</v>
      </c>
      <c r="L489">
        <v>4.5394374875362686E-4</v>
      </c>
      <c r="M489">
        <v>4.2083204507181726E-4</v>
      </c>
      <c r="N489">
        <v>3.3074149425931232E-3</v>
      </c>
      <c r="O489">
        <v>3.6589256457042474E-4</v>
      </c>
      <c r="P489">
        <v>1.5513531963990301E-2</v>
      </c>
      <c r="Q489">
        <v>3.6932414860779694E-4</v>
      </c>
      <c r="R489">
        <v>3.6210229371569369E-4</v>
      </c>
      <c r="S489">
        <v>4.5896555688851315E-4</v>
      </c>
      <c r="T489">
        <v>4.9728762982548247E-4</v>
      </c>
    </row>
    <row r="490" spans="1:20">
      <c r="A490" s="788">
        <v>44543</v>
      </c>
      <c r="B490">
        <v>3.4848969704004418E-4</v>
      </c>
      <c r="C490">
        <v>-1.1967392524414588E-3</v>
      </c>
      <c r="D490">
        <v>4.0339646319220712E-4</v>
      </c>
      <c r="E490">
        <v>-8.916969418511056E-3</v>
      </c>
      <c r="F490">
        <v>-3.8646237020834029E-3</v>
      </c>
      <c r="G490">
        <v>1.4558890002693836E-3</v>
      </c>
      <c r="H490">
        <v>-2.338183411351169E-4</v>
      </c>
      <c r="I490">
        <v>-3.1514377940463634E-3</v>
      </c>
      <c r="J490">
        <v>-3.417430931396126E-5</v>
      </c>
      <c r="K490">
        <v>-2.8709454215665176E-3</v>
      </c>
      <c r="L490">
        <v>8.966116217408171E-4</v>
      </c>
      <c r="M490">
        <v>4.1722110142927704E-4</v>
      </c>
      <c r="N490">
        <v>-2.7928164853499027E-3</v>
      </c>
      <c r="O490">
        <v>3.7811371107054903E-4</v>
      </c>
      <c r="P490">
        <v>-2.1320591112881093E-3</v>
      </c>
      <c r="Q490">
        <v>2.5504716194912902E-4</v>
      </c>
      <c r="R490">
        <v>4.4781636211999043E-4</v>
      </c>
      <c r="S490">
        <v>5.2193538642675286E-4</v>
      </c>
      <c r="T490">
        <v>4.45824402313999E-4</v>
      </c>
    </row>
    <row r="491" spans="1:20">
      <c r="A491" s="788">
        <v>44544</v>
      </c>
      <c r="B491">
        <v>3.9755380445183341E-4</v>
      </c>
      <c r="C491">
        <v>6.6412400090545276E-3</v>
      </c>
      <c r="D491">
        <v>3.7708265407121466E-4</v>
      </c>
      <c r="E491">
        <v>-9.1063240850910443E-3</v>
      </c>
      <c r="F491">
        <v>-1.2545889848976643E-2</v>
      </c>
      <c r="G491">
        <v>-1.2015821464981258E-3</v>
      </c>
      <c r="H491">
        <v>4.8988787472170614E-4</v>
      </c>
      <c r="I491">
        <v>-3.0841514615196353E-3</v>
      </c>
      <c r="J491">
        <v>1.7644332520818651E-3</v>
      </c>
      <c r="K491">
        <v>1.4858514370432729E-3</v>
      </c>
      <c r="L491">
        <v>4.4569594628551812E-4</v>
      </c>
      <c r="M491">
        <v>3.9216157400101537E-4</v>
      </c>
      <c r="N491">
        <v>-4.554570006498837E-3</v>
      </c>
      <c r="O491">
        <v>4.7257070142281421E-4</v>
      </c>
      <c r="P491">
        <v>-1.5352376325910688E-2</v>
      </c>
      <c r="Q491">
        <v>2.8409961918685056E-4</v>
      </c>
      <c r="R491">
        <v>2.6589150351385982E-4</v>
      </c>
      <c r="S491">
        <v>3.3509534082942771E-4</v>
      </c>
      <c r="T491">
        <v>4.9441973870245626E-4</v>
      </c>
    </row>
    <row r="492" spans="1:20">
      <c r="A492" s="788">
        <v>44545</v>
      </c>
      <c r="B492">
        <v>3.6969395511121661E-4</v>
      </c>
      <c r="C492">
        <v>3.0786159552329551E-3</v>
      </c>
      <c r="D492">
        <v>3.1706853276114444E-4</v>
      </c>
      <c r="E492">
        <v>1.8013057215652939E-2</v>
      </c>
      <c r="F492">
        <v>7.1712685715064062E-3</v>
      </c>
      <c r="G492">
        <v>-1.0861872297083242E-3</v>
      </c>
      <c r="H492">
        <v>1.2739147173341792E-3</v>
      </c>
      <c r="I492">
        <v>4.6185135413416845E-3</v>
      </c>
      <c r="J492">
        <v>9.2393650374966718E-4</v>
      </c>
      <c r="K492">
        <v>3.8198880319528783E-4</v>
      </c>
      <c r="L492">
        <v>6.0943504211841137E-4</v>
      </c>
      <c r="M492">
        <v>3.8171442099921293E-4</v>
      </c>
      <c r="N492">
        <v>4.0072818300493918E-3</v>
      </c>
      <c r="O492">
        <v>2.143137403995965E-4</v>
      </c>
      <c r="P492">
        <v>6.8878149955335921E-3</v>
      </c>
      <c r="Q492">
        <v>3.6508946686963917E-4</v>
      </c>
      <c r="R492">
        <v>3.5916318256834501E-4</v>
      </c>
      <c r="S492">
        <v>4.6603482478801972E-4</v>
      </c>
      <c r="T492">
        <v>4.8996108730325894E-4</v>
      </c>
    </row>
    <row r="493" spans="1:20">
      <c r="A493" s="788">
        <v>44546</v>
      </c>
      <c r="B493">
        <v>5.9793255742657259E-4</v>
      </c>
      <c r="C493">
        <v>-4.9052250716561385E-3</v>
      </c>
      <c r="D493">
        <v>3.823005388035039E-4</v>
      </c>
      <c r="E493">
        <v>-6.5785187791008726E-3</v>
      </c>
      <c r="F493">
        <v>-3.1351538981058136E-3</v>
      </c>
      <c r="G493">
        <v>7.6055579182332522E-4</v>
      </c>
      <c r="H493">
        <v>-2.7490389875428622E-4</v>
      </c>
      <c r="I493">
        <v>-3.698111532930537E-3</v>
      </c>
      <c r="J493">
        <v>2.5803031673232724E-4</v>
      </c>
      <c r="K493">
        <v>4.6668938295857387E-5</v>
      </c>
      <c r="L493">
        <v>4.0798679008169358E-4</v>
      </c>
      <c r="M493">
        <v>3.5584503334629147E-4</v>
      </c>
      <c r="N493">
        <v>1.2383559327475702E-3</v>
      </c>
      <c r="O493">
        <v>4.763602171167225E-4</v>
      </c>
      <c r="P493">
        <v>-6.8260598099217917E-3</v>
      </c>
      <c r="Q493">
        <v>3.0694033246736474E-4</v>
      </c>
      <c r="R493">
        <v>3.6158315525014473E-4</v>
      </c>
      <c r="S493">
        <v>4.8662599856452715E-4</v>
      </c>
      <c r="T493">
        <v>4.9004715834310986E-4</v>
      </c>
    </row>
    <row r="494" spans="1:20">
      <c r="A494" s="788">
        <v>44547</v>
      </c>
      <c r="B494">
        <v>3.5202182958515849E-4</v>
      </c>
      <c r="C494">
        <v>1.2365593998548974E-3</v>
      </c>
      <c r="D494">
        <v>3.497113406754071E-4</v>
      </c>
      <c r="E494">
        <v>-1.0804701034566211E-2</v>
      </c>
      <c r="F494">
        <v>-7.9726226167484704E-3</v>
      </c>
      <c r="G494">
        <v>-5.9334164072200046E-4</v>
      </c>
      <c r="H494">
        <v>1.9944073685307373E-4</v>
      </c>
      <c r="I494">
        <v>-1.6056352068926083E-3</v>
      </c>
      <c r="J494">
        <v>-2.231264505697661E-4</v>
      </c>
      <c r="K494">
        <v>9.9922568500332432E-5</v>
      </c>
      <c r="L494">
        <v>4.9639576757765091E-4</v>
      </c>
      <c r="M494">
        <v>3.4971838241526498E-4</v>
      </c>
      <c r="N494">
        <v>-2.2174411290493135E-3</v>
      </c>
      <c r="O494">
        <v>6.3315977051359162E-4</v>
      </c>
      <c r="P494">
        <v>-3.1561576187820739E-3</v>
      </c>
      <c r="Q494">
        <v>3.0050260782976679E-4</v>
      </c>
      <c r="R494">
        <v>3.4998644553274616E-4</v>
      </c>
      <c r="S494">
        <v>2.2572948573507112E-4</v>
      </c>
      <c r="T494">
        <v>4.6627487847650251E-4</v>
      </c>
    </row>
    <row r="495" spans="1:20">
      <c r="A495" s="788">
        <v>44550</v>
      </c>
      <c r="B495">
        <v>3.0167472291231512E-4</v>
      </c>
      <c r="C495">
        <v>-1.4424720438657168E-3</v>
      </c>
      <c r="D495">
        <v>5.6734517836631859E-4</v>
      </c>
      <c r="E495">
        <v>-1.1468733087686811E-2</v>
      </c>
      <c r="F495">
        <v>-2.2391728013113399E-2</v>
      </c>
      <c r="G495">
        <v>-3.3932306909325582E-3</v>
      </c>
      <c r="H495">
        <v>4.9366706209141853E-4</v>
      </c>
      <c r="I495">
        <v>-3.3582426453796499E-3</v>
      </c>
      <c r="J495">
        <v>-3.3998732005128263E-3</v>
      </c>
      <c r="K495">
        <v>-5.5038182093571919E-3</v>
      </c>
      <c r="L495">
        <v>9.1841071688869569E-4</v>
      </c>
      <c r="M495">
        <v>3.6844689352144577E-4</v>
      </c>
      <c r="N495">
        <v>-1.6765334689230471E-3</v>
      </c>
      <c r="O495">
        <v>1.517902777172786E-4</v>
      </c>
      <c r="P495">
        <v>-2.466681883971511E-2</v>
      </c>
      <c r="Q495">
        <v>4.1093798043556617E-4</v>
      </c>
      <c r="R495">
        <v>3.9107262789062069E-4</v>
      </c>
      <c r="S495">
        <v>5.4612190891445422E-4</v>
      </c>
      <c r="T495">
        <v>4.7897750890291135E-4</v>
      </c>
    </row>
    <row r="496" spans="1:20">
      <c r="A496" s="788">
        <v>44551</v>
      </c>
      <c r="B496">
        <v>3.7015246199278984E-4</v>
      </c>
      <c r="C496">
        <v>4.194726856826092E-3</v>
      </c>
      <c r="D496">
        <v>3.1108415142000467E-4</v>
      </c>
      <c r="E496">
        <v>1.8656346376762167E-2</v>
      </c>
      <c r="F496">
        <v>7.8322251120264141E-3</v>
      </c>
      <c r="G496">
        <v>3.8981329222151917E-3</v>
      </c>
      <c r="H496">
        <v>2.6374221201019843E-4</v>
      </c>
      <c r="I496">
        <v>2.9741429155341059E-3</v>
      </c>
      <c r="J496">
        <v>2.6568012727796742E-3</v>
      </c>
      <c r="K496">
        <v>5.2401891074058682E-3</v>
      </c>
      <c r="L496">
        <v>4.5486532731930929E-4</v>
      </c>
      <c r="M496">
        <v>3.1606239362869104E-4</v>
      </c>
      <c r="N496">
        <v>-6.4537322600877189E-4</v>
      </c>
      <c r="O496">
        <v>3.6995939948125667E-4</v>
      </c>
      <c r="P496">
        <v>1.7640990563440928E-2</v>
      </c>
      <c r="Q496">
        <v>3.8151908165917625E-4</v>
      </c>
      <c r="R496">
        <v>3.7455186083801273E-4</v>
      </c>
      <c r="S496">
        <v>5.7922914586283625E-4</v>
      </c>
      <c r="T496">
        <v>4.7647980197895734E-4</v>
      </c>
    </row>
    <row r="497" spans="1:20">
      <c r="A497" s="788">
        <v>44552</v>
      </c>
      <c r="B497">
        <v>3.5516744857599925E-4</v>
      </c>
      <c r="C497">
        <v>7.2488653734925634E-4</v>
      </c>
      <c r="D497">
        <v>3.6569425939969591E-4</v>
      </c>
      <c r="E497">
        <v>1.0803783109590182E-2</v>
      </c>
      <c r="F497">
        <v>-5.2981683411371661E-3</v>
      </c>
      <c r="G497">
        <v>8.6474554351156918E-4</v>
      </c>
      <c r="H497">
        <v>4.7350641856591658E-4</v>
      </c>
      <c r="I497">
        <v>2.3941494765389315E-3</v>
      </c>
      <c r="J497">
        <v>-1.1850139458524644E-4</v>
      </c>
      <c r="K497">
        <v>1.651248042947584E-3</v>
      </c>
      <c r="L497">
        <v>1.4138134121433055E-4</v>
      </c>
      <c r="M497">
        <v>1.4984672820372857E-4</v>
      </c>
      <c r="N497">
        <v>-3.5524737524983419E-4</v>
      </c>
      <c r="O497">
        <v>1.4931522497607652E-4</v>
      </c>
      <c r="P497">
        <v>5.7239486639124593E-3</v>
      </c>
      <c r="Q497">
        <v>4.1731122845112267E-4</v>
      </c>
      <c r="R497">
        <v>3.8204711259925972E-4</v>
      </c>
      <c r="S497">
        <v>3.4431133665546731E-4</v>
      </c>
      <c r="T497">
        <v>4.8851798612559172E-4</v>
      </c>
    </row>
    <row r="498" spans="1:20">
      <c r="A498" s="788">
        <v>44553</v>
      </c>
      <c r="B498">
        <v>3.6004048007387546E-4</v>
      </c>
      <c r="C498">
        <v>4.2240503310431166E-3</v>
      </c>
      <c r="D498">
        <v>3.0203969340036885E-4</v>
      </c>
      <c r="E498">
        <v>7.6936877300659567E-3</v>
      </c>
      <c r="F498">
        <v>-4.6926390039981891E-3</v>
      </c>
      <c r="G498">
        <v>7.6373066095603015E-4</v>
      </c>
      <c r="H498">
        <v>-3.5875627478421102E-5</v>
      </c>
      <c r="I498">
        <v>9.2812762046312614E-4</v>
      </c>
      <c r="J498">
        <v>1.1350924901201154E-3</v>
      </c>
      <c r="K498">
        <v>3.0586992978569594E-3</v>
      </c>
      <c r="L498">
        <v>3.4225113370700555E-4</v>
      </c>
      <c r="M498">
        <v>5.2738145689135152E-4</v>
      </c>
      <c r="N498">
        <v>-2.2941934307749712E-3</v>
      </c>
      <c r="O498">
        <v>1.5793395691288126E-4</v>
      </c>
      <c r="P498">
        <v>-1.6747225426055889E-3</v>
      </c>
      <c r="Q498">
        <v>3.207703265459827E-4</v>
      </c>
      <c r="R498">
        <v>3.6200200191460752E-4</v>
      </c>
      <c r="S498">
        <v>3.3376753435176987E-4</v>
      </c>
      <c r="T498">
        <v>4.8360056556218112E-4</v>
      </c>
    </row>
    <row r="499" spans="1:20">
      <c r="A499" s="788">
        <v>44554</v>
      </c>
      <c r="B499">
        <v>4.0347011085151152E-4</v>
      </c>
      <c r="C499">
        <v>1.9013905758025196E-4</v>
      </c>
      <c r="D499">
        <v>3.8016913321015089E-4</v>
      </c>
      <c r="E499">
        <v>3.0906434002719863E-4</v>
      </c>
      <c r="F499">
        <v>-5.9388732078113904E-5</v>
      </c>
      <c r="G499">
        <v>2.0524404886046455E-4</v>
      </c>
      <c r="H499">
        <v>4.2362356837299942E-4</v>
      </c>
      <c r="I499">
        <v>1.6416491689819068E-5</v>
      </c>
      <c r="J499">
        <v>-1.9056836022435242E-5</v>
      </c>
      <c r="K499">
        <v>2.3437982867413609E-4</v>
      </c>
      <c r="L499">
        <v>3.2789088161311319E-4</v>
      </c>
      <c r="M499">
        <v>3.8762641712519752E-4</v>
      </c>
      <c r="N499">
        <v>2.0826638821946908E-4</v>
      </c>
      <c r="O499">
        <v>3.827112379555242E-4</v>
      </c>
      <c r="P499">
        <v>-5.5006736589979788E-5</v>
      </c>
      <c r="Q499">
        <v>3.8299183378920354E-4</v>
      </c>
      <c r="R499">
        <v>4.7813478023606137E-4</v>
      </c>
      <c r="S499">
        <v>3.6196357130369172E-4</v>
      </c>
      <c r="T499">
        <v>4.7962634497422663E-4</v>
      </c>
    </row>
    <row r="500" spans="1:20">
      <c r="A500" s="788">
        <v>44557</v>
      </c>
      <c r="B500">
        <v>3.7672149304857072E-4</v>
      </c>
      <c r="C500">
        <v>-1.1944813465569748E-3</v>
      </c>
      <c r="D500">
        <v>3.2411395190745651E-4</v>
      </c>
      <c r="E500">
        <v>1.2751132641031671E-2</v>
      </c>
      <c r="F500">
        <v>2.9904127862261376E-3</v>
      </c>
      <c r="G500">
        <v>2.7792824804131477E-3</v>
      </c>
      <c r="H500">
        <v>2.3310119764352599E-4</v>
      </c>
      <c r="I500">
        <v>4.3492397700457541E-3</v>
      </c>
      <c r="J500">
        <v>1.7892423177761074E-3</v>
      </c>
      <c r="K500">
        <v>1.0765018766274448E-3</v>
      </c>
      <c r="L500">
        <v>7.7417117465139462E-4</v>
      </c>
      <c r="M500">
        <v>5.0465997892401582E-4</v>
      </c>
      <c r="N500">
        <v>8.8992568535339878E-4</v>
      </c>
      <c r="O500">
        <v>-1.9521580196246724E-4</v>
      </c>
      <c r="P500">
        <v>1.2692938716087676E-2</v>
      </c>
      <c r="Q500">
        <v>3.5752714909609296E-4</v>
      </c>
      <c r="R500">
        <v>3.3709460583275508E-4</v>
      </c>
      <c r="S500">
        <v>5.1326498080506155E-4</v>
      </c>
      <c r="T500">
        <v>4.8175301990815989E-4</v>
      </c>
    </row>
    <row r="501" spans="1:20">
      <c r="A501" s="788">
        <v>44558</v>
      </c>
      <c r="B501">
        <v>3.947130027215362E-4</v>
      </c>
      <c r="C501">
        <v>2.5717748411639985E-3</v>
      </c>
      <c r="D501">
        <v>3.5804878540779406E-4</v>
      </c>
      <c r="E501">
        <v>-8.2224329546920494E-4</v>
      </c>
      <c r="F501">
        <v>-5.576221181945118E-3</v>
      </c>
      <c r="G501">
        <v>1.1858214640581011E-3</v>
      </c>
      <c r="H501">
        <v>7.02817890645413E-4</v>
      </c>
      <c r="I501">
        <v>1.7030574362708606E-4</v>
      </c>
      <c r="J501">
        <v>-6.4983121889605755E-4</v>
      </c>
      <c r="K501">
        <v>1.1932586726688399E-3</v>
      </c>
      <c r="L501">
        <v>5.3997357563417836E-4</v>
      </c>
      <c r="M501">
        <v>3.7616675814367007E-4</v>
      </c>
      <c r="N501">
        <v>-4.6833552948088997E-4</v>
      </c>
      <c r="O501">
        <v>1.5069531519751322E-4</v>
      </c>
      <c r="P501">
        <v>-3.3171354946519571E-3</v>
      </c>
      <c r="Q501">
        <v>3.64992071952841E-4</v>
      </c>
      <c r="R501">
        <v>3.6919977219973532E-4</v>
      </c>
      <c r="S501">
        <v>3.5413196357536592E-4</v>
      </c>
      <c r="T501">
        <v>2.8752670698661831E-4</v>
      </c>
    </row>
    <row r="502" spans="1:20">
      <c r="A502" s="788">
        <v>44559</v>
      </c>
      <c r="B502">
        <v>3.7249447774190259E-4</v>
      </c>
      <c r="C502">
        <v>2.8024457275512837E-3</v>
      </c>
      <c r="D502">
        <v>2.4869602624089104E-4</v>
      </c>
      <c r="E502">
        <v>2.4896569044976502E-3</v>
      </c>
      <c r="F502">
        <v>-7.6011913466065284E-3</v>
      </c>
      <c r="G502">
        <v>-1.2912081825654509E-3</v>
      </c>
      <c r="H502">
        <v>-2.0302637918989674E-4</v>
      </c>
      <c r="I502">
        <v>-1.022714812284331E-4</v>
      </c>
      <c r="J502">
        <v>-6.2710656715203594E-4</v>
      </c>
      <c r="K502">
        <v>3.3031995909604817E-4</v>
      </c>
      <c r="L502">
        <v>2.8409810020568749E-4</v>
      </c>
      <c r="M502">
        <v>3.7773451587597151E-4</v>
      </c>
      <c r="N502">
        <v>-1.9939449762148564E-3</v>
      </c>
      <c r="O502">
        <v>3.0322648889447024E-4</v>
      </c>
      <c r="P502">
        <v>-1.0223505948696809E-2</v>
      </c>
      <c r="Q502">
        <v>3.5717861243744764E-4</v>
      </c>
      <c r="R502">
        <v>3.8539375801827092E-4</v>
      </c>
      <c r="S502">
        <v>5.2914511886337223E-4</v>
      </c>
      <c r="T502">
        <v>4.5191367988439701E-4</v>
      </c>
    </row>
    <row r="503" spans="1:20">
      <c r="A503" s="788">
        <v>44560</v>
      </c>
      <c r="B503">
        <v>4.0219053476620026E-4</v>
      </c>
      <c r="C503">
        <v>1.735424318902723E-3</v>
      </c>
      <c r="D503">
        <v>4.5526936490758452E-4</v>
      </c>
      <c r="E503">
        <v>-2.0339510396445437E-3</v>
      </c>
      <c r="F503">
        <v>1.0935543008586901E-2</v>
      </c>
      <c r="G503">
        <v>5.2540695472569343E-3</v>
      </c>
      <c r="H503">
        <v>1.0350934823109004E-3</v>
      </c>
      <c r="I503">
        <v>-2.4937813633862937E-4</v>
      </c>
      <c r="J503">
        <v>2.5790283623023935E-3</v>
      </c>
      <c r="K503">
        <v>8.6291784370740032E-4</v>
      </c>
      <c r="L503">
        <v>3.4400641391107989E-4</v>
      </c>
      <c r="M503">
        <v>3.9467749210642111E-4</v>
      </c>
      <c r="N503">
        <v>4.951464548611284E-3</v>
      </c>
      <c r="O503">
        <v>5.0505331142036702E-4</v>
      </c>
      <c r="P503">
        <v>1.9301413112808419E-2</v>
      </c>
      <c r="Q503">
        <v>3.7159325803015619E-4</v>
      </c>
      <c r="R503">
        <v>3.8651492766539342E-4</v>
      </c>
      <c r="S503">
        <v>6.6978658019545279E-4</v>
      </c>
      <c r="T503">
        <v>4.6234581498461047E-4</v>
      </c>
    </row>
    <row r="504" spans="1:20">
      <c r="A504" s="788">
        <v>44561</v>
      </c>
      <c r="B504">
        <v>3.8395521978440428E-4</v>
      </c>
      <c r="C504">
        <v>3.0670916027752959E-4</v>
      </c>
      <c r="D504">
        <v>3.832765485127787E-4</v>
      </c>
      <c r="E504">
        <v>3.1234823792058997E-4</v>
      </c>
      <c r="F504">
        <v>1.1745631201209861E-4</v>
      </c>
      <c r="G504">
        <v>4.6175820399629863E-4</v>
      </c>
      <c r="H504">
        <v>3.836854733743067E-4</v>
      </c>
      <c r="I504">
        <v>-6.1595416204129894E-4</v>
      </c>
      <c r="J504">
        <v>-1.5358370593143711E-4</v>
      </c>
      <c r="K504">
        <v>3.2359311107121869E-4</v>
      </c>
      <c r="L504">
        <v>4.2729325829005127E-4</v>
      </c>
      <c r="M504">
        <v>3.7829686141699348E-4</v>
      </c>
      <c r="N504">
        <v>1.8964213484062853E-4</v>
      </c>
      <c r="O504">
        <v>3.4843732524203475E-4</v>
      </c>
      <c r="P504">
        <v>5.3092567500678811E-4</v>
      </c>
      <c r="Q504">
        <v>3.8310270574526406E-4</v>
      </c>
      <c r="R504">
        <v>3.7104513524299776E-4</v>
      </c>
      <c r="S504">
        <v>4.5140921201625162E-4</v>
      </c>
      <c r="T504">
        <v>4.7202811788027432E-4</v>
      </c>
    </row>
    <row r="505" spans="1:20">
      <c r="A505" s="788">
        <v>44564</v>
      </c>
      <c r="B505">
        <v>3.7740870139657545E-4</v>
      </c>
      <c r="C505">
        <v>4.552442846845528E-3</v>
      </c>
      <c r="D505">
        <v>4.9601238772045697E-4</v>
      </c>
      <c r="E505">
        <v>-1.3974910897375237E-3</v>
      </c>
      <c r="F505">
        <v>-1.3260236843245288E-2</v>
      </c>
      <c r="G505">
        <v>-1.1416312991388011E-3</v>
      </c>
      <c r="H505">
        <v>7.9827352704753274E-4</v>
      </c>
      <c r="I505">
        <v>1.9566487272022481E-3</v>
      </c>
      <c r="J505">
        <v>4.452331460074177E-3</v>
      </c>
      <c r="K505">
        <v>2.1720803552540691E-3</v>
      </c>
      <c r="L505">
        <v>7.7709912888890287E-4</v>
      </c>
      <c r="M505">
        <v>3.9010449166476668E-4</v>
      </c>
      <c r="N505">
        <v>-9.3901924298094297E-3</v>
      </c>
      <c r="O505">
        <v>4.7105505484767995E-4</v>
      </c>
      <c r="P505">
        <v>-1.0546878359903977E-2</v>
      </c>
      <c r="Q505">
        <v>4.4198338532397408E-4</v>
      </c>
      <c r="R505">
        <v>4.3126040770302687E-4</v>
      </c>
      <c r="S505">
        <v>3.3537713446163409E-4</v>
      </c>
      <c r="T505">
        <v>4.7344275220551069E-4</v>
      </c>
    </row>
    <row r="506" spans="1:20">
      <c r="A506" s="788">
        <v>44565</v>
      </c>
      <c r="B506">
        <v>3.3665087751066913E-4</v>
      </c>
      <c r="C506">
        <v>7.7065145832733162E-3</v>
      </c>
      <c r="D506">
        <v>4.005558288844302E-4</v>
      </c>
      <c r="E506">
        <v>2.2966571653495471E-3</v>
      </c>
      <c r="F506">
        <v>-1.4022878886351453E-2</v>
      </c>
      <c r="G506">
        <v>-3.9655465263939149E-3</v>
      </c>
      <c r="H506">
        <v>4.2219740685522922E-4</v>
      </c>
      <c r="I506">
        <v>-6.5673575470626133E-4</v>
      </c>
      <c r="J506">
        <v>8.292531515632362E-4</v>
      </c>
      <c r="K506">
        <v>2.3925105816509085E-3</v>
      </c>
      <c r="L506">
        <v>5.4270726431115968E-4</v>
      </c>
      <c r="M506">
        <v>3.3875512185788104E-4</v>
      </c>
      <c r="N506">
        <v>-1.1829965929158748E-3</v>
      </c>
      <c r="O506">
        <v>3.7649586674137758E-4</v>
      </c>
      <c r="P506">
        <v>-1.0109401461050216E-2</v>
      </c>
      <c r="Q506">
        <v>3.8468134644586982E-4</v>
      </c>
      <c r="R506">
        <v>3.832477872216522E-4</v>
      </c>
      <c r="S506">
        <v>4.5791859945221169E-4</v>
      </c>
      <c r="T506">
        <v>4.7453227474036908E-4</v>
      </c>
    </row>
    <row r="507" spans="1:20">
      <c r="A507" s="788">
        <v>44566</v>
      </c>
      <c r="B507">
        <v>3.472337474941245E-4</v>
      </c>
      <c r="C507">
        <v>1.4468332769530523E-3</v>
      </c>
      <c r="D507">
        <v>3.6937004169979026E-4</v>
      </c>
      <c r="E507">
        <v>-1.8177392809402004E-2</v>
      </c>
      <c r="F507">
        <v>-2.9055150374546423E-2</v>
      </c>
      <c r="G507">
        <v>-6.329618174881313E-3</v>
      </c>
      <c r="H507">
        <v>-2.2269418726927892E-4</v>
      </c>
      <c r="I507">
        <v>-7.1271299968695967E-3</v>
      </c>
      <c r="J507">
        <v>1.5146148271665272E-3</v>
      </c>
      <c r="K507">
        <v>7.1268779373645508E-4</v>
      </c>
      <c r="L507">
        <v>4.1949171834376742E-4</v>
      </c>
      <c r="M507">
        <v>3.5484737724300608E-4</v>
      </c>
      <c r="N507">
        <v>-4.6370908882498174E-3</v>
      </c>
      <c r="O507">
        <v>5.3252835073402949E-4</v>
      </c>
      <c r="P507">
        <v>-1.9667358662297962E-2</v>
      </c>
      <c r="Q507">
        <v>3.5621646887040725E-4</v>
      </c>
      <c r="R507">
        <v>4.0284003583446193E-4</v>
      </c>
      <c r="S507">
        <v>3.6714156320272195E-4</v>
      </c>
      <c r="T507">
        <v>4.6542420612882829E-4</v>
      </c>
    </row>
    <row r="508" spans="1:20">
      <c r="A508" s="788">
        <v>44567</v>
      </c>
      <c r="B508">
        <v>3.738507682975456E-4</v>
      </c>
      <c r="C508">
        <v>6.6151947499351049E-3</v>
      </c>
      <c r="D508">
        <v>3.8515974070674197E-4</v>
      </c>
      <c r="E508">
        <v>-2.0835546741272415E-3</v>
      </c>
      <c r="F508">
        <v>4.6053569847515075E-3</v>
      </c>
      <c r="G508">
        <v>-1.3418732259813382E-3</v>
      </c>
      <c r="H508">
        <v>-3.7490621615576813E-4</v>
      </c>
      <c r="I508">
        <v>5.4935897503938236E-4</v>
      </c>
      <c r="J508">
        <v>2.470086810868688E-3</v>
      </c>
      <c r="K508">
        <v>2.5279383347054374E-3</v>
      </c>
      <c r="L508">
        <v>4.3913829114394787E-4</v>
      </c>
      <c r="M508">
        <v>4.3743301007626023E-4</v>
      </c>
      <c r="N508">
        <v>1.0097778693009651E-2</v>
      </c>
      <c r="O508">
        <v>6.2641132330587546E-4</v>
      </c>
      <c r="P508">
        <v>6.2280257433355857E-4</v>
      </c>
      <c r="Q508">
        <v>4.0891709719703684E-4</v>
      </c>
      <c r="R508">
        <v>4.1381051877009689E-4</v>
      </c>
      <c r="S508">
        <v>2.0646315754047073E-4</v>
      </c>
      <c r="T508">
        <v>4.8772137921870851E-4</v>
      </c>
    </row>
    <row r="509" spans="1:20">
      <c r="A509" s="788">
        <v>44568</v>
      </c>
      <c r="B509">
        <v>3.7390352534583116E-4</v>
      </c>
      <c r="C509">
        <v>-1.6512549270305543E-3</v>
      </c>
      <c r="D509">
        <v>4.7215223495178371E-4</v>
      </c>
      <c r="E509">
        <v>-2.369249635750359E-3</v>
      </c>
      <c r="F509">
        <v>1.0700529511554979E-2</v>
      </c>
      <c r="G509">
        <v>2.0968957925524556E-3</v>
      </c>
      <c r="H509">
        <v>6.3226108760838784E-4</v>
      </c>
      <c r="I509">
        <v>-1.3453231189215487E-3</v>
      </c>
      <c r="J509">
        <v>-7.4251360283406065E-4</v>
      </c>
      <c r="K509">
        <v>1.6761196356871455E-3</v>
      </c>
      <c r="L509">
        <v>4.7931516482235814E-4</v>
      </c>
      <c r="M509">
        <v>3.6479428329849739E-4</v>
      </c>
      <c r="N509">
        <v>1.6072275196532537E-3</v>
      </c>
      <c r="O509">
        <v>4.2442122634644974E-4</v>
      </c>
      <c r="P509">
        <v>1.791636718155476E-2</v>
      </c>
      <c r="Q509">
        <v>3.6216182947690356E-4</v>
      </c>
      <c r="R509">
        <v>4.1164895988088368E-4</v>
      </c>
      <c r="S509">
        <v>3.8563514283995737E-4</v>
      </c>
      <c r="T509">
        <v>4.7679184988269618E-4</v>
      </c>
    </row>
    <row r="510" spans="1:20">
      <c r="A510" s="788">
        <v>44571</v>
      </c>
      <c r="B510">
        <v>4.0040438315869231E-4</v>
      </c>
      <c r="C510">
        <v>5.6385643366232419E-3</v>
      </c>
      <c r="D510">
        <v>2.964738456048277E-4</v>
      </c>
      <c r="E510">
        <v>-7.0354994305394936E-3</v>
      </c>
      <c r="F510">
        <v>-1.0206849593671019E-2</v>
      </c>
      <c r="G510">
        <v>4.843098438431781E-4</v>
      </c>
      <c r="H510">
        <v>-2.675904034018517E-4</v>
      </c>
      <c r="I510">
        <v>-1.3248248484870606E-3</v>
      </c>
      <c r="J510">
        <v>3.3244260950680005E-3</v>
      </c>
      <c r="K510">
        <v>2.4919256431965575E-3</v>
      </c>
      <c r="L510">
        <v>6.5131600174606064E-4</v>
      </c>
      <c r="M510">
        <v>3.092804585871356E-4</v>
      </c>
      <c r="N510">
        <v>3.4257293847428372E-4</v>
      </c>
      <c r="O510">
        <v>3.0674195818436445E-4</v>
      </c>
      <c r="P510">
        <v>-7.4655217919411543E-3</v>
      </c>
      <c r="Q510">
        <v>4.2319489989806058E-4</v>
      </c>
      <c r="R510">
        <v>3.8642905997177124E-4</v>
      </c>
      <c r="S510">
        <v>1.6702178070504559E-4</v>
      </c>
      <c r="T510">
        <v>4.5776354447846224E-4</v>
      </c>
    </row>
    <row r="511" spans="1:20">
      <c r="A511" s="788">
        <v>44572</v>
      </c>
      <c r="B511">
        <v>3.9657721718433514E-4</v>
      </c>
      <c r="C511">
        <v>-8.9943135754637638E-3</v>
      </c>
      <c r="D511">
        <v>4.6174255696529443E-4</v>
      </c>
      <c r="E511">
        <v>1.4260059751777909E-2</v>
      </c>
      <c r="F511">
        <v>1.8797069827409807E-2</v>
      </c>
      <c r="G511">
        <v>1.1815021452752372E-3</v>
      </c>
      <c r="H511">
        <v>6.5723860786426336E-4</v>
      </c>
      <c r="I511">
        <v>1.4021134892785447E-3</v>
      </c>
      <c r="J511">
        <v>-2.9364243178957583E-3</v>
      </c>
      <c r="K511">
        <v>3.3608051983380349E-5</v>
      </c>
      <c r="L511">
        <v>4.0131302148815884E-4</v>
      </c>
      <c r="M511">
        <v>3.4240303903998459E-4</v>
      </c>
      <c r="N511">
        <v>1.7453709679196017E-3</v>
      </c>
      <c r="O511">
        <v>2.2726016322693887E-4</v>
      </c>
      <c r="P511">
        <v>2.0008932943180291E-2</v>
      </c>
      <c r="Q511">
        <v>4.1374158717943921E-4</v>
      </c>
      <c r="R511">
        <v>4.2940065612429024E-4</v>
      </c>
      <c r="S511">
        <v>1.7049166115556957E-5</v>
      </c>
      <c r="T511">
        <v>4.664580833684262E-4</v>
      </c>
    </row>
    <row r="512" spans="1:20">
      <c r="A512" s="788">
        <v>44573</v>
      </c>
      <c r="B512">
        <v>3.5246020452461835E-4</v>
      </c>
      <c r="C512">
        <v>-5.2140031662627484E-3</v>
      </c>
      <c r="D512">
        <v>5.4939996987291018E-4</v>
      </c>
      <c r="E512">
        <v>3.1129675190959549E-3</v>
      </c>
      <c r="F512">
        <v>2.2684889004072284E-2</v>
      </c>
      <c r="G512">
        <v>1.0989855916163638E-3</v>
      </c>
      <c r="H512">
        <v>1.151015210988815E-3</v>
      </c>
      <c r="I512">
        <v>2.1464368139674228E-3</v>
      </c>
      <c r="J512">
        <v>5.8111955084605427E-4</v>
      </c>
      <c r="K512">
        <v>1.2622227711722722E-3</v>
      </c>
      <c r="L512">
        <v>6.1973321240982315E-4</v>
      </c>
      <c r="M512">
        <v>4.1465971082788045E-4</v>
      </c>
      <c r="N512">
        <v>1.1756163653586782E-3</v>
      </c>
      <c r="O512">
        <v>6.7089534552100538E-4</v>
      </c>
      <c r="P512">
        <v>1.5861072534866016E-2</v>
      </c>
      <c r="Q512">
        <v>4.2788118439718303E-4</v>
      </c>
      <c r="R512">
        <v>4.0418626001659241E-4</v>
      </c>
      <c r="S512">
        <v>5.2654868714774317E-4</v>
      </c>
      <c r="T512">
        <v>5.1825509799918734E-4</v>
      </c>
    </row>
    <row r="513" spans="1:20">
      <c r="A513" s="788">
        <v>44574</v>
      </c>
      <c r="B513">
        <v>4.1565170357693582E-4</v>
      </c>
      <c r="C513">
        <v>-3.8757771994909485E-3</v>
      </c>
      <c r="D513">
        <v>4.6211242672589137E-4</v>
      </c>
      <c r="E513">
        <v>-1.4390745165362873E-2</v>
      </c>
      <c r="F513">
        <v>-7.6821656795925675E-3</v>
      </c>
      <c r="G513">
        <v>3.6105696795427633E-3</v>
      </c>
      <c r="H513">
        <v>1.1483194048134138E-4</v>
      </c>
      <c r="I513">
        <v>-1.5333683857918778E-3</v>
      </c>
      <c r="J513">
        <v>-1.9070792392550384E-4</v>
      </c>
      <c r="K513">
        <v>-1.661412318112454E-3</v>
      </c>
      <c r="L513">
        <v>5.4322657331695723E-4</v>
      </c>
      <c r="M513">
        <v>3.812947680910117E-4</v>
      </c>
      <c r="N513">
        <v>-4.722143171684845E-4</v>
      </c>
      <c r="O513">
        <v>2.8450107421917892E-4</v>
      </c>
      <c r="P513">
        <v>-5.6561269868793396E-3</v>
      </c>
      <c r="Q513">
        <v>3.8136571028357658E-4</v>
      </c>
      <c r="R513">
        <v>3.8622896820239561E-4</v>
      </c>
      <c r="S513">
        <v>1.8301023092726076E-4</v>
      </c>
      <c r="T513">
        <v>4.7653004508885211E-4</v>
      </c>
    </row>
    <row r="514" spans="1:20">
      <c r="A514" s="788">
        <v>44575</v>
      </c>
      <c r="B514">
        <v>3.9391298087165794E-4</v>
      </c>
      <c r="C514">
        <v>6.5261261124169856E-3</v>
      </c>
      <c r="D514">
        <v>3.243743045391323E-4</v>
      </c>
      <c r="E514">
        <v>1.967886240098693E-3</v>
      </c>
      <c r="F514">
        <v>1.1603655675811009E-2</v>
      </c>
      <c r="G514">
        <v>-6.8445156761454129E-4</v>
      </c>
      <c r="H514">
        <v>1.4729736776875058E-4</v>
      </c>
      <c r="I514">
        <v>8.9181299743135156E-4</v>
      </c>
      <c r="J514">
        <v>2.2536141639655227E-3</v>
      </c>
      <c r="K514">
        <v>3.7343958005506828E-3</v>
      </c>
      <c r="L514">
        <v>4.8320619782815655E-4</v>
      </c>
      <c r="M514">
        <v>4.6622743731461469E-4</v>
      </c>
      <c r="N514">
        <v>-2.5035093855592105E-3</v>
      </c>
      <c r="O514">
        <v>5.3455334804985988E-4</v>
      </c>
      <c r="P514">
        <v>8.8051451945936332E-3</v>
      </c>
      <c r="Q514">
        <v>3.713278428252309E-4</v>
      </c>
      <c r="R514">
        <v>3.8960116127317868E-4</v>
      </c>
      <c r="S514">
        <v>3.2890313063460574E-4</v>
      </c>
      <c r="T514">
        <v>4.7639038806912559E-4</v>
      </c>
    </row>
    <row r="515" spans="1:20">
      <c r="A515" s="788">
        <v>44578</v>
      </c>
      <c r="B515">
        <v>3.8786923633704617E-4</v>
      </c>
      <c r="C515">
        <v>3.9892976641737743E-3</v>
      </c>
      <c r="D515">
        <v>4.3960195129777446E-4</v>
      </c>
      <c r="E515">
        <v>-2.4760732093564997E-5</v>
      </c>
      <c r="F515">
        <v>-6.5318334831367952E-3</v>
      </c>
      <c r="G515">
        <v>1.6319295683799862E-3</v>
      </c>
      <c r="H515">
        <v>6.4718968740962168E-4</v>
      </c>
      <c r="I515">
        <v>6.1628770983346293E-4</v>
      </c>
      <c r="J515">
        <v>3.8979720101850468E-4</v>
      </c>
      <c r="K515">
        <v>6.8363635109447429E-4</v>
      </c>
      <c r="L515">
        <v>-6.5318578978401654E-5</v>
      </c>
      <c r="M515">
        <v>4.0563294045625753E-4</v>
      </c>
      <c r="N515">
        <v>5.2408748912591285E-4</v>
      </c>
      <c r="O515">
        <v>2.1666627976268948E-4</v>
      </c>
      <c r="P515">
        <v>9.5489821509264772E-4</v>
      </c>
      <c r="Q515">
        <v>3.9977766356713573E-4</v>
      </c>
      <c r="R515">
        <v>4.0858344741545594E-4</v>
      </c>
      <c r="S515">
        <v>3.5883062777863906E-4</v>
      </c>
      <c r="T515">
        <v>4.7744330924581746E-4</v>
      </c>
    </row>
    <row r="516" spans="1:20">
      <c r="A516" s="788">
        <v>44579</v>
      </c>
      <c r="B516">
        <v>3.7854381608193322E-4</v>
      </c>
      <c r="C516">
        <v>9.0840281131827627E-3</v>
      </c>
      <c r="D516">
        <v>3.8636228836752551E-4</v>
      </c>
      <c r="E516">
        <v>-1.8812679631178719E-2</v>
      </c>
      <c r="F516">
        <v>-8.3593616727462017E-4</v>
      </c>
      <c r="G516">
        <v>-2.7633124179688995E-3</v>
      </c>
      <c r="H516">
        <v>2.7242090309376188E-4</v>
      </c>
      <c r="I516">
        <v>-1.7258148724322853E-3</v>
      </c>
      <c r="J516">
        <v>4.1539135057993004E-3</v>
      </c>
      <c r="K516">
        <v>2.0740323016397166E-3</v>
      </c>
      <c r="L516">
        <v>9.1762692976127269E-4</v>
      </c>
      <c r="M516">
        <v>3.2811494563578236E-4</v>
      </c>
      <c r="N516">
        <v>-5.1080822126908787E-3</v>
      </c>
      <c r="O516">
        <v>5.8932704241732026E-4</v>
      </c>
      <c r="P516">
        <v>-9.4186951650226947E-3</v>
      </c>
      <c r="Q516">
        <v>3.8272378198311863E-4</v>
      </c>
      <c r="R516">
        <v>3.8369686197659014E-4</v>
      </c>
      <c r="S516">
        <v>-5.9149136700908933E-5</v>
      </c>
      <c r="T516">
        <v>4.6451148040471679E-4</v>
      </c>
    </row>
    <row r="517" spans="1:20">
      <c r="A517" s="788">
        <v>44580</v>
      </c>
      <c r="B517">
        <v>3.7375723066568334E-4</v>
      </c>
      <c r="C517">
        <v>-4.6094513950596383E-3</v>
      </c>
      <c r="D517">
        <v>3.7702746204582027E-4</v>
      </c>
      <c r="E517">
        <v>-7.8425735496155946E-3</v>
      </c>
      <c r="F517">
        <v>1.3106951392059418E-2</v>
      </c>
      <c r="G517">
        <v>3.7373701435203799E-3</v>
      </c>
      <c r="H517">
        <v>4.6929542169649174E-4</v>
      </c>
      <c r="I517">
        <v>2.544880531849758E-3</v>
      </c>
      <c r="J517">
        <v>-3.061335689258371E-4</v>
      </c>
      <c r="K517">
        <v>-1.2091284968229754E-4</v>
      </c>
      <c r="L517">
        <v>3.1367610060106799E-4</v>
      </c>
      <c r="M517">
        <v>2.8721884631499606E-4</v>
      </c>
      <c r="N517">
        <v>6.4232392508558611E-3</v>
      </c>
      <c r="O517">
        <v>4.8396274404494122E-4</v>
      </c>
      <c r="P517">
        <v>5.5989824087194773E-3</v>
      </c>
      <c r="Q517">
        <v>2.6391460090002816E-4</v>
      </c>
      <c r="R517">
        <v>3.7669576221333045E-4</v>
      </c>
      <c r="S517">
        <v>4.9253604726584577E-4</v>
      </c>
      <c r="T517">
        <v>4.6570002714063641E-4</v>
      </c>
    </row>
    <row r="518" spans="1:20">
      <c r="A518" s="788">
        <v>44581</v>
      </c>
      <c r="B518">
        <v>3.9001026946494655E-4</v>
      </c>
      <c r="C518">
        <v>-1.0837163097053848E-3</v>
      </c>
      <c r="D518">
        <v>3.8857173384787558E-4</v>
      </c>
      <c r="E518">
        <v>-1.0869947857051976E-2</v>
      </c>
      <c r="F518">
        <v>1.8615746044229109E-2</v>
      </c>
      <c r="G518">
        <v>4.1233814293326621E-3</v>
      </c>
      <c r="H518">
        <v>9.9250301678899255E-4</v>
      </c>
      <c r="I518">
        <v>3.0998071160512897E-3</v>
      </c>
      <c r="J518">
        <v>1.1726867679873187E-3</v>
      </c>
      <c r="K518">
        <v>2.8174513159426873E-3</v>
      </c>
      <c r="L518">
        <v>5.4861326820998535E-4</v>
      </c>
      <c r="M518">
        <v>3.3385975002153678E-4</v>
      </c>
      <c r="N518">
        <v>5.197684312549633E-3</v>
      </c>
      <c r="O518">
        <v>3.9506770035369065E-4</v>
      </c>
      <c r="P518">
        <v>1.2955010303717263E-2</v>
      </c>
      <c r="Q518">
        <v>3.6406654245535464E-4</v>
      </c>
      <c r="R518">
        <v>3.1218726620307891E-4</v>
      </c>
      <c r="S518">
        <v>5.0566379131278261E-4</v>
      </c>
      <c r="T518">
        <v>4.7212133443608195E-4</v>
      </c>
    </row>
    <row r="519" spans="1:20">
      <c r="A519" s="788">
        <v>44582</v>
      </c>
      <c r="B519">
        <v>3.7003362154885977E-4</v>
      </c>
      <c r="C519">
        <v>-3.8901008778714496E-3</v>
      </c>
      <c r="D519">
        <v>3.8508313915763814E-4</v>
      </c>
      <c r="E519">
        <v>-1.618241350055416E-2</v>
      </c>
      <c r="F519">
        <v>-3.3484956512147557E-3</v>
      </c>
      <c r="G519">
        <v>1.0384646385031004E-3</v>
      </c>
      <c r="H519">
        <v>1.7749694627666734E-4</v>
      </c>
      <c r="I519">
        <v>-9.3820863922788877E-4</v>
      </c>
      <c r="J519">
        <v>-3.2853414272564496E-3</v>
      </c>
      <c r="K519">
        <v>-5.5339077434006789E-3</v>
      </c>
      <c r="L519">
        <v>4.803734048446362E-4</v>
      </c>
      <c r="M519">
        <v>3.4733604295067444E-4</v>
      </c>
      <c r="N519">
        <v>5.4223931485153365E-4</v>
      </c>
      <c r="O519">
        <v>4.9177200828309786E-4</v>
      </c>
      <c r="P519">
        <v>-9.7775645025834912E-3</v>
      </c>
      <c r="Q519">
        <v>3.8440196991196274E-4</v>
      </c>
      <c r="R519">
        <v>3.8391645977831068E-4</v>
      </c>
      <c r="S519">
        <v>1.1399890771635057E-4</v>
      </c>
      <c r="T519">
        <v>4.7043652642608791E-4</v>
      </c>
    </row>
    <row r="520" spans="1:20">
      <c r="A520" s="788">
        <v>44585</v>
      </c>
      <c r="B520">
        <v>3.1257872284395916E-4</v>
      </c>
      <c r="C520">
        <v>-2.6105923342303328E-3</v>
      </c>
      <c r="D520">
        <v>3.8910538291636598E-4</v>
      </c>
      <c r="E520">
        <v>-1.2567190557510877E-4</v>
      </c>
      <c r="F520">
        <v>-6.9514451155481272E-3</v>
      </c>
      <c r="G520">
        <v>9.6178139538394269E-4</v>
      </c>
      <c r="H520">
        <v>5.9945911816572384E-4</v>
      </c>
      <c r="I520">
        <v>-1.3037334232435249E-3</v>
      </c>
      <c r="J520">
        <v>-1.1237404873246648E-3</v>
      </c>
      <c r="K520">
        <v>7.4148270006380024E-4</v>
      </c>
      <c r="L520">
        <v>2.1236260203862933E-3</v>
      </c>
      <c r="M520">
        <v>2.8354512909367635E-4</v>
      </c>
      <c r="N520">
        <v>3.2911777665933784E-4</v>
      </c>
      <c r="O520">
        <v>2.0771036486588734E-4</v>
      </c>
      <c r="P520">
        <v>-9.4537278779688316E-3</v>
      </c>
      <c r="Q520">
        <v>4.0390668669720853E-4</v>
      </c>
      <c r="R520">
        <v>4.1223650556054814E-4</v>
      </c>
      <c r="S520">
        <v>4.2643563464528356E-4</v>
      </c>
      <c r="T520">
        <v>4.6996075835337159E-4</v>
      </c>
    </row>
    <row r="521" spans="1:20">
      <c r="A521" s="788">
        <v>44586</v>
      </c>
      <c r="B521">
        <v>3.6197679925287218E-4</v>
      </c>
      <c r="C521">
        <v>6.7861893100396031E-4</v>
      </c>
      <c r="D521">
        <v>4.7191422500381108E-4</v>
      </c>
      <c r="E521">
        <v>-1.0653339727163535E-2</v>
      </c>
      <c r="F521">
        <v>2.1290112987744969E-2</v>
      </c>
      <c r="G521">
        <v>3.5478730087974419E-3</v>
      </c>
      <c r="H521">
        <v>5.1201619484864125E-4</v>
      </c>
      <c r="I521">
        <v>1.689075670272544E-3</v>
      </c>
      <c r="J521">
        <v>1.5244759454435819E-3</v>
      </c>
      <c r="K521">
        <v>1.1517675084105061E-3</v>
      </c>
      <c r="L521">
        <v>2.7856291879735373E-4</v>
      </c>
      <c r="M521">
        <v>2.6988560414920038E-4</v>
      </c>
      <c r="N521">
        <v>1.6560105262388713E-3</v>
      </c>
      <c r="O521">
        <v>2.9953962007422952E-4</v>
      </c>
      <c r="P521">
        <v>1.3307176177391522E-2</v>
      </c>
      <c r="Q521">
        <v>4.8662721502834572E-4</v>
      </c>
      <c r="R521">
        <v>4.0459252588909145E-4</v>
      </c>
      <c r="S521">
        <v>5.9336959444200588E-4</v>
      </c>
      <c r="T521">
        <v>4.6155545452686297E-4</v>
      </c>
    </row>
    <row r="522" spans="1:20">
      <c r="A522" s="788">
        <v>44587</v>
      </c>
      <c r="B522">
        <v>3.825690547549776E-4</v>
      </c>
      <c r="C522">
        <v>4.6179521702749415E-3</v>
      </c>
      <c r="D522">
        <v>3.9835441292090934E-4</v>
      </c>
      <c r="E522">
        <v>-2.9752140885846989E-3</v>
      </c>
      <c r="F522">
        <v>1.463780576617224E-2</v>
      </c>
      <c r="G522">
        <v>4.8045403333543124E-3</v>
      </c>
      <c r="H522">
        <v>3.0805504706710174E-4</v>
      </c>
      <c r="I522">
        <v>1.3301757068078235E-3</v>
      </c>
      <c r="J522">
        <v>4.1387489291138113E-3</v>
      </c>
      <c r="K522">
        <v>4.5603232150099871E-3</v>
      </c>
      <c r="L522">
        <v>4.546924890764803E-4</v>
      </c>
      <c r="M522">
        <v>3.3684174801340561E-4</v>
      </c>
      <c r="N522">
        <v>2.5816939864202748E-3</v>
      </c>
      <c r="O522">
        <v>3.5991658822820405E-4</v>
      </c>
      <c r="P522">
        <v>8.3405834372394239E-3</v>
      </c>
      <c r="Q522">
        <v>3.8974002000613517E-4</v>
      </c>
      <c r="R522">
        <v>3.605925130878429E-4</v>
      </c>
      <c r="S522">
        <v>5.1553796467396218E-4</v>
      </c>
      <c r="T522">
        <v>4.6657564289920295E-4</v>
      </c>
    </row>
    <row r="523" spans="1:20">
      <c r="A523" s="788">
        <v>44588</v>
      </c>
      <c r="B523">
        <v>3.1150823298298214E-4</v>
      </c>
      <c r="C523">
        <v>7.3478353500027183E-3</v>
      </c>
      <c r="D523">
        <v>4.4109763752442355E-4</v>
      </c>
      <c r="E523">
        <v>-4.2192840425578915E-3</v>
      </c>
      <c r="F523">
        <v>7.9709191678460911E-3</v>
      </c>
      <c r="G523">
        <v>1.2071039858538857E-3</v>
      </c>
      <c r="H523">
        <v>1.4532440370298438E-3</v>
      </c>
      <c r="I523">
        <v>2.7976772367832581E-3</v>
      </c>
      <c r="J523">
        <v>2.939063798687247E-3</v>
      </c>
      <c r="K523">
        <v>2.7696578945564099E-3</v>
      </c>
      <c r="L523">
        <v>6.6454293592110858E-4</v>
      </c>
      <c r="M523">
        <v>4.25787452332127E-4</v>
      </c>
      <c r="N523">
        <v>-2.7677131038590375E-3</v>
      </c>
      <c r="O523">
        <v>3.5868501377378514E-4</v>
      </c>
      <c r="P523">
        <v>3.7236930529505052E-3</v>
      </c>
      <c r="Q523">
        <v>3.666448705210712E-4</v>
      </c>
      <c r="R523">
        <v>2.0623567789046504E-4</v>
      </c>
      <c r="S523">
        <v>4.2397878144595502E-4</v>
      </c>
      <c r="T523">
        <v>4.56522610302601E-4</v>
      </c>
    </row>
    <row r="524" spans="1:20">
      <c r="A524" s="788">
        <v>44589</v>
      </c>
      <c r="B524">
        <v>3.5404110804271305E-4</v>
      </c>
      <c r="C524">
        <v>7.2747871839684564E-4</v>
      </c>
      <c r="D524">
        <v>2.627100014653827E-4</v>
      </c>
      <c r="E524">
        <v>2.3265746546141441E-2</v>
      </c>
      <c r="F524">
        <v>-1.072881392664371E-3</v>
      </c>
      <c r="G524">
        <v>8.8531056700369426E-4</v>
      </c>
      <c r="H524">
        <v>1.4693312359370658E-4</v>
      </c>
      <c r="I524">
        <v>3.6826521829791403E-6</v>
      </c>
      <c r="J524">
        <v>-6.7862214476743787E-4</v>
      </c>
      <c r="K524">
        <v>3.255019584736063E-3</v>
      </c>
      <c r="L524">
        <v>3.1921597027251281E-5</v>
      </c>
      <c r="M524">
        <v>4.0780198966672287E-4</v>
      </c>
      <c r="N524">
        <v>5.5036806161306018E-3</v>
      </c>
      <c r="O524">
        <v>1.9601535445135099E-4</v>
      </c>
      <c r="P524">
        <v>5.2670223652802051E-3</v>
      </c>
      <c r="Q524">
        <v>3.9867310838781478E-4</v>
      </c>
      <c r="R524">
        <v>3.8791661340153993E-4</v>
      </c>
      <c r="S524">
        <v>4.0354431483824449E-4</v>
      </c>
      <c r="T524">
        <v>4.5104817254415508E-4</v>
      </c>
    </row>
    <row r="525" spans="1:20">
      <c r="A525" s="788">
        <v>44592</v>
      </c>
      <c r="B525">
        <v>3.8376274531204402E-4</v>
      </c>
      <c r="C525">
        <v>-4.0348600281668867E-3</v>
      </c>
      <c r="D525">
        <v>5.0488674595294825E-4</v>
      </c>
      <c r="E525">
        <v>2.0131708991791619E-2</v>
      </c>
      <c r="F525">
        <v>1.2376301356930242E-2</v>
      </c>
      <c r="G525">
        <v>4.4715494455624949E-3</v>
      </c>
      <c r="H525">
        <v>2.2150439233636909E-4</v>
      </c>
      <c r="I525">
        <v>1.9133938092739111E-3</v>
      </c>
      <c r="J525">
        <v>2.8422590534407099E-3</v>
      </c>
      <c r="K525">
        <v>-4.4018089672559491E-4</v>
      </c>
      <c r="L525">
        <v>4.5269852080465078E-4</v>
      </c>
      <c r="M525">
        <v>5.5594398186409322E-4</v>
      </c>
      <c r="N525">
        <v>5.6719803470099972E-3</v>
      </c>
      <c r="O525">
        <v>4.669385716085106E-4</v>
      </c>
      <c r="P525">
        <v>1.6989829903356624E-2</v>
      </c>
      <c r="Q525">
        <v>3.3152801908786778E-4</v>
      </c>
      <c r="R525">
        <v>3.9900709552798119E-4</v>
      </c>
      <c r="S525">
        <v>5.0005987677148589E-4</v>
      </c>
      <c r="T525">
        <v>4.4725836119630102E-4</v>
      </c>
    </row>
    <row r="526" spans="1:20">
      <c r="A526" s="788">
        <v>44593</v>
      </c>
      <c r="B526">
        <v>4.3298433589700203E-4</v>
      </c>
      <c r="C526">
        <v>1.1884244886779527E-3</v>
      </c>
      <c r="D526">
        <v>4.0395518302371869E-4</v>
      </c>
      <c r="E526">
        <v>7.8824280962486171E-3</v>
      </c>
      <c r="F526">
        <v>6.0781183031188846E-4</v>
      </c>
      <c r="G526">
        <v>1.4917240896592521E-3</v>
      </c>
      <c r="H526">
        <v>4.9065772235690197E-4</v>
      </c>
      <c r="I526">
        <v>1.4061817387507336E-3</v>
      </c>
      <c r="J526">
        <v>1.6134026704648363E-3</v>
      </c>
      <c r="K526">
        <v>1.8246811723576783E-4</v>
      </c>
      <c r="L526">
        <v>3.6000999823571078E-4</v>
      </c>
      <c r="M526">
        <v>3.4388390614847886E-4</v>
      </c>
      <c r="N526">
        <v>-6.3294072039532523E-4</v>
      </c>
      <c r="O526">
        <v>3.0360978055399279E-4</v>
      </c>
      <c r="P526">
        <v>3.3508698365645184E-3</v>
      </c>
      <c r="Q526">
        <v>3.9354785630552058E-4</v>
      </c>
      <c r="R526">
        <v>3.6468923658872221E-4</v>
      </c>
      <c r="S526">
        <v>4.0054593637828262E-4</v>
      </c>
      <c r="T526">
        <v>4.4791485846817913E-4</v>
      </c>
    </row>
    <row r="527" spans="1:20">
      <c r="A527" s="788">
        <v>44594</v>
      </c>
      <c r="B527">
        <v>3.7138027851946198E-4</v>
      </c>
      <c r="C527">
        <v>1.1310898111764889E-3</v>
      </c>
      <c r="D527">
        <v>3.7385074165086074E-4</v>
      </c>
      <c r="E527">
        <v>8.1609648989668937E-3</v>
      </c>
      <c r="F527">
        <v>-9.3815876398960496E-3</v>
      </c>
      <c r="G527">
        <v>9.1901182410158988E-4</v>
      </c>
      <c r="H527">
        <v>5.049614393082269E-4</v>
      </c>
      <c r="I527">
        <v>7.162610126441038E-4</v>
      </c>
      <c r="J527">
        <v>-2.6252387532688104E-4</v>
      </c>
      <c r="K527">
        <v>1.0202982337625954E-4</v>
      </c>
      <c r="L527">
        <v>3.9001132995020171E-4</v>
      </c>
      <c r="M527">
        <v>3.6324010170729615E-4</v>
      </c>
      <c r="N527">
        <v>-7.7397365941733742E-4</v>
      </c>
      <c r="O527">
        <v>7.2759567895874788E-4</v>
      </c>
      <c r="P527">
        <v>3.9245176660394065E-3</v>
      </c>
      <c r="Q527">
        <v>4.1308058695732619E-4</v>
      </c>
      <c r="R527">
        <v>3.9034570125950907E-4</v>
      </c>
      <c r="S527">
        <v>3.2947622369183804E-4</v>
      </c>
      <c r="T527">
        <v>4.5318279897443858E-4</v>
      </c>
    </row>
    <row r="528" spans="1:20">
      <c r="A528" s="788">
        <v>44595</v>
      </c>
      <c r="B528">
        <v>3.8231343081629454E-4</v>
      </c>
      <c r="C528">
        <v>1.3336501644322318E-2</v>
      </c>
      <c r="D528">
        <v>3.3712974964283937E-4</v>
      </c>
      <c r="E528">
        <v>-1.9176892100951082E-2</v>
      </c>
      <c r="F528">
        <v>-4.3284798005464031E-3</v>
      </c>
      <c r="G528">
        <v>3.7974539208929237E-4</v>
      </c>
      <c r="H528">
        <v>6.2236545208493865E-4</v>
      </c>
      <c r="I528">
        <v>-1.687195964143462E-3</v>
      </c>
      <c r="J528">
        <v>1.3428496592746697E-3</v>
      </c>
      <c r="K528">
        <v>4.6554138662924238E-4</v>
      </c>
      <c r="L528">
        <v>4.4657142748016909E-4</v>
      </c>
      <c r="M528">
        <v>3.2925196323896344E-4</v>
      </c>
      <c r="N528">
        <v>7.7310952425269086E-4</v>
      </c>
      <c r="O528">
        <v>1.866312625637967E-4</v>
      </c>
      <c r="P528">
        <v>-2.1778312059803184E-2</v>
      </c>
      <c r="Q528">
        <v>5.0289864445485222E-4</v>
      </c>
      <c r="R528">
        <v>3.6270739241306416E-4</v>
      </c>
      <c r="S528">
        <v>3.973168643998104E-4</v>
      </c>
      <c r="T528">
        <v>4.5076960012679912E-4</v>
      </c>
    </row>
    <row r="529" spans="1:20">
      <c r="A529" s="788">
        <v>44596</v>
      </c>
      <c r="B529">
        <v>4.0386791689095425E-4</v>
      </c>
      <c r="C529">
        <v>7.4534098279253058E-3</v>
      </c>
      <c r="D529">
        <v>5.0490086281929081E-4</v>
      </c>
      <c r="E529">
        <v>1.5105678351583496E-3</v>
      </c>
      <c r="F529">
        <v>3.9609819417396608E-4</v>
      </c>
      <c r="G529">
        <v>-1.4594481928564829E-3</v>
      </c>
      <c r="H529">
        <v>9.2343355659485482E-4</v>
      </c>
      <c r="I529">
        <v>4.0219979089599622E-3</v>
      </c>
      <c r="J529">
        <v>6.6529589574477743E-3</v>
      </c>
      <c r="K529">
        <v>4.0239294157682348E-3</v>
      </c>
      <c r="L529">
        <v>4.5540380079334142E-4</v>
      </c>
      <c r="M529">
        <v>4.5860109742723587E-4</v>
      </c>
      <c r="N529">
        <v>-2.3582872344034556E-3</v>
      </c>
      <c r="O529">
        <v>6.8658353848949361E-4</v>
      </c>
      <c r="P529">
        <v>1.4482867880323935E-2</v>
      </c>
      <c r="Q529">
        <v>4.3416014197106279E-4</v>
      </c>
      <c r="R529">
        <v>4.3880840576249192E-4</v>
      </c>
      <c r="S529">
        <v>4.3764721388139805E-4</v>
      </c>
      <c r="T529">
        <v>5.0175488002945912E-4</v>
      </c>
    </row>
    <row r="530" spans="1:20">
      <c r="A530" s="788">
        <v>44599</v>
      </c>
      <c r="B530">
        <v>4.1155925199309884E-4</v>
      </c>
      <c r="C530">
        <v>1.7390263977608011E-3</v>
      </c>
      <c r="D530">
        <v>4.2656091389536854E-4</v>
      </c>
      <c r="E530">
        <v>-2.7840313812486084E-3</v>
      </c>
      <c r="F530">
        <v>-2.9483320373807631E-3</v>
      </c>
      <c r="G530">
        <v>-2.3045963256135282E-3</v>
      </c>
      <c r="H530">
        <v>4.6265154673030828E-4</v>
      </c>
      <c r="I530">
        <v>-1.3711913891480965E-3</v>
      </c>
      <c r="J530">
        <v>1.8671054120380504E-3</v>
      </c>
      <c r="K530">
        <v>-6.4512564523222515E-5</v>
      </c>
      <c r="L530">
        <v>5.6543596514746497E-4</v>
      </c>
      <c r="M530">
        <v>4.9137472439464425E-4</v>
      </c>
      <c r="N530">
        <v>-2.4931444261412361E-3</v>
      </c>
      <c r="O530">
        <v>5.7225346652889364E-4</v>
      </c>
      <c r="P530">
        <v>-1.291102893063889E-3</v>
      </c>
      <c r="Q530">
        <v>4.7722591258070324E-4</v>
      </c>
      <c r="R530">
        <v>4.3906469526744374E-4</v>
      </c>
      <c r="S530">
        <v>2.3104939655826939E-4</v>
      </c>
      <c r="T530">
        <v>5.011327382768993E-4</v>
      </c>
    </row>
    <row r="531" spans="1:20">
      <c r="A531" s="788">
        <v>44600</v>
      </c>
      <c r="B531">
        <v>4.6999996437091518E-4</v>
      </c>
      <c r="C531">
        <v>-1.4549888351501616E-3</v>
      </c>
      <c r="D531">
        <v>4.3592793488489434E-4</v>
      </c>
      <c r="E531">
        <v>8.0186491841494068E-3</v>
      </c>
      <c r="F531">
        <v>-5.4724929243460396E-3</v>
      </c>
      <c r="G531">
        <v>-1.7351317378269115E-3</v>
      </c>
      <c r="H531">
        <v>4.2571461343610117E-4</v>
      </c>
      <c r="I531">
        <v>1.6761659875454971E-3</v>
      </c>
      <c r="J531">
        <v>2.8514304919851075E-3</v>
      </c>
      <c r="K531">
        <v>2.6042838845568017E-3</v>
      </c>
      <c r="L531">
        <v>4.3535384217929796E-4</v>
      </c>
      <c r="M531">
        <v>4.9536001514827177E-4</v>
      </c>
      <c r="N531">
        <v>2.2125965203803055E-3</v>
      </c>
      <c r="O531">
        <v>6.3765122674364072E-4</v>
      </c>
      <c r="P531">
        <v>2.8516358954318033E-3</v>
      </c>
      <c r="Q531">
        <v>4.7628367248297998E-4</v>
      </c>
      <c r="R531">
        <v>4.5493048292599703E-4</v>
      </c>
      <c r="S531">
        <v>5.5683276708973217E-4</v>
      </c>
      <c r="T531">
        <v>5.0250639164839406E-4</v>
      </c>
    </row>
    <row r="532" spans="1:20">
      <c r="A532" s="788">
        <v>44601</v>
      </c>
      <c r="B532">
        <v>4.3534955456947522E-4</v>
      </c>
      <c r="C532">
        <v>-5.0702288098875004E-3</v>
      </c>
      <c r="D532">
        <v>5.1832070730628566E-4</v>
      </c>
      <c r="E532">
        <v>1.5744654034351546E-2</v>
      </c>
      <c r="F532">
        <v>5.892281606608929E-3</v>
      </c>
      <c r="G532">
        <v>-8.5371503491493694E-4</v>
      </c>
      <c r="H532">
        <v>4.2643981216716753E-4</v>
      </c>
      <c r="I532">
        <v>1.1387426483422391E-3</v>
      </c>
      <c r="J532">
        <v>3.4635951270960419E-3</v>
      </c>
      <c r="K532">
        <v>1.5232333590122771E-3</v>
      </c>
      <c r="L532">
        <v>4.2585253360249986E-4</v>
      </c>
      <c r="M532">
        <v>5.1961702113278996E-4</v>
      </c>
      <c r="N532">
        <v>2.0968998979171705E-3</v>
      </c>
      <c r="O532">
        <v>7.2158612177219972E-4</v>
      </c>
      <c r="P532">
        <v>8.1391126260139668E-3</v>
      </c>
      <c r="Q532">
        <v>4.335582282717354E-4</v>
      </c>
      <c r="R532">
        <v>4.8019028986190371E-4</v>
      </c>
      <c r="S532">
        <v>4.9866324293912356E-4</v>
      </c>
      <c r="T532">
        <v>5.0025762170347043E-4</v>
      </c>
    </row>
    <row r="533" spans="1:20">
      <c r="A533" s="788">
        <v>44602</v>
      </c>
      <c r="B533">
        <v>5.1538039704723815E-4</v>
      </c>
      <c r="C533">
        <v>3.4383583786212757E-3</v>
      </c>
      <c r="D533">
        <v>4.3800089093370964E-4</v>
      </c>
      <c r="E533">
        <v>-1.8016323165044867E-2</v>
      </c>
      <c r="F533">
        <v>7.1691633194226334E-4</v>
      </c>
      <c r="G533">
        <v>8.1475449544532452E-4</v>
      </c>
      <c r="H533">
        <v>2.7722626963511132E-4</v>
      </c>
      <c r="I533">
        <v>4.9950592292189455E-3</v>
      </c>
      <c r="J533">
        <v>6.1109688190710276E-3</v>
      </c>
      <c r="K533">
        <v>1.5480074276810196E-3</v>
      </c>
      <c r="L533">
        <v>4.8591605657222203E-4</v>
      </c>
      <c r="M533">
        <v>5.1850269258268966E-4</v>
      </c>
      <c r="N533">
        <v>-1.5571893343315768E-3</v>
      </c>
      <c r="O533">
        <v>1.2131655970204491E-4</v>
      </c>
      <c r="P533">
        <v>-4.6335351979117645E-3</v>
      </c>
      <c r="Q533">
        <v>4.9539512781437978E-4</v>
      </c>
      <c r="R533">
        <v>4.4446699095401776E-4</v>
      </c>
      <c r="S533">
        <v>7.124155803397425E-4</v>
      </c>
      <c r="T533">
        <v>4.9802151678268736E-4</v>
      </c>
    </row>
    <row r="534" spans="1:20">
      <c r="A534" s="788">
        <v>44603</v>
      </c>
      <c r="B534">
        <v>4.3327137909243696E-4</v>
      </c>
      <c r="C534">
        <v>6.3551711678755396E-4</v>
      </c>
      <c r="D534">
        <v>4.9875415110212096E-4</v>
      </c>
      <c r="E534">
        <v>-1.8409435531207108E-2</v>
      </c>
      <c r="F534">
        <v>-2.4512539078954676E-3</v>
      </c>
      <c r="G534">
        <v>-2.1349781810344748E-3</v>
      </c>
      <c r="H534">
        <v>1.0791619399554975E-3</v>
      </c>
      <c r="I534">
        <v>-2.0672511066033294E-4</v>
      </c>
      <c r="J534">
        <v>-5.3958686842342507E-3</v>
      </c>
      <c r="K534">
        <v>-2.5967600078850017E-3</v>
      </c>
      <c r="L534">
        <v>4.2370640252320513E-4</v>
      </c>
      <c r="M534">
        <v>4.912250494391035E-4</v>
      </c>
      <c r="N534">
        <v>-4.8888192472521519E-3</v>
      </c>
      <c r="O534">
        <v>8.5476466134815077E-4</v>
      </c>
      <c r="P534">
        <v>-4.2230894524115659E-3</v>
      </c>
      <c r="Q534">
        <v>4.7623940882446369E-4</v>
      </c>
      <c r="R534">
        <v>4.5376591215506856E-4</v>
      </c>
      <c r="S534">
        <v>1.5541099409333015E-4</v>
      </c>
      <c r="T534">
        <v>5.0047696721300383E-4</v>
      </c>
    </row>
    <row r="535" spans="1:20">
      <c r="A535" s="788">
        <v>44606</v>
      </c>
      <c r="B535">
        <v>4.2967982870534271E-4</v>
      </c>
      <c r="C535">
        <v>2.7312117831150839E-3</v>
      </c>
      <c r="D535">
        <v>4.0526882624969396E-4</v>
      </c>
      <c r="E535">
        <v>-2.9269763319176301E-3</v>
      </c>
      <c r="F535">
        <v>5.7553660416156394E-3</v>
      </c>
      <c r="G535">
        <v>-2.9948158135295611E-4</v>
      </c>
      <c r="H535">
        <v>3.1756400362259463E-4</v>
      </c>
      <c r="I535">
        <v>2.0458588243117415E-3</v>
      </c>
      <c r="J535">
        <v>8.3224936956551865E-3</v>
      </c>
      <c r="K535">
        <v>3.5683705626889939E-3</v>
      </c>
      <c r="L535">
        <v>5.4859334720003261E-4</v>
      </c>
      <c r="M535">
        <v>3.2816619213327236E-4</v>
      </c>
      <c r="N535">
        <v>2.5834949148884068E-3</v>
      </c>
      <c r="O535">
        <v>3.2111635891474144E-4</v>
      </c>
      <c r="P535">
        <v>8.7205706024893193E-3</v>
      </c>
      <c r="Q535">
        <v>5.5901848835526735E-4</v>
      </c>
      <c r="R535">
        <v>4.6591771192949771E-4</v>
      </c>
      <c r="S535">
        <v>-2.6969172614799142E-5</v>
      </c>
      <c r="T535">
        <v>5.0124549331220791E-4</v>
      </c>
    </row>
    <row r="536" spans="1:20">
      <c r="A536" s="788">
        <v>44607</v>
      </c>
      <c r="B536">
        <v>4.4128958174183275E-4</v>
      </c>
      <c r="C536">
        <v>-1.8704572121097662E-3</v>
      </c>
      <c r="D536">
        <v>4.6516617782099701E-4</v>
      </c>
      <c r="E536">
        <v>1.5174497348679816E-2</v>
      </c>
      <c r="F536">
        <v>1.3652521754456526E-2</v>
      </c>
      <c r="G536">
        <v>2.8210958815895193E-3</v>
      </c>
      <c r="H536">
        <v>8.0405918743897686E-4</v>
      </c>
      <c r="I536">
        <v>4.5261255432138547E-4</v>
      </c>
      <c r="J536">
        <v>3.8820659041416405E-4</v>
      </c>
      <c r="K536">
        <v>1.095820814178694E-4</v>
      </c>
      <c r="L536">
        <v>4.142199513796907E-4</v>
      </c>
      <c r="M536">
        <v>4.6299263597138207E-4</v>
      </c>
      <c r="N536">
        <v>1.4627717138593344E-3</v>
      </c>
      <c r="O536">
        <v>3.0947027922589854E-4</v>
      </c>
      <c r="P536">
        <v>-9.7261794726970496E-3</v>
      </c>
      <c r="Q536">
        <v>4.9499405517039463E-4</v>
      </c>
      <c r="R536">
        <v>4.6140443633890804E-4</v>
      </c>
      <c r="S536">
        <v>5.1677219058099411E-4</v>
      </c>
      <c r="T536">
        <v>4.9922148319225812E-4</v>
      </c>
    </row>
    <row r="537" spans="1:20">
      <c r="A537" s="788">
        <v>44608</v>
      </c>
      <c r="B537">
        <v>5.0945646036182346E-4</v>
      </c>
      <c r="C537">
        <v>-9.7919821271286178E-4</v>
      </c>
      <c r="D537">
        <v>4.8689321554062914E-4</v>
      </c>
      <c r="E537">
        <v>2.168612715553575E-3</v>
      </c>
      <c r="F537">
        <v>2.3120920062225103E-4</v>
      </c>
      <c r="G537">
        <v>-2.5509076516483375E-4</v>
      </c>
      <c r="H537">
        <v>3.7097988394330095E-4</v>
      </c>
      <c r="I537">
        <v>4.5603534273741531E-5</v>
      </c>
      <c r="J537">
        <v>-1.9567619796548863E-3</v>
      </c>
      <c r="K537">
        <v>-2.9650660018754049E-4</v>
      </c>
      <c r="L537">
        <v>4.1156122745023005E-4</v>
      </c>
      <c r="M537">
        <v>5.0998345293362668E-4</v>
      </c>
      <c r="N537">
        <v>3.0724820154630628E-3</v>
      </c>
      <c r="O537">
        <v>1.2844981457327265E-4</v>
      </c>
      <c r="P537">
        <v>3.4711535075881983E-3</v>
      </c>
      <c r="Q537">
        <v>4.7390823868243004E-4</v>
      </c>
      <c r="R537">
        <v>4.5841822808290189E-4</v>
      </c>
      <c r="S537">
        <v>4.088924760989876E-4</v>
      </c>
      <c r="T537">
        <v>5.0164846955236264E-4</v>
      </c>
    </row>
    <row r="538" spans="1:20">
      <c r="A538" s="788">
        <v>44609</v>
      </c>
      <c r="B538">
        <v>4.595913661358253E-4</v>
      </c>
      <c r="C538">
        <v>-4.5897364687014219E-3</v>
      </c>
      <c r="D538">
        <v>5.5452329618566054E-4</v>
      </c>
      <c r="E538">
        <v>-2.2297873455300321E-2</v>
      </c>
      <c r="F538">
        <v>-1.1605475384496078E-2</v>
      </c>
      <c r="G538">
        <v>-1.5015307481989204E-3</v>
      </c>
      <c r="H538">
        <v>1.6893425521447014E-4</v>
      </c>
      <c r="I538">
        <v>-7.6952454783307811E-4</v>
      </c>
      <c r="J538">
        <v>-1.7538765241664755E-3</v>
      </c>
      <c r="K538">
        <v>-4.881041347586601E-3</v>
      </c>
      <c r="L538">
        <v>5.468163413702154E-4</v>
      </c>
      <c r="M538">
        <v>4.2968427473510928E-4</v>
      </c>
      <c r="N538">
        <v>-7.4197793057917405E-4</v>
      </c>
      <c r="O538">
        <v>9.65565890671094E-4</v>
      </c>
      <c r="P538">
        <v>-5.4400962590150925E-3</v>
      </c>
      <c r="Q538">
        <v>5.303904939921722E-4</v>
      </c>
      <c r="R538">
        <v>4.8387284275963616E-4</v>
      </c>
      <c r="S538">
        <v>6.3444296562864544E-4</v>
      </c>
      <c r="T538">
        <v>5.2768346806186806E-4</v>
      </c>
    </row>
    <row r="539" spans="1:20">
      <c r="A539" s="788">
        <v>44610</v>
      </c>
      <c r="B539">
        <v>4.3825901697425174E-4</v>
      </c>
      <c r="C539">
        <v>-1.9841406817716623E-3</v>
      </c>
      <c r="D539">
        <v>4.9259046334926282E-4</v>
      </c>
      <c r="E539">
        <v>-4.2117471695585218E-3</v>
      </c>
      <c r="F539">
        <v>-7.2713582780330466E-3</v>
      </c>
      <c r="G539">
        <v>-5.5294748564915785E-4</v>
      </c>
      <c r="H539">
        <v>4.1955458567755066E-4</v>
      </c>
      <c r="I539">
        <v>-7.4678028790464701E-5</v>
      </c>
      <c r="J539">
        <v>-1.5645299680194791E-3</v>
      </c>
      <c r="K539">
        <v>-5.3630642754198821E-4</v>
      </c>
      <c r="L539">
        <v>4.1803691909136909E-4</v>
      </c>
      <c r="M539">
        <v>7.1920150105952985E-4</v>
      </c>
      <c r="N539">
        <v>1.5253578481138064E-3</v>
      </c>
      <c r="O539">
        <v>1.7820286199876634E-4</v>
      </c>
      <c r="P539">
        <v>-1.170961275029514E-2</v>
      </c>
      <c r="Q539">
        <v>4.5403623801743009E-4</v>
      </c>
      <c r="R539">
        <v>4.7291314227515535E-4</v>
      </c>
      <c r="S539">
        <v>1.464386329455003E-4</v>
      </c>
      <c r="T539">
        <v>5.119167745422093E-4</v>
      </c>
    </row>
    <row r="540" spans="1:20">
      <c r="A540" s="788">
        <v>44613</v>
      </c>
      <c r="B540">
        <v>4.7842814823151336E-4</v>
      </c>
      <c r="C540">
        <v>2.3386167836667582E-3</v>
      </c>
      <c r="D540">
        <v>4.1339037569354531E-4</v>
      </c>
      <c r="E540">
        <v>-1.375669028756743E-2</v>
      </c>
      <c r="F540">
        <v>-2.1041578233285896E-2</v>
      </c>
      <c r="G540">
        <v>-2.0688410962084181E-3</v>
      </c>
      <c r="H540">
        <v>6.78950984614346E-4</v>
      </c>
      <c r="I540">
        <v>-1.8670901503647919E-5</v>
      </c>
      <c r="J540">
        <v>1.2941660132732569E-3</v>
      </c>
      <c r="K540">
        <v>9.7693511648055953E-4</v>
      </c>
      <c r="L540">
        <v>1.9811929849988807E-4</v>
      </c>
      <c r="M540">
        <v>3.4082818724856523E-4</v>
      </c>
      <c r="N540">
        <v>-3.9610116316980415E-3</v>
      </c>
      <c r="O540">
        <v>4.365108106876292E-4</v>
      </c>
      <c r="P540">
        <v>-5.6942763811982378E-3</v>
      </c>
      <c r="Q540">
        <v>4.5729860852095072E-4</v>
      </c>
      <c r="R540">
        <v>4.552686084791091E-4</v>
      </c>
      <c r="S540">
        <v>5.0841882484697898E-4</v>
      </c>
      <c r="T540">
        <v>5.1243767664055362E-4</v>
      </c>
    </row>
    <row r="541" spans="1:20">
      <c r="A541" s="788">
        <v>44614</v>
      </c>
      <c r="B541">
        <v>4.5281631800553335E-4</v>
      </c>
      <c r="C541">
        <v>3.377832667720071E-3</v>
      </c>
      <c r="D541">
        <v>5.7726771792476761E-4</v>
      </c>
      <c r="E541">
        <v>3.136159458104526E-3</v>
      </c>
      <c r="F541">
        <v>1.386211981702079E-2</v>
      </c>
      <c r="G541">
        <v>-3.8298710690889415E-3</v>
      </c>
      <c r="H541">
        <v>8.5487976195075532E-4</v>
      </c>
      <c r="I541">
        <v>3.6331140844501064E-3</v>
      </c>
      <c r="J541">
        <v>2.6423969015578752E-3</v>
      </c>
      <c r="K541">
        <v>2.1665477424361868E-3</v>
      </c>
      <c r="L541">
        <v>6.2038790093121854E-4</v>
      </c>
      <c r="M541">
        <v>5.2410769193245166E-4</v>
      </c>
      <c r="N541">
        <v>-1.7439009664732552E-3</v>
      </c>
      <c r="O541">
        <v>4.8298787871958737E-4</v>
      </c>
      <c r="P541">
        <v>4.8588199298018608E-3</v>
      </c>
      <c r="Q541">
        <v>4.4402226031614589E-4</v>
      </c>
      <c r="R541">
        <v>4.664022500180387E-4</v>
      </c>
      <c r="S541">
        <v>3.2653810498817215E-4</v>
      </c>
      <c r="T541">
        <v>5.1912941440046545E-4</v>
      </c>
    </row>
    <row r="542" spans="1:20">
      <c r="A542" s="788">
        <v>44615</v>
      </c>
      <c r="B542">
        <v>4.7628642437458346E-4</v>
      </c>
      <c r="C542">
        <v>6.870007627690633E-3</v>
      </c>
      <c r="D542">
        <v>4.5964802442211017E-4</v>
      </c>
      <c r="E542">
        <v>-1.6300947766585971E-2</v>
      </c>
      <c r="F542">
        <v>-1.1941142402416949E-2</v>
      </c>
      <c r="G542">
        <v>-3.1078011125966754E-3</v>
      </c>
      <c r="H542">
        <v>5.0617940025632358E-4</v>
      </c>
      <c r="I542">
        <v>1.315692239637789E-3</v>
      </c>
      <c r="J542">
        <v>-1.2617243363244324E-4</v>
      </c>
      <c r="K542">
        <v>2.1217163580966591E-4</v>
      </c>
      <c r="L542">
        <v>3.5686318935401751E-4</v>
      </c>
      <c r="M542">
        <v>4.3050171948433302E-4</v>
      </c>
      <c r="N542">
        <v>-2.7238042893131809E-3</v>
      </c>
      <c r="O542">
        <v>4.4560680603455971E-4</v>
      </c>
      <c r="P542">
        <v>-5.9405574578454967E-3</v>
      </c>
      <c r="Q542">
        <v>5.3578897058392805E-4</v>
      </c>
      <c r="R542">
        <v>4.8144762034629807E-4</v>
      </c>
      <c r="S542">
        <v>3.7792435100048039E-4</v>
      </c>
      <c r="T542">
        <v>5.2638341959476698E-4</v>
      </c>
    </row>
    <row r="543" spans="1:20">
      <c r="A543" s="788">
        <v>44616</v>
      </c>
      <c r="B543">
        <v>4.8389277622451488E-4</v>
      </c>
      <c r="C543">
        <v>1.524734516728854E-3</v>
      </c>
      <c r="D543">
        <v>4.9080899274334122E-4</v>
      </c>
      <c r="E543">
        <v>1.1615239363408358E-2</v>
      </c>
      <c r="F543">
        <v>1.9806340714467741E-3</v>
      </c>
      <c r="G543">
        <v>3.862602836822937E-3</v>
      </c>
      <c r="H543">
        <v>6.3702187318681602E-4</v>
      </c>
      <c r="I543">
        <v>-3.6616538908749163E-3</v>
      </c>
      <c r="J543">
        <v>-3.4266328378588229E-3</v>
      </c>
      <c r="K543">
        <v>-7.170477584983459E-5</v>
      </c>
      <c r="L543">
        <v>3.084316995987102E-4</v>
      </c>
      <c r="M543">
        <v>5.0847941961063015E-4</v>
      </c>
      <c r="N543">
        <v>3.4713126970009611E-4</v>
      </c>
      <c r="O543">
        <v>9.0030951762476441E-4</v>
      </c>
      <c r="P543">
        <v>-4.133318767838845E-3</v>
      </c>
      <c r="Q543">
        <v>4.4758380673770581E-4</v>
      </c>
      <c r="R543">
        <v>4.8059144775614016E-4</v>
      </c>
      <c r="S543">
        <v>-1.6952996187014069E-4</v>
      </c>
      <c r="T543">
        <v>5.2242545255420936E-4</v>
      </c>
    </row>
    <row r="544" spans="1:20">
      <c r="A544" s="788">
        <v>44617</v>
      </c>
      <c r="B544">
        <v>4.4800315054227546E-4</v>
      </c>
      <c r="C544">
        <v>3.9792276321004572E-4</v>
      </c>
      <c r="D544">
        <v>4.2290363573371792E-4</v>
      </c>
      <c r="E544">
        <v>2.5095993708117215E-2</v>
      </c>
      <c r="F544">
        <v>-8.9735680543889806E-4</v>
      </c>
      <c r="G544">
        <v>-2.6631062325677135E-4</v>
      </c>
      <c r="H544">
        <v>4.1150447657445355E-4</v>
      </c>
      <c r="I544">
        <v>8.1738195357394794E-4</v>
      </c>
      <c r="J544">
        <v>1.1749788636019609E-3</v>
      </c>
      <c r="K544">
        <v>2.2550950416229121E-3</v>
      </c>
      <c r="L544">
        <v>1.0830076845620429E-3</v>
      </c>
      <c r="M544">
        <v>4.2505756337862799E-4</v>
      </c>
      <c r="N544">
        <v>-2.6048767672061102E-3</v>
      </c>
      <c r="O544">
        <v>4.6800506378796847E-4</v>
      </c>
      <c r="P544">
        <v>2.5312531700784069E-2</v>
      </c>
      <c r="Q544">
        <v>4.8644086046412127E-4</v>
      </c>
      <c r="R544">
        <v>4.8125229390683089E-4</v>
      </c>
      <c r="S544">
        <v>4.92285875942855E-4</v>
      </c>
      <c r="T544">
        <v>5.3719982909483655E-4</v>
      </c>
    </row>
    <row r="545" spans="1:20">
      <c r="A545" s="788">
        <v>44622</v>
      </c>
      <c r="B545">
        <v>4.8107797878071956E-4</v>
      </c>
      <c r="C545">
        <v>-5.5748153929500166E-3</v>
      </c>
      <c r="D545">
        <v>3.8313307172499478E-4</v>
      </c>
      <c r="E545">
        <v>2.3835613013971635E-3</v>
      </c>
      <c r="F545">
        <v>1.1716841929935606E-2</v>
      </c>
      <c r="G545">
        <v>1.3305830530050411E-3</v>
      </c>
      <c r="H545">
        <v>1.9171641092485814E-4</v>
      </c>
      <c r="I545">
        <v>7.6599321371384477E-5</v>
      </c>
      <c r="J545">
        <v>-6.1781248058997429E-3</v>
      </c>
      <c r="K545">
        <v>-5.6496149922249383E-3</v>
      </c>
      <c r="L545">
        <v>6.7947202436968723E-4</v>
      </c>
      <c r="M545">
        <v>4.5762440036511975E-4</v>
      </c>
      <c r="N545">
        <v>4.6186666452228131E-3</v>
      </c>
      <c r="O545">
        <v>-4.0545380246959084E-4</v>
      </c>
      <c r="P545">
        <v>1.5192816359766104E-2</v>
      </c>
      <c r="Q545">
        <v>4.0502241996520638E-4</v>
      </c>
      <c r="R545">
        <v>4.5624337281768845E-4</v>
      </c>
      <c r="S545">
        <v>1.3966155530065194E-4</v>
      </c>
      <c r="T545">
        <v>5.367724006288821E-4</v>
      </c>
    </row>
    <row r="546" spans="1:20">
      <c r="A546" s="788">
        <v>44623</v>
      </c>
      <c r="B546">
        <v>4.2240253087166835E-4</v>
      </c>
      <c r="C546">
        <v>3.0316510952035358E-3</v>
      </c>
      <c r="D546">
        <v>4.2215070945239574E-4</v>
      </c>
      <c r="E546">
        <v>-4.5093106104092673E-3</v>
      </c>
      <c r="F546">
        <v>-7.6895097404233725E-3</v>
      </c>
      <c r="G546">
        <v>-1.2905213353047174E-3</v>
      </c>
      <c r="H546">
        <v>3.3341462470826144E-4</v>
      </c>
      <c r="I546">
        <v>5.3004740513797888E-3</v>
      </c>
      <c r="J546">
        <v>2.2228494761828976E-3</v>
      </c>
      <c r="K546">
        <v>4.6412334979089032E-3</v>
      </c>
      <c r="L546">
        <v>4.2437255774618876E-4</v>
      </c>
      <c r="M546">
        <v>4.3055767710353798E-4</v>
      </c>
      <c r="N546">
        <v>1.9783010315068683E-3</v>
      </c>
      <c r="O546">
        <v>-1.0121573016663721E-4</v>
      </c>
      <c r="P546">
        <v>3.6315524239964869E-3</v>
      </c>
      <c r="Q546">
        <v>3.8729831797046366E-4</v>
      </c>
      <c r="R546">
        <v>4.5478809458288083E-4</v>
      </c>
      <c r="S546">
        <v>4.4138146047312254E-4</v>
      </c>
      <c r="T546">
        <v>5.3784598222250679E-4</v>
      </c>
    </row>
    <row r="547" spans="1:20">
      <c r="A547" s="788">
        <v>44624</v>
      </c>
      <c r="B547">
        <v>4.2300731867461749E-4</v>
      </c>
      <c r="C547">
        <v>6.2225659895949192E-3</v>
      </c>
      <c r="D547">
        <v>4.3268672080332138E-4</v>
      </c>
      <c r="E547">
        <v>-7.1467878493333137E-3</v>
      </c>
      <c r="F547">
        <v>-1.5585155042657561E-2</v>
      </c>
      <c r="G547">
        <v>-3.1621045511572854E-3</v>
      </c>
      <c r="H547">
        <v>5.5370661825593359E-4</v>
      </c>
      <c r="I547">
        <v>-6.9445802930423461E-4</v>
      </c>
      <c r="J547">
        <v>-1.9165387723558691E-3</v>
      </c>
      <c r="K547">
        <v>7.6780280721939764E-3</v>
      </c>
      <c r="L547">
        <v>5.0738610342904167E-4</v>
      </c>
      <c r="M547">
        <v>4.6980220488235247E-4</v>
      </c>
      <c r="N547">
        <v>-2.7896078839803051E-3</v>
      </c>
      <c r="O547">
        <v>9.7616757783969277E-5</v>
      </c>
      <c r="P547">
        <v>-5.7726712671646307E-3</v>
      </c>
      <c r="Q547">
        <v>4.5869148104249469E-4</v>
      </c>
      <c r="R547">
        <v>4.5823225465313477E-4</v>
      </c>
      <c r="S547">
        <v>1.4901754151530611E-5</v>
      </c>
      <c r="T547">
        <v>5.3723996238219662E-4</v>
      </c>
    </row>
    <row r="548" spans="1:20">
      <c r="A548" s="788">
        <v>44627</v>
      </c>
      <c r="B548">
        <v>4.0801828915859595E-4</v>
      </c>
      <c r="C548">
        <v>5.9738617715296982E-3</v>
      </c>
      <c r="D548">
        <v>4.4856385423863721E-4</v>
      </c>
      <c r="E548">
        <v>-2.9296934958546128E-2</v>
      </c>
      <c r="F548">
        <v>-3.9688316918267685E-2</v>
      </c>
      <c r="G548">
        <v>2.285127269707754E-4</v>
      </c>
      <c r="H548">
        <v>-1.9330794855165756E-5</v>
      </c>
      <c r="I548">
        <v>3.9537949476939893E-3</v>
      </c>
      <c r="J548">
        <v>2.900984568397158E-3</v>
      </c>
      <c r="K548">
        <v>1.4899117100803938E-3</v>
      </c>
      <c r="L548">
        <v>6.1959775251230198E-4</v>
      </c>
      <c r="M548">
        <v>4.5281082318493482E-4</v>
      </c>
      <c r="N548">
        <v>-1.4886026015788478E-2</v>
      </c>
      <c r="O548">
        <v>3.266443146390241E-4</v>
      </c>
      <c r="P548">
        <v>-1.4502470125993372E-2</v>
      </c>
      <c r="Q548">
        <v>3.397404025329287E-4</v>
      </c>
      <c r="R548">
        <v>4.3594900660504088E-4</v>
      </c>
      <c r="S548">
        <v>1.7125799023309796E-4</v>
      </c>
      <c r="T548">
        <v>5.3461958224376716E-4</v>
      </c>
    </row>
    <row r="549" spans="1:20">
      <c r="A549" s="788">
        <v>44628</v>
      </c>
      <c r="B549">
        <v>4.1496997626588872E-4</v>
      </c>
      <c r="C549">
        <v>3.1340809636288824E-3</v>
      </c>
      <c r="D549">
        <v>4.9776909689680515E-4</v>
      </c>
      <c r="E549">
        <v>-8.6999900575255307E-3</v>
      </c>
      <c r="F549">
        <v>1.162257068692707E-2</v>
      </c>
      <c r="G549">
        <v>3.315404246515774E-3</v>
      </c>
      <c r="H549">
        <v>5.1519811975153651E-4</v>
      </c>
      <c r="I549">
        <v>4.7833386698192815E-3</v>
      </c>
      <c r="J549">
        <v>3.0596205342747762E-3</v>
      </c>
      <c r="K549">
        <v>4.8087486916292832E-3</v>
      </c>
      <c r="L549">
        <v>5.0259798006946355E-4</v>
      </c>
      <c r="M549">
        <v>4.2494663022352164E-4</v>
      </c>
      <c r="N549">
        <v>1.0763675967055075E-2</v>
      </c>
      <c r="O549">
        <v>1.397769090056844E-4</v>
      </c>
      <c r="P549">
        <v>-7.8169089210807785E-3</v>
      </c>
      <c r="Q549">
        <v>5.0004779021817214E-4</v>
      </c>
      <c r="R549">
        <v>4.59157287571621E-4</v>
      </c>
      <c r="S549">
        <v>1.0120514380540513E-5</v>
      </c>
      <c r="T549">
        <v>5.3562118882166665E-4</v>
      </c>
    </row>
    <row r="550" spans="1:20">
      <c r="A550" s="788">
        <v>44629</v>
      </c>
      <c r="B550">
        <v>4.3356972100849767E-4</v>
      </c>
      <c r="C550">
        <v>2.9803181954961566E-3</v>
      </c>
      <c r="D550">
        <v>4.2838695234581614E-4</v>
      </c>
      <c r="E550">
        <v>2.8043483153653792E-2</v>
      </c>
      <c r="F550">
        <v>3.7325151067953088E-2</v>
      </c>
      <c r="G550">
        <v>3.9716271519218971E-4</v>
      </c>
      <c r="H550">
        <v>3.6665374092414993E-4</v>
      </c>
      <c r="I550">
        <v>1.392116108407393E-3</v>
      </c>
      <c r="J550">
        <v>3.1145731345683103E-3</v>
      </c>
      <c r="K550">
        <v>-6.9355830675960073E-3</v>
      </c>
      <c r="L550">
        <v>4.3549205770165855E-4</v>
      </c>
      <c r="M550">
        <v>4.725208989961871E-4</v>
      </c>
      <c r="N550">
        <v>7.0542749467628063E-4</v>
      </c>
      <c r="O550">
        <v>5.315142392714467E-4</v>
      </c>
      <c r="P550">
        <v>2.4530770367208854E-2</v>
      </c>
      <c r="Q550">
        <v>5.4468671040575067E-4</v>
      </c>
      <c r="R550">
        <v>4.2417653284698709E-4</v>
      </c>
      <c r="S550">
        <v>3.4426352320848785E-4</v>
      </c>
      <c r="T550">
        <v>5.7291215304466903E-4</v>
      </c>
    </row>
    <row r="551" spans="1:20">
      <c r="A551" s="788">
        <v>44630</v>
      </c>
      <c r="B551">
        <v>4.7988764354389701E-4</v>
      </c>
      <c r="C551">
        <v>6.0491033423781815E-3</v>
      </c>
      <c r="D551">
        <v>6.0754715894573152E-4</v>
      </c>
      <c r="E551">
        <v>-5.4468576418077452E-3</v>
      </c>
      <c r="F551">
        <v>-8.6412116991574361E-3</v>
      </c>
      <c r="G551">
        <v>-5.3255801880469633E-3</v>
      </c>
      <c r="H551">
        <v>5.1115076746732768E-4</v>
      </c>
      <c r="I551">
        <v>3.9354458370051137E-3</v>
      </c>
      <c r="J551">
        <v>3.3834513590802473E-3</v>
      </c>
      <c r="K551">
        <v>8.8462809857723368E-3</v>
      </c>
      <c r="L551">
        <v>5.8798158379214094E-4</v>
      </c>
      <c r="M551">
        <v>4.6308624792956721E-4</v>
      </c>
      <c r="N551">
        <v>-6.3971943082021809E-3</v>
      </c>
      <c r="O551">
        <v>2.6427444632948216E-4</v>
      </c>
      <c r="P551">
        <v>-7.1430986203441238E-3</v>
      </c>
      <c r="Q551">
        <v>3.7758662768161422E-4</v>
      </c>
      <c r="R551">
        <v>4.6746301006717061E-4</v>
      </c>
      <c r="S551">
        <v>4.3815804948721393E-4</v>
      </c>
      <c r="T551">
        <v>5.3531570022835595E-4</v>
      </c>
    </row>
    <row r="552" spans="1:20">
      <c r="A552" s="788">
        <v>44631</v>
      </c>
      <c r="B552">
        <v>4.6208749912035607E-4</v>
      </c>
      <c r="C552">
        <v>2.018225632094417E-3</v>
      </c>
      <c r="D552">
        <v>6.433540905808055E-4</v>
      </c>
      <c r="E552">
        <v>-1.1345545782793898E-2</v>
      </c>
      <c r="F552">
        <v>-2.9293380374783795E-2</v>
      </c>
      <c r="G552">
        <v>-1.7143708297500115E-3</v>
      </c>
      <c r="H552">
        <v>2.2671288317277494E-4</v>
      </c>
      <c r="I552">
        <v>2.3595292726401595E-3</v>
      </c>
      <c r="J552">
        <v>2.2664345157208388E-4</v>
      </c>
      <c r="K552">
        <v>2.4253295881715431E-3</v>
      </c>
      <c r="L552">
        <v>4.6865700223719386E-4</v>
      </c>
      <c r="M552">
        <v>4.5366468153495987E-4</v>
      </c>
      <c r="N552">
        <v>-3.6939039998145073E-3</v>
      </c>
      <c r="O552">
        <v>9.0526965007109439E-5</v>
      </c>
      <c r="P552">
        <v>-2.5313403875075635E-2</v>
      </c>
      <c r="Q552">
        <v>4.0504255423612356E-4</v>
      </c>
      <c r="R552">
        <v>4.5142988483615198E-4</v>
      </c>
      <c r="S552">
        <v>5.2631283026904896E-4</v>
      </c>
      <c r="T552">
        <v>5.3403818287178773E-4</v>
      </c>
    </row>
    <row r="553" spans="1:20">
      <c r="A553" s="788">
        <v>44634</v>
      </c>
      <c r="B553">
        <v>4.1980878650216269E-4</v>
      </c>
      <c r="C553">
        <v>-1.5700953041475341E-4</v>
      </c>
      <c r="D553">
        <v>5.1846060746996159E-4</v>
      </c>
      <c r="E553">
        <v>-5.9247499685475269E-3</v>
      </c>
      <c r="F553">
        <v>-1.6633715264260052E-2</v>
      </c>
      <c r="G553">
        <v>2.8334681533448425E-4</v>
      </c>
      <c r="H553">
        <v>7.4686085048769613E-4</v>
      </c>
      <c r="I553">
        <v>6.5222084491738386E-3</v>
      </c>
      <c r="J553">
        <v>4.0579732706371718E-3</v>
      </c>
      <c r="K553">
        <v>-2.0588261900427174E-3</v>
      </c>
      <c r="L553">
        <v>5.889570801429489E-4</v>
      </c>
      <c r="M553">
        <v>3.9071095170317705E-4</v>
      </c>
      <c r="N553">
        <v>-1.5877066084371005E-3</v>
      </c>
      <c r="O553">
        <v>6.4687395521012547E-4</v>
      </c>
      <c r="P553">
        <v>-1.3733929668154121E-2</v>
      </c>
      <c r="Q553">
        <v>4.0859223220279794E-4</v>
      </c>
      <c r="R553">
        <v>4.6285984866645258E-4</v>
      </c>
      <c r="S553">
        <v>2.9291140882503619E-4</v>
      </c>
      <c r="T553">
        <v>5.5406393248191854E-4</v>
      </c>
    </row>
    <row r="554" spans="1:20">
      <c r="A554" s="788">
        <v>44635</v>
      </c>
      <c r="B554">
        <v>4.458761880141715E-4</v>
      </c>
      <c r="C554">
        <v>-5.2019009326298438E-4</v>
      </c>
      <c r="D554">
        <v>4.2375125801141778E-4</v>
      </c>
      <c r="E554">
        <v>2.081955199505936E-2</v>
      </c>
      <c r="F554">
        <v>7.685283488142014E-3</v>
      </c>
      <c r="G554">
        <v>4.7231880930369563E-3</v>
      </c>
      <c r="H554">
        <v>3.709092344290621E-4</v>
      </c>
      <c r="I554">
        <v>-2.5381042913648066E-3</v>
      </c>
      <c r="J554">
        <v>6.1644660594728506E-4</v>
      </c>
      <c r="K554">
        <v>-1.2940970991591749E-3</v>
      </c>
      <c r="L554">
        <v>8.3349613121175281E-4</v>
      </c>
      <c r="M554">
        <v>3.2950747831450578E-4</v>
      </c>
      <c r="N554">
        <v>2.1909042283492219E-3</v>
      </c>
      <c r="O554">
        <v>4.8547003106214071E-4</v>
      </c>
      <c r="P554">
        <v>9.5151137898896732E-3</v>
      </c>
      <c r="Q554">
        <v>4.7559766788318747E-4</v>
      </c>
      <c r="R554">
        <v>4.8323930109628321E-4</v>
      </c>
      <c r="S554">
        <v>2.0665932399577258E-4</v>
      </c>
      <c r="T554">
        <v>5.478011445987363E-4</v>
      </c>
    </row>
    <row r="555" spans="1:20">
      <c r="A555" s="788">
        <v>44636</v>
      </c>
      <c r="B555">
        <v>4.7402400321905347E-4</v>
      </c>
      <c r="C555">
        <v>3.0527201372687607E-4</v>
      </c>
      <c r="D555">
        <v>5.1263676299240224E-4</v>
      </c>
      <c r="E555">
        <v>2.3252628531611697E-2</v>
      </c>
      <c r="F555">
        <v>2.2983750860218422E-2</v>
      </c>
      <c r="G555">
        <v>-4.3073956630449439E-3</v>
      </c>
      <c r="H555">
        <v>9.3432678034299776E-4</v>
      </c>
      <c r="I555">
        <v>4.8332052050212848E-3</v>
      </c>
      <c r="J555">
        <v>5.2959653074315938E-3</v>
      </c>
      <c r="K555">
        <v>5.0053999104104907E-3</v>
      </c>
      <c r="L555">
        <v>3.7039183862752623E-4</v>
      </c>
      <c r="M555">
        <v>4.8991821877097941E-4</v>
      </c>
      <c r="N555">
        <v>-1.10577213661045E-3</v>
      </c>
      <c r="O555">
        <v>5.1227565336064984E-4</v>
      </c>
      <c r="P555">
        <v>1.5057639942630319E-2</v>
      </c>
      <c r="Q555">
        <v>6.4587281879879832E-4</v>
      </c>
      <c r="R555">
        <v>4.5825228522833328E-4</v>
      </c>
      <c r="S555">
        <v>8.5652749343467782E-4</v>
      </c>
      <c r="T555">
        <v>5.3775936372879585E-4</v>
      </c>
    </row>
    <row r="556" spans="1:20">
      <c r="A556" s="788">
        <v>44637</v>
      </c>
      <c r="B556">
        <v>6.518248939337834E-4</v>
      </c>
      <c r="C556">
        <v>6.4804891088867667E-3</v>
      </c>
      <c r="D556">
        <v>3.9751041157298772E-4</v>
      </c>
      <c r="E556">
        <v>7.5607259446068831E-3</v>
      </c>
      <c r="F556">
        <v>1.1817161566889611E-2</v>
      </c>
      <c r="G556">
        <v>3.8612740119794431E-3</v>
      </c>
      <c r="H556">
        <v>2.3918655072829864E-4</v>
      </c>
      <c r="I556">
        <v>-7.8968704883097818E-4</v>
      </c>
      <c r="J556">
        <v>-5.2883314475837828E-4</v>
      </c>
      <c r="K556">
        <v>7.7738921779109127E-3</v>
      </c>
      <c r="L556">
        <v>3.9256268979892539E-4</v>
      </c>
      <c r="M556">
        <v>3.9023852180664065E-4</v>
      </c>
      <c r="N556">
        <v>3.4210695876701891E-4</v>
      </c>
      <c r="O556">
        <v>3.4399198049350765E-4</v>
      </c>
      <c r="P556">
        <v>1.0003315762848075E-2</v>
      </c>
      <c r="Q556">
        <v>5.4816521800327145E-4</v>
      </c>
      <c r="R556">
        <v>4.8987921426690839E-4</v>
      </c>
      <c r="S556">
        <v>7.2929529986009989E-4</v>
      </c>
      <c r="T556">
        <v>5.1426700607692943E-4</v>
      </c>
    </row>
    <row r="557" spans="1:20">
      <c r="A557" s="788">
        <v>44638</v>
      </c>
      <c r="B557">
        <v>4.6753112335262692E-4</v>
      </c>
      <c r="C557">
        <v>6.7734415271978321E-3</v>
      </c>
      <c r="D557">
        <v>4.1990600502495035E-4</v>
      </c>
      <c r="E557">
        <v>1.9276110189934581E-2</v>
      </c>
      <c r="F557">
        <v>2.3924166665632907E-2</v>
      </c>
      <c r="G557">
        <v>1.9176165759786645E-3</v>
      </c>
      <c r="H557">
        <v>4.6079420500899637E-4</v>
      </c>
      <c r="I557">
        <v>1.3066276538518107E-3</v>
      </c>
      <c r="J557">
        <v>2.3474880628304717E-3</v>
      </c>
      <c r="K557">
        <v>3.0227372370037475E-3</v>
      </c>
      <c r="L557">
        <v>4.6422956282210492E-4</v>
      </c>
      <c r="M557">
        <v>4.594164075140128E-4</v>
      </c>
      <c r="N557">
        <v>1.2630636278563312E-3</v>
      </c>
      <c r="O557">
        <v>4.0543803912185261E-4</v>
      </c>
      <c r="P557">
        <v>1.1463709916794906E-2</v>
      </c>
      <c r="Q557">
        <v>5.6621823923319603E-4</v>
      </c>
      <c r="R557">
        <v>4.9398263907640683E-4</v>
      </c>
      <c r="S557">
        <v>9.7878361947323356E-4</v>
      </c>
      <c r="T557">
        <v>5.7443542249413504E-4</v>
      </c>
    </row>
    <row r="558" spans="1:20">
      <c r="A558" s="788">
        <v>44641</v>
      </c>
      <c r="B558">
        <v>5.1245414891387675E-4</v>
      </c>
      <c r="C558">
        <v>9.4273800084954118E-3</v>
      </c>
      <c r="D558">
        <v>4.2505835842199247E-4</v>
      </c>
      <c r="E558">
        <v>-1.8527835742020438E-3</v>
      </c>
      <c r="F558">
        <v>-1.7313638524371067E-3</v>
      </c>
      <c r="G558">
        <v>8.730405423338361E-4</v>
      </c>
      <c r="H558">
        <v>2.46180839968968E-4</v>
      </c>
      <c r="I558">
        <v>9.633030056399372E-3</v>
      </c>
      <c r="J558">
        <v>7.374847580096322E-3</v>
      </c>
      <c r="K558">
        <v>1.0684360173828455E-2</v>
      </c>
      <c r="L558">
        <v>6.0534597566874737E-4</v>
      </c>
      <c r="M558">
        <v>4.4835149421285081E-4</v>
      </c>
      <c r="N558">
        <v>-9.1249108835245174E-4</v>
      </c>
      <c r="O558">
        <v>-4.6656228380737019E-5</v>
      </c>
      <c r="P558">
        <v>5.2990623909290324E-3</v>
      </c>
      <c r="Q558">
        <v>4.4261199101924831E-4</v>
      </c>
      <c r="R558">
        <v>4.8328455599744302E-4</v>
      </c>
      <c r="S558">
        <v>5.8532043281123158E-4</v>
      </c>
      <c r="T558">
        <v>5.7335622006582376E-4</v>
      </c>
    </row>
    <row r="559" spans="1:20">
      <c r="A559" s="788">
        <v>44642</v>
      </c>
      <c r="B559">
        <v>4.8070175271108795E-4</v>
      </c>
      <c r="C559">
        <v>1.1125285004235819E-2</v>
      </c>
      <c r="D559">
        <v>4.3594015164494238E-4</v>
      </c>
      <c r="E559">
        <v>1.0563004140148546E-2</v>
      </c>
      <c r="F559">
        <v>1.7687821765549172E-2</v>
      </c>
      <c r="G559">
        <v>1.024221509073886E-3</v>
      </c>
      <c r="H559">
        <v>5.2803980883187052E-4</v>
      </c>
      <c r="I559">
        <v>2.0657673898178963E-3</v>
      </c>
      <c r="J559">
        <v>1.5219673448383375E-3</v>
      </c>
      <c r="K559">
        <v>8.4529953878331732E-4</v>
      </c>
      <c r="L559">
        <v>3.9430360032022271E-4</v>
      </c>
      <c r="M559">
        <v>4.8904326113397012E-4</v>
      </c>
      <c r="N559">
        <v>2.7738106483670144E-3</v>
      </c>
      <c r="O559">
        <v>2.0486217374493521E-5</v>
      </c>
      <c r="P559">
        <v>1.5916757471216458E-2</v>
      </c>
      <c r="Q559">
        <v>4.9230809372136086E-4</v>
      </c>
      <c r="R559">
        <v>4.9013526405006225E-4</v>
      </c>
      <c r="S559">
        <v>5.7357766057841708E-4</v>
      </c>
      <c r="T559">
        <v>5.7146208853531277E-4</v>
      </c>
    </row>
    <row r="560" spans="1:20">
      <c r="A560" s="788">
        <v>44643</v>
      </c>
      <c r="B560">
        <v>4.9731928184160168E-4</v>
      </c>
      <c r="C560">
        <v>3.6341585738295379E-3</v>
      </c>
      <c r="D560">
        <v>4.599130301594645E-4</v>
      </c>
      <c r="E560">
        <v>-1.0652754527239794E-2</v>
      </c>
      <c r="F560">
        <v>4.8610650700173785E-3</v>
      </c>
      <c r="G560">
        <v>1.0270963235514685E-3</v>
      </c>
      <c r="H560">
        <v>7.2947322283134497E-4</v>
      </c>
      <c r="I560">
        <v>1.1265346553313016E-4</v>
      </c>
      <c r="J560">
        <v>-8.743749472268636E-4</v>
      </c>
      <c r="K560">
        <v>5.1842055648476659E-3</v>
      </c>
      <c r="L560">
        <v>4.1793299061532174E-4</v>
      </c>
      <c r="M560">
        <v>4.6544838194129134E-4</v>
      </c>
      <c r="N560">
        <v>2.7782524933441799E-3</v>
      </c>
      <c r="O560">
        <v>3.730923646088069E-4</v>
      </c>
      <c r="P560">
        <v>7.6757719991893403E-4</v>
      </c>
      <c r="Q560">
        <v>5.3770418199583503E-4</v>
      </c>
      <c r="R560">
        <v>4.9228488159669404E-4</v>
      </c>
      <c r="S560">
        <v>4.064252141207092E-4</v>
      </c>
      <c r="T560">
        <v>5.6827908618184431E-4</v>
      </c>
    </row>
    <row r="561" spans="1:20">
      <c r="A561" s="788">
        <v>44644</v>
      </c>
      <c r="B561">
        <v>4.8222717604429199E-4</v>
      </c>
      <c r="C561">
        <v>1.2714554152385427E-2</v>
      </c>
      <c r="D561">
        <v>6.1443643161829264E-4</v>
      </c>
      <c r="E561">
        <v>1.2290721355471046E-2</v>
      </c>
      <c r="F561">
        <v>1.921159549894047E-2</v>
      </c>
      <c r="G561">
        <v>-1.9469952413693203E-3</v>
      </c>
      <c r="H561">
        <v>1.391290512453347E-3</v>
      </c>
      <c r="I561">
        <v>2.0741781689272987E-3</v>
      </c>
      <c r="J561">
        <v>1.7244182614508663E-3</v>
      </c>
      <c r="K561">
        <v>-1.6498898165437925E-3</v>
      </c>
      <c r="L561">
        <v>2.6434184589230192E-4</v>
      </c>
      <c r="M561">
        <v>5.4527172707730109E-4</v>
      </c>
      <c r="N561">
        <v>2.5444113858084094E-3</v>
      </c>
      <c r="O561">
        <v>5.0777472054219785E-4</v>
      </c>
      <c r="P561">
        <v>1.4843349055930322E-2</v>
      </c>
      <c r="Q561">
        <v>6.9609491194677631E-4</v>
      </c>
      <c r="R561">
        <v>4.802768036300531E-4</v>
      </c>
      <c r="S561">
        <v>6.3043843750332229E-4</v>
      </c>
      <c r="T561">
        <v>5.8298842822135377E-4</v>
      </c>
    </row>
    <row r="562" spans="1:20">
      <c r="A562" s="788">
        <v>44645</v>
      </c>
      <c r="B562">
        <v>5.0863496050412849E-4</v>
      </c>
      <c r="C562">
        <v>1.0200403795013857E-2</v>
      </c>
      <c r="D562">
        <v>4.3160052201174359E-4</v>
      </c>
      <c r="E562">
        <v>7.0837920982669278E-3</v>
      </c>
      <c r="F562">
        <v>6.1791453843278443E-3</v>
      </c>
      <c r="G562">
        <v>-8.1818541868350358E-4</v>
      </c>
      <c r="H562">
        <v>4.6460686493476899E-4</v>
      </c>
      <c r="I562">
        <v>8.2428955411313343E-3</v>
      </c>
      <c r="J562">
        <v>5.7360731970257373E-3</v>
      </c>
      <c r="K562">
        <v>3.8898036688927995E-3</v>
      </c>
      <c r="L562">
        <v>4.712537386757365E-4</v>
      </c>
      <c r="M562">
        <v>4.7164465658267041E-4</v>
      </c>
      <c r="N562">
        <v>1.7768014952628253E-3</v>
      </c>
      <c r="O562">
        <v>8.2480913600813111E-4</v>
      </c>
      <c r="P562">
        <v>1.5657594382393336E-2</v>
      </c>
      <c r="Q562">
        <v>6.3190138431368226E-4</v>
      </c>
      <c r="R562">
        <v>4.9048011433394656E-4</v>
      </c>
      <c r="S562">
        <v>7.1112267918538308E-4</v>
      </c>
      <c r="T562">
        <v>5.8288769760728165E-4</v>
      </c>
    </row>
    <row r="563" spans="1:20">
      <c r="A563" s="788">
        <v>44648</v>
      </c>
      <c r="B563">
        <v>5.2066175855025598E-4</v>
      </c>
      <c r="C563">
        <v>1.0434994081758298E-3</v>
      </c>
      <c r="D563">
        <v>5.7699109977948915E-4</v>
      </c>
      <c r="E563">
        <v>5.1398832906170977E-3</v>
      </c>
      <c r="F563">
        <v>-4.9454047587804695E-3</v>
      </c>
      <c r="G563">
        <v>6.327184537613384E-5</v>
      </c>
      <c r="H563">
        <v>4.4342436023536713E-4</v>
      </c>
      <c r="I563">
        <v>1.0633167033549107E-3</v>
      </c>
      <c r="J563">
        <v>-4.9867650833812505E-5</v>
      </c>
      <c r="K563">
        <v>-4.4253628682708879E-3</v>
      </c>
      <c r="L563">
        <v>6.0519963319749515E-4</v>
      </c>
      <c r="M563">
        <v>4.6559200147910929E-4</v>
      </c>
      <c r="N563">
        <v>-2.0919882671933676E-3</v>
      </c>
      <c r="O563">
        <v>7.3898687928908302E-4</v>
      </c>
      <c r="P563">
        <v>-1.4151736080243449E-3</v>
      </c>
      <c r="Q563">
        <v>4.7980458867669107E-4</v>
      </c>
      <c r="R563">
        <v>4.9695648400516212E-4</v>
      </c>
      <c r="S563">
        <v>6.2958382511202338E-4</v>
      </c>
      <c r="T563">
        <v>6.0936431253422185E-4</v>
      </c>
    </row>
    <row r="564" spans="1:20">
      <c r="A564" s="788">
        <v>44649</v>
      </c>
      <c r="B564">
        <v>5.0722222832688679E-4</v>
      </c>
      <c r="C564">
        <v>-6.4236160456736524E-3</v>
      </c>
      <c r="D564">
        <v>6.1180551695727559E-4</v>
      </c>
      <c r="E564">
        <v>1.2971725931181233E-2</v>
      </c>
      <c r="F564">
        <v>1.5931670113489282E-2</v>
      </c>
      <c r="G564">
        <v>-9.188290936472665E-4</v>
      </c>
      <c r="H564">
        <v>1.0723972962209949E-3</v>
      </c>
      <c r="I564">
        <v>1.9379398080787702E-4</v>
      </c>
      <c r="J564">
        <v>-1.8197339712221483E-3</v>
      </c>
      <c r="K564">
        <v>-3.4083367531227982E-3</v>
      </c>
      <c r="L564">
        <v>4.6721067289889895E-4</v>
      </c>
      <c r="M564">
        <v>5.261488485082122E-4</v>
      </c>
      <c r="N564">
        <v>2.3742060334217552E-3</v>
      </c>
      <c r="O564">
        <v>1.0157841072575557E-3</v>
      </c>
      <c r="P564">
        <v>4.7889436550478948E-3</v>
      </c>
      <c r="Q564">
        <v>4.3667999443064431E-4</v>
      </c>
      <c r="R564">
        <v>4.4715351278301618E-4</v>
      </c>
      <c r="S564">
        <v>8.0124278082260858E-4</v>
      </c>
      <c r="T564">
        <v>5.9542596095218947E-4</v>
      </c>
    </row>
    <row r="565" spans="1:20">
      <c r="A565" s="788">
        <v>44650</v>
      </c>
      <c r="B565">
        <v>5.7630616613546515E-4</v>
      </c>
      <c r="C565">
        <v>-4.2527062456462206E-3</v>
      </c>
      <c r="D565">
        <v>5.0442072691314621E-4</v>
      </c>
      <c r="E565">
        <v>-5.90936559202071E-3</v>
      </c>
      <c r="F565">
        <v>-9.7199888647543364E-3</v>
      </c>
      <c r="G565">
        <v>-8.0105259813545437E-4</v>
      </c>
      <c r="H565">
        <v>4.5834290998292282E-4</v>
      </c>
      <c r="I565">
        <v>-1.424477666995938E-3</v>
      </c>
      <c r="J565">
        <v>-2.4674857890316648E-3</v>
      </c>
      <c r="K565">
        <v>5.8941474224500912E-3</v>
      </c>
      <c r="L565">
        <v>4.4766070232959976E-4</v>
      </c>
      <c r="M565">
        <v>2.7458514760603236E-4</v>
      </c>
      <c r="N565">
        <v>-1.4414598286379698E-3</v>
      </c>
      <c r="O565">
        <v>6.3070027979472698E-4</v>
      </c>
      <c r="P565">
        <v>-6.0576050102315593E-3</v>
      </c>
      <c r="Q565">
        <v>4.0204819658185009E-4</v>
      </c>
      <c r="R565">
        <v>4.9516319680109611E-4</v>
      </c>
      <c r="S565">
        <v>7.7649404239688025E-4</v>
      </c>
      <c r="T565">
        <v>5.9071823513190402E-4</v>
      </c>
    </row>
    <row r="566" spans="1:20">
      <c r="A566" s="788">
        <v>44651</v>
      </c>
      <c r="B566">
        <v>5.0165416584357914E-4</v>
      </c>
      <c r="C566">
        <v>-2.9462527197325894E-3</v>
      </c>
      <c r="D566">
        <v>3.82105072363359E-4</v>
      </c>
      <c r="E566">
        <v>-1.1743510162846138E-2</v>
      </c>
      <c r="F566">
        <v>-6.2302717693093479E-3</v>
      </c>
      <c r="G566">
        <v>-2.7191766745537915E-4</v>
      </c>
      <c r="H566">
        <v>5.3693713427827028E-4</v>
      </c>
      <c r="I566">
        <v>-4.2146877446902486E-4</v>
      </c>
      <c r="J566">
        <v>-3.8933584672273813E-4</v>
      </c>
      <c r="K566">
        <v>-1.9036076675114089E-3</v>
      </c>
      <c r="L566">
        <v>4.8841390504450466E-4</v>
      </c>
      <c r="M566">
        <v>5.2822334780455726E-4</v>
      </c>
      <c r="N566">
        <v>-5.5277638231732151E-4</v>
      </c>
      <c r="O566">
        <v>5.5135876500966852E-4</v>
      </c>
      <c r="P566">
        <v>8.7798559824605604E-3</v>
      </c>
      <c r="Q566">
        <v>6.6413168953260993E-4</v>
      </c>
      <c r="R566">
        <v>4.9888947890375235E-4</v>
      </c>
      <c r="S566">
        <v>5.913239824699712E-4</v>
      </c>
      <c r="T566">
        <v>5.9061820811123766E-4</v>
      </c>
    </row>
    <row r="567" spans="1:20">
      <c r="A567" s="788">
        <v>44652</v>
      </c>
      <c r="B567">
        <v>5.4007022188873322E-4</v>
      </c>
      <c r="C567">
        <v>1.0369672952649456E-2</v>
      </c>
      <c r="D567">
        <v>5.9293440913044115E-4</v>
      </c>
      <c r="E567">
        <v>1.4475599640810799E-3</v>
      </c>
      <c r="F567">
        <v>2.05901592666069E-2</v>
      </c>
      <c r="G567">
        <v>4.820834453677536E-3</v>
      </c>
      <c r="H567">
        <v>7.6359010162962981E-4</v>
      </c>
      <c r="I567">
        <v>6.2681828903916603E-3</v>
      </c>
      <c r="J567">
        <v>3.9724623114303359E-3</v>
      </c>
      <c r="K567">
        <v>3.3606939694512672E-3</v>
      </c>
      <c r="L567">
        <v>4.6165516420315633E-4</v>
      </c>
      <c r="M567">
        <v>4.614317854167993E-4</v>
      </c>
      <c r="N567">
        <v>1.2985149155511078E-3</v>
      </c>
      <c r="O567">
        <v>2.0590694936806209E-4</v>
      </c>
      <c r="P567">
        <v>1.608743839103699E-2</v>
      </c>
      <c r="Q567">
        <v>5.4046662684403834E-4</v>
      </c>
      <c r="R567">
        <v>4.8355711742797958E-4</v>
      </c>
      <c r="S567">
        <v>5.5982024360923255E-4</v>
      </c>
      <c r="T567">
        <v>5.9291801377558961E-4</v>
      </c>
    </row>
    <row r="568" spans="1:20">
      <c r="A568" s="788">
        <v>44655</v>
      </c>
      <c r="B568">
        <v>5.0523296648541383E-4</v>
      </c>
      <c r="C568">
        <v>2.6546238357585406E-3</v>
      </c>
      <c r="D568">
        <v>5.1468672014465255E-4</v>
      </c>
      <c r="E568">
        <v>7.8596677155107209E-3</v>
      </c>
      <c r="F568">
        <v>-2.9745521931345831E-4</v>
      </c>
      <c r="G568">
        <v>6.784234342669393E-4</v>
      </c>
      <c r="H568">
        <v>4.1085017974684668E-4</v>
      </c>
      <c r="I568">
        <v>2.4042370832690896E-3</v>
      </c>
      <c r="J568">
        <v>9.6660207678689325E-4</v>
      </c>
      <c r="K568">
        <v>2.9555532190468359E-3</v>
      </c>
      <c r="L568">
        <v>6.2906247001648374E-4</v>
      </c>
      <c r="M568">
        <v>5.0193919721319702E-4</v>
      </c>
      <c r="N568">
        <v>2.1506156535444632E-3</v>
      </c>
      <c r="O568">
        <v>2.720174810131315E-4</v>
      </c>
      <c r="P568">
        <v>-6.1499053577218632E-4</v>
      </c>
      <c r="Q568">
        <v>4.774554702380307E-4</v>
      </c>
      <c r="R568">
        <v>4.8870149992485956E-4</v>
      </c>
      <c r="S568">
        <v>8.9861048639372498E-4</v>
      </c>
      <c r="T568">
        <v>5.9271796405413468E-4</v>
      </c>
    </row>
    <row r="569" spans="1:20">
      <c r="A569" s="788">
        <v>44656</v>
      </c>
      <c r="B569">
        <v>5.04740398354242E-4</v>
      </c>
      <c r="C569">
        <v>1.1887550617579734E-3</v>
      </c>
      <c r="D569">
        <v>5.6292925393730542E-4</v>
      </c>
      <c r="E569">
        <v>-1.247021632132761E-2</v>
      </c>
      <c r="F569">
        <v>-2.2926599041019902E-2</v>
      </c>
      <c r="G569">
        <v>-2.9876225531688672E-4</v>
      </c>
      <c r="H569">
        <v>4.1645943698442878E-4</v>
      </c>
      <c r="I569">
        <v>1.6954453905810851E-3</v>
      </c>
      <c r="J569">
        <v>2.0691297026034228E-3</v>
      </c>
      <c r="K569">
        <v>7.6930956222209801E-4</v>
      </c>
      <c r="L569">
        <v>5.1262311935307281E-4</v>
      </c>
      <c r="M569">
        <v>5.2660562803530375E-4</v>
      </c>
      <c r="N569">
        <v>-9.160464702599791E-3</v>
      </c>
      <c r="O569">
        <v>3.7933998004646696E-4</v>
      </c>
      <c r="P569">
        <v>-1.3619173467077528E-2</v>
      </c>
      <c r="Q569">
        <v>4.3452876381389061E-4</v>
      </c>
      <c r="R569">
        <v>4.6925209147619107E-4</v>
      </c>
      <c r="S569">
        <v>6.8497562888514274E-4</v>
      </c>
      <c r="T569">
        <v>5.9271006266348181E-4</v>
      </c>
    </row>
    <row r="570" spans="1:20">
      <c r="A570" s="788">
        <v>44657</v>
      </c>
      <c r="B570">
        <v>4.6015746550742698E-4</v>
      </c>
      <c r="C570">
        <v>1.5803654902020181E-3</v>
      </c>
      <c r="D570">
        <v>6.5427642567894573E-4</v>
      </c>
      <c r="E570">
        <v>-8.1962249641120977E-3</v>
      </c>
      <c r="F570">
        <v>-2.119310507691774E-2</v>
      </c>
      <c r="G570">
        <v>7.4341477631678643E-4</v>
      </c>
      <c r="H570">
        <v>1.0133922383306349E-3</v>
      </c>
      <c r="I570">
        <v>-1.7115442418864646E-3</v>
      </c>
      <c r="J570">
        <v>5.3029749563537898E-4</v>
      </c>
      <c r="K570">
        <v>-1.5755337621454757E-3</v>
      </c>
      <c r="L570">
        <v>5.1444703994363294E-4</v>
      </c>
      <c r="M570">
        <v>5.0972503903867761E-4</v>
      </c>
      <c r="N570">
        <v>-2.1039722853471998E-3</v>
      </c>
      <c r="O570">
        <v>3.9940329829124543E-4</v>
      </c>
      <c r="P570">
        <v>-1.2420210735124226E-2</v>
      </c>
      <c r="Q570">
        <v>4.7202490005848752E-4</v>
      </c>
      <c r="R570">
        <v>4.4921374382655976E-4</v>
      </c>
      <c r="S570">
        <v>2.6804179155925922E-4</v>
      </c>
      <c r="T570">
        <v>5.8979743557419084E-4</v>
      </c>
    </row>
    <row r="571" spans="1:20">
      <c r="A571" s="788">
        <v>44658</v>
      </c>
      <c r="B571">
        <v>4.4231753714951694E-4</v>
      </c>
      <c r="C571">
        <v>-1.0317914172464082E-4</v>
      </c>
      <c r="D571">
        <v>5.0850369632104986E-4</v>
      </c>
      <c r="E571">
        <v>3.8577362775316093E-3</v>
      </c>
      <c r="F571">
        <v>3.9873301838391217E-3</v>
      </c>
      <c r="G571">
        <v>3.4055103563239708E-3</v>
      </c>
      <c r="H571">
        <v>7.7847019511012583E-4</v>
      </c>
      <c r="I571">
        <v>-6.0852055449911457E-4</v>
      </c>
      <c r="J571">
        <v>-8.6916259782188199E-4</v>
      </c>
      <c r="K571">
        <v>1.789088403886252E-3</v>
      </c>
      <c r="L571">
        <v>4.7491767326590661E-4</v>
      </c>
      <c r="M571">
        <v>4.6880769342472206E-4</v>
      </c>
      <c r="N571">
        <v>-1.6829467407364351E-4</v>
      </c>
      <c r="O571">
        <v>5.8851683947835909E-4</v>
      </c>
      <c r="P571">
        <v>7.0044263398001405E-3</v>
      </c>
      <c r="Q571">
        <v>4.9422725571335313E-4</v>
      </c>
      <c r="R571">
        <v>4.6732468941157457E-4</v>
      </c>
      <c r="S571">
        <v>5.4217629330799433E-4</v>
      </c>
      <c r="T571">
        <v>6.0172751572018512E-4</v>
      </c>
    </row>
    <row r="572" spans="1:20">
      <c r="A572" s="788">
        <v>44659</v>
      </c>
      <c r="B572">
        <v>4.3603217880305856E-4</v>
      </c>
      <c r="C572">
        <v>6.857197455421904E-3</v>
      </c>
      <c r="D572">
        <v>4.0000406921736342E-4</v>
      </c>
      <c r="E572">
        <v>-2.5130974126338357E-3</v>
      </c>
      <c r="F572">
        <v>-5.5339718910797364E-3</v>
      </c>
      <c r="G572">
        <v>3.6592849578820363E-4</v>
      </c>
      <c r="H572">
        <v>-3.1930589993178771E-5</v>
      </c>
      <c r="I572">
        <v>3.5880210796237488E-3</v>
      </c>
      <c r="J572">
        <v>1.1117766775123883E-3</v>
      </c>
      <c r="K572">
        <v>4.1958000648687488E-3</v>
      </c>
      <c r="L572">
        <v>4.9596856623090879E-4</v>
      </c>
      <c r="M572">
        <v>2.4051420277837465E-4</v>
      </c>
      <c r="N572">
        <v>1.056834705055687E-3</v>
      </c>
      <c r="O572">
        <v>3.9452296781639085E-4</v>
      </c>
      <c r="P572">
        <v>-1.4047811011259626E-3</v>
      </c>
      <c r="Q572">
        <v>3.6291386298570316E-4</v>
      </c>
      <c r="R572">
        <v>4.7089041849313062E-4</v>
      </c>
      <c r="S572">
        <v>2.0984704420978773E-4</v>
      </c>
      <c r="T572">
        <v>5.9120412974089653E-4</v>
      </c>
    </row>
    <row r="573" spans="1:20">
      <c r="A573" s="788">
        <v>44662</v>
      </c>
      <c r="B573">
        <v>4.7313837959794824E-4</v>
      </c>
      <c r="C573">
        <v>-4.8192930485202456E-3</v>
      </c>
      <c r="D573">
        <v>5.348881290632157E-4</v>
      </c>
      <c r="E573">
        <v>-1.6176263437289951E-2</v>
      </c>
      <c r="F573">
        <v>-1.1753705148764615E-2</v>
      </c>
      <c r="G573">
        <v>-2.0662875354495736E-3</v>
      </c>
      <c r="H573">
        <v>3.3350792236541693E-4</v>
      </c>
      <c r="I573">
        <v>8.7533942476314408E-4</v>
      </c>
      <c r="J573">
        <v>-1.2933947504130128E-3</v>
      </c>
      <c r="K573">
        <v>-3.184729768267669E-3</v>
      </c>
      <c r="L573">
        <v>6.368959080029768E-4</v>
      </c>
      <c r="M573">
        <v>4.6598786109908197E-4</v>
      </c>
      <c r="N573">
        <v>6.8837963086032516E-4</v>
      </c>
      <c r="O573">
        <v>6.8194249975750409E-4</v>
      </c>
      <c r="P573">
        <v>-9.43646125972053E-3</v>
      </c>
      <c r="Q573">
        <v>4.0050455171325439E-4</v>
      </c>
      <c r="R573">
        <v>4.8315896774431266E-4</v>
      </c>
      <c r="S573">
        <v>3.538033756023129E-4</v>
      </c>
      <c r="T573">
        <v>6.8117464603068001E-4</v>
      </c>
    </row>
    <row r="574" spans="1:20">
      <c r="A574" s="788">
        <v>44663</v>
      </c>
      <c r="B574">
        <v>4.7735314829533415E-4</v>
      </c>
      <c r="C574">
        <v>-5.4571357208255122E-4</v>
      </c>
      <c r="D574">
        <v>4.5654619349022596E-4</v>
      </c>
      <c r="E574">
        <v>-2.7993489049076281E-3</v>
      </c>
      <c r="F574">
        <v>-2.2071977600868209E-3</v>
      </c>
      <c r="G574">
        <v>2.2688470713996267E-3</v>
      </c>
      <c r="H574">
        <v>4.8723804304984242E-4</v>
      </c>
      <c r="I574">
        <v>-2.4446329701732772E-3</v>
      </c>
      <c r="J574">
        <v>-4.2265331002108164E-3</v>
      </c>
      <c r="K574">
        <v>1.4236391472179921E-3</v>
      </c>
      <c r="L574">
        <v>3.7514529251536644E-4</v>
      </c>
      <c r="M574">
        <v>3.4476985783205016E-4</v>
      </c>
      <c r="N574">
        <v>2.3337743845499581E-3</v>
      </c>
      <c r="O574">
        <v>6.8853154735060151E-4</v>
      </c>
      <c r="P574">
        <v>3.2152997842083142E-3</v>
      </c>
      <c r="Q574">
        <v>4.1880413964312524E-4</v>
      </c>
      <c r="R574">
        <v>4.9400312385117218E-4</v>
      </c>
      <c r="S574">
        <v>6.0420200999056206E-5</v>
      </c>
      <c r="T574">
        <v>5.982676458002878E-4</v>
      </c>
    </row>
    <row r="575" spans="1:20">
      <c r="A575" s="788">
        <v>44664</v>
      </c>
      <c r="B575">
        <v>5.8604162671360704E-4</v>
      </c>
      <c r="C575">
        <v>-1.2170006983102111E-3</v>
      </c>
      <c r="D575">
        <v>5.6158407344319983E-4</v>
      </c>
      <c r="E575">
        <v>1.0800958626613788E-2</v>
      </c>
      <c r="F575">
        <v>1.0032698105892468E-2</v>
      </c>
      <c r="G575">
        <v>5.2300749765010757E-3</v>
      </c>
      <c r="H575">
        <v>3.3412062906834628E-4</v>
      </c>
      <c r="I575">
        <v>-1.5349847596204391E-3</v>
      </c>
      <c r="J575">
        <v>-7.9853682909236667E-4</v>
      </c>
      <c r="K575">
        <v>3.5015233302297943E-3</v>
      </c>
      <c r="L575">
        <v>4.8998210169370893E-4</v>
      </c>
      <c r="M575">
        <v>4.6892424139488575E-4</v>
      </c>
      <c r="N575">
        <v>9.5886463708572123E-4</v>
      </c>
      <c r="O575">
        <v>4.8861474568306917E-4</v>
      </c>
      <c r="P575">
        <v>4.1623298700186329E-3</v>
      </c>
      <c r="Q575">
        <v>3.3406352156650776E-4</v>
      </c>
      <c r="R575">
        <v>4.6194912654518028E-4</v>
      </c>
      <c r="S575">
        <v>4.6169296833209472E-4</v>
      </c>
      <c r="T575">
        <v>5.9402617572179572E-4</v>
      </c>
    </row>
    <row r="576" spans="1:20">
      <c r="A576" s="788">
        <v>44665</v>
      </c>
      <c r="B576">
        <v>4.6516360621917663E-4</v>
      </c>
      <c r="C576">
        <v>1.2585088754923923E-3</v>
      </c>
      <c r="D576">
        <v>5.4339924249013905E-4</v>
      </c>
      <c r="E576">
        <v>-1.1484657158754685E-2</v>
      </c>
      <c r="F576">
        <v>-1.0333184049591604E-2</v>
      </c>
      <c r="G576">
        <v>-3.7275457959180525E-3</v>
      </c>
      <c r="H576">
        <v>1.1694745869639256E-4</v>
      </c>
      <c r="I576">
        <v>3.0040346158344278E-3</v>
      </c>
      <c r="J576">
        <v>2.6963799983181769E-3</v>
      </c>
      <c r="K576">
        <v>2.3637625089723002E-3</v>
      </c>
      <c r="L576">
        <v>4.9992865848036416E-4</v>
      </c>
      <c r="M576">
        <v>4.1239367199308319E-4</v>
      </c>
      <c r="N576">
        <v>9.5770327426047963E-4</v>
      </c>
      <c r="O576">
        <v>6.1270812348857007E-4</v>
      </c>
      <c r="P576">
        <v>-5.8898546871943847E-4</v>
      </c>
      <c r="Q576">
        <v>4.4847475310061391E-4</v>
      </c>
      <c r="R576">
        <v>4.8483579437275104E-4</v>
      </c>
      <c r="S576">
        <v>8.4541337164001362E-4</v>
      </c>
      <c r="T576">
        <v>5.9329913727834693E-4</v>
      </c>
    </row>
    <row r="577" spans="1:20">
      <c r="A577" s="788">
        <v>44669</v>
      </c>
      <c r="B577">
        <v>4.3859338450746854E-4</v>
      </c>
      <c r="C577">
        <v>3.7653266701678234E-3</v>
      </c>
      <c r="D577">
        <v>6.4255143658753511E-4</v>
      </c>
      <c r="E577">
        <v>-8.3015660892105103E-4</v>
      </c>
      <c r="F577">
        <v>-5.5742251318336988E-3</v>
      </c>
      <c r="G577">
        <v>-2.0691943902925169E-3</v>
      </c>
      <c r="H577">
        <v>7.4368114637635152E-4</v>
      </c>
      <c r="I577">
        <v>8.9049531068963184E-4</v>
      </c>
      <c r="J577">
        <v>1.5394523617182632E-3</v>
      </c>
      <c r="K577">
        <v>1.6039000365426492E-3</v>
      </c>
      <c r="L577">
        <v>6.7312169435074232E-4</v>
      </c>
      <c r="M577">
        <v>6.1999102709897613E-4</v>
      </c>
      <c r="N577">
        <v>3.26116560486156E-3</v>
      </c>
      <c r="O577">
        <v>6.8423567396003193E-5</v>
      </c>
      <c r="P577">
        <v>-6.0039018880231332E-4</v>
      </c>
      <c r="Q577">
        <v>5.5016204701519023E-4</v>
      </c>
      <c r="R577">
        <v>4.8495200256892801E-4</v>
      </c>
      <c r="S577">
        <v>5.6588906061194599E-4</v>
      </c>
      <c r="T577">
        <v>5.9462594538151059E-4</v>
      </c>
    </row>
    <row r="578" spans="1:20">
      <c r="A578" s="788">
        <v>44670</v>
      </c>
      <c r="B578">
        <v>4.7812000585678582E-4</v>
      </c>
      <c r="C578">
        <v>1.7689362899562244E-3</v>
      </c>
      <c r="D578">
        <v>4.1132581994407502E-4</v>
      </c>
      <c r="E578">
        <v>1.6975234451113375E-2</v>
      </c>
      <c r="F578">
        <v>1.547412152934613E-2</v>
      </c>
      <c r="G578">
        <v>4.6359350747935402E-3</v>
      </c>
      <c r="H578">
        <v>7.4932492153778618E-4</v>
      </c>
      <c r="I578">
        <v>1.7852306384018579E-3</v>
      </c>
      <c r="J578">
        <v>2.2062679001755292E-3</v>
      </c>
      <c r="K578">
        <v>-5.1649374047602059E-4</v>
      </c>
      <c r="L578">
        <v>5.1259835489902983E-4</v>
      </c>
      <c r="M578">
        <v>4.9800178850478716E-4</v>
      </c>
      <c r="N578">
        <v>3.9596789885216754E-3</v>
      </c>
      <c r="O578">
        <v>6.888274278558093E-4</v>
      </c>
      <c r="P578">
        <v>-5.7819505533118765E-3</v>
      </c>
      <c r="Q578">
        <v>4.9379063085108754E-4</v>
      </c>
      <c r="R578">
        <v>4.5891918652496422E-4</v>
      </c>
      <c r="S578">
        <v>5.2045386885413158E-4</v>
      </c>
      <c r="T578">
        <v>5.9309264497642289E-4</v>
      </c>
    </row>
    <row r="579" spans="1:20">
      <c r="A579" s="788">
        <v>44671</v>
      </c>
      <c r="B579">
        <v>4.8369974398410065E-4</v>
      </c>
      <c r="C579">
        <v>-1.0703791096714488E-3</v>
      </c>
      <c r="D579">
        <v>5.3239521484949037E-4</v>
      </c>
      <c r="E579">
        <v>-3.212153658118666E-4</v>
      </c>
      <c r="F579">
        <v>-4.6307513749754836E-3</v>
      </c>
      <c r="G579">
        <v>-5.1138232329239752E-4</v>
      </c>
      <c r="H579">
        <v>4.7942115644872274E-4</v>
      </c>
      <c r="I579">
        <v>1.8440672973125682E-3</v>
      </c>
      <c r="J579">
        <v>1.4400133681566896E-3</v>
      </c>
      <c r="K579">
        <v>2.258579906149194E-3</v>
      </c>
      <c r="L579">
        <v>4.6600064453761192E-4</v>
      </c>
      <c r="M579">
        <v>5.035417422876165E-4</v>
      </c>
      <c r="N579">
        <v>-1.9134089878971583E-3</v>
      </c>
      <c r="O579">
        <v>5.3579975045114914E-4</v>
      </c>
      <c r="P579">
        <v>5.7428179087870568E-3</v>
      </c>
      <c r="Q579">
        <v>5.5674606801359161E-4</v>
      </c>
      <c r="R579">
        <v>4.4853464066174631E-4</v>
      </c>
      <c r="S579">
        <v>3.8859209776553882E-4</v>
      </c>
      <c r="T579">
        <v>5.9200140505510923E-4</v>
      </c>
    </row>
    <row r="580" spans="1:20">
      <c r="A580" s="788">
        <v>44673</v>
      </c>
      <c r="B580">
        <v>4.7349598486245981E-4</v>
      </c>
      <c r="C580">
        <v>5.3794937479429983E-3</v>
      </c>
      <c r="D580">
        <v>4.5794856872838352E-4</v>
      </c>
      <c r="E580">
        <v>-4.3369520406761009E-2</v>
      </c>
      <c r="F580">
        <v>-2.9073047755737047E-2</v>
      </c>
      <c r="G580">
        <v>-3.0581497810059366E-3</v>
      </c>
      <c r="H580">
        <v>6.5292041532272194E-4</v>
      </c>
      <c r="I580">
        <v>4.9784255330262983E-3</v>
      </c>
      <c r="J580">
        <v>6.2886605063756651E-3</v>
      </c>
      <c r="K580">
        <v>-2.8583136119993968E-3</v>
      </c>
      <c r="L580">
        <v>6.6120224563959162E-4</v>
      </c>
      <c r="M580">
        <v>4.8428071091755065E-4</v>
      </c>
      <c r="N580">
        <v>-2.1966431759170568E-3</v>
      </c>
      <c r="O580">
        <v>1.0548105192156321E-3</v>
      </c>
      <c r="P580">
        <v>-3.5925486545732355E-2</v>
      </c>
      <c r="Q580">
        <v>4.8053480697340945E-4</v>
      </c>
      <c r="R580">
        <v>4.9146614538186917E-4</v>
      </c>
      <c r="S580">
        <v>4.777495899761508E-4</v>
      </c>
      <c r="T580">
        <v>5.8562954156204938E-4</v>
      </c>
    </row>
    <row r="581" spans="1:20">
      <c r="A581" s="788">
        <v>44676</v>
      </c>
      <c r="B581">
        <v>4.6932060837612255E-4</v>
      </c>
      <c r="C581">
        <v>7.8844159731916719E-4</v>
      </c>
      <c r="D581">
        <v>6.0883330848859885E-4</v>
      </c>
      <c r="E581">
        <v>5.5180330528510346E-3</v>
      </c>
      <c r="F581">
        <v>2.8186620998795764E-3</v>
      </c>
      <c r="G581">
        <v>2.819433951095629E-4</v>
      </c>
      <c r="H581">
        <v>3.7462101650409529E-4</v>
      </c>
      <c r="I581">
        <v>-3.1530074840615541E-3</v>
      </c>
      <c r="J581">
        <v>-4.6971845130701073E-3</v>
      </c>
      <c r="K581">
        <v>-3.964397341518211E-3</v>
      </c>
      <c r="L581">
        <v>5.5153197125679121E-4</v>
      </c>
      <c r="M581">
        <v>4.9395850748523706E-4</v>
      </c>
      <c r="N581">
        <v>1.2626772283610421E-3</v>
      </c>
      <c r="O581">
        <v>5.3618819941347873E-4</v>
      </c>
      <c r="P581">
        <v>-3.1482073233795038E-3</v>
      </c>
      <c r="Q581">
        <v>5.4771050295276957E-4</v>
      </c>
      <c r="R581">
        <v>5.0971356148266089E-4</v>
      </c>
      <c r="S581">
        <v>2.7034373425660618E-5</v>
      </c>
      <c r="T581">
        <v>5.7781634176778951E-4</v>
      </c>
    </row>
    <row r="582" spans="1:20">
      <c r="A582" s="788">
        <v>44677</v>
      </c>
      <c r="B582">
        <v>5.166053933622905E-4</v>
      </c>
      <c r="C582">
        <v>-2.4258563982013648E-3</v>
      </c>
      <c r="D582">
        <v>4.5584110172658399E-4</v>
      </c>
      <c r="E582">
        <v>-2.6761638388251074E-2</v>
      </c>
      <c r="F582">
        <v>-1.7957544094328037E-2</v>
      </c>
      <c r="G582">
        <v>7.4190545916952289E-4</v>
      </c>
      <c r="H582">
        <v>3.6344061234672154E-4</v>
      </c>
      <c r="I582">
        <v>2.6879540267172874E-3</v>
      </c>
      <c r="J582">
        <v>-3.210807373654867E-3</v>
      </c>
      <c r="K582">
        <v>-6.2409762746151731E-4</v>
      </c>
      <c r="L582">
        <v>5.3757236922358231E-4</v>
      </c>
      <c r="M582">
        <v>-5.2839024261230882E-5</v>
      </c>
      <c r="N582">
        <v>1.2134665568666048E-3</v>
      </c>
      <c r="O582">
        <v>6.8177029330085404E-4</v>
      </c>
      <c r="P582">
        <v>-7.2563679522074098E-3</v>
      </c>
      <c r="Q582">
        <v>3.7144790952936546E-4</v>
      </c>
      <c r="R582">
        <v>5.1155581016093521E-4</v>
      </c>
      <c r="S582">
        <v>3.2098829217086511E-4</v>
      </c>
      <c r="T582">
        <v>5.7695226034115699E-4</v>
      </c>
    </row>
    <row r="583" spans="1:20">
      <c r="A583" s="788">
        <v>44678</v>
      </c>
      <c r="B583">
        <v>4.6821274979591543E-4</v>
      </c>
      <c r="C583">
        <v>6.2636241245614954E-3</v>
      </c>
      <c r="D583">
        <v>3.884618730740641E-4</v>
      </c>
      <c r="E583">
        <v>1.2468453797320755E-3</v>
      </c>
      <c r="F583">
        <v>3.9459927064040556E-3</v>
      </c>
      <c r="G583">
        <v>4.1430060927694079E-4</v>
      </c>
      <c r="H583">
        <v>5.7078734220583627E-4</v>
      </c>
      <c r="I583">
        <v>-5.1660253669649769E-4</v>
      </c>
      <c r="J583">
        <v>1.9810410843639215E-3</v>
      </c>
      <c r="K583">
        <v>2.9437492589152736E-3</v>
      </c>
      <c r="L583">
        <v>2.5067038966009036E-4</v>
      </c>
      <c r="M583">
        <v>2.955839103273572E-4</v>
      </c>
      <c r="N583">
        <v>9.0712891186739419E-4</v>
      </c>
      <c r="O583">
        <v>7.0243667937797127E-4</v>
      </c>
      <c r="P583">
        <v>4.9617748811205953E-3</v>
      </c>
      <c r="Q583">
        <v>6.567186024386551E-4</v>
      </c>
      <c r="R583">
        <v>5.277509092738164E-4</v>
      </c>
      <c r="S583">
        <v>2.3468890368705253E-4</v>
      </c>
      <c r="T583">
        <v>5.77010738590511E-4</v>
      </c>
    </row>
    <row r="584" spans="1:20">
      <c r="A584" s="788">
        <v>44679</v>
      </c>
      <c r="B584">
        <v>5.8176922188080127E-4</v>
      </c>
      <c r="C584">
        <v>4.5342638024685744E-3</v>
      </c>
      <c r="D584">
        <v>4.4979360864316753E-4</v>
      </c>
      <c r="E584">
        <v>2.4063082181340567E-2</v>
      </c>
      <c r="F584">
        <v>1.4374696677430077E-2</v>
      </c>
      <c r="G584">
        <v>5.5077619004364475E-3</v>
      </c>
      <c r="H584">
        <v>5.7487365353603437E-4</v>
      </c>
      <c r="I584">
        <v>1.1642811828171951E-3</v>
      </c>
      <c r="J584">
        <v>2.1766653545396419E-3</v>
      </c>
      <c r="K584">
        <v>2.1562258355583008E-3</v>
      </c>
      <c r="L584">
        <v>5.3057651671339912E-4</v>
      </c>
      <c r="M584">
        <v>4.5975303750678265E-4</v>
      </c>
      <c r="N584">
        <v>4.5702664670674853E-3</v>
      </c>
      <c r="O584">
        <v>3.1665822712123592E-4</v>
      </c>
      <c r="P584">
        <v>8.332182596642923E-3</v>
      </c>
      <c r="Q584">
        <v>4.5447350811222975E-4</v>
      </c>
      <c r="R584">
        <v>1.7990409256221085E-3</v>
      </c>
      <c r="S584">
        <v>3.0496686444925203E-4</v>
      </c>
      <c r="T584">
        <v>5.9161767604209992E-4</v>
      </c>
    </row>
    <row r="585" spans="1:20">
      <c r="A585" s="788">
        <v>44680</v>
      </c>
      <c r="B585">
        <v>4.7297918980859777E-4</v>
      </c>
      <c r="C585">
        <v>-1.3233344723594387E-3</v>
      </c>
      <c r="D585">
        <v>5.280272924612639E-4</v>
      </c>
      <c r="E585">
        <v>-3.5861552654615547E-2</v>
      </c>
      <c r="F585">
        <v>-2.0233279087179645E-2</v>
      </c>
      <c r="G585">
        <v>5.6522199868358491E-3</v>
      </c>
      <c r="H585">
        <v>7.0153376180837057E-4</v>
      </c>
      <c r="I585">
        <v>5.4215406644417818E-3</v>
      </c>
      <c r="J585">
        <v>3.725590249004318E-3</v>
      </c>
      <c r="K585">
        <v>5.9040446424774018E-4</v>
      </c>
      <c r="L585">
        <v>4.544673029163171E-4</v>
      </c>
      <c r="M585">
        <v>6.5094874335525077E-4</v>
      </c>
      <c r="N585">
        <v>-6.3389856081037532E-3</v>
      </c>
      <c r="O585">
        <v>3.850809577055081E-4</v>
      </c>
      <c r="P585">
        <v>-8.3422631939874536E-3</v>
      </c>
      <c r="Q585">
        <v>5.0239151589259734E-4</v>
      </c>
      <c r="R585">
        <v>5.1325081380437787E-4</v>
      </c>
      <c r="S585">
        <v>2.358448179808903E-4</v>
      </c>
      <c r="T585">
        <v>5.8147056123503127E-4</v>
      </c>
    </row>
    <row r="586" spans="1:20">
      <c r="A586" s="788">
        <v>44683</v>
      </c>
      <c r="B586">
        <v>5.2041164972993492E-4</v>
      </c>
      <c r="C586">
        <v>1.0526663661802882E-3</v>
      </c>
      <c r="D586">
        <v>5.5765168833099565E-4</v>
      </c>
      <c r="E586">
        <v>6.7434720517780544E-3</v>
      </c>
      <c r="F586">
        <v>-1.2538152289844673E-2</v>
      </c>
      <c r="G586">
        <v>-2.7880599068826895E-3</v>
      </c>
      <c r="H586">
        <v>5.5475287499917592E-4</v>
      </c>
      <c r="I586">
        <v>-1.2825151078355024E-4</v>
      </c>
      <c r="J586">
        <v>2.4950454683181356E-3</v>
      </c>
      <c r="K586">
        <v>-4.0821962029122805E-3</v>
      </c>
      <c r="L586">
        <v>4.7153204665817405E-4</v>
      </c>
      <c r="M586">
        <v>4.5676933808014297E-4</v>
      </c>
      <c r="N586">
        <v>2.1192203236777285E-3</v>
      </c>
      <c r="O586">
        <v>4.0141806908922106E-5</v>
      </c>
      <c r="P586">
        <v>-1.5169283192507654E-2</v>
      </c>
      <c r="Q586">
        <v>4.9561569725731225E-4</v>
      </c>
      <c r="R586">
        <v>5.1482055605678312E-4</v>
      </c>
      <c r="S586">
        <v>1.3185074936239438E-4</v>
      </c>
      <c r="T586">
        <v>5.8149140082486284E-4</v>
      </c>
    </row>
    <row r="587" spans="1:20">
      <c r="A587" s="788">
        <v>44684</v>
      </c>
      <c r="B587">
        <v>4.725964016447648E-4</v>
      </c>
      <c r="C587">
        <v>-2.2050227887970841E-4</v>
      </c>
      <c r="D587">
        <v>4.4264174733643635E-4</v>
      </c>
      <c r="E587">
        <v>5.631371705236532E-3</v>
      </c>
      <c r="F587">
        <v>-2.4889698903461932E-3</v>
      </c>
      <c r="G587">
        <v>2.5110061754014534E-3</v>
      </c>
      <c r="H587">
        <v>1.0349058323777527E-4</v>
      </c>
      <c r="I587">
        <v>1.1941364311640612E-3</v>
      </c>
      <c r="J587">
        <v>1.1359638628807289E-3</v>
      </c>
      <c r="K587">
        <v>3.2008561393874757E-3</v>
      </c>
      <c r="L587">
        <v>6.4265628410709041E-4</v>
      </c>
      <c r="M587">
        <v>4.8952547345515462E-4</v>
      </c>
      <c r="N587">
        <v>2.5265548553923267E-3</v>
      </c>
      <c r="O587">
        <v>2.9046006021693493E-4</v>
      </c>
      <c r="P587">
        <v>3.6590638024245337E-3</v>
      </c>
      <c r="Q587">
        <v>5.3683939738702335E-4</v>
      </c>
      <c r="R587">
        <v>4.8445702557353698E-4</v>
      </c>
      <c r="S587">
        <v>6.3981243768185259E-4</v>
      </c>
      <c r="T587">
        <v>5.8098272210238555E-4</v>
      </c>
    </row>
    <row r="588" spans="1:20">
      <c r="A588" s="788">
        <v>44685</v>
      </c>
      <c r="B588">
        <v>5.0102509928473538E-4</v>
      </c>
      <c r="C588">
        <v>1.5354861976839773E-2</v>
      </c>
      <c r="D588">
        <v>4.1499487917295852E-4</v>
      </c>
      <c r="E588">
        <v>2.9608412588687072E-2</v>
      </c>
      <c r="F588">
        <v>2.5163133088850653E-2</v>
      </c>
      <c r="G588">
        <v>1.8279222536232709E-4</v>
      </c>
      <c r="H588">
        <v>6.8120580913988427E-4</v>
      </c>
      <c r="I588">
        <v>-3.8391468689989994E-3</v>
      </c>
      <c r="J588">
        <v>-3.0335426302611213E-3</v>
      </c>
      <c r="K588">
        <v>1.0405541881234326E-2</v>
      </c>
      <c r="L588">
        <v>4.4348951896910904E-4</v>
      </c>
      <c r="M588">
        <v>4.2997856696880277E-4</v>
      </c>
      <c r="N588">
        <v>2.3296994331396537E-3</v>
      </c>
      <c r="O588">
        <v>9.3028996948740783E-5</v>
      </c>
      <c r="P588">
        <v>2.2445605651745693E-2</v>
      </c>
      <c r="Q588">
        <v>4.887613562072346E-4</v>
      </c>
      <c r="R588">
        <v>5.0384247467061272E-4</v>
      </c>
      <c r="S588">
        <v>1.3852448508577808E-4</v>
      </c>
      <c r="T588">
        <v>5.7937562667209619E-4</v>
      </c>
    </row>
    <row r="589" spans="1:20">
      <c r="A589" s="788">
        <v>44686</v>
      </c>
      <c r="B589">
        <v>5.0383102038997762E-4</v>
      </c>
      <c r="C589">
        <v>-1.4360145908927091E-3</v>
      </c>
      <c r="D589">
        <v>5.5242443305880684E-4</v>
      </c>
      <c r="E589">
        <v>-3.6431996323157412E-2</v>
      </c>
      <c r="F589">
        <v>-3.2686126971396057E-2</v>
      </c>
      <c r="G589">
        <v>-2.4650253104285813E-4</v>
      </c>
      <c r="H589">
        <v>5.7909281326451456E-4</v>
      </c>
      <c r="I589">
        <v>4.4734720515970938E-3</v>
      </c>
      <c r="J589">
        <v>3.167451814901856E-3</v>
      </c>
      <c r="K589">
        <v>-4.8789400108389946E-3</v>
      </c>
      <c r="L589">
        <v>5.9827799119394065E-4</v>
      </c>
      <c r="M589">
        <v>5.4177068444238863E-4</v>
      </c>
      <c r="N589">
        <v>1.7910833712431184E-3</v>
      </c>
      <c r="O589">
        <v>6.155491454733486E-4</v>
      </c>
      <c r="P589">
        <v>-2.2529145436321785E-2</v>
      </c>
      <c r="Q589">
        <v>5.8700873843142709E-4</v>
      </c>
      <c r="R589">
        <v>5.0977683819475317E-4</v>
      </c>
      <c r="S589">
        <v>8.4189411623092347E-4</v>
      </c>
      <c r="T589">
        <v>5.8277910476811634E-4</v>
      </c>
    </row>
    <row r="590" spans="1:20">
      <c r="A590" s="788">
        <v>44687</v>
      </c>
      <c r="B590">
        <v>4.9846867276892581E-4</v>
      </c>
      <c r="C590">
        <v>5.8976462690862874E-4</v>
      </c>
      <c r="D590">
        <v>7.3683140716651607E-4</v>
      </c>
      <c r="E590">
        <v>-4.0723978949277484E-3</v>
      </c>
      <c r="F590">
        <v>-1.0022301379230325E-2</v>
      </c>
      <c r="G590">
        <v>-6.3658618313323645E-3</v>
      </c>
      <c r="H590">
        <v>5.3389954244709159E-4</v>
      </c>
      <c r="I590">
        <v>1.6100043857103508E-4</v>
      </c>
      <c r="J590">
        <v>-1.7693696448695118E-3</v>
      </c>
      <c r="K590">
        <v>-2.2467250019394536E-3</v>
      </c>
      <c r="L590">
        <v>4.7849288769707954E-4</v>
      </c>
      <c r="M590">
        <v>5.4559189726077761E-4</v>
      </c>
      <c r="N590">
        <v>-1.5367212978107947E-3</v>
      </c>
      <c r="O590">
        <v>5.9763182009864302E-4</v>
      </c>
      <c r="P590">
        <v>-1.3403333695115149E-2</v>
      </c>
      <c r="Q590">
        <v>5.4352599949925029E-4</v>
      </c>
      <c r="R590">
        <v>5.4375204767231899E-4</v>
      </c>
      <c r="S590">
        <v>-1.6374450726563961E-4</v>
      </c>
      <c r="T590">
        <v>6.2143480437448773E-4</v>
      </c>
    </row>
    <row r="591" spans="1:20">
      <c r="A591" s="788">
        <v>44690</v>
      </c>
      <c r="B591">
        <v>5.1968318933814928E-4</v>
      </c>
      <c r="C591">
        <v>7.104024844733825E-3</v>
      </c>
      <c r="D591">
        <v>6.2505969501436276E-4</v>
      </c>
      <c r="E591">
        <v>-3.1559381490783078E-2</v>
      </c>
      <c r="F591">
        <v>-2.9466341852096067E-2</v>
      </c>
      <c r="G591">
        <v>-8.3369862966007346E-3</v>
      </c>
      <c r="H591">
        <v>4.9713193116640575E-4</v>
      </c>
      <c r="I591">
        <v>7.9770756995811709E-4</v>
      </c>
      <c r="J591">
        <v>-1.1077382618832621E-3</v>
      </c>
      <c r="K591">
        <v>-1.0732053553338172E-2</v>
      </c>
      <c r="L591">
        <v>7.0938821850385914E-4</v>
      </c>
      <c r="M591">
        <v>5.2226536508803711E-4</v>
      </c>
      <c r="N591">
        <v>1.4521006042245155E-4</v>
      </c>
      <c r="O591">
        <v>8.7575078018908847E-4</v>
      </c>
      <c r="P591">
        <v>-2.1487618019825683E-2</v>
      </c>
      <c r="Q591">
        <v>5.8695291971333496E-4</v>
      </c>
      <c r="R591">
        <v>5.3683964088002689E-4</v>
      </c>
      <c r="S591">
        <v>1.9276721074534819E-4</v>
      </c>
      <c r="T591">
        <v>6.1473291316183065E-4</v>
      </c>
    </row>
    <row r="592" spans="1:20">
      <c r="A592" s="788">
        <v>44691</v>
      </c>
      <c r="B592">
        <v>5.3663888784827307E-4</v>
      </c>
      <c r="C592">
        <v>-1.1210516747350852E-4</v>
      </c>
      <c r="D592">
        <v>5.1713430267819049E-4</v>
      </c>
      <c r="E592">
        <v>2.9061583372798072E-3</v>
      </c>
      <c r="F592">
        <v>1.4519924856656763E-2</v>
      </c>
      <c r="G592">
        <v>2.3936696118118661E-3</v>
      </c>
      <c r="H592">
        <v>6.4142526451105297E-4</v>
      </c>
      <c r="I592">
        <v>9.7844135723779146E-5</v>
      </c>
      <c r="J592">
        <v>1.4315285674870726E-3</v>
      </c>
      <c r="K592">
        <v>2.1631454871116063E-3</v>
      </c>
      <c r="L592">
        <v>4.5025529048170476E-4</v>
      </c>
      <c r="M592">
        <v>4.9157742097771795E-4</v>
      </c>
      <c r="N592">
        <v>-5.9358658698160927E-4</v>
      </c>
      <c r="O592">
        <v>8.6717361832078232E-4</v>
      </c>
      <c r="P592">
        <v>1.1818708470327621E-2</v>
      </c>
      <c r="Q592">
        <v>4.9063229576029599E-4</v>
      </c>
      <c r="R592">
        <v>5.6631167765486268E-4</v>
      </c>
      <c r="S592">
        <v>4.766962880726755E-4</v>
      </c>
      <c r="T592">
        <v>6.1412886320821869E-4</v>
      </c>
    </row>
    <row r="593" spans="1:20">
      <c r="A593" s="788">
        <v>44692</v>
      </c>
      <c r="B593">
        <v>5.5125793516253019E-4</v>
      </c>
      <c r="C593">
        <v>-5.0383094604012912E-3</v>
      </c>
      <c r="D593">
        <v>5.7443086259634235E-4</v>
      </c>
      <c r="E593">
        <v>-1.6776218643059893E-2</v>
      </c>
      <c r="F593">
        <v>1.1427510132064889E-3</v>
      </c>
      <c r="G593">
        <v>-1.9140995952939832E-3</v>
      </c>
      <c r="H593">
        <v>7.2267754224664138E-4</v>
      </c>
      <c r="I593">
        <v>3.16411294594654E-3</v>
      </c>
      <c r="J593">
        <v>1.9692934758153147E-3</v>
      </c>
      <c r="K593">
        <v>8.5751639950293335E-3</v>
      </c>
      <c r="L593">
        <v>5.6210367549391904E-4</v>
      </c>
      <c r="M593">
        <v>4.970873148246735E-4</v>
      </c>
      <c r="N593">
        <v>1.981316330659455E-3</v>
      </c>
      <c r="O593">
        <v>2.5679681867685211E-4</v>
      </c>
      <c r="P593">
        <v>4.5987167971617282E-3</v>
      </c>
      <c r="Q593">
        <v>5.5599100674141866E-4</v>
      </c>
      <c r="R593">
        <v>5.176366512491537E-4</v>
      </c>
      <c r="S593">
        <v>5.1536972780485968E-4</v>
      </c>
      <c r="T593">
        <v>6.1437106865569469E-4</v>
      </c>
    </row>
    <row r="594" spans="1:20">
      <c r="A594" s="788">
        <v>44693</v>
      </c>
      <c r="B594">
        <v>5.2751382165561189E-4</v>
      </c>
      <c r="C594">
        <v>-2.3277396094316671E-3</v>
      </c>
      <c r="D594">
        <v>5.2019109881817904E-4</v>
      </c>
      <c r="E594">
        <v>-1.1865980934424591E-3</v>
      </c>
      <c r="F594">
        <v>1.3162811578885325E-2</v>
      </c>
      <c r="G594">
        <v>-3.9030556594283894E-3</v>
      </c>
      <c r="H594">
        <v>3.7116870319531259E-4</v>
      </c>
      <c r="I594">
        <v>1.272595104481189E-3</v>
      </c>
      <c r="J594">
        <v>1.5848848139721206E-4</v>
      </c>
      <c r="K594">
        <v>-6.5415997105155999E-4</v>
      </c>
      <c r="L594">
        <v>4.4070433961596045E-4</v>
      </c>
      <c r="M594">
        <v>4.4510324835034254E-4</v>
      </c>
      <c r="N594">
        <v>1.3307773066832951E-3</v>
      </c>
      <c r="O594">
        <v>1.0525473765403692E-3</v>
      </c>
      <c r="P594">
        <v>-6.057955132638515E-3</v>
      </c>
      <c r="Q594">
        <v>4.5668819559296914E-4</v>
      </c>
      <c r="R594">
        <v>5.5900521236940115E-4</v>
      </c>
      <c r="S594">
        <v>2.4673826650678521E-4</v>
      </c>
      <c r="T594">
        <v>6.462436239287328E-4</v>
      </c>
    </row>
    <row r="595" spans="1:20">
      <c r="A595" s="788">
        <v>44694</v>
      </c>
      <c r="B595">
        <v>5.0119220826672084E-4</v>
      </c>
      <c r="C595">
        <v>-1.2346507890141911E-3</v>
      </c>
      <c r="D595">
        <v>5.3962374312299666E-4</v>
      </c>
      <c r="E595">
        <v>2.4509669298546477E-2</v>
      </c>
      <c r="F595">
        <v>2.5032507626965517E-2</v>
      </c>
      <c r="G595">
        <v>7.3729231822592389E-3</v>
      </c>
      <c r="H595">
        <v>5.4163507128746069E-4</v>
      </c>
      <c r="I595">
        <v>-1.0880519072031802E-4</v>
      </c>
      <c r="J595">
        <v>2.2208357637043541E-4</v>
      </c>
      <c r="K595">
        <v>7.9211252881770111E-3</v>
      </c>
      <c r="L595">
        <v>4.8326853173952244E-4</v>
      </c>
      <c r="M595">
        <v>5.81988562160074E-4</v>
      </c>
      <c r="N595">
        <v>3.1076001105339035E-3</v>
      </c>
      <c r="O595">
        <v>2.3668901196916003E-4</v>
      </c>
      <c r="P595">
        <v>1.1289955760959591E-2</v>
      </c>
      <c r="Q595">
        <v>5.1785733454612348E-4</v>
      </c>
      <c r="R595">
        <v>5.4783352949683284E-4</v>
      </c>
      <c r="S595">
        <v>7.5798727988152237E-4</v>
      </c>
      <c r="T595">
        <v>6.1667917146057682E-4</v>
      </c>
    </row>
    <row r="596" spans="1:20">
      <c r="A596" s="788">
        <v>44697</v>
      </c>
      <c r="B596">
        <v>5.2058419860623317E-4</v>
      </c>
      <c r="C596">
        <v>1.8223936075241198E-3</v>
      </c>
      <c r="D596">
        <v>4.3966466526823567E-4</v>
      </c>
      <c r="E596">
        <v>-3.3431659553744275E-3</v>
      </c>
      <c r="F596">
        <v>1.0816998826380653E-2</v>
      </c>
      <c r="G596">
        <v>2.3416742910753463E-4</v>
      </c>
      <c r="H596">
        <v>6.8643024711478873E-4</v>
      </c>
      <c r="I596">
        <v>-4.1340967948721996E-5</v>
      </c>
      <c r="J596">
        <v>6.4421015090943001E-4</v>
      </c>
      <c r="K596">
        <v>4.2657475949754442E-3</v>
      </c>
      <c r="L596">
        <v>6.7428973288463645E-4</v>
      </c>
      <c r="M596">
        <v>8.0397326870929042E-4</v>
      </c>
      <c r="N596">
        <v>-1.4825219209750884E-3</v>
      </c>
      <c r="O596">
        <v>8.5958886553383351E-5</v>
      </c>
      <c r="P596">
        <v>8.3677903421477406E-3</v>
      </c>
      <c r="Q596">
        <v>4.694816994716966E-4</v>
      </c>
      <c r="R596">
        <v>5.4284489275158165E-4</v>
      </c>
      <c r="S596">
        <v>4.8724551980794395E-4</v>
      </c>
      <c r="T596">
        <v>6.1527267659089446E-4</v>
      </c>
    </row>
    <row r="597" spans="1:20">
      <c r="A597" s="788">
        <v>44698</v>
      </c>
      <c r="B597">
        <v>5.1232709268722587E-4</v>
      </c>
      <c r="C597">
        <v>-3.4336866346518224E-4</v>
      </c>
      <c r="D597">
        <v>5.3909568506527172E-4</v>
      </c>
      <c r="E597">
        <v>2.0103867892198091E-2</v>
      </c>
      <c r="F597">
        <v>5.4422644586578084E-3</v>
      </c>
      <c r="G597">
        <v>4.5051498903816434E-3</v>
      </c>
      <c r="H597">
        <v>2.8866362321466887E-4</v>
      </c>
      <c r="I597">
        <v>7.836100520679512E-4</v>
      </c>
      <c r="J597">
        <v>2.5633106323197374E-4</v>
      </c>
      <c r="K597">
        <v>1.4077424452167975E-3</v>
      </c>
      <c r="L597">
        <v>4.2609551988870287E-4</v>
      </c>
      <c r="M597">
        <v>1.9263463521546065E-4</v>
      </c>
      <c r="N597">
        <v>3.2151502650197283E-3</v>
      </c>
      <c r="O597">
        <v>4.7666995026540704E-4</v>
      </c>
      <c r="P597">
        <v>1.6463845078644512E-2</v>
      </c>
      <c r="Q597">
        <v>4.9235257875834826E-4</v>
      </c>
      <c r="R597">
        <v>5.4905889379086581E-4</v>
      </c>
      <c r="S597">
        <v>5.0061770039744324E-4</v>
      </c>
      <c r="T597">
        <v>6.1853911342346635E-4</v>
      </c>
    </row>
    <row r="598" spans="1:20">
      <c r="A598" s="788">
        <v>44699</v>
      </c>
      <c r="B598">
        <v>5.4012545278370183E-4</v>
      </c>
      <c r="C598">
        <v>3.7937499422602272E-3</v>
      </c>
      <c r="D598">
        <v>5.151170596493504E-4</v>
      </c>
      <c r="E598">
        <v>-3.9789951277924618E-2</v>
      </c>
      <c r="F598">
        <v>-1.9404197065629569E-2</v>
      </c>
      <c r="G598">
        <v>-5.4590593898514728E-3</v>
      </c>
      <c r="H598">
        <v>3.6608975417240508E-4</v>
      </c>
      <c r="I598">
        <v>7.6352841294324847E-4</v>
      </c>
      <c r="J598">
        <v>4.2890295304798265E-4</v>
      </c>
      <c r="K598">
        <v>-6.4348354231034133E-3</v>
      </c>
      <c r="L598">
        <v>1.7728689636342665E-6</v>
      </c>
      <c r="M598">
        <v>4.5403844246783009E-4</v>
      </c>
      <c r="N598">
        <v>1.9417875999592216E-3</v>
      </c>
      <c r="O598">
        <v>6.9080933391862942E-4</v>
      </c>
      <c r="P598">
        <v>-2.7129455000809433E-3</v>
      </c>
      <c r="Q598">
        <v>4.5606426737343497E-4</v>
      </c>
      <c r="R598">
        <v>5.0643205132905322E-4</v>
      </c>
      <c r="S598">
        <v>2.6380578641815866E-4</v>
      </c>
      <c r="T598">
        <v>6.1486767223994931E-4</v>
      </c>
    </row>
    <row r="599" spans="1:20">
      <c r="A599" s="788">
        <v>44700</v>
      </c>
      <c r="B599">
        <v>5.1202223630997246E-4</v>
      </c>
      <c r="C599">
        <v>-3.1991792460031032E-3</v>
      </c>
      <c r="D599">
        <v>6.8299130931670504E-4</v>
      </c>
      <c r="E599">
        <v>-4.2290699707200341E-3</v>
      </c>
      <c r="F599">
        <v>4.5640387851115793E-3</v>
      </c>
      <c r="G599">
        <v>4.5089020441329009E-3</v>
      </c>
      <c r="H599">
        <v>6.4129810994351111E-4</v>
      </c>
      <c r="I599">
        <v>2.3704462853835206E-3</v>
      </c>
      <c r="J599">
        <v>-8.673008940959237E-4</v>
      </c>
      <c r="K599">
        <v>6.7596896677490914E-3</v>
      </c>
      <c r="L599">
        <v>8.4870632562772386E-4</v>
      </c>
      <c r="M599">
        <v>5.6770007741380191E-4</v>
      </c>
      <c r="N599">
        <v>7.1574368204196936E-4</v>
      </c>
      <c r="O599">
        <v>1.4904365158749933E-3</v>
      </c>
      <c r="P599">
        <v>5.7738191517315851E-3</v>
      </c>
      <c r="Q599">
        <v>5.0959834267350068E-4</v>
      </c>
      <c r="R599">
        <v>5.3920412777230808E-4</v>
      </c>
      <c r="S599">
        <v>3.3376191208467354E-4</v>
      </c>
      <c r="T599">
        <v>6.1694316443805519E-4</v>
      </c>
    </row>
    <row r="600" spans="1:20">
      <c r="A600" s="788">
        <v>44701</v>
      </c>
      <c r="B600">
        <v>5.2500057926652133E-4</v>
      </c>
      <c r="C600">
        <v>1.7057887734825972E-3</v>
      </c>
      <c r="D600">
        <v>5.2011464176859867E-4</v>
      </c>
      <c r="E600">
        <v>-6.2963233607882252E-5</v>
      </c>
      <c r="F600">
        <v>5.558816834589253E-3</v>
      </c>
      <c r="G600">
        <v>9.2012105140049094E-4</v>
      </c>
      <c r="H600">
        <v>3.6834603879265515E-4</v>
      </c>
      <c r="I600">
        <v>8.1746990461106783E-4</v>
      </c>
      <c r="J600">
        <v>8.7461161928792386E-4</v>
      </c>
      <c r="K600">
        <v>3.5387699912292625E-4</v>
      </c>
      <c r="L600">
        <v>4.6671857939561967E-4</v>
      </c>
      <c r="M600">
        <v>5.346288873169236E-4</v>
      </c>
      <c r="N600">
        <v>-1.0293564692918089E-3</v>
      </c>
      <c r="O600">
        <v>6.192866694434418E-4</v>
      </c>
      <c r="P600">
        <v>1.6528601226002415E-3</v>
      </c>
      <c r="Q600">
        <v>4.8576308285208647E-4</v>
      </c>
      <c r="R600">
        <v>5.1872594600133048E-4</v>
      </c>
      <c r="S600">
        <v>4.3490558868231055E-4</v>
      </c>
      <c r="T600">
        <v>6.1686071022992728E-4</v>
      </c>
    </row>
    <row r="601" spans="1:20">
      <c r="A601" s="788">
        <v>44704</v>
      </c>
      <c r="B601">
        <v>5.1418509103795529E-4</v>
      </c>
      <c r="C601">
        <v>-2.3681672890708549E-3</v>
      </c>
      <c r="D601">
        <v>5.6834168477615243E-4</v>
      </c>
      <c r="E601">
        <v>1.8559466773542255E-2</v>
      </c>
      <c r="F601">
        <v>9.0320650858251028E-3</v>
      </c>
      <c r="G601">
        <v>1.586036592229112E-3</v>
      </c>
      <c r="H601">
        <v>6.8656810405753887E-4</v>
      </c>
      <c r="I601">
        <v>5.3349905857280611E-4</v>
      </c>
      <c r="J601">
        <v>5.7686339152085431E-4</v>
      </c>
      <c r="K601">
        <v>4.7893845186257611E-3</v>
      </c>
      <c r="L601">
        <v>8.9334170065091811E-4</v>
      </c>
      <c r="M601">
        <v>4.7951779821131524E-4</v>
      </c>
      <c r="N601">
        <v>3.7893258491061843E-4</v>
      </c>
      <c r="O601">
        <v>6.9893329699421969E-4</v>
      </c>
      <c r="P601">
        <v>1.0266963418727126E-2</v>
      </c>
      <c r="Q601">
        <v>5.1254412471490873E-4</v>
      </c>
      <c r="R601">
        <v>5.2685693037246573E-4</v>
      </c>
      <c r="S601">
        <v>7.2668139061038417E-4</v>
      </c>
      <c r="T601">
        <v>6.1334739668983396E-4</v>
      </c>
    </row>
    <row r="602" spans="1:20">
      <c r="A602" s="788">
        <v>44705</v>
      </c>
      <c r="B602">
        <v>5.3345347109834407E-4</v>
      </c>
      <c r="C602">
        <v>-5.9982892993122316E-3</v>
      </c>
      <c r="D602">
        <v>4.8389758676115058E-4</v>
      </c>
      <c r="E602">
        <v>-7.4325966166490787E-3</v>
      </c>
      <c r="F602">
        <v>-7.1112823872726549E-3</v>
      </c>
      <c r="G602">
        <v>-4.5425613703373724E-3</v>
      </c>
      <c r="H602">
        <v>1.5426258551087813E-4</v>
      </c>
      <c r="I602">
        <v>4.419819510643741E-4</v>
      </c>
      <c r="J602">
        <v>9.5812748527235314E-4</v>
      </c>
      <c r="K602">
        <v>-1.8575073729037994E-3</v>
      </c>
      <c r="L602">
        <v>5.4667810968811459E-4</v>
      </c>
      <c r="M602">
        <v>4.9728171745400118E-4</v>
      </c>
      <c r="N602">
        <v>-3.7665785496536763E-3</v>
      </c>
      <c r="O602">
        <v>3.307607407176949E-4</v>
      </c>
      <c r="P602">
        <v>-4.8095560137429993E-3</v>
      </c>
      <c r="Q602">
        <v>5.6404459834569209E-4</v>
      </c>
      <c r="R602">
        <v>5.4769807122512226E-4</v>
      </c>
      <c r="S602">
        <v>7.6938838051998637E-4</v>
      </c>
      <c r="T602">
        <v>6.1218233091442364E-4</v>
      </c>
    </row>
    <row r="603" spans="1:20">
      <c r="A603" s="788">
        <v>44706</v>
      </c>
      <c r="B603">
        <v>5.1227081867155633E-4</v>
      </c>
      <c r="C603">
        <v>-1.0851037203543079E-3</v>
      </c>
      <c r="D603">
        <v>5.3731496266018475E-4</v>
      </c>
      <c r="E603">
        <v>9.7899888391081991E-3</v>
      </c>
      <c r="F603">
        <v>5.5722421727875115E-3</v>
      </c>
      <c r="G603">
        <v>6.0460882135005001E-3</v>
      </c>
      <c r="H603">
        <v>7.5721197434841514E-4</v>
      </c>
      <c r="I603">
        <v>7.3284615522739571E-4</v>
      </c>
      <c r="J603">
        <v>6.1839920822848171E-4</v>
      </c>
      <c r="K603">
        <v>2.7845687931182805E-3</v>
      </c>
      <c r="L603">
        <v>4.4390675567806959E-4</v>
      </c>
      <c r="M603">
        <v>4.7005734699623325E-4</v>
      </c>
      <c r="N603">
        <v>4.525375668132714E-3</v>
      </c>
      <c r="O603">
        <v>6.9813252611616861E-4</v>
      </c>
      <c r="P603">
        <v>6.1089118456887359E-3</v>
      </c>
      <c r="Q603">
        <v>4.7155413689825565E-4</v>
      </c>
      <c r="R603">
        <v>5.5328054446390773E-4</v>
      </c>
      <c r="S603">
        <v>6.7264783570819553E-4</v>
      </c>
      <c r="T603">
        <v>6.1339246728575603E-4</v>
      </c>
    </row>
    <row r="604" spans="1:20">
      <c r="A604" s="788">
        <v>44707</v>
      </c>
      <c r="B604">
        <v>6.2696977188614333E-4</v>
      </c>
      <c r="C604">
        <v>3.3877880024417717E-3</v>
      </c>
      <c r="D604">
        <v>5.0461274473323492E-4</v>
      </c>
      <c r="E604">
        <v>2.0369582917544538E-2</v>
      </c>
      <c r="F604">
        <v>1.6531497937242623E-2</v>
      </c>
      <c r="G604">
        <v>5.1887939577817122E-3</v>
      </c>
      <c r="H604">
        <v>1.9952916356680284E-4</v>
      </c>
      <c r="I604">
        <v>-2.3277148686218219E-4</v>
      </c>
      <c r="J604">
        <v>-4.275191282463453E-4</v>
      </c>
      <c r="K604">
        <v>5.1041859370006826E-3</v>
      </c>
      <c r="L604">
        <v>5.4521803561180526E-4</v>
      </c>
      <c r="M604">
        <v>5.7442618664360623E-4</v>
      </c>
      <c r="N604">
        <v>2.1938975266193594E-3</v>
      </c>
      <c r="O604">
        <v>1.0177838800562444E-3</v>
      </c>
      <c r="P604">
        <v>6.752347755359045E-3</v>
      </c>
      <c r="Q604">
        <v>5.2993595178052466E-4</v>
      </c>
      <c r="R604">
        <v>5.7657716852954621E-4</v>
      </c>
      <c r="S604">
        <v>7.6824464064784159E-4</v>
      </c>
      <c r="T604">
        <v>6.1268544377157674E-4</v>
      </c>
    </row>
    <row r="605" spans="1:20">
      <c r="A605" s="788">
        <v>44708</v>
      </c>
      <c r="B605">
        <v>5.4506719404923132E-4</v>
      </c>
      <c r="C605">
        <v>-9.4200036578340196E-4</v>
      </c>
      <c r="D605">
        <v>5.3035608651597066E-4</v>
      </c>
      <c r="E605">
        <v>2.364341358898403E-2</v>
      </c>
      <c r="F605">
        <v>-7.7574391836821022E-4</v>
      </c>
      <c r="G605">
        <v>2.5812225531565147E-3</v>
      </c>
      <c r="H605">
        <v>6.4255653689948566E-4</v>
      </c>
      <c r="I605">
        <v>1.8323806213471627E-4</v>
      </c>
      <c r="J605">
        <v>9.4945432883575265E-5</v>
      </c>
      <c r="K605">
        <v>2.4002009304961991E-3</v>
      </c>
      <c r="L605">
        <v>2.3964369391249463E-4</v>
      </c>
      <c r="M605">
        <v>4.6793348974660809E-4</v>
      </c>
      <c r="N605">
        <v>-7.2455317407482678E-4</v>
      </c>
      <c r="O605">
        <v>6.1272336868700705E-4</v>
      </c>
      <c r="P605">
        <v>1.6726169862109064E-3</v>
      </c>
      <c r="Q605">
        <v>5.2293659693081196E-4</v>
      </c>
      <c r="R605">
        <v>5.125633316411804E-4</v>
      </c>
      <c r="S605">
        <v>9.3037779531357501E-4</v>
      </c>
      <c r="T605">
        <v>6.109661962883095E-4</v>
      </c>
    </row>
    <row r="606" spans="1:20">
      <c r="A606" s="788">
        <v>44711</v>
      </c>
      <c r="B606">
        <v>5.2346563910310451E-4</v>
      </c>
      <c r="C606">
        <v>-4.5009261501433029E-3</v>
      </c>
      <c r="D606">
        <v>5.3846981031258068E-4</v>
      </c>
      <c r="E606">
        <v>-1.3814595626737702E-4</v>
      </c>
      <c r="F606">
        <v>-1.0593880043865744E-2</v>
      </c>
      <c r="G606">
        <v>9.686923382599133E-4</v>
      </c>
      <c r="H606">
        <v>7.3855275940859499E-4</v>
      </c>
      <c r="I606">
        <v>3.8482386871208085E-4</v>
      </c>
      <c r="J606">
        <v>1.5462450856285059E-4</v>
      </c>
      <c r="K606">
        <v>-2.0948214817273492E-4</v>
      </c>
      <c r="L606">
        <v>3.8247632619858862E-4</v>
      </c>
      <c r="M606">
        <v>5.0362988998498004E-4</v>
      </c>
      <c r="N606">
        <v>-2.5124195726367038E-3</v>
      </c>
      <c r="O606">
        <v>8.70046047506845E-4</v>
      </c>
      <c r="P606">
        <v>-5.6747421096673412E-3</v>
      </c>
      <c r="Q606">
        <v>4.7729290210174469E-4</v>
      </c>
      <c r="R606">
        <v>4.8233305144695926E-4</v>
      </c>
      <c r="S606">
        <v>5.7480933527864764E-4</v>
      </c>
      <c r="T606">
        <v>6.1053682337508519E-4</v>
      </c>
    </row>
    <row r="607" spans="1:20">
      <c r="A607" s="788">
        <v>44712</v>
      </c>
      <c r="B607">
        <v>4.9619796902677926E-4</v>
      </c>
      <c r="C607">
        <v>7.9540171789891367E-3</v>
      </c>
      <c r="D607">
        <v>4.7705043789547652E-4</v>
      </c>
      <c r="E607">
        <v>-4.0852450295609799E-3</v>
      </c>
      <c r="F607">
        <v>-1.9586424252013845E-3</v>
      </c>
      <c r="G607">
        <v>-4.8688865903449008E-3</v>
      </c>
      <c r="H607">
        <v>5.915395459659134E-4</v>
      </c>
      <c r="I607">
        <v>2.2655754774114634E-4</v>
      </c>
      <c r="J607">
        <v>4.6614215807716519E-4</v>
      </c>
      <c r="K607">
        <v>1.578401873432167E-4</v>
      </c>
      <c r="L607">
        <v>1.5756377428362001E-3</v>
      </c>
      <c r="M607">
        <v>5.0990313472132343E-4</v>
      </c>
      <c r="N607">
        <v>3.6646433554230473E-3</v>
      </c>
      <c r="O607">
        <v>5.1307548827650429E-4</v>
      </c>
      <c r="P607">
        <v>-3.6544893369668818E-3</v>
      </c>
      <c r="Q607">
        <v>5.532200911571028E-4</v>
      </c>
      <c r="R607">
        <v>4.8140995367962347E-4</v>
      </c>
      <c r="S607">
        <v>8.3250703545267868E-4</v>
      </c>
      <c r="T607">
        <v>6.1069228020360633E-4</v>
      </c>
    </row>
    <row r="608" spans="1:20">
      <c r="A608" s="788">
        <v>44713</v>
      </c>
      <c r="B608">
        <v>4.9986048481698298E-4</v>
      </c>
      <c r="C608">
        <v>1.9015889961340182E-3</v>
      </c>
      <c r="D608">
        <v>4.5725485748415728E-4</v>
      </c>
      <c r="E608">
        <v>-6.9298804915390866E-3</v>
      </c>
      <c r="F608">
        <v>-4.5350666161599884E-3</v>
      </c>
      <c r="G608">
        <v>-7.0466581142769602E-4</v>
      </c>
      <c r="H608">
        <v>3.8730122494379238E-4</v>
      </c>
      <c r="I608">
        <v>3.5438787398889282E-4</v>
      </c>
      <c r="J608">
        <v>-1.2793672227012776E-3</v>
      </c>
      <c r="K608">
        <v>-1.4118133437135416E-4</v>
      </c>
      <c r="L608">
        <v>4.7287823385477878E-4</v>
      </c>
      <c r="M608">
        <v>5.259518505351668E-4</v>
      </c>
      <c r="N608">
        <v>3.2947292871563505E-3</v>
      </c>
      <c r="O608">
        <v>5.0768669384892995E-4</v>
      </c>
      <c r="P608">
        <v>8.4960152631095021E-3</v>
      </c>
      <c r="Q608">
        <v>4.8927188190872606E-4</v>
      </c>
      <c r="R608">
        <v>4.9688109831147464E-4</v>
      </c>
      <c r="S608">
        <v>8.0542244290104925E-4</v>
      </c>
      <c r="T608">
        <v>6.1326196312072589E-4</v>
      </c>
    </row>
    <row r="609" spans="1:20">
      <c r="A609" s="788">
        <v>44714</v>
      </c>
      <c r="B609">
        <v>7.0783904524618357E-4</v>
      </c>
      <c r="C609">
        <v>-3.100673159308398E-3</v>
      </c>
      <c r="D609">
        <v>4.9137420720501979E-4</v>
      </c>
      <c r="E609">
        <v>1.827409817830028E-2</v>
      </c>
      <c r="F609">
        <v>1.174363538861023E-2</v>
      </c>
      <c r="G609">
        <v>2.2940362176016027E-3</v>
      </c>
      <c r="H609">
        <v>1.8639004293929951E-4</v>
      </c>
      <c r="I609">
        <v>8.9532609587816836E-4</v>
      </c>
      <c r="J609">
        <v>6.4274196893032709E-5</v>
      </c>
      <c r="K609">
        <v>2.4529354263800318E-3</v>
      </c>
      <c r="L609">
        <v>4.3249175707904541E-4</v>
      </c>
      <c r="M609">
        <v>4.9552034934174927E-4</v>
      </c>
      <c r="N609">
        <v>3.7636848752709007E-4</v>
      </c>
      <c r="O609">
        <v>2.667255414507963E-4</v>
      </c>
      <c r="P609">
        <v>1.1418843157683822E-2</v>
      </c>
      <c r="Q609">
        <v>4.9702699289833063E-4</v>
      </c>
      <c r="R609">
        <v>5.7278090302603779E-4</v>
      </c>
      <c r="S609">
        <v>5.0357104402798392E-4</v>
      </c>
      <c r="T609">
        <v>6.0597583566113222E-4</v>
      </c>
    </row>
    <row r="610" spans="1:20">
      <c r="A610" s="788">
        <v>44715</v>
      </c>
      <c r="B610">
        <v>4.9634473517246036E-4</v>
      </c>
      <c r="C610">
        <v>3.8509419136787404E-3</v>
      </c>
      <c r="D610">
        <v>3.9298609587268274E-4</v>
      </c>
      <c r="E610">
        <v>-1.5433443715412887E-2</v>
      </c>
      <c r="F610">
        <v>-1.1540321007832754E-2</v>
      </c>
      <c r="G610">
        <v>-4.5779604377140792E-3</v>
      </c>
      <c r="H610">
        <v>3.5660046118590749E-4</v>
      </c>
      <c r="I610">
        <v>-1.0462834315827507E-4</v>
      </c>
      <c r="J610">
        <v>4.2516060800168454E-4</v>
      </c>
      <c r="K610">
        <v>1.7094632923100317E-3</v>
      </c>
      <c r="L610">
        <v>4.7935262181786342E-4</v>
      </c>
      <c r="M610">
        <v>4.7572460433009667E-4</v>
      </c>
      <c r="N610">
        <v>-1.5066797321666714E-3</v>
      </c>
      <c r="O610">
        <v>4.158345571931843E-4</v>
      </c>
      <c r="P610">
        <v>-6.5404442724767975E-3</v>
      </c>
      <c r="Q610">
        <v>4.7693293374395651E-4</v>
      </c>
      <c r="R610">
        <v>5.3332418603635467E-4</v>
      </c>
      <c r="S610">
        <v>6.1755618901715437E-4</v>
      </c>
      <c r="T610">
        <v>6.0489740007496628E-4</v>
      </c>
    </row>
    <row r="611" spans="1:20">
      <c r="A611" s="788">
        <v>44718</v>
      </c>
      <c r="B611">
        <v>5.1053205689477466E-4</v>
      </c>
      <c r="C611">
        <v>3.1548303893367269E-3</v>
      </c>
      <c r="D611">
        <v>5.0290436242605985E-4</v>
      </c>
      <c r="E611">
        <v>3.7337937244179553E-3</v>
      </c>
      <c r="F611">
        <v>-1.6602909792990284E-2</v>
      </c>
      <c r="G611">
        <v>-1.9489661499179078E-3</v>
      </c>
      <c r="H611">
        <v>2.7551602671938014E-4</v>
      </c>
      <c r="I611">
        <v>4.4071052906957675E-4</v>
      </c>
      <c r="J611">
        <v>-4.8309448180916537E-4</v>
      </c>
      <c r="K611">
        <v>4.7862292437561571E-4</v>
      </c>
      <c r="L611">
        <v>7.7992994357956036E-4</v>
      </c>
      <c r="M611">
        <v>5.2597939235532465E-4</v>
      </c>
      <c r="N611">
        <v>-3.6419108354758256E-3</v>
      </c>
      <c r="O611">
        <v>3.3057904967459528E-4</v>
      </c>
      <c r="P611">
        <v>-4.2417743196354607E-4</v>
      </c>
      <c r="Q611">
        <v>5.123447078552168E-4</v>
      </c>
      <c r="R611">
        <v>5.2899128055949873E-4</v>
      </c>
      <c r="S611">
        <v>7.2361584087610176E-4</v>
      </c>
      <c r="T611">
        <v>6.0340932972935413E-4</v>
      </c>
    </row>
    <row r="612" spans="1:20">
      <c r="A612" s="788">
        <v>44719</v>
      </c>
      <c r="B612">
        <v>5.0769194807198659E-4</v>
      </c>
      <c r="C612">
        <v>-9.4992918866831921E-5</v>
      </c>
      <c r="D612">
        <v>5.5247825962179142E-4</v>
      </c>
      <c r="E612">
        <v>9.6991265285100159E-3</v>
      </c>
      <c r="F612">
        <v>-9.9903320194137946E-3</v>
      </c>
      <c r="G612">
        <v>5.3927824763899679E-4</v>
      </c>
      <c r="H612">
        <v>4.56891225077527E-4</v>
      </c>
      <c r="I612">
        <v>1.1081225097280267E-3</v>
      </c>
      <c r="J612">
        <v>-1.0347875585482447E-3</v>
      </c>
      <c r="K612">
        <v>2.0423968538907378E-3</v>
      </c>
      <c r="L612">
        <v>4.7818682361078224E-4</v>
      </c>
      <c r="M612">
        <v>4.882689320173661E-4</v>
      </c>
      <c r="N612">
        <v>1.5896807184598849E-3</v>
      </c>
      <c r="O612">
        <v>1.1819900781071535E-3</v>
      </c>
      <c r="P612">
        <v>7.5001069417932609E-3</v>
      </c>
      <c r="Q612">
        <v>4.7826396703309904E-4</v>
      </c>
      <c r="R612">
        <v>5.0847918748031518E-4</v>
      </c>
      <c r="S612">
        <v>4.1964058603238819E-4</v>
      </c>
      <c r="T612">
        <v>6.048629510344572E-4</v>
      </c>
    </row>
    <row r="613" spans="1:20">
      <c r="A613" s="788">
        <v>44720</v>
      </c>
      <c r="B613">
        <v>4.9675458679887541E-4</v>
      </c>
      <c r="C613">
        <v>5.3882999839089951E-3</v>
      </c>
      <c r="D613">
        <v>5.2587923422420246E-4</v>
      </c>
      <c r="E613">
        <v>-1.0360337075060566E-2</v>
      </c>
      <c r="F613">
        <v>-1.0277501336194206E-2</v>
      </c>
      <c r="G613">
        <v>2.9488286749086434E-3</v>
      </c>
      <c r="H613">
        <v>-5.3932036934711824E-5</v>
      </c>
      <c r="I613">
        <v>7.8969871441003647E-4</v>
      </c>
      <c r="J613">
        <v>1.2087440578243402E-3</v>
      </c>
      <c r="K613">
        <v>1.5234708011133691E-3</v>
      </c>
      <c r="L613">
        <v>5.0699574681822845E-4</v>
      </c>
      <c r="M613">
        <v>5.7831631055349497E-4</v>
      </c>
      <c r="N613">
        <v>4.6205075766929671E-3</v>
      </c>
      <c r="O613">
        <v>5.5573145018072978E-4</v>
      </c>
      <c r="P613">
        <v>-8.9506198715959551E-3</v>
      </c>
      <c r="Q613">
        <v>5.9196766792712907E-4</v>
      </c>
      <c r="R613">
        <v>5.12351244744913E-4</v>
      </c>
      <c r="S613">
        <v>6.1277541902748922E-4</v>
      </c>
      <c r="T613">
        <v>6.0428578160176549E-4</v>
      </c>
    </row>
    <row r="614" spans="1:20">
      <c r="A614" s="788">
        <v>44721</v>
      </c>
      <c r="B614">
        <v>4.9791247556552065E-4</v>
      </c>
      <c r="C614">
        <v>1.0220836134372302E-2</v>
      </c>
      <c r="D614">
        <v>5.7019943441938281E-4</v>
      </c>
      <c r="E614">
        <v>-2.2220483479366115E-2</v>
      </c>
      <c r="F614">
        <v>-1.0679213792703091E-2</v>
      </c>
      <c r="G614">
        <v>3.5947768845989714E-4</v>
      </c>
      <c r="H614">
        <v>8.059794716637203E-4</v>
      </c>
      <c r="I614">
        <v>-9.3297136803049963E-4</v>
      </c>
      <c r="J614">
        <v>4.2808052881386782E-3</v>
      </c>
      <c r="K614">
        <v>-1.9600887641874065E-3</v>
      </c>
      <c r="L614">
        <v>4.7982426120185551E-4</v>
      </c>
      <c r="M614">
        <v>5.3164594006216426E-4</v>
      </c>
      <c r="N614">
        <v>8.7052960228950482E-4</v>
      </c>
      <c r="O614">
        <v>1.2763613960646847E-3</v>
      </c>
      <c r="P614">
        <v>-7.5138350866365E-3</v>
      </c>
      <c r="Q614">
        <v>5.0278909043699471E-4</v>
      </c>
      <c r="R614">
        <v>5.2929038277493845E-4</v>
      </c>
      <c r="S614">
        <v>7.348324316673871E-4</v>
      </c>
      <c r="T614">
        <v>6.2409217110315218E-4</v>
      </c>
    </row>
    <row r="615" spans="1:20">
      <c r="A615" s="788">
        <v>44722</v>
      </c>
      <c r="B615">
        <v>5.1841698685040072E-4</v>
      </c>
      <c r="C615">
        <v>1.1348907949769282E-2</v>
      </c>
      <c r="D615">
        <v>5.4360932715824539E-4</v>
      </c>
      <c r="E615">
        <v>-2.9228035914379169E-2</v>
      </c>
      <c r="F615">
        <v>-2.3231310472183631E-2</v>
      </c>
      <c r="G615">
        <v>-7.7325388878359824E-3</v>
      </c>
      <c r="H615">
        <v>2.1773908599120873E-4</v>
      </c>
      <c r="I615">
        <v>3.3494072876436576E-3</v>
      </c>
      <c r="J615">
        <v>4.1707928456840015E-3</v>
      </c>
      <c r="K615">
        <v>-1.4207075225837196E-3</v>
      </c>
      <c r="L615">
        <v>6.1094168604447496E-4</v>
      </c>
      <c r="M615">
        <v>6.2236146363825462E-4</v>
      </c>
      <c r="N615">
        <v>-5.2488997205084598E-3</v>
      </c>
      <c r="O615">
        <v>3.224294773598313E-4</v>
      </c>
      <c r="P615">
        <v>-1.0722156764965129E-2</v>
      </c>
      <c r="Q615">
        <v>5.7632289027664818E-4</v>
      </c>
      <c r="R615">
        <v>5.3004192712458043E-4</v>
      </c>
      <c r="S615">
        <v>9.2876990134160842E-4</v>
      </c>
      <c r="T615">
        <v>5.7941088702007093E-4</v>
      </c>
    </row>
    <row r="616" spans="1:20">
      <c r="A616" s="788">
        <v>44725</v>
      </c>
      <c r="B616">
        <v>5.059352560996544E-4</v>
      </c>
      <c r="C616">
        <v>1.4188886695470693E-2</v>
      </c>
      <c r="D616">
        <v>5.4808686659768568E-4</v>
      </c>
      <c r="E616">
        <v>-3.9727553523530079E-2</v>
      </c>
      <c r="F616">
        <v>-4.0146884191086918E-2</v>
      </c>
      <c r="G616">
        <v>-7.0101378424831662E-3</v>
      </c>
      <c r="H616">
        <v>8.407852543212968E-4</v>
      </c>
      <c r="I616">
        <v>9.2781672218649192E-3</v>
      </c>
      <c r="J616">
        <v>4.8959484599044867E-3</v>
      </c>
      <c r="K616">
        <v>-3.6282029663132764E-3</v>
      </c>
      <c r="L616">
        <v>9.8555806453237693E-4</v>
      </c>
      <c r="M616">
        <v>5.5214435002048923E-4</v>
      </c>
      <c r="N616">
        <v>-3.290213009172871E-3</v>
      </c>
      <c r="O616">
        <v>3.8288810008224594E-4</v>
      </c>
      <c r="P616">
        <v>-1.5213933514856892E-2</v>
      </c>
      <c r="Q616">
        <v>5.8224332580691929E-4</v>
      </c>
      <c r="R616">
        <v>5.2477797458361231E-4</v>
      </c>
      <c r="S616">
        <v>1.2876019824847873E-4</v>
      </c>
      <c r="T616">
        <v>6.0903717064064722E-4</v>
      </c>
    </row>
    <row r="617" spans="1:20">
      <c r="A617" s="788">
        <v>44726</v>
      </c>
      <c r="B617">
        <v>5.017892919836342E-4</v>
      </c>
      <c r="C617">
        <v>-1.387415780164325E-3</v>
      </c>
      <c r="D617">
        <v>5.0962442826252285E-4</v>
      </c>
      <c r="E617">
        <v>-2.6323016945888345E-3</v>
      </c>
      <c r="F617">
        <v>-4.1352687078828332E-3</v>
      </c>
      <c r="G617">
        <v>1.1414580259778706E-3</v>
      </c>
      <c r="H617">
        <v>1.1565737804204446E-3</v>
      </c>
      <c r="I617">
        <v>5.8500108531507333E-3</v>
      </c>
      <c r="J617">
        <v>1.8700242734777106E-3</v>
      </c>
      <c r="K617">
        <v>-8.7336239376939462E-3</v>
      </c>
      <c r="L617">
        <v>5.3899864906714612E-4</v>
      </c>
      <c r="M617">
        <v>5.6320105953222566E-4</v>
      </c>
      <c r="N617">
        <v>2.0493326211656893E-4</v>
      </c>
      <c r="O617">
        <v>9.9728090818129722E-4</v>
      </c>
      <c r="P617">
        <v>-2.8535333123724804E-4</v>
      </c>
      <c r="Q617">
        <v>8.5881847703483949E-4</v>
      </c>
      <c r="R617">
        <v>4.9230093884977677E-4</v>
      </c>
      <c r="S617">
        <v>7.5405079690038512E-4</v>
      </c>
      <c r="T617">
        <v>6.0999974234854371E-4</v>
      </c>
    </row>
    <row r="618" spans="1:20">
      <c r="A618" s="788">
        <v>44727</v>
      </c>
      <c r="B618">
        <v>5.0621805856021496E-4</v>
      </c>
      <c r="C618">
        <v>-7.0620578471802808E-4</v>
      </c>
      <c r="D618">
        <v>4.7956580818953043E-4</v>
      </c>
      <c r="E618">
        <v>1.4184711667411865E-2</v>
      </c>
      <c r="F618">
        <v>1.3082437275985681E-2</v>
      </c>
      <c r="G618">
        <v>5.6524720801836015E-3</v>
      </c>
      <c r="H618">
        <v>3.2827136289870218E-4</v>
      </c>
      <c r="I618">
        <v>6.1459264752983245E-5</v>
      </c>
      <c r="J618">
        <v>1.3581451942701328E-4</v>
      </c>
      <c r="K618">
        <v>7.205135726251477E-4</v>
      </c>
      <c r="L618">
        <v>5.7900977763258865E-4</v>
      </c>
      <c r="M618">
        <v>5.9046049429989367E-4</v>
      </c>
      <c r="N618">
        <v>3.7528158293249625E-3</v>
      </c>
      <c r="O618">
        <v>1.3332882705063831E-4</v>
      </c>
      <c r="P618">
        <v>1.6650522807322821E-2</v>
      </c>
      <c r="Q618">
        <v>5.8285913487798879E-4</v>
      </c>
      <c r="R618">
        <v>5.0836624238725925E-4</v>
      </c>
      <c r="S618">
        <v>-2.3449266673858382E-4</v>
      </c>
      <c r="T618">
        <v>6.0888962969385396E-4</v>
      </c>
    </row>
    <row r="619" spans="1:20">
      <c r="A619" s="788">
        <v>44729</v>
      </c>
      <c r="B619">
        <v>5.2489347443729351E-4</v>
      </c>
      <c r="C619">
        <v>-2.5753292966587127E-3</v>
      </c>
      <c r="D619">
        <v>6.6122148457536944E-4</v>
      </c>
      <c r="E619">
        <v>-2.9840820278753233E-2</v>
      </c>
      <c r="F619">
        <v>-2.3315780545720921E-2</v>
      </c>
      <c r="G619">
        <v>1.0292432735643509E-3</v>
      </c>
      <c r="H619">
        <v>2.861136061758085E-4</v>
      </c>
      <c r="I619">
        <v>-3.6693084825208944E-3</v>
      </c>
      <c r="J619">
        <v>-2.4698335324603304E-3</v>
      </c>
      <c r="K619">
        <v>-3.102689989538665E-3</v>
      </c>
      <c r="L619">
        <v>6.4865366188460172E-4</v>
      </c>
      <c r="M619">
        <v>5.3418110603864477E-4</v>
      </c>
      <c r="N619">
        <v>-7.7390265321375384E-4</v>
      </c>
      <c r="O619">
        <v>3.068822053351461E-4</v>
      </c>
      <c r="P619">
        <v>-8.945463143796184E-3</v>
      </c>
      <c r="Q619">
        <v>5.8696436510019545E-4</v>
      </c>
      <c r="R619">
        <v>5.195174184169371E-4</v>
      </c>
      <c r="S619">
        <v>-7.6257640822197104E-5</v>
      </c>
      <c r="T619">
        <v>6.0966428466291411E-4</v>
      </c>
    </row>
    <row r="620" spans="1:20">
      <c r="A620" s="788">
        <v>44732</v>
      </c>
      <c r="B620">
        <v>5.2930589235411496E-4</v>
      </c>
      <c r="C620">
        <v>9.0270876882758699E-4</v>
      </c>
      <c r="D620">
        <v>5.5124910109483061E-4</v>
      </c>
      <c r="E620">
        <v>2.2481591652103727E-3</v>
      </c>
      <c r="F620">
        <v>-8.1272316338271144E-3</v>
      </c>
      <c r="G620">
        <v>-2.8581265591115512E-3</v>
      </c>
      <c r="H620">
        <v>6.1886873568739453E-4</v>
      </c>
      <c r="I620">
        <v>-1.6510321037632725E-4</v>
      </c>
      <c r="J620">
        <v>3.2788708934039512E-4</v>
      </c>
      <c r="K620">
        <v>1.2956948761750908E-3</v>
      </c>
      <c r="L620">
        <v>2.5887325172191389E-4</v>
      </c>
      <c r="M620">
        <v>6.3597615859056766E-4</v>
      </c>
      <c r="N620">
        <v>-3.3863401611416988E-3</v>
      </c>
      <c r="O620">
        <v>3.1187964015932934E-4</v>
      </c>
      <c r="P620">
        <v>-3.3596856685738086E-3</v>
      </c>
      <c r="Q620">
        <v>5.4467589563134133E-4</v>
      </c>
      <c r="R620">
        <v>5.4094014007333158E-4</v>
      </c>
      <c r="S620">
        <v>6.5540758464033289E-4</v>
      </c>
      <c r="T620">
        <v>6.1613181064568145E-4</v>
      </c>
    </row>
    <row r="621" spans="1:20">
      <c r="A621" s="788">
        <v>44733</v>
      </c>
      <c r="B621">
        <v>5.3326090620098299E-4</v>
      </c>
      <c r="C621">
        <v>-4.3123370601183542E-4</v>
      </c>
      <c r="D621">
        <v>5.6800129783529663E-4</v>
      </c>
      <c r="E621">
        <v>2.2323334646935367E-2</v>
      </c>
      <c r="F621">
        <v>-1.5124708893345939E-3</v>
      </c>
      <c r="G621">
        <v>2.344972961803915E-3</v>
      </c>
      <c r="H621">
        <v>8.346095742322035E-4</v>
      </c>
      <c r="I621">
        <v>-2.2543092791726949E-4</v>
      </c>
      <c r="J621">
        <v>1.850438960937284E-3</v>
      </c>
      <c r="K621">
        <v>1.2823130557826357E-3</v>
      </c>
      <c r="L621">
        <v>8.4766396562430124E-4</v>
      </c>
      <c r="M621">
        <v>5.3598551705591468E-4</v>
      </c>
      <c r="N621">
        <v>-2.1046884879710737E-3</v>
      </c>
      <c r="O621">
        <v>9.8996366066628205E-4</v>
      </c>
      <c r="P621">
        <v>1.9228196749676574E-3</v>
      </c>
      <c r="Q621">
        <v>5.132158853593527E-4</v>
      </c>
      <c r="R621">
        <v>5.4099046072630941E-4</v>
      </c>
      <c r="S621">
        <v>3.5884604676517107E-4</v>
      </c>
      <c r="T621">
        <v>6.0768140330824671E-4</v>
      </c>
    </row>
    <row r="622" spans="1:20">
      <c r="A622" s="788">
        <v>44734</v>
      </c>
      <c r="B622">
        <v>5.2563015319617712E-4</v>
      </c>
      <c r="C622">
        <v>-4.3957970196527585E-3</v>
      </c>
      <c r="D622">
        <v>5.4111846212956394E-4</v>
      </c>
      <c r="E622">
        <v>7.6622118629909863E-5</v>
      </c>
      <c r="F622">
        <v>-9.1295969398497157E-5</v>
      </c>
      <c r="G622">
        <v>1.2852748433314076E-3</v>
      </c>
      <c r="H622">
        <v>1.2627710597798991E-3</v>
      </c>
      <c r="I622">
        <v>3.9900064257691881E-5</v>
      </c>
      <c r="J622">
        <v>-1.5022058814548878E-3</v>
      </c>
      <c r="K622">
        <v>-1.2158977104729241E-3</v>
      </c>
      <c r="L622">
        <v>6.5996340202945092E-4</v>
      </c>
      <c r="M622">
        <v>6.4656044409550084E-4</v>
      </c>
      <c r="N622">
        <v>-7.814074023639872E-4</v>
      </c>
      <c r="O622">
        <v>8.2529727853675183E-4</v>
      </c>
      <c r="P622">
        <v>1.0438937835860695E-2</v>
      </c>
      <c r="Q622">
        <v>4.7779433953243355E-4</v>
      </c>
      <c r="R622">
        <v>5.5628594553613908E-4</v>
      </c>
      <c r="S622">
        <v>4.390393607844878E-5</v>
      </c>
      <c r="T622">
        <v>6.0737656618226055E-4</v>
      </c>
    </row>
    <row r="623" spans="1:20">
      <c r="A623" s="788">
        <v>44735</v>
      </c>
      <c r="B623">
        <v>5.8298916962318259E-4</v>
      </c>
      <c r="C623">
        <v>-1.3832726900668835E-3</v>
      </c>
      <c r="D623">
        <v>6.208601071826525E-4</v>
      </c>
      <c r="E623">
        <v>8.6205102642125109E-3</v>
      </c>
      <c r="F623">
        <v>-5.5903661244847136E-3</v>
      </c>
      <c r="G623">
        <v>4.7202766636875726E-3</v>
      </c>
      <c r="H623">
        <v>5.2815630660574264E-4</v>
      </c>
      <c r="I623">
        <v>2.3150392651993812E-4</v>
      </c>
      <c r="J623">
        <v>1.2556922017701311E-3</v>
      </c>
      <c r="K623">
        <v>-2.1431010842283271E-3</v>
      </c>
      <c r="L623">
        <v>1.3870495871102229E-3</v>
      </c>
      <c r="M623">
        <v>5.8872574033475011E-4</v>
      </c>
      <c r="N623">
        <v>4.1030809702671256E-3</v>
      </c>
      <c r="O623">
        <v>1.0041371968676494E-3</v>
      </c>
      <c r="P623">
        <v>-5.1431553700481691E-3</v>
      </c>
      <c r="Q623">
        <v>5.3454315623557846E-4</v>
      </c>
      <c r="R623">
        <v>5.3329247325728524E-4</v>
      </c>
      <c r="S623">
        <v>9.5756082381770469E-5</v>
      </c>
      <c r="T623">
        <v>6.0909718423651782E-4</v>
      </c>
    </row>
    <row r="624" spans="1:20">
      <c r="A624" s="788">
        <v>44736</v>
      </c>
      <c r="B624">
        <v>5.8771590294615095E-4</v>
      </c>
      <c r="C624">
        <v>-7.6513497667167751E-3</v>
      </c>
      <c r="D624">
        <v>5.1000104930332135E-4</v>
      </c>
      <c r="E624">
        <v>3.1167158970141218E-2</v>
      </c>
      <c r="F624">
        <v>-2.9840719710507724E-3</v>
      </c>
      <c r="G624">
        <v>-5.4449448415561097E-4</v>
      </c>
      <c r="H624">
        <v>5.1189430700104843E-4</v>
      </c>
      <c r="I624">
        <v>9.2858434950393587E-4</v>
      </c>
      <c r="J624">
        <v>-1.4142839351962699E-3</v>
      </c>
      <c r="K624">
        <v>4.4739241717159928E-3</v>
      </c>
      <c r="L624">
        <v>4.8213268872188131E-4</v>
      </c>
      <c r="M624">
        <v>5.9969433369655434E-4</v>
      </c>
      <c r="N624">
        <v>-2.0124325231933859E-3</v>
      </c>
      <c r="O624">
        <v>1.4945032492752475E-4</v>
      </c>
      <c r="P624">
        <v>-1.5152780547535993E-3</v>
      </c>
      <c r="Q624">
        <v>5.788429738819989E-4</v>
      </c>
      <c r="R624">
        <v>6.1907664666804862E-4</v>
      </c>
      <c r="S624">
        <v>4.460057403550266E-4</v>
      </c>
      <c r="T624">
        <v>6.0911949050956871E-4</v>
      </c>
    </row>
    <row r="625" spans="1:20">
      <c r="A625" s="788">
        <v>44739</v>
      </c>
      <c r="B625">
        <v>5.1889895843415523E-4</v>
      </c>
      <c r="C625">
        <v>-2.1453598052189049E-3</v>
      </c>
      <c r="D625">
        <v>6.0947303141190012E-4</v>
      </c>
      <c r="E625">
        <v>-2.82907267213095E-3</v>
      </c>
      <c r="F625">
        <v>1.7977545772259074E-2</v>
      </c>
      <c r="G625">
        <v>1.6172852900617762E-3</v>
      </c>
      <c r="H625">
        <v>5.0127022998847082E-4</v>
      </c>
      <c r="I625">
        <v>8.7443210569926322E-4</v>
      </c>
      <c r="J625">
        <v>1.0100024290078391E-3</v>
      </c>
      <c r="K625">
        <v>1.3461666096108438E-3</v>
      </c>
      <c r="L625">
        <v>8.5568873631691744E-4</v>
      </c>
      <c r="M625">
        <v>5.8156487800475887E-4</v>
      </c>
      <c r="N625">
        <v>-2.1542646877259486E-4</v>
      </c>
      <c r="O625">
        <v>1.1031088594608551E-3</v>
      </c>
      <c r="P625">
        <v>-5.8135776723123866E-3</v>
      </c>
      <c r="Q625">
        <v>8.2797375532783768E-4</v>
      </c>
      <c r="R625">
        <v>6.2117319052434894E-4</v>
      </c>
      <c r="S625">
        <v>4.4000929620002793E-4</v>
      </c>
      <c r="T625">
        <v>6.144440334121537E-4</v>
      </c>
    </row>
    <row r="626" spans="1:20">
      <c r="A626" s="788">
        <v>44740</v>
      </c>
      <c r="B626">
        <v>5.4388534578930781E-4</v>
      </c>
      <c r="C626">
        <v>-2.3546089999487707E-3</v>
      </c>
      <c r="D626">
        <v>5.6480348754295306E-4</v>
      </c>
      <c r="E626">
        <v>-1.8908217349648537E-2</v>
      </c>
      <c r="F626">
        <v>-6.6856130062700192E-3</v>
      </c>
      <c r="G626">
        <v>4.5286637966313048E-3</v>
      </c>
      <c r="H626">
        <v>4.3801410017030307E-4</v>
      </c>
      <c r="I626">
        <v>4.6530815206002885E-4</v>
      </c>
      <c r="J626">
        <v>1.4866226704388641E-3</v>
      </c>
      <c r="K626">
        <v>6.3222554637420991E-4</v>
      </c>
      <c r="L626">
        <v>6.3557297774963217E-5</v>
      </c>
      <c r="M626">
        <v>5.416711402299601E-4</v>
      </c>
      <c r="N626">
        <v>-1.0156524498233788E-3</v>
      </c>
      <c r="O626">
        <v>5.9206450107440745E-4</v>
      </c>
      <c r="P626">
        <v>-4.2227539918309187E-3</v>
      </c>
      <c r="Q626">
        <v>4.6812729078249404E-4</v>
      </c>
      <c r="R626">
        <v>5.3337316399848511E-4</v>
      </c>
      <c r="S626">
        <v>3.3457502140255002E-4</v>
      </c>
      <c r="T626">
        <v>6.1028839667365276E-4</v>
      </c>
    </row>
    <row r="627" spans="1:20">
      <c r="A627" s="788">
        <v>44741</v>
      </c>
      <c r="B627">
        <v>5.2625644362724877E-4</v>
      </c>
      <c r="C627">
        <v>1.7077471333304395E-4</v>
      </c>
      <c r="D627">
        <v>6.0915326904997791E-4</v>
      </c>
      <c r="E627">
        <v>-3.7649114897120306E-5</v>
      </c>
      <c r="F627">
        <v>-9.4098286004143938E-3</v>
      </c>
      <c r="G627">
        <v>-4.4906556791901586E-4</v>
      </c>
      <c r="H627">
        <v>7.9196235849487984E-4</v>
      </c>
      <c r="I627">
        <v>-2.8877337953714388E-4</v>
      </c>
      <c r="J627">
        <v>1.6155293658570713E-4</v>
      </c>
      <c r="K627">
        <v>-1.5201048358003399E-3</v>
      </c>
      <c r="L627">
        <v>3.7637187408745554E-4</v>
      </c>
      <c r="M627">
        <v>5.0991181430171117E-4</v>
      </c>
      <c r="N627">
        <v>4.2727940220212979E-3</v>
      </c>
      <c r="O627">
        <v>6.0088179725403812E-4</v>
      </c>
      <c r="P627">
        <v>2.4323447398517661E-3</v>
      </c>
      <c r="Q627">
        <v>4.5786766577848859E-4</v>
      </c>
      <c r="R627">
        <v>5.1464166643455656E-4</v>
      </c>
      <c r="S627">
        <v>-2.6298011112435571E-4</v>
      </c>
      <c r="T627">
        <v>6.1011071735994626E-4</v>
      </c>
    </row>
    <row r="628" spans="1:20">
      <c r="A628" s="788">
        <v>44742</v>
      </c>
      <c r="B628">
        <v>5.3592071447883249E-4</v>
      </c>
      <c r="C628">
        <v>-9.0684257832218673E-4</v>
      </c>
      <c r="D628">
        <v>4.590559250212678E-4</v>
      </c>
      <c r="E628">
        <v>-9.5327894303335325E-3</v>
      </c>
      <c r="F628">
        <v>-8.0261365874692014E-3</v>
      </c>
      <c r="G628">
        <v>3.5385294622658492E-5</v>
      </c>
      <c r="H628">
        <v>2.3188375813765205E-4</v>
      </c>
      <c r="I628">
        <v>-1.0693256304850074E-4</v>
      </c>
      <c r="J628">
        <v>-3.8371945004156416E-4</v>
      </c>
      <c r="K628">
        <v>-1.1675551861282107E-3</v>
      </c>
      <c r="L628">
        <v>6.4999160604561901E-4</v>
      </c>
      <c r="M628">
        <v>5.0884552546559547E-4</v>
      </c>
      <c r="N628">
        <v>3.2127862547288721E-3</v>
      </c>
      <c r="O628">
        <v>6.007620636638844E-4</v>
      </c>
      <c r="P628">
        <v>1.0846726465403744E-2</v>
      </c>
      <c r="Q628">
        <v>5.4636605760416401E-4</v>
      </c>
      <c r="R628">
        <v>5.2666872895468231E-4</v>
      </c>
      <c r="S628">
        <v>-4.3550333303399302E-4</v>
      </c>
      <c r="T628">
        <v>6.0981119266023676E-4</v>
      </c>
    </row>
    <row r="629" spans="1:20">
      <c r="A629" s="788">
        <v>44743</v>
      </c>
      <c r="B629">
        <v>5.3254388255630225E-4</v>
      </c>
      <c r="C629">
        <v>1.7008542830443396E-4</v>
      </c>
      <c r="D629">
        <v>5.3505625395877665E-4</v>
      </c>
      <c r="E629">
        <v>1.0859722773318037E-2</v>
      </c>
      <c r="F629">
        <v>4.8125275888819541E-3</v>
      </c>
      <c r="G629">
        <v>9.6278061412347071E-4</v>
      </c>
      <c r="H629">
        <v>3.9945429458598802E-4</v>
      </c>
      <c r="I629">
        <v>6.8657121336057614E-4</v>
      </c>
      <c r="J629">
        <v>2.1788387776613405E-3</v>
      </c>
      <c r="K629">
        <v>-2.1647019319672722E-3</v>
      </c>
      <c r="L629">
        <v>5.0003825296118798E-4</v>
      </c>
      <c r="M629">
        <v>4.8601870083886389E-4</v>
      </c>
      <c r="N629">
        <v>3.3201505939497444E-3</v>
      </c>
      <c r="O629">
        <v>9.8417631157565744E-4</v>
      </c>
      <c r="P629">
        <v>-2.294200592833695E-3</v>
      </c>
      <c r="Q629">
        <v>4.8894480661476614E-4</v>
      </c>
      <c r="R629">
        <v>5.0224744427107559E-4</v>
      </c>
      <c r="S629">
        <v>-4.223910668965658E-5</v>
      </c>
      <c r="T629">
        <v>6.135935808559978E-4</v>
      </c>
    </row>
    <row r="630" spans="1:20">
      <c r="A630" s="788">
        <v>44746</v>
      </c>
      <c r="B630">
        <v>4.9867852854190708E-4</v>
      </c>
      <c r="C630">
        <v>-1.9057330525348304E-3</v>
      </c>
      <c r="D630">
        <v>4.9254104212681504E-4</v>
      </c>
      <c r="E630">
        <v>-4.3212707915891713E-3</v>
      </c>
      <c r="F630">
        <v>-7.5867458024200252E-3</v>
      </c>
      <c r="G630">
        <v>1.3823271614556987E-3</v>
      </c>
      <c r="H630">
        <v>7.5034685235531029E-4</v>
      </c>
      <c r="I630">
        <v>2.3456020193446392E-4</v>
      </c>
      <c r="J630">
        <v>1.3610126014949042E-3</v>
      </c>
      <c r="K630">
        <v>1.0846990160393588E-3</v>
      </c>
      <c r="L630">
        <v>0</v>
      </c>
      <c r="M630">
        <v>4.9303308799841794E-4</v>
      </c>
      <c r="N630">
        <v>-1.7018895424425473E-4</v>
      </c>
      <c r="O630">
        <v>8.2986566318887789E-4</v>
      </c>
      <c r="P630">
        <v>-1.1813631700135385E-2</v>
      </c>
      <c r="Q630">
        <v>4.6636064775973374E-4</v>
      </c>
      <c r="R630">
        <v>5.2263110353445441E-4</v>
      </c>
      <c r="S630">
        <v>4.5582704842273003E-4</v>
      </c>
      <c r="T630">
        <v>6.1127566325414051E-4</v>
      </c>
    </row>
    <row r="631" spans="1:20">
      <c r="A631" s="788">
        <v>44747</v>
      </c>
      <c r="B631">
        <v>4.9553704970106693E-4</v>
      </c>
      <c r="C631">
        <v>6.5150851554467426E-3</v>
      </c>
      <c r="D631">
        <v>5.2503957520322331E-4</v>
      </c>
      <c r="E631">
        <v>6.7641540401215394E-3</v>
      </c>
      <c r="F631">
        <v>-7.1497229879418089E-3</v>
      </c>
      <c r="G631">
        <v>1.2559710328063911E-3</v>
      </c>
      <c r="H631">
        <v>5.1090350724281031E-4</v>
      </c>
      <c r="I631">
        <v>-5.6197990840867185E-4</v>
      </c>
      <c r="J631">
        <v>-1.9156660958385974E-3</v>
      </c>
      <c r="K631">
        <v>-1.0697842036637817E-2</v>
      </c>
      <c r="L631">
        <v>0</v>
      </c>
      <c r="M631">
        <v>5.3949245837858761E-4</v>
      </c>
      <c r="N631">
        <v>2.0722564113107023E-3</v>
      </c>
      <c r="O631">
        <v>6.0741144588938312E-4</v>
      </c>
      <c r="P631">
        <v>-3.5637645431355613E-3</v>
      </c>
      <c r="Q631">
        <v>5.2694824357657488E-4</v>
      </c>
      <c r="R631">
        <v>5.2406264888138487E-4</v>
      </c>
      <c r="S631">
        <v>-3.8615560371646485E-4</v>
      </c>
      <c r="T631">
        <v>5.8618463064075144E-4</v>
      </c>
    </row>
    <row r="632" spans="1:20">
      <c r="A632" s="788">
        <v>44748</v>
      </c>
      <c r="B632">
        <v>5.1404395325627128E-4</v>
      </c>
      <c r="C632">
        <v>-7.0307298780958316E-4</v>
      </c>
      <c r="D632">
        <v>5.846920293426372E-4</v>
      </c>
      <c r="E632">
        <v>4.4335967802815457E-3</v>
      </c>
      <c r="F632">
        <v>7.2687543104164032E-3</v>
      </c>
      <c r="G632">
        <v>-4.7393412818411695E-3</v>
      </c>
      <c r="H632">
        <v>6.4873552498090348E-4</v>
      </c>
      <c r="I632">
        <v>7.2519974231588513E-4</v>
      </c>
      <c r="J632">
        <v>1.0241550433169877E-3</v>
      </c>
      <c r="K632">
        <v>4.3902526135775055E-4</v>
      </c>
      <c r="L632">
        <v>1.6211288495111553E-3</v>
      </c>
      <c r="M632">
        <v>4.9654830521705939E-4</v>
      </c>
      <c r="N632">
        <v>-2.5291077561458986E-3</v>
      </c>
      <c r="O632">
        <v>3.144186428138962E-4</v>
      </c>
      <c r="P632">
        <v>-7.1121979972154081E-3</v>
      </c>
      <c r="Q632">
        <v>4.7124509455676034E-4</v>
      </c>
      <c r="R632">
        <v>5.2523625622580283E-4</v>
      </c>
      <c r="S632">
        <v>5.0036804666375723E-4</v>
      </c>
      <c r="T632">
        <v>5.8823357422266298E-4</v>
      </c>
    </row>
    <row r="633" spans="1:20">
      <c r="A633" s="788">
        <v>44749</v>
      </c>
      <c r="B633">
        <v>5.3884670336090679E-4</v>
      </c>
      <c r="C633">
        <v>1.970575718581502E-3</v>
      </c>
      <c r="D633">
        <v>4.4998524347872326E-4</v>
      </c>
      <c r="E633">
        <v>1.6221652108478146E-2</v>
      </c>
      <c r="F633">
        <v>1.7570763040869686E-2</v>
      </c>
      <c r="G633">
        <v>4.382334394893439E-3</v>
      </c>
      <c r="H633">
        <v>8.2973994316670741E-5</v>
      </c>
      <c r="I633">
        <v>2.6554430802399054E-3</v>
      </c>
      <c r="J633">
        <v>1.3676822692094692E-3</v>
      </c>
      <c r="K633">
        <v>9.1736336443073441E-3</v>
      </c>
      <c r="L633">
        <v>4.4472592358268948E-4</v>
      </c>
      <c r="M633">
        <v>5.3249892414308775E-4</v>
      </c>
      <c r="N633">
        <v>2.566863355626392E-4</v>
      </c>
      <c r="O633">
        <v>6.6869057441065749E-4</v>
      </c>
      <c r="P633">
        <v>4.3027127818757727E-3</v>
      </c>
      <c r="Q633">
        <v>5.4517194083336662E-4</v>
      </c>
      <c r="R633">
        <v>5.324526664989282E-4</v>
      </c>
      <c r="S633">
        <v>5.1453126328904197E-4</v>
      </c>
      <c r="T633">
        <v>2.9627283058264453E-4</v>
      </c>
    </row>
    <row r="634" spans="1:20">
      <c r="A634" s="788">
        <v>44750</v>
      </c>
      <c r="B634">
        <v>5.0175598884871775E-4</v>
      </c>
      <c r="C634">
        <v>-4.6826216361507411E-3</v>
      </c>
      <c r="D634">
        <v>5.277662137461725E-4</v>
      </c>
      <c r="E634">
        <v>-7.763337536396131E-4</v>
      </c>
      <c r="F634">
        <v>-4.0669722315194168E-3</v>
      </c>
      <c r="G634">
        <v>-1.7063953944209675E-3</v>
      </c>
      <c r="H634">
        <v>8.0860691343875857E-4</v>
      </c>
      <c r="I634">
        <v>1.1913695584091499E-3</v>
      </c>
      <c r="J634">
        <v>3.0876195889495417E-3</v>
      </c>
      <c r="K634">
        <v>7.429448030196184E-4</v>
      </c>
      <c r="L634">
        <v>5.0847863650238523E-4</v>
      </c>
      <c r="M634">
        <v>5.7562887052120537E-4</v>
      </c>
      <c r="N634">
        <v>1.2409538741542381E-3</v>
      </c>
      <c r="O634">
        <v>1.0019653473840595E-3</v>
      </c>
      <c r="P634">
        <v>-1.1987776540796524E-2</v>
      </c>
      <c r="Q634">
        <v>5.6522502629197113E-4</v>
      </c>
      <c r="R634">
        <v>5.167675453985332E-4</v>
      </c>
      <c r="S634">
        <v>6.8403170198383378E-4</v>
      </c>
      <c r="T634">
        <v>9.0638443809165636E-4</v>
      </c>
    </row>
    <row r="635" spans="1:20">
      <c r="A635" s="788">
        <v>44753</v>
      </c>
      <c r="B635">
        <v>5.4182570729910395E-4</v>
      </c>
      <c r="C635">
        <v>2.9296045607050125E-3</v>
      </c>
      <c r="D635">
        <v>5.5897963385254101E-4</v>
      </c>
      <c r="E635">
        <v>-1.2151729286298818E-2</v>
      </c>
      <c r="F635">
        <v>-2.3607045314649855E-2</v>
      </c>
      <c r="G635">
        <v>-2.0744225397341109E-3</v>
      </c>
      <c r="H635">
        <v>6.528917952117741E-4</v>
      </c>
      <c r="I635">
        <v>-2.5379190630016035E-3</v>
      </c>
      <c r="J635">
        <v>9.6375846680385457E-4</v>
      </c>
      <c r="K635">
        <v>-3.3314247543274611E-3</v>
      </c>
      <c r="L635">
        <v>7.7763314703460651E-4</v>
      </c>
      <c r="M635">
        <v>5.9458143475721315E-4</v>
      </c>
      <c r="N635">
        <v>-3.6539632960129742E-3</v>
      </c>
      <c r="O635">
        <v>-1.4042422349835881E-4</v>
      </c>
      <c r="P635">
        <v>-2.0143022172310121E-2</v>
      </c>
      <c r="Q635">
        <v>5.41685780044876E-4</v>
      </c>
      <c r="R635">
        <v>5.4558728324916039E-4</v>
      </c>
      <c r="S635">
        <v>2.350229149306049E-4</v>
      </c>
      <c r="T635">
        <v>5.5868773409883943E-4</v>
      </c>
    </row>
    <row r="636" spans="1:20">
      <c r="A636" s="788">
        <v>44754</v>
      </c>
      <c r="B636">
        <v>5.1003395771465065E-4</v>
      </c>
      <c r="C636">
        <v>1.7229896149193458E-3</v>
      </c>
      <c r="D636">
        <v>5.0122690431808614E-4</v>
      </c>
      <c r="E636">
        <v>-7.8911429539358924E-3</v>
      </c>
      <c r="F636">
        <v>1.0533802836578676E-3</v>
      </c>
      <c r="G636">
        <v>-2.2076628823708422E-3</v>
      </c>
      <c r="H636">
        <v>5.1553383722002799E-4</v>
      </c>
      <c r="I636">
        <v>-8.1194660735162127E-4</v>
      </c>
      <c r="J636">
        <v>-6.7594550812388743E-4</v>
      </c>
      <c r="K636">
        <v>-3.5125280406426151E-3</v>
      </c>
      <c r="L636">
        <v>5.2751975633258397E-4</v>
      </c>
      <c r="M636">
        <v>4.8582163680954693E-4</v>
      </c>
      <c r="N636">
        <v>9.298710270873034E-4</v>
      </c>
      <c r="O636">
        <v>3.668658182072182E-4</v>
      </c>
      <c r="P636">
        <v>2.7699189675014502E-3</v>
      </c>
      <c r="Q636">
        <v>5.2936533500669292E-4</v>
      </c>
      <c r="R636">
        <v>5.1196887691640214E-4</v>
      </c>
      <c r="S636">
        <v>1.1047272709219236E-4</v>
      </c>
      <c r="T636">
        <v>5.8924797252379868E-4</v>
      </c>
    </row>
    <row r="637" spans="1:20">
      <c r="A637" s="788">
        <v>44755</v>
      </c>
      <c r="B637">
        <v>4.9733308676858101E-4</v>
      </c>
      <c r="C637">
        <v>5.0462829515507401E-4</v>
      </c>
      <c r="D637">
        <v>5.3479363454012052E-4</v>
      </c>
      <c r="E637">
        <v>-4.0311632712632939E-3</v>
      </c>
      <c r="F637">
        <v>-1.8898731008853975E-3</v>
      </c>
      <c r="G637">
        <v>1.027334675952396E-3</v>
      </c>
      <c r="H637">
        <v>6.0793924897839524E-4</v>
      </c>
      <c r="I637">
        <v>1.827208817195336E-3</v>
      </c>
      <c r="J637">
        <v>2.0926819135607122E-3</v>
      </c>
      <c r="K637">
        <v>3.3080483056098231E-3</v>
      </c>
      <c r="L637">
        <v>5.2245923182270282E-4</v>
      </c>
      <c r="M637">
        <v>5.5782162228967813E-4</v>
      </c>
      <c r="N637">
        <v>-5.5161619626442615E-4</v>
      </c>
      <c r="O637">
        <v>3.891972654495035E-4</v>
      </c>
      <c r="P637">
        <v>5.8655684713444511E-3</v>
      </c>
      <c r="Q637">
        <v>5.4161399446583935E-4</v>
      </c>
      <c r="R637">
        <v>5.1332111625668198E-4</v>
      </c>
      <c r="S637">
        <v>4.7120767961583709E-4</v>
      </c>
      <c r="T637">
        <v>6.0463530563059642E-4</v>
      </c>
    </row>
    <row r="638" spans="1:20">
      <c r="A638" s="788">
        <v>44756</v>
      </c>
      <c r="B638">
        <v>5.3460701813112799E-4</v>
      </c>
      <c r="C638">
        <v>8.9918274396969533E-3</v>
      </c>
      <c r="D638">
        <v>4.9088251558226936E-4</v>
      </c>
      <c r="E638">
        <v>-2.1543447775048685E-3</v>
      </c>
      <c r="F638">
        <v>-1.2607144365784473E-2</v>
      </c>
      <c r="G638">
        <v>1.4940570399397668E-3</v>
      </c>
      <c r="H638">
        <v>2.5126037520983857E-4</v>
      </c>
      <c r="I638">
        <v>-6.3441178723255831E-4</v>
      </c>
      <c r="J638">
        <v>-4.8328732643976302E-4</v>
      </c>
      <c r="K638">
        <v>-1.5177563955443008E-3</v>
      </c>
      <c r="L638">
        <v>4.9059752728308759E-4</v>
      </c>
      <c r="M638">
        <v>6.7863883980034956E-4</v>
      </c>
      <c r="N638">
        <v>-1.3470145807534806E-3</v>
      </c>
      <c r="O638">
        <v>4.2764674253215063E-4</v>
      </c>
      <c r="P638">
        <v>-1.5266110469305261E-3</v>
      </c>
      <c r="Q638">
        <v>5.5282747053353454E-4</v>
      </c>
      <c r="R638">
        <v>5.2358724002776746E-4</v>
      </c>
      <c r="S638">
        <v>3.0052285578463511E-4</v>
      </c>
      <c r="T638">
        <v>6.533543708702183E-4</v>
      </c>
    </row>
    <row r="639" spans="1:20">
      <c r="A639" s="788">
        <v>44757</v>
      </c>
      <c r="B639">
        <v>5.1948245443944607E-4</v>
      </c>
      <c r="C639">
        <v>-7.2736054573466769E-3</v>
      </c>
      <c r="D639">
        <v>5.8609877414217415E-4</v>
      </c>
      <c r="E639">
        <v>1.8423028482569936E-2</v>
      </c>
      <c r="F639">
        <v>7.9916702970530551E-3</v>
      </c>
      <c r="G639">
        <v>1.8602638662690296E-3</v>
      </c>
      <c r="H639">
        <v>7.5787842052643661E-4</v>
      </c>
      <c r="I639">
        <v>-1.1168118737553412E-3</v>
      </c>
      <c r="J639">
        <v>1.3208624563176841E-3</v>
      </c>
      <c r="K639">
        <v>-1.8099366108081938E-3</v>
      </c>
      <c r="L639">
        <v>0</v>
      </c>
      <c r="M639">
        <v>5.7236350052369822E-4</v>
      </c>
      <c r="N639">
        <v>1.6793096732976576E-3</v>
      </c>
      <c r="O639">
        <v>4.9033333160242165E-4</v>
      </c>
      <c r="P639">
        <v>5.6750626846768792E-3</v>
      </c>
      <c r="Q639">
        <v>5.5666551353561466E-4</v>
      </c>
      <c r="R639">
        <v>5.5895896820201685E-4</v>
      </c>
      <c r="S639">
        <v>4.4845335870213887E-4</v>
      </c>
      <c r="T639">
        <v>5.1972431251057216E-4</v>
      </c>
    </row>
    <row r="640" spans="1:20">
      <c r="A640" s="788">
        <v>44760</v>
      </c>
      <c r="B640">
        <v>5.5603171642215621E-4</v>
      </c>
      <c r="C640">
        <v>-8.0908908934178569E-3</v>
      </c>
      <c r="D640">
        <v>5.7358494121628745E-4</v>
      </c>
      <c r="E640">
        <v>-7.7935614882247428E-3</v>
      </c>
      <c r="F640">
        <v>1.5476433856627114E-3</v>
      </c>
      <c r="G640">
        <v>1.3849914937511532E-3</v>
      </c>
      <c r="H640">
        <v>7.8386153321607921E-4</v>
      </c>
      <c r="I640">
        <v>6.5817205652862754E-4</v>
      </c>
      <c r="J640">
        <v>1.0088533729071258E-3</v>
      </c>
      <c r="K640">
        <v>2.5346458313892928E-3</v>
      </c>
      <c r="L640">
        <v>1.1460587957521362E-3</v>
      </c>
      <c r="M640">
        <v>5.5601266811566852E-4</v>
      </c>
      <c r="N640">
        <v>4.1888961233027544E-5</v>
      </c>
      <c r="O640">
        <v>5.1955609293496963E-4</v>
      </c>
      <c r="P640">
        <v>-9.4048434461042607E-3</v>
      </c>
      <c r="Q640">
        <v>6.859158057785919E-4</v>
      </c>
      <c r="R640">
        <v>4.9876140916715883E-4</v>
      </c>
      <c r="S640">
        <v>4.0451050294643132E-4</v>
      </c>
      <c r="T640">
        <v>5.8432745562919663E-4</v>
      </c>
    </row>
    <row r="641" spans="1:20">
      <c r="A641" s="788">
        <v>44761</v>
      </c>
      <c r="B641">
        <v>5.1628712731321968E-4</v>
      </c>
      <c r="C641">
        <v>-8.1865026812149022E-3</v>
      </c>
      <c r="D641">
        <v>5.3480363132840658E-4</v>
      </c>
      <c r="E641">
        <v>2.7845592362156779E-2</v>
      </c>
      <c r="F641">
        <v>1.3222378398703771E-2</v>
      </c>
      <c r="G641">
        <v>-1.5260644425874048E-4</v>
      </c>
      <c r="H641">
        <v>5.2644509177701693E-4</v>
      </c>
      <c r="I641">
        <v>6.2078751330263415E-4</v>
      </c>
      <c r="J641">
        <v>6.7696422877294715E-4</v>
      </c>
      <c r="K641">
        <v>2.0181162077741455E-3</v>
      </c>
      <c r="L641">
        <v>5.5197103663218172E-4</v>
      </c>
      <c r="M641">
        <v>5.5650441560239905E-4</v>
      </c>
      <c r="N641">
        <v>-1.1224394051508879E-3</v>
      </c>
      <c r="O641">
        <v>5.5056956297594439E-4</v>
      </c>
      <c r="P641">
        <v>5.5670866679293773E-3</v>
      </c>
      <c r="Q641">
        <v>5.295397007820668E-4</v>
      </c>
      <c r="R641">
        <v>5.5014445001000389E-4</v>
      </c>
      <c r="S641">
        <v>6.9682889921751645E-4</v>
      </c>
      <c r="T641">
        <v>5.842356243617175E-4</v>
      </c>
    </row>
    <row r="642" spans="1:20">
      <c r="A642" s="788">
        <v>44762</v>
      </c>
      <c r="B642">
        <v>5.0427436916122836E-4</v>
      </c>
      <c r="C642">
        <v>3.7247297321760797E-3</v>
      </c>
      <c r="D642">
        <v>4.7804633951420428E-4</v>
      </c>
      <c r="E642">
        <v>6.9386060395226767E-3</v>
      </c>
      <c r="F642">
        <v>2.8784610821634971E-3</v>
      </c>
      <c r="G642">
        <v>3.4955260239937225E-3</v>
      </c>
      <c r="H642">
        <v>8.8208016919510968E-4</v>
      </c>
      <c r="I642">
        <v>1.0806264586842307E-3</v>
      </c>
      <c r="J642">
        <v>1.6281174680732313E-4</v>
      </c>
      <c r="K642">
        <v>5.6948385311272887E-4</v>
      </c>
      <c r="L642">
        <v>1.8473674667986995E-3</v>
      </c>
      <c r="M642">
        <v>4.6416264259008244E-4</v>
      </c>
      <c r="N642">
        <v>7.0869869473524361E-3</v>
      </c>
      <c r="O642">
        <v>5.9931921357248008E-4</v>
      </c>
      <c r="P642">
        <v>1.8750275429927354E-2</v>
      </c>
      <c r="Q642">
        <v>3.3485999779525599E-4</v>
      </c>
      <c r="R642">
        <v>5.0883047539507231E-4</v>
      </c>
      <c r="S642">
        <v>4.141267842872054E-4</v>
      </c>
      <c r="T642">
        <v>5.8427940588656746E-4</v>
      </c>
    </row>
    <row r="643" spans="1:20">
      <c r="A643" s="788">
        <v>44763</v>
      </c>
      <c r="B643">
        <v>5.0853112537674328E-4</v>
      </c>
      <c r="C643">
        <v>-5.5849772391025621E-4</v>
      </c>
      <c r="D643">
        <v>5.1152779830210271E-4</v>
      </c>
      <c r="E643">
        <v>9.8696865263989686E-3</v>
      </c>
      <c r="F643">
        <v>2.9768075677167882E-3</v>
      </c>
      <c r="G643">
        <v>-6.9603007652074833E-4</v>
      </c>
      <c r="H643">
        <v>4.1885389606788337E-4</v>
      </c>
      <c r="I643">
        <v>-5.0247224459891715E-3</v>
      </c>
      <c r="J643">
        <v>-4.9733236519655666E-4</v>
      </c>
      <c r="K643">
        <v>-2.9910345529301496E-3</v>
      </c>
      <c r="L643">
        <v>4.7054605904217617E-4</v>
      </c>
      <c r="M643">
        <v>5.0074311558212514E-4</v>
      </c>
      <c r="N643">
        <v>-2.6460333119672219E-3</v>
      </c>
      <c r="O643">
        <v>1.0984392039814495E-4</v>
      </c>
      <c r="P643">
        <v>1.8213603569247727E-2</v>
      </c>
      <c r="Q643">
        <v>4.539812765633755E-4</v>
      </c>
      <c r="R643">
        <v>5.2178355290144474E-4</v>
      </c>
      <c r="S643">
        <v>5.9686231529165745E-4</v>
      </c>
      <c r="T643">
        <v>5.7878137440781074E-4</v>
      </c>
    </row>
    <row r="644" spans="1:20">
      <c r="A644" s="788">
        <v>44764</v>
      </c>
      <c r="B644">
        <v>4.8972115194412247E-4</v>
      </c>
      <c r="C644">
        <v>-4.348776519172981E-4</v>
      </c>
      <c r="D644">
        <v>5.4025761551690366E-4</v>
      </c>
      <c r="E644">
        <v>-8.7628207264556224E-3</v>
      </c>
      <c r="F644">
        <v>5.3409449607433324E-4</v>
      </c>
      <c r="G644">
        <v>3.3731273042947318E-3</v>
      </c>
      <c r="H644">
        <v>3.1358167520978419E-4</v>
      </c>
      <c r="I644">
        <v>-3.0475766760280631E-3</v>
      </c>
      <c r="J644">
        <v>1.2853698729222707E-3</v>
      </c>
      <c r="K644">
        <v>-3.4666008784456359E-4</v>
      </c>
      <c r="L644">
        <v>4.9687534028719504E-4</v>
      </c>
      <c r="M644">
        <v>5.7004976142649433E-4</v>
      </c>
      <c r="N644">
        <v>-9.4768982479820352E-4</v>
      </c>
      <c r="O644">
        <v>6.1587137270935344E-4</v>
      </c>
      <c r="P644">
        <v>-2.172301321441239E-2</v>
      </c>
      <c r="Q644">
        <v>5.7675005644775013E-4</v>
      </c>
      <c r="R644">
        <v>5.3327739845943078E-4</v>
      </c>
      <c r="S644">
        <v>7.2083299170433435E-4</v>
      </c>
      <c r="T644">
        <v>5.8438839493257788E-4</v>
      </c>
    </row>
    <row r="645" spans="1:20">
      <c r="A645" s="788">
        <v>44767</v>
      </c>
      <c r="B645">
        <v>5.1618348920645651E-4</v>
      </c>
      <c r="C645">
        <v>-2.2688360725471313E-3</v>
      </c>
      <c r="D645">
        <v>5.2782743018919831E-4</v>
      </c>
      <c r="E645">
        <v>2.378681244689318E-3</v>
      </c>
      <c r="F645">
        <v>9.2301614012495481E-3</v>
      </c>
      <c r="G645">
        <v>-1.5243144965016997E-3</v>
      </c>
      <c r="H645">
        <v>3.9676573994018582E-4</v>
      </c>
      <c r="I645">
        <v>1.3978218709151946E-3</v>
      </c>
      <c r="J645">
        <v>-6.3523313558189187E-5</v>
      </c>
      <c r="K645">
        <v>3.8696192486713521E-3</v>
      </c>
      <c r="L645">
        <v>7.6717225133027256E-5</v>
      </c>
      <c r="M645">
        <v>4.2829255897602891E-4</v>
      </c>
      <c r="N645">
        <v>-9.0932873111748691E-4</v>
      </c>
      <c r="O645">
        <v>5.8785210787992703E-4</v>
      </c>
      <c r="P645">
        <v>-1.4415898172503994E-4</v>
      </c>
      <c r="Q645">
        <v>4.5553681650400968E-4</v>
      </c>
      <c r="R645">
        <v>5.4441444736341715E-4</v>
      </c>
      <c r="S645">
        <v>6.9737802896452372E-4</v>
      </c>
      <c r="T645">
        <v>5.8420931806790755E-4</v>
      </c>
    </row>
    <row r="646" spans="1:20">
      <c r="A646" s="788">
        <v>44768</v>
      </c>
      <c r="B646">
        <v>5.2367623745452896E-4</v>
      </c>
      <c r="C646">
        <v>2.3699460123185467E-3</v>
      </c>
      <c r="D646">
        <v>6.3791159484560822E-4</v>
      </c>
      <c r="E646">
        <v>-1.1076836137861257E-2</v>
      </c>
      <c r="F646">
        <v>-7.9910360740602648E-3</v>
      </c>
      <c r="G646">
        <v>-9.6020242251115828E-4</v>
      </c>
      <c r="H646">
        <v>8.7603917585710178E-4</v>
      </c>
      <c r="I646">
        <v>2.0086240391492538E-3</v>
      </c>
      <c r="J646">
        <v>4.1965537517696383E-4</v>
      </c>
      <c r="K646">
        <v>1.9511762329564863E-3</v>
      </c>
      <c r="L646">
        <v>3.7501024368635782E-4</v>
      </c>
      <c r="M646">
        <v>4.2012209099406839E-4</v>
      </c>
      <c r="N646">
        <v>-4.9702928340777941E-4</v>
      </c>
      <c r="O646">
        <v>8.9137032205721667E-4</v>
      </c>
      <c r="P646">
        <v>-8.7262231971365622E-3</v>
      </c>
      <c r="Q646">
        <v>4.4395458805435162E-4</v>
      </c>
      <c r="R646">
        <v>4.0916675587343576E-4</v>
      </c>
      <c r="S646">
        <v>6.3428906256457473E-4</v>
      </c>
      <c r="T646">
        <v>5.8414132036355149E-4</v>
      </c>
    </row>
    <row r="647" spans="1:20">
      <c r="A647" s="788">
        <v>44769</v>
      </c>
      <c r="B647">
        <v>5.0017317288153507E-4</v>
      </c>
      <c r="C647">
        <v>-2.9836446229688507E-3</v>
      </c>
      <c r="D647">
        <v>5.041373287291151E-4</v>
      </c>
      <c r="E647">
        <v>2.6481139434959111E-2</v>
      </c>
      <c r="F647">
        <v>2.1655209749857685E-2</v>
      </c>
      <c r="G647">
        <v>5.9449587362745415E-3</v>
      </c>
      <c r="H647">
        <v>5.5408326092720728E-4</v>
      </c>
      <c r="I647">
        <v>-1.5061120072938916E-3</v>
      </c>
      <c r="J647">
        <v>-1.0225017977925077E-3</v>
      </c>
      <c r="K647">
        <v>2.574444221081329E-3</v>
      </c>
      <c r="L647">
        <v>4.3122757310043447E-4</v>
      </c>
      <c r="M647">
        <v>4.1675215940695232E-4</v>
      </c>
      <c r="N647">
        <v>6.8279194620646244E-3</v>
      </c>
      <c r="O647">
        <v>7.1297022808436417E-4</v>
      </c>
      <c r="P647">
        <v>2.7218480026790504E-2</v>
      </c>
      <c r="Q647">
        <v>4.499898935452773E-4</v>
      </c>
      <c r="R647">
        <v>5.2124392280039622E-4</v>
      </c>
      <c r="S647">
        <v>3.9843100137471055E-4</v>
      </c>
      <c r="T647">
        <v>5.7621265455387594E-4</v>
      </c>
    </row>
    <row r="648" spans="1:20">
      <c r="A648" s="788">
        <v>44770</v>
      </c>
      <c r="B648">
        <v>5.1565333515135592E-4</v>
      </c>
      <c r="C648">
        <v>-2.4104615107254368E-3</v>
      </c>
      <c r="D648">
        <v>4.7417412393091496E-4</v>
      </c>
      <c r="E648">
        <v>1.1642166248637231E-2</v>
      </c>
      <c r="F648">
        <v>1.415845949643102E-2</v>
      </c>
      <c r="G648">
        <v>9.5995230761491968E-4</v>
      </c>
      <c r="H648">
        <v>2.1528644607715641E-4</v>
      </c>
      <c r="I648">
        <v>-1.6155621037940993E-3</v>
      </c>
      <c r="J648">
        <v>1.2369522867441418E-3</v>
      </c>
      <c r="K648">
        <v>-5.2820772067696531E-4</v>
      </c>
      <c r="L648">
        <v>1.2995986333106391E-3</v>
      </c>
      <c r="M648">
        <v>6.0731087373766535E-4</v>
      </c>
      <c r="N648">
        <v>4.9737831292071544E-3</v>
      </c>
      <c r="O648">
        <v>5.2616021705809146E-5</v>
      </c>
      <c r="P648">
        <v>1.5417497147454329E-2</v>
      </c>
      <c r="Q648">
        <v>6.499736550633628E-4</v>
      </c>
      <c r="R648">
        <v>6.4904016733291492E-4</v>
      </c>
      <c r="S648">
        <v>1.234868365723063E-3</v>
      </c>
      <c r="T648">
        <v>5.8348494087323566E-4</v>
      </c>
    </row>
    <row r="649" spans="1:20">
      <c r="A649" s="788">
        <v>44771</v>
      </c>
      <c r="B649">
        <v>5.2931080943174891E-4</v>
      </c>
      <c r="C649">
        <v>-1.1521370690414923E-3</v>
      </c>
      <c r="D649">
        <v>5.2669726043186316E-4</v>
      </c>
      <c r="E649">
        <v>1.5018633774145584E-2</v>
      </c>
      <c r="F649">
        <v>1.1389768421302238E-2</v>
      </c>
      <c r="G649">
        <v>3.5352249440361305E-3</v>
      </c>
      <c r="H649">
        <v>7.642089371953098E-4</v>
      </c>
      <c r="I649">
        <v>-4.3591310550916695E-4</v>
      </c>
      <c r="J649">
        <v>1.2231147071264381E-3</v>
      </c>
      <c r="K649">
        <v>-1.0168385147178993E-3</v>
      </c>
      <c r="L649">
        <v>4.8254727739061032E-4</v>
      </c>
      <c r="M649">
        <v>6.0773982992845532E-4</v>
      </c>
      <c r="N649">
        <v>1.6722127530515163E-3</v>
      </c>
      <c r="O649">
        <v>7.99530708852636E-5</v>
      </c>
      <c r="P649">
        <v>6.9109019294353313E-3</v>
      </c>
      <c r="Q649">
        <v>6.5813250883506313E-4</v>
      </c>
      <c r="R649">
        <v>5.3422650241286007E-4</v>
      </c>
      <c r="S649">
        <v>1.991780459275283E-3</v>
      </c>
      <c r="T649">
        <v>5.7915521180551544E-4</v>
      </c>
    </row>
    <row r="650" spans="1:20">
      <c r="A650" s="788">
        <v>44774</v>
      </c>
      <c r="B650">
        <v>5.3090062034932828E-4</v>
      </c>
      <c r="C650">
        <v>-1.8106384996615654E-3</v>
      </c>
      <c r="D650">
        <v>4.7213781581767478E-4</v>
      </c>
      <c r="E650">
        <v>-2.7041086297697747E-3</v>
      </c>
      <c r="F650">
        <v>-4.5309897045023861E-3</v>
      </c>
      <c r="G650">
        <v>2.4705870822858689E-3</v>
      </c>
      <c r="H650">
        <v>2.0570610857695293E-4</v>
      </c>
      <c r="I650">
        <v>1.1190836067502818E-3</v>
      </c>
      <c r="J650">
        <v>8.7149792204921361E-4</v>
      </c>
      <c r="K650">
        <v>-2.3604937747556676E-5</v>
      </c>
      <c r="L650">
        <v>6.7885633708786308E-4</v>
      </c>
      <c r="M650">
        <v>6.4961565071564031E-4</v>
      </c>
      <c r="N650">
        <v>1.8600087471976057E-3</v>
      </c>
      <c r="O650">
        <v>3.9679300970396625E-4</v>
      </c>
      <c r="P650">
        <v>-3.2986966913284288E-3</v>
      </c>
      <c r="Q650">
        <v>6.5164643082127327E-4</v>
      </c>
      <c r="R650">
        <v>5.3267559330727465E-4</v>
      </c>
      <c r="S650">
        <v>1.3233644847285841E-3</v>
      </c>
      <c r="T650">
        <v>5.8293767249217865E-4</v>
      </c>
    </row>
    <row r="651" spans="1:20">
      <c r="A651" s="788">
        <v>44775</v>
      </c>
      <c r="B651">
        <v>5.6828323762725397E-4</v>
      </c>
      <c r="C651">
        <v>-1.471449337654418E-4</v>
      </c>
      <c r="D651">
        <v>4.7816036679004803E-4</v>
      </c>
      <c r="E651">
        <v>-6.2558228984145314E-3</v>
      </c>
      <c r="F651">
        <v>8.6568356159586468E-3</v>
      </c>
      <c r="G651">
        <v>2.3353617636838742E-3</v>
      </c>
      <c r="H651">
        <v>7.5708124316320458E-4</v>
      </c>
      <c r="I651">
        <v>2.6420232631796381E-3</v>
      </c>
      <c r="J651">
        <v>1.3255688927646947E-3</v>
      </c>
      <c r="K651">
        <v>1.2720738947367138E-3</v>
      </c>
      <c r="L651">
        <v>6.1691081702286432E-4</v>
      </c>
      <c r="M651">
        <v>5.6396232922817369E-4</v>
      </c>
      <c r="N651">
        <v>9.0427385399727278E-4</v>
      </c>
      <c r="O651">
        <v>8.1535511320773857E-4</v>
      </c>
      <c r="P651">
        <v>0</v>
      </c>
      <c r="Q651">
        <v>4.801617981424755E-4</v>
      </c>
      <c r="R651">
        <v>4.9359898342049568E-4</v>
      </c>
      <c r="S651">
        <v>1.0370044094376585E-3</v>
      </c>
      <c r="T651">
        <v>5.9581863845670213E-4</v>
      </c>
    </row>
    <row r="652" spans="1:20">
      <c r="A652" s="788">
        <v>44776</v>
      </c>
      <c r="B652">
        <v>4.7693019308758799E-4</v>
      </c>
      <c r="C652">
        <v>2.2947426722172981E-3</v>
      </c>
      <c r="D652">
        <v>5.1538608894530213E-4</v>
      </c>
      <c r="E652">
        <v>1.5738656547090057E-2</v>
      </c>
      <c r="F652">
        <v>1.3540146208464554E-2</v>
      </c>
      <c r="G652">
        <v>3.340466141475984E-3</v>
      </c>
      <c r="H652">
        <v>4.7100951337086805E-4</v>
      </c>
      <c r="I652">
        <v>4.46510662758004E-3</v>
      </c>
      <c r="J652">
        <v>2.0700596069691546E-3</v>
      </c>
      <c r="K652">
        <v>2.8782953242807441E-3</v>
      </c>
      <c r="L652">
        <v>6.0225003413916234E-4</v>
      </c>
      <c r="M652">
        <v>5.6364445498835458E-4</v>
      </c>
      <c r="N652">
        <v>4.2660041086020062E-3</v>
      </c>
      <c r="O652">
        <v>5.1005489162170292E-4</v>
      </c>
      <c r="P652">
        <v>2.7675974262980407E-2</v>
      </c>
      <c r="Q652">
        <v>5.8439935058518522E-4</v>
      </c>
      <c r="R652">
        <v>5.8236680308598743E-4</v>
      </c>
      <c r="S652">
        <v>1.1709271250612829E-3</v>
      </c>
      <c r="T652">
        <v>5.9334309381742223E-4</v>
      </c>
    </row>
    <row r="653" spans="1:20">
      <c r="A653" s="788">
        <v>44777</v>
      </c>
      <c r="B653">
        <v>5.5062444972397984E-4</v>
      </c>
      <c r="C653">
        <v>1.3078146909917265E-3</v>
      </c>
      <c r="D653">
        <v>8.1693994185094709E-4</v>
      </c>
      <c r="E653">
        <v>-8.5293001253039513E-4</v>
      </c>
      <c r="F653">
        <v>2.3751896796716077E-2</v>
      </c>
      <c r="G653">
        <v>-2.1985245661203523E-3</v>
      </c>
      <c r="H653">
        <v>4.8397152648371744E-4</v>
      </c>
      <c r="I653">
        <v>-2.4112297179336162E-3</v>
      </c>
      <c r="J653">
        <v>-1.7407030436321635E-3</v>
      </c>
      <c r="K653">
        <v>-1.0305458295484238E-3</v>
      </c>
      <c r="L653">
        <v>4.2191136897096193E-4</v>
      </c>
      <c r="M653">
        <v>5.7207919358326365E-4</v>
      </c>
      <c r="N653">
        <v>7.8272569796422609E-3</v>
      </c>
      <c r="O653">
        <v>9.2692860888510253E-4</v>
      </c>
      <c r="P653">
        <v>3.1246619410442822E-2</v>
      </c>
      <c r="Q653">
        <v>6.4222043771700044E-4</v>
      </c>
      <c r="R653">
        <v>6.5750866470914993E-4</v>
      </c>
      <c r="S653">
        <v>8.7969302509738334E-4</v>
      </c>
      <c r="T653">
        <v>5.9251177343155881E-4</v>
      </c>
    </row>
    <row r="654" spans="1:20">
      <c r="A654" s="788">
        <v>44778</v>
      </c>
      <c r="B654">
        <v>6.1085427477558518E-4</v>
      </c>
      <c r="C654">
        <v>4.00264213545376E-3</v>
      </c>
      <c r="D654">
        <v>5.6301414003212535E-4</v>
      </c>
      <c r="E654">
        <v>-7.1254710057089277E-4</v>
      </c>
      <c r="F654">
        <v>4.7562069116007244E-3</v>
      </c>
      <c r="G654">
        <v>2.0613021016770983E-3</v>
      </c>
      <c r="H654">
        <v>4.4080465340079478E-4</v>
      </c>
      <c r="I654">
        <v>2.6356977572994378E-3</v>
      </c>
      <c r="J654">
        <v>5.3077948497768368E-3</v>
      </c>
      <c r="K654">
        <v>2.1122430946083348E-3</v>
      </c>
      <c r="L654">
        <v>4.4381802843562745E-4</v>
      </c>
      <c r="M654">
        <v>5.1847339802058023E-4</v>
      </c>
      <c r="N654">
        <v>1.649079281782706E-3</v>
      </c>
      <c r="O654">
        <v>3.2908622931082654E-4</v>
      </c>
      <c r="P654">
        <v>-4.4207668468099204E-3</v>
      </c>
      <c r="Q654">
        <v>5.6531464205189508E-4</v>
      </c>
      <c r="R654">
        <v>5.9696737877601436E-4</v>
      </c>
      <c r="S654">
        <v>9.6339640950193761E-4</v>
      </c>
      <c r="T654">
        <v>6.0895806819605269E-4</v>
      </c>
    </row>
    <row r="655" spans="1:20">
      <c r="A655" s="788">
        <v>44781</v>
      </c>
      <c r="B655">
        <v>5.4555077642115535E-4</v>
      </c>
      <c r="C655">
        <v>-6.3119624196950053E-4</v>
      </c>
      <c r="D655">
        <v>6.3590639831656581E-4</v>
      </c>
      <c r="E655">
        <v>-3.903462971700522E-4</v>
      </c>
      <c r="F655">
        <v>1.5701607893893188E-2</v>
      </c>
      <c r="G655">
        <v>4.7104837152096568E-3</v>
      </c>
      <c r="H655">
        <v>6.9384458306220864E-4</v>
      </c>
      <c r="I655">
        <v>1.1493373215138991E-3</v>
      </c>
      <c r="J655">
        <v>7.6705780426955528E-5</v>
      </c>
      <c r="K655">
        <v>3.5656030579898079E-3</v>
      </c>
      <c r="L655">
        <v>7.1832210158095933E-4</v>
      </c>
      <c r="M655">
        <v>5.8576208680727326E-4</v>
      </c>
      <c r="N655">
        <v>8.1223087836646002E-4</v>
      </c>
      <c r="O655">
        <v>2.6075782515122548E-4</v>
      </c>
      <c r="P655">
        <v>9.9000110959586163E-3</v>
      </c>
      <c r="Q655">
        <v>5.9249055938215278E-4</v>
      </c>
      <c r="R655">
        <v>5.5799261316047399E-4</v>
      </c>
      <c r="S655">
        <v>1.0666678287309939E-3</v>
      </c>
      <c r="T655">
        <v>6.0059766406239667E-4</v>
      </c>
    </row>
    <row r="656" spans="1:20">
      <c r="A656" s="788">
        <v>44782</v>
      </c>
      <c r="B656">
        <v>6.6680035965704931E-4</v>
      </c>
      <c r="C656">
        <v>3.9967723042688696E-4</v>
      </c>
      <c r="D656">
        <v>5.4015747847646622E-4</v>
      </c>
      <c r="E656">
        <v>-4.6117454211319631E-3</v>
      </c>
      <c r="F656">
        <v>-4.0943478794709387E-3</v>
      </c>
      <c r="G656">
        <v>-4.4360638348913684E-3</v>
      </c>
      <c r="H656">
        <v>7.5790192366986808E-4</v>
      </c>
      <c r="I656">
        <v>1.205119432079016E-3</v>
      </c>
      <c r="J656">
        <v>1.3125825087367815E-4</v>
      </c>
      <c r="K656">
        <v>1.9460219114479926E-3</v>
      </c>
      <c r="L656">
        <v>5.8661738249443651E-4</v>
      </c>
      <c r="M656">
        <v>5.4490848158805782E-4</v>
      </c>
      <c r="N656">
        <v>-6.8539912008069859E-4</v>
      </c>
      <c r="O656">
        <v>6.3813959810676835E-4</v>
      </c>
      <c r="P656">
        <v>-9.4297813269538233E-3</v>
      </c>
      <c r="Q656">
        <v>4.2558995312802494E-4</v>
      </c>
      <c r="R656">
        <v>5.4153625089070623E-4</v>
      </c>
      <c r="S656">
        <v>5.580288147086776E-4</v>
      </c>
      <c r="T656">
        <v>6.0883032789460501E-4</v>
      </c>
    </row>
    <row r="657" spans="1:20">
      <c r="A657" s="788">
        <v>44783</v>
      </c>
      <c r="B657">
        <v>5.2046305428654627E-4</v>
      </c>
      <c r="C657">
        <v>-1.0031309139935995E-2</v>
      </c>
      <c r="D657">
        <v>6.3321443059893845E-4</v>
      </c>
      <c r="E657">
        <v>2.1558398053845851E-2</v>
      </c>
      <c r="F657">
        <v>2.1418391513149393E-2</v>
      </c>
      <c r="G657">
        <v>1.1039191635522361E-3</v>
      </c>
      <c r="H657">
        <v>6.9538403315094754E-4</v>
      </c>
      <c r="I657">
        <v>-2.025125725214072E-3</v>
      </c>
      <c r="J657">
        <v>8.3185598803092731E-4</v>
      </c>
      <c r="K657">
        <v>-4.4218535575046847E-4</v>
      </c>
      <c r="L657">
        <v>4.3742860718731791E-4</v>
      </c>
      <c r="M657">
        <v>5.8827592284282915E-4</v>
      </c>
      <c r="N657">
        <v>1.0466763137975121E-3</v>
      </c>
      <c r="O657">
        <v>6.2633324395910961E-4</v>
      </c>
      <c r="P657">
        <v>9.7832019489330069E-3</v>
      </c>
      <c r="Q657">
        <v>5.3134241966557028E-4</v>
      </c>
      <c r="R657">
        <v>5.3973035669763192E-4</v>
      </c>
      <c r="S657">
        <v>1.4149079898517769E-3</v>
      </c>
      <c r="T657">
        <v>5.770177002504262E-4</v>
      </c>
    </row>
    <row r="658" spans="1:20">
      <c r="A658" s="788">
        <v>44784</v>
      </c>
      <c r="B658">
        <v>5.5613348072225399E-4</v>
      </c>
      <c r="C658">
        <v>-7.0234500303181235E-3</v>
      </c>
      <c r="D658">
        <v>5.9355439574271252E-4</v>
      </c>
      <c r="E658">
        <v>-9.3869096415843956E-6</v>
      </c>
      <c r="F658">
        <v>-1.3909958852746374E-2</v>
      </c>
      <c r="G658">
        <v>-2.6792938132821353E-3</v>
      </c>
      <c r="H658">
        <v>7.6061748233069437E-4</v>
      </c>
      <c r="I658">
        <v>5.2171115729082729E-4</v>
      </c>
      <c r="J658">
        <v>1.02561073046048E-3</v>
      </c>
      <c r="K658">
        <v>5.9666561096238802E-4</v>
      </c>
      <c r="L658">
        <v>5.0184089310034707E-4</v>
      </c>
      <c r="M658">
        <v>6.601319946617501E-4</v>
      </c>
      <c r="N658">
        <v>-1.7179301075676001E-3</v>
      </c>
      <c r="O658">
        <v>9.4619018027053414E-4</v>
      </c>
      <c r="P658">
        <v>-1.795684772850914E-2</v>
      </c>
      <c r="Q658">
        <v>5.0369118256710088E-4</v>
      </c>
      <c r="R658">
        <v>5.6430279960717478E-4</v>
      </c>
      <c r="S658">
        <v>9.7468593113525515E-4</v>
      </c>
      <c r="T658">
        <v>5.5887649993091593E-4</v>
      </c>
    </row>
    <row r="659" spans="1:20">
      <c r="A659" s="788">
        <v>44785</v>
      </c>
      <c r="B659">
        <v>5.3773258672595858E-4</v>
      </c>
      <c r="C659">
        <v>-1.2592306447133383E-3</v>
      </c>
      <c r="D659">
        <v>4.9142168098081918E-4</v>
      </c>
      <c r="E659">
        <v>1.7590816595794756E-2</v>
      </c>
      <c r="F659">
        <v>2.7402853144131711E-2</v>
      </c>
      <c r="G659">
        <v>1.1068701603303532E-2</v>
      </c>
      <c r="H659">
        <v>5.4821123841519714E-4</v>
      </c>
      <c r="I659">
        <v>2.492036767906658E-3</v>
      </c>
      <c r="J659">
        <v>1.0917127352547684E-3</v>
      </c>
      <c r="K659">
        <v>-7.9838177330926463E-5</v>
      </c>
      <c r="L659">
        <v>2.5445407493829286E-4</v>
      </c>
      <c r="M659">
        <v>5.233169413552119E-4</v>
      </c>
      <c r="N659">
        <v>-2.3998233819674253E-3</v>
      </c>
      <c r="O659">
        <v>5.5864133495342472E-4</v>
      </c>
      <c r="P659">
        <v>1.1488248847112192E-2</v>
      </c>
      <c r="Q659">
        <v>6.3218311476287425E-4</v>
      </c>
      <c r="R659">
        <v>5.4585107013505052E-4</v>
      </c>
      <c r="S659">
        <v>6.7640417033443256E-4</v>
      </c>
      <c r="T659">
        <v>5.9811620748084771E-4</v>
      </c>
    </row>
    <row r="660" spans="1:20">
      <c r="A660" s="788">
        <v>44788</v>
      </c>
      <c r="B660">
        <v>5.4249750316803791E-4</v>
      </c>
      <c r="C660">
        <v>4.9441283435689432E-3</v>
      </c>
      <c r="D660">
        <v>6.1349002438038092E-4</v>
      </c>
      <c r="E660">
        <v>3.7563089447261166E-3</v>
      </c>
      <c r="F660">
        <v>4.4089658901482753E-3</v>
      </c>
      <c r="G660">
        <v>2.3297977938965264E-3</v>
      </c>
      <c r="H660">
        <v>8.2144287711627406E-4</v>
      </c>
      <c r="I660">
        <v>2.2165807037093366E-3</v>
      </c>
      <c r="J660">
        <v>-3.7339860737506392E-5</v>
      </c>
      <c r="K660">
        <v>-4.8632054662733903E-4</v>
      </c>
      <c r="L660">
        <v>6.7761935886490043E-4</v>
      </c>
      <c r="M660">
        <v>5.3334559050788322E-4</v>
      </c>
      <c r="N660">
        <v>8.8714541183976259E-4</v>
      </c>
      <c r="O660">
        <v>1.8137017106845121E-4</v>
      </c>
      <c r="P660">
        <v>2.0718384472842022E-3</v>
      </c>
      <c r="Q660">
        <v>5.4065704168393403E-4</v>
      </c>
      <c r="R660">
        <v>5.6342514156515477E-4</v>
      </c>
      <c r="S660">
        <v>9.9395040813088364E-4</v>
      </c>
      <c r="T660">
        <v>6.0013777842815585E-4</v>
      </c>
    </row>
    <row r="661" spans="1:20">
      <c r="A661" s="788">
        <v>44789</v>
      </c>
      <c r="B661">
        <v>5.6231276245433115E-4</v>
      </c>
      <c r="C661">
        <v>1.8684560985231524E-3</v>
      </c>
      <c r="D661">
        <v>4.3732870160728687E-4</v>
      </c>
      <c r="E661">
        <v>3.489623338385206E-3</v>
      </c>
      <c r="F661">
        <v>-1.4596556895523083E-3</v>
      </c>
      <c r="G661">
        <v>-8.6922194628202831E-4</v>
      </c>
      <c r="H661">
        <v>4.8484581818386552E-4</v>
      </c>
      <c r="I661">
        <v>1.1053806961376367E-3</v>
      </c>
      <c r="J661">
        <v>-9.9796982536703993E-6</v>
      </c>
      <c r="K661">
        <v>1.7784381367367263E-3</v>
      </c>
      <c r="L661">
        <v>5.3932290646940828E-4</v>
      </c>
      <c r="M661">
        <v>5.7266464900718184E-4</v>
      </c>
      <c r="N661">
        <v>7.862708650807626E-5</v>
      </c>
      <c r="O661">
        <v>3.0754676641908674E-4</v>
      </c>
      <c r="P661">
        <v>-1.3025024243468741E-2</v>
      </c>
      <c r="Q661">
        <v>5.1270743197662227E-4</v>
      </c>
      <c r="R661">
        <v>5.5740551423055784E-4</v>
      </c>
      <c r="S661">
        <v>5.9544903355202017E-4</v>
      </c>
      <c r="T661">
        <v>5.4821142673211476E-4</v>
      </c>
    </row>
    <row r="662" spans="1:20">
      <c r="A662" s="788">
        <v>44790</v>
      </c>
      <c r="B662">
        <v>5.1422803327771938E-4</v>
      </c>
      <c r="C662">
        <v>2.0129001853605999E-3</v>
      </c>
      <c r="D662">
        <v>5.9345201339255915E-4</v>
      </c>
      <c r="E662">
        <v>-7.2616759510941709E-3</v>
      </c>
      <c r="F662">
        <v>4.9618091972671863E-3</v>
      </c>
      <c r="G662">
        <v>4.843422763185723E-3</v>
      </c>
      <c r="H662">
        <v>7.4848273668948195E-4</v>
      </c>
      <c r="I662">
        <v>1.7320339262489881E-3</v>
      </c>
      <c r="J662">
        <v>-1.1683633534684823E-3</v>
      </c>
      <c r="K662">
        <v>4.6864377113386979E-3</v>
      </c>
      <c r="L662">
        <v>5.3978350603833825E-4</v>
      </c>
      <c r="M662">
        <v>5.3513103585856037E-4</v>
      </c>
      <c r="N662">
        <v>-3.493988589441388E-4</v>
      </c>
      <c r="O662">
        <v>1.5704223077972479E-4</v>
      </c>
      <c r="P662">
        <v>-5.1314904991682786E-3</v>
      </c>
      <c r="Q662">
        <v>4.9390448869313097E-4</v>
      </c>
      <c r="R662">
        <v>5.5659211746217352E-4</v>
      </c>
      <c r="S662">
        <v>6.1690009861092854E-4</v>
      </c>
      <c r="T662">
        <v>4.7797074119038108E-4</v>
      </c>
    </row>
    <row r="663" spans="1:20">
      <c r="A663" s="788">
        <v>44791</v>
      </c>
      <c r="B663">
        <v>5.3148103764288912E-4</v>
      </c>
      <c r="C663">
        <v>7.5848693229652042E-3</v>
      </c>
      <c r="D663">
        <v>4.8455885374321106E-4</v>
      </c>
      <c r="E663">
        <v>2.742560716928244E-3</v>
      </c>
      <c r="F663">
        <v>-1.4475000252573977E-3</v>
      </c>
      <c r="G663">
        <v>4.7421459556284962E-3</v>
      </c>
      <c r="H663">
        <v>1.1294903898242392E-3</v>
      </c>
      <c r="I663">
        <v>-4.1100111459480004E-4</v>
      </c>
      <c r="J663">
        <v>1.0070873940781766E-4</v>
      </c>
      <c r="K663">
        <v>4.7187996921114195E-3</v>
      </c>
      <c r="L663">
        <v>3.6849037317177036E-4</v>
      </c>
      <c r="M663">
        <v>5.96557688077759E-4</v>
      </c>
      <c r="N663">
        <v>-2.4443678920577083E-3</v>
      </c>
      <c r="O663">
        <v>4.5952704317842041E-4</v>
      </c>
      <c r="P663">
        <v>4.5490517383450779E-4</v>
      </c>
      <c r="Q663">
        <v>6.3531473455236132E-4</v>
      </c>
      <c r="R663">
        <v>5.6072203306722912E-4</v>
      </c>
      <c r="S663">
        <v>7.1689421887910498E-4</v>
      </c>
      <c r="T663">
        <v>6.8427511901125726E-4</v>
      </c>
    </row>
    <row r="664" spans="1:20">
      <c r="A664" s="788">
        <v>44792</v>
      </c>
      <c r="B664">
        <v>5.5294097958968891E-4</v>
      </c>
      <c r="C664">
        <v>5.7126892339440793E-3</v>
      </c>
      <c r="D664">
        <v>5.3081929051534971E-4</v>
      </c>
      <c r="E664">
        <v>-1.2186123896280487E-2</v>
      </c>
      <c r="F664">
        <v>-2.3639000189451975E-2</v>
      </c>
      <c r="G664">
        <v>-1.2292653813789078E-3</v>
      </c>
      <c r="H664">
        <v>6.7405951392585095E-4</v>
      </c>
      <c r="I664">
        <v>1.7155718214469928E-3</v>
      </c>
      <c r="J664">
        <v>1.0976279525545252E-3</v>
      </c>
      <c r="K664">
        <v>2.5739322166149492E-3</v>
      </c>
      <c r="L664">
        <v>4.05613184230047E-4</v>
      </c>
      <c r="M664">
        <v>5.95411300321258E-4</v>
      </c>
      <c r="N664">
        <v>2.8499020633310224E-4</v>
      </c>
      <c r="O664">
        <v>4.439291660751632E-4</v>
      </c>
      <c r="P664">
        <v>-2.2928557704902097E-2</v>
      </c>
      <c r="Q664">
        <v>5.7184567257562158E-4</v>
      </c>
      <c r="R664">
        <v>5.6132869725789014E-4</v>
      </c>
      <c r="S664">
        <v>5.6386929906793171E-4</v>
      </c>
      <c r="T664">
        <v>5.9683893591966353E-4</v>
      </c>
    </row>
    <row r="665" spans="1:20">
      <c r="A665" s="788">
        <v>44795</v>
      </c>
      <c r="B665">
        <v>5.553932919388771E-4</v>
      </c>
      <c r="C665">
        <v>8.7208395366888958E-3</v>
      </c>
      <c r="D665">
        <v>6.153462474722815E-4</v>
      </c>
      <c r="E665">
        <v>-2.0255417612245807E-2</v>
      </c>
      <c r="F665">
        <v>-8.5491076286018375E-3</v>
      </c>
      <c r="G665">
        <v>-1.3350778838209232E-3</v>
      </c>
      <c r="H665">
        <v>-1.0671395261729888E-4</v>
      </c>
      <c r="I665">
        <v>7.151421289620874E-3</v>
      </c>
      <c r="J665">
        <v>1.8366266712956936E-3</v>
      </c>
      <c r="K665">
        <v>1.7394628969671366E-3</v>
      </c>
      <c r="L665">
        <v>5.963043048233807E-4</v>
      </c>
      <c r="M665">
        <v>5.9347649998997554E-4</v>
      </c>
      <c r="N665">
        <v>-6.3156673106135042E-4</v>
      </c>
      <c r="O665">
        <v>7.5361908707760605E-4</v>
      </c>
      <c r="P665">
        <v>3.2695560261868373E-3</v>
      </c>
      <c r="Q665">
        <v>5.8836010773388736E-4</v>
      </c>
      <c r="R665">
        <v>5.9699229674947674E-4</v>
      </c>
      <c r="S665">
        <v>4.8258709038329073E-4</v>
      </c>
      <c r="T665">
        <v>5.9755097467206753E-4</v>
      </c>
    </row>
    <row r="666" spans="1:20">
      <c r="A666" s="788">
        <v>44796</v>
      </c>
      <c r="B666">
        <v>5.6911628046463214E-4</v>
      </c>
      <c r="C666">
        <v>-7.1392557588678685E-4</v>
      </c>
      <c r="D666">
        <v>4.9499298534194658E-4</v>
      </c>
      <c r="E666">
        <v>-1.6200423040385603E-3</v>
      </c>
      <c r="F666">
        <v>1.6775575560509681E-2</v>
      </c>
      <c r="G666">
        <v>1.5117830215127803E-4</v>
      </c>
      <c r="H666">
        <v>4.6866345703211465E-4</v>
      </c>
      <c r="I666">
        <v>5.4808629933855713E-4</v>
      </c>
      <c r="J666">
        <v>0</v>
      </c>
      <c r="K666">
        <v>-9.5062539753409947E-4</v>
      </c>
      <c r="L666">
        <v>0</v>
      </c>
      <c r="M666">
        <v>5.5442529316618305E-4</v>
      </c>
      <c r="N666">
        <v>4.6888722604896405E-3</v>
      </c>
      <c r="O666">
        <v>1.7992849201964312E-4</v>
      </c>
      <c r="P666">
        <v>2.8832215893942026E-2</v>
      </c>
      <c r="Q666">
        <v>5.8093164370998096E-4</v>
      </c>
      <c r="R666">
        <v>5.5775232669263985E-4</v>
      </c>
      <c r="S666">
        <v>5.038617726063066E-4</v>
      </c>
      <c r="T666">
        <v>5.9732335338935627E-4</v>
      </c>
    </row>
    <row r="667" spans="1:20">
      <c r="A667" s="788">
        <v>44797</v>
      </c>
      <c r="B667">
        <v>5.6726081397839856E-4</v>
      </c>
      <c r="C667">
        <v>4.0293583822892387E-4</v>
      </c>
      <c r="D667">
        <v>5.8023622577207945E-4</v>
      </c>
      <c r="E667">
        <v>3.287659870871984E-3</v>
      </c>
      <c r="F667">
        <v>5.0410497595505532E-3</v>
      </c>
      <c r="G667">
        <v>6.1550603133597726E-3</v>
      </c>
      <c r="H667">
        <v>7.5937667866088354E-4</v>
      </c>
      <c r="I667">
        <v>1.3710509789919278E-3</v>
      </c>
      <c r="J667">
        <v>6.5836384972928208E-4</v>
      </c>
      <c r="K667">
        <v>2.0222046525533166E-3</v>
      </c>
      <c r="L667">
        <v>1.0269245939849014E-3</v>
      </c>
      <c r="M667">
        <v>5.5727544404438056E-4</v>
      </c>
      <c r="N667">
        <v>8.7276767399457889E-4</v>
      </c>
      <c r="O667">
        <v>3.5782229399150545E-4</v>
      </c>
      <c r="P667">
        <v>1.871978890833037E-2</v>
      </c>
      <c r="Q667">
        <v>5.4170486220295189E-4</v>
      </c>
      <c r="R667">
        <v>5.5393128661229696E-4</v>
      </c>
      <c r="S667">
        <v>6.6074155931050704E-4</v>
      </c>
      <c r="T667">
        <v>6.032677732570324E-4</v>
      </c>
    </row>
    <row r="668" spans="1:20">
      <c r="A668" s="788">
        <v>44798</v>
      </c>
      <c r="B668">
        <v>5.5126243393366359E-4</v>
      </c>
      <c r="C668">
        <v>-4.9769002492030534E-3</v>
      </c>
      <c r="D668">
        <v>5.5747695671715114E-4</v>
      </c>
      <c r="E668">
        <v>1.3692569072331962E-2</v>
      </c>
      <c r="F668">
        <v>2.9755535150883805E-3</v>
      </c>
      <c r="G668">
        <v>5.4734565671576974E-4</v>
      </c>
      <c r="H668">
        <v>7.1034846257611584E-4</v>
      </c>
      <c r="I668">
        <v>-2.2098627568445384E-3</v>
      </c>
      <c r="J668">
        <v>5.33332594974123E-5</v>
      </c>
      <c r="K668">
        <v>-3.7476039243411474E-4</v>
      </c>
      <c r="L668">
        <v>4.4497090936279626E-4</v>
      </c>
      <c r="M668">
        <v>6.1771054226000821E-4</v>
      </c>
      <c r="N668">
        <v>2.1331097140011579E-3</v>
      </c>
      <c r="O668">
        <v>5.9896663289538132E-4</v>
      </c>
      <c r="P668">
        <v>-7.2734593975180006E-3</v>
      </c>
      <c r="Q668">
        <v>5.3866498475341196E-4</v>
      </c>
      <c r="R668">
        <v>5.779313099529837E-4</v>
      </c>
      <c r="S668">
        <v>6.2158555087288292E-4</v>
      </c>
      <c r="T668">
        <v>5.7585000405091513E-4</v>
      </c>
    </row>
    <row r="669" spans="1:20">
      <c r="A669" s="788">
        <v>44799</v>
      </c>
      <c r="B669">
        <v>5.1585069023674102E-4</v>
      </c>
      <c r="C669">
        <v>6.0408864305747656E-3</v>
      </c>
      <c r="D669">
        <v>5.8459964390800145E-4</v>
      </c>
      <c r="E669">
        <v>-3.1998563648233613E-2</v>
      </c>
      <c r="F669">
        <v>-1.3006735999893881E-2</v>
      </c>
      <c r="G669">
        <v>2.5198608811747292E-3</v>
      </c>
      <c r="H669">
        <v>6.1132492045823383E-4</v>
      </c>
      <c r="I669">
        <v>5.2947386368995542E-3</v>
      </c>
      <c r="J669">
        <v>1.9175876985388918E-3</v>
      </c>
      <c r="K669">
        <v>2.4294831627247326E-4</v>
      </c>
      <c r="L669">
        <v>3.2013581436896033E-4</v>
      </c>
      <c r="M669">
        <v>5.3848767746234039E-4</v>
      </c>
      <c r="N669">
        <v>-1.8244911797313801E-3</v>
      </c>
      <c r="O669">
        <v>1.2909750148037968E-3</v>
      </c>
      <c r="P669">
        <v>1.2374632861243517E-2</v>
      </c>
      <c r="Q669">
        <v>5.5717484900430492E-4</v>
      </c>
      <c r="R669">
        <v>5.9471087985296656E-4</v>
      </c>
      <c r="S669">
        <v>3.2332059233053378E-4</v>
      </c>
      <c r="T669">
        <v>5.9993606625030615E-4</v>
      </c>
    </row>
    <row r="670" spans="1:20">
      <c r="A670" s="788">
        <v>44802</v>
      </c>
      <c r="B670">
        <v>5.728192296554635E-4</v>
      </c>
      <c r="C670">
        <v>1.6381555248321522E-3</v>
      </c>
      <c r="D670">
        <v>4.0006039521789383E-4</v>
      </c>
      <c r="E670">
        <v>-6.2998394306073013E-3</v>
      </c>
      <c r="F670">
        <v>5.2969311274968511E-3</v>
      </c>
      <c r="G670">
        <v>9.7812388782814175E-4</v>
      </c>
      <c r="H670">
        <v>9.5092991267975435E-5</v>
      </c>
      <c r="I670">
        <v>3.8847319029775562E-3</v>
      </c>
      <c r="J670">
        <v>7.9855676835904887E-4</v>
      </c>
      <c r="K670">
        <v>1.428606997614823E-3</v>
      </c>
      <c r="L670">
        <v>1.5794119266199225E-4</v>
      </c>
      <c r="M670">
        <v>5.5710964895006043E-4</v>
      </c>
      <c r="N670">
        <v>4.114982800677236E-3</v>
      </c>
      <c r="O670">
        <v>4.0702242224188723E-4</v>
      </c>
      <c r="P670">
        <v>1.6147582987793951E-2</v>
      </c>
      <c r="Q670">
        <v>7.477515698917081E-4</v>
      </c>
      <c r="R670">
        <v>5.488878992201407E-4</v>
      </c>
      <c r="S670">
        <v>5.1258805497056414E-4</v>
      </c>
      <c r="T670">
        <v>5.9916115700886508E-4</v>
      </c>
    </row>
    <row r="671" spans="1:20">
      <c r="A671" s="788">
        <v>44803</v>
      </c>
      <c r="B671">
        <v>5.3162783374016698E-4</v>
      </c>
      <c r="C671">
        <v>-3.5761967257189609E-3</v>
      </c>
      <c r="D671">
        <v>6.4810114855573531E-4</v>
      </c>
      <c r="E671">
        <v>-1.1226980396906727E-2</v>
      </c>
      <c r="F671">
        <v>-1.4972273852426277E-2</v>
      </c>
      <c r="G671">
        <v>5.2280163576567951E-4</v>
      </c>
      <c r="H671">
        <v>1.0105825069934848E-3</v>
      </c>
      <c r="I671">
        <v>2.4093505447773111E-3</v>
      </c>
      <c r="J671">
        <v>-4.3409928441651147E-4</v>
      </c>
      <c r="K671">
        <v>-2.3025629095771993E-3</v>
      </c>
      <c r="L671">
        <v>5.4899880688541458E-4</v>
      </c>
      <c r="M671">
        <v>5.9617706380032942E-4</v>
      </c>
      <c r="N671">
        <v>1.7194004312262035E-3</v>
      </c>
      <c r="O671">
        <v>4.0512785772306437E-4</v>
      </c>
      <c r="P671">
        <v>-1.2077555032068754E-2</v>
      </c>
      <c r="Q671">
        <v>5.4240851145204161E-4</v>
      </c>
      <c r="R671">
        <v>5.85025823770291E-4</v>
      </c>
      <c r="S671">
        <v>8.3163542826780734E-4</v>
      </c>
      <c r="T671">
        <v>5.9831049433944905E-4</v>
      </c>
    </row>
    <row r="672" spans="1:20">
      <c r="A672" s="788">
        <v>44804</v>
      </c>
      <c r="B672">
        <v>5.2766261176828699E-4</v>
      </c>
      <c r="C672">
        <v>4.4355224131475968E-3</v>
      </c>
      <c r="D672">
        <v>5.0070901631116271E-4</v>
      </c>
      <c r="E672">
        <v>-6.5567896732803277E-3</v>
      </c>
      <c r="F672">
        <v>-7.5360185219480735E-3</v>
      </c>
      <c r="G672">
        <v>1.5458131852366108E-3</v>
      </c>
      <c r="H672">
        <v>2.5176011422090028E-4</v>
      </c>
      <c r="I672">
        <v>5.6301207876074955E-4</v>
      </c>
      <c r="J672">
        <v>3.4398383131239996E-5</v>
      </c>
      <c r="K672">
        <v>7.2024581416307853E-4</v>
      </c>
      <c r="L672">
        <v>4.0351609810929112E-4</v>
      </c>
      <c r="M672">
        <v>5.3993895384096824E-4</v>
      </c>
      <c r="N672">
        <v>1.2452728790792733E-3</v>
      </c>
      <c r="O672">
        <v>8.7261645812142241E-4</v>
      </c>
      <c r="P672">
        <v>1.3051474162848686E-2</v>
      </c>
      <c r="Q672">
        <v>5.3904228824941391E-4</v>
      </c>
      <c r="R672">
        <v>5.2559870709556478E-4</v>
      </c>
      <c r="S672">
        <v>6.211508457265591E-4</v>
      </c>
      <c r="T672">
        <v>5.927014474711445E-4</v>
      </c>
    </row>
    <row r="673" spans="1:20">
      <c r="A673" s="788">
        <v>44805</v>
      </c>
      <c r="B673">
        <v>5.599789548087486E-4</v>
      </c>
      <c r="C673">
        <v>6.5570358338575829E-3</v>
      </c>
      <c r="D673">
        <v>6.6509306290574166E-4</v>
      </c>
      <c r="E673">
        <v>1.8482383606561736E-3</v>
      </c>
      <c r="F673">
        <v>1.4046878823264386E-2</v>
      </c>
      <c r="G673">
        <v>3.2532319750957495E-3</v>
      </c>
      <c r="H673">
        <v>1.2576433452893276E-3</v>
      </c>
      <c r="I673">
        <v>1.6069967752543324E-3</v>
      </c>
      <c r="J673">
        <v>4.0244066219941033E-4</v>
      </c>
      <c r="K673">
        <v>4.71749725944548E-4</v>
      </c>
      <c r="L673">
        <v>6.1916844637655011E-4</v>
      </c>
      <c r="M673">
        <v>5.7504719949630356E-4</v>
      </c>
      <c r="N673">
        <v>2.8626416054033932E-4</v>
      </c>
      <c r="O673">
        <v>2.7855741324156469E-4</v>
      </c>
      <c r="P673">
        <v>1.7872542031207805E-2</v>
      </c>
      <c r="Q673">
        <v>5.7833669735152249E-4</v>
      </c>
      <c r="R673">
        <v>5.8595916893255939E-4</v>
      </c>
      <c r="S673">
        <v>6.3653487577575163E-4</v>
      </c>
      <c r="T673">
        <v>5.857240088849025E-4</v>
      </c>
    </row>
    <row r="674" spans="1:20">
      <c r="A674" s="788">
        <v>44806</v>
      </c>
      <c r="B674">
        <v>5.6280017305465613E-4</v>
      </c>
      <c r="C674">
        <v>-1.9518441813249909E-3</v>
      </c>
      <c r="D674">
        <v>4.6968671241276461E-4</v>
      </c>
      <c r="E674">
        <v>-9.6505155146707766E-3</v>
      </c>
      <c r="F674">
        <v>2.1574397068950812E-3</v>
      </c>
      <c r="G674">
        <v>4.2072315798515891E-3</v>
      </c>
      <c r="H674">
        <v>3.2734034708825632E-5</v>
      </c>
      <c r="I674">
        <v>8.1406234554615153E-4</v>
      </c>
      <c r="J674">
        <v>-9.8482365706864528E-5</v>
      </c>
      <c r="K674">
        <v>-7.48107885813587E-4</v>
      </c>
      <c r="L674">
        <v>3.7851265449595495E-4</v>
      </c>
      <c r="M674">
        <v>5.5191673133214714E-4</v>
      </c>
      <c r="N674">
        <v>1.1547146310775247E-3</v>
      </c>
      <c r="O674">
        <v>3.334068308775695E-4</v>
      </c>
      <c r="P674">
        <v>1.1516855420584671E-2</v>
      </c>
      <c r="Q674">
        <v>5.6116578501042014E-4</v>
      </c>
      <c r="R674">
        <v>5.6363981293250376E-4</v>
      </c>
      <c r="S674">
        <v>7.8081705289334558E-4</v>
      </c>
      <c r="T674">
        <v>5.7894787118240032E-4</v>
      </c>
    </row>
    <row r="675" spans="1:20">
      <c r="A675" s="788">
        <v>44809</v>
      </c>
      <c r="B675">
        <v>5.550593295540196E-4</v>
      </c>
      <c r="C675">
        <v>1.4952692209406759E-3</v>
      </c>
      <c r="D675">
        <v>5.6574722152258339E-4</v>
      </c>
      <c r="E675">
        <v>3.1264244560602616E-3</v>
      </c>
      <c r="F675">
        <v>1.2564523725101084E-2</v>
      </c>
      <c r="G675">
        <v>3.4528695542770382E-3</v>
      </c>
      <c r="H675">
        <v>5.7786269696968873E-4</v>
      </c>
      <c r="I675">
        <v>2.4612059506925466E-3</v>
      </c>
      <c r="J675">
        <v>6.8004234501328753E-4</v>
      </c>
      <c r="K675">
        <v>1.9448877253522845E-3</v>
      </c>
      <c r="L675">
        <v>1.8212254660832095E-4</v>
      </c>
      <c r="M675">
        <v>6.1133099644616884E-4</v>
      </c>
      <c r="N675">
        <v>1.4483592662983824E-5</v>
      </c>
      <c r="O675">
        <v>3.5023895866781452E-4</v>
      </c>
      <c r="P675">
        <v>3.3633206791887638E-3</v>
      </c>
      <c r="Q675">
        <v>5.5778402990291909E-4</v>
      </c>
      <c r="R675">
        <v>5.8470375702945887E-4</v>
      </c>
      <c r="S675">
        <v>6.6445472177356635E-4</v>
      </c>
      <c r="T675">
        <v>6.0270702756559658E-4</v>
      </c>
    </row>
    <row r="676" spans="1:20">
      <c r="A676" s="788">
        <v>44810</v>
      </c>
      <c r="B676">
        <v>5.9290378765441965E-4</v>
      </c>
      <c r="C676">
        <v>-3.898524441952822E-3</v>
      </c>
      <c r="D676">
        <v>6.6819731065992372E-4</v>
      </c>
      <c r="E676">
        <v>-6.0765091055825504E-3</v>
      </c>
      <c r="F676">
        <v>-2.8321792365771814E-2</v>
      </c>
      <c r="G676">
        <v>3.8897292732387179E-4</v>
      </c>
      <c r="H676">
        <v>8.5979257608959081E-4</v>
      </c>
      <c r="I676">
        <v>2.4547174622875367E-3</v>
      </c>
      <c r="J676">
        <v>1.0593514059749065E-3</v>
      </c>
      <c r="K676">
        <v>1.2022426409143971E-3</v>
      </c>
      <c r="L676">
        <v>8.5429929873170884E-4</v>
      </c>
      <c r="M676">
        <v>5.7954580257280064E-4</v>
      </c>
      <c r="N676">
        <v>-3.4888525978420404E-3</v>
      </c>
      <c r="O676">
        <v>0</v>
      </c>
      <c r="P676">
        <v>-1.2923337947295055E-2</v>
      </c>
      <c r="Q676">
        <v>5.4728297943307247E-4</v>
      </c>
      <c r="R676">
        <v>5.6573699216500017E-4</v>
      </c>
      <c r="S676">
        <v>5.5323126971629222E-4</v>
      </c>
      <c r="T676">
        <v>6.0510478008435342E-4</v>
      </c>
    </row>
    <row r="677" spans="1:20">
      <c r="A677" s="788">
        <v>44812</v>
      </c>
      <c r="B677">
        <v>5.5408024267977751E-4</v>
      </c>
      <c r="C677">
        <v>-1.4180072546928768E-3</v>
      </c>
      <c r="D677">
        <v>4.7234929538020332E-4</v>
      </c>
      <c r="E677">
        <v>2.5260604528162922E-2</v>
      </c>
      <c r="F677">
        <v>1.6334156787927157E-3</v>
      </c>
      <c r="G677">
        <v>-1.2757409924946117E-3</v>
      </c>
      <c r="H677">
        <v>2.4975422675499459E-4</v>
      </c>
      <c r="I677">
        <v>-4.7595455527912334E-3</v>
      </c>
      <c r="J677">
        <v>1.9192937062171289E-3</v>
      </c>
      <c r="K677">
        <v>-6.0514573564707241E-4</v>
      </c>
      <c r="L677">
        <v>6.0142672311380707E-4</v>
      </c>
      <c r="M677">
        <v>5.5801950949230239E-4</v>
      </c>
      <c r="N677">
        <v>4.8752145046182527E-4</v>
      </c>
      <c r="O677">
        <v>1.1353492506491758E-3</v>
      </c>
      <c r="P677">
        <v>2.4119186146309701E-4</v>
      </c>
      <c r="Q677">
        <v>5.7215513866526457E-4</v>
      </c>
      <c r="R677">
        <v>5.8004283674506496E-4</v>
      </c>
      <c r="S677">
        <v>3.8549923103903261E-4</v>
      </c>
      <c r="T677">
        <v>6.0035644736999849E-4</v>
      </c>
    </row>
    <row r="678" spans="1:20">
      <c r="A678" s="788">
        <v>44813</v>
      </c>
      <c r="B678">
        <v>5.8424616978203225E-4</v>
      </c>
      <c r="C678">
        <v>8.0891322507081753E-4</v>
      </c>
      <c r="D678">
        <v>6.7589414682589499E-4</v>
      </c>
      <c r="E678">
        <v>1.6070674931440321E-2</v>
      </c>
      <c r="F678">
        <v>1.6670200749925534E-2</v>
      </c>
      <c r="G678">
        <v>-1.0732385719049997E-3</v>
      </c>
      <c r="H678">
        <v>7.7923971340743137E-4</v>
      </c>
      <c r="I678">
        <v>5.3936131041121271E-4</v>
      </c>
      <c r="J678">
        <v>1.2820785775091714E-3</v>
      </c>
      <c r="K678">
        <v>5.8232836944638322E-3</v>
      </c>
      <c r="L678">
        <v>4.3524010305029392E-4</v>
      </c>
      <c r="M678">
        <v>6.1340068713411355E-4</v>
      </c>
      <c r="N678">
        <v>2.3006191073589033E-3</v>
      </c>
      <c r="O678">
        <v>2.9160243724191126E-4</v>
      </c>
      <c r="P678">
        <v>1.5787032631642051E-2</v>
      </c>
      <c r="Q678">
        <v>5.7935854970514455E-4</v>
      </c>
      <c r="R678">
        <v>5.7995573965174962E-4</v>
      </c>
      <c r="S678">
        <v>7.4511425913059703E-4</v>
      </c>
      <c r="T678">
        <v>6.0083822882095461E-4</v>
      </c>
    </row>
    <row r="679" spans="1:20">
      <c r="A679" s="788">
        <v>44816</v>
      </c>
      <c r="B679">
        <v>6.4789348630611698E-4</v>
      </c>
      <c r="C679">
        <v>-3.0042059420878342E-3</v>
      </c>
      <c r="D679">
        <v>5.9974865114198472E-4</v>
      </c>
      <c r="E679">
        <v>1.0592830582869528E-2</v>
      </c>
      <c r="F679">
        <v>7.9232655159970911E-3</v>
      </c>
      <c r="G679">
        <v>1.0310633676611225E-3</v>
      </c>
      <c r="H679">
        <v>5.4713617955770566E-4</v>
      </c>
      <c r="I679">
        <v>7.2397131090617961E-4</v>
      </c>
      <c r="J679">
        <v>1.2308446408830775E-3</v>
      </c>
      <c r="K679">
        <v>-6.5906900485879216E-4</v>
      </c>
      <c r="L679">
        <v>5.2809197921588336E-4</v>
      </c>
      <c r="M679">
        <v>5.8323573541807505E-4</v>
      </c>
      <c r="N679">
        <v>2.2612053690869161E-3</v>
      </c>
      <c r="O679">
        <v>5.7669241802549287E-4</v>
      </c>
      <c r="P679">
        <v>-1.9489806588979253E-3</v>
      </c>
      <c r="Q679">
        <v>5.5272265323424996E-4</v>
      </c>
      <c r="R679">
        <v>5.6451278877545086E-4</v>
      </c>
      <c r="S679">
        <v>5.8060559657024946E-4</v>
      </c>
      <c r="T679">
        <v>5.5324799484401943E-4</v>
      </c>
    </row>
    <row r="680" spans="1:20">
      <c r="A680" s="788">
        <v>44817</v>
      </c>
      <c r="B680">
        <v>6.3216206735261515E-4</v>
      </c>
      <c r="C680">
        <v>1.1373615636818712E-2</v>
      </c>
      <c r="D680">
        <v>4.9417928225348184E-4</v>
      </c>
      <c r="E680">
        <v>-4.3587512246771376E-2</v>
      </c>
      <c r="F680">
        <v>-2.3971445905720978E-2</v>
      </c>
      <c r="G680">
        <v>1.4350059255980874E-3</v>
      </c>
      <c r="H680">
        <v>5.7068527000248004E-4</v>
      </c>
      <c r="I680">
        <v>4.4826078030579808E-3</v>
      </c>
      <c r="J680">
        <v>1.610487681886319E-3</v>
      </c>
      <c r="K680">
        <v>-1.7498799802440068E-4</v>
      </c>
      <c r="L680">
        <v>0</v>
      </c>
      <c r="M680">
        <v>5.6095883220264042E-4</v>
      </c>
      <c r="N680">
        <v>2.5239951303250852E-3</v>
      </c>
      <c r="O680">
        <v>1.9055487937480464E-4</v>
      </c>
      <c r="P680">
        <v>-8.1856848581899344E-3</v>
      </c>
      <c r="Q680">
        <v>5.5291328015205643E-4</v>
      </c>
      <c r="R680">
        <v>5.4046843473543049E-4</v>
      </c>
      <c r="S680">
        <v>8.2457628017773565E-4</v>
      </c>
      <c r="T680">
        <v>5.9753049625799193E-4</v>
      </c>
    </row>
    <row r="681" spans="1:20">
      <c r="A681" s="788">
        <v>44818</v>
      </c>
      <c r="B681">
        <v>5.5073968538144058E-4</v>
      </c>
      <c r="C681">
        <v>6.5045870497626446E-3</v>
      </c>
      <c r="D681">
        <v>5.0890292273764182E-4</v>
      </c>
      <c r="E681">
        <v>3.8460033552498718E-3</v>
      </c>
      <c r="F681">
        <v>4.8366270659569999E-3</v>
      </c>
      <c r="G681">
        <v>1.13326358483401E-3</v>
      </c>
      <c r="H681">
        <v>7.5434679797758974E-4</v>
      </c>
      <c r="I681">
        <v>-1.0401190027653495E-3</v>
      </c>
      <c r="J681">
        <v>1.5898920184742593E-4</v>
      </c>
      <c r="K681">
        <v>1.0095410794990212E-3</v>
      </c>
      <c r="L681">
        <v>1.119224159908061E-3</v>
      </c>
      <c r="M681">
        <v>6.0840872537992752E-4</v>
      </c>
      <c r="N681">
        <v>1.2372997755480952E-3</v>
      </c>
      <c r="O681">
        <v>3.5513914271789737E-4</v>
      </c>
      <c r="P681">
        <v>1.0444714766271179E-2</v>
      </c>
      <c r="Q681">
        <v>5.932540218549498E-4</v>
      </c>
      <c r="R681">
        <v>5.4050813734618508E-4</v>
      </c>
      <c r="S681">
        <v>6.0621142253936E-4</v>
      </c>
      <c r="T681">
        <v>6.0516428481083295E-4</v>
      </c>
    </row>
    <row r="682" spans="1:20">
      <c r="A682" s="788">
        <v>44819</v>
      </c>
      <c r="B682">
        <v>4.2314102456786351E-4</v>
      </c>
      <c r="C682">
        <v>4.0485451021170515E-3</v>
      </c>
      <c r="D682">
        <v>6.9852251555557743E-4</v>
      </c>
      <c r="E682">
        <v>-1.207428670209898E-2</v>
      </c>
      <c r="F682">
        <v>-8.2732742142699323E-3</v>
      </c>
      <c r="G682">
        <v>-4.6563831251233978E-5</v>
      </c>
      <c r="H682">
        <v>7.4291442235918659E-4</v>
      </c>
      <c r="I682">
        <v>5.5853970199652991E-3</v>
      </c>
      <c r="J682">
        <v>1.9023487915152959E-3</v>
      </c>
      <c r="K682">
        <v>2.3233793843013828E-3</v>
      </c>
      <c r="L682">
        <v>1.3335843726536289E-3</v>
      </c>
      <c r="M682">
        <v>5.9786568211861457E-4</v>
      </c>
      <c r="N682">
        <v>-8.4850613100329042E-4</v>
      </c>
      <c r="O682">
        <v>2.7077665267039031E-4</v>
      </c>
      <c r="P682">
        <v>-1.1108969718816808E-2</v>
      </c>
      <c r="Q682">
        <v>5.4501433665943289E-4</v>
      </c>
      <c r="R682">
        <v>5.5927577392034244E-4</v>
      </c>
      <c r="S682">
        <v>5.6815816943411868E-4</v>
      </c>
      <c r="T682">
        <v>5.9595983598792479E-4</v>
      </c>
    </row>
    <row r="683" spans="1:20">
      <c r="A683" s="788">
        <v>44820</v>
      </c>
      <c r="B683">
        <v>5.3550479273423157E-4</v>
      </c>
      <c r="C683">
        <v>8.9196938221092203E-4</v>
      </c>
      <c r="D683">
        <v>4.5117358798396623E-4</v>
      </c>
      <c r="E683">
        <v>-5.5139900473114567E-3</v>
      </c>
      <c r="F683">
        <v>-9.0247788435486864E-3</v>
      </c>
      <c r="G683">
        <v>-2.199111405448817E-3</v>
      </c>
      <c r="H683">
        <v>5.1147050902788926E-4</v>
      </c>
      <c r="I683">
        <v>-1.9076296783480107E-3</v>
      </c>
      <c r="J683">
        <v>-3.0742815966411374E-4</v>
      </c>
      <c r="K683">
        <v>-4.9683193536897985E-4</v>
      </c>
      <c r="L683">
        <v>5.6469428371697106E-4</v>
      </c>
      <c r="M683">
        <v>5.7561023679020273E-4</v>
      </c>
      <c r="N683">
        <v>-5.9209366274015629E-5</v>
      </c>
      <c r="O683">
        <v>6.432918778749297E-4</v>
      </c>
      <c r="P683">
        <v>-7.5864115553553324E-3</v>
      </c>
      <c r="Q683">
        <v>6.4506231902750066E-4</v>
      </c>
      <c r="R683">
        <v>5.4231601237719751E-4</v>
      </c>
      <c r="S683">
        <v>5.263579378043115E-4</v>
      </c>
      <c r="T683">
        <v>5.9250557633228063E-4</v>
      </c>
    </row>
    <row r="684" spans="1:20">
      <c r="A684" s="788">
        <v>44823</v>
      </c>
      <c r="B684">
        <v>5.4563954444053486E-4</v>
      </c>
      <c r="C684">
        <v>1.4729310748478053E-3</v>
      </c>
      <c r="D684">
        <v>6.0882882254631454E-4</v>
      </c>
      <c r="E684">
        <v>7.0667006164759627E-3</v>
      </c>
      <c r="F684">
        <v>1.8353162741437501E-2</v>
      </c>
      <c r="G684">
        <v>-9.0580663467032529E-4</v>
      </c>
      <c r="H684">
        <v>6.0009681673256487E-4</v>
      </c>
      <c r="I684">
        <v>3.0107134247507883E-3</v>
      </c>
      <c r="J684">
        <v>9.6450893665389614E-5</v>
      </c>
      <c r="K684">
        <v>5.9988516040787587E-4</v>
      </c>
      <c r="L684">
        <v>5.0427816004905424E-4</v>
      </c>
      <c r="M684">
        <v>5.7058932497722203E-4</v>
      </c>
      <c r="N684">
        <v>4.2666786193601425E-4</v>
      </c>
      <c r="O684">
        <v>6.5405269648710629E-5</v>
      </c>
      <c r="P684">
        <v>1.6644243417518467E-3</v>
      </c>
      <c r="Q684">
        <v>5.4667539060204717E-4</v>
      </c>
      <c r="R684">
        <v>5.7289778753522036E-4</v>
      </c>
      <c r="S684">
        <v>4.348863789569446E-4</v>
      </c>
      <c r="T684">
        <v>5.9257203672080649E-4</v>
      </c>
    </row>
    <row r="685" spans="1:20">
      <c r="A685" s="788">
        <v>44824</v>
      </c>
      <c r="B685">
        <v>5.4898629684396738E-4</v>
      </c>
      <c r="C685">
        <v>7.1156200856794527E-3</v>
      </c>
      <c r="D685">
        <v>6.0386334691164834E-4</v>
      </c>
      <c r="E685">
        <v>-1.0954557028063139E-2</v>
      </c>
      <c r="F685">
        <v>1.65497944517079E-3</v>
      </c>
      <c r="G685">
        <v>1.7827064963440442E-3</v>
      </c>
      <c r="H685">
        <v>5.5719646764140762E-4</v>
      </c>
      <c r="I685">
        <v>4.8705444282544086E-3</v>
      </c>
      <c r="J685">
        <v>1.7758016259621368E-3</v>
      </c>
      <c r="K685">
        <v>2.3345830196386252E-3</v>
      </c>
      <c r="L685">
        <v>4.0056004165567316E-4</v>
      </c>
      <c r="M685">
        <v>6.186973140569485E-4</v>
      </c>
      <c r="N685">
        <v>5.6501088562077584E-4</v>
      </c>
      <c r="O685">
        <v>3.5255588561655671E-4</v>
      </c>
      <c r="P685">
        <v>2.7590802463617337E-3</v>
      </c>
      <c r="Q685">
        <v>5.9269797088923326E-4</v>
      </c>
      <c r="R685">
        <v>5.8820560888395157E-4</v>
      </c>
      <c r="S685">
        <v>5.5970768094182333E-4</v>
      </c>
      <c r="T685">
        <v>5.9259886850626664E-4</v>
      </c>
    </row>
    <row r="686" spans="1:20">
      <c r="A686" s="788">
        <v>44825</v>
      </c>
      <c r="B686">
        <v>5.8406250970421958E-4</v>
      </c>
      <c r="C686">
        <v>4.4880985915525251E-3</v>
      </c>
      <c r="D686">
        <v>6.5056953535935769E-4</v>
      </c>
      <c r="E686">
        <v>-1.6266944687167384E-2</v>
      </c>
      <c r="F686">
        <v>-2.2656829778648913E-3</v>
      </c>
      <c r="G686">
        <v>1.975916477835904E-3</v>
      </c>
      <c r="H686">
        <v>7.6821947317573525E-4</v>
      </c>
      <c r="I686">
        <v>3.6308061902212696E-3</v>
      </c>
      <c r="J686">
        <v>3.459242452164446E-3</v>
      </c>
      <c r="K686">
        <v>2.5793638401918617E-3</v>
      </c>
      <c r="L686">
        <v>4.4276713605961859E-4</v>
      </c>
      <c r="M686">
        <v>7.7991975960678417E-4</v>
      </c>
      <c r="N686">
        <v>9.4258723002327294E-4</v>
      </c>
      <c r="O686">
        <v>6.2808128704405775E-4</v>
      </c>
      <c r="P686">
        <v>2.1882410967049015E-3</v>
      </c>
      <c r="Q686">
        <v>6.1689415170484985E-4</v>
      </c>
      <c r="R686">
        <v>5.7744205736054433E-4</v>
      </c>
      <c r="S686">
        <v>7.721041842518872E-4</v>
      </c>
      <c r="T686">
        <v>5.9298992657574878E-4</v>
      </c>
    </row>
    <row r="687" spans="1:20">
      <c r="A687" s="788">
        <v>44826</v>
      </c>
      <c r="B687">
        <v>5.7822607188051656E-4</v>
      </c>
      <c r="C687">
        <v>1.0979509615987482E-2</v>
      </c>
      <c r="D687">
        <v>5.8819142609656261E-4</v>
      </c>
      <c r="E687">
        <v>-8.1813835493913523E-3</v>
      </c>
      <c r="F687">
        <v>2.0337982116903408E-2</v>
      </c>
      <c r="G687">
        <v>-3.6216305488645517E-4</v>
      </c>
      <c r="H687">
        <v>6.7558083499608124E-4</v>
      </c>
      <c r="I687">
        <v>7.9502900970962465E-3</v>
      </c>
      <c r="J687">
        <v>3.0770364912560133E-3</v>
      </c>
      <c r="K687">
        <v>1.1854081977302755E-3</v>
      </c>
      <c r="L687">
        <v>4.534955334567492E-4</v>
      </c>
      <c r="M687">
        <v>7.5746938138698816E-4</v>
      </c>
      <c r="N687">
        <v>1.1562494706680582E-3</v>
      </c>
      <c r="O687">
        <v>-5.3003296352382989E-5</v>
      </c>
      <c r="P687">
        <v>1.7853034642989929E-2</v>
      </c>
      <c r="Q687">
        <v>6.6162660369539772E-4</v>
      </c>
      <c r="R687">
        <v>5.6677968656315691E-4</v>
      </c>
      <c r="S687">
        <v>6.0403048969703832E-4</v>
      </c>
      <c r="T687">
        <v>5.9724529099680623E-4</v>
      </c>
    </row>
    <row r="688" spans="1:20">
      <c r="A688" s="788">
        <v>44827</v>
      </c>
      <c r="B688">
        <v>5.8888831970493882E-4</v>
      </c>
      <c r="C688">
        <v>9.4531570923526154E-3</v>
      </c>
      <c r="D688">
        <v>5.6682387142603652E-4</v>
      </c>
      <c r="E688">
        <v>-1.8055028605233892E-2</v>
      </c>
      <c r="F688">
        <v>-1.3544522291722316E-2</v>
      </c>
      <c r="G688">
        <v>-1.4693334604104491E-3</v>
      </c>
      <c r="H688">
        <v>5.0155690756259474E-4</v>
      </c>
      <c r="I688">
        <v>6.6397720476765176E-3</v>
      </c>
      <c r="J688">
        <v>4.1461000407450044E-4</v>
      </c>
      <c r="K688">
        <v>1.8180767864302005E-3</v>
      </c>
      <c r="L688">
        <v>5.5048612231689553E-4</v>
      </c>
      <c r="M688">
        <v>7.5611655419760559E-4</v>
      </c>
      <c r="N688">
        <v>3.6579488754764355E-3</v>
      </c>
      <c r="O688">
        <v>7.3381059646049351E-5</v>
      </c>
      <c r="P688">
        <v>-1.7639521823774151E-2</v>
      </c>
      <c r="Q688">
        <v>5.5942343846004938E-4</v>
      </c>
      <c r="R688">
        <v>5.5481397751311334E-4</v>
      </c>
      <c r="S688">
        <v>4.0268513166963338E-4</v>
      </c>
      <c r="T688">
        <v>5.9537235702089575E-4</v>
      </c>
    </row>
    <row r="689" spans="1:20">
      <c r="A689" s="788">
        <v>44830</v>
      </c>
      <c r="B689">
        <v>5.4435917365314168E-4</v>
      </c>
      <c r="C689">
        <v>2.9301295256281001E-3</v>
      </c>
      <c r="D689">
        <v>4.8437323326000481E-4</v>
      </c>
      <c r="E689">
        <v>-8.6873332780580403E-3</v>
      </c>
      <c r="F689">
        <v>-3.0261041525572629E-2</v>
      </c>
      <c r="G689">
        <v>1.1942267481708235E-3</v>
      </c>
      <c r="H689">
        <v>3.4820969462390217E-4</v>
      </c>
      <c r="I689">
        <v>3.0944139502933066E-3</v>
      </c>
      <c r="J689">
        <v>-3.1545716887988462E-3</v>
      </c>
      <c r="K689">
        <v>3.4730907544813228E-3</v>
      </c>
      <c r="L689">
        <v>6.8841957552967514E-4</v>
      </c>
      <c r="M689">
        <v>5.4835450807377839E-4</v>
      </c>
      <c r="N689">
        <v>-1.5456875582542384E-3</v>
      </c>
      <c r="O689">
        <v>1.5791382026941747E-4</v>
      </c>
      <c r="P689">
        <v>-2.7809741598727955E-2</v>
      </c>
      <c r="Q689">
        <v>8.8142150925007989E-4</v>
      </c>
      <c r="R689">
        <v>5.5541427392413745E-4</v>
      </c>
      <c r="S689">
        <v>2.3848233748857695E-4</v>
      </c>
      <c r="T689">
        <v>5.953556922904113E-4</v>
      </c>
    </row>
    <row r="690" spans="1:20">
      <c r="A690" s="788">
        <v>44831</v>
      </c>
      <c r="B690">
        <v>5.4442640435348189E-4</v>
      </c>
      <c r="C690">
        <v>1.0100445852885276E-3</v>
      </c>
      <c r="D690">
        <v>7.6018944027755886E-4</v>
      </c>
      <c r="E690">
        <v>-2.1985666549063643E-3</v>
      </c>
      <c r="F690">
        <v>-6.6179463984322728E-3</v>
      </c>
      <c r="G690">
        <v>2.020620116005567E-4</v>
      </c>
      <c r="H690">
        <v>3.1149136994224058E-4</v>
      </c>
      <c r="I690">
        <v>-1.1143747019295436E-3</v>
      </c>
      <c r="J690">
        <v>-4.8109103078974869E-4</v>
      </c>
      <c r="K690">
        <v>-3.0508793323558159E-4</v>
      </c>
      <c r="L690">
        <v>3.0105630910881587E-4</v>
      </c>
      <c r="M690">
        <v>5.7218703899031276E-4</v>
      </c>
      <c r="N690">
        <v>3.7340515404038488E-3</v>
      </c>
      <c r="O690">
        <v>4.0537562101916613E-4</v>
      </c>
      <c r="P690">
        <v>-8.1572096541947525E-3</v>
      </c>
      <c r="Q690">
        <v>6.265561215856863E-4</v>
      </c>
      <c r="R690">
        <v>6.0295281063127426E-4</v>
      </c>
      <c r="S690">
        <v>-7.773554379675307E-5</v>
      </c>
      <c r="T690">
        <v>6.1817478322523378E-4</v>
      </c>
    </row>
    <row r="691" spans="1:20">
      <c r="A691" s="788">
        <v>44832</v>
      </c>
      <c r="B691">
        <v>6.4076443990868093E-4</v>
      </c>
      <c r="C691">
        <v>-1.0586291576668128E-2</v>
      </c>
      <c r="D691">
        <v>7.1001402096482202E-4</v>
      </c>
      <c r="E691">
        <v>2.0185942337548335E-2</v>
      </c>
      <c r="F691">
        <v>3.2445851777662682E-4</v>
      </c>
      <c r="G691">
        <v>2.7284149503101762E-3</v>
      </c>
      <c r="H691">
        <v>7.3961360489915862E-4</v>
      </c>
      <c r="I691">
        <v>-5.1010756728503415E-3</v>
      </c>
      <c r="J691">
        <v>-3.5949206180547755E-3</v>
      </c>
      <c r="K691">
        <v>1.5015384293814993E-3</v>
      </c>
      <c r="L691">
        <v>-4.353907668137702E-3</v>
      </c>
      <c r="M691">
        <v>6.6755881986813037E-4</v>
      </c>
      <c r="N691">
        <v>2.0312717610984077E-3</v>
      </c>
      <c r="O691">
        <v>1.5727880210980594E-4</v>
      </c>
      <c r="P691">
        <v>7.2093248370417307E-3</v>
      </c>
      <c r="Q691">
        <v>5.9841456673548343E-4</v>
      </c>
      <c r="R691">
        <v>5.8923341038341626E-4</v>
      </c>
      <c r="S691">
        <v>9.4357946200052112E-5</v>
      </c>
      <c r="T691">
        <v>5.2960396760370898E-4</v>
      </c>
    </row>
    <row r="692" spans="1:20">
      <c r="A692" s="788">
        <v>44833</v>
      </c>
      <c r="B692">
        <v>6.9308958248703867E-4</v>
      </c>
      <c r="C692">
        <v>3.4011233800352869E-3</v>
      </c>
      <c r="D692">
        <v>5.5357812771639203E-4</v>
      </c>
      <c r="E692">
        <v>-2.0817209607083442E-2</v>
      </c>
      <c r="F692">
        <v>-8.747848299567873E-3</v>
      </c>
      <c r="G692">
        <v>2.6228020453855638E-3</v>
      </c>
      <c r="H692">
        <v>5.9906384849073291E-4</v>
      </c>
      <c r="I692">
        <v>2.823917891556782E-4</v>
      </c>
      <c r="J692">
        <v>1.0492832823625342E-3</v>
      </c>
      <c r="K692">
        <v>1.3983932627581463E-3</v>
      </c>
      <c r="L692">
        <v>-4.1840885399047067E-5</v>
      </c>
      <c r="M692">
        <v>5.7147833280724036E-4</v>
      </c>
      <c r="N692">
        <v>-1.9365074466278775E-3</v>
      </c>
      <c r="O692">
        <v>1.6926653301219119E-5</v>
      </c>
      <c r="P692">
        <v>-4.0019030372306919E-4</v>
      </c>
      <c r="Q692">
        <v>5.6991380238358147E-4</v>
      </c>
      <c r="R692">
        <v>5.668866043870846E-4</v>
      </c>
      <c r="S692">
        <v>2.1982140744780665E-4</v>
      </c>
      <c r="T692">
        <v>5.9086153571508149E-4</v>
      </c>
    </row>
    <row r="693" spans="1:20">
      <c r="A693" s="788">
        <v>44834</v>
      </c>
      <c r="B693">
        <v>5.6726236703519284E-4</v>
      </c>
      <c r="C693">
        <v>-8.8243679427624233E-4</v>
      </c>
      <c r="D693">
        <v>5.3193354031488838E-4</v>
      </c>
      <c r="E693">
        <v>-1.336963988998674E-2</v>
      </c>
      <c r="F693">
        <v>1.8088375940167989E-2</v>
      </c>
      <c r="G693">
        <v>2.0088517167253794E-3</v>
      </c>
      <c r="H693">
        <v>8.6691846606923306E-4</v>
      </c>
      <c r="I693">
        <v>3.2431248135418311E-3</v>
      </c>
      <c r="J693">
        <v>7.2392665612919238E-4</v>
      </c>
      <c r="K693">
        <v>-4.3268870267954007E-5</v>
      </c>
      <c r="L693">
        <v>3.3048246857769747E-4</v>
      </c>
      <c r="M693">
        <v>6.2243904410141937E-4</v>
      </c>
      <c r="N693">
        <v>2.6988606838092011E-3</v>
      </c>
      <c r="O693">
        <v>-7.4959624374981715E-5</v>
      </c>
      <c r="P693">
        <v>1.5936902327277958E-2</v>
      </c>
      <c r="Q693">
        <v>6.5405173404875505E-4</v>
      </c>
      <c r="R693">
        <v>5.7249459909969325E-4</v>
      </c>
      <c r="S693">
        <v>6.5013027114124711E-4</v>
      </c>
      <c r="T693">
        <v>5.9695849923846467E-4</v>
      </c>
    </row>
    <row r="694" spans="1:20">
      <c r="A694" s="788">
        <v>44837</v>
      </c>
      <c r="B694">
        <v>5.761672028312681E-4</v>
      </c>
      <c r="C694">
        <v>-4.1359555539027815E-3</v>
      </c>
      <c r="D694">
        <v>4.4862791455813067E-4</v>
      </c>
      <c r="E694">
        <v>2.3896724440052752E-2</v>
      </c>
      <c r="F694">
        <v>5.4557267981045543E-2</v>
      </c>
      <c r="G694">
        <v>2.5065074439576396E-3</v>
      </c>
      <c r="H694">
        <v>1.1158959586721195E-4</v>
      </c>
      <c r="I694">
        <v>4.2512033926755954E-4</v>
      </c>
      <c r="J694">
        <v>8.3498032726891935E-4</v>
      </c>
      <c r="K694">
        <v>1.582440506127103E-3</v>
      </c>
      <c r="L694">
        <v>1.6082806722783616E-4</v>
      </c>
      <c r="M694">
        <v>6.3603054810457138E-4</v>
      </c>
      <c r="N694">
        <v>7.9465905365783129E-5</v>
      </c>
      <c r="O694">
        <v>3.5688448503412573E-4</v>
      </c>
      <c r="P694">
        <v>4.0830848794158436E-2</v>
      </c>
      <c r="Q694">
        <v>5.8429548142102661E-4</v>
      </c>
      <c r="R694">
        <v>5.5183831705196695E-4</v>
      </c>
      <c r="S694">
        <v>1.0203352547129008E-3</v>
      </c>
      <c r="T694">
        <v>5.9330109775435069E-4</v>
      </c>
    </row>
    <row r="695" spans="1:20">
      <c r="A695" s="788">
        <v>44838</v>
      </c>
      <c r="B695">
        <v>5.7536794108403733E-4</v>
      </c>
      <c r="C695">
        <v>-6.6958499972268326E-3</v>
      </c>
      <c r="D695">
        <v>6.3000530651002862E-4</v>
      </c>
      <c r="E695">
        <v>3.0298060268098226E-2</v>
      </c>
      <c r="F695">
        <v>-3.7496104957731591E-3</v>
      </c>
      <c r="G695">
        <v>2.1422615655191102E-3</v>
      </c>
      <c r="H695">
        <v>6.918612561015447E-4</v>
      </c>
      <c r="I695">
        <v>-1.5047610501575104E-3</v>
      </c>
      <c r="J695">
        <v>7.1501694476672206E-4</v>
      </c>
      <c r="K695">
        <v>-1.2445564439058643E-3</v>
      </c>
      <c r="L695">
        <v>5.0922950609666451E-4</v>
      </c>
      <c r="M695">
        <v>6.4493947580612776E-4</v>
      </c>
      <c r="N695">
        <v>2.0035597613943246E-4</v>
      </c>
      <c r="O695">
        <v>5.058543655651615E-4</v>
      </c>
      <c r="P695">
        <v>-8.7686062727686531E-3</v>
      </c>
      <c r="Q695">
        <v>5.6757407537855187E-4</v>
      </c>
      <c r="R695">
        <v>5.5054687409383796E-4</v>
      </c>
      <c r="S695">
        <v>1.0711231627018591E-3</v>
      </c>
      <c r="T695">
        <v>6.0648981932764912E-4</v>
      </c>
    </row>
    <row r="696" spans="1:20">
      <c r="A696" s="788">
        <v>44839</v>
      </c>
      <c r="B696">
        <v>5.5415255301283217E-4</v>
      </c>
      <c r="C696">
        <v>-1.2957919458506106E-3</v>
      </c>
      <c r="D696">
        <v>7.9471448293899627E-4</v>
      </c>
      <c r="E696">
        <v>-2.2699715357126227E-3</v>
      </c>
      <c r="F696">
        <v>5.0369149505247179E-4</v>
      </c>
      <c r="G696">
        <v>2.2293762649214788E-3</v>
      </c>
      <c r="H696">
        <v>6.3045168692443809E-4</v>
      </c>
      <c r="I696">
        <v>-4.1909917009708142E-4</v>
      </c>
      <c r="J696">
        <v>2.3557637470306148E-4</v>
      </c>
      <c r="K696">
        <v>1.2945723701622835E-3</v>
      </c>
      <c r="L696">
        <v>5.2456965265967881E-4</v>
      </c>
      <c r="M696">
        <v>6.8407940905479414E-4</v>
      </c>
      <c r="N696">
        <v>4.8649479902584947E-3</v>
      </c>
      <c r="O696">
        <v>2.3670463501490602E-4</v>
      </c>
      <c r="P696">
        <v>-4.4207752555858182E-4</v>
      </c>
      <c r="Q696">
        <v>7.1475403931797743E-4</v>
      </c>
      <c r="R696">
        <v>5.7893587606927532E-4</v>
      </c>
      <c r="S696">
        <v>8.1666503703248239E-4</v>
      </c>
      <c r="T696">
        <v>6.0358902404278325E-4</v>
      </c>
    </row>
    <row r="697" spans="1:20">
      <c r="A697" s="788">
        <v>44840</v>
      </c>
      <c r="B697">
        <v>5.5421920337850317E-4</v>
      </c>
      <c r="C697">
        <v>3.4234892924338567E-3</v>
      </c>
      <c r="D697">
        <v>4.6764252637876425E-4</v>
      </c>
      <c r="E697">
        <v>-8.8047924587904003E-3</v>
      </c>
      <c r="F697">
        <v>6.5144968044126284E-3</v>
      </c>
      <c r="G697">
        <v>1.8354077352873421E-3</v>
      </c>
      <c r="H697">
        <v>5.9318737554781009E-4</v>
      </c>
      <c r="I697">
        <v>1.43158600884008E-3</v>
      </c>
      <c r="J697">
        <v>1.7889220950668694E-3</v>
      </c>
      <c r="K697">
        <v>2.7173488956897529E-3</v>
      </c>
      <c r="L697">
        <v>6.7176936004131882E-4</v>
      </c>
      <c r="M697">
        <v>5.650570529047716E-4</v>
      </c>
      <c r="N697">
        <v>3.5426431280389803E-3</v>
      </c>
      <c r="O697">
        <v>-2.5386934518301096E-4</v>
      </c>
      <c r="P697">
        <v>1.8626565770869519E-3</v>
      </c>
      <c r="Q697">
        <v>5.7077317434783836E-4</v>
      </c>
      <c r="R697">
        <v>5.4885743165278278E-4</v>
      </c>
      <c r="S697">
        <v>7.611471534862968E-4</v>
      </c>
      <c r="T697">
        <v>6.0311076481323056E-4</v>
      </c>
    </row>
    <row r="698" spans="1:20">
      <c r="A698" s="788">
        <v>44841</v>
      </c>
      <c r="B698">
        <v>5.4328316714613578E-4</v>
      </c>
      <c r="C698">
        <v>5.1198011428827961E-3</v>
      </c>
      <c r="D698">
        <v>4.6876895645753258E-4</v>
      </c>
      <c r="E698">
        <v>-2.7178338621166587E-2</v>
      </c>
      <c r="F698">
        <v>-1.6037761535389716E-2</v>
      </c>
      <c r="G698">
        <v>-5.5331136127101388E-5</v>
      </c>
      <c r="H698">
        <v>1.7843030185349384E-4</v>
      </c>
      <c r="I698">
        <v>2.6018309500481784E-3</v>
      </c>
      <c r="J698">
        <v>3.0568215148805145E-3</v>
      </c>
      <c r="K698">
        <v>2.3139464226962225E-3</v>
      </c>
      <c r="L698">
        <v>3.6435867948658718E-4</v>
      </c>
      <c r="M698">
        <v>5.8791494264487376E-4</v>
      </c>
      <c r="N698">
        <v>1.8411034995158282E-3</v>
      </c>
      <c r="O698">
        <v>4.0194495528678154E-4</v>
      </c>
      <c r="P698">
        <v>-9.7074370291665435E-3</v>
      </c>
      <c r="Q698">
        <v>5.5082771305947631E-4</v>
      </c>
      <c r="R698">
        <v>5.3418548989614401E-4</v>
      </c>
      <c r="S698">
        <v>9.1979013284260169E-4</v>
      </c>
      <c r="T698">
        <v>6.1474535931993479E-4</v>
      </c>
    </row>
    <row r="699" spans="1:20">
      <c r="A699" s="788">
        <v>44844</v>
      </c>
      <c r="B699">
        <v>5.4733776680393476E-4</v>
      </c>
      <c r="C699">
        <v>6.2011528463570276E-3</v>
      </c>
      <c r="D699">
        <v>6.1408872195878317E-4</v>
      </c>
      <c r="E699">
        <v>-7.0038757168746635E-3</v>
      </c>
      <c r="F699">
        <v>-4.7553639403519199E-4</v>
      </c>
      <c r="G699">
        <v>-1.4044980864488243E-3</v>
      </c>
      <c r="H699">
        <v>3.9487735622567577E-4</v>
      </c>
      <c r="I699">
        <v>2.7182031790147221E-3</v>
      </c>
      <c r="J699">
        <v>4.8050300385305E-4</v>
      </c>
      <c r="K699">
        <v>-8.4988554732101651E-4</v>
      </c>
      <c r="L699">
        <v>1.8932738345500688E-4</v>
      </c>
      <c r="M699">
        <v>5.860521145102382E-4</v>
      </c>
      <c r="N699">
        <v>3.1001064193802996E-4</v>
      </c>
      <c r="O699">
        <v>3.4210416421243117E-4</v>
      </c>
      <c r="P699">
        <v>2.2251323658313282E-3</v>
      </c>
      <c r="Q699">
        <v>6.9775585702314125E-4</v>
      </c>
      <c r="R699">
        <v>5.7403514450959925E-4</v>
      </c>
      <c r="S699">
        <v>6.8481081816895717E-4</v>
      </c>
      <c r="T699">
        <v>6.0412325607783757E-4</v>
      </c>
    </row>
    <row r="700" spans="1:20">
      <c r="A700" s="788">
        <v>44845</v>
      </c>
      <c r="B700">
        <v>5.5217809070895463E-4</v>
      </c>
      <c r="C700">
        <v>-8.5481589665192814E-4</v>
      </c>
      <c r="D700">
        <v>4.6721044243791532E-4</v>
      </c>
      <c r="E700">
        <v>-6.9464117895831068E-3</v>
      </c>
      <c r="F700">
        <v>-1.0149688357529385E-2</v>
      </c>
      <c r="G700">
        <v>1.3958500824717834E-3</v>
      </c>
      <c r="H700">
        <v>3.6824122199807796E-4</v>
      </c>
      <c r="I700">
        <v>-1.8474376301963469E-3</v>
      </c>
      <c r="J700">
        <v>0</v>
      </c>
      <c r="K700">
        <v>-2.0607518914861345E-3</v>
      </c>
      <c r="L700">
        <v>8.7749574296269728E-4</v>
      </c>
      <c r="M700">
        <v>5.238109607250685E-4</v>
      </c>
      <c r="N700">
        <v>1.7264483129775243E-4</v>
      </c>
      <c r="O700">
        <v>5.3155600735022013E-4</v>
      </c>
      <c r="P700">
        <v>-1.961173199778754E-2</v>
      </c>
      <c r="Q700">
        <v>5.1870633187500736E-4</v>
      </c>
      <c r="R700">
        <v>5.307229964734983E-4</v>
      </c>
      <c r="S700">
        <v>2.8076142453192787E-4</v>
      </c>
      <c r="T700">
        <v>6.1530554901612078E-4</v>
      </c>
    </row>
    <row r="701" spans="1:20">
      <c r="A701" s="788">
        <v>44847</v>
      </c>
      <c r="B701">
        <v>5.2515214840287427E-4</v>
      </c>
      <c r="C701">
        <v>-1.0915900062779871E-2</v>
      </c>
      <c r="D701">
        <v>5.4969275627092529E-4</v>
      </c>
      <c r="E701">
        <v>2.3699372842800326E-2</v>
      </c>
      <c r="F701">
        <v>-4.683142086903791E-3</v>
      </c>
      <c r="G701">
        <v>2.235051398187915E-3</v>
      </c>
      <c r="H701">
        <v>5.3644163415733637E-4</v>
      </c>
      <c r="I701">
        <v>6.7702739380148813E-4</v>
      </c>
      <c r="J701">
        <v>-1.7787860429741009E-4</v>
      </c>
      <c r="K701">
        <v>-3.5486054274080914E-4</v>
      </c>
      <c r="L701">
        <v>4.8924796109073299E-4</v>
      </c>
      <c r="M701">
        <v>5.7534907603873364E-4</v>
      </c>
      <c r="N701">
        <v>3.0390557090576031E-3</v>
      </c>
      <c r="O701">
        <v>-9.4189166719438333E-6</v>
      </c>
      <c r="P701">
        <v>2.7489616930356231E-3</v>
      </c>
      <c r="Q701">
        <v>5.5834232553908514E-4</v>
      </c>
      <c r="R701">
        <v>5.8151799233718826E-4</v>
      </c>
      <c r="S701">
        <v>4.394461124910265E-4</v>
      </c>
      <c r="T701">
        <v>6.1557994709704467E-4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4BB38-1494-48A2-97EB-406EFCF93251}">
  <sheetPr>
    <tabColor theme="8"/>
  </sheetPr>
  <dimension ref="A2:T743"/>
  <sheetViews>
    <sheetView topLeftCell="E1" workbookViewId="0">
      <selection activeCell="V2" sqref="V2"/>
    </sheetView>
  </sheetViews>
  <sheetFormatPr defaultRowHeight="18.75"/>
  <cols>
    <col min="1" max="1" width="10.59765625" customWidth="1"/>
  </cols>
  <sheetData>
    <row r="2" spans="1:20">
      <c r="A2" t="s">
        <v>2655</v>
      </c>
      <c r="B2" t="s">
        <v>2182</v>
      </c>
      <c r="C2" t="s">
        <v>2176</v>
      </c>
      <c r="D2" t="s">
        <v>2189</v>
      </c>
      <c r="E2" t="s">
        <v>1763</v>
      </c>
      <c r="F2" t="s">
        <v>2207</v>
      </c>
      <c r="G2" t="s">
        <v>2227</v>
      </c>
      <c r="H2" t="s">
        <v>2184</v>
      </c>
      <c r="I2" t="s">
        <v>2216</v>
      </c>
      <c r="J2" t="s">
        <v>2177</v>
      </c>
      <c r="K2" t="s">
        <v>1771</v>
      </c>
      <c r="L2" t="s">
        <v>2214</v>
      </c>
      <c r="M2" t="s">
        <v>2172</v>
      </c>
      <c r="N2" t="s">
        <v>2181</v>
      </c>
      <c r="O2" t="s">
        <v>2284</v>
      </c>
      <c r="P2" t="s">
        <v>2282</v>
      </c>
      <c r="Q2" t="s">
        <v>2190</v>
      </c>
      <c r="R2" t="s">
        <v>2208</v>
      </c>
      <c r="S2" t="s">
        <v>2186</v>
      </c>
      <c r="T2" t="s">
        <v>2174</v>
      </c>
    </row>
    <row r="3" spans="1:20">
      <c r="A3" s="788">
        <v>43769</v>
      </c>
      <c r="B3">
        <v>72.799014999999997</v>
      </c>
      <c r="C3">
        <v>3.0112504000000002</v>
      </c>
      <c r="D3">
        <v>2.1672630000000002</v>
      </c>
      <c r="E3">
        <v>3.267166</v>
      </c>
      <c r="F3">
        <v>4.073842</v>
      </c>
      <c r="G3">
        <v>195.303639</v>
      </c>
      <c r="H3">
        <v>1.924717</v>
      </c>
      <c r="I3">
        <v>1.6548389999999999</v>
      </c>
      <c r="J3">
        <v>1.1077106000000001</v>
      </c>
      <c r="K3">
        <v>1.1049986999999999</v>
      </c>
      <c r="L3">
        <v>1.1410104000000001</v>
      </c>
      <c r="M3">
        <v>1.069577</v>
      </c>
      <c r="N3">
        <v>104.10761917000001</v>
      </c>
      <c r="O3">
        <v>1.0426576999999999</v>
      </c>
      <c r="P3">
        <v>1.0625643</v>
      </c>
    </row>
    <row r="4" spans="1:20">
      <c r="A4" s="788">
        <v>43770</v>
      </c>
      <c r="B4">
        <v>72.789038000000005</v>
      </c>
      <c r="C4">
        <v>3.0059510999999999</v>
      </c>
      <c r="D4">
        <v>2.1671429999999998</v>
      </c>
      <c r="E4">
        <v>3.2965450000000001</v>
      </c>
      <c r="F4">
        <v>4.1178939999999997</v>
      </c>
      <c r="G4">
        <v>194.908027</v>
      </c>
      <c r="H4">
        <v>1.925837</v>
      </c>
      <c r="I4">
        <v>1.6593359999999999</v>
      </c>
      <c r="J4">
        <v>1.1091081</v>
      </c>
      <c r="K4">
        <v>1.1115581000000001</v>
      </c>
      <c r="L4">
        <v>1.1412928</v>
      </c>
      <c r="M4">
        <v>1.0697479999999999</v>
      </c>
      <c r="N4">
        <v>104.23884821999999</v>
      </c>
      <c r="O4">
        <v>1.0420592</v>
      </c>
      <c r="P4">
        <v>1.0683216</v>
      </c>
    </row>
    <row r="5" spans="1:20">
      <c r="A5" s="788">
        <v>43773</v>
      </c>
      <c r="B5">
        <v>72.797235000000001</v>
      </c>
      <c r="C5">
        <v>3.0063385999999999</v>
      </c>
      <c r="D5">
        <v>2.1676730000000002</v>
      </c>
      <c r="E5">
        <v>3.31935</v>
      </c>
      <c r="F5">
        <v>4.1329450000000003</v>
      </c>
      <c r="G5">
        <v>195.08473000000001</v>
      </c>
      <c r="H5">
        <v>1.926768</v>
      </c>
      <c r="I5">
        <v>1.6592180000000001</v>
      </c>
      <c r="J5">
        <v>1.1062327999999999</v>
      </c>
      <c r="K5">
        <v>1.1118153</v>
      </c>
      <c r="L5">
        <v>1.1418972999999999</v>
      </c>
      <c r="M5">
        <v>1.069923</v>
      </c>
      <c r="N5">
        <v>104.10281261</v>
      </c>
      <c r="O5">
        <v>1.0419658000000001</v>
      </c>
      <c r="P5">
        <v>1.070703</v>
      </c>
    </row>
    <row r="6" spans="1:20">
      <c r="A6" s="788">
        <v>43774</v>
      </c>
      <c r="B6">
        <v>72.797910000000002</v>
      </c>
      <c r="C6">
        <v>3.0066147000000001</v>
      </c>
      <c r="D6">
        <v>2.167799</v>
      </c>
      <c r="E6">
        <v>3.3081960000000001</v>
      </c>
      <c r="F6">
        <v>4.1066510000000003</v>
      </c>
      <c r="G6">
        <v>194.28352599999999</v>
      </c>
      <c r="H6">
        <v>1.929149</v>
      </c>
      <c r="I6">
        <v>1.6568240000000001</v>
      </c>
      <c r="J6">
        <v>1.1050856</v>
      </c>
      <c r="K6">
        <v>1.1129260000000001</v>
      </c>
      <c r="L6">
        <v>1.1421257</v>
      </c>
      <c r="M6">
        <v>1.070082</v>
      </c>
      <c r="N6">
        <v>103.96720886</v>
      </c>
      <c r="O6">
        <v>1.0412972</v>
      </c>
      <c r="P6">
        <v>1.0670116999999999</v>
      </c>
    </row>
    <row r="7" spans="1:20">
      <c r="A7" s="788">
        <v>43775</v>
      </c>
      <c r="B7">
        <v>72.797646</v>
      </c>
      <c r="C7">
        <v>3.0137860999999999</v>
      </c>
      <c r="D7">
        <v>2.1675610000000001</v>
      </c>
      <c r="E7">
        <v>3.3110900000000001</v>
      </c>
      <c r="F7">
        <v>4.0994010000000003</v>
      </c>
      <c r="G7">
        <v>193.785133</v>
      </c>
      <c r="H7">
        <v>1.929322</v>
      </c>
      <c r="I7">
        <v>1.660552</v>
      </c>
      <c r="J7">
        <v>1.1065349</v>
      </c>
      <c r="K7">
        <v>1.1107568000000001</v>
      </c>
      <c r="L7">
        <v>1.1426007</v>
      </c>
      <c r="M7">
        <v>1.0702100000000001</v>
      </c>
      <c r="N7">
        <v>104.02003732</v>
      </c>
      <c r="O7">
        <v>1.0402224</v>
      </c>
      <c r="P7">
        <v>1.0644897</v>
      </c>
    </row>
    <row r="8" spans="1:20">
      <c r="A8" s="788">
        <v>43776</v>
      </c>
      <c r="B8">
        <v>72.801670000000001</v>
      </c>
      <c r="C8">
        <v>3.0203221</v>
      </c>
      <c r="D8">
        <v>2.1677940000000002</v>
      </c>
      <c r="E8">
        <v>3.322835</v>
      </c>
      <c r="F8">
        <v>4.1374389999999996</v>
      </c>
      <c r="G8">
        <v>193.77812</v>
      </c>
      <c r="H8">
        <v>1.9314629999999999</v>
      </c>
      <c r="I8">
        <v>1.6629910000000001</v>
      </c>
      <c r="J8">
        <v>1.1067625999999999</v>
      </c>
      <c r="K8">
        <v>1.1136782000000001</v>
      </c>
      <c r="L8">
        <v>1.1429403</v>
      </c>
      <c r="M8">
        <v>1.0703750000000001</v>
      </c>
      <c r="N8">
        <v>103.75946552000001</v>
      </c>
      <c r="O8">
        <v>1.0387382000000001</v>
      </c>
      <c r="P8">
        <v>1.0734851999999999</v>
      </c>
    </row>
    <row r="9" spans="1:20">
      <c r="A9" s="788">
        <v>43777</v>
      </c>
      <c r="B9">
        <v>72.794954000000004</v>
      </c>
      <c r="C9">
        <v>3.0188354999999998</v>
      </c>
      <c r="D9">
        <v>2.1677309999999999</v>
      </c>
      <c r="E9">
        <v>3.3281339999999999</v>
      </c>
      <c r="F9">
        <v>4.0608630000000003</v>
      </c>
      <c r="G9">
        <v>193.93677099999999</v>
      </c>
      <c r="H9">
        <v>1.932906</v>
      </c>
      <c r="I9">
        <v>1.6597550000000001</v>
      </c>
      <c r="J9">
        <v>1.1043620999999999</v>
      </c>
      <c r="K9">
        <v>1.1090583000000001</v>
      </c>
      <c r="L9">
        <v>1.1433385</v>
      </c>
      <c r="M9">
        <v>1.070443</v>
      </c>
      <c r="N9">
        <v>103.98119318000001</v>
      </c>
      <c r="O9">
        <v>1.0382404999999999</v>
      </c>
      <c r="P9">
        <v>1.0638430000000001</v>
      </c>
    </row>
    <row r="10" spans="1:20">
      <c r="A10" s="788">
        <v>43780</v>
      </c>
      <c r="B10">
        <v>72.785494999999997</v>
      </c>
      <c r="C10">
        <v>3.0209508999999999</v>
      </c>
      <c r="D10">
        <v>2.1676359999999999</v>
      </c>
      <c r="E10">
        <v>3.3254190000000001</v>
      </c>
      <c r="F10">
        <v>4.0767030000000002</v>
      </c>
      <c r="G10">
        <v>194.02085099999999</v>
      </c>
      <c r="H10">
        <v>1.9315720000000001</v>
      </c>
      <c r="I10">
        <v>1.661146</v>
      </c>
      <c r="J10">
        <v>1.1059654999999999</v>
      </c>
      <c r="K10">
        <v>1.1102504</v>
      </c>
      <c r="L10">
        <v>1.1438774</v>
      </c>
      <c r="M10">
        <v>1.07057</v>
      </c>
      <c r="N10">
        <v>103.96136464999999</v>
      </c>
      <c r="O10">
        <v>1.037936</v>
      </c>
      <c r="P10">
        <v>1.067574</v>
      </c>
    </row>
    <row r="11" spans="1:20">
      <c r="A11" s="788">
        <v>43781</v>
      </c>
      <c r="B11">
        <v>72.780728999999994</v>
      </c>
      <c r="C11">
        <v>3.0160437</v>
      </c>
      <c r="D11">
        <v>2.1675589999999998</v>
      </c>
      <c r="E11">
        <v>3.3280699999999999</v>
      </c>
      <c r="F11">
        <v>4.0152510000000001</v>
      </c>
      <c r="G11">
        <v>194.06776400000001</v>
      </c>
      <c r="H11">
        <v>1.931829</v>
      </c>
      <c r="I11">
        <v>1.656925</v>
      </c>
      <c r="J11">
        <v>1.1010841</v>
      </c>
      <c r="K11">
        <v>1.1076303999999999</v>
      </c>
      <c r="L11">
        <v>1.1441513999999999</v>
      </c>
      <c r="M11">
        <v>1.0706329999999999</v>
      </c>
      <c r="N11">
        <v>103.58432731000001</v>
      </c>
      <c r="O11">
        <v>1.0370550000000001</v>
      </c>
      <c r="P11">
        <v>1.0591014000000001</v>
      </c>
    </row>
    <row r="12" spans="1:20">
      <c r="A12" s="788">
        <v>43782</v>
      </c>
      <c r="B12">
        <v>72.764843999999997</v>
      </c>
      <c r="C12">
        <v>3.0153761000000001</v>
      </c>
      <c r="D12">
        <v>2.1676120000000001</v>
      </c>
      <c r="E12">
        <v>3.3347799999999999</v>
      </c>
      <c r="F12">
        <v>3.9638300000000002</v>
      </c>
      <c r="G12">
        <v>193.79217299999999</v>
      </c>
      <c r="H12">
        <v>1.9315100000000001</v>
      </c>
      <c r="I12">
        <v>1.654833</v>
      </c>
      <c r="J12">
        <v>1.0995591</v>
      </c>
      <c r="K12">
        <v>1.1072542999999999</v>
      </c>
      <c r="L12">
        <v>1.1448265</v>
      </c>
      <c r="M12">
        <v>1.0707739999999999</v>
      </c>
      <c r="N12">
        <v>103.50755313000001</v>
      </c>
      <c r="O12">
        <v>1.0366609</v>
      </c>
      <c r="P12">
        <v>1.0526019</v>
      </c>
    </row>
    <row r="13" spans="1:20">
      <c r="A13" s="788">
        <v>43783</v>
      </c>
      <c r="B13">
        <v>72.770409000000001</v>
      </c>
      <c r="C13">
        <v>3.0115552000000001</v>
      </c>
      <c r="D13">
        <v>2.1678269999999999</v>
      </c>
      <c r="E13">
        <v>3.3352620000000002</v>
      </c>
      <c r="F13">
        <v>3.981741</v>
      </c>
      <c r="G13">
        <v>193.91652199999999</v>
      </c>
      <c r="H13">
        <v>1.931557</v>
      </c>
      <c r="I13">
        <v>1.653592</v>
      </c>
      <c r="J13">
        <v>1.1006842999999999</v>
      </c>
      <c r="K13">
        <v>1.1087619</v>
      </c>
      <c r="L13">
        <v>1.1451689</v>
      </c>
      <c r="M13">
        <v>1.0709230000000001</v>
      </c>
      <c r="N13">
        <v>103.76953967999999</v>
      </c>
      <c r="O13">
        <v>1.0347765</v>
      </c>
      <c r="P13">
        <v>1.0547188999999999</v>
      </c>
    </row>
    <row r="14" spans="1:20">
      <c r="A14" s="788">
        <v>43787</v>
      </c>
      <c r="B14">
        <v>72.771758000000005</v>
      </c>
      <c r="C14">
        <v>3.0063146999999999</v>
      </c>
      <c r="D14">
        <v>2.1678489999999999</v>
      </c>
      <c r="E14">
        <v>3.3643489999999998</v>
      </c>
      <c r="F14">
        <v>3.9680049999999998</v>
      </c>
      <c r="G14">
        <v>193.83982700000001</v>
      </c>
      <c r="H14">
        <v>1.931759</v>
      </c>
      <c r="I14">
        <v>1.6555979999999999</v>
      </c>
      <c r="J14">
        <v>1.1004887000000001</v>
      </c>
      <c r="K14">
        <v>1.1098041999999999</v>
      </c>
      <c r="L14">
        <v>1.1459315999999999</v>
      </c>
      <c r="M14">
        <v>1.071054</v>
      </c>
      <c r="N14">
        <v>103.45052554999999</v>
      </c>
      <c r="O14">
        <v>1.0327742</v>
      </c>
      <c r="P14">
        <v>1.05291</v>
      </c>
    </row>
    <row r="15" spans="1:20">
      <c r="A15" s="788">
        <v>43788</v>
      </c>
      <c r="B15">
        <v>72.779702999999998</v>
      </c>
      <c r="C15">
        <v>3.0026619000000001</v>
      </c>
      <c r="D15">
        <v>2.1678890000000002</v>
      </c>
      <c r="E15">
        <v>3.3613599999999999</v>
      </c>
      <c r="F15">
        <v>3.9471029999999998</v>
      </c>
      <c r="G15">
        <v>193.93298200000001</v>
      </c>
      <c r="H15">
        <v>1.931384</v>
      </c>
      <c r="I15">
        <v>1.6532480000000001</v>
      </c>
      <c r="J15">
        <v>1.0970168</v>
      </c>
      <c r="K15">
        <v>1.109078</v>
      </c>
      <c r="L15">
        <v>1.1462847</v>
      </c>
      <c r="M15">
        <v>1.071121</v>
      </c>
      <c r="N15">
        <v>103.81510264000001</v>
      </c>
      <c r="O15">
        <v>1.0309674</v>
      </c>
      <c r="P15">
        <v>1.0533452000000001</v>
      </c>
    </row>
    <row r="16" spans="1:20">
      <c r="A16" s="788">
        <v>43789</v>
      </c>
      <c r="B16">
        <v>72.780129000000002</v>
      </c>
      <c r="C16">
        <v>3.0029330999999999</v>
      </c>
      <c r="D16">
        <v>2.1683189999999999</v>
      </c>
      <c r="E16">
        <v>3.3618649999999999</v>
      </c>
      <c r="F16">
        <v>3.9468519999999998</v>
      </c>
      <c r="G16">
        <v>193.96249399999999</v>
      </c>
      <c r="H16">
        <v>1.9318390000000001</v>
      </c>
      <c r="I16">
        <v>1.652677</v>
      </c>
      <c r="J16">
        <v>1.0959034999999999</v>
      </c>
      <c r="K16">
        <v>1.1091918999999999</v>
      </c>
      <c r="L16">
        <v>1.1465942</v>
      </c>
      <c r="M16">
        <v>1.071337</v>
      </c>
      <c r="N16">
        <v>103.81707082</v>
      </c>
      <c r="O16">
        <v>1.0311664</v>
      </c>
      <c r="P16">
        <v>1.0533475000000001</v>
      </c>
    </row>
    <row r="17" spans="1:16">
      <c r="A17" s="788">
        <v>43790</v>
      </c>
      <c r="B17">
        <v>72.794154000000006</v>
      </c>
      <c r="C17">
        <v>2.9976468000000001</v>
      </c>
      <c r="D17">
        <v>2.1685560000000002</v>
      </c>
      <c r="E17">
        <v>3.3499970000000001</v>
      </c>
      <c r="F17">
        <v>4.0040750000000003</v>
      </c>
      <c r="G17">
        <v>194.13797400000001</v>
      </c>
      <c r="H17">
        <v>1.932185</v>
      </c>
      <c r="I17">
        <v>1.655572</v>
      </c>
      <c r="J17">
        <v>1.0937953</v>
      </c>
      <c r="K17">
        <v>1.1109397000000001</v>
      </c>
      <c r="L17">
        <v>1.1469786</v>
      </c>
      <c r="M17">
        <v>1.0715969999999999</v>
      </c>
      <c r="N17">
        <v>104.03466804999999</v>
      </c>
      <c r="O17">
        <v>1.0296622</v>
      </c>
      <c r="P17">
        <v>1.0629417999999999</v>
      </c>
    </row>
    <row r="18" spans="1:16">
      <c r="A18" s="788">
        <v>43791</v>
      </c>
      <c r="B18">
        <v>72.798168000000004</v>
      </c>
      <c r="C18">
        <v>2.9950420000000002</v>
      </c>
      <c r="D18">
        <v>2.168901</v>
      </c>
      <c r="E18">
        <v>3.3558300000000001</v>
      </c>
      <c r="F18">
        <v>4.0303269999999998</v>
      </c>
      <c r="G18">
        <v>194.686499</v>
      </c>
      <c r="H18">
        <v>1.932698</v>
      </c>
      <c r="I18">
        <v>1.6595789999999999</v>
      </c>
      <c r="J18">
        <v>1.0976684999999999</v>
      </c>
      <c r="K18">
        <v>1.1160753000000001</v>
      </c>
      <c r="L18">
        <v>1.1473426</v>
      </c>
      <c r="M18">
        <v>1.071642</v>
      </c>
      <c r="N18">
        <v>104.20974956000001</v>
      </c>
      <c r="O18">
        <v>1.0294953</v>
      </c>
      <c r="P18">
        <v>1.0666983000000001</v>
      </c>
    </row>
    <row r="19" spans="1:16">
      <c r="A19" s="788">
        <v>43794</v>
      </c>
      <c r="B19">
        <v>72.814273</v>
      </c>
      <c r="C19">
        <v>2.9919820000000001</v>
      </c>
      <c r="D19">
        <v>2.1693069999999999</v>
      </c>
      <c r="E19">
        <v>3.3788170000000002</v>
      </c>
      <c r="F19">
        <v>4.0236029999999996</v>
      </c>
      <c r="G19">
        <v>194.74522200000001</v>
      </c>
      <c r="H19">
        <v>1.935173</v>
      </c>
      <c r="I19">
        <v>1.66117</v>
      </c>
      <c r="J19">
        <v>1.0961974999999999</v>
      </c>
      <c r="K19">
        <v>1.1161468999999999</v>
      </c>
      <c r="L19">
        <v>1.1480135</v>
      </c>
      <c r="M19">
        <v>1.0716889999999999</v>
      </c>
      <c r="N19">
        <v>104.34162494</v>
      </c>
      <c r="O19">
        <v>1.0272621</v>
      </c>
      <c r="P19">
        <v>1.0658714</v>
      </c>
    </row>
    <row r="20" spans="1:16">
      <c r="A20" s="788">
        <v>43795</v>
      </c>
      <c r="B20">
        <v>72.930370999999994</v>
      </c>
      <c r="C20">
        <v>2.9860878999999998</v>
      </c>
      <c r="D20">
        <v>2.1689829999999999</v>
      </c>
      <c r="E20">
        <v>3.389033</v>
      </c>
      <c r="F20">
        <v>3.9874580000000002</v>
      </c>
      <c r="G20">
        <v>194.49526700000001</v>
      </c>
      <c r="H20">
        <v>1.9345680000000001</v>
      </c>
      <c r="I20">
        <v>1.659022</v>
      </c>
      <c r="J20">
        <v>1.0897139</v>
      </c>
      <c r="K20">
        <v>1.1114801999999999</v>
      </c>
      <c r="L20">
        <v>1.1484774</v>
      </c>
      <c r="M20">
        <v>1.0718110000000001</v>
      </c>
      <c r="N20">
        <v>104.71088973000001</v>
      </c>
      <c r="O20">
        <v>1.0268615000000001</v>
      </c>
      <c r="P20">
        <v>1.0593657999999999</v>
      </c>
    </row>
    <row r="21" spans="1:16">
      <c r="A21" s="788">
        <v>43796</v>
      </c>
      <c r="B21">
        <v>72.940988000000004</v>
      </c>
      <c r="C21">
        <v>2.9919292999999998</v>
      </c>
      <c r="D21">
        <v>2.1688200000000002</v>
      </c>
      <c r="E21">
        <v>3.399788</v>
      </c>
      <c r="F21">
        <v>4.0220000000000002</v>
      </c>
      <c r="G21">
        <v>194.38024799999999</v>
      </c>
      <c r="H21">
        <v>1.9354549999999999</v>
      </c>
      <c r="I21">
        <v>1.6592389999999999</v>
      </c>
      <c r="J21">
        <v>1.0905605</v>
      </c>
      <c r="K21">
        <v>1.1105463</v>
      </c>
      <c r="L21">
        <v>1.1486780000000001</v>
      </c>
      <c r="M21">
        <v>1.071922</v>
      </c>
      <c r="N21">
        <v>104.52684954999999</v>
      </c>
      <c r="O21">
        <v>1.0236559000000001</v>
      </c>
      <c r="P21">
        <v>1.0633849</v>
      </c>
    </row>
    <row r="22" spans="1:16">
      <c r="A22" s="788">
        <v>43797</v>
      </c>
      <c r="B22">
        <v>72.958882000000003</v>
      </c>
      <c r="C22">
        <v>2.9919164999999999</v>
      </c>
      <c r="D22">
        <v>2.1691980000000002</v>
      </c>
      <c r="E22">
        <v>3.4051130000000001</v>
      </c>
      <c r="F22">
        <v>4.0550459999999999</v>
      </c>
      <c r="G22">
        <v>194.40563299999999</v>
      </c>
      <c r="H22">
        <v>1.936612</v>
      </c>
      <c r="I22">
        <v>1.6592899999999999</v>
      </c>
      <c r="J22">
        <v>1.0930424999999999</v>
      </c>
      <c r="K22">
        <v>1.1133294</v>
      </c>
      <c r="L22">
        <v>1.1489096000000001</v>
      </c>
      <c r="M22">
        <v>1.072068</v>
      </c>
      <c r="N22">
        <v>104.81653676000001</v>
      </c>
      <c r="O22">
        <v>1.0238548000000001</v>
      </c>
      <c r="P22">
        <v>1.0676729</v>
      </c>
    </row>
    <row r="23" spans="1:16">
      <c r="A23" s="788">
        <v>43798</v>
      </c>
      <c r="B23">
        <v>72.978226000000006</v>
      </c>
      <c r="C23">
        <v>2.9892482</v>
      </c>
      <c r="D23">
        <v>2.1695159999999998</v>
      </c>
      <c r="E23">
        <v>3.392525</v>
      </c>
      <c r="F23">
        <v>4.0510659999999996</v>
      </c>
      <c r="G23">
        <v>194.31428399999999</v>
      </c>
      <c r="H23">
        <v>1.937584</v>
      </c>
      <c r="I23">
        <v>1.660264</v>
      </c>
      <c r="J23">
        <v>1.0937157</v>
      </c>
      <c r="K23">
        <v>1.1111141</v>
      </c>
      <c r="L23">
        <v>1.1494096</v>
      </c>
      <c r="M23">
        <v>1.072128</v>
      </c>
      <c r="N23">
        <v>104.60988304</v>
      </c>
      <c r="O23">
        <v>1.0216437</v>
      </c>
      <c r="P23">
        <v>1.0703859</v>
      </c>
    </row>
    <row r="24" spans="1:16">
      <c r="A24" s="788">
        <v>43801</v>
      </c>
      <c r="B24">
        <v>72.992992000000001</v>
      </c>
      <c r="C24">
        <v>2.9815594000000001</v>
      </c>
      <c r="D24">
        <v>2.1696659999999999</v>
      </c>
      <c r="E24">
        <v>3.3645149999999999</v>
      </c>
      <c r="F24">
        <v>4.0812280000000003</v>
      </c>
      <c r="G24">
        <v>194.24644599999999</v>
      </c>
      <c r="H24">
        <v>1.9401619999999999</v>
      </c>
      <c r="I24">
        <v>1.6607179999999999</v>
      </c>
      <c r="J24">
        <v>1.0938462</v>
      </c>
      <c r="K24">
        <v>1.108439</v>
      </c>
      <c r="L24">
        <v>1.1498527000000001</v>
      </c>
      <c r="M24">
        <v>1.072316</v>
      </c>
      <c r="N24">
        <v>104.52625369</v>
      </c>
      <c r="O24">
        <v>1.0219663000000001</v>
      </c>
      <c r="P24">
        <v>1.0729915000000001</v>
      </c>
    </row>
    <row r="25" spans="1:16">
      <c r="A25" s="788">
        <v>43802</v>
      </c>
      <c r="B25">
        <v>72.999938999999998</v>
      </c>
      <c r="C25">
        <v>2.9834548999999999</v>
      </c>
      <c r="D25">
        <v>2.1700590000000002</v>
      </c>
      <c r="E25">
        <v>3.34199</v>
      </c>
      <c r="F25">
        <v>4.1024690000000001</v>
      </c>
      <c r="G25">
        <v>194.04037</v>
      </c>
      <c r="H25">
        <v>1.9410940000000001</v>
      </c>
      <c r="I25">
        <v>1.6594770000000001</v>
      </c>
      <c r="J25">
        <v>1.0967985</v>
      </c>
      <c r="K25">
        <v>1.1125833999999999</v>
      </c>
      <c r="L25">
        <v>1.1502342999999999</v>
      </c>
      <c r="M25">
        <v>1.0724769999999999</v>
      </c>
      <c r="N25">
        <v>104.65426184</v>
      </c>
      <c r="O25">
        <v>1.0226116000000001</v>
      </c>
      <c r="P25">
        <v>1.0730755000000001</v>
      </c>
    </row>
    <row r="26" spans="1:16">
      <c r="A26" s="788">
        <v>43803</v>
      </c>
      <c r="B26">
        <v>73.012096</v>
      </c>
      <c r="C26">
        <v>2.9901574000000002</v>
      </c>
      <c r="D26">
        <v>2.1706729999999999</v>
      </c>
      <c r="E26">
        <v>3.3588339999999999</v>
      </c>
      <c r="F26">
        <v>4.1328579999999997</v>
      </c>
      <c r="G26">
        <v>193.638003</v>
      </c>
      <c r="H26">
        <v>1.9409749999999999</v>
      </c>
      <c r="I26">
        <v>1.663754</v>
      </c>
      <c r="J26">
        <v>1.0997418000000001</v>
      </c>
      <c r="K26">
        <v>1.1215280999999999</v>
      </c>
      <c r="L26">
        <v>1.150598</v>
      </c>
      <c r="M26">
        <v>1.072684</v>
      </c>
      <c r="N26">
        <v>104.35574418</v>
      </c>
      <c r="O26">
        <v>1.0226933</v>
      </c>
      <c r="P26">
        <v>1.0795014000000001</v>
      </c>
    </row>
    <row r="27" spans="1:16">
      <c r="A27" s="788">
        <v>43804</v>
      </c>
      <c r="B27">
        <v>73.031653000000006</v>
      </c>
      <c r="C27">
        <v>2.9909981999999999</v>
      </c>
      <c r="D27">
        <v>2.1709879999999999</v>
      </c>
      <c r="E27">
        <v>3.3665389999999999</v>
      </c>
      <c r="F27">
        <v>4.1456929999999996</v>
      </c>
      <c r="G27">
        <v>193.78705299999999</v>
      </c>
      <c r="H27">
        <v>1.94116</v>
      </c>
      <c r="I27">
        <v>1.66388</v>
      </c>
      <c r="J27">
        <v>1.1013739</v>
      </c>
      <c r="K27">
        <v>1.1219972</v>
      </c>
      <c r="L27">
        <v>1.1508832</v>
      </c>
      <c r="M27">
        <v>1.0729029999999999</v>
      </c>
      <c r="N27">
        <v>104.42056135999999</v>
      </c>
      <c r="O27">
        <v>1.0225462999999999</v>
      </c>
      <c r="P27">
        <v>1.082157</v>
      </c>
    </row>
    <row r="28" spans="1:16">
      <c r="A28" s="788">
        <v>43805</v>
      </c>
      <c r="B28">
        <v>73.038973999999996</v>
      </c>
      <c r="C28">
        <v>2.9944826999999998</v>
      </c>
      <c r="D28">
        <v>2.1715580000000001</v>
      </c>
      <c r="E28">
        <v>3.3985400000000001</v>
      </c>
      <c r="F28">
        <v>4.1851339999999997</v>
      </c>
      <c r="G28">
        <v>194.048292</v>
      </c>
      <c r="H28">
        <v>1.9424779999999999</v>
      </c>
      <c r="I28">
        <v>1.66666</v>
      </c>
      <c r="J28">
        <v>1.1071276000000001</v>
      </c>
      <c r="K28">
        <v>1.1306472999999999</v>
      </c>
      <c r="L28">
        <v>1.1511608</v>
      </c>
      <c r="M28">
        <v>1.0731790000000001</v>
      </c>
      <c r="N28">
        <v>104.40526757000001</v>
      </c>
      <c r="O28">
        <v>1.0229295</v>
      </c>
      <c r="P28">
        <v>1.0884798</v>
      </c>
    </row>
    <row r="29" spans="1:16">
      <c r="A29" s="788">
        <v>43808</v>
      </c>
      <c r="B29">
        <v>73.072671</v>
      </c>
      <c r="C29">
        <v>2.9969179000000001</v>
      </c>
      <c r="D29">
        <v>2.1720540000000002</v>
      </c>
      <c r="E29">
        <v>3.3887740000000002</v>
      </c>
      <c r="F29">
        <v>4.1716509999999998</v>
      </c>
      <c r="G29">
        <v>193.66990999999999</v>
      </c>
      <c r="H29">
        <v>1.943962</v>
      </c>
      <c r="I29">
        <v>1.6659470000000001</v>
      </c>
      <c r="J29">
        <v>1.1083221000000001</v>
      </c>
      <c r="K29">
        <v>1.1299249</v>
      </c>
      <c r="L29">
        <v>1.1515454000000001</v>
      </c>
      <c r="M29">
        <v>1.0734079999999999</v>
      </c>
      <c r="N29">
        <v>104.437482</v>
      </c>
      <c r="O29">
        <v>1.0231621</v>
      </c>
      <c r="P29">
        <v>1.0885068</v>
      </c>
    </row>
    <row r="30" spans="1:16">
      <c r="A30" s="788">
        <v>43809</v>
      </c>
      <c r="B30">
        <v>73.088114000000004</v>
      </c>
      <c r="C30">
        <v>2.9945156000000002</v>
      </c>
      <c r="D30">
        <v>2.1725490000000001</v>
      </c>
      <c r="E30">
        <v>3.3874209999999998</v>
      </c>
      <c r="F30">
        <v>4.1629120000000004</v>
      </c>
      <c r="G30">
        <v>193.942913</v>
      </c>
      <c r="H30">
        <v>1.9453860000000001</v>
      </c>
      <c r="I30">
        <v>1.6648799999999999</v>
      </c>
      <c r="J30">
        <v>1.1067634</v>
      </c>
      <c r="K30">
        <v>1.1294276000000001</v>
      </c>
      <c r="L30">
        <v>1.1521792</v>
      </c>
      <c r="M30">
        <v>1.0738719999999999</v>
      </c>
      <c r="N30">
        <v>104.36252623999999</v>
      </c>
      <c r="O30">
        <v>1.0233136</v>
      </c>
      <c r="P30">
        <v>1.0873991999999999</v>
      </c>
    </row>
    <row r="31" spans="1:16">
      <c r="A31" s="788">
        <v>43810</v>
      </c>
      <c r="B31">
        <v>73.111632999999998</v>
      </c>
      <c r="C31">
        <v>2.9959804999999999</v>
      </c>
      <c r="D31">
        <v>2.1731310000000001</v>
      </c>
      <c r="E31">
        <v>3.395359</v>
      </c>
      <c r="F31">
        <v>4.1855399999999996</v>
      </c>
      <c r="G31">
        <v>194.51535200000001</v>
      </c>
      <c r="H31">
        <v>1.9465870000000001</v>
      </c>
      <c r="I31">
        <v>1.6670400000000001</v>
      </c>
      <c r="J31">
        <v>1.1160623999999999</v>
      </c>
      <c r="K31">
        <v>1.1298273999999999</v>
      </c>
      <c r="L31">
        <v>1.1525529000000001</v>
      </c>
      <c r="M31">
        <v>1.074076</v>
      </c>
      <c r="N31">
        <v>104.3274919</v>
      </c>
      <c r="O31">
        <v>1.0232912000000001</v>
      </c>
      <c r="P31">
        <v>1.1072389</v>
      </c>
    </row>
    <row r="32" spans="1:16">
      <c r="A32" s="788">
        <v>43811</v>
      </c>
      <c r="B32">
        <v>73.130294000000006</v>
      </c>
      <c r="C32">
        <v>2.9965484</v>
      </c>
      <c r="D32">
        <v>2.1741429999999999</v>
      </c>
      <c r="E32">
        <v>3.4255010000000001</v>
      </c>
      <c r="F32">
        <v>4.230067</v>
      </c>
      <c r="G32">
        <v>194.62851800000001</v>
      </c>
      <c r="H32">
        <v>1.948313</v>
      </c>
      <c r="I32">
        <v>1.669953</v>
      </c>
      <c r="J32">
        <v>1.1199811</v>
      </c>
      <c r="K32">
        <v>1.1341756000000001</v>
      </c>
      <c r="L32">
        <v>1.1528163</v>
      </c>
      <c r="M32">
        <v>1.0743</v>
      </c>
      <c r="N32">
        <v>104.22288711</v>
      </c>
      <c r="O32">
        <v>1.0235426999999999</v>
      </c>
      <c r="P32">
        <v>1.1099524999999999</v>
      </c>
    </row>
    <row r="33" spans="1:17">
      <c r="A33" s="788">
        <v>43812</v>
      </c>
      <c r="B33">
        <v>73.154413000000005</v>
      </c>
      <c r="C33">
        <v>3.0060726999999998</v>
      </c>
      <c r="D33">
        <v>2.1746639999999999</v>
      </c>
      <c r="E33">
        <v>3.4259499999999998</v>
      </c>
      <c r="F33">
        <v>4.2560409999999997</v>
      </c>
      <c r="G33">
        <v>195.32008200000001</v>
      </c>
      <c r="H33">
        <v>1.9486779999999999</v>
      </c>
      <c r="I33">
        <v>1.672158</v>
      </c>
      <c r="J33">
        <v>1.1215280000000001</v>
      </c>
      <c r="K33">
        <v>1.1373456</v>
      </c>
      <c r="L33">
        <v>1.1531562</v>
      </c>
      <c r="M33">
        <v>1.0745260000000001</v>
      </c>
      <c r="N33">
        <v>104.35515454</v>
      </c>
      <c r="O33">
        <v>1.0235057000000001</v>
      </c>
      <c r="P33">
        <v>1.1169184000000001</v>
      </c>
    </row>
    <row r="34" spans="1:17">
      <c r="A34" s="788">
        <v>43815</v>
      </c>
      <c r="B34">
        <v>73.168772000000004</v>
      </c>
      <c r="C34">
        <v>3.0130944999999998</v>
      </c>
      <c r="D34">
        <v>2.175014</v>
      </c>
      <c r="E34">
        <v>3.449573</v>
      </c>
      <c r="F34">
        <v>4.2410050000000004</v>
      </c>
      <c r="G34">
        <v>195.89007000000001</v>
      </c>
      <c r="H34">
        <v>1.9496</v>
      </c>
      <c r="I34">
        <v>1.669699</v>
      </c>
      <c r="J34">
        <v>1.1217752999999999</v>
      </c>
      <c r="K34">
        <v>1.1341752</v>
      </c>
      <c r="L34">
        <v>1.1537729999999999</v>
      </c>
      <c r="M34">
        <v>1.0747660000000001</v>
      </c>
      <c r="N34">
        <v>104.26433255000001</v>
      </c>
      <c r="O34">
        <v>1.0236126000000001</v>
      </c>
      <c r="P34">
        <v>1.1140148000000001</v>
      </c>
    </row>
    <row r="35" spans="1:17">
      <c r="A35" s="788">
        <v>43816</v>
      </c>
      <c r="B35">
        <v>73.172419000000005</v>
      </c>
      <c r="C35">
        <v>3.0106367000000001</v>
      </c>
      <c r="D35">
        <v>2.175449</v>
      </c>
      <c r="E35">
        <v>3.4483670000000002</v>
      </c>
      <c r="F35">
        <v>4.2562290000000003</v>
      </c>
      <c r="G35">
        <v>195.56078500000001</v>
      </c>
      <c r="H35">
        <v>1.9497409999999999</v>
      </c>
      <c r="I35">
        <v>1.670407</v>
      </c>
      <c r="J35">
        <v>1.1188245000000001</v>
      </c>
      <c r="K35">
        <v>1.1300612000000001</v>
      </c>
      <c r="L35">
        <v>1.1542513000000001</v>
      </c>
      <c r="M35">
        <v>1.0749850000000001</v>
      </c>
      <c r="N35">
        <v>104.45733113999999</v>
      </c>
      <c r="O35">
        <v>1.0240217</v>
      </c>
      <c r="P35">
        <v>1.1127590000000001</v>
      </c>
    </row>
    <row r="36" spans="1:17">
      <c r="A36" s="788">
        <v>43817</v>
      </c>
      <c r="B36">
        <v>73.170045999999999</v>
      </c>
      <c r="C36">
        <v>3.0095022999999999</v>
      </c>
      <c r="D36">
        <v>2.1759010000000001</v>
      </c>
      <c r="E36">
        <v>3.452696</v>
      </c>
      <c r="F36">
        <v>4.3284419999999999</v>
      </c>
      <c r="G36">
        <v>196.149485</v>
      </c>
      <c r="H36">
        <v>1.9479500000000001</v>
      </c>
      <c r="I36">
        <v>1.6750069999999999</v>
      </c>
      <c r="J36">
        <v>1.1235576</v>
      </c>
      <c r="K36">
        <v>1.1329701000000001</v>
      </c>
      <c r="L36">
        <v>1.1544586999999999</v>
      </c>
      <c r="M36">
        <v>1.075189</v>
      </c>
      <c r="N36">
        <v>104.73634066</v>
      </c>
      <c r="O36">
        <v>1.0250553</v>
      </c>
      <c r="P36">
        <v>1.1241087000000001</v>
      </c>
    </row>
    <row r="37" spans="1:17">
      <c r="A37" s="788">
        <v>43818</v>
      </c>
      <c r="B37">
        <v>73.178901999999994</v>
      </c>
      <c r="C37">
        <v>3.0069732999999998</v>
      </c>
      <c r="D37">
        <v>2.1764030000000001</v>
      </c>
      <c r="E37">
        <v>3.4645169999999998</v>
      </c>
      <c r="F37">
        <v>4.3599249999999996</v>
      </c>
      <c r="G37">
        <v>196.871297</v>
      </c>
      <c r="H37">
        <v>1.953605</v>
      </c>
      <c r="I37">
        <v>1.6778390000000001</v>
      </c>
      <c r="J37">
        <v>1.1229156</v>
      </c>
      <c r="K37">
        <v>1.1315256</v>
      </c>
      <c r="L37">
        <v>1.1547072</v>
      </c>
      <c r="M37">
        <v>1.075404</v>
      </c>
      <c r="N37">
        <v>104.79549482</v>
      </c>
      <c r="O37">
        <v>1.0260217</v>
      </c>
      <c r="P37">
        <v>1.1317303000000001</v>
      </c>
    </row>
    <row r="38" spans="1:17">
      <c r="A38" s="788">
        <v>43819</v>
      </c>
      <c r="B38">
        <v>73.180741999999995</v>
      </c>
      <c r="C38">
        <v>3.0067575</v>
      </c>
      <c r="D38">
        <v>2.176679</v>
      </c>
      <c r="E38">
        <v>3.4804460000000002</v>
      </c>
      <c r="F38">
        <v>4.3531610000000001</v>
      </c>
      <c r="G38">
        <v>196.69462999999999</v>
      </c>
      <c r="H38">
        <v>1.9546889999999999</v>
      </c>
      <c r="I38">
        <v>1.679306</v>
      </c>
      <c r="J38">
        <v>1.1213247</v>
      </c>
      <c r="K38">
        <v>1.1329629000000001</v>
      </c>
      <c r="L38">
        <v>1.1550229999999999</v>
      </c>
      <c r="M38">
        <v>1.075593</v>
      </c>
      <c r="N38">
        <v>104.53524732</v>
      </c>
      <c r="O38">
        <v>1.0266879</v>
      </c>
      <c r="P38">
        <v>1.1375120999999999</v>
      </c>
      <c r="Q38">
        <v>1</v>
      </c>
    </row>
    <row r="39" spans="1:17">
      <c r="A39" s="788">
        <v>43822</v>
      </c>
      <c r="B39">
        <v>73.199282999999994</v>
      </c>
      <c r="C39">
        <v>3.0095589999999999</v>
      </c>
      <c r="D39">
        <v>2.1771500000000001</v>
      </c>
      <c r="E39">
        <v>3.4827590000000002</v>
      </c>
      <c r="F39">
        <v>4.3886339999999997</v>
      </c>
      <c r="G39">
        <v>197.121523</v>
      </c>
      <c r="H39">
        <v>1.9569289999999999</v>
      </c>
      <c r="I39">
        <v>1.681691</v>
      </c>
      <c r="J39">
        <v>1.1237954999999999</v>
      </c>
      <c r="K39">
        <v>1.1344954</v>
      </c>
      <c r="L39">
        <v>1.1553675000000001</v>
      </c>
      <c r="M39">
        <v>1.075777</v>
      </c>
      <c r="N39">
        <v>104.82452551</v>
      </c>
      <c r="O39">
        <v>1.0272036</v>
      </c>
      <c r="P39">
        <v>1.1439872</v>
      </c>
      <c r="Q39">
        <v>1.0003010999999999</v>
      </c>
    </row>
    <row r="40" spans="1:17">
      <c r="A40" s="788">
        <v>43823</v>
      </c>
      <c r="B40">
        <v>73.217551999999998</v>
      </c>
      <c r="C40">
        <v>3.0101669000000002</v>
      </c>
      <c r="D40">
        <v>2.1776529999999998</v>
      </c>
      <c r="E40">
        <v>3.4832130000000001</v>
      </c>
      <c r="F40">
        <v>4.3883279999999996</v>
      </c>
      <c r="G40">
        <v>197.13869399999999</v>
      </c>
      <c r="H40">
        <v>1.9576089999999999</v>
      </c>
      <c r="I40">
        <v>1.68221</v>
      </c>
      <c r="J40">
        <v>1.124379</v>
      </c>
      <c r="K40">
        <v>1.1346064</v>
      </c>
      <c r="L40">
        <v>1.1557014000000001</v>
      </c>
      <c r="M40">
        <v>1.075977</v>
      </c>
      <c r="N40">
        <v>104.82530431000001</v>
      </c>
      <c r="O40">
        <v>1.0273262999999999</v>
      </c>
      <c r="P40">
        <v>1.1444391</v>
      </c>
      <c r="Q40">
        <v>1.0004930000000001</v>
      </c>
    </row>
    <row r="41" spans="1:17">
      <c r="A41" s="788">
        <v>43825</v>
      </c>
      <c r="B41">
        <v>73.230602000000005</v>
      </c>
      <c r="C41">
        <v>3.0085047999999999</v>
      </c>
      <c r="D41">
        <v>2.177524</v>
      </c>
      <c r="E41">
        <v>3.4990019999999999</v>
      </c>
      <c r="F41">
        <v>4.4323009999999998</v>
      </c>
      <c r="G41">
        <v>196.729851</v>
      </c>
      <c r="H41">
        <v>1.958226</v>
      </c>
      <c r="I41">
        <v>1.6886509999999999</v>
      </c>
      <c r="J41">
        <v>1.1264780000000001</v>
      </c>
      <c r="K41">
        <v>1.1398611999999999</v>
      </c>
      <c r="L41">
        <v>1.1561387999999999</v>
      </c>
      <c r="M41">
        <v>1.076214</v>
      </c>
      <c r="N41">
        <v>104.52440942</v>
      </c>
      <c r="O41">
        <v>1.0276282000000001</v>
      </c>
      <c r="P41">
        <v>1.1535584000000001</v>
      </c>
      <c r="Q41">
        <v>1.0014035999999999</v>
      </c>
    </row>
    <row r="42" spans="1:17">
      <c r="A42" s="788">
        <v>43826</v>
      </c>
      <c r="B42">
        <v>73.252531000000005</v>
      </c>
      <c r="C42">
        <v>3.0053155</v>
      </c>
      <c r="D42">
        <v>2.1778499999999998</v>
      </c>
      <c r="E42">
        <v>3.4985979999999999</v>
      </c>
      <c r="F42">
        <v>4.414593</v>
      </c>
      <c r="G42">
        <v>197.32534899999999</v>
      </c>
      <c r="H42">
        <v>1.9588030000000001</v>
      </c>
      <c r="I42">
        <v>1.686345</v>
      </c>
      <c r="J42">
        <v>1.1266916</v>
      </c>
      <c r="K42">
        <v>1.1395926999999999</v>
      </c>
      <c r="L42">
        <v>1.1564498999999999</v>
      </c>
      <c r="M42">
        <v>1.076435</v>
      </c>
      <c r="N42">
        <v>104.52979132</v>
      </c>
      <c r="O42">
        <v>1.0277012999999999</v>
      </c>
      <c r="P42">
        <v>1.1508508</v>
      </c>
      <c r="Q42">
        <v>1.0016970000000001</v>
      </c>
    </row>
    <row r="43" spans="1:17">
      <c r="A43" s="788">
        <v>43829</v>
      </c>
      <c r="B43">
        <v>73.270105000000001</v>
      </c>
      <c r="C43">
        <v>3.0082213000000002</v>
      </c>
      <c r="D43">
        <v>2.1786400000000001</v>
      </c>
      <c r="E43">
        <v>3.4808340000000002</v>
      </c>
      <c r="F43">
        <v>4.3935940000000002</v>
      </c>
      <c r="G43">
        <v>197.414894</v>
      </c>
      <c r="H43">
        <v>1.9598610000000001</v>
      </c>
      <c r="I43">
        <v>1.683586</v>
      </c>
      <c r="J43">
        <v>1.1266847</v>
      </c>
      <c r="K43">
        <v>1.1407765999999999</v>
      </c>
      <c r="L43">
        <v>1.1571347000000001</v>
      </c>
      <c r="M43">
        <v>1.0766880000000001</v>
      </c>
      <c r="N43">
        <v>104.61476591</v>
      </c>
      <c r="O43">
        <v>1.0279008999999999</v>
      </c>
      <c r="P43">
        <v>1.1424741</v>
      </c>
      <c r="Q43">
        <v>1.0017404999999999</v>
      </c>
    </row>
    <row r="44" spans="1:17">
      <c r="A44" s="788">
        <v>43830</v>
      </c>
      <c r="B44">
        <v>73.293729999999996</v>
      </c>
      <c r="C44">
        <v>3.0086398999999999</v>
      </c>
      <c r="D44">
        <v>2.1791330000000002</v>
      </c>
      <c r="E44">
        <v>3.4812919999999998</v>
      </c>
      <c r="F44">
        <v>4.3933090000000004</v>
      </c>
      <c r="G44">
        <v>197.42738499999999</v>
      </c>
      <c r="H44">
        <v>1.9596690000000001</v>
      </c>
      <c r="I44">
        <v>1.683889</v>
      </c>
      <c r="J44">
        <v>1.1284225999999999</v>
      </c>
      <c r="K44">
        <v>1.1409058000000001</v>
      </c>
      <c r="L44">
        <v>1.1574435000000001</v>
      </c>
      <c r="M44">
        <v>1.0768869999999999</v>
      </c>
      <c r="N44">
        <v>104.61539568000001</v>
      </c>
      <c r="O44">
        <v>1.028016</v>
      </c>
      <c r="P44">
        <v>1.1434690000000001</v>
      </c>
      <c r="Q44">
        <v>1.0019233999999999</v>
      </c>
    </row>
    <row r="45" spans="1:17">
      <c r="A45" s="788">
        <v>43832</v>
      </c>
      <c r="B45">
        <v>73.306675999999996</v>
      </c>
      <c r="C45">
        <v>3.0155151999999998</v>
      </c>
      <c r="D45">
        <v>2.1792699999999998</v>
      </c>
      <c r="E45">
        <v>3.5184060000000001</v>
      </c>
      <c r="F45">
        <v>4.5106260000000002</v>
      </c>
      <c r="G45">
        <v>197.67012800000001</v>
      </c>
      <c r="H45">
        <v>1.958539</v>
      </c>
      <c r="I45">
        <v>1.6923330000000001</v>
      </c>
      <c r="J45">
        <v>1.1320296000000001</v>
      </c>
      <c r="K45">
        <v>1.1478423</v>
      </c>
      <c r="L45">
        <v>1.1577303999999999</v>
      </c>
      <c r="M45">
        <v>1.0771139999999999</v>
      </c>
      <c r="N45">
        <v>104.80718462999999</v>
      </c>
      <c r="O45">
        <v>1.0283939</v>
      </c>
      <c r="P45">
        <v>1.1648909000000001</v>
      </c>
      <c r="Q45">
        <v>1.0021798</v>
      </c>
    </row>
    <row r="46" spans="1:17">
      <c r="A46" s="788">
        <v>43833</v>
      </c>
      <c r="B46">
        <v>73.320408</v>
      </c>
      <c r="C46">
        <v>3.0102959999999999</v>
      </c>
      <c r="D46">
        <v>2.1796479999999998</v>
      </c>
      <c r="E46">
        <v>3.4982030000000002</v>
      </c>
      <c r="F46">
        <v>4.4996119999999999</v>
      </c>
      <c r="G46">
        <v>197.829004</v>
      </c>
      <c r="H46">
        <v>1.95895</v>
      </c>
      <c r="I46">
        <v>1.6901820000000001</v>
      </c>
      <c r="J46">
        <v>1.1329452</v>
      </c>
      <c r="K46">
        <v>1.1433213</v>
      </c>
      <c r="L46">
        <v>1.1580766</v>
      </c>
      <c r="M46">
        <v>1.077312</v>
      </c>
      <c r="N46">
        <v>104.89283657</v>
      </c>
      <c r="O46">
        <v>1.0287200000000001</v>
      </c>
      <c r="P46">
        <v>1.1608622</v>
      </c>
      <c r="Q46">
        <v>1.0023339</v>
      </c>
    </row>
    <row r="47" spans="1:17">
      <c r="A47" s="788">
        <v>43836</v>
      </c>
      <c r="B47">
        <v>73.334040999999999</v>
      </c>
      <c r="C47">
        <v>3.0059741</v>
      </c>
      <c r="D47">
        <v>2.1799529999999998</v>
      </c>
      <c r="E47">
        <v>3.5034879999999999</v>
      </c>
      <c r="F47">
        <v>4.4697139999999997</v>
      </c>
      <c r="G47">
        <v>197.85608300000001</v>
      </c>
      <c r="H47">
        <v>1.9632179999999999</v>
      </c>
      <c r="I47">
        <v>1.686258</v>
      </c>
      <c r="J47">
        <v>1.1321524000000001</v>
      </c>
      <c r="K47">
        <v>1.1451035000000001</v>
      </c>
      <c r="L47">
        <v>1.1585312999999999</v>
      </c>
      <c r="M47">
        <v>1.077383</v>
      </c>
      <c r="N47">
        <v>105.0063407</v>
      </c>
      <c r="O47">
        <v>1.0291542</v>
      </c>
      <c r="P47">
        <v>1.1543620999999999</v>
      </c>
      <c r="Q47">
        <v>1.0033264</v>
      </c>
    </row>
    <row r="48" spans="1:17">
      <c r="A48" s="788">
        <v>43837</v>
      </c>
      <c r="B48">
        <v>73.344401000000005</v>
      </c>
      <c r="C48">
        <v>3.0030532000000001</v>
      </c>
      <c r="D48">
        <v>2.1802929999999998</v>
      </c>
      <c r="E48">
        <v>3.4950709999999998</v>
      </c>
      <c r="F48">
        <v>4.4701870000000001</v>
      </c>
      <c r="G48">
        <v>198.08028300000001</v>
      </c>
      <c r="H48">
        <v>1.963614</v>
      </c>
      <c r="I48">
        <v>1.686607</v>
      </c>
      <c r="J48">
        <v>1.1329963999999999</v>
      </c>
      <c r="K48">
        <v>1.1451613</v>
      </c>
      <c r="L48">
        <v>1.1588824</v>
      </c>
      <c r="M48">
        <v>1.077682</v>
      </c>
      <c r="N48">
        <v>104.98172479999999</v>
      </c>
      <c r="O48">
        <v>1.0293133000000001</v>
      </c>
      <c r="P48">
        <v>1.1539534</v>
      </c>
      <c r="Q48">
        <v>1.0037064</v>
      </c>
    </row>
    <row r="49" spans="1:17">
      <c r="A49" s="788">
        <v>43838</v>
      </c>
      <c r="B49">
        <v>73.360529</v>
      </c>
      <c r="C49">
        <v>3.0007320000000002</v>
      </c>
      <c r="D49">
        <v>2.1808269999999998</v>
      </c>
      <c r="E49">
        <v>3.5144060000000001</v>
      </c>
      <c r="F49">
        <v>4.4569200000000002</v>
      </c>
      <c r="G49">
        <v>198.356594</v>
      </c>
      <c r="H49">
        <v>1.964307</v>
      </c>
      <c r="I49">
        <v>1.6855119999999999</v>
      </c>
      <c r="J49">
        <v>1.133651</v>
      </c>
      <c r="K49">
        <v>1.1437035</v>
      </c>
      <c r="L49">
        <v>1.1593709999999999</v>
      </c>
      <c r="M49">
        <v>1.0778559999999999</v>
      </c>
      <c r="N49">
        <v>105.22291044000001</v>
      </c>
      <c r="O49">
        <v>1.0292524000000001</v>
      </c>
      <c r="P49">
        <v>1.1529005999999999</v>
      </c>
      <c r="Q49">
        <v>1.0038768</v>
      </c>
    </row>
    <row r="50" spans="1:17">
      <c r="A50" s="788">
        <v>43839</v>
      </c>
      <c r="B50">
        <v>73.375715999999997</v>
      </c>
      <c r="C50">
        <v>3.0013410999999999</v>
      </c>
      <c r="D50">
        <v>2.1813539999999998</v>
      </c>
      <c r="E50">
        <v>3.5395750000000001</v>
      </c>
      <c r="F50">
        <v>4.4602719999999998</v>
      </c>
      <c r="G50">
        <v>198.39615499999999</v>
      </c>
      <c r="H50">
        <v>1.9642170000000001</v>
      </c>
      <c r="I50">
        <v>1.6880850000000001</v>
      </c>
      <c r="J50">
        <v>1.1347524</v>
      </c>
      <c r="K50">
        <v>1.1451129</v>
      </c>
      <c r="L50">
        <v>1.1596951</v>
      </c>
      <c r="M50">
        <v>1.078138</v>
      </c>
      <c r="N50">
        <v>105.20237659</v>
      </c>
      <c r="O50">
        <v>1.0296159</v>
      </c>
      <c r="P50">
        <v>1.1527844</v>
      </c>
      <c r="Q50">
        <v>1.0040955</v>
      </c>
    </row>
    <row r="51" spans="1:17">
      <c r="A51" s="788">
        <v>43840</v>
      </c>
      <c r="B51">
        <v>73.391645999999994</v>
      </c>
      <c r="C51">
        <v>3.0058992999999998</v>
      </c>
      <c r="D51">
        <v>2.1818420000000001</v>
      </c>
      <c r="E51">
        <v>3.527987</v>
      </c>
      <c r="F51">
        <v>4.4518279999999999</v>
      </c>
      <c r="G51">
        <v>198.66118299999999</v>
      </c>
      <c r="H51">
        <v>1.964183</v>
      </c>
      <c r="I51">
        <v>1.6872860000000001</v>
      </c>
      <c r="J51">
        <v>1.1348024000000001</v>
      </c>
      <c r="K51">
        <v>1.1456443000000001</v>
      </c>
      <c r="L51">
        <v>1.1600203</v>
      </c>
      <c r="M51">
        <v>1.078335</v>
      </c>
      <c r="N51">
        <v>105.00002485</v>
      </c>
      <c r="O51">
        <v>1.0299218000000001</v>
      </c>
      <c r="P51">
        <v>1.1541296000000001</v>
      </c>
      <c r="Q51">
        <v>1.0043361</v>
      </c>
    </row>
    <row r="52" spans="1:17">
      <c r="A52" s="788">
        <v>43843</v>
      </c>
      <c r="B52">
        <v>73.405991999999998</v>
      </c>
      <c r="C52">
        <v>3.0119376999999998</v>
      </c>
      <c r="D52">
        <v>2.1823649999999999</v>
      </c>
      <c r="E52">
        <v>3.5554459999999999</v>
      </c>
      <c r="F52">
        <v>4.5186539999999997</v>
      </c>
      <c r="G52">
        <v>199.87042500000001</v>
      </c>
      <c r="H52">
        <v>1.965211</v>
      </c>
      <c r="I52">
        <v>1.6938260000000001</v>
      </c>
      <c r="J52">
        <v>1.1353787</v>
      </c>
      <c r="K52">
        <v>1.1461315000000001</v>
      </c>
      <c r="L52">
        <v>1.1607799000000001</v>
      </c>
      <c r="M52">
        <v>1.0785070000000001</v>
      </c>
      <c r="N52">
        <v>105.00450008999999</v>
      </c>
      <c r="O52">
        <v>1.030424</v>
      </c>
      <c r="P52">
        <v>1.1624749000000001</v>
      </c>
      <c r="Q52">
        <v>1.0045511</v>
      </c>
    </row>
    <row r="53" spans="1:17">
      <c r="A53" s="788">
        <v>43844</v>
      </c>
      <c r="B53">
        <v>73.417552999999998</v>
      </c>
      <c r="C53">
        <v>3.0100267999999999</v>
      </c>
      <c r="D53">
        <v>2.1828720000000001</v>
      </c>
      <c r="E53">
        <v>3.5508109999999999</v>
      </c>
      <c r="F53">
        <v>4.5407929999999999</v>
      </c>
      <c r="G53">
        <v>200.10194899999999</v>
      </c>
      <c r="H53">
        <v>1.965581</v>
      </c>
      <c r="I53">
        <v>1.695111</v>
      </c>
      <c r="J53">
        <v>1.1374012</v>
      </c>
      <c r="K53">
        <v>1.1473955</v>
      </c>
      <c r="L53">
        <v>1.1609927</v>
      </c>
      <c r="M53">
        <v>1.078689</v>
      </c>
      <c r="N53">
        <v>105.00318341000001</v>
      </c>
      <c r="O53">
        <v>1.0310641</v>
      </c>
      <c r="P53">
        <v>1.1639392</v>
      </c>
      <c r="Q53">
        <v>1.0047984000000001</v>
      </c>
    </row>
    <row r="54" spans="1:17">
      <c r="A54" s="788">
        <v>43845</v>
      </c>
      <c r="B54">
        <v>73.436628999999996</v>
      </c>
      <c r="C54">
        <v>3.0085826</v>
      </c>
      <c r="D54">
        <v>2.1836530000000001</v>
      </c>
      <c r="E54">
        <v>3.5520900000000002</v>
      </c>
      <c r="F54">
        <v>4.5059189999999996</v>
      </c>
      <c r="G54">
        <v>200.81656699999999</v>
      </c>
      <c r="H54">
        <v>1.966845</v>
      </c>
      <c r="I54">
        <v>1.6969909999999999</v>
      </c>
      <c r="J54">
        <v>1.1351556</v>
      </c>
      <c r="K54">
        <v>1.1443698</v>
      </c>
      <c r="L54">
        <v>1.1613599999999999</v>
      </c>
      <c r="M54">
        <v>1.078854</v>
      </c>
      <c r="N54">
        <v>105.15401018</v>
      </c>
      <c r="O54">
        <v>1.0311969000000001</v>
      </c>
      <c r="P54">
        <v>1.1592167</v>
      </c>
      <c r="Q54">
        <v>1.0050486999999999</v>
      </c>
    </row>
    <row r="55" spans="1:17">
      <c r="A55" s="788">
        <v>43846</v>
      </c>
      <c r="B55">
        <v>73.456056000000004</v>
      </c>
      <c r="C55">
        <v>3.0082688000000002</v>
      </c>
      <c r="D55">
        <v>2.1840739999999998</v>
      </c>
      <c r="E55">
        <v>3.5864050000000001</v>
      </c>
      <c r="F55">
        <v>4.5148619999999999</v>
      </c>
      <c r="G55">
        <v>200.96904900000001</v>
      </c>
      <c r="H55">
        <v>1.9666939999999999</v>
      </c>
      <c r="I55">
        <v>1.698153</v>
      </c>
      <c r="J55">
        <v>1.1336742</v>
      </c>
      <c r="K55">
        <v>1.1422798000000001</v>
      </c>
      <c r="L55">
        <v>1.1617259</v>
      </c>
      <c r="M55">
        <v>1.07907</v>
      </c>
      <c r="N55">
        <v>105.02100555</v>
      </c>
      <c r="O55">
        <v>1.0318379</v>
      </c>
      <c r="P55">
        <v>1.1603614</v>
      </c>
      <c r="Q55">
        <v>1.0060720999999999</v>
      </c>
    </row>
    <row r="56" spans="1:17">
      <c r="A56" s="788">
        <v>43847</v>
      </c>
      <c r="B56">
        <v>73.465588999999994</v>
      </c>
      <c r="C56">
        <v>3.0113756999999999</v>
      </c>
      <c r="D56">
        <v>2.1845880000000002</v>
      </c>
      <c r="E56">
        <v>3.598703</v>
      </c>
      <c r="F56">
        <v>4.563904</v>
      </c>
      <c r="G56">
        <v>201.300298</v>
      </c>
      <c r="H56">
        <v>1.9677119999999999</v>
      </c>
      <c r="I56">
        <v>1.69963</v>
      </c>
      <c r="J56">
        <v>1.1359116</v>
      </c>
      <c r="K56">
        <v>1.1465084000000001</v>
      </c>
      <c r="L56">
        <v>1.1620520000000001</v>
      </c>
      <c r="M56">
        <v>1.079286</v>
      </c>
      <c r="N56">
        <v>105.32218356</v>
      </c>
      <c r="O56">
        <v>1.0321008</v>
      </c>
      <c r="P56">
        <v>1.1691988</v>
      </c>
      <c r="Q56">
        <v>1.005722</v>
      </c>
    </row>
    <row r="57" spans="1:17">
      <c r="A57" s="788">
        <v>43850</v>
      </c>
      <c r="B57">
        <v>73.481449999999995</v>
      </c>
      <c r="C57">
        <v>3.0144236000000002</v>
      </c>
      <c r="D57">
        <v>2.1851720000000001</v>
      </c>
      <c r="E57">
        <v>3.5959189999999999</v>
      </c>
      <c r="F57">
        <v>4.6082359999999998</v>
      </c>
      <c r="G57">
        <v>201.972556</v>
      </c>
      <c r="H57">
        <v>1.968405</v>
      </c>
      <c r="I57">
        <v>1.701193</v>
      </c>
      <c r="J57">
        <v>1.1362893000000001</v>
      </c>
      <c r="K57">
        <v>1.1462247999999999</v>
      </c>
      <c r="L57">
        <v>1.1622857</v>
      </c>
      <c r="M57">
        <v>1.0794969999999999</v>
      </c>
      <c r="N57">
        <v>104.89808786</v>
      </c>
      <c r="O57">
        <v>1.0325612</v>
      </c>
      <c r="P57">
        <v>1.1754557000000001</v>
      </c>
      <c r="Q57">
        <v>1.0059456</v>
      </c>
    </row>
    <row r="58" spans="1:17">
      <c r="A58" s="788">
        <v>43851</v>
      </c>
      <c r="B58">
        <v>73.494917999999998</v>
      </c>
      <c r="C58">
        <v>2.9998827000000001</v>
      </c>
      <c r="D58">
        <v>2.185365</v>
      </c>
      <c r="E58">
        <v>3.590446</v>
      </c>
      <c r="F58">
        <v>4.5575099999999997</v>
      </c>
      <c r="G58">
        <v>202.42490599999999</v>
      </c>
      <c r="H58">
        <v>1.9681120000000001</v>
      </c>
      <c r="I58">
        <v>1.7009380000000001</v>
      </c>
      <c r="J58">
        <v>1.1336732</v>
      </c>
      <c r="K58">
        <v>1.1405236999999999</v>
      </c>
      <c r="L58">
        <v>1.1630895999999999</v>
      </c>
      <c r="M58">
        <v>1.079671</v>
      </c>
      <c r="N58">
        <v>105.10155699000001</v>
      </c>
      <c r="O58">
        <v>1.0327864</v>
      </c>
      <c r="P58">
        <v>1.1690832</v>
      </c>
      <c r="Q58">
        <v>1.0061636</v>
      </c>
    </row>
    <row r="59" spans="1:17">
      <c r="A59" s="788">
        <v>43852</v>
      </c>
      <c r="B59">
        <v>73.510378000000003</v>
      </c>
      <c r="C59">
        <v>2.9995685000000001</v>
      </c>
      <c r="D59">
        <v>2.1858810000000002</v>
      </c>
      <c r="E59">
        <v>3.597896</v>
      </c>
      <c r="F59">
        <v>4.5920870000000003</v>
      </c>
      <c r="G59">
        <v>203.08566400000001</v>
      </c>
      <c r="H59">
        <v>1.9698850000000001</v>
      </c>
      <c r="I59">
        <v>1.7016640000000001</v>
      </c>
      <c r="J59">
        <v>1.1353118</v>
      </c>
      <c r="K59">
        <v>1.1456953000000001</v>
      </c>
      <c r="L59">
        <v>1.1634519999999999</v>
      </c>
      <c r="M59">
        <v>1.0799529999999999</v>
      </c>
      <c r="N59">
        <v>105.75853269</v>
      </c>
      <c r="O59">
        <v>1.0328280000000001</v>
      </c>
      <c r="P59">
        <v>1.1755587999999999</v>
      </c>
      <c r="Q59">
        <v>1.0063428999999999</v>
      </c>
    </row>
    <row r="60" spans="1:17">
      <c r="A60" s="788">
        <v>43853</v>
      </c>
      <c r="B60">
        <v>73.526836000000003</v>
      </c>
      <c r="C60">
        <v>3.0008846</v>
      </c>
      <c r="D60">
        <v>2.18621</v>
      </c>
      <c r="E60">
        <v>3.5986229999999999</v>
      </c>
      <c r="F60">
        <v>4.6573820000000001</v>
      </c>
      <c r="G60">
        <v>203.05886799999999</v>
      </c>
      <c r="H60">
        <v>1.970631</v>
      </c>
      <c r="I60">
        <v>1.7022269999999999</v>
      </c>
      <c r="J60">
        <v>1.1363185</v>
      </c>
      <c r="K60">
        <v>1.1462490999999999</v>
      </c>
      <c r="L60">
        <v>1.1637618000000001</v>
      </c>
      <c r="M60">
        <v>1.080158</v>
      </c>
      <c r="N60">
        <v>105.94098671</v>
      </c>
      <c r="O60">
        <v>1.0329862000000001</v>
      </c>
      <c r="P60">
        <v>1.1825623000000001</v>
      </c>
      <c r="Q60">
        <v>1.0065394999999999</v>
      </c>
    </row>
    <row r="61" spans="1:17">
      <c r="A61" s="788">
        <v>43854</v>
      </c>
      <c r="B61">
        <v>73.537904999999995</v>
      </c>
      <c r="C61">
        <v>2.9958469000000001</v>
      </c>
      <c r="D61">
        <v>2.1865619999999999</v>
      </c>
      <c r="E61">
        <v>3.5641060000000002</v>
      </c>
      <c r="F61">
        <v>4.6179170000000003</v>
      </c>
      <c r="G61">
        <v>203.091667</v>
      </c>
      <c r="H61">
        <v>1.971393</v>
      </c>
      <c r="I61">
        <v>1.7014180000000001</v>
      </c>
      <c r="J61">
        <v>1.1358033999999999</v>
      </c>
      <c r="K61">
        <v>1.1400747</v>
      </c>
      <c r="L61">
        <v>1.1641771999999999</v>
      </c>
      <c r="M61">
        <v>1.080387</v>
      </c>
      <c r="N61">
        <v>106.04787906999999</v>
      </c>
      <c r="O61">
        <v>1.0330486999999999</v>
      </c>
      <c r="P61">
        <v>1.1727978999999999</v>
      </c>
      <c r="Q61">
        <v>1.0067444999999999</v>
      </c>
    </row>
    <row r="62" spans="1:17">
      <c r="A62" s="788">
        <v>43857</v>
      </c>
      <c r="B62">
        <v>73.552437999999995</v>
      </c>
      <c r="C62">
        <v>2.9889144000000001</v>
      </c>
      <c r="D62">
        <v>2.1871450000000001</v>
      </c>
      <c r="E62">
        <v>3.5057290000000001</v>
      </c>
      <c r="F62">
        <v>4.4507510000000003</v>
      </c>
      <c r="G62">
        <v>203.12019599999999</v>
      </c>
      <c r="H62">
        <v>1.971508</v>
      </c>
      <c r="I62">
        <v>1.699058</v>
      </c>
      <c r="J62">
        <v>1.1341142</v>
      </c>
      <c r="K62">
        <v>1.1245403</v>
      </c>
      <c r="L62">
        <v>1.1648366999999999</v>
      </c>
      <c r="M62">
        <v>1.080608</v>
      </c>
      <c r="N62">
        <v>106.22155349000001</v>
      </c>
      <c r="O62">
        <v>1.0332912999999999</v>
      </c>
      <c r="P62">
        <v>1.1488252000000001</v>
      </c>
      <c r="Q62">
        <v>1.0069771999999999</v>
      </c>
    </row>
    <row r="63" spans="1:17">
      <c r="A63" s="788">
        <v>43858</v>
      </c>
      <c r="B63">
        <v>73.568366999999995</v>
      </c>
      <c r="C63">
        <v>2.9968601000000001</v>
      </c>
      <c r="D63">
        <v>2.1875390000000001</v>
      </c>
      <c r="E63">
        <v>3.5515400000000001</v>
      </c>
      <c r="F63">
        <v>4.5599429999999996</v>
      </c>
      <c r="G63">
        <v>203.82819900000001</v>
      </c>
      <c r="H63">
        <v>1.9715210000000001</v>
      </c>
      <c r="I63">
        <v>1.7026520000000001</v>
      </c>
      <c r="J63">
        <v>1.1352583999999999</v>
      </c>
      <c r="K63">
        <v>1.132671</v>
      </c>
      <c r="L63">
        <v>1.1651647999999999</v>
      </c>
      <c r="M63">
        <v>1.080819</v>
      </c>
      <c r="N63">
        <v>106.40623862</v>
      </c>
      <c r="O63">
        <v>1.0333231</v>
      </c>
      <c r="P63">
        <v>1.1596099</v>
      </c>
      <c r="Q63">
        <v>1.0072277000000001</v>
      </c>
    </row>
    <row r="64" spans="1:17">
      <c r="A64" s="788">
        <v>43859</v>
      </c>
      <c r="B64">
        <v>73.583496999999994</v>
      </c>
      <c r="C64">
        <v>2.9996569000000002</v>
      </c>
      <c r="D64">
        <v>2.1880229999999998</v>
      </c>
      <c r="E64">
        <v>3.5417930000000002</v>
      </c>
      <c r="F64">
        <v>4.5352639999999997</v>
      </c>
      <c r="G64">
        <v>203.51871600000001</v>
      </c>
      <c r="H64">
        <v>1.972342</v>
      </c>
      <c r="I64">
        <v>1.702766</v>
      </c>
      <c r="J64">
        <v>1.1342087999999999</v>
      </c>
      <c r="K64">
        <v>1.1281935000000001</v>
      </c>
      <c r="L64">
        <v>1.1654846000000001</v>
      </c>
      <c r="M64">
        <v>1.081018</v>
      </c>
      <c r="N64">
        <v>105.97824282000001</v>
      </c>
      <c r="O64">
        <v>1.0335878999999999</v>
      </c>
      <c r="P64">
        <v>1.156868</v>
      </c>
      <c r="Q64">
        <v>1.0074221000000001</v>
      </c>
    </row>
    <row r="65" spans="1:17">
      <c r="A65" s="788">
        <v>43860</v>
      </c>
      <c r="B65">
        <v>73.597375</v>
      </c>
      <c r="C65">
        <v>3.0044050000000002</v>
      </c>
      <c r="D65">
        <v>2.1886070000000002</v>
      </c>
      <c r="E65">
        <v>3.5614859999999999</v>
      </c>
      <c r="F65">
        <v>4.5138759999999998</v>
      </c>
      <c r="G65">
        <v>203.730276</v>
      </c>
      <c r="H65">
        <v>1.971271</v>
      </c>
      <c r="I65">
        <v>1.7040979999999999</v>
      </c>
      <c r="J65">
        <v>1.1338073</v>
      </c>
      <c r="K65">
        <v>1.1233751999999999</v>
      </c>
      <c r="L65">
        <v>1.1658459999999999</v>
      </c>
      <c r="M65">
        <v>1.081215</v>
      </c>
      <c r="N65">
        <v>105.92477961</v>
      </c>
      <c r="O65">
        <v>1.0339939</v>
      </c>
      <c r="P65">
        <v>1.1540231000000001</v>
      </c>
      <c r="Q65">
        <v>1.0076238</v>
      </c>
    </row>
    <row r="66" spans="1:17">
      <c r="A66" s="788">
        <v>43861</v>
      </c>
      <c r="B66">
        <v>73.609105999999997</v>
      </c>
      <c r="C66">
        <v>3.0130110000000001</v>
      </c>
      <c r="D66">
        <v>2.1885919999999999</v>
      </c>
      <c r="E66">
        <v>3.4940730000000002</v>
      </c>
      <c r="F66">
        <v>4.4475860000000003</v>
      </c>
      <c r="G66">
        <v>204.325346</v>
      </c>
      <c r="H66">
        <v>1.971991</v>
      </c>
      <c r="I66">
        <v>1.700413</v>
      </c>
      <c r="J66">
        <v>1.1338937</v>
      </c>
      <c r="K66">
        <v>1.1168122</v>
      </c>
      <c r="L66">
        <v>1.1661881000000001</v>
      </c>
      <c r="M66">
        <v>1.0813440000000001</v>
      </c>
      <c r="N66">
        <v>105.75727105999999</v>
      </c>
      <c r="O66">
        <v>1.0342271999999999</v>
      </c>
      <c r="P66">
        <v>1.1506912</v>
      </c>
      <c r="Q66">
        <v>1.0078130999999999</v>
      </c>
    </row>
    <row r="67" spans="1:17">
      <c r="A67" s="788">
        <v>43864</v>
      </c>
      <c r="B67">
        <v>73.677336999999994</v>
      </c>
      <c r="C67">
        <v>3.0033954</v>
      </c>
      <c r="D67">
        <v>2.1889509999999999</v>
      </c>
      <c r="E67">
        <v>3.514392</v>
      </c>
      <c r="F67">
        <v>4.4765430000000004</v>
      </c>
      <c r="G67">
        <v>204.488482</v>
      </c>
      <c r="H67">
        <v>1.9726189999999999</v>
      </c>
      <c r="I67">
        <v>1.70235</v>
      </c>
      <c r="J67">
        <v>1.1344205999999999</v>
      </c>
      <c r="K67">
        <v>1.1183190999999999</v>
      </c>
      <c r="L67">
        <v>1.166787</v>
      </c>
      <c r="M67">
        <v>1.0814870000000001</v>
      </c>
      <c r="N67">
        <v>106.18423516999999</v>
      </c>
      <c r="O67">
        <v>1.0347416</v>
      </c>
      <c r="P67">
        <v>1.1558272999999999</v>
      </c>
      <c r="Q67">
        <v>1.0079545000000001</v>
      </c>
    </row>
    <row r="68" spans="1:17">
      <c r="A68" s="788">
        <v>43865</v>
      </c>
      <c r="B68">
        <v>73.672336999999999</v>
      </c>
      <c r="C68">
        <v>2.9927087999999999</v>
      </c>
      <c r="D68">
        <v>2.18927</v>
      </c>
      <c r="E68">
        <v>3.5727720000000001</v>
      </c>
      <c r="F68">
        <v>4.5352439999999996</v>
      </c>
      <c r="G68">
        <v>204.51947200000001</v>
      </c>
      <c r="H68">
        <v>1.973212</v>
      </c>
      <c r="I68">
        <v>1.7043649999999999</v>
      </c>
      <c r="J68">
        <v>1.1351088</v>
      </c>
      <c r="K68">
        <v>1.1259895</v>
      </c>
      <c r="L68">
        <v>1.1671453000000001</v>
      </c>
      <c r="M68">
        <v>1.0815189999999999</v>
      </c>
      <c r="N68">
        <v>105.48844407999999</v>
      </c>
      <c r="O68">
        <v>1.0349029999999999</v>
      </c>
      <c r="P68">
        <v>1.1607945</v>
      </c>
      <c r="Q68">
        <v>1.0081266</v>
      </c>
    </row>
    <row r="69" spans="1:17">
      <c r="A69" s="788">
        <v>43866</v>
      </c>
      <c r="B69">
        <v>73.663472999999996</v>
      </c>
      <c r="C69">
        <v>3.0034958</v>
      </c>
      <c r="D69">
        <v>2.1891790000000002</v>
      </c>
      <c r="E69">
        <v>3.6089199999999999</v>
      </c>
      <c r="F69">
        <v>4.5580350000000003</v>
      </c>
      <c r="G69">
        <v>204.70441299999999</v>
      </c>
      <c r="H69">
        <v>1.9736229999999999</v>
      </c>
      <c r="I69">
        <v>1.7065410000000001</v>
      </c>
      <c r="J69">
        <v>1.1373606999999999</v>
      </c>
      <c r="K69">
        <v>1.1324513</v>
      </c>
      <c r="L69">
        <v>1.1675367000000001</v>
      </c>
      <c r="M69">
        <v>1.081512</v>
      </c>
      <c r="N69">
        <v>105.70768558</v>
      </c>
      <c r="O69">
        <v>1.0351410999999999</v>
      </c>
      <c r="P69">
        <v>1.1667429</v>
      </c>
      <c r="Q69">
        <v>1.0083648999999999</v>
      </c>
    </row>
    <row r="70" spans="1:17">
      <c r="A70" s="788">
        <v>43867</v>
      </c>
      <c r="B70">
        <v>73.637358000000006</v>
      </c>
      <c r="C70">
        <v>3.0117080000000001</v>
      </c>
      <c r="D70">
        <v>2.1895829999999998</v>
      </c>
      <c r="E70">
        <v>3.622004</v>
      </c>
      <c r="F70">
        <v>4.5004419999999996</v>
      </c>
      <c r="G70">
        <v>204.93964500000001</v>
      </c>
      <c r="H70">
        <v>1.9735229999999999</v>
      </c>
      <c r="I70">
        <v>1.706974</v>
      </c>
      <c r="J70">
        <v>1.1372319</v>
      </c>
      <c r="K70">
        <v>1.1324392000000001</v>
      </c>
      <c r="L70">
        <v>1.1678603999999999</v>
      </c>
      <c r="M70">
        <v>1.0815060000000001</v>
      </c>
      <c r="N70">
        <v>105.8300125</v>
      </c>
      <c r="O70">
        <v>1.0352294</v>
      </c>
      <c r="P70">
        <v>1.1582364999999999</v>
      </c>
      <c r="Q70">
        <v>1.0085280000000001</v>
      </c>
    </row>
    <row r="71" spans="1:17">
      <c r="A71" s="788">
        <v>43868</v>
      </c>
      <c r="B71">
        <v>73.594932999999997</v>
      </c>
      <c r="C71">
        <v>3.0221795</v>
      </c>
      <c r="D71">
        <v>2.1900050000000002</v>
      </c>
      <c r="E71">
        <v>3.60351</v>
      </c>
      <c r="F71">
        <v>4.4290719999999997</v>
      </c>
      <c r="G71">
        <v>204.71696399999999</v>
      </c>
      <c r="H71">
        <v>1.974496</v>
      </c>
      <c r="I71">
        <v>1.708521</v>
      </c>
      <c r="J71">
        <v>1.1359895</v>
      </c>
      <c r="K71">
        <v>1.1232612</v>
      </c>
      <c r="L71">
        <v>1.1682463999999999</v>
      </c>
      <c r="M71">
        <v>1.081577</v>
      </c>
      <c r="N71">
        <v>105.93408285</v>
      </c>
      <c r="O71">
        <v>1.0355326</v>
      </c>
      <c r="P71">
        <v>1.1460642000000001</v>
      </c>
      <c r="Q71">
        <v>1.0086744999999999</v>
      </c>
    </row>
    <row r="72" spans="1:17">
      <c r="A72" s="788">
        <v>43871</v>
      </c>
      <c r="B72">
        <v>73.555633999999998</v>
      </c>
      <c r="C72">
        <v>3.0229156000000001</v>
      </c>
      <c r="D72">
        <v>2.1904940000000002</v>
      </c>
      <c r="E72">
        <v>3.6320839999999999</v>
      </c>
      <c r="F72">
        <v>4.3285879999999999</v>
      </c>
      <c r="G72">
        <v>204.43860599999999</v>
      </c>
      <c r="H72">
        <v>1.9737739999999999</v>
      </c>
      <c r="I72">
        <v>1.708556</v>
      </c>
      <c r="J72">
        <v>1.1332880000000001</v>
      </c>
      <c r="K72">
        <v>1.1222865</v>
      </c>
      <c r="L72">
        <v>1.1689472999999999</v>
      </c>
      <c r="M72">
        <v>1.0817779999999999</v>
      </c>
      <c r="N72">
        <v>105.99741090000001</v>
      </c>
      <c r="O72">
        <v>1.0356236999999999</v>
      </c>
      <c r="P72">
        <v>1.1287783</v>
      </c>
      <c r="Q72">
        <v>1.0088641</v>
      </c>
    </row>
    <row r="73" spans="1:17">
      <c r="A73" s="788">
        <v>43872</v>
      </c>
      <c r="B73">
        <v>73.523486000000005</v>
      </c>
      <c r="C73">
        <v>3.021147</v>
      </c>
      <c r="D73">
        <v>2.1906979999999998</v>
      </c>
      <c r="E73">
        <v>3.637378</v>
      </c>
      <c r="F73">
        <v>4.4754259999999997</v>
      </c>
      <c r="G73">
        <v>205.03978900000001</v>
      </c>
      <c r="H73">
        <v>1.973894</v>
      </c>
      <c r="I73">
        <v>1.708116</v>
      </c>
      <c r="J73">
        <v>1.1372918999999999</v>
      </c>
      <c r="K73">
        <v>1.1337389</v>
      </c>
      <c r="L73">
        <v>1.1693861999999999</v>
      </c>
      <c r="M73">
        <v>1.081885</v>
      </c>
      <c r="N73">
        <v>106.20553807</v>
      </c>
      <c r="O73">
        <v>1.0358067</v>
      </c>
      <c r="P73">
        <v>1.1436230999999999</v>
      </c>
      <c r="Q73">
        <v>1.0090463999999999</v>
      </c>
    </row>
    <row r="74" spans="1:17">
      <c r="A74" s="788">
        <v>43873</v>
      </c>
      <c r="B74">
        <v>73.539023999999998</v>
      </c>
      <c r="C74">
        <v>3.0251315000000001</v>
      </c>
      <c r="D74">
        <v>2.1908460000000001</v>
      </c>
      <c r="E74">
        <v>3.6629890000000001</v>
      </c>
      <c r="F74">
        <v>4.5504769999999999</v>
      </c>
      <c r="G74">
        <v>205.041303</v>
      </c>
      <c r="H74">
        <v>1.9739310000000001</v>
      </c>
      <c r="I74">
        <v>1.709562</v>
      </c>
      <c r="J74">
        <v>1.1398813000000001</v>
      </c>
      <c r="K74">
        <v>1.1423572</v>
      </c>
      <c r="L74">
        <v>1.169581</v>
      </c>
      <c r="M74">
        <v>1.081925</v>
      </c>
      <c r="N74">
        <v>106.26567059</v>
      </c>
      <c r="O74">
        <v>1.0355741000000001</v>
      </c>
      <c r="P74">
        <v>1.1513926999999999</v>
      </c>
      <c r="Q74">
        <v>1.0094590999999999</v>
      </c>
    </row>
    <row r="75" spans="1:17">
      <c r="A75" s="788">
        <v>43874</v>
      </c>
      <c r="B75">
        <v>73.551006999999998</v>
      </c>
      <c r="C75">
        <v>3.0304544</v>
      </c>
      <c r="D75">
        <v>2.191176</v>
      </c>
      <c r="E75">
        <v>3.65672</v>
      </c>
      <c r="F75">
        <v>4.5370939999999997</v>
      </c>
      <c r="G75">
        <v>205.20711499999999</v>
      </c>
      <c r="H75">
        <v>1.9739819999999999</v>
      </c>
      <c r="I75">
        <v>1.7086680000000001</v>
      </c>
      <c r="J75">
        <v>1.1391743000000001</v>
      </c>
      <c r="K75">
        <v>1.1420588</v>
      </c>
      <c r="L75">
        <v>1.1699541</v>
      </c>
      <c r="M75">
        <v>1.081985</v>
      </c>
      <c r="N75">
        <v>106.12126449</v>
      </c>
      <c r="O75">
        <v>1.0354093</v>
      </c>
      <c r="P75">
        <v>1.1461017</v>
      </c>
      <c r="Q75">
        <v>1.0096149999999999</v>
      </c>
    </row>
    <row r="76" spans="1:17">
      <c r="A76" s="788">
        <v>43875</v>
      </c>
      <c r="B76">
        <v>73.558345000000003</v>
      </c>
      <c r="C76">
        <v>3.0255364</v>
      </c>
      <c r="D76">
        <v>2.1915460000000002</v>
      </c>
      <c r="E76">
        <v>3.6638790000000001</v>
      </c>
      <c r="F76">
        <v>4.4969919999999997</v>
      </c>
      <c r="G76">
        <v>205.66946799999999</v>
      </c>
      <c r="H76">
        <v>1.97427</v>
      </c>
      <c r="I76">
        <v>1.7123660000000001</v>
      </c>
      <c r="J76">
        <v>1.1387750000000001</v>
      </c>
      <c r="K76">
        <v>1.1399041999999999</v>
      </c>
      <c r="L76">
        <v>1.1702459999999999</v>
      </c>
      <c r="M76">
        <v>1.08205</v>
      </c>
      <c r="N76">
        <v>106.42218362</v>
      </c>
      <c r="O76">
        <v>1.0353577</v>
      </c>
      <c r="P76">
        <v>1.1410332000000001</v>
      </c>
      <c r="Q76">
        <v>1.0096788999999999</v>
      </c>
    </row>
    <row r="77" spans="1:17">
      <c r="A77" s="788">
        <v>43878</v>
      </c>
      <c r="B77">
        <v>73.579282000000006</v>
      </c>
      <c r="C77">
        <v>3.0300566999999998</v>
      </c>
      <c r="D77">
        <v>2.1918419999999998</v>
      </c>
      <c r="E77">
        <v>3.6686369999999999</v>
      </c>
      <c r="F77">
        <v>4.5397939999999997</v>
      </c>
      <c r="G77">
        <v>206.06179599999999</v>
      </c>
      <c r="H77">
        <v>1.974526</v>
      </c>
      <c r="I77">
        <v>1.7122980000000001</v>
      </c>
      <c r="J77">
        <v>1.1400119</v>
      </c>
      <c r="K77">
        <v>1.1411442999999999</v>
      </c>
      <c r="L77">
        <v>1.1705108</v>
      </c>
      <c r="M77">
        <v>1.0822430000000001</v>
      </c>
      <c r="N77">
        <v>106.80655532999999</v>
      </c>
      <c r="O77">
        <v>1.0357135</v>
      </c>
      <c r="P77">
        <v>1.1462539</v>
      </c>
      <c r="Q77">
        <v>1.0097621000000001</v>
      </c>
    </row>
    <row r="78" spans="1:17">
      <c r="A78" s="788">
        <v>43879</v>
      </c>
      <c r="B78">
        <v>73.588386</v>
      </c>
      <c r="C78">
        <v>3.0385168</v>
      </c>
      <c r="D78">
        <v>2.1918510000000002</v>
      </c>
      <c r="E78">
        <v>3.652374</v>
      </c>
      <c r="F78">
        <v>4.5355689999999997</v>
      </c>
      <c r="G78">
        <v>205.86970600000001</v>
      </c>
      <c r="H78">
        <v>1.974464</v>
      </c>
      <c r="I78">
        <v>1.7120089999999999</v>
      </c>
      <c r="J78">
        <v>1.139688</v>
      </c>
      <c r="K78">
        <v>1.1374648999999999</v>
      </c>
      <c r="L78">
        <v>1.1713278</v>
      </c>
      <c r="M78">
        <v>1.0824309999999999</v>
      </c>
      <c r="N78">
        <v>106.81425402000001</v>
      </c>
      <c r="O78">
        <v>1.0357422000000001</v>
      </c>
      <c r="P78">
        <v>1.1469845000000001</v>
      </c>
      <c r="Q78">
        <v>1.0098711</v>
      </c>
    </row>
    <row r="79" spans="1:17">
      <c r="A79" s="788">
        <v>43880</v>
      </c>
      <c r="B79">
        <v>73.597386</v>
      </c>
      <c r="C79">
        <v>3.0429510999999998</v>
      </c>
      <c r="D79">
        <v>2.1922139999999999</v>
      </c>
      <c r="E79">
        <v>3.6721550000000001</v>
      </c>
      <c r="F79">
        <v>4.5961280000000002</v>
      </c>
      <c r="G79">
        <v>206.159491</v>
      </c>
      <c r="H79">
        <v>1.9749380000000001</v>
      </c>
      <c r="I79">
        <v>1.7128300000000001</v>
      </c>
      <c r="J79">
        <v>1.1423471000000001</v>
      </c>
      <c r="K79">
        <v>1.1414337999999999</v>
      </c>
      <c r="L79">
        <v>1.1717051999999999</v>
      </c>
      <c r="M79">
        <v>1.082605</v>
      </c>
      <c r="N79">
        <v>106.91443321</v>
      </c>
      <c r="O79">
        <v>1.0358822000000001</v>
      </c>
      <c r="P79">
        <v>1.1508377000000001</v>
      </c>
      <c r="Q79">
        <v>1.0099692</v>
      </c>
    </row>
    <row r="80" spans="1:17">
      <c r="A80" s="788">
        <v>43881</v>
      </c>
      <c r="B80">
        <v>73.607906</v>
      </c>
      <c r="C80">
        <v>3.0474100000000002</v>
      </c>
      <c r="D80">
        <v>2.1925279999999998</v>
      </c>
      <c r="E80">
        <v>3.6580180000000002</v>
      </c>
      <c r="F80">
        <v>4.5309549999999996</v>
      </c>
      <c r="G80">
        <v>205.95133000000001</v>
      </c>
      <c r="H80">
        <v>1.9754130000000001</v>
      </c>
      <c r="I80">
        <v>1.7106539999999999</v>
      </c>
      <c r="J80">
        <v>1.1398672000000001</v>
      </c>
      <c r="K80">
        <v>1.1303702</v>
      </c>
      <c r="L80">
        <v>1.1719208999999999</v>
      </c>
      <c r="M80">
        <v>1.0827850000000001</v>
      </c>
      <c r="N80">
        <v>106.36229705</v>
      </c>
      <c r="O80">
        <v>1.0359328000000001</v>
      </c>
      <c r="P80">
        <v>1.1406052</v>
      </c>
      <c r="Q80">
        <v>1.0100659000000001</v>
      </c>
    </row>
    <row r="81" spans="1:18">
      <c r="A81" s="788">
        <v>43882</v>
      </c>
      <c r="B81">
        <v>73.613416000000001</v>
      </c>
      <c r="C81">
        <v>3.0362136</v>
      </c>
      <c r="D81">
        <v>2.1928619999999999</v>
      </c>
      <c r="E81">
        <v>3.6198739999999998</v>
      </c>
      <c r="F81">
        <v>4.5184920000000002</v>
      </c>
      <c r="G81">
        <v>205.99688900000001</v>
      </c>
      <c r="H81">
        <v>1.9761139999999999</v>
      </c>
      <c r="I81">
        <v>1.708267</v>
      </c>
      <c r="J81">
        <v>1.138827</v>
      </c>
      <c r="K81">
        <v>1.1272994000000001</v>
      </c>
      <c r="L81">
        <v>1.1722535999999999</v>
      </c>
      <c r="M81">
        <v>1.0829839999999999</v>
      </c>
      <c r="N81">
        <v>106.39257342000001</v>
      </c>
      <c r="O81">
        <v>1.0362231</v>
      </c>
      <c r="P81">
        <v>1.1362992999999999</v>
      </c>
      <c r="Q81">
        <v>1.0102675999999999</v>
      </c>
    </row>
    <row r="82" spans="1:18">
      <c r="A82" s="788">
        <v>43887</v>
      </c>
      <c r="B82">
        <v>73.619291000000004</v>
      </c>
      <c r="C82">
        <v>3.0336002999999998</v>
      </c>
      <c r="D82">
        <v>2.1932710000000002</v>
      </c>
      <c r="E82">
        <v>3.3865620000000001</v>
      </c>
      <c r="F82">
        <v>4.2006949999999996</v>
      </c>
      <c r="G82">
        <v>205.15797000000001</v>
      </c>
      <c r="H82">
        <v>1.9759450000000001</v>
      </c>
      <c r="I82">
        <v>1.686267</v>
      </c>
      <c r="J82">
        <v>1.1332542999999999</v>
      </c>
      <c r="K82">
        <v>1.1074527999999999</v>
      </c>
      <c r="L82">
        <v>1.1731281</v>
      </c>
      <c r="M82">
        <v>1.0831630000000001</v>
      </c>
      <c r="N82">
        <v>106.14878062</v>
      </c>
      <c r="O82">
        <v>1.0364831999999999</v>
      </c>
      <c r="P82">
        <v>1.0888146000000001</v>
      </c>
      <c r="Q82">
        <v>1.0105344999999999</v>
      </c>
    </row>
    <row r="83" spans="1:18">
      <c r="A83" s="788">
        <v>43888</v>
      </c>
      <c r="B83">
        <v>73.625189000000006</v>
      </c>
      <c r="C83">
        <v>3.0304011000000002</v>
      </c>
      <c r="D83">
        <v>2.1936010000000001</v>
      </c>
      <c r="E83">
        <v>3.241025</v>
      </c>
      <c r="F83">
        <v>4.0741319999999996</v>
      </c>
      <c r="G83">
        <v>205.154573</v>
      </c>
      <c r="H83">
        <v>1.9763090000000001</v>
      </c>
      <c r="I83">
        <v>1.6735660000000001</v>
      </c>
      <c r="J83">
        <v>1.1332206</v>
      </c>
      <c r="K83">
        <v>1.0986452</v>
      </c>
      <c r="L83">
        <v>1.1734199999999999</v>
      </c>
      <c r="M83">
        <v>1.0833550000000001</v>
      </c>
      <c r="N83">
        <v>106.15516121</v>
      </c>
      <c r="O83">
        <v>1.0368948</v>
      </c>
      <c r="P83">
        <v>1.0737127</v>
      </c>
      <c r="Q83">
        <v>1.010753</v>
      </c>
    </row>
    <row r="84" spans="1:18">
      <c r="A84" s="788">
        <v>43889</v>
      </c>
      <c r="B84">
        <v>73.645803999999998</v>
      </c>
      <c r="C84">
        <v>3.0488455000000001</v>
      </c>
      <c r="D84">
        <v>2.1936909999999998</v>
      </c>
      <c r="E84">
        <v>3.2319049999999998</v>
      </c>
      <c r="F84">
        <v>4.106992</v>
      </c>
      <c r="G84">
        <v>205.53570999999999</v>
      </c>
      <c r="H84">
        <v>1.976038</v>
      </c>
      <c r="I84">
        <v>1.677786</v>
      </c>
      <c r="J84">
        <v>1.1338866999999999</v>
      </c>
      <c r="K84">
        <v>1.0984328000000001</v>
      </c>
      <c r="L84">
        <v>1.1738906</v>
      </c>
      <c r="M84">
        <v>1.083491</v>
      </c>
      <c r="N84">
        <v>106.88593799</v>
      </c>
      <c r="O84">
        <v>1.0370043</v>
      </c>
      <c r="P84">
        <v>1.0739638</v>
      </c>
      <c r="Q84">
        <v>1.0107801999999999</v>
      </c>
    </row>
    <row r="85" spans="1:18">
      <c r="A85" s="788">
        <v>43892</v>
      </c>
      <c r="B85">
        <v>73.655197000000001</v>
      </c>
      <c r="C85">
        <v>3.0677549000000002</v>
      </c>
      <c r="D85">
        <v>2.1940430000000002</v>
      </c>
      <c r="E85">
        <v>3.3449089999999999</v>
      </c>
      <c r="F85">
        <v>4.1919190000000004</v>
      </c>
      <c r="G85">
        <v>204.995653</v>
      </c>
      <c r="H85">
        <v>1.9760789999999999</v>
      </c>
      <c r="I85">
        <v>1.69095</v>
      </c>
      <c r="J85">
        <v>1.1420001</v>
      </c>
      <c r="K85">
        <v>1.1091949999999999</v>
      </c>
      <c r="L85">
        <v>1.1744612999999999</v>
      </c>
      <c r="M85">
        <v>1.0836399999999999</v>
      </c>
      <c r="N85">
        <v>105.73914560999999</v>
      </c>
      <c r="O85">
        <v>1.0370956</v>
      </c>
      <c r="P85">
        <v>1.0826742</v>
      </c>
      <c r="Q85">
        <v>1.0107581999999999</v>
      </c>
    </row>
    <row r="86" spans="1:18">
      <c r="A86" s="788">
        <v>43893</v>
      </c>
      <c r="B86">
        <v>73.681993000000006</v>
      </c>
      <c r="C86">
        <v>3.0896070999999998</v>
      </c>
      <c r="D86">
        <v>2.1942650000000001</v>
      </c>
      <c r="E86">
        <v>3.2531029999999999</v>
      </c>
      <c r="F86">
        <v>4.1735049999999996</v>
      </c>
      <c r="G86">
        <v>205.38201000000001</v>
      </c>
      <c r="H86">
        <v>1.975616</v>
      </c>
      <c r="I86">
        <v>1.6948080000000001</v>
      </c>
      <c r="J86">
        <v>1.1443783000000001</v>
      </c>
      <c r="K86">
        <v>1.1107003</v>
      </c>
      <c r="L86">
        <v>1.1747504</v>
      </c>
      <c r="M86">
        <v>1.0837190000000001</v>
      </c>
      <c r="N86">
        <v>105.86196016</v>
      </c>
      <c r="O86">
        <v>1.0371778</v>
      </c>
      <c r="P86">
        <v>1.0772956</v>
      </c>
      <c r="Q86">
        <v>1.0107265999999999</v>
      </c>
    </row>
    <row r="87" spans="1:18">
      <c r="A87" s="788">
        <v>43894</v>
      </c>
      <c r="B87">
        <v>73.696476000000004</v>
      </c>
      <c r="C87">
        <v>3.1095347000000002</v>
      </c>
      <c r="D87">
        <v>2.19435</v>
      </c>
      <c r="E87">
        <v>3.3821759999999998</v>
      </c>
      <c r="F87">
        <v>4.2391680000000003</v>
      </c>
      <c r="G87">
        <v>204.752611</v>
      </c>
      <c r="H87">
        <v>1.9751479999999999</v>
      </c>
      <c r="I87">
        <v>1.7063440000000001</v>
      </c>
      <c r="J87">
        <v>1.1491556999999999</v>
      </c>
      <c r="K87">
        <v>1.115534</v>
      </c>
      <c r="L87">
        <v>1.1751936000000001</v>
      </c>
      <c r="M87">
        <v>1.083879</v>
      </c>
      <c r="N87">
        <v>104.83643855</v>
      </c>
      <c r="O87">
        <v>1.0371272</v>
      </c>
      <c r="P87">
        <v>1.0930280999999999</v>
      </c>
      <c r="Q87">
        <v>1.0107782000000001</v>
      </c>
    </row>
    <row r="88" spans="1:18">
      <c r="A88" s="788">
        <v>43895</v>
      </c>
      <c r="B88">
        <v>73.707991000000007</v>
      </c>
      <c r="C88">
        <v>3.0931459000000001</v>
      </c>
      <c r="D88">
        <v>2.1945860000000001</v>
      </c>
      <c r="E88">
        <v>3.2716340000000002</v>
      </c>
      <c r="F88">
        <v>3.9962900000000001</v>
      </c>
      <c r="G88">
        <v>203.37426099999999</v>
      </c>
      <c r="H88">
        <v>1.9751069999999999</v>
      </c>
      <c r="I88">
        <v>1.690688</v>
      </c>
      <c r="J88">
        <v>1.1396675999999999</v>
      </c>
      <c r="K88">
        <v>1.1036192</v>
      </c>
      <c r="L88">
        <v>1.1756470999999999</v>
      </c>
      <c r="M88">
        <v>1.0840050000000001</v>
      </c>
      <c r="N88">
        <v>104.13144609</v>
      </c>
      <c r="O88">
        <v>1.0373966999999999</v>
      </c>
      <c r="P88">
        <v>1.0760346999999999</v>
      </c>
      <c r="Q88">
        <v>1.0108207</v>
      </c>
    </row>
    <row r="89" spans="1:18">
      <c r="A89" s="788">
        <v>43896</v>
      </c>
      <c r="B89">
        <v>73.695201999999995</v>
      </c>
      <c r="C89">
        <v>3.0712527000000001</v>
      </c>
      <c r="D89">
        <v>2.1946729999999999</v>
      </c>
      <c r="E89">
        <v>3.2169319999999999</v>
      </c>
      <c r="F89">
        <v>3.7779440000000002</v>
      </c>
      <c r="G89">
        <v>202.365531</v>
      </c>
      <c r="H89">
        <v>1.97557</v>
      </c>
      <c r="I89">
        <v>1.684301</v>
      </c>
      <c r="J89">
        <v>1.1400846</v>
      </c>
      <c r="K89">
        <v>1.0961110000000001</v>
      </c>
      <c r="L89">
        <v>1.1760425000000001</v>
      </c>
      <c r="M89">
        <v>1.0842000000000001</v>
      </c>
      <c r="N89">
        <v>103.91687733000001</v>
      </c>
      <c r="O89">
        <v>1.0376358000000001</v>
      </c>
      <c r="P89">
        <v>1.0576886000000001</v>
      </c>
      <c r="Q89">
        <v>1.0110101</v>
      </c>
    </row>
    <row r="90" spans="1:18">
      <c r="A90" s="788">
        <v>43899</v>
      </c>
      <c r="B90">
        <v>73.697812999999996</v>
      </c>
      <c r="C90">
        <v>3.0875984000000001</v>
      </c>
      <c r="D90">
        <v>2.1947260000000002</v>
      </c>
      <c r="E90">
        <v>2.9735330000000002</v>
      </c>
      <c r="F90">
        <v>3.280351</v>
      </c>
      <c r="G90">
        <v>201.18199000000001</v>
      </c>
      <c r="H90">
        <v>1.9755469999999999</v>
      </c>
      <c r="I90">
        <v>1.64777</v>
      </c>
      <c r="J90">
        <v>1.1378957999999999</v>
      </c>
      <c r="K90">
        <v>1.0521919</v>
      </c>
      <c r="L90">
        <v>1.1767003</v>
      </c>
      <c r="M90">
        <v>1.084311</v>
      </c>
      <c r="N90">
        <v>104.01941303</v>
      </c>
      <c r="O90">
        <v>1.0373718000000001</v>
      </c>
      <c r="P90">
        <v>1.0029184</v>
      </c>
      <c r="Q90">
        <v>1.0111976</v>
      </c>
    </row>
    <row r="91" spans="1:18">
      <c r="A91" s="788">
        <v>43900</v>
      </c>
      <c r="B91">
        <v>73.676550000000006</v>
      </c>
      <c r="C91">
        <v>3.0820238</v>
      </c>
      <c r="D91">
        <v>2.1943619999999999</v>
      </c>
      <c r="E91">
        <v>3.0998869999999998</v>
      </c>
      <c r="F91">
        <v>3.5643799999999999</v>
      </c>
      <c r="G91">
        <v>202.77212</v>
      </c>
      <c r="H91">
        <v>1.9733309999999999</v>
      </c>
      <c r="I91">
        <v>1.6618649999999999</v>
      </c>
      <c r="J91">
        <v>1.1372519000000001</v>
      </c>
      <c r="K91">
        <v>1.0690306000000001</v>
      </c>
      <c r="L91">
        <v>1.1768517000000001</v>
      </c>
      <c r="M91">
        <v>1.0843959999999999</v>
      </c>
      <c r="N91">
        <v>105.16572532000001</v>
      </c>
      <c r="O91">
        <v>1.0377532</v>
      </c>
      <c r="P91">
        <v>1.0334426000000001</v>
      </c>
      <c r="Q91">
        <v>1.0109675</v>
      </c>
    </row>
    <row r="92" spans="1:18">
      <c r="A92" s="788">
        <v>43901</v>
      </c>
      <c r="B92">
        <v>73.685001</v>
      </c>
      <c r="C92">
        <v>3.0501729000000002</v>
      </c>
      <c r="D92">
        <v>2.193508</v>
      </c>
      <c r="E92">
        <v>2.954828</v>
      </c>
      <c r="F92">
        <v>3.3348849999999999</v>
      </c>
      <c r="G92">
        <v>202.37151299999999</v>
      </c>
      <c r="H92">
        <v>1.981349</v>
      </c>
      <c r="I92">
        <v>1.639694</v>
      </c>
      <c r="J92">
        <v>1.1351445</v>
      </c>
      <c r="K92">
        <v>1.0370478000000001</v>
      </c>
      <c r="L92">
        <v>1.1774526000000001</v>
      </c>
      <c r="M92">
        <v>1.0841620000000001</v>
      </c>
      <c r="N92">
        <v>105.54699972</v>
      </c>
      <c r="O92">
        <v>1.0377421</v>
      </c>
      <c r="P92">
        <v>0.99431099999999994</v>
      </c>
      <c r="Q92">
        <v>1.0112865</v>
      </c>
    </row>
    <row r="93" spans="1:18">
      <c r="A93" s="788">
        <v>43902</v>
      </c>
      <c r="B93">
        <v>73.617667999999995</v>
      </c>
      <c r="C93">
        <v>2.9719962999999998</v>
      </c>
      <c r="D93">
        <v>2.1932480000000001</v>
      </c>
      <c r="E93">
        <v>2.65726</v>
      </c>
      <c r="F93">
        <v>2.848115</v>
      </c>
      <c r="G93">
        <v>199.61547100000001</v>
      </c>
      <c r="H93">
        <v>1.982551</v>
      </c>
      <c r="I93">
        <v>1.622898</v>
      </c>
      <c r="J93">
        <v>1.1172437</v>
      </c>
      <c r="K93">
        <v>1.0318554</v>
      </c>
      <c r="L93">
        <v>1.1778763999999999</v>
      </c>
      <c r="M93">
        <v>1.0842540000000001</v>
      </c>
      <c r="N93">
        <v>104.00913396</v>
      </c>
      <c r="O93">
        <v>1.0362794</v>
      </c>
      <c r="P93">
        <v>0.92446229999999996</v>
      </c>
      <c r="Q93">
        <v>1.0117446999999999</v>
      </c>
    </row>
    <row r="94" spans="1:18">
      <c r="A94" s="788">
        <v>43903</v>
      </c>
      <c r="B94">
        <v>73.506777</v>
      </c>
      <c r="C94">
        <v>3.0214099999999999</v>
      </c>
      <c r="D94">
        <v>2.1930939999999999</v>
      </c>
      <c r="E94">
        <v>2.8868809999999998</v>
      </c>
      <c r="F94">
        <v>3.1752899999999999</v>
      </c>
      <c r="G94">
        <v>201.60687899999999</v>
      </c>
      <c r="H94">
        <v>1.972505</v>
      </c>
      <c r="I94">
        <v>1.6428860000000001</v>
      </c>
      <c r="J94">
        <v>1.1417029000000001</v>
      </c>
      <c r="K94">
        <v>1.0377190000000001</v>
      </c>
      <c r="L94">
        <v>1.1781831</v>
      </c>
      <c r="M94">
        <v>1.0843879999999999</v>
      </c>
      <c r="N94">
        <v>105.88055866000001</v>
      </c>
      <c r="O94">
        <v>1.0372459000000001</v>
      </c>
      <c r="P94">
        <v>0.96422439999999998</v>
      </c>
      <c r="Q94">
        <v>1.0108375000000001</v>
      </c>
    </row>
    <row r="95" spans="1:18">
      <c r="A95" s="788">
        <v>43906</v>
      </c>
      <c r="B95">
        <v>73.584845999999999</v>
      </c>
      <c r="C95">
        <v>2.9899499999999999</v>
      </c>
      <c r="D95">
        <v>2.1936990000000001</v>
      </c>
      <c r="E95">
        <v>2.5986189999999998</v>
      </c>
      <c r="F95">
        <v>2.6844969999999999</v>
      </c>
      <c r="G95">
        <v>200.73437699999999</v>
      </c>
      <c r="H95">
        <v>1.9754419999999999</v>
      </c>
      <c r="I95">
        <v>1.6439900000000001</v>
      </c>
      <c r="J95">
        <v>1.1383677999999999</v>
      </c>
      <c r="K95">
        <v>1.0297025</v>
      </c>
      <c r="L95">
        <v>1.1790248999999999</v>
      </c>
      <c r="M95">
        <v>1.084395</v>
      </c>
      <c r="N95">
        <v>104.51088802</v>
      </c>
      <c r="O95">
        <v>1.0383910000000001</v>
      </c>
      <c r="P95">
        <v>0.88902829999999999</v>
      </c>
      <c r="Q95">
        <v>1.0105923999999999</v>
      </c>
    </row>
    <row r="96" spans="1:18">
      <c r="A96" s="788">
        <v>43907</v>
      </c>
      <c r="B96">
        <v>73.589656000000005</v>
      </c>
      <c r="C96">
        <v>3.0312872999999998</v>
      </c>
      <c r="D96">
        <v>2.1936019999999998</v>
      </c>
      <c r="E96">
        <v>2.674525</v>
      </c>
      <c r="F96">
        <v>2.7252779999999999</v>
      </c>
      <c r="G96">
        <v>200.319141</v>
      </c>
      <c r="H96">
        <v>1.974648</v>
      </c>
      <c r="I96">
        <v>1.6489069999999999</v>
      </c>
      <c r="J96">
        <v>1.1397786999999999</v>
      </c>
      <c r="K96">
        <v>1.0286796</v>
      </c>
      <c r="L96">
        <v>1.1795583999999999</v>
      </c>
      <c r="M96">
        <v>1.0843069999999999</v>
      </c>
      <c r="N96">
        <v>103.92998081</v>
      </c>
      <c r="O96">
        <v>1.0385044999999999</v>
      </c>
      <c r="P96">
        <v>0.90149959999999996</v>
      </c>
      <c r="Q96">
        <v>1.0099807000000001</v>
      </c>
      <c r="R96">
        <v>1</v>
      </c>
    </row>
    <row r="97" spans="1:18">
      <c r="A97" s="788">
        <v>43908</v>
      </c>
      <c r="B97">
        <v>73.621341999999999</v>
      </c>
      <c r="C97">
        <v>3.0304954999999998</v>
      </c>
      <c r="D97">
        <v>2.1884359999999998</v>
      </c>
      <c r="E97">
        <v>2.5793210000000002</v>
      </c>
      <c r="F97">
        <v>2.3450440000000001</v>
      </c>
      <c r="G97">
        <v>197.27103700000001</v>
      </c>
      <c r="H97">
        <v>1.9689410000000001</v>
      </c>
      <c r="I97">
        <v>1.638849</v>
      </c>
      <c r="J97">
        <v>1.1245457000000001</v>
      </c>
      <c r="K97">
        <v>1.0293102999999999</v>
      </c>
      <c r="L97">
        <v>1.1800333999999999</v>
      </c>
      <c r="M97">
        <v>1.08369</v>
      </c>
      <c r="N97">
        <v>102.28603371</v>
      </c>
      <c r="O97">
        <v>1.0357455</v>
      </c>
      <c r="P97">
        <v>0.8417133</v>
      </c>
      <c r="Q97">
        <v>1.0097665</v>
      </c>
      <c r="R97">
        <v>1.0001597</v>
      </c>
    </row>
    <row r="98" spans="1:18">
      <c r="A98" s="788">
        <v>43909</v>
      </c>
      <c r="B98">
        <v>73.448003999999997</v>
      </c>
      <c r="C98">
        <v>3.0201921999999999</v>
      </c>
      <c r="D98">
        <v>2.1848809999999999</v>
      </c>
      <c r="E98">
        <v>2.5630259999999998</v>
      </c>
      <c r="F98">
        <v>2.4400970000000002</v>
      </c>
      <c r="G98">
        <v>195.21155300000001</v>
      </c>
      <c r="H98">
        <v>1.9723040000000001</v>
      </c>
      <c r="I98">
        <v>1.6423350000000001</v>
      </c>
      <c r="J98">
        <v>1.1306248000000001</v>
      </c>
      <c r="K98">
        <v>1.0249657000000001</v>
      </c>
      <c r="L98">
        <v>1.1804555000000001</v>
      </c>
      <c r="M98">
        <v>1.0825279999999999</v>
      </c>
      <c r="N98">
        <v>104.04740794999999</v>
      </c>
      <c r="O98">
        <v>1.0358392000000001</v>
      </c>
      <c r="P98">
        <v>0.83873889999999995</v>
      </c>
      <c r="Q98">
        <v>1.0075335999999999</v>
      </c>
      <c r="R98">
        <v>1.0003082000000001</v>
      </c>
    </row>
    <row r="99" spans="1:18">
      <c r="A99" s="788">
        <v>43910</v>
      </c>
      <c r="B99">
        <v>73.361232999999999</v>
      </c>
      <c r="C99">
        <v>3.0319246999999998</v>
      </c>
      <c r="D99">
        <v>2.181845</v>
      </c>
      <c r="E99">
        <v>2.4546420000000002</v>
      </c>
      <c r="F99">
        <v>2.4287890000000001</v>
      </c>
      <c r="G99">
        <v>196.086682</v>
      </c>
      <c r="H99">
        <v>1.973668</v>
      </c>
      <c r="I99">
        <v>1.6442369999999999</v>
      </c>
      <c r="J99">
        <v>1.1403110999999999</v>
      </c>
      <c r="K99">
        <v>1.0306466000000001</v>
      </c>
      <c r="L99">
        <v>1.180701</v>
      </c>
      <c r="M99">
        <v>1.080471</v>
      </c>
      <c r="N99">
        <v>103.44476775</v>
      </c>
      <c r="O99">
        <v>1.0342909</v>
      </c>
      <c r="P99">
        <v>0.82827949999999995</v>
      </c>
      <c r="Q99">
        <v>1.0046797999999999</v>
      </c>
      <c r="R99">
        <v>1.0004478999999999</v>
      </c>
    </row>
    <row r="100" spans="1:18">
      <c r="A100" s="788">
        <v>43913</v>
      </c>
      <c r="B100">
        <v>73.258601999999996</v>
      </c>
      <c r="C100">
        <v>3.0269371</v>
      </c>
      <c r="D100">
        <v>2.1719219999999999</v>
      </c>
      <c r="E100">
        <v>2.3723209999999999</v>
      </c>
      <c r="F100">
        <v>2.293577</v>
      </c>
      <c r="G100">
        <v>196.100156</v>
      </c>
      <c r="H100">
        <v>1.968807</v>
      </c>
      <c r="I100">
        <v>1.6516169999999999</v>
      </c>
      <c r="J100">
        <v>1.1446449999999999</v>
      </c>
      <c r="K100">
        <v>1.0394344</v>
      </c>
      <c r="L100">
        <v>1.1812437</v>
      </c>
      <c r="M100">
        <v>1.080381</v>
      </c>
      <c r="N100">
        <v>102.08791429</v>
      </c>
      <c r="O100">
        <v>1.0323667999999999</v>
      </c>
      <c r="P100">
        <v>0.80482609999999999</v>
      </c>
      <c r="Q100">
        <v>1.0004713999999999</v>
      </c>
      <c r="R100">
        <v>1.0015387</v>
      </c>
    </row>
    <row r="101" spans="1:18">
      <c r="A101" s="788">
        <v>43914</v>
      </c>
      <c r="B101">
        <v>73.091611</v>
      </c>
      <c r="C101">
        <v>2.9944955000000002</v>
      </c>
      <c r="D101">
        <v>2.1617470000000001</v>
      </c>
      <c r="E101">
        <v>2.5988790000000002</v>
      </c>
      <c r="F101">
        <v>2.520111</v>
      </c>
      <c r="G101">
        <v>196.70352800000001</v>
      </c>
      <c r="H101">
        <v>1.9635990000000001</v>
      </c>
      <c r="I101">
        <v>1.651178</v>
      </c>
      <c r="J101">
        <v>1.1465928999999999</v>
      </c>
      <c r="K101">
        <v>1.0662129</v>
      </c>
      <c r="L101">
        <v>1.1815599000000001</v>
      </c>
      <c r="M101">
        <v>1.076308</v>
      </c>
      <c r="N101">
        <v>102.59794017999999</v>
      </c>
      <c r="O101">
        <v>1.0304089000000001</v>
      </c>
      <c r="P101">
        <v>0.83830389999999999</v>
      </c>
      <c r="Q101">
        <v>0.99297409999999997</v>
      </c>
      <c r="R101">
        <v>1.0018994999999999</v>
      </c>
    </row>
    <row r="102" spans="1:18">
      <c r="A102" s="788">
        <v>43915</v>
      </c>
      <c r="B102">
        <v>72.946324000000004</v>
      </c>
      <c r="C102">
        <v>3.0033924000000001</v>
      </c>
      <c r="D102">
        <v>2.1500560000000002</v>
      </c>
      <c r="E102">
        <v>2.646604</v>
      </c>
      <c r="F102">
        <v>2.7294339999999999</v>
      </c>
      <c r="G102">
        <v>196.27704299999999</v>
      </c>
      <c r="H102">
        <v>1.963365</v>
      </c>
      <c r="I102">
        <v>1.6500859999999999</v>
      </c>
      <c r="J102">
        <v>1.1490682999999999</v>
      </c>
      <c r="K102">
        <v>1.0612885000000001</v>
      </c>
      <c r="L102">
        <v>1.1818945999999999</v>
      </c>
      <c r="M102">
        <v>1.069777</v>
      </c>
      <c r="N102">
        <v>103.28950922999999</v>
      </c>
      <c r="O102">
        <v>1.0279909</v>
      </c>
      <c r="P102">
        <v>0.86392190000000002</v>
      </c>
      <c r="Q102">
        <v>0.98731040000000003</v>
      </c>
      <c r="R102">
        <v>1.0019811000000001</v>
      </c>
    </row>
    <row r="103" spans="1:18">
      <c r="A103" s="788">
        <v>43916</v>
      </c>
      <c r="B103">
        <v>72.736502999999999</v>
      </c>
      <c r="C103">
        <v>3.0273751999999998</v>
      </c>
      <c r="D103">
        <v>2.1397050000000002</v>
      </c>
      <c r="E103">
        <v>2.7965749999999998</v>
      </c>
      <c r="F103">
        <v>2.8205990000000001</v>
      </c>
      <c r="G103">
        <v>197.55773300000001</v>
      </c>
      <c r="H103">
        <v>1.9544779999999999</v>
      </c>
      <c r="I103">
        <v>1.6517459999999999</v>
      </c>
      <c r="J103">
        <v>1.1443397</v>
      </c>
      <c r="K103">
        <v>1.0851227999999999</v>
      </c>
      <c r="L103">
        <v>1.1822047</v>
      </c>
      <c r="M103">
        <v>1.064948</v>
      </c>
      <c r="N103">
        <v>104.4185543</v>
      </c>
      <c r="O103">
        <v>1.0258844</v>
      </c>
      <c r="P103">
        <v>0.88661069999999997</v>
      </c>
      <c r="Q103">
        <v>0.98213269999999997</v>
      </c>
      <c r="R103">
        <v>1.0025820000000001</v>
      </c>
    </row>
    <row r="104" spans="1:18">
      <c r="A104" s="788">
        <v>43917</v>
      </c>
      <c r="B104">
        <v>72.468778999999998</v>
      </c>
      <c r="C104">
        <v>3.0463957000000002</v>
      </c>
      <c r="D104">
        <v>2.1316739999999998</v>
      </c>
      <c r="E104">
        <v>2.6845349999999999</v>
      </c>
      <c r="F104">
        <v>2.688326</v>
      </c>
      <c r="G104">
        <v>198.09635</v>
      </c>
      <c r="H104">
        <v>1.9539949999999999</v>
      </c>
      <c r="I104">
        <v>1.649572</v>
      </c>
      <c r="J104">
        <v>1.1508725</v>
      </c>
      <c r="K104">
        <v>1.0878431</v>
      </c>
      <c r="L104">
        <v>1.1823675</v>
      </c>
      <c r="M104">
        <v>1.06165</v>
      </c>
      <c r="N104">
        <v>104.62997492</v>
      </c>
      <c r="O104">
        <v>1.0237301000000001</v>
      </c>
      <c r="P104">
        <v>0.86940059999999997</v>
      </c>
      <c r="Q104">
        <v>0.97876660000000004</v>
      </c>
      <c r="R104">
        <v>1.0023492000000001</v>
      </c>
    </row>
    <row r="105" spans="1:18">
      <c r="A105" s="788">
        <v>43920</v>
      </c>
      <c r="B105">
        <v>72.246162999999996</v>
      </c>
      <c r="C105">
        <v>3.0579483000000001</v>
      </c>
      <c r="D105">
        <v>2.1239620000000001</v>
      </c>
      <c r="E105">
        <v>2.779439</v>
      </c>
      <c r="F105">
        <v>2.692164</v>
      </c>
      <c r="G105">
        <v>197.191058</v>
      </c>
      <c r="H105">
        <v>1.950413</v>
      </c>
      <c r="I105">
        <v>1.6534549999999999</v>
      </c>
      <c r="J105">
        <v>1.1484814000000001</v>
      </c>
      <c r="K105">
        <v>1.1062761999999999</v>
      </c>
      <c r="L105">
        <v>1.1826696999999999</v>
      </c>
      <c r="M105">
        <v>1.058406</v>
      </c>
      <c r="N105">
        <v>104.60395229</v>
      </c>
      <c r="O105">
        <v>1.0240084</v>
      </c>
      <c r="P105">
        <v>0.8866676</v>
      </c>
      <c r="Q105">
        <v>0.97449719999999995</v>
      </c>
      <c r="R105">
        <v>1.0023116000000001</v>
      </c>
    </row>
    <row r="106" spans="1:18">
      <c r="A106" s="788">
        <v>43921</v>
      </c>
      <c r="B106">
        <v>72.142045999999993</v>
      </c>
      <c r="C106">
        <v>3.0545574000000002</v>
      </c>
      <c r="D106">
        <v>2.1123699999999999</v>
      </c>
      <c r="E106">
        <v>2.7433290000000001</v>
      </c>
      <c r="F106">
        <v>2.583529</v>
      </c>
      <c r="G106">
        <v>195.87281899999999</v>
      </c>
      <c r="H106">
        <v>1.9507760000000001</v>
      </c>
      <c r="I106">
        <v>1.653065</v>
      </c>
      <c r="J106">
        <v>1.1491686000000001</v>
      </c>
      <c r="K106">
        <v>1.1051112999999999</v>
      </c>
      <c r="L106">
        <v>1.1831176000000001</v>
      </c>
      <c r="M106">
        <v>1.0549059999999999</v>
      </c>
      <c r="N106">
        <v>103.53806133000001</v>
      </c>
      <c r="O106">
        <v>1.024699</v>
      </c>
      <c r="P106">
        <v>0.87279169999999995</v>
      </c>
      <c r="Q106">
        <v>0.97116970000000002</v>
      </c>
      <c r="R106">
        <v>1.0022511999999999</v>
      </c>
    </row>
    <row r="107" spans="1:18">
      <c r="A107" s="788">
        <v>43922</v>
      </c>
      <c r="B107">
        <v>72.042910000000006</v>
      </c>
      <c r="C107">
        <v>3.0781630999999998</v>
      </c>
      <c r="D107">
        <v>2.1091579999999999</v>
      </c>
      <c r="E107">
        <v>2.6050789999999999</v>
      </c>
      <c r="F107">
        <v>2.4540999999999999</v>
      </c>
      <c r="G107">
        <v>196.083146</v>
      </c>
      <c r="H107">
        <v>1.948002</v>
      </c>
      <c r="I107">
        <v>1.6475109999999999</v>
      </c>
      <c r="J107">
        <v>1.1509361</v>
      </c>
      <c r="K107">
        <v>1.0975109999999999</v>
      </c>
      <c r="L107">
        <v>1.1834351999999999</v>
      </c>
      <c r="M107">
        <v>1.0527299999999999</v>
      </c>
      <c r="N107">
        <v>103.85529801</v>
      </c>
      <c r="O107">
        <v>1.0251693</v>
      </c>
      <c r="P107">
        <v>0.85671269999999999</v>
      </c>
      <c r="Q107">
        <v>0.96799869999999999</v>
      </c>
      <c r="R107">
        <v>1.0021884999999999</v>
      </c>
    </row>
    <row r="108" spans="1:18">
      <c r="A108" s="788">
        <v>43923</v>
      </c>
      <c r="B108">
        <v>71.910681999999994</v>
      </c>
      <c r="C108">
        <v>3.0782750000000001</v>
      </c>
      <c r="D108">
        <v>2.0933449999999998</v>
      </c>
      <c r="E108">
        <v>2.6783199999999998</v>
      </c>
      <c r="F108">
        <v>2.4785330000000001</v>
      </c>
      <c r="G108">
        <v>195.51655299999999</v>
      </c>
      <c r="H108">
        <v>1.945586</v>
      </c>
      <c r="I108">
        <v>1.6496459999999999</v>
      </c>
      <c r="J108">
        <v>1.1516594</v>
      </c>
      <c r="K108">
        <v>1.1046175</v>
      </c>
      <c r="L108">
        <v>1.1836027</v>
      </c>
      <c r="M108">
        <v>1.0512250000000001</v>
      </c>
      <c r="N108">
        <v>103.38123578</v>
      </c>
      <c r="O108">
        <v>1.02454</v>
      </c>
      <c r="P108">
        <v>0.85625709999999999</v>
      </c>
      <c r="Q108">
        <v>0.9656882</v>
      </c>
      <c r="R108">
        <v>1.0021880999999999</v>
      </c>
    </row>
    <row r="109" spans="1:18">
      <c r="A109" s="788">
        <v>43924</v>
      </c>
      <c r="B109">
        <v>71.888309000000007</v>
      </c>
      <c r="C109">
        <v>3.0879596999999999</v>
      </c>
      <c r="D109">
        <v>2.090983</v>
      </c>
      <c r="E109">
        <v>2.6426560000000001</v>
      </c>
      <c r="F109">
        <v>2.3983210000000001</v>
      </c>
      <c r="G109">
        <v>196.10111699999999</v>
      </c>
      <c r="H109">
        <v>1.9458089999999999</v>
      </c>
      <c r="I109">
        <v>1.649394</v>
      </c>
      <c r="J109">
        <v>1.1552305</v>
      </c>
      <c r="K109">
        <v>1.1057659</v>
      </c>
      <c r="L109">
        <v>1.1839035</v>
      </c>
      <c r="M109">
        <v>1.048935</v>
      </c>
      <c r="N109">
        <v>103.35896265</v>
      </c>
      <c r="O109">
        <v>1.0236228000000001</v>
      </c>
      <c r="P109">
        <v>0.84615879999999999</v>
      </c>
      <c r="Q109">
        <v>0.96276430000000002</v>
      </c>
      <c r="R109">
        <v>1.0021070999999999</v>
      </c>
    </row>
    <row r="110" spans="1:18">
      <c r="A110" s="788">
        <v>43927</v>
      </c>
      <c r="B110">
        <v>71.584963000000002</v>
      </c>
      <c r="C110">
        <v>3.0964776999999999</v>
      </c>
      <c r="D110">
        <v>2.0886330000000002</v>
      </c>
      <c r="E110">
        <v>2.8255460000000001</v>
      </c>
      <c r="F110">
        <v>2.5706880000000001</v>
      </c>
      <c r="G110">
        <v>196.58571499999999</v>
      </c>
      <c r="H110">
        <v>1.928563</v>
      </c>
      <c r="I110">
        <v>1.6553629999999999</v>
      </c>
      <c r="J110">
        <v>1.1482612999999999</v>
      </c>
      <c r="K110">
        <v>1.1159473</v>
      </c>
      <c r="L110">
        <v>1.1845973000000001</v>
      </c>
      <c r="M110">
        <v>1.0458000000000001</v>
      </c>
      <c r="N110">
        <v>104.94459582</v>
      </c>
      <c r="O110">
        <v>1.0230459999999999</v>
      </c>
      <c r="P110">
        <v>0.87935940000000001</v>
      </c>
      <c r="Q110">
        <v>0.96018049999999999</v>
      </c>
      <c r="R110">
        <v>1.0020530000000001</v>
      </c>
    </row>
    <row r="111" spans="1:18">
      <c r="A111" s="788">
        <v>43928</v>
      </c>
      <c r="B111">
        <v>71.163814000000002</v>
      </c>
      <c r="C111">
        <v>3.0882809</v>
      </c>
      <c r="D111">
        <v>2.0833279999999998</v>
      </c>
      <c r="E111">
        <v>2.810101</v>
      </c>
      <c r="F111">
        <v>2.6715360000000001</v>
      </c>
      <c r="G111">
        <v>197.33153100000001</v>
      </c>
      <c r="H111">
        <v>1.928671</v>
      </c>
      <c r="I111">
        <v>1.65713</v>
      </c>
      <c r="J111">
        <v>1.152528</v>
      </c>
      <c r="K111">
        <v>1.1154877999999999</v>
      </c>
      <c r="L111">
        <v>1.1849483000000001</v>
      </c>
      <c r="M111">
        <v>1.0435129999999999</v>
      </c>
      <c r="N111">
        <v>105.90042527</v>
      </c>
      <c r="O111">
        <v>1.0230511</v>
      </c>
      <c r="P111">
        <v>0.88720489999999996</v>
      </c>
      <c r="Q111">
        <v>0.95716440000000003</v>
      </c>
      <c r="R111">
        <v>1.0020632</v>
      </c>
    </row>
    <row r="112" spans="1:18">
      <c r="A112" s="788">
        <v>43929</v>
      </c>
      <c r="B112">
        <v>71.131664999999998</v>
      </c>
      <c r="C112">
        <v>3.0839601000000001</v>
      </c>
      <c r="D112">
        <v>2.0806779999999998</v>
      </c>
      <c r="E112">
        <v>2.9063910000000002</v>
      </c>
      <c r="F112">
        <v>2.7654049999999999</v>
      </c>
      <c r="G112">
        <v>196.697294</v>
      </c>
      <c r="H112">
        <v>1.9258</v>
      </c>
      <c r="I112">
        <v>1.6602669999999999</v>
      </c>
      <c r="J112">
        <v>1.1489596</v>
      </c>
      <c r="K112">
        <v>1.1168024000000001</v>
      </c>
      <c r="L112">
        <v>1.1851832</v>
      </c>
      <c r="M112">
        <v>1.0411630000000001</v>
      </c>
      <c r="N112">
        <v>105.42751034</v>
      </c>
      <c r="O112">
        <v>1.0228079999999999</v>
      </c>
      <c r="P112">
        <v>0.89068199999999997</v>
      </c>
      <c r="Q112">
        <v>0.95413539999999997</v>
      </c>
      <c r="R112">
        <v>1.0023553000000001</v>
      </c>
    </row>
    <row r="113" spans="1:18">
      <c r="A113" s="788">
        <v>43930</v>
      </c>
      <c r="B113">
        <v>71.108722</v>
      </c>
      <c r="C113">
        <v>3.0744639999999999</v>
      </c>
      <c r="D113">
        <v>2.0786739999999999</v>
      </c>
      <c r="E113">
        <v>2.9526979999999998</v>
      </c>
      <c r="F113">
        <v>2.7407159999999999</v>
      </c>
      <c r="G113">
        <v>197.90353300000001</v>
      </c>
      <c r="H113">
        <v>1.9227590000000001</v>
      </c>
      <c r="I113">
        <v>1.6625350000000001</v>
      </c>
      <c r="J113">
        <v>1.1489434000000001</v>
      </c>
      <c r="K113">
        <v>1.1240827</v>
      </c>
      <c r="L113">
        <v>1.185468</v>
      </c>
      <c r="M113">
        <v>1.0381940000000001</v>
      </c>
      <c r="N113">
        <v>106.17707475</v>
      </c>
      <c r="O113">
        <v>1.0216601000000001</v>
      </c>
      <c r="P113">
        <v>0.89287380000000005</v>
      </c>
      <c r="Q113">
        <v>0.95045650000000004</v>
      </c>
      <c r="R113">
        <v>1.0025048999999999</v>
      </c>
    </row>
    <row r="114" spans="1:18">
      <c r="A114" s="788">
        <v>43934</v>
      </c>
      <c r="B114">
        <v>70.860221999999993</v>
      </c>
      <c r="C114">
        <v>3.0758714</v>
      </c>
      <c r="D114">
        <v>2.0766</v>
      </c>
      <c r="E114">
        <v>2.9310670000000001</v>
      </c>
      <c r="F114">
        <v>2.7466240000000002</v>
      </c>
      <c r="G114">
        <v>198.63494900000001</v>
      </c>
      <c r="H114">
        <v>1.9212899999999999</v>
      </c>
      <c r="I114">
        <v>1.6629400000000001</v>
      </c>
      <c r="J114">
        <v>1.1508915</v>
      </c>
      <c r="K114">
        <v>1.1329172999999999</v>
      </c>
      <c r="L114">
        <v>1.1863298</v>
      </c>
      <c r="M114">
        <v>1.0364199999999999</v>
      </c>
      <c r="N114">
        <v>105.99065143999999</v>
      </c>
      <c r="O114">
        <v>1.0210992999999999</v>
      </c>
      <c r="P114">
        <v>0.8977176</v>
      </c>
      <c r="Q114">
        <v>0.94948829999999995</v>
      </c>
      <c r="R114">
        <v>1.0023778000000001</v>
      </c>
    </row>
    <row r="115" spans="1:18">
      <c r="A115" s="788">
        <v>43935</v>
      </c>
      <c r="B115">
        <v>70.872932000000006</v>
      </c>
      <c r="C115">
        <v>3.0997685000000001</v>
      </c>
      <c r="D115">
        <v>2.077299</v>
      </c>
      <c r="E115">
        <v>3.020181</v>
      </c>
      <c r="F115">
        <v>2.7915429999999999</v>
      </c>
      <c r="G115">
        <v>200.28103899999999</v>
      </c>
      <c r="H115">
        <v>1.9219580000000001</v>
      </c>
      <c r="I115">
        <v>1.6669719999999999</v>
      </c>
      <c r="J115">
        <v>1.155095</v>
      </c>
      <c r="K115">
        <v>1.1494521</v>
      </c>
      <c r="L115">
        <v>1.1864996999999999</v>
      </c>
      <c r="M115">
        <v>1.035922</v>
      </c>
      <c r="N115">
        <v>106.26619501</v>
      </c>
      <c r="O115">
        <v>1.0211001</v>
      </c>
      <c r="P115">
        <v>0.91466009999999998</v>
      </c>
      <c r="Q115">
        <v>0.94963940000000002</v>
      </c>
      <c r="R115">
        <v>1.0023979999999999</v>
      </c>
    </row>
    <row r="116" spans="1:18">
      <c r="A116" s="788">
        <v>43936</v>
      </c>
      <c r="B116">
        <v>70.926912999999999</v>
      </c>
      <c r="C116">
        <v>3.1157281000000001</v>
      </c>
      <c r="D116">
        <v>2.0772949999999999</v>
      </c>
      <c r="E116">
        <v>2.948007</v>
      </c>
      <c r="F116">
        <v>2.7808920000000001</v>
      </c>
      <c r="G116">
        <v>200.82995099999999</v>
      </c>
      <c r="H116">
        <v>1.9221170000000001</v>
      </c>
      <c r="I116">
        <v>1.6655819999999999</v>
      </c>
      <c r="J116">
        <v>1.1580752999999999</v>
      </c>
      <c r="K116">
        <v>1.144493</v>
      </c>
      <c r="L116">
        <v>1.1868088999999999</v>
      </c>
      <c r="M116">
        <v>1.0344150000000001</v>
      </c>
      <c r="N116">
        <v>106.17213361</v>
      </c>
      <c r="O116">
        <v>1.0215767</v>
      </c>
      <c r="P116">
        <v>0.91149380000000002</v>
      </c>
      <c r="Q116">
        <v>0.95203970000000004</v>
      </c>
      <c r="R116">
        <v>1.002459</v>
      </c>
    </row>
    <row r="117" spans="1:18">
      <c r="A117" s="788">
        <v>43937</v>
      </c>
      <c r="B117">
        <v>70.990500999999995</v>
      </c>
      <c r="C117">
        <v>3.1262254999999999</v>
      </c>
      <c r="D117">
        <v>2.0779540000000001</v>
      </c>
      <c r="E117">
        <v>2.9614449999999999</v>
      </c>
      <c r="F117">
        <v>2.781447</v>
      </c>
      <c r="G117">
        <v>201.58643000000001</v>
      </c>
      <c r="H117">
        <v>1.921173</v>
      </c>
      <c r="I117">
        <v>1.665997</v>
      </c>
      <c r="J117">
        <v>1.1640139</v>
      </c>
      <c r="K117">
        <v>1.1474114</v>
      </c>
      <c r="L117">
        <v>1.1871860000000001</v>
      </c>
      <c r="M117">
        <v>1.0365850000000001</v>
      </c>
      <c r="N117">
        <v>106.67069479</v>
      </c>
      <c r="O117">
        <v>1.0219488000000001</v>
      </c>
      <c r="P117">
        <v>0.91335759999999999</v>
      </c>
      <c r="Q117">
        <v>0.95501020000000003</v>
      </c>
      <c r="R117">
        <v>1.0025926000000001</v>
      </c>
    </row>
    <row r="118" spans="1:18">
      <c r="A118" s="788">
        <v>43938</v>
      </c>
      <c r="B118">
        <v>71.081081999999995</v>
      </c>
      <c r="C118">
        <v>3.1121283000000002</v>
      </c>
      <c r="D118">
        <v>2.0780669999999999</v>
      </c>
      <c r="E118">
        <v>3.0481790000000002</v>
      </c>
      <c r="F118">
        <v>2.8295590000000002</v>
      </c>
      <c r="G118">
        <v>200.81317200000001</v>
      </c>
      <c r="H118">
        <v>1.921996</v>
      </c>
      <c r="I118">
        <v>1.6700269999999999</v>
      </c>
      <c r="J118">
        <v>1.1563019000000001</v>
      </c>
      <c r="K118">
        <v>1.1477843000000001</v>
      </c>
      <c r="L118">
        <v>1.1874918999999999</v>
      </c>
      <c r="M118">
        <v>1.0382420000000001</v>
      </c>
      <c r="N118">
        <v>107.05362151</v>
      </c>
      <c r="O118">
        <v>1.0192087999999999</v>
      </c>
      <c r="P118">
        <v>0.92035129999999998</v>
      </c>
      <c r="Q118">
        <v>0.95912010000000003</v>
      </c>
      <c r="R118">
        <v>1.0029764000000001</v>
      </c>
    </row>
    <row r="119" spans="1:18">
      <c r="A119" s="788">
        <v>43941</v>
      </c>
      <c r="B119">
        <v>71.175850999999994</v>
      </c>
      <c r="C119">
        <v>3.1241072000000001</v>
      </c>
      <c r="D119">
        <v>2.0823909999999999</v>
      </c>
      <c r="E119">
        <v>2.9810680000000001</v>
      </c>
      <c r="F119">
        <v>2.9006750000000001</v>
      </c>
      <c r="G119">
        <v>200.596856</v>
      </c>
      <c r="H119">
        <v>1.923843</v>
      </c>
      <c r="I119">
        <v>1.6738519999999999</v>
      </c>
      <c r="J119">
        <v>1.1696377</v>
      </c>
      <c r="K119">
        <v>1.1519585000000001</v>
      </c>
      <c r="L119">
        <v>1.1883881999999999</v>
      </c>
      <c r="M119">
        <v>1.038988</v>
      </c>
      <c r="N119">
        <v>106.64426111</v>
      </c>
      <c r="O119">
        <v>1.0193612000000001</v>
      </c>
      <c r="P119">
        <v>0.9198096</v>
      </c>
      <c r="Q119">
        <v>0.96028650000000004</v>
      </c>
      <c r="R119">
        <v>1.0032638</v>
      </c>
    </row>
    <row r="120" spans="1:18">
      <c r="A120" s="788">
        <v>43943</v>
      </c>
      <c r="B120">
        <v>70.689237000000006</v>
      </c>
      <c r="C120">
        <v>3.1615077999999999</v>
      </c>
      <c r="D120">
        <v>2.086824</v>
      </c>
      <c r="E120">
        <v>2.962059</v>
      </c>
      <c r="F120">
        <v>3.0376150000000002</v>
      </c>
      <c r="G120">
        <v>201.45483100000001</v>
      </c>
      <c r="H120">
        <v>1.9260170000000001</v>
      </c>
      <c r="I120">
        <v>1.6805239999999999</v>
      </c>
      <c r="J120">
        <v>1.1868810999999999</v>
      </c>
      <c r="K120">
        <v>1.1549826000000001</v>
      </c>
      <c r="L120">
        <v>1.1888082</v>
      </c>
      <c r="M120">
        <v>1.0389269999999999</v>
      </c>
      <c r="N120">
        <v>107.27734381</v>
      </c>
      <c r="O120">
        <v>1.0192857</v>
      </c>
      <c r="P120">
        <v>0.93489520000000004</v>
      </c>
      <c r="Q120">
        <v>0.96221820000000002</v>
      </c>
      <c r="R120">
        <v>1.0035944000000001</v>
      </c>
    </row>
    <row r="121" spans="1:18">
      <c r="A121" s="788">
        <v>43944</v>
      </c>
      <c r="B121">
        <v>70.625376000000003</v>
      </c>
      <c r="C121">
        <v>3.1491134000000001</v>
      </c>
      <c r="D121">
        <v>2.0905680000000002</v>
      </c>
      <c r="E121">
        <v>2.9540869999999999</v>
      </c>
      <c r="F121">
        <v>2.974078</v>
      </c>
      <c r="G121">
        <v>201.81981500000001</v>
      </c>
      <c r="H121">
        <v>1.9246190000000001</v>
      </c>
      <c r="I121">
        <v>1.6796420000000001</v>
      </c>
      <c r="J121">
        <v>1.1844665000000001</v>
      </c>
      <c r="K121">
        <v>1.1541189000000001</v>
      </c>
      <c r="L121">
        <v>1.189146</v>
      </c>
      <c r="M121">
        <v>1.0399780000000001</v>
      </c>
      <c r="N121">
        <v>107.05278499000001</v>
      </c>
      <c r="O121">
        <v>1.0191857</v>
      </c>
      <c r="P121">
        <v>0.92667469999999996</v>
      </c>
      <c r="Q121">
        <v>0.96553840000000002</v>
      </c>
      <c r="R121">
        <v>1.0037514000000001</v>
      </c>
    </row>
    <row r="122" spans="1:18">
      <c r="A122" s="788">
        <v>43945</v>
      </c>
      <c r="B122">
        <v>70.330904000000004</v>
      </c>
      <c r="C122">
        <v>3.1165094999999998</v>
      </c>
      <c r="D122">
        <v>2.0933320000000002</v>
      </c>
      <c r="E122">
        <v>3.0082209999999998</v>
      </c>
      <c r="F122">
        <v>2.7993380000000001</v>
      </c>
      <c r="G122">
        <v>200.84132600000001</v>
      </c>
      <c r="H122">
        <v>1.927387</v>
      </c>
      <c r="I122">
        <v>1.674814</v>
      </c>
      <c r="J122">
        <v>1.1639404</v>
      </c>
      <c r="K122">
        <v>1.1634296</v>
      </c>
      <c r="L122">
        <v>1.1895827999999999</v>
      </c>
      <c r="M122">
        <v>1.0406200000000001</v>
      </c>
      <c r="N122">
        <v>107.43575525</v>
      </c>
      <c r="O122">
        <v>1.0193045000000001</v>
      </c>
      <c r="P122">
        <v>0.89919709999999997</v>
      </c>
      <c r="Q122">
        <v>0.96867499999999995</v>
      </c>
      <c r="R122">
        <v>1.0042335</v>
      </c>
    </row>
    <row r="123" spans="1:18">
      <c r="A123" s="788">
        <v>43948</v>
      </c>
      <c r="B123">
        <v>69.848489999999998</v>
      </c>
      <c r="C123">
        <v>3.1224327000000001</v>
      </c>
      <c r="D123">
        <v>2.0949580000000001</v>
      </c>
      <c r="E123">
        <v>3.0508289999999998</v>
      </c>
      <c r="F123">
        <v>2.9337550000000001</v>
      </c>
      <c r="G123">
        <v>201.78888699999999</v>
      </c>
      <c r="H123">
        <v>1.928704</v>
      </c>
      <c r="I123">
        <v>1.6739679999999999</v>
      </c>
      <c r="J123">
        <v>1.1584611</v>
      </c>
      <c r="K123">
        <v>1.1714682000000001</v>
      </c>
      <c r="L123">
        <v>1.1900392</v>
      </c>
      <c r="M123">
        <v>1.041344</v>
      </c>
      <c r="N123">
        <v>107.49879549000001</v>
      </c>
      <c r="O123">
        <v>1.0192892</v>
      </c>
      <c r="P123">
        <v>0.91702300000000003</v>
      </c>
      <c r="Q123">
        <v>0.96771510000000005</v>
      </c>
      <c r="R123">
        <v>1.0044546999999999</v>
      </c>
    </row>
    <row r="124" spans="1:18">
      <c r="A124" s="788">
        <v>43949</v>
      </c>
      <c r="B124">
        <v>69.915279999999996</v>
      </c>
      <c r="C124">
        <v>3.1203884999999998</v>
      </c>
      <c r="D124">
        <v>2.097315</v>
      </c>
      <c r="E124">
        <v>3.049353</v>
      </c>
      <c r="F124">
        <v>3.054405</v>
      </c>
      <c r="G124">
        <v>202.31182899999999</v>
      </c>
      <c r="H124">
        <v>1.9291430000000001</v>
      </c>
      <c r="I124">
        <v>1.679457</v>
      </c>
      <c r="J124">
        <v>1.1645706</v>
      </c>
      <c r="K124">
        <v>1.168307</v>
      </c>
      <c r="L124">
        <v>1.1904018999999999</v>
      </c>
      <c r="M124">
        <v>1.042384</v>
      </c>
      <c r="N124">
        <v>106.94038791</v>
      </c>
      <c r="O124">
        <v>1.0206888000000001</v>
      </c>
      <c r="P124">
        <v>0.9287938</v>
      </c>
      <c r="Q124">
        <v>0.96844680000000005</v>
      </c>
      <c r="R124">
        <v>1.0048674</v>
      </c>
    </row>
    <row r="125" spans="1:18">
      <c r="A125" s="788">
        <v>43950</v>
      </c>
      <c r="B125">
        <v>70.227245999999994</v>
      </c>
      <c r="C125">
        <v>3.0993479000000002</v>
      </c>
      <c r="D125">
        <v>2.0986729999999998</v>
      </c>
      <c r="E125">
        <v>3.1223130000000001</v>
      </c>
      <c r="F125">
        <v>3.0941100000000001</v>
      </c>
      <c r="G125">
        <v>202.66609399999999</v>
      </c>
      <c r="H125">
        <v>1.9281360000000001</v>
      </c>
      <c r="I125">
        <v>1.680982</v>
      </c>
      <c r="J125">
        <v>1.1656021000000001</v>
      </c>
      <c r="K125">
        <v>1.1676336</v>
      </c>
      <c r="L125">
        <v>1.1908867999999999</v>
      </c>
      <c r="M125">
        <v>1.0429060000000001</v>
      </c>
      <c r="N125">
        <v>107.59965609</v>
      </c>
      <c r="O125">
        <v>1.0214624000000001</v>
      </c>
      <c r="P125">
        <v>0.9427681</v>
      </c>
      <c r="Q125">
        <v>0.96950579999999997</v>
      </c>
      <c r="R125">
        <v>1.0054510999999999</v>
      </c>
    </row>
    <row r="126" spans="1:18">
      <c r="A126" s="788">
        <v>43951</v>
      </c>
      <c r="B126">
        <v>70.295198999999997</v>
      </c>
      <c r="C126">
        <v>3.0931088</v>
      </c>
      <c r="D126">
        <v>2.1047739999999999</v>
      </c>
      <c r="E126">
        <v>3.0663200000000002</v>
      </c>
      <c r="F126">
        <v>3.000375</v>
      </c>
      <c r="G126">
        <v>202.627701</v>
      </c>
      <c r="H126">
        <v>1.928693</v>
      </c>
      <c r="I126">
        <v>1.681554</v>
      </c>
      <c r="J126">
        <v>1.1681945</v>
      </c>
      <c r="K126">
        <v>1.1716953000000001</v>
      </c>
      <c r="L126">
        <v>1.1910246</v>
      </c>
      <c r="M126">
        <v>1.0436300000000001</v>
      </c>
      <c r="N126">
        <v>107.28783407</v>
      </c>
      <c r="O126">
        <v>1.0197921000000001</v>
      </c>
      <c r="P126">
        <v>0.92291009999999996</v>
      </c>
      <c r="Q126">
        <v>0.97087230000000002</v>
      </c>
      <c r="R126">
        <v>1.0058886</v>
      </c>
    </row>
    <row r="127" spans="1:18">
      <c r="A127" s="788">
        <v>43955</v>
      </c>
      <c r="B127">
        <v>70.328537999999995</v>
      </c>
      <c r="C127">
        <v>3.1097757000000001</v>
      </c>
      <c r="D127">
        <v>2.1065369999999999</v>
      </c>
      <c r="E127">
        <v>2.9993590000000001</v>
      </c>
      <c r="F127">
        <v>2.9644529999999998</v>
      </c>
      <c r="G127">
        <v>202.181974</v>
      </c>
      <c r="H127">
        <v>1.9302729999999999</v>
      </c>
      <c r="I127">
        <v>1.6801349999999999</v>
      </c>
      <c r="J127">
        <v>1.1652716999999999</v>
      </c>
      <c r="K127">
        <v>1.1722239000000001</v>
      </c>
      <c r="L127">
        <v>1.1914825</v>
      </c>
      <c r="M127">
        <v>1.0438719999999999</v>
      </c>
      <c r="N127">
        <v>107.66279256999999</v>
      </c>
      <c r="O127">
        <v>1.0190539999999999</v>
      </c>
      <c r="P127">
        <v>0.90979390000000004</v>
      </c>
      <c r="Q127">
        <v>0.97145539999999997</v>
      </c>
      <c r="R127">
        <v>1.0061224</v>
      </c>
    </row>
    <row r="128" spans="1:18">
      <c r="A128" s="788">
        <v>43956</v>
      </c>
      <c r="B128">
        <v>70.339057999999994</v>
      </c>
      <c r="C128">
        <v>3.1060698000000002</v>
      </c>
      <c r="D128">
        <v>2.1079850000000002</v>
      </c>
      <c r="E128">
        <v>3.034999</v>
      </c>
      <c r="F128">
        <v>2.9776929999999999</v>
      </c>
      <c r="G128">
        <v>202.651095</v>
      </c>
      <c r="H128">
        <v>1.9322299999999999</v>
      </c>
      <c r="I128">
        <v>1.6822969999999999</v>
      </c>
      <c r="J128">
        <v>1.1684007999999999</v>
      </c>
      <c r="K128">
        <v>1.1764478</v>
      </c>
      <c r="L128">
        <v>1.1918295999999999</v>
      </c>
      <c r="M128">
        <v>1.0445690000000001</v>
      </c>
      <c r="N128">
        <v>107.55104043</v>
      </c>
      <c r="O128">
        <v>1.0190471000000001</v>
      </c>
      <c r="P128">
        <v>0.91522890000000001</v>
      </c>
      <c r="Q128">
        <v>0.97217229999999999</v>
      </c>
      <c r="R128">
        <v>1.0064597</v>
      </c>
    </row>
    <row r="129" spans="1:18">
      <c r="A129" s="788">
        <v>43957</v>
      </c>
      <c r="B129">
        <v>70.375349</v>
      </c>
      <c r="C129">
        <v>3.1238860000000002</v>
      </c>
      <c r="D129">
        <v>2.1093639999999998</v>
      </c>
      <c r="E129">
        <v>3.009217</v>
      </c>
      <c r="F129">
        <v>3.0129000000000001</v>
      </c>
      <c r="G129">
        <v>203.369473</v>
      </c>
      <c r="H129">
        <v>1.9322919999999999</v>
      </c>
      <c r="I129">
        <v>1.683835</v>
      </c>
      <c r="J129">
        <v>1.1698462999999999</v>
      </c>
      <c r="K129">
        <v>1.1737264999999999</v>
      </c>
      <c r="L129">
        <v>1.1922747</v>
      </c>
      <c r="M129">
        <v>1.045021</v>
      </c>
      <c r="N129">
        <v>107.52156294</v>
      </c>
      <c r="O129">
        <v>1.0190501999999999</v>
      </c>
      <c r="P129">
        <v>0.91555679999999995</v>
      </c>
      <c r="Q129">
        <v>0.97266470000000005</v>
      </c>
      <c r="R129">
        <v>1.0065975</v>
      </c>
    </row>
    <row r="130" spans="1:18">
      <c r="A130" s="788">
        <v>43958</v>
      </c>
      <c r="B130">
        <v>70.413640999999998</v>
      </c>
      <c r="C130">
        <v>3.1182394000000002</v>
      </c>
      <c r="D130">
        <v>2.1104289999999999</v>
      </c>
      <c r="E130">
        <v>3.0653480000000002</v>
      </c>
      <c r="F130">
        <v>2.966259</v>
      </c>
      <c r="G130">
        <v>204.43396200000001</v>
      </c>
      <c r="H130">
        <v>1.9338299999999999</v>
      </c>
      <c r="I130">
        <v>1.699594</v>
      </c>
      <c r="J130">
        <v>1.1778071000000001</v>
      </c>
      <c r="K130">
        <v>1.1784562000000001</v>
      </c>
      <c r="L130">
        <v>1.1926976</v>
      </c>
      <c r="M130">
        <v>1.0455239999999999</v>
      </c>
      <c r="N130">
        <v>107.37767110999999</v>
      </c>
      <c r="O130">
        <v>1.0194785</v>
      </c>
      <c r="P130">
        <v>0.91124740000000004</v>
      </c>
      <c r="Q130">
        <v>0.97318990000000005</v>
      </c>
      <c r="R130">
        <v>1.0068002</v>
      </c>
    </row>
    <row r="131" spans="1:18">
      <c r="A131" s="788">
        <v>43959</v>
      </c>
      <c r="B131">
        <v>70.397514999999999</v>
      </c>
      <c r="C131">
        <v>3.1084622999999998</v>
      </c>
      <c r="D131">
        <v>2.1110280000000001</v>
      </c>
      <c r="E131">
        <v>3.1110099999999998</v>
      </c>
      <c r="F131">
        <v>2.9687070000000002</v>
      </c>
      <c r="G131">
        <v>204.41847799999999</v>
      </c>
      <c r="H131">
        <v>1.931098</v>
      </c>
      <c r="I131">
        <v>1.6983170000000001</v>
      </c>
      <c r="J131">
        <v>1.1813998000000001</v>
      </c>
      <c r="K131">
        <v>1.1791289</v>
      </c>
      <c r="L131">
        <v>1.1929988</v>
      </c>
      <c r="M131">
        <v>1.045868</v>
      </c>
      <c r="N131">
        <v>107.7268631</v>
      </c>
      <c r="O131">
        <v>1.0199720000000001</v>
      </c>
      <c r="P131">
        <v>0.92171219999999998</v>
      </c>
      <c r="Q131">
        <v>0.97373209999999999</v>
      </c>
      <c r="R131">
        <v>1.0069227999999999</v>
      </c>
    </row>
    <row r="132" spans="1:18">
      <c r="A132" s="788">
        <v>43962</v>
      </c>
      <c r="B132">
        <v>70.534572999999995</v>
      </c>
      <c r="C132">
        <v>3.1138609000000002</v>
      </c>
      <c r="D132">
        <v>2.1114480000000002</v>
      </c>
      <c r="E132">
        <v>3.107612</v>
      </c>
      <c r="F132">
        <v>2.9067880000000001</v>
      </c>
      <c r="G132">
        <v>204.632283</v>
      </c>
      <c r="H132">
        <v>1.931235</v>
      </c>
      <c r="I132">
        <v>1.7011289999999999</v>
      </c>
      <c r="J132">
        <v>1.1798052000000001</v>
      </c>
      <c r="K132">
        <v>1.1799746</v>
      </c>
      <c r="L132">
        <v>1.1936344999999999</v>
      </c>
      <c r="M132">
        <v>1.0461860000000001</v>
      </c>
      <c r="N132">
        <v>107.70587552000001</v>
      </c>
      <c r="O132">
        <v>1.0203772</v>
      </c>
      <c r="P132">
        <v>0.91431629999999997</v>
      </c>
      <c r="Q132">
        <v>0.97432240000000003</v>
      </c>
      <c r="R132">
        <v>1.0070471999999999</v>
      </c>
    </row>
    <row r="133" spans="1:18">
      <c r="A133" s="788">
        <v>43963</v>
      </c>
      <c r="B133">
        <v>70.547797000000003</v>
      </c>
      <c r="C133">
        <v>3.1105518000000001</v>
      </c>
      <c r="D133">
        <v>2.1118869999999998</v>
      </c>
      <c r="E133">
        <v>3.0271530000000002</v>
      </c>
      <c r="F133">
        <v>2.8643939999999999</v>
      </c>
      <c r="G133">
        <v>205.30508499999999</v>
      </c>
      <c r="H133">
        <v>1.9309799999999999</v>
      </c>
      <c r="I133">
        <v>1.6983969999999999</v>
      </c>
      <c r="J133">
        <v>1.1757886</v>
      </c>
      <c r="K133">
        <v>1.1774361</v>
      </c>
      <c r="L133">
        <v>1.1938811</v>
      </c>
      <c r="M133">
        <v>1.046459</v>
      </c>
      <c r="N133">
        <v>107.75802148</v>
      </c>
      <c r="O133">
        <v>1.0208336</v>
      </c>
      <c r="P133">
        <v>0.90360499999999999</v>
      </c>
      <c r="Q133">
        <v>0.97480599999999995</v>
      </c>
      <c r="R133">
        <v>1.0072391000000001</v>
      </c>
    </row>
    <row r="134" spans="1:18">
      <c r="A134" s="788">
        <v>43964</v>
      </c>
      <c r="B134">
        <v>70.496752999999998</v>
      </c>
      <c r="C134">
        <v>3.1152289</v>
      </c>
      <c r="D134">
        <v>2.1122299999999998</v>
      </c>
      <c r="E134">
        <v>2.988693</v>
      </c>
      <c r="F134">
        <v>2.8759209999999999</v>
      </c>
      <c r="G134">
        <v>205.30126899999999</v>
      </c>
      <c r="H134">
        <v>1.9302090000000001</v>
      </c>
      <c r="I134">
        <v>1.7001489999999999</v>
      </c>
      <c r="J134">
        <v>1.1737550999999999</v>
      </c>
      <c r="K134">
        <v>1.1791175</v>
      </c>
      <c r="L134">
        <v>1.1942322999999999</v>
      </c>
      <c r="M134">
        <v>1.046527</v>
      </c>
      <c r="N134">
        <v>107.41981568999999</v>
      </c>
      <c r="O134">
        <v>1.0211710000000001</v>
      </c>
      <c r="P134">
        <v>0.90505630000000004</v>
      </c>
      <c r="Q134">
        <v>0.97530110000000003</v>
      </c>
      <c r="R134">
        <v>1.0073924000000001</v>
      </c>
    </row>
    <row r="135" spans="1:18">
      <c r="A135" s="788">
        <v>43965</v>
      </c>
      <c r="B135">
        <v>70.491181999999995</v>
      </c>
      <c r="C135">
        <v>3.1075609000000002</v>
      </c>
      <c r="D135">
        <v>2.1122179999999999</v>
      </c>
      <c r="E135">
        <v>3.0259749999999999</v>
      </c>
      <c r="F135">
        <v>2.901259</v>
      </c>
      <c r="G135">
        <v>204.329823</v>
      </c>
      <c r="H135">
        <v>1.9294560000000001</v>
      </c>
      <c r="I135">
        <v>1.7021790000000001</v>
      </c>
      <c r="J135">
        <v>1.1683801</v>
      </c>
      <c r="K135">
        <v>1.1828721</v>
      </c>
      <c r="L135">
        <v>1.1945665000000001</v>
      </c>
      <c r="M135">
        <v>1.047347</v>
      </c>
      <c r="N135">
        <v>107.16756314</v>
      </c>
      <c r="O135">
        <v>1.0197479</v>
      </c>
      <c r="P135">
        <v>0.90679829999999995</v>
      </c>
      <c r="Q135">
        <v>0.97534600000000005</v>
      </c>
      <c r="R135">
        <v>1.0075415000000001</v>
      </c>
    </row>
    <row r="136" spans="1:18">
      <c r="A136" s="788">
        <v>43966</v>
      </c>
      <c r="B136">
        <v>70.503308000000004</v>
      </c>
      <c r="C136">
        <v>3.1021105000000002</v>
      </c>
      <c r="D136">
        <v>2.1128520000000002</v>
      </c>
      <c r="E136">
        <v>3.0253890000000001</v>
      </c>
      <c r="F136">
        <v>2.8826839999999998</v>
      </c>
      <c r="G136">
        <v>203.07031699999999</v>
      </c>
      <c r="H136">
        <v>1.92936</v>
      </c>
      <c r="I136">
        <v>1.698412</v>
      </c>
      <c r="J136">
        <v>1.1717055000000001</v>
      </c>
      <c r="K136">
        <v>1.1852696</v>
      </c>
      <c r="L136">
        <v>1.1948573</v>
      </c>
      <c r="M136">
        <v>1.0474570000000001</v>
      </c>
      <c r="N136">
        <v>107.32417676999999</v>
      </c>
      <c r="O136">
        <v>1.0191154</v>
      </c>
      <c r="P136">
        <v>0.89561040000000003</v>
      </c>
      <c r="Q136">
        <v>0.97511139999999996</v>
      </c>
      <c r="R136">
        <v>1.0077246</v>
      </c>
    </row>
    <row r="137" spans="1:18">
      <c r="A137" s="788">
        <v>43969</v>
      </c>
      <c r="B137">
        <v>70.504446000000002</v>
      </c>
      <c r="C137">
        <v>3.0771997</v>
      </c>
      <c r="D137">
        <v>2.1130209999999998</v>
      </c>
      <c r="E137">
        <v>3.130954</v>
      </c>
      <c r="F137">
        <v>3.014481</v>
      </c>
      <c r="G137">
        <v>202.778358</v>
      </c>
      <c r="H137">
        <v>1.9280409999999999</v>
      </c>
      <c r="I137">
        <v>1.692005</v>
      </c>
      <c r="J137">
        <v>1.1710305999999999</v>
      </c>
      <c r="K137">
        <v>1.1856158999999999</v>
      </c>
      <c r="L137">
        <v>1.1954946</v>
      </c>
      <c r="M137">
        <v>1.0478460000000001</v>
      </c>
      <c r="N137">
        <v>106.97452484</v>
      </c>
      <c r="O137">
        <v>1.0187994</v>
      </c>
      <c r="P137">
        <v>0.91397269999999997</v>
      </c>
      <c r="Q137">
        <v>0.97477530000000001</v>
      </c>
      <c r="R137">
        <v>1.0078748</v>
      </c>
    </row>
    <row r="138" spans="1:18">
      <c r="A138" s="788">
        <v>43970</v>
      </c>
      <c r="B138">
        <v>70.494011999999998</v>
      </c>
      <c r="C138">
        <v>3.0742007999999998</v>
      </c>
      <c r="D138">
        <v>2.1129229999999999</v>
      </c>
      <c r="E138">
        <v>3.1005060000000002</v>
      </c>
      <c r="F138">
        <v>3.0508030000000002</v>
      </c>
      <c r="G138">
        <v>202.96211199999999</v>
      </c>
      <c r="H138">
        <v>1.9272670000000001</v>
      </c>
      <c r="I138">
        <v>1.690631</v>
      </c>
      <c r="J138">
        <v>1.1710229000000001</v>
      </c>
      <c r="K138">
        <v>1.1867643000000001</v>
      </c>
      <c r="L138">
        <v>1.1957994000000001</v>
      </c>
      <c r="M138">
        <v>1.047982</v>
      </c>
      <c r="N138">
        <v>107.16936871</v>
      </c>
      <c r="O138">
        <v>1.0191387999999999</v>
      </c>
      <c r="P138">
        <v>0.91510610000000003</v>
      </c>
      <c r="Q138">
        <v>0.97463719999999998</v>
      </c>
      <c r="R138">
        <v>1.0080111</v>
      </c>
    </row>
    <row r="139" spans="1:18">
      <c r="A139" s="788">
        <v>43971</v>
      </c>
      <c r="B139">
        <v>70.503433999999999</v>
      </c>
      <c r="C139">
        <v>3.0734810000000001</v>
      </c>
      <c r="D139">
        <v>2.1129639999999998</v>
      </c>
      <c r="E139">
        <v>3.152501</v>
      </c>
      <c r="F139">
        <v>3.0658319999999999</v>
      </c>
      <c r="G139">
        <v>202.90524500000001</v>
      </c>
      <c r="H139">
        <v>1.926801</v>
      </c>
      <c r="I139">
        <v>1.6905030000000001</v>
      </c>
      <c r="J139">
        <v>1.1707749999999999</v>
      </c>
      <c r="K139">
        <v>1.1872815000000001</v>
      </c>
      <c r="L139">
        <v>1.1960221</v>
      </c>
      <c r="M139">
        <v>1.048074</v>
      </c>
      <c r="N139">
        <v>107.53200558</v>
      </c>
      <c r="O139">
        <v>1.0189153</v>
      </c>
      <c r="P139">
        <v>0.92074129999999998</v>
      </c>
      <c r="Q139">
        <v>0.97477460000000005</v>
      </c>
      <c r="R139">
        <v>1.0081541000000001</v>
      </c>
    </row>
    <row r="140" spans="1:18">
      <c r="A140" s="788">
        <v>43972</v>
      </c>
      <c r="B140">
        <v>70.520408000000003</v>
      </c>
      <c r="C140">
        <v>3.0687956000000001</v>
      </c>
      <c r="D140">
        <v>2.1132719999999998</v>
      </c>
      <c r="E140">
        <v>3.1198739999999998</v>
      </c>
      <c r="F140">
        <v>3.14175</v>
      </c>
      <c r="G140">
        <v>203.47734500000001</v>
      </c>
      <c r="H140">
        <v>1.9269210000000001</v>
      </c>
      <c r="I140">
        <v>1.682582</v>
      </c>
      <c r="J140">
        <v>1.1724947999999999</v>
      </c>
      <c r="K140">
        <v>1.1842874999999999</v>
      </c>
      <c r="L140">
        <v>1.1962891</v>
      </c>
      <c r="M140">
        <v>1.0484180000000001</v>
      </c>
      <c r="N140">
        <v>107.61530413</v>
      </c>
      <c r="O140">
        <v>1.0187193999999999</v>
      </c>
      <c r="P140">
        <v>0.92239850000000001</v>
      </c>
      <c r="Q140">
        <v>0.97476850000000004</v>
      </c>
      <c r="R140">
        <v>1.0082962</v>
      </c>
    </row>
    <row r="141" spans="1:18">
      <c r="A141" s="788">
        <v>43973</v>
      </c>
      <c r="B141">
        <v>70.531430999999998</v>
      </c>
      <c r="C141">
        <v>3.0753813999999999</v>
      </c>
      <c r="D141">
        <v>2.1131709999999999</v>
      </c>
      <c r="E141">
        <v>3.1398450000000002</v>
      </c>
      <c r="F141">
        <v>3.1024560000000001</v>
      </c>
      <c r="G141">
        <v>203.46512899999999</v>
      </c>
      <c r="H141">
        <v>1.9254070000000001</v>
      </c>
      <c r="I141">
        <v>1.6848369999999999</v>
      </c>
      <c r="J141">
        <v>1.1700705</v>
      </c>
      <c r="K141">
        <v>1.1842623000000001</v>
      </c>
      <c r="L141">
        <v>1.1965798999999999</v>
      </c>
      <c r="M141">
        <v>1.0487249999999999</v>
      </c>
      <c r="N141">
        <v>108.02747676</v>
      </c>
      <c r="O141">
        <v>1.0186059000000001</v>
      </c>
      <c r="P141">
        <v>0.91999450000000005</v>
      </c>
      <c r="Q141">
        <v>0.97513550000000004</v>
      </c>
      <c r="R141">
        <v>1.0084048999999999</v>
      </c>
    </row>
    <row r="142" spans="1:18">
      <c r="A142" s="788">
        <v>43976</v>
      </c>
      <c r="B142">
        <v>70.563539000000006</v>
      </c>
      <c r="C142">
        <v>3.0761004999999999</v>
      </c>
      <c r="D142">
        <v>2.1141190000000001</v>
      </c>
      <c r="E142">
        <v>3.191916</v>
      </c>
      <c r="F142">
        <v>3.2543570000000002</v>
      </c>
      <c r="G142">
        <v>204.34367399999999</v>
      </c>
      <c r="H142">
        <v>1.927319</v>
      </c>
      <c r="I142">
        <v>1.683047</v>
      </c>
      <c r="J142">
        <v>1.170787</v>
      </c>
      <c r="K142">
        <v>1.1886128</v>
      </c>
      <c r="L142">
        <v>1.1966155999999999</v>
      </c>
      <c r="M142">
        <v>1.0495779999999999</v>
      </c>
      <c r="N142">
        <v>107.66969661</v>
      </c>
      <c r="O142">
        <v>1.0187226</v>
      </c>
      <c r="P142">
        <v>0.93982109999999996</v>
      </c>
      <c r="Q142">
        <v>0.97515759999999996</v>
      </c>
      <c r="R142">
        <v>1.0085359</v>
      </c>
    </row>
    <row r="143" spans="1:18">
      <c r="A143" s="788">
        <v>43977</v>
      </c>
      <c r="B143">
        <v>70.568212000000003</v>
      </c>
      <c r="C143">
        <v>3.0672098999999999</v>
      </c>
      <c r="D143">
        <v>2.1144270000000001</v>
      </c>
      <c r="E143">
        <v>3.1844480000000002</v>
      </c>
      <c r="F143">
        <v>3.2973029999999999</v>
      </c>
      <c r="G143">
        <v>204.82183699999999</v>
      </c>
      <c r="H143">
        <v>1.928966</v>
      </c>
      <c r="I143">
        <v>1.67971</v>
      </c>
      <c r="J143">
        <v>1.1741116</v>
      </c>
      <c r="K143">
        <v>1.1887928000000001</v>
      </c>
      <c r="L143">
        <v>1.1972962</v>
      </c>
      <c r="M143">
        <v>1.0498799999999999</v>
      </c>
      <c r="N143">
        <v>107.79273956</v>
      </c>
      <c r="O143">
        <v>1.0184464</v>
      </c>
      <c r="P143">
        <v>0.9395618</v>
      </c>
      <c r="Q143">
        <v>0.975553</v>
      </c>
      <c r="R143">
        <v>1.0085903000000001</v>
      </c>
    </row>
    <row r="144" spans="1:18">
      <c r="A144" s="788">
        <v>43978</v>
      </c>
      <c r="B144">
        <v>70.597628999999998</v>
      </c>
      <c r="C144">
        <v>3.0595005999999998</v>
      </c>
      <c r="D144">
        <v>2.1163690000000002</v>
      </c>
      <c r="E144">
        <v>3.228704</v>
      </c>
      <c r="F144">
        <v>3.401227</v>
      </c>
      <c r="G144">
        <v>205.21815100000001</v>
      </c>
      <c r="H144">
        <v>1.927297</v>
      </c>
      <c r="I144">
        <v>1.681068</v>
      </c>
      <c r="J144">
        <v>1.1746901000000001</v>
      </c>
      <c r="K144">
        <v>1.1887605000000001</v>
      </c>
      <c r="L144">
        <v>1.1973197</v>
      </c>
      <c r="M144">
        <v>1.0503130000000001</v>
      </c>
      <c r="N144">
        <v>107.72555228</v>
      </c>
      <c r="O144">
        <v>1.0179096000000001</v>
      </c>
      <c r="P144">
        <v>0.95951439999999999</v>
      </c>
      <c r="Q144">
        <v>0.97604919999999995</v>
      </c>
      <c r="R144">
        <v>1.0086596000000001</v>
      </c>
    </row>
    <row r="145" spans="1:18">
      <c r="A145" s="788">
        <v>43979</v>
      </c>
      <c r="B145">
        <v>70.614660000000001</v>
      </c>
      <c r="C145">
        <v>3.0589564999999999</v>
      </c>
      <c r="D145">
        <v>2.1169500000000001</v>
      </c>
      <c r="E145">
        <v>3.2289370000000002</v>
      </c>
      <c r="F145">
        <v>3.363111</v>
      </c>
      <c r="G145">
        <v>205.931758</v>
      </c>
      <c r="H145">
        <v>1.9291659999999999</v>
      </c>
      <c r="I145">
        <v>1.682674</v>
      </c>
      <c r="J145">
        <v>1.1768684</v>
      </c>
      <c r="K145">
        <v>1.1881006999999999</v>
      </c>
      <c r="L145">
        <v>1.1976296</v>
      </c>
      <c r="M145">
        <v>1.05061</v>
      </c>
      <c r="N145">
        <v>108.07038229</v>
      </c>
      <c r="O145">
        <v>1.0182116999999999</v>
      </c>
      <c r="P145">
        <v>0.95159009999999999</v>
      </c>
      <c r="Q145">
        <v>0.97507630000000001</v>
      </c>
      <c r="R145">
        <v>1.0088466</v>
      </c>
    </row>
    <row r="146" spans="1:18">
      <c r="A146" s="788">
        <v>43980</v>
      </c>
      <c r="B146">
        <v>70.603099</v>
      </c>
      <c r="C146">
        <v>3.0610871999999998</v>
      </c>
      <c r="D146">
        <v>2.1171869999999999</v>
      </c>
      <c r="E146">
        <v>3.2310310000000002</v>
      </c>
      <c r="F146">
        <v>3.3458559999999999</v>
      </c>
      <c r="G146">
        <v>206.562623</v>
      </c>
      <c r="H146">
        <v>1.9251240000000001</v>
      </c>
      <c r="I146">
        <v>1.6837200000000001</v>
      </c>
      <c r="J146">
        <v>1.1815705999999999</v>
      </c>
      <c r="K146">
        <v>1.1933868999999999</v>
      </c>
      <c r="L146">
        <v>1.1980089</v>
      </c>
      <c r="M146">
        <v>1.0512170000000001</v>
      </c>
      <c r="N146">
        <v>108.50969745</v>
      </c>
      <c r="O146">
        <v>1.0183517</v>
      </c>
      <c r="P146">
        <v>0.95575350000000003</v>
      </c>
      <c r="Q146">
        <v>0.97538480000000005</v>
      </c>
      <c r="R146">
        <v>1.0088785</v>
      </c>
    </row>
    <row r="147" spans="1:18">
      <c r="A147" s="788">
        <v>43983</v>
      </c>
      <c r="B147">
        <v>70.613361999999995</v>
      </c>
      <c r="C147">
        <v>3.0601112000000001</v>
      </c>
      <c r="D147">
        <v>2.1176170000000001</v>
      </c>
      <c r="E147">
        <v>3.2440600000000002</v>
      </c>
      <c r="F147">
        <v>3.4254359999999999</v>
      </c>
      <c r="G147">
        <v>206.51264599999999</v>
      </c>
      <c r="H147">
        <v>1.925497</v>
      </c>
      <c r="I147">
        <v>1.6864380000000001</v>
      </c>
      <c r="J147">
        <v>1.1824163000000001</v>
      </c>
      <c r="K147">
        <v>1.1911970000000001</v>
      </c>
      <c r="L147">
        <v>1.1984455000000001</v>
      </c>
      <c r="M147">
        <v>1.051582</v>
      </c>
      <c r="N147">
        <v>108.15392394</v>
      </c>
      <c r="O147">
        <v>1.0188455999999999</v>
      </c>
      <c r="P147">
        <v>0.96401530000000002</v>
      </c>
      <c r="Q147">
        <v>0.97686989999999996</v>
      </c>
      <c r="R147">
        <v>1.0090987</v>
      </c>
    </row>
    <row r="148" spans="1:18">
      <c r="A148" s="788">
        <v>43984</v>
      </c>
      <c r="B148">
        <v>70.630566000000002</v>
      </c>
      <c r="C148">
        <v>3.060133</v>
      </c>
      <c r="D148">
        <v>2.1181100000000002</v>
      </c>
      <c r="E148">
        <v>3.2734290000000001</v>
      </c>
      <c r="F148">
        <v>3.4788250000000001</v>
      </c>
      <c r="G148">
        <v>206.692137</v>
      </c>
      <c r="H148">
        <v>1.9282619999999999</v>
      </c>
      <c r="I148">
        <v>1.6855199999999999</v>
      </c>
      <c r="J148">
        <v>1.1848181</v>
      </c>
      <c r="K148">
        <v>1.1930981000000001</v>
      </c>
      <c r="L148">
        <v>1.1985663</v>
      </c>
      <c r="M148">
        <v>1.0519229999999999</v>
      </c>
      <c r="N148">
        <v>107.76438476</v>
      </c>
      <c r="O148">
        <v>1.0191642999999999</v>
      </c>
      <c r="P148">
        <v>0.98051270000000001</v>
      </c>
      <c r="Q148">
        <v>0.97707010000000005</v>
      </c>
      <c r="R148">
        <v>1.0092912999999999</v>
      </c>
    </row>
    <row r="149" spans="1:18">
      <c r="A149" s="788">
        <v>43985</v>
      </c>
      <c r="B149">
        <v>70.643670999999998</v>
      </c>
      <c r="C149">
        <v>3.0666343</v>
      </c>
      <c r="D149">
        <v>2.1183960000000002</v>
      </c>
      <c r="E149">
        <v>3.3139850000000002</v>
      </c>
      <c r="F149">
        <v>3.6009380000000002</v>
      </c>
      <c r="G149">
        <v>206.88780299999999</v>
      </c>
      <c r="H149">
        <v>1.9289860000000001</v>
      </c>
      <c r="I149">
        <v>1.6884809999999999</v>
      </c>
      <c r="J149">
        <v>1.1931290000000001</v>
      </c>
      <c r="K149">
        <v>1.1933741</v>
      </c>
      <c r="L149">
        <v>1.198733</v>
      </c>
      <c r="M149">
        <v>1.0522290000000001</v>
      </c>
      <c r="N149">
        <v>106.82356655</v>
      </c>
      <c r="O149">
        <v>1.0197947000000001</v>
      </c>
      <c r="P149">
        <v>0.99598810000000004</v>
      </c>
      <c r="Q149">
        <v>0.9771725</v>
      </c>
      <c r="R149">
        <v>1.0091573</v>
      </c>
    </row>
    <row r="150" spans="1:18">
      <c r="A150" s="788">
        <v>43986</v>
      </c>
      <c r="B150">
        <v>70.651415999999998</v>
      </c>
      <c r="C150">
        <v>3.0757601999999999</v>
      </c>
      <c r="D150">
        <v>2.1188820000000002</v>
      </c>
      <c r="E150">
        <v>3.3071169999999999</v>
      </c>
      <c r="F150">
        <v>3.5971920000000002</v>
      </c>
      <c r="G150">
        <v>207.50980200000001</v>
      </c>
      <c r="H150">
        <v>1.931071</v>
      </c>
      <c r="I150">
        <v>1.689635</v>
      </c>
      <c r="J150">
        <v>1.1949352</v>
      </c>
      <c r="K150">
        <v>1.1967215</v>
      </c>
      <c r="L150">
        <v>1.1991510999999999</v>
      </c>
      <c r="M150">
        <v>1.0526180000000001</v>
      </c>
      <c r="N150">
        <v>107.46171909</v>
      </c>
      <c r="O150">
        <v>1.0205679000000001</v>
      </c>
      <c r="P150">
        <v>0.9998766</v>
      </c>
      <c r="Q150">
        <v>0.97748869999999999</v>
      </c>
      <c r="R150">
        <v>1.0091882000000001</v>
      </c>
    </row>
    <row r="151" spans="1:18">
      <c r="A151" s="788">
        <v>43987</v>
      </c>
      <c r="B151">
        <v>70.65822</v>
      </c>
      <c r="C151">
        <v>3.0734682000000002</v>
      </c>
      <c r="D151">
        <v>2.1191770000000001</v>
      </c>
      <c r="E151">
        <v>3.3830360000000002</v>
      </c>
      <c r="F151">
        <v>3.6502919999999999</v>
      </c>
      <c r="G151">
        <v>207.75669099999999</v>
      </c>
      <c r="H151">
        <v>1.9323969999999999</v>
      </c>
      <c r="I151">
        <v>1.6924859999999999</v>
      </c>
      <c r="J151">
        <v>1.2004984999999999</v>
      </c>
      <c r="K151">
        <v>1.1941412</v>
      </c>
      <c r="L151">
        <v>1.1993308</v>
      </c>
      <c r="M151">
        <v>1.0534509999999999</v>
      </c>
      <c r="N151">
        <v>107.04536100999999</v>
      </c>
      <c r="O151">
        <v>1.0205546000000001</v>
      </c>
      <c r="P151">
        <v>1.011538</v>
      </c>
      <c r="Q151">
        <v>0.97796850000000002</v>
      </c>
      <c r="R151">
        <v>1.0093207</v>
      </c>
    </row>
    <row r="152" spans="1:18">
      <c r="A152" s="788">
        <v>43990</v>
      </c>
      <c r="B152">
        <v>70.668094999999994</v>
      </c>
      <c r="C152">
        <v>3.078192</v>
      </c>
      <c r="D152">
        <v>2.1199910000000002</v>
      </c>
      <c r="E152">
        <v>3.4259330000000001</v>
      </c>
      <c r="F152">
        <v>3.7709860000000002</v>
      </c>
      <c r="G152">
        <v>207.79897199999999</v>
      </c>
      <c r="H152">
        <v>1.9326909999999999</v>
      </c>
      <c r="I152">
        <v>1.6975150000000001</v>
      </c>
      <c r="J152">
        <v>1.2055807000000001</v>
      </c>
      <c r="K152">
        <v>1.1925637</v>
      </c>
      <c r="L152">
        <v>1.1994931</v>
      </c>
      <c r="M152">
        <v>1.0539369999999999</v>
      </c>
      <c r="N152">
        <v>106.11130117</v>
      </c>
      <c r="O152">
        <v>1.0207527000000001</v>
      </c>
      <c r="P152">
        <v>1.0343065</v>
      </c>
      <c r="Q152">
        <v>0.98206789999999999</v>
      </c>
      <c r="R152">
        <v>1.0097031999999999</v>
      </c>
    </row>
    <row r="153" spans="1:18">
      <c r="A153" s="788">
        <v>43991</v>
      </c>
      <c r="B153">
        <v>70.708432000000002</v>
      </c>
      <c r="C153">
        <v>3.0791770999999999</v>
      </c>
      <c r="D153">
        <v>2.1209220000000002</v>
      </c>
      <c r="E153">
        <v>3.3985349999999999</v>
      </c>
      <c r="F153">
        <v>3.743309</v>
      </c>
      <c r="G153">
        <v>207.907939</v>
      </c>
      <c r="H153">
        <v>1.933352</v>
      </c>
      <c r="I153">
        <v>1.6971970000000001</v>
      </c>
      <c r="J153">
        <v>1.2046943000000001</v>
      </c>
      <c r="K153">
        <v>1.1905565</v>
      </c>
      <c r="L153">
        <v>1.1998058</v>
      </c>
      <c r="M153">
        <v>1.054316</v>
      </c>
      <c r="N153">
        <v>106.86175627999999</v>
      </c>
      <c r="O153">
        <v>1.0211914</v>
      </c>
      <c r="P153">
        <v>1.0234059</v>
      </c>
      <c r="Q153">
        <v>0.98240899999999998</v>
      </c>
      <c r="R153">
        <v>1.0099087</v>
      </c>
    </row>
    <row r="154" spans="1:18">
      <c r="A154" s="788">
        <v>43992</v>
      </c>
      <c r="B154">
        <v>70.711888999999999</v>
      </c>
      <c r="C154">
        <v>3.0806252999999999</v>
      </c>
      <c r="D154">
        <v>2.1218379999999999</v>
      </c>
      <c r="E154">
        <v>3.377621</v>
      </c>
      <c r="F154">
        <v>3.6864699999999999</v>
      </c>
      <c r="G154">
        <v>207.653445</v>
      </c>
      <c r="H154">
        <v>1.934839</v>
      </c>
      <c r="I154">
        <v>1.6940489999999999</v>
      </c>
      <c r="J154">
        <v>1.2044052999999999</v>
      </c>
      <c r="K154">
        <v>1.1927307</v>
      </c>
      <c r="L154">
        <v>1.2001085</v>
      </c>
      <c r="M154">
        <v>1.054821</v>
      </c>
      <c r="N154">
        <v>107.04991441999999</v>
      </c>
      <c r="O154">
        <v>1.0218741</v>
      </c>
      <c r="P154">
        <v>1.0114827</v>
      </c>
      <c r="Q154">
        <v>0.98269779999999995</v>
      </c>
      <c r="R154">
        <v>1.0101587000000001</v>
      </c>
    </row>
    <row r="155" spans="1:18">
      <c r="A155" s="788">
        <v>43994</v>
      </c>
      <c r="B155">
        <v>70.720482000000004</v>
      </c>
      <c r="C155">
        <v>3.0773871000000002</v>
      </c>
      <c r="D155">
        <v>2.1222759999999998</v>
      </c>
      <c r="E155">
        <v>3.2134670000000001</v>
      </c>
      <c r="F155">
        <v>3.6474850000000001</v>
      </c>
      <c r="G155">
        <v>207.29186100000001</v>
      </c>
      <c r="H155">
        <v>1.935152</v>
      </c>
      <c r="I155">
        <v>1.686431</v>
      </c>
      <c r="J155">
        <v>1.2013075</v>
      </c>
      <c r="K155">
        <v>1.1831273</v>
      </c>
      <c r="L155">
        <v>1.2005516000000001</v>
      </c>
      <c r="M155">
        <v>1.0551870000000001</v>
      </c>
      <c r="N155">
        <v>107.85209058</v>
      </c>
      <c r="O155">
        <v>1.0217143</v>
      </c>
      <c r="P155">
        <v>1.0043012</v>
      </c>
      <c r="Q155">
        <v>0.98280299999999998</v>
      </c>
      <c r="R155">
        <v>1.0104312</v>
      </c>
    </row>
    <row r="156" spans="1:18">
      <c r="A156" s="788">
        <v>43997</v>
      </c>
      <c r="B156">
        <v>70.736165</v>
      </c>
      <c r="C156">
        <v>3.0779836</v>
      </c>
      <c r="D156">
        <v>2.1226959999999999</v>
      </c>
      <c r="E156">
        <v>3.2532700000000001</v>
      </c>
      <c r="F156">
        <v>3.6644480000000001</v>
      </c>
      <c r="G156">
        <v>206.98736400000001</v>
      </c>
      <c r="H156">
        <v>1.9358089999999999</v>
      </c>
      <c r="I156">
        <v>1.686369</v>
      </c>
      <c r="J156">
        <v>1.2018571</v>
      </c>
      <c r="K156">
        <v>1.1835907000000001</v>
      </c>
      <c r="L156">
        <v>1.2007813000000001</v>
      </c>
      <c r="M156">
        <v>1.055488</v>
      </c>
      <c r="N156">
        <v>107.6641841</v>
      </c>
      <c r="O156">
        <v>1.0217455</v>
      </c>
      <c r="P156">
        <v>1.0025488</v>
      </c>
      <c r="Q156">
        <v>0.98307960000000005</v>
      </c>
      <c r="R156">
        <v>1.0107016</v>
      </c>
    </row>
    <row r="157" spans="1:18">
      <c r="A157" s="788">
        <v>43998</v>
      </c>
      <c r="B157">
        <v>70.735217000000006</v>
      </c>
      <c r="C157">
        <v>3.0798059000000002</v>
      </c>
      <c r="D157">
        <v>2.1231749999999998</v>
      </c>
      <c r="E157">
        <v>3.3112699999999999</v>
      </c>
      <c r="F157">
        <v>3.6598639999999998</v>
      </c>
      <c r="G157">
        <v>206.77470600000001</v>
      </c>
      <c r="H157">
        <v>1.93632</v>
      </c>
      <c r="I157">
        <v>1.6900569999999999</v>
      </c>
      <c r="J157">
        <v>1.2045121999999999</v>
      </c>
      <c r="K157">
        <v>1.1815336999999999</v>
      </c>
      <c r="L157">
        <v>1.2010501</v>
      </c>
      <c r="M157">
        <v>1.055739</v>
      </c>
      <c r="N157">
        <v>107.64793539</v>
      </c>
      <c r="O157">
        <v>1.0214193</v>
      </c>
      <c r="P157">
        <v>1.012289</v>
      </c>
      <c r="Q157">
        <v>0.9834311</v>
      </c>
      <c r="R157">
        <v>1.0109284000000001</v>
      </c>
    </row>
    <row r="158" spans="1:18">
      <c r="A158" s="788">
        <v>43999</v>
      </c>
      <c r="B158">
        <v>70.740866999999994</v>
      </c>
      <c r="C158">
        <v>3.0889280000000001</v>
      </c>
      <c r="D158">
        <v>2.1246670000000001</v>
      </c>
      <c r="E158">
        <v>3.294289</v>
      </c>
      <c r="F158">
        <v>3.7551230000000002</v>
      </c>
      <c r="G158">
        <v>206.44012699999999</v>
      </c>
      <c r="H158">
        <v>1.9365870000000001</v>
      </c>
      <c r="I158">
        <v>1.6935420000000001</v>
      </c>
      <c r="J158">
        <v>1.2067399999999999</v>
      </c>
      <c r="K158">
        <v>1.1833157000000001</v>
      </c>
      <c r="L158">
        <v>1.2013125</v>
      </c>
      <c r="M158">
        <v>1.056305</v>
      </c>
      <c r="N158">
        <v>107.69381588</v>
      </c>
      <c r="O158">
        <v>1.0214654999999999</v>
      </c>
      <c r="P158">
        <v>1.0253931999999999</v>
      </c>
      <c r="Q158">
        <v>0.98414699999999999</v>
      </c>
      <c r="R158">
        <v>1.0111209999999999</v>
      </c>
    </row>
    <row r="159" spans="1:18">
      <c r="A159" s="788">
        <v>44000</v>
      </c>
      <c r="B159">
        <v>70.753382999999999</v>
      </c>
      <c r="C159">
        <v>3.083761</v>
      </c>
      <c r="D159">
        <v>2.1252469999999999</v>
      </c>
      <c r="E159">
        <v>3.2868210000000002</v>
      </c>
      <c r="F159">
        <v>3.7884980000000001</v>
      </c>
      <c r="G159">
        <v>207.52003400000001</v>
      </c>
      <c r="H159">
        <v>1.937052</v>
      </c>
      <c r="I159">
        <v>1.697727</v>
      </c>
      <c r="J159">
        <v>1.2092189</v>
      </c>
      <c r="K159">
        <v>1.1804969000000001</v>
      </c>
      <c r="L159">
        <v>1.201646</v>
      </c>
      <c r="M159">
        <v>1.056813</v>
      </c>
      <c r="N159">
        <v>107.99916557</v>
      </c>
      <c r="O159">
        <v>1.0216666999999999</v>
      </c>
      <c r="P159">
        <v>1.0327550999999999</v>
      </c>
      <c r="Q159">
        <v>0.98526119999999995</v>
      </c>
      <c r="R159">
        <v>1.0113721</v>
      </c>
    </row>
    <row r="160" spans="1:18">
      <c r="A160" s="788">
        <v>44001</v>
      </c>
      <c r="B160">
        <v>70.747017999999997</v>
      </c>
      <c r="C160">
        <v>3.0766789999999999</v>
      </c>
      <c r="D160">
        <v>2.1264349999999999</v>
      </c>
      <c r="E160">
        <v>3.2443059999999999</v>
      </c>
      <c r="F160">
        <v>3.8255349999999999</v>
      </c>
      <c r="G160">
        <v>207.29464899999999</v>
      </c>
      <c r="H160">
        <v>1.9379500000000001</v>
      </c>
      <c r="I160">
        <v>1.6975709999999999</v>
      </c>
      <c r="J160">
        <v>1.2128881</v>
      </c>
      <c r="K160">
        <v>1.1790008999999999</v>
      </c>
      <c r="L160">
        <v>1.2018582</v>
      </c>
      <c r="M160">
        <v>1.057334</v>
      </c>
      <c r="N160">
        <v>107.72996051</v>
      </c>
      <c r="O160">
        <v>1.0218851</v>
      </c>
      <c r="P160">
        <v>1.0338191999999999</v>
      </c>
      <c r="Q160">
        <v>0.9862552</v>
      </c>
      <c r="R160">
        <v>1.0115571999999999</v>
      </c>
    </row>
    <row r="161" spans="1:18">
      <c r="A161" s="788">
        <v>44004</v>
      </c>
      <c r="B161">
        <v>70.741206000000005</v>
      </c>
      <c r="C161">
        <v>3.0747621000000001</v>
      </c>
      <c r="D161">
        <v>2.1270760000000002</v>
      </c>
      <c r="E161">
        <v>3.2982140000000002</v>
      </c>
      <c r="F161">
        <v>3.7900100000000001</v>
      </c>
      <c r="G161">
        <v>207.589809</v>
      </c>
      <c r="H161">
        <v>1.937387</v>
      </c>
      <c r="I161">
        <v>1.6984699999999999</v>
      </c>
      <c r="J161">
        <v>1.2116344999999999</v>
      </c>
      <c r="K161">
        <v>1.1836059999999999</v>
      </c>
      <c r="L161">
        <v>1.2024261000000001</v>
      </c>
      <c r="M161">
        <v>1.058012</v>
      </c>
      <c r="N161">
        <v>107.64942891</v>
      </c>
      <c r="O161">
        <v>1.0220638</v>
      </c>
      <c r="P161">
        <v>1.0342309000000001</v>
      </c>
      <c r="Q161">
        <v>0.98671679999999995</v>
      </c>
      <c r="R161">
        <v>1.0116603</v>
      </c>
    </row>
    <row r="162" spans="1:18">
      <c r="A162" s="788">
        <v>44005</v>
      </c>
      <c r="B162">
        <v>70.741579000000002</v>
      </c>
      <c r="C162">
        <v>3.0767665000000002</v>
      </c>
      <c r="D162">
        <v>2.1278619999999999</v>
      </c>
      <c r="E162">
        <v>3.2993709999999998</v>
      </c>
      <c r="F162">
        <v>3.8210839999999999</v>
      </c>
      <c r="G162">
        <v>207.677021</v>
      </c>
      <c r="H162">
        <v>1.937379</v>
      </c>
      <c r="I162">
        <v>1.69767</v>
      </c>
      <c r="J162">
        <v>1.2148139</v>
      </c>
      <c r="K162">
        <v>1.1857785999999999</v>
      </c>
      <c r="L162">
        <v>1.2026294</v>
      </c>
      <c r="M162">
        <v>1.0584519999999999</v>
      </c>
      <c r="N162">
        <v>107.90419265</v>
      </c>
      <c r="O162">
        <v>1.0225291000000001</v>
      </c>
      <c r="P162">
        <v>1.0382924</v>
      </c>
      <c r="Q162">
        <v>0.98762689999999997</v>
      </c>
      <c r="R162">
        <v>1.0118023</v>
      </c>
    </row>
    <row r="163" spans="1:18">
      <c r="A163" s="788">
        <v>44006</v>
      </c>
      <c r="B163">
        <v>70.757318999999995</v>
      </c>
      <c r="C163">
        <v>3.0786300999999998</v>
      </c>
      <c r="D163">
        <v>2.129095</v>
      </c>
      <c r="E163">
        <v>3.2243189999999999</v>
      </c>
      <c r="F163">
        <v>3.7528169999999998</v>
      </c>
      <c r="G163">
        <v>207.782794</v>
      </c>
      <c r="H163">
        <v>1.939163</v>
      </c>
      <c r="I163">
        <v>1.692375</v>
      </c>
      <c r="J163">
        <v>1.2094881</v>
      </c>
      <c r="K163">
        <v>1.1779470000000001</v>
      </c>
      <c r="L163">
        <v>1.2029183000000001</v>
      </c>
      <c r="M163">
        <v>1.0588310000000001</v>
      </c>
      <c r="N163">
        <v>108.38079403</v>
      </c>
      <c r="O163">
        <v>1.0230855999999999</v>
      </c>
      <c r="P163">
        <v>1.0264869999999999</v>
      </c>
      <c r="Q163">
        <v>0.98788220000000004</v>
      </c>
      <c r="R163">
        <v>1.011998</v>
      </c>
    </row>
    <row r="164" spans="1:18">
      <c r="A164" s="788">
        <v>44007</v>
      </c>
      <c r="B164">
        <v>70.776801000000006</v>
      </c>
      <c r="C164">
        <v>3.0883055000000001</v>
      </c>
      <c r="D164">
        <v>2.1306769999999999</v>
      </c>
      <c r="E164">
        <v>3.2463519999999999</v>
      </c>
      <c r="F164">
        <v>3.8042959999999999</v>
      </c>
      <c r="G164">
        <v>207.50734</v>
      </c>
      <c r="H164">
        <v>1.9400809999999999</v>
      </c>
      <c r="I164">
        <v>1.694561</v>
      </c>
      <c r="J164">
        <v>1.2125646000000001</v>
      </c>
      <c r="K164">
        <v>1.1805178000000001</v>
      </c>
      <c r="L164">
        <v>1.2031715999999999</v>
      </c>
      <c r="M164">
        <v>1.0597559999999999</v>
      </c>
      <c r="N164">
        <v>108.28138151</v>
      </c>
      <c r="O164">
        <v>1.0233101</v>
      </c>
      <c r="P164">
        <v>1.0353112</v>
      </c>
      <c r="Q164">
        <v>0.98868560000000005</v>
      </c>
      <c r="R164">
        <v>1.0122081999999999</v>
      </c>
    </row>
    <row r="165" spans="1:18">
      <c r="A165" s="788">
        <v>44008</v>
      </c>
      <c r="B165">
        <v>70.800771999999995</v>
      </c>
      <c r="C165">
        <v>3.0946750999999999</v>
      </c>
      <c r="D165">
        <v>2.1321430000000001</v>
      </c>
      <c r="E165">
        <v>3.173136</v>
      </c>
      <c r="F165">
        <v>3.722426</v>
      </c>
      <c r="G165">
        <v>207.54060999999999</v>
      </c>
      <c r="H165">
        <v>1.9403969999999999</v>
      </c>
      <c r="I165">
        <v>1.686995</v>
      </c>
      <c r="J165">
        <v>1.2115923</v>
      </c>
      <c r="K165">
        <v>1.1735746</v>
      </c>
      <c r="L165">
        <v>1.2031864000000001</v>
      </c>
      <c r="M165">
        <v>1.0608550000000001</v>
      </c>
      <c r="N165">
        <v>108.17686965</v>
      </c>
      <c r="O165">
        <v>1.0242106</v>
      </c>
      <c r="P165">
        <v>1.0157463</v>
      </c>
      <c r="Q165">
        <v>0.98970139999999995</v>
      </c>
      <c r="R165">
        <v>1.0123257999999999</v>
      </c>
    </row>
    <row r="166" spans="1:18">
      <c r="A166" s="788">
        <v>44011</v>
      </c>
      <c r="B166">
        <v>70.816995000000006</v>
      </c>
      <c r="C166">
        <v>3.0938519000000002</v>
      </c>
      <c r="D166">
        <v>2.1336719999999998</v>
      </c>
      <c r="E166">
        <v>3.2145060000000001</v>
      </c>
      <c r="F166">
        <v>3.8107000000000002</v>
      </c>
      <c r="G166">
        <v>207.53806700000001</v>
      </c>
      <c r="H166">
        <v>1.940707</v>
      </c>
      <c r="I166">
        <v>1.6887049999999999</v>
      </c>
      <c r="J166">
        <v>1.2120001</v>
      </c>
      <c r="K166">
        <v>1.1748898999999999</v>
      </c>
      <c r="L166">
        <v>1.2037274</v>
      </c>
      <c r="M166">
        <v>1.0617970000000001</v>
      </c>
      <c r="N166">
        <v>107.78691517999999</v>
      </c>
      <c r="O166">
        <v>1.0240397000000001</v>
      </c>
      <c r="P166">
        <v>1.0257978999999999</v>
      </c>
      <c r="Q166">
        <v>0.99126040000000004</v>
      </c>
      <c r="R166">
        <v>1.0127390999999999</v>
      </c>
    </row>
    <row r="167" spans="1:18">
      <c r="A167" s="788">
        <v>44012</v>
      </c>
      <c r="B167">
        <v>70.828811999999999</v>
      </c>
      <c r="C167">
        <v>3.0990126999999998</v>
      </c>
      <c r="D167">
        <v>2.135313</v>
      </c>
      <c r="E167">
        <v>3.2583959999999998</v>
      </c>
      <c r="F167">
        <v>3.828173</v>
      </c>
      <c r="G167">
        <v>208.122817</v>
      </c>
      <c r="H167">
        <v>1.940782</v>
      </c>
      <c r="I167">
        <v>1.6883360000000001</v>
      </c>
      <c r="J167">
        <v>1.2155757</v>
      </c>
      <c r="K167">
        <v>1.1766034999999999</v>
      </c>
      <c r="L167">
        <v>1.2039373</v>
      </c>
      <c r="M167">
        <v>1.0629059999999999</v>
      </c>
      <c r="N167">
        <v>108.03419731</v>
      </c>
      <c r="O167">
        <v>1.0248402000000001</v>
      </c>
      <c r="P167">
        <v>1.0319179000000001</v>
      </c>
      <c r="Q167">
        <v>0.99229789999999995</v>
      </c>
      <c r="R167">
        <v>1.0129779999999999</v>
      </c>
    </row>
    <row r="168" spans="1:18">
      <c r="A168" s="788">
        <v>44013</v>
      </c>
      <c r="B168">
        <v>70.856153000000006</v>
      </c>
      <c r="C168">
        <v>3.0913952</v>
      </c>
      <c r="D168">
        <v>2.136091</v>
      </c>
      <c r="E168">
        <v>3.2695159999999999</v>
      </c>
      <c r="F168">
        <v>3.9196599999999999</v>
      </c>
      <c r="G168">
        <v>207.83321000000001</v>
      </c>
      <c r="H168">
        <v>1.940553</v>
      </c>
      <c r="I168">
        <v>1.693074</v>
      </c>
      <c r="J168">
        <v>1.2159933000000001</v>
      </c>
      <c r="K168">
        <v>1.1812963999999999</v>
      </c>
      <c r="L168">
        <v>1.2040862999999999</v>
      </c>
      <c r="M168">
        <v>1.0634729999999999</v>
      </c>
      <c r="N168">
        <v>107.61179274</v>
      </c>
      <c r="O168">
        <v>1.0249827</v>
      </c>
      <c r="P168">
        <v>1.0392796</v>
      </c>
      <c r="Q168">
        <v>0.99304879999999995</v>
      </c>
      <c r="R168">
        <v>1.0133485</v>
      </c>
    </row>
    <row r="169" spans="1:18">
      <c r="A169" s="788">
        <v>44014</v>
      </c>
      <c r="B169">
        <v>70.872017999999997</v>
      </c>
      <c r="C169">
        <v>3.0936941999999998</v>
      </c>
      <c r="D169">
        <v>2.136682</v>
      </c>
      <c r="E169">
        <v>3.293777</v>
      </c>
      <c r="F169">
        <v>3.8975279999999999</v>
      </c>
      <c r="G169">
        <v>207.94353799999999</v>
      </c>
      <c r="H169">
        <v>1.9408669999999999</v>
      </c>
      <c r="I169">
        <v>1.6941269999999999</v>
      </c>
      <c r="J169">
        <v>1.2164242000000001</v>
      </c>
      <c r="K169">
        <v>1.1811624000000001</v>
      </c>
      <c r="L169">
        <v>1.2043337999999999</v>
      </c>
      <c r="M169">
        <v>1.063923</v>
      </c>
      <c r="N169">
        <v>107.84643823</v>
      </c>
      <c r="O169">
        <v>1.0257556999999999</v>
      </c>
      <c r="P169">
        <v>1.0395905999999999</v>
      </c>
      <c r="Q169">
        <v>0.99374770000000001</v>
      </c>
      <c r="R169">
        <v>1.013493</v>
      </c>
    </row>
    <row r="170" spans="1:18">
      <c r="A170" s="788">
        <v>44015</v>
      </c>
      <c r="B170">
        <v>70.893494000000004</v>
      </c>
      <c r="C170">
        <v>3.0936219</v>
      </c>
      <c r="D170">
        <v>2.1378140000000001</v>
      </c>
      <c r="E170">
        <v>3.2918599999999998</v>
      </c>
      <c r="F170">
        <v>3.9247550000000002</v>
      </c>
      <c r="G170">
        <v>208.33826199999999</v>
      </c>
      <c r="H170">
        <v>1.941451</v>
      </c>
      <c r="I170">
        <v>1.696069</v>
      </c>
      <c r="J170">
        <v>1.2199846999999999</v>
      </c>
      <c r="K170">
        <v>1.182903</v>
      </c>
      <c r="L170">
        <v>1.2043919000000001</v>
      </c>
      <c r="M170">
        <v>1.064489</v>
      </c>
      <c r="N170">
        <v>108.21419444</v>
      </c>
      <c r="O170">
        <v>1.0263073</v>
      </c>
      <c r="P170">
        <v>1.0451684000000001</v>
      </c>
      <c r="Q170">
        <v>0.9942569</v>
      </c>
      <c r="R170">
        <v>1.0136615</v>
      </c>
    </row>
    <row r="171" spans="1:18">
      <c r="A171" s="788">
        <v>44018</v>
      </c>
      <c r="B171">
        <v>70.928369000000004</v>
      </c>
      <c r="C171">
        <v>3.1074581999999999</v>
      </c>
      <c r="D171">
        <v>2.1388980000000002</v>
      </c>
      <c r="E171">
        <v>3.3386490000000002</v>
      </c>
      <c r="F171">
        <v>4.0003789999999997</v>
      </c>
      <c r="G171">
        <v>208.82187999999999</v>
      </c>
      <c r="H171">
        <v>1.94173</v>
      </c>
      <c r="I171">
        <v>1.703001</v>
      </c>
      <c r="J171">
        <v>1.2191304000000001</v>
      </c>
      <c r="K171">
        <v>1.1859674</v>
      </c>
      <c r="L171">
        <v>1.205133</v>
      </c>
      <c r="M171">
        <v>1.0649999999999999</v>
      </c>
      <c r="N171">
        <v>107.87360644</v>
      </c>
      <c r="O171">
        <v>1.0265888000000001</v>
      </c>
      <c r="P171">
        <v>1.0622819999999999</v>
      </c>
      <c r="Q171">
        <v>0.99514740000000002</v>
      </c>
      <c r="R171">
        <v>1.0138134999999999</v>
      </c>
    </row>
    <row r="172" spans="1:18">
      <c r="A172" s="788">
        <v>44019</v>
      </c>
      <c r="B172">
        <v>70.960723999999999</v>
      </c>
      <c r="C172">
        <v>3.1023556000000001</v>
      </c>
      <c r="D172">
        <v>2.1398950000000001</v>
      </c>
      <c r="E172">
        <v>3.3018900000000002</v>
      </c>
      <c r="F172">
        <v>3.9866809999999999</v>
      </c>
      <c r="G172">
        <v>208.41301200000001</v>
      </c>
      <c r="H172">
        <v>1.9430890000000001</v>
      </c>
      <c r="I172">
        <v>1.701559</v>
      </c>
      <c r="J172">
        <v>1.2158745</v>
      </c>
      <c r="K172">
        <v>1.1810236000000001</v>
      </c>
      <c r="L172">
        <v>1.2054799</v>
      </c>
      <c r="M172">
        <v>1.0656289999999999</v>
      </c>
      <c r="N172">
        <v>107.9088038</v>
      </c>
      <c r="O172">
        <v>1.0269372000000001</v>
      </c>
      <c r="P172">
        <v>1.0570079999999999</v>
      </c>
      <c r="Q172">
        <v>0.9958243</v>
      </c>
      <c r="R172">
        <v>1.0139457999999999</v>
      </c>
    </row>
    <row r="173" spans="1:18">
      <c r="A173" s="788">
        <v>44020</v>
      </c>
      <c r="B173">
        <v>70.955658999999997</v>
      </c>
      <c r="C173">
        <v>3.1166019</v>
      </c>
      <c r="D173">
        <v>2.141105</v>
      </c>
      <c r="E173">
        <v>3.3300879999999999</v>
      </c>
      <c r="F173">
        <v>4.069496</v>
      </c>
      <c r="G173">
        <v>207.55732</v>
      </c>
      <c r="H173">
        <v>1.9434260000000001</v>
      </c>
      <c r="I173">
        <v>1.705041</v>
      </c>
      <c r="J173">
        <v>1.2164888</v>
      </c>
      <c r="K173">
        <v>1.1867675</v>
      </c>
      <c r="L173">
        <v>1.2057500999999999</v>
      </c>
      <c r="M173">
        <v>1.0666009999999999</v>
      </c>
      <c r="N173">
        <v>107.91179427</v>
      </c>
      <c r="O173">
        <v>1.0270914</v>
      </c>
      <c r="P173">
        <v>1.0728618000000001</v>
      </c>
      <c r="Q173">
        <v>0.99630220000000003</v>
      </c>
      <c r="R173">
        <v>1.0141247</v>
      </c>
    </row>
    <row r="174" spans="1:18">
      <c r="A174" s="788">
        <v>44021</v>
      </c>
      <c r="B174">
        <v>70.994236000000001</v>
      </c>
      <c r="C174">
        <v>3.1178667999999998</v>
      </c>
      <c r="D174">
        <v>2.1422759999999998</v>
      </c>
      <c r="E174">
        <v>3.3078989999999999</v>
      </c>
      <c r="F174">
        <v>4.1133379999999997</v>
      </c>
      <c r="G174">
        <v>207.921471</v>
      </c>
      <c r="H174">
        <v>1.9439310000000001</v>
      </c>
      <c r="I174">
        <v>1.7062649999999999</v>
      </c>
      <c r="J174">
        <v>1.2141591</v>
      </c>
      <c r="K174">
        <v>1.1854469000000001</v>
      </c>
      <c r="L174">
        <v>1.2060165</v>
      </c>
      <c r="M174">
        <v>1.0671330000000001</v>
      </c>
      <c r="N174">
        <v>107.82003634</v>
      </c>
      <c r="O174">
        <v>1.0272055</v>
      </c>
      <c r="P174">
        <v>1.0729814</v>
      </c>
      <c r="Q174">
        <v>0.99694380000000005</v>
      </c>
      <c r="R174">
        <v>1.0142712</v>
      </c>
    </row>
    <row r="175" spans="1:18">
      <c r="A175" s="788">
        <v>44022</v>
      </c>
      <c r="B175">
        <v>71.017126000000005</v>
      </c>
      <c r="C175">
        <v>3.1169004999999999</v>
      </c>
      <c r="D175">
        <v>2.1437529999999998</v>
      </c>
      <c r="E175">
        <v>3.3456410000000001</v>
      </c>
      <c r="F175">
        <v>4.1310180000000001</v>
      </c>
      <c r="G175">
        <v>207.87775600000001</v>
      </c>
      <c r="H175">
        <v>1.9446650000000001</v>
      </c>
      <c r="I175">
        <v>1.7081729999999999</v>
      </c>
      <c r="J175">
        <v>1.2177188000000001</v>
      </c>
      <c r="K175">
        <v>1.1880788</v>
      </c>
      <c r="L175">
        <v>1.2062731</v>
      </c>
      <c r="M175">
        <v>1.0677160000000001</v>
      </c>
      <c r="N175">
        <v>107.56077419</v>
      </c>
      <c r="O175">
        <v>1.0274829999999999</v>
      </c>
      <c r="P175">
        <v>1.079674</v>
      </c>
      <c r="Q175">
        <v>0.99738439999999995</v>
      </c>
      <c r="R175">
        <v>1.0144302000000001</v>
      </c>
    </row>
    <row r="176" spans="1:18">
      <c r="A176" s="788">
        <v>44025</v>
      </c>
      <c r="B176">
        <v>71.015296000000006</v>
      </c>
      <c r="C176">
        <v>3.1177279000000002</v>
      </c>
      <c r="D176">
        <v>2.145804</v>
      </c>
      <c r="E176">
        <v>3.3140869999999998</v>
      </c>
      <c r="F176">
        <v>4.0698840000000001</v>
      </c>
      <c r="G176">
        <v>208.75056599999999</v>
      </c>
      <c r="H176">
        <v>1.9453020000000001</v>
      </c>
      <c r="I176">
        <v>1.703908</v>
      </c>
      <c r="J176">
        <v>1.2175184999999999</v>
      </c>
      <c r="K176">
        <v>1.1809202000000001</v>
      </c>
      <c r="L176">
        <v>1.2068551000000001</v>
      </c>
      <c r="M176">
        <v>1.0681909999999999</v>
      </c>
      <c r="N176">
        <v>107.98192278</v>
      </c>
      <c r="O176">
        <v>1.0279914999999999</v>
      </c>
      <c r="P176">
        <v>1.0645427999999999</v>
      </c>
      <c r="Q176">
        <v>0.99800979999999995</v>
      </c>
      <c r="R176">
        <v>1.0146181000000001</v>
      </c>
    </row>
    <row r="177" spans="1:19">
      <c r="A177" s="788">
        <v>44026</v>
      </c>
      <c r="B177">
        <v>71.026047000000005</v>
      </c>
      <c r="C177">
        <v>3.1117167999999999</v>
      </c>
      <c r="D177">
        <v>2.146782</v>
      </c>
      <c r="E177">
        <v>3.3510409999999999</v>
      </c>
      <c r="F177">
        <v>4.099151</v>
      </c>
      <c r="G177">
        <v>208.479096</v>
      </c>
      <c r="H177">
        <v>1.9458899999999999</v>
      </c>
      <c r="I177">
        <v>1.705959</v>
      </c>
      <c r="J177">
        <v>1.2178348000000001</v>
      </c>
      <c r="K177">
        <v>1.1887357000000001</v>
      </c>
      <c r="L177">
        <v>1.2071437</v>
      </c>
      <c r="M177">
        <v>1.0686059999999999</v>
      </c>
      <c r="N177">
        <v>108.08144915</v>
      </c>
      <c r="O177">
        <v>1.0284169000000001</v>
      </c>
      <c r="P177">
        <v>1.0741584</v>
      </c>
      <c r="Q177">
        <v>0.99848139999999996</v>
      </c>
      <c r="R177">
        <v>1.0147942000000001</v>
      </c>
    </row>
    <row r="178" spans="1:19">
      <c r="A178" s="788">
        <v>44027</v>
      </c>
      <c r="B178">
        <v>71.025497000000001</v>
      </c>
      <c r="C178">
        <v>3.1199208999999999</v>
      </c>
      <c r="D178">
        <v>2.147745</v>
      </c>
      <c r="E178">
        <v>3.3894959999999998</v>
      </c>
      <c r="F178">
        <v>4.1455299999999999</v>
      </c>
      <c r="G178">
        <v>208.85086000000001</v>
      </c>
      <c r="H178">
        <v>1.947063</v>
      </c>
      <c r="I178">
        <v>1.711109</v>
      </c>
      <c r="J178">
        <v>1.2202379000000001</v>
      </c>
      <c r="K178">
        <v>1.1906277000000001</v>
      </c>
      <c r="L178">
        <v>1.2072342</v>
      </c>
      <c r="M178">
        <v>1.0689960000000001</v>
      </c>
      <c r="N178">
        <v>107.35001750000001</v>
      </c>
      <c r="O178">
        <v>1.0290694</v>
      </c>
      <c r="P178">
        <v>1.0798217999999999</v>
      </c>
      <c r="Q178">
        <v>0.99908560000000002</v>
      </c>
      <c r="R178">
        <v>1.0149642999999999</v>
      </c>
    </row>
    <row r="179" spans="1:19">
      <c r="A179" s="788">
        <v>44028</v>
      </c>
      <c r="B179">
        <v>71.062167000000002</v>
      </c>
      <c r="C179">
        <v>3.1062145999999999</v>
      </c>
      <c r="D179">
        <v>2.1486040000000002</v>
      </c>
      <c r="E179">
        <v>3.3648210000000001</v>
      </c>
      <c r="F179">
        <v>4.0992959999999998</v>
      </c>
      <c r="G179">
        <v>208.83516800000001</v>
      </c>
      <c r="H179">
        <v>1.948288</v>
      </c>
      <c r="I179">
        <v>1.7058139999999999</v>
      </c>
      <c r="J179">
        <v>1.2188968</v>
      </c>
      <c r="K179">
        <v>1.1864847999999999</v>
      </c>
      <c r="L179">
        <v>1.2074260000000001</v>
      </c>
      <c r="M179">
        <v>1.0693779999999999</v>
      </c>
      <c r="N179">
        <v>107.57629387999999</v>
      </c>
      <c r="O179">
        <v>1.0292778</v>
      </c>
      <c r="P179">
        <v>1.0716737000000001</v>
      </c>
      <c r="Q179">
        <v>0.99947050000000004</v>
      </c>
      <c r="R179">
        <v>1.0151338999999999</v>
      </c>
    </row>
    <row r="180" spans="1:19">
      <c r="A180" s="788">
        <v>44029</v>
      </c>
      <c r="B180">
        <v>71.058040000000005</v>
      </c>
      <c r="C180">
        <v>3.1170566000000002</v>
      </c>
      <c r="D180">
        <v>2.1501830000000002</v>
      </c>
      <c r="E180">
        <v>3.383823</v>
      </c>
      <c r="F180">
        <v>4.1973690000000001</v>
      </c>
      <c r="G180">
        <v>208.80031700000001</v>
      </c>
      <c r="H180">
        <v>1.9477800000000001</v>
      </c>
      <c r="I180">
        <v>1.716134</v>
      </c>
      <c r="J180">
        <v>1.2211993000000001</v>
      </c>
      <c r="K180">
        <v>1.1927851</v>
      </c>
      <c r="L180">
        <v>1.2077418</v>
      </c>
      <c r="M180">
        <v>1.0698620000000001</v>
      </c>
      <c r="N180">
        <v>108.20253524</v>
      </c>
      <c r="O180">
        <v>1.0297718</v>
      </c>
      <c r="P180">
        <v>1.0952126</v>
      </c>
      <c r="Q180">
        <v>0.99784059999999997</v>
      </c>
      <c r="R180">
        <v>1.0152946</v>
      </c>
    </row>
    <row r="181" spans="1:19">
      <c r="A181" s="788">
        <v>44032</v>
      </c>
      <c r="B181">
        <v>71.083923999999996</v>
      </c>
      <c r="C181">
        <v>3.1094496</v>
      </c>
      <c r="D181">
        <v>2.1511260000000001</v>
      </c>
      <c r="E181">
        <v>3.4164759999999998</v>
      </c>
      <c r="F181">
        <v>4.3138329999999998</v>
      </c>
      <c r="G181">
        <v>209.27310900000001</v>
      </c>
      <c r="H181">
        <v>1.9479709999999999</v>
      </c>
      <c r="I181">
        <v>1.7209810000000001</v>
      </c>
      <c r="J181">
        <v>1.2238595999999999</v>
      </c>
      <c r="K181">
        <v>1.1986119</v>
      </c>
      <c r="L181">
        <v>1.2082678</v>
      </c>
      <c r="M181">
        <v>1.070284</v>
      </c>
      <c r="N181">
        <v>108.65292141</v>
      </c>
      <c r="O181">
        <v>1.0307226</v>
      </c>
      <c r="P181">
        <v>1.1143083</v>
      </c>
      <c r="Q181">
        <v>0.99818479999999998</v>
      </c>
      <c r="R181">
        <v>1.0156193</v>
      </c>
    </row>
    <row r="182" spans="1:19">
      <c r="A182" s="788">
        <v>44033</v>
      </c>
      <c r="B182">
        <v>71.085886000000002</v>
      </c>
      <c r="C182">
        <v>3.1059782999999999</v>
      </c>
      <c r="D182">
        <v>2.1529799999999999</v>
      </c>
      <c r="E182">
        <v>3.424849</v>
      </c>
      <c r="F182">
        <v>4.2650220000000001</v>
      </c>
      <c r="G182">
        <v>208.94295399999999</v>
      </c>
      <c r="H182">
        <v>1.9484669999999999</v>
      </c>
      <c r="I182">
        <v>1.720483</v>
      </c>
      <c r="J182">
        <v>1.2221599000000001</v>
      </c>
      <c r="K182">
        <v>1.2046114000000001</v>
      </c>
      <c r="L182">
        <v>1.2083931000000001</v>
      </c>
      <c r="M182">
        <v>1.0705659999999999</v>
      </c>
      <c r="N182">
        <v>108.63809895999999</v>
      </c>
      <c r="O182">
        <v>1.0312081</v>
      </c>
      <c r="P182">
        <v>1.1045834999999999</v>
      </c>
      <c r="Q182">
        <v>0.99873020000000001</v>
      </c>
      <c r="R182">
        <v>1.0158206999999999</v>
      </c>
    </row>
    <row r="183" spans="1:19">
      <c r="A183" s="788">
        <v>44034</v>
      </c>
      <c r="B183">
        <v>71.101583000000005</v>
      </c>
      <c r="C183">
        <v>3.1049389999999999</v>
      </c>
      <c r="D183">
        <v>2.1539269999999999</v>
      </c>
      <c r="E183">
        <v>3.444499</v>
      </c>
      <c r="F183">
        <v>4.2780630000000004</v>
      </c>
      <c r="G183">
        <v>209.64414500000001</v>
      </c>
      <c r="H183">
        <v>1.9495309999999999</v>
      </c>
      <c r="I183">
        <v>1.7195130000000001</v>
      </c>
      <c r="J183">
        <v>1.223813</v>
      </c>
      <c r="K183">
        <v>1.2062037999999999</v>
      </c>
      <c r="L183">
        <v>1.2085771000000001</v>
      </c>
      <c r="M183">
        <v>1.071002</v>
      </c>
      <c r="N183">
        <v>109.01266939999999</v>
      </c>
      <c r="O183">
        <v>1.0312706</v>
      </c>
      <c r="P183">
        <v>1.1061209000000001</v>
      </c>
      <c r="Q183">
        <v>0.99921130000000002</v>
      </c>
      <c r="R183">
        <v>1.0160986000000001</v>
      </c>
    </row>
    <row r="184" spans="1:19">
      <c r="A184" s="788">
        <v>44035</v>
      </c>
      <c r="B184">
        <v>71.106908000000004</v>
      </c>
      <c r="C184">
        <v>3.1070167999999998</v>
      </c>
      <c r="D184">
        <v>2.1549510000000001</v>
      </c>
      <c r="E184">
        <v>3.3987599999999998</v>
      </c>
      <c r="F184">
        <v>4.1592330000000004</v>
      </c>
      <c r="G184">
        <v>209.24237199999999</v>
      </c>
      <c r="H184">
        <v>1.951473</v>
      </c>
      <c r="I184">
        <v>1.716915</v>
      </c>
      <c r="J184">
        <v>1.2201438</v>
      </c>
      <c r="K184">
        <v>1.1994262</v>
      </c>
      <c r="L184">
        <v>1.2088785</v>
      </c>
      <c r="M184">
        <v>1.0713809999999999</v>
      </c>
      <c r="N184">
        <v>109.02493837</v>
      </c>
      <c r="O184">
        <v>1.0312233</v>
      </c>
      <c r="P184">
        <v>1.0885746000000001</v>
      </c>
      <c r="Q184">
        <v>1.0001321000000001</v>
      </c>
      <c r="R184">
        <v>1.0164325000000001</v>
      </c>
    </row>
    <row r="185" spans="1:19">
      <c r="A185" s="788">
        <v>44036</v>
      </c>
      <c r="B185">
        <v>71.103978999999995</v>
      </c>
      <c r="C185">
        <v>3.1062056</v>
      </c>
      <c r="D185">
        <v>2.156371</v>
      </c>
      <c r="E185">
        <v>3.3727589999999998</v>
      </c>
      <c r="F185">
        <v>4.1328329999999998</v>
      </c>
      <c r="G185">
        <v>209.10910100000001</v>
      </c>
      <c r="H185">
        <v>1.952094</v>
      </c>
      <c r="I185">
        <v>1.716504</v>
      </c>
      <c r="J185">
        <v>1.2181166999999999</v>
      </c>
      <c r="K185">
        <v>1.2023197000000001</v>
      </c>
      <c r="L185">
        <v>1.2091133000000001</v>
      </c>
      <c r="M185">
        <v>1.072017</v>
      </c>
      <c r="N185">
        <v>108.94697035999999</v>
      </c>
      <c r="O185">
        <v>1.0316523</v>
      </c>
      <c r="P185">
        <v>1.0858177</v>
      </c>
      <c r="Q185">
        <v>1.0004274</v>
      </c>
      <c r="R185">
        <v>1.0166503</v>
      </c>
    </row>
    <row r="186" spans="1:19">
      <c r="A186" s="788">
        <v>44039</v>
      </c>
      <c r="B186">
        <v>71.085100999999995</v>
      </c>
      <c r="C186">
        <v>3.1178682000000002</v>
      </c>
      <c r="D186">
        <v>2.157254</v>
      </c>
      <c r="E186">
        <v>3.402269</v>
      </c>
      <c r="F186">
        <v>4.1452650000000002</v>
      </c>
      <c r="G186">
        <v>209.115714</v>
      </c>
      <c r="H186">
        <v>1.9526019999999999</v>
      </c>
      <c r="I186">
        <v>1.720364</v>
      </c>
      <c r="J186">
        <v>1.2205299000000001</v>
      </c>
      <c r="K186">
        <v>1.2135216</v>
      </c>
      <c r="L186">
        <v>1.2095904</v>
      </c>
      <c r="M186">
        <v>1.072457</v>
      </c>
      <c r="N186">
        <v>109.14742697</v>
      </c>
      <c r="O186">
        <v>1.0319141000000001</v>
      </c>
      <c r="P186">
        <v>1.0998737000000001</v>
      </c>
      <c r="Q186">
        <v>1.0011755</v>
      </c>
      <c r="R186">
        <v>1.0168727</v>
      </c>
    </row>
    <row r="187" spans="1:19">
      <c r="A187" s="788">
        <v>44040</v>
      </c>
      <c r="B187">
        <v>71.107354999999998</v>
      </c>
      <c r="C187">
        <v>3.1145735999999999</v>
      </c>
      <c r="D187">
        <v>2.158531</v>
      </c>
      <c r="E187">
        <v>3.3824109999999998</v>
      </c>
      <c r="F187">
        <v>4.1369410000000002</v>
      </c>
      <c r="G187">
        <v>209.087129</v>
      </c>
      <c r="H187">
        <v>1.952431</v>
      </c>
      <c r="I187">
        <v>1.7194259999999999</v>
      </c>
      <c r="J187">
        <v>1.2218697000000001</v>
      </c>
      <c r="K187">
        <v>1.2144268</v>
      </c>
      <c r="L187">
        <v>1.209603</v>
      </c>
      <c r="M187">
        <v>1.072959</v>
      </c>
      <c r="N187">
        <v>109.31737328</v>
      </c>
      <c r="O187">
        <v>1.0318818000000001</v>
      </c>
      <c r="P187">
        <v>1.0968990999999999</v>
      </c>
      <c r="Q187">
        <v>1.0018423000000001</v>
      </c>
      <c r="R187">
        <v>1.0170631000000001</v>
      </c>
    </row>
    <row r="188" spans="1:19">
      <c r="A188" s="788">
        <v>44041</v>
      </c>
      <c r="B188">
        <v>71.120930000000001</v>
      </c>
      <c r="C188">
        <v>3.1199023000000001</v>
      </c>
      <c r="D188">
        <v>2.1595490000000002</v>
      </c>
      <c r="E188">
        <v>3.4236909999999998</v>
      </c>
      <c r="F188">
        <v>4.2112150000000002</v>
      </c>
      <c r="G188">
        <v>208.48389800000001</v>
      </c>
      <c r="H188">
        <v>1.953408</v>
      </c>
      <c r="I188">
        <v>1.7228509999999999</v>
      </c>
      <c r="J188">
        <v>1.2230179999999999</v>
      </c>
      <c r="K188">
        <v>1.220683</v>
      </c>
      <c r="L188">
        <v>1.2098414</v>
      </c>
      <c r="M188">
        <v>1.073334</v>
      </c>
      <c r="N188">
        <v>109.30160435000001</v>
      </c>
      <c r="O188">
        <v>1.0319678000000001</v>
      </c>
      <c r="P188">
        <v>1.1070321000000001</v>
      </c>
      <c r="Q188">
        <v>1.0024032</v>
      </c>
      <c r="R188">
        <v>1.0173700000000001</v>
      </c>
    </row>
    <row r="189" spans="1:19">
      <c r="A189" s="788">
        <v>44042</v>
      </c>
      <c r="B189">
        <v>71.129414999999995</v>
      </c>
      <c r="C189">
        <v>3.1205446999999999</v>
      </c>
      <c r="D189">
        <v>2.1608749999999999</v>
      </c>
      <c r="E189">
        <v>3.4462290000000002</v>
      </c>
      <c r="F189">
        <v>4.2364470000000001</v>
      </c>
      <c r="G189">
        <v>208.79863499999999</v>
      </c>
      <c r="H189">
        <v>1.9543029999999999</v>
      </c>
      <c r="I189">
        <v>1.723862</v>
      </c>
      <c r="J189">
        <v>1.2250270999999999</v>
      </c>
      <c r="K189">
        <v>1.2222503</v>
      </c>
      <c r="L189">
        <v>1.2100868</v>
      </c>
      <c r="M189">
        <v>1.073915</v>
      </c>
      <c r="N189">
        <v>109.28928181000001</v>
      </c>
      <c r="O189">
        <v>1.0327322000000001</v>
      </c>
      <c r="P189">
        <v>1.1055397</v>
      </c>
      <c r="Q189">
        <v>1.0030045999999999</v>
      </c>
      <c r="R189">
        <v>1.0186415</v>
      </c>
    </row>
    <row r="190" spans="1:19">
      <c r="A190" s="788">
        <v>44043</v>
      </c>
      <c r="B190">
        <v>71.152439999999999</v>
      </c>
      <c r="C190">
        <v>3.1295709</v>
      </c>
      <c r="D190">
        <v>2.162309</v>
      </c>
      <c r="E190">
        <v>3.4419400000000002</v>
      </c>
      <c r="F190">
        <v>4.1873829999999996</v>
      </c>
      <c r="G190">
        <v>209.26561599999999</v>
      </c>
      <c r="H190">
        <v>1.954461</v>
      </c>
      <c r="I190">
        <v>1.7210479999999999</v>
      </c>
      <c r="J190">
        <v>1.2212871000000001</v>
      </c>
      <c r="K190">
        <v>1.2151483000000001</v>
      </c>
      <c r="L190">
        <v>1.1872035999999999</v>
      </c>
      <c r="M190">
        <v>1.0744279999999999</v>
      </c>
      <c r="N190">
        <v>109.61983622</v>
      </c>
      <c r="O190">
        <v>1.0329969000000001</v>
      </c>
      <c r="P190">
        <v>1.1043466</v>
      </c>
      <c r="Q190">
        <v>1.0037221000000001</v>
      </c>
      <c r="R190">
        <v>1.0194510999999999</v>
      </c>
      <c r="S190">
        <v>100</v>
      </c>
    </row>
    <row r="191" spans="1:19">
      <c r="A191" s="788">
        <v>44046</v>
      </c>
      <c r="B191">
        <v>71.182057999999998</v>
      </c>
      <c r="C191">
        <v>3.1423109</v>
      </c>
      <c r="D191">
        <v>2.16371</v>
      </c>
      <c r="E191">
        <v>3.46367</v>
      </c>
      <c r="F191">
        <v>4.2273069999999997</v>
      </c>
      <c r="G191">
        <v>209.67949400000001</v>
      </c>
      <c r="H191">
        <v>1.9546049999999999</v>
      </c>
      <c r="I191">
        <v>1.7206490000000001</v>
      </c>
      <c r="J191">
        <v>1.2208905999999999</v>
      </c>
      <c r="K191">
        <v>1.2116412999999999</v>
      </c>
      <c r="L191">
        <v>1.1875499</v>
      </c>
      <c r="M191">
        <v>1.0749869999999999</v>
      </c>
      <c r="N191">
        <v>109.54354999</v>
      </c>
      <c r="O191">
        <v>1.0331522</v>
      </c>
      <c r="P191">
        <v>1.1081992000000001</v>
      </c>
      <c r="Q191">
        <v>1.0044105000000001</v>
      </c>
      <c r="R191">
        <v>1.0198908</v>
      </c>
      <c r="S191">
        <v>99.9866119</v>
      </c>
    </row>
    <row r="192" spans="1:19">
      <c r="A192" s="788">
        <v>44047</v>
      </c>
      <c r="B192">
        <v>71.201667999999998</v>
      </c>
      <c r="C192">
        <v>3.1459896999999999</v>
      </c>
      <c r="D192">
        <v>2.164202</v>
      </c>
      <c r="E192">
        <v>3.4749989999999999</v>
      </c>
      <c r="F192">
        <v>4.1921350000000004</v>
      </c>
      <c r="G192">
        <v>209.62300400000001</v>
      </c>
      <c r="H192">
        <v>1.957773</v>
      </c>
      <c r="I192">
        <v>1.7200040000000001</v>
      </c>
      <c r="J192">
        <v>1.2193830999999999</v>
      </c>
      <c r="K192">
        <v>1.2116125</v>
      </c>
      <c r="L192">
        <v>1.1877713000000001</v>
      </c>
      <c r="M192">
        <v>1.0753010000000001</v>
      </c>
      <c r="N192">
        <v>109.49970881</v>
      </c>
      <c r="O192">
        <v>1.0331475999999999</v>
      </c>
      <c r="P192">
        <v>1.0963601999999999</v>
      </c>
      <c r="Q192">
        <v>1.0047211</v>
      </c>
      <c r="R192">
        <v>1.0201841</v>
      </c>
      <c r="S192">
        <v>99.996780000000001</v>
      </c>
    </row>
    <row r="193" spans="1:20">
      <c r="A193" s="788">
        <v>44048</v>
      </c>
      <c r="B193">
        <v>71.226021000000003</v>
      </c>
      <c r="C193">
        <v>3.1642022999999999</v>
      </c>
      <c r="D193">
        <v>2.1650079999999998</v>
      </c>
      <c r="E193">
        <v>3.4930599999999998</v>
      </c>
      <c r="F193">
        <v>4.2624510000000004</v>
      </c>
      <c r="G193">
        <v>209.87559999999999</v>
      </c>
      <c r="H193">
        <v>1.9592719999999999</v>
      </c>
      <c r="I193">
        <v>1.722205</v>
      </c>
      <c r="J193">
        <v>1.2211163</v>
      </c>
      <c r="K193">
        <v>1.2218301</v>
      </c>
      <c r="L193">
        <v>1.1879598</v>
      </c>
      <c r="M193">
        <v>1.075653</v>
      </c>
      <c r="N193">
        <v>109.39769381000001</v>
      </c>
      <c r="O193">
        <v>1.0332794999999999</v>
      </c>
      <c r="P193">
        <v>1.1031023</v>
      </c>
      <c r="Q193">
        <v>1.0059370999999999</v>
      </c>
      <c r="R193">
        <v>1.0204626999999999</v>
      </c>
      <c r="S193">
        <v>99.984726100000003</v>
      </c>
    </row>
    <row r="194" spans="1:20">
      <c r="A194" s="788">
        <v>44049</v>
      </c>
      <c r="B194">
        <v>71.224170000000001</v>
      </c>
      <c r="C194">
        <v>3.1643747000000002</v>
      </c>
      <c r="D194">
        <v>2.166785</v>
      </c>
      <c r="E194">
        <v>3.5206729999999999</v>
      </c>
      <c r="F194">
        <v>4.3380140000000003</v>
      </c>
      <c r="G194">
        <v>209.04823500000001</v>
      </c>
      <c r="H194">
        <v>1.958677</v>
      </c>
      <c r="I194">
        <v>1.725303</v>
      </c>
      <c r="J194">
        <v>1.2235427999999999</v>
      </c>
      <c r="K194">
        <v>1.2234665</v>
      </c>
      <c r="L194">
        <v>1.1881705</v>
      </c>
      <c r="M194">
        <v>1.076435</v>
      </c>
      <c r="N194">
        <v>109.30735539</v>
      </c>
      <c r="O194">
        <v>1.0338579999999999</v>
      </c>
      <c r="P194">
        <v>1.1129705000000001</v>
      </c>
      <c r="Q194">
        <v>1.0065628</v>
      </c>
      <c r="R194">
        <v>1.0206944</v>
      </c>
      <c r="S194">
        <v>99.989996399999995</v>
      </c>
    </row>
    <row r="195" spans="1:20">
      <c r="A195" s="788">
        <v>44050</v>
      </c>
      <c r="B195">
        <v>71.230255</v>
      </c>
      <c r="C195">
        <v>3.1676500000000001</v>
      </c>
      <c r="D195">
        <v>2.1680269999999999</v>
      </c>
      <c r="E195">
        <v>3.5214180000000002</v>
      </c>
      <c r="F195">
        <v>4.2904499999999999</v>
      </c>
      <c r="G195">
        <v>208.82823999999999</v>
      </c>
      <c r="H195">
        <v>1.9590479999999999</v>
      </c>
      <c r="I195">
        <v>1.719679</v>
      </c>
      <c r="J195">
        <v>1.2182956</v>
      </c>
      <c r="K195">
        <v>1.2189591</v>
      </c>
      <c r="L195">
        <v>1.1884295</v>
      </c>
      <c r="M195">
        <v>1.0770649999999999</v>
      </c>
      <c r="N195">
        <v>109.38635386</v>
      </c>
      <c r="O195">
        <v>1.0340419000000001</v>
      </c>
      <c r="P195">
        <v>1.102522</v>
      </c>
      <c r="Q195">
        <v>1.0071378</v>
      </c>
      <c r="R195">
        <v>1.0219347000000001</v>
      </c>
      <c r="S195">
        <v>99.996092099999998</v>
      </c>
    </row>
    <row r="196" spans="1:20">
      <c r="A196" s="788">
        <v>44053</v>
      </c>
      <c r="B196">
        <v>71.257003999999995</v>
      </c>
      <c r="C196">
        <v>3.1606641</v>
      </c>
      <c r="D196">
        <v>2.1692770000000001</v>
      </c>
      <c r="E196">
        <v>3.5319660000000002</v>
      </c>
      <c r="F196">
        <v>4.2554629999999998</v>
      </c>
      <c r="G196">
        <v>209.66385399999999</v>
      </c>
      <c r="H196">
        <v>1.960161</v>
      </c>
      <c r="I196">
        <v>1.7181310000000001</v>
      </c>
      <c r="J196">
        <v>1.2157544</v>
      </c>
      <c r="K196">
        <v>1.2232292</v>
      </c>
      <c r="L196">
        <v>1.1889168000000001</v>
      </c>
      <c r="M196">
        <v>1.077734</v>
      </c>
      <c r="N196">
        <v>109.44526293</v>
      </c>
      <c r="O196">
        <v>1.0342876999999999</v>
      </c>
      <c r="P196">
        <v>1.1024115000000001</v>
      </c>
      <c r="Q196">
        <v>1.007903</v>
      </c>
      <c r="R196">
        <v>1.0221319</v>
      </c>
      <c r="S196">
        <v>100.013276</v>
      </c>
    </row>
    <row r="197" spans="1:20">
      <c r="A197" s="788">
        <v>44054</v>
      </c>
      <c r="B197">
        <v>71.280916000000005</v>
      </c>
      <c r="C197">
        <v>3.1409517</v>
      </c>
      <c r="D197">
        <v>2.1700020000000002</v>
      </c>
      <c r="E197">
        <v>3.514481</v>
      </c>
      <c r="F197">
        <v>4.2386090000000003</v>
      </c>
      <c r="G197">
        <v>210.24404000000001</v>
      </c>
      <c r="H197">
        <v>1.9611430000000001</v>
      </c>
      <c r="I197">
        <v>1.714906</v>
      </c>
      <c r="J197">
        <v>1.2089391</v>
      </c>
      <c r="K197">
        <v>1.2157929999999999</v>
      </c>
      <c r="L197">
        <v>1.1891829</v>
      </c>
      <c r="M197">
        <v>1.0782940000000001</v>
      </c>
      <c r="N197">
        <v>109.44751083</v>
      </c>
      <c r="O197">
        <v>1.0346542999999999</v>
      </c>
      <c r="P197">
        <v>1.0914166000000001</v>
      </c>
      <c r="Q197">
        <v>1.0086198</v>
      </c>
      <c r="R197">
        <v>1.0224891</v>
      </c>
      <c r="S197">
        <v>100.0281878</v>
      </c>
    </row>
    <row r="198" spans="1:20">
      <c r="A198" s="788">
        <v>44055</v>
      </c>
      <c r="B198">
        <v>71.273454000000001</v>
      </c>
      <c r="C198">
        <v>3.1598000000000002</v>
      </c>
      <c r="D198">
        <v>2.1704349999999999</v>
      </c>
      <c r="E198">
        <v>3.5482939999999998</v>
      </c>
      <c r="F198">
        <v>4.1996799999999999</v>
      </c>
      <c r="G198">
        <v>210.17160200000001</v>
      </c>
      <c r="H198">
        <v>1.962078</v>
      </c>
      <c r="I198">
        <v>1.7146380000000001</v>
      </c>
      <c r="J198">
        <v>1.2087193000000001</v>
      </c>
      <c r="K198">
        <v>1.2225725999999999</v>
      </c>
      <c r="L198">
        <v>1.1893355999999999</v>
      </c>
      <c r="M198">
        <v>1.078748</v>
      </c>
      <c r="N198">
        <v>109.52549687</v>
      </c>
      <c r="O198">
        <v>1.0345778000000001</v>
      </c>
      <c r="P198">
        <v>1.0920478</v>
      </c>
      <c r="Q198">
        <v>1.009009</v>
      </c>
      <c r="R198">
        <v>1.0227995999999999</v>
      </c>
      <c r="S198">
        <v>100.0121163</v>
      </c>
    </row>
    <row r="199" spans="1:20">
      <c r="A199" s="788">
        <v>44056</v>
      </c>
      <c r="B199">
        <v>71.29365</v>
      </c>
      <c r="C199">
        <v>3.1601351000000002</v>
      </c>
      <c r="D199">
        <v>2.1708340000000002</v>
      </c>
      <c r="E199">
        <v>3.5525470000000001</v>
      </c>
      <c r="F199">
        <v>4.1916250000000002</v>
      </c>
      <c r="G199">
        <v>211.01343299999999</v>
      </c>
      <c r="H199">
        <v>1.9626110000000001</v>
      </c>
      <c r="I199">
        <v>1.713322</v>
      </c>
      <c r="J199">
        <v>1.2086956</v>
      </c>
      <c r="K199">
        <v>1.2184710000000001</v>
      </c>
      <c r="L199">
        <v>1.1893822000000001</v>
      </c>
      <c r="M199">
        <v>1.0790360000000001</v>
      </c>
      <c r="N199">
        <v>109.48611701</v>
      </c>
      <c r="O199">
        <v>1.0349377</v>
      </c>
      <c r="P199">
        <v>1.0917062</v>
      </c>
      <c r="Q199">
        <v>1.0092068000000001</v>
      </c>
      <c r="R199">
        <v>1.0233403999999999</v>
      </c>
      <c r="S199">
        <v>100.00083189999999</v>
      </c>
    </row>
    <row r="200" spans="1:20">
      <c r="A200" s="788">
        <v>44057</v>
      </c>
      <c r="B200">
        <v>71.288160000000005</v>
      </c>
      <c r="C200">
        <v>3.1718823</v>
      </c>
      <c r="D200">
        <v>2.1713680000000002</v>
      </c>
      <c r="E200">
        <v>3.5414439999999998</v>
      </c>
      <c r="F200">
        <v>4.1989679999999998</v>
      </c>
      <c r="G200">
        <v>210.011438</v>
      </c>
      <c r="H200">
        <v>1.963255</v>
      </c>
      <c r="I200">
        <v>1.716709</v>
      </c>
      <c r="J200">
        <v>1.2090927</v>
      </c>
      <c r="K200">
        <v>1.2219298999999999</v>
      </c>
      <c r="L200">
        <v>1.1896667000000001</v>
      </c>
      <c r="M200">
        <v>1.079429</v>
      </c>
      <c r="N200">
        <v>109.66495445</v>
      </c>
      <c r="O200">
        <v>1.0349345999999999</v>
      </c>
      <c r="P200">
        <v>1.0948690000000001</v>
      </c>
      <c r="Q200">
        <v>1.0095284</v>
      </c>
      <c r="R200">
        <v>1.0235204</v>
      </c>
      <c r="S200">
        <v>100.017982</v>
      </c>
    </row>
    <row r="201" spans="1:20">
      <c r="A201" s="788">
        <v>44060</v>
      </c>
      <c r="B201">
        <v>71.307356999999996</v>
      </c>
      <c r="C201">
        <v>3.1777993000000002</v>
      </c>
      <c r="D201">
        <v>2.1727349999999999</v>
      </c>
      <c r="E201">
        <v>3.5608629999999999</v>
      </c>
      <c r="F201">
        <v>4.1048410000000004</v>
      </c>
      <c r="G201">
        <v>210.47395299999999</v>
      </c>
      <c r="H201">
        <v>1.9659949999999999</v>
      </c>
      <c r="I201">
        <v>1.7170700000000001</v>
      </c>
      <c r="J201">
        <v>1.2065508</v>
      </c>
      <c r="K201">
        <v>1.2229814999999999</v>
      </c>
      <c r="L201">
        <v>1.1902233</v>
      </c>
      <c r="M201">
        <v>1.0798890000000001</v>
      </c>
      <c r="N201">
        <v>109.72877127</v>
      </c>
      <c r="O201">
        <v>1.0348284999999999</v>
      </c>
      <c r="P201">
        <v>1.0906990000000001</v>
      </c>
      <c r="Q201">
        <v>1.0099206999999999</v>
      </c>
      <c r="R201">
        <v>1.0237356</v>
      </c>
      <c r="S201">
        <v>100.0343101</v>
      </c>
    </row>
    <row r="202" spans="1:20">
      <c r="A202" s="788">
        <v>44061</v>
      </c>
      <c r="B202">
        <v>71.297255000000007</v>
      </c>
      <c r="C202">
        <v>3.1879857</v>
      </c>
      <c r="D202">
        <v>2.1759170000000001</v>
      </c>
      <c r="E202">
        <v>3.5697619999999999</v>
      </c>
      <c r="F202">
        <v>4.2617750000000001</v>
      </c>
      <c r="G202">
        <v>210.97138000000001</v>
      </c>
      <c r="H202">
        <v>1.9657180000000001</v>
      </c>
      <c r="I202">
        <v>1.7201850000000001</v>
      </c>
      <c r="J202">
        <v>1.2111277</v>
      </c>
      <c r="K202">
        <v>1.2323383999999999</v>
      </c>
      <c r="L202">
        <v>1.1904245</v>
      </c>
      <c r="M202">
        <v>1.0805439999999999</v>
      </c>
      <c r="N202">
        <v>109.73721969</v>
      </c>
      <c r="O202">
        <v>1.0350443</v>
      </c>
      <c r="P202">
        <v>1.1078028</v>
      </c>
      <c r="Q202">
        <v>1.0100374999999999</v>
      </c>
      <c r="R202">
        <v>1.0239501</v>
      </c>
      <c r="S202">
        <v>100.0369886</v>
      </c>
    </row>
    <row r="203" spans="1:20">
      <c r="A203" s="788">
        <v>44062</v>
      </c>
      <c r="B203">
        <v>71.337616999999995</v>
      </c>
      <c r="C203">
        <v>3.1730596000000002</v>
      </c>
      <c r="D203">
        <v>2.176758</v>
      </c>
      <c r="E203">
        <v>3.5517850000000002</v>
      </c>
      <c r="F203">
        <v>4.2325020000000002</v>
      </c>
      <c r="G203">
        <v>211.49190100000001</v>
      </c>
      <c r="H203">
        <v>1.9672160000000001</v>
      </c>
      <c r="I203">
        <v>1.715865</v>
      </c>
      <c r="J203">
        <v>1.2041097000000001</v>
      </c>
      <c r="K203">
        <v>1.2243151999999999</v>
      </c>
      <c r="L203">
        <v>1.1906639999999999</v>
      </c>
      <c r="M203">
        <v>1.0807580000000001</v>
      </c>
      <c r="N203">
        <v>109.79173892999999</v>
      </c>
      <c r="O203">
        <v>1.0350282</v>
      </c>
      <c r="P203">
        <v>1.1043464000000001</v>
      </c>
      <c r="Q203">
        <v>1.0106374</v>
      </c>
      <c r="R203">
        <v>1.0242486</v>
      </c>
      <c r="S203">
        <v>100.03801470000001</v>
      </c>
    </row>
    <row r="204" spans="1:20">
      <c r="A204" s="788">
        <v>44063</v>
      </c>
      <c r="B204">
        <v>71.353335999999999</v>
      </c>
      <c r="C204">
        <v>3.1727048999999998</v>
      </c>
      <c r="D204">
        <v>2.1776300000000002</v>
      </c>
      <c r="E204">
        <v>3.5604070000000001</v>
      </c>
      <c r="F204">
        <v>4.2529890000000004</v>
      </c>
      <c r="G204">
        <v>211.31962899999999</v>
      </c>
      <c r="H204">
        <v>1.967071</v>
      </c>
      <c r="I204">
        <v>1.715649</v>
      </c>
      <c r="J204">
        <v>1.2052929999999999</v>
      </c>
      <c r="K204">
        <v>1.2220192000000001</v>
      </c>
      <c r="L204">
        <v>1.1908867999999999</v>
      </c>
      <c r="M204">
        <v>1.0810519999999999</v>
      </c>
      <c r="N204">
        <v>109.82383607</v>
      </c>
      <c r="O204">
        <v>1.034759</v>
      </c>
      <c r="P204">
        <v>1.1097421999999999</v>
      </c>
      <c r="Q204">
        <v>1.0109431</v>
      </c>
      <c r="R204">
        <v>1.024491</v>
      </c>
      <c r="S204">
        <v>100.0569374</v>
      </c>
    </row>
    <row r="205" spans="1:20">
      <c r="A205" s="788">
        <v>44064</v>
      </c>
      <c r="B205">
        <v>71.375017</v>
      </c>
      <c r="C205">
        <v>3.1682589000000001</v>
      </c>
      <c r="D205">
        <v>2.17862</v>
      </c>
      <c r="E205">
        <v>3.57281</v>
      </c>
      <c r="F205">
        <v>4.2595219999999996</v>
      </c>
      <c r="G205">
        <v>211.363902</v>
      </c>
      <c r="H205">
        <v>1.9677009999999999</v>
      </c>
      <c r="I205">
        <v>1.7166250000000001</v>
      </c>
      <c r="J205">
        <v>1.2066058</v>
      </c>
      <c r="K205">
        <v>1.2208338000000001</v>
      </c>
      <c r="L205">
        <v>1.1911115999999999</v>
      </c>
      <c r="M205">
        <v>1.0813969999999999</v>
      </c>
      <c r="N205">
        <v>109.55859549</v>
      </c>
      <c r="O205">
        <v>1.0353595</v>
      </c>
      <c r="P205">
        <v>1.1104328999999999</v>
      </c>
      <c r="Q205">
        <v>1.0112766</v>
      </c>
      <c r="R205">
        <v>1.0247797999999999</v>
      </c>
      <c r="S205">
        <v>100.0659249</v>
      </c>
    </row>
    <row r="206" spans="1:20">
      <c r="A206" s="788">
        <v>44067</v>
      </c>
      <c r="B206">
        <v>71.394636000000006</v>
      </c>
      <c r="C206">
        <v>3.1614604000000002</v>
      </c>
      <c r="D206">
        <v>2.1798069999999998</v>
      </c>
      <c r="E206">
        <v>3.6118239999999999</v>
      </c>
      <c r="F206">
        <v>4.2854640000000002</v>
      </c>
      <c r="G206">
        <v>211.57432900000001</v>
      </c>
      <c r="H206">
        <v>1.9684649999999999</v>
      </c>
      <c r="I206">
        <v>1.717713</v>
      </c>
      <c r="J206">
        <v>1.2080229</v>
      </c>
      <c r="K206">
        <v>1.2221392</v>
      </c>
      <c r="L206">
        <v>1.1916458999999999</v>
      </c>
      <c r="M206">
        <v>1.081877</v>
      </c>
      <c r="N206">
        <v>109.5281176</v>
      </c>
      <c r="O206">
        <v>1.0358753999999999</v>
      </c>
      <c r="P206">
        <v>1.1177585999999999</v>
      </c>
      <c r="Q206">
        <v>1.0117548999999999</v>
      </c>
      <c r="R206">
        <v>1.0249874999999999</v>
      </c>
      <c r="S206">
        <v>100.06570499999999</v>
      </c>
    </row>
    <row r="207" spans="1:20">
      <c r="A207" s="788">
        <v>44068</v>
      </c>
      <c r="B207">
        <v>71.395317000000006</v>
      </c>
      <c r="C207">
        <v>3.162255</v>
      </c>
      <c r="D207">
        <v>2.1809789999999998</v>
      </c>
      <c r="E207">
        <v>3.6305179999999999</v>
      </c>
      <c r="F207">
        <v>4.3171869999999997</v>
      </c>
      <c r="G207">
        <v>211.55757800000001</v>
      </c>
      <c r="H207">
        <v>1.9696979999999999</v>
      </c>
      <c r="I207">
        <v>1.7201439999999999</v>
      </c>
      <c r="J207">
        <v>1.2095267999999999</v>
      </c>
      <c r="K207">
        <v>1.2210593000000001</v>
      </c>
      <c r="L207">
        <v>1.1918327</v>
      </c>
      <c r="M207">
        <v>1.082403</v>
      </c>
      <c r="N207">
        <v>109.62357139</v>
      </c>
      <c r="O207">
        <v>1.0361885</v>
      </c>
      <c r="P207">
        <v>1.1183677999999999</v>
      </c>
      <c r="Q207">
        <v>1.0124329000000001</v>
      </c>
      <c r="R207">
        <v>1.0253056</v>
      </c>
      <c r="S207">
        <v>100.1116966</v>
      </c>
    </row>
    <row r="208" spans="1:20">
      <c r="A208" s="788">
        <v>44069</v>
      </c>
      <c r="B208">
        <v>71.425915000000003</v>
      </c>
      <c r="C208">
        <v>3.1744083999999999</v>
      </c>
      <c r="D208">
        <v>2.1815359999999999</v>
      </c>
      <c r="E208">
        <v>3.6698719999999998</v>
      </c>
      <c r="F208">
        <v>4.2889039999999996</v>
      </c>
      <c r="G208">
        <v>211.449738</v>
      </c>
      <c r="H208">
        <v>1.9708129999999999</v>
      </c>
      <c r="I208">
        <v>1.72024</v>
      </c>
      <c r="J208">
        <v>1.2107739</v>
      </c>
      <c r="K208">
        <v>1.2191795999999999</v>
      </c>
      <c r="L208">
        <v>1.192164</v>
      </c>
      <c r="M208">
        <v>1.082657</v>
      </c>
      <c r="N208">
        <v>109.2191261</v>
      </c>
      <c r="O208">
        <v>1.0362453</v>
      </c>
      <c r="P208">
        <v>1.1175074</v>
      </c>
      <c r="Q208">
        <v>1.0131361000000001</v>
      </c>
      <c r="R208">
        <v>1.0262123000000001</v>
      </c>
      <c r="S208">
        <v>100.11971370000001</v>
      </c>
      <c r="T208">
        <v>1000</v>
      </c>
    </row>
    <row r="209" spans="1:20">
      <c r="A209" s="788">
        <v>44070</v>
      </c>
      <c r="B209">
        <v>71.426249999999996</v>
      </c>
      <c r="C209">
        <v>3.1816515000000001</v>
      </c>
      <c r="D209">
        <v>2.1820349999999999</v>
      </c>
      <c r="E209">
        <v>3.6767609999999999</v>
      </c>
      <c r="F209">
        <v>4.29617</v>
      </c>
      <c r="G209">
        <v>211.5069</v>
      </c>
      <c r="H209">
        <v>1.9710810000000001</v>
      </c>
      <c r="I209">
        <v>1.7177370000000001</v>
      </c>
      <c r="J209">
        <v>1.2106433000000001</v>
      </c>
      <c r="K209">
        <v>1.2149460000000001</v>
      </c>
      <c r="L209">
        <v>1.1921288999999999</v>
      </c>
      <c r="M209">
        <v>1.082657</v>
      </c>
      <c r="N209">
        <v>109.39937781</v>
      </c>
      <c r="O209">
        <v>1.0360134000000001</v>
      </c>
      <c r="P209">
        <v>1.117856</v>
      </c>
      <c r="Q209">
        <v>1.0138349</v>
      </c>
      <c r="R209">
        <v>1.0264295000000001</v>
      </c>
      <c r="S209">
        <v>100.11971370000001</v>
      </c>
      <c r="T209">
        <v>1000</v>
      </c>
    </row>
    <row r="210" spans="1:20">
      <c r="A210" s="788">
        <v>44071</v>
      </c>
      <c r="B210">
        <v>71.463252999999995</v>
      </c>
      <c r="C210">
        <v>3.1832351000000001</v>
      </c>
      <c r="D210">
        <v>2.1829350000000001</v>
      </c>
      <c r="E210">
        <v>3.6957439999999999</v>
      </c>
      <c r="F210">
        <v>4.3341539999999998</v>
      </c>
      <c r="G210">
        <v>211.83603500000001</v>
      </c>
      <c r="H210">
        <v>1.9710799999999999</v>
      </c>
      <c r="I210">
        <v>1.7232620000000001</v>
      </c>
      <c r="J210">
        <v>1.2175278</v>
      </c>
      <c r="K210">
        <v>1.2221675000000001</v>
      </c>
      <c r="L210">
        <v>1.1923923999999999</v>
      </c>
      <c r="M210">
        <v>1.0832569999999999</v>
      </c>
      <c r="N210">
        <v>109.65939016</v>
      </c>
      <c r="O210">
        <v>1.0366055000000001</v>
      </c>
      <c r="P210">
        <v>1.1228313999999999</v>
      </c>
      <c r="Q210">
        <v>1.0139267999999999</v>
      </c>
      <c r="R210">
        <v>1.0265445</v>
      </c>
      <c r="S210">
        <v>100.15918139999999</v>
      </c>
      <c r="T210">
        <v>999.90993600000002</v>
      </c>
    </row>
    <row r="211" spans="1:20">
      <c r="A211" s="788">
        <v>44074</v>
      </c>
      <c r="B211">
        <v>71.482418999999993</v>
      </c>
      <c r="C211">
        <v>3.1792248999999999</v>
      </c>
      <c r="D211">
        <v>2.1834859999999998</v>
      </c>
      <c r="E211">
        <v>3.6800839999999999</v>
      </c>
      <c r="F211">
        <v>4.2645569999999999</v>
      </c>
      <c r="G211">
        <v>211.541845</v>
      </c>
      <c r="H211">
        <v>1.971535</v>
      </c>
      <c r="I211">
        <v>1.720451</v>
      </c>
      <c r="J211">
        <v>1.2223141</v>
      </c>
      <c r="K211">
        <v>1.2146311999999999</v>
      </c>
      <c r="L211">
        <v>1.1928000999999999</v>
      </c>
      <c r="M211">
        <v>1.0833699999999999</v>
      </c>
      <c r="N211">
        <v>109.50556396</v>
      </c>
      <c r="O211">
        <v>1.0362522000000001</v>
      </c>
      <c r="P211">
        <v>1.1125198000000001</v>
      </c>
      <c r="Q211">
        <v>1.0142426</v>
      </c>
      <c r="R211">
        <v>1.0267675999999999</v>
      </c>
      <c r="S211">
        <v>100.1567798</v>
      </c>
      <c r="T211">
        <v>999.86070600000005</v>
      </c>
    </row>
    <row r="212" spans="1:20">
      <c r="A212" s="788">
        <v>44075</v>
      </c>
      <c r="B212">
        <v>71.490010999999996</v>
      </c>
      <c r="C212">
        <v>3.1679236999999998</v>
      </c>
      <c r="D212">
        <v>2.1844709999999998</v>
      </c>
      <c r="E212">
        <v>3.7183310000000001</v>
      </c>
      <c r="F212">
        <v>4.3690030000000002</v>
      </c>
      <c r="G212">
        <v>211.25298599999999</v>
      </c>
      <c r="H212">
        <v>1.9718580000000001</v>
      </c>
      <c r="I212">
        <v>1.7220660000000001</v>
      </c>
      <c r="J212">
        <v>1.2259902</v>
      </c>
      <c r="K212">
        <v>1.2188003999999999</v>
      </c>
      <c r="L212">
        <v>1.1929086</v>
      </c>
      <c r="M212">
        <v>1.0836790000000001</v>
      </c>
      <c r="N212">
        <v>109.55877312</v>
      </c>
      <c r="O212">
        <v>1.0368449</v>
      </c>
      <c r="P212">
        <v>1.1288876000000001</v>
      </c>
      <c r="Q212">
        <v>1.0146850000000001</v>
      </c>
      <c r="R212">
        <v>1.0269697</v>
      </c>
      <c r="S212">
        <v>100.1991408</v>
      </c>
      <c r="T212">
        <v>999.55970600000001</v>
      </c>
    </row>
    <row r="213" spans="1:20">
      <c r="A213" s="788">
        <v>44076</v>
      </c>
      <c r="B213">
        <v>71.511195999999998</v>
      </c>
      <c r="C213">
        <v>3.1643686999999998</v>
      </c>
      <c r="D213">
        <v>2.1848269999999999</v>
      </c>
      <c r="E213">
        <v>3.7669739999999998</v>
      </c>
      <c r="F213">
        <v>4.3702880000000004</v>
      </c>
      <c r="G213">
        <v>211.766548</v>
      </c>
      <c r="H213">
        <v>1.9724200000000001</v>
      </c>
      <c r="I213">
        <v>1.7225630000000001</v>
      </c>
      <c r="J213">
        <v>1.2257925999999999</v>
      </c>
      <c r="K213">
        <v>1.2160602</v>
      </c>
      <c r="L213">
        <v>1.1931193</v>
      </c>
      <c r="M213">
        <v>1.0837779999999999</v>
      </c>
      <c r="N213">
        <v>109.50329934</v>
      </c>
      <c r="O213">
        <v>1.0369128000000001</v>
      </c>
      <c r="P213">
        <v>1.1325175999999999</v>
      </c>
      <c r="Q213">
        <v>1.0151618</v>
      </c>
      <c r="R213">
        <v>1.0272547999999999</v>
      </c>
      <c r="S213">
        <v>100.24406930000001</v>
      </c>
      <c r="T213">
        <v>999.51233200000001</v>
      </c>
    </row>
    <row r="214" spans="1:20">
      <c r="A214" s="788">
        <v>44077</v>
      </c>
      <c r="B214">
        <v>71.528176999999999</v>
      </c>
      <c r="C214">
        <v>3.1529286999999999</v>
      </c>
      <c r="D214">
        <v>2.1855069999999999</v>
      </c>
      <c r="E214">
        <v>3.6492330000000002</v>
      </c>
      <c r="F214">
        <v>4.2225950000000001</v>
      </c>
      <c r="G214">
        <v>211.117718</v>
      </c>
      <c r="H214">
        <v>1.972704</v>
      </c>
      <c r="I214">
        <v>1.717554</v>
      </c>
      <c r="J214">
        <v>1.2157538000000001</v>
      </c>
      <c r="K214">
        <v>1.2111297000000001</v>
      </c>
      <c r="L214">
        <v>1.1933636999999999</v>
      </c>
      <c r="M214">
        <v>1.0839989999999999</v>
      </c>
      <c r="N214">
        <v>109.50545806</v>
      </c>
      <c r="O214">
        <v>1.0373859000000001</v>
      </c>
      <c r="P214">
        <v>1.1071892999999999</v>
      </c>
      <c r="Q214">
        <v>1.0156592</v>
      </c>
      <c r="R214">
        <v>1.0274103000000001</v>
      </c>
      <c r="S214">
        <v>100.2683342</v>
      </c>
      <c r="T214">
        <v>999.46328000000005</v>
      </c>
    </row>
    <row r="215" spans="1:20">
      <c r="A215" s="788">
        <v>44078</v>
      </c>
      <c r="B215">
        <v>71.539304999999999</v>
      </c>
      <c r="C215">
        <v>3.1610368000000002</v>
      </c>
      <c r="D215">
        <v>2.185962</v>
      </c>
      <c r="E215">
        <v>3.6013190000000002</v>
      </c>
      <c r="F215">
        <v>4.2016790000000004</v>
      </c>
      <c r="G215">
        <v>211.399708</v>
      </c>
      <c r="H215">
        <v>1.9727129999999999</v>
      </c>
      <c r="I215">
        <v>1.7162280000000001</v>
      </c>
      <c r="J215">
        <v>1.2123352999999999</v>
      </c>
      <c r="K215">
        <v>1.2190268</v>
      </c>
      <c r="L215">
        <v>1.1937831999999999</v>
      </c>
      <c r="M215">
        <v>1.0843510000000001</v>
      </c>
      <c r="N215">
        <v>109.4760457</v>
      </c>
      <c r="O215">
        <v>1.0372756999999999</v>
      </c>
      <c r="P215">
        <v>1.1018387999999999</v>
      </c>
      <c r="Q215">
        <v>1.0159180999999999</v>
      </c>
      <c r="R215">
        <v>1.0277406</v>
      </c>
      <c r="S215">
        <v>100.26766019999999</v>
      </c>
      <c r="T215">
        <v>999.41487800000004</v>
      </c>
    </row>
    <row r="216" spans="1:20">
      <c r="A216" s="788">
        <v>44082</v>
      </c>
      <c r="B216">
        <v>71.550033999999997</v>
      </c>
      <c r="C216">
        <v>3.1520727000000002</v>
      </c>
      <c r="D216">
        <v>2.186331</v>
      </c>
      <c r="E216">
        <v>3.5145629999999999</v>
      </c>
      <c r="F216">
        <v>4.1477729999999999</v>
      </c>
      <c r="G216">
        <v>211.64113499999999</v>
      </c>
      <c r="H216">
        <v>1.973436</v>
      </c>
      <c r="I216">
        <v>1.7107319999999999</v>
      </c>
      <c r="J216">
        <v>1.2042759999999999</v>
      </c>
      <c r="K216">
        <v>1.2107612999999999</v>
      </c>
      <c r="L216">
        <v>1.1945839</v>
      </c>
      <c r="M216">
        <v>1.0844769999999999</v>
      </c>
      <c r="N216">
        <v>109.65143652</v>
      </c>
      <c r="O216">
        <v>1.0372827</v>
      </c>
      <c r="P216">
        <v>1.0822522999999999</v>
      </c>
      <c r="Q216">
        <v>1.0162913</v>
      </c>
      <c r="R216">
        <v>1.0278448</v>
      </c>
      <c r="S216">
        <v>100.2785152</v>
      </c>
      <c r="T216">
        <v>999.37047600000005</v>
      </c>
    </row>
    <row r="217" spans="1:20">
      <c r="A217" s="788">
        <v>44083</v>
      </c>
      <c r="B217">
        <v>71.571520000000007</v>
      </c>
      <c r="C217">
        <v>3.1507573999999998</v>
      </c>
      <c r="D217">
        <v>2.1870229999999999</v>
      </c>
      <c r="E217">
        <v>3.581852</v>
      </c>
      <c r="F217">
        <v>4.1992900000000004</v>
      </c>
      <c r="G217">
        <v>211.73774599999999</v>
      </c>
      <c r="H217">
        <v>1.974367</v>
      </c>
      <c r="I217">
        <v>1.7153620000000001</v>
      </c>
      <c r="J217">
        <v>1.2075891999999999</v>
      </c>
      <c r="K217">
        <v>1.2196667999999999</v>
      </c>
      <c r="L217">
        <v>1.194752</v>
      </c>
      <c r="M217">
        <v>1.0847500000000001</v>
      </c>
      <c r="N217">
        <v>109.51424741</v>
      </c>
      <c r="O217">
        <v>1.0371364999999999</v>
      </c>
      <c r="P217">
        <v>1.0900814000000001</v>
      </c>
      <c r="Q217">
        <v>1.0167439</v>
      </c>
      <c r="R217">
        <v>1.0280421</v>
      </c>
      <c r="S217">
        <v>100.30437240000001</v>
      </c>
      <c r="T217">
        <v>999.32003399999996</v>
      </c>
    </row>
    <row r="218" spans="1:20">
      <c r="A218" s="788">
        <v>44084</v>
      </c>
      <c r="B218">
        <v>71.586506999999997</v>
      </c>
      <c r="C218">
        <v>3.1550932999999999</v>
      </c>
      <c r="D218">
        <v>2.1872760000000002</v>
      </c>
      <c r="E218">
        <v>3.519882</v>
      </c>
      <c r="F218">
        <v>4.093083</v>
      </c>
      <c r="G218">
        <v>211.645329</v>
      </c>
      <c r="H218">
        <v>1.9743470000000001</v>
      </c>
      <c r="I218">
        <v>1.7109190000000001</v>
      </c>
      <c r="J218">
        <v>1.2018238999999999</v>
      </c>
      <c r="K218">
        <v>1.2152381000000001</v>
      </c>
      <c r="L218">
        <v>1.1948681999999999</v>
      </c>
      <c r="M218">
        <v>1.084854</v>
      </c>
      <c r="N218">
        <v>109.45091646</v>
      </c>
      <c r="O218">
        <v>1.0374182000000001</v>
      </c>
      <c r="P218">
        <v>1.0680303</v>
      </c>
      <c r="Q218">
        <v>1.0170045000000001</v>
      </c>
      <c r="R218">
        <v>1.0281994999999999</v>
      </c>
      <c r="S218">
        <v>100.32138930000001</v>
      </c>
      <c r="T218">
        <v>999.264546</v>
      </c>
    </row>
    <row r="219" spans="1:20">
      <c r="A219" s="788">
        <v>44085</v>
      </c>
      <c r="B219">
        <v>71.586729000000005</v>
      </c>
      <c r="C219">
        <v>3.1618369999999998</v>
      </c>
      <c r="D219">
        <v>2.1876669999999998</v>
      </c>
      <c r="E219">
        <v>3.5129350000000001</v>
      </c>
      <c r="F219">
        <v>4.0678939999999999</v>
      </c>
      <c r="G219">
        <v>211.96057400000001</v>
      </c>
      <c r="H219">
        <v>1.974953</v>
      </c>
      <c r="I219">
        <v>1.711298</v>
      </c>
      <c r="J219">
        <v>1.2031358000000001</v>
      </c>
      <c r="K219">
        <v>1.2173095</v>
      </c>
      <c r="L219">
        <v>1.1950638</v>
      </c>
      <c r="M219">
        <v>1.084865</v>
      </c>
      <c r="N219">
        <v>109.43746279</v>
      </c>
      <c r="O219">
        <v>1.0371983</v>
      </c>
      <c r="P219">
        <v>1.0698232999999999</v>
      </c>
      <c r="Q219">
        <v>1.0173283</v>
      </c>
      <c r="R219">
        <v>1.0283078999999999</v>
      </c>
      <c r="S219">
        <v>100.38290050000001</v>
      </c>
      <c r="T219">
        <v>999.19965200000001</v>
      </c>
    </row>
    <row r="220" spans="1:20">
      <c r="A220" s="788">
        <v>44088</v>
      </c>
      <c r="B220">
        <v>71.603176000000005</v>
      </c>
      <c r="C220">
        <v>3.1666644000000002</v>
      </c>
      <c r="D220">
        <v>2.1883569999999999</v>
      </c>
      <c r="E220">
        <v>3.5570010000000001</v>
      </c>
      <c r="F220">
        <v>4.1702579999999996</v>
      </c>
      <c r="G220">
        <v>211.959439</v>
      </c>
      <c r="H220">
        <v>1.975895</v>
      </c>
      <c r="I220">
        <v>1.714378</v>
      </c>
      <c r="J220">
        <v>1.209862</v>
      </c>
      <c r="K220">
        <v>1.2225824999999999</v>
      </c>
      <c r="L220">
        <v>1.1952931</v>
      </c>
      <c r="M220">
        <v>1.085037</v>
      </c>
      <c r="N220">
        <v>109.22213334</v>
      </c>
      <c r="O220">
        <v>1.0375964</v>
      </c>
      <c r="P220">
        <v>1.0841702</v>
      </c>
      <c r="Q220">
        <v>1.0174970999999999</v>
      </c>
      <c r="R220">
        <v>1.0283898</v>
      </c>
      <c r="S220">
        <v>100.4262633</v>
      </c>
      <c r="T220">
        <v>999.04002400000002</v>
      </c>
    </row>
    <row r="221" spans="1:20">
      <c r="A221" s="788">
        <v>44089</v>
      </c>
      <c r="B221">
        <v>71.598500999999999</v>
      </c>
      <c r="C221">
        <v>3.1704023000000001</v>
      </c>
      <c r="D221">
        <v>2.1881499999999998</v>
      </c>
      <c r="E221">
        <v>3.578579</v>
      </c>
      <c r="F221">
        <v>4.1667880000000004</v>
      </c>
      <c r="G221">
        <v>211.395816</v>
      </c>
      <c r="H221">
        <v>1.976634</v>
      </c>
      <c r="I221">
        <v>1.7159679999999999</v>
      </c>
      <c r="J221">
        <v>1.2097401999999999</v>
      </c>
      <c r="K221">
        <v>1.2261808999999999</v>
      </c>
      <c r="L221">
        <v>1.1955723</v>
      </c>
      <c r="M221">
        <v>1.085073</v>
      </c>
      <c r="N221">
        <v>109.18711346000001</v>
      </c>
      <c r="O221">
        <v>1.0377445999999999</v>
      </c>
      <c r="P221">
        <v>1.0856039</v>
      </c>
      <c r="Q221">
        <v>1.0179921999999999</v>
      </c>
      <c r="R221">
        <v>1.0286077</v>
      </c>
      <c r="S221">
        <v>100.4827028</v>
      </c>
      <c r="T221">
        <v>998.86855200000002</v>
      </c>
    </row>
    <row r="222" spans="1:20">
      <c r="A222" s="788">
        <v>44090</v>
      </c>
      <c r="B222">
        <v>71.605718999999993</v>
      </c>
      <c r="C222">
        <v>3.1719769000000002</v>
      </c>
      <c r="D222">
        <v>2.1882519999999999</v>
      </c>
      <c r="E222">
        <v>3.5608979999999999</v>
      </c>
      <c r="F222">
        <v>4.1478849999999996</v>
      </c>
      <c r="G222">
        <v>211.668555</v>
      </c>
      <c r="H222">
        <v>1.977047</v>
      </c>
      <c r="I222">
        <v>1.7108540000000001</v>
      </c>
      <c r="J222">
        <v>1.2102299999999999</v>
      </c>
      <c r="K222">
        <v>1.2257509</v>
      </c>
      <c r="L222">
        <v>1.1957392</v>
      </c>
      <c r="M222">
        <v>1.085226</v>
      </c>
      <c r="N222">
        <v>109.06623172</v>
      </c>
      <c r="O222">
        <v>1.0380697999999999</v>
      </c>
      <c r="P222">
        <v>1.0772214</v>
      </c>
      <c r="Q222">
        <v>1.0181388</v>
      </c>
      <c r="R222">
        <v>1.0287763999999999</v>
      </c>
      <c r="S222">
        <v>100.4388501</v>
      </c>
      <c r="T222">
        <v>998.58451600000001</v>
      </c>
    </row>
    <row r="223" spans="1:20">
      <c r="A223" s="788">
        <v>44091</v>
      </c>
      <c r="B223">
        <v>71.624649000000005</v>
      </c>
      <c r="C223">
        <v>3.1631274</v>
      </c>
      <c r="D223">
        <v>2.188666</v>
      </c>
      <c r="E223">
        <v>3.5278209999999999</v>
      </c>
      <c r="F223">
        <v>4.1188279999999997</v>
      </c>
      <c r="G223">
        <v>211.50098</v>
      </c>
      <c r="H223">
        <v>1.9769270000000001</v>
      </c>
      <c r="I223">
        <v>1.7085030000000001</v>
      </c>
      <c r="J223">
        <v>1.2113912</v>
      </c>
      <c r="K223">
        <v>1.2296035000000001</v>
      </c>
      <c r="L223">
        <v>1.1958971</v>
      </c>
      <c r="M223">
        <v>1.0854649999999999</v>
      </c>
      <c r="N223">
        <v>109.25163471</v>
      </c>
      <c r="O223">
        <v>1.038475</v>
      </c>
      <c r="P223">
        <v>1.0765393000000001</v>
      </c>
      <c r="Q223">
        <v>1.0184388</v>
      </c>
      <c r="R223">
        <v>1.0289265999999999</v>
      </c>
      <c r="S223">
        <v>100.4719303</v>
      </c>
      <c r="T223">
        <v>998.41432999999995</v>
      </c>
    </row>
    <row r="224" spans="1:20">
      <c r="A224" s="788">
        <v>44092</v>
      </c>
      <c r="B224">
        <v>71.618953000000005</v>
      </c>
      <c r="C224">
        <v>3.1686285999999999</v>
      </c>
      <c r="D224">
        <v>2.1891690000000001</v>
      </c>
      <c r="E224">
        <v>3.4853519999999998</v>
      </c>
      <c r="F224">
        <v>4.0644629999999999</v>
      </c>
      <c r="G224">
        <v>211.37460300000001</v>
      </c>
      <c r="H224">
        <v>1.9782200000000001</v>
      </c>
      <c r="I224">
        <v>1.702685</v>
      </c>
      <c r="J224">
        <v>1.2041632</v>
      </c>
      <c r="K224">
        <v>1.2221891</v>
      </c>
      <c r="L224">
        <v>1.1960824000000001</v>
      </c>
      <c r="M224">
        <v>1.085375</v>
      </c>
      <c r="N224">
        <v>109.18738591</v>
      </c>
      <c r="O224">
        <v>1.0382199999999999</v>
      </c>
      <c r="P224">
        <v>1.0678813</v>
      </c>
      <c r="Q224">
        <v>1.0184542999999999</v>
      </c>
      <c r="R224">
        <v>1.0292246</v>
      </c>
      <c r="S224">
        <v>100.5176562</v>
      </c>
      <c r="T224">
        <v>998.31484</v>
      </c>
    </row>
    <row r="225" spans="1:20">
      <c r="A225" s="788">
        <v>44095</v>
      </c>
      <c r="B225">
        <v>71.624573999999996</v>
      </c>
      <c r="C225">
        <v>3.1544656999999998</v>
      </c>
      <c r="D225">
        <v>2.188971</v>
      </c>
      <c r="E225">
        <v>3.4462410000000001</v>
      </c>
      <c r="F225">
        <v>4.0209089999999996</v>
      </c>
      <c r="G225">
        <v>211.41620900000001</v>
      </c>
      <c r="H225">
        <v>1.9775689999999999</v>
      </c>
      <c r="I225">
        <v>1.6932670000000001</v>
      </c>
      <c r="J225">
        <v>1.1986714999999999</v>
      </c>
      <c r="K225">
        <v>1.2176476000000001</v>
      </c>
      <c r="L225">
        <v>1.1965026000000001</v>
      </c>
      <c r="M225">
        <v>1.0854269999999999</v>
      </c>
      <c r="N225">
        <v>109.21211035</v>
      </c>
      <c r="O225">
        <v>1.0382799</v>
      </c>
      <c r="P225">
        <v>1.0511066</v>
      </c>
      <c r="Q225">
        <v>1.0185666</v>
      </c>
      <c r="R225">
        <v>1.0293125000000001</v>
      </c>
      <c r="S225">
        <v>100.4817283</v>
      </c>
      <c r="T225">
        <v>998.14444000000003</v>
      </c>
    </row>
    <row r="226" spans="1:20">
      <c r="A226" s="788">
        <v>44096</v>
      </c>
      <c r="B226">
        <v>71.639788999999993</v>
      </c>
      <c r="C226">
        <v>3.1660289000000001</v>
      </c>
      <c r="D226">
        <v>2.1895799999999999</v>
      </c>
      <c r="E226">
        <v>3.4702410000000001</v>
      </c>
      <c r="F226">
        <v>4.042618</v>
      </c>
      <c r="G226">
        <v>211.240861</v>
      </c>
      <c r="H226">
        <v>1.978216</v>
      </c>
      <c r="I226">
        <v>1.6948620000000001</v>
      </c>
      <c r="J226">
        <v>1.1981196000000001</v>
      </c>
      <c r="K226">
        <v>1.2151235</v>
      </c>
      <c r="L226">
        <v>1.1967019999999999</v>
      </c>
      <c r="M226">
        <v>1.085642</v>
      </c>
      <c r="N226">
        <v>109.30356214</v>
      </c>
      <c r="O226">
        <v>1.0385538000000001</v>
      </c>
      <c r="P226">
        <v>1.0586576999999999</v>
      </c>
      <c r="Q226">
        <v>1.0186702000000001</v>
      </c>
      <c r="R226">
        <v>1.0293806999999999</v>
      </c>
      <c r="S226">
        <v>100.4901115</v>
      </c>
      <c r="T226">
        <v>998.06098799999995</v>
      </c>
    </row>
    <row r="227" spans="1:20">
      <c r="A227" s="788">
        <v>44097</v>
      </c>
      <c r="B227">
        <v>71.641417000000004</v>
      </c>
      <c r="C227">
        <v>3.1692488999999999</v>
      </c>
      <c r="D227">
        <v>2.1897009999999999</v>
      </c>
      <c r="E227">
        <v>3.397929</v>
      </c>
      <c r="F227">
        <v>3.9765890000000002</v>
      </c>
      <c r="G227">
        <v>210.8038</v>
      </c>
      <c r="H227">
        <v>1.9787159999999999</v>
      </c>
      <c r="I227">
        <v>1.6880919999999999</v>
      </c>
      <c r="J227">
        <v>1.1960911000000001</v>
      </c>
      <c r="K227">
        <v>1.2040788</v>
      </c>
      <c r="L227">
        <v>1.1970208</v>
      </c>
      <c r="M227">
        <v>1.085666</v>
      </c>
      <c r="N227">
        <v>109.12373803</v>
      </c>
      <c r="O227">
        <v>1.0385975000000001</v>
      </c>
      <c r="P227">
        <v>1.0483477000000001</v>
      </c>
      <c r="Q227">
        <v>1.0188950999999999</v>
      </c>
      <c r="R227">
        <v>1.0294212</v>
      </c>
      <c r="S227">
        <v>100.440191</v>
      </c>
      <c r="T227">
        <v>997.97789399999999</v>
      </c>
    </row>
    <row r="228" spans="1:20">
      <c r="A228" s="788">
        <v>44098</v>
      </c>
      <c r="B228">
        <v>71.649675999999999</v>
      </c>
      <c r="C228">
        <v>3.1556144000000002</v>
      </c>
      <c r="D228">
        <v>2.1903609999999998</v>
      </c>
      <c r="E228">
        <v>3.403718</v>
      </c>
      <c r="F228">
        <v>4.007663</v>
      </c>
      <c r="G228">
        <v>210.73368300000001</v>
      </c>
      <c r="H228">
        <v>1.978586</v>
      </c>
      <c r="I228">
        <v>1.6873339999999999</v>
      </c>
      <c r="J228">
        <v>1.1977403</v>
      </c>
      <c r="K228">
        <v>1.2123454</v>
      </c>
      <c r="L228">
        <v>1.1970637</v>
      </c>
      <c r="M228">
        <v>1.0860540000000001</v>
      </c>
      <c r="N228">
        <v>109.18202008</v>
      </c>
      <c r="O228">
        <v>1.0386983999999999</v>
      </c>
      <c r="P228">
        <v>1.0514553</v>
      </c>
      <c r="Q228">
        <v>1.0191317</v>
      </c>
      <c r="R228">
        <v>1.0294407000000001</v>
      </c>
      <c r="S228">
        <v>100.4293778</v>
      </c>
      <c r="T228">
        <v>997.84816599999999</v>
      </c>
    </row>
    <row r="229" spans="1:20">
      <c r="A229" s="788">
        <v>44099</v>
      </c>
      <c r="B229">
        <v>71.656317000000001</v>
      </c>
      <c r="C229">
        <v>3.15794</v>
      </c>
      <c r="D229">
        <v>2.1911909999999999</v>
      </c>
      <c r="E229">
        <v>3.4477799999999998</v>
      </c>
      <c r="F229">
        <v>4.0154519999999998</v>
      </c>
      <c r="G229">
        <v>210.62097299999999</v>
      </c>
      <c r="H229">
        <v>1.9791829999999999</v>
      </c>
      <c r="I229">
        <v>1.6887019999999999</v>
      </c>
      <c r="J229">
        <v>1.1983752999999999</v>
      </c>
      <c r="K229">
        <v>1.2097389999999999</v>
      </c>
      <c r="L229">
        <v>1.1972514999999999</v>
      </c>
      <c r="M229">
        <v>1.086179</v>
      </c>
      <c r="N229">
        <v>109.38349807</v>
      </c>
      <c r="O229">
        <v>1.0399498</v>
      </c>
      <c r="P229">
        <v>1.0544724000000001</v>
      </c>
      <c r="Q229">
        <v>1.0190021</v>
      </c>
      <c r="R229">
        <v>1.0293924999999999</v>
      </c>
      <c r="S229">
        <v>100.42922249999999</v>
      </c>
      <c r="T229">
        <v>997.71795399999996</v>
      </c>
    </row>
    <row r="230" spans="1:20">
      <c r="A230" s="788">
        <v>44102</v>
      </c>
      <c r="B230">
        <v>71.652979000000002</v>
      </c>
      <c r="C230">
        <v>3.1808402</v>
      </c>
      <c r="D230">
        <v>2.190734</v>
      </c>
      <c r="E230">
        <v>3.508562</v>
      </c>
      <c r="F230">
        <v>3.9330910000000001</v>
      </c>
      <c r="G230">
        <v>210.57198299999999</v>
      </c>
      <c r="H230">
        <v>1.978648</v>
      </c>
      <c r="I230">
        <v>1.6925429999999999</v>
      </c>
      <c r="J230">
        <v>1.1940151999999999</v>
      </c>
      <c r="K230">
        <v>1.2001583</v>
      </c>
      <c r="L230">
        <v>1.1976606000000001</v>
      </c>
      <c r="M230">
        <v>1.086155</v>
      </c>
      <c r="N230">
        <v>109.33977891000001</v>
      </c>
      <c r="O230">
        <v>1.0394669999999999</v>
      </c>
      <c r="P230">
        <v>1.0388606</v>
      </c>
      <c r="Q230">
        <v>1.0191425000000001</v>
      </c>
      <c r="R230">
        <v>1.0292908000000001</v>
      </c>
      <c r="S230">
        <v>100.49156290000001</v>
      </c>
      <c r="T230">
        <v>997.39475800000002</v>
      </c>
    </row>
    <row r="231" spans="1:20">
      <c r="A231" s="788">
        <v>44103</v>
      </c>
      <c r="B231">
        <v>71.673441999999994</v>
      </c>
      <c r="C231">
        <v>3.1835906</v>
      </c>
      <c r="D231">
        <v>2.1909900000000002</v>
      </c>
      <c r="E231">
        <v>3.4943249999999999</v>
      </c>
      <c r="F231">
        <v>3.9025210000000001</v>
      </c>
      <c r="G231">
        <v>209.91869700000001</v>
      </c>
      <c r="H231">
        <v>1.978931</v>
      </c>
      <c r="I231">
        <v>1.6928350000000001</v>
      </c>
      <c r="J231">
        <v>1.1928421</v>
      </c>
      <c r="K231">
        <v>1.2020873999999999</v>
      </c>
      <c r="L231">
        <v>1.1976203000000001</v>
      </c>
      <c r="M231">
        <v>1.086255</v>
      </c>
      <c r="N231">
        <v>109.27100304</v>
      </c>
      <c r="O231">
        <v>1.0393786</v>
      </c>
      <c r="P231">
        <v>1.0313300999999999</v>
      </c>
      <c r="Q231">
        <v>1.0192633</v>
      </c>
      <c r="R231">
        <v>1.0292256</v>
      </c>
      <c r="S231">
        <v>100.5081058</v>
      </c>
      <c r="T231">
        <v>997.10177199999998</v>
      </c>
    </row>
    <row r="232" spans="1:20">
      <c r="A232" s="788">
        <v>44104</v>
      </c>
      <c r="B232">
        <v>71.703496000000001</v>
      </c>
      <c r="C232">
        <v>3.1741538</v>
      </c>
      <c r="D232">
        <v>2.1917420000000001</v>
      </c>
      <c r="E232">
        <v>3.5006560000000002</v>
      </c>
      <c r="F232">
        <v>3.9460320000000002</v>
      </c>
      <c r="G232">
        <v>210.229376</v>
      </c>
      <c r="H232">
        <v>1.9791799999999999</v>
      </c>
      <c r="I232">
        <v>1.693316</v>
      </c>
      <c r="J232">
        <v>1.1950590000000001</v>
      </c>
      <c r="K232">
        <v>1.2050867999999999</v>
      </c>
      <c r="L232">
        <v>1.1977332999999999</v>
      </c>
      <c r="M232">
        <v>1.086484</v>
      </c>
      <c r="N232">
        <v>109.25253840000001</v>
      </c>
      <c r="O232">
        <v>1.0392191</v>
      </c>
      <c r="P232">
        <v>1.0385911999999999</v>
      </c>
      <c r="Q232">
        <v>1.0194969</v>
      </c>
      <c r="R232">
        <v>1.0291573000000001</v>
      </c>
      <c r="S232">
        <v>100.6211012</v>
      </c>
      <c r="T232">
        <v>996.76712399999997</v>
      </c>
    </row>
    <row r="233" spans="1:20">
      <c r="A233" s="788">
        <v>44105</v>
      </c>
      <c r="B233">
        <v>71.690714</v>
      </c>
      <c r="C233">
        <v>3.1859589000000001</v>
      </c>
      <c r="D233">
        <v>2.191729</v>
      </c>
      <c r="E233">
        <v>3.5226899999999999</v>
      </c>
      <c r="F233">
        <v>3.999495</v>
      </c>
      <c r="G233">
        <v>210.11968300000001</v>
      </c>
      <c r="H233">
        <v>1.9791369999999999</v>
      </c>
      <c r="I233">
        <v>1.6963900000000001</v>
      </c>
      <c r="J233">
        <v>1.1928797</v>
      </c>
      <c r="K233">
        <v>1.2078309</v>
      </c>
      <c r="L233">
        <v>1.1974965</v>
      </c>
      <c r="M233">
        <v>1.086522</v>
      </c>
      <c r="N233">
        <v>109.11096535999999</v>
      </c>
      <c r="O233">
        <v>1.0393816</v>
      </c>
      <c r="P233">
        <v>1.0440081000000001</v>
      </c>
      <c r="Q233">
        <v>1.0195097</v>
      </c>
      <c r="R233">
        <v>1.0288972000000001</v>
      </c>
      <c r="S233">
        <v>100.587824</v>
      </c>
      <c r="T233">
        <v>996.22776999999996</v>
      </c>
    </row>
    <row r="234" spans="1:20">
      <c r="A234" s="788">
        <v>44106</v>
      </c>
      <c r="B234">
        <v>71.717561000000003</v>
      </c>
      <c r="C234">
        <v>3.2033586000000001</v>
      </c>
      <c r="D234">
        <v>2.192034</v>
      </c>
      <c r="E234">
        <v>3.486809</v>
      </c>
      <c r="F234">
        <v>3.9345020000000002</v>
      </c>
      <c r="G234">
        <v>210.30469400000001</v>
      </c>
      <c r="H234">
        <v>1.980278</v>
      </c>
      <c r="I234">
        <v>1.690132</v>
      </c>
      <c r="J234">
        <v>1.1905538</v>
      </c>
      <c r="K234">
        <v>1.2043165</v>
      </c>
      <c r="L234">
        <v>1.1973867</v>
      </c>
      <c r="M234">
        <v>1.0864799999999999</v>
      </c>
      <c r="N234">
        <v>108.65129777</v>
      </c>
      <c r="O234">
        <v>1.0398006</v>
      </c>
      <c r="P234">
        <v>1.0303176000000001</v>
      </c>
      <c r="Q234">
        <v>1.0195873</v>
      </c>
      <c r="R234">
        <v>1.0286792</v>
      </c>
      <c r="S234">
        <v>100.68758699999999</v>
      </c>
      <c r="T234">
        <v>996.10548200000005</v>
      </c>
    </row>
    <row r="235" spans="1:20">
      <c r="A235" s="788">
        <v>44109</v>
      </c>
      <c r="B235">
        <v>71.750276999999997</v>
      </c>
      <c r="C235">
        <v>3.2012594000000001</v>
      </c>
      <c r="D235">
        <v>2.1928459999999999</v>
      </c>
      <c r="E235">
        <v>3.535809</v>
      </c>
      <c r="F235">
        <v>3.9836939999999998</v>
      </c>
      <c r="G235">
        <v>209.678426</v>
      </c>
      <c r="H235">
        <v>1.9799770000000001</v>
      </c>
      <c r="I235">
        <v>1.694542</v>
      </c>
      <c r="J235">
        <v>1.1888483999999999</v>
      </c>
      <c r="K235">
        <v>1.2099104000000001</v>
      </c>
      <c r="L235">
        <v>1.1975582</v>
      </c>
      <c r="M235">
        <v>1.086751</v>
      </c>
      <c r="N235">
        <v>108.66464379</v>
      </c>
      <c r="O235">
        <v>1.0407096</v>
      </c>
      <c r="P235">
        <v>1.0441503999999999</v>
      </c>
      <c r="Q235">
        <v>1.0196554</v>
      </c>
      <c r="R235">
        <v>1.0284572000000001</v>
      </c>
      <c r="S235">
        <v>100.6606019</v>
      </c>
      <c r="T235">
        <v>995.91056400000002</v>
      </c>
    </row>
    <row r="236" spans="1:20">
      <c r="A236" s="788">
        <v>44110</v>
      </c>
      <c r="B236">
        <v>71.760056000000006</v>
      </c>
      <c r="C236">
        <v>3.2107089000000002</v>
      </c>
      <c r="D236">
        <v>2.1935199999999999</v>
      </c>
      <c r="E236">
        <v>3.4781960000000001</v>
      </c>
      <c r="F236">
        <v>3.9728819999999998</v>
      </c>
      <c r="G236">
        <v>209.91683800000001</v>
      </c>
      <c r="H236">
        <v>1.9813719999999999</v>
      </c>
      <c r="I236">
        <v>1.689384</v>
      </c>
      <c r="J236">
        <v>1.1874412000000001</v>
      </c>
      <c r="K236">
        <v>1.2070074</v>
      </c>
      <c r="L236">
        <v>1.1976198</v>
      </c>
      <c r="M236">
        <v>1.0868260000000001</v>
      </c>
      <c r="N236">
        <v>108.51235674</v>
      </c>
      <c r="O236">
        <v>1.0408955</v>
      </c>
      <c r="P236">
        <v>1.0378263000000001</v>
      </c>
      <c r="Q236">
        <v>1.0199434000000001</v>
      </c>
      <c r="R236">
        <v>1.028519</v>
      </c>
      <c r="S236">
        <v>100.727062</v>
      </c>
      <c r="T236">
        <v>995.71862799999997</v>
      </c>
    </row>
    <row r="237" spans="1:20">
      <c r="A237" s="788">
        <v>44111</v>
      </c>
      <c r="B237">
        <v>71.799401000000003</v>
      </c>
      <c r="C237">
        <v>3.2131208</v>
      </c>
      <c r="D237">
        <v>2.193994</v>
      </c>
      <c r="E237">
        <v>3.5563359999999999</v>
      </c>
      <c r="F237">
        <v>3.9742760000000001</v>
      </c>
      <c r="G237">
        <v>209.79118299999999</v>
      </c>
      <c r="H237">
        <v>1.983098</v>
      </c>
      <c r="I237">
        <v>1.6943649999999999</v>
      </c>
      <c r="J237">
        <v>1.1842031</v>
      </c>
      <c r="K237">
        <v>1.2079685</v>
      </c>
      <c r="L237">
        <v>1.1978917</v>
      </c>
      <c r="M237">
        <v>1.0869740000000001</v>
      </c>
      <c r="N237">
        <v>108.28148347</v>
      </c>
      <c r="O237">
        <v>1.0407687000000001</v>
      </c>
      <c r="P237">
        <v>1.0487658</v>
      </c>
      <c r="Q237">
        <v>1.0199445</v>
      </c>
      <c r="R237">
        <v>1.0285815</v>
      </c>
      <c r="S237">
        <v>100.74437140000001</v>
      </c>
      <c r="T237">
        <v>995.83047199999999</v>
      </c>
    </row>
    <row r="238" spans="1:20">
      <c r="A238" s="788">
        <v>44112</v>
      </c>
      <c r="B238">
        <v>71.803117</v>
      </c>
      <c r="C238">
        <v>3.2061660000000001</v>
      </c>
      <c r="D238">
        <v>2.194448</v>
      </c>
      <c r="E238">
        <v>3.5992730000000002</v>
      </c>
      <c r="F238">
        <v>4.0579159999999996</v>
      </c>
      <c r="G238">
        <v>209.38143700000001</v>
      </c>
      <c r="H238">
        <v>1.985034</v>
      </c>
      <c r="I238">
        <v>1.6972659999999999</v>
      </c>
      <c r="J238">
        <v>1.186734</v>
      </c>
      <c r="K238">
        <v>1.2139894</v>
      </c>
      <c r="L238">
        <v>1.1980474000000001</v>
      </c>
      <c r="M238">
        <v>1.0873159999999999</v>
      </c>
      <c r="N238">
        <v>108.41077734</v>
      </c>
      <c r="O238">
        <v>1.0406777</v>
      </c>
      <c r="P238">
        <v>1.0578509</v>
      </c>
      <c r="Q238">
        <v>1.0202354</v>
      </c>
      <c r="R238">
        <v>1.0289054</v>
      </c>
      <c r="S238">
        <v>100.7958441</v>
      </c>
      <c r="T238">
        <v>995.95073400000001</v>
      </c>
    </row>
    <row r="239" spans="1:20">
      <c r="A239" s="788">
        <v>44113</v>
      </c>
      <c r="B239">
        <v>71.822180000000003</v>
      </c>
      <c r="C239">
        <v>3.2139217000000002</v>
      </c>
      <c r="D239">
        <v>2.1952729999999998</v>
      </c>
      <c r="E239">
        <v>3.6418910000000002</v>
      </c>
      <c r="F239">
        <v>4.0586539999999998</v>
      </c>
      <c r="G239">
        <v>209.514027</v>
      </c>
      <c r="H239">
        <v>1.9862919999999999</v>
      </c>
      <c r="I239">
        <v>1.7048920000000001</v>
      </c>
      <c r="J239">
        <v>1.1897883</v>
      </c>
      <c r="K239">
        <v>1.2175836</v>
      </c>
      <c r="L239">
        <v>1.1983516000000001</v>
      </c>
      <c r="M239">
        <v>1.087515</v>
      </c>
      <c r="N239">
        <v>108.48551363</v>
      </c>
      <c r="O239">
        <v>1.0410116</v>
      </c>
      <c r="P239">
        <v>1.0619421</v>
      </c>
      <c r="Q239">
        <v>1.0205435</v>
      </c>
      <c r="R239">
        <v>1.0295531</v>
      </c>
      <c r="S239">
        <v>100.8487197</v>
      </c>
      <c r="T239">
        <v>996.24649599999998</v>
      </c>
    </row>
    <row r="240" spans="1:20">
      <c r="A240" s="788">
        <v>44117</v>
      </c>
      <c r="B240">
        <v>71.859281999999993</v>
      </c>
      <c r="C240">
        <v>3.2033160000000001</v>
      </c>
      <c r="D240">
        <v>2.1962510000000002</v>
      </c>
      <c r="E240">
        <v>3.6695899999999999</v>
      </c>
      <c r="F240">
        <v>4.1092820000000003</v>
      </c>
      <c r="G240">
        <v>210.11882499999999</v>
      </c>
      <c r="H240">
        <v>1.9869779999999999</v>
      </c>
      <c r="I240">
        <v>1.706291</v>
      </c>
      <c r="J240">
        <v>1.1938846999999999</v>
      </c>
      <c r="K240">
        <v>1.2150881</v>
      </c>
      <c r="L240">
        <v>1.199349</v>
      </c>
      <c r="M240">
        <v>1.0878399999999999</v>
      </c>
      <c r="N240">
        <v>108.36305772999999</v>
      </c>
      <c r="O240">
        <v>1.0407314000000001</v>
      </c>
      <c r="P240">
        <v>1.0698715000000001</v>
      </c>
      <c r="Q240">
        <v>1.0208950999999999</v>
      </c>
      <c r="R240">
        <v>1.0298598000000001</v>
      </c>
      <c r="S240">
        <v>100.8840878</v>
      </c>
      <c r="T240">
        <v>996.84821199999999</v>
      </c>
    </row>
    <row r="241" spans="1:20">
      <c r="A241" s="788">
        <v>44118</v>
      </c>
      <c r="B241">
        <v>71.891969000000003</v>
      </c>
      <c r="C241">
        <v>3.1977695000000002</v>
      </c>
      <c r="D241">
        <v>2.1968030000000001</v>
      </c>
      <c r="E241">
        <v>3.645429</v>
      </c>
      <c r="F241">
        <v>4.1432409999999997</v>
      </c>
      <c r="G241">
        <v>210.26743400000001</v>
      </c>
      <c r="H241">
        <v>1.987733</v>
      </c>
      <c r="I241">
        <v>1.7058880000000001</v>
      </c>
      <c r="J241">
        <v>1.1940044999999999</v>
      </c>
      <c r="K241">
        <v>1.2196145</v>
      </c>
      <c r="L241">
        <v>1.1995218999999999</v>
      </c>
      <c r="M241">
        <v>1.0880909999999999</v>
      </c>
      <c r="N241">
        <v>108.30695201</v>
      </c>
      <c r="O241">
        <v>1.0411775000000001</v>
      </c>
      <c r="P241">
        <v>1.0735642000000001</v>
      </c>
      <c r="Q241">
        <v>1.0210478999999999</v>
      </c>
      <c r="R241">
        <v>1.0299185</v>
      </c>
      <c r="S241">
        <v>100.94820900000001</v>
      </c>
      <c r="T241">
        <v>997.04547400000001</v>
      </c>
    </row>
    <row r="242" spans="1:20">
      <c r="A242" s="788">
        <v>44119</v>
      </c>
      <c r="B242">
        <v>71.886945999999995</v>
      </c>
      <c r="C242">
        <v>3.1961968999999999</v>
      </c>
      <c r="D242">
        <v>2.1969430000000001</v>
      </c>
      <c r="E242">
        <v>3.6399910000000002</v>
      </c>
      <c r="F242">
        <v>4.1391530000000003</v>
      </c>
      <c r="G242">
        <v>210.60333800000001</v>
      </c>
      <c r="H242">
        <v>1.987957</v>
      </c>
      <c r="I242">
        <v>1.70451</v>
      </c>
      <c r="J242">
        <v>1.1928661</v>
      </c>
      <c r="K242">
        <v>1.2173953</v>
      </c>
      <c r="L242">
        <v>1.1997435000000001</v>
      </c>
      <c r="M242">
        <v>1.0880510000000001</v>
      </c>
      <c r="N242">
        <v>108.30502036999999</v>
      </c>
      <c r="O242">
        <v>1.0417992</v>
      </c>
      <c r="P242">
        <v>1.0746085999999999</v>
      </c>
      <c r="Q242">
        <v>1.0212038000000001</v>
      </c>
      <c r="R242">
        <v>1.0298434000000001</v>
      </c>
      <c r="S242">
        <v>100.9127087</v>
      </c>
      <c r="T242">
        <v>997.19040600000005</v>
      </c>
    </row>
    <row r="243" spans="1:20">
      <c r="A243" s="788">
        <v>44120</v>
      </c>
      <c r="B243">
        <v>71.889570000000006</v>
      </c>
      <c r="C243">
        <v>3.210178</v>
      </c>
      <c r="D243">
        <v>2.1971280000000002</v>
      </c>
      <c r="E243">
        <v>3.6254819999999999</v>
      </c>
      <c r="F243">
        <v>4.1174179999999998</v>
      </c>
      <c r="G243">
        <v>210.62487999999999</v>
      </c>
      <c r="H243">
        <v>1.98783</v>
      </c>
      <c r="I243">
        <v>1.7074229999999999</v>
      </c>
      <c r="J243">
        <v>1.1925743</v>
      </c>
      <c r="K243">
        <v>1.2145889999999999</v>
      </c>
      <c r="L243">
        <v>1.1998378999999999</v>
      </c>
      <c r="M243">
        <v>1.0882449999999999</v>
      </c>
      <c r="N243">
        <v>108.45436327</v>
      </c>
      <c r="O243">
        <v>1.0416953</v>
      </c>
      <c r="P243">
        <v>1.0731356999999999</v>
      </c>
      <c r="Q243">
        <v>1.0212572</v>
      </c>
      <c r="R243">
        <v>1.0298163</v>
      </c>
      <c r="S243">
        <v>100.9593828</v>
      </c>
      <c r="T243">
        <v>997.325602</v>
      </c>
    </row>
    <row r="244" spans="1:20">
      <c r="A244" s="788">
        <v>44123</v>
      </c>
      <c r="B244">
        <v>71.920751999999993</v>
      </c>
      <c r="C244">
        <v>3.1996616000000002</v>
      </c>
      <c r="D244">
        <v>2.1975020000000001</v>
      </c>
      <c r="E244">
        <v>3.5854029999999999</v>
      </c>
      <c r="F244">
        <v>4.1174910000000002</v>
      </c>
      <c r="G244">
        <v>210.386518</v>
      </c>
      <c r="H244">
        <v>1.9886470000000001</v>
      </c>
      <c r="I244">
        <v>1.7039789999999999</v>
      </c>
      <c r="J244">
        <v>1.1926863999999999</v>
      </c>
      <c r="K244">
        <v>1.2140823000000001</v>
      </c>
      <c r="L244">
        <v>1.2002594</v>
      </c>
      <c r="M244">
        <v>1.0886009999999999</v>
      </c>
      <c r="N244">
        <v>108.38316802999999</v>
      </c>
      <c r="O244">
        <v>1.0421786</v>
      </c>
      <c r="P244">
        <v>1.0707580000000001</v>
      </c>
      <c r="Q244">
        <v>1.0214669999999999</v>
      </c>
      <c r="R244">
        <v>1.0299282000000001</v>
      </c>
      <c r="S244">
        <v>100.917231</v>
      </c>
      <c r="T244">
        <v>997.44953599999997</v>
      </c>
    </row>
    <row r="245" spans="1:20">
      <c r="A245" s="788">
        <v>44124</v>
      </c>
      <c r="B245">
        <v>71.920697000000004</v>
      </c>
      <c r="C245">
        <v>3.2050795999999999</v>
      </c>
      <c r="D245">
        <v>2.1979169999999999</v>
      </c>
      <c r="E245">
        <v>3.5954649999999999</v>
      </c>
      <c r="F245">
        <v>4.2128170000000003</v>
      </c>
      <c r="G245">
        <v>210.70218399999999</v>
      </c>
      <c r="H245">
        <v>1.9888429999999999</v>
      </c>
      <c r="I245">
        <v>1.704645</v>
      </c>
      <c r="J245">
        <v>1.1952830000000001</v>
      </c>
      <c r="K245">
        <v>1.2212643000000001</v>
      </c>
      <c r="L245">
        <v>1.2003864</v>
      </c>
      <c r="M245">
        <v>1.0889789999999999</v>
      </c>
      <c r="N245">
        <v>107.91030575000001</v>
      </c>
      <c r="O245">
        <v>1.0427025999999999</v>
      </c>
      <c r="P245">
        <v>1.0886541000000001</v>
      </c>
      <c r="Q245">
        <v>1.0216788000000001</v>
      </c>
      <c r="R245">
        <v>1.0300467</v>
      </c>
      <c r="S245">
        <v>100.9176975</v>
      </c>
      <c r="T245">
        <v>997.59029599999997</v>
      </c>
    </row>
    <row r="246" spans="1:20">
      <c r="A246" s="788">
        <v>44125</v>
      </c>
      <c r="B246">
        <v>71.933670000000006</v>
      </c>
      <c r="C246">
        <v>3.2204887000000002</v>
      </c>
      <c r="D246">
        <v>2.1979790000000001</v>
      </c>
      <c r="E246">
        <v>3.5954630000000001</v>
      </c>
      <c r="F246">
        <v>4.2283160000000004</v>
      </c>
      <c r="G246">
        <v>211.017673</v>
      </c>
      <c r="H246">
        <v>1.9890080000000001</v>
      </c>
      <c r="I246">
        <v>1.711211</v>
      </c>
      <c r="J246">
        <v>1.1961823</v>
      </c>
      <c r="K246">
        <v>1.2245108</v>
      </c>
      <c r="L246">
        <v>1.2005707000000001</v>
      </c>
      <c r="M246">
        <v>1.0890740000000001</v>
      </c>
      <c r="N246">
        <v>107.79510446</v>
      </c>
      <c r="O246">
        <v>1.0424861000000001</v>
      </c>
      <c r="P246">
        <v>1.0889196000000001</v>
      </c>
      <c r="Q246">
        <v>1.021889</v>
      </c>
      <c r="R246">
        <v>1.0302191000000001</v>
      </c>
      <c r="S246">
        <v>100.9145566</v>
      </c>
      <c r="T246">
        <v>997.72895400000004</v>
      </c>
    </row>
    <row r="247" spans="1:20">
      <c r="A247" s="788">
        <v>44126</v>
      </c>
      <c r="B247">
        <v>71.938547</v>
      </c>
      <c r="C247">
        <v>3.2212019999999999</v>
      </c>
      <c r="D247">
        <v>2.1981299999999999</v>
      </c>
      <c r="E247">
        <v>3.6127470000000002</v>
      </c>
      <c r="F247">
        <v>4.2571329999999996</v>
      </c>
      <c r="G247">
        <v>210.87357700000001</v>
      </c>
      <c r="H247">
        <v>1.98983</v>
      </c>
      <c r="I247">
        <v>1.7102809999999999</v>
      </c>
      <c r="J247">
        <v>1.1947327000000001</v>
      </c>
      <c r="K247">
        <v>1.2268239999999999</v>
      </c>
      <c r="L247">
        <v>1.2006965000000001</v>
      </c>
      <c r="M247">
        <v>1.089135</v>
      </c>
      <c r="N247">
        <v>108.04349937000001</v>
      </c>
      <c r="O247">
        <v>1.0424461</v>
      </c>
      <c r="P247">
        <v>1.0933843000000001</v>
      </c>
      <c r="Q247">
        <v>1.021933</v>
      </c>
      <c r="R247">
        <v>1.030335</v>
      </c>
      <c r="S247">
        <v>100.9184466</v>
      </c>
      <c r="T247">
        <v>997.85864800000002</v>
      </c>
    </row>
    <row r="248" spans="1:20">
      <c r="A248" s="788">
        <v>44127</v>
      </c>
      <c r="B248">
        <v>71.953907999999998</v>
      </c>
      <c r="C248">
        <v>3.2313692000000001</v>
      </c>
      <c r="D248">
        <v>2.1982279999999998</v>
      </c>
      <c r="E248">
        <v>3.6153149999999998</v>
      </c>
      <c r="F248">
        <v>4.2365000000000004</v>
      </c>
      <c r="G248">
        <v>210.31073699999999</v>
      </c>
      <c r="H248">
        <v>1.989719</v>
      </c>
      <c r="I248">
        <v>1.7143949999999999</v>
      </c>
      <c r="J248">
        <v>1.1953422</v>
      </c>
      <c r="K248">
        <v>1.2261686000000001</v>
      </c>
      <c r="L248">
        <v>1.2009269</v>
      </c>
      <c r="M248">
        <v>1.089043</v>
      </c>
      <c r="N248">
        <v>107.66988053999999</v>
      </c>
      <c r="O248">
        <v>1.0427708</v>
      </c>
      <c r="P248">
        <v>1.0867445</v>
      </c>
      <c r="Q248">
        <v>1.0221306999999999</v>
      </c>
      <c r="R248">
        <v>1.0304656000000001</v>
      </c>
      <c r="S248">
        <v>100.9193831</v>
      </c>
      <c r="T248">
        <v>997.99254199999996</v>
      </c>
    </row>
    <row r="249" spans="1:20">
      <c r="A249" s="788">
        <v>44130</v>
      </c>
      <c r="B249">
        <v>71.996066999999996</v>
      </c>
      <c r="C249">
        <v>3.2207338999999999</v>
      </c>
      <c r="D249">
        <v>2.1985359999999998</v>
      </c>
      <c r="E249">
        <v>3.5545249999999999</v>
      </c>
      <c r="F249">
        <v>4.2027169999999998</v>
      </c>
      <c r="G249">
        <v>210.12306799999999</v>
      </c>
      <c r="H249">
        <v>1.9905120000000001</v>
      </c>
      <c r="I249">
        <v>1.7101029999999999</v>
      </c>
      <c r="J249">
        <v>1.1924786000000001</v>
      </c>
      <c r="K249">
        <v>1.2231654000000001</v>
      </c>
      <c r="L249">
        <v>1.2014183000000001</v>
      </c>
      <c r="M249">
        <v>1.0892139999999999</v>
      </c>
      <c r="N249">
        <v>107.70753228</v>
      </c>
      <c r="O249">
        <v>1.0432017</v>
      </c>
      <c r="P249">
        <v>1.0816987</v>
      </c>
      <c r="Q249">
        <v>1.0223865999999999</v>
      </c>
      <c r="R249">
        <v>1.0305508000000001</v>
      </c>
      <c r="S249">
        <v>100.92966490000001</v>
      </c>
      <c r="T249">
        <v>998.12144599999999</v>
      </c>
    </row>
    <row r="250" spans="1:20">
      <c r="A250" s="788">
        <v>44131</v>
      </c>
      <c r="B250">
        <v>71.995980000000003</v>
      </c>
      <c r="C250">
        <v>3.2187225000000002</v>
      </c>
      <c r="D250">
        <v>2.1988590000000001</v>
      </c>
      <c r="E250">
        <v>3.5436909999999999</v>
      </c>
      <c r="F250">
        <v>4.159338</v>
      </c>
      <c r="G250">
        <v>210.18122500000001</v>
      </c>
      <c r="H250">
        <v>1.9913209999999999</v>
      </c>
      <c r="I250">
        <v>1.7119599999999999</v>
      </c>
      <c r="J250">
        <v>1.192043</v>
      </c>
      <c r="K250">
        <v>1.2194708999999999</v>
      </c>
      <c r="L250">
        <v>1.2017777000000001</v>
      </c>
      <c r="M250">
        <v>1.0896490000000001</v>
      </c>
      <c r="N250">
        <v>107.33230078</v>
      </c>
      <c r="O250">
        <v>1.0440836</v>
      </c>
      <c r="P250">
        <v>1.0743427999999999</v>
      </c>
      <c r="Q250">
        <v>1.0228785</v>
      </c>
      <c r="R250">
        <v>1.0307918</v>
      </c>
      <c r="S250">
        <v>100.9350694</v>
      </c>
      <c r="T250">
        <v>998.25701600000002</v>
      </c>
    </row>
    <row r="251" spans="1:20">
      <c r="A251" s="788">
        <v>44132</v>
      </c>
      <c r="B251">
        <v>72.005482000000001</v>
      </c>
      <c r="C251">
        <v>3.2204619000000001</v>
      </c>
      <c r="D251">
        <v>2.1991580000000002</v>
      </c>
      <c r="E251">
        <v>3.424696</v>
      </c>
      <c r="F251">
        <v>3.9640759999999999</v>
      </c>
      <c r="G251">
        <v>210.14229800000001</v>
      </c>
      <c r="H251">
        <v>1.9915750000000001</v>
      </c>
      <c r="I251">
        <v>1.700745</v>
      </c>
      <c r="J251">
        <v>1.1863835</v>
      </c>
      <c r="K251">
        <v>1.2073801</v>
      </c>
      <c r="L251">
        <v>1.2018884999999999</v>
      </c>
      <c r="M251">
        <v>1.0896539999999999</v>
      </c>
      <c r="N251">
        <v>108.12479032</v>
      </c>
      <c r="O251">
        <v>1.0445257999999999</v>
      </c>
      <c r="P251">
        <v>1.0516217000000001</v>
      </c>
      <c r="Q251">
        <v>1.0229904999999999</v>
      </c>
      <c r="R251">
        <v>1.0308603999999999</v>
      </c>
      <c r="S251">
        <v>100.9250827</v>
      </c>
      <c r="T251">
        <v>998.40109199999995</v>
      </c>
    </row>
    <row r="252" spans="1:20">
      <c r="A252" s="788">
        <v>44133</v>
      </c>
      <c r="B252">
        <v>72.032049000000001</v>
      </c>
      <c r="C252">
        <v>3.2160408999999999</v>
      </c>
      <c r="D252">
        <v>2.1996180000000001</v>
      </c>
      <c r="E252">
        <v>3.4409830000000001</v>
      </c>
      <c r="F252">
        <v>4.0493990000000002</v>
      </c>
      <c r="G252">
        <v>209.74614199999999</v>
      </c>
      <c r="H252">
        <v>1.993344</v>
      </c>
      <c r="I252">
        <v>1.703711</v>
      </c>
      <c r="J252">
        <v>1.1928289000000001</v>
      </c>
      <c r="K252">
        <v>1.2116153000000001</v>
      </c>
      <c r="L252">
        <v>1.2018340999999999</v>
      </c>
      <c r="M252">
        <v>1.089863</v>
      </c>
      <c r="N252">
        <v>108.07038004</v>
      </c>
      <c r="O252">
        <v>1.0447303999999999</v>
      </c>
      <c r="P252">
        <v>1.0613971</v>
      </c>
      <c r="Q252">
        <v>1.0231022999999999</v>
      </c>
      <c r="R252">
        <v>1.0314706</v>
      </c>
      <c r="S252">
        <v>100.9417667</v>
      </c>
      <c r="T252">
        <v>998.538724</v>
      </c>
    </row>
    <row r="253" spans="1:20">
      <c r="A253" s="788">
        <v>44134</v>
      </c>
      <c r="B253">
        <v>72.021004000000005</v>
      </c>
      <c r="C253">
        <v>3.2255956000000001</v>
      </c>
      <c r="D253">
        <v>2.1995710000000002</v>
      </c>
      <c r="E253">
        <v>3.418666</v>
      </c>
      <c r="F253">
        <v>3.9186649999999998</v>
      </c>
      <c r="G253">
        <v>209.76288099999999</v>
      </c>
      <c r="H253">
        <v>1.99298</v>
      </c>
      <c r="I253">
        <v>1.6978279999999999</v>
      </c>
      <c r="J253">
        <v>1.1915184999999999</v>
      </c>
      <c r="K253">
        <v>1.2064359</v>
      </c>
      <c r="L253">
        <v>1.2018202</v>
      </c>
      <c r="M253">
        <v>1.089683</v>
      </c>
      <c r="N253">
        <v>108.00403226</v>
      </c>
      <c r="O253">
        <v>1.0446569999999999</v>
      </c>
      <c r="P253">
        <v>1.0453158</v>
      </c>
      <c r="Q253">
        <v>1.0232242</v>
      </c>
      <c r="R253">
        <v>1.0315949</v>
      </c>
      <c r="S253">
        <v>100.9490589</v>
      </c>
      <c r="T253">
        <v>998.67154000000005</v>
      </c>
    </row>
    <row r="254" spans="1:20">
      <c r="A254" s="788">
        <v>44138</v>
      </c>
      <c r="B254">
        <v>72.033559999999994</v>
      </c>
      <c r="C254">
        <v>3.2353339999999999</v>
      </c>
      <c r="D254">
        <v>2.1999710000000001</v>
      </c>
      <c r="E254">
        <v>3.5339740000000002</v>
      </c>
      <c r="F254">
        <v>4.0196759999999996</v>
      </c>
      <c r="G254">
        <v>209.88509300000001</v>
      </c>
      <c r="H254">
        <v>1.9940260000000001</v>
      </c>
      <c r="I254">
        <v>1.7038580000000001</v>
      </c>
      <c r="J254">
        <v>1.1923029000000001</v>
      </c>
      <c r="K254">
        <v>1.2184691000000001</v>
      </c>
      <c r="L254">
        <v>1.2025627000000001</v>
      </c>
      <c r="M254">
        <v>1.0897349999999999</v>
      </c>
      <c r="N254">
        <v>108.20873994</v>
      </c>
      <c r="O254">
        <v>1.0449071000000001</v>
      </c>
      <c r="P254">
        <v>1.0549316</v>
      </c>
      <c r="Q254">
        <v>1.0235206999999999</v>
      </c>
      <c r="R254">
        <v>1.0317080999999999</v>
      </c>
      <c r="S254">
        <v>100.9722848</v>
      </c>
      <c r="T254">
        <v>998.806648</v>
      </c>
    </row>
    <row r="255" spans="1:20">
      <c r="A255" s="788">
        <v>44139</v>
      </c>
      <c r="B255">
        <v>72.054884999999999</v>
      </c>
      <c r="C255">
        <v>3.2129373000000001</v>
      </c>
      <c r="D255">
        <v>2.2002410000000001</v>
      </c>
      <c r="E255">
        <v>3.5940660000000002</v>
      </c>
      <c r="F255">
        <v>4.130846</v>
      </c>
      <c r="G255">
        <v>209.426806</v>
      </c>
      <c r="H255">
        <v>1.993811</v>
      </c>
      <c r="I255">
        <v>1.7105840000000001</v>
      </c>
      <c r="J255">
        <v>1.1963997</v>
      </c>
      <c r="K255">
        <v>1.2218625999999999</v>
      </c>
      <c r="L255">
        <v>1.2026652</v>
      </c>
      <c r="M255">
        <v>1.089982</v>
      </c>
      <c r="N255">
        <v>108.78028393</v>
      </c>
      <c r="O255">
        <v>1.0453393</v>
      </c>
      <c r="P255">
        <v>1.0716072999999999</v>
      </c>
      <c r="Q255">
        <v>1.0235814999999999</v>
      </c>
      <c r="R255">
        <v>1.0318700999999999</v>
      </c>
      <c r="S255">
        <v>100.98501659999999</v>
      </c>
      <c r="T255">
        <v>998.94846800000005</v>
      </c>
    </row>
    <row r="256" spans="1:20">
      <c r="A256" s="788">
        <v>44140</v>
      </c>
      <c r="B256">
        <v>72.060509999999994</v>
      </c>
      <c r="C256">
        <v>3.2247656999999998</v>
      </c>
      <c r="D256">
        <v>2.2005469999999998</v>
      </c>
      <c r="E256">
        <v>3.6662840000000001</v>
      </c>
      <c r="F256">
        <v>4.2720370000000001</v>
      </c>
      <c r="G256">
        <v>209.101685</v>
      </c>
      <c r="H256">
        <v>1.994308</v>
      </c>
      <c r="I256">
        <v>1.720567</v>
      </c>
      <c r="J256">
        <v>1.2035549999999999</v>
      </c>
      <c r="K256">
        <v>1.2327246000000001</v>
      </c>
      <c r="L256">
        <v>1.2028715000000001</v>
      </c>
      <c r="M256">
        <v>1.090166</v>
      </c>
      <c r="N256">
        <v>108.55400634999999</v>
      </c>
      <c r="O256">
        <v>1.0453494000000001</v>
      </c>
      <c r="P256">
        <v>1.096341</v>
      </c>
      <c r="Q256">
        <v>1.0237144</v>
      </c>
      <c r="R256">
        <v>1.0319278000000001</v>
      </c>
      <c r="S256">
        <v>101.05048979999999</v>
      </c>
      <c r="T256">
        <v>999.09084399000005</v>
      </c>
    </row>
    <row r="257" spans="1:20">
      <c r="A257" s="788">
        <v>44141</v>
      </c>
      <c r="B257">
        <v>72.079583</v>
      </c>
      <c r="C257">
        <v>3.2343807999999998</v>
      </c>
      <c r="D257">
        <v>2.200955</v>
      </c>
      <c r="E257">
        <v>3.6651050000000001</v>
      </c>
      <c r="F257">
        <v>4.2823200000000003</v>
      </c>
      <c r="G257">
        <v>209.67948799999999</v>
      </c>
      <c r="H257">
        <v>1.9946619999999999</v>
      </c>
      <c r="I257">
        <v>1.7160169999999999</v>
      </c>
      <c r="J257">
        <v>1.2030335999999999</v>
      </c>
      <c r="K257">
        <v>1.2360104000000001</v>
      </c>
      <c r="L257">
        <v>1.2029607</v>
      </c>
      <c r="M257">
        <v>1.090408</v>
      </c>
      <c r="N257">
        <v>108.71527385</v>
      </c>
      <c r="O257">
        <v>1.0452679</v>
      </c>
      <c r="P257">
        <v>1.1011997</v>
      </c>
      <c r="Q257">
        <v>1.0234896</v>
      </c>
      <c r="R257">
        <v>1.0320640000000001</v>
      </c>
      <c r="S257">
        <v>101.1322748</v>
      </c>
      <c r="T257">
        <v>999.22887000000003</v>
      </c>
    </row>
    <row r="258" spans="1:20">
      <c r="A258" s="788">
        <v>44144</v>
      </c>
      <c r="B258">
        <v>72.080207000000001</v>
      </c>
      <c r="C258">
        <v>3.2267431000000002</v>
      </c>
      <c r="D258">
        <v>2.2012040000000002</v>
      </c>
      <c r="E258">
        <v>3.7171639999999999</v>
      </c>
      <c r="F258">
        <v>4.3064390000000001</v>
      </c>
      <c r="G258">
        <v>208.27219500000001</v>
      </c>
      <c r="H258">
        <v>1.994939</v>
      </c>
      <c r="I258">
        <v>1.7179960000000001</v>
      </c>
      <c r="J258">
        <v>1.2017118</v>
      </c>
      <c r="K258">
        <v>1.2406429000000001</v>
      </c>
      <c r="L258">
        <v>1.2040200000000001</v>
      </c>
      <c r="M258">
        <v>1.0906629999999999</v>
      </c>
      <c r="N258">
        <v>108.75702436</v>
      </c>
      <c r="O258">
        <v>1.0449453</v>
      </c>
      <c r="P258">
        <v>1.1044132</v>
      </c>
      <c r="Q258">
        <v>1.0235067</v>
      </c>
      <c r="R258">
        <v>1.0321924</v>
      </c>
      <c r="S258">
        <v>101.1284661</v>
      </c>
      <c r="T258">
        <v>999.36547399999995</v>
      </c>
    </row>
    <row r="259" spans="1:20">
      <c r="A259" s="788">
        <v>44145</v>
      </c>
      <c r="B259">
        <v>72.087937999999994</v>
      </c>
      <c r="C259">
        <v>3.2328036999999998</v>
      </c>
      <c r="D259">
        <v>2.2014040000000001</v>
      </c>
      <c r="E259">
        <v>3.707014</v>
      </c>
      <c r="F259">
        <v>4.2955649999999999</v>
      </c>
      <c r="G259">
        <v>207.81542099999999</v>
      </c>
      <c r="H259">
        <v>1.995236</v>
      </c>
      <c r="I259">
        <v>1.713484</v>
      </c>
      <c r="J259">
        <v>1.198591</v>
      </c>
      <c r="K259">
        <v>1.2466519</v>
      </c>
      <c r="L259">
        <v>1.2038892000000001</v>
      </c>
      <c r="M259">
        <v>1.0907709999999999</v>
      </c>
      <c r="N259">
        <v>108.41395412999999</v>
      </c>
      <c r="O259">
        <v>1.0452287</v>
      </c>
      <c r="P259">
        <v>1.0967699</v>
      </c>
      <c r="Q259">
        <v>1.023401</v>
      </c>
      <c r="R259">
        <v>1.0322605</v>
      </c>
      <c r="S259">
        <v>101.1482434</v>
      </c>
      <c r="T259">
        <v>999.48279400000001</v>
      </c>
    </row>
    <row r="260" spans="1:20">
      <c r="A260" s="788">
        <v>44146</v>
      </c>
      <c r="B260">
        <v>72.079243000000005</v>
      </c>
      <c r="C260">
        <v>3.2320973</v>
      </c>
      <c r="D260">
        <v>2.201492</v>
      </c>
      <c r="E260">
        <v>3.7302770000000001</v>
      </c>
      <c r="F260">
        <v>4.2937310000000002</v>
      </c>
      <c r="G260">
        <v>207.55038200000001</v>
      </c>
      <c r="H260">
        <v>1.995347</v>
      </c>
      <c r="I260">
        <v>1.7152780000000001</v>
      </c>
      <c r="J260">
        <v>1.1987874000000001</v>
      </c>
      <c r="K260">
        <v>1.2433407999999999</v>
      </c>
      <c r="L260">
        <v>1.2038614999999999</v>
      </c>
      <c r="M260">
        <v>1.0908310000000001</v>
      </c>
      <c r="N260">
        <v>108.28895298</v>
      </c>
      <c r="O260">
        <v>1.0452254000000001</v>
      </c>
      <c r="P260">
        <v>1.0967</v>
      </c>
      <c r="Q260">
        <v>1.0235045</v>
      </c>
      <c r="R260">
        <v>1.0323699</v>
      </c>
      <c r="S260">
        <v>101.1423573</v>
      </c>
      <c r="T260">
        <v>999.61912600000005</v>
      </c>
    </row>
    <row r="261" spans="1:20">
      <c r="A261" s="788">
        <v>44147</v>
      </c>
      <c r="B261">
        <v>72.083128000000002</v>
      </c>
      <c r="C261">
        <v>3.2066564</v>
      </c>
      <c r="D261">
        <v>2.2017120000000001</v>
      </c>
      <c r="E261">
        <v>3.6893259999999999</v>
      </c>
      <c r="F261">
        <v>4.2169249999999998</v>
      </c>
      <c r="G261">
        <v>206.2561</v>
      </c>
      <c r="H261">
        <v>1.9959309999999999</v>
      </c>
      <c r="I261">
        <v>1.7090909999999999</v>
      </c>
      <c r="J261">
        <v>1.1953784000000001</v>
      </c>
      <c r="K261">
        <v>1.2400177999999999</v>
      </c>
      <c r="L261">
        <v>1.2042845</v>
      </c>
      <c r="M261">
        <v>1.091048</v>
      </c>
      <c r="N261">
        <v>108.37615001</v>
      </c>
      <c r="O261">
        <v>1.0457007</v>
      </c>
      <c r="P261">
        <v>1.0723132</v>
      </c>
      <c r="Q261">
        <v>1.0236733</v>
      </c>
      <c r="R261">
        <v>1.0324742</v>
      </c>
      <c r="S261">
        <v>101.169056</v>
      </c>
      <c r="T261">
        <v>999.74791800000003</v>
      </c>
    </row>
    <row r="262" spans="1:20">
      <c r="A262" s="788">
        <v>44148</v>
      </c>
      <c r="B262">
        <v>72.087177999999994</v>
      </c>
      <c r="C262">
        <v>3.2062262000000001</v>
      </c>
      <c r="D262">
        <v>2.2023679999999999</v>
      </c>
      <c r="E262">
        <v>3.7490350000000001</v>
      </c>
      <c r="F262">
        <v>4.293933</v>
      </c>
      <c r="G262">
        <v>206.20749900000001</v>
      </c>
      <c r="H262">
        <v>1.9956149999999999</v>
      </c>
      <c r="I262">
        <v>1.7118249999999999</v>
      </c>
      <c r="J262">
        <v>1.1969729</v>
      </c>
      <c r="K262">
        <v>1.2434938</v>
      </c>
      <c r="L262">
        <v>1.2044269999999999</v>
      </c>
      <c r="M262">
        <v>1.0912189999999999</v>
      </c>
      <c r="N262">
        <v>108.08250268</v>
      </c>
      <c r="O262">
        <v>1.0449721000000001</v>
      </c>
      <c r="P262">
        <v>1.0945085000000001</v>
      </c>
      <c r="Q262">
        <v>1.0236599</v>
      </c>
      <c r="R262">
        <v>1.0326535999999999</v>
      </c>
      <c r="S262">
        <v>101.1820464</v>
      </c>
      <c r="T262">
        <v>999.88343399999997</v>
      </c>
    </row>
    <row r="263" spans="1:20">
      <c r="A263" s="788">
        <v>44151</v>
      </c>
      <c r="B263">
        <v>72.099796999999995</v>
      </c>
      <c r="C263">
        <v>3.2023679999999999</v>
      </c>
      <c r="D263">
        <v>2.2029160000000001</v>
      </c>
      <c r="E263">
        <v>3.7845620000000002</v>
      </c>
      <c r="F263">
        <v>4.3502070000000002</v>
      </c>
      <c r="G263">
        <v>205.857721</v>
      </c>
      <c r="H263">
        <v>1.996891</v>
      </c>
      <c r="I263">
        <v>1.7138990000000001</v>
      </c>
      <c r="J263">
        <v>1.1982804</v>
      </c>
      <c r="K263">
        <v>1.2489842</v>
      </c>
      <c r="L263">
        <v>1.2049961</v>
      </c>
      <c r="M263">
        <v>1.092015</v>
      </c>
      <c r="N263">
        <v>108.07299458999999</v>
      </c>
      <c r="O263">
        <v>1.044513</v>
      </c>
      <c r="P263">
        <v>1.1076481</v>
      </c>
      <c r="Q263">
        <v>1.023936</v>
      </c>
      <c r="R263">
        <v>1.0328123</v>
      </c>
      <c r="S263">
        <v>101.2141788</v>
      </c>
      <c r="T263">
        <v>1000.0219039999999</v>
      </c>
    </row>
    <row r="264" spans="1:20">
      <c r="A264" s="788">
        <v>44152</v>
      </c>
      <c r="B264">
        <v>72.110429999999994</v>
      </c>
      <c r="C264">
        <v>3.1879057</v>
      </c>
      <c r="D264">
        <v>2.2035369999999999</v>
      </c>
      <c r="E264">
        <v>3.7737720000000001</v>
      </c>
      <c r="F264">
        <v>4.3575730000000004</v>
      </c>
      <c r="G264">
        <v>205.300253</v>
      </c>
      <c r="H264">
        <v>1.9978279999999999</v>
      </c>
      <c r="I264">
        <v>1.711462</v>
      </c>
      <c r="J264">
        <v>1.1983126</v>
      </c>
      <c r="K264">
        <v>1.2513346999999999</v>
      </c>
      <c r="L264">
        <v>1.2051396999999999</v>
      </c>
      <c r="M264">
        <v>1.0921689999999999</v>
      </c>
      <c r="N264">
        <v>108.18235702</v>
      </c>
      <c r="O264">
        <v>1.0458202000000001</v>
      </c>
      <c r="P264">
        <v>1.1119521999999999</v>
      </c>
      <c r="Q264">
        <v>1.0242340000000001</v>
      </c>
      <c r="R264">
        <v>1.0329366</v>
      </c>
      <c r="S264">
        <v>101.2311962</v>
      </c>
      <c r="T264">
        <v>1000.1693780000001</v>
      </c>
    </row>
    <row r="265" spans="1:20">
      <c r="A265" s="788">
        <v>44153</v>
      </c>
      <c r="B265">
        <v>72.127948000000004</v>
      </c>
      <c r="C265">
        <v>3.1841020000000002</v>
      </c>
      <c r="D265">
        <v>2.2039710000000001</v>
      </c>
      <c r="E265">
        <v>3.7325680000000001</v>
      </c>
      <c r="F265">
        <v>4.2857659999999997</v>
      </c>
      <c r="G265">
        <v>205.42254600000001</v>
      </c>
      <c r="H265">
        <v>1.9997229999999999</v>
      </c>
      <c r="I265">
        <v>1.7090160000000001</v>
      </c>
      <c r="J265">
        <v>1.1980169000000001</v>
      </c>
      <c r="K265">
        <v>1.2531034000000001</v>
      </c>
      <c r="L265">
        <v>1.2053461999999999</v>
      </c>
      <c r="M265">
        <v>1.0923339999999999</v>
      </c>
      <c r="N265">
        <v>108.66831059</v>
      </c>
      <c r="O265">
        <v>1.0457459</v>
      </c>
      <c r="P265">
        <v>1.0975873</v>
      </c>
      <c r="Q265">
        <v>1.0245559</v>
      </c>
      <c r="R265">
        <v>1.0329953000000001</v>
      </c>
      <c r="S265">
        <v>101.3068722</v>
      </c>
      <c r="T265">
        <v>1000.317088</v>
      </c>
    </row>
    <row r="266" spans="1:20">
      <c r="A266" s="788">
        <v>44154</v>
      </c>
      <c r="B266">
        <v>72.140859000000006</v>
      </c>
      <c r="C266">
        <v>3.1771227999999998</v>
      </c>
      <c r="D266">
        <v>2.2042679999999999</v>
      </c>
      <c r="E266">
        <v>3.7430159999999999</v>
      </c>
      <c r="F266">
        <v>4.3209359999999997</v>
      </c>
      <c r="G266">
        <v>205.926748</v>
      </c>
      <c r="H266">
        <v>1.9989870000000001</v>
      </c>
      <c r="I266">
        <v>1.711239</v>
      </c>
      <c r="J266">
        <v>1.1994969</v>
      </c>
      <c r="K266">
        <v>1.2532626</v>
      </c>
      <c r="L266">
        <v>1.2055137</v>
      </c>
      <c r="M266">
        <v>1.092519</v>
      </c>
      <c r="N266">
        <v>108.90531891000001</v>
      </c>
      <c r="O266">
        <v>1.0464719</v>
      </c>
      <c r="P266">
        <v>1.102176</v>
      </c>
      <c r="Q266">
        <v>1.0245610000000001</v>
      </c>
      <c r="R266">
        <v>1.0331018999999999</v>
      </c>
      <c r="S266">
        <v>101.3489182</v>
      </c>
      <c r="T266">
        <v>1000.464278</v>
      </c>
    </row>
    <row r="267" spans="1:20">
      <c r="A267" s="788">
        <v>44155</v>
      </c>
      <c r="B267">
        <v>72.155624000000003</v>
      </c>
      <c r="C267">
        <v>3.1781168000000002</v>
      </c>
      <c r="D267">
        <v>2.2042480000000002</v>
      </c>
      <c r="E267">
        <v>3.7170359999999998</v>
      </c>
      <c r="F267">
        <v>4.3075530000000004</v>
      </c>
      <c r="G267">
        <v>206.19043400000001</v>
      </c>
      <c r="H267">
        <v>1.9991030000000001</v>
      </c>
      <c r="I267">
        <v>1.7110909999999999</v>
      </c>
      <c r="J267">
        <v>1.1971118999999999</v>
      </c>
      <c r="K267">
        <v>1.2543304</v>
      </c>
      <c r="L267">
        <v>1.2057321999999999</v>
      </c>
      <c r="M267">
        <v>1.092592</v>
      </c>
      <c r="N267">
        <v>108.89213771</v>
      </c>
      <c r="O267">
        <v>1.0465420000000001</v>
      </c>
      <c r="P267">
        <v>1.0994259</v>
      </c>
      <c r="Q267">
        <v>1.0247031</v>
      </c>
      <c r="R267">
        <v>1.0332646999999999</v>
      </c>
      <c r="S267">
        <v>101.4678589</v>
      </c>
      <c r="T267">
        <v>1000.611548</v>
      </c>
    </row>
    <row r="268" spans="1:20">
      <c r="A268" s="788">
        <v>44158</v>
      </c>
      <c r="B268">
        <v>72.170959999999994</v>
      </c>
      <c r="C268">
        <v>3.1882489000000001</v>
      </c>
      <c r="D268">
        <v>2.2045140000000001</v>
      </c>
      <c r="E268">
        <v>3.7338580000000001</v>
      </c>
      <c r="F268">
        <v>4.3695830000000004</v>
      </c>
      <c r="G268">
        <v>206.261045</v>
      </c>
      <c r="H268">
        <v>1.9992319999999999</v>
      </c>
      <c r="I268">
        <v>1.7133240000000001</v>
      </c>
      <c r="J268">
        <v>1.1972779</v>
      </c>
      <c r="K268">
        <v>1.2585753</v>
      </c>
      <c r="L268">
        <v>1.2062702999999999</v>
      </c>
      <c r="M268">
        <v>1.092676</v>
      </c>
      <c r="N268">
        <v>108.24325487</v>
      </c>
      <c r="O268">
        <v>1.0457363</v>
      </c>
      <c r="P268">
        <v>1.116325</v>
      </c>
      <c r="Q268">
        <v>1.0248275</v>
      </c>
      <c r="R268">
        <v>1.0333460999999999</v>
      </c>
      <c r="S268">
        <v>101.4249889</v>
      </c>
      <c r="T268">
        <v>1000.758922</v>
      </c>
    </row>
    <row r="269" spans="1:20">
      <c r="A269" s="788">
        <v>44159</v>
      </c>
      <c r="B269">
        <v>72.187798999999998</v>
      </c>
      <c r="C269">
        <v>3.1951933000000001</v>
      </c>
      <c r="D269">
        <v>2.2047669999999999</v>
      </c>
      <c r="E269">
        <v>3.8001209999999999</v>
      </c>
      <c r="F269">
        <v>4.4581059999999999</v>
      </c>
      <c r="G269">
        <v>206.50381999999999</v>
      </c>
      <c r="H269">
        <v>1.999941</v>
      </c>
      <c r="I269">
        <v>1.7226619999999999</v>
      </c>
      <c r="J269">
        <v>1.2027375</v>
      </c>
      <c r="K269">
        <v>1.2619319</v>
      </c>
      <c r="L269">
        <v>1.2064482000000001</v>
      </c>
      <c r="M269">
        <v>1.092841</v>
      </c>
      <c r="N269">
        <v>108.11706863000001</v>
      </c>
      <c r="O269">
        <v>1.0457985000000001</v>
      </c>
      <c r="P269">
        <v>1.1330319</v>
      </c>
      <c r="Q269">
        <v>1.0258436</v>
      </c>
      <c r="R269">
        <v>1.0335794</v>
      </c>
      <c r="S269">
        <v>101.47329670000001</v>
      </c>
      <c r="T269">
        <v>1000.9064980000001</v>
      </c>
    </row>
    <row r="270" spans="1:20">
      <c r="A270" s="788">
        <v>44160</v>
      </c>
      <c r="B270">
        <v>72.206132999999994</v>
      </c>
      <c r="C270">
        <v>3.1760725000000001</v>
      </c>
      <c r="D270">
        <v>2.20512</v>
      </c>
      <c r="E270">
        <v>3.7941060000000002</v>
      </c>
      <c r="F270">
        <v>4.4726900000000001</v>
      </c>
      <c r="G270">
        <v>207.04255900000001</v>
      </c>
      <c r="H270">
        <v>2.0011749999999999</v>
      </c>
      <c r="I270">
        <v>1.7231529999999999</v>
      </c>
      <c r="J270">
        <v>1.2050253</v>
      </c>
      <c r="K270">
        <v>1.2639194</v>
      </c>
      <c r="L270">
        <v>1.2063025999999999</v>
      </c>
      <c r="M270">
        <v>1.0930219999999999</v>
      </c>
      <c r="N270">
        <v>108.73211673</v>
      </c>
      <c r="O270">
        <v>1.0456668</v>
      </c>
      <c r="P270">
        <v>1.1393629999999999</v>
      </c>
      <c r="Q270">
        <v>1.0260636000000001</v>
      </c>
      <c r="R270">
        <v>1.0337183000000001</v>
      </c>
      <c r="S270">
        <v>101.4845138</v>
      </c>
      <c r="T270">
        <v>1001.054478</v>
      </c>
    </row>
    <row r="271" spans="1:20">
      <c r="A271" s="788">
        <v>44161</v>
      </c>
      <c r="B271">
        <v>72.198611</v>
      </c>
      <c r="C271">
        <v>3.1697947000000002</v>
      </c>
      <c r="D271">
        <v>2.2055630000000002</v>
      </c>
      <c r="E271">
        <v>3.7820149999999999</v>
      </c>
      <c r="F271">
        <v>4.4778380000000002</v>
      </c>
      <c r="G271">
        <v>206.86711199999999</v>
      </c>
      <c r="H271">
        <v>2.0017230000000001</v>
      </c>
      <c r="I271">
        <v>1.72357</v>
      </c>
      <c r="J271">
        <v>1.2065901999999999</v>
      </c>
      <c r="K271">
        <v>1.2634641</v>
      </c>
      <c r="L271">
        <v>1.2063638999999999</v>
      </c>
      <c r="M271">
        <v>1.093218</v>
      </c>
      <c r="N271">
        <v>109.19384915000001</v>
      </c>
      <c r="O271">
        <v>1.0521746999999999</v>
      </c>
      <c r="P271">
        <v>1.143907</v>
      </c>
      <c r="Q271">
        <v>1.0261595999999999</v>
      </c>
      <c r="R271">
        <v>1.0345466999999999</v>
      </c>
      <c r="S271">
        <v>101.510321</v>
      </c>
      <c r="T271">
        <v>1001.202166</v>
      </c>
    </row>
    <row r="272" spans="1:20">
      <c r="A272" s="788">
        <v>44162</v>
      </c>
      <c r="B272">
        <v>72.190871000000001</v>
      </c>
      <c r="C272">
        <v>3.1748142000000001</v>
      </c>
      <c r="D272">
        <v>2.2065299999999999</v>
      </c>
      <c r="E272">
        <v>3.8019790000000002</v>
      </c>
      <c r="F272">
        <v>4.4950049999999999</v>
      </c>
      <c r="G272">
        <v>206.86870500000001</v>
      </c>
      <c r="H272">
        <v>2.0025249999999999</v>
      </c>
      <c r="I272">
        <v>1.7276419999999999</v>
      </c>
      <c r="J272">
        <v>1.2100761</v>
      </c>
      <c r="K272">
        <v>1.2646170000000001</v>
      </c>
      <c r="L272">
        <v>1.2067977999999999</v>
      </c>
      <c r="M272">
        <v>1.0934140000000001</v>
      </c>
      <c r="N272">
        <v>109.06825984</v>
      </c>
      <c r="O272">
        <v>1.0521868999999999</v>
      </c>
      <c r="P272">
        <v>1.1466943999999999</v>
      </c>
      <c r="Q272">
        <v>1.0264088</v>
      </c>
      <c r="R272">
        <v>1.0347048000000001</v>
      </c>
      <c r="S272">
        <v>101.5456416</v>
      </c>
      <c r="T272">
        <v>1001.349928</v>
      </c>
    </row>
    <row r="273" spans="1:20">
      <c r="A273" s="788">
        <v>44165</v>
      </c>
      <c r="B273">
        <v>72.204027999999994</v>
      </c>
      <c r="C273">
        <v>3.1752050000000001</v>
      </c>
      <c r="D273">
        <v>2.2065679999999999</v>
      </c>
      <c r="E273">
        <v>3.7843969999999998</v>
      </c>
      <c r="F273">
        <v>4.4504010000000003</v>
      </c>
      <c r="G273">
        <v>207.25018900000001</v>
      </c>
      <c r="H273">
        <v>2.0035280000000002</v>
      </c>
      <c r="I273">
        <v>1.7232940000000001</v>
      </c>
      <c r="J273">
        <v>1.2096233999999999</v>
      </c>
      <c r="K273">
        <v>1.2628629</v>
      </c>
      <c r="L273">
        <v>1.2095937999999999</v>
      </c>
      <c r="M273">
        <v>1.093504</v>
      </c>
      <c r="N273">
        <v>109.12994187</v>
      </c>
      <c r="O273">
        <v>1.0520522999999999</v>
      </c>
      <c r="P273">
        <v>1.1386539</v>
      </c>
      <c r="Q273">
        <v>1.0266629</v>
      </c>
      <c r="R273">
        <v>1.0347951</v>
      </c>
      <c r="S273">
        <v>101.5889628</v>
      </c>
      <c r="T273">
        <v>1001.498452</v>
      </c>
    </row>
    <row r="274" spans="1:20">
      <c r="A274" s="788">
        <v>44166</v>
      </c>
      <c r="B274">
        <v>72.211132000000006</v>
      </c>
      <c r="C274">
        <v>3.1787858</v>
      </c>
      <c r="D274">
        <v>2.2068560000000002</v>
      </c>
      <c r="E274">
        <v>3.830832</v>
      </c>
      <c r="F274">
        <v>4.5134400000000001</v>
      </c>
      <c r="G274">
        <v>207.48653899999999</v>
      </c>
      <c r="H274">
        <v>2.0025050000000002</v>
      </c>
      <c r="I274">
        <v>1.7318</v>
      </c>
      <c r="J274">
        <v>1.2125661000000001</v>
      </c>
      <c r="K274">
        <v>1.2656228</v>
      </c>
      <c r="L274">
        <v>1.2097324</v>
      </c>
      <c r="M274">
        <v>1.0937950000000001</v>
      </c>
      <c r="N274">
        <v>108.32403144</v>
      </c>
      <c r="O274">
        <v>1.0522752</v>
      </c>
      <c r="P274">
        <v>1.1573518</v>
      </c>
      <c r="Q274">
        <v>1.0264158000000001</v>
      </c>
      <c r="R274">
        <v>1.0350759</v>
      </c>
      <c r="S274">
        <v>101.6239064</v>
      </c>
      <c r="T274">
        <v>1001.6500559999999</v>
      </c>
    </row>
    <row r="275" spans="1:20">
      <c r="A275" s="788">
        <v>44167</v>
      </c>
      <c r="B275">
        <v>72.212485999999998</v>
      </c>
      <c r="C275">
        <v>3.1748618</v>
      </c>
      <c r="D275">
        <v>2.2077580000000001</v>
      </c>
      <c r="E275">
        <v>3.8344670000000001</v>
      </c>
      <c r="F275">
        <v>4.5191569999999999</v>
      </c>
      <c r="G275">
        <v>207.98404600000001</v>
      </c>
      <c r="H275">
        <v>2.0032220000000001</v>
      </c>
      <c r="I275">
        <v>1.733895</v>
      </c>
      <c r="J275">
        <v>1.2137597</v>
      </c>
      <c r="K275">
        <v>1.2655934</v>
      </c>
      <c r="L275">
        <v>1.2099802</v>
      </c>
      <c r="M275">
        <v>1.094174</v>
      </c>
      <c r="N275">
        <v>108.92219931</v>
      </c>
      <c r="O275">
        <v>1.0528933</v>
      </c>
      <c r="P275">
        <v>1.157921</v>
      </c>
      <c r="Q275">
        <v>1.026562</v>
      </c>
      <c r="R275">
        <v>1.0352557</v>
      </c>
      <c r="S275">
        <v>101.654673</v>
      </c>
      <c r="T275">
        <v>1001.801826</v>
      </c>
    </row>
    <row r="276" spans="1:20">
      <c r="A276" s="788">
        <v>44168</v>
      </c>
      <c r="B276">
        <v>72.207374000000002</v>
      </c>
      <c r="C276">
        <v>3.1832942000000002</v>
      </c>
      <c r="D276">
        <v>2.2084969999999999</v>
      </c>
      <c r="E276">
        <v>3.8321399999999999</v>
      </c>
      <c r="F276">
        <v>4.5233160000000003</v>
      </c>
      <c r="G276">
        <v>207.27971099999999</v>
      </c>
      <c r="H276">
        <v>2.0030899999999998</v>
      </c>
      <c r="I276">
        <v>1.732888</v>
      </c>
      <c r="J276">
        <v>1.212448</v>
      </c>
      <c r="K276">
        <v>1.2665595999999999</v>
      </c>
      <c r="L276">
        <v>1.2101347</v>
      </c>
      <c r="M276">
        <v>1.0944130000000001</v>
      </c>
      <c r="N276">
        <v>108.95553193000001</v>
      </c>
      <c r="O276">
        <v>1.0527934000000001</v>
      </c>
      <c r="P276">
        <v>1.1566889</v>
      </c>
      <c r="Q276">
        <v>1.0263514</v>
      </c>
      <c r="R276">
        <v>1.0356578000000001</v>
      </c>
      <c r="S276">
        <v>101.68588680000001</v>
      </c>
      <c r="T276">
        <v>1001.952054</v>
      </c>
    </row>
    <row r="277" spans="1:20">
      <c r="A277" s="788">
        <v>44169</v>
      </c>
      <c r="B277">
        <v>72.232350999999994</v>
      </c>
      <c r="C277">
        <v>3.2046671</v>
      </c>
      <c r="D277">
        <v>2.2086890000000001</v>
      </c>
      <c r="E277">
        <v>3.8686950000000002</v>
      </c>
      <c r="F277">
        <v>4.6222450000000004</v>
      </c>
      <c r="G277">
        <v>207.42347599999999</v>
      </c>
      <c r="H277">
        <v>2.0038279999999999</v>
      </c>
      <c r="I277">
        <v>1.736073</v>
      </c>
      <c r="J277">
        <v>1.2196293</v>
      </c>
      <c r="K277">
        <v>1.2687276000000001</v>
      </c>
      <c r="L277">
        <v>1.2103347</v>
      </c>
      <c r="M277">
        <v>1.094527</v>
      </c>
      <c r="N277">
        <v>109.15710261</v>
      </c>
      <c r="O277">
        <v>1.0520071</v>
      </c>
      <c r="P277">
        <v>1.1742596999999999</v>
      </c>
      <c r="Q277">
        <v>1.0268062</v>
      </c>
      <c r="R277">
        <v>1.0357365000000001</v>
      </c>
      <c r="S277">
        <v>101.83575829999999</v>
      </c>
      <c r="T277">
        <v>1002.10087</v>
      </c>
    </row>
    <row r="278" spans="1:20">
      <c r="A278" s="788">
        <v>44172</v>
      </c>
      <c r="B278">
        <v>72.240275999999994</v>
      </c>
      <c r="C278">
        <v>3.1898794000000001</v>
      </c>
      <c r="D278">
        <v>2.2092879999999999</v>
      </c>
      <c r="E278">
        <v>3.8611939999999998</v>
      </c>
      <c r="F278">
        <v>4.598719</v>
      </c>
      <c r="G278">
        <v>206.67970500000001</v>
      </c>
      <c r="H278">
        <v>2.005652</v>
      </c>
      <c r="I278">
        <v>1.7333320000000001</v>
      </c>
      <c r="J278">
        <v>1.2186592000000001</v>
      </c>
      <c r="K278">
        <v>1.2680624</v>
      </c>
      <c r="L278">
        <v>1.2107886999999999</v>
      </c>
      <c r="M278">
        <v>1.094713</v>
      </c>
      <c r="N278">
        <v>109.2056711</v>
      </c>
      <c r="O278">
        <v>1.0528192000000001</v>
      </c>
      <c r="P278">
        <v>1.1708019000000001</v>
      </c>
      <c r="Q278">
        <v>1.0279205</v>
      </c>
      <c r="R278">
        <v>1.0358506000000001</v>
      </c>
      <c r="S278">
        <v>101.8853648</v>
      </c>
      <c r="T278">
        <v>1002.250512</v>
      </c>
    </row>
    <row r="279" spans="1:20">
      <c r="A279" s="788">
        <v>44173</v>
      </c>
      <c r="B279">
        <v>72.235226999999995</v>
      </c>
      <c r="C279">
        <v>3.1840671999999999</v>
      </c>
      <c r="D279">
        <v>2.2092170000000002</v>
      </c>
      <c r="E279">
        <v>3.8720490000000001</v>
      </c>
      <c r="F279">
        <v>4.6082179999999999</v>
      </c>
      <c r="G279">
        <v>207.11102399999999</v>
      </c>
      <c r="H279">
        <v>2.0030760000000001</v>
      </c>
      <c r="I279">
        <v>1.7348159999999999</v>
      </c>
      <c r="J279">
        <v>1.2187455</v>
      </c>
      <c r="K279">
        <v>1.2703578</v>
      </c>
      <c r="L279">
        <v>1.2110183000000001</v>
      </c>
      <c r="M279">
        <v>1.094851</v>
      </c>
      <c r="N279">
        <v>109.31777699</v>
      </c>
      <c r="O279">
        <v>1.0527934000000001</v>
      </c>
      <c r="P279">
        <v>1.1758335</v>
      </c>
      <c r="Q279">
        <v>1.0277426999999999</v>
      </c>
      <c r="R279">
        <v>1.0362099</v>
      </c>
      <c r="S279">
        <v>101.8983279</v>
      </c>
      <c r="T279">
        <v>1002.402666</v>
      </c>
    </row>
    <row r="280" spans="1:20">
      <c r="A280" s="788">
        <v>44174</v>
      </c>
      <c r="B280">
        <v>72.254636000000005</v>
      </c>
      <c r="C280">
        <v>3.1773055000000001</v>
      </c>
      <c r="D280">
        <v>2.2095820000000002</v>
      </c>
      <c r="E280">
        <v>3.845958</v>
      </c>
      <c r="F280">
        <v>4.546341</v>
      </c>
      <c r="G280">
        <v>206.91567699999999</v>
      </c>
      <c r="H280">
        <v>2.0025620000000002</v>
      </c>
      <c r="I280">
        <v>1.7340199999999999</v>
      </c>
      <c r="J280">
        <v>1.2136095</v>
      </c>
      <c r="K280">
        <v>1.2685951</v>
      </c>
      <c r="L280">
        <v>1.2111664</v>
      </c>
      <c r="M280">
        <v>1.094973</v>
      </c>
      <c r="N280">
        <v>108.95534259999999</v>
      </c>
      <c r="O280">
        <v>1.0616464999999999</v>
      </c>
      <c r="P280">
        <v>1.1686570000000001</v>
      </c>
      <c r="Q280">
        <v>1.027747</v>
      </c>
      <c r="R280">
        <v>1.0363066999999999</v>
      </c>
      <c r="S280">
        <v>101.9355748</v>
      </c>
      <c r="T280">
        <v>1002.522756</v>
      </c>
    </row>
    <row r="281" spans="1:20">
      <c r="A281" s="788">
        <v>44175</v>
      </c>
      <c r="B281">
        <v>72.252257</v>
      </c>
      <c r="C281">
        <v>3.1879249000000001</v>
      </c>
      <c r="D281">
        <v>2.210026</v>
      </c>
      <c r="E281">
        <v>3.8446380000000002</v>
      </c>
      <c r="F281">
        <v>4.6344500000000002</v>
      </c>
      <c r="G281">
        <v>207.575086</v>
      </c>
      <c r="H281">
        <v>2.0058009999999999</v>
      </c>
      <c r="I281">
        <v>1.7332399999999999</v>
      </c>
      <c r="J281">
        <v>1.2189239000000001</v>
      </c>
      <c r="K281">
        <v>1.2712908000000001</v>
      </c>
      <c r="L281">
        <v>1.2111799000000001</v>
      </c>
      <c r="M281">
        <v>1.095143</v>
      </c>
      <c r="N281">
        <v>108.9106829</v>
      </c>
      <c r="O281">
        <v>1.0621575999999999</v>
      </c>
      <c r="P281">
        <v>1.1686570000000001</v>
      </c>
      <c r="Q281">
        <v>1.027747</v>
      </c>
      <c r="R281">
        <v>1.0363969</v>
      </c>
      <c r="S281">
        <v>102.03701460000001</v>
      </c>
      <c r="T281">
        <v>1002.671488</v>
      </c>
    </row>
    <row r="282" spans="1:20">
      <c r="A282" s="788">
        <v>44176</v>
      </c>
      <c r="B282">
        <v>72.268407999999994</v>
      </c>
      <c r="C282">
        <v>3.1810439000000001</v>
      </c>
      <c r="D282">
        <v>2.2106340000000002</v>
      </c>
      <c r="E282">
        <v>3.8292860000000002</v>
      </c>
      <c r="F282">
        <v>4.6119300000000001</v>
      </c>
      <c r="G282">
        <v>207.77578500000001</v>
      </c>
      <c r="H282">
        <v>2.0056590000000001</v>
      </c>
      <c r="I282">
        <v>1.7310909999999999</v>
      </c>
      <c r="J282">
        <v>1.2218156</v>
      </c>
      <c r="K282">
        <v>1.2706645000000001</v>
      </c>
      <c r="L282">
        <v>1.2113792999999999</v>
      </c>
      <c r="M282">
        <v>1.095445</v>
      </c>
      <c r="N282">
        <v>109.41038546999999</v>
      </c>
      <c r="O282">
        <v>1.0624735999999999</v>
      </c>
      <c r="P282">
        <v>1.1920915999999999</v>
      </c>
      <c r="Q282">
        <v>1.0281997</v>
      </c>
      <c r="R282">
        <v>1.0365257999999999</v>
      </c>
      <c r="S282">
        <v>102.040066</v>
      </c>
      <c r="T282">
        <v>1002.8267059999999</v>
      </c>
    </row>
    <row r="283" spans="1:20">
      <c r="A283" s="788">
        <v>44179</v>
      </c>
      <c r="B283">
        <v>72.266762999999997</v>
      </c>
      <c r="C283">
        <v>3.1877393000000001</v>
      </c>
      <c r="D283">
        <v>2.2109420000000002</v>
      </c>
      <c r="E283">
        <v>3.8144</v>
      </c>
      <c r="F283">
        <v>4.6166039999999997</v>
      </c>
      <c r="G283">
        <v>207.59838099999999</v>
      </c>
      <c r="H283">
        <v>2.0075769999999999</v>
      </c>
      <c r="I283">
        <v>1.731665</v>
      </c>
      <c r="J283">
        <v>1.218178</v>
      </c>
      <c r="K283">
        <v>1.2694540000000001</v>
      </c>
      <c r="L283">
        <v>1.2134631</v>
      </c>
      <c r="M283">
        <v>1.0956140000000001</v>
      </c>
      <c r="N283">
        <v>109.56630809000001</v>
      </c>
      <c r="O283">
        <v>1.0623024000000001</v>
      </c>
      <c r="P283">
        <v>1.1851206000000001</v>
      </c>
      <c r="Q283">
        <v>1.0284177000000001</v>
      </c>
      <c r="R283">
        <v>1.0366206</v>
      </c>
      <c r="S283">
        <v>102.091992</v>
      </c>
      <c r="T283">
        <v>1002.981666</v>
      </c>
    </row>
    <row r="284" spans="1:20">
      <c r="A284" s="788">
        <v>44180</v>
      </c>
      <c r="B284">
        <v>72.271541999999997</v>
      </c>
      <c r="C284">
        <v>3.1948949999999998</v>
      </c>
      <c r="D284">
        <v>2.2127080000000001</v>
      </c>
      <c r="E284">
        <v>3.865189</v>
      </c>
      <c r="F284">
        <v>4.6829400000000003</v>
      </c>
      <c r="G284">
        <v>207.98238599999999</v>
      </c>
      <c r="H284">
        <v>2.0080369999999998</v>
      </c>
      <c r="I284">
        <v>1.7378849999999999</v>
      </c>
      <c r="J284">
        <v>1.2259347</v>
      </c>
      <c r="K284">
        <v>1.2739932</v>
      </c>
      <c r="L284">
        <v>1.2140162000000001</v>
      </c>
      <c r="M284">
        <v>1.0958840000000001</v>
      </c>
      <c r="N284">
        <v>109.89211874</v>
      </c>
      <c r="O284">
        <v>1.0621555</v>
      </c>
      <c r="P284">
        <v>1.2045489</v>
      </c>
      <c r="Q284">
        <v>1.0284348999999999</v>
      </c>
      <c r="R284">
        <v>1.0368629</v>
      </c>
      <c r="S284">
        <v>102.1507611</v>
      </c>
      <c r="T284">
        <v>1003.136878</v>
      </c>
    </row>
    <row r="285" spans="1:20">
      <c r="A285" s="788">
        <v>44181</v>
      </c>
      <c r="B285">
        <v>72.270714999999996</v>
      </c>
      <c r="C285">
        <v>3.2052692999999999</v>
      </c>
      <c r="D285">
        <v>2.2128060000000001</v>
      </c>
      <c r="E285">
        <v>3.8778980000000001</v>
      </c>
      <c r="F285">
        <v>4.7551620000000003</v>
      </c>
      <c r="G285">
        <v>207.67742799999999</v>
      </c>
      <c r="H285">
        <v>2.0085169999999999</v>
      </c>
      <c r="I285">
        <v>1.740785</v>
      </c>
      <c r="J285">
        <v>1.2266419</v>
      </c>
      <c r="K285">
        <v>1.2772810999999999</v>
      </c>
      <c r="L285">
        <v>1.214297</v>
      </c>
      <c r="M285">
        <v>1.095987</v>
      </c>
      <c r="N285">
        <v>109.88332085</v>
      </c>
      <c r="O285">
        <v>1.0620278000000001</v>
      </c>
      <c r="P285">
        <v>1.2119815</v>
      </c>
      <c r="Q285">
        <v>1.0284514</v>
      </c>
      <c r="R285">
        <v>1.0369060999999999</v>
      </c>
      <c r="S285">
        <v>102.2112121</v>
      </c>
      <c r="T285">
        <v>1003.291452</v>
      </c>
    </row>
    <row r="286" spans="1:20">
      <c r="A286" s="788">
        <v>44182</v>
      </c>
      <c r="B286">
        <v>72.272870999999995</v>
      </c>
      <c r="C286">
        <v>3.2220428999999999</v>
      </c>
      <c r="D286">
        <v>2.2129639999999999</v>
      </c>
      <c r="E286">
        <v>3.8928419999999999</v>
      </c>
      <c r="F286">
        <v>4.7788259999999996</v>
      </c>
      <c r="G286">
        <v>207.90548699999999</v>
      </c>
      <c r="H286">
        <v>2.0095209999999999</v>
      </c>
      <c r="I286">
        <v>1.7448840000000001</v>
      </c>
      <c r="J286">
        <v>1.2310148999999999</v>
      </c>
      <c r="K286">
        <v>1.2803370999999999</v>
      </c>
      <c r="L286">
        <v>1.2145471000000001</v>
      </c>
      <c r="M286">
        <v>1.09609</v>
      </c>
      <c r="N286">
        <v>109.82862242</v>
      </c>
      <c r="O286">
        <v>1.0616958999999999</v>
      </c>
      <c r="P286">
        <v>1.2199894</v>
      </c>
      <c r="Q286">
        <v>1.0285766000000001</v>
      </c>
      <c r="R286">
        <v>1.0370353999999999</v>
      </c>
      <c r="S286">
        <v>102.27605250000001</v>
      </c>
      <c r="T286">
        <v>1003.4460077</v>
      </c>
    </row>
    <row r="287" spans="1:20">
      <c r="A287" s="788">
        <v>44183</v>
      </c>
      <c r="B287">
        <v>72.274449000000004</v>
      </c>
      <c r="C287">
        <v>3.2233597999999999</v>
      </c>
      <c r="D287">
        <v>2.2134290000000001</v>
      </c>
      <c r="E287">
        <v>3.8761679999999998</v>
      </c>
      <c r="F287">
        <v>4.7859290000000003</v>
      </c>
      <c r="G287">
        <v>208.00013799999999</v>
      </c>
      <c r="H287">
        <v>2.0085850000000001</v>
      </c>
      <c r="I287">
        <v>1.745206</v>
      </c>
      <c r="J287">
        <v>1.2311422999999999</v>
      </c>
      <c r="K287">
        <v>1.2810748000000001</v>
      </c>
      <c r="L287">
        <v>1.2146969000000001</v>
      </c>
      <c r="M287">
        <v>1.0962339999999999</v>
      </c>
      <c r="N287">
        <v>109.60113242</v>
      </c>
      <c r="O287">
        <v>1.0616072999999999</v>
      </c>
      <c r="P287">
        <v>1.2204375000000001</v>
      </c>
      <c r="Q287">
        <v>1.0287394000000001</v>
      </c>
      <c r="R287">
        <v>1.0371722999999999</v>
      </c>
      <c r="S287">
        <v>102.2795265</v>
      </c>
      <c r="T287">
        <v>1003.60069662</v>
      </c>
    </row>
    <row r="288" spans="1:20">
      <c r="A288" s="788">
        <v>44186</v>
      </c>
      <c r="B288">
        <v>72.284120999999999</v>
      </c>
      <c r="C288">
        <v>3.2124625999999998</v>
      </c>
      <c r="D288">
        <v>2.2137730000000002</v>
      </c>
      <c r="E288">
        <v>3.8551540000000002</v>
      </c>
      <c r="F288">
        <v>4.6716519999999999</v>
      </c>
      <c r="G288">
        <v>208.15866199999999</v>
      </c>
      <c r="H288">
        <v>2.0088979999999999</v>
      </c>
      <c r="I288">
        <v>1.73875</v>
      </c>
      <c r="J288">
        <v>1.2280819999999999</v>
      </c>
      <c r="K288">
        <v>1.2792284</v>
      </c>
      <c r="L288">
        <v>1.2152940000000001</v>
      </c>
      <c r="M288">
        <v>1.096444</v>
      </c>
      <c r="N288">
        <v>109.74071991</v>
      </c>
      <c r="O288">
        <v>1.0617988</v>
      </c>
      <c r="P288">
        <v>1.2065220000000001</v>
      </c>
      <c r="Q288">
        <v>1.0288846</v>
      </c>
      <c r="R288">
        <v>1.0373109</v>
      </c>
      <c r="S288">
        <v>102.3057859</v>
      </c>
      <c r="T288">
        <v>1003.7416616</v>
      </c>
    </row>
    <row r="289" spans="1:20">
      <c r="A289" s="788">
        <v>44187</v>
      </c>
      <c r="B289">
        <v>72.298365000000004</v>
      </c>
      <c r="C289">
        <v>3.1957605</v>
      </c>
      <c r="D289">
        <v>2.2152470000000002</v>
      </c>
      <c r="E289">
        <v>3.8498700000000001</v>
      </c>
      <c r="F289">
        <v>4.719754</v>
      </c>
      <c r="G289">
        <v>208.37732800000001</v>
      </c>
      <c r="H289">
        <v>2.0084879999999998</v>
      </c>
      <c r="I289">
        <v>1.7361139999999999</v>
      </c>
      <c r="J289">
        <v>1.22682</v>
      </c>
      <c r="K289">
        <v>1.2790029000000001</v>
      </c>
      <c r="L289">
        <v>1.2154056</v>
      </c>
      <c r="M289">
        <v>1.096768</v>
      </c>
      <c r="N289">
        <v>109.55422565000001</v>
      </c>
      <c r="O289">
        <v>1.0621403</v>
      </c>
      <c r="P289">
        <v>1.2101683999999999</v>
      </c>
      <c r="Q289">
        <v>1.0288024</v>
      </c>
      <c r="R289">
        <v>1.0375023000000001</v>
      </c>
      <c r="S289">
        <v>102.3078081</v>
      </c>
      <c r="T289">
        <v>1003.89111184</v>
      </c>
    </row>
    <row r="290" spans="1:20">
      <c r="A290" s="788">
        <v>44188</v>
      </c>
      <c r="B290">
        <v>72.289321999999999</v>
      </c>
      <c r="C290">
        <v>3.2165905000000001</v>
      </c>
      <c r="D290">
        <v>2.215608</v>
      </c>
      <c r="E290">
        <v>3.8610509999999998</v>
      </c>
      <c r="F290">
        <v>4.7942119999999999</v>
      </c>
      <c r="G290">
        <v>208.564245</v>
      </c>
      <c r="H290">
        <v>2.010208</v>
      </c>
      <c r="I290">
        <v>1.740192</v>
      </c>
      <c r="J290">
        <v>1.2280966</v>
      </c>
      <c r="K290">
        <v>1.2820906999999999</v>
      </c>
      <c r="L290">
        <v>1.2154976</v>
      </c>
      <c r="M290">
        <v>1.0970979999999999</v>
      </c>
      <c r="N290">
        <v>109.63500079000001</v>
      </c>
      <c r="O290">
        <v>1.062327</v>
      </c>
      <c r="P290">
        <v>1.2215594000000001</v>
      </c>
      <c r="Q290">
        <v>1.0290531000000001</v>
      </c>
      <c r="R290">
        <v>1.0377282999999999</v>
      </c>
      <c r="S290">
        <v>102.33052790000001</v>
      </c>
      <c r="T290">
        <v>1004.0416734299999</v>
      </c>
    </row>
    <row r="291" spans="1:20">
      <c r="A291" s="788">
        <v>44189</v>
      </c>
      <c r="B291">
        <v>72.300458000000006</v>
      </c>
      <c r="C291">
        <v>3.2176233000000001</v>
      </c>
      <c r="D291">
        <v>2.2161529999999998</v>
      </c>
      <c r="E291">
        <v>3.861199</v>
      </c>
      <c r="F291">
        <v>4.800376</v>
      </c>
      <c r="G291">
        <v>208.56215399999999</v>
      </c>
      <c r="H291">
        <v>2.0108760000000001</v>
      </c>
      <c r="I291">
        <v>1.7411669999999999</v>
      </c>
      <c r="J291">
        <v>1.2286379999999999</v>
      </c>
      <c r="K291">
        <v>1.2823367000000001</v>
      </c>
      <c r="L291">
        <v>1.2157411</v>
      </c>
      <c r="M291">
        <v>1.0972310000000001</v>
      </c>
      <c r="N291">
        <v>109.63283572</v>
      </c>
      <c r="O291">
        <v>1.0623826999999999</v>
      </c>
      <c r="P291">
        <v>1.2211097</v>
      </c>
      <c r="Q291">
        <v>1.0292292999999999</v>
      </c>
      <c r="R291">
        <v>1.0378566</v>
      </c>
      <c r="S291">
        <v>102.34786339999999</v>
      </c>
      <c r="T291">
        <v>1004.19382353</v>
      </c>
    </row>
    <row r="292" spans="1:20">
      <c r="A292" s="788">
        <v>44193</v>
      </c>
      <c r="B292">
        <v>72.309240000000003</v>
      </c>
      <c r="C292">
        <v>3.2254594999999999</v>
      </c>
      <c r="D292">
        <v>2.2159680000000002</v>
      </c>
      <c r="E292">
        <v>3.90883</v>
      </c>
      <c r="F292">
        <v>4.8414140000000003</v>
      </c>
      <c r="G292">
        <v>208.19505899999999</v>
      </c>
      <c r="H292">
        <v>2.0128469999999998</v>
      </c>
      <c r="I292">
        <v>1.7452030000000001</v>
      </c>
      <c r="J292">
        <v>1.2277575999999999</v>
      </c>
      <c r="K292">
        <v>1.2829223999999999</v>
      </c>
      <c r="L292">
        <v>1.2166980000000001</v>
      </c>
      <c r="M292">
        <v>1.097321</v>
      </c>
      <c r="N292">
        <v>110.01412443</v>
      </c>
      <c r="O292">
        <v>1.0623891000000001</v>
      </c>
      <c r="P292">
        <v>1.2291348</v>
      </c>
      <c r="Q292">
        <v>1.0291166</v>
      </c>
      <c r="R292">
        <v>1.0378143</v>
      </c>
      <c r="S292">
        <v>102.35390839999999</v>
      </c>
      <c r="T292">
        <v>1004.33891981</v>
      </c>
    </row>
    <row r="293" spans="1:20">
      <c r="A293" s="788">
        <v>44194</v>
      </c>
      <c r="B293">
        <v>72.321172000000004</v>
      </c>
      <c r="C293">
        <v>3.2387489</v>
      </c>
      <c r="D293">
        <v>2.216218</v>
      </c>
      <c r="E293">
        <v>3.9025639999999999</v>
      </c>
      <c r="F293">
        <v>4.8393300000000004</v>
      </c>
      <c r="G293">
        <v>208.36403300000001</v>
      </c>
      <c r="H293">
        <v>2.0143629999999999</v>
      </c>
      <c r="I293">
        <v>1.7453430000000001</v>
      </c>
      <c r="J293">
        <v>1.2287227999999999</v>
      </c>
      <c r="K293">
        <v>1.2856346000000001</v>
      </c>
      <c r="L293">
        <v>1.2165248</v>
      </c>
      <c r="M293">
        <v>1.097483</v>
      </c>
      <c r="N293">
        <v>110.26669833</v>
      </c>
      <c r="O293">
        <v>1.0609014999999999</v>
      </c>
      <c r="P293">
        <v>1.2341901</v>
      </c>
      <c r="Q293">
        <v>1.0290802999999999</v>
      </c>
      <c r="R293">
        <v>1.0380521</v>
      </c>
      <c r="S293">
        <v>102.3653935</v>
      </c>
      <c r="T293">
        <v>1004.49095459</v>
      </c>
    </row>
    <row r="294" spans="1:20">
      <c r="A294" s="788">
        <v>44195</v>
      </c>
      <c r="B294">
        <v>72.327789999999993</v>
      </c>
      <c r="C294">
        <v>3.2497408999999999</v>
      </c>
      <c r="D294">
        <v>2.216526</v>
      </c>
      <c r="E294">
        <v>3.904944</v>
      </c>
      <c r="F294">
        <v>4.8496269999999999</v>
      </c>
      <c r="G294">
        <v>209.11014499999999</v>
      </c>
      <c r="H294">
        <v>2.0140959999999999</v>
      </c>
      <c r="I294">
        <v>1.749309</v>
      </c>
      <c r="J294">
        <v>1.2295115999999999</v>
      </c>
      <c r="K294">
        <v>1.2891051</v>
      </c>
      <c r="L294">
        <v>1.2168505999999999</v>
      </c>
      <c r="M294">
        <v>1.097648</v>
      </c>
      <c r="N294">
        <v>110.55592255000001</v>
      </c>
      <c r="O294">
        <v>1.0607134</v>
      </c>
      <c r="P294">
        <v>1.2377045</v>
      </c>
      <c r="Q294">
        <v>1.0289921</v>
      </c>
      <c r="R294">
        <v>1.0382258</v>
      </c>
      <c r="S294">
        <v>102.3785118</v>
      </c>
      <c r="T294">
        <v>1004.5802963</v>
      </c>
    </row>
    <row r="295" spans="1:20">
      <c r="A295" s="788">
        <v>44196</v>
      </c>
      <c r="B295">
        <v>72.333568999999997</v>
      </c>
      <c r="C295">
        <v>3.2507676999999999</v>
      </c>
      <c r="D295">
        <v>2.2168909999999999</v>
      </c>
      <c r="E295">
        <v>3.9050929999999999</v>
      </c>
      <c r="F295">
        <v>4.8442069999999999</v>
      </c>
      <c r="G295">
        <v>209.148832</v>
      </c>
      <c r="H295">
        <v>2.0144920000000002</v>
      </c>
      <c r="I295">
        <v>1.7482249999999999</v>
      </c>
      <c r="J295">
        <v>1.2298013000000001</v>
      </c>
      <c r="K295">
        <v>1.2893481</v>
      </c>
      <c r="L295">
        <v>1.2170293000000001</v>
      </c>
      <c r="M295">
        <v>1.0977669999999999</v>
      </c>
      <c r="N295">
        <v>110.55414632</v>
      </c>
      <c r="O295">
        <v>1.0607835000000001</v>
      </c>
      <c r="P295">
        <v>1.2379317999999999</v>
      </c>
      <c r="Q295">
        <v>1.0291657000000001</v>
      </c>
      <c r="R295">
        <v>1.0383610000000001</v>
      </c>
      <c r="S295">
        <v>102.39616239999999</v>
      </c>
      <c r="T295">
        <v>1004.78026045</v>
      </c>
    </row>
    <row r="296" spans="1:20">
      <c r="A296" s="788">
        <v>44200</v>
      </c>
      <c r="B296">
        <v>72.340159</v>
      </c>
      <c r="C296">
        <v>3.2495085000000001</v>
      </c>
      <c r="D296">
        <v>2.2171400000000001</v>
      </c>
      <c r="E296">
        <v>3.8654769999999998</v>
      </c>
      <c r="F296">
        <v>4.8602800000000004</v>
      </c>
      <c r="G296">
        <v>209.62384599999999</v>
      </c>
      <c r="H296">
        <v>2.0143360000000001</v>
      </c>
      <c r="I296">
        <v>1.7445189999999999</v>
      </c>
      <c r="J296">
        <v>1.2285048000000001</v>
      </c>
      <c r="K296">
        <v>1.2910680999999999</v>
      </c>
      <c r="L296">
        <v>1.2174126999999999</v>
      </c>
      <c r="M296">
        <v>1.097963</v>
      </c>
      <c r="N296">
        <v>110.00471949</v>
      </c>
      <c r="O296">
        <v>1.0602484000000001</v>
      </c>
      <c r="P296">
        <v>1.2400739999999999</v>
      </c>
      <c r="Q296">
        <v>1.0294369000000001</v>
      </c>
      <c r="R296">
        <v>1.0384954</v>
      </c>
      <c r="S296">
        <v>102.4245523</v>
      </c>
      <c r="T296">
        <v>1004.94808481</v>
      </c>
    </row>
    <row r="297" spans="1:20">
      <c r="A297" s="788">
        <v>44201</v>
      </c>
      <c r="B297">
        <v>72.343141000000003</v>
      </c>
      <c r="C297">
        <v>3.2691648</v>
      </c>
      <c r="D297">
        <v>2.2173729999999998</v>
      </c>
      <c r="E297">
        <v>3.89323</v>
      </c>
      <c r="F297">
        <v>4.89229</v>
      </c>
      <c r="G297">
        <v>209.76632000000001</v>
      </c>
      <c r="H297">
        <v>2.0149750000000002</v>
      </c>
      <c r="I297">
        <v>1.7503599999999999</v>
      </c>
      <c r="J297">
        <v>1.2249272</v>
      </c>
      <c r="K297">
        <v>1.2971623000000001</v>
      </c>
      <c r="L297">
        <v>1.2176632999999999</v>
      </c>
      <c r="M297">
        <v>1.0980749999999999</v>
      </c>
      <c r="N297">
        <v>109.69864521</v>
      </c>
      <c r="O297">
        <v>1.0609554999999999</v>
      </c>
      <c r="P297">
        <v>1.2438226999999999</v>
      </c>
      <c r="Q297">
        <v>1.0295638</v>
      </c>
      <c r="R297">
        <v>1.0385599999999999</v>
      </c>
      <c r="S297">
        <v>102.4355048</v>
      </c>
      <c r="T297">
        <v>1005.12889351</v>
      </c>
    </row>
    <row r="298" spans="1:20">
      <c r="A298" s="788">
        <v>44202</v>
      </c>
      <c r="B298">
        <v>72.353566999999998</v>
      </c>
      <c r="C298">
        <v>3.2837648000000002</v>
      </c>
      <c r="D298">
        <v>2.2176439999999999</v>
      </c>
      <c r="E298">
        <v>3.9167459999999998</v>
      </c>
      <c r="F298">
        <v>4.8230849999999998</v>
      </c>
      <c r="G298">
        <v>209.280665</v>
      </c>
      <c r="H298">
        <v>2.0154040000000002</v>
      </c>
      <c r="I298">
        <v>1.7547630000000001</v>
      </c>
      <c r="J298">
        <v>1.2231909999999999</v>
      </c>
      <c r="K298">
        <v>1.2992013</v>
      </c>
      <c r="L298">
        <v>1.2179865999999999</v>
      </c>
      <c r="M298">
        <v>1.0982160000000001</v>
      </c>
      <c r="N298">
        <v>109.31427303</v>
      </c>
      <c r="O298">
        <v>1.0610120000000001</v>
      </c>
      <c r="P298">
        <v>1.2367157</v>
      </c>
      <c r="Q298">
        <v>1.0298657</v>
      </c>
      <c r="R298">
        <v>1.0387071999999999</v>
      </c>
      <c r="S298">
        <v>102.43012109999999</v>
      </c>
      <c r="T298">
        <v>1005.29627055</v>
      </c>
    </row>
    <row r="299" spans="1:20">
      <c r="A299" s="788">
        <v>44203</v>
      </c>
      <c r="B299">
        <v>72.353254000000007</v>
      </c>
      <c r="C299">
        <v>3.284491</v>
      </c>
      <c r="D299">
        <v>2.2184159999999999</v>
      </c>
      <c r="E299">
        <v>3.9786380000000001</v>
      </c>
      <c r="F299">
        <v>5.0230240000000004</v>
      </c>
      <c r="G299">
        <v>208.61357000000001</v>
      </c>
      <c r="H299">
        <v>2.0166659999999998</v>
      </c>
      <c r="I299">
        <v>1.7584059999999999</v>
      </c>
      <c r="J299">
        <v>1.2282401000000001</v>
      </c>
      <c r="K299">
        <v>1.2998064</v>
      </c>
      <c r="L299">
        <v>1.2183162000000001</v>
      </c>
      <c r="M299">
        <v>1.0983229999999999</v>
      </c>
      <c r="N299">
        <v>109.21707139999999</v>
      </c>
      <c r="O299">
        <v>1.0624712999999999</v>
      </c>
      <c r="P299">
        <v>1.2729547999999999</v>
      </c>
      <c r="Q299">
        <v>1.0301069</v>
      </c>
      <c r="R299">
        <v>1.0390911</v>
      </c>
      <c r="S299">
        <v>102.4918892</v>
      </c>
      <c r="T299">
        <v>1005.46359589</v>
      </c>
    </row>
    <row r="300" spans="1:20">
      <c r="A300" s="788">
        <v>44204</v>
      </c>
      <c r="B300">
        <v>72.353774999999999</v>
      </c>
      <c r="C300">
        <v>3.2924532000000002</v>
      </c>
      <c r="D300">
        <v>2.2197580000000001</v>
      </c>
      <c r="E300">
        <v>3.9990139999999998</v>
      </c>
      <c r="F300">
        <v>5.138992</v>
      </c>
      <c r="G300">
        <v>208.89886899999999</v>
      </c>
      <c r="H300">
        <v>2.0167830000000002</v>
      </c>
      <c r="I300">
        <v>1.766961</v>
      </c>
      <c r="J300">
        <v>1.2295286000000001</v>
      </c>
      <c r="K300">
        <v>1.2994467999999999</v>
      </c>
      <c r="L300">
        <v>1.2187163999999999</v>
      </c>
      <c r="M300">
        <v>1.0985050000000001</v>
      </c>
      <c r="N300">
        <v>109.37178295</v>
      </c>
      <c r="O300">
        <v>1.0635616000000001</v>
      </c>
      <c r="P300">
        <v>1.2977050000000001</v>
      </c>
      <c r="Q300">
        <v>1.0304229</v>
      </c>
      <c r="R300">
        <v>1.0392465</v>
      </c>
      <c r="S300">
        <v>102.54280869999999</v>
      </c>
      <c r="T300">
        <v>1005.6296826400001</v>
      </c>
    </row>
    <row r="301" spans="1:20">
      <c r="A301" s="788">
        <v>44207</v>
      </c>
      <c r="B301">
        <v>72.374067999999994</v>
      </c>
      <c r="C301">
        <v>3.2796436999999998</v>
      </c>
      <c r="D301">
        <v>2.2202999999999999</v>
      </c>
      <c r="E301">
        <v>3.9723470000000001</v>
      </c>
      <c r="F301">
        <v>5.1315280000000003</v>
      </c>
      <c r="G301">
        <v>209.629851</v>
      </c>
      <c r="H301">
        <v>2.0189379999999999</v>
      </c>
      <c r="I301">
        <v>1.76275</v>
      </c>
      <c r="J301">
        <v>1.2215754000000001</v>
      </c>
      <c r="K301">
        <v>1.2967629000000001</v>
      </c>
      <c r="L301">
        <v>1.219401</v>
      </c>
      <c r="M301">
        <v>1.09863</v>
      </c>
      <c r="N301">
        <v>109.57945513999999</v>
      </c>
      <c r="O301">
        <v>1.0643895000000001</v>
      </c>
      <c r="P301">
        <v>1.2887214</v>
      </c>
      <c r="Q301">
        <v>1.0307284000000001</v>
      </c>
      <c r="R301">
        <v>1.0393642000000001</v>
      </c>
      <c r="S301">
        <v>102.5878202</v>
      </c>
      <c r="T301">
        <v>1005.79780124</v>
      </c>
    </row>
    <row r="302" spans="1:20">
      <c r="A302" s="788">
        <v>44208</v>
      </c>
      <c r="B302">
        <v>72.384884999999997</v>
      </c>
      <c r="C302">
        <v>3.2935436</v>
      </c>
      <c r="D302">
        <v>2.2207699999999999</v>
      </c>
      <c r="E302">
        <v>3.9842529999999998</v>
      </c>
      <c r="F302">
        <v>5.189317</v>
      </c>
      <c r="G302">
        <v>208.84580199999999</v>
      </c>
      <c r="H302">
        <v>2.0194969999999999</v>
      </c>
      <c r="I302">
        <v>1.7639819999999999</v>
      </c>
      <c r="J302">
        <v>1.2238568000000001</v>
      </c>
      <c r="K302">
        <v>1.3029898</v>
      </c>
      <c r="L302">
        <v>1.2196167</v>
      </c>
      <c r="M302">
        <v>1.0988960000000001</v>
      </c>
      <c r="N302">
        <v>109.68966328</v>
      </c>
      <c r="O302">
        <v>1.0645751000000001</v>
      </c>
      <c r="P302">
        <v>1.2990629</v>
      </c>
      <c r="Q302">
        <v>1.0310353000000001</v>
      </c>
      <c r="R302">
        <v>1.0396818999999999</v>
      </c>
      <c r="S302">
        <v>102.5851325</v>
      </c>
      <c r="T302">
        <v>1005.96297743</v>
      </c>
    </row>
    <row r="303" spans="1:20">
      <c r="A303" s="788">
        <v>44209</v>
      </c>
      <c r="B303">
        <v>72.406627</v>
      </c>
      <c r="C303">
        <v>3.2865153</v>
      </c>
      <c r="D303">
        <v>2.22139</v>
      </c>
      <c r="E303">
        <v>3.992086</v>
      </c>
      <c r="F303">
        <v>5.1028549999999999</v>
      </c>
      <c r="G303">
        <v>208.51631800000001</v>
      </c>
      <c r="H303">
        <v>2.020823</v>
      </c>
      <c r="I303">
        <v>1.763741</v>
      </c>
      <c r="J303">
        <v>1.2210456000000001</v>
      </c>
      <c r="K303">
        <v>1.3002842999999999</v>
      </c>
      <c r="L303">
        <v>1.2198602999999999</v>
      </c>
      <c r="M303">
        <v>1.098967</v>
      </c>
      <c r="N303">
        <v>109.88842007</v>
      </c>
      <c r="O303">
        <v>1.0652131</v>
      </c>
      <c r="P303">
        <v>1.2808193999999999</v>
      </c>
      <c r="Q303">
        <v>1.0314190000000001</v>
      </c>
      <c r="R303">
        <v>1.0397721</v>
      </c>
      <c r="S303">
        <v>102.643833</v>
      </c>
      <c r="T303">
        <v>1006.1283385200001</v>
      </c>
    </row>
    <row r="304" spans="1:20">
      <c r="A304" s="788">
        <v>44210</v>
      </c>
      <c r="B304">
        <v>72.424880000000002</v>
      </c>
      <c r="C304">
        <v>3.300332</v>
      </c>
      <c r="D304">
        <v>2.2218749999999998</v>
      </c>
      <c r="E304">
        <v>3.9735309999999999</v>
      </c>
      <c r="F304">
        <v>5.1823490000000003</v>
      </c>
      <c r="G304">
        <v>207.4948</v>
      </c>
      <c r="H304">
        <v>2.021414</v>
      </c>
      <c r="I304">
        <v>1.765865</v>
      </c>
      <c r="J304">
        <v>1.2210159</v>
      </c>
      <c r="K304">
        <v>1.3024545000000001</v>
      </c>
      <c r="L304">
        <v>1.2200899999999999</v>
      </c>
      <c r="M304">
        <v>1.099207</v>
      </c>
      <c r="N304">
        <v>109.21906973999999</v>
      </c>
      <c r="O304">
        <v>1.0657384000000001</v>
      </c>
      <c r="P304">
        <v>1.2974715000000001</v>
      </c>
      <c r="Q304">
        <v>1.0315529999999999</v>
      </c>
      <c r="R304">
        <v>1.0401741</v>
      </c>
      <c r="S304">
        <v>102.73128579999999</v>
      </c>
      <c r="T304">
        <v>1006.29599389</v>
      </c>
    </row>
    <row r="305" spans="1:20">
      <c r="A305" s="788">
        <v>44211</v>
      </c>
      <c r="B305">
        <v>72.439537999999999</v>
      </c>
      <c r="C305">
        <v>3.2904548999999998</v>
      </c>
      <c r="D305">
        <v>2.2226379999999999</v>
      </c>
      <c r="E305">
        <v>3.9373309999999999</v>
      </c>
      <c r="F305">
        <v>5.0740959999999999</v>
      </c>
      <c r="G305">
        <v>207.640683</v>
      </c>
      <c r="H305">
        <v>2.0211039999999998</v>
      </c>
      <c r="I305">
        <v>1.760213</v>
      </c>
      <c r="J305">
        <v>1.2182734</v>
      </c>
      <c r="K305">
        <v>1.2978654999999999</v>
      </c>
      <c r="L305">
        <v>1.2204067999999999</v>
      </c>
      <c r="M305">
        <v>1.0993919999999999</v>
      </c>
      <c r="N305">
        <v>109.63051437999999</v>
      </c>
      <c r="O305">
        <v>1.0658379</v>
      </c>
      <c r="P305">
        <v>1.2693684000000001</v>
      </c>
      <c r="Q305">
        <v>1.0343289</v>
      </c>
      <c r="R305">
        <v>1.0403316</v>
      </c>
      <c r="S305">
        <v>102.8197112</v>
      </c>
      <c r="T305">
        <v>1006.46180429</v>
      </c>
    </row>
    <row r="306" spans="1:20">
      <c r="A306" s="788">
        <v>44214</v>
      </c>
      <c r="B306">
        <v>72.462485999999998</v>
      </c>
      <c r="C306">
        <v>3.2804628999999998</v>
      </c>
      <c r="D306">
        <v>2.2231179999999999</v>
      </c>
      <c r="E306">
        <v>3.941449</v>
      </c>
      <c r="F306">
        <v>5.1141199999999998</v>
      </c>
      <c r="G306">
        <v>207.476607</v>
      </c>
      <c r="H306">
        <v>2.0228389999999998</v>
      </c>
      <c r="I306">
        <v>1.7590619999999999</v>
      </c>
      <c r="J306">
        <v>1.2193552999999999</v>
      </c>
      <c r="K306">
        <v>1.2979569</v>
      </c>
      <c r="L306">
        <v>1.2203961999999999</v>
      </c>
      <c r="M306">
        <v>1.099607</v>
      </c>
      <c r="N306">
        <v>109.11998357</v>
      </c>
      <c r="O306">
        <v>1.0664126</v>
      </c>
      <c r="P306">
        <v>1.2775099999999999</v>
      </c>
      <c r="Q306">
        <v>1.0346245000000001</v>
      </c>
      <c r="R306">
        <v>1.0405925</v>
      </c>
      <c r="S306">
        <v>102.81191509999999</v>
      </c>
      <c r="T306">
        <v>1006.55190744</v>
      </c>
    </row>
    <row r="307" spans="1:20">
      <c r="A307" s="788">
        <v>44215</v>
      </c>
      <c r="B307">
        <v>72.464359999999999</v>
      </c>
      <c r="C307">
        <v>3.2731142000000002</v>
      </c>
      <c r="D307">
        <v>2.2236199999999999</v>
      </c>
      <c r="E307">
        <v>3.9726750000000002</v>
      </c>
      <c r="F307">
        <v>5.0739140000000003</v>
      </c>
      <c r="G307">
        <v>207.50975199999999</v>
      </c>
      <c r="H307">
        <v>2.022891</v>
      </c>
      <c r="I307">
        <v>1.763312</v>
      </c>
      <c r="J307">
        <v>1.2215113</v>
      </c>
      <c r="K307">
        <v>1.2993598</v>
      </c>
      <c r="L307">
        <v>1.2212533000000001</v>
      </c>
      <c r="M307">
        <v>1.099801</v>
      </c>
      <c r="N307">
        <v>109.39828727</v>
      </c>
      <c r="O307">
        <v>1.0669998999999999</v>
      </c>
      <c r="P307">
        <v>1.2707082999999999</v>
      </c>
      <c r="Q307">
        <v>1.0348287</v>
      </c>
      <c r="R307">
        <v>1.0407850999999999</v>
      </c>
      <c r="S307">
        <v>102.8642909</v>
      </c>
      <c r="T307">
        <v>1006.71856317</v>
      </c>
    </row>
    <row r="308" spans="1:20">
      <c r="A308" s="788">
        <v>44216</v>
      </c>
      <c r="B308">
        <v>72.468342000000007</v>
      </c>
      <c r="C308">
        <v>3.2798899000000001</v>
      </c>
      <c r="D308">
        <v>2.2240169999999999</v>
      </c>
      <c r="E308">
        <v>4.0343349999999996</v>
      </c>
      <c r="F308">
        <v>5.0978070000000004</v>
      </c>
      <c r="G308">
        <v>207.86923999999999</v>
      </c>
      <c r="H308">
        <v>2.02427</v>
      </c>
      <c r="I308">
        <v>1.7684550000000001</v>
      </c>
      <c r="J308">
        <v>1.2274328999999999</v>
      </c>
      <c r="K308">
        <v>1.3014663</v>
      </c>
      <c r="L308">
        <v>1.2215353</v>
      </c>
      <c r="M308">
        <v>1.0999920000000001</v>
      </c>
      <c r="N308">
        <v>109.81761031000001</v>
      </c>
      <c r="O308">
        <v>1.067801</v>
      </c>
      <c r="P308">
        <v>1.2717252999999999</v>
      </c>
      <c r="Q308">
        <v>1.0350364000000001</v>
      </c>
      <c r="R308">
        <v>1.0410896999999999</v>
      </c>
      <c r="S308">
        <v>102.8804696</v>
      </c>
      <c r="T308">
        <v>1006.88451019</v>
      </c>
    </row>
    <row r="309" spans="1:20">
      <c r="A309" s="788">
        <v>44217</v>
      </c>
      <c r="B309">
        <v>72.472212999999996</v>
      </c>
      <c r="C309">
        <v>3.2832835999999999</v>
      </c>
      <c r="D309">
        <v>2.224351</v>
      </c>
      <c r="E309">
        <v>4.0360379999999996</v>
      </c>
      <c r="F309">
        <v>5.0882810000000003</v>
      </c>
      <c r="G309">
        <v>208.86690400000001</v>
      </c>
      <c r="H309">
        <v>2.0254970000000001</v>
      </c>
      <c r="I309">
        <v>1.767161</v>
      </c>
      <c r="J309">
        <v>1.2279613</v>
      </c>
      <c r="K309">
        <v>1.3002539</v>
      </c>
      <c r="L309">
        <v>1.2217747000000001</v>
      </c>
      <c r="M309">
        <v>1.100182</v>
      </c>
      <c r="N309">
        <v>109.89714286</v>
      </c>
      <c r="O309">
        <v>1.0691120000000001</v>
      </c>
      <c r="P309">
        <v>1.2685287999999999</v>
      </c>
      <c r="Q309">
        <v>1.0351741000000001</v>
      </c>
      <c r="R309">
        <v>1.0410071999999999</v>
      </c>
      <c r="S309">
        <v>102.8759955</v>
      </c>
      <c r="T309">
        <v>1007.04995046</v>
      </c>
    </row>
    <row r="310" spans="1:20">
      <c r="A310" s="788">
        <v>44218</v>
      </c>
      <c r="B310">
        <v>72.491555000000005</v>
      </c>
      <c r="C310">
        <v>3.2562495999999999</v>
      </c>
      <c r="D310">
        <v>2.2249590000000001</v>
      </c>
      <c r="E310">
        <v>4.0218720000000001</v>
      </c>
      <c r="F310">
        <v>5.0324390000000001</v>
      </c>
      <c r="G310">
        <v>209.194198</v>
      </c>
      <c r="H310">
        <v>2.029093</v>
      </c>
      <c r="I310">
        <v>1.763334</v>
      </c>
      <c r="J310">
        <v>1.2250517999999999</v>
      </c>
      <c r="K310">
        <v>1.2933205000000001</v>
      </c>
      <c r="L310">
        <v>1.2220143000000001</v>
      </c>
      <c r="M310">
        <v>1.1003229999999999</v>
      </c>
      <c r="N310">
        <v>110.26026585</v>
      </c>
      <c r="O310">
        <v>1.0706959</v>
      </c>
      <c r="P310">
        <v>1.2633806999999999</v>
      </c>
      <c r="Q310">
        <v>1.0354232999999999</v>
      </c>
      <c r="R310">
        <v>1.0410425999999999</v>
      </c>
      <c r="S310">
        <v>102.9054297</v>
      </c>
      <c r="T310">
        <v>1007.13904604</v>
      </c>
    </row>
    <row r="311" spans="1:20">
      <c r="A311" s="788">
        <v>44221</v>
      </c>
      <c r="B311">
        <v>72.483630000000005</v>
      </c>
      <c r="C311">
        <v>3.2565249000000001</v>
      </c>
      <c r="D311">
        <v>2.2256689999999999</v>
      </c>
      <c r="E311">
        <v>4.0220260000000003</v>
      </c>
      <c r="F311">
        <v>5.0205450000000003</v>
      </c>
      <c r="G311">
        <v>209.19499099999999</v>
      </c>
      <c r="H311">
        <v>2.029509</v>
      </c>
      <c r="I311">
        <v>1.7632399999999999</v>
      </c>
      <c r="J311">
        <v>1.2231396000000001</v>
      </c>
      <c r="K311">
        <v>1.2933794000000001</v>
      </c>
      <c r="L311">
        <v>1.2226496</v>
      </c>
      <c r="M311">
        <v>1.100447</v>
      </c>
      <c r="N311">
        <v>110.25825647000001</v>
      </c>
      <c r="O311">
        <v>1.0707949999999999</v>
      </c>
      <c r="P311">
        <v>1.2614586000000001</v>
      </c>
      <c r="Q311">
        <v>1.0355616999999999</v>
      </c>
      <c r="R311">
        <v>1.0411706000000001</v>
      </c>
      <c r="S311">
        <v>102.91805309999999</v>
      </c>
      <c r="T311">
        <v>1007.3188129</v>
      </c>
    </row>
    <row r="312" spans="1:20">
      <c r="A312" s="788">
        <v>44222</v>
      </c>
      <c r="B312">
        <v>72.491508999999994</v>
      </c>
      <c r="C312">
        <v>3.2439545999999999</v>
      </c>
      <c r="D312">
        <v>2.2265459999999999</v>
      </c>
      <c r="E312">
        <v>4.0443769999999999</v>
      </c>
      <c r="F312">
        <v>4.9620280000000001</v>
      </c>
      <c r="G312">
        <v>208.36754099999999</v>
      </c>
      <c r="H312">
        <v>2.0297999999999998</v>
      </c>
      <c r="I312">
        <v>1.7597149999999999</v>
      </c>
      <c r="J312">
        <v>1.2238294999999999</v>
      </c>
      <c r="K312">
        <v>1.2951413000000001</v>
      </c>
      <c r="L312">
        <v>1.2229573</v>
      </c>
      <c r="M312">
        <v>1.1007260000000001</v>
      </c>
      <c r="N312">
        <v>109.91723245</v>
      </c>
      <c r="O312">
        <v>1.0715773</v>
      </c>
      <c r="P312">
        <v>1.2488897000000001</v>
      </c>
      <c r="Q312">
        <v>1.0357959000000001</v>
      </c>
      <c r="R312">
        <v>1.0414125000000001</v>
      </c>
      <c r="S312">
        <v>102.9478202</v>
      </c>
      <c r="T312">
        <v>1007.49761598</v>
      </c>
    </row>
    <row r="313" spans="1:20">
      <c r="A313" s="788">
        <v>44223</v>
      </c>
      <c r="B313">
        <v>72.509204999999994</v>
      </c>
      <c r="C313">
        <v>3.2316102</v>
      </c>
      <c r="D313">
        <v>2.2268720000000002</v>
      </c>
      <c r="E313">
        <v>3.9316209999999998</v>
      </c>
      <c r="F313">
        <v>4.8537169999999996</v>
      </c>
      <c r="G313">
        <v>208.42925199999999</v>
      </c>
      <c r="H313">
        <v>2.0301650000000002</v>
      </c>
      <c r="I313">
        <v>1.744578</v>
      </c>
      <c r="J313">
        <v>1.2202407</v>
      </c>
      <c r="K313">
        <v>1.2835889</v>
      </c>
      <c r="L313">
        <v>1.2230196</v>
      </c>
      <c r="M313">
        <v>1.1008610000000001</v>
      </c>
      <c r="N313">
        <v>109.62237863999999</v>
      </c>
      <c r="O313">
        <v>1.0731615999999999</v>
      </c>
      <c r="P313">
        <v>1.2375210999999999</v>
      </c>
      <c r="Q313">
        <v>1.0363232</v>
      </c>
      <c r="R313">
        <v>1.0420673</v>
      </c>
      <c r="S313">
        <v>102.9197935</v>
      </c>
      <c r="T313">
        <v>1007.67491809</v>
      </c>
    </row>
    <row r="314" spans="1:20">
      <c r="A314" s="788">
        <v>44224</v>
      </c>
      <c r="B314">
        <v>72.520990999999995</v>
      </c>
      <c r="C314">
        <v>3.2299532000000002</v>
      </c>
      <c r="D314">
        <v>2.2271390000000002</v>
      </c>
      <c r="E314">
        <v>3.9709530000000002</v>
      </c>
      <c r="F314">
        <v>5.007498</v>
      </c>
      <c r="G314">
        <v>208.78876099999999</v>
      </c>
      <c r="H314">
        <v>2.0303200000000001</v>
      </c>
      <c r="I314">
        <v>1.7525379999999999</v>
      </c>
      <c r="J314">
        <v>1.2232959000000001</v>
      </c>
      <c r="K314">
        <v>1.2898521999999999</v>
      </c>
      <c r="L314">
        <v>1.2238850999999999</v>
      </c>
      <c r="M314">
        <v>1.101062</v>
      </c>
      <c r="N314">
        <v>109.84287351</v>
      </c>
      <c r="O314">
        <v>1.0726412999999999</v>
      </c>
      <c r="P314">
        <v>1.2532215</v>
      </c>
      <c r="Q314">
        <v>1.0363260999999999</v>
      </c>
      <c r="R314">
        <v>1.042284</v>
      </c>
      <c r="S314">
        <v>102.9693271</v>
      </c>
      <c r="T314">
        <v>1007.83388565</v>
      </c>
    </row>
    <row r="315" spans="1:20">
      <c r="A315" s="788">
        <v>44225</v>
      </c>
      <c r="B315">
        <v>72.517748999999995</v>
      </c>
      <c r="C315">
        <v>3.2288540000000001</v>
      </c>
      <c r="D315">
        <v>2.2275879999999999</v>
      </c>
      <c r="E315">
        <v>3.8988770000000001</v>
      </c>
      <c r="F315">
        <v>4.8639210000000004</v>
      </c>
      <c r="G315">
        <v>209.47834700000001</v>
      </c>
      <c r="H315">
        <v>2.0297109999999998</v>
      </c>
      <c r="I315">
        <v>1.741301</v>
      </c>
      <c r="J315">
        <v>1.2208330999999999</v>
      </c>
      <c r="K315">
        <v>1.2721013000000001</v>
      </c>
      <c r="L315">
        <v>1.2241446</v>
      </c>
      <c r="M315">
        <v>1.1013459999999999</v>
      </c>
      <c r="N315">
        <v>110.06495655000001</v>
      </c>
      <c r="O315">
        <v>1.0727511000000001</v>
      </c>
      <c r="P315">
        <v>1.2396836</v>
      </c>
      <c r="Q315">
        <v>1.0365358</v>
      </c>
      <c r="R315">
        <v>1.0424880000000001</v>
      </c>
      <c r="S315">
        <v>103.00393390000001</v>
      </c>
      <c r="T315">
        <v>1007.98772375</v>
      </c>
    </row>
    <row r="316" spans="1:20">
      <c r="A316" s="788">
        <v>44228</v>
      </c>
      <c r="B316">
        <v>72.529792</v>
      </c>
      <c r="C316">
        <v>3.2566267999999998</v>
      </c>
      <c r="D316">
        <v>2.228027</v>
      </c>
      <c r="E316">
        <v>3.955327</v>
      </c>
      <c r="F316">
        <v>5.02996</v>
      </c>
      <c r="G316">
        <v>210.83735999999999</v>
      </c>
      <c r="H316">
        <v>2.0297190000000001</v>
      </c>
      <c r="I316">
        <v>1.75251</v>
      </c>
      <c r="J316">
        <v>1.2245706999999999</v>
      </c>
      <c r="K316">
        <v>1.2883414</v>
      </c>
      <c r="L316">
        <v>1.2248348</v>
      </c>
      <c r="M316">
        <v>1.1015520000000001</v>
      </c>
      <c r="N316">
        <v>110.25531771</v>
      </c>
      <c r="O316">
        <v>1.0724514000000001</v>
      </c>
      <c r="P316">
        <v>1.2622983000000001</v>
      </c>
      <c r="Q316">
        <v>1.0367759000000001</v>
      </c>
      <c r="R316">
        <v>1.0426960000000001</v>
      </c>
      <c r="S316">
        <v>103.0155658</v>
      </c>
      <c r="T316">
        <v>1008.19249888</v>
      </c>
    </row>
    <row r="317" spans="1:20">
      <c r="A317" s="788">
        <v>44229</v>
      </c>
      <c r="B317">
        <v>72.550439999999995</v>
      </c>
      <c r="C317">
        <v>3.2706458</v>
      </c>
      <c r="D317">
        <v>2.2285539999999999</v>
      </c>
      <c r="E317">
        <v>4.0096769999999999</v>
      </c>
      <c r="F317">
        <v>5.0713530000000002</v>
      </c>
      <c r="G317">
        <v>211.478388</v>
      </c>
      <c r="H317">
        <v>2.0302479999999998</v>
      </c>
      <c r="I317">
        <v>1.758934</v>
      </c>
      <c r="J317">
        <v>1.2271379</v>
      </c>
      <c r="K317">
        <v>1.2998513</v>
      </c>
      <c r="L317">
        <v>1.2249312999999999</v>
      </c>
      <c r="M317">
        <v>1.1018129999999999</v>
      </c>
      <c r="N317">
        <v>110.59768842</v>
      </c>
      <c r="O317">
        <v>1.0723294000000001</v>
      </c>
      <c r="P317">
        <v>1.2689463000000001</v>
      </c>
      <c r="Q317">
        <v>1.0369644</v>
      </c>
      <c r="R317">
        <v>1.0429477</v>
      </c>
      <c r="S317">
        <v>103.04784549999999</v>
      </c>
      <c r="T317">
        <v>1008.34145153</v>
      </c>
    </row>
    <row r="318" spans="1:20">
      <c r="A318" s="788">
        <v>44230</v>
      </c>
      <c r="B318">
        <v>72.568906999999996</v>
      </c>
      <c r="C318">
        <v>3.2845610000000001</v>
      </c>
      <c r="D318">
        <v>2.2289910000000002</v>
      </c>
      <c r="E318">
        <v>4.0131930000000002</v>
      </c>
      <c r="F318">
        <v>5.1248930000000001</v>
      </c>
      <c r="G318">
        <v>211.54694599999999</v>
      </c>
      <c r="H318">
        <v>2.0307439999999999</v>
      </c>
      <c r="I318">
        <v>1.7611840000000001</v>
      </c>
      <c r="J318">
        <v>1.2292551</v>
      </c>
      <c r="K318">
        <v>1.3059898999999999</v>
      </c>
      <c r="L318">
        <v>1.225298</v>
      </c>
      <c r="M318">
        <v>1.102026</v>
      </c>
      <c r="N318">
        <v>110.49990354000001</v>
      </c>
      <c r="O318">
        <v>1.0721168000000001</v>
      </c>
      <c r="P318">
        <v>1.2824321999999999</v>
      </c>
      <c r="Q318">
        <v>1.0371744000000001</v>
      </c>
      <c r="R318">
        <v>1.0432036</v>
      </c>
      <c r="S318">
        <v>103.0628056</v>
      </c>
      <c r="T318">
        <v>1008.49110953</v>
      </c>
    </row>
    <row r="319" spans="1:20">
      <c r="A319" s="788">
        <v>44231</v>
      </c>
      <c r="B319">
        <v>72.584175000000002</v>
      </c>
      <c r="C319">
        <v>3.2964899999999999</v>
      </c>
      <c r="D319">
        <v>2.2295630000000002</v>
      </c>
      <c r="E319">
        <v>4.0449640000000002</v>
      </c>
      <c r="F319">
        <v>5.175675</v>
      </c>
      <c r="G319">
        <v>212.71584200000001</v>
      </c>
      <c r="H319">
        <v>2.0318710000000002</v>
      </c>
      <c r="I319">
        <v>1.7657050000000001</v>
      </c>
      <c r="J319">
        <v>1.2302776</v>
      </c>
      <c r="K319">
        <v>1.306162</v>
      </c>
      <c r="L319">
        <v>1.2255988</v>
      </c>
      <c r="M319">
        <v>1.102203</v>
      </c>
      <c r="N319">
        <v>110.49507038</v>
      </c>
      <c r="O319">
        <v>1.0720558</v>
      </c>
      <c r="P319">
        <v>1.2944836</v>
      </c>
      <c r="Q319">
        <v>1.0377054999999999</v>
      </c>
      <c r="R319">
        <v>1.0433604000000001</v>
      </c>
      <c r="S319">
        <v>103.27782879999999</v>
      </c>
      <c r="T319">
        <v>1008.64028836</v>
      </c>
    </row>
    <row r="320" spans="1:20">
      <c r="A320" s="788">
        <v>44232</v>
      </c>
      <c r="B320">
        <v>72.590247000000005</v>
      </c>
      <c r="C320">
        <v>3.3168310999999999</v>
      </c>
      <c r="D320">
        <v>2.2304050000000002</v>
      </c>
      <c r="E320">
        <v>4.0689169999999999</v>
      </c>
      <c r="F320">
        <v>5.2445589999999997</v>
      </c>
      <c r="G320">
        <v>214.242188</v>
      </c>
      <c r="H320">
        <v>2.0331999999999999</v>
      </c>
      <c r="I320">
        <v>1.770127</v>
      </c>
      <c r="J320">
        <v>1.232172</v>
      </c>
      <c r="K320">
        <v>1.3114602</v>
      </c>
      <c r="L320">
        <v>1.2259093999999999</v>
      </c>
      <c r="M320">
        <v>1.1024860000000001</v>
      </c>
      <c r="N320">
        <v>110.63623896999999</v>
      </c>
      <c r="O320">
        <v>1.0724909</v>
      </c>
      <c r="P320">
        <v>1.3141242</v>
      </c>
      <c r="Q320">
        <v>1.0378696000000001</v>
      </c>
      <c r="R320">
        <v>1.0436847</v>
      </c>
      <c r="S320">
        <v>103.4189848</v>
      </c>
      <c r="T320">
        <v>1008.76702192</v>
      </c>
    </row>
    <row r="321" spans="1:20">
      <c r="A321" s="788">
        <v>44235</v>
      </c>
      <c r="B321">
        <v>72.623464999999996</v>
      </c>
      <c r="C321">
        <v>3.3242204000000002</v>
      </c>
      <c r="D321">
        <v>2.231071</v>
      </c>
      <c r="E321">
        <v>4.091793</v>
      </c>
      <c r="F321">
        <v>5.2387769999999998</v>
      </c>
      <c r="G321">
        <v>214.25361899999999</v>
      </c>
      <c r="H321">
        <v>2.0334639999999999</v>
      </c>
      <c r="I321">
        <v>1.773085</v>
      </c>
      <c r="J321">
        <v>1.2357874</v>
      </c>
      <c r="K321">
        <v>1.3124308</v>
      </c>
      <c r="L321">
        <v>1.2266109999999999</v>
      </c>
      <c r="M321">
        <v>1.1027169999999999</v>
      </c>
      <c r="N321">
        <v>111.02585415999999</v>
      </c>
      <c r="O321">
        <v>1.0715972</v>
      </c>
      <c r="P321">
        <v>1.3252979</v>
      </c>
      <c r="Q321">
        <v>1.0380406</v>
      </c>
      <c r="R321">
        <v>1.0439643999999999</v>
      </c>
      <c r="S321">
        <v>103.4689577</v>
      </c>
      <c r="T321">
        <v>1008.97437776</v>
      </c>
    </row>
    <row r="322" spans="1:20">
      <c r="A322" s="788">
        <v>44236</v>
      </c>
      <c r="B322">
        <v>72.616947999999994</v>
      </c>
      <c r="C322">
        <v>3.3172807</v>
      </c>
      <c r="D322">
        <v>2.2314970000000001</v>
      </c>
      <c r="E322">
        <v>4.092765</v>
      </c>
      <c r="F322">
        <v>5.2208030000000001</v>
      </c>
      <c r="G322">
        <v>214.12419700000001</v>
      </c>
      <c r="H322">
        <v>2.0336729999999998</v>
      </c>
      <c r="I322">
        <v>1.773798</v>
      </c>
      <c r="J322">
        <v>1.2368581999999999</v>
      </c>
      <c r="K322">
        <v>1.3125530999999999</v>
      </c>
      <c r="L322">
        <v>1.2269124</v>
      </c>
      <c r="M322">
        <v>1.102913</v>
      </c>
      <c r="N322">
        <v>111.07844461000001</v>
      </c>
      <c r="O322">
        <v>1.0724053</v>
      </c>
      <c r="P322">
        <v>1.3218177</v>
      </c>
      <c r="Q322">
        <v>1.0381355999999999</v>
      </c>
      <c r="R322">
        <v>1.0441091</v>
      </c>
      <c r="S322">
        <v>103.4981556</v>
      </c>
      <c r="T322">
        <v>1009.1188921200001</v>
      </c>
    </row>
    <row r="323" spans="1:20">
      <c r="A323" s="788">
        <v>44237</v>
      </c>
      <c r="B323">
        <v>72.621110999999999</v>
      </c>
      <c r="C323">
        <v>3.3092673000000001</v>
      </c>
      <c r="D323">
        <v>2.2322959999999998</v>
      </c>
      <c r="E323">
        <v>4.0898380000000003</v>
      </c>
      <c r="F323">
        <v>5.1033840000000001</v>
      </c>
      <c r="G323">
        <v>213.87012300000001</v>
      </c>
      <c r="H323">
        <v>2.0341130000000001</v>
      </c>
      <c r="I323">
        <v>1.7744660000000001</v>
      </c>
      <c r="J323">
        <v>1.2344888999999999</v>
      </c>
      <c r="K323">
        <v>1.3115097</v>
      </c>
      <c r="L323">
        <v>1.2269112</v>
      </c>
      <c r="M323">
        <v>1.103197</v>
      </c>
      <c r="N323">
        <v>111.10642971999999</v>
      </c>
      <c r="O323">
        <v>1.0728036000000001</v>
      </c>
      <c r="P323">
        <v>1.3106032999999999</v>
      </c>
      <c r="Q323">
        <v>1.0383754999999999</v>
      </c>
      <c r="R323">
        <v>1.0444743000000001</v>
      </c>
      <c r="S323">
        <v>103.5336305</v>
      </c>
      <c r="T323">
        <v>1009.26286013</v>
      </c>
    </row>
    <row r="324" spans="1:20">
      <c r="A324" s="788">
        <v>44238</v>
      </c>
      <c r="B324">
        <v>72.621735000000001</v>
      </c>
      <c r="C324">
        <v>3.3124139000000001</v>
      </c>
      <c r="D324">
        <v>2.233263</v>
      </c>
      <c r="E324">
        <v>4.0988930000000003</v>
      </c>
      <c r="F324">
        <v>5.1316879999999996</v>
      </c>
      <c r="G324">
        <v>213.871691</v>
      </c>
      <c r="H324">
        <v>2.0345249999999999</v>
      </c>
      <c r="I324">
        <v>1.7822100000000001</v>
      </c>
      <c r="J324">
        <v>1.2383542999999999</v>
      </c>
      <c r="K324">
        <v>1.3160042000000001</v>
      </c>
      <c r="L324">
        <v>1.2271744</v>
      </c>
      <c r="M324">
        <v>1.1036300000000001</v>
      </c>
      <c r="N324">
        <v>111.80895135</v>
      </c>
      <c r="O324">
        <v>1.0733394999999999</v>
      </c>
      <c r="P324">
        <v>1.3239726999999999</v>
      </c>
      <c r="Q324">
        <v>1.038813</v>
      </c>
      <c r="R324">
        <v>1.0448827999999999</v>
      </c>
      <c r="S324">
        <v>103.5837217</v>
      </c>
      <c r="T324">
        <v>1009.40297179</v>
      </c>
    </row>
    <row r="325" spans="1:20">
      <c r="A325" s="788">
        <v>44239</v>
      </c>
      <c r="B325">
        <v>72.647326000000007</v>
      </c>
      <c r="C325">
        <v>3.3333306999999999</v>
      </c>
      <c r="D325">
        <v>2.234092</v>
      </c>
      <c r="E325">
        <v>4.1214950000000004</v>
      </c>
      <c r="F325">
        <v>5.1261549999999998</v>
      </c>
      <c r="G325">
        <v>213.89118500000001</v>
      </c>
      <c r="H325">
        <v>2.0344669999999998</v>
      </c>
      <c r="I325">
        <v>1.785893</v>
      </c>
      <c r="J325">
        <v>1.2403913</v>
      </c>
      <c r="K325">
        <v>1.3193469</v>
      </c>
      <c r="L325">
        <v>1.2274522999999999</v>
      </c>
      <c r="M325">
        <v>1.1039600000000001</v>
      </c>
      <c r="N325">
        <v>111.69564166000001</v>
      </c>
      <c r="O325">
        <v>1.0732149</v>
      </c>
      <c r="P325">
        <v>1.3244625000000001</v>
      </c>
      <c r="Q325">
        <v>1.0390657000000001</v>
      </c>
      <c r="R325">
        <v>1.0451982</v>
      </c>
      <c r="S325">
        <v>103.6442181</v>
      </c>
      <c r="T325">
        <v>1009.55506326</v>
      </c>
    </row>
    <row r="326" spans="1:20">
      <c r="A326" s="788">
        <v>44244</v>
      </c>
      <c r="B326">
        <v>72.662550999999993</v>
      </c>
      <c r="C326">
        <v>3.3781767</v>
      </c>
      <c r="D326">
        <v>2.2347790000000001</v>
      </c>
      <c r="E326">
        <v>4.1143559999999999</v>
      </c>
      <c r="F326">
        <v>5.168425</v>
      </c>
      <c r="G326">
        <v>214.90154200000001</v>
      </c>
      <c r="H326">
        <v>2.0355219999999998</v>
      </c>
      <c r="I326">
        <v>1.7862020000000001</v>
      </c>
      <c r="J326">
        <v>1.2394248000000001</v>
      </c>
      <c r="K326">
        <v>1.3262564999999999</v>
      </c>
      <c r="L326">
        <v>1.2285995000000001</v>
      </c>
      <c r="M326">
        <v>1.1040080000000001</v>
      </c>
      <c r="N326">
        <v>111.42441262</v>
      </c>
      <c r="O326">
        <v>1.0734178000000001</v>
      </c>
      <c r="P326">
        <v>1.3395944</v>
      </c>
      <c r="Q326">
        <v>1.039391</v>
      </c>
      <c r="R326">
        <v>1.0452650000000001</v>
      </c>
      <c r="S326">
        <v>103.6848249</v>
      </c>
      <c r="T326">
        <v>1009.82033814</v>
      </c>
    </row>
    <row r="327" spans="1:20">
      <c r="A327" s="788">
        <v>44245</v>
      </c>
      <c r="B327">
        <v>72.676693999999998</v>
      </c>
      <c r="C327">
        <v>3.3837267999999998</v>
      </c>
      <c r="D327">
        <v>2.2355119999999999</v>
      </c>
      <c r="E327">
        <v>4.0951269999999997</v>
      </c>
      <c r="F327">
        <v>5.1271899999999997</v>
      </c>
      <c r="G327">
        <v>215.56815700000001</v>
      </c>
      <c r="H327">
        <v>2.035809</v>
      </c>
      <c r="I327">
        <v>1.7825599999999999</v>
      </c>
      <c r="J327">
        <v>1.2374692</v>
      </c>
      <c r="K327">
        <v>1.3221898999999999</v>
      </c>
      <c r="L327">
        <v>1.2301207999999999</v>
      </c>
      <c r="M327">
        <v>1.1042959999999999</v>
      </c>
      <c r="N327">
        <v>111.76240665</v>
      </c>
      <c r="O327">
        <v>1.0748873999999999</v>
      </c>
      <c r="P327">
        <v>1.3358000000000001</v>
      </c>
      <c r="Q327">
        <v>1.0396719999999999</v>
      </c>
      <c r="R327">
        <v>1.0456046000000001</v>
      </c>
      <c r="S327">
        <v>103.72495240000001</v>
      </c>
      <c r="T327">
        <v>1009.97198095</v>
      </c>
    </row>
    <row r="328" spans="1:20">
      <c r="A328" s="788">
        <v>44246</v>
      </c>
      <c r="B328">
        <v>72.689755000000005</v>
      </c>
      <c r="C328">
        <v>3.4076151000000001</v>
      </c>
      <c r="D328">
        <v>2.2360910000000001</v>
      </c>
      <c r="E328">
        <v>4.090878</v>
      </c>
      <c r="F328">
        <v>5.2025629999999996</v>
      </c>
      <c r="G328">
        <v>216.349121</v>
      </c>
      <c r="H328">
        <v>2.0377710000000002</v>
      </c>
      <c r="I328">
        <v>1.7788679999999999</v>
      </c>
      <c r="J328">
        <v>1.2386204000000001</v>
      </c>
      <c r="K328">
        <v>1.3237253</v>
      </c>
      <c r="L328">
        <v>1.2302736000000001</v>
      </c>
      <c r="M328">
        <v>1.1045229999999999</v>
      </c>
      <c r="N328">
        <v>112.12286339000001</v>
      </c>
      <c r="O328">
        <v>1.0752645999999999</v>
      </c>
      <c r="P328">
        <v>1.3499794000000001</v>
      </c>
      <c r="Q328">
        <v>1.0401009000000001</v>
      </c>
      <c r="R328">
        <v>1.0458833000000001</v>
      </c>
      <c r="S328">
        <v>103.7922133</v>
      </c>
      <c r="T328">
        <v>1010.12407568</v>
      </c>
    </row>
    <row r="329" spans="1:20">
      <c r="A329" s="788">
        <v>44249</v>
      </c>
      <c r="B329">
        <v>72.702234000000004</v>
      </c>
      <c r="C329">
        <v>3.4037042</v>
      </c>
      <c r="D329">
        <v>2.2368399999999999</v>
      </c>
      <c r="E329">
        <v>4.0574019999999997</v>
      </c>
      <c r="F329">
        <v>5.0715839999999996</v>
      </c>
      <c r="G329">
        <v>217.04695899999999</v>
      </c>
      <c r="H329">
        <v>2.0387300000000002</v>
      </c>
      <c r="I329">
        <v>1.7666980000000001</v>
      </c>
      <c r="J329">
        <v>1.2351881</v>
      </c>
      <c r="K329">
        <v>1.3057481</v>
      </c>
      <c r="L329">
        <v>1.2309707000000001</v>
      </c>
      <c r="M329">
        <v>1.104803</v>
      </c>
      <c r="N329">
        <v>113.1680953</v>
      </c>
      <c r="O329">
        <v>1.0756692999999999</v>
      </c>
      <c r="P329">
        <v>1.3256983</v>
      </c>
      <c r="Q329">
        <v>1.0402977</v>
      </c>
      <c r="R329">
        <v>1.0462880000000001</v>
      </c>
      <c r="S329">
        <v>103.7329632</v>
      </c>
      <c r="T329">
        <v>1010.32944695</v>
      </c>
    </row>
    <row r="330" spans="1:20">
      <c r="A330" s="788">
        <v>44250</v>
      </c>
      <c r="B330">
        <v>72.720383999999996</v>
      </c>
      <c r="C330">
        <v>3.4051794000000002</v>
      </c>
      <c r="D330">
        <v>2.2375080000000001</v>
      </c>
      <c r="E330">
        <v>4.0657319999999997</v>
      </c>
      <c r="F330">
        <v>5.0811529999999996</v>
      </c>
      <c r="G330">
        <v>216.16862699999999</v>
      </c>
      <c r="H330">
        <v>2.0398170000000002</v>
      </c>
      <c r="I330">
        <v>1.770243</v>
      </c>
      <c r="J330">
        <v>1.2355088999999999</v>
      </c>
      <c r="K330">
        <v>1.3165484000000001</v>
      </c>
      <c r="L330">
        <v>1.2312691</v>
      </c>
      <c r="M330">
        <v>1.105056</v>
      </c>
      <c r="N330">
        <v>113.03191248</v>
      </c>
      <c r="O330">
        <v>1.0799802999999999</v>
      </c>
      <c r="P330">
        <v>1.3354968</v>
      </c>
      <c r="Q330">
        <v>1.0403092</v>
      </c>
      <c r="R330">
        <v>1.0465434</v>
      </c>
      <c r="S330">
        <v>103.83848140000001</v>
      </c>
      <c r="T330">
        <v>1010.50984984</v>
      </c>
    </row>
    <row r="331" spans="1:20">
      <c r="A331" s="788">
        <v>44251</v>
      </c>
      <c r="B331">
        <v>72.720950000000002</v>
      </c>
      <c r="C331">
        <v>3.4125510999999999</v>
      </c>
      <c r="D331">
        <v>2.2385660000000001</v>
      </c>
      <c r="E331">
        <v>4.1106470000000002</v>
      </c>
      <c r="F331">
        <v>5.1165880000000001</v>
      </c>
      <c r="G331">
        <v>217.136304</v>
      </c>
      <c r="H331">
        <v>2.0416240000000001</v>
      </c>
      <c r="I331">
        <v>1.7746230000000001</v>
      </c>
      <c r="J331">
        <v>1.2382119</v>
      </c>
      <c r="K331">
        <v>1.3254508</v>
      </c>
      <c r="L331">
        <v>1.2315195999999999</v>
      </c>
      <c r="M331">
        <v>1.105192</v>
      </c>
      <c r="N331">
        <v>113.36978051</v>
      </c>
      <c r="O331">
        <v>1.0803779</v>
      </c>
      <c r="P331">
        <v>1.3502232999999999</v>
      </c>
      <c r="Q331">
        <v>1.0405373</v>
      </c>
      <c r="R331">
        <v>1.0467820999999999</v>
      </c>
      <c r="S331">
        <v>103.86219269999999</v>
      </c>
      <c r="T331">
        <v>1010.63876773</v>
      </c>
    </row>
    <row r="332" spans="1:20">
      <c r="A332" s="788">
        <v>44252</v>
      </c>
      <c r="B332">
        <v>72.730607000000006</v>
      </c>
      <c r="C332">
        <v>3.4173757</v>
      </c>
      <c r="D332">
        <v>2.2389670000000002</v>
      </c>
      <c r="E332">
        <v>4.0104110000000004</v>
      </c>
      <c r="F332">
        <v>4.9750399999999999</v>
      </c>
      <c r="G332">
        <v>217.06170399999999</v>
      </c>
      <c r="H332">
        <v>2.0424739999999999</v>
      </c>
      <c r="I332">
        <v>1.748048</v>
      </c>
      <c r="J332">
        <v>1.2340187</v>
      </c>
      <c r="K332">
        <v>1.3083108000000001</v>
      </c>
      <c r="L332">
        <v>1.2315396999999999</v>
      </c>
      <c r="M332">
        <v>1.105332</v>
      </c>
      <c r="N332">
        <v>113.08797097999999</v>
      </c>
      <c r="O332">
        <v>1.0798395000000001</v>
      </c>
      <c r="P332">
        <v>1.3103328000000001</v>
      </c>
      <c r="Q332">
        <v>1.0408628</v>
      </c>
      <c r="R332">
        <v>1.0468057</v>
      </c>
      <c r="S332">
        <v>103.9211887</v>
      </c>
      <c r="T332">
        <v>1010.79443768</v>
      </c>
    </row>
    <row r="333" spans="1:20">
      <c r="A333" s="788">
        <v>44253</v>
      </c>
      <c r="B333">
        <v>72.750679000000005</v>
      </c>
      <c r="C333">
        <v>3.4034659999999999</v>
      </c>
      <c r="D333">
        <v>2.240351</v>
      </c>
      <c r="E333">
        <v>4.0028610000000002</v>
      </c>
      <c r="F333">
        <v>4.9007120000000004</v>
      </c>
      <c r="G333">
        <v>216.96913799999999</v>
      </c>
      <c r="H333">
        <v>2.044438</v>
      </c>
      <c r="I333">
        <v>1.7319770000000001</v>
      </c>
      <c r="J333">
        <v>1.2263097999999999</v>
      </c>
      <c r="K333">
        <v>1.2979881</v>
      </c>
      <c r="L333">
        <v>1.2317164</v>
      </c>
      <c r="M333">
        <v>1.105799</v>
      </c>
      <c r="N333">
        <v>112.73360228</v>
      </c>
      <c r="O333">
        <v>1.0800714</v>
      </c>
      <c r="P333">
        <v>1.2971163000000001</v>
      </c>
      <c r="Q333">
        <v>1.0414213999999999</v>
      </c>
      <c r="R333">
        <v>1.0470474999999999</v>
      </c>
      <c r="S333">
        <v>103.91666909999999</v>
      </c>
      <c r="T333">
        <v>1010.9501765799999</v>
      </c>
    </row>
    <row r="334" spans="1:20">
      <c r="A334" s="788">
        <v>44256</v>
      </c>
      <c r="B334">
        <v>72.800775000000002</v>
      </c>
      <c r="C334">
        <v>3.3976204999999999</v>
      </c>
      <c r="D334">
        <v>2.2411949999999998</v>
      </c>
      <c r="E334">
        <v>4.0801270000000001</v>
      </c>
      <c r="F334">
        <v>4.9494790000000002</v>
      </c>
      <c r="G334">
        <v>217.67773600000001</v>
      </c>
      <c r="H334">
        <v>2.0451030000000001</v>
      </c>
      <c r="I334">
        <v>1.745519</v>
      </c>
      <c r="J334">
        <v>1.2322293</v>
      </c>
      <c r="K334">
        <v>1.3090341999999999</v>
      </c>
      <c r="L334">
        <v>1.2322563</v>
      </c>
      <c r="M334">
        <v>1.1059730000000001</v>
      </c>
      <c r="N334">
        <v>113.15442408</v>
      </c>
      <c r="O334">
        <v>1.0798665999999999</v>
      </c>
      <c r="P334">
        <v>1.3155805</v>
      </c>
      <c r="Q334">
        <v>1.0414369000000001</v>
      </c>
      <c r="R334">
        <v>1.0472216000000001</v>
      </c>
      <c r="S334">
        <v>103.96644190000001</v>
      </c>
      <c r="T334">
        <v>1011.18380151</v>
      </c>
    </row>
    <row r="335" spans="1:20">
      <c r="A335" s="788">
        <v>44257</v>
      </c>
      <c r="B335">
        <v>72.830533000000003</v>
      </c>
      <c r="C335">
        <v>3.3913473000000001</v>
      </c>
      <c r="D335">
        <v>2.241663</v>
      </c>
      <c r="E335">
        <v>4.0583809999999998</v>
      </c>
      <c r="F335">
        <v>4.9448809999999996</v>
      </c>
      <c r="G335">
        <v>216.87389999999999</v>
      </c>
      <c r="H335">
        <v>2.0458759999999998</v>
      </c>
      <c r="I335">
        <v>1.7399370000000001</v>
      </c>
      <c r="J335">
        <v>1.2322176</v>
      </c>
      <c r="K335">
        <v>1.3111098999999999</v>
      </c>
      <c r="L335">
        <v>1.2324862999999999</v>
      </c>
      <c r="M335">
        <v>1.1063369999999999</v>
      </c>
      <c r="N335">
        <v>112.96270479</v>
      </c>
      <c r="O335">
        <v>1.0807202</v>
      </c>
      <c r="P335">
        <v>1.3111481</v>
      </c>
      <c r="Q335">
        <v>1.0419506999999999</v>
      </c>
      <c r="R335">
        <v>1.0473452999999999</v>
      </c>
      <c r="S335">
        <v>104.0171697</v>
      </c>
      <c r="T335">
        <v>1011.33827726</v>
      </c>
    </row>
    <row r="336" spans="1:20">
      <c r="A336" s="788">
        <v>44258</v>
      </c>
      <c r="B336">
        <v>72.840388000000004</v>
      </c>
      <c r="C336">
        <v>3.4196344999999999</v>
      </c>
      <c r="D336">
        <v>2.2421129999999998</v>
      </c>
      <c r="E336">
        <v>3.999914</v>
      </c>
      <c r="F336">
        <v>4.8807369999999999</v>
      </c>
      <c r="G336">
        <v>216.34472700000001</v>
      </c>
      <c r="H336">
        <v>2.0459459999999998</v>
      </c>
      <c r="I336">
        <v>1.732083</v>
      </c>
      <c r="J336">
        <v>1.2357397000000001</v>
      </c>
      <c r="K336">
        <v>1.3062343999999999</v>
      </c>
      <c r="L336">
        <v>1.2328475000000001</v>
      </c>
      <c r="M336">
        <v>1.106538</v>
      </c>
      <c r="N336">
        <v>112.76943582</v>
      </c>
      <c r="O336">
        <v>1.0808414</v>
      </c>
      <c r="P336">
        <v>1.3031014999999999</v>
      </c>
      <c r="Q336">
        <v>1.0426078999999999</v>
      </c>
      <c r="R336">
        <v>1.0476067</v>
      </c>
      <c r="S336">
        <v>104.0787122</v>
      </c>
      <c r="T336">
        <v>1011.49351688</v>
      </c>
    </row>
    <row r="337" spans="1:20">
      <c r="A337" s="788">
        <v>44259</v>
      </c>
      <c r="B337">
        <v>72.864470999999995</v>
      </c>
      <c r="C337">
        <v>3.4476798999999998</v>
      </c>
      <c r="D337">
        <v>2.243236</v>
      </c>
      <c r="E337">
        <v>3.94645</v>
      </c>
      <c r="F337">
        <v>4.8779079999999997</v>
      </c>
      <c r="G337">
        <v>215.65492900000001</v>
      </c>
      <c r="H337">
        <v>2.0482369999999999</v>
      </c>
      <c r="I337">
        <v>1.7260740000000001</v>
      </c>
      <c r="J337">
        <v>1.2314269</v>
      </c>
      <c r="K337">
        <v>1.3065372</v>
      </c>
      <c r="L337">
        <v>1.2331098</v>
      </c>
      <c r="M337">
        <v>1.1070359999999999</v>
      </c>
      <c r="N337">
        <v>112.61240608999999</v>
      </c>
      <c r="O337">
        <v>1.0821683</v>
      </c>
      <c r="P337">
        <v>1.2785552</v>
      </c>
      <c r="Q337">
        <v>1.0431746</v>
      </c>
      <c r="R337">
        <v>1.0480929999999999</v>
      </c>
      <c r="S337">
        <v>104.1165089</v>
      </c>
      <c r="T337">
        <v>1011.64786491</v>
      </c>
    </row>
    <row r="338" spans="1:20">
      <c r="A338" s="788">
        <v>44260</v>
      </c>
      <c r="B338">
        <v>72.893173000000004</v>
      </c>
      <c r="C338">
        <v>3.4857800000000001</v>
      </c>
      <c r="D338">
        <v>2.2436600000000002</v>
      </c>
      <c r="E338">
        <v>4.0239880000000001</v>
      </c>
      <c r="F338">
        <v>4.9686560000000002</v>
      </c>
      <c r="G338">
        <v>215.23615599999999</v>
      </c>
      <c r="H338">
        <v>2.0469759999999999</v>
      </c>
      <c r="I338">
        <v>1.7354149999999999</v>
      </c>
      <c r="J338">
        <v>1.2337210000000001</v>
      </c>
      <c r="K338">
        <v>1.3147948</v>
      </c>
      <c r="L338">
        <v>1.2334664</v>
      </c>
      <c r="M338">
        <v>1.1073710000000001</v>
      </c>
      <c r="N338">
        <v>112.57887035</v>
      </c>
      <c r="O338">
        <v>1.0832245</v>
      </c>
      <c r="P338">
        <v>1.2911718000000001</v>
      </c>
      <c r="Q338">
        <v>1.0435981000000001</v>
      </c>
      <c r="R338">
        <v>1.0484610000000001</v>
      </c>
      <c r="S338">
        <v>104.1205621</v>
      </c>
      <c r="T338">
        <v>1011.8027738</v>
      </c>
    </row>
    <row r="339" spans="1:20">
      <c r="A339" s="788">
        <v>44263</v>
      </c>
      <c r="B339">
        <v>72.913535999999993</v>
      </c>
      <c r="C339">
        <v>3.4811949000000002</v>
      </c>
      <c r="D339">
        <v>2.2435969999999998</v>
      </c>
      <c r="E339">
        <v>4.0043699999999998</v>
      </c>
      <c r="F339">
        <v>4.7027150000000004</v>
      </c>
      <c r="G339">
        <v>214.878253</v>
      </c>
      <c r="H339">
        <v>2.0466489999999999</v>
      </c>
      <c r="I339">
        <v>1.732836</v>
      </c>
      <c r="J339">
        <v>1.2330080999999999</v>
      </c>
      <c r="K339">
        <v>1.3102891000000001</v>
      </c>
      <c r="L339">
        <v>1.234051</v>
      </c>
      <c r="M339">
        <v>1.1073930000000001</v>
      </c>
      <c r="N339">
        <v>112.06176786</v>
      </c>
      <c r="O339">
        <v>1.0834862999999999</v>
      </c>
      <c r="P339">
        <v>1.2624936</v>
      </c>
      <c r="Q339">
        <v>1.0435748</v>
      </c>
      <c r="R339">
        <v>1.0483499999999999</v>
      </c>
      <c r="S339">
        <v>104.0856122</v>
      </c>
      <c r="T339">
        <v>1011.99638787</v>
      </c>
    </row>
    <row r="340" spans="1:20">
      <c r="A340" s="788">
        <v>44264</v>
      </c>
      <c r="B340">
        <v>72.933284</v>
      </c>
      <c r="C340">
        <v>3.4490299000000002</v>
      </c>
      <c r="D340">
        <v>2.245797</v>
      </c>
      <c r="E340">
        <v>4.0588069999999998</v>
      </c>
      <c r="F340">
        <v>4.7201170000000001</v>
      </c>
      <c r="G340">
        <v>214.79843399999999</v>
      </c>
      <c r="H340">
        <v>2.0494309999999998</v>
      </c>
      <c r="I340">
        <v>1.7377009999999999</v>
      </c>
      <c r="J340">
        <v>1.2294072</v>
      </c>
      <c r="K340">
        <v>1.314047</v>
      </c>
      <c r="L340">
        <v>1.2342770000000001</v>
      </c>
      <c r="M340">
        <v>1.1074660000000001</v>
      </c>
      <c r="N340">
        <v>112.05715496000001</v>
      </c>
      <c r="O340">
        <v>1.0832835999999999</v>
      </c>
      <c r="P340">
        <v>1.2534848999999999</v>
      </c>
      <c r="Q340">
        <v>1.0468099</v>
      </c>
      <c r="R340">
        <v>1.0483914000000001</v>
      </c>
      <c r="S340">
        <v>104.1688872</v>
      </c>
      <c r="T340">
        <v>1012.15259417</v>
      </c>
    </row>
    <row r="341" spans="1:20">
      <c r="A341" s="788">
        <v>44265</v>
      </c>
      <c r="B341">
        <v>72.942852999999999</v>
      </c>
      <c r="C341">
        <v>3.4365967999999998</v>
      </c>
      <c r="D341">
        <v>2.2460279999999999</v>
      </c>
      <c r="E341">
        <v>4.1340960000000004</v>
      </c>
      <c r="F341">
        <v>4.7182380000000004</v>
      </c>
      <c r="G341">
        <v>213.24220700000001</v>
      </c>
      <c r="H341">
        <v>2.0492089999999998</v>
      </c>
      <c r="I341">
        <v>1.7420990000000001</v>
      </c>
      <c r="J341">
        <v>1.230971</v>
      </c>
      <c r="K341">
        <v>1.3177463</v>
      </c>
      <c r="L341">
        <v>1.23468</v>
      </c>
      <c r="M341">
        <v>1.1075969999999999</v>
      </c>
      <c r="N341">
        <v>112.18120043</v>
      </c>
      <c r="O341">
        <v>1.0834090999999999</v>
      </c>
      <c r="P341">
        <v>1.246278</v>
      </c>
      <c r="Q341">
        <v>1.0468006999999999</v>
      </c>
      <c r="R341">
        <v>1.0484971000000001</v>
      </c>
      <c r="S341">
        <v>104.1840591</v>
      </c>
      <c r="T341">
        <v>1012.30976018</v>
      </c>
    </row>
    <row r="342" spans="1:20">
      <c r="A342" s="788">
        <v>44266</v>
      </c>
      <c r="B342">
        <v>72.953101000000004</v>
      </c>
      <c r="C342">
        <v>3.4500977000000002</v>
      </c>
      <c r="D342">
        <v>2.2462010000000001</v>
      </c>
      <c r="E342">
        <v>4.1211840000000004</v>
      </c>
      <c r="F342">
        <v>4.8288489999999999</v>
      </c>
      <c r="G342">
        <v>213.73707999999999</v>
      </c>
      <c r="H342">
        <v>2.0495480000000001</v>
      </c>
      <c r="I342">
        <v>1.7508049999999999</v>
      </c>
      <c r="J342">
        <v>1.2352447</v>
      </c>
      <c r="K342">
        <v>1.3277322</v>
      </c>
      <c r="L342">
        <v>1.2348923000000001</v>
      </c>
      <c r="M342">
        <v>1.1077699999999999</v>
      </c>
      <c r="N342">
        <v>112.12425879</v>
      </c>
      <c r="O342">
        <v>1.0838639999999999</v>
      </c>
      <c r="P342">
        <v>1.2672828</v>
      </c>
      <c r="Q342">
        <v>1.0469325</v>
      </c>
      <c r="R342">
        <v>1.0486424999999999</v>
      </c>
      <c r="S342">
        <v>104.20744860000001</v>
      </c>
      <c r="T342">
        <v>1012.46441828</v>
      </c>
    </row>
    <row r="343" spans="1:20">
      <c r="A343" s="788">
        <v>44267</v>
      </c>
      <c r="B343">
        <v>72.982324000000006</v>
      </c>
      <c r="C343">
        <v>3.4722369999999998</v>
      </c>
      <c r="D343">
        <v>2.2473299999999998</v>
      </c>
      <c r="E343">
        <v>4.1267199999999997</v>
      </c>
      <c r="F343">
        <v>4.7880039999999999</v>
      </c>
      <c r="G343">
        <v>213.31954200000001</v>
      </c>
      <c r="H343">
        <v>2.0508109999999999</v>
      </c>
      <c r="I343">
        <v>1.750521</v>
      </c>
      <c r="J343">
        <v>1.2360845</v>
      </c>
      <c r="K343">
        <v>1.3278653</v>
      </c>
      <c r="L343">
        <v>1.2352186000000001</v>
      </c>
      <c r="M343">
        <v>1.1080000000000001</v>
      </c>
      <c r="N343">
        <v>112.06668649</v>
      </c>
      <c r="O343">
        <v>1.0850191</v>
      </c>
      <c r="P343">
        <v>1.2626287</v>
      </c>
      <c r="Q343">
        <v>1.0471261999999999</v>
      </c>
      <c r="R343">
        <v>1.0487333000000001</v>
      </c>
      <c r="S343">
        <v>104.2283745</v>
      </c>
      <c r="T343">
        <v>1012.63322423</v>
      </c>
    </row>
    <row r="344" spans="1:20">
      <c r="A344" s="788">
        <v>44270</v>
      </c>
      <c r="B344">
        <v>73.007467000000005</v>
      </c>
      <c r="C344">
        <v>3.4649192000000002</v>
      </c>
      <c r="D344">
        <v>2.2475779999999999</v>
      </c>
      <c r="E344">
        <v>4.1512729999999998</v>
      </c>
      <c r="F344">
        <v>4.8169149999999998</v>
      </c>
      <c r="G344">
        <v>213.439311</v>
      </c>
      <c r="H344">
        <v>2.051148</v>
      </c>
      <c r="I344">
        <v>1.752505</v>
      </c>
      <c r="J344">
        <v>1.236016</v>
      </c>
      <c r="K344">
        <v>1.3293018999999999</v>
      </c>
      <c r="L344">
        <v>1.23584</v>
      </c>
      <c r="M344">
        <v>1.1081810000000001</v>
      </c>
      <c r="N344">
        <v>111.8584638</v>
      </c>
      <c r="O344">
        <v>1.0843349</v>
      </c>
      <c r="P344">
        <v>1.2654527</v>
      </c>
      <c r="Q344">
        <v>1.0472162</v>
      </c>
      <c r="R344">
        <v>1.0488587</v>
      </c>
      <c r="S344">
        <v>104.2438073</v>
      </c>
      <c r="T344">
        <v>1012.87205408</v>
      </c>
    </row>
    <row r="345" spans="1:20">
      <c r="A345" s="788">
        <v>44271</v>
      </c>
      <c r="B345">
        <v>73.033886999999993</v>
      </c>
      <c r="C345">
        <v>3.4576337000000001</v>
      </c>
      <c r="D345">
        <v>2.2479360000000002</v>
      </c>
      <c r="E345">
        <v>4.1516529999999996</v>
      </c>
      <c r="F345">
        <v>4.8006469999999997</v>
      </c>
      <c r="G345">
        <v>214.58094399999999</v>
      </c>
      <c r="H345">
        <v>2.0527790000000001</v>
      </c>
      <c r="I345">
        <v>1.7521990000000001</v>
      </c>
      <c r="J345">
        <v>1.2357115000000001</v>
      </c>
      <c r="K345">
        <v>1.3294300999999999</v>
      </c>
      <c r="L345">
        <v>1.236135</v>
      </c>
      <c r="M345">
        <v>1.1088789999999999</v>
      </c>
      <c r="N345">
        <v>112.32034878</v>
      </c>
      <c r="O345">
        <v>1.0849458999999999</v>
      </c>
      <c r="P345">
        <v>1.2647503</v>
      </c>
      <c r="Q345">
        <v>1.0476106999999999</v>
      </c>
      <c r="R345">
        <v>1.0490554000000001</v>
      </c>
      <c r="S345">
        <v>104.2911314</v>
      </c>
      <c r="T345">
        <v>1013.03784097</v>
      </c>
    </row>
    <row r="346" spans="1:20">
      <c r="A346" s="788">
        <v>44272</v>
      </c>
      <c r="B346">
        <v>73.046582999999998</v>
      </c>
      <c r="C346">
        <v>3.4719120000000001</v>
      </c>
      <c r="D346">
        <v>2.248237</v>
      </c>
      <c r="E346">
        <v>4.154649</v>
      </c>
      <c r="F346">
        <v>4.894577</v>
      </c>
      <c r="G346">
        <v>214.706197</v>
      </c>
      <c r="H346">
        <v>2.0528300000000002</v>
      </c>
      <c r="I346">
        <v>1.7568859999999999</v>
      </c>
      <c r="J346">
        <v>1.2380462999999999</v>
      </c>
      <c r="K346">
        <v>1.3346829</v>
      </c>
      <c r="L346">
        <v>1.2364014999999999</v>
      </c>
      <c r="M346">
        <v>1.108975</v>
      </c>
      <c r="N346">
        <v>112.08241174</v>
      </c>
      <c r="O346">
        <v>1.085035</v>
      </c>
      <c r="P346">
        <v>1.2765332</v>
      </c>
      <c r="Q346">
        <v>1.0477711000000001</v>
      </c>
      <c r="R346">
        <v>1.0492167999999999</v>
      </c>
      <c r="S346">
        <v>104.30122280000001</v>
      </c>
      <c r="T346">
        <v>1013.20222527</v>
      </c>
    </row>
    <row r="347" spans="1:20">
      <c r="A347" s="788">
        <v>44273</v>
      </c>
      <c r="B347">
        <v>73.043740999999997</v>
      </c>
      <c r="C347">
        <v>3.4789485999999998</v>
      </c>
      <c r="D347">
        <v>2.2484150000000001</v>
      </c>
      <c r="E347">
        <v>4.1042449999999997</v>
      </c>
      <c r="F347">
        <v>4.7996949999999998</v>
      </c>
      <c r="G347">
        <v>214.14945499999999</v>
      </c>
      <c r="H347">
        <v>2.0529459999999999</v>
      </c>
      <c r="I347">
        <v>1.73651</v>
      </c>
      <c r="J347">
        <v>1.2290733</v>
      </c>
      <c r="K347">
        <v>1.3277455</v>
      </c>
      <c r="L347">
        <v>1.2366033999999999</v>
      </c>
      <c r="M347">
        <v>1.1091409999999999</v>
      </c>
      <c r="N347">
        <v>111.71959488</v>
      </c>
      <c r="O347">
        <v>1.0879208</v>
      </c>
      <c r="P347">
        <v>1.2561699</v>
      </c>
      <c r="Q347">
        <v>1.0484872000000001</v>
      </c>
      <c r="R347">
        <v>1.0493452000000001</v>
      </c>
      <c r="S347">
        <v>104.329984</v>
      </c>
      <c r="T347">
        <v>1013.36617957</v>
      </c>
    </row>
    <row r="348" spans="1:20">
      <c r="A348" s="788">
        <v>44274</v>
      </c>
      <c r="B348">
        <v>73.098202999999998</v>
      </c>
      <c r="C348">
        <v>3.4705259000000002</v>
      </c>
      <c r="D348">
        <v>2.2489729999999999</v>
      </c>
      <c r="E348">
        <v>4.0928370000000003</v>
      </c>
      <c r="F348">
        <v>4.8657940000000002</v>
      </c>
      <c r="G348">
        <v>214.040526</v>
      </c>
      <c r="H348">
        <v>2.051752</v>
      </c>
      <c r="I348">
        <v>1.7366299999999999</v>
      </c>
      <c r="J348">
        <v>1.2298188000000001</v>
      </c>
      <c r="K348">
        <v>1.3325020000000001</v>
      </c>
      <c r="L348">
        <v>1.2368868</v>
      </c>
      <c r="M348">
        <v>1.1092200000000001</v>
      </c>
      <c r="N348">
        <v>111.5836645</v>
      </c>
      <c r="O348">
        <v>1.0931668999999999</v>
      </c>
      <c r="P348">
        <v>1.2538969</v>
      </c>
      <c r="Q348">
        <v>1.0485323</v>
      </c>
      <c r="R348">
        <v>1.0494215</v>
      </c>
      <c r="S348">
        <v>104.3818201</v>
      </c>
      <c r="T348">
        <v>1013.5560861500001</v>
      </c>
    </row>
    <row r="349" spans="1:20">
      <c r="A349" s="788">
        <v>44277</v>
      </c>
      <c r="B349">
        <v>73.092658</v>
      </c>
      <c r="C349">
        <v>3.4487188</v>
      </c>
      <c r="D349">
        <v>2.2492489999999998</v>
      </c>
      <c r="E349">
        <v>4.1220610000000004</v>
      </c>
      <c r="F349">
        <v>4.8100420000000002</v>
      </c>
      <c r="G349">
        <v>214.322733</v>
      </c>
      <c r="H349">
        <v>2.0522239999999998</v>
      </c>
      <c r="I349">
        <v>1.7430129999999999</v>
      </c>
      <c r="J349">
        <v>1.2309838</v>
      </c>
      <c r="K349">
        <v>1.3312580000000001</v>
      </c>
      <c r="L349">
        <v>1.2374115999999999</v>
      </c>
      <c r="M349">
        <v>1.1093280000000001</v>
      </c>
      <c r="N349">
        <v>111.67196847</v>
      </c>
      <c r="O349">
        <v>1.0932187</v>
      </c>
      <c r="P349">
        <v>1.2461951</v>
      </c>
      <c r="Q349">
        <v>1.0486451999999999</v>
      </c>
      <c r="R349">
        <v>1.0495458</v>
      </c>
      <c r="S349">
        <v>104.3948389</v>
      </c>
      <c r="T349">
        <v>1013.81056003</v>
      </c>
    </row>
    <row r="350" spans="1:20">
      <c r="A350" s="788">
        <v>44278</v>
      </c>
      <c r="B350">
        <v>73.095564999999993</v>
      </c>
      <c r="C350">
        <v>3.4342374000000002</v>
      </c>
      <c r="D350">
        <v>2.2497099999999999</v>
      </c>
      <c r="E350">
        <v>4.0889959999999999</v>
      </c>
      <c r="F350">
        <v>4.7426919999999999</v>
      </c>
      <c r="G350">
        <v>215.040065</v>
      </c>
      <c r="H350">
        <v>2.0523690000000001</v>
      </c>
      <c r="I350">
        <v>1.739554</v>
      </c>
      <c r="J350">
        <v>1.2255422</v>
      </c>
      <c r="K350">
        <v>1.3200204</v>
      </c>
      <c r="L350">
        <v>1.2376753</v>
      </c>
      <c r="M350">
        <v>1.1093770000000001</v>
      </c>
      <c r="N350">
        <v>111.94169985000001</v>
      </c>
      <c r="O350">
        <v>1.0934868</v>
      </c>
      <c r="P350">
        <v>1.2369445999999999</v>
      </c>
      <c r="Q350">
        <v>1.0488615999999999</v>
      </c>
      <c r="R350">
        <v>1.0496369999999999</v>
      </c>
      <c r="S350">
        <v>104.369919</v>
      </c>
      <c r="T350">
        <v>1013.99381998</v>
      </c>
    </row>
    <row r="351" spans="1:20">
      <c r="A351" s="788">
        <v>44279</v>
      </c>
      <c r="B351">
        <v>73.107990999999998</v>
      </c>
      <c r="C351">
        <v>3.4414248000000001</v>
      </c>
      <c r="D351">
        <v>2.250518</v>
      </c>
      <c r="E351">
        <v>4.072387</v>
      </c>
      <c r="F351">
        <v>4.6335280000000001</v>
      </c>
      <c r="G351">
        <v>214.00986399999999</v>
      </c>
      <c r="H351">
        <v>2.0514760000000001</v>
      </c>
      <c r="I351">
        <v>1.738073</v>
      </c>
      <c r="J351">
        <v>1.2220044999999999</v>
      </c>
      <c r="K351">
        <v>1.3221841999999999</v>
      </c>
      <c r="L351">
        <v>1.2381176</v>
      </c>
      <c r="M351">
        <v>1.109453</v>
      </c>
      <c r="N351">
        <v>112.60371628999999</v>
      </c>
      <c r="O351">
        <v>1.0938952</v>
      </c>
      <c r="P351">
        <v>1.2294278000000001</v>
      </c>
      <c r="Q351">
        <v>1.0490193000000001</v>
      </c>
      <c r="R351">
        <v>1.0497571999999999</v>
      </c>
      <c r="S351">
        <v>104.39547399999999</v>
      </c>
      <c r="T351">
        <v>1014.18717961</v>
      </c>
    </row>
    <row r="352" spans="1:20">
      <c r="A352" s="788">
        <v>44280</v>
      </c>
      <c r="B352">
        <v>73.115358999999998</v>
      </c>
      <c r="C352">
        <v>3.4405252000000002</v>
      </c>
      <c r="D352">
        <v>2.2509329999999999</v>
      </c>
      <c r="E352">
        <v>4.0901300000000003</v>
      </c>
      <c r="F352">
        <v>4.7195309999999999</v>
      </c>
      <c r="G352">
        <v>213.67186899999999</v>
      </c>
      <c r="H352">
        <v>2.052781</v>
      </c>
      <c r="I352">
        <v>1.7405710000000001</v>
      </c>
      <c r="J352">
        <v>1.2232198000000001</v>
      </c>
      <c r="K352">
        <v>1.3229515000000001</v>
      </c>
      <c r="L352">
        <v>1.2384124000000001</v>
      </c>
      <c r="M352">
        <v>1.109696</v>
      </c>
      <c r="N352">
        <v>112.5820586</v>
      </c>
      <c r="O352">
        <v>1.0953101999999999</v>
      </c>
      <c r="P352">
        <v>1.2352721</v>
      </c>
      <c r="Q352">
        <v>1.0493037000000001</v>
      </c>
      <c r="R352">
        <v>1.0499803000000001</v>
      </c>
      <c r="S352">
        <v>104.3977563</v>
      </c>
      <c r="T352">
        <v>1014.37940216</v>
      </c>
    </row>
    <row r="353" spans="1:20">
      <c r="A353" s="788">
        <v>44281</v>
      </c>
      <c r="B353">
        <v>73.125273000000007</v>
      </c>
      <c r="C353">
        <v>3.4630396000000001</v>
      </c>
      <c r="D353">
        <v>2.251366</v>
      </c>
      <c r="E353">
        <v>4.1575119999999997</v>
      </c>
      <c r="F353">
        <v>4.7538869999999998</v>
      </c>
      <c r="G353">
        <v>213.60018500000001</v>
      </c>
      <c r="H353">
        <v>2.05294</v>
      </c>
      <c r="I353">
        <v>1.7527060000000001</v>
      </c>
      <c r="J353">
        <v>1.2248737000000001</v>
      </c>
      <c r="K353">
        <v>1.3340265</v>
      </c>
      <c r="L353">
        <v>1.2388892</v>
      </c>
      <c r="M353">
        <v>1.1098079999999999</v>
      </c>
      <c r="N353">
        <v>112.57212767</v>
      </c>
      <c r="O353">
        <v>1.0953762</v>
      </c>
      <c r="P353">
        <v>1.2413955999999999</v>
      </c>
      <c r="Q353">
        <v>1.0495061999999999</v>
      </c>
      <c r="R353">
        <v>1.0501745</v>
      </c>
      <c r="S353">
        <v>104.38066449999999</v>
      </c>
      <c r="T353">
        <v>1014.55177766</v>
      </c>
    </row>
    <row r="354" spans="1:20">
      <c r="A354" s="788">
        <v>44284</v>
      </c>
      <c r="B354">
        <v>73.138664000000006</v>
      </c>
      <c r="C354">
        <v>3.4693073000000001</v>
      </c>
      <c r="D354">
        <v>2.251709</v>
      </c>
      <c r="E354">
        <v>4.1603440000000003</v>
      </c>
      <c r="F354">
        <v>4.7405169999999996</v>
      </c>
      <c r="G354">
        <v>213.791889</v>
      </c>
      <c r="H354">
        <v>2.0536810000000001</v>
      </c>
      <c r="I354">
        <v>1.752643</v>
      </c>
      <c r="J354">
        <v>1.2273866</v>
      </c>
      <c r="K354">
        <v>1.3328580999999999</v>
      </c>
      <c r="L354">
        <v>1.2398612</v>
      </c>
      <c r="M354">
        <v>1.1100000000000001</v>
      </c>
      <c r="N354">
        <v>113.05595725000001</v>
      </c>
      <c r="O354">
        <v>1.0963799999999999</v>
      </c>
      <c r="P354">
        <v>1.2406223999999999</v>
      </c>
      <c r="Q354">
        <v>1.0497786</v>
      </c>
      <c r="R354">
        <v>1.0503138999999999</v>
      </c>
      <c r="S354">
        <v>104.4096967</v>
      </c>
      <c r="T354">
        <v>1014.80116262</v>
      </c>
    </row>
    <row r="355" spans="1:20">
      <c r="A355" s="788">
        <v>44285</v>
      </c>
      <c r="B355">
        <v>73.151567999999997</v>
      </c>
      <c r="C355">
        <v>3.4914825</v>
      </c>
      <c r="D355">
        <v>2.252135</v>
      </c>
      <c r="E355">
        <v>4.1409779999999996</v>
      </c>
      <c r="F355">
        <v>4.8304749999999999</v>
      </c>
      <c r="G355">
        <v>213.32323099999999</v>
      </c>
      <c r="H355">
        <v>2.0544509999999998</v>
      </c>
      <c r="I355">
        <v>1.7499439999999999</v>
      </c>
      <c r="J355">
        <v>1.2289885</v>
      </c>
      <c r="K355">
        <v>1.3348306999999999</v>
      </c>
      <c r="L355">
        <v>1.2399015</v>
      </c>
      <c r="M355">
        <v>1.1103810000000001</v>
      </c>
      <c r="N355">
        <v>112.8031501</v>
      </c>
      <c r="O355">
        <v>1.0965615</v>
      </c>
      <c r="P355">
        <v>1.2499195000000001</v>
      </c>
      <c r="Q355">
        <v>1.0499851</v>
      </c>
      <c r="R355">
        <v>1.0506234000000001</v>
      </c>
      <c r="S355">
        <v>104.417861</v>
      </c>
      <c r="T355">
        <v>1014.9871318199999</v>
      </c>
    </row>
    <row r="356" spans="1:20">
      <c r="A356" s="788">
        <v>44286</v>
      </c>
      <c r="B356">
        <v>73.166381999999999</v>
      </c>
      <c r="C356">
        <v>3.4908374000000002</v>
      </c>
      <c r="D356">
        <v>2.2527650000000001</v>
      </c>
      <c r="E356">
        <v>4.1640170000000003</v>
      </c>
      <c r="F356">
        <v>4.8189640000000002</v>
      </c>
      <c r="G356">
        <v>213.051727</v>
      </c>
      <c r="H356">
        <v>2.0562969999999998</v>
      </c>
      <c r="I356">
        <v>1.756246</v>
      </c>
      <c r="J356">
        <v>1.2317194</v>
      </c>
      <c r="K356">
        <v>1.3384545000000001</v>
      </c>
      <c r="L356">
        <v>1.2401247</v>
      </c>
      <c r="M356">
        <v>1.1108560000000001</v>
      </c>
      <c r="N356">
        <v>113.56946087</v>
      </c>
      <c r="O356">
        <v>1.0968522999999999</v>
      </c>
      <c r="P356">
        <v>1.2528446</v>
      </c>
      <c r="Q356">
        <v>1.0502100999999999</v>
      </c>
      <c r="R356">
        <v>1.0508647</v>
      </c>
      <c r="S356">
        <v>104.400434</v>
      </c>
      <c r="T356">
        <v>1015.1820027700001</v>
      </c>
    </row>
    <row r="357" spans="1:20">
      <c r="A357" s="788">
        <v>44287</v>
      </c>
      <c r="B357">
        <v>73.178711000000007</v>
      </c>
      <c r="C357">
        <v>3.4793395999999999</v>
      </c>
      <c r="D357">
        <v>2.2531240000000001</v>
      </c>
      <c r="E357">
        <v>4.2121409999999999</v>
      </c>
      <c r="F357">
        <v>4.7507510000000002</v>
      </c>
      <c r="G357">
        <v>213.16666599999999</v>
      </c>
      <c r="H357">
        <v>2.0565000000000002</v>
      </c>
      <c r="I357">
        <v>1.7658640000000001</v>
      </c>
      <c r="J357">
        <v>1.2307965999999999</v>
      </c>
      <c r="K357">
        <v>1.3391989</v>
      </c>
      <c r="L357">
        <v>1.2404405999999999</v>
      </c>
      <c r="M357">
        <v>1.1110139999999999</v>
      </c>
      <c r="N357">
        <v>113.4356737</v>
      </c>
      <c r="O357">
        <v>1.0972862000000001</v>
      </c>
      <c r="P357">
        <v>1.2491231</v>
      </c>
      <c r="Q357">
        <v>1.0504146000000001</v>
      </c>
      <c r="R357">
        <v>1.0508929</v>
      </c>
      <c r="S357">
        <v>104.4231681</v>
      </c>
      <c r="T357">
        <v>1015.37227269</v>
      </c>
    </row>
    <row r="358" spans="1:20">
      <c r="A358" s="788">
        <v>44291</v>
      </c>
      <c r="B358">
        <v>73.194900000000004</v>
      </c>
      <c r="C358">
        <v>3.4727195000000002</v>
      </c>
      <c r="D358">
        <v>2.2535370000000001</v>
      </c>
      <c r="E358">
        <v>4.2721460000000002</v>
      </c>
      <c r="F358">
        <v>4.8496920000000001</v>
      </c>
      <c r="G358">
        <v>213.162633</v>
      </c>
      <c r="H358">
        <v>2.0568870000000001</v>
      </c>
      <c r="I358">
        <v>1.774707</v>
      </c>
      <c r="J358">
        <v>1.2365621</v>
      </c>
      <c r="K358">
        <v>1.3411546999999999</v>
      </c>
      <c r="L358">
        <v>1.2410730999999999</v>
      </c>
      <c r="M358">
        <v>1.111194</v>
      </c>
      <c r="N358">
        <v>113.82161314</v>
      </c>
      <c r="O358">
        <v>1.0976233</v>
      </c>
      <c r="P358">
        <v>1.2607060000000001</v>
      </c>
      <c r="Q358">
        <v>1.0505157000000001</v>
      </c>
      <c r="R358">
        <v>1.0510535999999999</v>
      </c>
      <c r="S358">
        <v>104.4756752</v>
      </c>
      <c r="T358">
        <v>1015.6904586000001</v>
      </c>
    </row>
    <row r="359" spans="1:20">
      <c r="A359" s="788">
        <v>44292</v>
      </c>
      <c r="B359">
        <v>73.199229000000003</v>
      </c>
      <c r="C359">
        <v>3.4616083999999998</v>
      </c>
      <c r="D359">
        <v>2.254057</v>
      </c>
      <c r="E359">
        <v>4.2712089999999998</v>
      </c>
      <c r="F359">
        <v>4.8566880000000001</v>
      </c>
      <c r="G359">
        <v>213.23800600000001</v>
      </c>
      <c r="H359">
        <v>2.0576669999999999</v>
      </c>
      <c r="I359">
        <v>1.7729029999999999</v>
      </c>
      <c r="J359">
        <v>1.2346547999999999</v>
      </c>
      <c r="K359">
        <v>1.3422219</v>
      </c>
      <c r="L359">
        <v>1.2412633</v>
      </c>
      <c r="M359">
        <v>1.1113710000000001</v>
      </c>
      <c r="N359">
        <v>113.6031784</v>
      </c>
      <c r="O359">
        <v>1.0985216</v>
      </c>
      <c r="P359">
        <v>1.2625497999999999</v>
      </c>
      <c r="Q359">
        <v>1.0507466999999999</v>
      </c>
      <c r="R359">
        <v>1.0511771000000001</v>
      </c>
      <c r="S359">
        <v>105.5827855</v>
      </c>
      <c r="T359">
        <v>1015.89144443</v>
      </c>
    </row>
    <row r="360" spans="1:20">
      <c r="A360" s="788">
        <v>44293</v>
      </c>
      <c r="B360">
        <v>73.211087000000006</v>
      </c>
      <c r="C360">
        <v>3.4586087999999999</v>
      </c>
      <c r="D360">
        <v>2.2544379999999999</v>
      </c>
      <c r="E360">
        <v>4.2743840000000004</v>
      </c>
      <c r="F360">
        <v>4.8588950000000004</v>
      </c>
      <c r="G360">
        <v>213.90945500000001</v>
      </c>
      <c r="H360">
        <v>2.0577329999999998</v>
      </c>
      <c r="I360">
        <v>1.7737560000000001</v>
      </c>
      <c r="J360">
        <v>1.2353677000000001</v>
      </c>
      <c r="K360">
        <v>1.3423457000000001</v>
      </c>
      <c r="L360">
        <v>1.2415864999999999</v>
      </c>
      <c r="M360">
        <v>1.111505</v>
      </c>
      <c r="N360">
        <v>113.73144354</v>
      </c>
      <c r="O360">
        <v>1.0992820999999999</v>
      </c>
      <c r="P360">
        <v>1.2669185999999999</v>
      </c>
      <c r="Q360">
        <v>1.0509664000000001</v>
      </c>
      <c r="R360">
        <v>1.0512821000000001</v>
      </c>
      <c r="S360">
        <v>104.5189453</v>
      </c>
      <c r="T360">
        <v>1016.09019502</v>
      </c>
    </row>
    <row r="361" spans="1:20">
      <c r="A361" s="788">
        <v>44294</v>
      </c>
      <c r="B361">
        <v>73.217974999999996</v>
      </c>
      <c r="C361">
        <v>3.4492888000000002</v>
      </c>
      <c r="D361">
        <v>2.254569</v>
      </c>
      <c r="E361">
        <v>4.303509</v>
      </c>
      <c r="F361">
        <v>4.8855750000000002</v>
      </c>
      <c r="G361">
        <v>214.23871500000001</v>
      </c>
      <c r="H361">
        <v>2.0571519999999999</v>
      </c>
      <c r="I361">
        <v>1.775471</v>
      </c>
      <c r="J361">
        <v>1.237989</v>
      </c>
      <c r="K361">
        <v>1.3422523</v>
      </c>
      <c r="L361">
        <v>1.2417389000000001</v>
      </c>
      <c r="M361">
        <v>1.1118349999999999</v>
      </c>
      <c r="N361">
        <v>113.84859724</v>
      </c>
      <c r="O361">
        <v>1.1001485</v>
      </c>
      <c r="P361">
        <v>1.2758187999999999</v>
      </c>
      <c r="Q361">
        <v>1.0513783000000001</v>
      </c>
      <c r="R361">
        <v>1.0516205000000001</v>
      </c>
      <c r="S361">
        <v>104.5526581</v>
      </c>
      <c r="T361">
        <v>1016.29071336</v>
      </c>
    </row>
    <row r="362" spans="1:20">
      <c r="A362" s="788">
        <v>44295</v>
      </c>
      <c r="B362">
        <v>73.223545000000001</v>
      </c>
      <c r="C362">
        <v>3.4582929</v>
      </c>
      <c r="D362">
        <v>2.2554129999999999</v>
      </c>
      <c r="E362">
        <v>4.3187530000000001</v>
      </c>
      <c r="F362">
        <v>4.857945</v>
      </c>
      <c r="G362">
        <v>214.484229</v>
      </c>
      <c r="H362">
        <v>2.0563699999999998</v>
      </c>
      <c r="I362">
        <v>1.779682</v>
      </c>
      <c r="J362">
        <v>1.2386140999999999</v>
      </c>
      <c r="K362">
        <v>1.3437243000000001</v>
      </c>
      <c r="L362">
        <v>1.2420789999999999</v>
      </c>
      <c r="M362">
        <v>1.1119779999999999</v>
      </c>
      <c r="N362">
        <v>114.21674118</v>
      </c>
      <c r="O362">
        <v>1.1006697999999999</v>
      </c>
      <c r="P362">
        <v>1.2789063000000001</v>
      </c>
      <c r="Q362">
        <v>1.0513569</v>
      </c>
      <c r="R362">
        <v>1.0517182</v>
      </c>
      <c r="S362">
        <v>104.5618851</v>
      </c>
      <c r="T362">
        <v>1016.48758732</v>
      </c>
    </row>
    <row r="363" spans="1:20">
      <c r="A363" s="788">
        <v>44298</v>
      </c>
      <c r="B363">
        <v>73.235314000000002</v>
      </c>
      <c r="C363">
        <v>3.4508416</v>
      </c>
      <c r="D363">
        <v>2.2559740000000001</v>
      </c>
      <c r="E363">
        <v>4.3283800000000001</v>
      </c>
      <c r="F363">
        <v>4.9318030000000004</v>
      </c>
      <c r="G363">
        <v>214.91532900000001</v>
      </c>
      <c r="H363">
        <v>2.056826</v>
      </c>
      <c r="I363">
        <v>1.780813</v>
      </c>
      <c r="J363">
        <v>1.2382536</v>
      </c>
      <c r="K363">
        <v>1.3451428000000001</v>
      </c>
      <c r="L363">
        <v>1.2427659</v>
      </c>
      <c r="M363">
        <v>1.1121989999999999</v>
      </c>
      <c r="N363">
        <v>114.19357578</v>
      </c>
      <c r="O363">
        <v>1.1004548999999999</v>
      </c>
      <c r="P363">
        <v>1.2801723</v>
      </c>
      <c r="Q363">
        <v>1.0516865</v>
      </c>
      <c r="R363">
        <v>1.0518905999999999</v>
      </c>
      <c r="S363">
        <v>104.60656520000001</v>
      </c>
      <c r="T363">
        <v>1016.75673267</v>
      </c>
    </row>
    <row r="364" spans="1:20">
      <c r="A364" s="788">
        <v>44299</v>
      </c>
      <c r="B364">
        <v>73.250551000000002</v>
      </c>
      <c r="C364">
        <v>3.4310094000000002</v>
      </c>
      <c r="D364">
        <v>2.2563629999999999</v>
      </c>
      <c r="E364">
        <v>4.3350949999999999</v>
      </c>
      <c r="F364">
        <v>4.9287789999999996</v>
      </c>
      <c r="G364">
        <v>215.031227</v>
      </c>
      <c r="H364">
        <v>2.05572</v>
      </c>
      <c r="I364">
        <v>1.7823640000000001</v>
      </c>
      <c r="J364">
        <v>1.2407773</v>
      </c>
      <c r="K364">
        <v>1.3460802999999999</v>
      </c>
      <c r="L364">
        <v>1.2429593999999999</v>
      </c>
      <c r="M364">
        <v>1.1123540000000001</v>
      </c>
      <c r="N364">
        <v>114.79164661999999</v>
      </c>
      <c r="O364">
        <v>1.1008187</v>
      </c>
      <c r="P364">
        <v>1.2790562000000001</v>
      </c>
      <c r="Q364">
        <v>1.0518339000000001</v>
      </c>
      <c r="R364">
        <v>1.0520061000000001</v>
      </c>
      <c r="S364">
        <v>104.6266428</v>
      </c>
      <c r="T364">
        <v>1016.97195746</v>
      </c>
    </row>
    <row r="365" spans="1:20">
      <c r="A365" s="788">
        <v>44300</v>
      </c>
      <c r="B365">
        <v>73.265544000000006</v>
      </c>
      <c r="C365">
        <v>3.4431086999999998</v>
      </c>
      <c r="D365">
        <v>2.2566079999999999</v>
      </c>
      <c r="E365">
        <v>4.3282999999999996</v>
      </c>
      <c r="F365">
        <v>4.9642150000000003</v>
      </c>
      <c r="G365">
        <v>215.13604000000001</v>
      </c>
      <c r="H365">
        <v>2.05755</v>
      </c>
      <c r="I365">
        <v>1.7781880000000001</v>
      </c>
      <c r="J365">
        <v>1.2401792</v>
      </c>
      <c r="K365">
        <v>1.3509525</v>
      </c>
      <c r="L365">
        <v>1.2432289000000001</v>
      </c>
      <c r="M365">
        <v>1.112576</v>
      </c>
      <c r="N365">
        <v>114.27931759000001</v>
      </c>
      <c r="O365">
        <v>1.1019486999999999</v>
      </c>
      <c r="P365">
        <v>1.2864669</v>
      </c>
      <c r="Q365">
        <v>1.0519887000000001</v>
      </c>
      <c r="R365">
        <v>1.0521914999999999</v>
      </c>
      <c r="S365">
        <v>104.7188807</v>
      </c>
      <c r="T365">
        <v>1017.18307361</v>
      </c>
    </row>
    <row r="366" spans="1:20">
      <c r="A366" s="788">
        <v>44301</v>
      </c>
      <c r="B366">
        <v>73.266158000000004</v>
      </c>
      <c r="C366">
        <v>3.4190640999999999</v>
      </c>
      <c r="D366">
        <v>2.2576450000000001</v>
      </c>
      <c r="E366">
        <v>4.3709040000000003</v>
      </c>
      <c r="F366">
        <v>5.0136700000000003</v>
      </c>
      <c r="G366">
        <v>215.41885600000001</v>
      </c>
      <c r="H366">
        <v>2.0600239999999999</v>
      </c>
      <c r="I366">
        <v>1.7823070000000001</v>
      </c>
      <c r="J366">
        <v>1.2411220999999999</v>
      </c>
      <c r="K366">
        <v>1.3494851999999999</v>
      </c>
      <c r="L366">
        <v>1.2434319</v>
      </c>
      <c r="M366">
        <v>1.1127130000000001</v>
      </c>
      <c r="N366">
        <v>114.4591073</v>
      </c>
      <c r="O366">
        <v>1.1020905000000001</v>
      </c>
      <c r="P366">
        <v>1.2929158000000001</v>
      </c>
      <c r="Q366">
        <v>1.0521556999999999</v>
      </c>
      <c r="R366">
        <v>1.0523933000000001</v>
      </c>
      <c r="S366">
        <v>104.7542955</v>
      </c>
      <c r="T366">
        <v>1017.39970336</v>
      </c>
    </row>
    <row r="367" spans="1:20">
      <c r="A367" s="788">
        <v>44302</v>
      </c>
      <c r="B367">
        <v>73.273139</v>
      </c>
      <c r="C367">
        <v>3.4255716999999999</v>
      </c>
      <c r="D367">
        <v>2.2581600000000002</v>
      </c>
      <c r="E367">
        <v>4.3795609999999998</v>
      </c>
      <c r="F367">
        <v>5.0346070000000003</v>
      </c>
      <c r="G367">
        <v>215.956861</v>
      </c>
      <c r="H367">
        <v>2.061007</v>
      </c>
      <c r="I367">
        <v>1.7864100000000001</v>
      </c>
      <c r="J367">
        <v>1.2430890000000001</v>
      </c>
      <c r="K367">
        <v>1.3492871</v>
      </c>
      <c r="L367">
        <v>1.2437225000000001</v>
      </c>
      <c r="M367">
        <v>1.113</v>
      </c>
      <c r="N367">
        <v>113.71932631</v>
      </c>
      <c r="O367">
        <v>1.1022798</v>
      </c>
      <c r="P367">
        <v>1.2975998</v>
      </c>
      <c r="Q367">
        <v>1.0522308</v>
      </c>
      <c r="R367">
        <v>1.0526152</v>
      </c>
      <c r="S367">
        <v>104.8286002</v>
      </c>
      <c r="T367">
        <v>1017.61574129</v>
      </c>
    </row>
    <row r="368" spans="1:20">
      <c r="A368" s="788">
        <v>44305</v>
      </c>
      <c r="B368">
        <v>73.284298000000007</v>
      </c>
      <c r="C368">
        <v>3.4306836999999999</v>
      </c>
      <c r="D368">
        <v>2.2585670000000002</v>
      </c>
      <c r="E368">
        <v>4.3635359999999999</v>
      </c>
      <c r="F368">
        <v>5.0042390000000001</v>
      </c>
      <c r="G368">
        <v>216.56730999999999</v>
      </c>
      <c r="H368">
        <v>2.0610529999999998</v>
      </c>
      <c r="I368">
        <v>1.7847789999999999</v>
      </c>
      <c r="J368">
        <v>1.2408612000000001</v>
      </c>
      <c r="K368">
        <v>1.3535451000000001</v>
      </c>
      <c r="L368">
        <v>1.2440496000000001</v>
      </c>
      <c r="M368">
        <v>1.1132740000000001</v>
      </c>
      <c r="N368">
        <v>114.71714025</v>
      </c>
      <c r="O368">
        <v>1.1023198000000001</v>
      </c>
      <c r="P368">
        <v>1.2975308000000001</v>
      </c>
      <c r="Q368">
        <v>1.0525815999999999</v>
      </c>
      <c r="R368">
        <v>1.0527928</v>
      </c>
      <c r="S368">
        <v>104.88626360000001</v>
      </c>
      <c r="T368">
        <v>1017.9055382400001</v>
      </c>
    </row>
    <row r="369" spans="1:20">
      <c r="A369" s="788">
        <v>44306</v>
      </c>
      <c r="B369">
        <v>73.300477000000001</v>
      </c>
      <c r="C369">
        <v>3.4165353000000001</v>
      </c>
      <c r="D369">
        <v>2.2588460000000001</v>
      </c>
      <c r="E369">
        <v>4.3265560000000001</v>
      </c>
      <c r="F369">
        <v>4.9488580000000004</v>
      </c>
      <c r="G369">
        <v>216.43738200000001</v>
      </c>
      <c r="H369">
        <v>2.0613480000000002</v>
      </c>
      <c r="I369">
        <v>1.7828759999999999</v>
      </c>
      <c r="J369">
        <v>1.2399937999999999</v>
      </c>
      <c r="K369">
        <v>1.3467998999999999</v>
      </c>
      <c r="L369">
        <v>1.2442445</v>
      </c>
      <c r="M369">
        <v>1.113426</v>
      </c>
      <c r="N369">
        <v>114.73284408000001</v>
      </c>
      <c r="O369">
        <v>1.1023871999999999</v>
      </c>
      <c r="P369">
        <v>1.2894350999999999</v>
      </c>
      <c r="Q369">
        <v>1.0529225</v>
      </c>
      <c r="R369">
        <v>1.0529461</v>
      </c>
      <c r="S369">
        <v>104.88082350000001</v>
      </c>
      <c r="T369">
        <v>1018.1195024800001</v>
      </c>
    </row>
    <row r="370" spans="1:20">
      <c r="A370" s="788">
        <v>44308</v>
      </c>
      <c r="B370">
        <v>73.482442000000006</v>
      </c>
      <c r="C370">
        <v>3.4297206999999998</v>
      </c>
      <c r="D370">
        <v>2.2596500000000002</v>
      </c>
      <c r="E370">
        <v>4.3364370000000001</v>
      </c>
      <c r="F370">
        <v>4.9179389999999996</v>
      </c>
      <c r="G370">
        <v>216.40436500000001</v>
      </c>
      <c r="H370">
        <v>2.0626199999999999</v>
      </c>
      <c r="I370">
        <v>1.780966</v>
      </c>
      <c r="J370">
        <v>1.2387142</v>
      </c>
      <c r="K370">
        <v>1.3468769</v>
      </c>
      <c r="L370">
        <v>1.2445413000000001</v>
      </c>
      <c r="M370">
        <v>1.1137520000000001</v>
      </c>
      <c r="N370">
        <v>114.66261324</v>
      </c>
      <c r="O370">
        <v>1.1028732999999999</v>
      </c>
      <c r="P370">
        <v>1.2844111</v>
      </c>
      <c r="Q370">
        <v>1.0529404</v>
      </c>
      <c r="R370">
        <v>1.053193</v>
      </c>
      <c r="S370">
        <v>104.8991687</v>
      </c>
      <c r="T370">
        <v>1018.35333457</v>
      </c>
    </row>
    <row r="371" spans="1:20">
      <c r="A371" s="788">
        <v>44309</v>
      </c>
      <c r="B371">
        <v>73.494539000000003</v>
      </c>
      <c r="C371">
        <v>3.4404954000000001</v>
      </c>
      <c r="D371">
        <v>2.260567</v>
      </c>
      <c r="E371">
        <v>4.3749830000000003</v>
      </c>
      <c r="F371">
        <v>4.9652450000000004</v>
      </c>
      <c r="G371">
        <v>216.194143</v>
      </c>
      <c r="H371">
        <v>2.063151</v>
      </c>
      <c r="I371">
        <v>1.7862709999999999</v>
      </c>
      <c r="J371">
        <v>1.2416312</v>
      </c>
      <c r="K371">
        <v>1.3514501000000001</v>
      </c>
      <c r="L371">
        <v>1.2448933</v>
      </c>
      <c r="M371">
        <v>1.1139699999999999</v>
      </c>
      <c r="N371">
        <v>114.5994962</v>
      </c>
      <c r="O371">
        <v>1.1033008</v>
      </c>
      <c r="P371">
        <v>1.2936032</v>
      </c>
      <c r="Q371">
        <v>1.0531082</v>
      </c>
      <c r="R371">
        <v>1.0533748999999999</v>
      </c>
      <c r="S371">
        <v>104.85575129999999</v>
      </c>
      <c r="T371">
        <v>1018.5770056</v>
      </c>
    </row>
    <row r="372" spans="1:20">
      <c r="A372" s="788">
        <v>44312</v>
      </c>
      <c r="B372">
        <v>73.510619000000005</v>
      </c>
      <c r="C372">
        <v>3.4532546000000002</v>
      </c>
      <c r="D372">
        <v>2.2609650000000001</v>
      </c>
      <c r="E372">
        <v>4.3891239999999998</v>
      </c>
      <c r="F372">
        <v>4.9787059999999999</v>
      </c>
      <c r="G372">
        <v>216.75413800000001</v>
      </c>
      <c r="H372">
        <v>2.0631219999999999</v>
      </c>
      <c r="I372">
        <v>1.786754</v>
      </c>
      <c r="J372">
        <v>1.2437946</v>
      </c>
      <c r="K372">
        <v>1.3541700000000001</v>
      </c>
      <c r="L372">
        <v>1.2455860999999999</v>
      </c>
      <c r="M372">
        <v>1.1141399999999999</v>
      </c>
      <c r="N372">
        <v>114.35419272999999</v>
      </c>
      <c r="O372">
        <v>1.1024221999999999</v>
      </c>
      <c r="P372">
        <v>1.2984853000000001</v>
      </c>
      <c r="Q372">
        <v>1.0532348</v>
      </c>
      <c r="R372">
        <v>1.0535478</v>
      </c>
      <c r="S372">
        <v>104.8439324</v>
      </c>
      <c r="T372">
        <v>1018.85379076</v>
      </c>
    </row>
    <row r="373" spans="1:20">
      <c r="A373" s="788">
        <v>44313</v>
      </c>
      <c r="B373">
        <v>73.523598000000007</v>
      </c>
      <c r="C373">
        <v>3.4672963999999999</v>
      </c>
      <c r="D373">
        <v>2.261978</v>
      </c>
      <c r="E373">
        <v>4.382898</v>
      </c>
      <c r="F373">
        <v>4.9581710000000001</v>
      </c>
      <c r="G373">
        <v>217.37538799999999</v>
      </c>
      <c r="H373">
        <v>2.063612</v>
      </c>
      <c r="I373">
        <v>1.7847059999999999</v>
      </c>
      <c r="J373">
        <v>1.2459198</v>
      </c>
      <c r="K373">
        <v>1.3521519</v>
      </c>
      <c r="L373">
        <v>1.2456115000000001</v>
      </c>
      <c r="M373">
        <v>1.115102</v>
      </c>
      <c r="N373">
        <v>114.09985118</v>
      </c>
      <c r="O373">
        <v>1.1026670999999999</v>
      </c>
      <c r="P373">
        <v>1.2965487</v>
      </c>
      <c r="Q373">
        <v>1.0535306</v>
      </c>
      <c r="R373">
        <v>1.0537589999999999</v>
      </c>
      <c r="S373">
        <v>104.8051542</v>
      </c>
      <c r="T373">
        <v>1019.07823677</v>
      </c>
    </row>
    <row r="374" spans="1:20">
      <c r="A374" s="788">
        <v>44314</v>
      </c>
      <c r="B374">
        <v>73.544062999999994</v>
      </c>
      <c r="C374">
        <v>3.4733559999999999</v>
      </c>
      <c r="D374">
        <v>2.262489</v>
      </c>
      <c r="E374">
        <v>4.3937580000000001</v>
      </c>
      <c r="F374">
        <v>5.0286410000000004</v>
      </c>
      <c r="G374">
        <v>216.715732</v>
      </c>
      <c r="H374">
        <v>2.0637490000000001</v>
      </c>
      <c r="I374">
        <v>1.7849010000000001</v>
      </c>
      <c r="J374">
        <v>1.2448265999999999</v>
      </c>
      <c r="K374">
        <v>1.3523414</v>
      </c>
      <c r="L374">
        <v>1.2459099</v>
      </c>
      <c r="M374">
        <v>1.1154120000000001</v>
      </c>
      <c r="N374">
        <v>114.23955198</v>
      </c>
      <c r="O374">
        <v>1.1030903999999999</v>
      </c>
      <c r="P374">
        <v>1.3013329</v>
      </c>
      <c r="Q374">
        <v>1.0536439</v>
      </c>
      <c r="R374">
        <v>1.0539391</v>
      </c>
      <c r="S374">
        <v>104.8355325</v>
      </c>
      <c r="T374">
        <v>1019.2875034800001</v>
      </c>
    </row>
    <row r="375" spans="1:20">
      <c r="A375" s="788">
        <v>44315</v>
      </c>
      <c r="B375">
        <v>73.552764999999994</v>
      </c>
      <c r="C375">
        <v>3.4877717000000001</v>
      </c>
      <c r="D375">
        <v>2.2629579999999998</v>
      </c>
      <c r="E375">
        <v>4.4099630000000003</v>
      </c>
      <c r="F375">
        <v>4.9984580000000003</v>
      </c>
      <c r="G375">
        <v>217.29735500000001</v>
      </c>
      <c r="H375">
        <v>2.064378</v>
      </c>
      <c r="I375">
        <v>1.7881320000000001</v>
      </c>
      <c r="J375">
        <v>1.2476988</v>
      </c>
      <c r="K375">
        <v>1.3519943999999999</v>
      </c>
      <c r="L375">
        <v>1.2462405000000001</v>
      </c>
      <c r="M375">
        <v>1.1156550000000001</v>
      </c>
      <c r="N375">
        <v>114.07415593</v>
      </c>
      <c r="O375">
        <v>1.1032389</v>
      </c>
      <c r="P375">
        <v>1.3056527</v>
      </c>
      <c r="Q375">
        <v>1.0542213</v>
      </c>
      <c r="R375">
        <v>1.0540904</v>
      </c>
      <c r="S375">
        <v>104.84996339999999</v>
      </c>
      <c r="T375">
        <v>1019.51157464</v>
      </c>
    </row>
    <row r="376" spans="1:20">
      <c r="A376" s="788">
        <v>44316</v>
      </c>
      <c r="B376">
        <v>73.567079000000007</v>
      </c>
      <c r="C376">
        <v>3.4888229000000002</v>
      </c>
      <c r="D376">
        <v>2.2636980000000002</v>
      </c>
      <c r="E376">
        <v>4.3896309999999996</v>
      </c>
      <c r="F376">
        <v>4.9391689999999997</v>
      </c>
      <c r="G376">
        <v>217.532455</v>
      </c>
      <c r="H376">
        <v>2.0664570000000002</v>
      </c>
      <c r="I376">
        <v>1.78532</v>
      </c>
      <c r="J376">
        <v>1.2431238</v>
      </c>
      <c r="K376">
        <v>1.3509728000000001</v>
      </c>
      <c r="L376">
        <v>1.2466606</v>
      </c>
      <c r="M376">
        <v>1.115863</v>
      </c>
      <c r="N376">
        <v>114.18309449</v>
      </c>
      <c r="O376">
        <v>1.1061968</v>
      </c>
      <c r="P376">
        <v>1.3042016999999999</v>
      </c>
      <c r="Q376">
        <v>1.0544671999999999</v>
      </c>
      <c r="R376">
        <v>1.0542282000000001</v>
      </c>
      <c r="S376">
        <v>104.9270454</v>
      </c>
      <c r="T376">
        <v>1019.74229046</v>
      </c>
    </row>
    <row r="377" spans="1:20">
      <c r="A377" s="788">
        <v>44319</v>
      </c>
      <c r="B377">
        <v>73.583641999999998</v>
      </c>
      <c r="C377">
        <v>3.4857559</v>
      </c>
      <c r="D377">
        <v>2.263916</v>
      </c>
      <c r="E377">
        <v>4.3900870000000003</v>
      </c>
      <c r="F377">
        <v>4.9604200000000001</v>
      </c>
      <c r="G377">
        <v>217.37301099999999</v>
      </c>
      <c r="H377">
        <v>2.0666470000000001</v>
      </c>
      <c r="I377">
        <v>1.785428</v>
      </c>
      <c r="J377">
        <v>1.2438313000000001</v>
      </c>
      <c r="K377">
        <v>1.3504928</v>
      </c>
      <c r="L377">
        <v>1.2473106</v>
      </c>
      <c r="M377">
        <v>1.11602</v>
      </c>
      <c r="N377">
        <v>114.19548277</v>
      </c>
      <c r="O377">
        <v>1.104705</v>
      </c>
      <c r="P377">
        <v>1.3038939000000001</v>
      </c>
      <c r="Q377">
        <v>1.0548122</v>
      </c>
      <c r="R377">
        <v>1.054325</v>
      </c>
      <c r="S377">
        <v>104.93375140000001</v>
      </c>
      <c r="T377">
        <v>1020.02528463</v>
      </c>
    </row>
    <row r="378" spans="1:20">
      <c r="A378" s="788">
        <v>44320</v>
      </c>
      <c r="B378">
        <v>73.597122999999996</v>
      </c>
      <c r="C378">
        <v>3.4858723</v>
      </c>
      <c r="D378">
        <v>2.2640120000000001</v>
      </c>
      <c r="E378">
        <v>4.3654140000000003</v>
      </c>
      <c r="F378">
        <v>4.9094220000000002</v>
      </c>
      <c r="G378">
        <v>218.152681</v>
      </c>
      <c r="H378">
        <v>2.065544</v>
      </c>
      <c r="I378">
        <v>1.7811459999999999</v>
      </c>
      <c r="J378">
        <v>1.2430825999999999</v>
      </c>
      <c r="K378">
        <v>1.3504389999999999</v>
      </c>
      <c r="L378">
        <v>1.2475965</v>
      </c>
      <c r="M378">
        <v>1.1161700000000001</v>
      </c>
      <c r="N378">
        <v>113.8607035</v>
      </c>
      <c r="O378">
        <v>1.1052147000000001</v>
      </c>
      <c r="P378">
        <v>1.3064161000000001</v>
      </c>
      <c r="Q378">
        <v>1.0550738</v>
      </c>
      <c r="R378">
        <v>1.0544017000000001</v>
      </c>
      <c r="S378">
        <v>104.95790820000001</v>
      </c>
      <c r="T378">
        <v>1020.26445289</v>
      </c>
    </row>
    <row r="379" spans="1:20">
      <c r="A379" s="788">
        <v>44321</v>
      </c>
      <c r="B379">
        <v>73.603622000000001</v>
      </c>
      <c r="C379">
        <v>3.4777754000000001</v>
      </c>
      <c r="D379">
        <v>2.2645050000000002</v>
      </c>
      <c r="E379">
        <v>4.3654339999999996</v>
      </c>
      <c r="F379">
        <v>4.9955109999999996</v>
      </c>
      <c r="G379">
        <v>218.69146599999999</v>
      </c>
      <c r="H379">
        <v>2.0660919999999998</v>
      </c>
      <c r="I379">
        <v>1.7810490000000001</v>
      </c>
      <c r="J379">
        <v>1.2448615999999999</v>
      </c>
      <c r="K379">
        <v>1.3563807999999999</v>
      </c>
      <c r="L379">
        <v>1.2478009999999999</v>
      </c>
      <c r="M379">
        <v>1.116393</v>
      </c>
      <c r="N379">
        <v>114.20786883</v>
      </c>
      <c r="O379">
        <v>1.1053537</v>
      </c>
      <c r="P379">
        <v>1.3141992</v>
      </c>
      <c r="Q379">
        <v>1.0552802999999999</v>
      </c>
      <c r="R379">
        <v>1.0544315</v>
      </c>
      <c r="S379">
        <v>104.9659882</v>
      </c>
      <c r="T379">
        <v>1020.50252158</v>
      </c>
    </row>
    <row r="380" spans="1:20">
      <c r="A380" s="788">
        <v>44322</v>
      </c>
      <c r="B380">
        <v>73.61927</v>
      </c>
      <c r="C380">
        <v>3.4682040999999999</v>
      </c>
      <c r="D380">
        <v>2.264786</v>
      </c>
      <c r="E380">
        <v>4.4067959999999999</v>
      </c>
      <c r="F380">
        <v>4.9994909999999999</v>
      </c>
      <c r="G380">
        <v>218.47421299999999</v>
      </c>
      <c r="H380">
        <v>2.0665360000000002</v>
      </c>
      <c r="I380">
        <v>1.783258</v>
      </c>
      <c r="J380">
        <v>1.2465531000000001</v>
      </c>
      <c r="K380">
        <v>1.3580603</v>
      </c>
      <c r="L380">
        <v>1.2481526999999999</v>
      </c>
      <c r="M380">
        <v>1.1165700000000001</v>
      </c>
      <c r="N380">
        <v>113.93580527</v>
      </c>
      <c r="O380">
        <v>1.1050892000000001</v>
      </c>
      <c r="P380">
        <v>1.327475</v>
      </c>
      <c r="Q380">
        <v>1.0553946000000001</v>
      </c>
      <c r="R380">
        <v>1.0547694999999999</v>
      </c>
      <c r="S380">
        <v>104.99045479999999</v>
      </c>
      <c r="T380">
        <v>1020.7381537</v>
      </c>
    </row>
    <row r="381" spans="1:20">
      <c r="A381" s="788">
        <v>44323</v>
      </c>
      <c r="B381">
        <v>73.629110999999995</v>
      </c>
      <c r="C381">
        <v>3.4725008000000002</v>
      </c>
      <c r="D381">
        <v>2.2653970000000001</v>
      </c>
      <c r="E381">
        <v>4.43797</v>
      </c>
      <c r="F381">
        <v>5.1108560000000001</v>
      </c>
      <c r="G381">
        <v>218.25191799999999</v>
      </c>
      <c r="H381">
        <v>2.0660409999999998</v>
      </c>
      <c r="I381">
        <v>1.787031</v>
      </c>
      <c r="J381">
        <v>1.2492363</v>
      </c>
      <c r="K381">
        <v>1.3646069999999999</v>
      </c>
      <c r="L381">
        <v>1.2486994</v>
      </c>
      <c r="M381">
        <v>1.116773</v>
      </c>
      <c r="N381">
        <v>114.4774177</v>
      </c>
      <c r="O381">
        <v>1.1049507000000001</v>
      </c>
      <c r="P381">
        <v>1.3323533000000001</v>
      </c>
      <c r="Q381">
        <v>1.0556496</v>
      </c>
      <c r="R381">
        <v>1.0549598</v>
      </c>
      <c r="S381">
        <v>105.04394449999999</v>
      </c>
      <c r="T381">
        <v>1021.0000583999999</v>
      </c>
    </row>
    <row r="382" spans="1:20">
      <c r="A382" s="788">
        <v>44326</v>
      </c>
      <c r="B382">
        <v>73.651593000000005</v>
      </c>
      <c r="C382">
        <v>3.4679582</v>
      </c>
      <c r="D382">
        <v>2.265911</v>
      </c>
      <c r="E382">
        <v>4.384233</v>
      </c>
      <c r="F382">
        <v>5.0651219999999997</v>
      </c>
      <c r="G382">
        <v>217.85183799999999</v>
      </c>
      <c r="H382">
        <v>2.0660620000000001</v>
      </c>
      <c r="I382">
        <v>1.78281</v>
      </c>
      <c r="J382">
        <v>1.2492175999999999</v>
      </c>
      <c r="K382">
        <v>1.3638870000000001</v>
      </c>
      <c r="L382">
        <v>1.2493418000000001</v>
      </c>
      <c r="M382">
        <v>1.1171599999999999</v>
      </c>
      <c r="N382">
        <v>114.58508963</v>
      </c>
      <c r="O382">
        <v>1.1051218</v>
      </c>
      <c r="P382">
        <v>1.3259650999999999</v>
      </c>
      <c r="Q382">
        <v>1.0557471</v>
      </c>
      <c r="R382">
        <v>1.0551934000000001</v>
      </c>
      <c r="S382">
        <v>105.0992157</v>
      </c>
      <c r="T382">
        <v>1021.33517518</v>
      </c>
    </row>
    <row r="383" spans="1:20">
      <c r="A383" s="788">
        <v>44327</v>
      </c>
      <c r="B383">
        <v>73.658680000000004</v>
      </c>
      <c r="C383">
        <v>3.4776501999999998</v>
      </c>
      <c r="D383">
        <v>2.2663220000000002</v>
      </c>
      <c r="E383">
        <v>4.3497820000000003</v>
      </c>
      <c r="F383">
        <v>5.0678979999999996</v>
      </c>
      <c r="G383">
        <v>218.01174700000001</v>
      </c>
      <c r="H383">
        <v>2.0667789999999999</v>
      </c>
      <c r="I383">
        <v>1.7804990000000001</v>
      </c>
      <c r="J383">
        <v>1.2468906</v>
      </c>
      <c r="K383">
        <v>1.3640701</v>
      </c>
      <c r="L383">
        <v>1.2496351999999999</v>
      </c>
      <c r="M383">
        <v>1.1174580000000001</v>
      </c>
      <c r="N383">
        <v>114.37623743</v>
      </c>
      <c r="O383">
        <v>1.1048074999999999</v>
      </c>
      <c r="P383">
        <v>1.3334680999999999</v>
      </c>
      <c r="Q383">
        <v>1.0561605999999999</v>
      </c>
      <c r="R383">
        <v>1.0554315000000001</v>
      </c>
      <c r="S383">
        <v>105.11801920000001</v>
      </c>
      <c r="T383">
        <v>1021.59692837</v>
      </c>
    </row>
    <row r="384" spans="1:20">
      <c r="A384" s="788">
        <v>44328</v>
      </c>
      <c r="B384">
        <v>73.665946000000005</v>
      </c>
      <c r="C384">
        <v>3.4828055999999998</v>
      </c>
      <c r="D384">
        <v>2.2665660000000001</v>
      </c>
      <c r="E384">
        <v>4.254988</v>
      </c>
      <c r="F384">
        <v>4.9251259999999997</v>
      </c>
      <c r="G384">
        <v>218.14373900000001</v>
      </c>
      <c r="H384">
        <v>2.0674419999999998</v>
      </c>
      <c r="I384">
        <v>1.7750520000000001</v>
      </c>
      <c r="J384">
        <v>1.2465592000000001</v>
      </c>
      <c r="K384">
        <v>1.3580838</v>
      </c>
      <c r="L384">
        <v>1.2499503000000001</v>
      </c>
      <c r="M384">
        <v>1.1175729999999999</v>
      </c>
      <c r="N384">
        <v>114.70755828999999</v>
      </c>
      <c r="O384">
        <v>1.1064035999999999</v>
      </c>
      <c r="P384">
        <v>1.3088797000000001</v>
      </c>
      <c r="Q384">
        <v>1.0565279000000001</v>
      </c>
      <c r="R384">
        <v>1.0555569</v>
      </c>
      <c r="S384">
        <v>105.1237462</v>
      </c>
      <c r="T384">
        <v>1021.85641579</v>
      </c>
    </row>
    <row r="385" spans="1:20">
      <c r="A385" s="788">
        <v>44329</v>
      </c>
      <c r="B385">
        <v>73.687684000000004</v>
      </c>
      <c r="C385">
        <v>3.4734660000000002</v>
      </c>
      <c r="D385">
        <v>2.2671100000000002</v>
      </c>
      <c r="E385">
        <v>4.3146110000000002</v>
      </c>
      <c r="F385">
        <v>4.962243</v>
      </c>
      <c r="G385">
        <v>217.918902</v>
      </c>
      <c r="H385">
        <v>2.0681210000000001</v>
      </c>
      <c r="I385">
        <v>1.778535</v>
      </c>
      <c r="J385">
        <v>1.2441001</v>
      </c>
      <c r="K385">
        <v>1.3565323</v>
      </c>
      <c r="L385">
        <v>1.2502815</v>
      </c>
      <c r="M385">
        <v>1.1177319999999999</v>
      </c>
      <c r="N385">
        <v>114.51704546000001</v>
      </c>
      <c r="O385">
        <v>1.1054326999999999</v>
      </c>
      <c r="P385">
        <v>1.3076778</v>
      </c>
      <c r="Q385">
        <v>1.0566663999999999</v>
      </c>
      <c r="R385">
        <v>1.0557436</v>
      </c>
      <c r="S385">
        <v>105.132544</v>
      </c>
      <c r="T385">
        <v>1022.1175679</v>
      </c>
    </row>
    <row r="386" spans="1:20">
      <c r="A386" s="788">
        <v>44330</v>
      </c>
      <c r="B386">
        <v>73.695778000000004</v>
      </c>
      <c r="C386">
        <v>3.4706298000000002</v>
      </c>
      <c r="D386">
        <v>2.2675730000000001</v>
      </c>
      <c r="E386">
        <v>4.3804720000000001</v>
      </c>
      <c r="F386">
        <v>5.0548130000000002</v>
      </c>
      <c r="G386">
        <v>217.90592599999999</v>
      </c>
      <c r="H386">
        <v>2.0684049999999998</v>
      </c>
      <c r="I386">
        <v>1.7833330000000001</v>
      </c>
      <c r="J386">
        <v>1.2476434000000001</v>
      </c>
      <c r="K386">
        <v>1.3653481999999999</v>
      </c>
      <c r="L386">
        <v>1.2505900999999999</v>
      </c>
      <c r="M386">
        <v>1.117936</v>
      </c>
      <c r="N386">
        <v>114.38555364</v>
      </c>
      <c r="O386">
        <v>1.1057587</v>
      </c>
      <c r="P386">
        <v>1.3140022</v>
      </c>
      <c r="Q386">
        <v>1.0569252</v>
      </c>
      <c r="R386">
        <v>1.0558874</v>
      </c>
      <c r="S386">
        <v>105.1448681</v>
      </c>
      <c r="T386">
        <v>1022.37842699</v>
      </c>
    </row>
    <row r="387" spans="1:20">
      <c r="A387" s="788">
        <v>44333</v>
      </c>
      <c r="B387">
        <v>73.717068999999995</v>
      </c>
      <c r="C387">
        <v>3.4776370000000001</v>
      </c>
      <c r="D387">
        <v>2.2678449999999999</v>
      </c>
      <c r="E387">
        <v>4.3692700000000002</v>
      </c>
      <c r="F387">
        <v>5.1236649999999999</v>
      </c>
      <c r="G387">
        <v>218.37784199999999</v>
      </c>
      <c r="H387">
        <v>2.0689730000000002</v>
      </c>
      <c r="I387">
        <v>1.782937</v>
      </c>
      <c r="J387">
        <v>1.2491273000000001</v>
      </c>
      <c r="K387">
        <v>1.3688688</v>
      </c>
      <c r="L387">
        <v>1.2512192</v>
      </c>
      <c r="M387">
        <v>1.118166</v>
      </c>
      <c r="N387">
        <v>114.24178237</v>
      </c>
      <c r="O387">
        <v>1.105596</v>
      </c>
      <c r="P387">
        <v>1.3226263</v>
      </c>
      <c r="Q387">
        <v>1.0571474000000001</v>
      </c>
      <c r="R387">
        <v>1.0561303</v>
      </c>
      <c r="S387">
        <v>105.16766389999999</v>
      </c>
      <c r="T387">
        <v>1022.70805521</v>
      </c>
    </row>
    <row r="388" spans="1:20">
      <c r="A388" s="788">
        <v>44334</v>
      </c>
      <c r="B388">
        <v>73.729341000000005</v>
      </c>
      <c r="C388">
        <v>3.4748446</v>
      </c>
      <c r="D388">
        <v>2.2681830000000001</v>
      </c>
      <c r="E388">
        <v>4.3215659999999998</v>
      </c>
      <c r="F388">
        <v>5.107272</v>
      </c>
      <c r="G388">
        <v>218.125508</v>
      </c>
      <c r="H388">
        <v>2.0690729999999999</v>
      </c>
      <c r="I388">
        <v>1.78054</v>
      </c>
      <c r="J388">
        <v>1.2500346</v>
      </c>
      <c r="K388">
        <v>1.3679026000000001</v>
      </c>
      <c r="L388">
        <v>1.2514197</v>
      </c>
      <c r="M388">
        <v>1.118684</v>
      </c>
      <c r="N388">
        <v>113.94952494</v>
      </c>
      <c r="O388">
        <v>1.1056503</v>
      </c>
      <c r="P388">
        <v>1.3203762000000001</v>
      </c>
      <c r="Q388">
        <v>1.0572321</v>
      </c>
      <c r="R388">
        <v>1.0563138000000001</v>
      </c>
      <c r="S388">
        <v>105.2027212</v>
      </c>
      <c r="T388">
        <v>1022.97416861</v>
      </c>
    </row>
    <row r="389" spans="1:20">
      <c r="A389" s="788">
        <v>44335</v>
      </c>
      <c r="B389">
        <v>73.743947000000006</v>
      </c>
      <c r="C389">
        <v>3.4590774999999998</v>
      </c>
      <c r="D389">
        <v>2.268713</v>
      </c>
      <c r="E389">
        <v>4.3127719999999998</v>
      </c>
      <c r="F389">
        <v>5.0773400000000004</v>
      </c>
      <c r="G389">
        <v>217.90380500000001</v>
      </c>
      <c r="H389">
        <v>2.0699399999999999</v>
      </c>
      <c r="I389">
        <v>1.780259</v>
      </c>
      <c r="J389">
        <v>1.2465402999999999</v>
      </c>
      <c r="K389">
        <v>1.3616391999999999</v>
      </c>
      <c r="L389">
        <v>1.2517674999999999</v>
      </c>
      <c r="M389">
        <v>1.1188849999999999</v>
      </c>
      <c r="N389">
        <v>113.84861522</v>
      </c>
      <c r="O389">
        <v>1.1063972</v>
      </c>
      <c r="P389">
        <v>1.3172348</v>
      </c>
      <c r="Q389">
        <v>1.0575257</v>
      </c>
      <c r="R389">
        <v>1.0564994999999999</v>
      </c>
      <c r="S389">
        <v>105.2104046</v>
      </c>
      <c r="T389">
        <v>1023.24026549</v>
      </c>
    </row>
    <row r="390" spans="1:20">
      <c r="A390" s="788">
        <v>44336</v>
      </c>
      <c r="B390">
        <v>73.754633999999996</v>
      </c>
      <c r="C390">
        <v>3.4680005</v>
      </c>
      <c r="D390">
        <v>2.2693660000000002</v>
      </c>
      <c r="E390">
        <v>4.3633810000000004</v>
      </c>
      <c r="F390">
        <v>5.1128460000000002</v>
      </c>
      <c r="G390">
        <v>217.93626699999999</v>
      </c>
      <c r="H390">
        <v>2.0714999999999999</v>
      </c>
      <c r="I390">
        <v>1.7835559999999999</v>
      </c>
      <c r="J390">
        <v>1.2498119999999999</v>
      </c>
      <c r="K390">
        <v>1.362004</v>
      </c>
      <c r="L390">
        <v>1.2520382999999999</v>
      </c>
      <c r="M390">
        <v>1.1192299999999999</v>
      </c>
      <c r="N390">
        <v>114.05623577</v>
      </c>
      <c r="O390">
        <v>1.1167697000000001</v>
      </c>
      <c r="P390">
        <v>1.3253279</v>
      </c>
      <c r="Q390">
        <v>1.0577464999999999</v>
      </c>
      <c r="R390">
        <v>1.0567378999999999</v>
      </c>
      <c r="S390">
        <v>105.24326019999999</v>
      </c>
      <c r="T390">
        <v>1023.50643404</v>
      </c>
    </row>
    <row r="391" spans="1:20">
      <c r="A391" s="788">
        <v>44337</v>
      </c>
      <c r="B391">
        <v>73.770320999999996</v>
      </c>
      <c r="C391">
        <v>3.4620715999999998</v>
      </c>
      <c r="D391">
        <v>2.2707809999999999</v>
      </c>
      <c r="E391">
        <v>4.3590770000000001</v>
      </c>
      <c r="F391">
        <v>5.0859040000000002</v>
      </c>
      <c r="G391">
        <v>217.91314499999999</v>
      </c>
      <c r="H391">
        <v>2.0757140000000001</v>
      </c>
      <c r="I391">
        <v>1.7836369999999999</v>
      </c>
      <c r="J391">
        <v>1.2510414000000001</v>
      </c>
      <c r="K391">
        <v>1.3650366</v>
      </c>
      <c r="L391">
        <v>1.2524274</v>
      </c>
      <c r="M391">
        <v>1.1193919999999999</v>
      </c>
      <c r="N391">
        <v>114.29017428</v>
      </c>
      <c r="O391">
        <v>1.1163166</v>
      </c>
      <c r="P391">
        <v>1.3196227</v>
      </c>
      <c r="Q391">
        <v>1.0579833999999999</v>
      </c>
      <c r="R391">
        <v>1.0569175</v>
      </c>
      <c r="S391">
        <v>105.26937909999999</v>
      </c>
      <c r="T391">
        <v>1023.81991873</v>
      </c>
    </row>
    <row r="392" spans="1:20">
      <c r="A392" s="788">
        <v>44340</v>
      </c>
      <c r="B392">
        <v>73.786218000000005</v>
      </c>
      <c r="C392">
        <v>3.4646199000000002</v>
      </c>
      <c r="D392">
        <v>2.2710650000000001</v>
      </c>
      <c r="E392">
        <v>4.4136439999999997</v>
      </c>
      <c r="F392">
        <v>5.179373</v>
      </c>
      <c r="G392">
        <v>217.53734800000001</v>
      </c>
      <c r="H392">
        <v>2.0745800000000001</v>
      </c>
      <c r="I392">
        <v>1.789515</v>
      </c>
      <c r="J392">
        <v>1.2525932</v>
      </c>
      <c r="K392">
        <v>1.3710443999999999</v>
      </c>
      <c r="L392">
        <v>1.2530844000000001</v>
      </c>
      <c r="M392">
        <v>1.1194980000000001</v>
      </c>
      <c r="N392">
        <v>114.66113583000001</v>
      </c>
      <c r="O392">
        <v>1.1164103000000001</v>
      </c>
      <c r="P392">
        <v>1.3278779000000001</v>
      </c>
      <c r="Q392">
        <v>1.0581404000000001</v>
      </c>
      <c r="R392">
        <v>1.0570892000000001</v>
      </c>
      <c r="S392">
        <v>105.2717454</v>
      </c>
      <c r="T392">
        <v>1024.2187813800001</v>
      </c>
    </row>
    <row r="393" spans="1:20">
      <c r="A393" s="788">
        <v>44341</v>
      </c>
      <c r="B393">
        <v>73.794517999999997</v>
      </c>
      <c r="C393">
        <v>3.4473916</v>
      </c>
      <c r="D393">
        <v>2.2717179999999999</v>
      </c>
      <c r="E393">
        <v>4.4021049999999997</v>
      </c>
      <c r="F393">
        <v>5.1517039999999996</v>
      </c>
      <c r="G393">
        <v>218.11906400000001</v>
      </c>
      <c r="H393">
        <v>2.0759340000000002</v>
      </c>
      <c r="I393">
        <v>1.7868059999999999</v>
      </c>
      <c r="J393">
        <v>1.2495742999999999</v>
      </c>
      <c r="K393">
        <v>1.3652069</v>
      </c>
      <c r="L393">
        <v>1.2533962999999999</v>
      </c>
      <c r="M393">
        <v>1.119842</v>
      </c>
      <c r="N393">
        <v>114.95001184</v>
      </c>
      <c r="O393">
        <v>1.1164213999999999</v>
      </c>
      <c r="P393">
        <v>1.319928</v>
      </c>
      <c r="Q393">
        <v>1.0583</v>
      </c>
      <c r="R393">
        <v>1.0572689</v>
      </c>
      <c r="S393">
        <v>105.3129146</v>
      </c>
      <c r="T393">
        <v>1024.53211704</v>
      </c>
    </row>
    <row r="394" spans="1:20">
      <c r="A394" s="788">
        <v>44342</v>
      </c>
      <c r="B394">
        <v>73.804899000000006</v>
      </c>
      <c r="C394">
        <v>3.4433280000000002</v>
      </c>
      <c r="D394">
        <v>2.2722630000000001</v>
      </c>
      <c r="E394">
        <v>4.4034649999999997</v>
      </c>
      <c r="F394">
        <v>5.1879650000000002</v>
      </c>
      <c r="G394">
        <v>218.37061700000001</v>
      </c>
      <c r="H394">
        <v>2.0768909999999998</v>
      </c>
      <c r="I394">
        <v>1.786219</v>
      </c>
      <c r="J394">
        <v>1.2495559000000001</v>
      </c>
      <c r="K394">
        <v>1.3677619999999999</v>
      </c>
      <c r="L394">
        <v>1.2535299</v>
      </c>
      <c r="M394">
        <v>1.1200639999999999</v>
      </c>
      <c r="N394">
        <v>114.45465227</v>
      </c>
      <c r="O394">
        <v>1.1168652999999999</v>
      </c>
      <c r="P394">
        <v>1.3235767000000001</v>
      </c>
      <c r="Q394">
        <v>1.0585526999999999</v>
      </c>
      <c r="R394">
        <v>1.0574893000000001</v>
      </c>
      <c r="S394">
        <v>105.3407476</v>
      </c>
      <c r="T394">
        <v>1024.8396323500001</v>
      </c>
    </row>
    <row r="395" spans="1:20">
      <c r="A395" s="788">
        <v>44343</v>
      </c>
      <c r="B395">
        <v>73.821534999999997</v>
      </c>
      <c r="C395">
        <v>3.4649918999999998</v>
      </c>
      <c r="D395">
        <v>2.2726359999999999</v>
      </c>
      <c r="E395">
        <v>4.4229370000000001</v>
      </c>
      <c r="F395">
        <v>5.232513</v>
      </c>
      <c r="G395">
        <v>219.26600999999999</v>
      </c>
      <c r="H395">
        <v>2.0769950000000001</v>
      </c>
      <c r="I395">
        <v>1.7868230000000001</v>
      </c>
      <c r="J395">
        <v>1.2507995999999999</v>
      </c>
      <c r="K395">
        <v>1.3747328000000001</v>
      </c>
      <c r="L395">
        <v>1.2539186</v>
      </c>
      <c r="M395">
        <v>1.120206</v>
      </c>
      <c r="N395">
        <v>114.76841315999999</v>
      </c>
      <c r="O395">
        <v>1.1174667</v>
      </c>
      <c r="P395">
        <v>1.3291786999999999</v>
      </c>
      <c r="Q395">
        <v>1.0587647</v>
      </c>
      <c r="R395">
        <v>1.0576846</v>
      </c>
      <c r="S395">
        <v>105.3805268</v>
      </c>
      <c r="T395">
        <v>1025.1518760199999</v>
      </c>
    </row>
    <row r="396" spans="1:20">
      <c r="A396" s="788">
        <v>44344</v>
      </c>
      <c r="B396">
        <v>73.842751000000007</v>
      </c>
      <c r="C396">
        <v>3.4657779999999998</v>
      </c>
      <c r="D396">
        <v>2.2733940000000001</v>
      </c>
      <c r="E396">
        <v>4.4188499999999999</v>
      </c>
      <c r="F396">
        <v>5.3019429999999996</v>
      </c>
      <c r="G396">
        <v>219.516066</v>
      </c>
      <c r="H396">
        <v>2.0755819999999998</v>
      </c>
      <c r="I396">
        <v>1.7897069999999999</v>
      </c>
      <c r="J396">
        <v>1.2514204</v>
      </c>
      <c r="K396">
        <v>1.3760836999999999</v>
      </c>
      <c r="L396">
        <v>1.2542587999999999</v>
      </c>
      <c r="M396">
        <v>1.1205069999999999</v>
      </c>
      <c r="N396">
        <v>114.61463918</v>
      </c>
      <c r="O396">
        <v>1.1175311999999999</v>
      </c>
      <c r="P396">
        <v>1.3403437</v>
      </c>
      <c r="Q396">
        <v>1.0589369</v>
      </c>
      <c r="R396">
        <v>1.0578958000000001</v>
      </c>
      <c r="S396">
        <v>105.421604</v>
      </c>
      <c r="T396">
        <v>1025.46502149</v>
      </c>
    </row>
    <row r="397" spans="1:20">
      <c r="A397" s="788">
        <v>44347</v>
      </c>
      <c r="B397">
        <v>73.867699000000002</v>
      </c>
      <c r="C397">
        <v>3.4687728</v>
      </c>
      <c r="D397">
        <v>2.2736879999999999</v>
      </c>
      <c r="E397">
        <v>4.4076420000000001</v>
      </c>
      <c r="F397">
        <v>5.3768609999999999</v>
      </c>
      <c r="G397">
        <v>219.60138699999999</v>
      </c>
      <c r="H397">
        <v>2.0752489999999999</v>
      </c>
      <c r="I397">
        <v>1.7918179999999999</v>
      </c>
      <c r="J397">
        <v>1.2525128000000001</v>
      </c>
      <c r="K397">
        <v>1.3763004000000001</v>
      </c>
      <c r="L397">
        <v>1.2544078000000001</v>
      </c>
      <c r="M397">
        <v>1.1206119999999999</v>
      </c>
      <c r="N397">
        <v>114.67454974</v>
      </c>
      <c r="O397">
        <v>1.1174888000000001</v>
      </c>
      <c r="P397">
        <v>1.353877</v>
      </c>
      <c r="Q397">
        <v>1.0591777</v>
      </c>
      <c r="R397">
        <v>1.0580548000000001</v>
      </c>
      <c r="S397">
        <v>105.4520426</v>
      </c>
      <c r="T397">
        <v>1025.81783047</v>
      </c>
    </row>
    <row r="398" spans="1:20">
      <c r="A398" s="788">
        <v>44348</v>
      </c>
      <c r="B398">
        <v>73.879536999999999</v>
      </c>
      <c r="C398">
        <v>3.4741043</v>
      </c>
      <c r="D398">
        <v>2.2741579999999999</v>
      </c>
      <c r="E398">
        <v>4.4132670000000003</v>
      </c>
      <c r="F398">
        <v>5.3931050000000003</v>
      </c>
      <c r="G398">
        <v>218.38003499999999</v>
      </c>
      <c r="H398">
        <v>2.076676</v>
      </c>
      <c r="I398">
        <v>1.794</v>
      </c>
      <c r="J398">
        <v>1.2550314</v>
      </c>
      <c r="K398">
        <v>1.3856549</v>
      </c>
      <c r="L398">
        <v>1.2552171999999999</v>
      </c>
      <c r="M398">
        <v>1.1207670000000001</v>
      </c>
      <c r="N398">
        <v>114.33359566</v>
      </c>
      <c r="O398">
        <v>1.1175709</v>
      </c>
      <c r="P398">
        <v>1.3544769000000001</v>
      </c>
      <c r="Q398">
        <v>1.0593467999999999</v>
      </c>
      <c r="R398">
        <v>1.0582317000000001</v>
      </c>
      <c r="S398">
        <v>105.4938767</v>
      </c>
      <c r="T398">
        <v>1026.1294924599999</v>
      </c>
    </row>
    <row r="399" spans="1:20">
      <c r="A399" s="788">
        <v>44349</v>
      </c>
      <c r="B399">
        <v>73.897155999999995</v>
      </c>
      <c r="C399">
        <v>3.4689307</v>
      </c>
      <c r="D399">
        <v>2.2746900000000001</v>
      </c>
      <c r="E399">
        <v>4.4242429999999997</v>
      </c>
      <c r="F399">
        <v>5.4504390000000003</v>
      </c>
      <c r="G399">
        <v>218.15896100000001</v>
      </c>
      <c r="H399">
        <v>2.078862</v>
      </c>
      <c r="I399">
        <v>1.793177</v>
      </c>
      <c r="J399">
        <v>1.2562089999999999</v>
      </c>
      <c r="K399">
        <v>1.3900855999999999</v>
      </c>
      <c r="L399">
        <v>1.2554879999999999</v>
      </c>
      <c r="M399">
        <v>1.121057</v>
      </c>
      <c r="N399">
        <v>114.20056993</v>
      </c>
      <c r="O399">
        <v>1.1178117999999999</v>
      </c>
      <c r="P399">
        <v>1.3673401000000001</v>
      </c>
      <c r="Q399">
        <v>1.060203</v>
      </c>
      <c r="R399">
        <v>1.0584617000000001</v>
      </c>
      <c r="S399">
        <v>105.5266417</v>
      </c>
      <c r="T399">
        <v>1026.44257771</v>
      </c>
    </row>
    <row r="400" spans="1:20">
      <c r="A400" s="788">
        <v>44351</v>
      </c>
      <c r="B400">
        <v>73.916258999999997</v>
      </c>
      <c r="C400">
        <v>3.4703943000000002</v>
      </c>
      <c r="D400">
        <v>2.2753139999999998</v>
      </c>
      <c r="E400">
        <v>4.4462140000000003</v>
      </c>
      <c r="F400">
        <v>5.4940879999999996</v>
      </c>
      <c r="G400">
        <v>218.58951500000001</v>
      </c>
      <c r="H400">
        <v>2.0809340000000001</v>
      </c>
      <c r="I400">
        <v>1.7953920000000001</v>
      </c>
      <c r="J400">
        <v>1.2547496</v>
      </c>
      <c r="K400">
        <v>1.3911161999999999</v>
      </c>
      <c r="L400">
        <v>1.2558267000000001</v>
      </c>
      <c r="M400">
        <v>1.121275</v>
      </c>
      <c r="N400">
        <v>113.36863681</v>
      </c>
      <c r="O400">
        <v>1.1195024</v>
      </c>
      <c r="P400">
        <v>1.3714587</v>
      </c>
      <c r="Q400">
        <v>1.0603931</v>
      </c>
      <c r="R400">
        <v>1.0586876999999999</v>
      </c>
      <c r="S400">
        <v>105.5827855</v>
      </c>
      <c r="T400">
        <v>1026.79404232</v>
      </c>
    </row>
    <row r="401" spans="1:20">
      <c r="A401" s="788">
        <v>44354</v>
      </c>
      <c r="B401">
        <v>73.932844000000003</v>
      </c>
      <c r="C401">
        <v>3.4690264000000002</v>
      </c>
      <c r="D401">
        <v>2.2757109999999998</v>
      </c>
      <c r="E401">
        <v>4.4482590000000002</v>
      </c>
      <c r="F401">
        <v>5.4871639999999999</v>
      </c>
      <c r="G401">
        <v>218.157993</v>
      </c>
      <c r="H401">
        <v>2.0822500000000002</v>
      </c>
      <c r="I401">
        <v>1.79569</v>
      </c>
      <c r="J401">
        <v>1.2557685000000001</v>
      </c>
      <c r="K401">
        <v>1.3905889</v>
      </c>
      <c r="L401">
        <v>1.2564005</v>
      </c>
      <c r="M401">
        <v>1.1214470000000001</v>
      </c>
      <c r="N401">
        <v>113.2656382</v>
      </c>
      <c r="O401">
        <v>1.1194464</v>
      </c>
      <c r="P401">
        <v>1.3635459999999999</v>
      </c>
      <c r="Q401">
        <v>1.0605405000000001</v>
      </c>
      <c r="R401">
        <v>1.0588403</v>
      </c>
      <c r="S401">
        <v>105.58016379999999</v>
      </c>
      <c r="T401">
        <v>1027.1853430399999</v>
      </c>
    </row>
    <row r="402" spans="1:20">
      <c r="A402" s="788">
        <v>44355</v>
      </c>
      <c r="B402">
        <v>73.943676999999994</v>
      </c>
      <c r="C402">
        <v>3.4570734999999999</v>
      </c>
      <c r="D402">
        <v>2.2761749999999998</v>
      </c>
      <c r="E402">
        <v>4.4408289999999999</v>
      </c>
      <c r="F402">
        <v>5.4571189999999996</v>
      </c>
      <c r="G402">
        <v>218.329025</v>
      </c>
      <c r="H402">
        <v>2.082795</v>
      </c>
      <c r="I402">
        <v>1.795228</v>
      </c>
      <c r="J402">
        <v>1.2541591999999999</v>
      </c>
      <c r="K402">
        <v>1.3913618000000001</v>
      </c>
      <c r="L402">
        <v>1.2567082999999999</v>
      </c>
      <c r="M402">
        <v>1.121712</v>
      </c>
      <c r="N402">
        <v>112.98471077000001</v>
      </c>
      <c r="O402">
        <v>1.1175554999999999</v>
      </c>
      <c r="P402">
        <v>1.3630566</v>
      </c>
      <c r="Q402">
        <v>1.0606148</v>
      </c>
      <c r="R402">
        <v>1.0590193999999999</v>
      </c>
      <c r="S402">
        <v>105.59095360000001</v>
      </c>
      <c r="T402">
        <v>1027.4946496299999</v>
      </c>
    </row>
    <row r="403" spans="1:20">
      <c r="A403" s="788">
        <v>44356</v>
      </c>
      <c r="B403">
        <v>73.960695999999999</v>
      </c>
      <c r="C403">
        <v>3.4506328000000002</v>
      </c>
      <c r="D403">
        <v>2.2766099999999998</v>
      </c>
      <c r="E403">
        <v>4.4336599999999997</v>
      </c>
      <c r="F403">
        <v>5.4632389999999997</v>
      </c>
      <c r="G403">
        <v>218.52319900000001</v>
      </c>
      <c r="H403">
        <v>2.0839029999999998</v>
      </c>
      <c r="I403">
        <v>1.794896</v>
      </c>
      <c r="J403">
        <v>1.2535641</v>
      </c>
      <c r="K403">
        <v>1.3892206</v>
      </c>
      <c r="L403">
        <v>1.2570657000000001</v>
      </c>
      <c r="M403">
        <v>1.121931</v>
      </c>
      <c r="N403">
        <v>113.53826264</v>
      </c>
      <c r="O403">
        <v>1.117415</v>
      </c>
      <c r="P403">
        <v>1.3703704000000001</v>
      </c>
      <c r="Q403">
        <v>1.0610113999999999</v>
      </c>
      <c r="R403">
        <v>1.0592252</v>
      </c>
      <c r="S403">
        <v>105.6284493</v>
      </c>
      <c r="T403">
        <v>1027.8064525299999</v>
      </c>
    </row>
    <row r="404" spans="1:20">
      <c r="A404" s="788">
        <v>44357</v>
      </c>
      <c r="B404">
        <v>73.974762999999996</v>
      </c>
      <c r="C404">
        <v>3.4431371999999998</v>
      </c>
      <c r="D404">
        <v>2.2770299999999999</v>
      </c>
      <c r="E404">
        <v>4.4544329999999999</v>
      </c>
      <c r="F404">
        <v>5.4884909999999998</v>
      </c>
      <c r="G404">
        <v>218.39669799999999</v>
      </c>
      <c r="H404">
        <v>2.0844839999999998</v>
      </c>
      <c r="I404">
        <v>1.798241</v>
      </c>
      <c r="J404">
        <v>1.2562797000000001</v>
      </c>
      <c r="K404">
        <v>1.3913435000000001</v>
      </c>
      <c r="L404">
        <v>1.2573646999999999</v>
      </c>
      <c r="M404">
        <v>1.1221380000000001</v>
      </c>
      <c r="N404">
        <v>114.18057930000001</v>
      </c>
      <c r="O404">
        <v>1.1176145</v>
      </c>
      <c r="P404">
        <v>1.3711074999999999</v>
      </c>
      <c r="Q404">
        <v>1.0613343</v>
      </c>
      <c r="R404">
        <v>1.0593619999999999</v>
      </c>
      <c r="S404">
        <v>105.6756556</v>
      </c>
      <c r="T404">
        <v>1028.1181482500001</v>
      </c>
    </row>
    <row r="405" spans="1:20">
      <c r="A405" s="788">
        <v>44358</v>
      </c>
      <c r="B405">
        <v>73.985263000000003</v>
      </c>
      <c r="C405">
        <v>3.4333263999999999</v>
      </c>
      <c r="D405">
        <v>2.2774990000000002</v>
      </c>
      <c r="E405">
        <v>4.4611539999999996</v>
      </c>
      <c r="F405">
        <v>5.4569789999999996</v>
      </c>
      <c r="G405">
        <v>218.546471</v>
      </c>
      <c r="H405">
        <v>2.0851150000000001</v>
      </c>
      <c r="I405">
        <v>1.7975220000000001</v>
      </c>
      <c r="J405">
        <v>1.2567520000000001</v>
      </c>
      <c r="K405">
        <v>1.3907765000000001</v>
      </c>
      <c r="L405">
        <v>1.2576575999999999</v>
      </c>
      <c r="M405">
        <v>1.1223179999999999</v>
      </c>
      <c r="N405">
        <v>114.27283534999999</v>
      </c>
      <c r="O405">
        <v>1.1179427</v>
      </c>
      <c r="P405">
        <v>1.3681724</v>
      </c>
      <c r="Q405">
        <v>1.0615711000000001</v>
      </c>
      <c r="R405">
        <v>1.0595399999999999</v>
      </c>
      <c r="S405">
        <v>105.78404279999999</v>
      </c>
      <c r="T405">
        <v>1028.42939587</v>
      </c>
    </row>
    <row r="406" spans="1:20">
      <c r="A406" s="788">
        <v>44361</v>
      </c>
      <c r="B406">
        <v>73.987838999999994</v>
      </c>
      <c r="C406">
        <v>3.4411961</v>
      </c>
      <c r="D406">
        <v>2.2786219999999999</v>
      </c>
      <c r="E406">
        <v>4.4759089999999997</v>
      </c>
      <c r="F406">
        <v>5.5378550000000004</v>
      </c>
      <c r="G406">
        <v>219.06353300000001</v>
      </c>
      <c r="H406">
        <v>2.0856349999999999</v>
      </c>
      <c r="I406">
        <v>1.80064</v>
      </c>
      <c r="J406">
        <v>1.2584245999999999</v>
      </c>
      <c r="K406">
        <v>1.3936729000000001</v>
      </c>
      <c r="L406">
        <v>1.2581652000000001</v>
      </c>
      <c r="M406">
        <v>1.1225670000000001</v>
      </c>
      <c r="N406">
        <v>114.40057335</v>
      </c>
      <c r="O406">
        <v>1.1184022</v>
      </c>
      <c r="P406">
        <v>1.3688070999999999</v>
      </c>
      <c r="Q406">
        <v>1.0617715000000001</v>
      </c>
      <c r="R406">
        <v>1.0597791999999999</v>
      </c>
      <c r="S406">
        <v>105.7175194</v>
      </c>
      <c r="T406">
        <v>1028.8114508000001</v>
      </c>
    </row>
    <row r="407" spans="1:20">
      <c r="A407" s="788">
        <v>44362</v>
      </c>
      <c r="B407">
        <v>74.003303000000002</v>
      </c>
      <c r="C407">
        <v>3.4485820999999999</v>
      </c>
      <c r="D407">
        <v>2.2792249999999998</v>
      </c>
      <c r="E407">
        <v>4.4669460000000001</v>
      </c>
      <c r="F407">
        <v>5.5307529999999998</v>
      </c>
      <c r="G407">
        <v>219.48288500000001</v>
      </c>
      <c r="H407">
        <v>2.0861719999999999</v>
      </c>
      <c r="I407">
        <v>1.8009250000000001</v>
      </c>
      <c r="J407">
        <v>1.259431</v>
      </c>
      <c r="K407">
        <v>1.3926917999999999</v>
      </c>
      <c r="L407">
        <v>1.2584365</v>
      </c>
      <c r="M407">
        <v>1.1228670000000001</v>
      </c>
      <c r="N407">
        <v>114.48951323999999</v>
      </c>
      <c r="O407">
        <v>1.118503</v>
      </c>
      <c r="P407">
        <v>1.3617573999999999</v>
      </c>
      <c r="Q407">
        <v>1.0619419000000001</v>
      </c>
      <c r="R407">
        <v>1.0600664</v>
      </c>
      <c r="S407">
        <v>105.71148959999999</v>
      </c>
      <c r="T407">
        <v>1029.11342442</v>
      </c>
    </row>
    <row r="408" spans="1:20">
      <c r="A408" s="788">
        <v>44363</v>
      </c>
      <c r="B408">
        <v>74.026118999999994</v>
      </c>
      <c r="C408">
        <v>3.458599</v>
      </c>
      <c r="D408">
        <v>2.27976</v>
      </c>
      <c r="E408">
        <v>4.4310960000000001</v>
      </c>
      <c r="F408">
        <v>5.504238</v>
      </c>
      <c r="G408">
        <v>219.78319999999999</v>
      </c>
      <c r="H408">
        <v>2.0865930000000001</v>
      </c>
      <c r="I408">
        <v>1.799631</v>
      </c>
      <c r="J408">
        <v>1.2587972000000001</v>
      </c>
      <c r="K408">
        <v>1.3931083</v>
      </c>
      <c r="L408">
        <v>1.2587788</v>
      </c>
      <c r="M408">
        <v>1.123842</v>
      </c>
      <c r="N408">
        <v>114.58471227</v>
      </c>
      <c r="O408">
        <v>1.1184080999999999</v>
      </c>
      <c r="P408">
        <v>1.3632795</v>
      </c>
      <c r="Q408">
        <v>1.0621358999999999</v>
      </c>
      <c r="R408">
        <v>1.0603152</v>
      </c>
      <c r="S408">
        <v>105.7532904</v>
      </c>
      <c r="T408">
        <v>1029.4235601600001</v>
      </c>
    </row>
    <row r="409" spans="1:20">
      <c r="A409" s="788">
        <v>44364</v>
      </c>
      <c r="B409">
        <v>74.038571000000005</v>
      </c>
      <c r="C409">
        <v>3.4517004</v>
      </c>
      <c r="D409">
        <v>2.2803680000000002</v>
      </c>
      <c r="E409">
        <v>4.4342579999999998</v>
      </c>
      <c r="F409">
        <v>5.4660659999999996</v>
      </c>
      <c r="G409">
        <v>219.98226099999999</v>
      </c>
      <c r="H409">
        <v>2.0874459999999999</v>
      </c>
      <c r="I409">
        <v>1.798287</v>
      </c>
      <c r="J409">
        <v>1.2586736000000001</v>
      </c>
      <c r="K409">
        <v>1.3814747999999999</v>
      </c>
      <c r="L409">
        <v>1.2591212000000001</v>
      </c>
      <c r="M409">
        <v>1.124053</v>
      </c>
      <c r="N409">
        <v>115.01891817000001</v>
      </c>
      <c r="O409">
        <v>1.1195389</v>
      </c>
      <c r="P409">
        <v>1.3560827</v>
      </c>
      <c r="Q409">
        <v>1.0627458000000001</v>
      </c>
      <c r="R409">
        <v>1.0604463</v>
      </c>
      <c r="S409">
        <v>105.7904285</v>
      </c>
      <c r="T409">
        <v>1029.7333161700001</v>
      </c>
    </row>
    <row r="410" spans="1:20">
      <c r="A410" s="788">
        <v>44365</v>
      </c>
      <c r="B410">
        <v>74.059049000000002</v>
      </c>
      <c r="C410">
        <v>3.4488333999999998</v>
      </c>
      <c r="D410">
        <v>2.2808229999999998</v>
      </c>
      <c r="E410">
        <v>4.3667100000000003</v>
      </c>
      <c r="F410">
        <v>5.5112009999999998</v>
      </c>
      <c r="G410">
        <v>220.23133000000001</v>
      </c>
      <c r="H410">
        <v>2.086751</v>
      </c>
      <c r="I410">
        <v>1.7953250000000001</v>
      </c>
      <c r="J410">
        <v>1.2577308</v>
      </c>
      <c r="K410">
        <v>1.3817797000000001</v>
      </c>
      <c r="L410">
        <v>1.2594666999999999</v>
      </c>
      <c r="M410">
        <v>1.1243240000000001</v>
      </c>
      <c r="N410">
        <v>115.59114077</v>
      </c>
      <c r="O410">
        <v>1.1199854</v>
      </c>
      <c r="P410">
        <v>1.3585096000000001</v>
      </c>
      <c r="Q410">
        <v>1.0629772</v>
      </c>
      <c r="R410">
        <v>1.0605825</v>
      </c>
      <c r="S410">
        <v>105.8269167</v>
      </c>
      <c r="T410">
        <v>1030.0708360799999</v>
      </c>
    </row>
    <row r="411" spans="1:20">
      <c r="A411" s="788">
        <v>44368</v>
      </c>
      <c r="B411">
        <v>74.058719999999994</v>
      </c>
      <c r="C411">
        <v>3.4615608999999998</v>
      </c>
      <c r="D411">
        <v>2.2813509999999999</v>
      </c>
      <c r="E411">
        <v>4.4446300000000001</v>
      </c>
      <c r="F411">
        <v>5.5869260000000001</v>
      </c>
      <c r="G411">
        <v>221.083382</v>
      </c>
      <c r="H411">
        <v>2.086957</v>
      </c>
      <c r="I411">
        <v>1.79931</v>
      </c>
      <c r="J411">
        <v>1.2585017999999999</v>
      </c>
      <c r="K411">
        <v>1.3877746</v>
      </c>
      <c r="L411">
        <v>1.260038</v>
      </c>
      <c r="M411">
        <v>1.124584</v>
      </c>
      <c r="N411">
        <v>115.5809328</v>
      </c>
      <c r="O411">
        <v>1.1202354999999999</v>
      </c>
      <c r="P411">
        <v>1.3690948000000001</v>
      </c>
      <c r="Q411">
        <v>1.0632117000000001</v>
      </c>
      <c r="R411">
        <v>1.0609002999999999</v>
      </c>
      <c r="S411">
        <v>105.8681965</v>
      </c>
      <c r="T411">
        <v>1030.48117441</v>
      </c>
    </row>
    <row r="412" spans="1:20">
      <c r="A412" s="788">
        <v>44369</v>
      </c>
      <c r="B412">
        <v>74.073646999999994</v>
      </c>
      <c r="C412">
        <v>3.4557756999999998</v>
      </c>
      <c r="D412">
        <v>2.2818559999999999</v>
      </c>
      <c r="E412">
        <v>4.4675099999999999</v>
      </c>
      <c r="F412">
        <v>5.5607150000000001</v>
      </c>
      <c r="G412">
        <v>221.22970599999999</v>
      </c>
      <c r="H412">
        <v>2.0865130000000001</v>
      </c>
      <c r="I412">
        <v>1.8014810000000001</v>
      </c>
      <c r="J412">
        <v>1.2583329000000001</v>
      </c>
      <c r="K412">
        <v>1.3869796999999999</v>
      </c>
      <c r="L412">
        <v>1.2604058</v>
      </c>
      <c r="M412">
        <v>1.124868</v>
      </c>
      <c r="N412">
        <v>115.84023582</v>
      </c>
      <c r="O412">
        <v>1.1210926999999999</v>
      </c>
      <c r="P412">
        <v>1.3753324</v>
      </c>
      <c r="Q412">
        <v>1.0635262000000001</v>
      </c>
      <c r="R412">
        <v>1.0611225</v>
      </c>
      <c r="S412">
        <v>105.9187335</v>
      </c>
      <c r="T412">
        <v>1030.8180357599999</v>
      </c>
    </row>
    <row r="413" spans="1:20">
      <c r="A413" s="788">
        <v>44370</v>
      </c>
      <c r="B413">
        <v>74.102165999999997</v>
      </c>
      <c r="C413">
        <v>3.4509905000000001</v>
      </c>
      <c r="D413">
        <v>2.28254</v>
      </c>
      <c r="E413">
        <v>4.4587399999999997</v>
      </c>
      <c r="F413">
        <v>5.5644260000000001</v>
      </c>
      <c r="G413">
        <v>221.414152</v>
      </c>
      <c r="H413">
        <v>2.0882860000000001</v>
      </c>
      <c r="I413">
        <v>1.8022590000000001</v>
      </c>
      <c r="J413">
        <v>1.2602694000000001</v>
      </c>
      <c r="K413">
        <v>1.3900991</v>
      </c>
      <c r="L413">
        <v>1.2604058</v>
      </c>
      <c r="M413">
        <v>1.1251640000000001</v>
      </c>
      <c r="N413">
        <v>115.93813796000001</v>
      </c>
      <c r="O413">
        <v>1.1215702999999999</v>
      </c>
      <c r="P413">
        <v>1.3852538000000001</v>
      </c>
      <c r="Q413">
        <v>1.0644654</v>
      </c>
      <c r="R413">
        <v>1.0614036</v>
      </c>
      <c r="S413">
        <v>105.9800946</v>
      </c>
      <c r="T413">
        <v>1031.15149393</v>
      </c>
    </row>
    <row r="414" spans="1:20">
      <c r="A414" s="788">
        <v>44371</v>
      </c>
      <c r="B414">
        <v>74.121981000000005</v>
      </c>
      <c r="C414">
        <v>3.4564979999999998</v>
      </c>
      <c r="D414">
        <v>2.2831190000000001</v>
      </c>
      <c r="E414">
        <v>4.4931850000000004</v>
      </c>
      <c r="F414">
        <v>5.6228170000000004</v>
      </c>
      <c r="G414">
        <v>221.16183899999999</v>
      </c>
      <c r="H414">
        <v>2.0895320000000002</v>
      </c>
      <c r="I414">
        <v>1.80596</v>
      </c>
      <c r="J414">
        <v>1.2623838000000001</v>
      </c>
      <c r="K414">
        <v>1.3943839</v>
      </c>
      <c r="L414">
        <v>1.260534</v>
      </c>
      <c r="M414">
        <v>1.125437</v>
      </c>
      <c r="N414">
        <v>116.16754732</v>
      </c>
      <c r="O414">
        <v>1.1215636</v>
      </c>
      <c r="P414">
        <v>1.3916485000000001</v>
      </c>
      <c r="Q414">
        <v>1.0644399</v>
      </c>
      <c r="R414">
        <v>1.0617673000000001</v>
      </c>
      <c r="S414">
        <v>105.9967936</v>
      </c>
      <c r="T414">
        <v>1031.48756703</v>
      </c>
    </row>
    <row r="415" spans="1:20">
      <c r="A415" s="788">
        <v>44372</v>
      </c>
      <c r="B415">
        <v>74.138801000000001</v>
      </c>
      <c r="C415">
        <v>3.4781146000000001</v>
      </c>
      <c r="D415">
        <v>2.283903</v>
      </c>
      <c r="E415">
        <v>4.5036480000000001</v>
      </c>
      <c r="F415">
        <v>5.557366</v>
      </c>
      <c r="G415">
        <v>221.11704399999999</v>
      </c>
      <c r="H415">
        <v>2.0895760000000001</v>
      </c>
      <c r="I415">
        <v>1.8067059999999999</v>
      </c>
      <c r="J415">
        <v>1.2644181000000001</v>
      </c>
      <c r="K415">
        <v>1.3954108000000001</v>
      </c>
      <c r="L415">
        <v>1.2609798000000001</v>
      </c>
      <c r="M415">
        <v>1.125721</v>
      </c>
      <c r="N415">
        <v>116.88108269999999</v>
      </c>
      <c r="O415">
        <v>1.1216409000000001</v>
      </c>
      <c r="P415">
        <v>1.3862559000000001</v>
      </c>
      <c r="Q415">
        <v>1.0646917</v>
      </c>
      <c r="R415">
        <v>1.0620044</v>
      </c>
      <c r="S415">
        <v>106.0483764</v>
      </c>
      <c r="T415">
        <v>1031.82449036</v>
      </c>
    </row>
    <row r="416" spans="1:20">
      <c r="A416" s="788">
        <v>44375</v>
      </c>
      <c r="B416">
        <v>74.152157000000003</v>
      </c>
      <c r="C416">
        <v>3.4711381000000001</v>
      </c>
      <c r="D416">
        <v>2.2842989999999999</v>
      </c>
      <c r="E416">
        <v>4.5172869999999996</v>
      </c>
      <c r="F416">
        <v>5.5743159999999996</v>
      </c>
      <c r="G416">
        <v>221.05115799999999</v>
      </c>
      <c r="H416">
        <v>2.0911050000000002</v>
      </c>
      <c r="I416">
        <v>1.808349</v>
      </c>
      <c r="J416">
        <v>1.2667774999999999</v>
      </c>
      <c r="K416">
        <v>1.3960846</v>
      </c>
      <c r="L416">
        <v>1.2627459999999999</v>
      </c>
      <c r="M416">
        <v>1.1260829999999999</v>
      </c>
      <c r="N416">
        <v>117.07841938999999</v>
      </c>
      <c r="O416">
        <v>1.1214261000000001</v>
      </c>
      <c r="P416">
        <v>1.396925</v>
      </c>
      <c r="Q416">
        <v>1.0648921</v>
      </c>
      <c r="R416">
        <v>1.0623198</v>
      </c>
      <c r="S416">
        <v>106.0710997</v>
      </c>
      <c r="T416">
        <v>1032.23179811</v>
      </c>
    </row>
    <row r="417" spans="1:20">
      <c r="A417" s="788">
        <v>44376</v>
      </c>
      <c r="B417">
        <v>74.168090000000007</v>
      </c>
      <c r="C417">
        <v>3.4780240999999998</v>
      </c>
      <c r="D417">
        <v>2.2851870000000001</v>
      </c>
      <c r="E417">
        <v>4.5199819999999997</v>
      </c>
      <c r="F417">
        <v>5.5749719999999998</v>
      </c>
      <c r="G417">
        <v>221.00551400000001</v>
      </c>
      <c r="H417">
        <v>2.0925180000000001</v>
      </c>
      <c r="I417">
        <v>1.808033</v>
      </c>
      <c r="J417">
        <v>1.2659347999999999</v>
      </c>
      <c r="K417">
        <v>1.3968404000000001</v>
      </c>
      <c r="L417">
        <v>1.2630904000000001</v>
      </c>
      <c r="M417">
        <v>1.1264369999999999</v>
      </c>
      <c r="N417">
        <v>117.3998088</v>
      </c>
      <c r="O417">
        <v>1.1220488</v>
      </c>
      <c r="P417">
        <v>1.3977879</v>
      </c>
      <c r="Q417">
        <v>1.0651718999999999</v>
      </c>
      <c r="R417">
        <v>1.062656</v>
      </c>
      <c r="S417">
        <v>106.0889461</v>
      </c>
      <c r="T417">
        <v>1032.5737002799999</v>
      </c>
    </row>
    <row r="418" spans="1:20">
      <c r="A418" s="788">
        <v>44377</v>
      </c>
      <c r="B418">
        <v>74.181718000000004</v>
      </c>
      <c r="C418">
        <v>3.4792580000000002</v>
      </c>
      <c r="D418">
        <v>2.2861410000000002</v>
      </c>
      <c r="E418">
        <v>4.5261019999999998</v>
      </c>
      <c r="F418">
        <v>5.5609690000000001</v>
      </c>
      <c r="G418">
        <v>221.29918499999999</v>
      </c>
      <c r="H418">
        <v>2.0926990000000001</v>
      </c>
      <c r="I418">
        <v>1.8075760000000001</v>
      </c>
      <c r="J418">
        <v>1.2649693</v>
      </c>
      <c r="K418">
        <v>1.3987369999999999</v>
      </c>
      <c r="L418">
        <v>1.2634384999999999</v>
      </c>
      <c r="M418">
        <v>1.1267990000000001</v>
      </c>
      <c r="N418">
        <v>117.41783562000001</v>
      </c>
      <c r="O418">
        <v>1.1221429000000001</v>
      </c>
      <c r="P418">
        <v>1.3981815</v>
      </c>
      <c r="Q418">
        <v>1.0655079000000001</v>
      </c>
      <c r="R418">
        <v>1.0628888000000001</v>
      </c>
      <c r="S418">
        <v>106.1401755</v>
      </c>
      <c r="T418">
        <v>1032.9152699000001</v>
      </c>
    </row>
    <row r="419" spans="1:20">
      <c r="A419" s="788">
        <v>44378</v>
      </c>
      <c r="B419">
        <v>74.200759000000005</v>
      </c>
      <c r="C419">
        <v>3.4870028999999998</v>
      </c>
      <c r="D419">
        <v>2.2862909999999999</v>
      </c>
      <c r="E419">
        <v>4.5409290000000002</v>
      </c>
      <c r="F419">
        <v>5.4862890000000002</v>
      </c>
      <c r="G419">
        <v>221.00534400000001</v>
      </c>
      <c r="H419">
        <v>2.093499</v>
      </c>
      <c r="I419">
        <v>1.808109</v>
      </c>
      <c r="J419">
        <v>1.2641586</v>
      </c>
      <c r="K419">
        <v>1.3966619</v>
      </c>
      <c r="L419">
        <v>1.2639594000000001</v>
      </c>
      <c r="M419">
        <v>1.127105</v>
      </c>
      <c r="N419">
        <v>117.58492101</v>
      </c>
      <c r="O419">
        <v>1.1221896</v>
      </c>
      <c r="P419">
        <v>1.3889191000000001</v>
      </c>
      <c r="Q419">
        <v>1.0657401</v>
      </c>
      <c r="R419">
        <v>1.0631077</v>
      </c>
      <c r="S419">
        <v>106.1558522</v>
      </c>
      <c r="T419">
        <v>1033.25792213</v>
      </c>
    </row>
    <row r="420" spans="1:20">
      <c r="A420" s="788">
        <v>44379</v>
      </c>
      <c r="B420">
        <v>74.213395000000006</v>
      </c>
      <c r="C420">
        <v>3.4811388999999999</v>
      </c>
      <c r="D420">
        <v>2.287064</v>
      </c>
      <c r="E420">
        <v>4.5745690000000003</v>
      </c>
      <c r="F420">
        <v>5.5804359999999997</v>
      </c>
      <c r="G420">
        <v>221.21655799999999</v>
      </c>
      <c r="H420">
        <v>2.0949</v>
      </c>
      <c r="I420">
        <v>1.811002</v>
      </c>
      <c r="J420">
        <v>1.2665198</v>
      </c>
      <c r="K420">
        <v>1.3990176999999999</v>
      </c>
      <c r="L420">
        <v>1.2644374</v>
      </c>
      <c r="M420">
        <v>1.1273789999999999</v>
      </c>
      <c r="N420">
        <v>117.27732865999999</v>
      </c>
      <c r="O420">
        <v>1.1220441000000001</v>
      </c>
      <c r="P420">
        <v>1.4036181000000001</v>
      </c>
      <c r="Q420">
        <v>1.0659139</v>
      </c>
      <c r="R420">
        <v>1.0633648</v>
      </c>
      <c r="S420">
        <v>106.19486620000001</v>
      </c>
      <c r="T420">
        <v>1033.6005486199999</v>
      </c>
    </row>
    <row r="421" spans="1:20">
      <c r="A421" s="788">
        <v>44382</v>
      </c>
      <c r="B421">
        <v>74.224537999999995</v>
      </c>
      <c r="C421">
        <v>3.4830093999999998</v>
      </c>
      <c r="D421">
        <v>2.2874460000000001</v>
      </c>
      <c r="E421">
        <v>4.5744119999999997</v>
      </c>
      <c r="F421">
        <v>5.5562560000000003</v>
      </c>
      <c r="G421">
        <v>221.34207900000001</v>
      </c>
      <c r="H421">
        <v>2.0949439999999999</v>
      </c>
      <c r="I421">
        <v>1.810557</v>
      </c>
      <c r="J421">
        <v>1.2678996</v>
      </c>
      <c r="K421">
        <v>1.3982452000000001</v>
      </c>
      <c r="L421">
        <v>1.2645898</v>
      </c>
      <c r="M421">
        <v>1.127643</v>
      </c>
      <c r="N421">
        <v>116.93740271999999</v>
      </c>
      <c r="O421">
        <v>1.1220665000000001</v>
      </c>
      <c r="P421">
        <v>1.3993293</v>
      </c>
      <c r="Q421">
        <v>1.0662338</v>
      </c>
      <c r="R421">
        <v>1.0635882999999999</v>
      </c>
      <c r="S421">
        <v>106.2116774</v>
      </c>
      <c r="T421">
        <v>1034.0138699700001</v>
      </c>
    </row>
    <row r="422" spans="1:20">
      <c r="A422" s="788">
        <v>44383</v>
      </c>
      <c r="B422">
        <v>74.244035999999994</v>
      </c>
      <c r="C422">
        <v>3.4523196999999999</v>
      </c>
      <c r="D422">
        <v>2.2879969999999998</v>
      </c>
      <c r="E422">
        <v>4.5648669999999996</v>
      </c>
      <c r="F422">
        <v>5.4708600000000001</v>
      </c>
      <c r="G422">
        <v>221.22357600000001</v>
      </c>
      <c r="H422">
        <v>2.0951659999999999</v>
      </c>
      <c r="I422">
        <v>1.805151</v>
      </c>
      <c r="J422">
        <v>1.2646710999999999</v>
      </c>
      <c r="K422">
        <v>1.3801734999999999</v>
      </c>
      <c r="L422">
        <v>1.265334</v>
      </c>
      <c r="M422">
        <v>1.127907</v>
      </c>
      <c r="N422">
        <v>117.13710713</v>
      </c>
      <c r="O422">
        <v>1.1221185</v>
      </c>
      <c r="P422">
        <v>1.3826328000000001</v>
      </c>
      <c r="Q422">
        <v>1.0664585</v>
      </c>
      <c r="R422">
        <v>1.0638494999999999</v>
      </c>
      <c r="S422">
        <v>106.2547604</v>
      </c>
      <c r="T422">
        <v>1034.34625336</v>
      </c>
    </row>
    <row r="423" spans="1:20">
      <c r="A423" s="788">
        <v>44384</v>
      </c>
      <c r="B423">
        <v>74.260132999999996</v>
      </c>
      <c r="C423">
        <v>3.4423086999999999</v>
      </c>
      <c r="D423">
        <v>2.2887810000000002</v>
      </c>
      <c r="E423">
        <v>4.5840540000000001</v>
      </c>
      <c r="F423">
        <v>5.4872050000000003</v>
      </c>
      <c r="G423">
        <v>221.02829</v>
      </c>
      <c r="H423">
        <v>2.0963370000000001</v>
      </c>
      <c r="I423">
        <v>1.80525</v>
      </c>
      <c r="J423">
        <v>1.2642362</v>
      </c>
      <c r="K423">
        <v>1.3782540999999999</v>
      </c>
      <c r="L423">
        <v>1.2657217999999999</v>
      </c>
      <c r="M423">
        <v>1.1283259999999999</v>
      </c>
      <c r="N423">
        <v>117.34643045999999</v>
      </c>
      <c r="O423">
        <v>1.1224677999999999</v>
      </c>
      <c r="P423">
        <v>1.3867284</v>
      </c>
      <c r="Q423">
        <v>1.0667405000000001</v>
      </c>
      <c r="R423">
        <v>1.0641257</v>
      </c>
      <c r="S423">
        <v>106.30682179999999</v>
      </c>
      <c r="T423">
        <v>1034.6855118000001</v>
      </c>
    </row>
    <row r="424" spans="1:20">
      <c r="A424" s="788">
        <v>44385</v>
      </c>
      <c r="B424">
        <v>74.270066</v>
      </c>
      <c r="C424">
        <v>3.4300399000000001</v>
      </c>
      <c r="D424">
        <v>2.289393</v>
      </c>
      <c r="E424">
        <v>4.5461609999999997</v>
      </c>
      <c r="F424">
        <v>5.396083</v>
      </c>
      <c r="G424">
        <v>221.134432</v>
      </c>
      <c r="H424">
        <v>2.0959129999999999</v>
      </c>
      <c r="I424">
        <v>1.799169</v>
      </c>
      <c r="J424">
        <v>1.2575346000000001</v>
      </c>
      <c r="K424">
        <v>1.3716546000000001</v>
      </c>
      <c r="L424">
        <v>1.2661085999999999</v>
      </c>
      <c r="M424">
        <v>1.1287469999999999</v>
      </c>
      <c r="N424">
        <v>117.25089023</v>
      </c>
      <c r="O424">
        <v>1.1230568999999999</v>
      </c>
      <c r="P424">
        <v>1.3793511000000001</v>
      </c>
      <c r="Q424">
        <v>1.0670058</v>
      </c>
      <c r="R424">
        <v>1.0643777999999999</v>
      </c>
      <c r="S424">
        <v>106.3550402</v>
      </c>
      <c r="T424">
        <v>1035.0275228</v>
      </c>
    </row>
    <row r="425" spans="1:20">
      <c r="A425" s="788">
        <v>44386</v>
      </c>
      <c r="B425">
        <v>74.304897999999994</v>
      </c>
      <c r="C425">
        <v>3.4306923999999999</v>
      </c>
      <c r="D425">
        <v>2.2898679999999998</v>
      </c>
      <c r="E425">
        <v>4.5467459999999997</v>
      </c>
      <c r="F425">
        <v>5.3977469999999999</v>
      </c>
      <c r="G425">
        <v>220.96542500000001</v>
      </c>
      <c r="H425">
        <v>2.0967419999999999</v>
      </c>
      <c r="I425">
        <v>1.8050740000000001</v>
      </c>
      <c r="J425">
        <v>1.2614955999999999</v>
      </c>
      <c r="K425">
        <v>1.3718482000000001</v>
      </c>
      <c r="L425">
        <v>1.2663933999999999</v>
      </c>
      <c r="M425">
        <v>1.1289800000000001</v>
      </c>
      <c r="N425">
        <v>117.25689755000001</v>
      </c>
      <c r="O425">
        <v>1.1232390000000001</v>
      </c>
      <c r="P425">
        <v>1.3828739999999999</v>
      </c>
      <c r="Q425">
        <v>1.0672249</v>
      </c>
      <c r="R425">
        <v>1.0645861000000001</v>
      </c>
      <c r="S425">
        <v>106.3812799</v>
      </c>
      <c r="T425">
        <v>1035.3665246800001</v>
      </c>
    </row>
    <row r="426" spans="1:20">
      <c r="A426" s="788">
        <v>44389</v>
      </c>
      <c r="B426">
        <v>74.320544999999996</v>
      </c>
      <c r="C426">
        <v>3.4404140000000001</v>
      </c>
      <c r="D426">
        <v>2.2904969999999998</v>
      </c>
      <c r="E426">
        <v>4.6195659999999998</v>
      </c>
      <c r="F426">
        <v>5.5123889999999998</v>
      </c>
      <c r="G426">
        <v>221.87525400000001</v>
      </c>
      <c r="H426">
        <v>2.0965569999999998</v>
      </c>
      <c r="I426">
        <v>1.807426</v>
      </c>
      <c r="J426">
        <v>1.2596801</v>
      </c>
      <c r="K426">
        <v>1.3859888</v>
      </c>
      <c r="L426">
        <v>1.2670816</v>
      </c>
      <c r="M426">
        <v>1.1293329999999999</v>
      </c>
      <c r="N426">
        <v>117.31137375</v>
      </c>
      <c r="O426">
        <v>1.1233971</v>
      </c>
      <c r="P426">
        <v>1.3872964999999999</v>
      </c>
      <c r="Q426">
        <v>1.0674504</v>
      </c>
      <c r="R426">
        <v>1.0648453</v>
      </c>
      <c r="S426">
        <v>106.44525489999999</v>
      </c>
      <c r="T426">
        <v>1035.77054542</v>
      </c>
    </row>
    <row r="427" spans="1:20">
      <c r="A427" s="788">
        <v>44390</v>
      </c>
      <c r="B427">
        <v>74.329364999999996</v>
      </c>
      <c r="C427">
        <v>3.4489483999999999</v>
      </c>
      <c r="D427">
        <v>2.29101</v>
      </c>
      <c r="E427">
        <v>4.6014540000000004</v>
      </c>
      <c r="F427">
        <v>5.549385</v>
      </c>
      <c r="G427">
        <v>222.29850300000001</v>
      </c>
      <c r="H427">
        <v>2.0977190000000001</v>
      </c>
      <c r="I427">
        <v>1.8084249999999999</v>
      </c>
      <c r="J427">
        <v>1.2624772</v>
      </c>
      <c r="K427">
        <v>1.3872357</v>
      </c>
      <c r="L427">
        <v>1.2673133999999999</v>
      </c>
      <c r="M427">
        <v>1.1294249999999999</v>
      </c>
      <c r="N427">
        <v>117.8990642</v>
      </c>
      <c r="O427">
        <v>1.1235172</v>
      </c>
      <c r="P427">
        <v>1.3936757</v>
      </c>
      <c r="Q427">
        <v>1.067717</v>
      </c>
      <c r="R427">
        <v>1.0650691999999999</v>
      </c>
      <c r="S427">
        <v>106.53028260000001</v>
      </c>
      <c r="T427">
        <v>1036.1232585800001</v>
      </c>
    </row>
    <row r="428" spans="1:20">
      <c r="A428" s="788">
        <v>44391</v>
      </c>
      <c r="B428">
        <v>74.348763000000005</v>
      </c>
      <c r="C428">
        <v>3.4347425</v>
      </c>
      <c r="D428">
        <v>2.2917190000000001</v>
      </c>
      <c r="E428">
        <v>4.6094900000000001</v>
      </c>
      <c r="F428">
        <v>5.517182</v>
      </c>
      <c r="G428">
        <v>223.194525</v>
      </c>
      <c r="H428">
        <v>2.098967</v>
      </c>
      <c r="I428">
        <v>1.810487</v>
      </c>
      <c r="J428">
        <v>1.2618653</v>
      </c>
      <c r="K428">
        <v>1.38697</v>
      </c>
      <c r="L428">
        <v>1.2676527</v>
      </c>
      <c r="M428">
        <v>1.129907</v>
      </c>
      <c r="N428">
        <v>117.55193529</v>
      </c>
      <c r="O428">
        <v>1.1237929</v>
      </c>
      <c r="P428">
        <v>1.3964794</v>
      </c>
      <c r="Q428">
        <v>1.0680125</v>
      </c>
      <c r="R428">
        <v>1.0653509999999999</v>
      </c>
      <c r="S428">
        <v>106.5508318</v>
      </c>
      <c r="T428">
        <v>1036.46093344</v>
      </c>
    </row>
    <row r="429" spans="1:20">
      <c r="A429" s="788">
        <v>44392</v>
      </c>
      <c r="B429">
        <v>74.370987999999997</v>
      </c>
      <c r="C429">
        <v>3.4348098</v>
      </c>
      <c r="D429">
        <v>2.292322</v>
      </c>
      <c r="E429">
        <v>4.5890560000000002</v>
      </c>
      <c r="F429">
        <v>5.4653049999999999</v>
      </c>
      <c r="G429">
        <v>224.12389099999999</v>
      </c>
      <c r="H429">
        <v>2.100282</v>
      </c>
      <c r="I429">
        <v>1.8081389999999999</v>
      </c>
      <c r="J429">
        <v>1.2601038</v>
      </c>
      <c r="K429">
        <v>1.3789283999999999</v>
      </c>
      <c r="L429">
        <v>1.2681146999999999</v>
      </c>
      <c r="M429">
        <v>1.13026</v>
      </c>
      <c r="N429">
        <v>117.74302885</v>
      </c>
      <c r="O429">
        <v>1.1240975</v>
      </c>
      <c r="P429">
        <v>1.391724</v>
      </c>
      <c r="Q429">
        <v>1.0683026</v>
      </c>
      <c r="R429">
        <v>1.0656193</v>
      </c>
      <c r="S429">
        <v>106.6020111</v>
      </c>
      <c r="T429">
        <v>1036.8016518699999</v>
      </c>
    </row>
    <row r="430" spans="1:20">
      <c r="A430" s="788">
        <v>44393</v>
      </c>
      <c r="B430">
        <v>74.386877999999996</v>
      </c>
      <c r="C430">
        <v>3.4323220999999999</v>
      </c>
      <c r="D430">
        <v>2.293059</v>
      </c>
      <c r="E430">
        <v>4.555536</v>
      </c>
      <c r="F430">
        <v>5.4452999999999996</v>
      </c>
      <c r="G430">
        <v>224.36668</v>
      </c>
      <c r="H430">
        <v>2.10155</v>
      </c>
      <c r="I430">
        <v>1.805518</v>
      </c>
      <c r="J430">
        <v>1.2594110999999999</v>
      </c>
      <c r="K430">
        <v>1.3757644</v>
      </c>
      <c r="L430">
        <v>1.2688453</v>
      </c>
      <c r="M430">
        <v>1.130517</v>
      </c>
      <c r="N430">
        <v>117.86615123999999</v>
      </c>
      <c r="O430">
        <v>1.1245147</v>
      </c>
      <c r="P430">
        <v>1.3880254000000001</v>
      </c>
      <c r="Q430">
        <v>1.0685085000000001</v>
      </c>
      <c r="R430">
        <v>1.0658752</v>
      </c>
      <c r="S430">
        <v>106.6349828</v>
      </c>
      <c r="T430">
        <v>1037.1402295</v>
      </c>
    </row>
    <row r="431" spans="1:20">
      <c r="A431" s="788">
        <v>44396</v>
      </c>
      <c r="B431">
        <v>74.407094999999998</v>
      </c>
      <c r="C431">
        <v>3.3968609000000001</v>
      </c>
      <c r="D431">
        <v>2.2935469999999998</v>
      </c>
      <c r="E431">
        <v>4.4848439999999998</v>
      </c>
      <c r="F431">
        <v>5.3627820000000002</v>
      </c>
      <c r="G431">
        <v>224.25079299999999</v>
      </c>
      <c r="H431">
        <v>2.1010279999999999</v>
      </c>
      <c r="I431">
        <v>1.7928489999999999</v>
      </c>
      <c r="J431">
        <v>1.2537106</v>
      </c>
      <c r="K431">
        <v>1.3542525999999999</v>
      </c>
      <c r="L431">
        <v>1.2696753000000001</v>
      </c>
      <c r="M431">
        <v>1.1308370000000001</v>
      </c>
      <c r="N431">
        <v>117.82180203999999</v>
      </c>
      <c r="O431">
        <v>1.1245951000000001</v>
      </c>
      <c r="P431">
        <v>1.3738382</v>
      </c>
      <c r="Q431">
        <v>1.0687523999999999</v>
      </c>
      <c r="R431">
        <v>1.0661014</v>
      </c>
      <c r="S431">
        <v>106.63889260000001</v>
      </c>
      <c r="T431">
        <v>1037.5422742999999</v>
      </c>
    </row>
    <row r="432" spans="1:20">
      <c r="A432" s="788">
        <v>44397</v>
      </c>
      <c r="B432">
        <v>74.413319000000001</v>
      </c>
      <c r="C432">
        <v>3.3914871</v>
      </c>
      <c r="D432">
        <v>2.2941410000000002</v>
      </c>
      <c r="E432">
        <v>4.5587439999999999</v>
      </c>
      <c r="F432">
        <v>5.4233880000000001</v>
      </c>
      <c r="G432">
        <v>224.38476700000001</v>
      </c>
      <c r="H432">
        <v>2.1020720000000002</v>
      </c>
      <c r="I432">
        <v>1.8000970000000001</v>
      </c>
      <c r="J432">
        <v>1.2533067</v>
      </c>
      <c r="K432">
        <v>1.3611082000000001</v>
      </c>
      <c r="L432">
        <v>1.2699153999999999</v>
      </c>
      <c r="M432">
        <v>1.1311519999999999</v>
      </c>
      <c r="N432">
        <v>117.80753931</v>
      </c>
      <c r="O432">
        <v>1.1245069000000001</v>
      </c>
      <c r="P432">
        <v>1.3778412</v>
      </c>
      <c r="Q432">
        <v>1.0688511000000001</v>
      </c>
      <c r="R432">
        <v>1.0663809</v>
      </c>
      <c r="S432">
        <v>106.6638911</v>
      </c>
      <c r="T432">
        <v>1037.88213552</v>
      </c>
    </row>
    <row r="433" spans="1:20">
      <c r="A433" s="788">
        <v>44398</v>
      </c>
      <c r="B433">
        <v>74.429222999999993</v>
      </c>
      <c r="C433">
        <v>3.4094991000000001</v>
      </c>
      <c r="D433">
        <v>2.294629</v>
      </c>
      <c r="E433">
        <v>4.596635</v>
      </c>
      <c r="F433">
        <v>5.4453069999999997</v>
      </c>
      <c r="G433">
        <v>224.406408</v>
      </c>
      <c r="H433">
        <v>2.1020409999999998</v>
      </c>
      <c r="I433">
        <v>1.804111</v>
      </c>
      <c r="J433">
        <v>1.2557674000000001</v>
      </c>
      <c r="K433">
        <v>1.3740409</v>
      </c>
      <c r="L433">
        <v>1.2702093999999999</v>
      </c>
      <c r="M433">
        <v>1.1314169999999999</v>
      </c>
      <c r="N433">
        <v>117.81179576</v>
      </c>
      <c r="O433">
        <v>1.1241620999999999</v>
      </c>
      <c r="P433">
        <v>1.3842650000000001</v>
      </c>
      <c r="Q433">
        <v>1.0690383999999999</v>
      </c>
      <c r="R433">
        <v>1.0666411</v>
      </c>
      <c r="S433">
        <v>106.68511119999999</v>
      </c>
      <c r="T433">
        <v>1038.22233237</v>
      </c>
    </row>
    <row r="434" spans="1:20">
      <c r="A434" s="788">
        <v>44399</v>
      </c>
      <c r="B434">
        <v>74.427077999999995</v>
      </c>
      <c r="C434">
        <v>3.4043116000000002</v>
      </c>
      <c r="D434">
        <v>2.2951830000000002</v>
      </c>
      <c r="E434">
        <v>4.6143830000000001</v>
      </c>
      <c r="F434">
        <v>5.543507</v>
      </c>
      <c r="G434">
        <v>225.68796900000001</v>
      </c>
      <c r="H434">
        <v>2.1030700000000002</v>
      </c>
      <c r="I434">
        <v>1.8072189999999999</v>
      </c>
      <c r="J434">
        <v>1.2559422</v>
      </c>
      <c r="K434">
        <v>1.377405</v>
      </c>
      <c r="L434">
        <v>1.2705557000000001</v>
      </c>
      <c r="M434">
        <v>1.1316390000000001</v>
      </c>
      <c r="N434">
        <v>118.01644065000001</v>
      </c>
      <c r="O434">
        <v>1.1245209</v>
      </c>
      <c r="P434">
        <v>1.4060724</v>
      </c>
      <c r="Q434">
        <v>1.0692645000000001</v>
      </c>
      <c r="R434">
        <v>1.0668187</v>
      </c>
      <c r="S434">
        <v>106.6797716</v>
      </c>
      <c r="T434">
        <v>1038.5613188</v>
      </c>
    </row>
    <row r="435" spans="1:20">
      <c r="A435" s="788">
        <v>44400</v>
      </c>
      <c r="B435">
        <v>74.448507000000006</v>
      </c>
      <c r="C435">
        <v>3.3969782999999998</v>
      </c>
      <c r="D435">
        <v>2.2957109999999998</v>
      </c>
      <c r="E435">
        <v>4.6441720000000002</v>
      </c>
      <c r="F435">
        <v>5.4961469999999997</v>
      </c>
      <c r="G435">
        <v>225.46136799999999</v>
      </c>
      <c r="H435">
        <v>2.1032549999999999</v>
      </c>
      <c r="I435">
        <v>1.8181400000000001</v>
      </c>
      <c r="J435">
        <v>1.2507965999999999</v>
      </c>
      <c r="K435">
        <v>1.3757378</v>
      </c>
      <c r="L435">
        <v>1.2708584999999999</v>
      </c>
      <c r="M435">
        <v>1.1319109999999999</v>
      </c>
      <c r="N435">
        <v>118.32704292</v>
      </c>
      <c r="O435">
        <v>1.1253753</v>
      </c>
      <c r="P435">
        <v>1.4153395</v>
      </c>
      <c r="Q435">
        <v>1.0697144999999999</v>
      </c>
      <c r="R435">
        <v>1.0670265000000001</v>
      </c>
      <c r="S435">
        <v>106.7077889</v>
      </c>
      <c r="T435">
        <v>1038.89862143</v>
      </c>
    </row>
    <row r="436" spans="1:20">
      <c r="A436" s="788">
        <v>44403</v>
      </c>
      <c r="B436">
        <v>74.474992</v>
      </c>
      <c r="C436">
        <v>3.3918659</v>
      </c>
      <c r="D436">
        <v>2.296475</v>
      </c>
      <c r="E436">
        <v>4.6624739999999996</v>
      </c>
      <c r="F436">
        <v>5.4989530000000002</v>
      </c>
      <c r="G436">
        <v>224.81726900000001</v>
      </c>
      <c r="H436">
        <v>2.1028039999999999</v>
      </c>
      <c r="I436">
        <v>1.819207</v>
      </c>
      <c r="J436">
        <v>1.2500263</v>
      </c>
      <c r="K436">
        <v>1.3792873000000001</v>
      </c>
      <c r="L436">
        <v>1.2713699999999999</v>
      </c>
      <c r="M436">
        <v>1.132339</v>
      </c>
      <c r="N436">
        <v>118.36949512</v>
      </c>
      <c r="O436">
        <v>1.1266829</v>
      </c>
      <c r="P436">
        <v>1.4007265</v>
      </c>
      <c r="Q436">
        <v>1.0700194999999999</v>
      </c>
      <c r="R436">
        <v>1.0672946999999999</v>
      </c>
      <c r="S436">
        <v>106.74225079999999</v>
      </c>
      <c r="T436">
        <v>1039.2992084099999</v>
      </c>
    </row>
    <row r="437" spans="1:20">
      <c r="A437" s="788">
        <v>44404</v>
      </c>
      <c r="B437">
        <v>74.500308000000004</v>
      </c>
      <c r="C437">
        <v>3.3874110000000002</v>
      </c>
      <c r="D437">
        <v>2.2972169999999998</v>
      </c>
      <c r="E437">
        <v>4.6289449999999999</v>
      </c>
      <c r="F437">
        <v>5.3694730000000002</v>
      </c>
      <c r="G437">
        <v>224.10705200000001</v>
      </c>
      <c r="H437">
        <v>2.1035339999999998</v>
      </c>
      <c r="I437">
        <v>1.8164940000000001</v>
      </c>
      <c r="J437">
        <v>1.2472662000000001</v>
      </c>
      <c r="K437">
        <v>1.3747739000000001</v>
      </c>
      <c r="L437">
        <v>1.2717768</v>
      </c>
      <c r="M437">
        <v>1.1326149999999999</v>
      </c>
      <c r="N437">
        <v>118.34149666</v>
      </c>
      <c r="O437">
        <v>1.1265647999999999</v>
      </c>
      <c r="P437">
        <v>1.3743923</v>
      </c>
      <c r="Q437">
        <v>1.0704195999999999</v>
      </c>
      <c r="R437">
        <v>1.0675367</v>
      </c>
      <c r="S437">
        <v>106.7684744</v>
      </c>
      <c r="T437">
        <v>1039.6362868199999</v>
      </c>
    </row>
    <row r="438" spans="1:20">
      <c r="A438" s="788">
        <v>44405</v>
      </c>
      <c r="B438">
        <v>74.518303000000003</v>
      </c>
      <c r="C438">
        <v>3.3867273</v>
      </c>
      <c r="D438">
        <v>2.2976549999999998</v>
      </c>
      <c r="E438">
        <v>4.6380290000000004</v>
      </c>
      <c r="F438">
        <v>5.442221</v>
      </c>
      <c r="G438">
        <v>223.60105300000001</v>
      </c>
      <c r="H438">
        <v>2.1040429999999999</v>
      </c>
      <c r="I438">
        <v>1.816927</v>
      </c>
      <c r="J438">
        <v>1.2507311999999999</v>
      </c>
      <c r="K438">
        <v>1.3845601000000001</v>
      </c>
      <c r="L438">
        <v>1.2721621999999999</v>
      </c>
      <c r="M438">
        <v>1.13286</v>
      </c>
      <c r="N438">
        <v>118.36221433</v>
      </c>
      <c r="O438">
        <v>1.1288267000000001</v>
      </c>
      <c r="P438">
        <v>1.3864095999999999</v>
      </c>
      <c r="Q438">
        <v>1.0707009000000001</v>
      </c>
      <c r="R438">
        <v>1.0677897999999999</v>
      </c>
      <c r="S438">
        <v>106.85822020000001</v>
      </c>
      <c r="T438">
        <v>1039.97373505</v>
      </c>
    </row>
    <row r="439" spans="1:20">
      <c r="A439" s="788">
        <v>44406</v>
      </c>
      <c r="B439">
        <v>74.530555000000007</v>
      </c>
      <c r="C439">
        <v>3.3912947</v>
      </c>
      <c r="D439">
        <v>2.298492</v>
      </c>
      <c r="E439">
        <v>4.643465</v>
      </c>
      <c r="F439">
        <v>5.427988</v>
      </c>
      <c r="G439">
        <v>224.661339</v>
      </c>
      <c r="H439">
        <v>2.1050450000000001</v>
      </c>
      <c r="I439">
        <v>1.8174779999999999</v>
      </c>
      <c r="J439">
        <v>1.2519104000000001</v>
      </c>
      <c r="K439">
        <v>1.3905441999999999</v>
      </c>
      <c r="L439">
        <v>1.2725297</v>
      </c>
      <c r="M439">
        <v>1.133135</v>
      </c>
      <c r="N439">
        <v>118.70932825</v>
      </c>
      <c r="O439">
        <v>1.1291317000000001</v>
      </c>
      <c r="P439">
        <v>1.3971049</v>
      </c>
      <c r="Q439">
        <v>1.0709812000000001</v>
      </c>
      <c r="R439">
        <v>1.0680149000000001</v>
      </c>
      <c r="S439">
        <v>106.9035791</v>
      </c>
      <c r="T439">
        <v>1040.31028997</v>
      </c>
    </row>
    <row r="440" spans="1:20">
      <c r="A440" s="788">
        <v>44407</v>
      </c>
      <c r="B440">
        <v>74.545129000000003</v>
      </c>
      <c r="C440">
        <v>3.3792406000000001</v>
      </c>
      <c r="D440">
        <v>2.3003</v>
      </c>
      <c r="E440">
        <v>4.64269</v>
      </c>
      <c r="F440">
        <v>5.2676280000000002</v>
      </c>
      <c r="G440">
        <v>225.26879700000001</v>
      </c>
      <c r="H440">
        <v>2.1077849999999998</v>
      </c>
      <c r="I440">
        <v>1.8156030000000001</v>
      </c>
      <c r="J440">
        <v>1.2445047</v>
      </c>
      <c r="K440">
        <v>1.3827609000000001</v>
      </c>
      <c r="L440">
        <v>1.2729041000000001</v>
      </c>
      <c r="M440">
        <v>1.133481</v>
      </c>
      <c r="N440">
        <v>118.83356071999999</v>
      </c>
      <c r="O440">
        <v>1.1305879999999999</v>
      </c>
      <c r="P440">
        <v>1.3787986999999999</v>
      </c>
      <c r="Q440">
        <v>1.0712917</v>
      </c>
      <c r="R440">
        <v>1.0682164000000001</v>
      </c>
      <c r="S440">
        <v>106.9400723</v>
      </c>
      <c r="T440">
        <v>1040.6455568199999</v>
      </c>
    </row>
    <row r="441" spans="1:20">
      <c r="A441" s="788">
        <v>44410</v>
      </c>
      <c r="B441">
        <v>74.555156999999994</v>
      </c>
      <c r="C441">
        <v>3.3695301999999998</v>
      </c>
      <c r="D441">
        <v>2.3008030000000002</v>
      </c>
      <c r="E441">
        <v>4.6303219999999996</v>
      </c>
      <c r="F441">
        <v>5.2819729999999998</v>
      </c>
      <c r="G441">
        <v>225.07932600000001</v>
      </c>
      <c r="H441">
        <v>2.107891</v>
      </c>
      <c r="I441">
        <v>1.8166020000000001</v>
      </c>
      <c r="J441">
        <v>1.2443951</v>
      </c>
      <c r="K441">
        <v>1.3780235999999999</v>
      </c>
      <c r="L441">
        <v>1.2733003000000001</v>
      </c>
      <c r="M441">
        <v>1.133718</v>
      </c>
      <c r="N441">
        <v>119.02434639000001</v>
      </c>
      <c r="O441">
        <v>1.1307199999999999</v>
      </c>
      <c r="P441">
        <v>1.3903273</v>
      </c>
      <c r="Q441">
        <v>1.0714520000000001</v>
      </c>
      <c r="R441">
        <v>1.0684484000000001</v>
      </c>
      <c r="S441">
        <v>106.9834867</v>
      </c>
      <c r="T441">
        <v>1041.0150747299999</v>
      </c>
    </row>
    <row r="442" spans="1:20">
      <c r="A442" s="788">
        <v>44411</v>
      </c>
      <c r="B442">
        <v>74.568636999999995</v>
      </c>
      <c r="C442">
        <v>3.3712949000000001</v>
      </c>
      <c r="D442">
        <v>2.3012609999999998</v>
      </c>
      <c r="E442">
        <v>4.6590290000000003</v>
      </c>
      <c r="F442">
        <v>5.302162</v>
      </c>
      <c r="G442">
        <v>224.59884600000001</v>
      </c>
      <c r="H442">
        <v>2.108752</v>
      </c>
      <c r="I442">
        <v>1.8192280000000001</v>
      </c>
      <c r="J442">
        <v>1.2446383000000001</v>
      </c>
      <c r="K442">
        <v>1.3791632</v>
      </c>
      <c r="L442">
        <v>1.2736162</v>
      </c>
      <c r="M442">
        <v>1.133928</v>
      </c>
      <c r="N442">
        <v>118.65016502</v>
      </c>
      <c r="O442">
        <v>1.129831</v>
      </c>
      <c r="P442">
        <v>1.4005095999999999</v>
      </c>
      <c r="Q442">
        <v>1.0718721</v>
      </c>
      <c r="R442">
        <v>1.0687008</v>
      </c>
      <c r="S442">
        <v>107.02242409999999</v>
      </c>
      <c r="T442">
        <v>1041.3531406699999</v>
      </c>
    </row>
    <row r="443" spans="1:20">
      <c r="A443" s="788">
        <v>44412</v>
      </c>
      <c r="B443">
        <v>74.586264999999997</v>
      </c>
      <c r="C443">
        <v>3.3612848999999998</v>
      </c>
      <c r="D443">
        <v>2.301666</v>
      </c>
      <c r="E443">
        <v>4.6468230000000004</v>
      </c>
      <c r="F443">
        <v>5.2118770000000003</v>
      </c>
      <c r="G443">
        <v>224.745599</v>
      </c>
      <c r="H443">
        <v>2.1081840000000001</v>
      </c>
      <c r="I443">
        <v>1.8156030000000001</v>
      </c>
      <c r="J443">
        <v>1.2428581000000001</v>
      </c>
      <c r="K443">
        <v>1.3749131000000001</v>
      </c>
      <c r="L443">
        <v>1.2740913</v>
      </c>
      <c r="M443">
        <v>1.1341840000000001</v>
      </c>
      <c r="N443">
        <v>118.95850249</v>
      </c>
      <c r="O443">
        <v>1.1292034</v>
      </c>
      <c r="P443">
        <v>1.4011483</v>
      </c>
      <c r="Q443">
        <v>1.0720428</v>
      </c>
      <c r="R443">
        <v>1.0689648</v>
      </c>
      <c r="S443">
        <v>107.06364619999999</v>
      </c>
      <c r="T443">
        <v>1041.69121946</v>
      </c>
    </row>
    <row r="444" spans="1:20">
      <c r="A444" s="788">
        <v>44413</v>
      </c>
      <c r="B444">
        <v>74.601240000000004</v>
      </c>
      <c r="C444">
        <v>3.3609251000000002</v>
      </c>
      <c r="D444">
        <v>2.3023470000000001</v>
      </c>
      <c r="E444">
        <v>4.6700730000000004</v>
      </c>
      <c r="F444">
        <v>5.2082499999999996</v>
      </c>
      <c r="G444">
        <v>224.87131099999999</v>
      </c>
      <c r="H444">
        <v>2.1077819999999998</v>
      </c>
      <c r="I444">
        <v>1.821034</v>
      </c>
      <c r="J444">
        <v>1.2475584</v>
      </c>
      <c r="K444">
        <v>1.3825706</v>
      </c>
      <c r="L444">
        <v>1.2745294</v>
      </c>
      <c r="M444">
        <v>1.1345130000000001</v>
      </c>
      <c r="N444">
        <v>118.52708026000001</v>
      </c>
      <c r="O444">
        <v>1.1296866999999999</v>
      </c>
      <c r="P444">
        <v>1.4029719</v>
      </c>
      <c r="Q444">
        <v>1.072195</v>
      </c>
      <c r="R444">
        <v>1.0690978</v>
      </c>
      <c r="S444">
        <v>107.11411099999999</v>
      </c>
      <c r="T444">
        <v>1042.0293713200001</v>
      </c>
    </row>
    <row r="445" spans="1:20">
      <c r="A445" s="788">
        <v>44414</v>
      </c>
      <c r="B445">
        <v>74.625727999999995</v>
      </c>
      <c r="C445">
        <v>3.3908252000000001</v>
      </c>
      <c r="D445">
        <v>2.3029039999999998</v>
      </c>
      <c r="E445">
        <v>4.6831889999999996</v>
      </c>
      <c r="F445">
        <v>5.1883319999999999</v>
      </c>
      <c r="G445">
        <v>225.11114499999999</v>
      </c>
      <c r="H445">
        <v>2.1087259999999999</v>
      </c>
      <c r="I445">
        <v>1.8216760000000001</v>
      </c>
      <c r="J445">
        <v>1.2501066999999999</v>
      </c>
      <c r="K445">
        <v>1.3889397999999999</v>
      </c>
      <c r="L445">
        <v>1.2749233</v>
      </c>
      <c r="M445">
        <v>1.134871</v>
      </c>
      <c r="N445">
        <v>118.29099706</v>
      </c>
      <c r="O445">
        <v>1.1297104</v>
      </c>
      <c r="P445">
        <v>1.4126143</v>
      </c>
      <c r="Q445">
        <v>1.0723844</v>
      </c>
      <c r="R445">
        <v>1.0694482000000001</v>
      </c>
      <c r="S445">
        <v>107.1646468</v>
      </c>
      <c r="T445">
        <v>1042.4044369600001</v>
      </c>
    </row>
    <row r="446" spans="1:20">
      <c r="A446" s="788">
        <v>44417</v>
      </c>
      <c r="B446">
        <v>74.646187999999995</v>
      </c>
      <c r="C446">
        <v>3.3889578</v>
      </c>
      <c r="D446">
        <v>2.3037290000000001</v>
      </c>
      <c r="E446">
        <v>4.6803970000000001</v>
      </c>
      <c r="F446">
        <v>5.167751</v>
      </c>
      <c r="G446">
        <v>225.01767899999999</v>
      </c>
      <c r="H446">
        <v>2.1091250000000001</v>
      </c>
      <c r="I446">
        <v>1.821625</v>
      </c>
      <c r="J446">
        <v>1.2510444999999999</v>
      </c>
      <c r="K446">
        <v>1.3918074</v>
      </c>
      <c r="L446">
        <v>1.2755548000000001</v>
      </c>
      <c r="M446">
        <v>1.135216</v>
      </c>
      <c r="N446">
        <v>118.24378838</v>
      </c>
      <c r="O446">
        <v>1.1297725000000001</v>
      </c>
      <c r="P446">
        <v>1.4150666999999999</v>
      </c>
      <c r="Q446">
        <v>1.0726328000000001</v>
      </c>
      <c r="R446">
        <v>1.0697064000000001</v>
      </c>
      <c r="S446">
        <v>107.1892928</v>
      </c>
      <c r="T446">
        <v>1042.8445313300001</v>
      </c>
    </row>
    <row r="447" spans="1:20">
      <c r="A447" s="788">
        <v>44418</v>
      </c>
      <c r="B447">
        <v>74.665665000000004</v>
      </c>
      <c r="C447">
        <v>3.3984003</v>
      </c>
      <c r="D447">
        <v>2.3044250000000002</v>
      </c>
      <c r="E447">
        <v>4.6848289999999997</v>
      </c>
      <c r="F447">
        <v>5.1413460000000004</v>
      </c>
      <c r="G447">
        <v>225.21825100000001</v>
      </c>
      <c r="H447">
        <v>2.110249</v>
      </c>
      <c r="I447">
        <v>1.822227</v>
      </c>
      <c r="J447">
        <v>1.2511288</v>
      </c>
      <c r="K447">
        <v>1.3985126999999999</v>
      </c>
      <c r="L447">
        <v>1.2758457999999999</v>
      </c>
      <c r="M447">
        <v>1.13557</v>
      </c>
      <c r="N447">
        <v>118.25248809999999</v>
      </c>
      <c r="O447">
        <v>1.1304985000000001</v>
      </c>
      <c r="P447">
        <v>1.4135494</v>
      </c>
      <c r="Q447">
        <v>1.0733401</v>
      </c>
      <c r="R447">
        <v>1.0700270000000001</v>
      </c>
      <c r="S447">
        <v>107.2248791</v>
      </c>
      <c r="T447">
        <v>1043.2205302</v>
      </c>
    </row>
    <row r="448" spans="1:20">
      <c r="A448" s="788">
        <v>44419</v>
      </c>
      <c r="B448">
        <v>74.681863000000007</v>
      </c>
      <c r="C448">
        <v>3.3954222999999999</v>
      </c>
      <c r="D448">
        <v>2.3051840000000001</v>
      </c>
      <c r="E448">
        <v>4.7001010000000001</v>
      </c>
      <c r="F448">
        <v>5.1622219999999999</v>
      </c>
      <c r="G448">
        <v>225.23539400000001</v>
      </c>
      <c r="H448">
        <v>2.1114809999999999</v>
      </c>
      <c r="I448">
        <v>1.822441</v>
      </c>
      <c r="J448">
        <v>1.2489039</v>
      </c>
      <c r="K448">
        <v>1.4020627000000001</v>
      </c>
      <c r="L448">
        <v>1.2763061</v>
      </c>
      <c r="M448">
        <v>1.1357390000000001</v>
      </c>
      <c r="N448">
        <v>118.24610595</v>
      </c>
      <c r="O448">
        <v>1.1308560999999999</v>
      </c>
      <c r="P448">
        <v>1.4092325000000001</v>
      </c>
      <c r="Q448">
        <v>1.0737615</v>
      </c>
      <c r="R448">
        <v>1.0703434000000001</v>
      </c>
      <c r="S448">
        <v>107.2381613</v>
      </c>
      <c r="T448">
        <v>1043.60036311</v>
      </c>
    </row>
    <row r="449" spans="1:20">
      <c r="A449" s="788">
        <v>44420</v>
      </c>
      <c r="B449">
        <v>74.701493999999997</v>
      </c>
      <c r="C449">
        <v>3.3966579000000001</v>
      </c>
      <c r="D449">
        <v>2.3057219999999998</v>
      </c>
      <c r="E449">
        <v>4.7089790000000002</v>
      </c>
      <c r="F449">
        <v>5.096946</v>
      </c>
      <c r="G449">
        <v>225.420232</v>
      </c>
      <c r="H449">
        <v>2.1111650000000002</v>
      </c>
      <c r="I449">
        <v>1.82392</v>
      </c>
      <c r="J449">
        <v>1.2485131</v>
      </c>
      <c r="K449">
        <v>1.3989735000000001</v>
      </c>
      <c r="L449">
        <v>1.2766957000000001</v>
      </c>
      <c r="M449">
        <v>1.136058</v>
      </c>
      <c r="N449">
        <v>117.89496991999999</v>
      </c>
      <c r="O449">
        <v>1.1315469</v>
      </c>
      <c r="P449">
        <v>1.4074274</v>
      </c>
      <c r="Q449">
        <v>1.0739609999999999</v>
      </c>
      <c r="R449">
        <v>1.0706026</v>
      </c>
      <c r="S449">
        <v>107.297005</v>
      </c>
      <c r="T449">
        <v>1043.9785233800001</v>
      </c>
    </row>
    <row r="450" spans="1:20">
      <c r="A450" s="788">
        <v>44421</v>
      </c>
      <c r="B450">
        <v>74.725082</v>
      </c>
      <c r="C450">
        <v>3.3797733999999999</v>
      </c>
      <c r="D450">
        <v>2.3071090000000001</v>
      </c>
      <c r="E450">
        <v>4.7171149999999997</v>
      </c>
      <c r="F450">
        <v>5.0768420000000001</v>
      </c>
      <c r="G450">
        <v>225.281655</v>
      </c>
      <c r="H450">
        <v>2.110992</v>
      </c>
      <c r="I450">
        <v>1.8247880000000001</v>
      </c>
      <c r="J450">
        <v>1.2446058</v>
      </c>
      <c r="K450">
        <v>1.3957820999999999</v>
      </c>
      <c r="L450">
        <v>1.2770511</v>
      </c>
      <c r="M450">
        <v>1.136398</v>
      </c>
      <c r="N450">
        <v>117.92308494</v>
      </c>
      <c r="O450">
        <v>1.1317701</v>
      </c>
      <c r="P450">
        <v>1.3988594000000001</v>
      </c>
      <c r="Q450">
        <v>1.0742050999999999</v>
      </c>
      <c r="R450">
        <v>1.0708584999999999</v>
      </c>
      <c r="S450">
        <v>107.30391109999999</v>
      </c>
      <c r="T450">
        <v>1044.35458685</v>
      </c>
    </row>
    <row r="451" spans="1:20">
      <c r="A451" s="788">
        <v>44424</v>
      </c>
      <c r="B451">
        <v>74.764323000000005</v>
      </c>
      <c r="C451">
        <v>3.3768566</v>
      </c>
      <c r="D451">
        <v>2.3077999999999999</v>
      </c>
      <c r="E451">
        <v>4.7297359999999999</v>
      </c>
      <c r="F451">
        <v>4.9371879999999999</v>
      </c>
      <c r="G451">
        <v>224.91996700000001</v>
      </c>
      <c r="H451">
        <v>2.1108579999999999</v>
      </c>
      <c r="I451">
        <v>1.8235440000000001</v>
      </c>
      <c r="J451">
        <v>1.2425199</v>
      </c>
      <c r="K451">
        <v>1.3880191</v>
      </c>
      <c r="L451">
        <v>1.2777139</v>
      </c>
      <c r="M451">
        <v>1.136719</v>
      </c>
      <c r="N451">
        <v>117.61368733</v>
      </c>
      <c r="O451">
        <v>1.1323141999999999</v>
      </c>
      <c r="P451">
        <v>1.3644071</v>
      </c>
      <c r="Q451">
        <v>1.0745091</v>
      </c>
      <c r="R451">
        <v>1.0711326999999999</v>
      </c>
      <c r="S451">
        <v>107.3265656</v>
      </c>
      <c r="T451">
        <v>1044.78617923</v>
      </c>
    </row>
    <row r="452" spans="1:20">
      <c r="A452" s="788">
        <v>44425</v>
      </c>
      <c r="B452">
        <v>74.775985000000006</v>
      </c>
      <c r="C452">
        <v>3.3810093999999999</v>
      </c>
      <c r="D452">
        <v>2.308513</v>
      </c>
      <c r="E452">
        <v>4.6944119999999998</v>
      </c>
      <c r="F452">
        <v>4.8507449999999999</v>
      </c>
      <c r="G452">
        <v>223.28118499999999</v>
      </c>
      <c r="H452">
        <v>2.111745</v>
      </c>
      <c r="I452">
        <v>1.819318</v>
      </c>
      <c r="J452">
        <v>1.2402394999999999</v>
      </c>
      <c r="K452">
        <v>1.3824779</v>
      </c>
      <c r="L452">
        <v>1.2777139</v>
      </c>
      <c r="M452">
        <v>1.1370089999999999</v>
      </c>
      <c r="N452">
        <v>117.16849329999999</v>
      </c>
      <c r="O452">
        <v>1.1325958</v>
      </c>
      <c r="P452">
        <v>1.3437484</v>
      </c>
      <c r="Q452">
        <v>1.0748941000000001</v>
      </c>
      <c r="R452">
        <v>1.0714376999999999</v>
      </c>
      <c r="S452">
        <v>107.3686754</v>
      </c>
      <c r="T452">
        <v>1045.1586150799999</v>
      </c>
    </row>
    <row r="453" spans="1:20">
      <c r="A453" s="788">
        <v>44426</v>
      </c>
      <c r="B453">
        <v>74.798365000000004</v>
      </c>
      <c r="C453">
        <v>3.3752219000000001</v>
      </c>
      <c r="D453">
        <v>2.3092429999999999</v>
      </c>
      <c r="E453">
        <v>4.6417289999999998</v>
      </c>
      <c r="F453">
        <v>4.837154</v>
      </c>
      <c r="G453">
        <v>224.716464</v>
      </c>
      <c r="H453">
        <v>2.1112890000000002</v>
      </c>
      <c r="I453">
        <v>1.811858</v>
      </c>
      <c r="J453">
        <v>1.2403204999999999</v>
      </c>
      <c r="K453">
        <v>1.3769503000000001</v>
      </c>
      <c r="L453">
        <v>1.2785500000000001</v>
      </c>
      <c r="M453">
        <v>1.1374109999999999</v>
      </c>
      <c r="N453">
        <v>117.16420105</v>
      </c>
      <c r="O453">
        <v>1.1333953999999999</v>
      </c>
      <c r="P453">
        <v>1.3406477000000001</v>
      </c>
      <c r="Q453">
        <v>1.0753543000000001</v>
      </c>
      <c r="R453">
        <v>1.0716857</v>
      </c>
      <c r="S453">
        <v>107.4372704</v>
      </c>
      <c r="T453">
        <v>1045.5260614399999</v>
      </c>
    </row>
    <row r="454" spans="1:20">
      <c r="A454" s="788">
        <v>44427</v>
      </c>
      <c r="B454">
        <v>74.808302999999995</v>
      </c>
      <c r="C454">
        <v>3.3767982999999999</v>
      </c>
      <c r="D454">
        <v>2.309955</v>
      </c>
      <c r="E454">
        <v>4.6584459999999996</v>
      </c>
      <c r="F454">
        <v>4.8346819999999999</v>
      </c>
      <c r="G454">
        <v>225.05816100000001</v>
      </c>
      <c r="H454">
        <v>2.1120749999999999</v>
      </c>
      <c r="I454">
        <v>1.8130580000000001</v>
      </c>
      <c r="J454">
        <v>1.2397651999999999</v>
      </c>
      <c r="K454">
        <v>1.3678646999999999</v>
      </c>
      <c r="L454">
        <v>1.2789993</v>
      </c>
      <c r="M454">
        <v>1.1376569999999999</v>
      </c>
      <c r="N454">
        <v>117.53965046</v>
      </c>
      <c r="O454">
        <v>1.1337879</v>
      </c>
      <c r="P454">
        <v>1.3519934</v>
      </c>
      <c r="Q454">
        <v>1.0756619999999999</v>
      </c>
      <c r="R454">
        <v>1.0719335999999999</v>
      </c>
      <c r="S454">
        <v>107.56250300000001</v>
      </c>
      <c r="T454">
        <v>1045.5749215799999</v>
      </c>
    </row>
    <row r="455" spans="1:20">
      <c r="A455" s="788">
        <v>44428</v>
      </c>
      <c r="B455">
        <v>74.837630000000004</v>
      </c>
      <c r="C455">
        <v>3.3752035</v>
      </c>
      <c r="D455">
        <v>2.311515</v>
      </c>
      <c r="E455">
        <v>4.6990489999999996</v>
      </c>
      <c r="F455">
        <v>4.8669159999999998</v>
      </c>
      <c r="G455">
        <v>225.304191</v>
      </c>
      <c r="H455">
        <v>2.1138970000000001</v>
      </c>
      <c r="I455">
        <v>1.8193379999999999</v>
      </c>
      <c r="J455">
        <v>1.2405273999999999</v>
      </c>
      <c r="K455">
        <v>1.3678619999999999</v>
      </c>
      <c r="L455">
        <v>1.2793254999999999</v>
      </c>
      <c r="M455">
        <v>1.1379090000000001</v>
      </c>
      <c r="N455">
        <v>117.46452918</v>
      </c>
      <c r="O455">
        <v>1.1338273999999999</v>
      </c>
      <c r="P455">
        <v>1.3679531</v>
      </c>
      <c r="Q455">
        <v>1.0760269</v>
      </c>
      <c r="R455">
        <v>1.0722248999999999</v>
      </c>
      <c r="S455">
        <v>107.519468</v>
      </c>
      <c r="T455">
        <v>1046.2585938100001</v>
      </c>
    </row>
    <row r="456" spans="1:20">
      <c r="A456" s="788">
        <v>44431</v>
      </c>
      <c r="B456">
        <v>74.871598000000006</v>
      </c>
      <c r="C456">
        <v>3.3736657000000001</v>
      </c>
      <c r="D456">
        <v>2.31202</v>
      </c>
      <c r="E456">
        <v>4.7452449999999997</v>
      </c>
      <c r="F456">
        <v>4.8629660000000001</v>
      </c>
      <c r="G456">
        <v>225.72323499999999</v>
      </c>
      <c r="H456">
        <v>2.113801</v>
      </c>
      <c r="I456">
        <v>1.8233950000000001</v>
      </c>
      <c r="J456">
        <v>1.2401618000000001</v>
      </c>
      <c r="K456">
        <v>1.3795569999999999</v>
      </c>
      <c r="L456">
        <v>1.2800332000000001</v>
      </c>
      <c r="M456">
        <v>1.1381749999999999</v>
      </c>
      <c r="N456">
        <v>117.50073467999999</v>
      </c>
      <c r="O456">
        <v>1.1340216999999999</v>
      </c>
      <c r="P456">
        <v>1.3629792000000001</v>
      </c>
      <c r="Q456">
        <v>1.0761771</v>
      </c>
      <c r="R456">
        <v>1.0724605</v>
      </c>
      <c r="S456">
        <v>107.582294</v>
      </c>
      <c r="T456">
        <v>1046.68563752</v>
      </c>
    </row>
    <row r="457" spans="1:20">
      <c r="A457" s="788">
        <v>44432</v>
      </c>
      <c r="B457">
        <v>74.884799000000001</v>
      </c>
      <c r="C457">
        <v>3.3759467000000001</v>
      </c>
      <c r="D457">
        <v>2.3126500000000001</v>
      </c>
      <c r="E457">
        <v>4.7462419999999996</v>
      </c>
      <c r="F457">
        <v>4.9467189999999999</v>
      </c>
      <c r="G457">
        <v>225.59462500000001</v>
      </c>
      <c r="H457">
        <v>2.115869</v>
      </c>
      <c r="I457">
        <v>1.826722</v>
      </c>
      <c r="J457">
        <v>1.2422603000000001</v>
      </c>
      <c r="K457">
        <v>1.3941261</v>
      </c>
      <c r="L457">
        <v>1.2803064</v>
      </c>
      <c r="M457">
        <v>1.1384609999999999</v>
      </c>
      <c r="N457">
        <v>117.85321152</v>
      </c>
      <c r="O457">
        <v>1.1343186000000001</v>
      </c>
      <c r="P457">
        <v>1.3785079</v>
      </c>
      <c r="Q457">
        <v>1.0765685</v>
      </c>
      <c r="R457">
        <v>1.0727774000000001</v>
      </c>
      <c r="S457">
        <v>107.6179092</v>
      </c>
      <c r="T457">
        <v>1047.0575134000001</v>
      </c>
    </row>
    <row r="458" spans="1:20">
      <c r="A458" s="788">
        <v>44433</v>
      </c>
      <c r="B458">
        <v>74.910043000000002</v>
      </c>
      <c r="C458">
        <v>3.3861131000000002</v>
      </c>
      <c r="D458">
        <v>2.313056</v>
      </c>
      <c r="E458">
        <v>4.7570589999999999</v>
      </c>
      <c r="F458">
        <v>4.9670009999999998</v>
      </c>
      <c r="G458">
        <v>225.81517700000001</v>
      </c>
      <c r="H458">
        <v>2.1178849999999998</v>
      </c>
      <c r="I458">
        <v>1.8303480000000001</v>
      </c>
      <c r="J458">
        <v>1.2443649000000001</v>
      </c>
      <c r="K458">
        <v>1.3961441999999999</v>
      </c>
      <c r="L458">
        <v>1.2804289</v>
      </c>
      <c r="M458">
        <v>1.138771</v>
      </c>
      <c r="N458">
        <v>117.76400507</v>
      </c>
      <c r="O458">
        <v>1.1347373999999999</v>
      </c>
      <c r="P458">
        <v>1.3933002000000001</v>
      </c>
      <c r="Q458">
        <v>1.0772592999999999</v>
      </c>
      <c r="R458">
        <v>1.07304</v>
      </c>
      <c r="S458">
        <v>107.6636123</v>
      </c>
      <c r="T458">
        <v>1047.4293109499999</v>
      </c>
    </row>
    <row r="459" spans="1:20">
      <c r="A459" s="788">
        <v>44434</v>
      </c>
      <c r="B459">
        <v>74.946764000000002</v>
      </c>
      <c r="C459">
        <v>3.3943758000000002</v>
      </c>
      <c r="D459">
        <v>2.313558</v>
      </c>
      <c r="E459">
        <v>4.7346729999999999</v>
      </c>
      <c r="F459">
        <v>4.8769809999999998</v>
      </c>
      <c r="G459">
        <v>226.033547</v>
      </c>
      <c r="H459">
        <v>2.11835</v>
      </c>
      <c r="I459">
        <v>1.8256790000000001</v>
      </c>
      <c r="J459">
        <v>1.2416554</v>
      </c>
      <c r="K459">
        <v>1.3902194000000001</v>
      </c>
      <c r="L459">
        <v>1.2811488</v>
      </c>
      <c r="M459">
        <v>1.1390130000000001</v>
      </c>
      <c r="N459">
        <v>117.63612526999999</v>
      </c>
      <c r="O459">
        <v>1.1343437999999999</v>
      </c>
      <c r="P459">
        <v>1.3761487999999999</v>
      </c>
      <c r="Q459">
        <v>1.0775148999999999</v>
      </c>
      <c r="R459">
        <v>1.0733330999999999</v>
      </c>
      <c r="S459">
        <v>107.6933693</v>
      </c>
      <c r="T459">
        <v>1047.80305759</v>
      </c>
    </row>
    <row r="460" spans="1:20">
      <c r="A460" s="788">
        <v>44435</v>
      </c>
      <c r="B460">
        <v>74.964833999999996</v>
      </c>
      <c r="C460">
        <v>3.3826645000000002</v>
      </c>
      <c r="D460">
        <v>2.314228</v>
      </c>
      <c r="E460">
        <v>4.7709000000000001</v>
      </c>
      <c r="F460">
        <v>4.9512280000000004</v>
      </c>
      <c r="G460">
        <v>225.99855400000001</v>
      </c>
      <c r="H460">
        <v>2.1190020000000001</v>
      </c>
      <c r="I460">
        <v>1.831248</v>
      </c>
      <c r="J460">
        <v>1.2471626</v>
      </c>
      <c r="K460">
        <v>1.3970024999999999</v>
      </c>
      <c r="L460">
        <v>1.281541</v>
      </c>
      <c r="M460">
        <v>1.1393800000000001</v>
      </c>
      <c r="N460">
        <v>117.78475422</v>
      </c>
      <c r="O460">
        <v>1.1352359999999999</v>
      </c>
      <c r="P460">
        <v>1.3984297000000001</v>
      </c>
      <c r="Q460">
        <v>1.0779101</v>
      </c>
      <c r="R460">
        <v>1.0736895</v>
      </c>
      <c r="S460">
        <v>107.72092840000001</v>
      </c>
      <c r="T460">
        <v>1048.17369934</v>
      </c>
    </row>
    <row r="461" spans="1:20">
      <c r="A461" s="788">
        <v>44438</v>
      </c>
      <c r="B461">
        <v>74.989733000000001</v>
      </c>
      <c r="C461">
        <v>3.3784790999999998</v>
      </c>
      <c r="D461">
        <v>2.3150010000000001</v>
      </c>
      <c r="E461">
        <v>4.7988749999999998</v>
      </c>
      <c r="F461">
        <v>4.9090759999999998</v>
      </c>
      <c r="G461">
        <v>226.204364</v>
      </c>
      <c r="H461">
        <v>2.1200100000000002</v>
      </c>
      <c r="I461">
        <v>1.8334490000000001</v>
      </c>
      <c r="J461">
        <v>1.2464681</v>
      </c>
      <c r="K461">
        <v>1.3961239000000001</v>
      </c>
      <c r="L461">
        <v>1.2822530000000001</v>
      </c>
      <c r="M461">
        <v>1.1397600000000001</v>
      </c>
      <c r="N461">
        <v>117.6861888</v>
      </c>
      <c r="O461">
        <v>1.1356078000000001</v>
      </c>
      <c r="P461">
        <v>1.3853609</v>
      </c>
      <c r="Q461">
        <v>1.0781765000000001</v>
      </c>
      <c r="R461">
        <v>1.0739865</v>
      </c>
      <c r="S461">
        <v>107.7671563</v>
      </c>
      <c r="T461">
        <v>1048.5829488899999</v>
      </c>
    </row>
    <row r="462" spans="1:20">
      <c r="A462" s="788">
        <v>44439</v>
      </c>
      <c r="B462">
        <v>75.411358000000007</v>
      </c>
      <c r="C462">
        <v>3.3892978999999999</v>
      </c>
      <c r="D462">
        <v>2.315906</v>
      </c>
      <c r="E462">
        <v>4.7980609999999997</v>
      </c>
      <c r="F462">
        <v>4.8651910000000003</v>
      </c>
      <c r="G462">
        <v>226.75308899999999</v>
      </c>
      <c r="H462">
        <v>2.1211069999999999</v>
      </c>
      <c r="I462">
        <v>1.833944</v>
      </c>
      <c r="J462">
        <v>1.2457703</v>
      </c>
      <c r="K462">
        <v>1.395575</v>
      </c>
      <c r="L462">
        <v>1.2826484</v>
      </c>
      <c r="M462">
        <v>1.140272</v>
      </c>
      <c r="N462">
        <v>117.85536925</v>
      </c>
      <c r="O462">
        <v>1.1360522</v>
      </c>
      <c r="P462">
        <v>1.3669043999999999</v>
      </c>
      <c r="Q462">
        <v>1.0785307</v>
      </c>
      <c r="R462">
        <v>1.0742692</v>
      </c>
      <c r="S462">
        <v>107.818648</v>
      </c>
      <c r="T462">
        <v>1048.9023763800001</v>
      </c>
    </row>
    <row r="463" spans="1:20">
      <c r="A463" s="788">
        <v>44440</v>
      </c>
      <c r="B463">
        <v>75.430895000000007</v>
      </c>
      <c r="C463">
        <v>3.3850115000000001</v>
      </c>
      <c r="D463">
        <v>2.3165939999999998</v>
      </c>
      <c r="E463">
        <v>4.7913240000000004</v>
      </c>
      <c r="F463">
        <v>4.8859490000000001</v>
      </c>
      <c r="G463">
        <v>226.37509600000001</v>
      </c>
      <c r="H463">
        <v>2.1217800000000002</v>
      </c>
      <c r="I463">
        <v>1.8350470000000001</v>
      </c>
      <c r="J463">
        <v>1.2523761</v>
      </c>
      <c r="K463">
        <v>1.3986383</v>
      </c>
      <c r="L463">
        <v>1.2830220000000001</v>
      </c>
      <c r="M463">
        <v>1.1406639999999999</v>
      </c>
      <c r="N463">
        <v>117.43609256000001</v>
      </c>
      <c r="O463">
        <v>1.1366076000000001</v>
      </c>
      <c r="P463">
        <v>1.3624565</v>
      </c>
      <c r="Q463">
        <v>1.0787606999999999</v>
      </c>
      <c r="R463">
        <v>1.0745532</v>
      </c>
      <c r="S463">
        <v>107.8565919</v>
      </c>
      <c r="T463">
        <v>1049.2528465</v>
      </c>
    </row>
    <row r="464" spans="1:20">
      <c r="A464" s="788">
        <v>44441</v>
      </c>
      <c r="B464">
        <v>75.453278999999995</v>
      </c>
      <c r="C464">
        <v>3.3828608999999998</v>
      </c>
      <c r="D464">
        <v>2.3170730000000002</v>
      </c>
      <c r="E464">
        <v>4.8071770000000003</v>
      </c>
      <c r="F464">
        <v>4.7866350000000004</v>
      </c>
      <c r="G464">
        <v>226.35627600000001</v>
      </c>
      <c r="H464">
        <v>2.1210469999999999</v>
      </c>
      <c r="I464">
        <v>1.8370420000000001</v>
      </c>
      <c r="J464">
        <v>1.2527377</v>
      </c>
      <c r="K464">
        <v>1.4007554</v>
      </c>
      <c r="L464">
        <v>1.2851359</v>
      </c>
      <c r="M464">
        <v>1.141016</v>
      </c>
      <c r="N464">
        <v>117.31502521</v>
      </c>
      <c r="O464">
        <v>1.1368701000000001</v>
      </c>
      <c r="P464">
        <v>1.3479886000000001</v>
      </c>
      <c r="Q464">
        <v>1.0789776</v>
      </c>
      <c r="R464">
        <v>1.0749572999999999</v>
      </c>
      <c r="S464">
        <v>107.8951848</v>
      </c>
      <c r="T464">
        <v>1049.6057218599999</v>
      </c>
    </row>
    <row r="465" spans="1:20">
      <c r="A465" s="788">
        <v>44442</v>
      </c>
      <c r="B465">
        <v>75.473856999999995</v>
      </c>
      <c r="C465">
        <v>3.3865644000000001</v>
      </c>
      <c r="D465">
        <v>2.3177490000000001</v>
      </c>
      <c r="E465">
        <v>4.8070469999999998</v>
      </c>
      <c r="F465">
        <v>4.7726990000000002</v>
      </c>
      <c r="G465">
        <v>226.08825300000001</v>
      </c>
      <c r="H465">
        <v>2.1214520000000001</v>
      </c>
      <c r="I465">
        <v>1.8368990000000001</v>
      </c>
      <c r="J465">
        <v>1.2550315999999999</v>
      </c>
      <c r="K465">
        <v>1.4057881999999999</v>
      </c>
      <c r="L465">
        <v>1.2855509000000001</v>
      </c>
      <c r="M465">
        <v>1.141419</v>
      </c>
      <c r="N465">
        <v>117.75047619999999</v>
      </c>
      <c r="O465">
        <v>1.1370764</v>
      </c>
      <c r="P465">
        <v>1.3503232999999999</v>
      </c>
      <c r="Q465">
        <v>1.0791892999999999</v>
      </c>
      <c r="R465">
        <v>1.0752071999999999</v>
      </c>
      <c r="S465">
        <v>107.9329675</v>
      </c>
      <c r="T465">
        <v>1049.95717954</v>
      </c>
    </row>
    <row r="466" spans="1:20">
      <c r="A466" s="788">
        <v>44445</v>
      </c>
      <c r="B466">
        <v>75.491101</v>
      </c>
      <c r="C466">
        <v>3.3824570999999999</v>
      </c>
      <c r="D466">
        <v>2.318422</v>
      </c>
      <c r="E466">
        <v>4.8210540000000002</v>
      </c>
      <c r="F466">
        <v>4.8168920000000002</v>
      </c>
      <c r="G466">
        <v>226.73799399999999</v>
      </c>
      <c r="H466">
        <v>2.1225510000000001</v>
      </c>
      <c r="I466">
        <v>1.8390949999999999</v>
      </c>
      <c r="J466">
        <v>1.2551966000000001</v>
      </c>
      <c r="K466">
        <v>1.4092769999999999</v>
      </c>
      <c r="L466">
        <v>1.2857528</v>
      </c>
      <c r="M466">
        <v>1.141788</v>
      </c>
      <c r="N466">
        <v>117.89833713</v>
      </c>
      <c r="O466">
        <v>1.1373899000000001</v>
      </c>
      <c r="P466">
        <v>1.3574169</v>
      </c>
      <c r="Q466">
        <v>1.0794663</v>
      </c>
      <c r="R466">
        <v>1.0754798999999999</v>
      </c>
      <c r="S466">
        <v>107.9667793</v>
      </c>
      <c r="T466">
        <v>1050.36354299</v>
      </c>
    </row>
    <row r="467" spans="1:20">
      <c r="A467" s="788">
        <v>44447</v>
      </c>
      <c r="B467">
        <v>75.509963999999997</v>
      </c>
      <c r="C467">
        <v>3.3992026000000002</v>
      </c>
      <c r="D467">
        <v>2.3188019999999998</v>
      </c>
      <c r="E467">
        <v>4.7812380000000001</v>
      </c>
      <c r="F467">
        <v>4.6631520000000002</v>
      </c>
      <c r="G467">
        <v>226.65739600000001</v>
      </c>
      <c r="H467">
        <v>2.1216210000000002</v>
      </c>
      <c r="I467">
        <v>1.8329139999999999</v>
      </c>
      <c r="J467">
        <v>1.2563374</v>
      </c>
      <c r="K467">
        <v>1.4059302</v>
      </c>
      <c r="L467">
        <v>1.2870051</v>
      </c>
      <c r="M467">
        <v>1.14211</v>
      </c>
      <c r="N467">
        <v>117.48724485</v>
      </c>
      <c r="O467">
        <v>1.1379642000000001</v>
      </c>
      <c r="P467">
        <v>1.3414391000000001</v>
      </c>
      <c r="Q467">
        <v>1.0796614</v>
      </c>
      <c r="R467">
        <v>1.0756949</v>
      </c>
      <c r="S467">
        <v>108.03636640000001</v>
      </c>
      <c r="T467">
        <v>1050.7423399700001</v>
      </c>
    </row>
    <row r="468" spans="1:20">
      <c r="A468" s="788">
        <v>44448</v>
      </c>
      <c r="B468">
        <v>75.543003999999996</v>
      </c>
      <c r="C468">
        <v>3.4051433000000002</v>
      </c>
      <c r="D468">
        <v>2.3190210000000002</v>
      </c>
      <c r="E468">
        <v>4.7615780000000001</v>
      </c>
      <c r="F468">
        <v>4.7173259999999999</v>
      </c>
      <c r="G468">
        <v>226.73032599999999</v>
      </c>
      <c r="H468">
        <v>2.122233</v>
      </c>
      <c r="I468">
        <v>1.836225</v>
      </c>
      <c r="J468">
        <v>1.2630539000000001</v>
      </c>
      <c r="K468">
        <v>1.4024089</v>
      </c>
      <c r="L468">
        <v>1.2873032</v>
      </c>
      <c r="M468">
        <v>1.1423840000000001</v>
      </c>
      <c r="N468">
        <v>117.80598363999999</v>
      </c>
      <c r="O468">
        <v>1.1382433999999999</v>
      </c>
      <c r="P468">
        <v>1.3398934</v>
      </c>
      <c r="Q468">
        <v>1.0800344</v>
      </c>
      <c r="R468">
        <v>1.0759736</v>
      </c>
      <c r="S468">
        <v>108.03487749999999</v>
      </c>
      <c r="T468">
        <v>1051.09443429</v>
      </c>
    </row>
    <row r="469" spans="1:20">
      <c r="A469" s="788">
        <v>44449</v>
      </c>
      <c r="B469">
        <v>75.578940000000003</v>
      </c>
      <c r="C469">
        <v>3.4043087999999999</v>
      </c>
      <c r="D469">
        <v>2.3206380000000002</v>
      </c>
      <c r="E469">
        <v>4.732424</v>
      </c>
      <c r="F469">
        <v>4.6826499999999998</v>
      </c>
      <c r="G469">
        <v>226.30654799999999</v>
      </c>
      <c r="H469">
        <v>2.123192</v>
      </c>
      <c r="I469">
        <v>1.8327800000000001</v>
      </c>
      <c r="J469">
        <v>1.2589412</v>
      </c>
      <c r="K469">
        <v>1.4062794999999999</v>
      </c>
      <c r="L469">
        <v>1.2877356</v>
      </c>
      <c r="M469">
        <v>1.142903</v>
      </c>
      <c r="N469">
        <v>117.87121414000001</v>
      </c>
      <c r="O469">
        <v>1.1383265</v>
      </c>
      <c r="P469">
        <v>1.3407108999999999</v>
      </c>
      <c r="Q469">
        <v>1.0803727000000001</v>
      </c>
      <c r="R469">
        <v>1.0762621000000001</v>
      </c>
      <c r="S469">
        <v>108.1471478</v>
      </c>
      <c r="T469">
        <v>1051.4552869900001</v>
      </c>
    </row>
    <row r="470" spans="1:20">
      <c r="A470" s="788">
        <v>44452</v>
      </c>
      <c r="B470">
        <v>75.597217999999998</v>
      </c>
      <c r="C470">
        <v>3.3999652</v>
      </c>
      <c r="D470">
        <v>2.321361</v>
      </c>
      <c r="E470">
        <v>4.7474220000000003</v>
      </c>
      <c r="F470">
        <v>4.7487919999999999</v>
      </c>
      <c r="G470">
        <v>226.708145</v>
      </c>
      <c r="H470">
        <v>2.1240709999999998</v>
      </c>
      <c r="I470">
        <v>1.8346359999999999</v>
      </c>
      <c r="J470">
        <v>1.2610144000000001</v>
      </c>
      <c r="K470">
        <v>1.4109231</v>
      </c>
      <c r="L470">
        <v>1.2885366</v>
      </c>
      <c r="M470">
        <v>1.143302</v>
      </c>
      <c r="N470">
        <v>118.39204970999999</v>
      </c>
      <c r="O470">
        <v>1.1387129</v>
      </c>
      <c r="P470">
        <v>1.3542984</v>
      </c>
      <c r="Q470">
        <v>1.0809200999999999</v>
      </c>
      <c r="R470">
        <v>1.0765671000000001</v>
      </c>
      <c r="S470">
        <v>108.15671740000001</v>
      </c>
      <c r="T470">
        <v>1051.85083203</v>
      </c>
    </row>
    <row r="471" spans="1:20">
      <c r="A471" s="788">
        <v>44453</v>
      </c>
      <c r="B471">
        <v>75.623188999999996</v>
      </c>
      <c r="C471">
        <v>3.3912692</v>
      </c>
      <c r="D471">
        <v>2.3220610000000002</v>
      </c>
      <c r="E471">
        <v>4.7181369999999996</v>
      </c>
      <c r="F471">
        <v>4.7582620000000002</v>
      </c>
      <c r="G471">
        <v>227.59245200000001</v>
      </c>
      <c r="H471">
        <v>2.1251549999999999</v>
      </c>
      <c r="I471">
        <v>1.826765</v>
      </c>
      <c r="J471">
        <v>1.2587314000000001</v>
      </c>
      <c r="K471">
        <v>1.4053841</v>
      </c>
      <c r="L471">
        <v>1.2890815</v>
      </c>
      <c r="M471">
        <v>1.143661</v>
      </c>
      <c r="N471">
        <v>118.18587789</v>
      </c>
      <c r="O471">
        <v>1.138846</v>
      </c>
      <c r="P471">
        <v>1.3666847</v>
      </c>
      <c r="Q471">
        <v>1.0812154</v>
      </c>
      <c r="R471">
        <v>1.076883</v>
      </c>
      <c r="S471">
        <v>108.1708653</v>
      </c>
      <c r="T471">
        <v>1052.19601055</v>
      </c>
    </row>
    <row r="472" spans="1:20">
      <c r="A472" s="788">
        <v>44454</v>
      </c>
      <c r="B472">
        <v>75.628889000000001</v>
      </c>
      <c r="C472">
        <v>3.3911196000000001</v>
      </c>
      <c r="D472">
        <v>2.3227760000000002</v>
      </c>
      <c r="E472">
        <v>4.7596040000000004</v>
      </c>
      <c r="F472">
        <v>4.7399620000000002</v>
      </c>
      <c r="G472">
        <v>228.10004499999999</v>
      </c>
      <c r="H472">
        <v>2.1260270000000001</v>
      </c>
      <c r="I472">
        <v>1.830886</v>
      </c>
      <c r="J472">
        <v>1.2609456000000001</v>
      </c>
      <c r="K472">
        <v>1.4143291</v>
      </c>
      <c r="L472">
        <v>1.2896186000000001</v>
      </c>
      <c r="M472">
        <v>1.144029</v>
      </c>
      <c r="N472">
        <v>119.34639067000001</v>
      </c>
      <c r="O472">
        <v>1.1389494</v>
      </c>
      <c r="P472">
        <v>1.3674031</v>
      </c>
      <c r="Q472">
        <v>1.0818326</v>
      </c>
      <c r="R472">
        <v>1.0771634000000001</v>
      </c>
      <c r="S472">
        <v>108.21044240000001</v>
      </c>
      <c r="T472">
        <v>1052.5405579999999</v>
      </c>
    </row>
    <row r="473" spans="1:20">
      <c r="A473" s="788">
        <v>44455</v>
      </c>
      <c r="B473">
        <v>75.648182000000006</v>
      </c>
      <c r="C473">
        <v>3.4058766</v>
      </c>
      <c r="D473">
        <v>2.3235130000000002</v>
      </c>
      <c r="E473">
        <v>4.7401989999999996</v>
      </c>
      <c r="F473">
        <v>4.7006230000000002</v>
      </c>
      <c r="G473">
        <v>228.20583999999999</v>
      </c>
      <c r="H473">
        <v>2.1263830000000001</v>
      </c>
      <c r="I473">
        <v>1.82952</v>
      </c>
      <c r="J473">
        <v>1.2645748999999999</v>
      </c>
      <c r="K473">
        <v>1.4134134</v>
      </c>
      <c r="L473">
        <v>1.2899331999999999</v>
      </c>
      <c r="M473">
        <v>1.1445909999999999</v>
      </c>
      <c r="N473">
        <v>119.18010572</v>
      </c>
      <c r="O473">
        <v>1.1392958</v>
      </c>
      <c r="P473">
        <v>1.3542101</v>
      </c>
      <c r="Q473">
        <v>1.0822092000000001</v>
      </c>
      <c r="R473">
        <v>1.0774447</v>
      </c>
      <c r="S473">
        <v>108.2527353</v>
      </c>
      <c r="T473">
        <v>1052.9092714200001</v>
      </c>
    </row>
    <row r="474" spans="1:20">
      <c r="A474" s="788">
        <v>44456</v>
      </c>
      <c r="B474">
        <v>75.667716999999996</v>
      </c>
      <c r="C474">
        <v>3.4272634000000002</v>
      </c>
      <c r="D474">
        <v>2.3242400000000001</v>
      </c>
      <c r="E474">
        <v>4.6874459999999996</v>
      </c>
      <c r="F474">
        <v>4.6184339999999997</v>
      </c>
      <c r="G474">
        <v>227.348229</v>
      </c>
      <c r="H474">
        <v>2.1271789999999999</v>
      </c>
      <c r="I474">
        <v>1.8228470000000001</v>
      </c>
      <c r="J474">
        <v>1.2623850000000001</v>
      </c>
      <c r="K474">
        <v>1.4062739</v>
      </c>
      <c r="L474">
        <v>1.2904973</v>
      </c>
      <c r="M474">
        <v>1.144733</v>
      </c>
      <c r="N474">
        <v>118.88885380000001</v>
      </c>
      <c r="O474">
        <v>1.1397111</v>
      </c>
      <c r="P474">
        <v>1.3380323999999999</v>
      </c>
      <c r="Q474">
        <v>1.0824558</v>
      </c>
      <c r="R474">
        <v>1.0777167999999999</v>
      </c>
      <c r="S474">
        <v>108.26532950000001</v>
      </c>
      <c r="T474">
        <v>1053.25729376</v>
      </c>
    </row>
    <row r="475" spans="1:20">
      <c r="A475" s="788">
        <v>44459</v>
      </c>
      <c r="B475">
        <v>75.687825000000004</v>
      </c>
      <c r="C475">
        <v>3.4069816999999998</v>
      </c>
      <c r="D475">
        <v>2.32497</v>
      </c>
      <c r="E475">
        <v>4.6176529999999998</v>
      </c>
      <c r="F475">
        <v>4.4999079999999996</v>
      </c>
      <c r="G475">
        <v>226.68616700000001</v>
      </c>
      <c r="H475">
        <v>2.127027</v>
      </c>
      <c r="I475">
        <v>1.8096779999999999</v>
      </c>
      <c r="J475">
        <v>1.2574116</v>
      </c>
      <c r="K475">
        <v>1.3988403</v>
      </c>
      <c r="L475">
        <v>1.2914493</v>
      </c>
      <c r="M475">
        <v>1.145294</v>
      </c>
      <c r="N475">
        <v>118.83180733</v>
      </c>
      <c r="O475">
        <v>1.1402144999999999</v>
      </c>
      <c r="P475">
        <v>1.3012376999999999</v>
      </c>
      <c r="Q475">
        <v>1.0828876000000001</v>
      </c>
      <c r="R475">
        <v>1.077995</v>
      </c>
      <c r="S475">
        <v>108.24435269999999</v>
      </c>
      <c r="T475">
        <v>1053.6583379000001</v>
      </c>
    </row>
    <row r="476" spans="1:20">
      <c r="A476" s="788">
        <v>44460</v>
      </c>
      <c r="B476">
        <v>75.706247000000005</v>
      </c>
      <c r="C476">
        <v>3.4046815000000001</v>
      </c>
      <c r="D476">
        <v>2.325726</v>
      </c>
      <c r="E476">
        <v>4.6128460000000002</v>
      </c>
      <c r="F476">
        <v>4.5389220000000003</v>
      </c>
      <c r="G476">
        <v>226.461906</v>
      </c>
      <c r="H476">
        <v>2.1280570000000001</v>
      </c>
      <c r="I476">
        <v>1.809979</v>
      </c>
      <c r="J476">
        <v>1.2581753</v>
      </c>
      <c r="K476">
        <v>1.4013576999999999</v>
      </c>
      <c r="L476">
        <v>1.2917890000000001</v>
      </c>
      <c r="M476">
        <v>1.145637</v>
      </c>
      <c r="N476">
        <v>118.74107832999999</v>
      </c>
      <c r="O476">
        <v>1.1405353</v>
      </c>
      <c r="P476">
        <v>1.3109225</v>
      </c>
      <c r="Q476">
        <v>1.083145</v>
      </c>
      <c r="R476">
        <v>1.0782008000000001</v>
      </c>
      <c r="S476">
        <v>108.2514779</v>
      </c>
      <c r="T476">
        <v>1054.01495701</v>
      </c>
    </row>
    <row r="477" spans="1:20">
      <c r="A477" s="788">
        <v>44461</v>
      </c>
      <c r="B477">
        <v>75.729484999999997</v>
      </c>
      <c r="C477">
        <v>3.4151056</v>
      </c>
      <c r="D477">
        <v>2.3265639999999999</v>
      </c>
      <c r="E477">
        <v>4.6661729999999997</v>
      </c>
      <c r="F477">
        <v>4.6200749999999999</v>
      </c>
      <c r="G477">
        <v>227.82115099999999</v>
      </c>
      <c r="H477">
        <v>2.128962</v>
      </c>
      <c r="I477">
        <v>1.8125089999999999</v>
      </c>
      <c r="J477">
        <v>1.2603055999999999</v>
      </c>
      <c r="K477">
        <v>1.4105969</v>
      </c>
      <c r="L477">
        <v>1.2923293</v>
      </c>
      <c r="M477">
        <v>1.1459699999999999</v>
      </c>
      <c r="N477">
        <v>118.95487328</v>
      </c>
      <c r="O477">
        <v>1.140738</v>
      </c>
      <c r="P477">
        <v>1.3260295</v>
      </c>
      <c r="Q477">
        <v>1.0834889000000001</v>
      </c>
      <c r="R477">
        <v>1.0784746999999999</v>
      </c>
      <c r="S477">
        <v>108.3373134</v>
      </c>
      <c r="T477">
        <v>1054.3717424199999</v>
      </c>
    </row>
    <row r="478" spans="1:20">
      <c r="A478" s="788">
        <v>44462</v>
      </c>
      <c r="B478">
        <v>75.750325000000004</v>
      </c>
      <c r="C478">
        <v>3.4407751000000002</v>
      </c>
      <c r="D478">
        <v>2.3274059999999999</v>
      </c>
      <c r="E478">
        <v>4.7232529999999997</v>
      </c>
      <c r="F478">
        <v>4.6914300000000004</v>
      </c>
      <c r="G478">
        <v>229.04910599999999</v>
      </c>
      <c r="H478">
        <v>2.1292460000000002</v>
      </c>
      <c r="I478">
        <v>1.82254</v>
      </c>
      <c r="J478">
        <v>1.2688822</v>
      </c>
      <c r="K478">
        <v>1.4218118</v>
      </c>
      <c r="L478">
        <v>1.2928440000000001</v>
      </c>
      <c r="M478">
        <v>1.146274</v>
      </c>
      <c r="N478">
        <v>119.07565652</v>
      </c>
      <c r="O478">
        <v>1.1414635</v>
      </c>
      <c r="P478">
        <v>1.339208</v>
      </c>
      <c r="Q478">
        <v>1.0838074</v>
      </c>
      <c r="R478">
        <v>1.0787736000000001</v>
      </c>
      <c r="S478">
        <v>108.40197190000001</v>
      </c>
      <c r="T478">
        <v>1054.7283895099999</v>
      </c>
    </row>
    <row r="479" spans="1:20">
      <c r="A479" s="788">
        <v>44463</v>
      </c>
      <c r="B479">
        <v>75.771472000000003</v>
      </c>
      <c r="C479">
        <v>3.4608257999999998</v>
      </c>
      <c r="D479">
        <v>2.3281000000000001</v>
      </c>
      <c r="E479">
        <v>4.7316529999999997</v>
      </c>
      <c r="F479">
        <v>4.6737070000000003</v>
      </c>
      <c r="G479">
        <v>229.84381200000001</v>
      </c>
      <c r="H479">
        <v>2.1298569999999999</v>
      </c>
      <c r="I479">
        <v>1.8251850000000001</v>
      </c>
      <c r="J479">
        <v>1.2716711999999999</v>
      </c>
      <c r="K479">
        <v>1.4239474999999999</v>
      </c>
      <c r="L479">
        <v>1.2931246999999999</v>
      </c>
      <c r="M479">
        <v>1.1465719999999999</v>
      </c>
      <c r="N479">
        <v>119.08953073000001</v>
      </c>
      <c r="O479">
        <v>1.1417691999999999</v>
      </c>
      <c r="P479">
        <v>1.3335425000000001</v>
      </c>
      <c r="Q479">
        <v>1.0841715999999999</v>
      </c>
      <c r="R479">
        <v>1.0791033000000001</v>
      </c>
      <c r="S479">
        <v>108.4339355</v>
      </c>
      <c r="T479">
        <v>1055.1269567300001</v>
      </c>
    </row>
    <row r="480" spans="1:20">
      <c r="A480" s="788">
        <v>44466</v>
      </c>
      <c r="B480">
        <v>75.793617999999995</v>
      </c>
      <c r="C480">
        <v>3.4716334999999998</v>
      </c>
      <c r="D480">
        <v>2.3287979999999999</v>
      </c>
      <c r="E480">
        <v>4.7150759999999998</v>
      </c>
      <c r="F480">
        <v>4.6575530000000001</v>
      </c>
      <c r="G480">
        <v>229.555294</v>
      </c>
      <c r="H480">
        <v>2.130525</v>
      </c>
      <c r="I480">
        <v>1.823264</v>
      </c>
      <c r="J480">
        <v>1.274367</v>
      </c>
      <c r="K480">
        <v>1.4310148</v>
      </c>
      <c r="L480">
        <v>1.2939995</v>
      </c>
      <c r="M480">
        <v>1.1468480000000001</v>
      </c>
      <c r="N480">
        <v>118.66616118</v>
      </c>
      <c r="O480">
        <v>1.1414483</v>
      </c>
      <c r="P480">
        <v>1.3372660000000001</v>
      </c>
      <c r="Q480">
        <v>1.0845176999999999</v>
      </c>
      <c r="R480">
        <v>1.0794328</v>
      </c>
      <c r="S480">
        <v>108.54070609999999</v>
      </c>
      <c r="T480">
        <v>1055.5697727899999</v>
      </c>
    </row>
    <row r="481" spans="1:20">
      <c r="A481" s="788">
        <v>44467</v>
      </c>
      <c r="B481">
        <v>75.817701</v>
      </c>
      <c r="C481">
        <v>3.4992511999999998</v>
      </c>
      <c r="D481">
        <v>2.3296209999999999</v>
      </c>
      <c r="E481">
        <v>4.6290709999999997</v>
      </c>
      <c r="F481">
        <v>4.5275350000000003</v>
      </c>
      <c r="G481">
        <v>228.95200700000001</v>
      </c>
      <c r="H481">
        <v>2.1309990000000001</v>
      </c>
      <c r="I481">
        <v>1.807361</v>
      </c>
      <c r="J481">
        <v>1.2745491</v>
      </c>
      <c r="K481">
        <v>1.4302638999999999</v>
      </c>
      <c r="L481">
        <v>1.2944772</v>
      </c>
      <c r="M481">
        <v>1.147221</v>
      </c>
      <c r="N481">
        <v>118.50428383000001</v>
      </c>
      <c r="O481">
        <v>1.1425730000000001</v>
      </c>
      <c r="P481">
        <v>1.3144313999999999</v>
      </c>
      <c r="Q481">
        <v>1.0849333999999999</v>
      </c>
      <c r="R481">
        <v>1.0799151</v>
      </c>
      <c r="S481">
        <v>108.5280357</v>
      </c>
      <c r="T481">
        <v>1055.9562597199999</v>
      </c>
    </row>
    <row r="482" spans="1:20">
      <c r="A482" s="788">
        <v>44468</v>
      </c>
      <c r="B482">
        <v>75.843762999999996</v>
      </c>
      <c r="C482">
        <v>3.5085896999999999</v>
      </c>
      <c r="D482">
        <v>2.3304339999999999</v>
      </c>
      <c r="E482">
        <v>4.6378810000000001</v>
      </c>
      <c r="F482">
        <v>4.5445279999999997</v>
      </c>
      <c r="G482">
        <v>229.51035100000001</v>
      </c>
      <c r="H482">
        <v>2.1321650000000001</v>
      </c>
      <c r="I482">
        <v>1.8086819999999999</v>
      </c>
      <c r="J482">
        <v>1.2759448</v>
      </c>
      <c r="K482">
        <v>1.4300925</v>
      </c>
      <c r="L482">
        <v>1.2950410999999999</v>
      </c>
      <c r="M482">
        <v>1.147513</v>
      </c>
      <c r="N482">
        <v>118.50029867000001</v>
      </c>
      <c r="O482">
        <v>1.1430008</v>
      </c>
      <c r="P482">
        <v>1.3145415</v>
      </c>
      <c r="Q482">
        <v>1.0852596000000001</v>
      </c>
      <c r="R482">
        <v>1.0802153999999999</v>
      </c>
      <c r="S482">
        <v>108.5575228</v>
      </c>
      <c r="T482">
        <v>1056.3668745800001</v>
      </c>
    </row>
    <row r="483" spans="1:20">
      <c r="A483" s="788">
        <v>44469</v>
      </c>
      <c r="B483">
        <v>75.865437999999997</v>
      </c>
      <c r="C483">
        <v>3.5043842999999999</v>
      </c>
      <c r="D483">
        <v>2.331121</v>
      </c>
      <c r="E483">
        <v>4.5772630000000003</v>
      </c>
      <c r="F483">
        <v>4.537236</v>
      </c>
      <c r="G483">
        <v>230.061589</v>
      </c>
      <c r="H483">
        <v>2.1328339999999999</v>
      </c>
      <c r="I483">
        <v>1.8026519999999999</v>
      </c>
      <c r="J483">
        <v>1.2734771</v>
      </c>
      <c r="K483">
        <v>1.4350152</v>
      </c>
      <c r="L483">
        <v>1.2955232999999999</v>
      </c>
      <c r="M483">
        <v>1.1478630000000001</v>
      </c>
      <c r="N483">
        <v>118.98760236</v>
      </c>
      <c r="O483">
        <v>1.1436364000000001</v>
      </c>
      <c r="P483">
        <v>1.3196441999999999</v>
      </c>
      <c r="Q483">
        <v>1.0860662000000001</v>
      </c>
      <c r="R483">
        <v>1.0805178</v>
      </c>
      <c r="S483">
        <v>108.5848647</v>
      </c>
      <c r="T483">
        <v>1056.7659720300001</v>
      </c>
    </row>
    <row r="484" spans="1:20">
      <c r="A484" s="788">
        <v>44470</v>
      </c>
      <c r="B484">
        <v>75.889818000000005</v>
      </c>
      <c r="C484">
        <v>3.4955959000000001</v>
      </c>
      <c r="D484">
        <v>2.3323179999999999</v>
      </c>
      <c r="E484">
        <v>4.6459419999999998</v>
      </c>
      <c r="F484">
        <v>4.6323780000000001</v>
      </c>
      <c r="G484">
        <v>230.747838</v>
      </c>
      <c r="H484">
        <v>2.133985</v>
      </c>
      <c r="I484">
        <v>1.807375</v>
      </c>
      <c r="J484">
        <v>1.2807188</v>
      </c>
      <c r="K484">
        <v>1.4358595999999999</v>
      </c>
      <c r="L484">
        <v>1.2959612</v>
      </c>
      <c r="M484">
        <v>1.1482429999999999</v>
      </c>
      <c r="N484">
        <v>119.15155797</v>
      </c>
      <c r="O484">
        <v>1.1441501999999999</v>
      </c>
      <c r="P484">
        <v>1.3341958</v>
      </c>
      <c r="Q484">
        <v>1.0864475</v>
      </c>
      <c r="R484">
        <v>1.0808559</v>
      </c>
      <c r="S484">
        <v>108.6111922</v>
      </c>
      <c r="T484">
        <v>1057.16616058</v>
      </c>
    </row>
    <row r="485" spans="1:20">
      <c r="A485" s="788">
        <v>44473</v>
      </c>
      <c r="B485">
        <v>75.913280999999998</v>
      </c>
      <c r="C485">
        <v>3.5067232000000002</v>
      </c>
      <c r="D485">
        <v>2.3332220000000001</v>
      </c>
      <c r="E485">
        <v>4.5757269999999997</v>
      </c>
      <c r="F485">
        <v>4.4953430000000001</v>
      </c>
      <c r="G485">
        <v>230.034156</v>
      </c>
      <c r="H485">
        <v>2.1346050000000001</v>
      </c>
      <c r="I485">
        <v>1.7996620000000001</v>
      </c>
      <c r="J485">
        <v>1.2808667</v>
      </c>
      <c r="K485">
        <v>1.4410316999999999</v>
      </c>
      <c r="L485">
        <v>1.2968554000000001</v>
      </c>
      <c r="M485">
        <v>1.1485780000000001</v>
      </c>
      <c r="N485">
        <v>119.03404358</v>
      </c>
      <c r="O485">
        <v>1.144841</v>
      </c>
      <c r="P485">
        <v>1.3115323999999999</v>
      </c>
      <c r="Q485">
        <v>1.0868331</v>
      </c>
      <c r="R485">
        <v>1.0811274</v>
      </c>
      <c r="S485">
        <v>108.61171469999999</v>
      </c>
      <c r="T485">
        <v>1057.6113801199999</v>
      </c>
    </row>
    <row r="486" spans="1:20">
      <c r="A486" s="788">
        <v>44474</v>
      </c>
      <c r="B486">
        <v>75.938905000000005</v>
      </c>
      <c r="C486">
        <v>3.5179019999999999</v>
      </c>
      <c r="D486">
        <v>2.3338649999999999</v>
      </c>
      <c r="E486">
        <v>4.6240050000000004</v>
      </c>
      <c r="F486">
        <v>4.4697610000000001</v>
      </c>
      <c r="G486">
        <v>229.98615000000001</v>
      </c>
      <c r="H486">
        <v>2.135011</v>
      </c>
      <c r="I486">
        <v>1.8061990000000001</v>
      </c>
      <c r="J486">
        <v>1.2871637</v>
      </c>
      <c r="K486">
        <v>1.447487</v>
      </c>
      <c r="L486">
        <v>1.2973443</v>
      </c>
      <c r="M486">
        <v>1.148916</v>
      </c>
      <c r="N486">
        <v>119.03415219999999</v>
      </c>
      <c r="O486">
        <v>1.1452519999999999</v>
      </c>
      <c r="P486">
        <v>1.3084726</v>
      </c>
      <c r="Q486">
        <v>1.0872413000000001</v>
      </c>
      <c r="R486">
        <v>1.0814668999999999</v>
      </c>
      <c r="S486">
        <v>108.6624106</v>
      </c>
      <c r="T486">
        <v>1058.0071665299999</v>
      </c>
    </row>
    <row r="487" spans="1:20">
      <c r="A487" s="788">
        <v>44475</v>
      </c>
      <c r="B487">
        <v>75.966432999999995</v>
      </c>
      <c r="C487">
        <v>3.5269800999999998</v>
      </c>
      <c r="D487">
        <v>2.3347099999999998</v>
      </c>
      <c r="E487">
        <v>4.6443659999999998</v>
      </c>
      <c r="F487">
        <v>4.4563689999999996</v>
      </c>
      <c r="G487">
        <v>229.678169</v>
      </c>
      <c r="H487">
        <v>2.1367569999999998</v>
      </c>
      <c r="I487">
        <v>1.808559</v>
      </c>
      <c r="J487">
        <v>1.2887393</v>
      </c>
      <c r="K487">
        <v>1.4444531</v>
      </c>
      <c r="L487">
        <v>1.2978654000000001</v>
      </c>
      <c r="M487">
        <v>1.1492100000000001</v>
      </c>
      <c r="N487">
        <v>119.01564784</v>
      </c>
      <c r="O487">
        <v>1.1455287999999999</v>
      </c>
      <c r="P487">
        <v>1.2883142999999999</v>
      </c>
      <c r="Q487">
        <v>1.0875904999999999</v>
      </c>
      <c r="R487">
        <v>1.0818190000000001</v>
      </c>
      <c r="S487">
        <v>108.69045699999999</v>
      </c>
      <c r="T487">
        <v>1058.4770837000001</v>
      </c>
    </row>
    <row r="488" spans="1:20">
      <c r="A488" s="788">
        <v>44476</v>
      </c>
      <c r="B488">
        <v>75.995170999999999</v>
      </c>
      <c r="C488">
        <v>3.5381942</v>
      </c>
      <c r="D488">
        <v>2.3354020000000002</v>
      </c>
      <c r="E488">
        <v>4.6810790000000004</v>
      </c>
      <c r="F488">
        <v>4.4601009999999999</v>
      </c>
      <c r="G488">
        <v>229.36435499999999</v>
      </c>
      <c r="H488">
        <v>2.1372140000000002</v>
      </c>
      <c r="I488">
        <v>1.815528</v>
      </c>
      <c r="J488">
        <v>1.2888138</v>
      </c>
      <c r="K488">
        <v>1.4498947</v>
      </c>
      <c r="L488">
        <v>1.2984374000000001</v>
      </c>
      <c r="M488">
        <v>1.1495949999999999</v>
      </c>
      <c r="N488">
        <v>118.70959154000001</v>
      </c>
      <c r="O488">
        <v>1.1461224000000001</v>
      </c>
      <c r="P488">
        <v>1.2811929</v>
      </c>
      <c r="Q488">
        <v>1.0880681999999999</v>
      </c>
      <c r="R488">
        <v>1.082236</v>
      </c>
      <c r="S488">
        <v>108.7728602</v>
      </c>
      <c r="T488">
        <v>1058.8266988800001</v>
      </c>
    </row>
    <row r="489" spans="1:20">
      <c r="A489" s="788">
        <v>44477</v>
      </c>
      <c r="B489">
        <v>76.283142999999995</v>
      </c>
      <c r="C489">
        <v>3.5512283999999998</v>
      </c>
      <c r="D489">
        <v>2.3366739999999999</v>
      </c>
      <c r="E489">
        <v>4.6718539999999997</v>
      </c>
      <c r="F489">
        <v>4.5370670000000004</v>
      </c>
      <c r="G489">
        <v>229.07084800000001</v>
      </c>
      <c r="H489">
        <v>2.1379350000000001</v>
      </c>
      <c r="I489">
        <v>1.8144670000000001</v>
      </c>
      <c r="J489">
        <v>1.2941461999999999</v>
      </c>
      <c r="K489">
        <v>1.4510073000000001</v>
      </c>
      <c r="L489">
        <v>1.2989176</v>
      </c>
      <c r="M489">
        <v>1.149926</v>
      </c>
      <c r="N489">
        <v>118.6592352</v>
      </c>
      <c r="O489">
        <v>1.1464706</v>
      </c>
      <c r="P489">
        <v>1.2886177999999999</v>
      </c>
      <c r="Q489">
        <v>1.0884450000000001</v>
      </c>
      <c r="R489">
        <v>1.0825931</v>
      </c>
      <c r="S489">
        <v>108.824364</v>
      </c>
      <c r="T489">
        <v>1059.2340188400001</v>
      </c>
    </row>
    <row r="490" spans="1:20">
      <c r="A490" s="788">
        <v>44480</v>
      </c>
      <c r="B490">
        <v>76.302816000000007</v>
      </c>
      <c r="C490">
        <v>3.5740194999999999</v>
      </c>
      <c r="D490">
        <v>2.3374640000000002</v>
      </c>
      <c r="E490">
        <v>4.6376629999999999</v>
      </c>
      <c r="F490">
        <v>4.4898150000000001</v>
      </c>
      <c r="G490">
        <v>228.28232</v>
      </c>
      <c r="H490">
        <v>2.1381770000000002</v>
      </c>
      <c r="I490">
        <v>1.811021</v>
      </c>
      <c r="J490">
        <v>1.2921408000000001</v>
      </c>
      <c r="K490">
        <v>1.4545296000000001</v>
      </c>
      <c r="L490">
        <v>1.2991372000000001</v>
      </c>
      <c r="M490">
        <v>1.1502520000000001</v>
      </c>
      <c r="N490">
        <v>118.70798411</v>
      </c>
      <c r="O490">
        <v>1.1469697000000001</v>
      </c>
      <c r="P490">
        <v>1.2747458</v>
      </c>
      <c r="Q490">
        <v>1.0887127999999999</v>
      </c>
      <c r="R490">
        <v>1.0828835000000001</v>
      </c>
      <c r="S490">
        <v>108.8495131</v>
      </c>
      <c r="T490">
        <v>1059.6630595399999</v>
      </c>
    </row>
    <row r="491" spans="1:20">
      <c r="A491" s="788">
        <v>44482</v>
      </c>
      <c r="B491">
        <v>76.336924999999994</v>
      </c>
      <c r="C491">
        <v>3.5255369000000001</v>
      </c>
      <c r="D491">
        <v>2.3381050000000001</v>
      </c>
      <c r="E491">
        <v>4.6467090000000004</v>
      </c>
      <c r="F491">
        <v>4.536149</v>
      </c>
      <c r="G491">
        <v>228.79505499999999</v>
      </c>
      <c r="H491">
        <v>2.1388389999999999</v>
      </c>
      <c r="I491">
        <v>1.808316</v>
      </c>
      <c r="J491">
        <v>1.2941107999999999</v>
      </c>
      <c r="K491">
        <v>1.4534231</v>
      </c>
      <c r="L491">
        <v>1.300298</v>
      </c>
      <c r="M491">
        <v>1.150604</v>
      </c>
      <c r="N491">
        <v>119.22011479</v>
      </c>
      <c r="O491">
        <v>1.1475351</v>
      </c>
      <c r="P491">
        <v>1.2795676</v>
      </c>
      <c r="Q491">
        <v>1.0890837</v>
      </c>
      <c r="R491">
        <v>1.0832189999999999</v>
      </c>
      <c r="S491">
        <v>108.88226710000001</v>
      </c>
      <c r="T491">
        <v>1060.08100769</v>
      </c>
    </row>
    <row r="492" spans="1:20">
      <c r="A492" s="788">
        <v>44483</v>
      </c>
      <c r="B492">
        <v>76.359117999999995</v>
      </c>
      <c r="C492">
        <v>3.5157044000000002</v>
      </c>
      <c r="D492">
        <v>2.3395589999999999</v>
      </c>
      <c r="E492">
        <v>4.7336020000000003</v>
      </c>
      <c r="F492">
        <v>4.5342710000000004</v>
      </c>
      <c r="G492">
        <v>228.825996</v>
      </c>
      <c r="H492">
        <v>2.1403210000000001</v>
      </c>
      <c r="I492">
        <v>1.8207279999999999</v>
      </c>
      <c r="J492">
        <v>1.2963905</v>
      </c>
      <c r="K492">
        <v>1.4563341999999999</v>
      </c>
      <c r="L492">
        <v>1.3008459000000001</v>
      </c>
      <c r="M492">
        <v>1.151151</v>
      </c>
      <c r="N492">
        <v>118.97926452999999</v>
      </c>
      <c r="O492">
        <v>1.1482532999999999</v>
      </c>
      <c r="P492">
        <v>1.2929738</v>
      </c>
      <c r="Q492">
        <v>1.0894246999999999</v>
      </c>
      <c r="R492">
        <v>1.0835988000000001</v>
      </c>
      <c r="S492">
        <v>108.92812050000001</v>
      </c>
      <c r="T492">
        <v>1060.5048007099999</v>
      </c>
    </row>
    <row r="493" spans="1:20">
      <c r="A493" s="788">
        <v>44484</v>
      </c>
      <c r="B493">
        <v>76.399141999999998</v>
      </c>
      <c r="C493">
        <v>3.5321555999999998</v>
      </c>
      <c r="D493">
        <v>2.3404240000000001</v>
      </c>
      <c r="E493">
        <v>4.7660400000000003</v>
      </c>
      <c r="F493">
        <v>4.6028010000000004</v>
      </c>
      <c r="G493">
        <v>229.182525</v>
      </c>
      <c r="H493">
        <v>2.1420349999999999</v>
      </c>
      <c r="I493">
        <v>1.8297810000000001</v>
      </c>
      <c r="J493">
        <v>1.2987352999999999</v>
      </c>
      <c r="K493">
        <v>1.4590316000000001</v>
      </c>
      <c r="L493">
        <v>1.3012968</v>
      </c>
      <c r="M493">
        <v>1.1516120000000001</v>
      </c>
      <c r="N493">
        <v>119.78623098</v>
      </c>
      <c r="O493">
        <v>1.1487521000000001</v>
      </c>
      <c r="P493">
        <v>1.2902640000000001</v>
      </c>
      <c r="Q493">
        <v>1.0897564</v>
      </c>
      <c r="R493">
        <v>1.0839778</v>
      </c>
      <c r="S493">
        <v>108.99244330000001</v>
      </c>
      <c r="T493">
        <v>1060.9097502699999</v>
      </c>
    </row>
    <row r="494" spans="1:20">
      <c r="A494" s="788">
        <v>44487</v>
      </c>
      <c r="B494">
        <v>76.423683999999994</v>
      </c>
      <c r="C494">
        <v>3.5589366</v>
      </c>
      <c r="D494">
        <v>2.3411870000000001</v>
      </c>
      <c r="E494">
        <v>4.7782619999999998</v>
      </c>
      <c r="F494">
        <v>4.5899000000000001</v>
      </c>
      <c r="G494">
        <v>228.709362</v>
      </c>
      <c r="H494">
        <v>2.141893</v>
      </c>
      <c r="I494">
        <v>1.8341829999999999</v>
      </c>
      <c r="J494">
        <v>1.3012329</v>
      </c>
      <c r="K494">
        <v>1.4596891999999999</v>
      </c>
      <c r="L494">
        <v>1.3023985</v>
      </c>
      <c r="M494">
        <v>1.1519410000000001</v>
      </c>
      <c r="N494">
        <v>119.68030524</v>
      </c>
      <c r="O494">
        <v>1.1493171</v>
      </c>
      <c r="P494">
        <v>1.2966595000000001</v>
      </c>
      <c r="Q494">
        <v>1.0900744</v>
      </c>
      <c r="R494">
        <v>1.0842837000000001</v>
      </c>
      <c r="S494">
        <v>109.0486612</v>
      </c>
      <c r="T494">
        <v>1061.3660991100001</v>
      </c>
    </row>
    <row r="495" spans="1:20">
      <c r="A495" s="788">
        <v>44488</v>
      </c>
      <c r="B495">
        <v>76.446669999999997</v>
      </c>
      <c r="C495">
        <v>3.5626479</v>
      </c>
      <c r="D495">
        <v>2.3421470000000002</v>
      </c>
      <c r="E495">
        <v>4.8227960000000003</v>
      </c>
      <c r="F495">
        <v>4.4342839999999999</v>
      </c>
      <c r="G495">
        <v>228.485041</v>
      </c>
      <c r="H495">
        <v>2.1426319999999999</v>
      </c>
      <c r="I495">
        <v>1.8449610000000001</v>
      </c>
      <c r="J495">
        <v>1.2950767000000001</v>
      </c>
      <c r="K495">
        <v>1.4618639</v>
      </c>
      <c r="L495">
        <v>1.3028839000000001</v>
      </c>
      <c r="M495">
        <v>1.152318</v>
      </c>
      <c r="N495">
        <v>119.42959817000001</v>
      </c>
      <c r="O495">
        <v>1.1492789999999999</v>
      </c>
      <c r="P495">
        <v>1.2783397999999999</v>
      </c>
      <c r="Q495">
        <v>1.0905674999999999</v>
      </c>
      <c r="R495">
        <v>1.08456</v>
      </c>
      <c r="S495">
        <v>109.0739662</v>
      </c>
      <c r="T495">
        <v>1061.7745303199999</v>
      </c>
    </row>
    <row r="496" spans="1:20">
      <c r="A496" s="788">
        <v>44489</v>
      </c>
      <c r="B496">
        <v>76.470758000000004</v>
      </c>
      <c r="C496">
        <v>3.5535888</v>
      </c>
      <c r="D496">
        <v>2.342641</v>
      </c>
      <c r="E496">
        <v>4.833418</v>
      </c>
      <c r="F496">
        <v>4.4359989999999998</v>
      </c>
      <c r="G496">
        <v>228.57356899999999</v>
      </c>
      <c r="H496">
        <v>2.1405690000000002</v>
      </c>
      <c r="I496">
        <v>1.8484640000000001</v>
      </c>
      <c r="J496">
        <v>1.2950522</v>
      </c>
      <c r="K496">
        <v>1.4600161</v>
      </c>
      <c r="L496">
        <v>1.3033501000000001</v>
      </c>
      <c r="M496">
        <v>1.152682</v>
      </c>
      <c r="N496">
        <v>119.30128085</v>
      </c>
      <c r="O496">
        <v>1.1493477000000001</v>
      </c>
      <c r="P496">
        <v>1.2808314000000001</v>
      </c>
      <c r="Q496">
        <v>1.0908255</v>
      </c>
      <c r="R496">
        <v>1.0848483</v>
      </c>
      <c r="S496">
        <v>109.09003319999999</v>
      </c>
      <c r="T496">
        <v>1062.1831516</v>
      </c>
    </row>
    <row r="497" spans="1:20">
      <c r="A497" s="788">
        <v>44490</v>
      </c>
      <c r="B497">
        <v>76.497343999999998</v>
      </c>
      <c r="C497">
        <v>3.5874252000000002</v>
      </c>
      <c r="D497">
        <v>2.3432729999999999</v>
      </c>
      <c r="E497">
        <v>4.8441859999999997</v>
      </c>
      <c r="F497">
        <v>4.3120329999999996</v>
      </c>
      <c r="G497">
        <v>227.27872600000001</v>
      </c>
      <c r="H497">
        <v>2.1414650000000002</v>
      </c>
      <c r="I497">
        <v>1.8519099999999999</v>
      </c>
      <c r="J497">
        <v>1.2967630000000001</v>
      </c>
      <c r="K497">
        <v>1.4576629999999999</v>
      </c>
      <c r="L497">
        <v>1.3039430000000001</v>
      </c>
      <c r="M497">
        <v>1.153024</v>
      </c>
      <c r="N497">
        <v>118.53603117999999</v>
      </c>
      <c r="O497">
        <v>1.1493675000000001</v>
      </c>
      <c r="P497">
        <v>1.2588157</v>
      </c>
      <c r="Q497">
        <v>1.0912105000000001</v>
      </c>
      <c r="R497">
        <v>1.0851624</v>
      </c>
      <c r="S497">
        <v>109.08052619999999</v>
      </c>
      <c r="T497">
        <v>1062.5893659200001</v>
      </c>
    </row>
    <row r="498" spans="1:20">
      <c r="A498" s="788">
        <v>44491</v>
      </c>
      <c r="B498">
        <v>76.524896999999996</v>
      </c>
      <c r="C498">
        <v>3.5727351000000001</v>
      </c>
      <c r="D498">
        <v>2.3438099999999999</v>
      </c>
      <c r="E498">
        <v>4.8406859999999998</v>
      </c>
      <c r="F498">
        <v>4.2105410000000001</v>
      </c>
      <c r="G498">
        <v>226.59706499999999</v>
      </c>
      <c r="H498">
        <v>2.1398959999999998</v>
      </c>
      <c r="I498">
        <v>1.8499989999999999</v>
      </c>
      <c r="J498">
        <v>1.2920616</v>
      </c>
      <c r="K498">
        <v>1.4534069000000001</v>
      </c>
      <c r="L498">
        <v>1.3042727999999999</v>
      </c>
      <c r="M498">
        <v>1.1533899999999999</v>
      </c>
      <c r="N498">
        <v>118.54168738</v>
      </c>
      <c r="O498">
        <v>1.1488242</v>
      </c>
      <c r="P498">
        <v>1.2399214999999999</v>
      </c>
      <c r="Q498">
        <v>1.0914653999999999</v>
      </c>
      <c r="R498">
        <v>1.0854417999999999</v>
      </c>
      <c r="S498">
        <v>109.1149874</v>
      </c>
      <c r="T498">
        <v>1062.9954808699999</v>
      </c>
    </row>
    <row r="499" spans="1:20">
      <c r="A499" s="788">
        <v>44494</v>
      </c>
      <c r="B499">
        <v>76.552744000000004</v>
      </c>
      <c r="C499">
        <v>3.5573828000000001</v>
      </c>
      <c r="D499">
        <v>2.3444750000000001</v>
      </c>
      <c r="E499">
        <v>4.8781509999999999</v>
      </c>
      <c r="F499">
        <v>4.3182270000000003</v>
      </c>
      <c r="G499">
        <v>226.70344900000001</v>
      </c>
      <c r="H499">
        <v>2.140288</v>
      </c>
      <c r="I499">
        <v>1.8546990000000001</v>
      </c>
      <c r="J499">
        <v>1.2922644999999999</v>
      </c>
      <c r="K499">
        <v>1.4533100999999999</v>
      </c>
      <c r="L499">
        <v>1.3049552</v>
      </c>
      <c r="M499">
        <v>1.153392</v>
      </c>
      <c r="N499">
        <v>118.92627717000001</v>
      </c>
      <c r="O499">
        <v>1.1489216</v>
      </c>
      <c r="P499">
        <v>1.2610969999999999</v>
      </c>
      <c r="Q499">
        <v>1.0914396</v>
      </c>
      <c r="R499">
        <v>1.0857173</v>
      </c>
      <c r="S499">
        <v>109.0972438</v>
      </c>
      <c r="T499">
        <v>1063.4405617499999</v>
      </c>
    </row>
    <row r="500" spans="1:20">
      <c r="A500" s="788">
        <v>44495</v>
      </c>
      <c r="B500">
        <v>76.578810000000004</v>
      </c>
      <c r="C500">
        <v>3.5574563000000001</v>
      </c>
      <c r="D500">
        <v>2.3450099999999998</v>
      </c>
      <c r="E500">
        <v>4.8779120000000002</v>
      </c>
      <c r="F500">
        <v>4.2066340000000002</v>
      </c>
      <c r="G500">
        <v>225.95662300000001</v>
      </c>
      <c r="H500">
        <v>2.1397819999999999</v>
      </c>
      <c r="I500">
        <v>1.855583</v>
      </c>
      <c r="J500">
        <v>1.2921111000000001</v>
      </c>
      <c r="K500">
        <v>1.4507064999999999</v>
      </c>
      <c r="L500">
        <v>1.3054143</v>
      </c>
      <c r="M500">
        <v>1.1536709999999999</v>
      </c>
      <c r="N500">
        <v>118.49824296</v>
      </c>
      <c r="O500">
        <v>1.1497716</v>
      </c>
      <c r="P500">
        <v>1.2447771999999999</v>
      </c>
      <c r="Q500">
        <v>1.0913145</v>
      </c>
      <c r="R500">
        <v>1.0859972</v>
      </c>
      <c r="S500">
        <v>109.1545866</v>
      </c>
      <c r="T500">
        <v>1063.8441757000001</v>
      </c>
    </row>
    <row r="501" spans="1:20">
      <c r="A501" s="788">
        <v>44496</v>
      </c>
      <c r="B501">
        <v>76.602652000000006</v>
      </c>
      <c r="C501">
        <v>3.5232473999999998</v>
      </c>
      <c r="D501">
        <v>2.3456640000000002</v>
      </c>
      <c r="E501">
        <v>4.8682239999999997</v>
      </c>
      <c r="F501">
        <v>4.2004859999999997</v>
      </c>
      <c r="G501">
        <v>225.71320399999999</v>
      </c>
      <c r="H501">
        <v>2.1394449999999998</v>
      </c>
      <c r="I501">
        <v>1.8532690000000001</v>
      </c>
      <c r="J501">
        <v>1.2916888</v>
      </c>
      <c r="K501">
        <v>1.4452598999999999</v>
      </c>
      <c r="L501">
        <v>1.3059377999999999</v>
      </c>
      <c r="M501">
        <v>1.153969</v>
      </c>
      <c r="N501">
        <v>118.73278193</v>
      </c>
      <c r="O501">
        <v>1.1499026000000001</v>
      </c>
      <c r="P501">
        <v>1.2244170999999999</v>
      </c>
      <c r="Q501">
        <v>1.0919197</v>
      </c>
      <c r="R501">
        <v>1.0862782</v>
      </c>
      <c r="S501">
        <v>109.2026499</v>
      </c>
      <c r="T501">
        <v>1064.26928868</v>
      </c>
    </row>
    <row r="502" spans="1:20">
      <c r="A502" s="788">
        <v>44497</v>
      </c>
      <c r="B502">
        <v>76.622139000000004</v>
      </c>
      <c r="C502">
        <v>3.5411866000000001</v>
      </c>
      <c r="D502">
        <v>2.345882</v>
      </c>
      <c r="E502">
        <v>4.8713470000000001</v>
      </c>
      <c r="F502">
        <v>4.1703939999999999</v>
      </c>
      <c r="G502">
        <v>225.09126900000001</v>
      </c>
      <c r="H502">
        <v>2.1383760000000001</v>
      </c>
      <c r="I502">
        <v>1.861019</v>
      </c>
      <c r="J502">
        <v>1.2958996</v>
      </c>
      <c r="K502">
        <v>1.4477686999999999</v>
      </c>
      <c r="L502">
        <v>1.3061799000000001</v>
      </c>
      <c r="M502">
        <v>1.154237</v>
      </c>
      <c r="N502">
        <v>117.22836525</v>
      </c>
      <c r="O502">
        <v>1.1521243000000001</v>
      </c>
      <c r="P502">
        <v>1.2226258000000001</v>
      </c>
      <c r="Q502">
        <v>1.0914892</v>
      </c>
      <c r="R502">
        <v>1.0865621000000001</v>
      </c>
      <c r="S502">
        <v>109.2344691</v>
      </c>
      <c r="T502">
        <v>1064.67967718</v>
      </c>
    </row>
    <row r="503" spans="1:20">
      <c r="A503" s="788">
        <v>44498</v>
      </c>
      <c r="B503">
        <v>76.656206999999995</v>
      </c>
      <c r="C503">
        <v>3.5639957999999998</v>
      </c>
      <c r="D503">
        <v>2.3469980000000001</v>
      </c>
      <c r="E503">
        <v>4.9278130000000004</v>
      </c>
      <c r="F503">
        <v>4.0958170000000003</v>
      </c>
      <c r="G503">
        <v>224.04895200000001</v>
      </c>
      <c r="H503">
        <v>2.1407259999999999</v>
      </c>
      <c r="I503">
        <v>1.8631450000000001</v>
      </c>
      <c r="J503">
        <v>1.2984191</v>
      </c>
      <c r="K503">
        <v>1.4499040000000001</v>
      </c>
      <c r="L503">
        <v>1.31551</v>
      </c>
      <c r="M503">
        <v>1.1545510000000001</v>
      </c>
      <c r="N503">
        <v>116.62554763</v>
      </c>
      <c r="O503">
        <v>1.1525015000000001</v>
      </c>
      <c r="P503">
        <v>1.2113453999999999</v>
      </c>
      <c r="Q503">
        <v>1.0918018</v>
      </c>
      <c r="R503">
        <v>1.0869527999999999</v>
      </c>
      <c r="S503">
        <v>109.2616029</v>
      </c>
      <c r="T503">
        <v>1065.14651256</v>
      </c>
    </row>
    <row r="504" spans="1:20">
      <c r="A504" s="788">
        <v>44501</v>
      </c>
      <c r="B504">
        <v>76.681213999999997</v>
      </c>
      <c r="C504">
        <v>3.5768574000000002</v>
      </c>
      <c r="D504">
        <v>2.3478140000000001</v>
      </c>
      <c r="E504">
        <v>4.9252770000000003</v>
      </c>
      <c r="F504">
        <v>4.1497320000000002</v>
      </c>
      <c r="G504">
        <v>223.69157000000001</v>
      </c>
      <c r="H504">
        <v>2.141804</v>
      </c>
      <c r="I504">
        <v>1.866312</v>
      </c>
      <c r="J504">
        <v>1.2996494000000001</v>
      </c>
      <c r="K504">
        <v>1.4571357</v>
      </c>
      <c r="L504">
        <v>1.3165851</v>
      </c>
      <c r="M504">
        <v>1.1550130000000001</v>
      </c>
      <c r="N504">
        <v>116.85888566</v>
      </c>
      <c r="O504">
        <v>1.1530421</v>
      </c>
      <c r="P504">
        <v>1.2102081</v>
      </c>
      <c r="Q504">
        <v>1.0921240999999999</v>
      </c>
      <c r="R504">
        <v>1.0873537</v>
      </c>
      <c r="S504">
        <v>109.3013837</v>
      </c>
      <c r="T504">
        <v>1065.6357889400001</v>
      </c>
    </row>
    <row r="505" spans="1:20">
      <c r="A505" s="788">
        <v>44503</v>
      </c>
      <c r="B505">
        <v>76.705686</v>
      </c>
      <c r="C505">
        <v>3.5784665000000002</v>
      </c>
      <c r="D505">
        <v>2.348646</v>
      </c>
      <c r="E505">
        <v>4.9754969999999998</v>
      </c>
      <c r="F505">
        <v>4.2166550000000003</v>
      </c>
      <c r="G505">
        <v>224.414829</v>
      </c>
      <c r="H505">
        <v>2.1440450000000002</v>
      </c>
      <c r="I505">
        <v>1.8776010000000001</v>
      </c>
      <c r="J505">
        <v>1.3022498</v>
      </c>
      <c r="K505">
        <v>1.4532769000000001</v>
      </c>
      <c r="L505">
        <v>1.3172976999999999</v>
      </c>
      <c r="M505">
        <v>1.1553709999999999</v>
      </c>
      <c r="N505">
        <v>116.71687855</v>
      </c>
      <c r="O505">
        <v>1.1536656000000001</v>
      </c>
      <c r="P505">
        <v>1.2191322</v>
      </c>
      <c r="Q505">
        <v>1.0925047999999999</v>
      </c>
      <c r="R505">
        <v>1.0877243000000001</v>
      </c>
      <c r="S505">
        <v>109.3381419</v>
      </c>
      <c r="T505">
        <v>1066.1232421699999</v>
      </c>
    </row>
    <row r="506" spans="1:20">
      <c r="A506" s="788">
        <v>44504</v>
      </c>
      <c r="B506">
        <v>76.733697000000006</v>
      </c>
      <c r="C506">
        <v>3.5632806000000001</v>
      </c>
      <c r="D506">
        <v>2.3492950000000001</v>
      </c>
      <c r="E506">
        <v>4.9951429999999997</v>
      </c>
      <c r="F506">
        <v>4.170293</v>
      </c>
      <c r="G506">
        <v>224.13985400000001</v>
      </c>
      <c r="H506">
        <v>2.143386</v>
      </c>
      <c r="I506">
        <v>1.8818220000000001</v>
      </c>
      <c r="J506">
        <v>1.3035764000000001</v>
      </c>
      <c r="K506">
        <v>1.4493503999999999</v>
      </c>
      <c r="L506">
        <v>1.3179091999999999</v>
      </c>
      <c r="M506">
        <v>1.155786</v>
      </c>
      <c r="N506">
        <v>116.24495964</v>
      </c>
      <c r="O506">
        <v>1.1556017000000001</v>
      </c>
      <c r="P506">
        <v>1.2115064</v>
      </c>
      <c r="Q506">
        <v>1.0928002000000001</v>
      </c>
      <c r="R506">
        <v>1.0880638</v>
      </c>
      <c r="S506">
        <v>109.3702633</v>
      </c>
      <c r="T506">
        <v>1066.5879876700001</v>
      </c>
    </row>
    <row r="507" spans="1:20">
      <c r="A507" s="788">
        <v>44505</v>
      </c>
      <c r="B507">
        <v>76.756153999999995</v>
      </c>
      <c r="C507">
        <v>3.5291584999999999</v>
      </c>
      <c r="D507">
        <v>2.3504269999999998</v>
      </c>
      <c r="E507">
        <v>5.0123280000000001</v>
      </c>
      <c r="F507">
        <v>4.2388490000000001</v>
      </c>
      <c r="G507">
        <v>225.132904</v>
      </c>
      <c r="H507">
        <v>2.1448659999999999</v>
      </c>
      <c r="I507">
        <v>1.8893709999999999</v>
      </c>
      <c r="J507">
        <v>1.3035086</v>
      </c>
      <c r="K507">
        <v>1.4484904000000001</v>
      </c>
      <c r="L507">
        <v>1.3184678000000001</v>
      </c>
      <c r="M507">
        <v>1.156007</v>
      </c>
      <c r="N507">
        <v>117.01448837</v>
      </c>
      <c r="O507">
        <v>1.1559214</v>
      </c>
      <c r="P507">
        <v>1.2294902000000001</v>
      </c>
      <c r="Q507">
        <v>1.0930812000000001</v>
      </c>
      <c r="R507">
        <v>1.0884003</v>
      </c>
      <c r="S507">
        <v>109.4095686</v>
      </c>
      <c r="T507">
        <v>1067.0526806400001</v>
      </c>
    </row>
    <row r="508" spans="1:20">
      <c r="A508" s="788">
        <v>44508</v>
      </c>
      <c r="B508">
        <v>76.778914</v>
      </c>
      <c r="C508">
        <v>3.5177208000000002</v>
      </c>
      <c r="D508">
        <v>2.3514010000000001</v>
      </c>
      <c r="E508">
        <v>5.0205310000000001</v>
      </c>
      <c r="F508">
        <v>4.2096109999999998</v>
      </c>
      <c r="G508">
        <v>224.35214400000001</v>
      </c>
      <c r="H508">
        <v>2.1459359999999998</v>
      </c>
      <c r="I508">
        <v>1.8896980000000001</v>
      </c>
      <c r="J508">
        <v>1.3042423999999999</v>
      </c>
      <c r="K508">
        <v>1.4488650000000001</v>
      </c>
      <c r="L508">
        <v>1.3194203</v>
      </c>
      <c r="M508">
        <v>1.1563369999999999</v>
      </c>
      <c r="N508">
        <v>116.70755336000001</v>
      </c>
      <c r="O508">
        <v>1.1565162</v>
      </c>
      <c r="P508">
        <v>1.2273480000000001</v>
      </c>
      <c r="Q508">
        <v>1.0933847000000001</v>
      </c>
      <c r="R508">
        <v>1.0887484000000001</v>
      </c>
      <c r="S508">
        <v>109.4652485</v>
      </c>
      <c r="T508">
        <v>1067.55217376</v>
      </c>
    </row>
    <row r="509" spans="1:20">
      <c r="A509" s="788">
        <v>44509</v>
      </c>
      <c r="B509">
        <v>76.805807999999999</v>
      </c>
      <c r="C509">
        <v>3.4916345</v>
      </c>
      <c r="D509">
        <v>2.3523540000000001</v>
      </c>
      <c r="E509">
        <v>5.0067709999999996</v>
      </c>
      <c r="F509">
        <v>4.2590709999999996</v>
      </c>
      <c r="G509">
        <v>225.20462699999999</v>
      </c>
      <c r="H509">
        <v>2.1479330000000001</v>
      </c>
      <c r="I509">
        <v>1.8870640000000001</v>
      </c>
      <c r="J509">
        <v>1.300109</v>
      </c>
      <c r="K509">
        <v>1.4446853</v>
      </c>
      <c r="L509">
        <v>1.3201693999999999</v>
      </c>
      <c r="M509">
        <v>1.1566810000000001</v>
      </c>
      <c r="N509">
        <v>117.2093725</v>
      </c>
      <c r="O509">
        <v>1.156881</v>
      </c>
      <c r="P509">
        <v>1.2360441</v>
      </c>
      <c r="Q509">
        <v>1.0937104</v>
      </c>
      <c r="R509">
        <v>1.0891272000000001</v>
      </c>
      <c r="S509">
        <v>109.52241840000001</v>
      </c>
      <c r="T509">
        <v>1068.0126468599999</v>
      </c>
    </row>
    <row r="510" spans="1:20">
      <c r="A510" s="788">
        <v>44510</v>
      </c>
      <c r="B510">
        <v>76.832295999999999</v>
      </c>
      <c r="C510">
        <v>3.5362143000000001</v>
      </c>
      <c r="D510">
        <v>2.3531089999999999</v>
      </c>
      <c r="E510">
        <v>4.9725539999999997</v>
      </c>
      <c r="F510">
        <v>4.2631430000000003</v>
      </c>
      <c r="G510">
        <v>224.765422</v>
      </c>
      <c r="H510">
        <v>2.1483099999999999</v>
      </c>
      <c r="I510">
        <v>1.8820170000000001</v>
      </c>
      <c r="J510">
        <v>1.3067991000000001</v>
      </c>
      <c r="K510">
        <v>1.4493628999999999</v>
      </c>
      <c r="L510">
        <v>1.3207655</v>
      </c>
      <c r="M510">
        <v>1.157019</v>
      </c>
      <c r="N510">
        <v>117.53741737</v>
      </c>
      <c r="O510">
        <v>1.1572305000000001</v>
      </c>
      <c r="P510">
        <v>1.2418697999999999</v>
      </c>
      <c r="Q510">
        <v>1.0940852000000001</v>
      </c>
      <c r="R510">
        <v>1.0894838</v>
      </c>
      <c r="S510">
        <v>109.5576587</v>
      </c>
      <c r="T510">
        <v>1068.5164243300001</v>
      </c>
    </row>
    <row r="511" spans="1:20">
      <c r="A511" s="788">
        <v>44511</v>
      </c>
      <c r="B511">
        <v>76.858446000000001</v>
      </c>
      <c r="C511">
        <v>3.5489687000000001</v>
      </c>
      <c r="D511">
        <v>2.3543810000000001</v>
      </c>
      <c r="E511">
        <v>4.9717269999999996</v>
      </c>
      <c r="F511">
        <v>4.3591480000000002</v>
      </c>
      <c r="G511">
        <v>225.989226</v>
      </c>
      <c r="H511">
        <v>2.1492390000000001</v>
      </c>
      <c r="I511">
        <v>1.8850739999999999</v>
      </c>
      <c r="J511">
        <v>1.3057141000000001</v>
      </c>
      <c r="K511">
        <v>1.4563908999999999</v>
      </c>
      <c r="L511">
        <v>1.3210324</v>
      </c>
      <c r="M511">
        <v>1.157419</v>
      </c>
      <c r="N511">
        <v>118.32699452</v>
      </c>
      <c r="O511">
        <v>1.1575613</v>
      </c>
      <c r="P511">
        <v>1.2544337999999999</v>
      </c>
      <c r="Q511">
        <v>1.0945408999999999</v>
      </c>
      <c r="R511">
        <v>1.0899540000000001</v>
      </c>
      <c r="S511">
        <v>109.5907559</v>
      </c>
      <c r="T511">
        <v>1068.9863766000001</v>
      </c>
    </row>
    <row r="512" spans="1:20">
      <c r="A512" s="788">
        <v>44512</v>
      </c>
      <c r="B512">
        <v>76.88449</v>
      </c>
      <c r="C512">
        <v>3.5604955</v>
      </c>
      <c r="D512">
        <v>2.3550770000000001</v>
      </c>
      <c r="E512">
        <v>5.0074350000000001</v>
      </c>
      <c r="F512">
        <v>4.2723180000000003</v>
      </c>
      <c r="G512">
        <v>225.02994799999999</v>
      </c>
      <c r="H512">
        <v>2.1513399999999998</v>
      </c>
      <c r="I512">
        <v>1.889354</v>
      </c>
      <c r="J512">
        <v>1.3079091</v>
      </c>
      <c r="K512">
        <v>1.458439</v>
      </c>
      <c r="L512">
        <v>1.3216827</v>
      </c>
      <c r="M512">
        <v>1.1576949999999999</v>
      </c>
      <c r="N512">
        <v>118.13139692999999</v>
      </c>
      <c r="O512">
        <v>1.1576550000000001</v>
      </c>
      <c r="P512">
        <v>1.2536634</v>
      </c>
      <c r="Q512">
        <v>1.0948899000000001</v>
      </c>
      <c r="R512">
        <v>1.0903137000000001</v>
      </c>
      <c r="S512">
        <v>109.61188300000001</v>
      </c>
      <c r="T512">
        <v>1069.4506819200001</v>
      </c>
    </row>
    <row r="513" spans="1:20">
      <c r="A513" s="788">
        <v>44516</v>
      </c>
      <c r="B513">
        <v>76.911400999999998</v>
      </c>
      <c r="C513">
        <v>3.5834391000000001</v>
      </c>
      <c r="D513">
        <v>2.3557239999999999</v>
      </c>
      <c r="E513">
        <v>5.0325879999999996</v>
      </c>
      <c r="F513">
        <v>4.1743940000000004</v>
      </c>
      <c r="G513">
        <v>223.889433</v>
      </c>
      <c r="H513">
        <v>2.1522420000000002</v>
      </c>
      <c r="I513">
        <v>1.8913709999999999</v>
      </c>
      <c r="J513">
        <v>1.3110899</v>
      </c>
      <c r="K513">
        <v>1.4602375000000001</v>
      </c>
      <c r="L513">
        <v>1.3229347</v>
      </c>
      <c r="M513">
        <v>1.158048</v>
      </c>
      <c r="N513">
        <v>117.90910175</v>
      </c>
      <c r="O513">
        <v>1.1580718999999999</v>
      </c>
      <c r="P513">
        <v>1.2311548000000001</v>
      </c>
      <c r="Q513">
        <v>1.0952306999999999</v>
      </c>
      <c r="R513">
        <v>1.0906657</v>
      </c>
      <c r="S513">
        <v>109.61919330000001</v>
      </c>
      <c r="T513">
        <v>1069.96486903</v>
      </c>
    </row>
    <row r="514" spans="1:20">
      <c r="A514" s="788">
        <v>44517</v>
      </c>
      <c r="B514">
        <v>76.936693000000005</v>
      </c>
      <c r="C514">
        <v>3.581248</v>
      </c>
      <c r="D514">
        <v>2.3568259999999999</v>
      </c>
      <c r="E514">
        <v>5.0215189999999996</v>
      </c>
      <c r="F514">
        <v>4.0759670000000003</v>
      </c>
      <c r="G514">
        <v>222.38828599999999</v>
      </c>
      <c r="H514">
        <v>2.1530300000000002</v>
      </c>
      <c r="I514">
        <v>1.888822</v>
      </c>
      <c r="J514">
        <v>1.3100132</v>
      </c>
      <c r="K514">
        <v>1.4588816</v>
      </c>
      <c r="L514">
        <v>1.3235011999999999</v>
      </c>
      <c r="M514">
        <v>1.158379</v>
      </c>
      <c r="N514">
        <v>117.6095622</v>
      </c>
      <c r="O514">
        <v>1.1584585999999999</v>
      </c>
      <c r="P514">
        <v>1.2160582</v>
      </c>
      <c r="Q514">
        <v>1.0955786000000001</v>
      </c>
      <c r="R514">
        <v>1.0910232</v>
      </c>
      <c r="S514">
        <v>109.61494829999999</v>
      </c>
      <c r="T514">
        <v>1070.4345367200001</v>
      </c>
    </row>
    <row r="515" spans="1:20">
      <c r="A515" s="788">
        <v>44518</v>
      </c>
      <c r="B515">
        <v>76.959846999999996</v>
      </c>
      <c r="C515">
        <v>3.5792430999999998</v>
      </c>
      <c r="D515">
        <v>2.3577599999999999</v>
      </c>
      <c r="E515">
        <v>5.0357849999999997</v>
      </c>
      <c r="F515">
        <v>4.084651</v>
      </c>
      <c r="G515">
        <v>222.989823</v>
      </c>
      <c r="H515">
        <v>2.1505589999999999</v>
      </c>
      <c r="I515">
        <v>1.893005</v>
      </c>
      <c r="J515">
        <v>1.3112963</v>
      </c>
      <c r="K515">
        <v>1.4592178</v>
      </c>
      <c r="L515">
        <v>1.3241231</v>
      </c>
      <c r="M515">
        <v>1.158763</v>
      </c>
      <c r="N515">
        <v>117.52935540999999</v>
      </c>
      <c r="O515">
        <v>1.1591018</v>
      </c>
      <c r="P515">
        <v>1.2180046</v>
      </c>
      <c r="Q515">
        <v>1.0959177</v>
      </c>
      <c r="R515">
        <v>1.0913899</v>
      </c>
      <c r="S515">
        <v>109.6379998</v>
      </c>
      <c r="T515">
        <v>1070.91341164</v>
      </c>
    </row>
    <row r="516" spans="1:20">
      <c r="A516" s="788">
        <v>44519</v>
      </c>
      <c r="B516">
        <v>76.986554999999996</v>
      </c>
      <c r="C516">
        <v>3.5874611999999999</v>
      </c>
      <c r="D516">
        <v>2.3586049999999998</v>
      </c>
      <c r="E516">
        <v>5.033919</v>
      </c>
      <c r="F516">
        <v>4.1412789999999999</v>
      </c>
      <c r="G516">
        <v>223.568376</v>
      </c>
      <c r="H516">
        <v>2.1522109999999999</v>
      </c>
      <c r="I516">
        <v>1.8930009999999999</v>
      </c>
      <c r="J516">
        <v>1.3098616000000001</v>
      </c>
      <c r="K516">
        <v>1.4587779000000001</v>
      </c>
      <c r="L516">
        <v>1.3247709000000001</v>
      </c>
      <c r="M516">
        <v>1.159157</v>
      </c>
      <c r="N516">
        <v>117.82936101</v>
      </c>
      <c r="O516">
        <v>1.1592426</v>
      </c>
      <c r="P516">
        <v>1.2238815999999999</v>
      </c>
      <c r="Q516">
        <v>1.0962486</v>
      </c>
      <c r="R516">
        <v>1.0917133999999999</v>
      </c>
      <c r="S516">
        <v>109.65289129999999</v>
      </c>
      <c r="T516">
        <v>1071.3863313700001</v>
      </c>
    </row>
    <row r="517" spans="1:20">
      <c r="A517" s="788">
        <v>44522</v>
      </c>
      <c r="B517">
        <v>77.008837</v>
      </c>
      <c r="C517">
        <v>3.6255575000000002</v>
      </c>
      <c r="D517">
        <v>2.3592010000000001</v>
      </c>
      <c r="E517">
        <v>5.0173589999999999</v>
      </c>
      <c r="F517">
        <v>4.0590120000000001</v>
      </c>
      <c r="G517">
        <v>223.126938</v>
      </c>
      <c r="H517">
        <v>2.1522800000000002</v>
      </c>
      <c r="I517">
        <v>1.8891549999999999</v>
      </c>
      <c r="J517">
        <v>1.313374</v>
      </c>
      <c r="K517">
        <v>1.4630525999999999</v>
      </c>
      <c r="L517">
        <v>1.3257819</v>
      </c>
      <c r="M517">
        <v>1.159481</v>
      </c>
      <c r="N517">
        <v>117.89782494000001</v>
      </c>
      <c r="O517">
        <v>1.1598729000000001</v>
      </c>
      <c r="P517">
        <v>1.2008478</v>
      </c>
      <c r="Q517">
        <v>1.0965992</v>
      </c>
      <c r="R517">
        <v>1.0920578000000001</v>
      </c>
      <c r="S517">
        <v>109.64304989999999</v>
      </c>
      <c r="T517">
        <v>1071.88939906</v>
      </c>
    </row>
    <row r="518" spans="1:20">
      <c r="A518" s="788">
        <v>44523</v>
      </c>
      <c r="B518">
        <v>77.045985999999999</v>
      </c>
      <c r="C518">
        <v>3.6444885</v>
      </c>
      <c r="D518">
        <v>2.3598439999999998</v>
      </c>
      <c r="E518">
        <v>5.0258820000000002</v>
      </c>
      <c r="F518">
        <v>4.0699569999999996</v>
      </c>
      <c r="G518">
        <v>222.60912300000001</v>
      </c>
      <c r="H518">
        <v>2.152895</v>
      </c>
      <c r="I518">
        <v>1.89218</v>
      </c>
      <c r="J518">
        <v>1.3139099000000001</v>
      </c>
      <c r="K518">
        <v>1.4675615</v>
      </c>
      <c r="L518">
        <v>1.3264427000000001</v>
      </c>
      <c r="M518">
        <v>1.159797</v>
      </c>
      <c r="N518">
        <v>118.10679458</v>
      </c>
      <c r="O518">
        <v>1.1601239999999999</v>
      </c>
      <c r="P518">
        <v>1.2016944000000001</v>
      </c>
      <c r="Q518">
        <v>1.0969617</v>
      </c>
      <c r="R518">
        <v>1.0923852999999999</v>
      </c>
      <c r="S518">
        <v>109.6499726</v>
      </c>
      <c r="T518">
        <v>1072.35579097</v>
      </c>
    </row>
    <row r="519" spans="1:20">
      <c r="A519" s="788">
        <v>44524</v>
      </c>
      <c r="B519">
        <v>77.072219000000004</v>
      </c>
      <c r="C519">
        <v>3.6440611000000001</v>
      </c>
      <c r="D519">
        <v>2.360611</v>
      </c>
      <c r="E519">
        <v>5.0373109999999999</v>
      </c>
      <c r="F519">
        <v>4.0855790000000001</v>
      </c>
      <c r="G519">
        <v>222.93533400000001</v>
      </c>
      <c r="H519">
        <v>2.1543519999999998</v>
      </c>
      <c r="I519">
        <v>1.8942319999999999</v>
      </c>
      <c r="J519">
        <v>1.3157481</v>
      </c>
      <c r="K519">
        <v>1.4729983</v>
      </c>
      <c r="L519">
        <v>1.3267274</v>
      </c>
      <c r="M519">
        <v>1.160166</v>
      </c>
      <c r="N519">
        <v>118.08315992</v>
      </c>
      <c r="O519">
        <v>1.1603772999999999</v>
      </c>
      <c r="P519">
        <v>1.1968148999999999</v>
      </c>
      <c r="Q519">
        <v>1.0973214</v>
      </c>
      <c r="R519">
        <v>1.0927370000000001</v>
      </c>
      <c r="S519">
        <v>109.6435999</v>
      </c>
      <c r="T519">
        <v>1072.82705717</v>
      </c>
    </row>
    <row r="520" spans="1:20">
      <c r="A520" s="788">
        <v>44525</v>
      </c>
      <c r="B520">
        <v>77.097784000000004</v>
      </c>
      <c r="C520">
        <v>3.6397837000000002</v>
      </c>
      <c r="D520">
        <v>2.3612510000000002</v>
      </c>
      <c r="E520">
        <v>5.0413030000000001</v>
      </c>
      <c r="F520">
        <v>4.1405880000000002</v>
      </c>
      <c r="G520">
        <v>223.41682</v>
      </c>
      <c r="H520">
        <v>2.1548759999999998</v>
      </c>
      <c r="I520">
        <v>1.8973949999999999</v>
      </c>
      <c r="J520">
        <v>1.3168191</v>
      </c>
      <c r="K520">
        <v>1.4777935</v>
      </c>
      <c r="L520">
        <v>1.3269702000000001</v>
      </c>
      <c r="M520">
        <v>1.1605350000000001</v>
      </c>
      <c r="N520">
        <v>118.39495714</v>
      </c>
      <c r="O520">
        <v>1.1608540000000001</v>
      </c>
      <c r="P520">
        <v>1.2047344</v>
      </c>
      <c r="Q520">
        <v>1.0976467000000001</v>
      </c>
      <c r="R520">
        <v>1.0931375999999999</v>
      </c>
      <c r="S520">
        <v>109.6760803</v>
      </c>
      <c r="T520">
        <v>1073.3021375799999</v>
      </c>
    </row>
    <row r="521" spans="1:20">
      <c r="A521" s="788">
        <v>44526</v>
      </c>
      <c r="B521">
        <v>77.117891</v>
      </c>
      <c r="C521">
        <v>3.5909933999999999</v>
      </c>
      <c r="D521">
        <v>2.3620009999999998</v>
      </c>
      <c r="E521">
        <v>4.9113290000000003</v>
      </c>
      <c r="F521">
        <v>3.9726279999999998</v>
      </c>
      <c r="G521">
        <v>222.42660799999999</v>
      </c>
      <c r="H521">
        <v>2.155481</v>
      </c>
      <c r="I521">
        <v>1.8822490000000001</v>
      </c>
      <c r="J521">
        <v>1.3110166000000001</v>
      </c>
      <c r="K521">
        <v>1.4671611</v>
      </c>
      <c r="L521">
        <v>1.3277928999999999</v>
      </c>
      <c r="M521">
        <v>1.1608909999999999</v>
      </c>
      <c r="N521">
        <v>117.98442912</v>
      </c>
      <c r="O521">
        <v>1.1611762999999999</v>
      </c>
      <c r="P521">
        <v>1.1720151999999999</v>
      </c>
      <c r="Q521">
        <v>1.0978865</v>
      </c>
      <c r="R521">
        <v>1.0935112</v>
      </c>
      <c r="S521">
        <v>109.6813214</v>
      </c>
      <c r="T521">
        <v>1073.7710416299999</v>
      </c>
    </row>
    <row r="522" spans="1:20">
      <c r="A522" s="788">
        <v>44529</v>
      </c>
      <c r="B522">
        <v>77.139185999999995</v>
      </c>
      <c r="C522">
        <v>3.5892689</v>
      </c>
      <c r="D522">
        <v>2.3627790000000002</v>
      </c>
      <c r="E522">
        <v>4.999746</v>
      </c>
      <c r="F522">
        <v>3.9932409999999998</v>
      </c>
      <c r="G522">
        <v>223.30636100000001</v>
      </c>
      <c r="H522">
        <v>2.1561360000000001</v>
      </c>
      <c r="I522">
        <v>1.8882159999999999</v>
      </c>
      <c r="J522">
        <v>1.3127823000000001</v>
      </c>
      <c r="K522">
        <v>1.4705982</v>
      </c>
      <c r="L522">
        <v>1.3289432999999999</v>
      </c>
      <c r="M522">
        <v>1.1612560000000001</v>
      </c>
      <c r="N522">
        <v>118.46001739</v>
      </c>
      <c r="O522">
        <v>1.1612308</v>
      </c>
      <c r="P522">
        <v>1.1721303000000001</v>
      </c>
      <c r="Q522">
        <v>1.0984077000000001</v>
      </c>
      <c r="R522">
        <v>1.0938798999999999</v>
      </c>
      <c r="S522">
        <v>109.7090106</v>
      </c>
      <c r="T522">
        <v>1074.27229298</v>
      </c>
    </row>
    <row r="523" spans="1:20">
      <c r="A523" s="788">
        <v>44530</v>
      </c>
      <c r="B523">
        <v>77.165988999999996</v>
      </c>
      <c r="C523">
        <v>3.5679493999999998</v>
      </c>
      <c r="D523">
        <v>2.3635480000000002</v>
      </c>
      <c r="E523">
        <v>4.9029749999999996</v>
      </c>
      <c r="F523">
        <v>3.9083600000000001</v>
      </c>
      <c r="G523">
        <v>222.750193</v>
      </c>
      <c r="H523">
        <v>2.1595849999999999</v>
      </c>
      <c r="I523">
        <v>1.876476</v>
      </c>
      <c r="J523">
        <v>1.3099091</v>
      </c>
      <c r="K523">
        <v>1.4602820999999999</v>
      </c>
      <c r="L523">
        <v>1.3294608000000001</v>
      </c>
      <c r="M523">
        <v>1.1615789999999999</v>
      </c>
      <c r="N523">
        <v>118.18784564000001</v>
      </c>
      <c r="O523">
        <v>1.1614255</v>
      </c>
      <c r="P523">
        <v>1.1462954000000001</v>
      </c>
      <c r="Q523">
        <v>1.0988369</v>
      </c>
      <c r="R523">
        <v>1.0942734000000001</v>
      </c>
      <c r="S523">
        <v>109.7467752</v>
      </c>
      <c r="T523">
        <v>1074.7398725099999</v>
      </c>
    </row>
    <row r="524" spans="1:20">
      <c r="A524" s="788">
        <v>44531</v>
      </c>
      <c r="B524">
        <v>77.189982999999998</v>
      </c>
      <c r="C524">
        <v>3.5730998999999999</v>
      </c>
      <c r="D524">
        <v>2.364217</v>
      </c>
      <c r="E524">
        <v>4.8553689999999996</v>
      </c>
      <c r="F524">
        <v>3.8613900000000001</v>
      </c>
      <c r="G524">
        <v>222.692823</v>
      </c>
      <c r="H524">
        <v>2.160031</v>
      </c>
      <c r="I524">
        <v>1.8690659999999999</v>
      </c>
      <c r="J524">
        <v>1.3125856</v>
      </c>
      <c r="K524">
        <v>1.4614902000000001</v>
      </c>
      <c r="L524">
        <v>1.3294608000000001</v>
      </c>
      <c r="M524">
        <v>1.1620619999999999</v>
      </c>
      <c r="N524">
        <v>118.12026808</v>
      </c>
      <c r="O524">
        <v>1.1620731</v>
      </c>
      <c r="P524">
        <v>1.1288796000000001</v>
      </c>
      <c r="Q524">
        <v>1.0998138</v>
      </c>
      <c r="R524">
        <v>1.0946321000000001</v>
      </c>
      <c r="S524">
        <v>109.84800300000001</v>
      </c>
      <c r="T524">
        <v>1075.2102150799999</v>
      </c>
    </row>
    <row r="525" spans="1:20">
      <c r="A525" s="788">
        <v>44532</v>
      </c>
      <c r="B525">
        <v>77.213273999999998</v>
      </c>
      <c r="C525">
        <v>3.5722706</v>
      </c>
      <c r="D525">
        <v>2.3650950000000002</v>
      </c>
      <c r="E525">
        <v>4.9113449999999998</v>
      </c>
      <c r="F525">
        <v>3.9702160000000002</v>
      </c>
      <c r="G525">
        <v>223.38023799999999</v>
      </c>
      <c r="H525">
        <v>2.1611440000000002</v>
      </c>
      <c r="I525">
        <v>1.876708</v>
      </c>
      <c r="J525">
        <v>1.3141529999999999</v>
      </c>
      <c r="K525">
        <v>1.4684980999999999</v>
      </c>
      <c r="L525">
        <v>1.3306483</v>
      </c>
      <c r="M525">
        <v>1.162485</v>
      </c>
      <c r="N525">
        <v>118.25522732</v>
      </c>
      <c r="O525">
        <v>1.1624692000000001</v>
      </c>
      <c r="P525">
        <v>1.1494815</v>
      </c>
      <c r="Q525">
        <v>1.1002183000000001</v>
      </c>
      <c r="R525">
        <v>1.0950397000000001</v>
      </c>
      <c r="S525">
        <v>109.89560299999999</v>
      </c>
      <c r="T525">
        <v>1075.6801487</v>
      </c>
    </row>
    <row r="526" spans="1:20">
      <c r="A526" s="788">
        <v>44533</v>
      </c>
      <c r="B526">
        <v>77.237784000000005</v>
      </c>
      <c r="C526">
        <v>3.5668519999999999</v>
      </c>
      <c r="D526">
        <v>2.36557</v>
      </c>
      <c r="E526">
        <v>4.8707159999999998</v>
      </c>
      <c r="F526">
        <v>4.0584709999999999</v>
      </c>
      <c r="G526">
        <v>225.472306</v>
      </c>
      <c r="H526">
        <v>2.162391</v>
      </c>
      <c r="I526">
        <v>1.8741449999999999</v>
      </c>
      <c r="J526">
        <v>1.3112208000000001</v>
      </c>
      <c r="K526">
        <v>1.4653668</v>
      </c>
      <c r="L526">
        <v>1.3313200999999999</v>
      </c>
      <c r="M526">
        <v>1.1628970000000001</v>
      </c>
      <c r="N526">
        <v>118.47020729</v>
      </c>
      <c r="O526">
        <v>1.1626144</v>
      </c>
      <c r="P526">
        <v>1.1629286000000001</v>
      </c>
      <c r="Q526">
        <v>1.1006309000000001</v>
      </c>
      <c r="R526">
        <v>1.0954273999999999</v>
      </c>
      <c r="S526">
        <v>109.96646</v>
      </c>
      <c r="T526">
        <v>1076.1498733599999</v>
      </c>
    </row>
    <row r="527" spans="1:20">
      <c r="A527" s="788">
        <v>44536</v>
      </c>
      <c r="B527">
        <v>77.263272999999998</v>
      </c>
      <c r="C527">
        <v>3.5708451999999999</v>
      </c>
      <c r="D527">
        <v>2.366587</v>
      </c>
      <c r="E527">
        <v>4.9314470000000004</v>
      </c>
      <c r="F527">
        <v>4.1101000000000001</v>
      </c>
      <c r="G527">
        <v>225.78937999999999</v>
      </c>
      <c r="H527">
        <v>2.1631309999999999</v>
      </c>
      <c r="I527">
        <v>1.879181</v>
      </c>
      <c r="J527">
        <v>1.3108230999999999</v>
      </c>
      <c r="K527">
        <v>1.4724927000000001</v>
      </c>
      <c r="L527">
        <v>1.332276</v>
      </c>
      <c r="M527">
        <v>1.1632830000000001</v>
      </c>
      <c r="N527">
        <v>118.99748271</v>
      </c>
      <c r="O527">
        <v>1.1634287000000001</v>
      </c>
      <c r="P527">
        <v>1.1619637</v>
      </c>
      <c r="Q527">
        <v>1.100962</v>
      </c>
      <c r="R527">
        <v>1.0958060000000001</v>
      </c>
      <c r="S527">
        <v>110.0124074</v>
      </c>
      <c r="T527">
        <v>1076.6400435</v>
      </c>
    </row>
    <row r="528" spans="1:20">
      <c r="A528" s="788">
        <v>44537</v>
      </c>
      <c r="B528">
        <v>77.290412000000003</v>
      </c>
      <c r="C528">
        <v>3.5677549000000002</v>
      </c>
      <c r="D528">
        <v>2.3674360000000001</v>
      </c>
      <c r="E528">
        <v>5.0352059999999996</v>
      </c>
      <c r="F528">
        <v>4.1277309999999998</v>
      </c>
      <c r="G528">
        <v>225.17033900000001</v>
      </c>
      <c r="H528">
        <v>2.1639270000000002</v>
      </c>
      <c r="I528">
        <v>1.8916109999999999</v>
      </c>
      <c r="J528">
        <v>1.3130397</v>
      </c>
      <c r="K528">
        <v>1.4764709</v>
      </c>
      <c r="L528">
        <v>1.3328515999999999</v>
      </c>
      <c r="M528">
        <v>1.1637189999999999</v>
      </c>
      <c r="N528">
        <v>119.0250826</v>
      </c>
      <c r="O528">
        <v>1.1640763000000001</v>
      </c>
      <c r="P528">
        <v>1.1627768999999999</v>
      </c>
      <c r="Q528">
        <v>1.1013280999999999</v>
      </c>
      <c r="R528">
        <v>1.0961978000000001</v>
      </c>
      <c r="S528">
        <v>110.0989762</v>
      </c>
      <c r="T528">
        <v>1077.10657904</v>
      </c>
    </row>
    <row r="529" spans="1:20">
      <c r="A529" s="788">
        <v>44538</v>
      </c>
      <c r="B529">
        <v>77.316843000000006</v>
      </c>
      <c r="C529">
        <v>3.5595374999999998</v>
      </c>
      <c r="D529">
        <v>2.3682590000000001</v>
      </c>
      <c r="E529">
        <v>5.0589440000000003</v>
      </c>
      <c r="F529">
        <v>4.1662189999999999</v>
      </c>
      <c r="G529">
        <v>225.88915800000001</v>
      </c>
      <c r="H529">
        <v>2.1659009999999999</v>
      </c>
      <c r="I529">
        <v>1.8943909999999999</v>
      </c>
      <c r="J529">
        <v>1.3094896</v>
      </c>
      <c r="K529">
        <v>1.4739423</v>
      </c>
      <c r="L529">
        <v>1.3333865</v>
      </c>
      <c r="M529">
        <v>1.164056</v>
      </c>
      <c r="N529">
        <v>119.29451207</v>
      </c>
      <c r="O529">
        <v>1.1645642</v>
      </c>
      <c r="P529">
        <v>1.1800242000000001</v>
      </c>
      <c r="Q529">
        <v>1.1014816000000001</v>
      </c>
      <c r="R529">
        <v>1.0965765000000001</v>
      </c>
      <c r="S529">
        <v>110.16510169999999</v>
      </c>
      <c r="T529">
        <v>1077.5629063900001</v>
      </c>
    </row>
    <row r="530" spans="1:20">
      <c r="A530" s="788">
        <v>44539</v>
      </c>
      <c r="B530">
        <v>77.342495</v>
      </c>
      <c r="C530">
        <v>3.5596388000000001</v>
      </c>
      <c r="D530">
        <v>2.3692069999999998</v>
      </c>
      <c r="E530">
        <v>5.0169620000000004</v>
      </c>
      <c r="F530">
        <v>4.113702</v>
      </c>
      <c r="G530">
        <v>225.78086099999999</v>
      </c>
      <c r="H530">
        <v>2.1672980000000002</v>
      </c>
      <c r="I530">
        <v>1.8884879999999999</v>
      </c>
      <c r="J530">
        <v>1.3090138</v>
      </c>
      <c r="K530">
        <v>1.4731993000000001</v>
      </c>
      <c r="L530">
        <v>1.3340860000000001</v>
      </c>
      <c r="M530">
        <v>1.1643600000000001</v>
      </c>
      <c r="N530">
        <v>119.44832651999999</v>
      </c>
      <c r="O530">
        <v>1.1650961</v>
      </c>
      <c r="P530">
        <v>1.1627913000000001</v>
      </c>
      <c r="Q530">
        <v>1.1017421999999999</v>
      </c>
      <c r="R530">
        <v>1.0969275999999999</v>
      </c>
      <c r="S530">
        <v>110.2067448</v>
      </c>
      <c r="T530">
        <v>1078.0231557100001</v>
      </c>
    </row>
    <row r="531" spans="1:20">
      <c r="A531" s="788">
        <v>44540</v>
      </c>
      <c r="B531">
        <v>77.37388</v>
      </c>
      <c r="C531">
        <v>3.5636000000000001</v>
      </c>
      <c r="D531">
        <v>2.3698769999999998</v>
      </c>
      <c r="E531">
        <v>5.0668559999999996</v>
      </c>
      <c r="F531">
        <v>4.175827</v>
      </c>
      <c r="G531">
        <v>226.75629799999999</v>
      </c>
      <c r="H531">
        <v>2.1683500000000002</v>
      </c>
      <c r="I531">
        <v>1.8959600000000001</v>
      </c>
      <c r="J531">
        <v>1.3080001000000001</v>
      </c>
      <c r="K531">
        <v>1.4735564000000001</v>
      </c>
      <c r="L531">
        <v>1.3346916</v>
      </c>
      <c r="M531">
        <v>1.1648499999999999</v>
      </c>
      <c r="N531">
        <v>119.8433917</v>
      </c>
      <c r="O531">
        <v>1.1655224</v>
      </c>
      <c r="P531">
        <v>1.1808303</v>
      </c>
      <c r="Q531">
        <v>1.1021491000000001</v>
      </c>
      <c r="R531">
        <v>1.0973248</v>
      </c>
      <c r="S531">
        <v>110.2573259</v>
      </c>
      <c r="T531">
        <v>1078.55924329</v>
      </c>
    </row>
    <row r="532" spans="1:20">
      <c r="A532" s="788">
        <v>44543</v>
      </c>
      <c r="B532">
        <v>77.400844000000006</v>
      </c>
      <c r="C532">
        <v>3.5593352999999999</v>
      </c>
      <c r="D532">
        <v>2.3708330000000002</v>
      </c>
      <c r="E532">
        <v>5.0216750000000001</v>
      </c>
      <c r="F532">
        <v>4.1596890000000002</v>
      </c>
      <c r="G532">
        <v>227.08643000000001</v>
      </c>
      <c r="H532">
        <v>2.167843</v>
      </c>
      <c r="I532">
        <v>1.889985</v>
      </c>
      <c r="J532">
        <v>1.3079554</v>
      </c>
      <c r="K532">
        <v>1.4693259000000001</v>
      </c>
      <c r="L532">
        <v>1.3358882999999999</v>
      </c>
      <c r="M532">
        <v>1.1653359999999999</v>
      </c>
      <c r="N532">
        <v>119.50869109999999</v>
      </c>
      <c r="O532">
        <v>1.1659630999999999</v>
      </c>
      <c r="P532">
        <v>1.1783127</v>
      </c>
      <c r="Q532">
        <v>1.1024301999999999</v>
      </c>
      <c r="R532">
        <v>1.0978162</v>
      </c>
      <c r="S532">
        <v>110.3148731</v>
      </c>
      <c r="T532">
        <v>1079.0400913200001</v>
      </c>
    </row>
    <row r="533" spans="1:20">
      <c r="A533" s="788">
        <v>44544</v>
      </c>
      <c r="B533">
        <v>77.431614999999994</v>
      </c>
      <c r="C533">
        <v>3.5829737000000002</v>
      </c>
      <c r="D533">
        <v>2.3717269999999999</v>
      </c>
      <c r="E533">
        <v>4.9759460000000004</v>
      </c>
      <c r="F533">
        <v>4.1075020000000002</v>
      </c>
      <c r="G533">
        <v>226.81356700000001</v>
      </c>
      <c r="H533">
        <v>2.1689050000000001</v>
      </c>
      <c r="I533">
        <v>1.8841559999999999</v>
      </c>
      <c r="J533">
        <v>1.3102632000000001</v>
      </c>
      <c r="K533">
        <v>1.4715091</v>
      </c>
      <c r="L533">
        <v>1.3364837000000001</v>
      </c>
      <c r="M533">
        <v>1.1657930000000001</v>
      </c>
      <c r="N533">
        <v>118.9643804</v>
      </c>
      <c r="O533">
        <v>1.1665141000000001</v>
      </c>
      <c r="P533">
        <v>1.1602228000000001</v>
      </c>
      <c r="Q533">
        <v>1.1027434</v>
      </c>
      <c r="R533">
        <v>1.0981080999999999</v>
      </c>
      <c r="S533">
        <v>110.35183910000001</v>
      </c>
      <c r="T533">
        <v>1079.57359004</v>
      </c>
    </row>
    <row r="534" spans="1:20">
      <c r="A534" s="788">
        <v>44545</v>
      </c>
      <c r="B534">
        <v>77.460240999999996</v>
      </c>
      <c r="C534">
        <v>3.5940042999999999</v>
      </c>
      <c r="D534">
        <v>2.3724789999999998</v>
      </c>
      <c r="E534">
        <v>5.0655780000000004</v>
      </c>
      <c r="F534">
        <v>4.1369579999999999</v>
      </c>
      <c r="G534">
        <v>226.567205</v>
      </c>
      <c r="H534">
        <v>2.1716679999999999</v>
      </c>
      <c r="I534">
        <v>1.8928579999999999</v>
      </c>
      <c r="J534">
        <v>1.3114737999999999</v>
      </c>
      <c r="K534">
        <v>1.4720712</v>
      </c>
      <c r="L534">
        <v>1.3372982</v>
      </c>
      <c r="M534">
        <v>1.1662380000000001</v>
      </c>
      <c r="N534">
        <v>119.4411042</v>
      </c>
      <c r="O534">
        <v>1.1667641</v>
      </c>
      <c r="P534">
        <v>1.1682142</v>
      </c>
      <c r="Q534">
        <v>1.103146</v>
      </c>
      <c r="R534">
        <v>1.0985024999999999</v>
      </c>
      <c r="S534">
        <v>110.40326690000001</v>
      </c>
      <c r="T534">
        <v>1080.1025390899999</v>
      </c>
    </row>
    <row r="535" spans="1:20">
      <c r="A535" s="788">
        <v>44546</v>
      </c>
      <c r="B535">
        <v>77.506557000000001</v>
      </c>
      <c r="C535">
        <v>3.5763748999999998</v>
      </c>
      <c r="D535">
        <v>2.373386</v>
      </c>
      <c r="E535">
        <v>5.032254</v>
      </c>
      <c r="F535">
        <v>4.1239879999999998</v>
      </c>
      <c r="G535">
        <v>226.73952199999999</v>
      </c>
      <c r="H535">
        <v>2.171071</v>
      </c>
      <c r="I535">
        <v>1.885858</v>
      </c>
      <c r="J535">
        <v>1.3118122000000001</v>
      </c>
      <c r="K535">
        <v>1.4721398999999999</v>
      </c>
      <c r="L535">
        <v>1.3378437999999999</v>
      </c>
      <c r="M535">
        <v>1.1666529999999999</v>
      </c>
      <c r="N535">
        <v>119.5890148</v>
      </c>
      <c r="O535">
        <v>1.1673199000000001</v>
      </c>
      <c r="P535">
        <v>1.1602399000000001</v>
      </c>
      <c r="Q535">
        <v>1.1034846</v>
      </c>
      <c r="R535">
        <v>1.0988997</v>
      </c>
      <c r="S535">
        <v>110.456992</v>
      </c>
      <c r="T535">
        <v>1080.6318402700001</v>
      </c>
    </row>
    <row r="536" spans="1:20">
      <c r="A536" s="788">
        <v>44547</v>
      </c>
      <c r="B536">
        <v>77.533840999999995</v>
      </c>
      <c r="C536">
        <v>3.5807973</v>
      </c>
      <c r="D536">
        <v>2.3742160000000001</v>
      </c>
      <c r="E536">
        <v>4.9778820000000001</v>
      </c>
      <c r="F536">
        <v>4.0911090000000003</v>
      </c>
      <c r="G536">
        <v>226.60498799999999</v>
      </c>
      <c r="H536">
        <v>2.1715040000000001</v>
      </c>
      <c r="I536">
        <v>1.88283</v>
      </c>
      <c r="J536">
        <v>1.3115194999999999</v>
      </c>
      <c r="K536">
        <v>1.4722869999999999</v>
      </c>
      <c r="L536">
        <v>1.3385079</v>
      </c>
      <c r="M536">
        <v>1.1670609999999999</v>
      </c>
      <c r="N536">
        <v>119.3238332</v>
      </c>
      <c r="O536">
        <v>1.168059</v>
      </c>
      <c r="P536">
        <v>1.1565780000000001</v>
      </c>
      <c r="Q536">
        <v>1.1038162</v>
      </c>
      <c r="R536">
        <v>1.0992843000000001</v>
      </c>
      <c r="S536">
        <v>110.48192539999999</v>
      </c>
      <c r="T536">
        <v>1081.1357117499999</v>
      </c>
    </row>
    <row r="537" spans="1:20">
      <c r="A537" s="788">
        <v>44550</v>
      </c>
      <c r="B537">
        <v>77.557231000000002</v>
      </c>
      <c r="C537">
        <v>3.5756321</v>
      </c>
      <c r="D537">
        <v>2.3755630000000001</v>
      </c>
      <c r="E537">
        <v>4.9207919999999996</v>
      </c>
      <c r="F537">
        <v>3.9995020000000001</v>
      </c>
      <c r="G537">
        <v>225.83606499999999</v>
      </c>
      <c r="H537">
        <v>2.1725759999999998</v>
      </c>
      <c r="I537">
        <v>1.8765069999999999</v>
      </c>
      <c r="J537">
        <v>1.3070605</v>
      </c>
      <c r="K537">
        <v>1.4641838</v>
      </c>
      <c r="L537">
        <v>1.3397372000000001</v>
      </c>
      <c r="M537">
        <v>1.1674910000000001</v>
      </c>
      <c r="N537">
        <v>119.1237828</v>
      </c>
      <c r="O537">
        <v>1.1682363</v>
      </c>
      <c r="P537">
        <v>1.1280489</v>
      </c>
      <c r="Q537">
        <v>1.1042698</v>
      </c>
      <c r="R537">
        <v>1.0997142</v>
      </c>
      <c r="S537">
        <v>110.54226199999999</v>
      </c>
      <c r="T537">
        <v>1081.65355144</v>
      </c>
    </row>
    <row r="538" spans="1:20">
      <c r="A538" s="788">
        <v>44551</v>
      </c>
      <c r="B538">
        <v>77.585938999999996</v>
      </c>
      <c r="C538">
        <v>3.5906308999999998</v>
      </c>
      <c r="D538">
        <v>2.3763019999999999</v>
      </c>
      <c r="E538">
        <v>5.0125960000000003</v>
      </c>
      <c r="F538">
        <v>4.0308270000000004</v>
      </c>
      <c r="G538">
        <v>226.71640400000001</v>
      </c>
      <c r="H538">
        <v>2.173149</v>
      </c>
      <c r="I538">
        <v>1.882088</v>
      </c>
      <c r="J538">
        <v>1.3105331</v>
      </c>
      <c r="K538">
        <v>1.4718564000000001</v>
      </c>
      <c r="L538">
        <v>1.3403465999999999</v>
      </c>
      <c r="M538">
        <v>1.1678599999999999</v>
      </c>
      <c r="N538">
        <v>119.0469035</v>
      </c>
      <c r="O538">
        <v>1.1686685000000001</v>
      </c>
      <c r="P538">
        <v>1.1479488</v>
      </c>
      <c r="Q538">
        <v>1.1046910999999999</v>
      </c>
      <c r="R538">
        <v>1.1001261</v>
      </c>
      <c r="S538">
        <v>110.6062913</v>
      </c>
      <c r="T538">
        <v>1082.16893751</v>
      </c>
    </row>
    <row r="539" spans="1:20">
      <c r="A539" s="788">
        <v>44552</v>
      </c>
      <c r="B539">
        <v>77.613495</v>
      </c>
      <c r="C539">
        <v>3.5932336999999999</v>
      </c>
      <c r="D539">
        <v>2.3771710000000001</v>
      </c>
      <c r="E539">
        <v>5.066751</v>
      </c>
      <c r="F539">
        <v>4.0094709999999996</v>
      </c>
      <c r="G539">
        <v>226.91245599999999</v>
      </c>
      <c r="H539">
        <v>2.1741779999999999</v>
      </c>
      <c r="I539">
        <v>1.8865940000000001</v>
      </c>
      <c r="J539">
        <v>1.3103777999999999</v>
      </c>
      <c r="K539">
        <v>1.4742868</v>
      </c>
      <c r="L539">
        <v>1.3405361</v>
      </c>
      <c r="M539">
        <v>1.1680349999999999</v>
      </c>
      <c r="N539">
        <v>119.0046124</v>
      </c>
      <c r="O539">
        <v>1.1688430000000001</v>
      </c>
      <c r="P539">
        <v>1.1545196</v>
      </c>
      <c r="Q539">
        <v>1.1051521</v>
      </c>
      <c r="R539">
        <v>1.1005464</v>
      </c>
      <c r="S539">
        <v>110.6443743</v>
      </c>
      <c r="T539">
        <v>1082.6975964999999</v>
      </c>
    </row>
    <row r="540" spans="1:20">
      <c r="A540" s="788">
        <v>44553</v>
      </c>
      <c r="B540">
        <v>77.641439000000005</v>
      </c>
      <c r="C540">
        <v>3.6084117</v>
      </c>
      <c r="D540">
        <v>2.3778890000000001</v>
      </c>
      <c r="E540">
        <v>5.1057329999999999</v>
      </c>
      <c r="F540">
        <v>3.990656</v>
      </c>
      <c r="G540">
        <v>227.085756</v>
      </c>
      <c r="H540">
        <v>2.1741000000000001</v>
      </c>
      <c r="I540">
        <v>1.8883449999999999</v>
      </c>
      <c r="J540">
        <v>1.3118652</v>
      </c>
      <c r="K540">
        <v>1.4787961999999999</v>
      </c>
      <c r="L540">
        <v>1.3409949000000001</v>
      </c>
      <c r="M540">
        <v>1.1686510000000001</v>
      </c>
      <c r="N540">
        <v>118.7315928</v>
      </c>
      <c r="O540">
        <v>1.1690275999999999</v>
      </c>
      <c r="P540">
        <v>1.1525860999999999</v>
      </c>
      <c r="Q540">
        <v>1.1055066</v>
      </c>
      <c r="R540">
        <v>1.1009447999999999</v>
      </c>
      <c r="S540">
        <v>110.68130379999999</v>
      </c>
      <c r="T540">
        <v>1083.2211896700001</v>
      </c>
    </row>
    <row r="541" spans="1:20">
      <c r="A541" s="788">
        <v>44554</v>
      </c>
      <c r="B541">
        <v>77.672764999999998</v>
      </c>
      <c r="C541">
        <v>3.6090977999999998</v>
      </c>
      <c r="D541">
        <v>2.3787929999999999</v>
      </c>
      <c r="E541">
        <v>5.1073110000000002</v>
      </c>
      <c r="F541">
        <v>3.9904190000000002</v>
      </c>
      <c r="G541">
        <v>227.132364</v>
      </c>
      <c r="H541">
        <v>2.1750210000000001</v>
      </c>
      <c r="I541">
        <v>1.8883760000000001</v>
      </c>
      <c r="J541">
        <v>1.3118402</v>
      </c>
      <c r="K541">
        <v>1.4791428</v>
      </c>
      <c r="L541">
        <v>1.3414345999999999</v>
      </c>
      <c r="M541">
        <v>1.1691039999999999</v>
      </c>
      <c r="N541">
        <v>118.7563206</v>
      </c>
      <c r="O541">
        <v>1.169475</v>
      </c>
      <c r="P541">
        <v>1.1525227</v>
      </c>
      <c r="Q541">
        <v>1.1059300000000001</v>
      </c>
      <c r="R541">
        <v>1.1014712</v>
      </c>
      <c r="S541">
        <v>110.72136639999999</v>
      </c>
      <c r="T541">
        <v>1083.7407310900001</v>
      </c>
    </row>
    <row r="542" spans="1:20">
      <c r="A542" s="788">
        <v>44557</v>
      </c>
      <c r="B542">
        <v>77.702026000000004</v>
      </c>
      <c r="C542">
        <v>3.6047867999999998</v>
      </c>
      <c r="D542">
        <v>2.3795639999999998</v>
      </c>
      <c r="E542">
        <v>5.1724350000000001</v>
      </c>
      <c r="F542">
        <v>4.0023520000000001</v>
      </c>
      <c r="G542">
        <v>227.76362900000001</v>
      </c>
      <c r="H542">
        <v>2.1755279999999999</v>
      </c>
      <c r="I542">
        <v>1.8965890000000001</v>
      </c>
      <c r="J542">
        <v>1.3141874</v>
      </c>
      <c r="K542">
        <v>1.4807351</v>
      </c>
      <c r="L542">
        <v>1.3424731000000001</v>
      </c>
      <c r="M542">
        <v>1.169694</v>
      </c>
      <c r="N542">
        <v>118.8620049</v>
      </c>
      <c r="O542">
        <v>1.1692467</v>
      </c>
      <c r="P542">
        <v>1.1671516</v>
      </c>
      <c r="Q542">
        <v>1.1063254</v>
      </c>
      <c r="R542">
        <v>1.1018425000000001</v>
      </c>
      <c r="S542">
        <v>110.77819580000001</v>
      </c>
      <c r="T542">
        <v>1084.26282646</v>
      </c>
    </row>
    <row r="543" spans="1:20">
      <c r="A543" s="788">
        <v>44558</v>
      </c>
      <c r="B543">
        <v>77.732696000000004</v>
      </c>
      <c r="C543">
        <v>3.6140574999999999</v>
      </c>
      <c r="D543">
        <v>2.3804159999999999</v>
      </c>
      <c r="E543">
        <v>5.1681819999999998</v>
      </c>
      <c r="F543">
        <v>3.9800339999999998</v>
      </c>
      <c r="G543">
        <v>228.033716</v>
      </c>
      <c r="H543">
        <v>2.177057</v>
      </c>
      <c r="I543">
        <v>1.8969119999999999</v>
      </c>
      <c r="J543">
        <v>1.3133334000000001</v>
      </c>
      <c r="K543">
        <v>1.482502</v>
      </c>
      <c r="L543">
        <v>1.3431979999999999</v>
      </c>
      <c r="M543">
        <v>1.170134</v>
      </c>
      <c r="N543">
        <v>118.80633760000001</v>
      </c>
      <c r="O543">
        <v>1.1694229</v>
      </c>
      <c r="P543">
        <v>1.1632800000000001</v>
      </c>
      <c r="Q543">
        <v>1.1067292</v>
      </c>
      <c r="R543">
        <v>1.1022493</v>
      </c>
      <c r="S543">
        <v>110.8174259</v>
      </c>
      <c r="T543">
        <v>1084.5745809800001</v>
      </c>
    </row>
    <row r="544" spans="1:20">
      <c r="A544" s="788">
        <v>44559</v>
      </c>
      <c r="B544">
        <v>77.761651000000001</v>
      </c>
      <c r="C544">
        <v>3.6241857</v>
      </c>
      <c r="D544">
        <v>2.381008</v>
      </c>
      <c r="E544">
        <v>5.1810489999999998</v>
      </c>
      <c r="F544">
        <v>3.9497810000000002</v>
      </c>
      <c r="G544">
        <v>227.73927699999999</v>
      </c>
      <c r="H544">
        <v>2.176615</v>
      </c>
      <c r="I544">
        <v>1.8967179999999999</v>
      </c>
      <c r="J544">
        <v>1.3125097999999999</v>
      </c>
      <c r="K544">
        <v>1.4829916999999999</v>
      </c>
      <c r="L544">
        <v>1.3435796</v>
      </c>
      <c r="M544">
        <v>1.1705760000000001</v>
      </c>
      <c r="N544">
        <v>118.5694443</v>
      </c>
      <c r="O544">
        <v>1.1697774999999999</v>
      </c>
      <c r="P544">
        <v>1.1513872000000001</v>
      </c>
      <c r="Q544">
        <v>1.1071245000000001</v>
      </c>
      <c r="R544">
        <v>1.1026741</v>
      </c>
      <c r="S544">
        <v>110.8760644</v>
      </c>
      <c r="T544">
        <v>1085.0647150699999</v>
      </c>
    </row>
    <row r="545" spans="1:20">
      <c r="A545" s="788">
        <v>44560</v>
      </c>
      <c r="B545">
        <v>77.792925999999994</v>
      </c>
      <c r="C545">
        <v>3.6304751999999998</v>
      </c>
      <c r="D545">
        <v>2.3820920000000001</v>
      </c>
      <c r="E545">
        <v>5.1705110000000003</v>
      </c>
      <c r="F545">
        <v>3.9929739999999998</v>
      </c>
      <c r="G545">
        <v>228.935835</v>
      </c>
      <c r="H545">
        <v>2.178868</v>
      </c>
      <c r="I545">
        <v>1.896245</v>
      </c>
      <c r="J545">
        <v>1.3158947999999999</v>
      </c>
      <c r="K545">
        <v>1.4842713999999999</v>
      </c>
      <c r="L545">
        <v>1.3440418000000001</v>
      </c>
      <c r="M545">
        <v>1.171038</v>
      </c>
      <c r="N545">
        <v>119.1565367</v>
      </c>
      <c r="O545">
        <v>1.1703683</v>
      </c>
      <c r="P545">
        <v>1.1736105999999999</v>
      </c>
      <c r="Q545">
        <v>1.1075359</v>
      </c>
      <c r="R545">
        <v>1.1031002999999999</v>
      </c>
      <c r="S545">
        <v>110.9503277</v>
      </c>
      <c r="T545">
        <v>1085.5663901999999</v>
      </c>
    </row>
    <row r="546" spans="1:20">
      <c r="A546" s="788">
        <v>44561</v>
      </c>
      <c r="B546">
        <v>77.822794999999999</v>
      </c>
      <c r="C546">
        <v>3.6315887</v>
      </c>
      <c r="D546">
        <v>2.3830049999999998</v>
      </c>
      <c r="E546">
        <v>5.1721259999999996</v>
      </c>
      <c r="F546">
        <v>3.9934430000000001</v>
      </c>
      <c r="G546">
        <v>229.04154800000001</v>
      </c>
      <c r="H546">
        <v>2.1797040000000001</v>
      </c>
      <c r="I546">
        <v>1.8950769999999999</v>
      </c>
      <c r="J546">
        <v>1.3156927</v>
      </c>
      <c r="K546">
        <v>1.4847516999999999</v>
      </c>
      <c r="L546">
        <v>1.3446161000000001</v>
      </c>
      <c r="M546">
        <v>1.171481</v>
      </c>
      <c r="N546">
        <v>119.1791338</v>
      </c>
      <c r="O546">
        <v>1.1707761000000001</v>
      </c>
      <c r="P546">
        <v>1.1742337</v>
      </c>
      <c r="Q546">
        <v>1.1079602</v>
      </c>
      <c r="R546">
        <v>1.1035096</v>
      </c>
      <c r="S546">
        <v>111.0004117</v>
      </c>
      <c r="T546">
        <v>1086.07880806</v>
      </c>
    </row>
    <row r="547" spans="1:20">
      <c r="A547" s="788">
        <v>44564</v>
      </c>
      <c r="B547">
        <v>77.852165999999997</v>
      </c>
      <c r="C547">
        <v>3.6481213000000001</v>
      </c>
      <c r="D547">
        <v>2.3841869999999998</v>
      </c>
      <c r="E547">
        <v>5.164898</v>
      </c>
      <c r="F547">
        <v>3.9404889999999999</v>
      </c>
      <c r="G547">
        <v>228.780067</v>
      </c>
      <c r="H547">
        <v>2.1814439999999999</v>
      </c>
      <c r="I547">
        <v>1.8987849999999999</v>
      </c>
      <c r="J547">
        <v>1.3215505999999999</v>
      </c>
      <c r="K547">
        <v>1.4879766999999999</v>
      </c>
      <c r="L547">
        <v>1.345661</v>
      </c>
      <c r="M547">
        <v>1.1719379999999999</v>
      </c>
      <c r="N547">
        <v>118.06001879999999</v>
      </c>
      <c r="O547">
        <v>1.1713275999999999</v>
      </c>
      <c r="P547">
        <v>1.1618492</v>
      </c>
      <c r="Q547">
        <v>1.1084499000000001</v>
      </c>
      <c r="R547">
        <v>1.1039855000000001</v>
      </c>
      <c r="S547">
        <v>111.0376387</v>
      </c>
      <c r="T547">
        <v>1086.5930042</v>
      </c>
    </row>
    <row r="548" spans="1:20">
      <c r="A548" s="788">
        <v>44565</v>
      </c>
      <c r="B548">
        <v>77.878375000000005</v>
      </c>
      <c r="C548">
        <v>3.6762356</v>
      </c>
      <c r="D548">
        <v>2.3851420000000001</v>
      </c>
      <c r="E548">
        <v>5.1767599999999998</v>
      </c>
      <c r="F548">
        <v>3.8852319999999998</v>
      </c>
      <c r="G548">
        <v>227.872829</v>
      </c>
      <c r="H548">
        <v>2.1823649999999999</v>
      </c>
      <c r="I548">
        <v>1.8975379999999999</v>
      </c>
      <c r="J548">
        <v>1.3226465000000001</v>
      </c>
      <c r="K548">
        <v>1.4915366999999999</v>
      </c>
      <c r="L548">
        <v>1.3463913000000001</v>
      </c>
      <c r="M548">
        <v>1.1723349999999999</v>
      </c>
      <c r="N548">
        <v>117.92035420000001</v>
      </c>
      <c r="O548">
        <v>1.1717686</v>
      </c>
      <c r="P548">
        <v>1.1501036</v>
      </c>
      <c r="Q548">
        <v>1.1088762999999999</v>
      </c>
      <c r="R548">
        <v>1.1044086</v>
      </c>
      <c r="S548">
        <v>111.0884849</v>
      </c>
      <c r="T548">
        <v>1087.10862765</v>
      </c>
    </row>
    <row r="549" spans="1:20">
      <c r="A549" s="788">
        <v>44566</v>
      </c>
      <c r="B549">
        <v>77.905417</v>
      </c>
      <c r="C549">
        <v>3.6815544999999998</v>
      </c>
      <c r="D549">
        <v>2.3860229999999998</v>
      </c>
      <c r="E549">
        <v>5.0826599999999997</v>
      </c>
      <c r="F549">
        <v>3.7723460000000002</v>
      </c>
      <c r="G549">
        <v>226.43048099999999</v>
      </c>
      <c r="H549">
        <v>2.1818789999999999</v>
      </c>
      <c r="I549">
        <v>1.8840140000000001</v>
      </c>
      <c r="J549">
        <v>1.3246498</v>
      </c>
      <c r="K549">
        <v>1.4925997</v>
      </c>
      <c r="L549">
        <v>1.3469561000000001</v>
      </c>
      <c r="M549">
        <v>1.1727510000000001</v>
      </c>
      <c r="N549">
        <v>117.3735468</v>
      </c>
      <c r="O549">
        <v>1.1723926</v>
      </c>
      <c r="P549">
        <v>1.1274841</v>
      </c>
      <c r="Q549">
        <v>1.1092713000000001</v>
      </c>
      <c r="R549">
        <v>1.1048534999999999</v>
      </c>
      <c r="S549">
        <v>111.1292701</v>
      </c>
      <c r="T549">
        <v>1087.6145943199999</v>
      </c>
    </row>
    <row r="550" spans="1:20">
      <c r="A550" s="788">
        <v>44567</v>
      </c>
      <c r="B550">
        <v>77.934541999999993</v>
      </c>
      <c r="C550">
        <v>3.7059087000000002</v>
      </c>
      <c r="D550">
        <v>2.3869419999999999</v>
      </c>
      <c r="E550">
        <v>5.0720700000000001</v>
      </c>
      <c r="F550">
        <v>3.7897189999999998</v>
      </c>
      <c r="G550">
        <v>226.12664000000001</v>
      </c>
      <c r="H550">
        <v>2.1810610000000001</v>
      </c>
      <c r="I550">
        <v>1.885049</v>
      </c>
      <c r="J550">
        <v>1.3279217999999999</v>
      </c>
      <c r="K550">
        <v>1.4963728999999999</v>
      </c>
      <c r="L550">
        <v>1.3475476</v>
      </c>
      <c r="M550">
        <v>1.1732640000000001</v>
      </c>
      <c r="N550">
        <v>118.5587589</v>
      </c>
      <c r="O550">
        <v>1.173127</v>
      </c>
      <c r="P550">
        <v>1.1281863000000001</v>
      </c>
      <c r="Q550">
        <v>1.1097249</v>
      </c>
      <c r="R550">
        <v>1.1053107</v>
      </c>
      <c r="S550">
        <v>111.1522142</v>
      </c>
      <c r="T550">
        <v>1088.14504721</v>
      </c>
    </row>
    <row r="551" spans="1:20">
      <c r="A551" s="788">
        <v>44568</v>
      </c>
      <c r="B551">
        <v>77.963682000000006</v>
      </c>
      <c r="C551">
        <v>3.6997892999999999</v>
      </c>
      <c r="D551">
        <v>2.3880690000000002</v>
      </c>
      <c r="E551">
        <v>5.0600529999999999</v>
      </c>
      <c r="F551">
        <v>3.8302710000000002</v>
      </c>
      <c r="G551">
        <v>226.60080400000001</v>
      </c>
      <c r="H551">
        <v>2.1824400000000002</v>
      </c>
      <c r="I551">
        <v>1.8825130000000001</v>
      </c>
      <c r="J551">
        <v>1.3269358</v>
      </c>
      <c r="K551">
        <v>1.4988809999999999</v>
      </c>
      <c r="L551">
        <v>1.3481935</v>
      </c>
      <c r="M551">
        <v>1.173692</v>
      </c>
      <c r="N551">
        <v>118.74930980000001</v>
      </c>
      <c r="O551">
        <v>1.1736249000000001</v>
      </c>
      <c r="P551">
        <v>1.1483992999999999</v>
      </c>
      <c r="Q551">
        <v>1.1101268</v>
      </c>
      <c r="R551">
        <v>1.1057657000000001</v>
      </c>
      <c r="S551">
        <v>111.1950784</v>
      </c>
      <c r="T551">
        <v>1088.6638659</v>
      </c>
    </row>
    <row r="552" spans="1:20">
      <c r="A552" s="788">
        <v>44571</v>
      </c>
      <c r="B552">
        <v>77.994899000000004</v>
      </c>
      <c r="C552">
        <v>3.7206508</v>
      </c>
      <c r="D552">
        <v>2.3887770000000002</v>
      </c>
      <c r="E552">
        <v>5.0244530000000003</v>
      </c>
      <c r="F552">
        <v>3.7911760000000001</v>
      </c>
      <c r="G552">
        <v>226.71054899999999</v>
      </c>
      <c r="H552">
        <v>2.1818559999999998</v>
      </c>
      <c r="I552">
        <v>1.8800190000000001</v>
      </c>
      <c r="J552">
        <v>1.3313470999999999</v>
      </c>
      <c r="K552">
        <v>1.5026161</v>
      </c>
      <c r="L552">
        <v>1.3490716</v>
      </c>
      <c r="M552">
        <v>1.1740550000000001</v>
      </c>
      <c r="N552">
        <v>118.7899901</v>
      </c>
      <c r="O552">
        <v>1.1739849</v>
      </c>
      <c r="P552">
        <v>1.1398258999999999</v>
      </c>
      <c r="Q552">
        <v>1.1105966</v>
      </c>
      <c r="R552">
        <v>1.106193</v>
      </c>
      <c r="S552">
        <v>111.21365040000001</v>
      </c>
      <c r="T552">
        <v>1089.16221653</v>
      </c>
    </row>
    <row r="553" spans="1:20">
      <c r="A553" s="788">
        <v>44572</v>
      </c>
      <c r="B553">
        <v>78.025829999999999</v>
      </c>
      <c r="C553">
        <v>3.6871860999999999</v>
      </c>
      <c r="D553">
        <v>2.3898799999999998</v>
      </c>
      <c r="E553">
        <v>5.0961020000000001</v>
      </c>
      <c r="F553">
        <v>3.8624390000000002</v>
      </c>
      <c r="G553">
        <v>226.978408</v>
      </c>
      <c r="H553">
        <v>2.18329</v>
      </c>
      <c r="I553">
        <v>1.882655</v>
      </c>
      <c r="J553">
        <v>1.3274376999999999</v>
      </c>
      <c r="K553">
        <v>1.5026666</v>
      </c>
      <c r="L553">
        <v>1.349613</v>
      </c>
      <c r="M553">
        <v>1.1744570000000001</v>
      </c>
      <c r="N553">
        <v>118.9973227</v>
      </c>
      <c r="O553">
        <v>1.1742516999999999</v>
      </c>
      <c r="P553">
        <v>1.1626326</v>
      </c>
      <c r="Q553">
        <v>1.1110561000000001</v>
      </c>
      <c r="R553">
        <v>1.106668</v>
      </c>
      <c r="S553">
        <v>111.2155465</v>
      </c>
      <c r="T553">
        <v>1089.6702650499999</v>
      </c>
    </row>
    <row r="554" spans="1:20">
      <c r="A554" s="788">
        <v>44573</v>
      </c>
      <c r="B554">
        <v>78.053331</v>
      </c>
      <c r="C554">
        <v>3.6679610999999999</v>
      </c>
      <c r="D554">
        <v>2.3911929999999999</v>
      </c>
      <c r="E554">
        <v>5.1119659999999998</v>
      </c>
      <c r="F554">
        <v>3.9500579999999998</v>
      </c>
      <c r="G554">
        <v>227.22785400000001</v>
      </c>
      <c r="H554">
        <v>2.1858029999999999</v>
      </c>
      <c r="I554">
        <v>1.8866959999999999</v>
      </c>
      <c r="J554">
        <v>1.3282091</v>
      </c>
      <c r="K554">
        <v>1.5045633</v>
      </c>
      <c r="L554">
        <v>1.3504494</v>
      </c>
      <c r="M554">
        <v>1.174944</v>
      </c>
      <c r="N554">
        <v>119.1372179</v>
      </c>
      <c r="O554">
        <v>1.1750395</v>
      </c>
      <c r="P554">
        <v>1.1810731999999999</v>
      </c>
      <c r="Q554">
        <v>1.1115314999999999</v>
      </c>
      <c r="R554">
        <v>1.1071153</v>
      </c>
      <c r="S554">
        <v>111.27410690000001</v>
      </c>
      <c r="T554">
        <v>1090.2349922200001</v>
      </c>
    </row>
    <row r="555" spans="1:20">
      <c r="A555" s="788">
        <v>44574</v>
      </c>
      <c r="B555">
        <v>78.085774000000001</v>
      </c>
      <c r="C555">
        <v>3.6537449</v>
      </c>
      <c r="D555">
        <v>2.3922979999999998</v>
      </c>
      <c r="E555">
        <v>5.0384010000000004</v>
      </c>
      <c r="F555">
        <v>3.9197129999999998</v>
      </c>
      <c r="G555">
        <v>228.04827599999999</v>
      </c>
      <c r="H555">
        <v>2.1860539999999999</v>
      </c>
      <c r="I555">
        <v>1.8838029999999999</v>
      </c>
      <c r="J555">
        <v>1.3279558</v>
      </c>
      <c r="K555">
        <v>1.5020636000000001</v>
      </c>
      <c r="L555">
        <v>1.351183</v>
      </c>
      <c r="M555">
        <v>1.175392</v>
      </c>
      <c r="N555">
        <v>119.0809596</v>
      </c>
      <c r="O555">
        <v>1.1753738</v>
      </c>
      <c r="P555">
        <v>1.1743929</v>
      </c>
      <c r="Q555">
        <v>1.1119554</v>
      </c>
      <c r="R555">
        <v>1.1075429000000001</v>
      </c>
      <c r="S555">
        <v>111.2944712</v>
      </c>
      <c r="T555">
        <v>1090.75452195</v>
      </c>
    </row>
    <row r="556" spans="1:20">
      <c r="A556" s="788">
        <v>44575</v>
      </c>
      <c r="B556">
        <v>78.116533000000004</v>
      </c>
      <c r="C556">
        <v>3.6775897</v>
      </c>
      <c r="D556">
        <v>2.3930739999999999</v>
      </c>
      <c r="E556">
        <v>5.0483159999999998</v>
      </c>
      <c r="F556">
        <v>3.9651960000000002</v>
      </c>
      <c r="G556">
        <v>227.892188</v>
      </c>
      <c r="H556">
        <v>2.1863760000000001</v>
      </c>
      <c r="I556">
        <v>1.885483</v>
      </c>
      <c r="J556">
        <v>1.3309485000000001</v>
      </c>
      <c r="K556">
        <v>1.5076729</v>
      </c>
      <c r="L556">
        <v>1.3518359</v>
      </c>
      <c r="M556">
        <v>1.17594</v>
      </c>
      <c r="N556">
        <v>118.78283930000001</v>
      </c>
      <c r="O556">
        <v>1.1760021000000001</v>
      </c>
      <c r="P556">
        <v>1.1847335999999999</v>
      </c>
      <c r="Q556">
        <v>1.1123683</v>
      </c>
      <c r="R556">
        <v>1.1079744</v>
      </c>
      <c r="S556">
        <v>111.33107630000001</v>
      </c>
      <c r="T556">
        <v>1091.27414692</v>
      </c>
    </row>
    <row r="557" spans="1:20">
      <c r="A557" s="788">
        <v>44578</v>
      </c>
      <c r="B557">
        <v>78.146832000000003</v>
      </c>
      <c r="C557">
        <v>3.6922606999999998</v>
      </c>
      <c r="D557">
        <v>2.394126</v>
      </c>
      <c r="E557">
        <v>5.0481910000000001</v>
      </c>
      <c r="F557">
        <v>3.9392960000000001</v>
      </c>
      <c r="G557">
        <v>228.26409200000001</v>
      </c>
      <c r="H557">
        <v>2.1877909999999998</v>
      </c>
      <c r="I557">
        <v>1.8866449999999999</v>
      </c>
      <c r="J557">
        <v>1.3314672999999999</v>
      </c>
      <c r="K557">
        <v>1.5087036</v>
      </c>
      <c r="L557">
        <v>1.3517475999999999</v>
      </c>
      <c r="M557">
        <v>1.176417</v>
      </c>
      <c r="N557">
        <v>118.8450919</v>
      </c>
      <c r="O557">
        <v>1.1762569</v>
      </c>
      <c r="P557">
        <v>1.1858649000000001</v>
      </c>
      <c r="Q557">
        <v>1.1128130000000001</v>
      </c>
      <c r="R557">
        <v>1.1084271000000001</v>
      </c>
      <c r="S557">
        <v>111.3710253</v>
      </c>
      <c r="T557">
        <v>1091.79516846</v>
      </c>
    </row>
    <row r="558" spans="1:20">
      <c r="A558" s="788">
        <v>44579</v>
      </c>
      <c r="B558">
        <v>78.176413999999994</v>
      </c>
      <c r="C558">
        <v>3.7258013000000001</v>
      </c>
      <c r="D558">
        <v>2.395051</v>
      </c>
      <c r="E558">
        <v>4.9532210000000001</v>
      </c>
      <c r="F558">
        <v>3.9360029999999999</v>
      </c>
      <c r="G558">
        <v>227.63332700000001</v>
      </c>
      <c r="H558">
        <v>2.1883870000000001</v>
      </c>
      <c r="I558">
        <v>1.883389</v>
      </c>
      <c r="J558">
        <v>1.3369981</v>
      </c>
      <c r="K558">
        <v>1.5118327</v>
      </c>
      <c r="L558">
        <v>1.3529880000000001</v>
      </c>
      <c r="M558">
        <v>1.176803</v>
      </c>
      <c r="N558">
        <v>118.23802139999999</v>
      </c>
      <c r="O558">
        <v>1.1769501</v>
      </c>
      <c r="P558">
        <v>1.1746956</v>
      </c>
      <c r="Q558">
        <v>1.1132389</v>
      </c>
      <c r="R558">
        <v>1.1088524</v>
      </c>
      <c r="S558">
        <v>111.3644378</v>
      </c>
      <c r="T558">
        <v>1092.30231985</v>
      </c>
    </row>
    <row r="559" spans="1:20">
      <c r="A559" s="788">
        <v>44580</v>
      </c>
      <c r="B559">
        <v>78.205633000000006</v>
      </c>
      <c r="C559">
        <v>3.7086274000000001</v>
      </c>
      <c r="D559">
        <v>2.3959540000000001</v>
      </c>
      <c r="E559">
        <v>4.9143749999999997</v>
      </c>
      <c r="F559">
        <v>3.9875919999999998</v>
      </c>
      <c r="G559">
        <v>228.48407700000001</v>
      </c>
      <c r="H559">
        <v>2.1894140000000002</v>
      </c>
      <c r="I559">
        <v>1.888182</v>
      </c>
      <c r="J559">
        <v>1.3365887999999999</v>
      </c>
      <c r="K559">
        <v>1.5116499000000001</v>
      </c>
      <c r="L559">
        <v>1.3534124000000001</v>
      </c>
      <c r="M559">
        <v>1.177141</v>
      </c>
      <c r="N559">
        <v>118.99749250000001</v>
      </c>
      <c r="O559">
        <v>1.1775196999999999</v>
      </c>
      <c r="P559">
        <v>1.1812727000000001</v>
      </c>
      <c r="Q559">
        <v>1.1135326999999999</v>
      </c>
      <c r="R559">
        <v>1.1092701</v>
      </c>
      <c r="S559">
        <v>111.4192888</v>
      </c>
      <c r="T559">
        <v>1092.81100507</v>
      </c>
    </row>
    <row r="560" spans="1:20">
      <c r="A560" s="788">
        <v>44581</v>
      </c>
      <c r="B560">
        <v>78.236134000000007</v>
      </c>
      <c r="C560">
        <v>3.7046082999999999</v>
      </c>
      <c r="D560">
        <v>2.3968850000000002</v>
      </c>
      <c r="E560">
        <v>4.8609559999999998</v>
      </c>
      <c r="F560">
        <v>4.0618239999999997</v>
      </c>
      <c r="G560">
        <v>229.42620400000001</v>
      </c>
      <c r="H560">
        <v>2.1915870000000002</v>
      </c>
      <c r="I560">
        <v>1.8940349999999999</v>
      </c>
      <c r="J560">
        <v>1.3381562</v>
      </c>
      <c r="K560">
        <v>1.5159088999999999</v>
      </c>
      <c r="L560">
        <v>1.3541548999999999</v>
      </c>
      <c r="M560">
        <v>1.1775340000000001</v>
      </c>
      <c r="N560">
        <v>119.6160039</v>
      </c>
      <c r="O560">
        <v>1.1779849</v>
      </c>
      <c r="P560">
        <v>1.1965760999999999</v>
      </c>
      <c r="Q560">
        <v>1.1139380999999999</v>
      </c>
      <c r="R560">
        <v>1.1096163999999999</v>
      </c>
      <c r="S560">
        <v>111.4756295</v>
      </c>
      <c r="T560">
        <v>1093.32694446</v>
      </c>
    </row>
    <row r="561" spans="1:20">
      <c r="A561" s="788">
        <v>44582</v>
      </c>
      <c r="B561">
        <v>78.265084000000002</v>
      </c>
      <c r="C561">
        <v>3.6901969999999999</v>
      </c>
      <c r="D561">
        <v>2.3978079999999999</v>
      </c>
      <c r="E561">
        <v>4.7822940000000003</v>
      </c>
      <c r="F561">
        <v>4.0482230000000001</v>
      </c>
      <c r="G561">
        <v>229.664455</v>
      </c>
      <c r="H561">
        <v>2.1919759999999999</v>
      </c>
      <c r="I561">
        <v>1.892258</v>
      </c>
      <c r="J561">
        <v>1.3337599</v>
      </c>
      <c r="K561">
        <v>1.50752</v>
      </c>
      <c r="L561">
        <v>1.3548054</v>
      </c>
      <c r="M561">
        <v>1.177943</v>
      </c>
      <c r="N561">
        <v>119.6808644</v>
      </c>
      <c r="O561">
        <v>1.1785642000000001</v>
      </c>
      <c r="P561">
        <v>1.1848765000000001</v>
      </c>
      <c r="Q561">
        <v>1.1143662999999999</v>
      </c>
      <c r="R561">
        <v>1.1100424</v>
      </c>
      <c r="S561">
        <v>111.48833759999999</v>
      </c>
      <c r="T561">
        <v>1093.8412853899999</v>
      </c>
    </row>
    <row r="562" spans="1:20">
      <c r="A562" s="788">
        <v>44585</v>
      </c>
      <c r="B562">
        <v>78.289547999999996</v>
      </c>
      <c r="C562">
        <v>3.6805634</v>
      </c>
      <c r="D562">
        <v>2.3987409999999998</v>
      </c>
      <c r="E562">
        <v>4.7816929999999997</v>
      </c>
      <c r="F562">
        <v>4.0200820000000004</v>
      </c>
      <c r="G562">
        <v>229.88534200000001</v>
      </c>
      <c r="H562">
        <v>2.1932900000000002</v>
      </c>
      <c r="I562">
        <v>1.889791</v>
      </c>
      <c r="J562">
        <v>1.3322611</v>
      </c>
      <c r="K562">
        <v>1.5086378</v>
      </c>
      <c r="L562">
        <v>1.3576824999999999</v>
      </c>
      <c r="M562">
        <v>1.178277</v>
      </c>
      <c r="N562">
        <v>119.7202535</v>
      </c>
      <c r="O562">
        <v>1.178809</v>
      </c>
      <c r="P562">
        <v>1.173675</v>
      </c>
      <c r="Q562">
        <v>1.1148164</v>
      </c>
      <c r="R562">
        <v>1.1105</v>
      </c>
      <c r="S562">
        <v>111.53588019999999</v>
      </c>
      <c r="T562">
        <v>1094.3553478700001</v>
      </c>
    </row>
    <row r="563" spans="1:20">
      <c r="A563" s="788">
        <v>44586</v>
      </c>
      <c r="B563">
        <v>78.317886999999999</v>
      </c>
      <c r="C563">
        <v>3.6830611000000002</v>
      </c>
      <c r="D563">
        <v>2.3998729999999999</v>
      </c>
      <c r="E563">
        <v>4.7307519999999998</v>
      </c>
      <c r="F563">
        <v>4.1056699999999999</v>
      </c>
      <c r="G563">
        <v>230.70094599999999</v>
      </c>
      <c r="H563">
        <v>2.1944129999999999</v>
      </c>
      <c r="I563">
        <v>1.8929830000000001</v>
      </c>
      <c r="J563">
        <v>1.3342921000000001</v>
      </c>
      <c r="K563">
        <v>1.5103754</v>
      </c>
      <c r="L563">
        <v>1.3580607</v>
      </c>
      <c r="M563">
        <v>1.1785950000000001</v>
      </c>
      <c r="N563">
        <v>119.91851149999999</v>
      </c>
      <c r="O563">
        <v>1.1791621000000001</v>
      </c>
      <c r="P563">
        <v>1.1892933000000001</v>
      </c>
      <c r="Q563">
        <v>1.1153588999999999</v>
      </c>
      <c r="R563">
        <v>1.1109492999999999</v>
      </c>
      <c r="S563">
        <v>111.60206220000001</v>
      </c>
      <c r="T563">
        <v>1094.8604535500001</v>
      </c>
    </row>
    <row r="564" spans="1:20">
      <c r="A564" s="788">
        <v>44587</v>
      </c>
      <c r="B564">
        <v>78.347848999999997</v>
      </c>
      <c r="C564">
        <v>3.7000693</v>
      </c>
      <c r="D564">
        <v>2.4008289999999999</v>
      </c>
      <c r="E564">
        <v>4.7166769999999998</v>
      </c>
      <c r="F564">
        <v>4.1657679999999999</v>
      </c>
      <c r="G564">
        <v>231.809358</v>
      </c>
      <c r="H564">
        <v>2.1950889999999998</v>
      </c>
      <c r="I564">
        <v>1.8955010000000001</v>
      </c>
      <c r="J564">
        <v>1.3398144000000001</v>
      </c>
      <c r="K564">
        <v>1.5172631999999999</v>
      </c>
      <c r="L564">
        <v>1.3586781999999999</v>
      </c>
      <c r="M564">
        <v>1.178992</v>
      </c>
      <c r="N564">
        <v>120.22810440000001</v>
      </c>
      <c r="O564">
        <v>1.1795865000000001</v>
      </c>
      <c r="P564">
        <v>1.1992126999999999</v>
      </c>
      <c r="Q564">
        <v>1.1157935999999999</v>
      </c>
      <c r="R564">
        <v>1.1113499</v>
      </c>
      <c r="S564">
        <v>111.6595973</v>
      </c>
      <c r="T564">
        <v>1095.3712887700001</v>
      </c>
    </row>
    <row r="565" spans="1:20">
      <c r="A565" s="788">
        <v>44588</v>
      </c>
      <c r="B565">
        <v>78.372254999999996</v>
      </c>
      <c r="C565">
        <v>3.7272568000000001</v>
      </c>
      <c r="D565">
        <v>2.401888</v>
      </c>
      <c r="E565">
        <v>4.6967759999999998</v>
      </c>
      <c r="F565">
        <v>4.1989729999999996</v>
      </c>
      <c r="G565">
        <v>232.08917600000001</v>
      </c>
      <c r="H565">
        <v>2.1982789999999999</v>
      </c>
      <c r="I565">
        <v>1.9008039999999999</v>
      </c>
      <c r="J565">
        <v>1.3437522</v>
      </c>
      <c r="K565">
        <v>1.5214654999999999</v>
      </c>
      <c r="L565">
        <v>1.3595811</v>
      </c>
      <c r="M565">
        <v>1.179494</v>
      </c>
      <c r="N565">
        <v>119.8953475</v>
      </c>
      <c r="O565">
        <v>1.1800096</v>
      </c>
      <c r="P565">
        <v>1.2036781999999999</v>
      </c>
      <c r="Q565">
        <v>1.1162027000000001</v>
      </c>
      <c r="R565">
        <v>1.1115790999999999</v>
      </c>
      <c r="S565">
        <v>111.7069386</v>
      </c>
      <c r="T565">
        <v>1095.87135053</v>
      </c>
    </row>
    <row r="566" spans="1:20">
      <c r="A566" s="788">
        <v>44589</v>
      </c>
      <c r="B566">
        <v>78.400002000000001</v>
      </c>
      <c r="C566">
        <v>3.7299682999999999</v>
      </c>
      <c r="D566">
        <v>2.4025189999999998</v>
      </c>
      <c r="E566">
        <v>4.8060499999999999</v>
      </c>
      <c r="F566">
        <v>4.1944679999999996</v>
      </c>
      <c r="G566">
        <v>232.294647</v>
      </c>
      <c r="H566">
        <v>2.1986020000000002</v>
      </c>
      <c r="I566">
        <v>1.900811</v>
      </c>
      <c r="J566">
        <v>1.3428403</v>
      </c>
      <c r="K566">
        <v>1.5264179</v>
      </c>
      <c r="L566">
        <v>1.3596245</v>
      </c>
      <c r="M566">
        <v>1.179975</v>
      </c>
      <c r="N566">
        <v>120.5552132</v>
      </c>
      <c r="O566">
        <v>1.1802409</v>
      </c>
      <c r="P566">
        <v>1.210018</v>
      </c>
      <c r="Q566">
        <v>1.1166476999999999</v>
      </c>
      <c r="R566">
        <v>1.1120102999999999</v>
      </c>
      <c r="S566">
        <v>111.75201730000001</v>
      </c>
      <c r="T566">
        <v>1096.3656413000001</v>
      </c>
    </row>
    <row r="567" spans="1:20">
      <c r="A567" s="788">
        <v>44592</v>
      </c>
      <c r="B567">
        <v>78.430088999999995</v>
      </c>
      <c r="C567">
        <v>3.7149184000000002</v>
      </c>
      <c r="D567">
        <v>2.4037320000000002</v>
      </c>
      <c r="E567">
        <v>4.9028039999999997</v>
      </c>
      <c r="F567">
        <v>4.2463800000000003</v>
      </c>
      <c r="G567">
        <v>233.33336399999999</v>
      </c>
      <c r="H567">
        <v>2.1990889999999998</v>
      </c>
      <c r="I567">
        <v>1.9044479999999999</v>
      </c>
      <c r="J567">
        <v>1.346657</v>
      </c>
      <c r="K567">
        <v>1.525746</v>
      </c>
      <c r="L567">
        <v>1.3602399999999999</v>
      </c>
      <c r="M567">
        <v>1.180631</v>
      </c>
      <c r="N567">
        <v>121.239</v>
      </c>
      <c r="O567">
        <v>1.1807920000000001</v>
      </c>
      <c r="P567">
        <v>1.2305759999999999</v>
      </c>
      <c r="Q567">
        <v>1.1170179</v>
      </c>
      <c r="R567">
        <v>1.1124540000000001</v>
      </c>
      <c r="S567">
        <v>111.8079</v>
      </c>
      <c r="T567">
        <v>1096.856</v>
      </c>
    </row>
    <row r="568" spans="1:20">
      <c r="A568" s="788">
        <v>44593</v>
      </c>
      <c r="B568">
        <v>78.464048000000005</v>
      </c>
      <c r="C568">
        <v>3.7193333000000002</v>
      </c>
      <c r="D568">
        <v>2.404703</v>
      </c>
      <c r="E568">
        <v>4.9414499999999997</v>
      </c>
      <c r="F568">
        <v>4.2489610000000004</v>
      </c>
      <c r="G568">
        <v>233.681433</v>
      </c>
      <c r="H568">
        <v>2.2001680000000001</v>
      </c>
      <c r="I568">
        <v>1.9071260000000001</v>
      </c>
      <c r="J568">
        <v>1.3488297</v>
      </c>
      <c r="K568">
        <v>1.5260244000000001</v>
      </c>
      <c r="L568">
        <v>1.3607297</v>
      </c>
      <c r="M568">
        <v>1.1810369999999999</v>
      </c>
      <c r="N568">
        <v>121.1622629</v>
      </c>
      <c r="O568">
        <v>1.1811505</v>
      </c>
      <c r="P568">
        <v>1.2346995000000001</v>
      </c>
      <c r="Q568">
        <v>1.1174575</v>
      </c>
      <c r="R568">
        <v>1.1128597</v>
      </c>
      <c r="S568">
        <v>111.8526842</v>
      </c>
      <c r="T568">
        <v>1097.3472981</v>
      </c>
    </row>
    <row r="569" spans="1:20">
      <c r="A569" s="788">
        <v>44594</v>
      </c>
      <c r="B569">
        <v>78.493188000000004</v>
      </c>
      <c r="C569">
        <v>3.7235402</v>
      </c>
      <c r="D569">
        <v>2.405602</v>
      </c>
      <c r="E569">
        <v>4.9817770000000001</v>
      </c>
      <c r="F569">
        <v>4.2090990000000001</v>
      </c>
      <c r="G569">
        <v>233.89618899999999</v>
      </c>
      <c r="H569">
        <v>2.201279</v>
      </c>
      <c r="I569">
        <v>1.9084920000000001</v>
      </c>
      <c r="J569">
        <v>1.3484756</v>
      </c>
      <c r="K569">
        <v>1.5261800999999999</v>
      </c>
      <c r="L569">
        <v>1.3612603999999999</v>
      </c>
      <c r="M569">
        <v>1.1814659999999999</v>
      </c>
      <c r="N569">
        <v>121.06848650000001</v>
      </c>
      <c r="O569">
        <v>1.1820098999999999</v>
      </c>
      <c r="P569">
        <v>1.2395451</v>
      </c>
      <c r="Q569">
        <v>1.1179190999999999</v>
      </c>
      <c r="R569">
        <v>1.1132941000000001</v>
      </c>
      <c r="S569">
        <v>111.889537</v>
      </c>
      <c r="T569">
        <v>1097.84459702</v>
      </c>
    </row>
    <row r="570" spans="1:20">
      <c r="A570" s="788">
        <v>44595</v>
      </c>
      <c r="B570">
        <v>78.523196999999996</v>
      </c>
      <c r="C570">
        <v>3.7731992000000001</v>
      </c>
      <c r="D570">
        <v>2.4064130000000001</v>
      </c>
      <c r="E570">
        <v>4.8862420000000002</v>
      </c>
      <c r="F570">
        <v>4.1908799999999999</v>
      </c>
      <c r="G570">
        <v>233.98500999999999</v>
      </c>
      <c r="H570">
        <v>2.2026490000000001</v>
      </c>
      <c r="I570">
        <v>1.9052720000000001</v>
      </c>
      <c r="J570">
        <v>1.3502864000000001</v>
      </c>
      <c r="K570">
        <v>1.5268906</v>
      </c>
      <c r="L570">
        <v>1.3618683</v>
      </c>
      <c r="M570">
        <v>1.1818550000000001</v>
      </c>
      <c r="N570">
        <v>121.16208570000001</v>
      </c>
      <c r="O570">
        <v>1.1822305</v>
      </c>
      <c r="P570">
        <v>1.2125499</v>
      </c>
      <c r="Q570">
        <v>1.1184813</v>
      </c>
      <c r="R570">
        <v>1.1136979</v>
      </c>
      <c r="S570">
        <v>111.9339926</v>
      </c>
      <c r="T570">
        <v>1098.33947199</v>
      </c>
    </row>
    <row r="571" spans="1:20">
      <c r="A571" s="788">
        <v>44596</v>
      </c>
      <c r="B571">
        <v>78.554910000000007</v>
      </c>
      <c r="C571">
        <v>3.8013224000000001</v>
      </c>
      <c r="D571">
        <v>2.4076279999999999</v>
      </c>
      <c r="E571">
        <v>4.8936229999999998</v>
      </c>
      <c r="F571">
        <v>4.1925400000000002</v>
      </c>
      <c r="G571">
        <v>233.64352099999999</v>
      </c>
      <c r="H571">
        <v>2.2046830000000002</v>
      </c>
      <c r="I571">
        <v>1.9129350000000001</v>
      </c>
      <c r="J571">
        <v>1.3592698000000001</v>
      </c>
      <c r="K571">
        <v>1.5330347</v>
      </c>
      <c r="L571">
        <v>1.3624885</v>
      </c>
      <c r="M571">
        <v>1.1823969999999999</v>
      </c>
      <c r="N571">
        <v>120.8763507</v>
      </c>
      <c r="O571">
        <v>1.1830422</v>
      </c>
      <c r="P571">
        <v>1.2301111</v>
      </c>
      <c r="Q571">
        <v>1.1189669</v>
      </c>
      <c r="R571">
        <v>1.1141866</v>
      </c>
      <c r="S571">
        <v>111.9829802</v>
      </c>
      <c r="T571">
        <v>1098.8905691800001</v>
      </c>
    </row>
    <row r="572" spans="1:20">
      <c r="A572" s="788">
        <v>44599</v>
      </c>
      <c r="B572">
        <v>78.587239999999994</v>
      </c>
      <c r="C572">
        <v>3.8079329999999998</v>
      </c>
      <c r="D572">
        <v>2.408655</v>
      </c>
      <c r="E572">
        <v>4.8799989999999998</v>
      </c>
      <c r="F572">
        <v>4.1801789999999999</v>
      </c>
      <c r="G572">
        <v>233.10506699999999</v>
      </c>
      <c r="H572">
        <v>2.2057030000000002</v>
      </c>
      <c r="I572">
        <v>1.910312</v>
      </c>
      <c r="J572">
        <v>1.3618077</v>
      </c>
      <c r="K572">
        <v>1.5329358</v>
      </c>
      <c r="L572">
        <v>1.3632588999999999</v>
      </c>
      <c r="M572">
        <v>1.1829780000000001</v>
      </c>
      <c r="N572">
        <v>120.5749885</v>
      </c>
      <c r="O572">
        <v>1.1837192000000001</v>
      </c>
      <c r="P572">
        <v>1.2285229</v>
      </c>
      <c r="Q572">
        <v>1.1195009</v>
      </c>
      <c r="R572">
        <v>1.1146758000000001</v>
      </c>
      <c r="S572">
        <v>112.0088538</v>
      </c>
      <c r="T572">
        <v>1099.4412592199999</v>
      </c>
    </row>
    <row r="573" spans="1:20">
      <c r="A573" s="788">
        <v>44600</v>
      </c>
      <c r="B573">
        <v>78.624176000000006</v>
      </c>
      <c r="C573">
        <v>3.8023924999999998</v>
      </c>
      <c r="D573">
        <v>2.4097050000000002</v>
      </c>
      <c r="E573">
        <v>4.91913</v>
      </c>
      <c r="F573">
        <v>4.1573029999999997</v>
      </c>
      <c r="G573">
        <v>232.70059900000001</v>
      </c>
      <c r="H573">
        <v>2.206642</v>
      </c>
      <c r="I573">
        <v>1.9135139999999999</v>
      </c>
      <c r="J573">
        <v>1.3656908000000001</v>
      </c>
      <c r="K573">
        <v>1.5369280000000001</v>
      </c>
      <c r="L573">
        <v>1.3638524000000001</v>
      </c>
      <c r="M573">
        <v>1.1835640000000001</v>
      </c>
      <c r="N573">
        <v>120.8417723</v>
      </c>
      <c r="O573">
        <v>1.184474</v>
      </c>
      <c r="P573">
        <v>1.2320262</v>
      </c>
      <c r="Q573">
        <v>1.1200341</v>
      </c>
      <c r="R573">
        <v>1.1151829</v>
      </c>
      <c r="S573">
        <v>112.071224</v>
      </c>
      <c r="T573">
        <v>1099.9937354799999</v>
      </c>
    </row>
    <row r="574" spans="1:20">
      <c r="A574" s="788">
        <v>44601</v>
      </c>
      <c r="B574">
        <v>78.658405000000002</v>
      </c>
      <c r="C574">
        <v>3.7831134999999998</v>
      </c>
      <c r="D574">
        <v>2.4109539999999998</v>
      </c>
      <c r="E574">
        <v>4.9965799999999998</v>
      </c>
      <c r="F574">
        <v>4.1817989999999998</v>
      </c>
      <c r="G574">
        <v>232.50193899999999</v>
      </c>
      <c r="H574">
        <v>2.2075830000000001</v>
      </c>
      <c r="I574">
        <v>1.9156930000000001</v>
      </c>
      <c r="J574">
        <v>1.3704209999999999</v>
      </c>
      <c r="K574">
        <v>1.5392691000000001</v>
      </c>
      <c r="L574">
        <v>1.3644331999999999</v>
      </c>
      <c r="M574">
        <v>1.1841790000000001</v>
      </c>
      <c r="N574">
        <v>121.0951654</v>
      </c>
      <c r="O574">
        <v>1.1853286999999999</v>
      </c>
      <c r="P574">
        <v>1.2420538000000001</v>
      </c>
      <c r="Q574">
        <v>1.1205197</v>
      </c>
      <c r="R574">
        <v>1.1157184</v>
      </c>
      <c r="S574">
        <v>112.1271098</v>
      </c>
      <c r="T574">
        <v>1100.54401573</v>
      </c>
    </row>
    <row r="575" spans="1:20">
      <c r="A575" s="788">
        <v>44602</v>
      </c>
      <c r="B575">
        <v>78.698943999999997</v>
      </c>
      <c r="C575">
        <v>3.7961212</v>
      </c>
      <c r="D575">
        <v>2.41201</v>
      </c>
      <c r="E575">
        <v>4.9065599999999998</v>
      </c>
      <c r="F575">
        <v>4.1847969999999997</v>
      </c>
      <c r="G575">
        <v>232.691371</v>
      </c>
      <c r="H575">
        <v>2.2081949999999999</v>
      </c>
      <c r="I575">
        <v>1.925262</v>
      </c>
      <c r="J575">
        <v>1.3787955999999999</v>
      </c>
      <c r="K575">
        <v>1.5416519</v>
      </c>
      <c r="L575">
        <v>1.3650962</v>
      </c>
      <c r="M575">
        <v>1.184793</v>
      </c>
      <c r="N575">
        <v>120.9065973</v>
      </c>
      <c r="O575">
        <v>1.1854724999999999</v>
      </c>
      <c r="P575">
        <v>1.2362987000000001</v>
      </c>
      <c r="Q575">
        <v>1.1210747999999999</v>
      </c>
      <c r="R575">
        <v>1.1162143</v>
      </c>
      <c r="S575">
        <v>112.20699089999999</v>
      </c>
      <c r="T575">
        <v>1101.09211033</v>
      </c>
    </row>
    <row r="576" spans="1:20">
      <c r="A576" s="788">
        <v>44603</v>
      </c>
      <c r="B576">
        <v>78.733041999999998</v>
      </c>
      <c r="C576">
        <v>3.7985337000000001</v>
      </c>
      <c r="D576">
        <v>2.4132129999999998</v>
      </c>
      <c r="E576">
        <v>4.8162330000000004</v>
      </c>
      <c r="F576">
        <v>4.1745390000000002</v>
      </c>
      <c r="G576">
        <v>232.19458</v>
      </c>
      <c r="H576">
        <v>2.2105779999999999</v>
      </c>
      <c r="I576">
        <v>1.9248639999999999</v>
      </c>
      <c r="J576">
        <v>1.3713557999999999</v>
      </c>
      <c r="K576">
        <v>1.5376486</v>
      </c>
      <c r="L576">
        <v>1.3656746</v>
      </c>
      <c r="M576">
        <v>1.1853750000000001</v>
      </c>
      <c r="N576">
        <v>120.31550679999999</v>
      </c>
      <c r="O576">
        <v>1.1864858</v>
      </c>
      <c r="P576">
        <v>1.2310776999999999</v>
      </c>
      <c r="Q576">
        <v>1.1216086999999999</v>
      </c>
      <c r="R576">
        <v>1.1167208</v>
      </c>
      <c r="S576">
        <v>112.22442909999999</v>
      </c>
      <c r="T576">
        <v>1101.64318157</v>
      </c>
    </row>
    <row r="577" spans="1:20">
      <c r="A577" s="788">
        <v>44606</v>
      </c>
      <c r="B577">
        <v>78.766872000000006</v>
      </c>
      <c r="C577">
        <v>3.8089083000000001</v>
      </c>
      <c r="D577">
        <v>2.4141910000000002</v>
      </c>
      <c r="E577">
        <v>4.802136</v>
      </c>
      <c r="F577">
        <v>4.1985650000000003</v>
      </c>
      <c r="G577">
        <v>232.12504200000001</v>
      </c>
      <c r="H577">
        <v>2.2112799999999999</v>
      </c>
      <c r="I577">
        <v>1.9288019999999999</v>
      </c>
      <c r="J577">
        <v>1.3827689000000001</v>
      </c>
      <c r="K577">
        <v>1.5431355</v>
      </c>
      <c r="L577">
        <v>1.3664238</v>
      </c>
      <c r="M577">
        <v>1.185764</v>
      </c>
      <c r="N577">
        <v>120.62634130000001</v>
      </c>
      <c r="O577">
        <v>1.1868668</v>
      </c>
      <c r="P577">
        <v>1.2418134000000001</v>
      </c>
      <c r="Q577">
        <v>1.1222357000000001</v>
      </c>
      <c r="R577">
        <v>1.1172411</v>
      </c>
      <c r="S577">
        <v>112.2214025</v>
      </c>
      <c r="T577">
        <v>1102.1953752500001</v>
      </c>
    </row>
    <row r="578" spans="1:20">
      <c r="A578" s="788">
        <v>44607</v>
      </c>
      <c r="B578">
        <v>78.801631</v>
      </c>
      <c r="C578">
        <v>3.8017839000000002</v>
      </c>
      <c r="D578">
        <v>2.415314</v>
      </c>
      <c r="E578">
        <v>4.875006</v>
      </c>
      <c r="F578">
        <v>4.2558860000000003</v>
      </c>
      <c r="G578">
        <v>232.779889</v>
      </c>
      <c r="H578">
        <v>2.2130580000000002</v>
      </c>
      <c r="I578">
        <v>1.929675</v>
      </c>
      <c r="J578">
        <v>1.3833057</v>
      </c>
      <c r="K578">
        <v>1.5433045999999999</v>
      </c>
      <c r="L578">
        <v>1.3669898</v>
      </c>
      <c r="M578">
        <v>1.186313</v>
      </c>
      <c r="N578">
        <v>120.8027901</v>
      </c>
      <c r="O578">
        <v>1.1872341</v>
      </c>
      <c r="P578">
        <v>1.2297353</v>
      </c>
      <c r="Q578">
        <v>1.1227912</v>
      </c>
      <c r="R578">
        <v>1.1177566000000001</v>
      </c>
      <c r="S578">
        <v>112.2793954</v>
      </c>
      <c r="T578">
        <v>1102.7456148599999</v>
      </c>
    </row>
    <row r="579" spans="1:20">
      <c r="A579" s="788">
        <v>44608</v>
      </c>
      <c r="B579">
        <v>78.841776999999993</v>
      </c>
      <c r="C579">
        <v>3.7980611999999998</v>
      </c>
      <c r="D579">
        <v>2.41649</v>
      </c>
      <c r="E579">
        <v>4.8855779999999998</v>
      </c>
      <c r="F579">
        <v>4.2568700000000002</v>
      </c>
      <c r="G579">
        <v>232.72050899999999</v>
      </c>
      <c r="H579">
        <v>2.2138789999999999</v>
      </c>
      <c r="I579">
        <v>1.9297629999999999</v>
      </c>
      <c r="J579">
        <v>1.3805989000000001</v>
      </c>
      <c r="K579">
        <v>1.5428470000000001</v>
      </c>
      <c r="L579">
        <v>1.3675523999999999</v>
      </c>
      <c r="M579">
        <v>1.1869179999999999</v>
      </c>
      <c r="N579">
        <v>121.17395449999999</v>
      </c>
      <c r="O579">
        <v>1.1873866</v>
      </c>
      <c r="P579">
        <v>1.2340039</v>
      </c>
      <c r="Q579">
        <v>1.1233233</v>
      </c>
      <c r="R579">
        <v>1.118269</v>
      </c>
      <c r="S579">
        <v>112.32530559999999</v>
      </c>
      <c r="T579">
        <v>1103.29880551</v>
      </c>
    </row>
    <row r="580" spans="1:20">
      <c r="A580" s="788">
        <v>44609</v>
      </c>
      <c r="B580">
        <v>78.878011999999998</v>
      </c>
      <c r="C580">
        <v>3.7806291000000001</v>
      </c>
      <c r="D580">
        <v>2.4178299999999999</v>
      </c>
      <c r="E580">
        <v>4.7766400000000004</v>
      </c>
      <c r="F580">
        <v>4.2074670000000003</v>
      </c>
      <c r="G580">
        <v>232.371072</v>
      </c>
      <c r="H580">
        <v>2.2142529999999998</v>
      </c>
      <c r="I580">
        <v>1.9282779999999999</v>
      </c>
      <c r="J580">
        <v>1.3781775000000001</v>
      </c>
      <c r="K580">
        <v>1.5353163000000001</v>
      </c>
      <c r="L580">
        <v>1.3683002</v>
      </c>
      <c r="M580">
        <v>1.1874279999999999</v>
      </c>
      <c r="N580">
        <v>121.08404609999999</v>
      </c>
      <c r="O580">
        <v>1.1885330999999999</v>
      </c>
      <c r="P580">
        <v>1.2272908</v>
      </c>
      <c r="Q580">
        <v>1.1239190999999999</v>
      </c>
      <c r="R580">
        <v>1.1188100999999999</v>
      </c>
      <c r="S580">
        <v>112.39656960000001</v>
      </c>
      <c r="T580">
        <v>1103.88099805</v>
      </c>
    </row>
    <row r="581" spans="1:20">
      <c r="A581" s="788">
        <v>44610</v>
      </c>
      <c r="B581">
        <v>78.912581000000003</v>
      </c>
      <c r="C581">
        <v>3.7731278000000001</v>
      </c>
      <c r="D581">
        <v>2.4190209999999999</v>
      </c>
      <c r="E581">
        <v>4.7565220000000004</v>
      </c>
      <c r="F581">
        <v>4.1768729999999996</v>
      </c>
      <c r="G581">
        <v>232.242583</v>
      </c>
      <c r="H581">
        <v>2.215182</v>
      </c>
      <c r="I581">
        <v>1.928134</v>
      </c>
      <c r="J581">
        <v>1.3760212999999999</v>
      </c>
      <c r="K581">
        <v>1.5344929</v>
      </c>
      <c r="L581">
        <v>1.3688722</v>
      </c>
      <c r="M581">
        <v>1.1882820000000001</v>
      </c>
      <c r="N581">
        <v>121.2687426</v>
      </c>
      <c r="O581">
        <v>1.1887449000000001</v>
      </c>
      <c r="P581">
        <v>1.2129197</v>
      </c>
      <c r="Q581">
        <v>1.1244293999999999</v>
      </c>
      <c r="R581">
        <v>1.1193392</v>
      </c>
      <c r="S581">
        <v>112.41302880000001</v>
      </c>
      <c r="T581">
        <v>1104.4460932500001</v>
      </c>
    </row>
    <row r="582" spans="1:20">
      <c r="A582" s="788">
        <v>44613</v>
      </c>
      <c r="B582">
        <v>78.950334999999995</v>
      </c>
      <c r="C582">
        <v>3.7819517</v>
      </c>
      <c r="D582">
        <v>2.4200210000000002</v>
      </c>
      <c r="E582">
        <v>4.6910879999999997</v>
      </c>
      <c r="F582">
        <v>4.0889850000000001</v>
      </c>
      <c r="G582">
        <v>231.76211000000001</v>
      </c>
      <c r="H582">
        <v>2.2166860000000002</v>
      </c>
      <c r="I582">
        <v>1.9280980000000001</v>
      </c>
      <c r="J582">
        <v>1.3778021</v>
      </c>
      <c r="K582">
        <v>1.535992</v>
      </c>
      <c r="L582">
        <v>1.3691434</v>
      </c>
      <c r="M582">
        <v>1.188687</v>
      </c>
      <c r="N582">
        <v>120.7883957</v>
      </c>
      <c r="O582">
        <v>1.1892638</v>
      </c>
      <c r="P582">
        <v>1.206013</v>
      </c>
      <c r="Q582">
        <v>1.1249435999999999</v>
      </c>
      <c r="R582">
        <v>1.1198488</v>
      </c>
      <c r="S582">
        <v>112.4701817</v>
      </c>
      <c r="T582">
        <v>1105.01205304</v>
      </c>
    </row>
    <row r="583" spans="1:20">
      <c r="A583" s="788">
        <v>44614</v>
      </c>
      <c r="B583">
        <v>78.986085000000003</v>
      </c>
      <c r="C583">
        <v>3.7947264999999999</v>
      </c>
      <c r="D583">
        <v>2.4214180000000001</v>
      </c>
      <c r="E583">
        <v>4.7058</v>
      </c>
      <c r="F583">
        <v>4.1456670000000004</v>
      </c>
      <c r="G583">
        <v>230.87449100000001</v>
      </c>
      <c r="H583">
        <v>2.2185809999999999</v>
      </c>
      <c r="I583">
        <v>1.935103</v>
      </c>
      <c r="J583">
        <v>1.3814428000000001</v>
      </c>
      <c r="K583">
        <v>1.5393197999999999</v>
      </c>
      <c r="L583">
        <v>1.3699927999999999</v>
      </c>
      <c r="M583">
        <v>1.1893100000000001</v>
      </c>
      <c r="N583">
        <v>120.5777527</v>
      </c>
      <c r="O583">
        <v>1.1898382000000001</v>
      </c>
      <c r="P583">
        <v>1.2118728000000001</v>
      </c>
      <c r="Q583">
        <v>1.1254431</v>
      </c>
      <c r="R583">
        <v>1.1203711000000001</v>
      </c>
      <c r="S583">
        <v>112.5069075</v>
      </c>
      <c r="T583">
        <v>1105.5856973</v>
      </c>
    </row>
    <row r="584" spans="1:20">
      <c r="A584" s="788">
        <v>44615</v>
      </c>
      <c r="B584">
        <v>79.023705000000007</v>
      </c>
      <c r="C584">
        <v>3.8207963</v>
      </c>
      <c r="D584">
        <v>2.4225310000000002</v>
      </c>
      <c r="E584">
        <v>4.6290909999999998</v>
      </c>
      <c r="F584">
        <v>4.0961629999999998</v>
      </c>
      <c r="G584">
        <v>230.15697900000001</v>
      </c>
      <c r="H584">
        <v>2.2197040000000001</v>
      </c>
      <c r="I584">
        <v>1.937649</v>
      </c>
      <c r="J584">
        <v>1.3812685</v>
      </c>
      <c r="K584">
        <v>1.5396464000000001</v>
      </c>
      <c r="L584">
        <v>1.3704817</v>
      </c>
      <c r="M584">
        <v>1.1898219999999999</v>
      </c>
      <c r="N584">
        <v>120.24932250000001</v>
      </c>
      <c r="O584">
        <v>1.1903684000000001</v>
      </c>
      <c r="P584">
        <v>1.2046736</v>
      </c>
      <c r="Q584">
        <v>1.1260460999999999</v>
      </c>
      <c r="R584">
        <v>1.1209104999999999</v>
      </c>
      <c r="S584">
        <v>112.5494266</v>
      </c>
      <c r="T584">
        <v>1106.16765928</v>
      </c>
    </row>
    <row r="585" spans="1:20">
      <c r="A585" s="788">
        <v>44616</v>
      </c>
      <c r="B585">
        <v>79.061943999999997</v>
      </c>
      <c r="C585">
        <v>3.826622</v>
      </c>
      <c r="D585">
        <v>2.4237199999999999</v>
      </c>
      <c r="E585">
        <v>4.6828589999999997</v>
      </c>
      <c r="F585">
        <v>4.1042759999999996</v>
      </c>
      <c r="G585">
        <v>231.045984</v>
      </c>
      <c r="H585">
        <v>2.2211180000000001</v>
      </c>
      <c r="I585">
        <v>1.9305540000000001</v>
      </c>
      <c r="J585">
        <v>1.3765354000000001</v>
      </c>
      <c r="K585">
        <v>1.539536</v>
      </c>
      <c r="L585">
        <v>1.3709043999999999</v>
      </c>
      <c r="M585">
        <v>1.1904269999999999</v>
      </c>
      <c r="N585">
        <v>120.2910648</v>
      </c>
      <c r="O585">
        <v>1.1914400999999999</v>
      </c>
      <c r="P585">
        <v>1.1996943</v>
      </c>
      <c r="Q585">
        <v>1.1265501</v>
      </c>
      <c r="R585">
        <v>1.1214492</v>
      </c>
      <c r="S585">
        <v>112.5303461</v>
      </c>
      <c r="T585">
        <v>1106.7455494200001</v>
      </c>
    </row>
    <row r="586" spans="1:20">
      <c r="A586" s="788">
        <v>44617</v>
      </c>
      <c r="B586">
        <v>79.097363999999999</v>
      </c>
      <c r="C586">
        <v>3.8281447000000002</v>
      </c>
      <c r="D586">
        <v>2.4247450000000002</v>
      </c>
      <c r="E586">
        <v>4.8003799999999996</v>
      </c>
      <c r="F586">
        <v>4.1005929999999999</v>
      </c>
      <c r="G586">
        <v>230.984454</v>
      </c>
      <c r="H586">
        <v>2.222032</v>
      </c>
      <c r="I586">
        <v>1.932132</v>
      </c>
      <c r="J586">
        <v>1.3781528000000001</v>
      </c>
      <c r="K586">
        <v>1.5430078</v>
      </c>
      <c r="L586">
        <v>1.3723890999999999</v>
      </c>
      <c r="M586">
        <v>1.190933</v>
      </c>
      <c r="N586">
        <v>119.97772139999999</v>
      </c>
      <c r="O586">
        <v>1.1919976999999999</v>
      </c>
      <c r="P586">
        <v>1.2300616</v>
      </c>
      <c r="Q586">
        <v>1.1270981</v>
      </c>
      <c r="R586">
        <v>1.1219889000000001</v>
      </c>
      <c r="S586">
        <v>112.5857432</v>
      </c>
      <c r="T586">
        <v>1107.34009294</v>
      </c>
    </row>
    <row r="587" spans="1:20">
      <c r="A587" s="788">
        <v>44622</v>
      </c>
      <c r="B587">
        <v>79.135416000000006</v>
      </c>
      <c r="C587">
        <v>3.8068035</v>
      </c>
      <c r="D587">
        <v>2.4256739999999999</v>
      </c>
      <c r="E587">
        <v>4.8118220000000003</v>
      </c>
      <c r="F587">
        <v>4.1486390000000002</v>
      </c>
      <c r="G587">
        <v>231.291798</v>
      </c>
      <c r="H587">
        <v>2.222458</v>
      </c>
      <c r="I587">
        <v>1.93228</v>
      </c>
      <c r="J587">
        <v>1.3696383999999999</v>
      </c>
      <c r="K587">
        <v>1.5342903999999999</v>
      </c>
      <c r="L587">
        <v>1.3733215999999999</v>
      </c>
      <c r="M587">
        <v>1.191478</v>
      </c>
      <c r="N587">
        <v>120.5318585</v>
      </c>
      <c r="O587">
        <v>1.1915144</v>
      </c>
      <c r="P587">
        <v>1.2487497000000001</v>
      </c>
      <c r="Q587">
        <v>1.1275546000000001</v>
      </c>
      <c r="R587">
        <v>1.1225008000000001</v>
      </c>
      <c r="S587">
        <v>112.60146709999999</v>
      </c>
      <c r="T587">
        <v>1107.9344825400001</v>
      </c>
    </row>
    <row r="588" spans="1:20">
      <c r="A588" s="788">
        <v>44623</v>
      </c>
      <c r="B588">
        <v>79.168842999999995</v>
      </c>
      <c r="C588">
        <v>3.8183444</v>
      </c>
      <c r="D588">
        <v>2.426698</v>
      </c>
      <c r="E588">
        <v>4.7901239999999996</v>
      </c>
      <c r="F588">
        <v>4.1167379999999998</v>
      </c>
      <c r="G588">
        <v>230.99331100000001</v>
      </c>
      <c r="H588">
        <v>2.2231990000000001</v>
      </c>
      <c r="I588">
        <v>1.9425220000000001</v>
      </c>
      <c r="J588">
        <v>1.3726829</v>
      </c>
      <c r="K588">
        <v>1.5414114000000001</v>
      </c>
      <c r="L588">
        <v>1.3739044</v>
      </c>
      <c r="M588">
        <v>1.191991</v>
      </c>
      <c r="N588">
        <v>120.7703068</v>
      </c>
      <c r="O588">
        <v>1.1913937999999999</v>
      </c>
      <c r="P588">
        <v>1.2532846</v>
      </c>
      <c r="Q588">
        <v>1.1279912999999999</v>
      </c>
      <c r="R588">
        <v>1.1230112999999999</v>
      </c>
      <c r="S588">
        <v>112.6511673</v>
      </c>
      <c r="T588">
        <v>1108.5303806500001</v>
      </c>
    </row>
    <row r="589" spans="1:20">
      <c r="A589" s="788">
        <v>44624</v>
      </c>
      <c r="B589">
        <v>79.202331999999998</v>
      </c>
      <c r="C589">
        <v>3.8421042999999999</v>
      </c>
      <c r="D589">
        <v>2.4277479999999998</v>
      </c>
      <c r="E589">
        <v>4.75589</v>
      </c>
      <c r="F589">
        <v>4.0525779999999996</v>
      </c>
      <c r="G589">
        <v>230.26288600000001</v>
      </c>
      <c r="H589">
        <v>2.2244299999999999</v>
      </c>
      <c r="I589">
        <v>1.941173</v>
      </c>
      <c r="J589">
        <v>1.3700521000000001</v>
      </c>
      <c r="K589">
        <v>1.5532463999999999</v>
      </c>
      <c r="L589">
        <v>1.3746015</v>
      </c>
      <c r="M589">
        <v>1.1925509999999999</v>
      </c>
      <c r="N589">
        <v>120.43340499999999</v>
      </c>
      <c r="O589">
        <v>1.1915100999999999</v>
      </c>
      <c r="P589">
        <v>1.2460498</v>
      </c>
      <c r="Q589">
        <v>1.1285087</v>
      </c>
      <c r="R589">
        <v>1.1235259</v>
      </c>
      <c r="S589">
        <v>112.652846</v>
      </c>
      <c r="T589">
        <v>1109.1259274700001</v>
      </c>
    </row>
    <row r="590" spans="1:20">
      <c r="A590" s="788">
        <v>44627</v>
      </c>
      <c r="B590">
        <v>79.234648000000007</v>
      </c>
      <c r="C590">
        <v>3.8650565000000001</v>
      </c>
      <c r="D590">
        <v>2.4288370000000001</v>
      </c>
      <c r="E590">
        <v>4.6165570000000002</v>
      </c>
      <c r="F590">
        <v>3.8917380000000001</v>
      </c>
      <c r="G590">
        <v>230.315504</v>
      </c>
      <c r="H590">
        <v>2.2243870000000001</v>
      </c>
      <c r="I590">
        <v>1.9488479999999999</v>
      </c>
      <c r="J590">
        <v>1.3740266000000001</v>
      </c>
      <c r="K590">
        <v>1.5555606</v>
      </c>
      <c r="L590">
        <v>1.3754531999999999</v>
      </c>
      <c r="M590">
        <v>1.1930909999999999</v>
      </c>
      <c r="N590">
        <v>118.6406302</v>
      </c>
      <c r="O590">
        <v>1.1918993</v>
      </c>
      <c r="P590">
        <v>1.2279789999999999</v>
      </c>
      <c r="Q590">
        <v>1.1288921000000001</v>
      </c>
      <c r="R590">
        <v>1.1240157</v>
      </c>
      <c r="S590">
        <v>112.6721387</v>
      </c>
      <c r="T590">
        <v>1109.7188879099999</v>
      </c>
    </row>
    <row r="591" spans="1:20">
      <c r="A591" s="788">
        <v>44628</v>
      </c>
      <c r="B591">
        <v>79.267527999999999</v>
      </c>
      <c r="C591">
        <v>3.8771699000000002</v>
      </c>
      <c r="D591">
        <v>2.4300459999999999</v>
      </c>
      <c r="E591">
        <v>4.5763930000000004</v>
      </c>
      <c r="F591">
        <v>3.9369700000000001</v>
      </c>
      <c r="G591">
        <v>231.079093</v>
      </c>
      <c r="H591">
        <v>2.225533</v>
      </c>
      <c r="I591">
        <v>1.95817</v>
      </c>
      <c r="J591">
        <v>1.3782306</v>
      </c>
      <c r="K591">
        <v>1.5630409000000001</v>
      </c>
      <c r="L591">
        <v>1.3761445000000001</v>
      </c>
      <c r="M591">
        <v>1.1935979999999999</v>
      </c>
      <c r="N591">
        <v>119.91763950000001</v>
      </c>
      <c r="O591">
        <v>1.1920659</v>
      </c>
      <c r="P591">
        <v>1.21838</v>
      </c>
      <c r="Q591">
        <v>1.1294565999999999</v>
      </c>
      <c r="R591">
        <v>1.1245318</v>
      </c>
      <c r="S591">
        <v>112.67327899999999</v>
      </c>
      <c r="T591">
        <v>1110.3132768600001</v>
      </c>
    </row>
    <row r="592" spans="1:20">
      <c r="A592" s="788">
        <v>44629</v>
      </c>
      <c r="B592">
        <v>79.301895999999999</v>
      </c>
      <c r="C592">
        <v>3.8887250999999998</v>
      </c>
      <c r="D592">
        <v>2.4310870000000002</v>
      </c>
      <c r="E592">
        <v>4.7047309999999998</v>
      </c>
      <c r="F592">
        <v>4.0839179999999997</v>
      </c>
      <c r="G592">
        <v>231.17086900000001</v>
      </c>
      <c r="H592">
        <v>2.2263489999999999</v>
      </c>
      <c r="I592">
        <v>1.960896</v>
      </c>
      <c r="J592">
        <v>1.3825232000000001</v>
      </c>
      <c r="K592">
        <v>1.5522003</v>
      </c>
      <c r="L592">
        <v>1.3767438000000001</v>
      </c>
      <c r="M592">
        <v>1.1941619999999999</v>
      </c>
      <c r="N592">
        <v>120.00223269999999</v>
      </c>
      <c r="O592">
        <v>1.1926995</v>
      </c>
      <c r="P592">
        <v>1.2482678</v>
      </c>
      <c r="Q592">
        <v>1.1300718000000001</v>
      </c>
      <c r="R592">
        <v>1.1250088</v>
      </c>
      <c r="S592">
        <v>112.7120683</v>
      </c>
      <c r="T592">
        <v>1110.9493888300001</v>
      </c>
    </row>
    <row r="593" spans="1:20">
      <c r="A593" s="788">
        <v>44630</v>
      </c>
      <c r="B593">
        <v>79.339951999999997</v>
      </c>
      <c r="C593">
        <v>3.9122484000000002</v>
      </c>
      <c r="D593">
        <v>2.4325640000000002</v>
      </c>
      <c r="E593">
        <v>4.6791049999999998</v>
      </c>
      <c r="F593">
        <v>4.0486279999999999</v>
      </c>
      <c r="G593">
        <v>229.93975</v>
      </c>
      <c r="H593">
        <v>2.227487</v>
      </c>
      <c r="I593">
        <v>1.9686129999999999</v>
      </c>
      <c r="J593">
        <v>1.3872009000000001</v>
      </c>
      <c r="K593">
        <v>1.5659315</v>
      </c>
      <c r="L593">
        <v>1.3775533</v>
      </c>
      <c r="M593">
        <v>1.194715</v>
      </c>
      <c r="N593">
        <v>119.23455509999999</v>
      </c>
      <c r="O593">
        <v>1.1930147</v>
      </c>
      <c r="P593">
        <v>1.2393513</v>
      </c>
      <c r="Q593">
        <v>1.1304985000000001</v>
      </c>
      <c r="R593">
        <v>1.1255347</v>
      </c>
      <c r="S593">
        <v>112.761454</v>
      </c>
      <c r="T593">
        <v>1111.5440974799999</v>
      </c>
    </row>
    <row r="594" spans="1:20">
      <c r="A594" s="788">
        <v>44631</v>
      </c>
      <c r="B594">
        <v>79.376614000000004</v>
      </c>
      <c r="C594">
        <v>3.9201442000000002</v>
      </c>
      <c r="D594">
        <v>2.434129</v>
      </c>
      <c r="E594">
        <v>4.6260180000000002</v>
      </c>
      <c r="F594">
        <v>3.9300299999999999</v>
      </c>
      <c r="G594">
        <v>229.545548</v>
      </c>
      <c r="H594">
        <v>2.227992</v>
      </c>
      <c r="I594">
        <v>1.973258</v>
      </c>
      <c r="J594">
        <v>1.3875153</v>
      </c>
      <c r="K594">
        <v>1.5697293999999999</v>
      </c>
      <c r="L594">
        <v>1.3781988999999999</v>
      </c>
      <c r="M594">
        <v>1.195257</v>
      </c>
      <c r="N594">
        <v>118.7941141</v>
      </c>
      <c r="O594">
        <v>1.1931227</v>
      </c>
      <c r="P594">
        <v>1.2079791</v>
      </c>
      <c r="Q594">
        <v>1.1309564000000001</v>
      </c>
      <c r="R594">
        <v>1.1260428</v>
      </c>
      <c r="S594">
        <v>112.8208018</v>
      </c>
      <c r="T594">
        <v>1112.13770447</v>
      </c>
    </row>
    <row r="595" spans="1:20">
      <c r="A595" s="788">
        <v>44634</v>
      </c>
      <c r="B595">
        <v>79.409936999999999</v>
      </c>
      <c r="C595">
        <v>3.9195286999999999</v>
      </c>
      <c r="D595">
        <v>2.4353910000000001</v>
      </c>
      <c r="E595">
        <v>4.5986099999999999</v>
      </c>
      <c r="F595">
        <v>3.8646590000000001</v>
      </c>
      <c r="G595">
        <v>229.610589</v>
      </c>
      <c r="H595">
        <v>2.2296559999999999</v>
      </c>
      <c r="I595">
        <v>1.9861279999999999</v>
      </c>
      <c r="J595">
        <v>1.3931458000000001</v>
      </c>
      <c r="K595">
        <v>1.5664975999999999</v>
      </c>
      <c r="L595">
        <v>1.3790106</v>
      </c>
      <c r="M595">
        <v>1.195724</v>
      </c>
      <c r="N595">
        <v>118.6055039</v>
      </c>
      <c r="O595">
        <v>1.1938945000000001</v>
      </c>
      <c r="P595">
        <v>1.1913887999999999</v>
      </c>
      <c r="Q595">
        <v>1.1314185000000001</v>
      </c>
      <c r="R595">
        <v>1.1265639999999999</v>
      </c>
      <c r="S595">
        <v>112.8538483</v>
      </c>
      <c r="T595">
        <v>1112.75389986</v>
      </c>
    </row>
    <row r="596" spans="1:20">
      <c r="A596" s="788">
        <v>44635</v>
      </c>
      <c r="B596">
        <v>79.445344000000006</v>
      </c>
      <c r="C596">
        <v>3.9174897999999998</v>
      </c>
      <c r="D596">
        <v>2.436423</v>
      </c>
      <c r="E596">
        <v>4.6943510000000002</v>
      </c>
      <c r="F596">
        <v>3.8943599999999998</v>
      </c>
      <c r="G596">
        <v>230.69508300000001</v>
      </c>
      <c r="H596">
        <v>2.230483</v>
      </c>
      <c r="I596">
        <v>1.981087</v>
      </c>
      <c r="J596">
        <v>1.3940045999999999</v>
      </c>
      <c r="K596">
        <v>1.5644704</v>
      </c>
      <c r="L596">
        <v>1.3801600000000001</v>
      </c>
      <c r="M596">
        <v>1.196118</v>
      </c>
      <c r="N596">
        <v>118.86535720000001</v>
      </c>
      <c r="O596">
        <v>1.1944741000000001</v>
      </c>
      <c r="P596">
        <v>1.202725</v>
      </c>
      <c r="Q596">
        <v>1.1319566000000001</v>
      </c>
      <c r="R596">
        <v>1.1271084</v>
      </c>
      <c r="S596">
        <v>112.8771706</v>
      </c>
      <c r="T596">
        <v>1113.36346772</v>
      </c>
    </row>
    <row r="597" spans="1:20">
      <c r="A597" s="788">
        <v>44636</v>
      </c>
      <c r="B597">
        <v>79.483002999999997</v>
      </c>
      <c r="C597">
        <v>3.9186857000000002</v>
      </c>
      <c r="D597">
        <v>2.4376720000000001</v>
      </c>
      <c r="E597">
        <v>4.8035069999999997</v>
      </c>
      <c r="F597">
        <v>3.983867</v>
      </c>
      <c r="G597">
        <v>229.70138800000001</v>
      </c>
      <c r="H597">
        <v>2.232567</v>
      </c>
      <c r="I597">
        <v>1.9906619999999999</v>
      </c>
      <c r="J597">
        <v>1.4013872000000001</v>
      </c>
      <c r="K597">
        <v>1.5723012000000001</v>
      </c>
      <c r="L597">
        <v>1.3806712000000001</v>
      </c>
      <c r="M597">
        <v>1.196704</v>
      </c>
      <c r="N597">
        <v>118.7339192</v>
      </c>
      <c r="O597">
        <v>1.1950860000000001</v>
      </c>
      <c r="P597">
        <v>1.2208352</v>
      </c>
      <c r="Q597">
        <v>1.1326877</v>
      </c>
      <c r="R597">
        <v>1.1276249</v>
      </c>
      <c r="S597">
        <v>112.97385300000001</v>
      </c>
      <c r="T597">
        <v>1113.96218935</v>
      </c>
    </row>
    <row r="598" spans="1:20">
      <c r="A598" s="788">
        <v>44637</v>
      </c>
      <c r="B598">
        <v>79.534812000000002</v>
      </c>
      <c r="C598">
        <v>3.9440807000000002</v>
      </c>
      <c r="D598">
        <v>2.4386410000000001</v>
      </c>
      <c r="E598">
        <v>4.8398250000000003</v>
      </c>
      <c r="F598">
        <v>4.030945</v>
      </c>
      <c r="G598">
        <v>230.58832799999999</v>
      </c>
      <c r="H598">
        <v>2.233101</v>
      </c>
      <c r="I598">
        <v>1.98909</v>
      </c>
      <c r="J598">
        <v>1.4006460999999999</v>
      </c>
      <c r="K598">
        <v>1.5845241000000001</v>
      </c>
      <c r="L598">
        <v>1.3812131999999999</v>
      </c>
      <c r="M598">
        <v>1.197171</v>
      </c>
      <c r="N598">
        <v>118.7745389</v>
      </c>
      <c r="O598">
        <v>1.1954971000000001</v>
      </c>
      <c r="P598">
        <v>1.2330475999999999</v>
      </c>
      <c r="Q598">
        <v>1.1333086000000001</v>
      </c>
      <c r="R598">
        <v>1.1281772999999999</v>
      </c>
      <c r="S598">
        <v>113.0562443</v>
      </c>
      <c r="T598">
        <v>1114.53506335</v>
      </c>
    </row>
    <row r="599" spans="1:20">
      <c r="A599" s="788">
        <v>44638</v>
      </c>
      <c r="B599">
        <v>79.571996999999996</v>
      </c>
      <c r="C599">
        <v>3.9707957</v>
      </c>
      <c r="D599">
        <v>2.4396650000000002</v>
      </c>
      <c r="E599">
        <v>4.9331180000000003</v>
      </c>
      <c r="F599">
        <v>4.1273819999999999</v>
      </c>
      <c r="G599">
        <v>231.030508</v>
      </c>
      <c r="H599">
        <v>2.2341299999999999</v>
      </c>
      <c r="I599">
        <v>1.991689</v>
      </c>
      <c r="J599">
        <v>1.4039341000000001</v>
      </c>
      <c r="K599">
        <v>1.5893136999999999</v>
      </c>
      <c r="L599">
        <v>1.3818543999999999</v>
      </c>
      <c r="M599">
        <v>1.197721</v>
      </c>
      <c r="N599">
        <v>118.92455870000001</v>
      </c>
      <c r="O599">
        <v>1.1959818</v>
      </c>
      <c r="P599">
        <v>1.2471829000000001</v>
      </c>
      <c r="Q599">
        <v>1.1339503</v>
      </c>
      <c r="R599">
        <v>1.1287346</v>
      </c>
      <c r="S599">
        <v>113.1669019</v>
      </c>
      <c r="T599">
        <v>1115.1752917700001</v>
      </c>
    </row>
    <row r="600" spans="1:20">
      <c r="A600" s="788">
        <v>44641</v>
      </c>
      <c r="B600">
        <v>79.612774000000002</v>
      </c>
      <c r="C600">
        <v>4.0082298999999999</v>
      </c>
      <c r="D600">
        <v>2.4407019999999999</v>
      </c>
      <c r="E600">
        <v>4.923978</v>
      </c>
      <c r="F600">
        <v>4.1202360000000002</v>
      </c>
      <c r="G600">
        <v>231.23220699999999</v>
      </c>
      <c r="H600">
        <v>2.23468</v>
      </c>
      <c r="I600">
        <v>2.010875</v>
      </c>
      <c r="J600">
        <v>1.4142878999999999</v>
      </c>
      <c r="K600">
        <v>1.6062945</v>
      </c>
      <c r="L600">
        <v>1.3826909000000001</v>
      </c>
      <c r="M600">
        <v>1.198258</v>
      </c>
      <c r="N600">
        <v>118.81604110000001</v>
      </c>
      <c r="O600">
        <v>1.195926</v>
      </c>
      <c r="P600">
        <v>1.2537917999999999</v>
      </c>
      <c r="Q600">
        <v>1.1344521999999999</v>
      </c>
      <c r="R600">
        <v>1.1292800999999999</v>
      </c>
      <c r="S600">
        <v>113.2331408</v>
      </c>
      <c r="T600">
        <v>1115.8146844600001</v>
      </c>
    </row>
    <row r="601" spans="1:20">
      <c r="A601" s="788">
        <v>44642</v>
      </c>
      <c r="B601">
        <v>79.651043999999999</v>
      </c>
      <c r="C601">
        <v>4.0528225999999998</v>
      </c>
      <c r="D601">
        <v>2.4417659999999999</v>
      </c>
      <c r="E601">
        <v>4.9759900000000004</v>
      </c>
      <c r="F601">
        <v>4.1931139999999996</v>
      </c>
      <c r="G601">
        <v>231.46904000000001</v>
      </c>
      <c r="H601">
        <v>2.2358600000000002</v>
      </c>
      <c r="I601">
        <v>2.0150290000000002</v>
      </c>
      <c r="J601">
        <v>1.4164403999999999</v>
      </c>
      <c r="K601">
        <v>1.6076523</v>
      </c>
      <c r="L601">
        <v>1.3832361</v>
      </c>
      <c r="M601">
        <v>1.198844</v>
      </c>
      <c r="N601">
        <v>119.14561430000001</v>
      </c>
      <c r="O601">
        <v>1.1959504999999999</v>
      </c>
      <c r="P601">
        <v>1.2737480999999999</v>
      </c>
      <c r="Q601">
        <v>1.1350107</v>
      </c>
      <c r="R601">
        <v>1.1298336</v>
      </c>
      <c r="S601">
        <v>113.2980888</v>
      </c>
      <c r="T601">
        <v>1116.4523302499999</v>
      </c>
    </row>
    <row r="602" spans="1:20">
      <c r="A602" s="788">
        <v>44643</v>
      </c>
      <c r="B602">
        <v>79.690656000000004</v>
      </c>
      <c r="C602">
        <v>4.0675511999999996</v>
      </c>
      <c r="D602">
        <v>2.4428890000000001</v>
      </c>
      <c r="E602">
        <v>4.9229820000000002</v>
      </c>
      <c r="F602">
        <v>4.2134970000000003</v>
      </c>
      <c r="G602">
        <v>231.70678100000001</v>
      </c>
      <c r="H602">
        <v>2.2374909999999999</v>
      </c>
      <c r="I602">
        <v>2.0152559999999999</v>
      </c>
      <c r="J602">
        <v>1.4152019</v>
      </c>
      <c r="K602">
        <v>1.6159867000000001</v>
      </c>
      <c r="L602">
        <v>1.3838142</v>
      </c>
      <c r="M602">
        <v>1.1994020000000001</v>
      </c>
      <c r="N602">
        <v>119.4766309</v>
      </c>
      <c r="O602">
        <v>1.1963967</v>
      </c>
      <c r="P602">
        <v>1.2747257999999999</v>
      </c>
      <c r="Q602">
        <v>1.135621</v>
      </c>
      <c r="R602">
        <v>1.1303897999999999</v>
      </c>
      <c r="S602">
        <v>113.34413600000001</v>
      </c>
      <c r="T602">
        <v>1117.08678676</v>
      </c>
    </row>
    <row r="603" spans="1:20">
      <c r="A603" s="788">
        <v>44644</v>
      </c>
      <c r="B603">
        <v>79.729084999999998</v>
      </c>
      <c r="C603">
        <v>4.1192682999999999</v>
      </c>
      <c r="D603">
        <v>2.4443899999999998</v>
      </c>
      <c r="E603">
        <v>4.9834889999999996</v>
      </c>
      <c r="F603">
        <v>4.2944449999999996</v>
      </c>
      <c r="G603">
        <v>231.25564900000001</v>
      </c>
      <c r="H603">
        <v>2.2406039999999998</v>
      </c>
      <c r="I603">
        <v>2.0194359999999998</v>
      </c>
      <c r="J603">
        <v>1.4176423</v>
      </c>
      <c r="K603">
        <v>1.6133204999999999</v>
      </c>
      <c r="L603">
        <v>1.38418</v>
      </c>
      <c r="M603">
        <v>1.200056</v>
      </c>
      <c r="N603">
        <v>119.7806286</v>
      </c>
      <c r="O603">
        <v>1.1970042000000001</v>
      </c>
      <c r="P603">
        <v>1.293647</v>
      </c>
      <c r="Q603">
        <v>1.1364114999999999</v>
      </c>
      <c r="R603">
        <v>1.1309327</v>
      </c>
      <c r="S603">
        <v>113.4155925</v>
      </c>
      <c r="T603">
        <v>1117.7380354300001</v>
      </c>
    </row>
    <row r="604" spans="1:20">
      <c r="A604" s="788">
        <v>44645</v>
      </c>
      <c r="B604">
        <v>79.769638</v>
      </c>
      <c r="C604">
        <v>4.1612865000000001</v>
      </c>
      <c r="D604">
        <v>2.4454449999999999</v>
      </c>
      <c r="E604">
        <v>5.0187910000000002</v>
      </c>
      <c r="F604">
        <v>4.3209809999999997</v>
      </c>
      <c r="G604">
        <v>231.066439</v>
      </c>
      <c r="H604">
        <v>2.2416450000000001</v>
      </c>
      <c r="I604">
        <v>2.0360819999999999</v>
      </c>
      <c r="J604">
        <v>1.4257740000000001</v>
      </c>
      <c r="K604">
        <v>1.619596</v>
      </c>
      <c r="L604">
        <v>1.3848323</v>
      </c>
      <c r="M604">
        <v>1.2006220000000001</v>
      </c>
      <c r="N604">
        <v>119.993455</v>
      </c>
      <c r="O604">
        <v>1.1979915000000001</v>
      </c>
      <c r="P604">
        <v>1.3139023999999999</v>
      </c>
      <c r="Q604">
        <v>1.1371296</v>
      </c>
      <c r="R604">
        <v>1.1314873999999999</v>
      </c>
      <c r="S604">
        <v>113.49624489999999</v>
      </c>
      <c r="T604">
        <v>1118.3895511799999</v>
      </c>
    </row>
    <row r="605" spans="1:20">
      <c r="A605" s="788">
        <v>44648</v>
      </c>
      <c r="B605">
        <v>79.811171000000002</v>
      </c>
      <c r="C605">
        <v>4.1656288000000004</v>
      </c>
      <c r="D605">
        <v>2.4468559999999999</v>
      </c>
      <c r="E605">
        <v>5.0445869999999999</v>
      </c>
      <c r="F605">
        <v>4.2996119999999998</v>
      </c>
      <c r="G605">
        <v>231.08105900000001</v>
      </c>
      <c r="H605">
        <v>2.242639</v>
      </c>
      <c r="I605">
        <v>2.0382470000000001</v>
      </c>
      <c r="J605">
        <v>1.4257029000000001</v>
      </c>
      <c r="K605">
        <v>1.6124286999999999</v>
      </c>
      <c r="L605">
        <v>1.3856704</v>
      </c>
      <c r="M605">
        <v>1.2011810000000001</v>
      </c>
      <c r="N605">
        <v>119.74243010000001</v>
      </c>
      <c r="O605">
        <v>1.1988768000000001</v>
      </c>
      <c r="P605">
        <v>1.3120430000000001</v>
      </c>
      <c r="Q605">
        <v>1.1376752000000001</v>
      </c>
      <c r="R605">
        <v>1.1320497</v>
      </c>
      <c r="S605">
        <v>113.5677003</v>
      </c>
      <c r="T605">
        <v>1119.0710578600001</v>
      </c>
    </row>
    <row r="606" spans="1:20">
      <c r="A606" s="788">
        <v>44649</v>
      </c>
      <c r="B606">
        <v>79.851652999999999</v>
      </c>
      <c r="C606">
        <v>4.1388704000000001</v>
      </c>
      <c r="D606">
        <v>2.448353</v>
      </c>
      <c r="E606">
        <v>5.1100240000000001</v>
      </c>
      <c r="F606">
        <v>4.368112</v>
      </c>
      <c r="G606">
        <v>230.86873499999999</v>
      </c>
      <c r="H606">
        <v>2.245044</v>
      </c>
      <c r="I606">
        <v>2.0386419999999998</v>
      </c>
      <c r="J606">
        <v>1.4231085000000001</v>
      </c>
      <c r="K606">
        <v>1.6069329999999999</v>
      </c>
      <c r="L606">
        <v>1.3863178</v>
      </c>
      <c r="M606">
        <v>1.201813</v>
      </c>
      <c r="N606">
        <v>120.0267233</v>
      </c>
      <c r="O606">
        <v>1.2000945999999999</v>
      </c>
      <c r="P606">
        <v>1.3183263000000001</v>
      </c>
      <c r="Q606">
        <v>1.138172</v>
      </c>
      <c r="R606">
        <v>1.1325559000000001</v>
      </c>
      <c r="S606">
        <v>113.6586956</v>
      </c>
      <c r="T606">
        <v>1119.7373818200001</v>
      </c>
    </row>
    <row r="607" spans="1:20">
      <c r="A607" s="788">
        <v>44650</v>
      </c>
      <c r="B607">
        <v>79.897672</v>
      </c>
      <c r="C607">
        <v>4.1212689999999998</v>
      </c>
      <c r="D607">
        <v>2.4495879999999999</v>
      </c>
      <c r="E607">
        <v>5.0798269999999999</v>
      </c>
      <c r="F607">
        <v>4.3256540000000001</v>
      </c>
      <c r="G607">
        <v>230.683797</v>
      </c>
      <c r="H607">
        <v>2.246073</v>
      </c>
      <c r="I607">
        <v>2.0357379999999998</v>
      </c>
      <c r="J607">
        <v>1.419597</v>
      </c>
      <c r="K607">
        <v>1.6164045</v>
      </c>
      <c r="L607">
        <v>1.3869384</v>
      </c>
      <c r="M607">
        <v>1.202143</v>
      </c>
      <c r="N607">
        <v>119.8537096</v>
      </c>
      <c r="O607">
        <v>1.2008515</v>
      </c>
      <c r="P607">
        <v>1.3103404000000001</v>
      </c>
      <c r="Q607">
        <v>1.1386296</v>
      </c>
      <c r="R607">
        <v>1.1331167</v>
      </c>
      <c r="S607">
        <v>113.7469509</v>
      </c>
      <c r="T607">
        <v>1120.3988311099999</v>
      </c>
    </row>
    <row r="608" spans="1:20">
      <c r="A608" s="788">
        <v>44651</v>
      </c>
      <c r="B608">
        <v>79.937753000000001</v>
      </c>
      <c r="C608">
        <v>4.1091267</v>
      </c>
      <c r="D608">
        <v>2.4505240000000001</v>
      </c>
      <c r="E608">
        <v>5.0201719999999996</v>
      </c>
      <c r="F608">
        <v>4.2987039999999999</v>
      </c>
      <c r="G608">
        <v>230.62107</v>
      </c>
      <c r="H608">
        <v>2.2472789999999998</v>
      </c>
      <c r="I608">
        <v>2.0348799999999998</v>
      </c>
      <c r="J608">
        <v>1.4190442999999999</v>
      </c>
      <c r="K608">
        <v>1.6133275</v>
      </c>
      <c r="L608">
        <v>1.3876158000000001</v>
      </c>
      <c r="M608">
        <v>1.2027779999999999</v>
      </c>
      <c r="N608">
        <v>119.7874573</v>
      </c>
      <c r="O608">
        <v>1.2015136</v>
      </c>
      <c r="P608">
        <v>1.3218449999999999</v>
      </c>
      <c r="Q608">
        <v>1.1393857999999999</v>
      </c>
      <c r="R608">
        <v>1.1336820000000001</v>
      </c>
      <c r="S608">
        <v>113.8142122</v>
      </c>
      <c r="T608">
        <v>1121.0605590600001</v>
      </c>
    </row>
    <row r="609" spans="1:20">
      <c r="A609" s="788">
        <v>44652</v>
      </c>
      <c r="B609">
        <v>79.980924999999999</v>
      </c>
      <c r="C609">
        <v>4.1517369999999998</v>
      </c>
      <c r="D609">
        <v>2.4519769999999999</v>
      </c>
      <c r="E609">
        <v>5.0274390000000002</v>
      </c>
      <c r="F609">
        <v>4.3872150000000003</v>
      </c>
      <c r="G609">
        <v>231.732856</v>
      </c>
      <c r="H609">
        <v>2.2489949999999999</v>
      </c>
      <c r="I609">
        <v>2.0476350000000001</v>
      </c>
      <c r="J609">
        <v>1.4246814000000001</v>
      </c>
      <c r="K609">
        <v>1.6187494</v>
      </c>
      <c r="L609">
        <v>1.3882563999999999</v>
      </c>
      <c r="M609">
        <v>1.203333</v>
      </c>
      <c r="N609">
        <v>119.9430031</v>
      </c>
      <c r="O609">
        <v>1.2017610000000001</v>
      </c>
      <c r="P609">
        <v>1.3431101000000001</v>
      </c>
      <c r="Q609">
        <v>1.1400015999999999</v>
      </c>
      <c r="R609">
        <v>1.1342302</v>
      </c>
      <c r="S609">
        <v>113.8779277</v>
      </c>
      <c r="T609">
        <v>1121.72525606</v>
      </c>
    </row>
    <row r="610" spans="1:20">
      <c r="A610" s="788">
        <v>44655</v>
      </c>
      <c r="B610">
        <v>80.021333999999996</v>
      </c>
      <c r="C610">
        <v>4.1627583000000001</v>
      </c>
      <c r="D610">
        <v>2.4532389999999999</v>
      </c>
      <c r="E610">
        <v>5.0669529999999998</v>
      </c>
      <c r="F610">
        <v>4.38591</v>
      </c>
      <c r="G610">
        <v>231.89006900000001</v>
      </c>
      <c r="H610">
        <v>2.2499189999999998</v>
      </c>
      <c r="I610">
        <v>2.0525579999999999</v>
      </c>
      <c r="J610">
        <v>1.4260584999999999</v>
      </c>
      <c r="K610">
        <v>1.6235337000000001</v>
      </c>
      <c r="L610">
        <v>1.3891297</v>
      </c>
      <c r="M610">
        <v>1.203937</v>
      </c>
      <c r="N610">
        <v>120.2009544</v>
      </c>
      <c r="O610">
        <v>1.2020879</v>
      </c>
      <c r="P610">
        <v>1.3422841000000001</v>
      </c>
      <c r="Q610">
        <v>1.1405459</v>
      </c>
      <c r="R610">
        <v>1.1347845000000001</v>
      </c>
      <c r="S610">
        <v>113.9802596</v>
      </c>
      <c r="T610">
        <v>1122.3901227700001</v>
      </c>
    </row>
    <row r="611" spans="1:20">
      <c r="A611" s="788">
        <v>44656</v>
      </c>
      <c r="B611">
        <v>80.061723999999998</v>
      </c>
      <c r="C611">
        <v>4.1677068000000004</v>
      </c>
      <c r="D611">
        <v>2.4546199999999998</v>
      </c>
      <c r="E611">
        <v>5.0037669999999999</v>
      </c>
      <c r="F611">
        <v>4.2853560000000002</v>
      </c>
      <c r="G611">
        <v>231.82078899999999</v>
      </c>
      <c r="H611">
        <v>2.2508560000000002</v>
      </c>
      <c r="I611">
        <v>2.056038</v>
      </c>
      <c r="J611">
        <v>1.4290092000000001</v>
      </c>
      <c r="K611">
        <v>1.6247826999999999</v>
      </c>
      <c r="L611">
        <v>1.3898417999999999</v>
      </c>
      <c r="M611">
        <v>1.2045710000000001</v>
      </c>
      <c r="N611">
        <v>119.0998578</v>
      </c>
      <c r="O611">
        <v>1.2025439</v>
      </c>
      <c r="P611">
        <v>1.3240033</v>
      </c>
      <c r="Q611">
        <v>1.1410415</v>
      </c>
      <c r="R611">
        <v>1.1353169999999999</v>
      </c>
      <c r="S611">
        <v>114.0583333</v>
      </c>
      <c r="T611">
        <v>1123.05537469</v>
      </c>
    </row>
    <row r="612" spans="1:20">
      <c r="A612" s="788">
        <v>44657</v>
      </c>
      <c r="B612">
        <v>80.098564999999994</v>
      </c>
      <c r="C612">
        <v>4.1742933000000004</v>
      </c>
      <c r="D612">
        <v>2.456226</v>
      </c>
      <c r="E612">
        <v>4.9627549999999996</v>
      </c>
      <c r="F612">
        <v>4.1945360000000003</v>
      </c>
      <c r="G612">
        <v>231.99312800000001</v>
      </c>
      <c r="H612">
        <v>2.2531370000000002</v>
      </c>
      <c r="I612">
        <v>2.0525190000000002</v>
      </c>
      <c r="J612">
        <v>1.429767</v>
      </c>
      <c r="K612">
        <v>1.6222228000000001</v>
      </c>
      <c r="L612">
        <v>1.3905567999999999</v>
      </c>
      <c r="M612">
        <v>1.205185</v>
      </c>
      <c r="N612">
        <v>118.84927500000001</v>
      </c>
      <c r="O612">
        <v>1.2030242</v>
      </c>
      <c r="P612">
        <v>1.3075589000000001</v>
      </c>
      <c r="Q612">
        <v>1.1415801000000001</v>
      </c>
      <c r="R612">
        <v>1.1358269999999999</v>
      </c>
      <c r="S612">
        <v>114.0889057</v>
      </c>
      <c r="T612">
        <v>1123.71774987</v>
      </c>
    </row>
    <row r="613" spans="1:20">
      <c r="A613" s="788">
        <v>44658</v>
      </c>
      <c r="B613">
        <v>80.133994000000001</v>
      </c>
      <c r="C613">
        <v>4.1738625999999996</v>
      </c>
      <c r="D613">
        <v>2.4574750000000001</v>
      </c>
      <c r="E613">
        <v>4.9819000000000004</v>
      </c>
      <c r="F613">
        <v>4.2112610000000004</v>
      </c>
      <c r="G613">
        <v>232.78318300000001</v>
      </c>
      <c r="H613">
        <v>2.2548910000000002</v>
      </c>
      <c r="I613">
        <v>2.0512700000000001</v>
      </c>
      <c r="J613">
        <v>1.4285243000000001</v>
      </c>
      <c r="K613">
        <v>1.6251251</v>
      </c>
      <c r="L613">
        <v>1.3912172</v>
      </c>
      <c r="M613">
        <v>1.2057500000000001</v>
      </c>
      <c r="N613">
        <v>118.8292733</v>
      </c>
      <c r="O613">
        <v>1.2037321999999999</v>
      </c>
      <c r="P613">
        <v>1.3167176</v>
      </c>
      <c r="Q613">
        <v>1.1421443</v>
      </c>
      <c r="R613">
        <v>1.1363578000000001</v>
      </c>
      <c r="S613">
        <v>114.150762</v>
      </c>
      <c r="T613">
        <v>1124.39392176</v>
      </c>
    </row>
    <row r="614" spans="1:20">
      <c r="A614" s="788">
        <v>44659</v>
      </c>
      <c r="B614">
        <v>80.168935000000005</v>
      </c>
      <c r="C614">
        <v>4.2024835999999999</v>
      </c>
      <c r="D614">
        <v>2.4584579999999998</v>
      </c>
      <c r="E614">
        <v>4.9693800000000001</v>
      </c>
      <c r="F614">
        <v>4.1879559999999998</v>
      </c>
      <c r="G614">
        <v>232.86836500000001</v>
      </c>
      <c r="H614">
        <v>2.2548189999999999</v>
      </c>
      <c r="I614">
        <v>2.05863</v>
      </c>
      <c r="J614">
        <v>1.4301124999999999</v>
      </c>
      <c r="K614">
        <v>1.6319437999999999</v>
      </c>
      <c r="L614">
        <v>1.3919071999999999</v>
      </c>
      <c r="M614">
        <v>1.20604</v>
      </c>
      <c r="N614">
        <v>118.95485619999999</v>
      </c>
      <c r="O614">
        <v>1.2042071000000001</v>
      </c>
      <c r="P614">
        <v>1.3148679000000001</v>
      </c>
      <c r="Q614">
        <v>1.1425588</v>
      </c>
      <c r="R614">
        <v>1.1368929000000001</v>
      </c>
      <c r="S614">
        <v>114.17471620000001</v>
      </c>
      <c r="T614">
        <v>1125.0586680900001</v>
      </c>
    </row>
    <row r="615" spans="1:20">
      <c r="A615" s="788">
        <v>44662</v>
      </c>
      <c r="B615">
        <v>80.206866000000005</v>
      </c>
      <c r="C615">
        <v>4.1822305999999996</v>
      </c>
      <c r="D615">
        <v>2.4597730000000002</v>
      </c>
      <c r="E615">
        <v>4.8889940000000003</v>
      </c>
      <c r="F615">
        <v>4.1387320000000001</v>
      </c>
      <c r="G615">
        <v>232.387192</v>
      </c>
      <c r="H615">
        <v>2.2555710000000002</v>
      </c>
      <c r="I615">
        <v>2.060432</v>
      </c>
      <c r="J615">
        <v>1.4282627999999999</v>
      </c>
      <c r="K615">
        <v>1.6267465000000001</v>
      </c>
      <c r="L615">
        <v>1.3927936999999999</v>
      </c>
      <c r="M615">
        <v>1.206602</v>
      </c>
      <c r="N615">
        <v>119.0367423</v>
      </c>
      <c r="O615">
        <v>1.2050282999999999</v>
      </c>
      <c r="P615">
        <v>1.3024602000000001</v>
      </c>
      <c r="Q615">
        <v>1.1430164</v>
      </c>
      <c r="R615">
        <v>1.1374422</v>
      </c>
      <c r="S615">
        <v>114.2151116</v>
      </c>
      <c r="T615">
        <v>1125.8250295299999</v>
      </c>
    </row>
    <row r="616" spans="1:20">
      <c r="A616" s="788">
        <v>44663</v>
      </c>
      <c r="B616">
        <v>80.245153000000002</v>
      </c>
      <c r="C616">
        <v>4.1799483000000004</v>
      </c>
      <c r="D616">
        <v>2.460896</v>
      </c>
      <c r="E616">
        <v>4.8753080000000004</v>
      </c>
      <c r="F616">
        <v>4.1295970000000004</v>
      </c>
      <c r="G616">
        <v>232.91444300000001</v>
      </c>
      <c r="H616">
        <v>2.2566700000000002</v>
      </c>
      <c r="I616">
        <v>2.0553949999999999</v>
      </c>
      <c r="J616">
        <v>1.4222262000000001</v>
      </c>
      <c r="K616">
        <v>1.6290624</v>
      </c>
      <c r="L616">
        <v>1.3933161999999999</v>
      </c>
      <c r="M616">
        <v>1.2070179999999999</v>
      </c>
      <c r="N616">
        <v>119.31454720000001</v>
      </c>
      <c r="O616">
        <v>1.2058580000000001</v>
      </c>
      <c r="P616">
        <v>1.306648</v>
      </c>
      <c r="Q616">
        <v>1.1434951</v>
      </c>
      <c r="R616">
        <v>1.1380041000000001</v>
      </c>
      <c r="S616">
        <v>114.22201250000001</v>
      </c>
      <c r="T616">
        <v>1126.4985742199999</v>
      </c>
    </row>
    <row r="617" spans="1:20">
      <c r="A617" s="788">
        <v>44664</v>
      </c>
      <c r="B617">
        <v>80.292180000000002</v>
      </c>
      <c r="C617">
        <v>4.1748612999999999</v>
      </c>
      <c r="D617">
        <v>2.462278</v>
      </c>
      <c r="E617">
        <v>4.9279659999999996</v>
      </c>
      <c r="F617">
        <v>4.1710279999999997</v>
      </c>
      <c r="G617">
        <v>234.13260299999999</v>
      </c>
      <c r="H617">
        <v>2.2574239999999999</v>
      </c>
      <c r="I617">
        <v>2.0522399999999998</v>
      </c>
      <c r="J617">
        <v>1.4210905</v>
      </c>
      <c r="K617">
        <v>1.6347666000000001</v>
      </c>
      <c r="L617">
        <v>1.3939988999999999</v>
      </c>
      <c r="M617">
        <v>1.207584</v>
      </c>
      <c r="N617">
        <v>119.42895369999999</v>
      </c>
      <c r="O617">
        <v>1.2064471999999999</v>
      </c>
      <c r="P617">
        <v>1.3120867000000001</v>
      </c>
      <c r="Q617">
        <v>1.1438771000000001</v>
      </c>
      <c r="R617">
        <v>1.1385297999999999</v>
      </c>
      <c r="S617">
        <v>114.274748</v>
      </c>
      <c r="T617">
        <v>1127.16774386</v>
      </c>
    </row>
    <row r="618" spans="1:20">
      <c r="A618" s="788">
        <v>44665</v>
      </c>
      <c r="B618">
        <v>80.329528999999994</v>
      </c>
      <c r="C618">
        <v>4.1801154</v>
      </c>
      <c r="D618">
        <v>2.463616</v>
      </c>
      <c r="E618">
        <v>4.8713699999999998</v>
      </c>
      <c r="F618">
        <v>4.1279279999999998</v>
      </c>
      <c r="G618">
        <v>233.259863</v>
      </c>
      <c r="H618">
        <v>2.2576879999999999</v>
      </c>
      <c r="I618">
        <v>2.058405</v>
      </c>
      <c r="J618">
        <v>1.4249223</v>
      </c>
      <c r="K618">
        <v>1.6386308000000001</v>
      </c>
      <c r="L618">
        <v>1.3946958</v>
      </c>
      <c r="M618">
        <v>1.2080820000000001</v>
      </c>
      <c r="N618">
        <v>119.5433312</v>
      </c>
      <c r="O618">
        <v>1.2071864000000001</v>
      </c>
      <c r="P618">
        <v>1.3113139</v>
      </c>
      <c r="Q618">
        <v>1.1443901000000001</v>
      </c>
      <c r="R618">
        <v>1.1390818</v>
      </c>
      <c r="S618">
        <v>114.37135739999999</v>
      </c>
      <c r="T618">
        <v>1127.8364915100001</v>
      </c>
    </row>
    <row r="619" spans="1:20">
      <c r="A619" s="788">
        <v>44669</v>
      </c>
      <c r="B619">
        <v>80.364761000000001</v>
      </c>
      <c r="C619">
        <v>4.1958548999999996</v>
      </c>
      <c r="D619">
        <v>2.4651990000000001</v>
      </c>
      <c r="E619">
        <v>4.8673260000000003</v>
      </c>
      <c r="F619">
        <v>4.1049179999999996</v>
      </c>
      <c r="G619">
        <v>232.77720299999999</v>
      </c>
      <c r="H619">
        <v>2.2593670000000001</v>
      </c>
      <c r="I619">
        <v>2.060238</v>
      </c>
      <c r="J619">
        <v>1.4271159</v>
      </c>
      <c r="K619">
        <v>1.641259</v>
      </c>
      <c r="L619">
        <v>1.3956345999999999</v>
      </c>
      <c r="M619">
        <v>1.208831</v>
      </c>
      <c r="N619">
        <v>119.9331818</v>
      </c>
      <c r="O619">
        <v>1.2072689999999999</v>
      </c>
      <c r="P619">
        <v>1.3105266</v>
      </c>
      <c r="Q619">
        <v>1.1450197</v>
      </c>
      <c r="R619">
        <v>1.1396341999999999</v>
      </c>
      <c r="S619">
        <v>114.4360789</v>
      </c>
      <c r="T619">
        <v>1128.5071323499999</v>
      </c>
    </row>
    <row r="620" spans="1:20">
      <c r="A620" s="788">
        <v>44670</v>
      </c>
      <c r="B620">
        <v>80.403184999999993</v>
      </c>
      <c r="C620">
        <v>4.2032771000000002</v>
      </c>
      <c r="D620">
        <v>2.4662130000000002</v>
      </c>
      <c r="E620">
        <v>4.9499500000000003</v>
      </c>
      <c r="F620">
        <v>4.1684380000000001</v>
      </c>
      <c r="G620">
        <v>233.85634300000001</v>
      </c>
      <c r="H620">
        <v>2.2610600000000001</v>
      </c>
      <c r="I620">
        <v>2.0639159999999999</v>
      </c>
      <c r="J620">
        <v>1.4302645</v>
      </c>
      <c r="K620">
        <v>1.6404113</v>
      </c>
      <c r="L620">
        <v>1.39635</v>
      </c>
      <c r="M620">
        <v>1.209433</v>
      </c>
      <c r="N620">
        <v>120.4080787</v>
      </c>
      <c r="O620">
        <v>1.2081006000000001</v>
      </c>
      <c r="P620">
        <v>1.3029492</v>
      </c>
      <c r="Q620">
        <v>1.1455850999999999</v>
      </c>
      <c r="R620">
        <v>1.1401572</v>
      </c>
      <c r="S620">
        <v>114.49563759999999</v>
      </c>
      <c r="T620">
        <v>1129.17644163</v>
      </c>
    </row>
    <row r="621" spans="1:20">
      <c r="A621" s="788">
        <v>44671</v>
      </c>
      <c r="B621">
        <v>80.442076</v>
      </c>
      <c r="C621">
        <v>4.1987779999999999</v>
      </c>
      <c r="D621">
        <v>2.4675259999999999</v>
      </c>
      <c r="E621">
        <v>4.9483600000000001</v>
      </c>
      <c r="F621">
        <v>4.1491350000000002</v>
      </c>
      <c r="G621">
        <v>233.73675299999999</v>
      </c>
      <c r="H621">
        <v>2.2621440000000002</v>
      </c>
      <c r="I621">
        <v>2.0677219999999998</v>
      </c>
      <c r="J621">
        <v>1.4323241</v>
      </c>
      <c r="K621">
        <v>1.6441163000000001</v>
      </c>
      <c r="L621">
        <v>1.3970007</v>
      </c>
      <c r="M621">
        <v>1.2100420000000001</v>
      </c>
      <c r="N621">
        <v>120.1776888</v>
      </c>
      <c r="O621">
        <v>1.2087479000000001</v>
      </c>
      <c r="P621">
        <v>1.3104317999999999</v>
      </c>
      <c r="Q621">
        <v>1.1462228999999999</v>
      </c>
      <c r="R621">
        <v>1.1406685999999999</v>
      </c>
      <c r="S621">
        <v>114.54012969999999</v>
      </c>
      <c r="T621">
        <v>1129.8449156700001</v>
      </c>
    </row>
    <row r="622" spans="1:20">
      <c r="A622" s="788">
        <v>44673</v>
      </c>
      <c r="B622">
        <v>80.480165</v>
      </c>
      <c r="C622">
        <v>4.2213653000000004</v>
      </c>
      <c r="D622">
        <v>2.4686560000000002</v>
      </c>
      <c r="E622">
        <v>4.733752</v>
      </c>
      <c r="F622">
        <v>4.0285070000000003</v>
      </c>
      <c r="G622">
        <v>233.021951</v>
      </c>
      <c r="H622">
        <v>2.2636210000000001</v>
      </c>
      <c r="I622">
        <v>2.0780159999999999</v>
      </c>
      <c r="J622">
        <v>1.4413315</v>
      </c>
      <c r="K622">
        <v>1.6394169000000001</v>
      </c>
      <c r="L622">
        <v>1.3979244</v>
      </c>
      <c r="M622">
        <v>1.210628</v>
      </c>
      <c r="N622">
        <v>119.9137013</v>
      </c>
      <c r="O622">
        <v>1.2100229</v>
      </c>
      <c r="P622">
        <v>1.2633539</v>
      </c>
      <c r="Q622">
        <v>1.1467737</v>
      </c>
      <c r="R622">
        <v>1.1412291999999999</v>
      </c>
      <c r="S622">
        <v>114.59485119999999</v>
      </c>
      <c r="T622">
        <v>1130.50658623</v>
      </c>
    </row>
    <row r="623" spans="1:20">
      <c r="A623" s="788">
        <v>44676</v>
      </c>
      <c r="B623">
        <v>80.517936000000006</v>
      </c>
      <c r="C623">
        <v>4.2246936000000002</v>
      </c>
      <c r="D623">
        <v>2.4701590000000002</v>
      </c>
      <c r="E623">
        <v>4.7598729999999998</v>
      </c>
      <c r="F623">
        <v>4.0398620000000003</v>
      </c>
      <c r="G623">
        <v>233.08765</v>
      </c>
      <c r="H623">
        <v>2.2644690000000001</v>
      </c>
      <c r="I623">
        <v>2.0714640000000002</v>
      </c>
      <c r="J623">
        <v>1.4345612999999999</v>
      </c>
      <c r="K623">
        <v>1.6329176000000001</v>
      </c>
      <c r="L623">
        <v>1.3986954</v>
      </c>
      <c r="M623">
        <v>1.2112259999999999</v>
      </c>
      <c r="N623">
        <v>120.0651136</v>
      </c>
      <c r="O623">
        <v>1.2106717</v>
      </c>
      <c r="P623">
        <v>1.2593766</v>
      </c>
      <c r="Q623">
        <v>1.1474017999999999</v>
      </c>
      <c r="R623">
        <v>1.1418109000000001</v>
      </c>
      <c r="S623">
        <v>114.5979492</v>
      </c>
      <c r="T623">
        <v>1131.15981141</v>
      </c>
    </row>
    <row r="624" spans="1:20">
      <c r="A624" s="788">
        <v>44677</v>
      </c>
      <c r="B624">
        <v>80.559532000000004</v>
      </c>
      <c r="C624">
        <v>4.2144450999999998</v>
      </c>
      <c r="D624">
        <v>2.471285</v>
      </c>
      <c r="E624">
        <v>4.6324909999999999</v>
      </c>
      <c r="F624">
        <v>3.9673159999999998</v>
      </c>
      <c r="G624">
        <v>233.26057900000001</v>
      </c>
      <c r="H624">
        <v>2.2652920000000001</v>
      </c>
      <c r="I624">
        <v>2.077032</v>
      </c>
      <c r="J624">
        <v>1.4299552</v>
      </c>
      <c r="K624">
        <v>1.6318984999999999</v>
      </c>
      <c r="L624">
        <v>1.3994473000000001</v>
      </c>
      <c r="M624">
        <v>1.2111620000000001</v>
      </c>
      <c r="N624">
        <v>120.21080859999999</v>
      </c>
      <c r="O624">
        <v>1.2114971000000001</v>
      </c>
      <c r="P624">
        <v>1.2502381</v>
      </c>
      <c r="Q624">
        <v>1.1478280000000001</v>
      </c>
      <c r="R624">
        <v>1.142395</v>
      </c>
      <c r="S624">
        <v>114.63473380000001</v>
      </c>
      <c r="T624">
        <v>1131.81243662</v>
      </c>
    </row>
    <row r="625" spans="1:20">
      <c r="A625" s="788">
        <v>44678</v>
      </c>
      <c r="B625">
        <v>80.597251</v>
      </c>
      <c r="C625">
        <v>4.2408428000000002</v>
      </c>
      <c r="D625">
        <v>2.472245</v>
      </c>
      <c r="E625">
        <v>4.6382669999999999</v>
      </c>
      <c r="F625">
        <v>3.982971</v>
      </c>
      <c r="G625">
        <v>233.35721899999999</v>
      </c>
      <c r="H625">
        <v>2.2665850000000001</v>
      </c>
      <c r="I625">
        <v>2.0759590000000001</v>
      </c>
      <c r="J625">
        <v>1.432788</v>
      </c>
      <c r="K625">
        <v>1.6367023999999999</v>
      </c>
      <c r="L625">
        <v>1.3997980999999999</v>
      </c>
      <c r="M625">
        <v>1.2115199999999999</v>
      </c>
      <c r="N625">
        <v>120.3198553</v>
      </c>
      <c r="O625">
        <v>1.2123481</v>
      </c>
      <c r="P625">
        <v>1.2564415</v>
      </c>
      <c r="Q625">
        <v>1.1485818000000001</v>
      </c>
      <c r="R625">
        <v>1.1429978999999999</v>
      </c>
      <c r="S625">
        <v>114.6616373</v>
      </c>
      <c r="T625">
        <v>1132.4655045500001</v>
      </c>
    </row>
    <row r="626" spans="1:20">
      <c r="A626" s="788">
        <v>44679</v>
      </c>
      <c r="B626">
        <v>80.644139999999993</v>
      </c>
      <c r="C626">
        <v>4.2600718999999998</v>
      </c>
      <c r="D626">
        <v>2.473357</v>
      </c>
      <c r="E626">
        <v>4.7498779999999998</v>
      </c>
      <c r="F626">
        <v>4.0402250000000004</v>
      </c>
      <c r="G626">
        <v>234.642495</v>
      </c>
      <c r="H626">
        <v>2.2678880000000001</v>
      </c>
      <c r="I626">
        <v>2.078376</v>
      </c>
      <c r="J626">
        <v>1.4359067000000001</v>
      </c>
      <c r="K626">
        <v>1.6402315000000001</v>
      </c>
      <c r="L626">
        <v>1.4005407999999999</v>
      </c>
      <c r="M626">
        <v>1.2120770000000001</v>
      </c>
      <c r="N626">
        <v>120.86974910000001</v>
      </c>
      <c r="O626">
        <v>1.2127319999999999</v>
      </c>
      <c r="P626">
        <v>1.2669104</v>
      </c>
      <c r="Q626">
        <v>1.1491038</v>
      </c>
      <c r="R626">
        <v>1.1450541999999999</v>
      </c>
      <c r="S626">
        <v>114.6966053</v>
      </c>
      <c r="T626">
        <v>1133.1354911599999</v>
      </c>
    </row>
    <row r="627" spans="1:20">
      <c r="A627" s="788">
        <v>44680</v>
      </c>
      <c r="B627">
        <v>80.682282999999998</v>
      </c>
      <c r="C627">
        <v>4.2544344000000001</v>
      </c>
      <c r="D627">
        <v>2.4746630000000001</v>
      </c>
      <c r="E627">
        <v>4.5795399999999997</v>
      </c>
      <c r="F627">
        <v>3.9584779999999999</v>
      </c>
      <c r="G627">
        <v>235.96874600000001</v>
      </c>
      <c r="H627">
        <v>2.269479</v>
      </c>
      <c r="I627">
        <v>2.0896439999999998</v>
      </c>
      <c r="J627">
        <v>1.4412563</v>
      </c>
      <c r="K627">
        <v>1.6411998999999999</v>
      </c>
      <c r="L627">
        <v>1.4011773000000001</v>
      </c>
      <c r="M627">
        <v>1.212866</v>
      </c>
      <c r="N627">
        <v>120.10355749999999</v>
      </c>
      <c r="O627">
        <v>1.2131989999999999</v>
      </c>
      <c r="P627">
        <v>1.2563415</v>
      </c>
      <c r="Q627">
        <v>1.1496811</v>
      </c>
      <c r="R627">
        <v>1.1456419</v>
      </c>
      <c r="S627">
        <v>114.7236559</v>
      </c>
      <c r="T627">
        <v>1133.79437609</v>
      </c>
    </row>
    <row r="628" spans="1:20">
      <c r="A628" s="788">
        <v>44683</v>
      </c>
      <c r="B628">
        <v>80.724271000000002</v>
      </c>
      <c r="C628">
        <v>4.2589129000000003</v>
      </c>
      <c r="D628">
        <v>2.4760430000000002</v>
      </c>
      <c r="E628">
        <v>4.6104219999999998</v>
      </c>
      <c r="F628">
        <v>3.908846</v>
      </c>
      <c r="G628">
        <v>235.31085100000001</v>
      </c>
      <c r="H628">
        <v>2.2707380000000001</v>
      </c>
      <c r="I628">
        <v>2.0893760000000001</v>
      </c>
      <c r="J628">
        <v>1.4448523</v>
      </c>
      <c r="K628">
        <v>1.6345002</v>
      </c>
      <c r="L628">
        <v>1.4018379999999999</v>
      </c>
      <c r="M628">
        <v>1.2134199999999999</v>
      </c>
      <c r="N628">
        <v>120.3580834</v>
      </c>
      <c r="O628">
        <v>1.2132476999999999</v>
      </c>
      <c r="P628">
        <v>1.2372837000000001</v>
      </c>
      <c r="Q628">
        <v>1.1502509000000001</v>
      </c>
      <c r="R628">
        <v>1.1462317</v>
      </c>
      <c r="S628">
        <v>114.7387823</v>
      </c>
      <c r="T628">
        <v>1134.45366777</v>
      </c>
    </row>
    <row r="629" spans="1:20">
      <c r="A629" s="788">
        <v>44684</v>
      </c>
      <c r="B629">
        <v>80.762421000000003</v>
      </c>
      <c r="C629">
        <v>4.2579738000000003</v>
      </c>
      <c r="D629">
        <v>2.4771390000000002</v>
      </c>
      <c r="E629">
        <v>4.6363849999999998</v>
      </c>
      <c r="F629">
        <v>3.8991169999999999</v>
      </c>
      <c r="G629">
        <v>235.90171799999999</v>
      </c>
      <c r="H629">
        <v>2.2709730000000001</v>
      </c>
      <c r="I629">
        <v>2.0918709999999998</v>
      </c>
      <c r="J629">
        <v>1.4464935999999999</v>
      </c>
      <c r="K629">
        <v>1.639732</v>
      </c>
      <c r="L629">
        <v>1.4027388999999999</v>
      </c>
      <c r="M629">
        <v>1.2140139999999999</v>
      </c>
      <c r="N629">
        <v>120.66217469999999</v>
      </c>
      <c r="O629">
        <v>1.2136001000000001</v>
      </c>
      <c r="P629">
        <v>1.241811</v>
      </c>
      <c r="Q629">
        <v>1.1508684</v>
      </c>
      <c r="R629">
        <v>1.146787</v>
      </c>
      <c r="S629">
        <v>114.8121936</v>
      </c>
      <c r="T629">
        <v>1135.1127657500001</v>
      </c>
    </row>
    <row r="630" spans="1:20">
      <c r="A630" s="788">
        <v>44685</v>
      </c>
      <c r="B630">
        <v>80.802885000000003</v>
      </c>
      <c r="C630">
        <v>4.3233544000000004</v>
      </c>
      <c r="D630">
        <v>2.478167</v>
      </c>
      <c r="E630">
        <v>4.7736609999999997</v>
      </c>
      <c r="F630">
        <v>3.9972310000000002</v>
      </c>
      <c r="G630">
        <v>235.944839</v>
      </c>
      <c r="H630">
        <v>2.2725200000000001</v>
      </c>
      <c r="I630">
        <v>2.0838399999999999</v>
      </c>
      <c r="J630">
        <v>1.4421056000000001</v>
      </c>
      <c r="K630">
        <v>1.6567943000000001</v>
      </c>
      <c r="L630">
        <v>1.4033610000000001</v>
      </c>
      <c r="M630">
        <v>1.2145360000000001</v>
      </c>
      <c r="N630">
        <v>120.9432813</v>
      </c>
      <c r="O630">
        <v>1.213713</v>
      </c>
      <c r="P630">
        <v>1.2696841999999999</v>
      </c>
      <c r="Q630">
        <v>1.1514309</v>
      </c>
      <c r="R630">
        <v>1.1473648000000001</v>
      </c>
      <c r="S630">
        <v>114.8280979</v>
      </c>
      <c r="T630">
        <v>1135.7704224199999</v>
      </c>
    </row>
    <row r="631" spans="1:20">
      <c r="A631" s="788">
        <v>44686</v>
      </c>
      <c r="B631">
        <v>80.843596000000005</v>
      </c>
      <c r="C631">
        <v>4.3171460000000002</v>
      </c>
      <c r="D631">
        <v>2.479536</v>
      </c>
      <c r="E631">
        <v>4.5997469999999998</v>
      </c>
      <c r="F631">
        <v>3.8665769999999999</v>
      </c>
      <c r="G631">
        <v>235.88667799999999</v>
      </c>
      <c r="H631">
        <v>2.2738360000000002</v>
      </c>
      <c r="I631">
        <v>2.093162</v>
      </c>
      <c r="J631">
        <v>1.4466734000000001</v>
      </c>
      <c r="K631">
        <v>1.6487109</v>
      </c>
      <c r="L631">
        <v>1.4042006</v>
      </c>
      <c r="M631">
        <v>1.2151940000000001</v>
      </c>
      <c r="N631">
        <v>121.1599008</v>
      </c>
      <c r="O631">
        <v>1.2144600999999999</v>
      </c>
      <c r="P631">
        <v>1.2410793</v>
      </c>
      <c r="Q631">
        <v>1.1521068000000001</v>
      </c>
      <c r="R631">
        <v>1.1479497000000001</v>
      </c>
      <c r="S631">
        <v>114.92477100000001</v>
      </c>
      <c r="T631">
        <v>1136.43232569</v>
      </c>
    </row>
    <row r="632" spans="1:20">
      <c r="A632" s="788">
        <v>44687</v>
      </c>
      <c r="B632">
        <v>80.883893999999998</v>
      </c>
      <c r="C632">
        <v>4.3196921000000001</v>
      </c>
      <c r="D632">
        <v>2.481363</v>
      </c>
      <c r="E632">
        <v>4.5810149999999998</v>
      </c>
      <c r="F632">
        <v>3.8278249999999998</v>
      </c>
      <c r="G632">
        <v>234.38505599999999</v>
      </c>
      <c r="H632">
        <v>2.2750499999999998</v>
      </c>
      <c r="I632">
        <v>2.093499</v>
      </c>
      <c r="J632">
        <v>1.4441136999999999</v>
      </c>
      <c r="K632">
        <v>1.6450066999999999</v>
      </c>
      <c r="L632">
        <v>1.4048725</v>
      </c>
      <c r="M632">
        <v>1.215857</v>
      </c>
      <c r="N632">
        <v>120.9737118</v>
      </c>
      <c r="O632">
        <v>1.2151859</v>
      </c>
      <c r="P632">
        <v>1.2244447000000001</v>
      </c>
      <c r="Q632">
        <v>1.152733</v>
      </c>
      <c r="R632">
        <v>1.1485738999999999</v>
      </c>
      <c r="S632">
        <v>114.9059527</v>
      </c>
      <c r="T632">
        <v>1137.13854429</v>
      </c>
    </row>
    <row r="633" spans="1:20">
      <c r="A633" s="788">
        <v>44690</v>
      </c>
      <c r="B633">
        <v>80.925927999999999</v>
      </c>
      <c r="C633">
        <v>4.3503793000000002</v>
      </c>
      <c r="D633">
        <v>2.4829140000000001</v>
      </c>
      <c r="E633">
        <v>4.4364410000000003</v>
      </c>
      <c r="F633">
        <v>3.715033</v>
      </c>
      <c r="G633">
        <v>232.43099100000001</v>
      </c>
      <c r="H633">
        <v>2.2761809999999998</v>
      </c>
      <c r="I633">
        <v>2.0951689999999998</v>
      </c>
      <c r="J633">
        <v>1.4425140000000001</v>
      </c>
      <c r="K633">
        <v>1.6273523999999999</v>
      </c>
      <c r="L633">
        <v>1.4058691000000001</v>
      </c>
      <c r="M633">
        <v>1.2164919999999999</v>
      </c>
      <c r="N633">
        <v>120.9912784</v>
      </c>
      <c r="O633">
        <v>1.2162500999999999</v>
      </c>
      <c r="P633">
        <v>1.1981343</v>
      </c>
      <c r="Q633">
        <v>1.1534096</v>
      </c>
      <c r="R633">
        <v>1.1491905</v>
      </c>
      <c r="S633">
        <v>114.9281028</v>
      </c>
      <c r="T633">
        <v>1137.8375807800001</v>
      </c>
    </row>
    <row r="634" spans="1:20">
      <c r="A634" s="788">
        <v>44691</v>
      </c>
      <c r="B634">
        <v>80.969356000000005</v>
      </c>
      <c r="C634">
        <v>4.3498916000000003</v>
      </c>
      <c r="D634">
        <v>2.4841980000000001</v>
      </c>
      <c r="E634">
        <v>4.4493340000000003</v>
      </c>
      <c r="F634">
        <v>3.7689750000000002</v>
      </c>
      <c r="G634">
        <v>232.98735400000001</v>
      </c>
      <c r="H634">
        <v>2.277641</v>
      </c>
      <c r="I634">
        <v>2.0953740000000001</v>
      </c>
      <c r="J634">
        <v>1.4445790000000001</v>
      </c>
      <c r="K634">
        <v>1.6308726</v>
      </c>
      <c r="L634">
        <v>1.4065021</v>
      </c>
      <c r="M634">
        <v>1.21709</v>
      </c>
      <c r="N634">
        <v>120.9194596</v>
      </c>
      <c r="O634">
        <v>1.2173048</v>
      </c>
      <c r="P634">
        <v>1.2122946999999999</v>
      </c>
      <c r="Q634">
        <v>1.1539755</v>
      </c>
      <c r="R634">
        <v>1.1498413000000001</v>
      </c>
      <c r="S634">
        <v>114.9828886</v>
      </c>
      <c r="T634">
        <v>1138.53635968</v>
      </c>
    </row>
    <row r="635" spans="1:20">
      <c r="A635" s="788">
        <v>44692</v>
      </c>
      <c r="B635">
        <v>81.013991000000004</v>
      </c>
      <c r="C635">
        <v>4.3279755</v>
      </c>
      <c r="D635">
        <v>2.4856250000000002</v>
      </c>
      <c r="E635">
        <v>4.3746910000000003</v>
      </c>
      <c r="F635">
        <v>3.773282</v>
      </c>
      <c r="G635">
        <v>232.541393</v>
      </c>
      <c r="H635">
        <v>2.2792870000000001</v>
      </c>
      <c r="I635">
        <v>2.102004</v>
      </c>
      <c r="J635">
        <v>1.4474237999999999</v>
      </c>
      <c r="K635">
        <v>1.6448575999999999</v>
      </c>
      <c r="L635">
        <v>1.4072927</v>
      </c>
      <c r="M635">
        <v>1.217695</v>
      </c>
      <c r="N635">
        <v>121.1590393</v>
      </c>
      <c r="O635">
        <v>1.2176174</v>
      </c>
      <c r="P635">
        <v>1.2178697000000001</v>
      </c>
      <c r="Q635">
        <v>1.1546171000000001</v>
      </c>
      <c r="R635">
        <v>1.1504365000000001</v>
      </c>
      <c r="S635">
        <v>115.0421473</v>
      </c>
      <c r="T635">
        <v>1139.2358434800001</v>
      </c>
    </row>
    <row r="636" spans="1:20">
      <c r="A636" s="788">
        <v>44693</v>
      </c>
      <c r="B636">
        <v>81.056726999999995</v>
      </c>
      <c r="C636">
        <v>4.3179011000000003</v>
      </c>
      <c r="D636">
        <v>2.4869180000000002</v>
      </c>
      <c r="E636">
        <v>4.3695000000000004</v>
      </c>
      <c r="F636">
        <v>3.8229489999999999</v>
      </c>
      <c r="G636">
        <v>231.633771</v>
      </c>
      <c r="H636">
        <v>2.2801330000000002</v>
      </c>
      <c r="I636">
        <v>2.104679</v>
      </c>
      <c r="J636">
        <v>1.4476532</v>
      </c>
      <c r="K636">
        <v>1.6437816000000001</v>
      </c>
      <c r="L636">
        <v>1.4079128999999999</v>
      </c>
      <c r="M636">
        <v>1.218237</v>
      </c>
      <c r="N636">
        <v>121.320275</v>
      </c>
      <c r="O636">
        <v>1.218899</v>
      </c>
      <c r="P636">
        <v>1.2104919000000001</v>
      </c>
      <c r="Q636">
        <v>1.1551444</v>
      </c>
      <c r="R636">
        <v>1.1510796000000001</v>
      </c>
      <c r="S636">
        <v>115.07053260000001</v>
      </c>
      <c r="T636">
        <v>1139.97206738</v>
      </c>
    </row>
    <row r="637" spans="1:20">
      <c r="A637" s="788">
        <v>44694</v>
      </c>
      <c r="B637">
        <v>81.097352000000001</v>
      </c>
      <c r="C637">
        <v>4.31257</v>
      </c>
      <c r="D637">
        <v>2.4882599999999999</v>
      </c>
      <c r="E637">
        <v>4.4765949999999997</v>
      </c>
      <c r="F637">
        <v>3.918647</v>
      </c>
      <c r="G637">
        <v>233.341589</v>
      </c>
      <c r="H637">
        <v>2.2813680000000001</v>
      </c>
      <c r="I637">
        <v>2.1044499999999999</v>
      </c>
      <c r="J637">
        <v>1.4479747000000001</v>
      </c>
      <c r="K637">
        <v>1.6568022</v>
      </c>
      <c r="L637">
        <v>1.4085932999999999</v>
      </c>
      <c r="M637">
        <v>1.2189460000000001</v>
      </c>
      <c r="N637">
        <v>121.6972899</v>
      </c>
      <c r="O637">
        <v>1.2191875000000001</v>
      </c>
      <c r="P637">
        <v>1.2241583</v>
      </c>
      <c r="Q637">
        <v>1.1557426</v>
      </c>
      <c r="R637">
        <v>1.1517101999999999</v>
      </c>
      <c r="S637">
        <v>115.1577546</v>
      </c>
      <c r="T637">
        <v>1140.67506441</v>
      </c>
    </row>
    <row r="638" spans="1:20">
      <c r="A638" s="788">
        <v>44697</v>
      </c>
      <c r="B638">
        <v>81.139570000000006</v>
      </c>
      <c r="C638">
        <v>4.3204292000000004</v>
      </c>
      <c r="D638">
        <v>2.4893540000000001</v>
      </c>
      <c r="E638">
        <v>4.4616290000000003</v>
      </c>
      <c r="F638">
        <v>3.9610349999999999</v>
      </c>
      <c r="G638">
        <v>233.39623</v>
      </c>
      <c r="H638">
        <v>2.282934</v>
      </c>
      <c r="I638">
        <v>2.1043630000000002</v>
      </c>
      <c r="J638">
        <v>1.4489075</v>
      </c>
      <c r="K638">
        <v>1.6638697</v>
      </c>
      <c r="L638">
        <v>1.4095431</v>
      </c>
      <c r="M638">
        <v>1.2199260000000001</v>
      </c>
      <c r="N638">
        <v>121.51687099999999</v>
      </c>
      <c r="O638">
        <v>1.2192923</v>
      </c>
      <c r="P638">
        <v>1.2344018000000001</v>
      </c>
      <c r="Q638">
        <v>1.1562851999999999</v>
      </c>
      <c r="R638">
        <v>1.1523353999999999</v>
      </c>
      <c r="S638">
        <v>115.2138647</v>
      </c>
      <c r="T638">
        <v>1141.3768906099999</v>
      </c>
    </row>
    <row r="639" spans="1:20">
      <c r="A639" s="788">
        <v>44698</v>
      </c>
      <c r="B639">
        <v>81.181139999999999</v>
      </c>
      <c r="C639">
        <v>4.3189457000000004</v>
      </c>
      <c r="D639">
        <v>2.4906959999999998</v>
      </c>
      <c r="E639">
        <v>4.5513250000000003</v>
      </c>
      <c r="F639">
        <v>3.9825919999999999</v>
      </c>
      <c r="G639">
        <v>234.44771499999999</v>
      </c>
      <c r="H639">
        <v>2.2835930000000002</v>
      </c>
      <c r="I639">
        <v>2.1060120000000002</v>
      </c>
      <c r="J639">
        <v>1.4492788999999999</v>
      </c>
      <c r="K639">
        <v>1.666212</v>
      </c>
      <c r="L639">
        <v>1.4101437000000001</v>
      </c>
      <c r="M639">
        <v>1.2201610000000001</v>
      </c>
      <c r="N639">
        <v>121.907566</v>
      </c>
      <c r="O639">
        <v>1.2198735000000001</v>
      </c>
      <c r="P639">
        <v>1.2547248</v>
      </c>
      <c r="Q639">
        <v>1.1568544999999999</v>
      </c>
      <c r="R639">
        <v>1.1529681000000001</v>
      </c>
      <c r="S639">
        <v>115.27154280000001</v>
      </c>
      <c r="T639">
        <v>1142.0828768599999</v>
      </c>
    </row>
    <row r="640" spans="1:20">
      <c r="A640" s="788">
        <v>44699</v>
      </c>
      <c r="B640">
        <v>81.224987999999996</v>
      </c>
      <c r="C640">
        <v>4.3353307000000001</v>
      </c>
      <c r="D640">
        <v>2.4919790000000002</v>
      </c>
      <c r="E640">
        <v>4.370228</v>
      </c>
      <c r="F640">
        <v>3.905313</v>
      </c>
      <c r="G640">
        <v>233.16785100000001</v>
      </c>
      <c r="H640">
        <v>2.2844289999999998</v>
      </c>
      <c r="I640">
        <v>2.1076199999999998</v>
      </c>
      <c r="J640">
        <v>1.4499005</v>
      </c>
      <c r="K640">
        <v>1.6554902</v>
      </c>
      <c r="L640">
        <v>1.4101462</v>
      </c>
      <c r="M640">
        <v>1.220715</v>
      </c>
      <c r="N640">
        <v>122.14428460000001</v>
      </c>
      <c r="O640">
        <v>1.2207162</v>
      </c>
      <c r="P640">
        <v>1.2513208</v>
      </c>
      <c r="Q640">
        <v>1.1573821</v>
      </c>
      <c r="R640">
        <v>1.1535519999999999</v>
      </c>
      <c r="S640">
        <v>115.30195209999999</v>
      </c>
      <c r="T640">
        <v>1142.7851066999999</v>
      </c>
    </row>
    <row r="641" spans="1:20">
      <c r="A641" s="788">
        <v>44700</v>
      </c>
      <c r="B641">
        <v>81.266576999999998</v>
      </c>
      <c r="C641">
        <v>4.3214611999999999</v>
      </c>
      <c r="D641">
        <v>2.493681</v>
      </c>
      <c r="E641">
        <v>4.3517460000000003</v>
      </c>
      <c r="F641">
        <v>3.9231370000000001</v>
      </c>
      <c r="G641">
        <v>234.21918199999999</v>
      </c>
      <c r="H641">
        <v>2.2858939999999999</v>
      </c>
      <c r="I641">
        <v>2.112616</v>
      </c>
      <c r="J641">
        <v>1.4486429999999999</v>
      </c>
      <c r="K641">
        <v>1.6666808</v>
      </c>
      <c r="L641">
        <v>1.411343</v>
      </c>
      <c r="M641">
        <v>1.221408</v>
      </c>
      <c r="N641">
        <v>122.2317086</v>
      </c>
      <c r="O641">
        <v>1.2225356000000001</v>
      </c>
      <c r="P641">
        <v>1.2585457</v>
      </c>
      <c r="Q641">
        <v>1.1579718999999999</v>
      </c>
      <c r="R641">
        <v>1.154174</v>
      </c>
      <c r="S641">
        <v>115.3404355</v>
      </c>
      <c r="T641">
        <v>1143.49014016</v>
      </c>
    </row>
    <row r="642" spans="1:20">
      <c r="A642" s="788">
        <v>44701</v>
      </c>
      <c r="B642">
        <v>81.309241999999998</v>
      </c>
      <c r="C642">
        <v>4.3288327000000004</v>
      </c>
      <c r="D642">
        <v>2.4949780000000001</v>
      </c>
      <c r="E642">
        <v>4.3514720000000002</v>
      </c>
      <c r="F642">
        <v>3.9449450000000001</v>
      </c>
      <c r="G642">
        <v>234.43469200000001</v>
      </c>
      <c r="H642">
        <v>2.2867359999999999</v>
      </c>
      <c r="I642">
        <v>2.1143429999999999</v>
      </c>
      <c r="J642">
        <v>1.44991</v>
      </c>
      <c r="K642">
        <v>1.6672705999999999</v>
      </c>
      <c r="L642">
        <v>1.4120017</v>
      </c>
      <c r="M642">
        <v>1.2220610000000001</v>
      </c>
      <c r="N642">
        <v>122.1058886</v>
      </c>
      <c r="O642">
        <v>1.2232927</v>
      </c>
      <c r="P642">
        <v>1.2606259</v>
      </c>
      <c r="Q642">
        <v>1.1585344</v>
      </c>
      <c r="R642">
        <v>1.1547727000000001</v>
      </c>
      <c r="S642">
        <v>115.3905977</v>
      </c>
      <c r="T642">
        <v>1144.1955143</v>
      </c>
    </row>
    <row r="643" spans="1:20">
      <c r="A643" s="788">
        <v>44704</v>
      </c>
      <c r="B643">
        <v>81.351050000000001</v>
      </c>
      <c r="C643">
        <v>4.3185813</v>
      </c>
      <c r="D643">
        <v>2.4963959999999998</v>
      </c>
      <c r="E643">
        <v>4.4322330000000001</v>
      </c>
      <c r="F643">
        <v>3.9805760000000001</v>
      </c>
      <c r="G643">
        <v>234.80651399999999</v>
      </c>
      <c r="H643">
        <v>2.288306</v>
      </c>
      <c r="I643">
        <v>2.1154709999999999</v>
      </c>
      <c r="J643">
        <v>1.4507464000000001</v>
      </c>
      <c r="K643">
        <v>1.6752558</v>
      </c>
      <c r="L643">
        <v>1.4132631</v>
      </c>
      <c r="M643">
        <v>1.222647</v>
      </c>
      <c r="N643">
        <v>122.1521585</v>
      </c>
      <c r="O643">
        <v>1.2241477000000001</v>
      </c>
      <c r="P643">
        <v>1.2735687</v>
      </c>
      <c r="Q643">
        <v>1.1591282000000001</v>
      </c>
      <c r="R643">
        <v>1.1553811</v>
      </c>
      <c r="S643">
        <v>115.4744499</v>
      </c>
      <c r="T643">
        <v>1144.89730364</v>
      </c>
    </row>
    <row r="644" spans="1:20">
      <c r="A644" s="788">
        <v>44705</v>
      </c>
      <c r="B644">
        <v>81.394447</v>
      </c>
      <c r="C644">
        <v>4.2926772</v>
      </c>
      <c r="D644">
        <v>2.4976039999999999</v>
      </c>
      <c r="E644">
        <v>4.3992899999999997</v>
      </c>
      <c r="F644">
        <v>3.9522689999999998</v>
      </c>
      <c r="G644">
        <v>233.739891</v>
      </c>
      <c r="H644">
        <v>2.288659</v>
      </c>
      <c r="I644">
        <v>2.116406</v>
      </c>
      <c r="J644">
        <v>1.4521364000000001</v>
      </c>
      <c r="K644">
        <v>1.6721440000000001</v>
      </c>
      <c r="L644">
        <v>1.4140356999999999</v>
      </c>
      <c r="M644">
        <v>1.223255</v>
      </c>
      <c r="N644">
        <v>121.6920628</v>
      </c>
      <c r="O644">
        <v>1.2245526</v>
      </c>
      <c r="P644">
        <v>1.2674434000000001</v>
      </c>
      <c r="Q644">
        <v>1.1597820000000001</v>
      </c>
      <c r="R644">
        <v>1.1560139</v>
      </c>
      <c r="S644">
        <v>115.56329460000001</v>
      </c>
      <c r="T644">
        <v>1145.59818954</v>
      </c>
    </row>
    <row r="645" spans="1:20">
      <c r="A645" s="788">
        <v>44706</v>
      </c>
      <c r="B645">
        <v>81.436143000000001</v>
      </c>
      <c r="C645">
        <v>4.2880191999999999</v>
      </c>
      <c r="D645">
        <v>2.4989460000000001</v>
      </c>
      <c r="E645">
        <v>4.4423589999999997</v>
      </c>
      <c r="F645">
        <v>3.9742920000000002</v>
      </c>
      <c r="G645">
        <v>235.15310299999999</v>
      </c>
      <c r="H645">
        <v>2.2903920000000002</v>
      </c>
      <c r="I645">
        <v>2.1179570000000001</v>
      </c>
      <c r="J645">
        <v>1.4530343999999999</v>
      </c>
      <c r="K645">
        <v>1.6768002</v>
      </c>
      <c r="L645">
        <v>1.4146634</v>
      </c>
      <c r="M645">
        <v>1.22383</v>
      </c>
      <c r="N645">
        <v>122.2427651</v>
      </c>
      <c r="O645">
        <v>1.2254075</v>
      </c>
      <c r="P645">
        <v>1.2751861</v>
      </c>
      <c r="Q645">
        <v>1.1603289000000001</v>
      </c>
      <c r="R645">
        <v>1.1566535</v>
      </c>
      <c r="S645">
        <v>115.64102800000001</v>
      </c>
      <c r="T645">
        <v>1146.30089084</v>
      </c>
    </row>
    <row r="646" spans="1:20">
      <c r="A646" s="788">
        <v>44707</v>
      </c>
      <c r="B646">
        <v>81.487200999999999</v>
      </c>
      <c r="C646">
        <v>4.3025460999999998</v>
      </c>
      <c r="D646">
        <v>2.5002070000000001</v>
      </c>
      <c r="E646">
        <v>4.5328480000000004</v>
      </c>
      <c r="F646">
        <v>4.0399929999999999</v>
      </c>
      <c r="G646">
        <v>236.37326400000001</v>
      </c>
      <c r="H646">
        <v>2.2908490000000001</v>
      </c>
      <c r="I646">
        <v>2.117464</v>
      </c>
      <c r="J646">
        <v>1.4524132000000001</v>
      </c>
      <c r="K646">
        <v>1.6853589</v>
      </c>
      <c r="L646">
        <v>1.4154347</v>
      </c>
      <c r="M646">
        <v>1.2245330000000001</v>
      </c>
      <c r="N646">
        <v>122.5109532</v>
      </c>
      <c r="O646">
        <v>1.2266547000000001</v>
      </c>
      <c r="P646">
        <v>1.2837966000000001</v>
      </c>
      <c r="Q646">
        <v>1.1609438000000001</v>
      </c>
      <c r="R646">
        <v>1.1573203999999999</v>
      </c>
      <c r="S646">
        <v>115.7298686</v>
      </c>
      <c r="T646">
        <v>1147.0032127100001</v>
      </c>
    </row>
    <row r="647" spans="1:20">
      <c r="A647" s="788">
        <v>44708</v>
      </c>
      <c r="B647">
        <v>81.531616999999997</v>
      </c>
      <c r="C647">
        <v>4.2984931</v>
      </c>
      <c r="D647">
        <v>2.5015329999999998</v>
      </c>
      <c r="E647">
        <v>4.6400199999999998</v>
      </c>
      <c r="F647">
        <v>4.0368589999999998</v>
      </c>
      <c r="G647">
        <v>236.983396</v>
      </c>
      <c r="H647">
        <v>2.2923209999999998</v>
      </c>
      <c r="I647">
        <v>2.1178520000000001</v>
      </c>
      <c r="J647">
        <v>1.4525511</v>
      </c>
      <c r="K647">
        <v>1.6894041</v>
      </c>
      <c r="L647">
        <v>1.4157739</v>
      </c>
      <c r="M647">
        <v>1.225106</v>
      </c>
      <c r="N647">
        <v>122.42218750000001</v>
      </c>
      <c r="O647">
        <v>1.2274063</v>
      </c>
      <c r="P647">
        <v>1.2859438999999999</v>
      </c>
      <c r="Q647">
        <v>1.1615508999999999</v>
      </c>
      <c r="R647">
        <v>1.1579136000000001</v>
      </c>
      <c r="S647">
        <v>115.8375411</v>
      </c>
      <c r="T647">
        <v>1147.7039929</v>
      </c>
    </row>
    <row r="648" spans="1:20">
      <c r="A648" s="788">
        <v>44711</v>
      </c>
      <c r="B648">
        <v>81.574296000000004</v>
      </c>
      <c r="C648">
        <v>4.2791458999999996</v>
      </c>
      <c r="D648">
        <v>2.5028800000000002</v>
      </c>
      <c r="E648">
        <v>4.6393789999999999</v>
      </c>
      <c r="F648">
        <v>3.9940929999999999</v>
      </c>
      <c r="G648">
        <v>237.21296000000001</v>
      </c>
      <c r="H648">
        <v>2.2940140000000002</v>
      </c>
      <c r="I648">
        <v>2.1186669999999999</v>
      </c>
      <c r="J648">
        <v>1.4527756999999999</v>
      </c>
      <c r="K648">
        <v>1.6890502000000001</v>
      </c>
      <c r="L648">
        <v>1.4163154</v>
      </c>
      <c r="M648">
        <v>1.2257229999999999</v>
      </c>
      <c r="N648">
        <v>122.1146116</v>
      </c>
      <c r="O648">
        <v>1.2284742</v>
      </c>
      <c r="P648">
        <v>1.2786465</v>
      </c>
      <c r="Q648">
        <v>1.1621052999999999</v>
      </c>
      <c r="R648">
        <v>1.1584721</v>
      </c>
      <c r="S648">
        <v>115.9041256</v>
      </c>
      <c r="T648">
        <v>1148.40470845</v>
      </c>
    </row>
    <row r="649" spans="1:20">
      <c r="A649" s="788">
        <v>44712</v>
      </c>
      <c r="B649">
        <v>81.614773</v>
      </c>
      <c r="C649">
        <v>4.3131823000000002</v>
      </c>
      <c r="D649">
        <v>2.5040740000000001</v>
      </c>
      <c r="E649">
        <v>4.6204260000000001</v>
      </c>
      <c r="F649">
        <v>3.9862700000000002</v>
      </c>
      <c r="G649">
        <v>236.057997</v>
      </c>
      <c r="H649">
        <v>2.2953709999999998</v>
      </c>
      <c r="I649">
        <v>2.1191469999999999</v>
      </c>
      <c r="J649">
        <v>1.4534529</v>
      </c>
      <c r="K649">
        <v>1.6893168000000001</v>
      </c>
      <c r="L649">
        <v>1.418547</v>
      </c>
      <c r="M649">
        <v>1.226348</v>
      </c>
      <c r="N649">
        <v>122.56211810000001</v>
      </c>
      <c r="O649">
        <v>1.2291045</v>
      </c>
      <c r="P649">
        <v>1.2739737</v>
      </c>
      <c r="Q649">
        <v>1.1627482</v>
      </c>
      <c r="R649">
        <v>1.1590298000000001</v>
      </c>
      <c r="S649">
        <v>116.0006166</v>
      </c>
      <c r="T649">
        <v>1149.10603034</v>
      </c>
    </row>
    <row r="650" spans="1:20">
      <c r="A650" s="788">
        <v>44713</v>
      </c>
      <c r="B650">
        <v>81.655569</v>
      </c>
      <c r="C650">
        <v>4.3213841999999998</v>
      </c>
      <c r="D650">
        <v>2.5052189999999999</v>
      </c>
      <c r="E650">
        <v>4.5884070000000001</v>
      </c>
      <c r="F650">
        <v>3.9681920000000002</v>
      </c>
      <c r="G650">
        <v>235.89165499999999</v>
      </c>
      <c r="H650">
        <v>2.2962600000000002</v>
      </c>
      <c r="I650">
        <v>2.1198980000000001</v>
      </c>
      <c r="J650">
        <v>1.4515933999999999</v>
      </c>
      <c r="K650">
        <v>1.6890783</v>
      </c>
      <c r="L650">
        <v>1.4192178</v>
      </c>
      <c r="M650">
        <v>1.226993</v>
      </c>
      <c r="N650">
        <v>122.9659271</v>
      </c>
      <c r="O650">
        <v>1.2297285</v>
      </c>
      <c r="P650">
        <v>1.2847974</v>
      </c>
      <c r="Q650">
        <v>1.1633171</v>
      </c>
      <c r="R650">
        <v>1.1596057</v>
      </c>
      <c r="S650">
        <v>116.0940461</v>
      </c>
      <c r="T650">
        <v>1149.8107333600001</v>
      </c>
    </row>
    <row r="651" spans="1:20">
      <c r="A651" s="788">
        <v>44714</v>
      </c>
      <c r="B651">
        <v>81.713368000000003</v>
      </c>
      <c r="C651">
        <v>4.3079850000000004</v>
      </c>
      <c r="D651">
        <v>2.5064500000000001</v>
      </c>
      <c r="E651">
        <v>4.672256</v>
      </c>
      <c r="F651">
        <v>4.0147930000000001</v>
      </c>
      <c r="G651">
        <v>236.43279899999999</v>
      </c>
      <c r="H651">
        <v>2.2966880000000001</v>
      </c>
      <c r="I651">
        <v>2.1217959999999998</v>
      </c>
      <c r="J651">
        <v>1.4516867</v>
      </c>
      <c r="K651">
        <v>1.6932214999999999</v>
      </c>
      <c r="L651">
        <v>1.4198316</v>
      </c>
      <c r="M651">
        <v>1.2276009999999999</v>
      </c>
      <c r="N651">
        <v>123.0122076</v>
      </c>
      <c r="O651">
        <v>1.2300565000000001</v>
      </c>
      <c r="P651">
        <v>1.2994683</v>
      </c>
      <c r="Q651">
        <v>1.1638953000000001</v>
      </c>
      <c r="R651">
        <v>1.1602699000000001</v>
      </c>
      <c r="S651">
        <v>116.1525077</v>
      </c>
      <c r="T651">
        <v>1150.50749088</v>
      </c>
    </row>
    <row r="652" spans="1:20">
      <c r="A652" s="788">
        <v>44715</v>
      </c>
      <c r="B652">
        <v>81.753926000000007</v>
      </c>
      <c r="C652">
        <v>4.3245747999999997</v>
      </c>
      <c r="D652">
        <v>2.5074350000000001</v>
      </c>
      <c r="E652">
        <v>4.6001469999999998</v>
      </c>
      <c r="F652">
        <v>3.968461</v>
      </c>
      <c r="G652">
        <v>235.35041899999999</v>
      </c>
      <c r="H652">
        <v>2.297507</v>
      </c>
      <c r="I652">
        <v>2.1215739999999998</v>
      </c>
      <c r="J652">
        <v>1.4523039</v>
      </c>
      <c r="K652">
        <v>1.696116</v>
      </c>
      <c r="L652">
        <v>1.4205121999999999</v>
      </c>
      <c r="M652">
        <v>1.2281850000000001</v>
      </c>
      <c r="N652">
        <v>122.8268676</v>
      </c>
      <c r="O652">
        <v>1.2305680000000001</v>
      </c>
      <c r="P652">
        <v>1.2909691999999999</v>
      </c>
      <c r="Q652">
        <v>1.1644504</v>
      </c>
      <c r="R652">
        <v>1.1608887000000001</v>
      </c>
      <c r="S652">
        <v>116.2242384</v>
      </c>
      <c r="T652">
        <v>1151.20342987</v>
      </c>
    </row>
    <row r="653" spans="1:20">
      <c r="A653" s="788">
        <v>44718</v>
      </c>
      <c r="B653">
        <v>81.795664000000002</v>
      </c>
      <c r="C653">
        <v>4.3382180999999997</v>
      </c>
      <c r="D653">
        <v>2.508696</v>
      </c>
      <c r="E653">
        <v>4.6173229999999998</v>
      </c>
      <c r="F653">
        <v>3.9025729999999998</v>
      </c>
      <c r="G653">
        <v>234.891729</v>
      </c>
      <c r="H653">
        <v>2.2981400000000001</v>
      </c>
      <c r="I653">
        <v>2.122509</v>
      </c>
      <c r="J653">
        <v>1.4516023</v>
      </c>
      <c r="K653">
        <v>1.6969278000000001</v>
      </c>
      <c r="L653">
        <v>1.4216200999999999</v>
      </c>
      <c r="M653">
        <v>1.228831</v>
      </c>
      <c r="N653">
        <v>122.37954310000001</v>
      </c>
      <c r="O653">
        <v>1.2309748</v>
      </c>
      <c r="P653">
        <v>1.2904215999999999</v>
      </c>
      <c r="Q653">
        <v>1.1650469999999999</v>
      </c>
      <c r="R653">
        <v>1.1615028000000001</v>
      </c>
      <c r="S653">
        <v>116.3083401</v>
      </c>
      <c r="T653">
        <v>1151.8980767600001</v>
      </c>
    </row>
    <row r="654" spans="1:20">
      <c r="A654" s="788">
        <v>44719</v>
      </c>
      <c r="B654">
        <v>81.837191000000004</v>
      </c>
      <c r="C654">
        <v>4.3378059999999996</v>
      </c>
      <c r="D654">
        <v>2.5100820000000001</v>
      </c>
      <c r="E654">
        <v>4.6621069999999998</v>
      </c>
      <c r="F654">
        <v>3.863585</v>
      </c>
      <c r="G654">
        <v>235.01840100000001</v>
      </c>
      <c r="H654">
        <v>2.2991899999999998</v>
      </c>
      <c r="I654">
        <v>2.1248610000000001</v>
      </c>
      <c r="J654">
        <v>1.4501002000000001</v>
      </c>
      <c r="K654">
        <v>1.7003935999999999</v>
      </c>
      <c r="L654">
        <v>1.4222999000000001</v>
      </c>
      <c r="M654">
        <v>1.2294309999999999</v>
      </c>
      <c r="N654">
        <v>122.5740875</v>
      </c>
      <c r="O654">
        <v>1.2324298</v>
      </c>
      <c r="P654">
        <v>1.3000999</v>
      </c>
      <c r="Q654">
        <v>1.1656042</v>
      </c>
      <c r="R654">
        <v>1.1620934000000001</v>
      </c>
      <c r="S654">
        <v>116.35714780000001</v>
      </c>
      <c r="T654">
        <v>1152.59481723</v>
      </c>
    </row>
    <row r="655" spans="1:20">
      <c r="A655" s="788">
        <v>44720</v>
      </c>
      <c r="B655">
        <v>81.877843999999996</v>
      </c>
      <c r="C655">
        <v>4.3611794000000002</v>
      </c>
      <c r="D655">
        <v>2.5114019999999999</v>
      </c>
      <c r="E655">
        <v>4.6138060000000003</v>
      </c>
      <c r="F655">
        <v>3.823877</v>
      </c>
      <c r="G655">
        <v>235.71143000000001</v>
      </c>
      <c r="H655">
        <v>2.2990659999999998</v>
      </c>
      <c r="I655">
        <v>2.1265390000000002</v>
      </c>
      <c r="J655">
        <v>1.4518530000000001</v>
      </c>
      <c r="K655">
        <v>1.7029840999999999</v>
      </c>
      <c r="L655">
        <v>1.4230210000000001</v>
      </c>
      <c r="M655">
        <v>1.2301420000000001</v>
      </c>
      <c r="N655">
        <v>123.14044199999999</v>
      </c>
      <c r="O655">
        <v>1.2331147</v>
      </c>
      <c r="P655">
        <v>1.2884632</v>
      </c>
      <c r="Q655">
        <v>1.1662942000000001</v>
      </c>
      <c r="R655">
        <v>1.1626888</v>
      </c>
      <c r="S655">
        <v>116.4284486</v>
      </c>
      <c r="T655">
        <v>1153.2913138900001</v>
      </c>
    </row>
    <row r="656" spans="1:20">
      <c r="A656" s="788">
        <v>44721</v>
      </c>
      <c r="B656">
        <v>81.918611999999996</v>
      </c>
      <c r="C656">
        <v>4.4057542999999999</v>
      </c>
      <c r="D656">
        <v>2.5128339999999998</v>
      </c>
      <c r="E656">
        <v>4.511285</v>
      </c>
      <c r="F656">
        <v>3.7830409999999999</v>
      </c>
      <c r="G656">
        <v>235.79616300000001</v>
      </c>
      <c r="H656">
        <v>2.3009189999999999</v>
      </c>
      <c r="I656">
        <v>2.124555</v>
      </c>
      <c r="J656">
        <v>1.4580681</v>
      </c>
      <c r="K656">
        <v>1.6996461</v>
      </c>
      <c r="L656">
        <v>1.4237038</v>
      </c>
      <c r="M656">
        <v>1.230796</v>
      </c>
      <c r="N656">
        <v>123.2476394</v>
      </c>
      <c r="O656">
        <v>1.2346885999999999</v>
      </c>
      <c r="P656">
        <v>1.2787819</v>
      </c>
      <c r="Q656">
        <v>1.1668806</v>
      </c>
      <c r="R656">
        <v>1.1633042</v>
      </c>
      <c r="S656">
        <v>116.514004</v>
      </c>
      <c r="T656">
        <v>1154.0110739700001</v>
      </c>
    </row>
    <row r="657" spans="1:20">
      <c r="A657" s="788">
        <v>44722</v>
      </c>
      <c r="B657">
        <v>81.961079999999995</v>
      </c>
      <c r="C657">
        <v>4.4557548000000002</v>
      </c>
      <c r="D657">
        <v>2.5142000000000002</v>
      </c>
      <c r="E657">
        <v>4.379429</v>
      </c>
      <c r="F657">
        <v>3.6951559999999999</v>
      </c>
      <c r="G657">
        <v>233.97286</v>
      </c>
      <c r="H657">
        <v>2.3014199999999998</v>
      </c>
      <c r="I657">
        <v>2.1316709999999999</v>
      </c>
      <c r="J657">
        <v>1.4641493999999999</v>
      </c>
      <c r="K657">
        <v>1.6972313999999999</v>
      </c>
      <c r="L657">
        <v>1.4245736</v>
      </c>
      <c r="M657">
        <v>1.231562</v>
      </c>
      <c r="N657">
        <v>122.6007249</v>
      </c>
      <c r="O657">
        <v>1.2350867000000001</v>
      </c>
      <c r="P657">
        <v>1.2650706</v>
      </c>
      <c r="Q657">
        <v>1.1675530999999999</v>
      </c>
      <c r="R657">
        <v>1.1639208000000001</v>
      </c>
      <c r="S657">
        <v>116.6222187</v>
      </c>
      <c r="T657">
        <v>1154.67972055</v>
      </c>
    </row>
    <row r="658" spans="1:20">
      <c r="A658" s="788">
        <v>44725</v>
      </c>
      <c r="B658">
        <v>82.002547000000007</v>
      </c>
      <c r="C658">
        <v>4.5189769999999996</v>
      </c>
      <c r="D658">
        <v>2.5155780000000001</v>
      </c>
      <c r="E658">
        <v>4.2054450000000001</v>
      </c>
      <c r="F658">
        <v>3.5468069999999998</v>
      </c>
      <c r="G658">
        <v>232.33267799999999</v>
      </c>
      <c r="H658">
        <v>2.3033549999999998</v>
      </c>
      <c r="I658">
        <v>2.1514489999999999</v>
      </c>
      <c r="J658">
        <v>1.4713178</v>
      </c>
      <c r="K658">
        <v>1.6910734999999999</v>
      </c>
      <c r="L658">
        <v>1.4259776</v>
      </c>
      <c r="M658">
        <v>1.2322420000000001</v>
      </c>
      <c r="N658">
        <v>122.1973424</v>
      </c>
      <c r="O658">
        <v>1.2355596</v>
      </c>
      <c r="P658">
        <v>1.2458239</v>
      </c>
      <c r="Q658">
        <v>1.1682329</v>
      </c>
      <c r="R658">
        <v>1.1645315999999999</v>
      </c>
      <c r="S658">
        <v>116.637235</v>
      </c>
      <c r="T658">
        <v>1155.3829634199999</v>
      </c>
    </row>
    <row r="659" spans="1:20">
      <c r="A659" s="788">
        <v>44726</v>
      </c>
      <c r="B659">
        <v>82.043695</v>
      </c>
      <c r="C659">
        <v>4.5127072999999998</v>
      </c>
      <c r="D659">
        <v>2.5168599999999999</v>
      </c>
      <c r="E659">
        <v>4.194375</v>
      </c>
      <c r="F659">
        <v>3.5321400000000001</v>
      </c>
      <c r="G659">
        <v>232.59787600000001</v>
      </c>
      <c r="H659">
        <v>2.306019</v>
      </c>
      <c r="I659">
        <v>2.1640350000000002</v>
      </c>
      <c r="J659">
        <v>1.4740692</v>
      </c>
      <c r="K659">
        <v>1.6763043</v>
      </c>
      <c r="L659">
        <v>1.4267462</v>
      </c>
      <c r="M659">
        <v>1.232936</v>
      </c>
      <c r="N659">
        <v>122.22238470000001</v>
      </c>
      <c r="O659">
        <v>1.2367918</v>
      </c>
      <c r="P659">
        <v>1.2454684</v>
      </c>
      <c r="Q659">
        <v>1.1692362000000001</v>
      </c>
      <c r="R659">
        <v>1.1651049</v>
      </c>
      <c r="S659">
        <v>116.7251854</v>
      </c>
      <c r="T659">
        <v>1156.0877467299999</v>
      </c>
    </row>
    <row r="660" spans="1:20">
      <c r="A660" s="788">
        <v>44727</v>
      </c>
      <c r="B660">
        <v>82.085227000000003</v>
      </c>
      <c r="C660">
        <v>4.5095204000000004</v>
      </c>
      <c r="D660">
        <v>2.5180669999999998</v>
      </c>
      <c r="E660">
        <v>4.2538710000000002</v>
      </c>
      <c r="F660">
        <v>3.5783489999999998</v>
      </c>
      <c r="G660">
        <v>233.91262900000001</v>
      </c>
      <c r="H660">
        <v>2.3067760000000002</v>
      </c>
      <c r="I660">
        <v>2.1641680000000001</v>
      </c>
      <c r="J660">
        <v>1.4742694000000001</v>
      </c>
      <c r="K660">
        <v>1.6775121</v>
      </c>
      <c r="L660">
        <v>1.4275723</v>
      </c>
      <c r="M660">
        <v>1.2336640000000001</v>
      </c>
      <c r="N660">
        <v>122.68106280000001</v>
      </c>
      <c r="O660">
        <v>1.2369566999999999</v>
      </c>
      <c r="P660">
        <v>1.2662061</v>
      </c>
      <c r="Q660">
        <v>1.1699177000000001</v>
      </c>
      <c r="R660">
        <v>1.1656972000000001</v>
      </c>
      <c r="S660">
        <v>116.6978142</v>
      </c>
      <c r="T660">
        <v>1156.7916765699999</v>
      </c>
    </row>
    <row r="661" spans="1:20">
      <c r="A661" s="788">
        <v>44729</v>
      </c>
      <c r="B661">
        <v>82.128313000000006</v>
      </c>
      <c r="C661">
        <v>4.4979069000000003</v>
      </c>
      <c r="D661">
        <v>2.5197319999999999</v>
      </c>
      <c r="E661">
        <v>4.126932</v>
      </c>
      <c r="F661">
        <v>3.4949170000000001</v>
      </c>
      <c r="G661">
        <v>234.15338199999999</v>
      </c>
      <c r="H661">
        <v>2.307436</v>
      </c>
      <c r="I661">
        <v>2.1562269999999999</v>
      </c>
      <c r="J661">
        <v>1.4706281999999999</v>
      </c>
      <c r="K661">
        <v>1.6723072999999999</v>
      </c>
      <c r="L661">
        <v>1.4284983</v>
      </c>
      <c r="M661">
        <v>1.2343230000000001</v>
      </c>
      <c r="N661">
        <v>122.5861196</v>
      </c>
      <c r="O661">
        <v>1.2373362999999999</v>
      </c>
      <c r="P661">
        <v>1.2548793</v>
      </c>
      <c r="Q661">
        <v>1.1706044</v>
      </c>
      <c r="R661">
        <v>1.1663028</v>
      </c>
      <c r="S661">
        <v>116.6889151</v>
      </c>
      <c r="T661">
        <v>1157.49693114</v>
      </c>
    </row>
    <row r="662" spans="1:20">
      <c r="A662" s="788">
        <v>44732</v>
      </c>
      <c r="B662">
        <v>82.171784000000002</v>
      </c>
      <c r="C662">
        <v>4.5019672000000002</v>
      </c>
      <c r="D662">
        <v>2.5211209999999999</v>
      </c>
      <c r="E662">
        <v>4.1362100000000002</v>
      </c>
      <c r="F662">
        <v>3.466513</v>
      </c>
      <c r="G662">
        <v>233.48414199999999</v>
      </c>
      <c r="H662">
        <v>2.3088639999999998</v>
      </c>
      <c r="I662">
        <v>2.1558709999999999</v>
      </c>
      <c r="J662">
        <v>1.4711103999999999</v>
      </c>
      <c r="K662">
        <v>1.6744741000000001</v>
      </c>
      <c r="L662">
        <v>1.4288681000000001</v>
      </c>
      <c r="M662">
        <v>1.2351080000000001</v>
      </c>
      <c r="N662">
        <v>122.1710013</v>
      </c>
      <c r="O662">
        <v>1.2377222000000001</v>
      </c>
      <c r="P662">
        <v>1.2506633</v>
      </c>
      <c r="Q662">
        <v>1.1712419999999999</v>
      </c>
      <c r="R662">
        <v>1.1669337</v>
      </c>
      <c r="S662">
        <v>116.76539390000001</v>
      </c>
      <c r="T662">
        <v>1158.2101018200001</v>
      </c>
    </row>
    <row r="663" spans="1:20">
      <c r="A663" s="788">
        <v>44733</v>
      </c>
      <c r="B663">
        <v>82.215603000000002</v>
      </c>
      <c r="C663">
        <v>4.5000258000000004</v>
      </c>
      <c r="D663">
        <v>2.5225529999999998</v>
      </c>
      <c r="E663">
        <v>4.2285440000000003</v>
      </c>
      <c r="F663">
        <v>3.4612699999999998</v>
      </c>
      <c r="G663">
        <v>234.031656</v>
      </c>
      <c r="H663">
        <v>2.310791</v>
      </c>
      <c r="I663">
        <v>2.1553849999999999</v>
      </c>
      <c r="J663">
        <v>1.4738325999999999</v>
      </c>
      <c r="K663">
        <v>1.6766213000000001</v>
      </c>
      <c r="L663">
        <v>1.4300793000000001</v>
      </c>
      <c r="M663">
        <v>1.23577</v>
      </c>
      <c r="N663">
        <v>121.9138694</v>
      </c>
      <c r="O663">
        <v>1.2389475000000001</v>
      </c>
      <c r="P663">
        <v>1.2530680999999999</v>
      </c>
      <c r="Q663">
        <v>1.1718431</v>
      </c>
      <c r="R663">
        <v>1.167565</v>
      </c>
      <c r="S663">
        <v>116.8072947</v>
      </c>
      <c r="T663">
        <v>1158.9139245599999</v>
      </c>
    </row>
    <row r="664" spans="1:20">
      <c r="A664" s="788">
        <v>44734</v>
      </c>
      <c r="B664">
        <v>82.258818000000005</v>
      </c>
      <c r="C664">
        <v>4.4802445999999998</v>
      </c>
      <c r="D664">
        <v>2.5239180000000001</v>
      </c>
      <c r="E664">
        <v>4.2288680000000003</v>
      </c>
      <c r="F664">
        <v>3.4609540000000001</v>
      </c>
      <c r="G664">
        <v>234.33245099999999</v>
      </c>
      <c r="H664">
        <v>2.3137089999999998</v>
      </c>
      <c r="I664">
        <v>2.1554709999999999</v>
      </c>
      <c r="J664">
        <v>1.4716186</v>
      </c>
      <c r="K664">
        <v>1.6745827</v>
      </c>
      <c r="L664">
        <v>1.4310231</v>
      </c>
      <c r="M664">
        <v>1.236569</v>
      </c>
      <c r="N664">
        <v>121.81860500000001</v>
      </c>
      <c r="O664">
        <v>1.23997</v>
      </c>
      <c r="P664">
        <v>1.2661488000000001</v>
      </c>
      <c r="Q664">
        <v>1.1724030000000001</v>
      </c>
      <c r="R664">
        <v>1.1682144999999999</v>
      </c>
      <c r="S664">
        <v>116.812423</v>
      </c>
      <c r="T664">
        <v>1159.6178217199999</v>
      </c>
    </row>
    <row r="665" spans="1:20">
      <c r="A665" s="788">
        <v>44735</v>
      </c>
      <c r="B665">
        <v>82.306774000000004</v>
      </c>
      <c r="C665">
        <v>4.4740472000000002</v>
      </c>
      <c r="D665">
        <v>2.5254850000000002</v>
      </c>
      <c r="E665">
        <v>4.2653230000000004</v>
      </c>
      <c r="F665">
        <v>3.4416060000000002</v>
      </c>
      <c r="G665">
        <v>235.43856500000001</v>
      </c>
      <c r="H665">
        <v>2.3149310000000001</v>
      </c>
      <c r="I665">
        <v>2.1559699999999999</v>
      </c>
      <c r="J665">
        <v>1.4734665</v>
      </c>
      <c r="K665">
        <v>1.6709939</v>
      </c>
      <c r="L665">
        <v>1.4330080000000001</v>
      </c>
      <c r="M665">
        <v>1.2372970000000001</v>
      </c>
      <c r="N665">
        <v>122.3184366</v>
      </c>
      <c r="O665">
        <v>1.2412151</v>
      </c>
      <c r="P665">
        <v>1.2596368</v>
      </c>
      <c r="Q665">
        <v>1.1730297000000001</v>
      </c>
      <c r="R665">
        <v>1.1688375</v>
      </c>
      <c r="S665">
        <v>116.82360850000001</v>
      </c>
      <c r="T665">
        <v>1160.32414167</v>
      </c>
    </row>
    <row r="666" spans="1:20">
      <c r="A666" s="788">
        <v>44736</v>
      </c>
      <c r="B666">
        <v>82.355147000000002</v>
      </c>
      <c r="C666">
        <v>4.4398147000000003</v>
      </c>
      <c r="D666">
        <v>2.5267729999999999</v>
      </c>
      <c r="E666">
        <v>4.3982609999999998</v>
      </c>
      <c r="F666">
        <v>3.4313359999999999</v>
      </c>
      <c r="G666">
        <v>235.31037000000001</v>
      </c>
      <c r="H666">
        <v>2.3161160000000001</v>
      </c>
      <c r="I666">
        <v>2.157972</v>
      </c>
      <c r="J666">
        <v>1.4713826000000001</v>
      </c>
      <c r="K666">
        <v>1.6784698</v>
      </c>
      <c r="L666">
        <v>1.4336989</v>
      </c>
      <c r="M666">
        <v>1.2380389999999999</v>
      </c>
      <c r="N666">
        <v>122.07227899999999</v>
      </c>
      <c r="O666">
        <v>1.2414006</v>
      </c>
      <c r="P666">
        <v>1.2577281</v>
      </c>
      <c r="Q666">
        <v>1.1737086999999999</v>
      </c>
      <c r="R666">
        <v>1.1695610999999999</v>
      </c>
      <c r="S666">
        <v>116.87571250000001</v>
      </c>
      <c r="T666">
        <v>1161.0309177199999</v>
      </c>
    </row>
    <row r="667" spans="1:20">
      <c r="A667" s="788">
        <v>44739</v>
      </c>
      <c r="B667">
        <v>82.397880999999998</v>
      </c>
      <c r="C667">
        <v>4.4302897000000003</v>
      </c>
      <c r="D667">
        <v>2.5283129999999998</v>
      </c>
      <c r="E667">
        <v>4.3858180000000004</v>
      </c>
      <c r="F667">
        <v>3.493023</v>
      </c>
      <c r="G667">
        <v>235.690934</v>
      </c>
      <c r="H667">
        <v>2.3172769999999998</v>
      </c>
      <c r="I667">
        <v>2.159859</v>
      </c>
      <c r="J667">
        <v>1.4728687</v>
      </c>
      <c r="K667">
        <v>1.6807293000000001</v>
      </c>
      <c r="L667">
        <v>1.4349257</v>
      </c>
      <c r="M667">
        <v>1.2387589999999999</v>
      </c>
      <c r="N667">
        <v>122.0459814</v>
      </c>
      <c r="O667">
        <v>1.2427699999999999</v>
      </c>
      <c r="P667">
        <v>1.2504162000000001</v>
      </c>
      <c r="Q667">
        <v>1.1746805</v>
      </c>
      <c r="R667">
        <v>1.1702876</v>
      </c>
      <c r="S667">
        <v>116.9271389</v>
      </c>
      <c r="T667">
        <v>1161.74430624</v>
      </c>
    </row>
    <row r="668" spans="1:20">
      <c r="A668" s="788">
        <v>44740</v>
      </c>
      <c r="B668">
        <v>82.442695999999998</v>
      </c>
      <c r="C668">
        <v>4.4198580999999999</v>
      </c>
      <c r="D668">
        <v>2.529741</v>
      </c>
      <c r="E668">
        <v>4.3028899999999997</v>
      </c>
      <c r="F668">
        <v>3.4696699999999998</v>
      </c>
      <c r="G668">
        <v>236.75829899999999</v>
      </c>
      <c r="H668">
        <v>2.318292</v>
      </c>
      <c r="I668">
        <v>2.1608640000000001</v>
      </c>
      <c r="J668">
        <v>1.4750582999999999</v>
      </c>
      <c r="K668">
        <v>1.6817918999999999</v>
      </c>
      <c r="L668">
        <v>1.4350168999999999</v>
      </c>
      <c r="M668">
        <v>1.23943</v>
      </c>
      <c r="N668">
        <v>121.9220251</v>
      </c>
      <c r="O668">
        <v>1.2435058000000001</v>
      </c>
      <c r="P668">
        <v>1.245136</v>
      </c>
      <c r="Q668">
        <v>1.1752304</v>
      </c>
      <c r="R668">
        <v>1.1709118000000001</v>
      </c>
      <c r="S668">
        <v>116.9662598</v>
      </c>
      <c r="T668">
        <v>1162.4533053099999</v>
      </c>
    </row>
    <row r="669" spans="1:20">
      <c r="A669" s="788">
        <v>44741</v>
      </c>
      <c r="B669">
        <v>82.486081999999996</v>
      </c>
      <c r="C669">
        <v>4.4206129000000001</v>
      </c>
      <c r="D669">
        <v>2.531282</v>
      </c>
      <c r="E669">
        <v>4.3027280000000001</v>
      </c>
      <c r="F669">
        <v>3.4370210000000001</v>
      </c>
      <c r="G669">
        <v>236.65197900000001</v>
      </c>
      <c r="H669">
        <v>2.320128</v>
      </c>
      <c r="I669">
        <v>2.1602399999999999</v>
      </c>
      <c r="J669">
        <v>1.4752966000000001</v>
      </c>
      <c r="K669">
        <v>1.6792354</v>
      </c>
      <c r="L669">
        <v>1.435557</v>
      </c>
      <c r="M669">
        <v>1.240062</v>
      </c>
      <c r="N669">
        <v>122.44297280000001</v>
      </c>
      <c r="O669">
        <v>1.2442530000000001</v>
      </c>
      <c r="P669">
        <v>1.2481646</v>
      </c>
      <c r="Q669">
        <v>1.1757685</v>
      </c>
      <c r="R669">
        <v>1.1715144</v>
      </c>
      <c r="S669">
        <v>116.9355</v>
      </c>
      <c r="T669">
        <v>1163.1625305299999</v>
      </c>
    </row>
    <row r="670" spans="1:20">
      <c r="A670" s="788">
        <v>44742</v>
      </c>
      <c r="B670">
        <v>82.530287999999999</v>
      </c>
      <c r="C670">
        <v>4.4166040999999998</v>
      </c>
      <c r="D670">
        <v>2.5324439999999999</v>
      </c>
      <c r="E670">
        <v>4.261711</v>
      </c>
      <c r="F670">
        <v>3.4094350000000002</v>
      </c>
      <c r="G670">
        <v>236.66035299999999</v>
      </c>
      <c r="H670">
        <v>2.3206660000000001</v>
      </c>
      <c r="I670">
        <v>2.1600090000000001</v>
      </c>
      <c r="J670">
        <v>1.4747304999999999</v>
      </c>
      <c r="K670">
        <v>1.6772748</v>
      </c>
      <c r="L670">
        <v>1.4364901000000001</v>
      </c>
      <c r="M670">
        <v>1.240693</v>
      </c>
      <c r="N670">
        <v>122.8363559</v>
      </c>
      <c r="O670">
        <v>1.2450005</v>
      </c>
      <c r="P670">
        <v>1.2617031000000001</v>
      </c>
      <c r="Q670">
        <v>1.1764109</v>
      </c>
      <c r="R670">
        <v>1.1721314</v>
      </c>
      <c r="S670">
        <v>116.8845742</v>
      </c>
      <c r="T670">
        <v>1163.8718400600001</v>
      </c>
    </row>
    <row r="671" spans="1:20">
      <c r="A671" s="788">
        <v>44743</v>
      </c>
      <c r="B671">
        <v>82.574239000000006</v>
      </c>
      <c r="C671">
        <v>4.4173552999999997</v>
      </c>
      <c r="D671">
        <v>2.5337990000000001</v>
      </c>
      <c r="E671">
        <v>4.3079919999999996</v>
      </c>
      <c r="F671">
        <v>3.425843</v>
      </c>
      <c r="G671">
        <v>236.888205</v>
      </c>
      <c r="H671">
        <v>2.321593</v>
      </c>
      <c r="I671">
        <v>2.161492</v>
      </c>
      <c r="J671">
        <v>1.4779437</v>
      </c>
      <c r="K671">
        <v>1.6736439999999999</v>
      </c>
      <c r="L671">
        <v>1.4372084000000001</v>
      </c>
      <c r="M671">
        <v>1.241296</v>
      </c>
      <c r="N671">
        <v>123.24419109999999</v>
      </c>
      <c r="O671">
        <v>1.2462257999999999</v>
      </c>
      <c r="P671">
        <v>1.2588085</v>
      </c>
      <c r="Q671">
        <v>1.1769860999999999</v>
      </c>
      <c r="R671">
        <v>1.1727201</v>
      </c>
      <c r="S671">
        <v>116.8796371</v>
      </c>
      <c r="T671">
        <v>1164.58598435</v>
      </c>
    </row>
    <row r="672" spans="1:20">
      <c r="A672" s="788">
        <v>44746</v>
      </c>
      <c r="B672">
        <v>82.615416999999994</v>
      </c>
      <c r="C672">
        <v>4.4089369999999999</v>
      </c>
      <c r="D672">
        <v>2.5350470000000001</v>
      </c>
      <c r="E672">
        <v>4.2893759999999999</v>
      </c>
      <c r="F672">
        <v>3.3998520000000001</v>
      </c>
      <c r="G672">
        <v>237.21566200000001</v>
      </c>
      <c r="H672">
        <v>2.3233350000000002</v>
      </c>
      <c r="I672">
        <v>2.1619989999999998</v>
      </c>
      <c r="J672">
        <v>1.4799552</v>
      </c>
      <c r="K672">
        <v>1.6754594</v>
      </c>
      <c r="L672">
        <v>1.4372084000000001</v>
      </c>
      <c r="M672">
        <v>1.241908</v>
      </c>
      <c r="N672">
        <v>123.2232163</v>
      </c>
      <c r="O672">
        <v>1.24726</v>
      </c>
      <c r="P672">
        <v>1.2439374000000001</v>
      </c>
      <c r="Q672">
        <v>1.177535</v>
      </c>
      <c r="R672">
        <v>1.173333</v>
      </c>
      <c r="S672">
        <v>116.932914</v>
      </c>
      <c r="T672">
        <v>1165.2978674200001</v>
      </c>
    </row>
    <row r="673" spans="1:20">
      <c r="A673" s="788">
        <v>44747</v>
      </c>
      <c r="B673">
        <v>82.656356000000002</v>
      </c>
      <c r="C673">
        <v>4.4376616000000002</v>
      </c>
      <c r="D673">
        <v>2.536378</v>
      </c>
      <c r="E673">
        <v>4.31839</v>
      </c>
      <c r="F673">
        <v>3.3755440000000001</v>
      </c>
      <c r="G673">
        <v>237.513598</v>
      </c>
      <c r="H673">
        <v>2.324522</v>
      </c>
      <c r="I673">
        <v>2.160784</v>
      </c>
      <c r="J673">
        <v>1.4771201</v>
      </c>
      <c r="K673">
        <v>1.6575356000000001</v>
      </c>
      <c r="L673">
        <v>1.4372084000000001</v>
      </c>
      <c r="M673">
        <v>1.242578</v>
      </c>
      <c r="N673">
        <v>123.47856640000001</v>
      </c>
      <c r="O673">
        <v>1.2480176000000001</v>
      </c>
      <c r="P673">
        <v>1.2395042999999999</v>
      </c>
      <c r="Q673">
        <v>1.1781554999999999</v>
      </c>
      <c r="R673">
        <v>1.1739478999999999</v>
      </c>
      <c r="S673">
        <v>116.8877597</v>
      </c>
      <c r="T673">
        <v>1165.9809471200001</v>
      </c>
    </row>
    <row r="674" spans="1:20">
      <c r="A674" s="788">
        <v>44748</v>
      </c>
      <c r="B674">
        <v>82.698845000000006</v>
      </c>
      <c r="C674">
        <v>4.4345416000000002</v>
      </c>
      <c r="D674">
        <v>2.5378609999999999</v>
      </c>
      <c r="E674">
        <v>4.3375360000000001</v>
      </c>
      <c r="F674">
        <v>3.40008</v>
      </c>
      <c r="G674">
        <v>236.38793999999999</v>
      </c>
      <c r="H674">
        <v>2.3260299999999998</v>
      </c>
      <c r="I674">
        <v>2.1623510000000001</v>
      </c>
      <c r="J674">
        <v>1.4786329</v>
      </c>
      <c r="K674">
        <v>1.6582633</v>
      </c>
      <c r="L674">
        <v>1.4395382999999999</v>
      </c>
      <c r="M674">
        <v>1.2431950000000001</v>
      </c>
      <c r="N674">
        <v>123.16627579999999</v>
      </c>
      <c r="O674">
        <v>1.24841</v>
      </c>
      <c r="P674">
        <v>1.2306887</v>
      </c>
      <c r="Q674">
        <v>1.1787106999999999</v>
      </c>
      <c r="R674">
        <v>1.1745645</v>
      </c>
      <c r="S674">
        <v>116.94624659999999</v>
      </c>
      <c r="T674">
        <v>1166.6668162599999</v>
      </c>
    </row>
    <row r="675" spans="1:20">
      <c r="A675" s="788">
        <v>44749</v>
      </c>
      <c r="B675">
        <v>82.743407000000005</v>
      </c>
      <c r="C675">
        <v>4.4432802000000002</v>
      </c>
      <c r="D675">
        <v>2.5390030000000001</v>
      </c>
      <c r="E675">
        <v>4.4078980000000003</v>
      </c>
      <c r="F675">
        <v>3.459822</v>
      </c>
      <c r="G675">
        <v>237.42387099999999</v>
      </c>
      <c r="H675">
        <v>2.3262230000000002</v>
      </c>
      <c r="I675">
        <v>2.1680929999999998</v>
      </c>
      <c r="J675">
        <v>1.4806551999999999</v>
      </c>
      <c r="K675">
        <v>1.6734756</v>
      </c>
      <c r="L675">
        <v>1.4401785</v>
      </c>
      <c r="M675">
        <v>1.243857</v>
      </c>
      <c r="N675">
        <v>123.1978909</v>
      </c>
      <c r="O675">
        <v>1.2492448</v>
      </c>
      <c r="P675">
        <v>1.235984</v>
      </c>
      <c r="Q675">
        <v>1.1793533</v>
      </c>
      <c r="R675">
        <v>1.1751898999999999</v>
      </c>
      <c r="S675">
        <v>117.0064191</v>
      </c>
      <c r="T675">
        <v>1167.0124679400001</v>
      </c>
    </row>
    <row r="676" spans="1:20">
      <c r="A676" s="788">
        <v>44750</v>
      </c>
      <c r="B676">
        <v>82.784924000000004</v>
      </c>
      <c r="C676">
        <v>4.4224740000000002</v>
      </c>
      <c r="D676">
        <v>2.540343</v>
      </c>
      <c r="E676">
        <v>4.4044759999999998</v>
      </c>
      <c r="F676">
        <v>3.445751</v>
      </c>
      <c r="G676">
        <v>237.018732</v>
      </c>
      <c r="H676">
        <v>2.3281040000000002</v>
      </c>
      <c r="I676">
        <v>2.1706759999999998</v>
      </c>
      <c r="J676">
        <v>1.4852269</v>
      </c>
      <c r="K676">
        <v>1.6747189</v>
      </c>
      <c r="L676">
        <v>1.4409107999999999</v>
      </c>
      <c r="M676">
        <v>1.2445729999999999</v>
      </c>
      <c r="N676">
        <v>123.3507738</v>
      </c>
      <c r="O676">
        <v>1.2504964999999999</v>
      </c>
      <c r="P676">
        <v>1.2211673000000001</v>
      </c>
      <c r="Q676">
        <v>1.1800199</v>
      </c>
      <c r="R676">
        <v>1.1757972000000001</v>
      </c>
      <c r="S676">
        <v>117.0864552</v>
      </c>
      <c r="T676">
        <v>1168.0702298799999</v>
      </c>
    </row>
    <row r="677" spans="1:20">
      <c r="A677" s="788">
        <v>44753</v>
      </c>
      <c r="B677">
        <v>82.829779000000002</v>
      </c>
      <c r="C677">
        <v>4.4354300999999996</v>
      </c>
      <c r="D677">
        <v>2.541763</v>
      </c>
      <c r="E677">
        <v>4.3509539999999998</v>
      </c>
      <c r="F677">
        <v>3.3644069999999999</v>
      </c>
      <c r="G677">
        <v>236.52705499999999</v>
      </c>
      <c r="H677">
        <v>2.3296239999999999</v>
      </c>
      <c r="I677">
        <v>2.1651669999999998</v>
      </c>
      <c r="J677">
        <v>1.4866583</v>
      </c>
      <c r="K677">
        <v>1.6691396999999999</v>
      </c>
      <c r="L677">
        <v>1.4420313</v>
      </c>
      <c r="M677">
        <v>1.2453129999999999</v>
      </c>
      <c r="N677">
        <v>122.9000546</v>
      </c>
      <c r="O677">
        <v>1.2503209</v>
      </c>
      <c r="P677">
        <v>1.1965692999999999</v>
      </c>
      <c r="Q677">
        <v>1.1806591</v>
      </c>
      <c r="R677">
        <v>1.1764387000000001</v>
      </c>
      <c r="S677">
        <v>117.1139732</v>
      </c>
      <c r="T677">
        <v>1168.7228163899999</v>
      </c>
    </row>
    <row r="678" spans="1:20">
      <c r="A678" s="788">
        <v>44754</v>
      </c>
      <c r="B678">
        <v>82.872024999999994</v>
      </c>
      <c r="C678">
        <v>4.4430722999999999</v>
      </c>
      <c r="D678">
        <v>2.543037</v>
      </c>
      <c r="E678">
        <v>4.3166200000000003</v>
      </c>
      <c r="F678">
        <v>3.3679510000000001</v>
      </c>
      <c r="G678">
        <v>236.00488300000001</v>
      </c>
      <c r="H678">
        <v>2.3308249999999999</v>
      </c>
      <c r="I678">
        <v>2.1634090000000001</v>
      </c>
      <c r="J678">
        <v>1.4856533999999999</v>
      </c>
      <c r="K678">
        <v>1.6632768</v>
      </c>
      <c r="L678">
        <v>1.4427920000000001</v>
      </c>
      <c r="M678">
        <v>1.2459180000000001</v>
      </c>
      <c r="N678">
        <v>123.0143358</v>
      </c>
      <c r="O678">
        <v>1.2507796</v>
      </c>
      <c r="P678">
        <v>1.1998837</v>
      </c>
      <c r="Q678">
        <v>1.1812841000000001</v>
      </c>
      <c r="R678">
        <v>1.177041</v>
      </c>
      <c r="S678">
        <v>117.1269111</v>
      </c>
      <c r="T678">
        <v>1169.4114839399999</v>
      </c>
    </row>
    <row r="679" spans="1:20">
      <c r="A679" s="788">
        <v>44755</v>
      </c>
      <c r="B679">
        <v>82.913240000000002</v>
      </c>
      <c r="C679">
        <v>4.4453144</v>
      </c>
      <c r="D679">
        <v>2.544397</v>
      </c>
      <c r="E679">
        <v>4.2992189999999999</v>
      </c>
      <c r="F679">
        <v>3.361586</v>
      </c>
      <c r="G679">
        <v>236.24733900000001</v>
      </c>
      <c r="H679">
        <v>2.3322419999999999</v>
      </c>
      <c r="I679">
        <v>2.1673619999999998</v>
      </c>
      <c r="J679">
        <v>1.4887623999999999</v>
      </c>
      <c r="K679">
        <v>1.668779</v>
      </c>
      <c r="L679">
        <v>1.4435458000000001</v>
      </c>
      <c r="M679">
        <v>1.246613</v>
      </c>
      <c r="N679">
        <v>122.9464791</v>
      </c>
      <c r="O679">
        <v>1.2512664</v>
      </c>
      <c r="P679">
        <v>1.2069217000000001</v>
      </c>
      <c r="Q679">
        <v>1.1819238999999999</v>
      </c>
      <c r="R679">
        <v>1.1776451999999999</v>
      </c>
      <c r="S679">
        <v>117.1821022</v>
      </c>
      <c r="T679">
        <v>1170.11855141</v>
      </c>
    </row>
    <row r="680" spans="1:20">
      <c r="A680" s="788">
        <v>44756</v>
      </c>
      <c r="B680">
        <v>82.957566</v>
      </c>
      <c r="C680">
        <v>4.4852859</v>
      </c>
      <c r="D680">
        <v>2.5456460000000001</v>
      </c>
      <c r="E680">
        <v>4.2899570000000002</v>
      </c>
      <c r="F680">
        <v>3.3192059999999999</v>
      </c>
      <c r="G680">
        <v>236.60030599999999</v>
      </c>
      <c r="H680">
        <v>2.3328280000000001</v>
      </c>
      <c r="I680">
        <v>2.1659869999999999</v>
      </c>
      <c r="J680">
        <v>1.4880428999999999</v>
      </c>
      <c r="K680">
        <v>1.6662462</v>
      </c>
      <c r="L680">
        <v>1.4442539999999999</v>
      </c>
      <c r="M680">
        <v>1.2474590000000001</v>
      </c>
      <c r="N680">
        <v>122.7808684</v>
      </c>
      <c r="O680">
        <v>1.2518015</v>
      </c>
      <c r="P680">
        <v>1.2050791999999999</v>
      </c>
      <c r="Q680">
        <v>1.1825772999999999</v>
      </c>
      <c r="R680">
        <v>1.1782618</v>
      </c>
      <c r="S680">
        <v>117.2173181</v>
      </c>
      <c r="T680">
        <v>1170.8830534799999</v>
      </c>
    </row>
    <row r="681" spans="1:20">
      <c r="A681" s="788">
        <v>44757</v>
      </c>
      <c r="B681">
        <v>83.000660999999994</v>
      </c>
      <c r="C681">
        <v>4.4526617000000002</v>
      </c>
      <c r="D681">
        <v>2.5471379999999999</v>
      </c>
      <c r="E681">
        <v>4.3689910000000003</v>
      </c>
      <c r="F681">
        <v>3.3457319999999999</v>
      </c>
      <c r="G681">
        <v>237.04044500000001</v>
      </c>
      <c r="H681">
        <v>2.3345959999999999</v>
      </c>
      <c r="I681">
        <v>2.1635680000000002</v>
      </c>
      <c r="J681">
        <v>1.4900084</v>
      </c>
      <c r="K681">
        <v>1.6632304</v>
      </c>
      <c r="L681">
        <v>1.4442539999999999</v>
      </c>
      <c r="M681">
        <v>1.248173</v>
      </c>
      <c r="N681">
        <v>122.9870555</v>
      </c>
      <c r="O681">
        <v>1.2524153</v>
      </c>
      <c r="P681">
        <v>1.2119181000000001</v>
      </c>
      <c r="Q681">
        <v>1.1832355999999999</v>
      </c>
      <c r="R681">
        <v>1.1789204</v>
      </c>
      <c r="S681">
        <v>117.2698846</v>
      </c>
      <c r="T681">
        <v>1171.4915898700001</v>
      </c>
    </row>
    <row r="682" spans="1:20">
      <c r="A682" s="788">
        <v>44760</v>
      </c>
      <c r="B682">
        <v>83.046812000000003</v>
      </c>
      <c r="C682">
        <v>4.4166356999999996</v>
      </c>
      <c r="D682">
        <v>2.5485989999999998</v>
      </c>
      <c r="E682">
        <v>4.3349409999999997</v>
      </c>
      <c r="F682">
        <v>3.3509099999999998</v>
      </c>
      <c r="G682">
        <v>237.36874399999999</v>
      </c>
      <c r="H682">
        <v>2.3364259999999999</v>
      </c>
      <c r="I682">
        <v>2.1649919999999998</v>
      </c>
      <c r="J682">
        <v>1.4915115999999999</v>
      </c>
      <c r="K682">
        <v>1.6674461</v>
      </c>
      <c r="L682">
        <v>1.4459092</v>
      </c>
      <c r="M682">
        <v>1.2488669999999999</v>
      </c>
      <c r="N682">
        <v>122.9922073</v>
      </c>
      <c r="O682">
        <v>1.253066</v>
      </c>
      <c r="P682">
        <v>1.2005201999999999</v>
      </c>
      <c r="Q682">
        <v>1.1840472</v>
      </c>
      <c r="R682">
        <v>1.1795084</v>
      </c>
      <c r="S682">
        <v>117.31732150000001</v>
      </c>
      <c r="T682">
        <v>1172.17612457</v>
      </c>
    </row>
    <row r="683" spans="1:20">
      <c r="A683" s="788">
        <v>44761</v>
      </c>
      <c r="B683">
        <v>83.089687999999995</v>
      </c>
      <c r="C683">
        <v>4.3804789</v>
      </c>
      <c r="D683">
        <v>2.5499619999999998</v>
      </c>
      <c r="E683">
        <v>4.4556500000000003</v>
      </c>
      <c r="F683">
        <v>3.3952170000000002</v>
      </c>
      <c r="G683">
        <v>237.33251999999999</v>
      </c>
      <c r="H683">
        <v>2.337656</v>
      </c>
      <c r="I683">
        <v>2.1663359999999998</v>
      </c>
      <c r="J683">
        <v>1.4925212999999999</v>
      </c>
      <c r="K683">
        <v>1.6708111999999999</v>
      </c>
      <c r="L683">
        <v>1.4467072999999999</v>
      </c>
      <c r="M683">
        <v>1.2495620000000001</v>
      </c>
      <c r="N683">
        <v>122.854156</v>
      </c>
      <c r="O683">
        <v>1.2537559</v>
      </c>
      <c r="P683">
        <v>1.2072035999999999</v>
      </c>
      <c r="Q683">
        <v>1.1846741999999999</v>
      </c>
      <c r="R683">
        <v>1.1801573000000001</v>
      </c>
      <c r="S683">
        <v>117.3990716</v>
      </c>
      <c r="T683">
        <v>1172.8609516199999</v>
      </c>
    </row>
    <row r="684" spans="1:20">
      <c r="A684" s="788">
        <v>44762</v>
      </c>
      <c r="B684">
        <v>83.131587999999994</v>
      </c>
      <c r="C684">
        <v>4.396795</v>
      </c>
      <c r="D684">
        <v>2.5511810000000001</v>
      </c>
      <c r="E684">
        <v>4.4865659999999998</v>
      </c>
      <c r="F684">
        <v>3.4049900000000002</v>
      </c>
      <c r="G684">
        <v>238.16212200000001</v>
      </c>
      <c r="H684">
        <v>2.339718</v>
      </c>
      <c r="I684">
        <v>2.1686770000000002</v>
      </c>
      <c r="J684">
        <v>1.4927642999999999</v>
      </c>
      <c r="K684">
        <v>1.6717626999999999</v>
      </c>
      <c r="L684">
        <v>1.4493799000000001</v>
      </c>
      <c r="M684">
        <v>1.2501420000000001</v>
      </c>
      <c r="N684">
        <v>123.7248218</v>
      </c>
      <c r="O684">
        <v>1.2545073</v>
      </c>
      <c r="P684">
        <v>1.2298389999999999</v>
      </c>
      <c r="Q684">
        <v>1.1850708999999999</v>
      </c>
      <c r="R684">
        <v>1.1807578000000001</v>
      </c>
      <c r="S684">
        <v>117.4476897</v>
      </c>
      <c r="T684">
        <v>1173.54623012</v>
      </c>
    </row>
    <row r="685" spans="1:20">
      <c r="A685" s="788">
        <v>44763</v>
      </c>
      <c r="B685">
        <v>83.173862999999997</v>
      </c>
      <c r="C685">
        <v>4.3943393999999998</v>
      </c>
      <c r="D685">
        <v>2.552486</v>
      </c>
      <c r="E685">
        <v>4.5308469999999996</v>
      </c>
      <c r="F685">
        <v>3.4151259999999999</v>
      </c>
      <c r="G685">
        <v>237.996354</v>
      </c>
      <c r="H685">
        <v>2.3406980000000002</v>
      </c>
      <c r="I685">
        <v>2.1577799999999998</v>
      </c>
      <c r="J685">
        <v>1.4920218999999999</v>
      </c>
      <c r="K685">
        <v>1.6667624000000001</v>
      </c>
      <c r="L685">
        <v>1.4500618999999999</v>
      </c>
      <c r="M685">
        <v>1.2507680000000001</v>
      </c>
      <c r="N685">
        <v>123.3974418</v>
      </c>
      <c r="O685">
        <v>1.2546451000000001</v>
      </c>
      <c r="P685">
        <v>1.2522388</v>
      </c>
      <c r="Q685">
        <v>1.1856089000000001</v>
      </c>
      <c r="R685">
        <v>1.1813739000000001</v>
      </c>
      <c r="S685">
        <v>117.5177898</v>
      </c>
      <c r="T685">
        <v>1174.2254568200001</v>
      </c>
    </row>
    <row r="686" spans="1:20">
      <c r="A686" s="788">
        <v>44764</v>
      </c>
      <c r="B686">
        <v>83.214595000000003</v>
      </c>
      <c r="C686">
        <v>4.3924284</v>
      </c>
      <c r="D686">
        <v>2.5538650000000001</v>
      </c>
      <c r="E686">
        <v>4.4911440000000002</v>
      </c>
      <c r="F686">
        <v>3.4169499999999999</v>
      </c>
      <c r="G686">
        <v>238.79914600000001</v>
      </c>
      <c r="H686">
        <v>2.3414320000000002</v>
      </c>
      <c r="I686">
        <v>2.1512039999999999</v>
      </c>
      <c r="J686">
        <v>1.4939397000000001</v>
      </c>
      <c r="K686">
        <v>1.6661846</v>
      </c>
      <c r="L686">
        <v>1.4507824</v>
      </c>
      <c r="M686">
        <v>1.2514810000000001</v>
      </c>
      <c r="N686">
        <v>123.2804993</v>
      </c>
      <c r="O686">
        <v>1.2554178</v>
      </c>
      <c r="P686">
        <v>1.2250364</v>
      </c>
      <c r="Q686">
        <v>1.1862927000000001</v>
      </c>
      <c r="R686">
        <v>1.1820039</v>
      </c>
      <c r="S686">
        <v>117.6025005</v>
      </c>
      <c r="T686">
        <v>1174.9116605500001</v>
      </c>
    </row>
    <row r="687" spans="1:20">
      <c r="A687" s="788">
        <v>44767</v>
      </c>
      <c r="B687">
        <v>83.257548999999997</v>
      </c>
      <c r="C687">
        <v>4.3824626999999996</v>
      </c>
      <c r="D687">
        <v>2.5552130000000002</v>
      </c>
      <c r="E687">
        <v>4.5018269999999996</v>
      </c>
      <c r="F687">
        <v>3.4484889999999999</v>
      </c>
      <c r="G687">
        <v>238.43514099999999</v>
      </c>
      <c r="H687">
        <v>2.3423609999999999</v>
      </c>
      <c r="I687">
        <v>2.1542110000000001</v>
      </c>
      <c r="J687">
        <v>1.4938448</v>
      </c>
      <c r="K687">
        <v>1.6726321</v>
      </c>
      <c r="L687">
        <v>1.4508937</v>
      </c>
      <c r="M687">
        <v>1.2520169999999999</v>
      </c>
      <c r="N687">
        <v>123.1683968</v>
      </c>
      <c r="O687">
        <v>1.2561557999999999</v>
      </c>
      <c r="P687">
        <v>1.2248597999999999</v>
      </c>
      <c r="Q687">
        <v>1.1868331000000001</v>
      </c>
      <c r="R687">
        <v>1.1826474</v>
      </c>
      <c r="S687">
        <v>117.6845139</v>
      </c>
      <c r="T687">
        <v>1175.59805489</v>
      </c>
    </row>
    <row r="688" spans="1:20">
      <c r="A688" s="788">
        <v>44768</v>
      </c>
      <c r="B688">
        <v>83.301148999999995</v>
      </c>
      <c r="C688">
        <v>4.3928488999999997</v>
      </c>
      <c r="D688">
        <v>2.5568430000000002</v>
      </c>
      <c r="E688">
        <v>4.4519609999999998</v>
      </c>
      <c r="F688">
        <v>3.4209320000000001</v>
      </c>
      <c r="G688">
        <v>238.20619500000001</v>
      </c>
      <c r="H688">
        <v>2.3444129999999999</v>
      </c>
      <c r="I688">
        <v>2.1585380000000001</v>
      </c>
      <c r="J688">
        <v>1.4944717000000001</v>
      </c>
      <c r="K688">
        <v>1.6758957000000001</v>
      </c>
      <c r="L688">
        <v>1.4514377999999999</v>
      </c>
      <c r="M688">
        <v>1.252543</v>
      </c>
      <c r="N688">
        <v>123.1071785</v>
      </c>
      <c r="O688">
        <v>1.2572755</v>
      </c>
      <c r="P688">
        <v>1.2141713999999999</v>
      </c>
      <c r="Q688">
        <v>1.18736</v>
      </c>
      <c r="R688">
        <v>1.1831313000000001</v>
      </c>
      <c r="S688">
        <v>117.7591599</v>
      </c>
      <c r="T688">
        <v>1176.2847702900001</v>
      </c>
    </row>
    <row r="689" spans="1:20">
      <c r="A689" s="788">
        <v>44769</v>
      </c>
      <c r="B689">
        <v>83.342814000000004</v>
      </c>
      <c r="C689">
        <v>4.3797421999999999</v>
      </c>
      <c r="D689">
        <v>2.5581320000000001</v>
      </c>
      <c r="E689">
        <v>4.5698540000000003</v>
      </c>
      <c r="F689">
        <v>3.4950130000000001</v>
      </c>
      <c r="G689">
        <v>239.622321</v>
      </c>
      <c r="H689">
        <v>2.3457119999999998</v>
      </c>
      <c r="I689">
        <v>2.155287</v>
      </c>
      <c r="J689">
        <v>1.4929436</v>
      </c>
      <c r="K689">
        <v>1.6802102000000001</v>
      </c>
      <c r="L689">
        <v>1.4520637000000001</v>
      </c>
      <c r="M689">
        <v>1.2530650000000001</v>
      </c>
      <c r="N689">
        <v>123.9477444</v>
      </c>
      <c r="O689">
        <v>1.2581719</v>
      </c>
      <c r="P689">
        <v>1.2472193</v>
      </c>
      <c r="Q689">
        <v>1.1878943</v>
      </c>
      <c r="R689">
        <v>1.183748</v>
      </c>
      <c r="S689">
        <v>117.80607879999999</v>
      </c>
      <c r="T689">
        <v>1176.9625604600001</v>
      </c>
    </row>
    <row r="690" spans="1:20">
      <c r="A690" s="788">
        <v>44770</v>
      </c>
      <c r="B690">
        <v>83.38579</v>
      </c>
      <c r="C690">
        <v>4.3691849999999999</v>
      </c>
      <c r="D690">
        <v>2.559345</v>
      </c>
      <c r="E690">
        <v>4.6230570000000002</v>
      </c>
      <c r="F690">
        <v>3.5444969999999998</v>
      </c>
      <c r="G690">
        <v>239.85234700000001</v>
      </c>
      <c r="H690">
        <v>2.3462170000000002</v>
      </c>
      <c r="I690">
        <v>2.151805</v>
      </c>
      <c r="J690">
        <v>1.4947903</v>
      </c>
      <c r="K690">
        <v>1.6793226999999999</v>
      </c>
      <c r="L690">
        <v>1.4539508000000001</v>
      </c>
      <c r="M690">
        <v>1.2538260000000001</v>
      </c>
      <c r="N690">
        <v>124.56423359999999</v>
      </c>
      <c r="O690">
        <v>1.2582381</v>
      </c>
      <c r="P690">
        <v>1.2664483</v>
      </c>
      <c r="Q690">
        <v>1.1886664</v>
      </c>
      <c r="R690">
        <v>1.1845163000000001</v>
      </c>
      <c r="S690">
        <v>117.9515538</v>
      </c>
      <c r="T690">
        <v>1177.64930039</v>
      </c>
    </row>
    <row r="691" spans="1:20">
      <c r="A691" s="788">
        <v>44771</v>
      </c>
      <c r="B691">
        <v>83.429927000000006</v>
      </c>
      <c r="C691">
        <v>4.3641510999999999</v>
      </c>
      <c r="D691">
        <v>2.5606930000000001</v>
      </c>
      <c r="E691">
        <v>4.6924890000000001</v>
      </c>
      <c r="F691">
        <v>3.5848680000000002</v>
      </c>
      <c r="G691">
        <v>240.70027899999999</v>
      </c>
      <c r="H691">
        <v>2.3480099999999999</v>
      </c>
      <c r="I691">
        <v>2.1508669999999999</v>
      </c>
      <c r="J691">
        <v>1.4966185999999999</v>
      </c>
      <c r="K691">
        <v>1.6776150999999999</v>
      </c>
      <c r="L691">
        <v>1.4546524000000001</v>
      </c>
      <c r="M691">
        <v>1.254588</v>
      </c>
      <c r="N691">
        <v>124.7725315</v>
      </c>
      <c r="O691">
        <v>1.2583386999999999</v>
      </c>
      <c r="P691">
        <v>1.2752006</v>
      </c>
      <c r="Q691">
        <v>1.1894487</v>
      </c>
      <c r="R691">
        <v>1.1851491000000001</v>
      </c>
      <c r="S691">
        <v>118.1864874</v>
      </c>
      <c r="T691">
        <v>1178.33134212</v>
      </c>
    </row>
    <row r="692" spans="1:20">
      <c r="A692" s="788">
        <v>44774</v>
      </c>
      <c r="B692">
        <v>83.474220000000003</v>
      </c>
      <c r="C692">
        <v>4.3562491999999997</v>
      </c>
      <c r="D692">
        <v>2.5619019999999999</v>
      </c>
      <c r="E692">
        <v>4.6798000000000002</v>
      </c>
      <c r="F692">
        <v>3.5686249999999999</v>
      </c>
      <c r="G692">
        <v>241.29495</v>
      </c>
      <c r="H692">
        <v>2.3484929999999999</v>
      </c>
      <c r="I692">
        <v>2.1532740000000001</v>
      </c>
      <c r="J692">
        <v>1.4979229000000001</v>
      </c>
      <c r="K692">
        <v>1.6775755000000001</v>
      </c>
      <c r="L692">
        <v>1.4556399</v>
      </c>
      <c r="M692">
        <v>1.255403</v>
      </c>
      <c r="N692">
        <v>125.0046095</v>
      </c>
      <c r="O692">
        <v>1.2588379999999999</v>
      </c>
      <c r="P692">
        <v>1.2709941</v>
      </c>
      <c r="Q692">
        <v>1.1902238000000001</v>
      </c>
      <c r="R692">
        <v>1.1857804000000001</v>
      </c>
      <c r="S692">
        <v>118.3428912</v>
      </c>
      <c r="T692">
        <v>1179.0182358500001</v>
      </c>
    </row>
    <row r="693" spans="1:20">
      <c r="A693" s="788">
        <v>44775</v>
      </c>
      <c r="B693">
        <v>83.521657000000005</v>
      </c>
      <c r="C693">
        <v>4.3556081999999998</v>
      </c>
      <c r="D693">
        <v>2.5631270000000002</v>
      </c>
      <c r="E693">
        <v>4.6505239999999999</v>
      </c>
      <c r="F693">
        <v>3.5995180000000002</v>
      </c>
      <c r="G693">
        <v>241.85846100000001</v>
      </c>
      <c r="H693">
        <v>2.3502710000000002</v>
      </c>
      <c r="I693">
        <v>2.158963</v>
      </c>
      <c r="J693">
        <v>1.4999085000000001</v>
      </c>
      <c r="K693">
        <v>1.6797095</v>
      </c>
      <c r="L693">
        <v>1.4565379000000001</v>
      </c>
      <c r="M693">
        <v>1.256111</v>
      </c>
      <c r="N693">
        <v>125.11764789999999</v>
      </c>
      <c r="O693">
        <v>1.2598644000000001</v>
      </c>
      <c r="P693">
        <v>1.2709941</v>
      </c>
      <c r="Q693">
        <v>1.1907953</v>
      </c>
      <c r="R693">
        <v>1.1863657000000001</v>
      </c>
      <c r="S693">
        <v>118.4656133</v>
      </c>
      <c r="T693">
        <v>1179.7207168899999</v>
      </c>
    </row>
    <row r="694" spans="1:20">
      <c r="A694" s="788">
        <v>44776</v>
      </c>
      <c r="B694">
        <v>83.561491000000004</v>
      </c>
      <c r="C694">
        <v>4.3656031999999998</v>
      </c>
      <c r="D694">
        <v>2.5644480000000001</v>
      </c>
      <c r="E694">
        <v>4.7237169999999997</v>
      </c>
      <c r="F694">
        <v>3.6482559999999999</v>
      </c>
      <c r="G694">
        <v>242.666381</v>
      </c>
      <c r="H694">
        <v>2.351378</v>
      </c>
      <c r="I694">
        <v>2.1686030000000001</v>
      </c>
      <c r="J694">
        <v>1.5030133999999999</v>
      </c>
      <c r="K694">
        <v>1.6845441999999999</v>
      </c>
      <c r="L694">
        <v>1.4574151</v>
      </c>
      <c r="M694">
        <v>1.2568189999999999</v>
      </c>
      <c r="N694">
        <v>125.65140030000001</v>
      </c>
      <c r="O694">
        <v>1.260507</v>
      </c>
      <c r="P694">
        <v>1.3061700999999999</v>
      </c>
      <c r="Q694">
        <v>1.1914912</v>
      </c>
      <c r="R694">
        <v>1.1870566</v>
      </c>
      <c r="S694">
        <v>118.6043279</v>
      </c>
      <c r="T694">
        <v>1180.42069603</v>
      </c>
    </row>
    <row r="695" spans="1:20">
      <c r="A695" s="788">
        <v>44777</v>
      </c>
      <c r="B695">
        <v>83.607501999999997</v>
      </c>
      <c r="C695">
        <v>4.3713126000000004</v>
      </c>
      <c r="D695">
        <v>2.5665429999999998</v>
      </c>
      <c r="E695">
        <v>4.7196879999999997</v>
      </c>
      <c r="F695">
        <v>3.734909</v>
      </c>
      <c r="G695">
        <v>242.13287299999999</v>
      </c>
      <c r="H695">
        <v>2.3525160000000001</v>
      </c>
      <c r="I695">
        <v>2.1633740000000001</v>
      </c>
      <c r="J695">
        <v>1.5003971</v>
      </c>
      <c r="K695">
        <v>1.6828082</v>
      </c>
      <c r="L695">
        <v>1.4580299999999999</v>
      </c>
      <c r="M695">
        <v>1.257538</v>
      </c>
      <c r="N695">
        <v>126.63490609999999</v>
      </c>
      <c r="O695">
        <v>1.2616753999999999</v>
      </c>
      <c r="P695">
        <v>1.3469834999999999</v>
      </c>
      <c r="Q695">
        <v>1.1922564</v>
      </c>
      <c r="R695">
        <v>1.1878371000000001</v>
      </c>
      <c r="S695">
        <v>118.7086633</v>
      </c>
      <c r="T695">
        <v>1181.12010919</v>
      </c>
    </row>
    <row r="696" spans="1:20">
      <c r="A696" s="788">
        <v>44778</v>
      </c>
      <c r="B696">
        <v>83.658574000000002</v>
      </c>
      <c r="C696">
        <v>4.3888094000000004</v>
      </c>
      <c r="D696">
        <v>2.5679880000000002</v>
      </c>
      <c r="E696">
        <v>4.7163250000000003</v>
      </c>
      <c r="F696">
        <v>3.7526730000000001</v>
      </c>
      <c r="G696">
        <v>242.63198199999999</v>
      </c>
      <c r="H696">
        <v>2.3535529999999998</v>
      </c>
      <c r="I696">
        <v>2.169076</v>
      </c>
      <c r="J696">
        <v>1.5083609</v>
      </c>
      <c r="K696">
        <v>1.6863627000000001</v>
      </c>
      <c r="L696">
        <v>1.4586771000000001</v>
      </c>
      <c r="M696">
        <v>1.2581899999999999</v>
      </c>
      <c r="N696">
        <v>126.8437371</v>
      </c>
      <c r="O696">
        <v>1.2620906000000001</v>
      </c>
      <c r="P696">
        <v>1.3410287999999999</v>
      </c>
      <c r="Q696">
        <v>1.1929304000000001</v>
      </c>
      <c r="R696">
        <v>1.1885462</v>
      </c>
      <c r="S696">
        <v>118.82302679999999</v>
      </c>
      <c r="T696">
        <v>1181.8393618099999</v>
      </c>
    </row>
    <row r="697" spans="1:20">
      <c r="A697" s="788">
        <v>44781</v>
      </c>
      <c r="B697">
        <v>83.704213999999993</v>
      </c>
      <c r="C697">
        <v>4.3860391999999999</v>
      </c>
      <c r="D697">
        <v>2.5696210000000002</v>
      </c>
      <c r="E697">
        <v>4.7144839999999997</v>
      </c>
      <c r="F697">
        <v>3.8115960000000002</v>
      </c>
      <c r="G697">
        <v>243.77489600000001</v>
      </c>
      <c r="H697">
        <v>2.3551859999999998</v>
      </c>
      <c r="I697">
        <v>2.1715689999999999</v>
      </c>
      <c r="J697">
        <v>1.5084766000000001</v>
      </c>
      <c r="K697">
        <v>1.6923756000000001</v>
      </c>
      <c r="L697">
        <v>1.4597249000000001</v>
      </c>
      <c r="M697">
        <v>1.2589269999999999</v>
      </c>
      <c r="N697">
        <v>126.9467635</v>
      </c>
      <c r="O697">
        <v>1.2624196999999999</v>
      </c>
      <c r="P697">
        <v>1.3543050000000001</v>
      </c>
      <c r="Q697">
        <v>1.1936372</v>
      </c>
      <c r="R697">
        <v>1.1892094</v>
      </c>
      <c r="S697">
        <v>118.9497715</v>
      </c>
      <c r="T697">
        <v>1182.5491717699999</v>
      </c>
    </row>
    <row r="698" spans="1:20">
      <c r="A698" s="788">
        <v>44782</v>
      </c>
      <c r="B698">
        <v>83.760028000000005</v>
      </c>
      <c r="C698">
        <v>4.3877921999999998</v>
      </c>
      <c r="D698">
        <v>2.5710090000000001</v>
      </c>
      <c r="E698">
        <v>4.692742</v>
      </c>
      <c r="F698">
        <v>3.7959900000000002</v>
      </c>
      <c r="G698">
        <v>242.69349500000001</v>
      </c>
      <c r="H698">
        <v>2.3569710000000001</v>
      </c>
      <c r="I698">
        <v>2.1741860000000002</v>
      </c>
      <c r="J698">
        <v>1.5086746</v>
      </c>
      <c r="K698">
        <v>1.6956690000000001</v>
      </c>
      <c r="L698">
        <v>1.4605812</v>
      </c>
      <c r="M698">
        <v>1.2596130000000001</v>
      </c>
      <c r="N698">
        <v>126.85975430000001</v>
      </c>
      <c r="O698">
        <v>1.2632253</v>
      </c>
      <c r="P698">
        <v>1.3415341999999999</v>
      </c>
      <c r="Q698">
        <v>1.1941451999999999</v>
      </c>
      <c r="R698">
        <v>1.1898534000000001</v>
      </c>
      <c r="S698">
        <v>119.0161489</v>
      </c>
      <c r="T698">
        <v>1183.2691435700001</v>
      </c>
    </row>
    <row r="699" spans="1:20">
      <c r="A699" s="788">
        <v>44783</v>
      </c>
      <c r="B699">
        <v>83.803622000000004</v>
      </c>
      <c r="C699">
        <v>4.3437768999999999</v>
      </c>
      <c r="D699">
        <v>2.5726369999999998</v>
      </c>
      <c r="E699">
        <v>4.7939100000000003</v>
      </c>
      <c r="F699">
        <v>3.877294</v>
      </c>
      <c r="G699">
        <v>242.961409</v>
      </c>
      <c r="H699">
        <v>2.3586100000000001</v>
      </c>
      <c r="I699">
        <v>2.1697829999999998</v>
      </c>
      <c r="J699">
        <v>1.5099296</v>
      </c>
      <c r="K699">
        <v>1.6949192</v>
      </c>
      <c r="L699">
        <v>1.4612201</v>
      </c>
      <c r="M699">
        <v>1.260354</v>
      </c>
      <c r="N699">
        <v>126.99253539999999</v>
      </c>
      <c r="O699">
        <v>1.2640165000000001</v>
      </c>
      <c r="P699">
        <v>1.3546587000000001</v>
      </c>
      <c r="Q699">
        <v>1.1947797</v>
      </c>
      <c r="R699">
        <v>1.1904956</v>
      </c>
      <c r="S699">
        <v>119.1845458</v>
      </c>
      <c r="T699">
        <v>1183.9519108100001</v>
      </c>
    </row>
    <row r="700" spans="1:20">
      <c r="A700" s="788">
        <v>44784</v>
      </c>
      <c r="B700">
        <v>83.850228000000001</v>
      </c>
      <c r="C700">
        <v>4.3132685999999998</v>
      </c>
      <c r="D700">
        <v>2.5741640000000001</v>
      </c>
      <c r="E700">
        <v>4.7938650000000003</v>
      </c>
      <c r="F700">
        <v>3.8233609999999998</v>
      </c>
      <c r="G700">
        <v>242.31044399999999</v>
      </c>
      <c r="H700">
        <v>2.3604039999999999</v>
      </c>
      <c r="I700">
        <v>2.1709149999999999</v>
      </c>
      <c r="J700">
        <v>1.5114782</v>
      </c>
      <c r="K700">
        <v>1.6959305</v>
      </c>
      <c r="L700">
        <v>1.4619534000000001</v>
      </c>
      <c r="M700">
        <v>1.2611859999999999</v>
      </c>
      <c r="N700">
        <v>126.7743711</v>
      </c>
      <c r="O700">
        <v>1.2652125000000001</v>
      </c>
      <c r="P700">
        <v>1.3303332999999999</v>
      </c>
      <c r="Q700">
        <v>1.1953815000000001</v>
      </c>
      <c r="R700">
        <v>1.1911674000000001</v>
      </c>
      <c r="S700">
        <v>119.3007133</v>
      </c>
      <c r="T700">
        <v>1184.61359371</v>
      </c>
    </row>
    <row r="701" spans="1:20">
      <c r="A701" s="788">
        <v>44785</v>
      </c>
      <c r="B701">
        <v>83.895317000000006</v>
      </c>
      <c r="C701">
        <v>4.3078371999999998</v>
      </c>
      <c r="D701">
        <v>2.5754290000000002</v>
      </c>
      <c r="E701">
        <v>4.8781929999999996</v>
      </c>
      <c r="F701">
        <v>3.9281320000000002</v>
      </c>
      <c r="G701">
        <v>244.99250599999999</v>
      </c>
      <c r="H701">
        <v>2.3616980000000001</v>
      </c>
      <c r="I701">
        <v>2.1763249999999998</v>
      </c>
      <c r="J701">
        <v>1.5131283</v>
      </c>
      <c r="K701">
        <v>1.6957951</v>
      </c>
      <c r="L701">
        <v>1.4623254000000001</v>
      </c>
      <c r="M701">
        <v>1.261846</v>
      </c>
      <c r="N701">
        <v>126.470135</v>
      </c>
      <c r="O701">
        <v>1.2659193</v>
      </c>
      <c r="P701">
        <v>1.3456165</v>
      </c>
      <c r="Q701">
        <v>1.1961371999999999</v>
      </c>
      <c r="R701">
        <v>1.1918176</v>
      </c>
      <c r="S701">
        <v>119.3814088</v>
      </c>
      <c r="T701">
        <v>1185.3221303</v>
      </c>
    </row>
    <row r="702" spans="1:20">
      <c r="A702" s="788">
        <v>44788</v>
      </c>
      <c r="B702">
        <v>83.940830000000005</v>
      </c>
      <c r="C702">
        <v>4.3291357000000001</v>
      </c>
      <c r="D702">
        <v>2.5770089999999999</v>
      </c>
      <c r="E702">
        <v>4.8965170000000002</v>
      </c>
      <c r="F702">
        <v>3.9454509999999998</v>
      </c>
      <c r="G702">
        <v>245.563289</v>
      </c>
      <c r="H702">
        <v>2.3636379999999999</v>
      </c>
      <c r="I702">
        <v>2.181149</v>
      </c>
      <c r="J702">
        <v>1.5130718000000001</v>
      </c>
      <c r="K702">
        <v>1.6949704000000001</v>
      </c>
      <c r="L702">
        <v>1.4633163</v>
      </c>
      <c r="M702">
        <v>1.2625189999999999</v>
      </c>
      <c r="N702">
        <v>126.5823324</v>
      </c>
      <c r="O702">
        <v>1.2661488999999999</v>
      </c>
      <c r="P702">
        <v>1.3484043999999999</v>
      </c>
      <c r="Q702">
        <v>1.1967839</v>
      </c>
      <c r="R702">
        <v>1.1924891</v>
      </c>
      <c r="S702">
        <v>119.500068</v>
      </c>
      <c r="T702">
        <v>1186.0334868899999</v>
      </c>
    </row>
    <row r="703" spans="1:20">
      <c r="A703" s="788">
        <v>44789</v>
      </c>
      <c r="B703">
        <v>83.988031000000007</v>
      </c>
      <c r="C703">
        <v>4.3372244999999996</v>
      </c>
      <c r="D703">
        <v>2.5781360000000002</v>
      </c>
      <c r="E703">
        <v>4.9136040000000003</v>
      </c>
      <c r="F703">
        <v>3.939692</v>
      </c>
      <c r="G703">
        <v>245.34984</v>
      </c>
      <c r="H703">
        <v>2.3647840000000002</v>
      </c>
      <c r="I703">
        <v>2.1835599999999999</v>
      </c>
      <c r="J703">
        <v>1.5130566999999999</v>
      </c>
      <c r="K703">
        <v>1.6979848</v>
      </c>
      <c r="L703">
        <v>1.4641055000000001</v>
      </c>
      <c r="M703">
        <v>1.263242</v>
      </c>
      <c r="N703">
        <v>126.59228520000001</v>
      </c>
      <c r="O703">
        <v>1.2665382999999999</v>
      </c>
      <c r="P703">
        <v>1.3308414</v>
      </c>
      <c r="Q703">
        <v>1.1973974999999999</v>
      </c>
      <c r="R703">
        <v>1.1931537999999999</v>
      </c>
      <c r="S703">
        <v>119.5712242</v>
      </c>
      <c r="T703">
        <v>1186.6836840000001</v>
      </c>
    </row>
    <row r="704" spans="1:20">
      <c r="A704" s="788">
        <v>44790</v>
      </c>
      <c r="B704">
        <v>84.031220000000005</v>
      </c>
      <c r="C704">
        <v>4.3459548999999997</v>
      </c>
      <c r="D704">
        <v>2.579666</v>
      </c>
      <c r="E704">
        <v>4.877923</v>
      </c>
      <c r="F704">
        <v>3.9592399999999999</v>
      </c>
      <c r="G704">
        <v>246.538173</v>
      </c>
      <c r="H704">
        <v>2.3665539999999998</v>
      </c>
      <c r="I704">
        <v>2.1873420000000001</v>
      </c>
      <c r="J704">
        <v>1.5112889</v>
      </c>
      <c r="K704">
        <v>1.7059423</v>
      </c>
      <c r="L704">
        <v>1.4648958000000001</v>
      </c>
      <c r="M704">
        <v>1.2639180000000001</v>
      </c>
      <c r="N704">
        <v>126.54805399999999</v>
      </c>
      <c r="O704">
        <v>1.2667371999999999</v>
      </c>
      <c r="P704">
        <v>1.3240122000000001</v>
      </c>
      <c r="Q704">
        <v>1.1979888999999999</v>
      </c>
      <c r="R704">
        <v>1.1938179</v>
      </c>
      <c r="S704">
        <v>119.6449877</v>
      </c>
      <c r="T704">
        <v>1187.2508840800001</v>
      </c>
    </row>
    <row r="705" spans="1:20">
      <c r="A705" s="788">
        <v>44791</v>
      </c>
      <c r="B705">
        <v>84.075880999999995</v>
      </c>
      <c r="C705">
        <v>4.3789183999999999</v>
      </c>
      <c r="D705">
        <v>2.5809160000000002</v>
      </c>
      <c r="E705">
        <v>4.8913010000000003</v>
      </c>
      <c r="F705">
        <v>3.9535089999999999</v>
      </c>
      <c r="G705">
        <v>247.70729299999999</v>
      </c>
      <c r="H705">
        <v>2.369227</v>
      </c>
      <c r="I705">
        <v>2.1864430000000001</v>
      </c>
      <c r="J705">
        <v>1.5114411000000001</v>
      </c>
      <c r="K705">
        <v>1.7139922999999999</v>
      </c>
      <c r="L705">
        <v>1.4654355999999999</v>
      </c>
      <c r="M705">
        <v>1.264672</v>
      </c>
      <c r="N705">
        <v>126.238724</v>
      </c>
      <c r="O705">
        <v>1.2673193</v>
      </c>
      <c r="P705">
        <v>1.3246145</v>
      </c>
      <c r="Q705">
        <v>1.19875</v>
      </c>
      <c r="R705">
        <v>1.1944873</v>
      </c>
      <c r="S705">
        <v>119.7307605</v>
      </c>
      <c r="T705">
        <v>1188.0632903200001</v>
      </c>
    </row>
    <row r="706" spans="1:20">
      <c r="A706" s="788">
        <v>44792</v>
      </c>
      <c r="B706">
        <v>84.122370000000004</v>
      </c>
      <c r="C706">
        <v>4.4039337999999999</v>
      </c>
      <c r="D706">
        <v>2.5822859999999999</v>
      </c>
      <c r="E706">
        <v>4.8316949999999999</v>
      </c>
      <c r="F706">
        <v>3.860052</v>
      </c>
      <c r="G706">
        <v>247.402795</v>
      </c>
      <c r="H706">
        <v>2.3708239999999998</v>
      </c>
      <c r="I706">
        <v>2.190194</v>
      </c>
      <c r="J706">
        <v>1.5131000999999999</v>
      </c>
      <c r="K706">
        <v>1.718404</v>
      </c>
      <c r="L706">
        <v>1.4660299999999999</v>
      </c>
      <c r="M706">
        <v>1.265425</v>
      </c>
      <c r="N706">
        <v>126.27470080000001</v>
      </c>
      <c r="O706">
        <v>1.2678818999999999</v>
      </c>
      <c r="P706">
        <v>1.294243</v>
      </c>
      <c r="Q706">
        <v>1.1994355000000001</v>
      </c>
      <c r="R706">
        <v>1.1951578</v>
      </c>
      <c r="S706">
        <v>119.79827299999999</v>
      </c>
      <c r="T706">
        <v>1188.7723727499999</v>
      </c>
    </row>
    <row r="707" spans="1:20">
      <c r="A707" s="788">
        <v>44795</v>
      </c>
      <c r="B707">
        <v>84.169090999999995</v>
      </c>
      <c r="C707">
        <v>4.4423398000000001</v>
      </c>
      <c r="D707">
        <v>2.5838749999999999</v>
      </c>
      <c r="E707">
        <v>4.7338269999999998</v>
      </c>
      <c r="F707">
        <v>3.8270520000000001</v>
      </c>
      <c r="G707">
        <v>247.07249300000001</v>
      </c>
      <c r="H707">
        <v>2.370571</v>
      </c>
      <c r="I707">
        <v>2.205857</v>
      </c>
      <c r="J707">
        <v>1.5158791</v>
      </c>
      <c r="K707">
        <v>1.7213931</v>
      </c>
      <c r="L707">
        <v>1.4669042000000001</v>
      </c>
      <c r="M707">
        <v>1.266176</v>
      </c>
      <c r="N707">
        <v>126.1949499</v>
      </c>
      <c r="O707">
        <v>1.2688374</v>
      </c>
      <c r="P707">
        <v>1.2984746</v>
      </c>
      <c r="Q707">
        <v>1.2001412</v>
      </c>
      <c r="R707">
        <v>1.1958713000000001</v>
      </c>
      <c r="S707">
        <v>119.8560861</v>
      </c>
      <c r="T707">
        <v>1189.4827248399999</v>
      </c>
    </row>
    <row r="708" spans="1:20">
      <c r="A708" s="788">
        <v>44796</v>
      </c>
      <c r="B708">
        <v>84.216993000000002</v>
      </c>
      <c r="C708">
        <v>4.4391683000000004</v>
      </c>
      <c r="D708">
        <v>2.5851540000000002</v>
      </c>
      <c r="E708">
        <v>4.7261579999999999</v>
      </c>
      <c r="F708">
        <v>3.8912529999999999</v>
      </c>
      <c r="G708">
        <v>247.10984500000001</v>
      </c>
      <c r="H708">
        <v>2.3716819999999998</v>
      </c>
      <c r="I708">
        <v>2.2070660000000002</v>
      </c>
      <c r="J708">
        <v>1.5158791</v>
      </c>
      <c r="K708">
        <v>1.7197567</v>
      </c>
      <c r="L708">
        <v>1.4669042000000001</v>
      </c>
      <c r="M708">
        <v>1.2668779999999999</v>
      </c>
      <c r="N708">
        <v>126.7866619</v>
      </c>
      <c r="O708">
        <v>1.2690657000000001</v>
      </c>
      <c r="P708">
        <v>1.3359125000000001</v>
      </c>
      <c r="Q708">
        <v>1.2008384000000001</v>
      </c>
      <c r="R708">
        <v>1.1965383000000001</v>
      </c>
      <c r="S708">
        <v>119.916477</v>
      </c>
      <c r="T708">
        <v>1190.19323065</v>
      </c>
    </row>
    <row r="709" spans="1:20">
      <c r="A709" s="788">
        <v>44797</v>
      </c>
      <c r="B709">
        <v>84.264765999999995</v>
      </c>
      <c r="C709">
        <v>4.440957</v>
      </c>
      <c r="D709">
        <v>2.5866539999999998</v>
      </c>
      <c r="E709">
        <v>4.7416960000000001</v>
      </c>
      <c r="F709">
        <v>3.9108689999999999</v>
      </c>
      <c r="G709">
        <v>248.630821</v>
      </c>
      <c r="H709">
        <v>2.3734829999999998</v>
      </c>
      <c r="I709">
        <v>2.2100919999999999</v>
      </c>
      <c r="J709">
        <v>1.5168771000000001</v>
      </c>
      <c r="K709">
        <v>1.7232343999999999</v>
      </c>
      <c r="L709">
        <v>1.4684105999999999</v>
      </c>
      <c r="M709">
        <v>1.267584</v>
      </c>
      <c r="N709">
        <v>126.8973172</v>
      </c>
      <c r="O709">
        <v>1.2695198000000001</v>
      </c>
      <c r="P709">
        <v>1.3609205</v>
      </c>
      <c r="Q709">
        <v>1.2014889</v>
      </c>
      <c r="R709">
        <v>1.1972011</v>
      </c>
      <c r="S709">
        <v>119.9957108</v>
      </c>
      <c r="T709">
        <v>1190.9112358699999</v>
      </c>
    </row>
    <row r="710" spans="1:20">
      <c r="A710" s="788">
        <v>44798</v>
      </c>
      <c r="B710">
        <v>84.311217999999997</v>
      </c>
      <c r="C710">
        <v>4.4188548000000001</v>
      </c>
      <c r="D710">
        <v>2.5880960000000002</v>
      </c>
      <c r="E710">
        <v>4.806622</v>
      </c>
      <c r="F710">
        <v>3.9225059999999998</v>
      </c>
      <c r="G710">
        <v>248.766908</v>
      </c>
      <c r="H710">
        <v>2.3751690000000001</v>
      </c>
      <c r="I710">
        <v>2.2052079999999998</v>
      </c>
      <c r="J710">
        <v>1.516958</v>
      </c>
      <c r="K710">
        <v>1.7225885999999999</v>
      </c>
      <c r="L710">
        <v>1.4690639999999999</v>
      </c>
      <c r="M710">
        <v>1.268367</v>
      </c>
      <c r="N710">
        <v>127.16800310000001</v>
      </c>
      <c r="O710">
        <v>1.2702802</v>
      </c>
      <c r="P710">
        <v>1.3510219000000001</v>
      </c>
      <c r="Q710">
        <v>1.2021360999999999</v>
      </c>
      <c r="R710">
        <v>1.1978930000000001</v>
      </c>
      <c r="S710">
        <v>120.0702984</v>
      </c>
      <c r="T710">
        <v>1191.5970221099999</v>
      </c>
    </row>
    <row r="711" spans="1:20">
      <c r="A711" s="788">
        <v>44799</v>
      </c>
      <c r="B711">
        <v>84.354709999999997</v>
      </c>
      <c r="C711">
        <v>4.4455486000000004</v>
      </c>
      <c r="D711">
        <v>2.5896089999999998</v>
      </c>
      <c r="E711">
        <v>4.6528169999999998</v>
      </c>
      <c r="F711">
        <v>3.8714870000000001</v>
      </c>
      <c r="G711">
        <v>249.393766</v>
      </c>
      <c r="H711">
        <v>2.3766210000000001</v>
      </c>
      <c r="I711">
        <v>2.2168839999999999</v>
      </c>
      <c r="J711">
        <v>1.5198669</v>
      </c>
      <c r="K711">
        <v>1.7230071</v>
      </c>
      <c r="L711">
        <v>1.4695343000000001</v>
      </c>
      <c r="M711">
        <v>1.26905</v>
      </c>
      <c r="N711">
        <v>126.9359862</v>
      </c>
      <c r="O711">
        <v>1.2719201</v>
      </c>
      <c r="P711">
        <v>1.3677402999999999</v>
      </c>
      <c r="Q711">
        <v>1.2028059</v>
      </c>
      <c r="R711">
        <v>1.1986053999999999</v>
      </c>
      <c r="S711">
        <v>120.1091196</v>
      </c>
      <c r="T711">
        <v>1192.31190414</v>
      </c>
    </row>
    <row r="712" spans="1:20">
      <c r="A712" s="788">
        <v>44802</v>
      </c>
      <c r="B712">
        <v>84.403030000000001</v>
      </c>
      <c r="C712">
        <v>4.4528311</v>
      </c>
      <c r="D712">
        <v>2.5906449999999999</v>
      </c>
      <c r="E712">
        <v>4.6235049999999998</v>
      </c>
      <c r="F712">
        <v>3.891994</v>
      </c>
      <c r="G712">
        <v>249.63770400000001</v>
      </c>
      <c r="H712">
        <v>2.3768470000000002</v>
      </c>
      <c r="I712">
        <v>2.2254960000000001</v>
      </c>
      <c r="J712">
        <v>1.5210805999999999</v>
      </c>
      <c r="K712">
        <v>1.7254685999999999</v>
      </c>
      <c r="L712">
        <v>1.4697663999999999</v>
      </c>
      <c r="M712">
        <v>1.269757</v>
      </c>
      <c r="N712">
        <v>127.45832559999999</v>
      </c>
      <c r="O712">
        <v>1.2724378000000001</v>
      </c>
      <c r="P712">
        <v>1.389826</v>
      </c>
      <c r="Q712">
        <v>1.2037053</v>
      </c>
      <c r="R712">
        <v>1.1992632999999999</v>
      </c>
      <c r="S712">
        <v>120.1706861</v>
      </c>
      <c r="T712">
        <v>1193.02629112</v>
      </c>
    </row>
    <row r="713" spans="1:20">
      <c r="A713" s="788">
        <v>44803</v>
      </c>
      <c r="B713">
        <v>84.447901000000002</v>
      </c>
      <c r="C713">
        <v>4.4369069000000003</v>
      </c>
      <c r="D713">
        <v>2.5923240000000001</v>
      </c>
      <c r="E713">
        <v>4.5715969999999997</v>
      </c>
      <c r="F713">
        <v>3.8337219999999999</v>
      </c>
      <c r="G713">
        <v>249.768215</v>
      </c>
      <c r="H713">
        <v>2.3792490000000002</v>
      </c>
      <c r="I713">
        <v>2.230858</v>
      </c>
      <c r="J713">
        <v>1.5204203000000001</v>
      </c>
      <c r="K713">
        <v>1.7214955999999999</v>
      </c>
      <c r="L713">
        <v>1.4705733000000001</v>
      </c>
      <c r="M713">
        <v>1.2705139999999999</v>
      </c>
      <c r="N713">
        <v>127.67747749999999</v>
      </c>
      <c r="O713">
        <v>1.2729533</v>
      </c>
      <c r="P713">
        <v>1.3730403</v>
      </c>
      <c r="Q713">
        <v>1.2043581999999999</v>
      </c>
      <c r="R713">
        <v>1.1999648999999999</v>
      </c>
      <c r="S713">
        <v>120.27062429999999</v>
      </c>
      <c r="T713">
        <v>1193.74009127</v>
      </c>
    </row>
    <row r="714" spans="1:20">
      <c r="A714" s="788">
        <v>44804</v>
      </c>
      <c r="B714">
        <v>84.492461000000006</v>
      </c>
      <c r="C714">
        <v>4.4565868999999996</v>
      </c>
      <c r="D714">
        <v>2.5936219999999999</v>
      </c>
      <c r="E714">
        <v>4.5416220000000003</v>
      </c>
      <c r="F714">
        <v>3.8048310000000001</v>
      </c>
      <c r="G714">
        <v>250.15431000000001</v>
      </c>
      <c r="H714">
        <v>2.379848</v>
      </c>
      <c r="I714">
        <v>2.2321140000000002</v>
      </c>
      <c r="J714">
        <v>1.5204726</v>
      </c>
      <c r="K714">
        <v>1.7227355</v>
      </c>
      <c r="L714">
        <v>1.4711666999999999</v>
      </c>
      <c r="M714">
        <v>1.2712000000000001</v>
      </c>
      <c r="N714">
        <v>127.8364708</v>
      </c>
      <c r="O714">
        <v>1.2740640999999999</v>
      </c>
      <c r="P714">
        <v>1.3909605</v>
      </c>
      <c r="Q714">
        <v>1.2050074</v>
      </c>
      <c r="R714">
        <v>1.2005956</v>
      </c>
      <c r="S714">
        <v>120.3453305</v>
      </c>
      <c r="T714">
        <v>1194.4476227499999</v>
      </c>
    </row>
    <row r="715" spans="1:20">
      <c r="A715" s="788">
        <v>44805</v>
      </c>
      <c r="B715">
        <v>84.539775000000006</v>
      </c>
      <c r="C715">
        <v>4.4858089000000003</v>
      </c>
      <c r="D715">
        <v>2.5953469999999998</v>
      </c>
      <c r="E715">
        <v>4.5500160000000003</v>
      </c>
      <c r="F715">
        <v>3.8582770000000002</v>
      </c>
      <c r="G715">
        <v>250.96812</v>
      </c>
      <c r="H715">
        <v>2.382841</v>
      </c>
      <c r="I715">
        <v>2.2357010000000002</v>
      </c>
      <c r="J715">
        <v>1.5210845</v>
      </c>
      <c r="K715">
        <v>1.7235482</v>
      </c>
      <c r="L715">
        <v>1.4720776</v>
      </c>
      <c r="M715">
        <v>1.2719309999999999</v>
      </c>
      <c r="N715">
        <v>127.87306580000001</v>
      </c>
      <c r="O715">
        <v>1.274419</v>
      </c>
      <c r="P715">
        <v>1.4158204999999999</v>
      </c>
      <c r="Q715">
        <v>1.2057043000000001</v>
      </c>
      <c r="R715">
        <v>1.2012991</v>
      </c>
      <c r="S715">
        <v>120.42193450000001</v>
      </c>
      <c r="T715">
        <v>1195.1472394</v>
      </c>
    </row>
    <row r="716" spans="1:20">
      <c r="A716" s="788">
        <v>44806</v>
      </c>
      <c r="B716">
        <v>84.587354000000005</v>
      </c>
      <c r="C716">
        <v>4.4770532999999997</v>
      </c>
      <c r="D716">
        <v>2.5965660000000002</v>
      </c>
      <c r="E716">
        <v>4.5061059999999999</v>
      </c>
      <c r="F716">
        <v>3.8666010000000002</v>
      </c>
      <c r="G716">
        <v>252.024001</v>
      </c>
      <c r="H716">
        <v>2.3829189999999998</v>
      </c>
      <c r="I716">
        <v>2.2375210000000001</v>
      </c>
      <c r="J716">
        <v>1.5209347</v>
      </c>
      <c r="K716">
        <v>1.7222588000000001</v>
      </c>
      <c r="L716">
        <v>1.4726348</v>
      </c>
      <c r="M716">
        <v>1.2726329999999999</v>
      </c>
      <c r="N716">
        <v>128.02072269999999</v>
      </c>
      <c r="O716">
        <v>1.2748439</v>
      </c>
      <c r="P716">
        <v>1.4321263</v>
      </c>
      <c r="Q716">
        <v>1.2063809000000001</v>
      </c>
      <c r="R716">
        <v>1.2019762000000001</v>
      </c>
      <c r="S716">
        <v>120.515962</v>
      </c>
      <c r="T716">
        <v>1195.83916735</v>
      </c>
    </row>
    <row r="717" spans="1:20">
      <c r="A717" s="788">
        <v>44809</v>
      </c>
      <c r="B717">
        <v>84.634304999999998</v>
      </c>
      <c r="C717">
        <v>4.4837477000000003</v>
      </c>
      <c r="D717">
        <v>2.5980349999999999</v>
      </c>
      <c r="E717">
        <v>4.520194</v>
      </c>
      <c r="F717">
        <v>3.9151829999999999</v>
      </c>
      <c r="G717">
        <v>252.89420699999999</v>
      </c>
      <c r="H717">
        <v>2.384296</v>
      </c>
      <c r="I717">
        <v>2.2430279999999998</v>
      </c>
      <c r="J717">
        <v>1.5219689999999999</v>
      </c>
      <c r="K717">
        <v>1.7256084</v>
      </c>
      <c r="L717">
        <v>1.4729030000000001</v>
      </c>
      <c r="M717">
        <v>1.2734110000000001</v>
      </c>
      <c r="N717">
        <v>128.02257689999999</v>
      </c>
      <c r="O717">
        <v>1.2752904</v>
      </c>
      <c r="P717">
        <v>1.4369430000000001</v>
      </c>
      <c r="Q717">
        <v>1.2070538</v>
      </c>
      <c r="R717">
        <v>1.2026790000000001</v>
      </c>
      <c r="S717">
        <v>120.5960394</v>
      </c>
      <c r="T717">
        <v>1196.55990802</v>
      </c>
    </row>
    <row r="718" spans="1:20">
      <c r="A718" s="788">
        <v>44810</v>
      </c>
      <c r="B718">
        <v>84.684484999999995</v>
      </c>
      <c r="C718">
        <v>4.4662677000000004</v>
      </c>
      <c r="D718">
        <v>2.5997710000000001</v>
      </c>
      <c r="E718">
        <v>4.4927270000000004</v>
      </c>
      <c r="F718">
        <v>3.8042980000000002</v>
      </c>
      <c r="G718">
        <v>252.99257600000001</v>
      </c>
      <c r="H718">
        <v>2.3863460000000001</v>
      </c>
      <c r="I718">
        <v>2.2485339999999998</v>
      </c>
      <c r="J718">
        <v>1.5235813</v>
      </c>
      <c r="K718">
        <v>1.7276830000000001</v>
      </c>
      <c r="L718">
        <v>1.4741613</v>
      </c>
      <c r="M718">
        <v>1.274149</v>
      </c>
      <c r="N718">
        <v>127.575925</v>
      </c>
      <c r="O718">
        <v>1.2752904</v>
      </c>
      <c r="P718">
        <v>1.4183729</v>
      </c>
      <c r="Q718">
        <v>1.2077144</v>
      </c>
      <c r="R718">
        <v>1.2033594000000001</v>
      </c>
      <c r="S718">
        <v>120.66275690000001</v>
      </c>
      <c r="T718">
        <v>1197.2839521400001</v>
      </c>
    </row>
    <row r="719" spans="1:20">
      <c r="A719" s="788">
        <v>44812</v>
      </c>
      <c r="B719">
        <v>84.731407000000004</v>
      </c>
      <c r="C719">
        <v>4.4599345000000001</v>
      </c>
      <c r="D719">
        <v>2.6009989999999998</v>
      </c>
      <c r="E719">
        <v>4.6062159999999999</v>
      </c>
      <c r="F719">
        <v>3.8105120000000001</v>
      </c>
      <c r="G719">
        <v>252.66982300000001</v>
      </c>
      <c r="H719">
        <v>2.3869419999999999</v>
      </c>
      <c r="I719">
        <v>2.237832</v>
      </c>
      <c r="J719">
        <v>1.5265055000000001</v>
      </c>
      <c r="K719">
        <v>1.7266375</v>
      </c>
      <c r="L719">
        <v>1.4750479000000001</v>
      </c>
      <c r="M719">
        <v>1.2748600000000001</v>
      </c>
      <c r="N719">
        <v>127.638121</v>
      </c>
      <c r="O719">
        <v>1.2767383000000001</v>
      </c>
      <c r="P719">
        <v>1.4187149999999999</v>
      </c>
      <c r="Q719">
        <v>1.2084054</v>
      </c>
      <c r="R719">
        <v>1.2040573999999999</v>
      </c>
      <c r="S719">
        <v>120.70927229999999</v>
      </c>
      <c r="T719">
        <v>1198.00274928</v>
      </c>
    </row>
    <row r="720" spans="1:20">
      <c r="A720" s="788">
        <v>44813</v>
      </c>
      <c r="B720">
        <v>84.780911000000003</v>
      </c>
      <c r="C720">
        <v>4.4635422</v>
      </c>
      <c r="D720">
        <v>2.602757</v>
      </c>
      <c r="E720">
        <v>4.6802409999999997</v>
      </c>
      <c r="F720">
        <v>3.874034</v>
      </c>
      <c r="G720">
        <v>252.39864800000001</v>
      </c>
      <c r="H720">
        <v>2.3888020000000001</v>
      </c>
      <c r="I720">
        <v>2.239039</v>
      </c>
      <c r="J720">
        <v>1.5284625999999999</v>
      </c>
      <c r="K720">
        <v>1.7366922</v>
      </c>
      <c r="L720">
        <v>1.4756899000000001</v>
      </c>
      <c r="M720">
        <v>1.2756419999999999</v>
      </c>
      <c r="N720">
        <v>127.93176769999999</v>
      </c>
      <c r="O720">
        <v>1.2771106000000001</v>
      </c>
      <c r="P720">
        <v>1.4411122999999999</v>
      </c>
      <c r="Q720">
        <v>1.2091054999999999</v>
      </c>
      <c r="R720">
        <v>1.2047557</v>
      </c>
      <c r="S720">
        <v>120.79921450000001</v>
      </c>
      <c r="T720">
        <v>1198.72255513</v>
      </c>
    </row>
    <row r="721" spans="1:20">
      <c r="A721" s="788">
        <v>44816</v>
      </c>
      <c r="B721">
        <v>84.835840000000005</v>
      </c>
      <c r="C721">
        <v>4.4501328000000004</v>
      </c>
      <c r="D721">
        <v>2.6043180000000001</v>
      </c>
      <c r="E721">
        <v>4.7298179999999999</v>
      </c>
      <c r="F721">
        <v>3.9047290000000001</v>
      </c>
      <c r="G721">
        <v>252.65888699999999</v>
      </c>
      <c r="H721">
        <v>2.3901089999999998</v>
      </c>
      <c r="I721">
        <v>2.2406600000000001</v>
      </c>
      <c r="J721">
        <v>1.5303439000000001</v>
      </c>
      <c r="K721">
        <v>1.7355476000000001</v>
      </c>
      <c r="L721">
        <v>1.4764691999999999</v>
      </c>
      <c r="M721">
        <v>1.276386</v>
      </c>
      <c r="N721">
        <v>128.22104770000001</v>
      </c>
      <c r="O721">
        <v>1.2778471</v>
      </c>
      <c r="P721">
        <v>1.4383036</v>
      </c>
      <c r="Q721">
        <v>1.2097738</v>
      </c>
      <c r="R721">
        <v>1.2054358000000001</v>
      </c>
      <c r="S721">
        <v>120.8693512</v>
      </c>
      <c r="T721">
        <v>1199.3857459799999</v>
      </c>
    </row>
    <row r="722" spans="1:20">
      <c r="A722" s="788">
        <v>44817</v>
      </c>
      <c r="B722">
        <v>84.889470000000003</v>
      </c>
      <c r="C722">
        <v>4.5007469000000002</v>
      </c>
      <c r="D722">
        <v>2.6056050000000002</v>
      </c>
      <c r="E722">
        <v>4.523657</v>
      </c>
      <c r="F722">
        <v>3.8111269999999999</v>
      </c>
      <c r="G722">
        <v>253.02145400000001</v>
      </c>
      <c r="H722">
        <v>2.391473</v>
      </c>
      <c r="I722">
        <v>2.2507039999999998</v>
      </c>
      <c r="J722">
        <v>1.5328085</v>
      </c>
      <c r="K722">
        <v>1.7352439</v>
      </c>
      <c r="L722">
        <v>1.4764691999999999</v>
      </c>
      <c r="M722">
        <v>1.277102</v>
      </c>
      <c r="N722">
        <v>128.54467700000001</v>
      </c>
      <c r="O722">
        <v>1.2780906000000001</v>
      </c>
      <c r="P722">
        <v>1.4265300999999999</v>
      </c>
      <c r="Q722">
        <v>1.2104427</v>
      </c>
      <c r="R722">
        <v>1.2060873000000001</v>
      </c>
      <c r="S722">
        <v>120.9690172</v>
      </c>
      <c r="T722">
        <v>1200.10241554</v>
      </c>
    </row>
    <row r="723" spans="1:20">
      <c r="A723" s="788">
        <v>44818</v>
      </c>
      <c r="B723">
        <v>84.936222000000001</v>
      </c>
      <c r="C723">
        <v>4.5300224</v>
      </c>
      <c r="D723">
        <v>2.6069309999999999</v>
      </c>
      <c r="E723">
        <v>4.5410550000000001</v>
      </c>
      <c r="F723">
        <v>3.8295599999999999</v>
      </c>
      <c r="G723">
        <v>253.30819399999999</v>
      </c>
      <c r="H723">
        <v>2.3932769999999999</v>
      </c>
      <c r="I723">
        <v>2.2483629999999999</v>
      </c>
      <c r="J723">
        <v>1.5330522</v>
      </c>
      <c r="K723">
        <v>1.7369957</v>
      </c>
      <c r="L723">
        <v>1.4781217</v>
      </c>
      <c r="M723">
        <v>1.277879</v>
      </c>
      <c r="N723">
        <v>128.7037253</v>
      </c>
      <c r="O723">
        <v>1.2785445</v>
      </c>
      <c r="P723">
        <v>1.4414298000000001</v>
      </c>
      <c r="Q723">
        <v>1.2111608</v>
      </c>
      <c r="R723">
        <v>1.2067391999999999</v>
      </c>
      <c r="S723">
        <v>121.04235</v>
      </c>
      <c r="T723">
        <v>1200.8286746599999</v>
      </c>
    </row>
    <row r="724" spans="1:20">
      <c r="A724" s="788">
        <v>44819</v>
      </c>
      <c r="B724">
        <v>84.972161999999997</v>
      </c>
      <c r="C724">
        <v>4.5483624000000002</v>
      </c>
      <c r="D724">
        <v>2.608752</v>
      </c>
      <c r="E724">
        <v>4.4862250000000001</v>
      </c>
      <c r="F724">
        <v>3.7978770000000002</v>
      </c>
      <c r="G724">
        <v>253.29639900000001</v>
      </c>
      <c r="H724">
        <v>2.3950550000000002</v>
      </c>
      <c r="I724">
        <v>2.2609210000000002</v>
      </c>
      <c r="J724">
        <v>1.5359685999999999</v>
      </c>
      <c r="K724">
        <v>1.7410314</v>
      </c>
      <c r="L724">
        <v>1.4800929</v>
      </c>
      <c r="M724">
        <v>1.278643</v>
      </c>
      <c r="N724">
        <v>128.5945194</v>
      </c>
      <c r="O724">
        <v>1.2788907</v>
      </c>
      <c r="P724">
        <v>1.4254169999999999</v>
      </c>
      <c r="Q724">
        <v>1.2118209</v>
      </c>
      <c r="R724">
        <v>1.2074141</v>
      </c>
      <c r="S724">
        <v>121.1111212</v>
      </c>
      <c r="T724">
        <v>1201.54432032</v>
      </c>
    </row>
    <row r="725" spans="1:20">
      <c r="A725" s="788">
        <v>44820</v>
      </c>
      <c r="B725">
        <v>85.017664999999994</v>
      </c>
      <c r="C725">
        <v>4.5524193999999998</v>
      </c>
      <c r="D725">
        <v>2.6099290000000002</v>
      </c>
      <c r="E725">
        <v>4.4614880000000001</v>
      </c>
      <c r="F725">
        <v>3.7636020000000001</v>
      </c>
      <c r="G725">
        <v>252.739372</v>
      </c>
      <c r="H725">
        <v>2.39628</v>
      </c>
      <c r="I725">
        <v>2.2566079999999999</v>
      </c>
      <c r="J725">
        <v>1.5354964</v>
      </c>
      <c r="K725">
        <v>1.7401663999999999</v>
      </c>
      <c r="L725">
        <v>1.4809287</v>
      </c>
      <c r="M725">
        <v>1.279379</v>
      </c>
      <c r="N725">
        <v>128.58690540000001</v>
      </c>
      <c r="O725">
        <v>1.2797133999999999</v>
      </c>
      <c r="P725">
        <v>1.4146031999999999</v>
      </c>
      <c r="Q725">
        <v>1.2126026000000001</v>
      </c>
      <c r="R725">
        <v>1.2080689</v>
      </c>
      <c r="S725">
        <v>121.174869</v>
      </c>
      <c r="T725">
        <v>1202.2562420300001</v>
      </c>
    </row>
    <row r="726" spans="1:20">
      <c r="A726" s="788">
        <v>44823</v>
      </c>
      <c r="B726">
        <v>85.064053999999999</v>
      </c>
      <c r="C726">
        <v>4.5591248000000002</v>
      </c>
      <c r="D726">
        <v>2.6115179999999998</v>
      </c>
      <c r="E726">
        <v>4.4930159999999999</v>
      </c>
      <c r="F726">
        <v>3.8326760000000002</v>
      </c>
      <c r="G726">
        <v>252.51043899999999</v>
      </c>
      <c r="H726">
        <v>2.3977179999999998</v>
      </c>
      <c r="I726">
        <v>2.2634020000000001</v>
      </c>
      <c r="J726">
        <v>1.5356445000000001</v>
      </c>
      <c r="K726">
        <v>1.7412103000000001</v>
      </c>
      <c r="L726">
        <v>1.4816754999999999</v>
      </c>
      <c r="M726">
        <v>1.2801089999999999</v>
      </c>
      <c r="N726">
        <v>128.64176929999999</v>
      </c>
      <c r="O726">
        <v>1.2797970999999999</v>
      </c>
      <c r="P726">
        <v>1.4169577</v>
      </c>
      <c r="Q726">
        <v>1.2132655000000001</v>
      </c>
      <c r="R726">
        <v>1.208761</v>
      </c>
      <c r="S726">
        <v>121.22756630000001</v>
      </c>
      <c r="T726">
        <v>1202.96866546</v>
      </c>
    </row>
    <row r="727" spans="1:20">
      <c r="A727" s="788">
        <v>44824</v>
      </c>
      <c r="B727">
        <v>85.110753000000003</v>
      </c>
      <c r="C727">
        <v>4.5915657999999997</v>
      </c>
      <c r="D727">
        <v>2.6130949999999999</v>
      </c>
      <c r="E727">
        <v>4.443797</v>
      </c>
      <c r="F727">
        <v>3.839019</v>
      </c>
      <c r="G727">
        <v>252.96059099999999</v>
      </c>
      <c r="H727">
        <v>2.399054</v>
      </c>
      <c r="I727">
        <v>2.2744260000000001</v>
      </c>
      <c r="J727">
        <v>1.5383715</v>
      </c>
      <c r="K727">
        <v>1.7452753000000001</v>
      </c>
      <c r="L727">
        <v>1.4822690000000001</v>
      </c>
      <c r="M727">
        <v>1.2809010000000001</v>
      </c>
      <c r="N727">
        <v>128.7144533</v>
      </c>
      <c r="O727">
        <v>1.2802483</v>
      </c>
      <c r="P727">
        <v>1.4208672</v>
      </c>
      <c r="Q727">
        <v>1.2139846000000001</v>
      </c>
      <c r="R727">
        <v>1.2094720000000001</v>
      </c>
      <c r="S727">
        <v>121.29541829999999</v>
      </c>
      <c r="T727">
        <v>1203.6815433300001</v>
      </c>
    </row>
    <row r="728" spans="1:20">
      <c r="A728" s="788">
        <v>44825</v>
      </c>
      <c r="B728">
        <v>85.160462999999993</v>
      </c>
      <c r="C728">
        <v>4.6121732</v>
      </c>
      <c r="D728">
        <v>2.614795</v>
      </c>
      <c r="E728">
        <v>4.3715099999999998</v>
      </c>
      <c r="F728">
        <v>3.8303210000000001</v>
      </c>
      <c r="G728">
        <v>253.46042</v>
      </c>
      <c r="H728">
        <v>2.4008970000000001</v>
      </c>
      <c r="I728">
        <v>2.2826840000000002</v>
      </c>
      <c r="J728">
        <v>1.5436931</v>
      </c>
      <c r="K728">
        <v>1.7497769999999999</v>
      </c>
      <c r="L728">
        <v>1.4829253</v>
      </c>
      <c r="M728">
        <v>1.2819</v>
      </c>
      <c r="N728">
        <v>128.83577790000001</v>
      </c>
      <c r="O728">
        <v>1.2810524000000001</v>
      </c>
      <c r="P728">
        <v>1.4239763999999999</v>
      </c>
      <c r="Q728">
        <v>1.2147334999999999</v>
      </c>
      <c r="R728">
        <v>1.2101704</v>
      </c>
      <c r="S728">
        <v>121.389071</v>
      </c>
      <c r="T728">
        <v>1204.3953143599999</v>
      </c>
    </row>
    <row r="729" spans="1:20">
      <c r="A729" s="788">
        <v>44826</v>
      </c>
      <c r="B729">
        <v>85.209705</v>
      </c>
      <c r="C729">
        <v>4.6628125999999996</v>
      </c>
      <c r="D729">
        <v>2.616333</v>
      </c>
      <c r="E729">
        <v>4.3357450000000002</v>
      </c>
      <c r="F729">
        <v>3.9082219999999999</v>
      </c>
      <c r="G729">
        <v>253.36862600000001</v>
      </c>
      <c r="H729">
        <v>2.4025189999999998</v>
      </c>
      <c r="I729">
        <v>2.3008320000000002</v>
      </c>
      <c r="J729">
        <v>1.5484431000000001</v>
      </c>
      <c r="K729">
        <v>1.7518511999999999</v>
      </c>
      <c r="L729">
        <v>1.4835978000000001</v>
      </c>
      <c r="M729">
        <v>1.2828710000000001</v>
      </c>
      <c r="N729">
        <v>128.98474419999999</v>
      </c>
      <c r="O729">
        <v>1.2809845</v>
      </c>
      <c r="P729">
        <v>1.4493986999999999</v>
      </c>
      <c r="Q729">
        <v>1.2155372</v>
      </c>
      <c r="R729">
        <v>1.2108563000000001</v>
      </c>
      <c r="S729">
        <v>121.46239370000001</v>
      </c>
      <c r="T729">
        <v>1205.11463379</v>
      </c>
    </row>
    <row r="730" spans="1:20">
      <c r="A730" s="788">
        <v>44827</v>
      </c>
      <c r="B730">
        <v>85.259884</v>
      </c>
      <c r="C730">
        <v>4.7068909000000003</v>
      </c>
      <c r="D730">
        <v>2.6178159999999999</v>
      </c>
      <c r="E730">
        <v>4.2574630000000004</v>
      </c>
      <c r="F730">
        <v>3.8552870000000001</v>
      </c>
      <c r="G730">
        <v>252.996343</v>
      </c>
      <c r="H730">
        <v>2.403724</v>
      </c>
      <c r="I730">
        <v>2.316109</v>
      </c>
      <c r="J730">
        <v>1.5490851000000001</v>
      </c>
      <c r="K730">
        <v>1.7550361999999999</v>
      </c>
      <c r="L730">
        <v>1.4844145</v>
      </c>
      <c r="M730">
        <v>1.283841</v>
      </c>
      <c r="N730">
        <v>129.4565638</v>
      </c>
      <c r="O730">
        <v>1.2810785</v>
      </c>
      <c r="P730">
        <v>1.423832</v>
      </c>
      <c r="Q730">
        <v>1.2162172</v>
      </c>
      <c r="R730">
        <v>1.2115281</v>
      </c>
      <c r="S730">
        <v>121.5113048</v>
      </c>
      <c r="T730">
        <v>1205.8321257299999</v>
      </c>
    </row>
    <row r="731" spans="1:20">
      <c r="A731" s="788">
        <v>44830</v>
      </c>
      <c r="B731">
        <v>85.306296000000003</v>
      </c>
      <c r="C731">
        <v>4.7206827000000002</v>
      </c>
      <c r="D731">
        <v>2.619084</v>
      </c>
      <c r="E731">
        <v>4.2204769999999998</v>
      </c>
      <c r="F731">
        <v>3.7386219999999999</v>
      </c>
      <c r="G731">
        <v>253.29847799999999</v>
      </c>
      <c r="H731">
        <v>2.4045610000000002</v>
      </c>
      <c r="I731">
        <v>2.3232759999999999</v>
      </c>
      <c r="J731">
        <v>1.5441984</v>
      </c>
      <c r="K731">
        <v>1.7611315999999999</v>
      </c>
      <c r="L731">
        <v>1.4854364</v>
      </c>
      <c r="M731">
        <v>1.284545</v>
      </c>
      <c r="N731">
        <v>129.2564644</v>
      </c>
      <c r="O731">
        <v>1.2812808</v>
      </c>
      <c r="P731">
        <v>1.3842356</v>
      </c>
      <c r="Q731">
        <v>1.2172892</v>
      </c>
      <c r="R731">
        <v>1.2122010000000001</v>
      </c>
      <c r="S731">
        <v>121.5402831</v>
      </c>
      <c r="T731">
        <v>1206.5500247499999</v>
      </c>
    </row>
    <row r="732" spans="1:20">
      <c r="A732" s="788">
        <v>44831</v>
      </c>
      <c r="B732">
        <v>85.352739</v>
      </c>
      <c r="C732">
        <v>4.7254508</v>
      </c>
      <c r="D732">
        <v>2.6210749999999998</v>
      </c>
      <c r="E732">
        <v>4.2111980000000004</v>
      </c>
      <c r="F732">
        <v>3.7138800000000001</v>
      </c>
      <c r="G732">
        <v>253.34966</v>
      </c>
      <c r="H732">
        <v>2.4053100000000001</v>
      </c>
      <c r="I732">
        <v>2.3206869999999999</v>
      </c>
      <c r="J732">
        <v>1.5434555000000001</v>
      </c>
      <c r="K732">
        <v>1.7605942999999999</v>
      </c>
      <c r="L732">
        <v>1.4858836</v>
      </c>
      <c r="M732">
        <v>1.28528</v>
      </c>
      <c r="N732">
        <v>129.73911469999999</v>
      </c>
      <c r="O732">
        <v>1.2818001999999999</v>
      </c>
      <c r="P732">
        <v>1.3729441</v>
      </c>
      <c r="Q732">
        <v>1.2180519000000001</v>
      </c>
      <c r="R732">
        <v>1.2129319000000001</v>
      </c>
      <c r="S732">
        <v>121.5308351</v>
      </c>
      <c r="T732">
        <v>1207.2958835500001</v>
      </c>
    </row>
    <row r="733" spans="1:20">
      <c r="A733" s="788">
        <v>44832</v>
      </c>
      <c r="B733">
        <v>85.407430000000005</v>
      </c>
      <c r="C733">
        <v>4.6754258000000002</v>
      </c>
      <c r="D733">
        <v>2.6229360000000002</v>
      </c>
      <c r="E733">
        <v>4.2962049999999996</v>
      </c>
      <c r="F733">
        <v>3.7150850000000002</v>
      </c>
      <c r="G733">
        <v>254.04090299999999</v>
      </c>
      <c r="H733">
        <v>2.407089</v>
      </c>
      <c r="I733">
        <v>2.3088489999999999</v>
      </c>
      <c r="J733">
        <v>1.5379069000000001</v>
      </c>
      <c r="K733">
        <v>1.7632379</v>
      </c>
      <c r="L733">
        <v>1.4794141999999999</v>
      </c>
      <c r="M733">
        <v>1.286138</v>
      </c>
      <c r="N733">
        <v>130.00265010000001</v>
      </c>
      <c r="O733">
        <v>1.2820018</v>
      </c>
      <c r="P733">
        <v>1.3828421</v>
      </c>
      <c r="Q733">
        <v>1.2187808</v>
      </c>
      <c r="R733">
        <v>1.2136465999999999</v>
      </c>
      <c r="S733">
        <v>121.54230250000001</v>
      </c>
      <c r="T733">
        <v>1207.9352722399999</v>
      </c>
    </row>
    <row r="734" spans="1:20">
      <c r="A734" s="788">
        <v>44833</v>
      </c>
      <c r="B734">
        <v>85.466624999999993</v>
      </c>
      <c r="C734">
        <v>4.6913274999999999</v>
      </c>
      <c r="D734">
        <v>2.6243880000000002</v>
      </c>
      <c r="E734">
        <v>4.2067699999999997</v>
      </c>
      <c r="F734">
        <v>3.6825860000000001</v>
      </c>
      <c r="G734">
        <v>254.707202</v>
      </c>
      <c r="H734">
        <v>2.408531</v>
      </c>
      <c r="I734">
        <v>2.309501</v>
      </c>
      <c r="J734">
        <v>1.5395205999999999</v>
      </c>
      <c r="K734">
        <v>1.7657035999999999</v>
      </c>
      <c r="L734">
        <v>1.4793523</v>
      </c>
      <c r="M734">
        <v>1.2868729999999999</v>
      </c>
      <c r="N734">
        <v>129.750899</v>
      </c>
      <c r="O734">
        <v>1.2820235</v>
      </c>
      <c r="P734">
        <v>1.3822886999999999</v>
      </c>
      <c r="Q734">
        <v>1.2194754000000001</v>
      </c>
      <c r="R734">
        <v>1.2143345999999999</v>
      </c>
      <c r="S734">
        <v>121.5690201</v>
      </c>
      <c r="T734">
        <v>1208.6489947299999</v>
      </c>
    </row>
    <row r="735" spans="1:20">
      <c r="A735" s="788">
        <v>44834</v>
      </c>
      <c r="B735">
        <v>85.515107</v>
      </c>
      <c r="C735">
        <v>4.6871877</v>
      </c>
      <c r="D735">
        <v>2.6257839999999999</v>
      </c>
      <c r="E735">
        <v>4.1505270000000003</v>
      </c>
      <c r="F735">
        <v>3.7491979999999998</v>
      </c>
      <c r="G735">
        <v>255.21887100000001</v>
      </c>
      <c r="H735">
        <v>2.4106190000000001</v>
      </c>
      <c r="I735">
        <v>2.3169909999999998</v>
      </c>
      <c r="J735">
        <v>1.5406351</v>
      </c>
      <c r="K735">
        <v>1.7656272</v>
      </c>
      <c r="L735">
        <v>1.4798412000000001</v>
      </c>
      <c r="M735">
        <v>1.287674</v>
      </c>
      <c r="N735">
        <v>130.10107859999999</v>
      </c>
      <c r="O735">
        <v>1.2819274000000001</v>
      </c>
      <c r="P735">
        <v>1.4043181</v>
      </c>
      <c r="Q735">
        <v>1.2202729999999999</v>
      </c>
      <c r="R735">
        <v>1.2150297999999999</v>
      </c>
      <c r="S735">
        <v>121.64805579999999</v>
      </c>
      <c r="T735">
        <v>1209.37050802</v>
      </c>
    </row>
    <row r="736" spans="1:20">
      <c r="A736" s="788">
        <v>44837</v>
      </c>
      <c r="B736">
        <v>85.564378000000005</v>
      </c>
      <c r="C736">
        <v>4.6678017000000001</v>
      </c>
      <c r="D736">
        <v>2.6269619999999998</v>
      </c>
      <c r="E736">
        <v>4.2497109999999996</v>
      </c>
      <c r="F736">
        <v>3.9537439999999999</v>
      </c>
      <c r="G736">
        <v>255.85857899999999</v>
      </c>
      <c r="H736">
        <v>2.4108879999999999</v>
      </c>
      <c r="I736">
        <v>2.3179759999999998</v>
      </c>
      <c r="J736">
        <v>1.5419214999999999</v>
      </c>
      <c r="K736">
        <v>1.7684211999999999</v>
      </c>
      <c r="L736">
        <v>1.4800792</v>
      </c>
      <c r="M736">
        <v>1.2884930000000001</v>
      </c>
      <c r="N736">
        <v>130.11141720000001</v>
      </c>
      <c r="O736">
        <v>1.2823849</v>
      </c>
      <c r="P736">
        <v>1.4616575999999999</v>
      </c>
      <c r="Q736">
        <v>1.2209859999999999</v>
      </c>
      <c r="R736">
        <v>1.2157003</v>
      </c>
      <c r="S736">
        <v>121.77217760000001</v>
      </c>
      <c r="T736">
        <v>1210.08802887</v>
      </c>
    </row>
    <row r="737" spans="1:20">
      <c r="A737" s="788">
        <v>44838</v>
      </c>
      <c r="B737">
        <v>85.613608999999997</v>
      </c>
      <c r="C737">
        <v>4.6365467999999996</v>
      </c>
      <c r="D737">
        <v>2.6286170000000002</v>
      </c>
      <c r="E737">
        <v>4.3784689999999999</v>
      </c>
      <c r="F737">
        <v>3.9389189999999998</v>
      </c>
      <c r="G737">
        <v>256.40669500000001</v>
      </c>
      <c r="H737">
        <v>2.4125559999999999</v>
      </c>
      <c r="I737">
        <v>2.3144879999999999</v>
      </c>
      <c r="J737">
        <v>1.543024</v>
      </c>
      <c r="K737">
        <v>1.7662203000000001</v>
      </c>
      <c r="L737">
        <v>1.4808329</v>
      </c>
      <c r="M737">
        <v>1.2893239999999999</v>
      </c>
      <c r="N737">
        <v>130.13748580000001</v>
      </c>
      <c r="O737">
        <v>1.2830336</v>
      </c>
      <c r="P737">
        <v>1.4488409</v>
      </c>
      <c r="Q737">
        <v>1.221679</v>
      </c>
      <c r="R737">
        <v>1.2163695999999999</v>
      </c>
      <c r="S737">
        <v>121.9026106</v>
      </c>
      <c r="T737">
        <v>1210.8219349399999</v>
      </c>
    </row>
    <row r="738" spans="1:20">
      <c r="A738" s="788">
        <v>44839</v>
      </c>
      <c r="B738">
        <v>85.661051999999998</v>
      </c>
      <c r="C738">
        <v>4.6305388000000001</v>
      </c>
      <c r="D738">
        <v>2.630706</v>
      </c>
      <c r="E738">
        <v>4.3685299999999998</v>
      </c>
      <c r="F738">
        <v>3.940903</v>
      </c>
      <c r="G738">
        <v>256.97832199999999</v>
      </c>
      <c r="H738">
        <v>2.4140769999999998</v>
      </c>
      <c r="I738">
        <v>2.3135180000000002</v>
      </c>
      <c r="J738">
        <v>1.5433874999999999</v>
      </c>
      <c r="K738">
        <v>1.7685067999999999</v>
      </c>
      <c r="L738">
        <v>1.4816096999999999</v>
      </c>
      <c r="M738">
        <v>1.290206</v>
      </c>
      <c r="N738">
        <v>130.77059790000001</v>
      </c>
      <c r="O738">
        <v>1.2833372999999999</v>
      </c>
      <c r="P738">
        <v>1.4482003999999999</v>
      </c>
      <c r="Q738">
        <v>1.2225522</v>
      </c>
      <c r="R738">
        <v>1.2170738000000001</v>
      </c>
      <c r="S738">
        <v>122.0021642</v>
      </c>
      <c r="T738">
        <v>1211.5527737699999</v>
      </c>
    </row>
    <row r="739" spans="1:20">
      <c r="A739" s="788">
        <v>44840</v>
      </c>
      <c r="B739">
        <v>85.708527000000004</v>
      </c>
      <c r="C739">
        <v>4.6463913999999997</v>
      </c>
      <c r="D739">
        <v>2.63193623</v>
      </c>
      <c r="E739">
        <v>4.3300660000000004</v>
      </c>
      <c r="F739">
        <v>3.9665759999999999</v>
      </c>
      <c r="G739">
        <v>257.44998199999998</v>
      </c>
      <c r="H739">
        <v>2.4155090000000001</v>
      </c>
      <c r="I739">
        <v>2.3168299999999999</v>
      </c>
      <c r="J739">
        <v>1.5461484999999999</v>
      </c>
      <c r="K739">
        <v>1.7733124499999999</v>
      </c>
      <c r="L739">
        <v>1.482605</v>
      </c>
      <c r="M739">
        <v>1.2909350399999999</v>
      </c>
      <c r="N739">
        <v>131.23387145999999</v>
      </c>
      <c r="O739">
        <v>1.2830115</v>
      </c>
      <c r="P739">
        <v>1.4508979</v>
      </c>
      <c r="Q739">
        <v>1.2232499999999999</v>
      </c>
      <c r="R739">
        <v>1.2177418</v>
      </c>
      <c r="S739">
        <v>122.0950258</v>
      </c>
      <c r="T739">
        <v>1212.28347429</v>
      </c>
    </row>
    <row r="740" spans="1:20">
      <c r="A740" s="788">
        <v>44841</v>
      </c>
      <c r="B740">
        <v>85.755090999999993</v>
      </c>
      <c r="C740">
        <v>4.6701800000000002</v>
      </c>
      <c r="D740">
        <v>2.6331699999999998</v>
      </c>
      <c r="E740">
        <v>4.2123819999999998</v>
      </c>
      <c r="F740">
        <v>3.9029609999999999</v>
      </c>
      <c r="G740">
        <v>257.43573700000002</v>
      </c>
      <c r="H740">
        <v>2.41594</v>
      </c>
      <c r="I740">
        <v>2.3228580000000001</v>
      </c>
      <c r="J740">
        <v>1.5508748000000001</v>
      </c>
      <c r="K740">
        <v>1.7774158</v>
      </c>
      <c r="L740">
        <v>1.4831452000000001</v>
      </c>
      <c r="M740">
        <v>1.2916939999999999</v>
      </c>
      <c r="N740">
        <v>131.47548660000001</v>
      </c>
      <c r="O740">
        <v>1.2835272</v>
      </c>
      <c r="P740">
        <v>1.4368133999999999</v>
      </c>
      <c r="Q740">
        <v>1.2239237999999999</v>
      </c>
      <c r="R740">
        <v>1.2183923000000001</v>
      </c>
      <c r="S740">
        <v>122.2073276</v>
      </c>
      <c r="T740">
        <v>1213.0287199300001</v>
      </c>
    </row>
    <row r="741" spans="1:20">
      <c r="A741" s="788">
        <v>44844</v>
      </c>
      <c r="B741">
        <v>85.802028000000007</v>
      </c>
      <c r="C741">
        <v>4.6991405000000004</v>
      </c>
      <c r="D741">
        <v>2.6347870000000002</v>
      </c>
      <c r="E741">
        <v>4.1828789999999998</v>
      </c>
      <c r="F741">
        <v>3.9011049999999998</v>
      </c>
      <c r="G741">
        <v>257.07416899999998</v>
      </c>
      <c r="H741">
        <v>2.4168940000000001</v>
      </c>
      <c r="I741">
        <v>2.3291719999999998</v>
      </c>
      <c r="J741">
        <v>1.55162</v>
      </c>
      <c r="K741">
        <v>1.7759052</v>
      </c>
      <c r="L741">
        <v>1.4834259999999999</v>
      </c>
      <c r="M741">
        <v>1.292451</v>
      </c>
      <c r="N741">
        <v>131.5162454</v>
      </c>
      <c r="O741">
        <v>1.2839662999999999</v>
      </c>
      <c r="P741">
        <v>1.4400105000000001</v>
      </c>
      <c r="Q741">
        <v>1.2247778</v>
      </c>
      <c r="R741">
        <v>1.2190916999999999</v>
      </c>
      <c r="S741">
        <v>122.2910165</v>
      </c>
      <c r="T741">
        <v>1213.76153879</v>
      </c>
    </row>
    <row r="742" spans="1:20">
      <c r="A742" s="788">
        <v>44845</v>
      </c>
      <c r="B742">
        <v>85.849406000000002</v>
      </c>
      <c r="C742">
        <v>4.6951235999999996</v>
      </c>
      <c r="D742">
        <v>2.636018</v>
      </c>
      <c r="E742">
        <v>4.153823</v>
      </c>
      <c r="F742">
        <v>3.86151</v>
      </c>
      <c r="G742">
        <v>257.43300599999998</v>
      </c>
      <c r="H742">
        <v>2.4177840000000002</v>
      </c>
      <c r="I742">
        <v>2.3248690000000001</v>
      </c>
      <c r="J742">
        <v>1.55162</v>
      </c>
      <c r="K742">
        <v>1.7722454999999999</v>
      </c>
      <c r="L742">
        <v>1.4847277000000001</v>
      </c>
      <c r="M742">
        <v>1.2931280000000001</v>
      </c>
      <c r="N742">
        <v>131.538951</v>
      </c>
      <c r="O742">
        <v>1.2846488</v>
      </c>
      <c r="P742">
        <v>1.4117694000000001</v>
      </c>
      <c r="Q742">
        <v>1.2254130999999999</v>
      </c>
      <c r="R742">
        <v>1.2197387</v>
      </c>
      <c r="S742">
        <v>122.32535110000001</v>
      </c>
      <c r="T742">
        <v>1214.5083729999999</v>
      </c>
    </row>
    <row r="743" spans="1:20">
      <c r="A743" s="788">
        <v>44847</v>
      </c>
      <c r="B743">
        <v>85.894490000000005</v>
      </c>
      <c r="C743">
        <v>4.6438721000000003</v>
      </c>
      <c r="D743">
        <v>2.637467</v>
      </c>
      <c r="E743">
        <v>4.2522659999999997</v>
      </c>
      <c r="F743">
        <v>3.843426</v>
      </c>
      <c r="G743">
        <v>258.00838199999998</v>
      </c>
      <c r="H743">
        <v>2.4190809999999998</v>
      </c>
      <c r="I743">
        <v>2.3264429999999998</v>
      </c>
      <c r="J743">
        <v>1.5513440000000001</v>
      </c>
      <c r="K743">
        <v>1.7716166</v>
      </c>
      <c r="L743">
        <v>1.4854541000000001</v>
      </c>
      <c r="M743">
        <v>1.2938719999999999</v>
      </c>
      <c r="N743">
        <v>131.93870519999999</v>
      </c>
      <c r="O743">
        <v>1.2846367000000001</v>
      </c>
      <c r="P743">
        <v>1.4156503</v>
      </c>
      <c r="Q743">
        <v>1.2260972999999999</v>
      </c>
      <c r="R743">
        <v>1.220448</v>
      </c>
      <c r="S743">
        <v>122.37910650000001</v>
      </c>
      <c r="T743">
        <v>1215.2560000000001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AF8F5-B7CD-4507-8685-7871FF9C351C}">
  <sheetPr>
    <tabColor theme="8"/>
  </sheetPr>
  <dimension ref="A2:D701"/>
  <sheetViews>
    <sheetView workbookViewId="0"/>
  </sheetViews>
  <sheetFormatPr defaultRowHeight="18.75"/>
  <sheetData>
    <row r="2" spans="1:4">
      <c r="B2" t="s">
        <v>11</v>
      </c>
      <c r="C2" t="s">
        <v>13</v>
      </c>
      <c r="D2" t="s">
        <v>14</v>
      </c>
    </row>
    <row r="3" spans="1:4">
      <c r="A3" s="788">
        <v>43832</v>
      </c>
      <c r="B3">
        <v>1.7415956971846838E-4</v>
      </c>
      <c r="C3">
        <v>4.4503015928143544E-4</v>
      </c>
      <c r="D3">
        <v>7.8869386193703979E-4</v>
      </c>
    </row>
    <row r="4" spans="1:4">
      <c r="A4" s="788">
        <v>43833</v>
      </c>
      <c r="B4">
        <v>3.4433257911681281E-4</v>
      </c>
      <c r="C4">
        <v>3.0788666341519111E-4</v>
      </c>
      <c r="D4">
        <v>6.4899454096756237E-4</v>
      </c>
    </row>
    <row r="5" spans="1:4">
      <c r="A5" s="788">
        <v>43836</v>
      </c>
      <c r="B5">
        <v>5.29392460868916E-4</v>
      </c>
      <c r="C5">
        <v>2.4759971192023222E-4</v>
      </c>
      <c r="D5">
        <v>4.4998930559358996E-4</v>
      </c>
    </row>
    <row r="6" spans="1:4">
      <c r="A6" s="788">
        <v>43837</v>
      </c>
      <c r="B6">
        <v>7.6214411675179505E-4</v>
      </c>
      <c r="C6">
        <v>2.5737005120318734E-4</v>
      </c>
      <c r="D6">
        <v>4.301751032771417E-4</v>
      </c>
    </row>
    <row r="7" spans="1:4">
      <c r="A7" s="788">
        <v>43838</v>
      </c>
      <c r="B7">
        <v>1.039274761576614E-3</v>
      </c>
      <c r="C7">
        <v>2.4135374533540421E-4</v>
      </c>
      <c r="D7">
        <v>4.0533741103176979E-4</v>
      </c>
    </row>
    <row r="8" spans="1:4">
      <c r="A8" s="788">
        <v>43839</v>
      </c>
      <c r="B8">
        <v>1.2952522900757657E-3</v>
      </c>
      <c r="C8">
        <v>3.3975512879291792E-4</v>
      </c>
      <c r="D8">
        <v>4.4616343718217877E-4</v>
      </c>
    </row>
    <row r="9" spans="1:4">
      <c r="A9" s="788">
        <v>43840</v>
      </c>
      <c r="B9">
        <v>1.5340000907246854E-3</v>
      </c>
      <c r="C9">
        <v>3.7272846123714842E-4</v>
      </c>
      <c r="D9">
        <v>4.4003276986370743E-4</v>
      </c>
    </row>
    <row r="10" spans="1:4">
      <c r="A10" s="788">
        <v>43843</v>
      </c>
      <c r="B10">
        <v>1.7290238037412919E-3</v>
      </c>
      <c r="C10">
        <v>6.0456065450820162E-4</v>
      </c>
      <c r="D10">
        <v>8.0999100191880835E-4</v>
      </c>
    </row>
    <row r="11" spans="1:4">
      <c r="A11" s="788">
        <v>43844</v>
      </c>
      <c r="B11">
        <v>2.0345790063769353E-3</v>
      </c>
      <c r="C11">
        <v>6.9128085590519639E-4</v>
      </c>
      <c r="D11">
        <v>8.8401842636565142E-4</v>
      </c>
    </row>
    <row r="12" spans="1:4">
      <c r="A12" s="788">
        <v>43845</v>
      </c>
      <c r="B12">
        <v>2.2793338813555941E-3</v>
      </c>
      <c r="C12">
        <v>6.4177173038126867E-4</v>
      </c>
      <c r="D12">
        <v>7.0742832642856079E-4</v>
      </c>
    </row>
    <row r="13" spans="1:4">
      <c r="A13" s="788">
        <v>43846</v>
      </c>
      <c r="B13">
        <v>2.4702379379091255E-3</v>
      </c>
      <c r="C13">
        <v>5.7289929569703801E-4</v>
      </c>
      <c r="D13">
        <v>8.0033070667906436E-4</v>
      </c>
    </row>
    <row r="14" spans="1:4">
      <c r="A14" s="788">
        <v>43847</v>
      </c>
      <c r="B14">
        <v>2.7321361520340481E-3</v>
      </c>
      <c r="C14">
        <v>8.0764500498897718E-4</v>
      </c>
      <c r="D14">
        <v>1.1167544126098328E-3</v>
      </c>
    </row>
    <row r="15" spans="1:4">
      <c r="A15" s="788">
        <v>43850</v>
      </c>
      <c r="B15">
        <v>2.9104975820679613E-3</v>
      </c>
      <c r="C15">
        <v>8.5123167545675393E-4</v>
      </c>
      <c r="D15">
        <v>1.3440621114626516E-3</v>
      </c>
    </row>
    <row r="16" spans="1:4">
      <c r="A16" s="788">
        <v>43851</v>
      </c>
      <c r="B16">
        <v>3.1181255556298471E-3</v>
      </c>
      <c r="C16">
        <v>5.8655515691374838E-4</v>
      </c>
      <c r="D16">
        <v>1.0905023827043614E-3</v>
      </c>
    </row>
    <row r="17" spans="1:4">
      <c r="A17" s="788">
        <v>43852</v>
      </c>
      <c r="B17">
        <v>3.4356523428609176E-3</v>
      </c>
      <c r="C17">
        <v>8.3940126690840167E-4</v>
      </c>
      <c r="D17">
        <v>1.315466407116217E-3</v>
      </c>
    </row>
    <row r="18" spans="1:4">
      <c r="A18" s="788">
        <v>43853</v>
      </c>
      <c r="B18">
        <v>3.6495893940373669E-3</v>
      </c>
      <c r="C18">
        <v>9.0888471963790352E-4</v>
      </c>
      <c r="D18">
        <v>1.6079910772961448E-3</v>
      </c>
    </row>
    <row r="19" spans="1:4">
      <c r="A19" s="788">
        <v>43854</v>
      </c>
      <c r="B19">
        <v>3.8857399207508081E-3</v>
      </c>
      <c r="C19">
        <v>7.2057084671062199E-4</v>
      </c>
      <c r="D19">
        <v>1.2683260650305783E-3</v>
      </c>
    </row>
    <row r="20" spans="1:4">
      <c r="A20" s="788">
        <v>43857</v>
      </c>
      <c r="B20">
        <v>4.08517478878756E-3</v>
      </c>
      <c r="C20">
        <v>2.6767350033751747E-4</v>
      </c>
      <c r="D20">
        <v>3.1220968723877363E-4</v>
      </c>
    </row>
    <row r="21" spans="1:4">
      <c r="A21" s="788">
        <v>43858</v>
      </c>
      <c r="B21">
        <v>4.3325051331737363E-3</v>
      </c>
      <c r="C21">
        <v>6.4533810941314051E-4</v>
      </c>
      <c r="D21">
        <v>8.5774092028945148E-4</v>
      </c>
    </row>
    <row r="22" spans="1:4">
      <c r="A22" s="788">
        <v>43859</v>
      </c>
      <c r="B22">
        <v>4.603679960609286E-3</v>
      </c>
      <c r="C22">
        <v>4.9289859185375207E-4</v>
      </c>
      <c r="D22">
        <v>7.3067596649667443E-4</v>
      </c>
    </row>
    <row r="23" spans="1:4">
      <c r="A23" s="788">
        <v>43860</v>
      </c>
      <c r="B23">
        <v>4.7785170677681066E-3</v>
      </c>
      <c r="C23">
        <v>4.4173217459064773E-4</v>
      </c>
      <c r="D23">
        <v>6.4977997220694306E-4</v>
      </c>
    </row>
    <row r="24" spans="1:4">
      <c r="A24" s="788">
        <v>43861</v>
      </c>
      <c r="B24">
        <v>4.9564825508452426E-3</v>
      </c>
      <c r="C24">
        <v>3.2847732747076641E-4</v>
      </c>
      <c r="D24">
        <v>3.35896111250511E-4</v>
      </c>
    </row>
    <row r="25" spans="1:4">
      <c r="A25" s="788">
        <v>43864</v>
      </c>
      <c r="B25">
        <v>5.2813339244515145E-3</v>
      </c>
      <c r="C25">
        <v>3.708910848454483E-4</v>
      </c>
      <c r="D25">
        <v>5.4173611849961389E-4</v>
      </c>
    </row>
    <row r="26" spans="1:4">
      <c r="A26" s="788">
        <v>43865</v>
      </c>
      <c r="B26">
        <v>5.5063911750887762E-3</v>
      </c>
      <c r="C26">
        <v>4.3417834776593445E-4</v>
      </c>
      <c r="D26">
        <v>8.6353721970056085E-4</v>
      </c>
    </row>
    <row r="27" spans="1:4">
      <c r="A27" s="788">
        <v>43866</v>
      </c>
      <c r="B27">
        <v>5.7739587093053046E-3</v>
      </c>
      <c r="C27">
        <v>7.7924892587266648E-4</v>
      </c>
      <c r="D27">
        <v>1.092686714544433E-3</v>
      </c>
    </row>
    <row r="28" spans="1:4">
      <c r="A28" s="788">
        <v>43867</v>
      </c>
      <c r="B28">
        <v>5.9116925767657147E-3</v>
      </c>
      <c r="C28">
        <v>8.739865340550157E-4</v>
      </c>
      <c r="D28">
        <v>8.018736229087331E-4</v>
      </c>
    </row>
    <row r="29" spans="1:4">
      <c r="A29" s="788">
        <v>43868</v>
      </c>
      <c r="B29">
        <v>6.0632683882222427E-3</v>
      </c>
      <c r="C29">
        <v>7.5250114508262911E-4</v>
      </c>
      <c r="D29">
        <v>3.5466734359745899E-4</v>
      </c>
    </row>
    <row r="30" spans="1:4">
      <c r="A30" s="788">
        <v>43871</v>
      </c>
      <c r="B30">
        <v>6.3049113214268537E-3</v>
      </c>
      <c r="C30">
        <v>6.7027535001584759E-4</v>
      </c>
      <c r="D30">
        <v>-2.0982998560437061E-4</v>
      </c>
    </row>
    <row r="31" spans="1:4">
      <c r="A31" s="788">
        <v>43872</v>
      </c>
      <c r="B31">
        <v>6.5449319323265254E-3</v>
      </c>
      <c r="C31">
        <v>1.0419391228819741E-3</v>
      </c>
      <c r="D31">
        <v>4.6532478792715715E-4</v>
      </c>
    </row>
    <row r="32" spans="1:4">
      <c r="A32" s="788">
        <v>43873</v>
      </c>
      <c r="B32">
        <v>6.8080144563378298E-3</v>
      </c>
      <c r="C32">
        <v>1.3490918362746296E-3</v>
      </c>
      <c r="D32">
        <v>8.3824547586952569E-4</v>
      </c>
    </row>
    <row r="33" spans="1:4">
      <c r="A33" s="788">
        <v>43874</v>
      </c>
      <c r="B33">
        <v>6.9734208440968004E-3</v>
      </c>
      <c r="C33">
        <v>1.3524731101488552E-3</v>
      </c>
      <c r="D33">
        <v>6.8526741595564822E-4</v>
      </c>
    </row>
    <row r="34" spans="1:4">
      <c r="A34" s="788">
        <v>43875</v>
      </c>
      <c r="B34">
        <v>7.2971081820740746E-3</v>
      </c>
      <c r="C34">
        <v>1.3609790499438112E-3</v>
      </c>
      <c r="D34">
        <v>4.9598008727391729E-4</v>
      </c>
    </row>
    <row r="35" spans="1:4">
      <c r="A35" s="788">
        <v>43878</v>
      </c>
      <c r="B35">
        <v>7.4626146102112489E-3</v>
      </c>
      <c r="C35">
        <v>1.50708099716379E-3</v>
      </c>
      <c r="D35">
        <v>7.121449093034915E-4</v>
      </c>
    </row>
    <row r="36" spans="1:4">
      <c r="A36" s="788">
        <v>43879</v>
      </c>
      <c r="B36">
        <v>7.6616776422375743E-3</v>
      </c>
      <c r="C36">
        <v>1.4763048733439366E-3</v>
      </c>
      <c r="D36">
        <v>6.9659686250389541E-4</v>
      </c>
    </row>
    <row r="37" spans="1:4">
      <c r="A37" s="788">
        <v>43880</v>
      </c>
      <c r="B37">
        <v>7.9246291400321134E-3</v>
      </c>
      <c r="C37">
        <v>1.6941146569418031E-3</v>
      </c>
      <c r="D37">
        <v>9.4135251140015086E-4</v>
      </c>
    </row>
    <row r="38" spans="1:4">
      <c r="A38" s="788">
        <v>43881</v>
      </c>
      <c r="B38">
        <v>8.0750834828882123E-3</v>
      </c>
      <c r="C38">
        <v>1.3400586141576465E-3</v>
      </c>
      <c r="D38">
        <v>5.5765921910877481E-4</v>
      </c>
    </row>
    <row r="39" spans="1:4">
      <c r="A39" s="788">
        <v>43882</v>
      </c>
      <c r="B39">
        <v>8.2069877371528932E-3</v>
      </c>
      <c r="C39">
        <v>1.1273666800724058E-3</v>
      </c>
      <c r="D39">
        <v>3.8354077963687061E-4</v>
      </c>
    </row>
    <row r="40" spans="1:4">
      <c r="A40" s="788">
        <v>43887</v>
      </c>
      <c r="B40">
        <v>8.2649663533913564E-3</v>
      </c>
      <c r="C40">
        <v>1.5668265910662171E-4</v>
      </c>
      <c r="D40">
        <v>-1.6875665357775071E-3</v>
      </c>
    </row>
    <row r="41" spans="1:4">
      <c r="A41" s="788">
        <v>43888</v>
      </c>
      <c r="B41">
        <v>8.4555970670241454E-3</v>
      </c>
      <c r="C41">
        <v>-2.5718098104210441E-4</v>
      </c>
      <c r="D41">
        <v>-2.5490261393980029E-3</v>
      </c>
    </row>
    <row r="42" spans="1:4">
      <c r="A42" s="788">
        <v>43889</v>
      </c>
      <c r="B42">
        <v>8.6645713720086004E-3</v>
      </c>
      <c r="C42">
        <v>5.5219171368525721E-5</v>
      </c>
      <c r="D42">
        <v>-2.4767786409177761E-3</v>
      </c>
    </row>
    <row r="43" spans="1:4">
      <c r="A43" s="788">
        <v>43892</v>
      </c>
      <c r="B43">
        <v>9.0269984327737696E-3</v>
      </c>
      <c r="C43">
        <v>6.9672206175441787E-4</v>
      </c>
      <c r="D43">
        <v>-1.8938510606185677E-3</v>
      </c>
    </row>
    <row r="44" spans="1:4">
      <c r="A44" s="788">
        <v>43893</v>
      </c>
      <c r="B44">
        <v>9.2515753181567906E-3</v>
      </c>
      <c r="C44">
        <v>1.0485375622286686E-3</v>
      </c>
      <c r="D44">
        <v>-2.1986296723426335E-3</v>
      </c>
    </row>
    <row r="45" spans="1:4">
      <c r="A45" s="788">
        <v>43894</v>
      </c>
      <c r="B45">
        <v>9.4680499942834118E-3</v>
      </c>
      <c r="C45">
        <v>1.4660351011985817E-3</v>
      </c>
      <c r="D45">
        <v>-1.4794045871239225E-3</v>
      </c>
    </row>
    <row r="46" spans="1:4">
      <c r="A46" s="788">
        <v>43895</v>
      </c>
      <c r="B46">
        <v>9.499088149127255E-3</v>
      </c>
      <c r="C46">
        <v>4.954731211073149E-4</v>
      </c>
      <c r="D46">
        <v>-2.6027736738647445E-3</v>
      </c>
    </row>
    <row r="47" spans="1:4">
      <c r="A47" s="788">
        <v>43896</v>
      </c>
      <c r="B47">
        <v>9.6498214730948995E-3</v>
      </c>
      <c r="C47">
        <v>-7.308133145644824E-6</v>
      </c>
      <c r="D47">
        <v>-3.6562399955050173E-3</v>
      </c>
    </row>
    <row r="48" spans="1:4">
      <c r="A48" s="788">
        <v>43899</v>
      </c>
      <c r="B48">
        <v>9.3431271123523008E-3</v>
      </c>
      <c r="C48">
        <v>-1.5147884999294758E-3</v>
      </c>
      <c r="D48">
        <v>-6.6352900027456529E-3</v>
      </c>
    </row>
    <row r="49" spans="1:4">
      <c r="A49" s="788">
        <v>43900</v>
      </c>
      <c r="B49">
        <v>9.4960986993943841E-3</v>
      </c>
      <c r="C49">
        <v>-7.7202207759952124E-4</v>
      </c>
      <c r="D49">
        <v>-4.808295333099788E-3</v>
      </c>
    </row>
    <row r="50" spans="1:4">
      <c r="A50" s="788">
        <v>43901</v>
      </c>
      <c r="B50">
        <v>8.8151401765022008E-3</v>
      </c>
      <c r="C50">
        <v>-2.1406186085721757E-3</v>
      </c>
      <c r="D50">
        <v>-6.6239863063575211E-3</v>
      </c>
    </row>
    <row r="51" spans="1:4">
      <c r="A51" s="788">
        <v>43902</v>
      </c>
      <c r="B51">
        <v>7.9015254903433974E-3</v>
      </c>
      <c r="C51">
        <v>-3.835128168424129E-3</v>
      </c>
      <c r="D51">
        <v>-1.0318716841582698E-2</v>
      </c>
    </row>
    <row r="52" spans="1:4">
      <c r="A52" s="788">
        <v>43903</v>
      </c>
      <c r="B52">
        <v>9.0475977609492109E-3</v>
      </c>
      <c r="C52">
        <v>-2.1489860319902077E-3</v>
      </c>
      <c r="D52">
        <v>-7.6900420770967814E-3</v>
      </c>
    </row>
    <row r="53" spans="1:4">
      <c r="A53" s="788">
        <v>43906</v>
      </c>
      <c r="B53">
        <v>9.1816986531190192E-3</v>
      </c>
      <c r="C53">
        <v>-2.8298233395336325E-3</v>
      </c>
      <c r="D53">
        <v>-1.1653901643414288E-2</v>
      </c>
    </row>
    <row r="54" spans="1:4">
      <c r="A54" s="788">
        <v>43907</v>
      </c>
      <c r="B54">
        <v>9.463790204791378E-3</v>
      </c>
      <c r="C54">
        <v>-2.4805258135610631E-3</v>
      </c>
      <c r="D54">
        <v>-1.1012797144930975E-2</v>
      </c>
    </row>
    <row r="55" spans="1:4">
      <c r="A55" s="788">
        <v>43908</v>
      </c>
      <c r="B55">
        <v>8.5476545450964281E-3</v>
      </c>
      <c r="C55">
        <v>-3.2667306492235593E-3</v>
      </c>
      <c r="D55">
        <v>-1.4208375814337759E-2</v>
      </c>
    </row>
    <row r="56" spans="1:4">
      <c r="A56" s="788">
        <v>43909</v>
      </c>
      <c r="B56">
        <v>8.4993210527593011E-3</v>
      </c>
      <c r="C56">
        <v>-3.201338504568052E-3</v>
      </c>
      <c r="D56">
        <v>-1.3927026658246633E-2</v>
      </c>
    </row>
    <row r="57" spans="1:4">
      <c r="A57" s="788">
        <v>43910</v>
      </c>
      <c r="B57">
        <v>8.2264326682348621E-3</v>
      </c>
      <c r="C57">
        <v>-2.7371061728839186E-3</v>
      </c>
      <c r="D57">
        <v>-1.4488634372210041E-2</v>
      </c>
    </row>
    <row r="58" spans="1:4">
      <c r="A58" s="788">
        <v>43913</v>
      </c>
      <c r="B58">
        <v>7.5494693537179192E-3</v>
      </c>
      <c r="C58">
        <v>-2.4890044743649531E-3</v>
      </c>
      <c r="D58">
        <v>-1.5900167371520557E-2</v>
      </c>
    </row>
    <row r="59" spans="1:4">
      <c r="A59" s="788">
        <v>43914</v>
      </c>
      <c r="B59">
        <v>7.2772889985726064E-3</v>
      </c>
      <c r="C59">
        <v>-1.9974807388249971E-3</v>
      </c>
      <c r="D59">
        <v>-1.3434899498616426E-2</v>
      </c>
    </row>
    <row r="60" spans="1:4">
      <c r="A60" s="788">
        <v>43915</v>
      </c>
      <c r="B60">
        <v>7.0556240152082061E-3</v>
      </c>
      <c r="C60">
        <v>-1.9555887813407224E-3</v>
      </c>
      <c r="D60">
        <v>-1.1771144512715104E-2</v>
      </c>
    </row>
    <row r="61" spans="1:4">
      <c r="A61" s="788">
        <v>43916</v>
      </c>
      <c r="B61">
        <v>6.648407873351081E-3</v>
      </c>
      <c r="C61">
        <v>-1.0993592457213541E-3</v>
      </c>
      <c r="D61">
        <v>-1.051224155894559E-2</v>
      </c>
    </row>
    <row r="62" spans="1:4">
      <c r="A62" s="788">
        <v>43917</v>
      </c>
      <c r="B62">
        <v>6.1262300542594961E-3</v>
      </c>
      <c r="C62">
        <v>-7.2270378704630822E-4</v>
      </c>
      <c r="D62">
        <v>-1.1654652523337194E-2</v>
      </c>
    </row>
    <row r="63" spans="1:4">
      <c r="A63" s="788">
        <v>43920</v>
      </c>
      <c r="B63">
        <v>5.7299537535173695E-3</v>
      </c>
      <c r="C63">
        <v>-2.4590648418665317E-4</v>
      </c>
      <c r="D63">
        <v>-1.0975108383566301E-2</v>
      </c>
    </row>
    <row r="64" spans="1:4">
      <c r="A64" s="788">
        <v>43921</v>
      </c>
      <c r="B64">
        <v>5.3597031326593214E-3</v>
      </c>
      <c r="C64">
        <v>-4.5958722631911364E-4</v>
      </c>
      <c r="D64">
        <v>-1.1825392356139108E-2</v>
      </c>
    </row>
    <row r="65" spans="1:4">
      <c r="A65" s="788">
        <v>43922</v>
      </c>
      <c r="B65">
        <v>4.9945740448555931E-3</v>
      </c>
      <c r="C65">
        <v>-4.4249581617017419E-4</v>
      </c>
      <c r="D65">
        <v>-1.302455684238546E-2</v>
      </c>
    </row>
    <row r="66" spans="1:4">
      <c r="A66" s="788">
        <v>43923</v>
      </c>
      <c r="B66">
        <v>4.5639034992448479E-3</v>
      </c>
      <c r="C66">
        <v>-3.0620316778273704E-4</v>
      </c>
      <c r="D66">
        <v>-1.2800672925093903E-2</v>
      </c>
    </row>
    <row r="67" spans="1:4">
      <c r="A67" s="788">
        <v>43924</v>
      </c>
      <c r="B67">
        <v>4.2078217416894326E-3</v>
      </c>
      <c r="C67">
        <v>-1.0017602352974109E-4</v>
      </c>
      <c r="D67">
        <v>-1.3476948296094138E-2</v>
      </c>
    </row>
    <row r="68" spans="1:4">
      <c r="A68" s="788">
        <v>43927</v>
      </c>
      <c r="B68">
        <v>3.6623723931010765E-3</v>
      </c>
      <c r="C68">
        <v>3.1670866607447223E-4</v>
      </c>
      <c r="D68">
        <v>-1.1458863328821289E-2</v>
      </c>
    </row>
    <row r="69" spans="1:4">
      <c r="A69" s="788">
        <v>43928</v>
      </c>
      <c r="B69">
        <v>3.2409909498025691E-3</v>
      </c>
      <c r="C69">
        <v>4.888895007510996E-4</v>
      </c>
      <c r="D69">
        <v>-1.0877586768891834E-2</v>
      </c>
    </row>
    <row r="70" spans="1:4">
      <c r="A70" s="788">
        <v>43929</v>
      </c>
      <c r="B70">
        <v>3.1465716188880943E-3</v>
      </c>
      <c r="C70">
        <v>3.7644440403883372E-4</v>
      </c>
      <c r="D70">
        <v>-1.0263663637726794E-2</v>
      </c>
    </row>
    <row r="71" spans="1:4">
      <c r="A71" s="788">
        <v>43930</v>
      </c>
      <c r="B71">
        <v>3.0355421230019441E-3</v>
      </c>
      <c r="C71">
        <v>6.2875246014759689E-4</v>
      </c>
      <c r="D71">
        <v>-1.0212290083680742E-2</v>
      </c>
    </row>
    <row r="72" spans="1:4">
      <c r="A72" s="788">
        <v>43934</v>
      </c>
      <c r="B72">
        <v>2.8029992806082316E-3</v>
      </c>
      <c r="C72">
        <v>9.0473427801884831E-4</v>
      </c>
      <c r="D72">
        <v>-1.0092970117215772E-2</v>
      </c>
    </row>
    <row r="73" spans="1:4">
      <c r="A73" s="788">
        <v>43935</v>
      </c>
      <c r="B73">
        <v>3.0698440949750161E-3</v>
      </c>
      <c r="C73">
        <v>1.7253708300621895E-3</v>
      </c>
      <c r="D73">
        <v>-9.3135366825389809E-3</v>
      </c>
    </row>
    <row r="74" spans="1:4">
      <c r="A74" s="788">
        <v>43936</v>
      </c>
      <c r="B74">
        <v>3.3979718023207095E-3</v>
      </c>
      <c r="C74">
        <v>1.8085850837965545E-3</v>
      </c>
      <c r="D74">
        <v>-9.5554462873956858E-3</v>
      </c>
    </row>
    <row r="75" spans="1:4">
      <c r="A75" s="788">
        <v>43937</v>
      </c>
      <c r="B75">
        <v>3.9694156874399145E-3</v>
      </c>
      <c r="C75">
        <v>2.1762810449654779E-3</v>
      </c>
      <c r="D75">
        <v>-9.4802647970130272E-3</v>
      </c>
    </row>
    <row r="76" spans="1:4">
      <c r="A76" s="788">
        <v>43938</v>
      </c>
      <c r="B76">
        <v>4.4773641291209199E-3</v>
      </c>
      <c r="C76">
        <v>1.9635905240991125E-3</v>
      </c>
      <c r="D76">
        <v>-8.9742660416841646E-3</v>
      </c>
    </row>
    <row r="77" spans="1:4">
      <c r="A77" s="788">
        <v>43941</v>
      </c>
      <c r="B77">
        <v>4.9670634675824665E-3</v>
      </c>
      <c r="C77">
        <v>2.4482639777851922E-3</v>
      </c>
      <c r="D77">
        <v>-8.8488673900388726E-3</v>
      </c>
    </row>
    <row r="78" spans="1:4">
      <c r="A78" s="788">
        <v>43943</v>
      </c>
      <c r="B78">
        <v>4.8914942143409856E-3</v>
      </c>
      <c r="C78">
        <v>3.3858219169249359E-3</v>
      </c>
      <c r="D78">
        <v>-8.0061572141004733E-3</v>
      </c>
    </row>
    <row r="79" spans="1:4">
      <c r="A79" s="788">
        <v>43944</v>
      </c>
      <c r="B79">
        <v>4.8753167850215107E-3</v>
      </c>
      <c r="C79">
        <v>3.2016990940155754E-3</v>
      </c>
      <c r="D79">
        <v>-8.4450632524706304E-3</v>
      </c>
    </row>
    <row r="80" spans="1:4">
      <c r="A80" s="788">
        <v>43945</v>
      </c>
      <c r="B80">
        <v>4.1189601594380232E-3</v>
      </c>
      <c r="C80">
        <v>2.6249034438030616E-3</v>
      </c>
      <c r="D80">
        <v>-9.671828469142274E-3</v>
      </c>
    </row>
    <row r="81" spans="1:4">
      <c r="A81" s="788">
        <v>43948</v>
      </c>
      <c r="B81">
        <v>3.9330654814508925E-3</v>
      </c>
      <c r="C81">
        <v>2.768258882015262E-3</v>
      </c>
      <c r="D81">
        <v>-8.6353514696120293E-3</v>
      </c>
    </row>
    <row r="82" spans="1:4">
      <c r="A82" s="788">
        <v>43949</v>
      </c>
      <c r="B82">
        <v>4.8174145145025715E-3</v>
      </c>
      <c r="C82">
        <v>2.8725081547980036E-3</v>
      </c>
      <c r="D82">
        <v>-7.9119271446296269E-3</v>
      </c>
    </row>
    <row r="83" spans="1:4">
      <c r="A83" s="788">
        <v>43950</v>
      </c>
      <c r="B83">
        <v>5.4303024340027761E-3</v>
      </c>
      <c r="C83">
        <v>2.8133586116405596E-3</v>
      </c>
      <c r="D83">
        <v>-7.2911125601812232E-3</v>
      </c>
    </row>
    <row r="84" spans="1:4">
      <c r="A84" s="788">
        <v>43951</v>
      </c>
      <c r="B84">
        <v>5.6848786730119283E-3</v>
      </c>
      <c r="C84">
        <v>2.8834284999037507E-3</v>
      </c>
      <c r="D84">
        <v>-8.203610642923076E-3</v>
      </c>
    </row>
    <row r="85" spans="1:4">
      <c r="A85" s="788">
        <v>43955</v>
      </c>
      <c r="B85">
        <v>5.8767325461712705E-3</v>
      </c>
      <c r="C85">
        <v>2.9589394999585128E-3</v>
      </c>
      <c r="D85">
        <v>-8.78302557977928E-3</v>
      </c>
    </row>
    <row r="86" spans="1:4">
      <c r="A86" s="788">
        <v>43956</v>
      </c>
      <c r="B86">
        <v>6.1509723129236082E-3</v>
      </c>
      <c r="C86">
        <v>3.1318659000985072E-3</v>
      </c>
      <c r="D86">
        <v>-8.5318291481171205E-3</v>
      </c>
    </row>
    <row r="87" spans="1:4">
      <c r="A87" s="788">
        <v>43957</v>
      </c>
      <c r="B87">
        <v>6.3517617114936531E-3</v>
      </c>
      <c r="C87">
        <v>3.3044671878112997E-3</v>
      </c>
      <c r="D87">
        <v>-8.4478338226595673E-3</v>
      </c>
    </row>
    <row r="88" spans="1:4">
      <c r="A88" s="788">
        <v>43958</v>
      </c>
      <c r="B88">
        <v>6.4243085623236773E-3</v>
      </c>
      <c r="C88">
        <v>3.8047267777960858E-3</v>
      </c>
      <c r="D88">
        <v>-8.6255306593518988E-3</v>
      </c>
    </row>
    <row r="89" spans="1:4">
      <c r="A89" s="788">
        <v>43959</v>
      </c>
      <c r="B89">
        <v>6.6343663593133595E-3</v>
      </c>
      <c r="C89">
        <v>3.8299436847746282E-3</v>
      </c>
      <c r="D89">
        <v>-8.2588859643850654E-3</v>
      </c>
    </row>
    <row r="90" spans="1:4">
      <c r="A90" s="788">
        <v>43962</v>
      </c>
      <c r="B90">
        <v>6.8839680584240615E-3</v>
      </c>
      <c r="C90">
        <v>3.9077507402802691E-3</v>
      </c>
      <c r="D90">
        <v>-8.6700972735171966E-3</v>
      </c>
    </row>
    <row r="91" spans="1:4">
      <c r="A91" s="788">
        <v>43963</v>
      </c>
      <c r="B91">
        <v>6.8659319231787475E-3</v>
      </c>
      <c r="C91">
        <v>3.7392030097140871E-3</v>
      </c>
      <c r="D91">
        <v>-9.2333479728056167E-3</v>
      </c>
    </row>
    <row r="92" spans="1:4">
      <c r="A92" s="788">
        <v>43964</v>
      </c>
      <c r="B92">
        <v>6.8571785416797759E-3</v>
      </c>
      <c r="C92">
        <v>3.7635653573955263E-3</v>
      </c>
      <c r="D92">
        <v>-9.2166333553796997E-3</v>
      </c>
    </row>
    <row r="93" spans="1:4">
      <c r="A93" s="788">
        <v>43965</v>
      </c>
      <c r="B93">
        <v>7.0945721267516859E-3</v>
      </c>
      <c r="C93">
        <v>3.6256845054873921E-3</v>
      </c>
      <c r="D93">
        <v>-9.0198694764723752E-3</v>
      </c>
    </row>
    <row r="94" spans="1:4">
      <c r="A94" s="788">
        <v>43966</v>
      </c>
      <c r="B94">
        <v>7.2814742747771E-3</v>
      </c>
      <c r="C94">
        <v>3.6012203903674767E-3</v>
      </c>
      <c r="D94">
        <v>-9.3899384409229514E-3</v>
      </c>
    </row>
    <row r="95" spans="1:4">
      <c r="A95" s="788">
        <v>43969</v>
      </c>
      <c r="B95">
        <v>7.535648721473498E-3</v>
      </c>
      <c r="C95">
        <v>3.2508455989006535E-3</v>
      </c>
      <c r="D95">
        <v>-8.256451316694946E-3</v>
      </c>
    </row>
    <row r="96" spans="1:4">
      <c r="A96" s="788">
        <v>43970</v>
      </c>
      <c r="B96">
        <v>7.6935940224629462E-3</v>
      </c>
      <c r="C96">
        <v>3.2575287601781522E-3</v>
      </c>
      <c r="D96">
        <v>-8.1544310718763002E-3</v>
      </c>
    </row>
    <row r="97" spans="1:4">
      <c r="A97" s="788">
        <v>43971</v>
      </c>
      <c r="B97">
        <v>7.8897579610921476E-3</v>
      </c>
      <c r="C97">
        <v>3.2865152109811113E-3</v>
      </c>
      <c r="D97">
        <v>-7.8697108724924414E-3</v>
      </c>
    </row>
    <row r="98" spans="1:4">
      <c r="A98" s="788">
        <v>43972</v>
      </c>
      <c r="B98">
        <v>8.117126923090634E-3</v>
      </c>
      <c r="C98">
        <v>3.1404075798824316E-3</v>
      </c>
      <c r="D98">
        <v>-7.6307318436521498E-3</v>
      </c>
    </row>
    <row r="99" spans="1:4">
      <c r="A99" s="788">
        <v>43973</v>
      </c>
      <c r="B99">
        <v>8.199532277105126E-3</v>
      </c>
      <c r="C99">
        <v>3.2132692447370825E-3</v>
      </c>
      <c r="D99">
        <v>-7.7877450478478494E-3</v>
      </c>
    </row>
    <row r="100" spans="1:4">
      <c r="A100" s="788">
        <v>43976</v>
      </c>
      <c r="B100">
        <v>8.6951234589442983E-3</v>
      </c>
      <c r="C100">
        <v>3.3100730467940931E-3</v>
      </c>
      <c r="D100">
        <v>-6.6850950566998968E-3</v>
      </c>
    </row>
    <row r="101" spans="1:4">
      <c r="A101" s="788">
        <v>43977</v>
      </c>
      <c r="B101">
        <v>8.7941683298748963E-3</v>
      </c>
      <c r="C101">
        <v>3.2978137155856846E-3</v>
      </c>
      <c r="D101">
        <v>-6.5724842049741383E-3</v>
      </c>
    </row>
    <row r="102" spans="1:4">
      <c r="A102" s="788">
        <v>43978</v>
      </c>
      <c r="B102">
        <v>8.9563958484151218E-3</v>
      </c>
      <c r="C102">
        <v>3.2798849468356206E-3</v>
      </c>
      <c r="D102">
        <v>-5.6629335075421006E-3</v>
      </c>
    </row>
    <row r="103" spans="1:4">
      <c r="A103" s="788">
        <v>43979</v>
      </c>
      <c r="B103">
        <v>9.0885457422547056E-3</v>
      </c>
      <c r="C103">
        <v>3.3989783013625985E-3</v>
      </c>
      <c r="D103">
        <v>-5.9793027569348123E-3</v>
      </c>
    </row>
    <row r="104" spans="1:4">
      <c r="A104" s="788">
        <v>43980</v>
      </c>
      <c r="B104">
        <v>9.1972190152487254E-3</v>
      </c>
      <c r="C104">
        <v>3.7154101904297576E-3</v>
      </c>
      <c r="D104">
        <v>-5.91835341400615E-3</v>
      </c>
    </row>
    <row r="105" spans="1:4">
      <c r="A105" s="788">
        <v>43983</v>
      </c>
      <c r="B105">
        <v>9.4349104602196032E-3</v>
      </c>
      <c r="C105">
        <v>3.6844928949968381E-3</v>
      </c>
      <c r="D105">
        <v>-5.4470436677149792E-3</v>
      </c>
    </row>
    <row r="106" spans="1:4">
      <c r="A106" s="788">
        <v>43984</v>
      </c>
      <c r="B106">
        <v>9.8364561268295958E-3</v>
      </c>
      <c r="C106">
        <v>3.7346013399646161E-3</v>
      </c>
      <c r="D106">
        <v>-4.8215130151973984E-3</v>
      </c>
    </row>
    <row r="107" spans="1:4">
      <c r="A107" s="788">
        <v>43985</v>
      </c>
      <c r="B107">
        <v>1.0167318731762798E-2</v>
      </c>
      <c r="C107">
        <v>3.9356895223467969E-3</v>
      </c>
      <c r="D107">
        <v>-4.017867174107792E-3</v>
      </c>
    </row>
    <row r="108" spans="1:4">
      <c r="A108" s="788">
        <v>43986</v>
      </c>
      <c r="B108">
        <v>1.0405128006940378E-2</v>
      </c>
      <c r="C108">
        <v>4.2260850710313935E-3</v>
      </c>
      <c r="D108">
        <v>-3.9413368176673957E-3</v>
      </c>
    </row>
    <row r="109" spans="1:4">
      <c r="A109" s="788">
        <v>43987</v>
      </c>
      <c r="B109">
        <v>1.0688191642205469E-2</v>
      </c>
      <c r="C109">
        <v>4.2855321118615564E-3</v>
      </c>
      <c r="D109">
        <v>-3.3895528269636266E-3</v>
      </c>
    </row>
    <row r="110" spans="1:4">
      <c r="A110" s="788">
        <v>43990</v>
      </c>
      <c r="B110">
        <v>1.1065135594132691E-2</v>
      </c>
      <c r="C110">
        <v>4.3862563394085896E-3</v>
      </c>
      <c r="D110">
        <v>-2.436033789128933E-3</v>
      </c>
    </row>
    <row r="111" spans="1:4">
      <c r="A111" s="788">
        <v>43991</v>
      </c>
      <c r="B111">
        <v>1.1283590124521181E-2</v>
      </c>
      <c r="C111">
        <v>4.4051648938834287E-3</v>
      </c>
      <c r="D111">
        <v>-2.8119725970168208E-3</v>
      </c>
    </row>
    <row r="112" spans="1:4">
      <c r="A112" s="788">
        <v>43992</v>
      </c>
      <c r="B112">
        <v>1.1580002505389819E-2</v>
      </c>
      <c r="C112">
        <v>4.4156228616238913E-3</v>
      </c>
      <c r="D112">
        <v>-3.2845135441903484E-3</v>
      </c>
    </row>
    <row r="113" spans="1:4">
      <c r="A113" s="788">
        <v>43994</v>
      </c>
      <c r="B113">
        <v>1.1757656810973405E-2</v>
      </c>
      <c r="C113">
        <v>4.0673202126277896E-3</v>
      </c>
      <c r="D113">
        <v>-3.809038356457406E-3</v>
      </c>
    </row>
    <row r="114" spans="1:4">
      <c r="A114" s="788">
        <v>43997</v>
      </c>
      <c r="B114">
        <v>1.1931665743674102E-2</v>
      </c>
      <c r="C114">
        <v>4.0603361380653347E-3</v>
      </c>
      <c r="D114">
        <v>-3.7444700418970411E-3</v>
      </c>
    </row>
    <row r="115" spans="1:4">
      <c r="A115" s="788">
        <v>43998</v>
      </c>
      <c r="B115">
        <v>1.204273149963786E-2</v>
      </c>
      <c r="C115">
        <v>4.130090637495476E-3</v>
      </c>
      <c r="D115">
        <v>-3.4261488416416075E-3</v>
      </c>
    </row>
    <row r="116" spans="1:4">
      <c r="A116" s="788">
        <v>43999</v>
      </c>
      <c r="B116">
        <v>1.2388515344694317E-2</v>
      </c>
      <c r="C116">
        <v>4.3285311502812007E-3</v>
      </c>
      <c r="D116">
        <v>-2.8697946665907637E-3</v>
      </c>
    </row>
    <row r="117" spans="1:4">
      <c r="A117" s="788">
        <v>44000</v>
      </c>
      <c r="B117">
        <v>1.2525244515797729E-2</v>
      </c>
      <c r="C117">
        <v>4.4213580244962802E-3</v>
      </c>
      <c r="D117">
        <v>-2.6134988048753804E-3</v>
      </c>
    </row>
    <row r="118" spans="1:4">
      <c r="A118" s="788">
        <v>44001</v>
      </c>
      <c r="B118">
        <v>1.2752088007065732E-2</v>
      </c>
      <c r="C118">
        <v>4.3698101155296154E-3</v>
      </c>
      <c r="D118">
        <v>-2.55480708482414E-3</v>
      </c>
    </row>
    <row r="119" spans="1:4">
      <c r="A119" s="788">
        <v>44004</v>
      </c>
      <c r="B119">
        <v>1.2824387806510185E-2</v>
      </c>
      <c r="C119">
        <v>4.4463792626658893E-3</v>
      </c>
      <c r="D119">
        <v>-2.5546336123410951E-3</v>
      </c>
    </row>
    <row r="120" spans="1:4">
      <c r="A120" s="788">
        <v>44005</v>
      </c>
      <c r="B120">
        <v>1.3130279916023335E-2</v>
      </c>
      <c r="C120">
        <v>4.5908990179048814E-3</v>
      </c>
      <c r="D120">
        <v>-2.3731783230799275E-3</v>
      </c>
    </row>
    <row r="121" spans="1:4">
      <c r="A121" s="788">
        <v>44006</v>
      </c>
      <c r="B121">
        <v>1.3291967565544294E-2</v>
      </c>
      <c r="C121">
        <v>4.3012893264806618E-3</v>
      </c>
      <c r="D121">
        <v>-2.9484557671611844E-3</v>
      </c>
    </row>
    <row r="122" spans="1:4">
      <c r="A122" s="788">
        <v>44007</v>
      </c>
      <c r="B122">
        <v>1.3732532521493646E-2</v>
      </c>
      <c r="C122">
        <v>4.50876147063628E-3</v>
      </c>
      <c r="D122">
        <v>-2.5633408169960514E-3</v>
      </c>
    </row>
    <row r="123" spans="1:4">
      <c r="A123" s="788">
        <v>44008</v>
      </c>
      <c r="B123">
        <v>1.3956574497854035E-2</v>
      </c>
      <c r="C123">
        <v>4.2725093857451935E-3</v>
      </c>
      <c r="D123">
        <v>-3.3616998162679934E-3</v>
      </c>
    </row>
    <row r="124" spans="1:4">
      <c r="A124" s="788">
        <v>44011</v>
      </c>
      <c r="B124">
        <v>1.4369337233543167E-2</v>
      </c>
      <c r="C124">
        <v>4.2915444037674444E-3</v>
      </c>
      <c r="D124">
        <v>-2.8138244440225613E-3</v>
      </c>
    </row>
    <row r="125" spans="1:4">
      <c r="A125" s="788">
        <v>44012</v>
      </c>
      <c r="B125">
        <v>1.4714759850946946E-2</v>
      </c>
      <c r="C125">
        <v>4.4899660172565969E-3</v>
      </c>
      <c r="D125">
        <v>-2.5512919393907429E-3</v>
      </c>
    </row>
    <row r="126" spans="1:4">
      <c r="A126" s="788">
        <v>44013</v>
      </c>
      <c r="B126">
        <v>1.5131910715053376E-2</v>
      </c>
      <c r="C126">
        <v>4.5542471927721984E-3</v>
      </c>
      <c r="D126">
        <v>-2.1180032058024656E-3</v>
      </c>
    </row>
    <row r="127" spans="1:4">
      <c r="A127" s="788">
        <v>44014</v>
      </c>
      <c r="B127">
        <v>1.5376057957980027E-2</v>
      </c>
      <c r="C127">
        <v>4.6218306036245327E-3</v>
      </c>
      <c r="D127">
        <v>-2.1298591571620173E-3</v>
      </c>
    </row>
    <row r="128" spans="1:4">
      <c r="A128" s="788">
        <v>44015</v>
      </c>
      <c r="B128">
        <v>1.5732000048314543E-2</v>
      </c>
      <c r="C128">
        <v>4.8138863680442512E-3</v>
      </c>
      <c r="D128">
        <v>-1.9292058332087691E-3</v>
      </c>
    </row>
    <row r="129" spans="1:4">
      <c r="A129" s="788">
        <v>44018</v>
      </c>
      <c r="B129">
        <v>1.6049875058478769E-2</v>
      </c>
      <c r="C129">
        <v>5.0680924259474125E-3</v>
      </c>
      <c r="D129">
        <v>-1.257401721426632E-3</v>
      </c>
    </row>
    <row r="130" spans="1:4">
      <c r="A130" s="788">
        <v>44019</v>
      </c>
      <c r="B130">
        <v>1.6255486438868649E-2</v>
      </c>
      <c r="C130">
        <v>4.8173098270059E-3</v>
      </c>
      <c r="D130">
        <v>-1.4705454270379503E-3</v>
      </c>
    </row>
    <row r="131" spans="1:4">
      <c r="A131" s="788">
        <v>44020</v>
      </c>
      <c r="B131">
        <v>1.650795367618807E-2</v>
      </c>
      <c r="C131">
        <v>5.0779584477271822E-3</v>
      </c>
      <c r="D131">
        <v>-8.4606734969316921E-4</v>
      </c>
    </row>
    <row r="132" spans="1:4">
      <c r="A132" s="788">
        <v>44021</v>
      </c>
      <c r="B132">
        <v>1.6850684746767985E-2</v>
      </c>
      <c r="C132">
        <v>5.0392006188788585E-3</v>
      </c>
      <c r="D132">
        <v>-7.6892842480269508E-4</v>
      </c>
    </row>
    <row r="133" spans="1:4">
      <c r="A133" s="788">
        <v>44022</v>
      </c>
      <c r="B133">
        <v>1.720463110130499E-2</v>
      </c>
      <c r="C133">
        <v>5.1626791125842786E-3</v>
      </c>
      <c r="D133">
        <v>-5.1316015547919758E-4</v>
      </c>
    </row>
    <row r="134" spans="1:4">
      <c r="A134" s="788">
        <v>44025</v>
      </c>
      <c r="B134">
        <v>1.7419067578255065E-2</v>
      </c>
      <c r="C134">
        <v>5.0326220538088329E-3</v>
      </c>
      <c r="D134">
        <v>-1.0583898576111972E-3</v>
      </c>
    </row>
    <row r="135" spans="1:4">
      <c r="A135" s="788">
        <v>44026</v>
      </c>
      <c r="B135">
        <v>1.7615663692112093E-2</v>
      </c>
      <c r="C135">
        <v>5.1834296319028805E-3</v>
      </c>
      <c r="D135">
        <v>-7.0528467292663155E-4</v>
      </c>
    </row>
    <row r="136" spans="1:4">
      <c r="A136" s="788">
        <v>44027</v>
      </c>
      <c r="B136">
        <v>1.7840899035296065E-2</v>
      </c>
      <c r="C136">
        <v>5.3650294630500639E-3</v>
      </c>
      <c r="D136">
        <v>-4.0316709988119648E-4</v>
      </c>
    </row>
    <row r="137" spans="1:4">
      <c r="A137" s="788">
        <v>44028</v>
      </c>
      <c r="B137">
        <v>1.8113817984857006E-2</v>
      </c>
      <c r="C137">
        <v>5.0821901003230696E-3</v>
      </c>
      <c r="D137">
        <v>-7.3960253059990322E-4</v>
      </c>
    </row>
    <row r="138" spans="1:4">
      <c r="A138" s="788">
        <v>44029</v>
      </c>
      <c r="B138">
        <v>1.8412239307311173E-2</v>
      </c>
      <c r="C138">
        <v>5.5596336138372671E-3</v>
      </c>
      <c r="D138">
        <v>7.6388673871718993E-5</v>
      </c>
    </row>
    <row r="139" spans="1:4">
      <c r="A139" s="788">
        <v>44032</v>
      </c>
      <c r="B139">
        <v>1.8655387923582456E-2</v>
      </c>
      <c r="C139">
        <v>5.8114786138647734E-3</v>
      </c>
      <c r="D139">
        <v>8.3805484223442583E-4</v>
      </c>
    </row>
    <row r="140" spans="1:4">
      <c r="A140" s="788">
        <v>44033</v>
      </c>
      <c r="B140">
        <v>1.8894779468494827E-2</v>
      </c>
      <c r="C140">
        <v>5.8498304597809359E-3</v>
      </c>
      <c r="D140">
        <v>5.1871114759838299E-4</v>
      </c>
    </row>
    <row r="141" spans="1:4">
      <c r="A141" s="788">
        <v>44034</v>
      </c>
      <c r="B141">
        <v>1.9166321067772607E-2</v>
      </c>
      <c r="C141">
        <v>5.9629288605209663E-3</v>
      </c>
      <c r="D141">
        <v>6.1281988458716796E-4</v>
      </c>
    </row>
    <row r="142" spans="1:4">
      <c r="A142" s="788">
        <v>44035</v>
      </c>
      <c r="B142">
        <v>1.9384524053238428E-2</v>
      </c>
      <c r="C142">
        <v>5.7069016164206232E-3</v>
      </c>
      <c r="D142">
        <v>-1.2836705170493623E-4</v>
      </c>
    </row>
    <row r="143" spans="1:4">
      <c r="A143" s="788">
        <v>44036</v>
      </c>
      <c r="B143">
        <v>1.9671184952342324E-2</v>
      </c>
      <c r="C143">
        <v>5.6996039134618037E-3</v>
      </c>
      <c r="D143">
        <v>-2.9338427060510153E-4</v>
      </c>
    </row>
    <row r="144" spans="1:4">
      <c r="A144" s="788">
        <v>44039</v>
      </c>
      <c r="B144">
        <v>1.9973041577799E-2</v>
      </c>
      <c r="C144">
        <v>6.1534257488022881E-3</v>
      </c>
      <c r="D144">
        <v>1.0395481892522263E-4</v>
      </c>
    </row>
    <row r="145" spans="1:4">
      <c r="A145" s="788">
        <v>44040</v>
      </c>
      <c r="B145">
        <v>2.0163396134914802E-2</v>
      </c>
      <c r="C145">
        <v>6.1737970127233588E-3</v>
      </c>
      <c r="D145">
        <v>-1.2933847760687733E-5</v>
      </c>
    </row>
    <row r="146" spans="1:4">
      <c r="A146" s="788">
        <v>44041</v>
      </c>
      <c r="B146">
        <v>2.0406518715509137E-2</v>
      </c>
      <c r="C146">
        <v>6.3896832699641415E-3</v>
      </c>
      <c r="D146">
        <v>4.5856656387321948E-4</v>
      </c>
    </row>
    <row r="147" spans="1:4">
      <c r="A147" s="788">
        <v>44042</v>
      </c>
      <c r="B147">
        <v>2.0899450057027869E-2</v>
      </c>
      <c r="C147">
        <v>6.4973211204188974E-3</v>
      </c>
      <c r="D147">
        <v>5.1772192111854132E-4</v>
      </c>
    </row>
    <row r="148" spans="1:4">
      <c r="A148" s="788">
        <v>44043</v>
      </c>
      <c r="B148">
        <v>2.0570295124771709E-2</v>
      </c>
      <c r="C148">
        <v>6.3589523335325637E-3</v>
      </c>
      <c r="D148">
        <v>3.6862796289893751E-4</v>
      </c>
    </row>
    <row r="149" spans="1:4">
      <c r="A149" s="788">
        <v>44046</v>
      </c>
      <c r="B149">
        <v>2.0865354454247642E-2</v>
      </c>
      <c r="C149">
        <v>6.3876593325868924E-3</v>
      </c>
      <c r="D149">
        <v>5.8283142183190861E-4</v>
      </c>
    </row>
    <row r="150" spans="1:4">
      <c r="A150" s="788">
        <v>44047</v>
      </c>
      <c r="B150">
        <v>2.1035376624972679E-2</v>
      </c>
      <c r="C150">
        <v>6.3692801071231209E-3</v>
      </c>
      <c r="D150">
        <v>2.487114990710193E-4</v>
      </c>
    </row>
    <row r="151" spans="1:4">
      <c r="A151" s="788">
        <v>44048</v>
      </c>
      <c r="B151">
        <v>2.1201064419769544E-2</v>
      </c>
      <c r="C151">
        <v>6.7978065355625006E-3</v>
      </c>
      <c r="D151">
        <v>5.9625637308147184E-4</v>
      </c>
    </row>
    <row r="152" spans="1:4">
      <c r="A152" s="788">
        <v>44049</v>
      </c>
      <c r="B152">
        <v>2.1516847551064311E-2</v>
      </c>
      <c r="C152">
        <v>6.8801772052666799E-3</v>
      </c>
      <c r="D152">
        <v>1.0369669760168509E-3</v>
      </c>
    </row>
    <row r="153" spans="1:4">
      <c r="A153" s="788">
        <v>44050</v>
      </c>
      <c r="B153">
        <v>2.1678492072308764E-2</v>
      </c>
      <c r="C153">
        <v>6.6201712062647911E-3</v>
      </c>
      <c r="D153">
        <v>6.9332589940551692E-4</v>
      </c>
    </row>
    <row r="154" spans="1:4">
      <c r="A154" s="788">
        <v>44053</v>
      </c>
      <c r="B154">
        <v>2.1847191154024559E-2</v>
      </c>
      <c r="C154">
        <v>6.6233833866129466E-3</v>
      </c>
      <c r="D154">
        <v>6.2420308551125459E-4</v>
      </c>
    </row>
    <row r="155" spans="1:4">
      <c r="A155" s="788">
        <v>44054</v>
      </c>
      <c r="B155">
        <v>2.2061982583000184E-2</v>
      </c>
      <c r="C155">
        <v>6.1531971185262435E-3</v>
      </c>
      <c r="D155">
        <v>3.1031173621109964E-4</v>
      </c>
    </row>
    <row r="156" spans="1:4">
      <c r="A156" s="788">
        <v>44055</v>
      </c>
      <c r="B156">
        <v>2.2157676479178434E-2</v>
      </c>
      <c r="C156">
        <v>6.4396040036267532E-3</v>
      </c>
      <c r="D156">
        <v>2.8102236754912191E-4</v>
      </c>
    </row>
    <row r="157" spans="1:4">
      <c r="A157" s="788">
        <v>44056</v>
      </c>
      <c r="B157">
        <v>2.2283145266946747E-2</v>
      </c>
      <c r="C157">
        <v>6.3747490422514375E-3</v>
      </c>
      <c r="D157">
        <v>2.6000928165914594E-4</v>
      </c>
    </row>
    <row r="158" spans="1:4">
      <c r="A158" s="788">
        <v>44057</v>
      </c>
      <c r="B158">
        <v>2.2478395249656336E-2</v>
      </c>
      <c r="C158">
        <v>6.5663477744948295E-3</v>
      </c>
      <c r="D158">
        <v>3.3434796595899208E-4</v>
      </c>
    </row>
    <row r="159" spans="1:4">
      <c r="A159" s="788">
        <v>44060</v>
      </c>
      <c r="B159">
        <v>2.2732344790758141E-2</v>
      </c>
      <c r="C159">
        <v>6.6153607278955917E-3</v>
      </c>
      <c r="D159">
        <v>4.2283273407717203E-5</v>
      </c>
    </row>
    <row r="160" spans="1:4">
      <c r="A160" s="788">
        <v>44061</v>
      </c>
      <c r="B160">
        <v>2.3168710909558854E-2</v>
      </c>
      <c r="C160">
        <v>7.0542459652522815E-3</v>
      </c>
      <c r="D160">
        <v>8.2916413639488873E-4</v>
      </c>
    </row>
    <row r="161" spans="1:4">
      <c r="A161" s="788">
        <v>44062</v>
      </c>
      <c r="B161">
        <v>2.330760639305085E-2</v>
      </c>
      <c r="C161">
        <v>6.5931948481767755E-3</v>
      </c>
      <c r="D161">
        <v>6.5715348984363153E-4</v>
      </c>
    </row>
    <row r="162" spans="1:4">
      <c r="A162" s="788">
        <v>44063</v>
      </c>
      <c r="B162">
        <v>2.3550146217970136E-2</v>
      </c>
      <c r="C162">
        <v>6.5594948802807362E-3</v>
      </c>
      <c r="D162">
        <v>8.3996427184396261E-4</v>
      </c>
    </row>
    <row r="163" spans="1:4">
      <c r="A163" s="788">
        <v>44064</v>
      </c>
      <c r="B163">
        <v>2.3785647165448953E-2</v>
      </c>
      <c r="C163">
        <v>6.5193447181730591E-3</v>
      </c>
      <c r="D163">
        <v>8.8834370880053193E-4</v>
      </c>
    </row>
    <row r="164" spans="1:4">
      <c r="A164" s="788">
        <v>44067</v>
      </c>
      <c r="B164">
        <v>2.4042730417731528E-2</v>
      </c>
      <c r="C164">
        <v>6.5449772039058995E-3</v>
      </c>
      <c r="D164">
        <v>1.1690237775352497E-3</v>
      </c>
    </row>
    <row r="165" spans="1:4">
      <c r="A165" s="788">
        <v>44068</v>
      </c>
      <c r="B165">
        <v>2.4269234949038321E-2</v>
      </c>
      <c r="C165">
        <v>6.6039817882241891E-3</v>
      </c>
      <c r="D165">
        <v>1.2826855254346459E-3</v>
      </c>
    </row>
    <row r="166" spans="1:4">
      <c r="A166" s="788">
        <v>44069</v>
      </c>
      <c r="B166">
        <v>2.4391599455604318E-2</v>
      </c>
      <c r="C166">
        <v>6.6470414159389701E-3</v>
      </c>
      <c r="D166">
        <v>1.2520992677793608E-3</v>
      </c>
    </row>
    <row r="167" spans="1:4">
      <c r="A167" s="788">
        <v>44070</v>
      </c>
      <c r="B167">
        <v>2.4545853443800336E-2</v>
      </c>
      <c r="C167">
        <v>6.5970765798410991E-3</v>
      </c>
      <c r="D167">
        <v>1.2862678798746252E-3</v>
      </c>
    </row>
    <row r="168" spans="1:4">
      <c r="A168" s="788">
        <v>44071</v>
      </c>
      <c r="B168">
        <v>2.4850178111547772E-2</v>
      </c>
      <c r="C168">
        <v>7.0228130240275188E-3</v>
      </c>
      <c r="D168">
        <v>1.5120574473073134E-3</v>
      </c>
    </row>
    <row r="169" spans="1:4">
      <c r="A169" s="788">
        <v>44074</v>
      </c>
      <c r="B169">
        <v>2.4927582925485581E-2</v>
      </c>
      <c r="C169">
        <v>6.865647382724438E-3</v>
      </c>
      <c r="D169">
        <v>1.1000816407034097E-3</v>
      </c>
    </row>
    <row r="170" spans="1:4">
      <c r="A170" s="788">
        <v>44075</v>
      </c>
      <c r="B170">
        <v>2.5204092110243881E-2</v>
      </c>
      <c r="C170">
        <v>6.9530469173342269E-3</v>
      </c>
      <c r="D170">
        <v>1.7655032972563323E-3</v>
      </c>
    </row>
    <row r="171" spans="1:4">
      <c r="A171" s="788">
        <v>44076</v>
      </c>
      <c r="B171">
        <v>2.5430600518235424E-2</v>
      </c>
      <c r="C171">
        <v>6.8907881361710555E-3</v>
      </c>
      <c r="D171">
        <v>1.9145056663723015E-3</v>
      </c>
    </row>
    <row r="172" spans="1:4">
      <c r="A172" s="788">
        <v>44077</v>
      </c>
      <c r="B172">
        <v>2.5713426972607811E-2</v>
      </c>
      <c r="C172">
        <v>6.3877220980284033E-3</v>
      </c>
      <c r="D172">
        <v>8.5914551196619726E-4</v>
      </c>
    </row>
    <row r="173" spans="1:4">
      <c r="A173" s="788">
        <v>44078</v>
      </c>
      <c r="B173">
        <v>2.5948082535910855E-2</v>
      </c>
      <c r="C173">
        <v>6.5370456171711666E-3</v>
      </c>
      <c r="D173">
        <v>6.2294715010446922E-4</v>
      </c>
    </row>
    <row r="174" spans="1:4">
      <c r="A174" s="788">
        <v>44082</v>
      </c>
      <c r="B174">
        <v>2.6090746239814555E-2</v>
      </c>
      <c r="C174">
        <v>6.0748265559478209E-3</v>
      </c>
      <c r="D174">
        <v>-7.0636134464896472E-5</v>
      </c>
    </row>
    <row r="175" spans="1:4">
      <c r="A175" s="788">
        <v>44083</v>
      </c>
      <c r="B175">
        <v>2.6372053391233052E-2</v>
      </c>
      <c r="C175">
        <v>6.3786055090304661E-3</v>
      </c>
      <c r="D175">
        <v>3.3012039158109019E-4</v>
      </c>
    </row>
    <row r="176" spans="1:4">
      <c r="A176" s="788">
        <v>44084</v>
      </c>
      <c r="B176">
        <v>2.6463336556106443E-2</v>
      </c>
      <c r="C176">
        <v>6.1263773776263353E-3</v>
      </c>
      <c r="D176">
        <v>-5.1530210800809773E-4</v>
      </c>
    </row>
    <row r="177" spans="1:4">
      <c r="A177" s="788">
        <v>44085</v>
      </c>
      <c r="B177">
        <v>2.6632573927787728E-2</v>
      </c>
      <c r="C177">
        <v>6.2697922186063515E-3</v>
      </c>
      <c r="D177">
        <v>-5.4472579211273242E-4</v>
      </c>
    </row>
    <row r="178" spans="1:4">
      <c r="A178" s="788">
        <v>44088</v>
      </c>
      <c r="B178">
        <v>2.6890696627222654E-2</v>
      </c>
      <c r="C178">
        <v>6.5832360172157767E-3</v>
      </c>
      <c r="D178">
        <v>1.0454209493659938E-4</v>
      </c>
    </row>
    <row r="179" spans="1:4">
      <c r="A179" s="788">
        <v>44089</v>
      </c>
      <c r="B179">
        <v>2.7021261073651104E-2</v>
      </c>
      <c r="C179">
        <v>6.6778183661013735E-3</v>
      </c>
      <c r="D179">
        <v>1.5961860187818644E-4</v>
      </c>
    </row>
    <row r="180" spans="1:4">
      <c r="A180" s="788">
        <v>44090</v>
      </c>
      <c r="B180">
        <v>2.7125549639508195E-2</v>
      </c>
      <c r="C180">
        <v>6.618521072933703E-3</v>
      </c>
      <c r="D180">
        <v>-1.0353093212611686E-4</v>
      </c>
    </row>
    <row r="181" spans="1:4">
      <c r="A181" s="788">
        <v>44091</v>
      </c>
      <c r="B181">
        <v>2.7322498983852306E-2</v>
      </c>
      <c r="C181">
        <v>6.6261150634900901E-3</v>
      </c>
      <c r="D181">
        <v>-2.3584462535286566E-4</v>
      </c>
    </row>
    <row r="182" spans="1:4">
      <c r="A182" s="788">
        <v>44092</v>
      </c>
      <c r="B182">
        <v>2.7211191664497036E-2</v>
      </c>
      <c r="C182">
        <v>6.2703481690191687E-3</v>
      </c>
      <c r="D182">
        <v>-6.2899579411257456E-4</v>
      </c>
    </row>
    <row r="183" spans="1:4">
      <c r="A183" s="788">
        <v>44095</v>
      </c>
      <c r="B183">
        <v>2.7305381824378472E-2</v>
      </c>
      <c r="C183">
        <v>5.8148058872975472E-3</v>
      </c>
      <c r="D183">
        <v>-1.184621676148967E-3</v>
      </c>
    </row>
    <row r="184" spans="1:4">
      <c r="A184" s="788">
        <v>44096</v>
      </c>
      <c r="B184">
        <v>2.7662583901556959E-2</v>
      </c>
      <c r="C184">
        <v>5.8670444088007034E-3</v>
      </c>
      <c r="D184">
        <v>-9.1652999757207976E-4</v>
      </c>
    </row>
    <row r="185" spans="1:4">
      <c r="A185" s="788">
        <v>44097</v>
      </c>
      <c r="B185">
        <v>2.7693923328750758E-2</v>
      </c>
      <c r="C185">
        <v>5.483670968253973E-3</v>
      </c>
      <c r="D185">
        <v>-1.4270513525183048E-3</v>
      </c>
    </row>
    <row r="186" spans="1:4">
      <c r="A186" s="788">
        <v>44098</v>
      </c>
      <c r="B186">
        <v>2.8076323769944622E-2</v>
      </c>
      <c r="C186">
        <v>5.573504920552752E-3</v>
      </c>
      <c r="D186">
        <v>-1.2665129123519137E-3</v>
      </c>
    </row>
    <row r="187" spans="1:4">
      <c r="A187" s="788">
        <v>44099</v>
      </c>
      <c r="B187">
        <v>2.8234207131965228E-2</v>
      </c>
      <c r="C187">
        <v>5.5848729067544678E-3</v>
      </c>
      <c r="D187">
        <v>-1.1108125255585577E-3</v>
      </c>
    </row>
    <row r="188" spans="1:4">
      <c r="A188" s="788">
        <v>44102</v>
      </c>
      <c r="B188">
        <v>2.8055403403236756E-2</v>
      </c>
      <c r="C188">
        <v>5.5274352880432254E-3</v>
      </c>
      <c r="D188">
        <v>-1.5973680054496286E-3</v>
      </c>
    </row>
    <row r="189" spans="1:4">
      <c r="A189" s="788">
        <v>44103</v>
      </c>
      <c r="B189">
        <v>2.8244688250352867E-2</v>
      </c>
      <c r="C189">
        <v>5.5316964177809513E-3</v>
      </c>
      <c r="D189">
        <v>-1.8761562073917881E-3</v>
      </c>
    </row>
    <row r="190" spans="1:4">
      <c r="A190" s="788">
        <v>44104</v>
      </c>
      <c r="B190">
        <v>2.8576926369655586E-2</v>
      </c>
      <c r="C190">
        <v>5.5869505674679409E-3</v>
      </c>
      <c r="D190">
        <v>-1.5801460477256057E-3</v>
      </c>
    </row>
    <row r="191" spans="1:4">
      <c r="A191" s="788">
        <v>44105</v>
      </c>
      <c r="B191">
        <v>2.8698088922604281E-2</v>
      </c>
      <c r="C191">
        <v>5.7192095619331695E-3</v>
      </c>
      <c r="D191">
        <v>-1.2832686142745242E-3</v>
      </c>
    </row>
    <row r="192" spans="1:4">
      <c r="A192" s="788">
        <v>44106</v>
      </c>
      <c r="B192">
        <v>2.8729512029339155E-2</v>
      </c>
      <c r="C192">
        <v>5.6080756937280096E-3</v>
      </c>
      <c r="D192">
        <v>-1.8238405498887111E-3</v>
      </c>
    </row>
    <row r="193" spans="1:4">
      <c r="A193" s="788">
        <v>44109</v>
      </c>
      <c r="B193">
        <v>2.904870971274498E-2</v>
      </c>
      <c r="C193">
        <v>5.7092487763621413E-3</v>
      </c>
      <c r="D193">
        <v>-1.2938727387369342E-3</v>
      </c>
    </row>
    <row r="194" spans="1:4">
      <c r="A194" s="788">
        <v>44110</v>
      </c>
      <c r="B194">
        <v>2.9234288729797164E-2</v>
      </c>
      <c r="C194">
        <v>5.6141875615003389E-3</v>
      </c>
      <c r="D194">
        <v>-1.5535650431691694E-3</v>
      </c>
    </row>
    <row r="195" spans="1:4">
      <c r="A195" s="788">
        <v>44111</v>
      </c>
      <c r="B195">
        <v>2.9477546754209882E-2</v>
      </c>
      <c r="C195">
        <v>5.6312438119485719E-3</v>
      </c>
      <c r="D195">
        <v>-1.1747977345119009E-3</v>
      </c>
    </row>
    <row r="196" spans="1:4">
      <c r="A196" s="788">
        <v>44112</v>
      </c>
      <c r="B196">
        <v>2.9821525858132913E-2</v>
      </c>
      <c r="C196">
        <v>5.7912789205065707E-3</v>
      </c>
      <c r="D196">
        <v>-6.8798352054744161E-4</v>
      </c>
    </row>
    <row r="197" spans="1:4">
      <c r="A197" s="788">
        <v>44113</v>
      </c>
      <c r="B197">
        <v>3.0201310437751427E-2</v>
      </c>
      <c r="C197">
        <v>6.1175452494488525E-3</v>
      </c>
      <c r="D197">
        <v>-5.3038313809261606E-4</v>
      </c>
    </row>
    <row r="198" spans="1:4">
      <c r="A198" s="788">
        <v>44117</v>
      </c>
      <c r="B198">
        <v>3.050760675669939E-2</v>
      </c>
      <c r="C198">
        <v>6.1079173802696118E-3</v>
      </c>
      <c r="D198">
        <v>-1.8112715661855461E-4</v>
      </c>
    </row>
    <row r="199" spans="1:4">
      <c r="A199" s="788">
        <v>44118</v>
      </c>
      <c r="B199">
        <v>3.0788891718439348E-2</v>
      </c>
      <c r="C199">
        <v>6.1565535629963808E-3</v>
      </c>
      <c r="D199">
        <v>-4.5144221778148363E-5</v>
      </c>
    </row>
    <row r="200" spans="1:4">
      <c r="A200" s="788">
        <v>44119</v>
      </c>
      <c r="B200">
        <v>3.0879285915120347E-2</v>
      </c>
      <c r="C200">
        <v>6.0700059160283537E-3</v>
      </c>
      <c r="D200">
        <v>-3.814900964560497E-5</v>
      </c>
    </row>
    <row r="201" spans="1:4">
      <c r="A201" s="788">
        <v>44120</v>
      </c>
      <c r="B201">
        <v>3.1079122330247566E-2</v>
      </c>
      <c r="C201">
        <v>6.1737814982951722E-3</v>
      </c>
      <c r="D201">
        <v>-1.4485164073363421E-4</v>
      </c>
    </row>
    <row r="202" spans="1:4">
      <c r="A202" s="788">
        <v>44123</v>
      </c>
      <c r="B202">
        <v>3.1406231246280614E-2</v>
      </c>
      <c r="C202">
        <v>6.0145175875898627E-3</v>
      </c>
      <c r="D202">
        <v>-2.5532378096260189E-4</v>
      </c>
    </row>
    <row r="203" spans="1:4">
      <c r="A203" s="788">
        <v>44124</v>
      </c>
      <c r="B203">
        <v>3.1684980269505836E-2</v>
      </c>
      <c r="C203">
        <v>6.2416718651323588E-3</v>
      </c>
      <c r="D203">
        <v>4.0789068824143015E-4</v>
      </c>
    </row>
    <row r="204" spans="1:4">
      <c r="A204" s="788">
        <v>44125</v>
      </c>
      <c r="B204">
        <v>3.1885572101627124E-2</v>
      </c>
      <c r="C204">
        <v>6.5496353496410364E-3</v>
      </c>
      <c r="D204">
        <v>4.5079248678048245E-4</v>
      </c>
    </row>
    <row r="205" spans="1:4">
      <c r="A205" s="788">
        <v>44126</v>
      </c>
      <c r="B205">
        <v>3.2012815485430446E-2</v>
      </c>
      <c r="C205">
        <v>6.5748953119111331E-3</v>
      </c>
      <c r="D205">
        <v>6.4557150346433723E-4</v>
      </c>
    </row>
    <row r="206" spans="1:4">
      <c r="A206" s="788">
        <v>44127</v>
      </c>
      <c r="B206">
        <v>3.2152917147313387E-2</v>
      </c>
      <c r="C206">
        <v>6.6525744502827777E-3</v>
      </c>
      <c r="D206">
        <v>4.4871407340130176E-4</v>
      </c>
    </row>
    <row r="207" spans="1:4">
      <c r="A207" s="788">
        <v>44130</v>
      </c>
      <c r="B207">
        <v>3.2404924772738486E-2</v>
      </c>
      <c r="C207">
        <v>6.3793508239875507E-3</v>
      </c>
      <c r="D207">
        <v>1.6869683269593594E-4</v>
      </c>
    </row>
    <row r="208" spans="1:4">
      <c r="A208" s="788">
        <v>44131</v>
      </c>
      <c r="B208">
        <v>3.2619300211464752E-2</v>
      </c>
      <c r="C208">
        <v>6.2735009097669714E-3</v>
      </c>
      <c r="D208">
        <v>-1.1981618433409835E-4</v>
      </c>
    </row>
    <row r="209" spans="1:4">
      <c r="A209" s="788">
        <v>44132</v>
      </c>
      <c r="B209">
        <v>3.2809862712962934E-2</v>
      </c>
      <c r="C209">
        <v>5.8258659191652296E-3</v>
      </c>
      <c r="D209">
        <v>-1.2857488666911943E-3</v>
      </c>
    </row>
    <row r="210" spans="1:4">
      <c r="A210" s="788">
        <v>44133</v>
      </c>
      <c r="B210">
        <v>3.3098720360447365E-2</v>
      </c>
      <c r="C210">
        <v>6.0359922937565091E-3</v>
      </c>
      <c r="D210">
        <v>-8.1494695027017894E-4</v>
      </c>
    </row>
    <row r="211" spans="1:4">
      <c r="A211" s="788">
        <v>44134</v>
      </c>
      <c r="B211">
        <v>3.3206911435212705E-2</v>
      </c>
      <c r="C211">
        <v>5.8833488764780117E-3</v>
      </c>
      <c r="D211">
        <v>-1.5484015871647383E-3</v>
      </c>
    </row>
    <row r="212" spans="1:4">
      <c r="A212" s="788">
        <v>44138</v>
      </c>
      <c r="B212">
        <v>3.3444640111910173E-2</v>
      </c>
      <c r="C212">
        <v>6.3408846331016733E-3</v>
      </c>
      <c r="D212">
        <v>-8.930307369600099E-4</v>
      </c>
    </row>
    <row r="213" spans="1:4">
      <c r="A213" s="788">
        <v>44139</v>
      </c>
      <c r="B213">
        <v>3.3738602449732813E-2</v>
      </c>
      <c r="C213">
        <v>6.4537310055137187E-3</v>
      </c>
      <c r="D213">
        <v>-1.3693715416585039E-4</v>
      </c>
    </row>
    <row r="214" spans="1:4">
      <c r="A214" s="788">
        <v>44140</v>
      </c>
      <c r="B214">
        <v>3.4069949750559214E-2</v>
      </c>
      <c r="C214">
        <v>7.030803472853675E-3</v>
      </c>
      <c r="D214">
        <v>8.8221187551762448E-4</v>
      </c>
    </row>
    <row r="215" spans="1:4">
      <c r="A215" s="788">
        <v>44141</v>
      </c>
      <c r="B215">
        <v>3.4432265595935707E-2</v>
      </c>
      <c r="C215">
        <v>7.1382781084772251E-3</v>
      </c>
      <c r="D215">
        <v>1.0155855645881395E-3</v>
      </c>
    </row>
    <row r="216" spans="1:4">
      <c r="A216" s="788">
        <v>44144</v>
      </c>
      <c r="B216">
        <v>3.4733948400010206E-2</v>
      </c>
      <c r="C216">
        <v>7.1108341871948255E-3</v>
      </c>
      <c r="D216">
        <v>1.2160855743050814E-3</v>
      </c>
    </row>
    <row r="217" spans="1:4">
      <c r="A217" s="788">
        <v>44145</v>
      </c>
      <c r="B217">
        <v>3.4846569502908764E-2</v>
      </c>
      <c r="C217">
        <v>7.0947045464089253E-3</v>
      </c>
      <c r="D217">
        <v>1.0039071996390536E-3</v>
      </c>
    </row>
    <row r="218" spans="1:4">
      <c r="A218" s="788">
        <v>44146</v>
      </c>
      <c r="B218">
        <v>3.4929500770302102E-2</v>
      </c>
      <c r="C218">
        <v>7.028362235325103E-3</v>
      </c>
      <c r="D218">
        <v>1.0294469844558396E-3</v>
      </c>
    </row>
    <row r="219" spans="1:4">
      <c r="A219" s="788">
        <v>44147</v>
      </c>
      <c r="B219">
        <v>3.5094429872452482E-2</v>
      </c>
      <c r="C219">
        <v>6.5458200569077363E-3</v>
      </c>
      <c r="D219">
        <v>2.3895143418117826E-4</v>
      </c>
    </row>
    <row r="220" spans="1:4">
      <c r="A220" s="788">
        <v>44148</v>
      </c>
      <c r="B220">
        <v>3.5344672577366953E-2</v>
      </c>
      <c r="C220">
        <v>6.6571574495519759E-3</v>
      </c>
      <c r="D220">
        <v>1.0201389084920631E-3</v>
      </c>
    </row>
    <row r="221" spans="1:4">
      <c r="A221" s="788">
        <v>44151</v>
      </c>
      <c r="B221">
        <v>3.5621121639645148E-2</v>
      </c>
      <c r="C221">
        <v>6.7780112009907523E-3</v>
      </c>
      <c r="D221">
        <v>1.499188892096992E-3</v>
      </c>
    </row>
    <row r="222" spans="1:4">
      <c r="A222" s="788">
        <v>44152</v>
      </c>
      <c r="B222">
        <v>3.5905024309036859E-2</v>
      </c>
      <c r="C222">
        <v>6.6595217964942055E-3</v>
      </c>
      <c r="D222">
        <v>1.5991608125938139E-3</v>
      </c>
    </row>
    <row r="223" spans="1:4">
      <c r="A223" s="788">
        <v>44153</v>
      </c>
      <c r="B223">
        <v>3.6103432398787438E-2</v>
      </c>
      <c r="C223">
        <v>6.6741032486039575E-3</v>
      </c>
      <c r="D223">
        <v>1.0559484681151865E-3</v>
      </c>
    </row>
    <row r="224" spans="1:4">
      <c r="A224" s="788">
        <v>44154</v>
      </c>
      <c r="B224">
        <v>3.6328571066925441E-2</v>
      </c>
      <c r="C224">
        <v>6.732628099561877E-3</v>
      </c>
      <c r="D224">
        <v>1.2567362174507046E-3</v>
      </c>
    </row>
    <row r="225" spans="1:4">
      <c r="A225" s="788">
        <v>44155</v>
      </c>
      <c r="B225">
        <v>3.6484200814845824E-2</v>
      </c>
      <c r="C225">
        <v>6.7213989423815512E-3</v>
      </c>
      <c r="D225">
        <v>1.1285193190335718E-3</v>
      </c>
    </row>
    <row r="226" spans="1:4">
      <c r="A226" s="788">
        <v>44158</v>
      </c>
      <c r="B226">
        <v>3.6635814321700932E-2</v>
      </c>
      <c r="C226">
        <v>6.8666024822079397E-3</v>
      </c>
      <c r="D226">
        <v>1.6800431476937661E-3</v>
      </c>
    </row>
    <row r="227" spans="1:4">
      <c r="A227" s="788">
        <v>44159</v>
      </c>
      <c r="B227">
        <v>3.6952611516270828E-2</v>
      </c>
      <c r="C227">
        <v>7.2406495814678618E-3</v>
      </c>
      <c r="D227">
        <v>2.3466324663750093E-3</v>
      </c>
    </row>
    <row r="228" spans="1:4">
      <c r="A228" s="788">
        <v>44160</v>
      </c>
      <c r="B228">
        <v>3.7236212129102997E-2</v>
      </c>
      <c r="C228">
        <v>7.2682717516632245E-3</v>
      </c>
      <c r="D228">
        <v>2.5115114651597104E-3</v>
      </c>
    </row>
    <row r="229" spans="1:4">
      <c r="A229" s="788">
        <v>44161</v>
      </c>
      <c r="B229">
        <v>3.7719767079462896E-2</v>
      </c>
      <c r="C229">
        <v>7.2824608751320685E-3</v>
      </c>
      <c r="D229">
        <v>2.6070315260871002E-3</v>
      </c>
    </row>
    <row r="230" spans="1:4">
      <c r="A230" s="788">
        <v>44162</v>
      </c>
      <c r="B230">
        <v>3.8063121975356662E-2</v>
      </c>
      <c r="C230">
        <v>7.4660542520568196E-3</v>
      </c>
      <c r="D230">
        <v>2.7330085477188515E-3</v>
      </c>
    </row>
    <row r="231" spans="1:4">
      <c r="A231" s="788">
        <v>44165</v>
      </c>
      <c r="B231">
        <v>3.8370799865784067E-2</v>
      </c>
      <c r="C231">
        <v>7.3856848856863611E-3</v>
      </c>
      <c r="D231">
        <v>2.4345453953247276E-3</v>
      </c>
    </row>
    <row r="232" spans="1:4">
      <c r="A232" s="788">
        <v>44166</v>
      </c>
      <c r="B232">
        <v>3.8769987207589285E-2</v>
      </c>
      <c r="C232">
        <v>7.5917965441374413E-3</v>
      </c>
      <c r="D232">
        <v>3.0495639644176897E-3</v>
      </c>
    </row>
    <row r="233" spans="1:4">
      <c r="A233" s="788">
        <v>44167</v>
      </c>
      <c r="B233">
        <v>3.9113638231920156E-2</v>
      </c>
      <c r="C233">
        <v>7.6951840463133081E-3</v>
      </c>
      <c r="D233">
        <v>3.0793608801440442E-3</v>
      </c>
    </row>
    <row r="234" spans="1:4">
      <c r="A234" s="788">
        <v>44168</v>
      </c>
      <c r="B234">
        <v>3.9548519330702137E-2</v>
      </c>
      <c r="C234">
        <v>7.7084295843141692E-3</v>
      </c>
      <c r="D234">
        <v>3.0588651281795443E-3</v>
      </c>
    </row>
    <row r="235" spans="1:4">
      <c r="A235" s="788">
        <v>44169</v>
      </c>
      <c r="B235">
        <v>3.9826465639962727E-2</v>
      </c>
      <c r="C235">
        <v>8.1418499365295549E-3</v>
      </c>
      <c r="D235">
        <v>3.7070110079417962E-3</v>
      </c>
    </row>
    <row r="236" spans="1:4">
      <c r="A236" s="788">
        <v>44172</v>
      </c>
      <c r="B236">
        <v>4.0119995637017292E-2</v>
      </c>
      <c r="C236">
        <v>7.9208320937196319E-3</v>
      </c>
      <c r="D236">
        <v>3.5723050726086392E-3</v>
      </c>
    </row>
    <row r="237" spans="1:4">
      <c r="A237" s="788">
        <v>44173</v>
      </c>
      <c r="B237">
        <v>4.0359032497317759E-2</v>
      </c>
      <c r="C237">
        <v>7.9752708914893056E-3</v>
      </c>
      <c r="D237">
        <v>3.714964349319283E-3</v>
      </c>
    </row>
    <row r="238" spans="1:4">
      <c r="A238" s="788">
        <v>44174</v>
      </c>
      <c r="B238">
        <v>4.0818648013643655E-2</v>
      </c>
      <c r="C238">
        <v>7.7261089262408156E-3</v>
      </c>
      <c r="D238">
        <v>3.3932234689473262E-3</v>
      </c>
    </row>
    <row r="239" spans="1:4">
      <c r="A239" s="788">
        <v>44175</v>
      </c>
      <c r="B239">
        <v>4.1225131814895066E-2</v>
      </c>
      <c r="C239">
        <v>7.9908179197054618E-3</v>
      </c>
      <c r="D239">
        <v>3.5859611767399269E-3</v>
      </c>
    </row>
    <row r="240" spans="1:4">
      <c r="A240" s="788">
        <v>44176</v>
      </c>
      <c r="B240">
        <v>4.1583392950689024E-2</v>
      </c>
      <c r="C240">
        <v>8.0085429886818105E-3</v>
      </c>
      <c r="D240">
        <v>4.0202697082583061E-3</v>
      </c>
    </row>
    <row r="241" spans="1:4">
      <c r="A241" s="788">
        <v>44179</v>
      </c>
      <c r="B241">
        <v>4.1881251973862277E-2</v>
      </c>
      <c r="C241">
        <v>7.9766652455806053E-3</v>
      </c>
      <c r="D241">
        <v>3.8641494931519471E-3</v>
      </c>
    </row>
    <row r="242" spans="1:4">
      <c r="A242" s="788">
        <v>44180</v>
      </c>
      <c r="B242">
        <v>4.2224337349873187E-2</v>
      </c>
      <c r="C242">
        <v>8.4229268023063852E-3</v>
      </c>
      <c r="D242">
        <v>4.4866490853534557E-3</v>
      </c>
    </row>
    <row r="243" spans="1:4">
      <c r="A243" s="788">
        <v>44181</v>
      </c>
      <c r="B243">
        <v>4.2436174280423566E-2</v>
      </c>
      <c r="C243">
        <v>8.6108706631458087E-3</v>
      </c>
      <c r="D243">
        <v>4.8130319413666189E-3</v>
      </c>
    </row>
    <row r="244" spans="1:4">
      <c r="A244" s="788">
        <v>44182</v>
      </c>
      <c r="B244">
        <v>4.269709750259687E-2</v>
      </c>
      <c r="C244">
        <v>8.9584772817095093E-3</v>
      </c>
      <c r="D244">
        <v>5.0483742390896591E-3</v>
      </c>
    </row>
    <row r="245" spans="1:4">
      <c r="A245" s="788">
        <v>44183</v>
      </c>
      <c r="B245">
        <v>4.2933125310760989E-2</v>
      </c>
      <c r="C245">
        <v>8.9742801007282047E-3</v>
      </c>
      <c r="D245">
        <v>5.0510172247915097E-3</v>
      </c>
    </row>
    <row r="246" spans="1:4">
      <c r="A246" s="788">
        <v>44186</v>
      </c>
      <c r="B246">
        <v>4.3188933603112822E-2</v>
      </c>
      <c r="C246">
        <v>8.7171755156232322E-3</v>
      </c>
      <c r="D246">
        <v>4.4972992579528359E-3</v>
      </c>
    </row>
    <row r="247" spans="1:4">
      <c r="A247" s="788">
        <v>44187</v>
      </c>
      <c r="B247">
        <v>4.3428376653775969E-2</v>
      </c>
      <c r="C247">
        <v>8.5109266845042608E-3</v>
      </c>
      <c r="D247">
        <v>4.6697398767592269E-3</v>
      </c>
    </row>
    <row r="248" spans="1:4">
      <c r="A248" s="788">
        <v>44188</v>
      </c>
      <c r="B248">
        <v>4.3766541521572666E-2</v>
      </c>
      <c r="C248">
        <v>8.8380740924929313E-3</v>
      </c>
      <c r="D248">
        <v>5.079241234559051E-3</v>
      </c>
    </row>
    <row r="249" spans="1:4">
      <c r="A249" s="788">
        <v>44189</v>
      </c>
      <c r="B249">
        <v>4.4026041376219904E-2</v>
      </c>
      <c r="C249">
        <v>8.8759604454304863E-3</v>
      </c>
      <c r="D249">
        <v>5.0831061941669642E-3</v>
      </c>
    </row>
    <row r="250" spans="1:4">
      <c r="A250" s="788">
        <v>44193</v>
      </c>
      <c r="B250">
        <v>4.4272686323532318E-2</v>
      </c>
      <c r="C250">
        <v>9.0066266013708596E-3</v>
      </c>
      <c r="D250">
        <v>5.3961569062996873E-3</v>
      </c>
    </row>
    <row r="251" spans="1:4">
      <c r="A251" s="788">
        <v>44194</v>
      </c>
      <c r="B251">
        <v>4.4601159112000577E-2</v>
      </c>
      <c r="C251">
        <v>9.2170948755565529E-3</v>
      </c>
      <c r="D251">
        <v>5.4871478856379774E-3</v>
      </c>
    </row>
    <row r="252" spans="1:4">
      <c r="A252" s="788">
        <v>44195</v>
      </c>
      <c r="B252">
        <v>4.4856427457432346E-2</v>
      </c>
      <c r="C252">
        <v>9.5069711153090708E-3</v>
      </c>
      <c r="D252">
        <v>5.5831873939755639E-3</v>
      </c>
    </row>
    <row r="253" spans="1:4">
      <c r="A253" s="788">
        <v>44196</v>
      </c>
      <c r="B253">
        <v>4.5105756135217057E-2</v>
      </c>
      <c r="C253">
        <v>9.5117155920989571E-3</v>
      </c>
      <c r="D253">
        <v>5.5767575211305154E-3</v>
      </c>
    </row>
    <row r="254" spans="1:4">
      <c r="A254" s="788">
        <v>44200</v>
      </c>
      <c r="B254">
        <v>4.5275818147719971E-2</v>
      </c>
      <c r="C254">
        <v>9.428257302579679E-3</v>
      </c>
      <c r="D254">
        <v>5.602618950006466E-3</v>
      </c>
    </row>
    <row r="255" spans="1:4">
      <c r="A255" s="788">
        <v>44201</v>
      </c>
      <c r="B255">
        <v>4.5415689241819157E-2</v>
      </c>
      <c r="C255">
        <v>9.6898063249843958E-3</v>
      </c>
      <c r="D255">
        <v>5.7809455466686366E-3</v>
      </c>
    </row>
    <row r="256" spans="1:4">
      <c r="A256" s="788">
        <v>44202</v>
      </c>
      <c r="B256">
        <v>4.5522687831491382E-2</v>
      </c>
      <c r="C256">
        <v>9.811178940967169E-3</v>
      </c>
      <c r="D256">
        <v>5.5253745463350601E-3</v>
      </c>
    </row>
    <row r="257" spans="1:4">
      <c r="A257" s="788">
        <v>44203</v>
      </c>
      <c r="B257">
        <v>4.5653612159514356E-2</v>
      </c>
      <c r="C257">
        <v>9.9439708212514244E-3</v>
      </c>
      <c r="D257">
        <v>6.7582719886591924E-3</v>
      </c>
    </row>
    <row r="258" spans="1:4">
      <c r="A258" s="788">
        <v>44204</v>
      </c>
      <c r="B258">
        <v>4.5877136461983437E-2</v>
      </c>
      <c r="C258">
        <v>1.0175637995788911E-2</v>
      </c>
      <c r="D258">
        <v>7.5058477688556557E-3</v>
      </c>
    </row>
    <row r="259" spans="1:4">
      <c r="A259" s="788">
        <v>44207</v>
      </c>
      <c r="B259">
        <v>4.597168139682517E-2</v>
      </c>
      <c r="C259">
        <v>9.8562086023208373E-3</v>
      </c>
      <c r="D259">
        <v>7.2832561909312865E-3</v>
      </c>
    </row>
    <row r="260" spans="1:4">
      <c r="A260" s="788">
        <v>44208</v>
      </c>
      <c r="B260">
        <v>4.6317645389355233E-2</v>
      </c>
      <c r="C260">
        <v>1.0121620083480387E-2</v>
      </c>
      <c r="D260">
        <v>7.613863872401927E-3</v>
      </c>
    </row>
    <row r="261" spans="1:4">
      <c r="A261" s="788">
        <v>44209</v>
      </c>
      <c r="B261">
        <v>4.6478910895727976E-2</v>
      </c>
      <c r="C261">
        <v>9.9562069839129741E-3</v>
      </c>
      <c r="D261">
        <v>7.1021219335156704E-3</v>
      </c>
    </row>
    <row r="262" spans="1:4">
      <c r="A262" s="788">
        <v>44210</v>
      </c>
      <c r="B262">
        <v>4.6814906694162106E-2</v>
      </c>
      <c r="C262">
        <v>1.0023291968975334E-2</v>
      </c>
      <c r="D262">
        <v>7.5629435745465656E-3</v>
      </c>
    </row>
    <row r="263" spans="1:4">
      <c r="A263" s="788">
        <v>44211</v>
      </c>
      <c r="B263">
        <v>4.7029316898313578E-2</v>
      </c>
      <c r="C263">
        <v>9.7663723954475312E-3</v>
      </c>
      <c r="D263">
        <v>6.7609871811502575E-3</v>
      </c>
    </row>
    <row r="264" spans="1:4">
      <c r="A264" s="788">
        <v>44214</v>
      </c>
      <c r="B264">
        <v>4.7232207141209681E-2</v>
      </c>
      <c r="C264">
        <v>9.6424012015654537E-3</v>
      </c>
      <c r="D264">
        <v>7.0070959118071485E-3</v>
      </c>
    </row>
    <row r="265" spans="1:4">
      <c r="A265" s="788">
        <v>44215</v>
      </c>
      <c r="B265">
        <v>4.738097382533657E-2</v>
      </c>
      <c r="C265">
        <v>9.7461166012235978E-3</v>
      </c>
      <c r="D265">
        <v>6.8337799920734632E-3</v>
      </c>
    </row>
    <row r="266" spans="1:4">
      <c r="A266" s="788">
        <v>44216</v>
      </c>
      <c r="B266">
        <v>4.7576098771622943E-2</v>
      </c>
      <c r="C266">
        <v>1.0091497252937343E-2</v>
      </c>
      <c r="D266">
        <v>6.9794724100624705E-3</v>
      </c>
    </row>
    <row r="267" spans="1:4">
      <c r="A267" s="788">
        <v>44217</v>
      </c>
      <c r="B267">
        <v>4.7699645945098679E-2</v>
      </c>
      <c r="C267">
        <v>1.0142289593723097E-2</v>
      </c>
      <c r="D267">
        <v>6.8995044477979661E-3</v>
      </c>
    </row>
    <row r="268" spans="1:4">
      <c r="A268" s="788">
        <v>44218</v>
      </c>
      <c r="B268">
        <v>4.7880666356499679E-2</v>
      </c>
      <c r="C268">
        <v>9.7343768130084829E-3</v>
      </c>
      <c r="D268">
        <v>6.6691723911656009E-3</v>
      </c>
    </row>
    <row r="269" spans="1:4">
      <c r="A269" s="788">
        <v>44221</v>
      </c>
      <c r="B269">
        <v>4.805873262156779E-2</v>
      </c>
      <c r="C269">
        <v>9.6967665251841417E-3</v>
      </c>
      <c r="D269">
        <v>6.6072843198354825E-3</v>
      </c>
    </row>
    <row r="270" spans="1:4">
      <c r="A270" s="788">
        <v>44222</v>
      </c>
      <c r="B270">
        <v>4.833032944036586E-2</v>
      </c>
      <c r="C270">
        <v>9.5263233247844248E-3</v>
      </c>
      <c r="D270">
        <v>6.2671880496447674E-3</v>
      </c>
    </row>
    <row r="271" spans="1:4">
      <c r="A271" s="788">
        <v>44223</v>
      </c>
      <c r="B271">
        <v>4.8628383357545157E-2</v>
      </c>
      <c r="C271">
        <v>8.889966201057975E-3</v>
      </c>
      <c r="D271">
        <v>5.6782678410201015E-3</v>
      </c>
    </row>
    <row r="272" spans="1:4">
      <c r="A272" s="788">
        <v>44224</v>
      </c>
      <c r="B272">
        <v>4.8901413575844099E-2</v>
      </c>
      <c r="C272">
        <v>9.2160331770849702E-3</v>
      </c>
      <c r="D272">
        <v>6.3661778037769068E-3</v>
      </c>
    </row>
    <row r="273" spans="1:4">
      <c r="A273" s="788">
        <v>44225</v>
      </c>
      <c r="B273">
        <v>4.9161266975169315E-2</v>
      </c>
      <c r="C273">
        <v>8.7013954362420431E-3</v>
      </c>
      <c r="D273">
        <v>5.714515390663033E-3</v>
      </c>
    </row>
    <row r="274" spans="1:4">
      <c r="A274" s="788">
        <v>44228</v>
      </c>
      <c r="B274">
        <v>4.9372236707036166E-2</v>
      </c>
      <c r="C274">
        <v>9.5626577885872255E-3</v>
      </c>
      <c r="D274">
        <v>6.5893051465559793E-3</v>
      </c>
    </row>
    <row r="275" spans="1:4">
      <c r="A275" s="788">
        <v>44229</v>
      </c>
      <c r="B275">
        <v>4.9789164983380596E-2</v>
      </c>
      <c r="C275">
        <v>1.0104260802115128E-2</v>
      </c>
      <c r="D275">
        <v>6.8738300076547354E-3</v>
      </c>
    </row>
    <row r="276" spans="1:4">
      <c r="A276" s="788">
        <v>44230</v>
      </c>
      <c r="B276">
        <v>5.007883914222222E-2</v>
      </c>
      <c r="C276">
        <v>1.0401171508430451E-2</v>
      </c>
      <c r="D276">
        <v>7.2520608624773164E-3</v>
      </c>
    </row>
    <row r="277" spans="1:4">
      <c r="A277" s="788">
        <v>44231</v>
      </c>
      <c r="B277">
        <v>5.032407861761401E-2</v>
      </c>
      <c r="C277">
        <v>1.0637482540339027E-2</v>
      </c>
      <c r="D277">
        <v>7.628374856281761E-3</v>
      </c>
    </row>
    <row r="278" spans="1:4">
      <c r="A278" s="788">
        <v>44232</v>
      </c>
      <c r="B278">
        <v>5.0641536361657469E-2</v>
      </c>
      <c r="C278">
        <v>1.1083484150132161E-2</v>
      </c>
      <c r="D278">
        <v>8.1745231992067513E-3</v>
      </c>
    </row>
    <row r="279" spans="1:4">
      <c r="A279" s="788">
        <v>44235</v>
      </c>
      <c r="B279">
        <v>5.0889928909144677E-2</v>
      </c>
      <c r="C279">
        <v>1.1311056856239343E-2</v>
      </c>
      <c r="D279">
        <v>8.4060557657572588E-3</v>
      </c>
    </row>
    <row r="280" spans="1:4">
      <c r="A280" s="788">
        <v>44236</v>
      </c>
      <c r="B280">
        <v>5.1049064782885178E-2</v>
      </c>
      <c r="C280">
        <v>1.1291387658064478E-2</v>
      </c>
      <c r="D280">
        <v>8.3064543076243336E-3</v>
      </c>
    </row>
    <row r="281" spans="1:4">
      <c r="A281" s="788">
        <v>44237</v>
      </c>
      <c r="B281">
        <v>5.1353618295400638E-2</v>
      </c>
      <c r="C281">
        <v>1.1161855591203418E-2</v>
      </c>
      <c r="D281">
        <v>7.8622109161128328E-3</v>
      </c>
    </row>
    <row r="282" spans="1:4">
      <c r="A282" s="788">
        <v>44238</v>
      </c>
      <c r="B282">
        <v>5.1637085387012949E-2</v>
      </c>
      <c r="C282">
        <v>1.1526006139726652E-2</v>
      </c>
      <c r="D282">
        <v>8.186294184240106E-3</v>
      </c>
    </row>
    <row r="283" spans="1:4">
      <c r="A283" s="788">
        <v>44239</v>
      </c>
      <c r="B283">
        <v>5.1890176900436735E-2</v>
      </c>
      <c r="C283">
        <v>1.1834452231396453E-2</v>
      </c>
      <c r="D283">
        <v>8.2125448465852902E-3</v>
      </c>
    </row>
    <row r="284" spans="1:4">
      <c r="A284" s="788">
        <v>44244</v>
      </c>
      <c r="B284">
        <v>5.2100987247014618E-2</v>
      </c>
      <c r="C284">
        <v>1.2315148072419735E-2</v>
      </c>
      <c r="D284">
        <v>8.5749188036152724E-3</v>
      </c>
    </row>
    <row r="285" spans="1:4">
      <c r="A285" s="788">
        <v>44245</v>
      </c>
      <c r="B285">
        <v>5.2449803035943932E-2</v>
      </c>
      <c r="C285">
        <v>1.2249703185195582E-2</v>
      </c>
      <c r="D285">
        <v>8.3994639018893924E-3</v>
      </c>
    </row>
    <row r="286" spans="1:4">
      <c r="A286" s="788">
        <v>44246</v>
      </c>
      <c r="B286">
        <v>5.2693059481961457E-2</v>
      </c>
      <c r="C286">
        <v>1.2498193579241423E-2</v>
      </c>
      <c r="D286">
        <v>8.8100754781785806E-3</v>
      </c>
    </row>
    <row r="287" spans="1:4">
      <c r="A287" s="788">
        <v>44249</v>
      </c>
      <c r="B287">
        <v>5.2786801278721152E-2</v>
      </c>
      <c r="C287">
        <v>1.200910971567648E-2</v>
      </c>
      <c r="D287">
        <v>8.061204599162819E-3</v>
      </c>
    </row>
    <row r="288" spans="1:4">
      <c r="A288" s="788">
        <v>44250</v>
      </c>
      <c r="B288">
        <v>5.3142607363026118E-2</v>
      </c>
      <c r="C288">
        <v>1.2233548144997552E-2</v>
      </c>
      <c r="D288">
        <v>8.2768420337269166E-3</v>
      </c>
    </row>
    <row r="289" spans="1:4">
      <c r="A289" s="788">
        <v>44251</v>
      </c>
      <c r="B289">
        <v>5.3331558200272244E-2</v>
      </c>
      <c r="C289">
        <v>1.2652993029760973E-2</v>
      </c>
      <c r="D289">
        <v>8.680806869973301E-3</v>
      </c>
    </row>
    <row r="290" spans="1:4">
      <c r="A290" s="788">
        <v>44252</v>
      </c>
      <c r="B290">
        <v>5.347110765615648E-2</v>
      </c>
      <c r="C290">
        <v>1.1867910921126157E-2</v>
      </c>
      <c r="D290">
        <v>7.53377691369983E-3</v>
      </c>
    </row>
    <row r="291" spans="1:4">
      <c r="A291" s="788">
        <v>44253</v>
      </c>
      <c r="B291">
        <v>5.3718624314497365E-2</v>
      </c>
      <c r="C291">
        <v>1.1138732016295227E-2</v>
      </c>
      <c r="D291">
        <v>7.1197066903714301E-3</v>
      </c>
    </row>
    <row r="292" spans="1:4">
      <c r="A292" s="788">
        <v>44256</v>
      </c>
      <c r="B292">
        <v>5.3893319580403221E-2</v>
      </c>
      <c r="C292">
        <v>1.1700876182691999E-2</v>
      </c>
      <c r="D292">
        <v>7.6755296819452923E-3</v>
      </c>
    </row>
    <row r="293" spans="1:4">
      <c r="A293" s="788">
        <v>44257</v>
      </c>
      <c r="B293">
        <v>5.4120769530829227E-2</v>
      </c>
      <c r="C293">
        <v>1.1558658505335773E-2</v>
      </c>
      <c r="D293">
        <v>7.5544398083309261E-3</v>
      </c>
    </row>
    <row r="294" spans="1:4">
      <c r="A294" s="788">
        <v>44258</v>
      </c>
      <c r="B294">
        <v>5.4409424553688579E-2</v>
      </c>
      <c r="C294">
        <v>1.1591696203236079E-2</v>
      </c>
      <c r="D294">
        <v>7.1965796372885915E-3</v>
      </c>
    </row>
    <row r="295" spans="1:4">
      <c r="A295" s="788">
        <v>44259</v>
      </c>
      <c r="B295">
        <v>5.4974259454870555E-2</v>
      </c>
      <c r="C295">
        <v>1.1582628455543142E-2</v>
      </c>
      <c r="D295">
        <v>6.6491195325861785E-3</v>
      </c>
    </row>
    <row r="296" spans="1:4">
      <c r="A296" s="788">
        <v>44260</v>
      </c>
      <c r="B296">
        <v>5.5448364044956122E-2</v>
      </c>
      <c r="C296">
        <v>1.2183254508674413E-2</v>
      </c>
      <c r="D296">
        <v>7.1836228876041019E-3</v>
      </c>
    </row>
    <row r="297" spans="1:4">
      <c r="A297" s="788">
        <v>44263</v>
      </c>
      <c r="B297">
        <v>5.5490847792780684E-2</v>
      </c>
      <c r="C297">
        <v>1.194770239454912E-2</v>
      </c>
      <c r="D297">
        <v>6.060725666060307E-3</v>
      </c>
    </row>
    <row r="298" spans="1:4">
      <c r="A298" s="788">
        <v>44264</v>
      </c>
      <c r="B298">
        <v>5.5770288289857639E-2</v>
      </c>
      <c r="C298">
        <v>1.177947663494372E-2</v>
      </c>
      <c r="D298">
        <v>5.9868658621358151E-3</v>
      </c>
    </row>
    <row r="299" spans="1:4">
      <c r="A299" s="788">
        <v>44265</v>
      </c>
      <c r="B299">
        <v>5.6008623801846236E-2</v>
      </c>
      <c r="C299">
        <v>1.1793593016254933E-2</v>
      </c>
      <c r="D299">
        <v>5.9315663527126361E-3</v>
      </c>
    </row>
    <row r="300" spans="1:4">
      <c r="A300" s="788">
        <v>44266</v>
      </c>
      <c r="B300">
        <v>5.6286396536423089E-2</v>
      </c>
      <c r="C300">
        <v>1.2317223053326387E-2</v>
      </c>
      <c r="D300">
        <v>6.5755305399144426E-3</v>
      </c>
    </row>
    <row r="301" spans="1:4">
      <c r="A301" s="788">
        <v>44267</v>
      </c>
      <c r="B301">
        <v>5.6505124909077331E-2</v>
      </c>
      <c r="C301">
        <v>1.2470288318164435E-2</v>
      </c>
      <c r="D301">
        <v>6.4047333593240108E-3</v>
      </c>
    </row>
    <row r="302" spans="1:4">
      <c r="A302" s="788">
        <v>44270</v>
      </c>
      <c r="B302">
        <v>5.6736303767363827E-2</v>
      </c>
      <c r="C302">
        <v>1.2458485466080527E-2</v>
      </c>
      <c r="D302">
        <v>6.5517148002642855E-3</v>
      </c>
    </row>
    <row r="303" spans="1:4">
      <c r="A303" s="788">
        <v>44271</v>
      </c>
      <c r="B303">
        <v>5.7067973296860863E-2</v>
      </c>
      <c r="C303">
        <v>1.2493010488368261E-2</v>
      </c>
      <c r="D303">
        <v>6.5042141962119437E-3</v>
      </c>
    </row>
    <row r="304" spans="1:4">
      <c r="A304" s="788">
        <v>44272</v>
      </c>
      <c r="B304">
        <v>5.7295328058129646E-2</v>
      </c>
      <c r="C304">
        <v>1.2797547171759849E-2</v>
      </c>
      <c r="D304">
        <v>6.9392041191653764E-3</v>
      </c>
    </row>
    <row r="305" spans="1:4">
      <c r="A305" s="788">
        <v>44273</v>
      </c>
      <c r="B305">
        <v>5.752206444272745E-2</v>
      </c>
      <c r="C305">
        <v>1.218104191735625E-2</v>
      </c>
      <c r="D305">
        <v>6.2813587906120905E-3</v>
      </c>
    </row>
    <row r="306" spans="1:4">
      <c r="A306" s="788">
        <v>44274</v>
      </c>
      <c r="B306">
        <v>5.7708502333337242E-2</v>
      </c>
      <c r="C306">
        <v>1.2210062459448112E-2</v>
      </c>
      <c r="D306">
        <v>6.3604328624380368E-3</v>
      </c>
    </row>
    <row r="307" spans="1:4">
      <c r="A307" s="788">
        <v>44277</v>
      </c>
      <c r="B307">
        <v>5.783752227310357E-2</v>
      </c>
      <c r="C307">
        <v>1.2165769278549066E-2</v>
      </c>
      <c r="D307">
        <v>6.1265191384072271E-3</v>
      </c>
    </row>
    <row r="308" spans="1:4">
      <c r="A308" s="788">
        <v>44278</v>
      </c>
      <c r="B308">
        <v>5.7956257484231832E-2</v>
      </c>
      <c r="C308">
        <v>1.1742165630880264E-2</v>
      </c>
      <c r="D308">
        <v>5.7585768530541426E-3</v>
      </c>
    </row>
    <row r="309" spans="1:4">
      <c r="A309" s="788">
        <v>44279</v>
      </c>
      <c r="B309">
        <v>5.8122192967867026E-2</v>
      </c>
      <c r="C309">
        <v>1.1753379654391383E-2</v>
      </c>
      <c r="D309">
        <v>5.353854381072054E-3</v>
      </c>
    </row>
    <row r="310" spans="1:4">
      <c r="A310" s="788">
        <v>44280</v>
      </c>
      <c r="B310">
        <v>5.84511816148785E-2</v>
      </c>
      <c r="C310">
        <v>1.1805029416948942E-2</v>
      </c>
      <c r="D310">
        <v>5.681837583485061E-3</v>
      </c>
    </row>
    <row r="311" spans="1:4">
      <c r="A311" s="788">
        <v>44281</v>
      </c>
      <c r="B311">
        <v>5.8730884181903198E-2</v>
      </c>
      <c r="C311">
        <v>1.2388582310339125E-2</v>
      </c>
      <c r="D311">
        <v>5.9625203863424847E-3</v>
      </c>
    </row>
    <row r="312" spans="1:4">
      <c r="A312" s="788">
        <v>44284</v>
      </c>
      <c r="B312">
        <v>5.8990266013466464E-2</v>
      </c>
      <c r="C312">
        <v>1.2515835253686269E-2</v>
      </c>
      <c r="D312">
        <v>5.9219905032070752E-3</v>
      </c>
    </row>
    <row r="313" spans="1:4">
      <c r="A313" s="788">
        <v>44285</v>
      </c>
      <c r="B313">
        <v>5.9286404533451131E-2</v>
      </c>
      <c r="C313">
        <v>1.2664312429257585E-2</v>
      </c>
      <c r="D313">
        <v>6.2779230135410202E-3</v>
      </c>
    </row>
    <row r="314" spans="1:4">
      <c r="A314" s="788">
        <v>44286</v>
      </c>
      <c r="B314">
        <v>5.9614728307365361E-2</v>
      </c>
      <c r="C314">
        <v>1.2931696585458452E-2</v>
      </c>
      <c r="D314">
        <v>6.3408094676364879E-3</v>
      </c>
    </row>
    <row r="315" spans="1:4">
      <c r="A315" s="788">
        <v>44287</v>
      </c>
      <c r="B315">
        <v>5.9805324529539572E-2</v>
      </c>
      <c r="C315">
        <v>1.297561477005682E-2</v>
      </c>
      <c r="D315">
        <v>6.1817808205737457E-3</v>
      </c>
    </row>
    <row r="316" spans="1:4">
      <c r="A316" s="788">
        <v>44291</v>
      </c>
      <c r="B316">
        <v>6.0004516525252738E-2</v>
      </c>
      <c r="C316">
        <v>1.3244134109930306E-2</v>
      </c>
      <c r="D316">
        <v>6.6962548099853691E-3</v>
      </c>
    </row>
    <row r="317" spans="1:4">
      <c r="A317" s="788">
        <v>44292</v>
      </c>
      <c r="B317">
        <v>6.0463958187754407E-2</v>
      </c>
      <c r="C317">
        <v>1.3102560218698489E-2</v>
      </c>
      <c r="D317">
        <v>6.746480764987961E-3</v>
      </c>
    </row>
    <row r="318" spans="1:4">
      <c r="A318" s="788">
        <v>44293</v>
      </c>
      <c r="B318">
        <v>6.0373364873480106E-2</v>
      </c>
      <c r="C318">
        <v>1.3153098752329173E-2</v>
      </c>
      <c r="D318">
        <v>6.8418885927570283E-3</v>
      </c>
    </row>
    <row r="319" spans="1:4">
      <c r="A319" s="788">
        <v>44294</v>
      </c>
      <c r="B319">
        <v>6.0761972338074344E-2</v>
      </c>
      <c r="C319">
        <v>1.3187347997826837E-2</v>
      </c>
      <c r="D319">
        <v>7.1083047472420002E-3</v>
      </c>
    </row>
    <row r="320" spans="1:4">
      <c r="A320" s="788">
        <v>44295</v>
      </c>
      <c r="B320">
        <v>6.0824964693258599E-2</v>
      </c>
      <c r="C320">
        <v>1.339848680429645E-2</v>
      </c>
      <c r="D320">
        <v>7.1301159405643411E-3</v>
      </c>
    </row>
    <row r="321" spans="1:4">
      <c r="A321" s="788">
        <v>44298</v>
      </c>
      <c r="B321">
        <v>6.105485665787147E-2</v>
      </c>
      <c r="C321">
        <v>1.3397684526067932E-2</v>
      </c>
      <c r="D321">
        <v>7.3193846611034896E-3</v>
      </c>
    </row>
    <row r="322" spans="1:4">
      <c r="A322" s="788">
        <v>44299</v>
      </c>
      <c r="B322">
        <v>6.1137364756810531E-2</v>
      </c>
      <c r="C322">
        <v>1.3401981310700917E-2</v>
      </c>
      <c r="D322">
        <v>7.2990664425878204E-3</v>
      </c>
    </row>
    <row r="323" spans="1:4">
      <c r="A323" s="788">
        <v>44300</v>
      </c>
      <c r="B323">
        <v>6.1451862577607264E-2</v>
      </c>
      <c r="C323">
        <v>1.3471164568641392E-2</v>
      </c>
      <c r="D323">
        <v>7.5094972013289851E-3</v>
      </c>
    </row>
    <row r="324" spans="1:4">
      <c r="A324" s="788">
        <v>44301</v>
      </c>
      <c r="B324">
        <v>6.1737196559129348E-2</v>
      </c>
      <c r="C324">
        <v>1.3373929892671832E-2</v>
      </c>
      <c r="D324">
        <v>7.7857165569055198E-3</v>
      </c>
    </row>
    <row r="325" spans="1:4">
      <c r="A325" s="788">
        <v>44302</v>
      </c>
      <c r="B325">
        <v>6.2062253346415241E-2</v>
      </c>
      <c r="C325">
        <v>1.347671290269159E-2</v>
      </c>
      <c r="D325">
        <v>7.9290572358030609E-3</v>
      </c>
    </row>
    <row r="326" spans="1:4">
      <c r="A326" s="788">
        <v>44305</v>
      </c>
      <c r="B326">
        <v>6.2313511631969964E-2</v>
      </c>
      <c r="C326">
        <v>1.3643514019053837E-2</v>
      </c>
      <c r="D326">
        <v>7.8484802607090565E-3</v>
      </c>
    </row>
    <row r="327" spans="1:4">
      <c r="A327" s="788">
        <v>44306</v>
      </c>
      <c r="B327">
        <v>6.2398076781480905E-2</v>
      </c>
      <c r="C327">
        <v>1.3363294206353293E-2</v>
      </c>
      <c r="D327">
        <v>7.5370300084673936E-3</v>
      </c>
    </row>
    <row r="328" spans="1:4">
      <c r="A328" s="788">
        <v>44308</v>
      </c>
      <c r="B328">
        <v>6.292510567398768E-2</v>
      </c>
      <c r="C328">
        <v>1.3401481534586868E-2</v>
      </c>
      <c r="D328">
        <v>7.3874459998686248E-3</v>
      </c>
    </row>
    <row r="329" spans="1:4">
      <c r="A329" s="788">
        <v>44309</v>
      </c>
      <c r="B329">
        <v>6.3174438279102185E-2</v>
      </c>
      <c r="C329">
        <v>1.3686799754729861E-2</v>
      </c>
      <c r="D329">
        <v>7.709358318574111E-3</v>
      </c>
    </row>
    <row r="330" spans="1:4">
      <c r="A330" s="788">
        <v>44312</v>
      </c>
      <c r="B330">
        <v>6.3376786787795236E-2</v>
      </c>
      <c r="C330">
        <v>1.3887352134436926E-2</v>
      </c>
      <c r="D330">
        <v>7.8480417522033274E-3</v>
      </c>
    </row>
    <row r="331" spans="1:4">
      <c r="A331" s="788">
        <v>44313</v>
      </c>
      <c r="B331">
        <v>6.3608960116119384E-2</v>
      </c>
      <c r="C331">
        <v>1.3973410714125167E-2</v>
      </c>
      <c r="D331">
        <v>7.7617458321679322E-3</v>
      </c>
    </row>
    <row r="332" spans="1:4">
      <c r="A332" s="788">
        <v>44314</v>
      </c>
      <c r="B332">
        <v>6.3875023590633573E-2</v>
      </c>
      <c r="C332">
        <v>1.3983436935351978E-2</v>
      </c>
      <c r="D332">
        <v>8.01042801215468E-3</v>
      </c>
    </row>
    <row r="333" spans="1:4">
      <c r="A333" s="788">
        <v>44315</v>
      </c>
      <c r="B333">
        <v>6.4096632605588288E-2</v>
      </c>
      <c r="C333">
        <v>1.4199052159399983E-2</v>
      </c>
      <c r="D333">
        <v>8.052166439339592E-3</v>
      </c>
    </row>
    <row r="334" spans="1:4">
      <c r="A334" s="788">
        <v>44316</v>
      </c>
      <c r="B334">
        <v>6.4316139963105812E-2</v>
      </c>
      <c r="C334">
        <v>1.407535013296668E-2</v>
      </c>
      <c r="D334">
        <v>7.8813520325689002E-3</v>
      </c>
    </row>
    <row r="335" spans="1:4">
      <c r="A335" s="788">
        <v>44319</v>
      </c>
      <c r="B335">
        <v>6.4492621130752381E-2</v>
      </c>
      <c r="C335">
        <v>1.4053685500323931E-2</v>
      </c>
      <c r="D335">
        <v>7.919293424867524E-3</v>
      </c>
    </row>
    <row r="336" spans="1:4">
      <c r="A336" s="788">
        <v>44320</v>
      </c>
      <c r="B336">
        <v>6.4572482768683992E-2</v>
      </c>
      <c r="C336">
        <v>1.3984105724520246E-2</v>
      </c>
      <c r="D336">
        <v>7.8360880175958325E-3</v>
      </c>
    </row>
    <row r="337" spans="1:4">
      <c r="A337" s="788">
        <v>44321</v>
      </c>
      <c r="B337">
        <v>6.4805208849570306E-2</v>
      </c>
      <c r="C337">
        <v>1.4127617574992479E-2</v>
      </c>
      <c r="D337">
        <v>8.1629468727828502E-3</v>
      </c>
    </row>
    <row r="338" spans="1:4">
      <c r="A338" s="788">
        <v>44322</v>
      </c>
      <c r="B338">
        <v>6.5083667166630832E-2</v>
      </c>
      <c r="C338">
        <v>1.4120896803058391E-2</v>
      </c>
      <c r="D338">
        <v>8.4733471615696665E-3</v>
      </c>
    </row>
    <row r="339" spans="1:4">
      <c r="A339" s="788">
        <v>44323</v>
      </c>
      <c r="B339">
        <v>6.5426011138020268E-2</v>
      </c>
      <c r="C339">
        <v>1.4420626936562098E-2</v>
      </c>
      <c r="D339">
        <v>8.8263076210264302E-3</v>
      </c>
    </row>
    <row r="340" spans="1:4">
      <c r="A340" s="788">
        <v>44326</v>
      </c>
      <c r="B340">
        <v>6.573203907116798E-2</v>
      </c>
      <c r="C340">
        <v>1.4304734464595903E-2</v>
      </c>
      <c r="D340">
        <v>8.5540322537607238E-3</v>
      </c>
    </row>
    <row r="341" spans="1:4">
      <c r="A341" s="788">
        <v>44327</v>
      </c>
      <c r="B341">
        <v>6.6084597238656562E-2</v>
      </c>
      <c r="C341">
        <v>1.4287858467223913E-2</v>
      </c>
      <c r="D341">
        <v>8.6626070922166676E-3</v>
      </c>
    </row>
    <row r="342" spans="1:4">
      <c r="A342" s="788">
        <v>44328</v>
      </c>
      <c r="B342">
        <v>6.6282058297860269E-2</v>
      </c>
      <c r="C342">
        <v>1.4165376204066327E-2</v>
      </c>
      <c r="D342">
        <v>7.8035610594091587E-3</v>
      </c>
    </row>
    <row r="343" spans="1:4">
      <c r="A343" s="788">
        <v>44329</v>
      </c>
      <c r="B343">
        <v>6.6539932013316205E-2</v>
      </c>
      <c r="C343">
        <v>1.4040857496854464E-2</v>
      </c>
      <c r="D343">
        <v>7.9269851097301114E-3</v>
      </c>
    </row>
    <row r="344" spans="1:4">
      <c r="A344" s="788">
        <v>44330</v>
      </c>
      <c r="B344">
        <v>6.6794582185680129E-2</v>
      </c>
      <c r="C344">
        <v>1.431325462436539E-2</v>
      </c>
      <c r="D344">
        <v>8.3138082465603613E-3</v>
      </c>
    </row>
    <row r="345" spans="1:4">
      <c r="A345" s="788">
        <v>44333</v>
      </c>
      <c r="B345">
        <v>6.7172889543931191E-2</v>
      </c>
      <c r="C345">
        <v>1.4463584891201142E-2</v>
      </c>
      <c r="D345">
        <v>8.6037037680566364E-3</v>
      </c>
    </row>
    <row r="346" spans="1:4">
      <c r="A346" s="788">
        <v>44334</v>
      </c>
      <c r="B346">
        <v>6.7269043360928205E-2</v>
      </c>
      <c r="C346">
        <v>1.437196988775713E-2</v>
      </c>
      <c r="D346">
        <v>8.4734769522534226E-3</v>
      </c>
    </row>
    <row r="347" spans="1:4">
      <c r="A347" s="788">
        <v>44335</v>
      </c>
      <c r="B347">
        <v>6.7547565867046799E-2</v>
      </c>
      <c r="C347">
        <v>1.4046602495133342E-2</v>
      </c>
      <c r="D347">
        <v>8.3441296974300361E-3</v>
      </c>
    </row>
    <row r="348" spans="1:4">
      <c r="A348" s="788">
        <v>44336</v>
      </c>
      <c r="B348">
        <v>6.8169630805542392E-2</v>
      </c>
      <c r="C348">
        <v>1.425228043593596E-2</v>
      </c>
      <c r="D348">
        <v>8.6286883401545111E-3</v>
      </c>
    </row>
    <row r="349" spans="1:4">
      <c r="A349" s="788">
        <v>44337</v>
      </c>
      <c r="B349">
        <v>6.849427411379172E-2</v>
      </c>
      <c r="C349">
        <v>1.431120968751376E-2</v>
      </c>
      <c r="D349">
        <v>8.4620171617078022E-3</v>
      </c>
    </row>
    <row r="350" spans="1:4">
      <c r="A350" s="788">
        <v>44340</v>
      </c>
      <c r="B350">
        <v>6.8682127721506392E-2</v>
      </c>
      <c r="C350">
        <v>1.4571930452138115E-2</v>
      </c>
      <c r="D350">
        <v>8.8681891318576067E-3</v>
      </c>
    </row>
    <row r="351" spans="1:4">
      <c r="A351" s="788">
        <v>44341</v>
      </c>
      <c r="B351">
        <v>6.8942059666595723E-2</v>
      </c>
      <c r="C351">
        <v>1.4290973049449374E-2</v>
      </c>
      <c r="D351">
        <v>8.6501056137258114E-3</v>
      </c>
    </row>
    <row r="352" spans="1:4">
      <c r="A352" s="788">
        <v>44342</v>
      </c>
      <c r="B352">
        <v>6.9248194840874078E-2</v>
      </c>
      <c r="C352">
        <v>1.4267826120635041E-2</v>
      </c>
      <c r="D352">
        <v>8.792364688036125E-3</v>
      </c>
    </row>
    <row r="353" spans="1:4">
      <c r="A353" s="788">
        <v>44343</v>
      </c>
      <c r="B353">
        <v>6.9604711705020472E-2</v>
      </c>
      <c r="C353">
        <v>1.4659794845241381E-2</v>
      </c>
      <c r="D353">
        <v>9.0080340059819353E-3</v>
      </c>
    </row>
    <row r="354" spans="1:4">
      <c r="A354" s="788">
        <v>44344</v>
      </c>
      <c r="B354">
        <v>6.9938579747423013E-2</v>
      </c>
      <c r="C354">
        <v>1.4741985261232937E-2</v>
      </c>
      <c r="D354">
        <v>9.3491467839341702E-3</v>
      </c>
    </row>
    <row r="355" spans="1:4">
      <c r="A355" s="788">
        <v>44347</v>
      </c>
      <c r="B355">
        <v>7.0148257176722906E-2</v>
      </c>
      <c r="C355">
        <v>1.4829217278003126E-2</v>
      </c>
      <c r="D355">
        <v>9.7337522896345785E-3</v>
      </c>
    </row>
    <row r="356" spans="1:4">
      <c r="A356" s="788">
        <v>44348</v>
      </c>
      <c r="B356">
        <v>7.048388528157612E-2</v>
      </c>
      <c r="C356">
        <v>1.5035950043763346E-2</v>
      </c>
      <c r="D356">
        <v>9.7818856359235262E-3</v>
      </c>
    </row>
    <row r="357" spans="1:4">
      <c r="A357" s="788">
        <v>44349</v>
      </c>
      <c r="B357">
        <v>7.0902926598819915E-2</v>
      </c>
      <c r="C357">
        <v>1.5069384873743763E-2</v>
      </c>
      <c r="D357">
        <v>1.0141534720251366E-2</v>
      </c>
    </row>
    <row r="358" spans="1:4">
      <c r="A358" s="788">
        <v>44351</v>
      </c>
      <c r="B358">
        <v>7.1321036300801222E-2</v>
      </c>
      <c r="C358">
        <v>1.5046857775056877E-2</v>
      </c>
      <c r="D358">
        <v>1.0323579227322632E-2</v>
      </c>
    </row>
    <row r="359" spans="1:4">
      <c r="A359" s="788">
        <v>44354</v>
      </c>
      <c r="B359">
        <v>7.1510351832078101E-2</v>
      </c>
      <c r="C359">
        <v>1.5022794686793794E-2</v>
      </c>
      <c r="D359">
        <v>1.0167442117411163E-2</v>
      </c>
    </row>
    <row r="360" spans="1:4">
      <c r="A360" s="788">
        <v>44355</v>
      </c>
      <c r="B360">
        <v>7.1727104825876742E-2</v>
      </c>
      <c r="C360">
        <v>1.4893198712339961E-2</v>
      </c>
      <c r="D360">
        <v>1.0094629681474787E-2</v>
      </c>
    </row>
    <row r="361" spans="1:4">
      <c r="A361" s="788">
        <v>44356</v>
      </c>
      <c r="B361">
        <v>7.1985927308649833E-2</v>
      </c>
      <c r="C361">
        <v>1.4848900573686485E-2</v>
      </c>
      <c r="D361">
        <v>1.0233301919996052E-2</v>
      </c>
    </row>
    <row r="362" spans="1:4">
      <c r="A362" s="788">
        <v>44357</v>
      </c>
      <c r="B362">
        <v>7.2169299205262494E-2</v>
      </c>
      <c r="C362">
        <v>1.4986340463449821E-2</v>
      </c>
      <c r="D362">
        <v>1.0317247486659298E-2</v>
      </c>
    </row>
    <row r="363" spans="1:4">
      <c r="A363" s="788">
        <v>44358</v>
      </c>
      <c r="B363">
        <v>7.2370832912748373E-2</v>
      </c>
      <c r="C363">
        <v>1.4918253285280292E-2</v>
      </c>
      <c r="D363">
        <v>1.0212793338059356E-2</v>
      </c>
    </row>
    <row r="364" spans="1:4">
      <c r="A364" s="788">
        <v>44361</v>
      </c>
      <c r="B364">
        <v>7.265019155146657E-2</v>
      </c>
      <c r="C364">
        <v>1.5142391075882333E-2</v>
      </c>
      <c r="D364">
        <v>1.039093560902371E-2</v>
      </c>
    </row>
    <row r="365" spans="1:4">
      <c r="A365" s="788">
        <v>44362</v>
      </c>
      <c r="B365">
        <v>7.2859870466145837E-2</v>
      </c>
      <c r="C365">
        <v>1.5230634392395137E-2</v>
      </c>
      <c r="D365">
        <v>1.0237767189742675E-2</v>
      </c>
    </row>
    <row r="366" spans="1:4">
      <c r="A366" s="788">
        <v>44363</v>
      </c>
      <c r="B366">
        <v>7.3151675764177915E-2</v>
      </c>
      <c r="C366">
        <v>1.5303270556501047E-2</v>
      </c>
      <c r="D366">
        <v>1.0177026191514837E-2</v>
      </c>
    </row>
    <row r="367" spans="1:4">
      <c r="A367" s="788">
        <v>44364</v>
      </c>
      <c r="B367">
        <v>7.3268008557840991E-2</v>
      </c>
      <c r="C367">
        <v>1.5066899303650461E-2</v>
      </c>
      <c r="D367">
        <v>9.9772554978352357E-3</v>
      </c>
    </row>
    <row r="368" spans="1:4">
      <c r="A368" s="788">
        <v>44365</v>
      </c>
      <c r="B368">
        <v>7.3410226528505262E-2</v>
      </c>
      <c r="C368">
        <v>1.5052608096863151E-2</v>
      </c>
      <c r="D368">
        <v>1.0028913846242826E-2</v>
      </c>
    </row>
    <row r="369" spans="1:4">
      <c r="A369" s="788">
        <v>44368</v>
      </c>
      <c r="B369">
        <v>7.3763068913222929E-2</v>
      </c>
      <c r="C369">
        <v>1.536660979949378E-2</v>
      </c>
      <c r="D369">
        <v>1.0454557034856871E-2</v>
      </c>
    </row>
    <row r="370" spans="1:4">
      <c r="A370" s="788">
        <v>44369</v>
      </c>
      <c r="B370">
        <v>7.3960122968693698E-2</v>
      </c>
      <c r="C370">
        <v>1.5366367125876579E-2</v>
      </c>
      <c r="D370">
        <v>1.0548250537847803E-2</v>
      </c>
    </row>
    <row r="371" spans="1:4">
      <c r="A371" s="788">
        <v>44370</v>
      </c>
      <c r="B371">
        <v>7.4329756509609268E-2</v>
      </c>
      <c r="C371">
        <v>1.5455382328862788E-2</v>
      </c>
      <c r="D371">
        <v>1.0727323512204068E-2</v>
      </c>
    </row>
    <row r="372" spans="1:4">
      <c r="A372" s="788">
        <v>44371</v>
      </c>
      <c r="B372">
        <v>7.4672620082887331E-2</v>
      </c>
      <c r="C372">
        <v>1.567739202923768E-2</v>
      </c>
      <c r="D372">
        <v>1.0989070842781112E-2</v>
      </c>
    </row>
    <row r="373" spans="1:4">
      <c r="A373" s="788">
        <v>44372</v>
      </c>
      <c r="B373">
        <v>7.491509719404843E-2</v>
      </c>
      <c r="C373">
        <v>1.5966626699492004E-2</v>
      </c>
      <c r="D373">
        <v>1.0785221438636139E-2</v>
      </c>
    </row>
    <row r="374" spans="1:4">
      <c r="A374" s="788">
        <v>44375</v>
      </c>
      <c r="B374">
        <v>7.5295906835301407E-2</v>
      </c>
      <c r="C374">
        <v>1.6012563151864168E-2</v>
      </c>
      <c r="D374">
        <v>1.1025839657849534E-2</v>
      </c>
    </row>
    <row r="375" spans="1:4">
      <c r="A375" s="788">
        <v>44376</v>
      </c>
      <c r="B375">
        <v>7.5591787185899317E-2</v>
      </c>
      <c r="C375">
        <v>1.6081159725251259E-2</v>
      </c>
      <c r="D375">
        <v>1.1045658452446983E-2</v>
      </c>
    </row>
    <row r="376" spans="1:4">
      <c r="A376" s="788">
        <v>44377</v>
      </c>
      <c r="B376">
        <v>7.5846841482261063E-2</v>
      </c>
      <c r="C376">
        <v>1.6113929583437381E-2</v>
      </c>
      <c r="D376">
        <v>1.1034225566514788E-2</v>
      </c>
    </row>
    <row r="377" spans="1:4">
      <c r="A377" s="788">
        <v>44378</v>
      </c>
      <c r="B377">
        <v>7.6129624027527765E-2</v>
      </c>
      <c r="C377">
        <v>1.6124967941955726E-2</v>
      </c>
      <c r="D377">
        <v>1.0747568217616355E-2</v>
      </c>
    </row>
    <row r="378" spans="1:4">
      <c r="A378" s="788">
        <v>44379</v>
      </c>
      <c r="B378">
        <v>7.6505644400895578E-2</v>
      </c>
      <c r="C378">
        <v>1.6196320042424217E-2</v>
      </c>
      <c r="D378">
        <v>1.1225875476390534E-2</v>
      </c>
    </row>
    <row r="379" spans="1:4">
      <c r="A379" s="788">
        <v>44382</v>
      </c>
      <c r="B379">
        <v>7.675367873805361E-2</v>
      </c>
      <c r="C379">
        <v>1.619368925985909E-2</v>
      </c>
      <c r="D379">
        <v>1.1104639759684343E-2</v>
      </c>
    </row>
    <row r="380" spans="1:4">
      <c r="A380" s="788">
        <v>44383</v>
      </c>
      <c r="B380">
        <v>7.7002555879984946E-2</v>
      </c>
      <c r="C380">
        <v>1.5512864550177641E-2</v>
      </c>
      <c r="D380">
        <v>1.0637083592023533E-2</v>
      </c>
    </row>
    <row r="381" spans="1:4">
      <c r="A381" s="788">
        <v>44384</v>
      </c>
      <c r="B381">
        <v>7.7400309034775683E-2</v>
      </c>
      <c r="C381">
        <v>1.5405783063777267E-2</v>
      </c>
      <c r="D381">
        <v>1.0763359449933896E-2</v>
      </c>
    </row>
    <row r="382" spans="1:4">
      <c r="A382" s="788">
        <v>44385</v>
      </c>
      <c r="B382">
        <v>7.7666332377032132E-2</v>
      </c>
      <c r="C382">
        <v>1.497029019762075E-2</v>
      </c>
      <c r="D382">
        <v>1.0419303394377133E-2</v>
      </c>
    </row>
    <row r="383" spans="1:4">
      <c r="A383" s="788">
        <v>44386</v>
      </c>
      <c r="B383">
        <v>7.7974041792279181E-2</v>
      </c>
      <c r="C383">
        <v>1.5134665751884935E-2</v>
      </c>
      <c r="D383">
        <v>1.0487585302111802E-2</v>
      </c>
    </row>
    <row r="384" spans="1:4">
      <c r="A384" s="788">
        <v>44389</v>
      </c>
      <c r="B384">
        <v>7.8222443162103472E-2</v>
      </c>
      <c r="C384">
        <v>1.5511232118448515E-2</v>
      </c>
      <c r="D384">
        <v>1.0863910186866166E-2</v>
      </c>
    </row>
    <row r="385" spans="1:4">
      <c r="A385" s="788">
        <v>44390</v>
      </c>
      <c r="B385">
        <v>7.8492632383003524E-2</v>
      </c>
      <c r="C385">
        <v>1.5737700951032885E-2</v>
      </c>
      <c r="D385">
        <v>1.1028143330157114E-2</v>
      </c>
    </row>
    <row r="386" spans="1:4">
      <c r="A386" s="788">
        <v>44391</v>
      </c>
      <c r="B386">
        <v>7.8908948591223105E-2</v>
      </c>
      <c r="C386">
        <v>1.5655925625867262E-2</v>
      </c>
      <c r="D386">
        <v>1.1029149740769073E-2</v>
      </c>
    </row>
    <row r="387" spans="1:4">
      <c r="A387" s="788">
        <v>44392</v>
      </c>
      <c r="B387">
        <v>7.9274742227742223E-2</v>
      </c>
      <c r="C387">
        <v>1.5499631633993483E-2</v>
      </c>
      <c r="D387">
        <v>1.0825604139437894E-2</v>
      </c>
    </row>
    <row r="388" spans="1:4">
      <c r="A388" s="788">
        <v>44393</v>
      </c>
      <c r="B388">
        <v>7.9660677098538857E-2</v>
      </c>
      <c r="C388">
        <v>1.5393855085080954E-2</v>
      </c>
      <c r="D388">
        <v>1.0684528788526437E-2</v>
      </c>
    </row>
    <row r="389" spans="1:4">
      <c r="A389" s="788">
        <v>44396</v>
      </c>
      <c r="B389">
        <v>7.995110945334849E-2</v>
      </c>
      <c r="C389">
        <v>1.4432580319117205E-2</v>
      </c>
      <c r="D389">
        <v>1.019469301344067E-2</v>
      </c>
    </row>
    <row r="390" spans="1:4">
      <c r="A390" s="788">
        <v>44397</v>
      </c>
      <c r="B390">
        <v>8.0298973467765711E-2</v>
      </c>
      <c r="C390">
        <v>1.462003224098507E-2</v>
      </c>
      <c r="D390">
        <v>1.0465671882280869E-2</v>
      </c>
    </row>
    <row r="391" spans="1:4">
      <c r="A391" s="788">
        <v>44398</v>
      </c>
      <c r="B391">
        <v>8.0564138598244073E-2</v>
      </c>
      <c r="C391">
        <v>1.5103468679437793E-2</v>
      </c>
      <c r="D391">
        <v>1.0666279443787507E-2</v>
      </c>
    </row>
    <row r="392" spans="1:4">
      <c r="A392" s="788">
        <v>44399</v>
      </c>
      <c r="B392">
        <v>8.0846331311779984E-2</v>
      </c>
      <c r="C392">
        <v>1.5249845287061969E-2</v>
      </c>
      <c r="D392">
        <v>1.1266098348473808E-2</v>
      </c>
    </row>
    <row r="393" spans="1:4">
      <c r="A393" s="788">
        <v>44400</v>
      </c>
      <c r="B393">
        <v>8.1054493303465147E-2</v>
      </c>
      <c r="C393">
        <v>1.523036755510665E-2</v>
      </c>
      <c r="D393">
        <v>1.1378970199947158E-2</v>
      </c>
    </row>
    <row r="394" spans="1:4">
      <c r="A394" s="788">
        <v>44403</v>
      </c>
      <c r="B394">
        <v>8.1321909905730294E-2</v>
      </c>
      <c r="C394">
        <v>1.5231557603399892E-2</v>
      </c>
      <c r="D394">
        <v>1.1143006766879404E-2</v>
      </c>
    </row>
    <row r="395" spans="1:4">
      <c r="A395" s="788">
        <v>44404</v>
      </c>
      <c r="B395">
        <v>8.1530029429866868E-2</v>
      </c>
      <c r="C395">
        <v>1.4986803873126675E-2</v>
      </c>
      <c r="D395">
        <v>1.0393316111467321E-2</v>
      </c>
    </row>
    <row r="396" spans="1:4">
      <c r="A396" s="788">
        <v>44405</v>
      </c>
      <c r="B396">
        <v>8.1878274550030605E-2</v>
      </c>
      <c r="C396">
        <v>1.5217711013104651E-2</v>
      </c>
      <c r="D396">
        <v>1.076098770776035E-2</v>
      </c>
    </row>
    <row r="397" spans="1:4">
      <c r="A397" s="788">
        <v>44406</v>
      </c>
      <c r="B397">
        <v>8.2211164524882641E-2</v>
      </c>
      <c r="C397">
        <v>1.5471173070326971E-2</v>
      </c>
      <c r="D397">
        <v>1.0935411693077546E-2</v>
      </c>
    </row>
    <row r="398" spans="1:4">
      <c r="A398" s="788">
        <v>44407</v>
      </c>
      <c r="B398">
        <v>8.242511576031375E-2</v>
      </c>
      <c r="C398">
        <v>1.5100558235066064E-2</v>
      </c>
      <c r="D398">
        <v>1.0304749659799661E-2</v>
      </c>
    </row>
    <row r="399" spans="1:4">
      <c r="A399" s="788">
        <v>44410</v>
      </c>
      <c r="B399">
        <v>8.2707577609307581E-2</v>
      </c>
      <c r="C399">
        <v>1.4960180118203992E-2</v>
      </c>
      <c r="D399">
        <v>1.0529992982955205E-2</v>
      </c>
    </row>
    <row r="400" spans="1:4">
      <c r="A400" s="788">
        <v>44411</v>
      </c>
      <c r="B400">
        <v>8.304549255147986E-2</v>
      </c>
      <c r="C400">
        <v>1.4982517256727279E-2</v>
      </c>
      <c r="D400">
        <v>1.078496300242171E-2</v>
      </c>
    </row>
    <row r="401" spans="1:4">
      <c r="A401" s="788">
        <v>44412</v>
      </c>
      <c r="B401">
        <v>8.3278435751220625E-2</v>
      </c>
      <c r="C401">
        <v>1.4775133726373513E-2</v>
      </c>
      <c r="D401">
        <v>1.06111305451706E-2</v>
      </c>
    </row>
    <row r="402" spans="1:4">
      <c r="A402" s="788">
        <v>44413</v>
      </c>
      <c r="B402">
        <v>8.3414524986440419E-2</v>
      </c>
      <c r="C402">
        <v>1.505441550136899E-2</v>
      </c>
      <c r="D402">
        <v>1.0662263006627537E-2</v>
      </c>
    </row>
    <row r="403" spans="1:4">
      <c r="A403" s="788">
        <v>44414</v>
      </c>
      <c r="B403">
        <v>8.3753209787585714E-2</v>
      </c>
      <c r="C403">
        <v>1.5448465715494075E-2</v>
      </c>
      <c r="D403">
        <v>1.0811457384593659E-2</v>
      </c>
    </row>
    <row r="404" spans="1:4">
      <c r="A404" s="788">
        <v>44417</v>
      </c>
      <c r="B404">
        <v>8.3955153113003611E-2</v>
      </c>
      <c r="C404">
        <v>1.5496961990755675E-2</v>
      </c>
      <c r="D404">
        <v>1.0812218594502099E-2</v>
      </c>
    </row>
    <row r="405" spans="1:4">
      <c r="A405" s="788">
        <v>44418</v>
      </c>
      <c r="B405">
        <v>8.4318737963960277E-2</v>
      </c>
      <c r="C405">
        <v>1.570990610141787E-2</v>
      </c>
      <c r="D405">
        <v>1.0738260250352738E-2</v>
      </c>
    </row>
    <row r="406" spans="1:4">
      <c r="A406" s="788">
        <v>44419</v>
      </c>
      <c r="B406">
        <v>8.4594151263559736E-2</v>
      </c>
      <c r="C406">
        <v>1.5710162558961516E-2</v>
      </c>
      <c r="D406">
        <v>1.0718606431310951E-2</v>
      </c>
    </row>
    <row r="407" spans="1:4">
      <c r="A407" s="788">
        <v>44420</v>
      </c>
      <c r="B407">
        <v>8.4797102576968708E-2</v>
      </c>
      <c r="C407">
        <v>1.5654289721418468E-2</v>
      </c>
      <c r="D407">
        <v>1.056798136571091E-2</v>
      </c>
    </row>
    <row r="408" spans="1:4">
      <c r="A408" s="788">
        <v>44421</v>
      </c>
      <c r="B408">
        <v>8.4943690536850802E-2</v>
      </c>
      <c r="C408">
        <v>1.5398945748629433E-2</v>
      </c>
      <c r="D408">
        <v>1.0383050470015975E-2</v>
      </c>
    </row>
    <row r="409" spans="1:4">
      <c r="A409" s="788">
        <v>44424</v>
      </c>
      <c r="B409">
        <v>8.5198420353219007E-2</v>
      </c>
      <c r="C409">
        <v>1.5133060115116059E-2</v>
      </c>
      <c r="D409">
        <v>9.4965162808651193E-3</v>
      </c>
    </row>
    <row r="410" spans="1:4">
      <c r="A410" s="788">
        <v>44425</v>
      </c>
      <c r="B410">
        <v>8.5549271610724231E-2</v>
      </c>
      <c r="C410">
        <v>1.4845176872434918E-2</v>
      </c>
      <c r="D410">
        <v>8.8999474044910709E-3</v>
      </c>
    </row>
    <row r="411" spans="1:4">
      <c r="A411" s="788">
        <v>44426</v>
      </c>
      <c r="B411">
        <v>8.5696760118083581E-2</v>
      </c>
      <c r="C411">
        <v>1.4662793301148058E-2</v>
      </c>
      <c r="D411">
        <v>8.7568668827511242E-3</v>
      </c>
    </row>
    <row r="412" spans="1:4">
      <c r="A412" s="788">
        <v>44427</v>
      </c>
      <c r="B412">
        <v>8.6103487474938456E-2</v>
      </c>
      <c r="C412">
        <v>1.4560650092166894E-2</v>
      </c>
      <c r="D412">
        <v>8.9833006183051012E-3</v>
      </c>
    </row>
    <row r="413" spans="1:4">
      <c r="A413" s="788">
        <v>44428</v>
      </c>
      <c r="B413">
        <v>8.6556097574751245E-2</v>
      </c>
      <c r="C413">
        <v>1.4656676415690351E-2</v>
      </c>
      <c r="D413">
        <v>9.3923087994078891E-3</v>
      </c>
    </row>
    <row r="414" spans="1:4">
      <c r="A414" s="788">
        <v>44431</v>
      </c>
      <c r="B414">
        <v>8.677874438197275E-2</v>
      </c>
      <c r="C414">
        <v>1.4933086448773558E-2</v>
      </c>
      <c r="D414">
        <v>9.3419786744679545E-3</v>
      </c>
    </row>
    <row r="415" spans="1:4">
      <c r="A415" s="788">
        <v>44432</v>
      </c>
      <c r="B415">
        <v>8.7286245307611976E-2</v>
      </c>
      <c r="C415">
        <v>1.5332096497660652E-2</v>
      </c>
      <c r="D415">
        <v>9.804365090465561E-3</v>
      </c>
    </row>
    <row r="416" spans="1:4">
      <c r="A416" s="788">
        <v>44433</v>
      </c>
      <c r="B416">
        <v>8.781710749598215E-2</v>
      </c>
      <c r="C416">
        <v>1.5540910440157374E-2</v>
      </c>
      <c r="D416">
        <v>1.0128171737976643E-2</v>
      </c>
    </row>
    <row r="417" spans="1:4">
      <c r="A417" s="788">
        <v>44434</v>
      </c>
      <c r="B417">
        <v>8.8114763792001893E-2</v>
      </c>
      <c r="C417">
        <v>1.537387021209069E-2</v>
      </c>
      <c r="D417">
        <v>9.6104678025474843E-3</v>
      </c>
    </row>
    <row r="418" spans="1:4">
      <c r="A418" s="788">
        <v>44435</v>
      </c>
      <c r="B418">
        <v>8.8547982092034294E-2</v>
      </c>
      <c r="C418">
        <v>1.5611420782287277E-2</v>
      </c>
      <c r="D418">
        <v>1.0211454482512483E-2</v>
      </c>
    </row>
    <row r="419" spans="1:4">
      <c r="A419" s="788">
        <v>44438</v>
      </c>
      <c r="B419">
        <v>8.8859978680613461E-2</v>
      </c>
      <c r="C419">
        <v>1.5581164679018267E-2</v>
      </c>
      <c r="D419">
        <v>9.9190492319813917E-3</v>
      </c>
    </row>
    <row r="420" spans="1:4">
      <c r="A420" s="788">
        <v>44439</v>
      </c>
      <c r="B420">
        <v>8.9438810763566634E-2</v>
      </c>
      <c r="C420">
        <v>1.56843632155097E-2</v>
      </c>
      <c r="D420">
        <v>9.4915436430751399E-3</v>
      </c>
    </row>
    <row r="421" spans="1:4">
      <c r="A421" s="788">
        <v>44440</v>
      </c>
      <c r="B421">
        <v>8.9818230047699066E-2</v>
      </c>
      <c r="C421">
        <v>1.5804836785157983E-2</v>
      </c>
      <c r="D421">
        <v>9.4454057851294237E-3</v>
      </c>
    </row>
    <row r="422" spans="1:4">
      <c r="A422" s="788">
        <v>44441</v>
      </c>
      <c r="B422">
        <v>9.0092428287120718E-2</v>
      </c>
      <c r="C422">
        <v>1.5850767166454061E-2</v>
      </c>
      <c r="D422">
        <v>8.9889390234862976E-3</v>
      </c>
    </row>
    <row r="423" spans="1:4">
      <c r="A423" s="788">
        <v>44442</v>
      </c>
      <c r="B423">
        <v>9.0399358344108505E-2</v>
      </c>
      <c r="C423">
        <v>1.6040021746687616E-2</v>
      </c>
      <c r="D423">
        <v>9.0031154041447792E-3</v>
      </c>
    </row>
    <row r="424" spans="1:4">
      <c r="A424" s="788">
        <v>44445</v>
      </c>
      <c r="B424">
        <v>9.0753852229377818E-2</v>
      </c>
      <c r="C424">
        <v>1.6147917628138275E-2</v>
      </c>
      <c r="D424">
        <v>9.2437587652305364E-3</v>
      </c>
    </row>
    <row r="425" spans="1:4">
      <c r="A425" s="788">
        <v>44447</v>
      </c>
      <c r="B425">
        <v>9.0964138399948435E-2</v>
      </c>
      <c r="C425">
        <v>1.6112019761389984E-2</v>
      </c>
      <c r="D425">
        <v>8.5829757829876119E-3</v>
      </c>
    </row>
    <row r="426" spans="1:4">
      <c r="A426" s="788">
        <v>44448</v>
      </c>
      <c r="B426">
        <v>9.14879633369865E-2</v>
      </c>
      <c r="C426">
        <v>1.6305321600425415E-2</v>
      </c>
      <c r="D426">
        <v>8.6503575583545267E-3</v>
      </c>
    </row>
    <row r="427" spans="1:4">
      <c r="A427" s="788">
        <v>44449</v>
      </c>
      <c r="B427">
        <v>9.1905825596908519E-2</v>
      </c>
      <c r="C427">
        <v>1.6225451652963185E-2</v>
      </c>
      <c r="D427">
        <v>8.5607203470039472E-3</v>
      </c>
    </row>
    <row r="428" spans="1:4">
      <c r="A428" s="788">
        <v>44452</v>
      </c>
      <c r="B428">
        <v>9.2315355425059309E-2</v>
      </c>
      <c r="C428">
        <v>1.6407429314802879E-2</v>
      </c>
      <c r="D428">
        <v>8.974692970221021E-3</v>
      </c>
    </row>
    <row r="429" spans="1:4">
      <c r="A429" s="788">
        <v>44453</v>
      </c>
      <c r="B429">
        <v>9.271391428381448E-2</v>
      </c>
      <c r="C429">
        <v>1.6109610240040428E-2</v>
      </c>
      <c r="D429">
        <v>9.1943939497938221E-3</v>
      </c>
    </row>
    <row r="430" spans="1:4">
      <c r="A430" s="788">
        <v>44454</v>
      </c>
      <c r="B430">
        <v>9.3082056830104287E-2</v>
      </c>
      <c r="C430">
        <v>1.6494602258237512E-2</v>
      </c>
      <c r="D430">
        <v>9.2131913267394783E-3</v>
      </c>
    </row>
    <row r="431" spans="1:4">
      <c r="A431" s="788">
        <v>44455</v>
      </c>
      <c r="B431">
        <v>9.3389132954819765E-2</v>
      </c>
      <c r="C431">
        <v>1.6633469915713794E-2</v>
      </c>
      <c r="D431">
        <v>8.8654317738483535E-3</v>
      </c>
    </row>
    <row r="432" spans="1:4">
      <c r="A432" s="788">
        <v>44456</v>
      </c>
      <c r="B432">
        <v>9.3669893395179171E-2</v>
      </c>
      <c r="C432">
        <v>1.6464918693006814E-2</v>
      </c>
      <c r="D432">
        <v>8.3315936811128033E-3</v>
      </c>
    </row>
    <row r="433" spans="1:4">
      <c r="A433" s="788">
        <v>44459</v>
      </c>
      <c r="B433">
        <v>9.4034290829300371E-2</v>
      </c>
      <c r="C433">
        <v>1.586203677341147E-2</v>
      </c>
      <c r="D433">
        <v>7.304546197795414E-3</v>
      </c>
    </row>
    <row r="434" spans="1:4">
      <c r="A434" s="788">
        <v>44460</v>
      </c>
      <c r="B434">
        <v>9.4425305555045247E-2</v>
      </c>
      <c r="C434">
        <v>1.5892437804624349E-2</v>
      </c>
      <c r="D434">
        <v>7.5740641549342236E-3</v>
      </c>
    </row>
    <row r="435" spans="1:4">
      <c r="A435" s="788">
        <v>44461</v>
      </c>
      <c r="B435">
        <v>9.4788040418204655E-2</v>
      </c>
      <c r="C435">
        <v>1.6295410470096083E-2</v>
      </c>
      <c r="D435">
        <v>8.1027331409866399E-3</v>
      </c>
    </row>
    <row r="436" spans="1:4">
      <c r="A436" s="788">
        <v>44462</v>
      </c>
      <c r="B436">
        <v>9.5081032157438461E-2</v>
      </c>
      <c r="C436">
        <v>1.7066996206653862E-2</v>
      </c>
      <c r="D436">
        <v>8.5705604065933194E-3</v>
      </c>
    </row>
    <row r="437" spans="1:4">
      <c r="A437" s="788">
        <v>44463</v>
      </c>
      <c r="B437">
        <v>9.5430776275884588E-2</v>
      </c>
      <c r="C437">
        <v>1.7382622271142623E-2</v>
      </c>
      <c r="D437">
        <v>8.4347590488262902E-3</v>
      </c>
    </row>
    <row r="438" spans="1:4">
      <c r="A438" s="788">
        <v>44466</v>
      </c>
      <c r="B438">
        <v>9.5806160461233247E-2</v>
      </c>
      <c r="C438">
        <v>1.7566496401845599E-2</v>
      </c>
      <c r="D438">
        <v>8.4526325163574167E-3</v>
      </c>
    </row>
    <row r="439" spans="1:4">
      <c r="A439" s="788">
        <v>44467</v>
      </c>
      <c r="B439">
        <v>9.6164409783056737E-2</v>
      </c>
      <c r="C439">
        <v>1.7496646954480388E-2</v>
      </c>
      <c r="D439">
        <v>7.6486467363447996E-3</v>
      </c>
    </row>
    <row r="440" spans="1:4">
      <c r="A440" s="788">
        <v>44468</v>
      </c>
      <c r="B440">
        <v>9.655711436786274E-2</v>
      </c>
      <c r="C440">
        <v>1.7632402779008904E-2</v>
      </c>
      <c r="D440">
        <v>7.6981651847527477E-3</v>
      </c>
    </row>
    <row r="441" spans="1:4">
      <c r="A441" s="788">
        <v>44469</v>
      </c>
      <c r="B441">
        <v>9.6859910655423986E-2</v>
      </c>
      <c r="C441">
        <v>1.7621750948506598E-2</v>
      </c>
      <c r="D441">
        <v>7.7139323414205929E-3</v>
      </c>
    </row>
    <row r="442" spans="1:4">
      <c r="A442" s="788">
        <v>44470</v>
      </c>
      <c r="B442">
        <v>9.7353947166998411E-2</v>
      </c>
      <c r="C442">
        <v>1.7828620913443949E-2</v>
      </c>
      <c r="D442">
        <v>8.2786413604123421E-3</v>
      </c>
    </row>
    <row r="443" spans="1:4">
      <c r="A443" s="788">
        <v>44473</v>
      </c>
      <c r="B443">
        <v>9.7698746982073592E-2</v>
      </c>
      <c r="C443">
        <v>1.7854108023806603E-2</v>
      </c>
      <c r="D443">
        <v>7.4760011594330322E-3</v>
      </c>
    </row>
    <row r="444" spans="1:4">
      <c r="A444" s="788">
        <v>44474</v>
      </c>
      <c r="B444">
        <v>9.8036898057933586E-2</v>
      </c>
      <c r="C444">
        <v>1.826463141013468E-2</v>
      </c>
      <c r="D444">
        <v>7.4130558454985618E-3</v>
      </c>
    </row>
    <row r="445" spans="1:4">
      <c r="A445" s="788">
        <v>44475</v>
      </c>
      <c r="B445">
        <v>9.8491668231448726E-2</v>
      </c>
      <c r="C445">
        <v>1.8326171030313088E-2</v>
      </c>
      <c r="D445">
        <v>7.0170476632307466E-3</v>
      </c>
    </row>
    <row r="446" spans="1:4">
      <c r="A446" s="788">
        <v>44476</v>
      </c>
      <c r="B446">
        <v>9.8861058947866898E-2</v>
      </c>
      <c r="C446">
        <v>1.8562492882871817E-2</v>
      </c>
      <c r="D446">
        <v>6.9261206231179262E-3</v>
      </c>
    </row>
    <row r="447" spans="1:4">
      <c r="A447" s="788">
        <v>44477</v>
      </c>
      <c r="B447">
        <v>9.9534800860521466E-2</v>
      </c>
      <c r="C447">
        <v>1.874895925778941E-2</v>
      </c>
      <c r="D447">
        <v>7.2358457165810908E-3</v>
      </c>
    </row>
    <row r="448" spans="1:4">
      <c r="A448" s="788">
        <v>44480</v>
      </c>
      <c r="B448">
        <v>9.9837077283692732E-2</v>
      </c>
      <c r="C448">
        <v>1.885551879600178E-2</v>
      </c>
      <c r="D448">
        <v>6.8230153123167714E-3</v>
      </c>
    </row>
    <row r="449" spans="1:4">
      <c r="A449" s="788">
        <v>44482</v>
      </c>
      <c r="B449">
        <v>0.1002566525923223</v>
      </c>
      <c r="C449">
        <v>1.8558243756529258E-2</v>
      </c>
      <c r="D449">
        <v>7.0319459128462825E-3</v>
      </c>
    </row>
    <row r="450" spans="1:4">
      <c r="A450" s="788">
        <v>44483</v>
      </c>
      <c r="B450">
        <v>0.10065207535328846</v>
      </c>
      <c r="C450">
        <v>1.8738667037409229E-2</v>
      </c>
      <c r="D450">
        <v>7.3857039069800123E-3</v>
      </c>
    </row>
    <row r="451" spans="1:4">
      <c r="A451" s="788">
        <v>44484</v>
      </c>
      <c r="B451">
        <v>0.10100578667505467</v>
      </c>
      <c r="C451">
        <v>1.9162682099712391E-2</v>
      </c>
      <c r="D451">
        <v>7.5196929398400059E-3</v>
      </c>
    </row>
    <row r="452" spans="1:4">
      <c r="A452" s="788">
        <v>44487</v>
      </c>
      <c r="B452">
        <v>0.10135270314915323</v>
      </c>
      <c r="C452">
        <v>1.9447590969683404E-2</v>
      </c>
      <c r="D452">
        <v>7.6292222379343855E-3</v>
      </c>
    </row>
    <row r="453" spans="1:4">
      <c r="A453" s="788">
        <v>44488</v>
      </c>
      <c r="B453">
        <v>0.10157717130984345</v>
      </c>
      <c r="C453">
        <v>1.950996933096194E-2</v>
      </c>
      <c r="D453">
        <v>6.9786474623600991E-3</v>
      </c>
    </row>
    <row r="454" spans="1:4">
      <c r="A454" s="788">
        <v>44489</v>
      </c>
      <c r="B454">
        <v>0.10183604301004912</v>
      </c>
      <c r="C454">
        <v>1.9453849900309406E-2</v>
      </c>
      <c r="D454">
        <v>7.0426984933054104E-3</v>
      </c>
    </row>
    <row r="455" spans="1:4">
      <c r="A455" s="788">
        <v>44490</v>
      </c>
      <c r="B455">
        <v>0.10206063401967036</v>
      </c>
      <c r="C455">
        <v>1.9613486494410415E-2</v>
      </c>
      <c r="D455">
        <v>6.3397520368420057E-3</v>
      </c>
    </row>
    <row r="456" spans="1:4">
      <c r="A456" s="788">
        <v>44491</v>
      </c>
      <c r="B456">
        <v>0.1023297365158331</v>
      </c>
      <c r="C456">
        <v>1.9285866865990986E-2</v>
      </c>
      <c r="D456">
        <v>5.7216385893652522E-3</v>
      </c>
    </row>
    <row r="457" spans="1:4">
      <c r="A457" s="788">
        <v>44494</v>
      </c>
      <c r="B457">
        <v>0.10251978577170573</v>
      </c>
      <c r="C457">
        <v>1.9281265672299375E-2</v>
      </c>
      <c r="D457">
        <v>6.4471700189272507E-3</v>
      </c>
    </row>
    <row r="458" spans="1:4">
      <c r="A458" s="788">
        <v>44495</v>
      </c>
      <c r="B458">
        <v>0.10279191064997417</v>
      </c>
      <c r="C458">
        <v>1.917499818070012E-2</v>
      </c>
      <c r="D458">
        <v>5.8612244827840332E-3</v>
      </c>
    </row>
    <row r="459" spans="1:4">
      <c r="A459" s="788">
        <v>44496</v>
      </c>
      <c r="B459">
        <v>0.10322887774413547</v>
      </c>
      <c r="C459">
        <v>1.8803416039959275E-2</v>
      </c>
      <c r="D459">
        <v>5.4252278845261515E-3</v>
      </c>
    </row>
    <row r="460" spans="1:4">
      <c r="A460" s="788">
        <v>44497</v>
      </c>
      <c r="B460">
        <v>0.10332512837690921</v>
      </c>
      <c r="C460">
        <v>1.9009694536645361E-2</v>
      </c>
      <c r="D460">
        <v>5.3196518607085963E-3</v>
      </c>
    </row>
    <row r="461" spans="1:4">
      <c r="A461" s="788">
        <v>44498</v>
      </c>
      <c r="B461">
        <v>0.10427694329987491</v>
      </c>
      <c r="C461">
        <v>1.9190401777000821E-2</v>
      </c>
      <c r="D461">
        <v>4.96625501443404E-3</v>
      </c>
    </row>
    <row r="462" spans="1:4">
      <c r="A462" s="788">
        <v>44501</v>
      </c>
      <c r="B462">
        <v>0.10463813132278532</v>
      </c>
      <c r="C462">
        <v>1.9481025814976904E-2</v>
      </c>
      <c r="D462">
        <v>5.072368711864117E-3</v>
      </c>
    </row>
    <row r="463" spans="1:4">
      <c r="A463" s="788">
        <v>44503</v>
      </c>
      <c r="B463">
        <v>0.10551190743604422</v>
      </c>
      <c r="C463">
        <v>1.9650732814147087E-2</v>
      </c>
      <c r="D463">
        <v>5.4709835148252228E-3</v>
      </c>
    </row>
    <row r="464" spans="1:4">
      <c r="A464" s="788">
        <v>44504</v>
      </c>
      <c r="B464">
        <v>0.10580858734212972</v>
      </c>
      <c r="C464">
        <v>1.9503236126529711E-2</v>
      </c>
      <c r="D464">
        <v>5.2230498679777249E-3</v>
      </c>
    </row>
    <row r="465" spans="1:4">
      <c r="A465" s="788">
        <v>44505</v>
      </c>
      <c r="B465">
        <v>0.10616674503278589</v>
      </c>
      <c r="C465">
        <v>1.9457620374664142E-2</v>
      </c>
      <c r="D465">
        <v>5.7786337758241046E-3</v>
      </c>
    </row>
    <row r="466" spans="1:4">
      <c r="A466" s="788">
        <v>44508</v>
      </c>
      <c r="B466">
        <v>0.1066057484807823</v>
      </c>
      <c r="C466">
        <v>1.9338274933041744E-2</v>
      </c>
      <c r="D466">
        <v>5.6736786115105797E-3</v>
      </c>
    </row>
    <row r="467" spans="1:4">
      <c r="A467" s="788">
        <v>44509</v>
      </c>
      <c r="B467">
        <v>0.10713723119878904</v>
      </c>
      <c r="C467">
        <v>1.9042061851979986E-2</v>
      </c>
      <c r="D467">
        <v>5.9561936937195803E-3</v>
      </c>
    </row>
    <row r="468" spans="1:4">
      <c r="A468" s="788">
        <v>44510</v>
      </c>
      <c r="B468">
        <v>0.1075300788202056</v>
      </c>
      <c r="C468">
        <v>1.9521421607702205E-2</v>
      </c>
      <c r="D468">
        <v>6.049968505744463E-3</v>
      </c>
    </row>
    <row r="469" spans="1:4">
      <c r="A469" s="788">
        <v>44511</v>
      </c>
      <c r="B469">
        <v>0.10798457598639843</v>
      </c>
      <c r="C469">
        <v>1.9881181634597178E-2</v>
      </c>
      <c r="D469">
        <v>6.5301473033265722E-3</v>
      </c>
    </row>
    <row r="470" spans="1:4">
      <c r="A470" s="788">
        <v>44512</v>
      </c>
      <c r="B470">
        <v>0.10848768314564627</v>
      </c>
      <c r="C470">
        <v>2.0040452038664114E-2</v>
      </c>
      <c r="D470">
        <v>6.3503480267990131E-3</v>
      </c>
    </row>
    <row r="471" spans="1:4">
      <c r="A471" s="788">
        <v>44516</v>
      </c>
      <c r="B471">
        <v>0.10882347719371643</v>
      </c>
      <c r="C471">
        <v>2.0254574317151164E-2</v>
      </c>
      <c r="D471">
        <v>5.6932549293218226E-3</v>
      </c>
    </row>
    <row r="472" spans="1:4">
      <c r="A472" s="788">
        <v>44517</v>
      </c>
      <c r="B472">
        <v>0.10919381603009404</v>
      </c>
      <c r="C472">
        <v>2.0065647691113409E-2</v>
      </c>
      <c r="D472">
        <v>5.1367661385677277E-3</v>
      </c>
    </row>
    <row r="473" spans="1:4">
      <c r="A473" s="788">
        <v>44518</v>
      </c>
      <c r="B473">
        <v>0.10955696058410269</v>
      </c>
      <c r="C473">
        <v>2.0159336879844947E-2</v>
      </c>
      <c r="D473">
        <v>5.2126788626241094E-3</v>
      </c>
    </row>
    <row r="474" spans="1:4">
      <c r="A474" s="788">
        <v>44519</v>
      </c>
      <c r="B474">
        <v>0.1100354986193004</v>
      </c>
      <c r="C474">
        <v>2.0234757544352666E-2</v>
      </c>
      <c r="D474">
        <v>5.4714316259256712E-3</v>
      </c>
    </row>
    <row r="475" spans="1:4">
      <c r="A475" s="788">
        <v>44522</v>
      </c>
      <c r="B475">
        <v>0.11033602998630676</v>
      </c>
      <c r="C475">
        <v>2.0582709764834117E-2</v>
      </c>
      <c r="D475">
        <v>4.7820736543424669E-3</v>
      </c>
    </row>
    <row r="476" spans="1:4">
      <c r="A476" s="788">
        <v>44523</v>
      </c>
      <c r="B476">
        <v>0.11076874930355407</v>
      </c>
      <c r="C476">
        <v>2.0840237527114835E-2</v>
      </c>
      <c r="D476">
        <v>4.8354107524113399E-3</v>
      </c>
    </row>
    <row r="477" spans="1:4">
      <c r="A477" s="788">
        <v>44524</v>
      </c>
      <c r="B477">
        <v>0.11120422377773731</v>
      </c>
      <c r="C477">
        <v>2.1008088774422173E-2</v>
      </c>
      <c r="D477">
        <v>4.7834014037710926E-3</v>
      </c>
    </row>
    <row r="478" spans="1:4">
      <c r="A478" s="788">
        <v>44525</v>
      </c>
      <c r="B478">
        <v>0.11156691015070019</v>
      </c>
      <c r="C478">
        <v>2.1173632221743954E-2</v>
      </c>
      <c r="D478">
        <v>5.0888886902937802E-3</v>
      </c>
    </row>
    <row r="479" spans="1:4">
      <c r="A479" s="788">
        <v>44526</v>
      </c>
      <c r="B479">
        <v>0.11197791078508312</v>
      </c>
      <c r="C479">
        <v>2.0250789686825366E-2</v>
      </c>
      <c r="D479">
        <v>3.8691899701996935E-3</v>
      </c>
    </row>
    <row r="480" spans="1:4">
      <c r="A480" s="788">
        <v>44529</v>
      </c>
      <c r="B480">
        <v>0.11244156302249464</v>
      </c>
      <c r="C480">
        <v>2.0494984065560162E-2</v>
      </c>
      <c r="D480">
        <v>4.0141045648645068E-3</v>
      </c>
    </row>
    <row r="481" spans="1:4">
      <c r="A481" s="788">
        <v>44530</v>
      </c>
      <c r="B481">
        <v>0.11294138955969824</v>
      </c>
      <c r="C481">
        <v>1.9901155281006666E-2</v>
      </c>
      <c r="D481">
        <v>3.1502888998542478E-3</v>
      </c>
    </row>
    <row r="482" spans="1:4">
      <c r="A482" s="788">
        <v>44531</v>
      </c>
      <c r="B482">
        <v>0.11324947372211014</v>
      </c>
      <c r="C482">
        <v>1.9902009414020094E-2</v>
      </c>
      <c r="D482">
        <v>2.6000065132956163E-3</v>
      </c>
    </row>
    <row r="483" spans="1:4">
      <c r="A483" s="788">
        <v>44532</v>
      </c>
      <c r="B483">
        <v>0.11372188636078939</v>
      </c>
      <c r="C483">
        <v>2.0196187452216963E-2</v>
      </c>
      <c r="D483">
        <v>3.3977965705851432E-3</v>
      </c>
    </row>
    <row r="484" spans="1:4">
      <c r="A484" s="788">
        <v>44533</v>
      </c>
      <c r="B484">
        <v>0.11426009159068728</v>
      </c>
      <c r="C484">
        <v>2.0125469293055032E-2</v>
      </c>
      <c r="D484">
        <v>3.8727954718831281E-3</v>
      </c>
    </row>
    <row r="485" spans="1:4">
      <c r="A485" s="788">
        <v>44536</v>
      </c>
      <c r="B485">
        <v>0.11462420898385051</v>
      </c>
      <c r="C485">
        <v>2.0398581926286408E-2</v>
      </c>
      <c r="D485">
        <v>4.04226228363469E-3</v>
      </c>
    </row>
    <row r="486" spans="1:4">
      <c r="A486" s="788">
        <v>44537</v>
      </c>
      <c r="B486">
        <v>0.11506023707868707</v>
      </c>
      <c r="C486">
        <v>2.0631690426682114E-2</v>
      </c>
      <c r="D486">
        <v>4.208526043671279E-3</v>
      </c>
    </row>
    <row r="487" spans="1:4">
      <c r="A487" s="788">
        <v>44538</v>
      </c>
      <c r="B487">
        <v>0.11553587855621705</v>
      </c>
      <c r="C487">
        <v>2.0553419972943798E-2</v>
      </c>
      <c r="D487">
        <v>4.6982141570510727E-3</v>
      </c>
    </row>
    <row r="488" spans="1:4">
      <c r="A488" s="788">
        <v>44539</v>
      </c>
      <c r="B488">
        <v>0.11593165322522991</v>
      </c>
      <c r="C488">
        <v>2.0460778128637447E-2</v>
      </c>
      <c r="D488">
        <v>4.1630681653626045E-3</v>
      </c>
    </row>
    <row r="489" spans="1:4">
      <c r="A489" s="788">
        <v>44540</v>
      </c>
      <c r="B489">
        <v>0.11645763743871584</v>
      </c>
      <c r="C489">
        <v>2.0654372054304426E-2</v>
      </c>
      <c r="D489">
        <v>4.7541017785239781E-3</v>
      </c>
    </row>
    <row r="490" spans="1:4">
      <c r="A490" s="788">
        <v>44543</v>
      </c>
      <c r="B490">
        <v>0.11677823316619462</v>
      </c>
      <c r="C490">
        <v>2.0455648918785929E-2</v>
      </c>
      <c r="D490">
        <v>4.616920126933044E-3</v>
      </c>
    </row>
    <row r="491" spans="1:4">
      <c r="A491" s="788">
        <v>44544</v>
      </c>
      <c r="B491">
        <v>0.11715907511041079</v>
      </c>
      <c r="C491">
        <v>2.0570575500821642E-2</v>
      </c>
      <c r="D491">
        <v>4.0595587329204097E-3</v>
      </c>
    </row>
    <row r="492" spans="1:4">
      <c r="A492" s="788">
        <v>44545</v>
      </c>
      <c r="B492">
        <v>0.11754960442974216</v>
      </c>
      <c r="C492">
        <v>2.0830093653347648E-2</v>
      </c>
      <c r="D492">
        <v>4.3948878640180933E-3</v>
      </c>
    </row>
    <row r="493" spans="1:4">
      <c r="A493" s="788">
        <v>44546</v>
      </c>
      <c r="B493">
        <v>0.11783233487558409</v>
      </c>
      <c r="C493">
        <v>2.0638711677209098E-2</v>
      </c>
      <c r="D493">
        <v>4.1589598959481666E-3</v>
      </c>
    </row>
    <row r="494" spans="1:4">
      <c r="A494" s="788">
        <v>44547</v>
      </c>
      <c r="B494">
        <v>0.11815826112338934</v>
      </c>
      <c r="C494">
        <v>2.0597462747467876E-2</v>
      </c>
      <c r="D494">
        <v>3.9454218060455126E-3</v>
      </c>
    </row>
    <row r="495" spans="1:4">
      <c r="A495" s="788">
        <v>44550</v>
      </c>
      <c r="B495">
        <v>0.11861503280618457</v>
      </c>
      <c r="C495">
        <v>2.0196053810754622E-2</v>
      </c>
      <c r="D495">
        <v>3.0439476712917912E-3</v>
      </c>
    </row>
    <row r="496" spans="1:4">
      <c r="A496" s="788">
        <v>44551</v>
      </c>
      <c r="B496">
        <v>0.11905824701959666</v>
      </c>
      <c r="C496">
        <v>2.0613491613687529E-2</v>
      </c>
      <c r="D496">
        <v>3.6584412282298917E-3</v>
      </c>
    </row>
    <row r="497" spans="1:4">
      <c r="A497" s="788">
        <v>44552</v>
      </c>
      <c r="B497">
        <v>0.11945278651509739</v>
      </c>
      <c r="C497">
        <v>2.0737383424360933E-2</v>
      </c>
      <c r="D497">
        <v>3.8031044898616528E-3</v>
      </c>
    </row>
    <row r="498" spans="1:4">
      <c r="A498" s="788">
        <v>44553</v>
      </c>
      <c r="B498">
        <v>0.11980650036542939</v>
      </c>
      <c r="C498">
        <v>2.0960255936166128E-2</v>
      </c>
      <c r="D498">
        <v>3.7525870798134076E-3</v>
      </c>
    </row>
    <row r="499" spans="1:4">
      <c r="A499" s="788">
        <v>44554</v>
      </c>
      <c r="B499">
        <v>0.12022484279107615</v>
      </c>
      <c r="C499">
        <v>2.0975245743986237E-2</v>
      </c>
      <c r="D499">
        <v>3.752161755679051E-3</v>
      </c>
    </row>
    <row r="500" spans="1:4">
      <c r="A500" s="788">
        <v>44557</v>
      </c>
      <c r="B500">
        <v>0.12061991984776999</v>
      </c>
      <c r="C500">
        <v>2.1166377054568697E-2</v>
      </c>
      <c r="D500">
        <v>4.1646870903151445E-3</v>
      </c>
    </row>
    <row r="501" spans="1:4">
      <c r="A501" s="788">
        <v>44558</v>
      </c>
      <c r="B501">
        <v>0.12101886192904399</v>
      </c>
      <c r="C501">
        <v>2.125758003820577E-2</v>
      </c>
      <c r="D501">
        <v>4.0212905497738483E-3</v>
      </c>
    </row>
    <row r="502" spans="1:4">
      <c r="A502" s="788">
        <v>44559</v>
      </c>
      <c r="B502">
        <v>0.12129428843087742</v>
      </c>
      <c r="C502">
        <v>2.1285392108639778E-2</v>
      </c>
      <c r="D502">
        <v>3.7008558720961204E-3</v>
      </c>
    </row>
    <row r="503" spans="1:4">
      <c r="A503" s="788">
        <v>44560</v>
      </c>
      <c r="B503">
        <v>0.12178116681930296</v>
      </c>
      <c r="C503">
        <v>2.1515441903519283E-2</v>
      </c>
      <c r="D503">
        <v>4.2847297403927342E-3</v>
      </c>
    </row>
    <row r="504" spans="1:4">
      <c r="A504" s="788">
        <v>44561</v>
      </c>
      <c r="B504">
        <v>0.12219900838819453</v>
      </c>
      <c r="C504">
        <v>2.1518540275768716E-2</v>
      </c>
      <c r="D504">
        <v>4.3008077827277891E-3</v>
      </c>
    </row>
    <row r="505" spans="1:4">
      <c r="A505" s="788">
        <v>44564</v>
      </c>
      <c r="B505">
        <v>0.12261410681153073</v>
      </c>
      <c r="C505">
        <v>2.1746358674023858E-2</v>
      </c>
      <c r="D505">
        <v>3.8958116484346661E-3</v>
      </c>
    </row>
    <row r="506" spans="1:4">
      <c r="A506" s="788">
        <v>44565</v>
      </c>
      <c r="B506">
        <v>0.122952697974263</v>
      </c>
      <c r="C506">
        <v>2.1956126402439269E-2</v>
      </c>
      <c r="D506">
        <v>3.512844932541892E-3</v>
      </c>
    </row>
    <row r="507" spans="1:4">
      <c r="A507" s="788">
        <v>44566</v>
      </c>
      <c r="B507">
        <v>0.12324595767700797</v>
      </c>
      <c r="C507">
        <v>2.1755831235455991E-2</v>
      </c>
      <c r="D507">
        <v>2.6366553544729943E-3</v>
      </c>
    </row>
    <row r="508" spans="1:4">
      <c r="A508" s="788">
        <v>44567</v>
      </c>
      <c r="B508">
        <v>0.12354625031694844</v>
      </c>
      <c r="C508">
        <v>2.215597485723908E-2</v>
      </c>
      <c r="D508">
        <v>2.6879962275154767E-3</v>
      </c>
    </row>
    <row r="509" spans="1:4">
      <c r="A509" s="788">
        <v>44568</v>
      </c>
      <c r="B509">
        <v>0.12387131770928561</v>
      </c>
      <c r="C509">
        <v>2.2141119795761943E-2</v>
      </c>
      <c r="D509">
        <v>3.2325242193353976E-3</v>
      </c>
    </row>
    <row r="510" spans="1:4">
      <c r="A510" s="788">
        <v>44571</v>
      </c>
      <c r="B510">
        <v>0.1242153483580859</v>
      </c>
      <c r="C510">
        <v>2.2408431274437035E-2</v>
      </c>
      <c r="D510">
        <v>2.9075932184507991E-3</v>
      </c>
    </row>
    <row r="511" spans="1:4">
      <c r="A511" s="788">
        <v>44572</v>
      </c>
      <c r="B511">
        <v>0.12454164604993045</v>
      </c>
      <c r="C511">
        <v>2.2170101041800283E-2</v>
      </c>
      <c r="D511">
        <v>3.6692958395991848E-3</v>
      </c>
    </row>
    <row r="512" spans="1:4">
      <c r="A512" s="788">
        <v>44573</v>
      </c>
      <c r="B512">
        <v>0.12509913001610196</v>
      </c>
      <c r="C512">
        <v>2.2162067212903924E-2</v>
      </c>
      <c r="D512">
        <v>4.3105808424759307E-3</v>
      </c>
    </row>
    <row r="513" spans="1:4">
      <c r="A513" s="788">
        <v>44574</v>
      </c>
      <c r="B513">
        <v>0.12551392378149662</v>
      </c>
      <c r="C513">
        <v>2.2008591528736465E-2</v>
      </c>
      <c r="D513">
        <v>4.0191514470511169E-3</v>
      </c>
    </row>
    <row r="514" spans="1:4">
      <c r="A514" s="788">
        <v>44575</v>
      </c>
      <c r="B514">
        <v>0.12594237765384553</v>
      </c>
      <c r="C514">
        <v>2.2318535172190401E-2</v>
      </c>
      <c r="D514">
        <v>4.3665467098350508E-3</v>
      </c>
    </row>
    <row r="515" spans="1:4">
      <c r="A515" s="788">
        <v>44578</v>
      </c>
      <c r="B515">
        <v>0.12622680852683765</v>
      </c>
      <c r="C515">
        <v>2.2485720691935107E-2</v>
      </c>
      <c r="D515">
        <v>4.3247955107574843E-3</v>
      </c>
    </row>
    <row r="516" spans="1:4">
      <c r="A516" s="788">
        <v>44579</v>
      </c>
      <c r="B516">
        <v>0.12662788161283922</v>
      </c>
      <c r="C516">
        <v>2.2752528146462891E-2</v>
      </c>
      <c r="D516">
        <v>3.9854440660471724E-3</v>
      </c>
    </row>
    <row r="517" spans="1:4">
      <c r="A517" s="788">
        <v>44580</v>
      </c>
      <c r="B517">
        <v>0.12714623060745889</v>
      </c>
      <c r="C517">
        <v>2.2792738339065144E-2</v>
      </c>
      <c r="D517">
        <v>4.2181992227434684E-3</v>
      </c>
    </row>
    <row r="518" spans="1:4">
      <c r="A518" s="788">
        <v>44581</v>
      </c>
      <c r="B518">
        <v>0.12766104575105119</v>
      </c>
      <c r="C518">
        <v>2.3041651704953425E-2</v>
      </c>
      <c r="D518">
        <v>4.6758043630801271E-3</v>
      </c>
    </row>
    <row r="519" spans="1:4">
      <c r="A519" s="788">
        <v>44582</v>
      </c>
      <c r="B519">
        <v>0.12800975217760713</v>
      </c>
      <c r="C519">
        <v>2.2708772440244829E-2</v>
      </c>
      <c r="D519">
        <v>4.3152903789276387E-3</v>
      </c>
    </row>
    <row r="520" spans="1:4">
      <c r="A520" s="788">
        <v>44585</v>
      </c>
      <c r="B520">
        <v>0.12850494171494908</v>
      </c>
      <c r="C520">
        <v>2.2612120737252495E-2</v>
      </c>
      <c r="D520">
        <v>4.0074817951749608E-3</v>
      </c>
    </row>
    <row r="521" spans="1:4">
      <c r="A521" s="788">
        <v>44586</v>
      </c>
      <c r="B521">
        <v>0.12888721335152842</v>
      </c>
      <c r="C521">
        <v>2.2794286085816573E-2</v>
      </c>
      <c r="D521">
        <v>4.501768569585396E-3</v>
      </c>
    </row>
    <row r="522" spans="1:4">
      <c r="A522" s="788">
        <v>44587</v>
      </c>
      <c r="B522">
        <v>0.12925664867207831</v>
      </c>
      <c r="C522">
        <v>2.3244358880617266E-2</v>
      </c>
      <c r="D522">
        <v>4.8433158186573788E-3</v>
      </c>
    </row>
    <row r="523" spans="1:4">
      <c r="A523" s="788">
        <v>44588</v>
      </c>
      <c r="B523">
        <v>0.12964785420905867</v>
      </c>
      <c r="C523">
        <v>2.3633958930638244E-2</v>
      </c>
      <c r="D523">
        <v>4.9957556721467178E-3</v>
      </c>
    </row>
    <row r="524" spans="1:4">
      <c r="A524" s="788">
        <v>44589</v>
      </c>
      <c r="B524">
        <v>0.13005372965264139</v>
      </c>
      <c r="C524">
        <v>2.3784002052012809E-2</v>
      </c>
      <c r="D524">
        <v>5.2342165203975721E-3</v>
      </c>
    </row>
    <row r="525" spans="1:4">
      <c r="A525" s="788">
        <v>44592</v>
      </c>
      <c r="B525">
        <v>0.13049495696383917</v>
      </c>
      <c r="C525">
        <v>2.3895032037590802E-2</v>
      </c>
      <c r="D525">
        <v>5.8867817087480123E-3</v>
      </c>
    </row>
    <row r="526" spans="1:4">
      <c r="A526" s="788">
        <v>44593</v>
      </c>
      <c r="B526">
        <v>0.13100315101206528</v>
      </c>
      <c r="C526">
        <v>2.4016209767946384E-2</v>
      </c>
      <c r="D526">
        <v>6.0168046506512418E-3</v>
      </c>
    </row>
    <row r="527" spans="1:4">
      <c r="A527" s="788">
        <v>44594</v>
      </c>
      <c r="B527">
        <v>0.13155719051241554</v>
      </c>
      <c r="C527">
        <v>2.4060879199211849E-2</v>
      </c>
      <c r="D527">
        <v>6.0621779096581285E-3</v>
      </c>
    </row>
    <row r="528" spans="1:4">
      <c r="A528" s="788">
        <v>44595</v>
      </c>
      <c r="B528">
        <v>0.13211333188683172</v>
      </c>
      <c r="C528">
        <v>2.4417222653936754E-2</v>
      </c>
      <c r="D528">
        <v>5.3744065807912467E-3</v>
      </c>
    </row>
    <row r="529" spans="1:4">
      <c r="A529" s="788">
        <v>44596</v>
      </c>
      <c r="B529">
        <v>0.13253899187804419</v>
      </c>
      <c r="C529">
        <v>2.4945442956117336E-2</v>
      </c>
      <c r="D529">
        <v>5.7499998993839618E-3</v>
      </c>
    </row>
    <row r="530" spans="1:4">
      <c r="A530" s="788">
        <v>44599</v>
      </c>
      <c r="B530">
        <v>0.13306118458336136</v>
      </c>
      <c r="C530">
        <v>2.495188298442752E-2</v>
      </c>
      <c r="D530">
        <v>5.6738836837497697E-3</v>
      </c>
    </row>
    <row r="531" spans="1:4">
      <c r="A531" s="788">
        <v>44600</v>
      </c>
      <c r="B531">
        <v>0.13347450192689481</v>
      </c>
      <c r="C531">
        <v>2.5102240285258981E-2</v>
      </c>
      <c r="D531">
        <v>5.7308643756031064E-3</v>
      </c>
    </row>
    <row r="532" spans="1:4">
      <c r="A532" s="788">
        <v>44601</v>
      </c>
      <c r="B532">
        <v>0.13390259255826753</v>
      </c>
      <c r="C532">
        <v>2.514203004566995E-2</v>
      </c>
      <c r="D532">
        <v>6.0739432123082526E-3</v>
      </c>
    </row>
    <row r="533" spans="1:4">
      <c r="A533" s="788">
        <v>44602</v>
      </c>
      <c r="B533">
        <v>0.13436291940051137</v>
      </c>
      <c r="C533">
        <v>2.5546843766700578E-2</v>
      </c>
      <c r="D533">
        <v>5.8739851785849506E-3</v>
      </c>
    </row>
    <row r="534" spans="1:4">
      <c r="A534" s="788">
        <v>44603</v>
      </c>
      <c r="B534">
        <v>0.13485588594688958</v>
      </c>
      <c r="C534">
        <v>2.5280884712860052E-2</v>
      </c>
      <c r="D534">
        <v>5.6505433963698337E-3</v>
      </c>
    </row>
    <row r="535" spans="1:4">
      <c r="A535" s="788">
        <v>44606</v>
      </c>
      <c r="B535">
        <v>0.1353601440436103</v>
      </c>
      <c r="C535">
        <v>2.5731535140110839E-2</v>
      </c>
      <c r="D535">
        <v>5.9129508536763797E-3</v>
      </c>
    </row>
    <row r="536" spans="1:4">
      <c r="A536" s="788">
        <v>44607</v>
      </c>
      <c r="B536">
        <v>0.13592187168040359</v>
      </c>
      <c r="C536">
        <v>2.5751882859988751E-2</v>
      </c>
      <c r="D536">
        <v>5.8820122078033776E-3</v>
      </c>
    </row>
    <row r="537" spans="1:4">
      <c r="A537" s="788">
        <v>44608</v>
      </c>
      <c r="B537">
        <v>0.13642138883121202</v>
      </c>
      <c r="C537">
        <v>2.5699059029096194E-2</v>
      </c>
      <c r="D537">
        <v>5.9825340140453598E-3</v>
      </c>
    </row>
    <row r="538" spans="1:4">
      <c r="A538" s="788">
        <v>44609</v>
      </c>
      <c r="B538">
        <v>0.13687112634982102</v>
      </c>
      <c r="C538">
        <v>2.5368486931700129E-2</v>
      </c>
      <c r="D538">
        <v>5.616812556981543E-3</v>
      </c>
    </row>
    <row r="539" spans="1:4">
      <c r="A539" s="788">
        <v>44610</v>
      </c>
      <c r="B539">
        <v>0.13734349570992399</v>
      </c>
      <c r="C539">
        <v>2.5271828239562533E-2</v>
      </c>
      <c r="D539">
        <v>5.2281289505609063E-3</v>
      </c>
    </row>
    <row r="540" spans="1:4">
      <c r="A540" s="788">
        <v>44613</v>
      </c>
      <c r="B540">
        <v>0.1378404601295411</v>
      </c>
      <c r="C540">
        <v>2.5327682637344973E-2</v>
      </c>
      <c r="D540">
        <v>4.8043688573831123E-3</v>
      </c>
    </row>
    <row r="541" spans="1:4">
      <c r="A541" s="788">
        <v>44614</v>
      </c>
      <c r="B541">
        <v>0.13830667923894002</v>
      </c>
      <c r="C541">
        <v>2.5573514756053628E-2</v>
      </c>
      <c r="D541">
        <v>5.0814662638691832E-3</v>
      </c>
    </row>
    <row r="542" spans="1:4">
      <c r="A542" s="788">
        <v>44615</v>
      </c>
      <c r="B542">
        <v>0.13884683655098562</v>
      </c>
      <c r="C542">
        <v>2.5725788242759506E-2</v>
      </c>
      <c r="D542">
        <v>4.7302605473047432E-3</v>
      </c>
    </row>
    <row r="543" spans="1:4">
      <c r="A543" s="788">
        <v>44616</v>
      </c>
      <c r="B543">
        <v>0.13933363174781688</v>
      </c>
      <c r="C543">
        <v>2.5624462860711184E-2</v>
      </c>
      <c r="D543">
        <v>4.7046897284674927E-3</v>
      </c>
    </row>
    <row r="544" spans="1:4">
      <c r="A544" s="788">
        <v>44617</v>
      </c>
      <c r="B544">
        <v>0.13987416371824679</v>
      </c>
      <c r="C544">
        <v>2.5714125609309635E-2</v>
      </c>
      <c r="D544">
        <v>5.4575347381362604E-3</v>
      </c>
    </row>
    <row r="545" spans="1:4">
      <c r="A545" s="788">
        <v>44622</v>
      </c>
      <c r="B545">
        <v>0.14035736130314835</v>
      </c>
      <c r="C545">
        <v>2.533086096195114E-2</v>
      </c>
      <c r="D545">
        <v>5.9692187485747006E-3</v>
      </c>
    </row>
    <row r="546" spans="1:4">
      <c r="A546" s="788">
        <v>44623</v>
      </c>
      <c r="B546">
        <v>0.14084396553007217</v>
      </c>
      <c r="C546">
        <v>2.5727441508324844E-2</v>
      </c>
      <c r="D546">
        <v>5.960514258024352E-3</v>
      </c>
    </row>
    <row r="547" spans="1:4">
      <c r="A547" s="788">
        <v>44624</v>
      </c>
      <c r="B547">
        <v>0.14129031053480623</v>
      </c>
      <c r="C547">
        <v>2.5955894403470348E-2</v>
      </c>
      <c r="D547">
        <v>5.6226098363942878E-3</v>
      </c>
    </row>
    <row r="548" spans="1:4">
      <c r="A548" s="788">
        <v>44627</v>
      </c>
      <c r="B548">
        <v>0.14171753478502414</v>
      </c>
      <c r="C548">
        <v>2.6172769878093582E-2</v>
      </c>
      <c r="D548">
        <v>4.7115865506051069E-3</v>
      </c>
    </row>
    <row r="549" spans="1:4">
      <c r="A549" s="788">
        <v>44628</v>
      </c>
      <c r="B549">
        <v>0.14218685451967761</v>
      </c>
      <c r="C549">
        <v>2.6722219232457434E-2</v>
      </c>
      <c r="D549">
        <v>4.5883114867828478E-3</v>
      </c>
    </row>
    <row r="550" spans="1:4">
      <c r="A550" s="788">
        <v>44629</v>
      </c>
      <c r="B550">
        <v>0.14280781008738552</v>
      </c>
      <c r="C550">
        <v>2.6747693762474434E-2</v>
      </c>
      <c r="D550">
        <v>5.7202194981704757E-3</v>
      </c>
    </row>
    <row r="551" spans="1:4">
      <c r="A551" s="788">
        <v>44630</v>
      </c>
      <c r="B551">
        <v>0.1433578027857636</v>
      </c>
      <c r="C551">
        <v>2.7197542003779329E-2</v>
      </c>
      <c r="D551">
        <v>5.4263240427780968E-3</v>
      </c>
    </row>
    <row r="552" spans="1:4">
      <c r="A552" s="788">
        <v>44631</v>
      </c>
      <c r="B552">
        <v>0.1438789089425927</v>
      </c>
      <c r="C552">
        <v>2.7322511319303189E-2</v>
      </c>
      <c r="D552">
        <v>4.4384960681567165E-3</v>
      </c>
    </row>
    <row r="553" spans="1:4">
      <c r="A553" s="788">
        <v>44634</v>
      </c>
      <c r="B553">
        <v>0.14434463721665125</v>
      </c>
      <c r="C553">
        <v>2.752393336096004E-2</v>
      </c>
      <c r="D553">
        <v>3.8967932024513985E-3</v>
      </c>
    </row>
    <row r="554" spans="1:4">
      <c r="A554" s="788">
        <v>44635</v>
      </c>
      <c r="B554">
        <v>0.14492112204681007</v>
      </c>
      <c r="C554">
        <v>2.7499007994944424E-2</v>
      </c>
      <c r="D554">
        <v>4.317253729871906E-3</v>
      </c>
    </row>
    <row r="555" spans="1:4">
      <c r="A555" s="788">
        <v>44636</v>
      </c>
      <c r="B555">
        <v>0.14548484528381556</v>
      </c>
      <c r="C555">
        <v>2.7839998319181714E-2</v>
      </c>
      <c r="D555">
        <v>5.042914775330587E-3</v>
      </c>
    </row>
    <row r="556" spans="1:4">
      <c r="A556" s="788">
        <v>44637</v>
      </c>
      <c r="B556">
        <v>0.14613159454163616</v>
      </c>
      <c r="C556">
        <v>2.8215602236188353E-2</v>
      </c>
      <c r="D556">
        <v>5.4510206313849174E-3</v>
      </c>
    </row>
    <row r="557" spans="1:4">
      <c r="A557" s="788">
        <v>44638</v>
      </c>
      <c r="B557">
        <v>0.14681575365787003</v>
      </c>
      <c r="C557">
        <v>2.8594051552299327E-2</v>
      </c>
      <c r="D557">
        <v>6.0766273035250951E-3</v>
      </c>
    </row>
    <row r="558" spans="1:4">
      <c r="A558" s="788">
        <v>44641</v>
      </c>
      <c r="B558">
        <v>0.1473678608925677</v>
      </c>
      <c r="C558">
        <v>2.9548171218438002E-2</v>
      </c>
      <c r="D558">
        <v>6.1831698156782355E-3</v>
      </c>
    </row>
    <row r="559" spans="1:4">
      <c r="A559" s="788">
        <v>44642</v>
      </c>
      <c r="B559">
        <v>0.14800253305067645</v>
      </c>
      <c r="C559">
        <v>2.9987724768046231E-2</v>
      </c>
      <c r="D559">
        <v>6.8146626234721897E-3</v>
      </c>
    </row>
    <row r="560" spans="1:4">
      <c r="A560" s="788">
        <v>44643</v>
      </c>
      <c r="B560">
        <v>0.14864094222753343</v>
      </c>
      <c r="C560">
        <v>3.0234375469733177E-2</v>
      </c>
      <c r="D560">
        <v>6.8292979915693941E-3</v>
      </c>
    </row>
    <row r="561" spans="1:4">
      <c r="A561" s="788">
        <v>44644</v>
      </c>
      <c r="B561">
        <v>0.1495339907290858</v>
      </c>
      <c r="C561">
        <v>3.0623346310540978E-2</v>
      </c>
      <c r="D561">
        <v>7.4582172231807409E-3</v>
      </c>
    </row>
    <row r="562" spans="1:4">
      <c r="A562" s="788">
        <v>44645</v>
      </c>
      <c r="B562">
        <v>0.15024538176664359</v>
      </c>
      <c r="C562">
        <v>3.1356444739266465E-2</v>
      </c>
      <c r="D562">
        <v>7.950511956964057E-3</v>
      </c>
    </row>
    <row r="563" spans="1:4">
      <c r="A563" s="788">
        <v>44648</v>
      </c>
      <c r="B563">
        <v>0.15079792134174785</v>
      </c>
      <c r="C563">
        <v>3.1274454455127998E-2</v>
      </c>
      <c r="D563">
        <v>7.8909078402826793E-3</v>
      </c>
    </row>
    <row r="564" spans="1:4">
      <c r="A564" s="788">
        <v>44649</v>
      </c>
      <c r="B564">
        <v>0.15135565220669744</v>
      </c>
      <c r="C564">
        <v>3.0994057582338863E-2</v>
      </c>
      <c r="D564">
        <v>8.2375204371507582E-3</v>
      </c>
    </row>
    <row r="565" spans="1:4">
      <c r="A565" s="788">
        <v>44650</v>
      </c>
      <c r="B565">
        <v>0.15184302505225311</v>
      </c>
      <c r="C565">
        <v>3.0912930535069938E-2</v>
      </c>
      <c r="D565">
        <v>7.9570420254921892E-3</v>
      </c>
    </row>
    <row r="566" spans="1:4">
      <c r="A566" s="788">
        <v>44651</v>
      </c>
      <c r="B566">
        <v>0.15241927731657712</v>
      </c>
      <c r="C566">
        <v>3.0758537338657854E-2</v>
      </c>
      <c r="D566">
        <v>8.0563017352597299E-3</v>
      </c>
    </row>
    <row r="567" spans="1:4">
      <c r="A567" s="788">
        <v>44652</v>
      </c>
      <c r="B567">
        <v>0.15313535261518019</v>
      </c>
      <c r="C567">
        <v>3.1439321189595359E-2</v>
      </c>
      <c r="D567">
        <v>8.6765843342253568E-3</v>
      </c>
    </row>
    <row r="568" spans="1:4">
      <c r="A568" s="788">
        <v>44655</v>
      </c>
      <c r="B568">
        <v>0.15372038256775289</v>
      </c>
      <c r="C568">
        <v>3.1700085342865059E-2</v>
      </c>
      <c r="D568">
        <v>8.697715123180183E-3</v>
      </c>
    </row>
    <row r="569" spans="1:4">
      <c r="A569" s="788">
        <v>44656</v>
      </c>
      <c r="B569">
        <v>0.15416259391407272</v>
      </c>
      <c r="C569">
        <v>3.1750095687381963E-2</v>
      </c>
      <c r="D569">
        <v>8.0601209199933077E-3</v>
      </c>
    </row>
    <row r="570" spans="1:4">
      <c r="A570" s="788">
        <v>44657</v>
      </c>
      <c r="B570">
        <v>0.15471697819401342</v>
      </c>
      <c r="C570">
        <v>3.170571397629085E-2</v>
      </c>
      <c r="D570">
        <v>7.4921622632986296E-3</v>
      </c>
    </row>
    <row r="571" spans="1:4">
      <c r="A571" s="788">
        <v>44658</v>
      </c>
      <c r="B571">
        <v>0.15529741869359426</v>
      </c>
      <c r="C571">
        <v>3.1744483217141406E-2</v>
      </c>
      <c r="D571">
        <v>7.728190113665212E-3</v>
      </c>
    </row>
    <row r="572" spans="1:4">
      <c r="A572" s="788">
        <v>44659</v>
      </c>
      <c r="B572">
        <v>0.15572865044126694</v>
      </c>
      <c r="C572">
        <v>3.2165483988543686E-2</v>
      </c>
      <c r="D572">
        <v>7.6243691854362972E-3</v>
      </c>
    </row>
    <row r="573" spans="1:4">
      <c r="A573" s="788">
        <v>44662</v>
      </c>
      <c r="B573">
        <v>0.15608651701405396</v>
      </c>
      <c r="C573">
        <v>3.1933937239699395E-2</v>
      </c>
      <c r="D573">
        <v>7.1867277937620599E-3</v>
      </c>
    </row>
    <row r="574" spans="1:4">
      <c r="A574" s="788">
        <v>44663</v>
      </c>
      <c r="B574">
        <v>0.15661924177152531</v>
      </c>
      <c r="C574">
        <v>3.1831977215664997E-2</v>
      </c>
      <c r="D574">
        <v>7.2313600372619913E-3</v>
      </c>
    </row>
    <row r="575" spans="1:4">
      <c r="A575" s="788">
        <v>44664</v>
      </c>
      <c r="B575">
        <v>0.15720545874874459</v>
      </c>
      <c r="C575">
        <v>3.1894572706386848E-2</v>
      </c>
      <c r="D575">
        <v>7.4916185694759996E-3</v>
      </c>
    </row>
    <row r="576" spans="1:4">
      <c r="A576" s="788">
        <v>44665</v>
      </c>
      <c r="B576">
        <v>0.157729478884578</v>
      </c>
      <c r="C576">
        <v>3.210649157885892E-2</v>
      </c>
      <c r="D576">
        <v>7.3148241790172985E-3</v>
      </c>
    </row>
    <row r="577" spans="1:4">
      <c r="A577" s="788">
        <v>44669</v>
      </c>
      <c r="B577">
        <v>0.15835769054564763</v>
      </c>
      <c r="C577">
        <v>3.2320033453783426E-2</v>
      </c>
      <c r="D577">
        <v>7.2393734892017836E-3</v>
      </c>
    </row>
    <row r="578" spans="1:4">
      <c r="A578" s="788">
        <v>44670</v>
      </c>
      <c r="B578">
        <v>0.15887981823997488</v>
      </c>
      <c r="C578">
        <v>3.2544103335743646E-2</v>
      </c>
      <c r="D578">
        <v>7.3351303501922871E-3</v>
      </c>
    </row>
    <row r="579" spans="1:4">
      <c r="A579" s="788">
        <v>44671</v>
      </c>
      <c r="B579">
        <v>0.15943525868774544</v>
      </c>
      <c r="C579">
        <v>3.2634511992341686E-2</v>
      </c>
      <c r="D579">
        <v>7.4314888628490561E-3</v>
      </c>
    </row>
    <row r="580" spans="1:4">
      <c r="A580" s="788">
        <v>44673</v>
      </c>
      <c r="B580">
        <v>0.15993989982425072</v>
      </c>
      <c r="C580">
        <v>3.2936205174564748E-2</v>
      </c>
      <c r="D580">
        <v>6.0153270624401234E-3</v>
      </c>
    </row>
    <row r="581" spans="1:4">
      <c r="A581" s="788">
        <v>44676</v>
      </c>
      <c r="B581">
        <v>0.16050853657221298</v>
      </c>
      <c r="C581">
        <v>3.2667427440076446E-2</v>
      </c>
      <c r="D581">
        <v>5.9922607438127606E-3</v>
      </c>
    </row>
    <row r="582" spans="1:4">
      <c r="A582" s="788">
        <v>44677</v>
      </c>
      <c r="B582">
        <v>0.16093701043677511</v>
      </c>
      <c r="C582">
        <v>3.2595381885016206E-2</v>
      </c>
      <c r="D582">
        <v>5.4945029844613025E-3</v>
      </c>
    </row>
    <row r="583" spans="1:4">
      <c r="A583" s="788">
        <v>44678</v>
      </c>
      <c r="B583">
        <v>0.16150708185100493</v>
      </c>
      <c r="C583">
        <v>3.2884518498137449E-2</v>
      </c>
      <c r="D583">
        <v>5.6651741392896859E-3</v>
      </c>
    </row>
    <row r="584" spans="1:4">
      <c r="A584" s="788">
        <v>44679</v>
      </c>
      <c r="B584">
        <v>0.16218766478182989</v>
      </c>
      <c r="C584">
        <v>3.324764577101158E-2</v>
      </c>
      <c r="D584">
        <v>6.1402171228741587E-3</v>
      </c>
    </row>
    <row r="585" spans="1:4">
      <c r="A585" s="788">
        <v>44680</v>
      </c>
      <c r="B585">
        <v>0.16272023462423868</v>
      </c>
      <c r="C585">
        <v>3.3457898613309833E-2</v>
      </c>
      <c r="D585">
        <v>5.5463960503316923E-3</v>
      </c>
    </row>
    <row r="586" spans="1:4">
      <c r="A586" s="788">
        <v>44683</v>
      </c>
      <c r="B586">
        <v>0.16315494451839641</v>
      </c>
      <c r="C586">
        <v>3.34338636970819E-2</v>
      </c>
      <c r="D586">
        <v>5.0728880308201774E-3</v>
      </c>
    </row>
    <row r="587" spans="1:4">
      <c r="A587" s="788">
        <v>44684</v>
      </c>
      <c r="B587">
        <v>0.16363760327294696</v>
      </c>
      <c r="C587">
        <v>3.3623123637551711E-2</v>
      </c>
      <c r="D587">
        <v>5.1681124099627329E-3</v>
      </c>
    </row>
    <row r="588" spans="1:4">
      <c r="A588" s="788">
        <v>44685</v>
      </c>
      <c r="B588">
        <v>0.16424750917076736</v>
      </c>
      <c r="C588">
        <v>3.4137162790161657E-2</v>
      </c>
      <c r="D588">
        <v>6.1338915374429259E-3</v>
      </c>
    </row>
    <row r="589" spans="1:4">
      <c r="A589" s="788">
        <v>44686</v>
      </c>
      <c r="B589">
        <v>0.16469334302453187</v>
      </c>
      <c r="C589">
        <v>3.4187416726974673E-2</v>
      </c>
      <c r="D589">
        <v>5.0550645856957122E-3</v>
      </c>
    </row>
    <row r="590" spans="1:4">
      <c r="A590" s="788">
        <v>44687</v>
      </c>
      <c r="B590">
        <v>0.1651386826533916</v>
      </c>
      <c r="C590">
        <v>3.4021265137544887E-2</v>
      </c>
      <c r="D590">
        <v>4.5970928071339401E-3</v>
      </c>
    </row>
    <row r="591" spans="1:4">
      <c r="A591" s="788">
        <v>44690</v>
      </c>
      <c r="B591">
        <v>0.16567254939709053</v>
      </c>
      <c r="C591">
        <v>3.3834759500182221E-2</v>
      </c>
      <c r="D591">
        <v>3.60289251419732E-3</v>
      </c>
    </row>
    <row r="592" spans="1:4">
      <c r="A592" s="788">
        <v>44691</v>
      </c>
      <c r="B592">
        <v>0.16612813488503697</v>
      </c>
      <c r="C592">
        <v>3.3945908270102576E-2</v>
      </c>
      <c r="D592">
        <v>4.0597302947815717E-3</v>
      </c>
    </row>
    <row r="593" spans="1:4">
      <c r="A593" s="788">
        <v>44692</v>
      </c>
      <c r="B593">
        <v>0.16667396905791465</v>
      </c>
      <c r="C593">
        <v>3.4170717775775072E-2</v>
      </c>
      <c r="D593">
        <v>4.1024172283687932E-3</v>
      </c>
    </row>
    <row r="594" spans="1:4">
      <c r="A594" s="788">
        <v>44693</v>
      </c>
      <c r="B594">
        <v>0.16726396383396436</v>
      </c>
      <c r="C594">
        <v>3.4104020814014424E-2</v>
      </c>
      <c r="D594">
        <v>4.0765578227344168E-3</v>
      </c>
    </row>
    <row r="595" spans="1:4">
      <c r="A595" s="788">
        <v>44694</v>
      </c>
      <c r="B595">
        <v>0.16786717373523063</v>
      </c>
      <c r="C595">
        <v>3.4388191621755659E-2</v>
      </c>
      <c r="D595">
        <v>4.7343507835260201E-3</v>
      </c>
    </row>
    <row r="596" spans="1:4">
      <c r="A596" s="788">
        <v>44697</v>
      </c>
      <c r="B596">
        <v>0.16851884152200336</v>
      </c>
      <c r="C596">
        <v>3.4548306343620716E-2</v>
      </c>
      <c r="D596">
        <v>5.036423078002672E-3</v>
      </c>
    </row>
    <row r="597" spans="1:4">
      <c r="A597" s="788">
        <v>44698</v>
      </c>
      <c r="B597">
        <v>0.16897249348110233</v>
      </c>
      <c r="C597">
        <v>3.4682601963441861E-2</v>
      </c>
      <c r="D597">
        <v>5.6058145146331562E-3</v>
      </c>
    </row>
    <row r="598" spans="1:4">
      <c r="A598" s="788">
        <v>44699</v>
      </c>
      <c r="B598">
        <v>0.16944113512908854</v>
      </c>
      <c r="C598">
        <v>3.4608736933945616E-2</v>
      </c>
      <c r="D598">
        <v>5.142415904626052E-3</v>
      </c>
    </row>
    <row r="599" spans="1:4">
      <c r="A599" s="788">
        <v>44700</v>
      </c>
      <c r="B599">
        <v>0.16999903901883795</v>
      </c>
      <c r="C599">
        <v>3.4793764138727257E-2</v>
      </c>
      <c r="D599">
        <v>5.3121246695757574E-3</v>
      </c>
    </row>
    <row r="600" spans="1:4">
      <c r="A600" s="788">
        <v>44701</v>
      </c>
      <c r="B600">
        <v>0.1705158380199101</v>
      </c>
      <c r="C600">
        <v>3.4889690895110848E-2</v>
      </c>
      <c r="D600">
        <v>5.4092326487322762E-3</v>
      </c>
    </row>
    <row r="601" spans="1:4">
      <c r="A601" s="788">
        <v>44704</v>
      </c>
      <c r="B601">
        <v>0.17104412103373035</v>
      </c>
      <c r="C601">
        <v>3.5001396043630395E-2</v>
      </c>
      <c r="D601">
        <v>5.851403656551124E-3</v>
      </c>
    </row>
    <row r="602" spans="1:4">
      <c r="A602" s="788">
        <v>44705</v>
      </c>
      <c r="B602">
        <v>0.17142245460029848</v>
      </c>
      <c r="C602">
        <v>3.4748355196920322E-2</v>
      </c>
      <c r="D602">
        <v>5.621551817457604E-3</v>
      </c>
    </row>
    <row r="603" spans="1:4">
      <c r="A603" s="788">
        <v>44706</v>
      </c>
      <c r="B603">
        <v>0.17197319959710788</v>
      </c>
      <c r="C603">
        <v>3.4936661185707152E-2</v>
      </c>
      <c r="D603">
        <v>5.8803939397644722E-3</v>
      </c>
    </row>
    <row r="604" spans="1:4">
      <c r="A604" s="788">
        <v>44707</v>
      </c>
      <c r="B604">
        <v>0.17257996944762999</v>
      </c>
      <c r="C604">
        <v>3.5215699771240061E-2</v>
      </c>
      <c r="D604">
        <v>6.3189292122916019E-3</v>
      </c>
    </row>
    <row r="605" spans="1:4">
      <c r="A605" s="788">
        <v>44708</v>
      </c>
      <c r="B605">
        <v>0.17307697163734592</v>
      </c>
      <c r="C605">
        <v>3.527985860513172E-2</v>
      </c>
      <c r="D605">
        <v>6.4721664809912482E-3</v>
      </c>
    </row>
    <row r="606" spans="1:4">
      <c r="A606" s="788">
        <v>44711</v>
      </c>
      <c r="B606">
        <v>0.17349245233370114</v>
      </c>
      <c r="C606">
        <v>3.5155923938069877E-2</v>
      </c>
      <c r="D606">
        <v>6.2220600770663825E-3</v>
      </c>
    </row>
    <row r="607" spans="1:4">
      <c r="A607" s="788">
        <v>44712</v>
      </c>
      <c r="B607">
        <v>0.17416769128068577</v>
      </c>
      <c r="C607">
        <v>3.5371310378157217E-2</v>
      </c>
      <c r="D607">
        <v>6.0898677718288496E-3</v>
      </c>
    </row>
    <row r="608" spans="1:4">
      <c r="A608" s="788">
        <v>44713</v>
      </c>
      <c r="B608">
        <v>0.1746678599940823</v>
      </c>
      <c r="C608">
        <v>3.5419751614985673E-2</v>
      </c>
      <c r="D608">
        <v>6.2230743851861003E-3</v>
      </c>
    </row>
    <row r="609" spans="1:4">
      <c r="A609" s="788">
        <v>44714</v>
      </c>
      <c r="B609">
        <v>0.17519012076415308</v>
      </c>
      <c r="C609">
        <v>3.5455474229106887E-2</v>
      </c>
      <c r="D609">
        <v>6.7204282371922108E-3</v>
      </c>
    </row>
    <row r="610" spans="1:4">
      <c r="A610" s="788">
        <v>44715</v>
      </c>
      <c r="B610">
        <v>0.17575425556743363</v>
      </c>
      <c r="C610">
        <v>3.554470671182508E-2</v>
      </c>
      <c r="D610">
        <v>6.36195368131931E-3</v>
      </c>
    </row>
    <row r="611" spans="1:4">
      <c r="A611" s="788">
        <v>44718</v>
      </c>
      <c r="B611">
        <v>0.17629228204448411</v>
      </c>
      <c r="C611">
        <v>3.557977850284888E-2</v>
      </c>
      <c r="D611">
        <v>6.2029841529660512E-3</v>
      </c>
    </row>
    <row r="612" spans="1:4">
      <c r="A612" s="788">
        <v>44719</v>
      </c>
      <c r="B612">
        <v>0.17674555209699516</v>
      </c>
      <c r="C612">
        <v>3.5654141479599E-2</v>
      </c>
      <c r="D612">
        <v>6.3399233340006855E-3</v>
      </c>
    </row>
    <row r="613" spans="1:4">
      <c r="A613" s="788">
        <v>44720</v>
      </c>
      <c r="B613">
        <v>0.17728453151931478</v>
      </c>
      <c r="C613">
        <v>3.5963231113272265E-2</v>
      </c>
      <c r="D613">
        <v>5.9591824779599012E-3</v>
      </c>
    </row>
    <row r="614" spans="1:4">
      <c r="A614" s="788">
        <v>44721</v>
      </c>
      <c r="B614">
        <v>0.17788372165466071</v>
      </c>
      <c r="C614">
        <v>3.627662512109775E-2</v>
      </c>
      <c r="D614">
        <v>5.5510241641942848E-3</v>
      </c>
    </row>
    <row r="615" spans="1:4">
      <c r="A615" s="788">
        <v>44722</v>
      </c>
      <c r="B615">
        <v>0.1784334112811119</v>
      </c>
      <c r="C615">
        <v>3.6594135748360346E-2</v>
      </c>
      <c r="D615">
        <v>4.9009281836678298E-3</v>
      </c>
    </row>
    <row r="616" spans="1:4">
      <c r="A616" s="788">
        <v>44725</v>
      </c>
      <c r="B616">
        <v>0.17890242398503098</v>
      </c>
      <c r="C616">
        <v>3.7128361615927474E-2</v>
      </c>
      <c r="D616">
        <v>3.9156680969834046E-3</v>
      </c>
    </row>
    <row r="617" spans="1:4">
      <c r="A617" s="788">
        <v>44726</v>
      </c>
      <c r="B617">
        <v>0.17943598799107829</v>
      </c>
      <c r="C617">
        <v>3.7080071672886294E-2</v>
      </c>
      <c r="D617">
        <v>3.8537786749310854E-3</v>
      </c>
    </row>
    <row r="618" spans="1:4">
      <c r="A618" s="788">
        <v>44727</v>
      </c>
      <c r="B618">
        <v>0.18012711865943354</v>
      </c>
      <c r="C618">
        <v>3.7183097715277835E-2</v>
      </c>
      <c r="D618">
        <v>4.4741713538285488E-3</v>
      </c>
    </row>
    <row r="619" spans="1:4">
      <c r="A619" s="788">
        <v>44729</v>
      </c>
      <c r="B619">
        <v>0.1806912615445837</v>
      </c>
      <c r="C619">
        <v>3.6879332065919757E-2</v>
      </c>
      <c r="D619">
        <v>3.8654615273185922E-3</v>
      </c>
    </row>
    <row r="620" spans="1:4">
      <c r="A620" s="788">
        <v>44732</v>
      </c>
      <c r="B620">
        <v>0.18115330960153231</v>
      </c>
      <c r="C620">
        <v>3.6875791144667991E-2</v>
      </c>
      <c r="D620">
        <v>3.7108424925513805E-3</v>
      </c>
    </row>
    <row r="621" spans="1:4">
      <c r="A621" s="788">
        <v>44733</v>
      </c>
      <c r="B621">
        <v>0.1816475779447364</v>
      </c>
      <c r="C621">
        <v>3.6942467472806495E-2</v>
      </c>
      <c r="D621">
        <v>3.8559413972723E-3</v>
      </c>
    </row>
    <row r="622" spans="1:4">
      <c r="A622" s="788">
        <v>44734</v>
      </c>
      <c r="B622">
        <v>0.18221577077857964</v>
      </c>
      <c r="C622">
        <v>3.676430899872063E-2</v>
      </c>
      <c r="D622">
        <v>4.1173892493144848E-3</v>
      </c>
    </row>
    <row r="623" spans="1:4">
      <c r="A623" s="788">
        <v>44735</v>
      </c>
      <c r="B623">
        <v>0.18285095263450368</v>
      </c>
      <c r="C623">
        <v>3.6802932756447637E-2</v>
      </c>
      <c r="D623">
        <v>3.9754271386713835E-3</v>
      </c>
    </row>
    <row r="624" spans="1:4">
      <c r="A624" s="788">
        <v>44736</v>
      </c>
      <c r="B624">
        <v>0.18334279132256137</v>
      </c>
      <c r="C624">
        <v>3.6681473988987134E-2</v>
      </c>
      <c r="D624">
        <v>4.0638905497463185E-3</v>
      </c>
    </row>
    <row r="625" spans="1:4">
      <c r="A625" s="788">
        <v>44739</v>
      </c>
      <c r="B625">
        <v>0.18390600762636722</v>
      </c>
      <c r="C625">
        <v>3.6724133039455209E-2</v>
      </c>
      <c r="D625">
        <v>4.084263661291665E-3</v>
      </c>
    </row>
    <row r="626" spans="1:4">
      <c r="A626" s="788">
        <v>44740</v>
      </c>
      <c r="B626">
        <v>0.18429796925699482</v>
      </c>
      <c r="C626">
        <v>3.6766502708309945E-2</v>
      </c>
      <c r="D626">
        <v>3.8162072348804088E-3</v>
      </c>
    </row>
    <row r="627" spans="1:4">
      <c r="A627" s="788">
        <v>44741</v>
      </c>
      <c r="B627">
        <v>0.18479779516701567</v>
      </c>
      <c r="C627">
        <v>3.6767874889932051E-2</v>
      </c>
      <c r="D627">
        <v>3.7826015631439169E-3</v>
      </c>
    </row>
    <row r="628" spans="1:4">
      <c r="A628" s="788">
        <v>44742</v>
      </c>
      <c r="B628">
        <v>0.18537501691960268</v>
      </c>
      <c r="C628">
        <v>3.6735066858905929E-2</v>
      </c>
      <c r="D628">
        <v>3.9263862423757345E-3</v>
      </c>
    </row>
    <row r="629" spans="1:4">
      <c r="A629" s="788">
        <v>44743</v>
      </c>
      <c r="B629">
        <v>0.18574409892593957</v>
      </c>
      <c r="C629">
        <v>3.680203906223789E-2</v>
      </c>
      <c r="D629">
        <v>3.9716320751206347E-3</v>
      </c>
    </row>
    <row r="630" spans="1:4">
      <c r="A630" s="788">
        <v>44746</v>
      </c>
      <c r="B630">
        <v>0.18611949878336875</v>
      </c>
      <c r="C630">
        <v>3.6834682620208836E-2</v>
      </c>
      <c r="D630">
        <v>3.5772573555523657E-3</v>
      </c>
    </row>
    <row r="631" spans="1:4">
      <c r="A631" s="788">
        <v>44747</v>
      </c>
      <c r="B631">
        <v>0.18646053985451849</v>
      </c>
      <c r="C631">
        <v>3.6696547418869851E-2</v>
      </c>
      <c r="D631">
        <v>3.4500332913296461E-3</v>
      </c>
    </row>
    <row r="632" spans="1:4">
      <c r="A632" s="788">
        <v>44748</v>
      </c>
      <c r="B632">
        <v>0.18687402660219776</v>
      </c>
      <c r="C632">
        <v>3.6659690976144965E-2</v>
      </c>
      <c r="D632">
        <v>3.366797690134149E-3</v>
      </c>
    </row>
    <row r="633" spans="1:4">
      <c r="A633" s="788">
        <v>44749</v>
      </c>
      <c r="B633">
        <v>0.18728511098660472</v>
      </c>
      <c r="C633">
        <v>3.7100865947009343E-2</v>
      </c>
      <c r="D633">
        <v>3.7324082068670439E-3</v>
      </c>
    </row>
    <row r="634" spans="1:4">
      <c r="A634" s="788">
        <v>44750</v>
      </c>
      <c r="B634">
        <v>0.18761052887434437</v>
      </c>
      <c r="C634">
        <v>3.7104836376345096E-2</v>
      </c>
      <c r="D634">
        <v>3.3868775363974368E-3</v>
      </c>
    </row>
    <row r="635" spans="1:4">
      <c r="A635" s="788">
        <v>44753</v>
      </c>
      <c r="B635">
        <v>0.18796231890576709</v>
      </c>
      <c r="C635">
        <v>3.6994194528953583E-2</v>
      </c>
      <c r="D635">
        <v>2.5837620099693481E-3</v>
      </c>
    </row>
    <row r="636" spans="1:4">
      <c r="A636" s="788">
        <v>44754</v>
      </c>
      <c r="B636">
        <v>0.18842317251896157</v>
      </c>
      <c r="C636">
        <v>3.6895976990491297E-2</v>
      </c>
      <c r="D636">
        <v>2.624192265171299E-3</v>
      </c>
    </row>
    <row r="637" spans="1:4">
      <c r="A637" s="788">
        <v>44755</v>
      </c>
      <c r="B637">
        <v>0.18891690212577061</v>
      </c>
      <c r="C637">
        <v>3.7101356395215612E-2</v>
      </c>
      <c r="D637">
        <v>2.732059252434027E-3</v>
      </c>
    </row>
    <row r="638" spans="1:4">
      <c r="A638" s="788">
        <v>44756</v>
      </c>
      <c r="B638">
        <v>0.18940065303704867</v>
      </c>
      <c r="C638">
        <v>3.7267686423325452E-2</v>
      </c>
      <c r="D638">
        <v>2.5565726752774243E-3</v>
      </c>
    </row>
    <row r="639" spans="1:4">
      <c r="A639" s="788">
        <v>44757</v>
      </c>
      <c r="B639">
        <v>0.18993417004961755</v>
      </c>
      <c r="C639">
        <v>3.7074141036141706E-2</v>
      </c>
      <c r="D639">
        <v>2.8712836174475953E-3</v>
      </c>
    </row>
    <row r="640" spans="1:4">
      <c r="A640" s="788">
        <v>44760</v>
      </c>
      <c r="B640">
        <v>0.19021623716191338</v>
      </c>
      <c r="C640">
        <v>3.6988103616619528E-2</v>
      </c>
      <c r="D640">
        <v>2.6119286079915316E-3</v>
      </c>
    </row>
    <row r="641" spans="1:4">
      <c r="A641" s="788">
        <v>44761</v>
      </c>
      <c r="B641">
        <v>0.19058231197691966</v>
      </c>
      <c r="C641">
        <v>3.684861178600829E-2</v>
      </c>
      <c r="D641">
        <v>3.0236300538915017E-3</v>
      </c>
    </row>
    <row r="642" spans="1:4">
      <c r="A642" s="788">
        <v>44762</v>
      </c>
      <c r="B642">
        <v>0.19116348181239928</v>
      </c>
      <c r="C642">
        <v>3.7101879089139533E-2</v>
      </c>
      <c r="D642">
        <v>3.5574738609698286E-3</v>
      </c>
    </row>
    <row r="643" spans="1:4">
      <c r="A643" s="788">
        <v>44763</v>
      </c>
      <c r="B643">
        <v>0.19158412578826134</v>
      </c>
      <c r="C643">
        <v>3.6832014486554376E-2</v>
      </c>
      <c r="D643">
        <v>4.09383177388567E-3</v>
      </c>
    </row>
    <row r="644" spans="1:4">
      <c r="A644" s="788">
        <v>44764</v>
      </c>
      <c r="B644">
        <v>0.19209141529706297</v>
      </c>
      <c r="C644">
        <v>3.6791226304365043E-2</v>
      </c>
      <c r="D644">
        <v>3.5099025231715153E-3</v>
      </c>
    </row>
    <row r="645" spans="1:4">
      <c r="A645" s="788">
        <v>44767</v>
      </c>
      <c r="B645">
        <v>0.19249492841457183</v>
      </c>
      <c r="C645">
        <v>3.6842071179645552E-2</v>
      </c>
      <c r="D645">
        <v>3.6108466336293166E-3</v>
      </c>
    </row>
    <row r="646" spans="1:4">
      <c r="A646" s="788">
        <v>44768</v>
      </c>
      <c r="B646">
        <v>0.19286739361229888</v>
      </c>
      <c r="C646">
        <v>3.7001913578143197E-2</v>
      </c>
      <c r="D646">
        <v>3.2561202580900783E-3</v>
      </c>
    </row>
    <row r="647" spans="1:4">
      <c r="A647" s="788">
        <v>44769</v>
      </c>
      <c r="B647">
        <v>0.19334726104943534</v>
      </c>
      <c r="C647">
        <v>3.7058205595619897E-2</v>
      </c>
      <c r="D647">
        <v>4.2888919680827975E-3</v>
      </c>
    </row>
    <row r="648" spans="1:4">
      <c r="A648" s="788">
        <v>44770</v>
      </c>
      <c r="B648">
        <v>0.19392527552485461</v>
      </c>
      <c r="C648">
        <v>3.7033736599429545E-2</v>
      </c>
      <c r="D648">
        <v>4.8766348234674517E-3</v>
      </c>
    </row>
    <row r="649" spans="1:4">
      <c r="A649" s="788">
        <v>44771</v>
      </c>
      <c r="B649">
        <v>0.19450551097564195</v>
      </c>
      <c r="C649">
        <v>3.7051915829264814E-2</v>
      </c>
      <c r="D649">
        <v>5.2401624127877966E-3</v>
      </c>
    </row>
    <row r="650" spans="1:4">
      <c r="A650" s="788">
        <v>44774</v>
      </c>
      <c r="B650">
        <v>0.19501588108306289</v>
      </c>
      <c r="C650">
        <v>3.7100879624211158E-2</v>
      </c>
      <c r="D650">
        <v>5.0981241315890546E-3</v>
      </c>
    </row>
    <row r="651" spans="1:4">
      <c r="A651" s="788">
        <v>44775</v>
      </c>
      <c r="B651">
        <v>0.19545628075569743</v>
      </c>
      <c r="C651">
        <v>3.726651436694528E-2</v>
      </c>
      <c r="D651">
        <v>5.1536952446735729E-3</v>
      </c>
    </row>
    <row r="652" spans="1:4">
      <c r="A652" s="788">
        <v>44776</v>
      </c>
      <c r="B652">
        <v>0.19601752178650811</v>
      </c>
      <c r="C652">
        <v>3.7649026940580477E-2</v>
      </c>
      <c r="D652">
        <v>6.0643585635602459E-3</v>
      </c>
    </row>
    <row r="653" spans="1:4">
      <c r="A653" s="788">
        <v>44777</v>
      </c>
      <c r="B653">
        <v>0.1968658237477563</v>
      </c>
      <c r="C653">
        <v>3.7606919897056335E-2</v>
      </c>
      <c r="D653">
        <v>7.0849301721462865E-3</v>
      </c>
    </row>
    <row r="654" spans="1:4">
      <c r="A654" s="788">
        <v>44778</v>
      </c>
      <c r="B654">
        <v>0.19742194187865114</v>
      </c>
      <c r="C654">
        <v>3.8010095824204226E-2</v>
      </c>
      <c r="D654">
        <v>7.0179390461850844E-3</v>
      </c>
    </row>
    <row r="655" spans="1:4">
      <c r="A655" s="788">
        <v>44781</v>
      </c>
      <c r="B655">
        <v>0.19806946294560324</v>
      </c>
      <c r="C655">
        <v>3.8175386884699458E-2</v>
      </c>
      <c r="D655">
        <v>7.423328845036492E-3</v>
      </c>
    </row>
    <row r="656" spans="1:4">
      <c r="A656" s="788">
        <v>44782</v>
      </c>
      <c r="B656">
        <v>0.1984750976646048</v>
      </c>
      <c r="C656">
        <v>3.8217783155156448E-2</v>
      </c>
      <c r="D656">
        <v>7.1213569873478377E-3</v>
      </c>
    </row>
    <row r="657" spans="1:4">
      <c r="A657" s="788">
        <v>44783</v>
      </c>
      <c r="B657">
        <v>0.1989933775374817</v>
      </c>
      <c r="C657">
        <v>3.7937294967384849E-2</v>
      </c>
      <c r="D657">
        <v>7.6919475886745303E-3</v>
      </c>
    </row>
    <row r="658" spans="1:4">
      <c r="A658" s="788">
        <v>44784</v>
      </c>
      <c r="B658">
        <v>0.19944497434282704</v>
      </c>
      <c r="C658">
        <v>3.7765040136843453E-2</v>
      </c>
      <c r="D658">
        <v>7.0993564863337522E-3</v>
      </c>
    </row>
    <row r="659" spans="1:4">
      <c r="A659" s="788">
        <v>44785</v>
      </c>
      <c r="B659">
        <v>0.20009081913545379</v>
      </c>
      <c r="C659">
        <v>3.7913239002824728E-2</v>
      </c>
      <c r="D659">
        <v>7.7531541449027408E-3</v>
      </c>
    </row>
    <row r="660" spans="1:4">
      <c r="A660" s="788">
        <v>44788</v>
      </c>
      <c r="B660">
        <v>0.20074246602776546</v>
      </c>
      <c r="C660">
        <v>3.8118845098530141E-2</v>
      </c>
      <c r="D660">
        <v>7.8687103419139426E-3</v>
      </c>
    </row>
    <row r="661" spans="1:4">
      <c r="A661" s="788">
        <v>44789</v>
      </c>
      <c r="B661">
        <v>0.20107093414967636</v>
      </c>
      <c r="C661">
        <v>3.8233714435566224E-2</v>
      </c>
      <c r="D661">
        <v>7.5433964801474573E-3</v>
      </c>
    </row>
    <row r="662" spans="1:4">
      <c r="A662" s="788">
        <v>44790</v>
      </c>
      <c r="B662">
        <v>0.20151448994490861</v>
      </c>
      <c r="C662">
        <v>3.8468890413406065E-2</v>
      </c>
      <c r="D662">
        <v>7.427551608637506E-3</v>
      </c>
    </row>
    <row r="663" spans="1:4">
      <c r="A663" s="788">
        <v>44791</v>
      </c>
      <c r="B663">
        <v>0.20202107120812585</v>
      </c>
      <c r="C663">
        <v>3.8804120837055533E-2</v>
      </c>
      <c r="D663">
        <v>7.4382408508517628E-3</v>
      </c>
    </row>
    <row r="664" spans="1:4">
      <c r="A664" s="788">
        <v>44792</v>
      </c>
      <c r="B664">
        <v>0.20245375573384083</v>
      </c>
      <c r="C664">
        <v>3.9082575168341016E-2</v>
      </c>
      <c r="D664">
        <v>6.561231041097404E-3</v>
      </c>
    </row>
    <row r="665" spans="1:4">
      <c r="A665" s="788">
        <v>44795</v>
      </c>
      <c r="B665">
        <v>0.20288494404194957</v>
      </c>
      <c r="C665">
        <v>3.9567351157101527E-2</v>
      </c>
      <c r="D665">
        <v>6.4555126561396392E-3</v>
      </c>
    </row>
    <row r="666" spans="1:4">
      <c r="A666" s="788">
        <v>44796</v>
      </c>
      <c r="B666">
        <v>0.20345440311793483</v>
      </c>
      <c r="C666">
        <v>3.958865073693274E-2</v>
      </c>
      <c r="D666">
        <v>7.3416574243236887E-3</v>
      </c>
    </row>
    <row r="667" spans="1:4">
      <c r="A667" s="788">
        <v>44797</v>
      </c>
      <c r="B667">
        <v>0.20394444804249479</v>
      </c>
      <c r="C667">
        <v>3.9777483867938335E-2</v>
      </c>
      <c r="D667">
        <v>7.8804275818789016E-3</v>
      </c>
    </row>
    <row r="668" spans="1:4">
      <c r="A668" s="788">
        <v>44798</v>
      </c>
      <c r="B668">
        <v>0.20431735126672312</v>
      </c>
      <c r="C668">
        <v>3.9610183463070214E-2</v>
      </c>
      <c r="D668">
        <v>7.7961505310371049E-3</v>
      </c>
    </row>
    <row r="669" spans="1:4">
      <c r="A669" s="788">
        <v>44799</v>
      </c>
      <c r="B669">
        <v>0.204854369261533</v>
      </c>
      <c r="C669">
        <v>3.9968181259769198E-2</v>
      </c>
      <c r="D669">
        <v>7.8156066840291416E-3</v>
      </c>
    </row>
    <row r="670" spans="1:4">
      <c r="A670" s="788">
        <v>44802</v>
      </c>
      <c r="B670">
        <v>0.205186235872584</v>
      </c>
      <c r="C670">
        <v>4.0222643114883994E-2</v>
      </c>
      <c r="D670">
        <v>8.2440892537516408E-3</v>
      </c>
    </row>
    <row r="671" spans="1:4">
      <c r="A671" s="788">
        <v>44803</v>
      </c>
      <c r="B671">
        <v>0.20571834861383786</v>
      </c>
      <c r="C671">
        <v>4.0144454063509416E-2</v>
      </c>
      <c r="D671">
        <v>7.7321064176378851E-3</v>
      </c>
    </row>
    <row r="672" spans="1:4">
      <c r="A672" s="788">
        <v>44804</v>
      </c>
      <c r="B672">
        <v>0.20622234789541105</v>
      </c>
      <c r="C672">
        <v>4.0323088813085661E-2</v>
      </c>
      <c r="D672">
        <v>7.9519358408521867E-3</v>
      </c>
    </row>
    <row r="673" spans="1:4">
      <c r="A673" s="788">
        <v>44805</v>
      </c>
      <c r="B673">
        <v>0.20691966275532203</v>
      </c>
      <c r="C673">
        <v>4.0594977810259669E-2</v>
      </c>
      <c r="D673">
        <v>8.5532028885129119E-3</v>
      </c>
    </row>
    <row r="674" spans="1:4">
      <c r="A674" s="788">
        <v>44806</v>
      </c>
      <c r="B674">
        <v>0.20743641892436693</v>
      </c>
      <c r="C674">
        <v>4.0599150762539615E-2</v>
      </c>
      <c r="D674">
        <v>8.8166805596587849E-3</v>
      </c>
    </row>
    <row r="675" spans="1:4">
      <c r="A675" s="788">
        <v>44809</v>
      </c>
      <c r="B675">
        <v>0.20789294599754093</v>
      </c>
      <c r="C675">
        <v>4.0806447127581746E-2</v>
      </c>
      <c r="D675">
        <v>9.0440278666201745E-3</v>
      </c>
    </row>
    <row r="676" spans="1:4">
      <c r="A676" s="788">
        <v>44810</v>
      </c>
      <c r="B676">
        <v>0.20829280153356322</v>
      </c>
      <c r="C676">
        <v>4.0795462331416399E-2</v>
      </c>
      <c r="D676">
        <v>8.4015857616568379E-3</v>
      </c>
    </row>
    <row r="677" spans="1:4">
      <c r="A677" s="788">
        <v>44812</v>
      </c>
      <c r="B677">
        <v>0.20888259151277899</v>
      </c>
      <c r="C677">
        <v>4.066071333604615E-2</v>
      </c>
      <c r="D677">
        <v>8.551501775970749E-3</v>
      </c>
    </row>
    <row r="678" spans="1:4">
      <c r="A678" s="788">
        <v>44813</v>
      </c>
      <c r="B678">
        <v>0.20939684664334868</v>
      </c>
      <c r="C678">
        <v>4.0893420395839986E-2</v>
      </c>
      <c r="D678">
        <v>9.1987207393970927E-3</v>
      </c>
    </row>
    <row r="679" spans="1:4">
      <c r="A679" s="788">
        <v>44816</v>
      </c>
      <c r="B679">
        <v>0.20983480775709129</v>
      </c>
      <c r="C679">
        <v>4.0883231311325652E-2</v>
      </c>
      <c r="D679">
        <v>9.2829608692988064E-3</v>
      </c>
    </row>
    <row r="680" spans="1:4">
      <c r="A680" s="788">
        <v>44817</v>
      </c>
      <c r="B680">
        <v>0.21025266146337018</v>
      </c>
      <c r="C680">
        <v>4.1374406505443773E-2</v>
      </c>
      <c r="D680">
        <v>8.6145186769512883E-3</v>
      </c>
    </row>
    <row r="681" spans="1:4">
      <c r="A681" s="788">
        <v>44818</v>
      </c>
      <c r="B681">
        <v>0.21077177034708017</v>
      </c>
      <c r="C681">
        <v>4.1571778813007221E-2</v>
      </c>
      <c r="D681">
        <v>8.9460645477852374E-3</v>
      </c>
    </row>
    <row r="682" spans="1:4">
      <c r="A682" s="788">
        <v>44819</v>
      </c>
      <c r="B682">
        <v>0.21121750347583124</v>
      </c>
      <c r="C682">
        <v>4.192335205302844E-2</v>
      </c>
      <c r="D682">
        <v>8.5214713709651502E-3</v>
      </c>
    </row>
    <row r="683" spans="1:4">
      <c r="A683" s="788">
        <v>44820</v>
      </c>
      <c r="B683">
        <v>0.21179768379443864</v>
      </c>
      <c r="C683">
        <v>4.1852416642682577E-2</v>
      </c>
      <c r="D683">
        <v>8.2113731782003097E-3</v>
      </c>
    </row>
    <row r="684" spans="1:4">
      <c r="A684" s="788">
        <v>44823</v>
      </c>
      <c r="B684">
        <v>0.21235854053168479</v>
      </c>
      <c r="C684">
        <v>4.1982344105249814E-2</v>
      </c>
      <c r="D684">
        <v>8.4739877807380459E-3</v>
      </c>
    </row>
    <row r="685" spans="1:4">
      <c r="A685" s="788">
        <v>44824</v>
      </c>
      <c r="B685">
        <v>0.21288272104158712</v>
      </c>
      <c r="C685">
        <v>4.2426114906490842E-2</v>
      </c>
      <c r="D685">
        <v>8.505002405359896E-3</v>
      </c>
    </row>
    <row r="686" spans="1:4">
      <c r="A686" s="788">
        <v>44825</v>
      </c>
      <c r="B686">
        <v>0.21347951270298915</v>
      </c>
      <c r="C686">
        <v>4.282549213295006E-2</v>
      </c>
      <c r="D686">
        <v>8.455297706047693E-3</v>
      </c>
    </row>
    <row r="687" spans="1:4">
      <c r="A687" s="788">
        <v>44826</v>
      </c>
      <c r="B687">
        <v>0.21412193089270071</v>
      </c>
      <c r="C687">
        <v>4.3438409660579769E-2</v>
      </c>
      <c r="D687">
        <v>9.0692440503838956E-3</v>
      </c>
    </row>
    <row r="688" spans="1:4">
      <c r="A688" s="788">
        <v>44827</v>
      </c>
      <c r="B688">
        <v>0.21453141027993894</v>
      </c>
      <c r="C688">
        <v>4.3939287803025584E-2</v>
      </c>
      <c r="D688">
        <v>8.3964890975514184E-3</v>
      </c>
    </row>
    <row r="689" spans="1:4">
      <c r="A689" s="788">
        <v>44830</v>
      </c>
      <c r="B689">
        <v>0.21489739482826598</v>
      </c>
      <c r="C689">
        <v>4.4101163070352278E-2</v>
      </c>
      <c r="D689">
        <v>7.3464552905855296E-3</v>
      </c>
    </row>
    <row r="690" spans="1:4">
      <c r="A690" s="788">
        <v>44831</v>
      </c>
      <c r="B690">
        <v>0.21541597031263837</v>
      </c>
      <c r="C690">
        <v>4.4119015538557127E-2</v>
      </c>
      <c r="D690">
        <v>7.0632876447398463E-3</v>
      </c>
    </row>
    <row r="691" spans="1:4">
      <c r="A691" s="788">
        <v>44832</v>
      </c>
      <c r="B691">
        <v>0.21566027559480228</v>
      </c>
      <c r="C691">
        <v>4.3704581867617387E-2</v>
      </c>
      <c r="D691">
        <v>7.3497039139314158E-3</v>
      </c>
    </row>
    <row r="692" spans="1:4">
      <c r="A692" s="788">
        <v>44833</v>
      </c>
      <c r="B692">
        <v>0.21616899275244883</v>
      </c>
      <c r="C692">
        <v>4.3871723577903143E-2</v>
      </c>
      <c r="D692">
        <v>7.1466531507178299E-3</v>
      </c>
    </row>
    <row r="693" spans="1:4">
      <c r="A693" s="788">
        <v>44834</v>
      </c>
      <c r="B693">
        <v>0.21680964833799643</v>
      </c>
      <c r="C693">
        <v>4.4000235428669487E-2</v>
      </c>
      <c r="D693">
        <v>7.6627736292760318E-3</v>
      </c>
    </row>
    <row r="694" spans="1:4">
      <c r="A694" s="788">
        <v>44837</v>
      </c>
      <c r="B694">
        <v>0.21730886814474193</v>
      </c>
      <c r="C694">
        <v>4.3993474873561533E-2</v>
      </c>
      <c r="D694">
        <v>9.3615192658187407E-3</v>
      </c>
    </row>
    <row r="695" spans="1:4">
      <c r="A695" s="788">
        <v>44838</v>
      </c>
      <c r="B695">
        <v>0.21780218709270183</v>
      </c>
      <c r="C695">
        <v>4.3790076142706802E-2</v>
      </c>
      <c r="D695">
        <v>9.2553132773340874E-3</v>
      </c>
    </row>
    <row r="696" spans="1:4">
      <c r="A696" s="788">
        <v>44839</v>
      </c>
      <c r="B696">
        <v>0.21831245948754363</v>
      </c>
      <c r="C696">
        <v>4.3859305188912456E-2</v>
      </c>
      <c r="D696">
        <v>9.2377876790545876E-3</v>
      </c>
    </row>
    <row r="697" spans="1:4">
      <c r="A697" s="788">
        <v>44840</v>
      </c>
      <c r="B697">
        <v>0.21872366032754176</v>
      </c>
      <c r="C697">
        <v>4.4159742684187764E-2</v>
      </c>
      <c r="D697">
        <v>9.306100381248017E-3</v>
      </c>
    </row>
    <row r="698" spans="1:4">
      <c r="A698" s="788">
        <v>44841</v>
      </c>
      <c r="B698">
        <v>0.21913229846609128</v>
      </c>
      <c r="C698">
        <v>4.4520152926476708E-2</v>
      </c>
      <c r="D698">
        <v>8.7621295755486717E-3</v>
      </c>
    </row>
    <row r="699" spans="1:4">
      <c r="A699" s="788">
        <v>44844</v>
      </c>
      <c r="B699">
        <v>0.21956917642376217</v>
      </c>
      <c r="C699">
        <v>4.4731986274768598E-2</v>
      </c>
      <c r="D699">
        <v>8.7781220531746307E-3</v>
      </c>
    </row>
    <row r="700" spans="1:4">
      <c r="A700" s="788">
        <v>44845</v>
      </c>
      <c r="B700">
        <v>0.22000251946385641</v>
      </c>
      <c r="C700">
        <v>4.4623971240052462E-2</v>
      </c>
      <c r="D700">
        <v>8.1461001219933493E-3</v>
      </c>
    </row>
    <row r="701" spans="1:4">
      <c r="A701" s="788">
        <v>44847</v>
      </c>
      <c r="B701">
        <v>0.22046145370913472</v>
      </c>
      <c r="C701">
        <v>4.4397758729366021E-2</v>
      </c>
      <c r="D701">
        <v>8.2876332344705705E-3</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D3788-4EDD-41A5-AC96-92ED37F9465D}">
  <sheetPr>
    <tabColor theme="8"/>
  </sheetPr>
  <dimension ref="A2:D701"/>
  <sheetViews>
    <sheetView workbookViewId="0"/>
  </sheetViews>
  <sheetFormatPr defaultRowHeight="18.75"/>
  <sheetData>
    <row r="2" spans="1:4">
      <c r="B2" t="s">
        <v>11</v>
      </c>
      <c r="C2" t="s">
        <v>13</v>
      </c>
      <c r="D2" t="s">
        <v>14</v>
      </c>
    </row>
    <row r="3" spans="1:4">
      <c r="A3" s="788">
        <v>43832</v>
      </c>
      <c r="B3">
        <v>1.7415956971846838E-4</v>
      </c>
      <c r="C3">
        <v>4.4503015928143544E-4</v>
      </c>
      <c r="D3">
        <v>7.8869386193703979E-4</v>
      </c>
    </row>
    <row r="4" spans="1:4">
      <c r="A4" s="788">
        <v>43833</v>
      </c>
      <c r="B4">
        <v>1.7014337730097872E-4</v>
      </c>
      <c r="C4">
        <v>-1.3708249002412966E-4</v>
      </c>
      <c r="D4">
        <v>-1.3958922780220263E-4</v>
      </c>
    </row>
    <row r="5" spans="1:4">
      <c r="A5" s="788">
        <v>43836</v>
      </c>
      <c r="B5">
        <v>1.8499618153979621E-4</v>
      </c>
      <c r="C5">
        <v>-6.026839565966558E-5</v>
      </c>
      <c r="D5">
        <v>-1.9887616582791478E-4</v>
      </c>
    </row>
    <row r="6" spans="1:4">
      <c r="A6" s="788">
        <v>43837</v>
      </c>
      <c r="B6">
        <v>2.3262850410657993E-4</v>
      </c>
      <c r="C6">
        <v>9.7679207486950392E-6</v>
      </c>
      <c r="D6">
        <v>-1.9805290147829615E-5</v>
      </c>
    </row>
    <row r="7" spans="1:4">
      <c r="A7" s="788">
        <v>43838</v>
      </c>
      <c r="B7">
        <v>2.7691959218684382E-4</v>
      </c>
      <c r="C7">
        <v>-1.6012184811106663E-5</v>
      </c>
      <c r="D7">
        <v>-2.4827012282742645E-5</v>
      </c>
    </row>
    <row r="8" spans="1:4">
      <c r="A8" s="788">
        <v>43839</v>
      </c>
      <c r="B8">
        <v>2.5571177370657775E-4</v>
      </c>
      <c r="C8">
        <v>9.8377639645697015E-5</v>
      </c>
      <c r="D8">
        <v>4.0809484539607312E-5</v>
      </c>
    </row>
    <row r="9" spans="1:4">
      <c r="A9" s="788">
        <v>43840</v>
      </c>
      <c r="B9">
        <v>2.3843896203740199E-4</v>
      </c>
      <c r="C9">
        <v>3.2962133390349602E-5</v>
      </c>
      <c r="D9">
        <v>-6.1279332586117183E-6</v>
      </c>
    </row>
    <row r="10" spans="1:4">
      <c r="A10" s="788">
        <v>43843</v>
      </c>
      <c r="B10">
        <v>1.947250048415672E-4</v>
      </c>
      <c r="C10">
        <v>2.3174581501008484E-4</v>
      </c>
      <c r="D10">
        <v>3.6979550991261936E-4</v>
      </c>
    </row>
    <row r="11" spans="1:4">
      <c r="A11" s="788">
        <v>43844</v>
      </c>
      <c r="B11">
        <v>3.0502780230475961E-4</v>
      </c>
      <c r="C11">
        <v>8.6667805451951516E-5</v>
      </c>
      <c r="D11">
        <v>7.3967511428124072E-5</v>
      </c>
    </row>
    <row r="12" spans="1:4">
      <c r="A12" s="788">
        <v>43845</v>
      </c>
      <c r="B12">
        <v>2.4425791295697901E-4</v>
      </c>
      <c r="C12">
        <v>-4.9474924455815136E-5</v>
      </c>
      <c r="D12">
        <v>-1.7643412891609478E-4</v>
      </c>
    </row>
    <row r="13" spans="1:4">
      <c r="A13" s="788">
        <v>43846</v>
      </c>
      <c r="B13">
        <v>1.9046991202965028E-4</v>
      </c>
      <c r="C13">
        <v>-6.8828262651056123E-5</v>
      </c>
      <c r="D13">
        <v>9.2836704935758127E-5</v>
      </c>
    </row>
    <row r="14" spans="1:4">
      <c r="A14" s="788">
        <v>43847</v>
      </c>
      <c r="B14">
        <v>2.6125285740503603E-4</v>
      </c>
      <c r="C14">
        <v>2.346113006430828E-4</v>
      </c>
      <c r="D14">
        <v>3.1617066483911161E-4</v>
      </c>
    </row>
    <row r="15" spans="1:4">
      <c r="A15" s="788">
        <v>43850</v>
      </c>
      <c r="B15">
        <v>1.7787545008598793E-4</v>
      </c>
      <c r="C15">
        <v>4.355149631918687E-5</v>
      </c>
      <c r="D15">
        <v>2.2705413514548248E-4</v>
      </c>
    </row>
    <row r="16" spans="1:4">
      <c r="A16" s="788">
        <v>43851</v>
      </c>
      <c r="B16">
        <v>2.0702542655857173E-4</v>
      </c>
      <c r="C16">
        <v>-2.6445140912698676E-4</v>
      </c>
      <c r="D16">
        <v>-2.5321938617543283E-4</v>
      </c>
    </row>
    <row r="17" spans="1:4">
      <c r="A17" s="788">
        <v>43852</v>
      </c>
      <c r="B17">
        <v>3.1653977646452745E-4</v>
      </c>
      <c r="C17">
        <v>2.5269788874487828E-4</v>
      </c>
      <c r="D17">
        <v>2.2471896784182266E-4</v>
      </c>
    </row>
    <row r="18" spans="1:4">
      <c r="A18" s="788">
        <v>43853</v>
      </c>
      <c r="B18">
        <v>2.1320455444943234E-4</v>
      </c>
      <c r="C18">
        <v>6.9425177147883771E-5</v>
      </c>
      <c r="D18">
        <v>2.9214036933794437E-4</v>
      </c>
    </row>
    <row r="19" spans="1:4">
      <c r="A19" s="788">
        <v>43854</v>
      </c>
      <c r="B19">
        <v>2.3529180822565239E-4</v>
      </c>
      <c r="C19">
        <v>-1.8814287274510234E-4</v>
      </c>
      <c r="D19">
        <v>-3.3911971079645439E-4</v>
      </c>
    </row>
    <row r="20" spans="1:4">
      <c r="A20" s="788">
        <v>43857</v>
      </c>
      <c r="B20">
        <v>1.9866291561486136E-4</v>
      </c>
      <c r="C20">
        <v>-4.5257123673390692E-4</v>
      </c>
      <c r="D20">
        <v>-9.5490524657808329E-4</v>
      </c>
    </row>
    <row r="21" spans="1:4">
      <c r="A21" s="788">
        <v>43858</v>
      </c>
      <c r="B21">
        <v>2.4632406751573283E-4</v>
      </c>
      <c r="C21">
        <v>3.7756354531973016E-4</v>
      </c>
      <c r="D21">
        <v>5.4536096607391894E-4</v>
      </c>
    </row>
    <row r="22" spans="1:4">
      <c r="A22" s="788">
        <v>43859</v>
      </c>
      <c r="B22">
        <v>2.7000502926041319E-4</v>
      </c>
      <c r="C22">
        <v>-1.5234120597351408E-4</v>
      </c>
      <c r="D22">
        <v>-1.2695605838643599E-4</v>
      </c>
    </row>
    <row r="23" spans="1:4">
      <c r="A23" s="788">
        <v>43860</v>
      </c>
      <c r="B23">
        <v>1.7403590156624276E-4</v>
      </c>
      <c r="C23">
        <v>-5.1141209832710212E-5</v>
      </c>
      <c r="D23">
        <v>-8.0836928688761699E-5</v>
      </c>
    </row>
    <row r="24" spans="1:4">
      <c r="A24" s="788">
        <v>43861</v>
      </c>
      <c r="B24">
        <v>1.7711911635657593E-4</v>
      </c>
      <c r="C24">
        <v>-1.1320484089929529E-4</v>
      </c>
      <c r="D24">
        <v>-3.1368003795022802E-4</v>
      </c>
    </row>
    <row r="25" spans="1:4">
      <c r="A25" s="788">
        <v>43864</v>
      </c>
      <c r="B25">
        <v>3.2324919461370992E-4</v>
      </c>
      <c r="C25">
        <v>4.2399829991857658E-5</v>
      </c>
      <c r="D25">
        <v>2.0577088960753499E-4</v>
      </c>
    </row>
    <row r="26" spans="1:4">
      <c r="A26" s="788">
        <v>43865</v>
      </c>
      <c r="B26">
        <v>2.238748925722637E-4</v>
      </c>
      <c r="C26">
        <v>6.3263798941552978E-5</v>
      </c>
      <c r="D26">
        <v>3.216268643118481E-4</v>
      </c>
    </row>
    <row r="27" spans="1:4">
      <c r="A27" s="788">
        <v>43866</v>
      </c>
      <c r="B27">
        <v>2.6610227101965593E-4</v>
      </c>
      <c r="C27">
        <v>3.4492082095445407E-4</v>
      </c>
      <c r="D27">
        <v>2.2895178645470084E-4</v>
      </c>
    </row>
    <row r="28" spans="1:4">
      <c r="A28" s="788">
        <v>43867</v>
      </c>
      <c r="B28">
        <v>1.3694316328995802E-4</v>
      </c>
      <c r="C28">
        <v>9.4663841485642666E-5</v>
      </c>
      <c r="D28">
        <v>-2.904956708755818E-4</v>
      </c>
    </row>
    <row r="29" spans="1:4">
      <c r="A29" s="788">
        <v>43868</v>
      </c>
      <c r="B29">
        <v>1.506850080132228E-4</v>
      </c>
      <c r="C29">
        <v>-1.2137930509417917E-4</v>
      </c>
      <c r="D29">
        <v>-4.4684796371563084E-4</v>
      </c>
    </row>
    <row r="30" spans="1:4">
      <c r="A30" s="788">
        <v>43871</v>
      </c>
      <c r="B30">
        <v>2.4018661728067724E-4</v>
      </c>
      <c r="C30">
        <v>-8.2163966587941461E-5</v>
      </c>
      <c r="D30">
        <v>-5.6429719141591009E-4</v>
      </c>
    </row>
    <row r="31" spans="1:4">
      <c r="A31" s="788">
        <v>43872</v>
      </c>
      <c r="B31">
        <v>2.3851678372965689E-4</v>
      </c>
      <c r="C31">
        <v>3.714148226659386E-4</v>
      </c>
      <c r="D31">
        <v>6.7529647098038895E-4</v>
      </c>
    </row>
    <row r="32" spans="1:4">
      <c r="A32" s="788">
        <v>43873</v>
      </c>
      <c r="B32">
        <v>2.6137186295923824E-4</v>
      </c>
      <c r="C32">
        <v>3.0683301207323765E-4</v>
      </c>
      <c r="D32">
        <v>3.7274723941207793E-4</v>
      </c>
    </row>
    <row r="33" spans="1:4">
      <c r="A33" s="788">
        <v>43874</v>
      </c>
      <c r="B33">
        <v>1.6428791327032074E-4</v>
      </c>
      <c r="C33">
        <v>3.3767183711808102E-6</v>
      </c>
      <c r="D33">
        <v>-1.528499341479367E-4</v>
      </c>
    </row>
    <row r="34" spans="1:4">
      <c r="A34" s="788">
        <v>43875</v>
      </c>
      <c r="B34">
        <v>3.2144576140437218E-4</v>
      </c>
      <c r="C34">
        <v>8.4944512778950545E-6</v>
      </c>
      <c r="D34">
        <v>-1.8915770506989227E-4</v>
      </c>
    </row>
    <row r="35" spans="1:4">
      <c r="A35" s="788">
        <v>43878</v>
      </c>
      <c r="B35">
        <v>1.6430745883494376E-4</v>
      </c>
      <c r="C35">
        <v>1.4590337578227529E-4</v>
      </c>
      <c r="D35">
        <v>2.1605766173158678E-4</v>
      </c>
    </row>
    <row r="36" spans="1:4">
      <c r="A36" s="788">
        <v>43879</v>
      </c>
      <c r="B36">
        <v>1.9758850516085049E-4</v>
      </c>
      <c r="C36">
        <v>-3.0729811505011989E-5</v>
      </c>
      <c r="D36">
        <v>-1.5536982216783901E-5</v>
      </c>
    </row>
    <row r="37" spans="1:4">
      <c r="A37" s="788">
        <v>43880</v>
      </c>
      <c r="B37">
        <v>2.6095216641537877E-4</v>
      </c>
      <c r="C37">
        <v>2.174887039643747E-4</v>
      </c>
      <c r="D37">
        <v>2.4458527156349886E-4</v>
      </c>
    </row>
    <row r="38" spans="1:4">
      <c r="A38" s="788">
        <v>43881</v>
      </c>
      <c r="B38">
        <v>1.492714221940698E-4</v>
      </c>
      <c r="C38">
        <v>-3.5345724568372488E-4</v>
      </c>
      <c r="D38">
        <v>-3.8333244133501368E-4</v>
      </c>
    </row>
    <row r="39" spans="1:4">
      <c r="A39" s="788">
        <v>43882</v>
      </c>
      <c r="B39">
        <v>1.3084764857885603E-4</v>
      </c>
      <c r="C39">
        <v>-2.1240729585885853E-4</v>
      </c>
      <c r="D39">
        <v>-1.7402139483683299E-4</v>
      </c>
    </row>
    <row r="40" spans="1:4">
      <c r="A40" s="788">
        <v>43887</v>
      </c>
      <c r="B40">
        <v>5.750665978668987E-5</v>
      </c>
      <c r="C40">
        <v>-9.6959093645074658E-4</v>
      </c>
      <c r="D40">
        <v>-2.0703132658502496E-3</v>
      </c>
    </row>
    <row r="41" spans="1:4">
      <c r="A41" s="788">
        <v>43888</v>
      </c>
      <c r="B41">
        <v>1.8906807237622036E-4</v>
      </c>
      <c r="C41">
        <v>-4.1379880505166498E-4</v>
      </c>
      <c r="D41">
        <v>-8.6291583150088563E-4</v>
      </c>
    </row>
    <row r="42" spans="1:4">
      <c r="A42" s="788">
        <v>43889</v>
      </c>
      <c r="B42">
        <v>2.0722211824916636E-4</v>
      </c>
      <c r="C42">
        <v>3.1248051645648588E-4</v>
      </c>
      <c r="D42">
        <v>7.2432129872556083E-5</v>
      </c>
    </row>
    <row r="43" spans="1:4">
      <c r="A43" s="788">
        <v>43892</v>
      </c>
      <c r="B43">
        <v>3.5931376103789486E-4</v>
      </c>
      <c r="C43">
        <v>6.4146746908369967E-4</v>
      </c>
      <c r="D43">
        <v>5.8437494768800557E-4</v>
      </c>
    </row>
    <row r="44" spans="1:4">
      <c r="A44" s="788">
        <v>43893</v>
      </c>
      <c r="B44">
        <v>2.2256776650344927E-4</v>
      </c>
      <c r="C44">
        <v>3.5157055351332285E-4</v>
      </c>
      <c r="D44">
        <v>-3.0535691223621485E-4</v>
      </c>
    </row>
    <row r="45" spans="1:4">
      <c r="A45" s="788">
        <v>43894</v>
      </c>
      <c r="B45">
        <v>2.1449030293386822E-4</v>
      </c>
      <c r="C45">
        <v>4.1706023564713648E-4</v>
      </c>
      <c r="D45">
        <v>7.2080987920720161E-4</v>
      </c>
    </row>
    <row r="46" spans="1:4">
      <c r="A46" s="788">
        <v>43895</v>
      </c>
      <c r="B46">
        <v>3.0747040328948299E-5</v>
      </c>
      <c r="C46">
        <v>-9.6914118509595253E-4</v>
      </c>
      <c r="D46">
        <v>-1.1250334664117201E-3</v>
      </c>
    </row>
    <row r="47" spans="1:4">
      <c r="A47" s="788">
        <v>43896</v>
      </c>
      <c r="B47">
        <v>1.4931496792523793E-4</v>
      </c>
      <c r="C47">
        <v>-5.0253226302411473E-4</v>
      </c>
      <c r="D47">
        <v>-1.0562154113067433E-3</v>
      </c>
    </row>
    <row r="48" spans="1:4">
      <c r="A48" s="788">
        <v>43899</v>
      </c>
      <c r="B48">
        <v>-3.0376310104738489E-4</v>
      </c>
      <c r="C48">
        <v>-1.5074913837315974E-3</v>
      </c>
      <c r="D48">
        <v>-2.9899820993782096E-3</v>
      </c>
    </row>
    <row r="49" spans="1:4">
      <c r="A49" s="788">
        <v>43900</v>
      </c>
      <c r="B49">
        <v>1.5155558395655644E-4</v>
      </c>
      <c r="C49">
        <v>7.4389326329030669E-4</v>
      </c>
      <c r="D49">
        <v>1.8391982836302391E-3</v>
      </c>
    </row>
    <row r="50" spans="1:4">
      <c r="A50" s="788">
        <v>43901</v>
      </c>
      <c r="B50">
        <v>-6.7455290195724536E-4</v>
      </c>
      <c r="C50">
        <v>-1.369653934048369E-3</v>
      </c>
      <c r="D50">
        <v>-1.8244635327476469E-3</v>
      </c>
    </row>
    <row r="51" spans="1:4">
      <c r="A51" s="788">
        <v>43902</v>
      </c>
      <c r="B51">
        <v>-9.0563141825856282E-4</v>
      </c>
      <c r="C51">
        <v>-1.6981446398680392E-3</v>
      </c>
      <c r="D51">
        <v>-3.7193675751110216E-3</v>
      </c>
    </row>
    <row r="52" spans="1:4">
      <c r="A52" s="788">
        <v>43903</v>
      </c>
      <c r="B52">
        <v>1.1370875443889933E-3</v>
      </c>
      <c r="C52">
        <v>1.6926336032445956E-3</v>
      </c>
      <c r="D52">
        <v>2.6560821238296927E-3</v>
      </c>
    </row>
    <row r="53" spans="1:4">
      <c r="A53" s="788">
        <v>43906</v>
      </c>
      <c r="B53">
        <v>1.3289848017797131E-4</v>
      </c>
      <c r="C53">
        <v>-6.8230356838148987E-4</v>
      </c>
      <c r="D53">
        <v>-3.9945780395216363E-3</v>
      </c>
    </row>
    <row r="54" spans="1:4">
      <c r="A54" s="788">
        <v>43907</v>
      </c>
      <c r="B54">
        <v>2.7952503701637204E-4</v>
      </c>
      <c r="C54">
        <v>3.5028878134152732E-4</v>
      </c>
      <c r="D54">
        <v>6.486639645255721E-4</v>
      </c>
    </row>
    <row r="55" spans="1:4">
      <c r="A55" s="788">
        <v>43908</v>
      </c>
      <c r="B55">
        <v>-9.0754682692384208E-4</v>
      </c>
      <c r="C55">
        <v>-7.8815988660644665E-4</v>
      </c>
      <c r="D55">
        <v>-3.2311628099752142E-3</v>
      </c>
    </row>
    <row r="56" spans="1:4">
      <c r="A56" s="788">
        <v>43909</v>
      </c>
      <c r="B56">
        <v>-4.7923855773421455E-5</v>
      </c>
      <c r="C56">
        <v>6.560646329992705E-5</v>
      </c>
      <c r="D56">
        <v>2.8540428746647695E-4</v>
      </c>
    </row>
    <row r="57" spans="1:4">
      <c r="A57" s="788">
        <v>43910</v>
      </c>
      <c r="B57">
        <v>-2.7058856543373346E-4</v>
      </c>
      <c r="C57">
        <v>4.6572326951922375E-4</v>
      </c>
      <c r="D57">
        <v>-5.6953970866903468E-4</v>
      </c>
    </row>
    <row r="58" spans="1:4">
      <c r="A58" s="788">
        <v>43913</v>
      </c>
      <c r="B58">
        <v>-6.7143976053609463E-4</v>
      </c>
      <c r="C58">
        <v>2.487826430267748E-4</v>
      </c>
      <c r="D58">
        <v>-1.4322848508310317E-3</v>
      </c>
    </row>
    <row r="59" spans="1:4">
      <c r="A59" s="788">
        <v>43914</v>
      </c>
      <c r="B59">
        <v>-2.7014093443957827E-4</v>
      </c>
      <c r="C59">
        <v>4.9275019297492892E-4</v>
      </c>
      <c r="D59">
        <v>2.5050993722045486E-3</v>
      </c>
    </row>
    <row r="60" spans="1:4">
      <c r="A60" s="788">
        <v>43915</v>
      </c>
      <c r="B60">
        <v>-2.2006351754909085E-4</v>
      </c>
      <c r="C60">
        <v>4.1975803342888526E-5</v>
      </c>
      <c r="D60">
        <v>1.6864117583886206E-3</v>
      </c>
    </row>
    <row r="61" spans="1:4">
      <c r="A61" s="788">
        <v>43916</v>
      </c>
      <c r="B61">
        <v>-4.0436310780275802E-4</v>
      </c>
      <c r="C61">
        <v>8.5790724941167728E-4</v>
      </c>
      <c r="D61">
        <v>1.2738981934996619E-3</v>
      </c>
    </row>
    <row r="62" spans="1:4">
      <c r="A62" s="788">
        <v>43917</v>
      </c>
      <c r="B62">
        <v>-5.1872909648237125E-4</v>
      </c>
      <c r="C62">
        <v>3.7706999405928698E-4</v>
      </c>
      <c r="D62">
        <v>-1.154547850285107E-3</v>
      </c>
    </row>
    <row r="63" spans="1:4">
      <c r="A63" s="788">
        <v>43920</v>
      </c>
      <c r="B63">
        <v>-3.9386340292575325E-4</v>
      </c>
      <c r="C63">
        <v>4.771421352878218E-4</v>
      </c>
      <c r="D63">
        <v>6.8755738214954171E-4</v>
      </c>
    </row>
    <row r="64" spans="1:4">
      <c r="A64" s="788">
        <v>43921</v>
      </c>
      <c r="B64">
        <v>-3.6814118887095707E-4</v>
      </c>
      <c r="C64">
        <v>-2.1373330053702899E-4</v>
      </c>
      <c r="D64">
        <v>-8.5971948712345811E-4</v>
      </c>
    </row>
    <row r="65" spans="1:4">
      <c r="A65" s="788">
        <v>43922</v>
      </c>
      <c r="B65">
        <v>-3.6318253722136996E-4</v>
      </c>
      <c r="C65">
        <v>1.7099268754390277E-5</v>
      </c>
      <c r="D65">
        <v>-1.2135147745857327E-3</v>
      </c>
    </row>
    <row r="66" spans="1:4">
      <c r="A66" s="788">
        <v>43923</v>
      </c>
      <c r="B66">
        <v>-4.2853021969796364E-4</v>
      </c>
      <c r="C66">
        <v>1.363529840122979E-4</v>
      </c>
      <c r="D66">
        <v>2.2683838675393865E-4</v>
      </c>
    </row>
    <row r="67" spans="1:4">
      <c r="A67" s="788">
        <v>43924</v>
      </c>
      <c r="B67">
        <v>-3.5446401798347162E-4</v>
      </c>
      <c r="C67">
        <v>2.0609024974038603E-4</v>
      </c>
      <c r="D67">
        <v>-6.8504440030770668E-4</v>
      </c>
    </row>
    <row r="68" spans="1:4">
      <c r="A68" s="788">
        <v>43927</v>
      </c>
      <c r="B68">
        <v>-5.4316381209051304E-4</v>
      </c>
      <c r="C68">
        <v>4.1692645563857719E-4</v>
      </c>
      <c r="D68">
        <v>2.045654142381398E-3</v>
      </c>
    </row>
    <row r="69" spans="1:4">
      <c r="A69" s="788">
        <v>43928</v>
      </c>
      <c r="B69">
        <v>-4.1984381888679945E-4</v>
      </c>
      <c r="C69">
        <v>1.7212632077925671E-4</v>
      </c>
      <c r="D69">
        <v>5.8801453815750476E-4</v>
      </c>
    </row>
    <row r="70" spans="1:4">
      <c r="A70" s="788">
        <v>43929</v>
      </c>
      <c r="B70">
        <v>-9.4114307296375128E-5</v>
      </c>
      <c r="C70">
        <v>-1.1239015034784973E-4</v>
      </c>
      <c r="D70">
        <v>6.2067457268474174E-4</v>
      </c>
    </row>
    <row r="71" spans="1:4">
      <c r="A71" s="788">
        <v>43930</v>
      </c>
      <c r="B71">
        <v>-1.1068122947066683E-4</v>
      </c>
      <c r="C71">
        <v>2.5221311189422782E-4</v>
      </c>
      <c r="D71">
        <v>5.1906302879414231E-5</v>
      </c>
    </row>
    <row r="72" spans="1:4">
      <c r="A72" s="788">
        <v>43934</v>
      </c>
      <c r="B72">
        <v>-2.3183908508526819E-4</v>
      </c>
      <c r="C72">
        <v>2.7580840265948204E-4</v>
      </c>
      <c r="D72">
        <v>1.2055106895100978E-4</v>
      </c>
    </row>
    <row r="73" spans="1:4">
      <c r="A73" s="788">
        <v>43935</v>
      </c>
      <c r="B73">
        <v>2.6609893923148353E-4</v>
      </c>
      <c r="C73">
        <v>8.1989476514504622E-4</v>
      </c>
      <c r="D73">
        <v>7.8738044194820108E-4</v>
      </c>
    </row>
    <row r="74" spans="1:4">
      <c r="A74" s="788">
        <v>43936</v>
      </c>
      <c r="B74">
        <v>3.2712348923385104E-4</v>
      </c>
      <c r="C74">
        <v>8.3070925582568451E-5</v>
      </c>
      <c r="D74">
        <v>-2.4418381981987592E-4</v>
      </c>
    </row>
    <row r="75" spans="1:4">
      <c r="A75" s="788">
        <v>43937</v>
      </c>
      <c r="B75">
        <v>5.6950871057957601E-4</v>
      </c>
      <c r="C75">
        <v>3.6703215229309978E-4</v>
      </c>
      <c r="D75">
        <v>7.5906813865457274E-5</v>
      </c>
    </row>
    <row r="76" spans="1:4">
      <c r="A76" s="788">
        <v>43938</v>
      </c>
      <c r="B76">
        <v>5.0594015489323937E-4</v>
      </c>
      <c r="C76">
        <v>-2.1222865167458364E-4</v>
      </c>
      <c r="D76">
        <v>5.1084166962618192E-4</v>
      </c>
    </row>
    <row r="77" spans="1:4">
      <c r="A77" s="788">
        <v>43941</v>
      </c>
      <c r="B77">
        <v>4.8751654935115101E-4</v>
      </c>
      <c r="C77">
        <v>4.8372361857247138E-4</v>
      </c>
      <c r="D77">
        <v>1.2653420324855832E-4</v>
      </c>
    </row>
    <row r="78" spans="1:4">
      <c r="A78" s="788">
        <v>43943</v>
      </c>
      <c r="B78">
        <v>-7.5195751172884529E-5</v>
      </c>
      <c r="C78">
        <v>9.3526815580424858E-4</v>
      </c>
      <c r="D78">
        <v>8.5023378192520594E-4</v>
      </c>
    </row>
    <row r="79" spans="1:4">
      <c r="A79" s="788">
        <v>43944</v>
      </c>
      <c r="B79">
        <v>-1.609868270613295E-5</v>
      </c>
      <c r="C79">
        <v>-1.8350151944302175E-4</v>
      </c>
      <c r="D79">
        <v>-4.4244834941460978E-4</v>
      </c>
    </row>
    <row r="80" spans="1:4">
      <c r="A80" s="788">
        <v>43945</v>
      </c>
      <c r="B80">
        <v>-7.5268703783403022E-4</v>
      </c>
      <c r="C80">
        <v>-5.7495481789290599E-4</v>
      </c>
      <c r="D80">
        <v>-1.2372135634719473E-3</v>
      </c>
    </row>
    <row r="81" spans="1:4">
      <c r="A81" s="788">
        <v>43948</v>
      </c>
      <c r="B81">
        <v>-1.8513212613541105E-4</v>
      </c>
      <c r="C81">
        <v>1.429801291789018E-4</v>
      </c>
      <c r="D81">
        <v>1.0465995306666799E-3</v>
      </c>
    </row>
    <row r="82" spans="1:4">
      <c r="A82" s="788">
        <v>43949</v>
      </c>
      <c r="B82">
        <v>8.8088445680167555E-4</v>
      </c>
      <c r="C82">
        <v>1.0396148049101716E-4</v>
      </c>
      <c r="D82">
        <v>7.2972576342606843E-4</v>
      </c>
    </row>
    <row r="83" spans="1:4">
      <c r="A83" s="788">
        <v>43950</v>
      </c>
      <c r="B83">
        <v>6.0994953973449878E-4</v>
      </c>
      <c r="C83">
        <v>-5.8980122275345008E-5</v>
      </c>
      <c r="D83">
        <v>6.2576559625560969E-4</v>
      </c>
    </row>
    <row r="84" spans="1:4">
      <c r="A84" s="788">
        <v>43951</v>
      </c>
      <c r="B84">
        <v>2.5320127948482519E-4</v>
      </c>
      <c r="C84">
        <v>6.9873309585864458E-5</v>
      </c>
      <c r="D84">
        <v>-9.1920007394633463E-4</v>
      </c>
    </row>
    <row r="85" spans="1:4">
      <c r="A85" s="788">
        <v>43955</v>
      </c>
      <c r="B85">
        <v>1.9076937242254788E-4</v>
      </c>
      <c r="C85">
        <v>7.5293895490600169E-5</v>
      </c>
      <c r="D85">
        <v>-5.8420754811561453E-4</v>
      </c>
    </row>
    <row r="86" spans="1:4">
      <c r="A86" s="788">
        <v>43956</v>
      </c>
      <c r="B86">
        <v>2.7263754879593144E-4</v>
      </c>
      <c r="C86">
        <v>1.7241623094370662E-4</v>
      </c>
      <c r="D86">
        <v>2.5342224572894034E-4</v>
      </c>
    </row>
    <row r="87" spans="1:4">
      <c r="A87" s="788">
        <v>43957</v>
      </c>
      <c r="B87">
        <v>1.995618988553938E-4</v>
      </c>
      <c r="C87">
        <v>1.7206241131411892E-4</v>
      </c>
      <c r="D87">
        <v>8.4718126034660231E-5</v>
      </c>
    </row>
    <row r="88" spans="1:4">
      <c r="A88" s="788">
        <v>43958</v>
      </c>
      <c r="B88">
        <v>7.2088958940808546E-5</v>
      </c>
      <c r="C88">
        <v>4.9861194317909975E-4</v>
      </c>
      <c r="D88">
        <v>-1.792107795773673E-4</v>
      </c>
    </row>
    <row r="89" spans="1:4">
      <c r="A89" s="788">
        <v>43959</v>
      </c>
      <c r="B89">
        <v>2.0871693499714477E-4</v>
      </c>
      <c r="C89">
        <v>2.5121327192291204E-5</v>
      </c>
      <c r="D89">
        <v>3.6983471564551733E-4</v>
      </c>
    </row>
    <row r="90" spans="1:4">
      <c r="A90" s="788">
        <v>43962</v>
      </c>
      <c r="B90">
        <v>2.4795666376202535E-4</v>
      </c>
      <c r="C90">
        <v>7.7510195820585382E-5</v>
      </c>
      <c r="D90">
        <v>-4.1463573841240165E-4</v>
      </c>
    </row>
    <row r="91" spans="1:4">
      <c r="A91" s="788">
        <v>43963</v>
      </c>
      <c r="B91">
        <v>-1.7912823937458561E-5</v>
      </c>
      <c r="C91">
        <v>-1.6789165183941411E-4</v>
      </c>
      <c r="D91">
        <v>-5.681768478276039E-4</v>
      </c>
    </row>
    <row r="92" spans="1:4">
      <c r="A92" s="788">
        <v>43964</v>
      </c>
      <c r="B92">
        <v>-8.6936912070544255E-6</v>
      </c>
      <c r="C92">
        <v>2.4271591274329111E-5</v>
      </c>
      <c r="D92">
        <v>1.6870387584910787E-5</v>
      </c>
    </row>
    <row r="93" spans="1:4">
      <c r="A93" s="788">
        <v>43965</v>
      </c>
      <c r="B93">
        <v>2.3577682131211851E-4</v>
      </c>
      <c r="C93">
        <v>-1.3736387399059414E-4</v>
      </c>
      <c r="D93">
        <v>1.9859424928945766E-4</v>
      </c>
    </row>
    <row r="94" spans="1:4">
      <c r="A94" s="788">
        <v>43966</v>
      </c>
      <c r="B94">
        <v>1.8558549832188567E-4</v>
      </c>
      <c r="C94">
        <v>-2.4375736390228624E-5</v>
      </c>
      <c r="D94">
        <v>-3.734373203377006E-4</v>
      </c>
    </row>
    <row r="95" spans="1:4">
      <c r="A95" s="788">
        <v>43969</v>
      </c>
      <c r="B95">
        <v>2.5233706087923014E-4</v>
      </c>
      <c r="C95">
        <v>-3.4911754225502352E-4</v>
      </c>
      <c r="D95">
        <v>1.1442313865096087E-3</v>
      </c>
    </row>
    <row r="96" spans="1:4">
      <c r="A96" s="788">
        <v>43970</v>
      </c>
      <c r="B96">
        <v>1.5676398268390241E-4</v>
      </c>
      <c r="C96">
        <v>6.6615057507335436E-6</v>
      </c>
      <c r="D96">
        <v>1.0286958251861655E-4</v>
      </c>
    </row>
    <row r="97" spans="1:4">
      <c r="A97" s="788">
        <v>43971</v>
      </c>
      <c r="B97">
        <v>1.9466625548968396E-4</v>
      </c>
      <c r="C97">
        <v>2.8892333196650074E-5</v>
      </c>
      <c r="D97">
        <v>2.8706101867402638E-4</v>
      </c>
    </row>
    <row r="98" spans="1:4">
      <c r="A98" s="788">
        <v>43972</v>
      </c>
      <c r="B98">
        <v>2.2558911845531074E-4</v>
      </c>
      <c r="C98">
        <v>-1.4562901911215675E-4</v>
      </c>
      <c r="D98">
        <v>2.4087464263422952E-4</v>
      </c>
    </row>
    <row r="99" spans="1:4">
      <c r="A99" s="788">
        <v>43973</v>
      </c>
      <c r="B99">
        <v>8.1741845082989849E-5</v>
      </c>
      <c r="C99">
        <v>7.2633565853777443E-5</v>
      </c>
      <c r="D99">
        <v>-1.5822054272936648E-4</v>
      </c>
    </row>
    <row r="100" spans="1:4">
      <c r="A100" s="788">
        <v>43976</v>
      </c>
      <c r="B100">
        <v>4.9156061471272499E-4</v>
      </c>
      <c r="C100">
        <v>9.6493741684420273E-5</v>
      </c>
      <c r="D100">
        <v>1.1113045476353665E-3</v>
      </c>
    </row>
    <row r="101" spans="1:4">
      <c r="A101" s="788">
        <v>43977</v>
      </c>
      <c r="B101">
        <v>9.8191087303923201E-5</v>
      </c>
      <c r="C101">
        <v>-1.2218885803915728E-5</v>
      </c>
      <c r="D101">
        <v>1.133687324788779E-4</v>
      </c>
    </row>
    <row r="102" spans="1:4">
      <c r="A102" s="788">
        <v>43978</v>
      </c>
      <c r="B102">
        <v>1.6081329931625569E-4</v>
      </c>
      <c r="C102">
        <v>-1.7869837355369835E-5</v>
      </c>
      <c r="D102">
        <v>9.1556825532889243E-4</v>
      </c>
    </row>
    <row r="103" spans="1:4">
      <c r="A103" s="788">
        <v>43979</v>
      </c>
      <c r="B103">
        <v>1.3097681364955421E-4</v>
      </c>
      <c r="C103">
        <v>1.1870401900177964E-4</v>
      </c>
      <c r="D103">
        <v>-3.1817103078403132E-4</v>
      </c>
    </row>
    <row r="104" spans="1:4">
      <c r="A104" s="788">
        <v>43980</v>
      </c>
      <c r="B104">
        <v>1.0769448672530962E-4</v>
      </c>
      <c r="C104">
        <v>3.1535998731311963E-4</v>
      </c>
      <c r="D104">
        <v>6.1315969675208583E-5</v>
      </c>
    </row>
    <row r="105" spans="1:4">
      <c r="A105" s="788">
        <v>43983</v>
      </c>
      <c r="B105">
        <v>2.3552526750205576E-4</v>
      </c>
      <c r="C105">
        <v>-3.0802850209295512E-5</v>
      </c>
      <c r="D105">
        <v>4.7411573074486956E-4</v>
      </c>
    </row>
    <row r="106" spans="1:4">
      <c r="A106" s="788">
        <v>43984</v>
      </c>
      <c r="B106">
        <v>3.9779252971057841E-4</v>
      </c>
      <c r="C106">
        <v>4.9924498507630261E-5</v>
      </c>
      <c r="D106">
        <v>6.2895660661898005E-4</v>
      </c>
    </row>
    <row r="107" spans="1:4">
      <c r="A107" s="788">
        <v>43985</v>
      </c>
      <c r="B107">
        <v>3.2763979050847629E-4</v>
      </c>
      <c r="C107">
        <v>2.0033999237817454E-4</v>
      </c>
      <c r="D107">
        <v>8.0753940283051951E-4</v>
      </c>
    </row>
    <row r="108" spans="1:4">
      <c r="A108" s="788">
        <v>43986</v>
      </c>
      <c r="B108">
        <v>2.3541572843206472E-4</v>
      </c>
      <c r="C108">
        <v>2.8925712245835402E-4</v>
      </c>
      <c r="D108">
        <v>7.6839085680492934E-5</v>
      </c>
    </row>
    <row r="109" spans="1:4">
      <c r="A109" s="788">
        <v>43987</v>
      </c>
      <c r="B109">
        <v>2.8014865267315367E-4</v>
      </c>
      <c r="C109">
        <v>5.9196869822354945E-5</v>
      </c>
      <c r="D109">
        <v>5.5396736266602356E-4</v>
      </c>
    </row>
    <row r="110" spans="1:4">
      <c r="A110" s="788">
        <v>43990</v>
      </c>
      <c r="B110">
        <v>3.7295770846486033E-4</v>
      </c>
      <c r="C110">
        <v>1.0029441262115915E-4</v>
      </c>
      <c r="D110">
        <v>9.5676203328935554E-4</v>
      </c>
    </row>
    <row r="111" spans="1:4">
      <c r="A111" s="788">
        <v>43991</v>
      </c>
      <c r="B111">
        <v>2.1606375563543222E-4</v>
      </c>
      <c r="C111">
        <v>1.8825978905523959E-5</v>
      </c>
      <c r="D111">
        <v>-3.7685684389329125E-4</v>
      </c>
    </row>
    <row r="112" spans="1:4">
      <c r="A112" s="788">
        <v>43992</v>
      </c>
      <c r="B112">
        <v>2.9310510302288443E-4</v>
      </c>
      <c r="C112">
        <v>1.0412100719915933E-5</v>
      </c>
      <c r="D112">
        <v>-4.7387346637537358E-4</v>
      </c>
    </row>
    <row r="113" spans="1:4">
      <c r="A113" s="788">
        <v>43994</v>
      </c>
      <c r="B113">
        <v>1.7562061838282187E-4</v>
      </c>
      <c r="C113">
        <v>-3.4677143711074393E-4</v>
      </c>
      <c r="D113">
        <v>-5.2625329835316592E-4</v>
      </c>
    </row>
    <row r="114" spans="1:4">
      <c r="A114" s="788">
        <v>43997</v>
      </c>
      <c r="B114">
        <v>1.7198677126810909E-4</v>
      </c>
      <c r="C114">
        <v>-6.9557831650485225E-6</v>
      </c>
      <c r="D114">
        <v>6.4815198136186625E-5</v>
      </c>
    </row>
    <row r="115" spans="1:4">
      <c r="A115" s="788">
        <v>43998</v>
      </c>
      <c r="B115">
        <v>1.0975618188818322E-4</v>
      </c>
      <c r="C115">
        <v>6.947241806056547E-5</v>
      </c>
      <c r="D115">
        <v>3.1951762442787861E-4</v>
      </c>
    </row>
    <row r="116" spans="1:4">
      <c r="A116" s="788">
        <v>43999</v>
      </c>
      <c r="B116">
        <v>3.4166921444500912E-4</v>
      </c>
      <c r="C116">
        <v>1.9762430648786688E-4</v>
      </c>
      <c r="D116">
        <v>5.582668804767465E-4</v>
      </c>
    </row>
    <row r="117" spans="1:4">
      <c r="A117" s="788">
        <v>44000</v>
      </c>
      <c r="B117">
        <v>1.3505602743502736E-4</v>
      </c>
      <c r="C117">
        <v>9.2426801923700674E-5</v>
      </c>
      <c r="D117">
        <v>2.5703349506869642E-4</v>
      </c>
    </row>
    <row r="118" spans="1:4">
      <c r="A118" s="788">
        <v>44001</v>
      </c>
      <c r="B118">
        <v>2.2403736844747664E-4</v>
      </c>
      <c r="C118">
        <v>-5.1321000449459641E-5</v>
      </c>
      <c r="D118">
        <v>5.8845512728397686E-5</v>
      </c>
    </row>
    <row r="119" spans="1:4">
      <c r="A119" s="788">
        <v>44004</v>
      </c>
      <c r="B119">
        <v>7.1389435085555126E-5</v>
      </c>
      <c r="C119">
        <v>7.6236010247510136E-5</v>
      </c>
      <c r="D119">
        <v>1.7391680685375534E-7</v>
      </c>
    </row>
    <row r="120" spans="1:4">
      <c r="A120" s="788">
        <v>44005</v>
      </c>
      <c r="B120">
        <v>3.0201890198920423E-4</v>
      </c>
      <c r="C120">
        <v>1.4388001014565389E-4</v>
      </c>
      <c r="D120">
        <v>1.8192002828020914E-4</v>
      </c>
    </row>
    <row r="121" spans="1:4">
      <c r="A121" s="788">
        <v>44006</v>
      </c>
      <c r="B121">
        <v>1.5959215979064956E-4</v>
      </c>
      <c r="C121">
        <v>-2.8828619859824935E-4</v>
      </c>
      <c r="D121">
        <v>-5.7664592769694442E-4</v>
      </c>
    </row>
    <row r="122" spans="1:4">
      <c r="A122" s="788">
        <v>44007</v>
      </c>
      <c r="B122">
        <v>4.3478579723470521E-4</v>
      </c>
      <c r="C122">
        <v>2.06583568457529E-4</v>
      </c>
      <c r="D122">
        <v>3.8625380241631094E-4</v>
      </c>
    </row>
    <row r="123" spans="1:4">
      <c r="A123" s="788">
        <v>44008</v>
      </c>
      <c r="B123">
        <v>2.2100699067346722E-4</v>
      </c>
      <c r="C123">
        <v>-2.3519166178808952E-4</v>
      </c>
      <c r="D123">
        <v>-8.0041072475301291E-4</v>
      </c>
    </row>
    <row r="124" spans="1:4">
      <c r="A124" s="788">
        <v>44011</v>
      </c>
      <c r="B124">
        <v>4.0708127554039687E-4</v>
      </c>
      <c r="C124">
        <v>1.8954036722420577E-5</v>
      </c>
      <c r="D124">
        <v>5.4972337722159707E-4</v>
      </c>
    </row>
    <row r="125" spans="1:4">
      <c r="A125" s="788">
        <v>44012</v>
      </c>
      <c r="B125">
        <v>3.4052943511265782E-4</v>
      </c>
      <c r="C125">
        <v>1.9757371710926676E-4</v>
      </c>
      <c r="D125">
        <v>2.6327330950550625E-4</v>
      </c>
    </row>
    <row r="126" spans="1:4">
      <c r="A126" s="788">
        <v>44013</v>
      </c>
      <c r="B126">
        <v>4.1110160274770568E-4</v>
      </c>
      <c r="C126">
        <v>6.399384532480734E-5</v>
      </c>
      <c r="D126">
        <v>4.3439700717116112E-4</v>
      </c>
    </row>
    <row r="127" spans="1:4">
      <c r="A127" s="788">
        <v>44014</v>
      </c>
      <c r="B127">
        <v>2.4050789887457619E-4</v>
      </c>
      <c r="C127">
        <v>6.7277014696947028E-5</v>
      </c>
      <c r="D127">
        <v>-1.1881115600425042E-5</v>
      </c>
    </row>
    <row r="128" spans="1:4">
      <c r="A128" s="788">
        <v>44015</v>
      </c>
      <c r="B128">
        <v>3.5055198273066502E-4</v>
      </c>
      <c r="C128">
        <v>1.9117219890019854E-4</v>
      </c>
      <c r="D128">
        <v>2.0108159943917794E-4</v>
      </c>
    </row>
    <row r="129" spans="1:4">
      <c r="A129" s="788">
        <v>44018</v>
      </c>
      <c r="B129">
        <v>3.1295165471722803E-4</v>
      </c>
      <c r="C129">
        <v>2.5298820144908587E-4</v>
      </c>
      <c r="D129">
        <v>6.7310266537056514E-4</v>
      </c>
    </row>
    <row r="130" spans="1:4">
      <c r="A130" s="788">
        <v>44019</v>
      </c>
      <c r="B130">
        <v>2.0236347194878498E-4</v>
      </c>
      <c r="C130">
        <v>-2.4951801856147154E-4</v>
      </c>
      <c r="D130">
        <v>-2.134120502906617E-4</v>
      </c>
    </row>
    <row r="131" spans="1:4">
      <c r="A131" s="788">
        <v>44020</v>
      </c>
      <c r="B131">
        <v>2.4842890462915417E-4</v>
      </c>
      <c r="C131">
        <v>2.5939901529569272E-4</v>
      </c>
      <c r="D131">
        <v>6.2539775315068275E-4</v>
      </c>
    </row>
    <row r="132" spans="1:4">
      <c r="A132" s="788">
        <v>44021</v>
      </c>
      <c r="B132">
        <v>3.3716516367670321E-4</v>
      </c>
      <c r="C132">
        <v>-3.8562012550910074E-5</v>
      </c>
      <c r="D132">
        <v>7.7204244881248215E-5</v>
      </c>
    </row>
    <row r="133" spans="1:4">
      <c r="A133" s="788">
        <v>44022</v>
      </c>
      <c r="B133">
        <v>3.4808095214605386E-4</v>
      </c>
      <c r="C133">
        <v>1.2285938063843316E-4</v>
      </c>
      <c r="D133">
        <v>2.5596508815544424E-4</v>
      </c>
    </row>
    <row r="134" spans="1:4">
      <c r="A134" s="788">
        <v>44025</v>
      </c>
      <c r="B134">
        <v>2.1080957596306897E-4</v>
      </c>
      <c r="C134">
        <v>-1.2938906455446322E-4</v>
      </c>
      <c r="D134">
        <v>-5.4550963594153013E-4</v>
      </c>
    </row>
    <row r="135" spans="1:4">
      <c r="A135" s="788">
        <v>44026</v>
      </c>
      <c r="B135">
        <v>1.9323022353505217E-4</v>
      </c>
      <c r="C135">
        <v>1.5005242097097468E-4</v>
      </c>
      <c r="D135">
        <v>3.5347930359444724E-4</v>
      </c>
    </row>
    <row r="136" spans="1:4">
      <c r="A136" s="788">
        <v>44027</v>
      </c>
      <c r="B136">
        <v>2.2133635636752201E-4</v>
      </c>
      <c r="C136">
        <v>1.8066337525468048E-4</v>
      </c>
      <c r="D136">
        <v>3.0233080232646814E-4</v>
      </c>
    </row>
    <row r="137" spans="1:4">
      <c r="A137" s="788">
        <v>44028</v>
      </c>
      <c r="B137">
        <v>2.6813517694126911E-4</v>
      </c>
      <c r="C137">
        <v>-2.8133001888671022E-4</v>
      </c>
      <c r="D137">
        <v>-3.3657112512314017E-4</v>
      </c>
    </row>
    <row r="138" spans="1:4">
      <c r="A138" s="788">
        <v>44029</v>
      </c>
      <c r="B138">
        <v>2.9311194601474688E-4</v>
      </c>
      <c r="C138">
        <v>4.7502932418545758E-4</v>
      </c>
      <c r="D138">
        <v>8.1659516031866951E-4</v>
      </c>
    </row>
    <row r="139" spans="1:4">
      <c r="A139" s="788">
        <v>44032</v>
      </c>
      <c r="B139">
        <v>2.3875264542847627E-4</v>
      </c>
      <c r="C139">
        <v>2.5045257547027356E-4</v>
      </c>
      <c r="D139">
        <v>7.6160799013826226E-4</v>
      </c>
    </row>
    <row r="140" spans="1:4">
      <c r="A140" s="788">
        <v>44033</v>
      </c>
      <c r="B140">
        <v>2.350073908708419E-4</v>
      </c>
      <c r="C140">
        <v>3.8130252767720779E-5</v>
      </c>
      <c r="D140">
        <v>-3.1907629120522812E-4</v>
      </c>
    </row>
    <row r="141" spans="1:4">
      <c r="A141" s="788">
        <v>44034</v>
      </c>
      <c r="B141">
        <v>2.6650602667661856E-4</v>
      </c>
      <c r="C141">
        <v>1.1244064204714131E-4</v>
      </c>
      <c r="D141">
        <v>9.4059947045841422E-5</v>
      </c>
    </row>
    <row r="142" spans="1:4">
      <c r="A142" s="788">
        <v>44035</v>
      </c>
      <c r="B142">
        <v>2.1409948597715366E-4</v>
      </c>
      <c r="C142">
        <v>-2.5450962133401536E-4</v>
      </c>
      <c r="D142">
        <v>-7.4073300038030639E-4</v>
      </c>
    </row>
    <row r="143" spans="1:4">
      <c r="A143" s="788">
        <v>44036</v>
      </c>
      <c r="B143">
        <v>2.8120978133368675E-4</v>
      </c>
      <c r="C143">
        <v>-7.2562920142904505E-6</v>
      </c>
      <c r="D143">
        <v>-1.65038404393566E-4</v>
      </c>
    </row>
    <row r="144" spans="1:4">
      <c r="A144" s="788">
        <v>44039</v>
      </c>
      <c r="B144">
        <v>2.9603329966682902E-4</v>
      </c>
      <c r="C144">
        <v>4.5124988970303155E-4</v>
      </c>
      <c r="D144">
        <v>3.974556967801491E-4</v>
      </c>
    </row>
    <row r="145" spans="1:4">
      <c r="A145" s="788">
        <v>44040</v>
      </c>
      <c r="B145">
        <v>1.8662704733984859E-4</v>
      </c>
      <c r="C145">
        <v>2.0246677494309418E-5</v>
      </c>
      <c r="D145">
        <v>-1.1687651680876378E-4</v>
      </c>
    </row>
    <row r="146" spans="1:4">
      <c r="A146" s="788">
        <v>44041</v>
      </c>
      <c r="B146">
        <v>2.3831729457786914E-4</v>
      </c>
      <c r="C146">
        <v>2.1456159749112414E-4</v>
      </c>
      <c r="D146">
        <v>4.7150651002746184E-4</v>
      </c>
    </row>
    <row r="147" spans="1:4">
      <c r="A147" s="788">
        <v>44042</v>
      </c>
      <c r="B147">
        <v>4.8307349323802891E-4</v>
      </c>
      <c r="C147">
        <v>1.0695444542418332E-4</v>
      </c>
      <c r="D147">
        <v>5.9128243010129198E-5</v>
      </c>
    </row>
    <row r="148" spans="1:4">
      <c r="A148" s="788">
        <v>44043</v>
      </c>
      <c r="B148">
        <v>-3.2241660257319925E-4</v>
      </c>
      <c r="C148">
        <v>-1.3747556400087903E-4</v>
      </c>
      <c r="D148">
        <v>-1.4901680895094806E-4</v>
      </c>
    </row>
    <row r="149" spans="1:4">
      <c r="A149" s="788">
        <v>44046</v>
      </c>
      <c r="B149">
        <v>2.8911220607279767E-4</v>
      </c>
      <c r="C149">
        <v>2.8525606084949259E-5</v>
      </c>
      <c r="D149">
        <v>2.141245266449332E-4</v>
      </c>
    </row>
    <row r="150" spans="1:4">
      <c r="A150" s="788">
        <v>44047</v>
      </c>
      <c r="B150">
        <v>1.6654710631841354E-4</v>
      </c>
      <c r="C150">
        <v>-1.8262570385592652E-5</v>
      </c>
      <c r="D150">
        <v>-3.3392530060308843E-4</v>
      </c>
    </row>
    <row r="151" spans="1:4">
      <c r="A151" s="788">
        <v>44048</v>
      </c>
      <c r="B151">
        <v>1.6227429390798011E-4</v>
      </c>
      <c r="C151">
        <v>4.258142979023805E-4</v>
      </c>
      <c r="D151">
        <v>3.4745845709680093E-4</v>
      </c>
    </row>
    <row r="152" spans="1:4">
      <c r="A152" s="788">
        <v>44049</v>
      </c>
      <c r="B152">
        <v>3.0922718580807295E-4</v>
      </c>
      <c r="C152">
        <v>8.1814510490063619E-5</v>
      </c>
      <c r="D152">
        <v>4.4044798301855708E-4</v>
      </c>
    </row>
    <row r="153" spans="1:4">
      <c r="A153" s="788">
        <v>44050</v>
      </c>
      <c r="B153">
        <v>1.5823970170641193E-4</v>
      </c>
      <c r="C153">
        <v>-2.5822933541466475E-4</v>
      </c>
      <c r="D153">
        <v>-3.4328510129784054E-4</v>
      </c>
    </row>
    <row r="154" spans="1:4">
      <c r="A154" s="788">
        <v>44053</v>
      </c>
      <c r="B154">
        <v>1.6511953909650512E-4</v>
      </c>
      <c r="C154">
        <v>3.1910550175973069E-6</v>
      </c>
      <c r="D154">
        <v>-6.9074922461579978E-5</v>
      </c>
    </row>
    <row r="155" spans="1:4">
      <c r="A155" s="788">
        <v>44054</v>
      </c>
      <c r="B155">
        <v>2.1019916758118111E-4</v>
      </c>
      <c r="C155">
        <v>-4.6709253514937718E-4</v>
      </c>
      <c r="D155">
        <v>-3.136955395764546E-4</v>
      </c>
    </row>
    <row r="156" spans="1:4">
      <c r="A156" s="788">
        <v>44055</v>
      </c>
      <c r="B156">
        <v>9.3628270896531747E-5</v>
      </c>
      <c r="C156">
        <v>2.8465534465398063E-4</v>
      </c>
      <c r="D156">
        <v>-2.9280282646736431E-5</v>
      </c>
    </row>
    <row r="157" spans="1:4">
      <c r="A157" s="788">
        <v>44056</v>
      </c>
      <c r="B157">
        <v>1.2274895611070853E-4</v>
      </c>
      <c r="C157">
        <v>-6.4439993336221069E-5</v>
      </c>
      <c r="D157">
        <v>-2.1007182401981964E-5</v>
      </c>
    </row>
    <row r="158" spans="1:4">
      <c r="A158" s="788">
        <v>44057</v>
      </c>
      <c r="B158">
        <v>1.9099403488517206E-4</v>
      </c>
      <c r="C158">
        <v>1.9038507516780601E-4</v>
      </c>
      <c r="D158">
        <v>7.4319360576250435E-5</v>
      </c>
    </row>
    <row r="159" spans="1:4">
      <c r="A159" s="788">
        <v>44060</v>
      </c>
      <c r="B159">
        <v>2.4836665721424242E-4</v>
      </c>
      <c r="C159">
        <v>4.8693216804814325E-5</v>
      </c>
      <c r="D159">
        <v>-2.9196707395404365E-4</v>
      </c>
    </row>
    <row r="160" spans="1:4">
      <c r="A160" s="788">
        <v>44061</v>
      </c>
      <c r="B160">
        <v>4.2666697794721466E-4</v>
      </c>
      <c r="C160">
        <v>4.3600093390121388E-4</v>
      </c>
      <c r="D160">
        <v>7.8684759249533992E-4</v>
      </c>
    </row>
    <row r="161" spans="1:4">
      <c r="A161" s="788">
        <v>44062</v>
      </c>
      <c r="B161">
        <v>1.3575032349107883E-4</v>
      </c>
      <c r="C161">
        <v>-4.5782153138485004E-4</v>
      </c>
      <c r="D161">
        <v>-1.7186813965366644E-4</v>
      </c>
    </row>
    <row r="162" spans="1:4">
      <c r="A162" s="788">
        <v>44063</v>
      </c>
      <c r="B162">
        <v>2.3701555954835934E-4</v>
      </c>
      <c r="C162">
        <v>-3.3479232790792349E-5</v>
      </c>
      <c r="D162">
        <v>1.8269072615215043E-4</v>
      </c>
    </row>
    <row r="163" spans="1:4">
      <c r="A163" s="788">
        <v>44064</v>
      </c>
      <c r="B163">
        <v>2.3008247162964007E-4</v>
      </c>
      <c r="C163">
        <v>-3.9888513606898827E-5</v>
      </c>
      <c r="D163">
        <v>4.8338834062994218E-5</v>
      </c>
    </row>
    <row r="164" spans="1:4">
      <c r="A164" s="788">
        <v>44067</v>
      </c>
      <c r="B164">
        <v>2.5111042823710401E-4</v>
      </c>
      <c r="C164">
        <v>2.5466461094191816E-5</v>
      </c>
      <c r="D164">
        <v>2.8043094966484603E-4</v>
      </c>
    </row>
    <row r="165" spans="1:4">
      <c r="A165" s="788">
        <v>44068</v>
      </c>
      <c r="B165">
        <v>2.2118660147533474E-4</v>
      </c>
      <c r="C165">
        <v>5.8620911786942949E-5</v>
      </c>
      <c r="D165">
        <v>1.1352902976415334E-4</v>
      </c>
    </row>
    <row r="166" spans="1:4">
      <c r="A166" s="788">
        <v>44069</v>
      </c>
      <c r="B166">
        <v>1.1946517809067034E-4</v>
      </c>
      <c r="C166">
        <v>4.2777128338177265E-5</v>
      </c>
      <c r="D166">
        <v>-3.0547075363877584E-5</v>
      </c>
    </row>
    <row r="167" spans="1:4">
      <c r="A167" s="788">
        <v>44070</v>
      </c>
      <c r="B167">
        <v>1.5058107493069294E-4</v>
      </c>
      <c r="C167">
        <v>-4.9634910790269951E-5</v>
      </c>
      <c r="D167">
        <v>3.4125883101927545E-5</v>
      </c>
    </row>
    <row r="168" spans="1:4">
      <c r="A168" s="788">
        <v>44071</v>
      </c>
      <c r="B168">
        <v>2.9703372155035108E-4</v>
      </c>
      <c r="C168">
        <v>4.2294623548195132E-4</v>
      </c>
      <c r="D168">
        <v>2.2549951464990173E-4</v>
      </c>
    </row>
    <row r="169" spans="1:4">
      <c r="A169" s="788">
        <v>44074</v>
      </c>
      <c r="B169">
        <v>7.5527931390500475E-5</v>
      </c>
      <c r="C169">
        <v>-1.5606959372743755E-4</v>
      </c>
      <c r="D169">
        <v>-4.1135381600294392E-4</v>
      </c>
    </row>
    <row r="170" spans="1:4">
      <c r="A170" s="788">
        <v>44075</v>
      </c>
      <c r="B170">
        <v>2.697841187657259E-4</v>
      </c>
      <c r="C170">
        <v>8.680357189342292E-5</v>
      </c>
      <c r="D170">
        <v>6.6469044280010106E-4</v>
      </c>
    </row>
    <row r="171" spans="1:4">
      <c r="A171" s="788">
        <v>44076</v>
      </c>
      <c r="B171">
        <v>2.2093982040718172E-4</v>
      </c>
      <c r="C171">
        <v>-6.1828882045562029E-5</v>
      </c>
      <c r="D171">
        <v>1.4873976856418891E-4</v>
      </c>
    </row>
    <row r="172" spans="1:4">
      <c r="A172" s="788">
        <v>44077</v>
      </c>
      <c r="B172">
        <v>2.758123799207316E-4</v>
      </c>
      <c r="C172">
        <v>-4.9962324024622258E-4</v>
      </c>
      <c r="D172">
        <v>-1.0533435222640987E-3</v>
      </c>
    </row>
    <row r="173" spans="1:4">
      <c r="A173" s="788">
        <v>44078</v>
      </c>
      <c r="B173">
        <v>2.28773024835625E-4</v>
      </c>
      <c r="C173">
        <v>1.4837573617405177E-4</v>
      </c>
      <c r="D173">
        <v>-2.3599560729487603E-4</v>
      </c>
    </row>
    <row r="174" spans="1:4">
      <c r="A174" s="788">
        <v>44082</v>
      </c>
      <c r="B174">
        <v>1.3905548081045264E-4</v>
      </c>
      <c r="C174">
        <v>-4.5921713784516762E-4</v>
      </c>
      <c r="D174">
        <v>-6.9315148782547742E-4</v>
      </c>
    </row>
    <row r="175" spans="1:4">
      <c r="A175" s="788">
        <v>44083</v>
      </c>
      <c r="B175">
        <v>2.7415426213443734E-4</v>
      </c>
      <c r="C175">
        <v>3.0194469145252534E-4</v>
      </c>
      <c r="D175">
        <v>4.0078483593751111E-4</v>
      </c>
    </row>
    <row r="176" spans="1:4">
      <c r="A176" s="788">
        <v>44084</v>
      </c>
      <c r="B176">
        <v>8.8937695226404108E-5</v>
      </c>
      <c r="C176">
        <v>-2.5062946491854088E-4</v>
      </c>
      <c r="D176">
        <v>-8.4514350048577828E-4</v>
      </c>
    </row>
    <row r="177" spans="1:4">
      <c r="A177" s="788">
        <v>44085</v>
      </c>
      <c r="B177">
        <v>1.6487424894225228E-4</v>
      </c>
      <c r="C177">
        <v>1.4254157748436191E-4</v>
      </c>
      <c r="D177">
        <v>-2.9438854008206897E-5</v>
      </c>
    </row>
    <row r="178" spans="1:4">
      <c r="A178" s="788">
        <v>44088</v>
      </c>
      <c r="B178">
        <v>2.5142656291088215E-4</v>
      </c>
      <c r="C178">
        <v>3.1149081591564493E-4</v>
      </c>
      <c r="D178">
        <v>6.496217527730574E-4</v>
      </c>
    </row>
    <row r="179" spans="1:4">
      <c r="A179" s="788">
        <v>44089</v>
      </c>
      <c r="B179">
        <v>1.2714541757691779E-4</v>
      </c>
      <c r="C179">
        <v>9.3963763255014443E-5</v>
      </c>
      <c r="D179">
        <v>5.5070749729914103E-5</v>
      </c>
    </row>
    <row r="180" spans="1:4">
      <c r="A180" s="788">
        <v>44090</v>
      </c>
      <c r="B180">
        <v>1.0154470000752427E-4</v>
      </c>
      <c r="C180">
        <v>-5.8903943332980213E-5</v>
      </c>
      <c r="D180">
        <v>-2.6310753714705372E-4</v>
      </c>
    </row>
    <row r="181" spans="1:4">
      <c r="A181" s="788">
        <v>44091</v>
      </c>
      <c r="B181">
        <v>1.9174807248560735E-4</v>
      </c>
      <c r="C181">
        <v>7.544060035966647E-6</v>
      </c>
      <c r="D181">
        <v>-1.3232739320515608E-4</v>
      </c>
    </row>
    <row r="182" spans="1:4">
      <c r="A182" s="788">
        <v>44092</v>
      </c>
      <c r="B182">
        <v>-1.0834700833027915E-4</v>
      </c>
      <c r="C182">
        <v>-3.534250593613092E-4</v>
      </c>
      <c r="D182">
        <v>-3.932439132230003E-4</v>
      </c>
    </row>
    <row r="183" spans="1:4">
      <c r="A183" s="788">
        <v>44095</v>
      </c>
      <c r="B183">
        <v>9.1695028876139648E-5</v>
      </c>
      <c r="C183">
        <v>-4.5270367208028459E-4</v>
      </c>
      <c r="D183">
        <v>-5.5597558834305397E-4</v>
      </c>
    </row>
    <row r="184" spans="1:4">
      <c r="A184" s="788">
        <v>44096</v>
      </c>
      <c r="B184">
        <v>3.4770778338966775E-4</v>
      </c>
      <c r="C184">
        <v>5.1936520716746596E-5</v>
      </c>
      <c r="D184">
        <v>2.6840964245754663E-4</v>
      </c>
    </row>
    <row r="185" spans="1:4">
      <c r="A185" s="788">
        <v>44097</v>
      </c>
      <c r="B185">
        <v>3.049583363724224E-5</v>
      </c>
      <c r="C185">
        <v>-3.8113729113379571E-4</v>
      </c>
      <c r="D185">
        <v>-5.1098969232768021E-4</v>
      </c>
    </row>
    <row r="186" spans="1:4">
      <c r="A186" s="788">
        <v>44098</v>
      </c>
      <c r="B186">
        <v>3.7209565271663895E-4</v>
      </c>
      <c r="C186">
        <v>8.9344019095044506E-5</v>
      </c>
      <c r="D186">
        <v>1.6076786416440394E-4</v>
      </c>
    </row>
    <row r="187" spans="1:4">
      <c r="A187" s="788">
        <v>44099</v>
      </c>
      <c r="B187">
        <v>1.5357163507234779E-4</v>
      </c>
      <c r="C187">
        <v>1.1304977852106822E-5</v>
      </c>
      <c r="D187">
        <v>1.5589783341232066E-4</v>
      </c>
    </row>
    <row r="188" spans="1:4">
      <c r="A188" s="788">
        <v>44102</v>
      </c>
      <c r="B188">
        <v>-1.7389397035059447E-4</v>
      </c>
      <c r="C188">
        <v>-5.7118618486461398E-5</v>
      </c>
      <c r="D188">
        <v>-4.87096552843182E-4</v>
      </c>
    </row>
    <row r="189" spans="1:4">
      <c r="A189" s="788">
        <v>44103</v>
      </c>
      <c r="B189">
        <v>1.84119305719701E-4</v>
      </c>
      <c r="C189">
        <v>4.2377060915083031E-6</v>
      </c>
      <c r="D189">
        <v>-2.7923424178594782E-4</v>
      </c>
    </row>
    <row r="190" spans="1:4">
      <c r="A190" s="788">
        <v>44104</v>
      </c>
      <c r="B190">
        <v>3.2311192374659934E-4</v>
      </c>
      <c r="C190">
        <v>5.4950181962193374E-5</v>
      </c>
      <c r="D190">
        <v>2.9656656486781729E-4</v>
      </c>
    </row>
    <row r="191" spans="1:4">
      <c r="A191" s="788">
        <v>44105</v>
      </c>
      <c r="B191">
        <v>1.1779629684695389E-4</v>
      </c>
      <c r="C191">
        <v>1.3152417539870952E-4</v>
      </c>
      <c r="D191">
        <v>2.973472855892023E-4</v>
      </c>
    </row>
    <row r="192" spans="1:4">
      <c r="A192" s="788">
        <v>44106</v>
      </c>
      <c r="B192">
        <v>3.0546481103837421E-5</v>
      </c>
      <c r="C192">
        <v>-1.1050188476921852E-4</v>
      </c>
      <c r="D192">
        <v>-5.4126652595891779E-4</v>
      </c>
    </row>
    <row r="193" spans="1:4">
      <c r="A193" s="788">
        <v>44109</v>
      </c>
      <c r="B193">
        <v>3.1028339293608234E-4</v>
      </c>
      <c r="C193">
        <v>1.0060886052896958E-4</v>
      </c>
      <c r="D193">
        <v>5.3093615403876479E-4</v>
      </c>
    </row>
    <row r="194" spans="1:4">
      <c r="A194" s="788">
        <v>44110</v>
      </c>
      <c r="B194">
        <v>1.8034036222048014E-4</v>
      </c>
      <c r="C194">
        <v>-9.4521567717056917E-5</v>
      </c>
      <c r="D194">
        <v>-2.6002874854122671E-4</v>
      </c>
    </row>
    <row r="195" spans="1:4">
      <c r="A195" s="788">
        <v>44111</v>
      </c>
      <c r="B195">
        <v>2.3634854286967504E-4</v>
      </c>
      <c r="C195">
        <v>1.6961028055663694E-5</v>
      </c>
      <c r="D195">
        <v>3.7935666390924054E-4</v>
      </c>
    </row>
    <row r="196" spans="1:4">
      <c r="A196" s="788">
        <v>44112</v>
      </c>
      <c r="B196">
        <v>3.3412977777653422E-4</v>
      </c>
      <c r="C196">
        <v>1.5913895828394698E-4</v>
      </c>
      <c r="D196">
        <v>4.8738679486702081E-4</v>
      </c>
    </row>
    <row r="197" spans="1:4">
      <c r="A197" s="788">
        <v>44113</v>
      </c>
      <c r="B197">
        <v>3.6878679468477102E-4</v>
      </c>
      <c r="C197">
        <v>3.2438770923954642E-4</v>
      </c>
      <c r="D197">
        <v>1.5770888356786086E-4</v>
      </c>
    </row>
    <row r="198" spans="1:4">
      <c r="A198" s="788">
        <v>44117</v>
      </c>
      <c r="B198">
        <v>2.9731695722437469E-4</v>
      </c>
      <c r="C198">
        <v>-9.5693283799191863E-6</v>
      </c>
      <c r="D198">
        <v>3.4944131925748853E-4</v>
      </c>
    </row>
    <row r="199" spans="1:4">
      <c r="A199" s="788">
        <v>44118</v>
      </c>
      <c r="B199">
        <v>2.7295767629046237E-4</v>
      </c>
      <c r="C199">
        <v>4.8340920379076888E-5</v>
      </c>
      <c r="D199">
        <v>1.3600756950471249E-4</v>
      </c>
    </row>
    <row r="200" spans="1:4">
      <c r="A200" s="788">
        <v>44119</v>
      </c>
      <c r="B200">
        <v>8.7694189767851367E-5</v>
      </c>
      <c r="C200">
        <v>-8.6018072099882666E-5</v>
      </c>
      <c r="D200">
        <v>6.9955279402605934E-6</v>
      </c>
    </row>
    <row r="201" spans="1:4">
      <c r="A201" s="788">
        <v>44120</v>
      </c>
      <c r="B201">
        <v>1.9385045160720879E-4</v>
      </c>
      <c r="C201">
        <v>1.0314946440772579E-4</v>
      </c>
      <c r="D201">
        <v>-1.0670670184302234E-4</v>
      </c>
    </row>
    <row r="202" spans="1:4">
      <c r="A202" s="788">
        <v>44123</v>
      </c>
      <c r="B202">
        <v>3.1724909267256073E-4</v>
      </c>
      <c r="C202">
        <v>-1.5828668330851835E-4</v>
      </c>
      <c r="D202">
        <v>-1.1048814461800449E-4</v>
      </c>
    </row>
    <row r="203" spans="1:4">
      <c r="A203" s="788">
        <v>44124</v>
      </c>
      <c r="B203">
        <v>2.7026113938475308E-4</v>
      </c>
      <c r="C203">
        <v>2.2579622219304655E-4</v>
      </c>
      <c r="D203">
        <v>6.6338384687606778E-4</v>
      </c>
    </row>
    <row r="204" spans="1:4">
      <c r="A204" s="788">
        <v>44125</v>
      </c>
      <c r="B204">
        <v>1.9443128082463724E-4</v>
      </c>
      <c r="C204">
        <v>3.0605320085565603E-4</v>
      </c>
      <c r="D204">
        <v>4.2884306429833437E-5</v>
      </c>
    </row>
    <row r="205" spans="1:4">
      <c r="A205" s="788">
        <v>44126</v>
      </c>
      <c r="B205">
        <v>1.2331152527313144E-4</v>
      </c>
      <c r="C205">
        <v>2.5095595272000003E-5</v>
      </c>
      <c r="D205">
        <v>1.946912513303556E-4</v>
      </c>
    </row>
    <row r="206" spans="1:4">
      <c r="A206" s="788">
        <v>44127</v>
      </c>
      <c r="B206">
        <v>1.3575573847591883E-4</v>
      </c>
      <c r="C206">
        <v>7.7171742245339963E-5</v>
      </c>
      <c r="D206">
        <v>-1.9673042650581897E-4</v>
      </c>
    </row>
    <row r="207" spans="1:4">
      <c r="A207" s="788">
        <v>44130</v>
      </c>
      <c r="B207">
        <v>2.4415725735827293E-4</v>
      </c>
      <c r="C207">
        <v>-2.7141799785719903E-4</v>
      </c>
      <c r="D207">
        <v>-2.7989164938335085E-4</v>
      </c>
    </row>
    <row r="208" spans="1:4">
      <c r="A208" s="788">
        <v>44131</v>
      </c>
      <c r="B208">
        <v>2.0764666419382602E-4</v>
      </c>
      <c r="C208">
        <v>-1.0517894085755765E-4</v>
      </c>
      <c r="D208">
        <v>-2.8846435400724295E-4</v>
      </c>
    </row>
    <row r="209" spans="1:4">
      <c r="A209" s="788">
        <v>44132</v>
      </c>
      <c r="B209">
        <v>1.8454284309738953E-4</v>
      </c>
      <c r="C209">
        <v>-4.4484425973360719E-4</v>
      </c>
      <c r="D209">
        <v>-1.1660723967023168E-3</v>
      </c>
    </row>
    <row r="210" spans="1:4">
      <c r="A210" s="788">
        <v>44133</v>
      </c>
      <c r="B210">
        <v>2.7968134108011472E-4</v>
      </c>
      <c r="C210">
        <v>2.0890929703745235E-4</v>
      </c>
      <c r="D210">
        <v>4.7140802875976891E-4</v>
      </c>
    </row>
    <row r="211" spans="1:4">
      <c r="A211" s="788">
        <v>44134</v>
      </c>
      <c r="B211">
        <v>1.0472481732194004E-4</v>
      </c>
      <c r="C211">
        <v>-1.5172759071026168E-4</v>
      </c>
      <c r="D211">
        <v>-7.3405285102677749E-4</v>
      </c>
    </row>
    <row r="212" spans="1:4">
      <c r="A212" s="788">
        <v>44138</v>
      </c>
      <c r="B212">
        <v>2.3008815956065604E-4</v>
      </c>
      <c r="C212">
        <v>4.5485965856252206E-4</v>
      </c>
      <c r="D212">
        <v>6.563872011888306E-4</v>
      </c>
    </row>
    <row r="213" spans="1:4">
      <c r="A213" s="788">
        <v>44139</v>
      </c>
      <c r="B213">
        <v>2.8444904198328213E-4</v>
      </c>
      <c r="C213">
        <v>1.1213533518826145E-4</v>
      </c>
      <c r="D213">
        <v>7.5676940113010853E-4</v>
      </c>
    </row>
    <row r="214" spans="1:4">
      <c r="A214" s="788">
        <v>44140</v>
      </c>
      <c r="B214">
        <v>3.2053296649774739E-4</v>
      </c>
      <c r="C214">
        <v>5.7337207818137343E-4</v>
      </c>
      <c r="D214">
        <v>1.0192886081647635E-3</v>
      </c>
    </row>
    <row r="215" spans="1:4">
      <c r="A215" s="788">
        <v>44141</v>
      </c>
      <c r="B215">
        <v>3.5037846855909326E-4</v>
      </c>
      <c r="C215">
        <v>1.0672427819778454E-4</v>
      </c>
      <c r="D215">
        <v>1.3325612893102634E-4</v>
      </c>
    </row>
    <row r="216" spans="1:4">
      <c r="A216" s="788">
        <v>44144</v>
      </c>
      <c r="B216">
        <v>2.9164094557775804E-4</v>
      </c>
      <c r="C216">
        <v>-2.7249407433823648E-5</v>
      </c>
      <c r="D216">
        <v>2.0029659139006787E-4</v>
      </c>
    </row>
    <row r="217" spans="1:4">
      <c r="A217" s="788">
        <v>44145</v>
      </c>
      <c r="B217">
        <v>1.0884063780128711E-4</v>
      </c>
      <c r="C217">
        <v>-1.601575540472187E-5</v>
      </c>
      <c r="D217">
        <v>-2.1192066100717E-4</v>
      </c>
    </row>
    <row r="218" spans="1:4">
      <c r="A218" s="788">
        <v>44146</v>
      </c>
      <c r="B218">
        <v>8.0138708323891156E-5</v>
      </c>
      <c r="C218">
        <v>-6.5874947792242123E-5</v>
      </c>
      <c r="D218">
        <v>2.5514170956838502E-5</v>
      </c>
    </row>
    <row r="219" spans="1:4">
      <c r="A219" s="788">
        <v>44147</v>
      </c>
      <c r="B219">
        <v>1.5936264453538871E-4</v>
      </c>
      <c r="C219">
        <v>-4.7917436738957429E-4</v>
      </c>
      <c r="D219">
        <v>-7.8968261388902901E-4</v>
      </c>
    </row>
    <row r="220" spans="1:4">
      <c r="A220" s="788">
        <v>44148</v>
      </c>
      <c r="B220">
        <v>2.4175833401533989E-4</v>
      </c>
      <c r="C220">
        <v>1.1061333764015522E-4</v>
      </c>
      <c r="D220">
        <v>7.8100085303690729E-4</v>
      </c>
    </row>
    <row r="221" spans="1:4">
      <c r="A221" s="788">
        <v>44151</v>
      </c>
      <c r="B221">
        <v>2.6701162385865229E-4</v>
      </c>
      <c r="C221">
        <v>1.2005452953332664E-4</v>
      </c>
      <c r="D221">
        <v>4.7856178410884525E-4</v>
      </c>
    </row>
    <row r="222" spans="1:4">
      <c r="A222" s="788">
        <v>44152</v>
      </c>
      <c r="B222">
        <v>2.7413758126352156E-4</v>
      </c>
      <c r="C222">
        <v>-1.176916889107421E-4</v>
      </c>
      <c r="D222">
        <v>9.9822268061359196E-5</v>
      </c>
    </row>
    <row r="223" spans="1:4">
      <c r="A223" s="788">
        <v>44153</v>
      </c>
      <c r="B223">
        <v>1.9153115883653189E-4</v>
      </c>
      <c r="C223">
        <v>1.4484989009868053E-5</v>
      </c>
      <c r="D223">
        <v>-5.4234504753183932E-4</v>
      </c>
    </row>
    <row r="224" spans="1:4">
      <c r="A224" s="788">
        <v>44154</v>
      </c>
      <c r="B224">
        <v>2.1729362252645933E-4</v>
      </c>
      <c r="C224">
        <v>5.8136839687188406E-5</v>
      </c>
      <c r="D224">
        <v>2.0057595146668719E-4</v>
      </c>
    </row>
    <row r="225" spans="1:4">
      <c r="A225" s="788">
        <v>44155</v>
      </c>
      <c r="B225">
        <v>1.5017413614306735E-4</v>
      </c>
      <c r="C225">
        <v>-1.1154061035580365E-5</v>
      </c>
      <c r="D225">
        <v>-1.2805596584705982E-4</v>
      </c>
    </row>
    <row r="226" spans="1:4">
      <c r="A226" s="788">
        <v>44158</v>
      </c>
      <c r="B226">
        <v>1.4627671771156971E-4</v>
      </c>
      <c r="C226">
        <v>1.4423408499991355E-4</v>
      </c>
      <c r="D226">
        <v>5.5090212496933027E-4</v>
      </c>
    </row>
    <row r="227" spans="1:4">
      <c r="A227" s="788">
        <v>44159</v>
      </c>
      <c r="B227">
        <v>3.0560124413328668E-4</v>
      </c>
      <c r="C227">
        <v>3.7149618265008296E-4</v>
      </c>
      <c r="D227">
        <v>6.6547129818677285E-4</v>
      </c>
    </row>
    <row r="228" spans="1:4">
      <c r="A228" s="788">
        <v>44160</v>
      </c>
      <c r="B228">
        <v>2.7349428477482676E-4</v>
      </c>
      <c r="C228">
        <v>2.742360547776435E-5</v>
      </c>
      <c r="D228">
        <v>1.6449299418389298E-4</v>
      </c>
    </row>
    <row r="229" spans="1:4">
      <c r="A229" s="788">
        <v>44161</v>
      </c>
      <c r="B229">
        <v>4.6619559238819663E-4</v>
      </c>
      <c r="C229">
        <v>1.4086737234469409E-5</v>
      </c>
      <c r="D229">
        <v>9.5280762200682394E-5</v>
      </c>
    </row>
    <row r="230" spans="1:4">
      <c r="A230" s="788">
        <v>44162</v>
      </c>
      <c r="B230">
        <v>3.3087439093508941E-4</v>
      </c>
      <c r="C230">
        <v>1.8226603168017275E-4</v>
      </c>
      <c r="D230">
        <v>1.2564944955573143E-4</v>
      </c>
    </row>
    <row r="231" spans="1:4">
      <c r="A231" s="788">
        <v>44165</v>
      </c>
      <c r="B231">
        <v>2.9639612843764516E-4</v>
      </c>
      <c r="C231">
        <v>-7.9773771067663817E-5</v>
      </c>
      <c r="D231">
        <v>-2.9764967329281357E-4</v>
      </c>
    </row>
    <row r="232" spans="1:4">
      <c r="A232" s="788">
        <v>44166</v>
      </c>
      <c r="B232">
        <v>3.8443621667395351E-4</v>
      </c>
      <c r="C232">
        <v>2.0460054331072788E-4</v>
      </c>
      <c r="D232">
        <v>6.1352491483672065E-4</v>
      </c>
    </row>
    <row r="233" spans="1:4">
      <c r="A233" s="788">
        <v>44167</v>
      </c>
      <c r="B233">
        <v>3.3082494542863177E-4</v>
      </c>
      <c r="C233">
        <v>1.0260851917463177E-4</v>
      </c>
      <c r="D233">
        <v>2.9706324389965346E-5</v>
      </c>
    </row>
    <row r="234" spans="1:4">
      <c r="A234" s="788">
        <v>44168</v>
      </c>
      <c r="B234">
        <v>4.1851158793568483E-4</v>
      </c>
      <c r="C234">
        <v>1.3144389504485258E-5</v>
      </c>
      <c r="D234">
        <v>-2.0432831901369132E-5</v>
      </c>
    </row>
    <row r="235" spans="1:4">
      <c r="A235" s="788">
        <v>44169</v>
      </c>
      <c r="B235">
        <v>2.6737213712688731E-4</v>
      </c>
      <c r="C235">
        <v>4.301049187354922E-4</v>
      </c>
      <c r="D235">
        <v>6.4616933491658322E-4</v>
      </c>
    </row>
    <row r="236" spans="1:4">
      <c r="A236" s="788">
        <v>44172</v>
      </c>
      <c r="B236">
        <v>2.8228748426202587E-4</v>
      </c>
      <c r="C236">
        <v>-2.1923288158700596E-4</v>
      </c>
      <c r="D236">
        <v>-1.3420842323093541E-4</v>
      </c>
    </row>
    <row r="237" spans="1:4">
      <c r="A237" s="788">
        <v>44173</v>
      </c>
      <c r="B237">
        <v>2.298166185662511E-4</v>
      </c>
      <c r="C237">
        <v>5.4010985819903946E-5</v>
      </c>
      <c r="D237">
        <v>1.4215146829939186E-4</v>
      </c>
    </row>
    <row r="238" spans="1:4">
      <c r="A238" s="788">
        <v>44174</v>
      </c>
      <c r="B238">
        <v>4.4178548171271202E-4</v>
      </c>
      <c r="C238">
        <v>-2.4719055362154021E-4</v>
      </c>
      <c r="D238">
        <v>-3.2055004837005466E-4</v>
      </c>
    </row>
    <row r="239" spans="1:4">
      <c r="A239" s="788">
        <v>44175</v>
      </c>
      <c r="B239">
        <v>3.9054238894267789E-4</v>
      </c>
      <c r="C239">
        <v>2.6267950301151925E-4</v>
      </c>
      <c r="D239">
        <v>1.920859173498679E-4</v>
      </c>
    </row>
    <row r="240" spans="1:4">
      <c r="A240" s="788">
        <v>44176</v>
      </c>
      <c r="B240">
        <v>3.44076535273004E-4</v>
      </c>
      <c r="C240">
        <v>1.7584554007205061E-5</v>
      </c>
      <c r="D240">
        <v>4.3275668285467316E-4</v>
      </c>
    </row>
    <row r="241" spans="1:4">
      <c r="A241" s="788">
        <v>44179</v>
      </c>
      <c r="B241">
        <v>2.8596752328157859E-4</v>
      </c>
      <c r="C241">
        <v>-3.1624477116802278E-5</v>
      </c>
      <c r="D241">
        <v>-1.5549508293462077E-4</v>
      </c>
    </row>
    <row r="242" spans="1:4">
      <c r="A242" s="788">
        <v>44180</v>
      </c>
      <c r="B242">
        <v>3.2929412575666143E-4</v>
      </c>
      <c r="C242">
        <v>4.4273004734401099E-4</v>
      </c>
      <c r="D242">
        <v>6.2010341988576363E-4</v>
      </c>
    </row>
    <row r="243" spans="1:4">
      <c r="A243" s="788">
        <v>44181</v>
      </c>
      <c r="B243">
        <v>2.0325463814153472E-4</v>
      </c>
      <c r="C243">
        <v>1.8637404589292751E-4</v>
      </c>
      <c r="D243">
        <v>3.2492503141813399E-4</v>
      </c>
    </row>
    <row r="244" spans="1:4">
      <c r="A244" s="788">
        <v>44182</v>
      </c>
      <c r="B244">
        <v>2.5030138881489464E-4</v>
      </c>
      <c r="C244">
        <v>3.4463897690816485E-4</v>
      </c>
      <c r="D244">
        <v>2.342150133824461E-4</v>
      </c>
    </row>
    <row r="245" spans="1:4">
      <c r="A245" s="788">
        <v>44183</v>
      </c>
      <c r="B245">
        <v>2.2636277470171692E-4</v>
      </c>
      <c r="C245">
        <v>1.5662506807279097E-5</v>
      </c>
      <c r="D245">
        <v>2.6297099419886348E-6</v>
      </c>
    </row>
    <row r="246" spans="1:4">
      <c r="A246" s="788">
        <v>44186</v>
      </c>
      <c r="B246">
        <v>2.4527775189376981E-4</v>
      </c>
      <c r="C246">
        <v>-2.5481777898175411E-4</v>
      </c>
      <c r="D246">
        <v>-5.5093518373587451E-4</v>
      </c>
    </row>
    <row r="247" spans="1:4">
      <c r="A247" s="788">
        <v>44187</v>
      </c>
      <c r="B247">
        <v>2.2952989909139369E-4</v>
      </c>
      <c r="C247">
        <v>-2.0446646109063054E-4</v>
      </c>
      <c r="D247">
        <v>1.7166857385656989E-4</v>
      </c>
    </row>
    <row r="248" spans="1:4">
      <c r="A248" s="788">
        <v>44188</v>
      </c>
      <c r="B248">
        <v>3.2409015833105337E-4</v>
      </c>
      <c r="C248">
        <v>3.2438657760925916E-4</v>
      </c>
      <c r="D248">
        <v>4.0759798125296733E-4</v>
      </c>
    </row>
    <row r="249" spans="1:4">
      <c r="A249" s="788">
        <v>44189</v>
      </c>
      <c r="B249">
        <v>2.4861867508125135E-4</v>
      </c>
      <c r="C249">
        <v>3.7554443979235239E-5</v>
      </c>
      <c r="D249">
        <v>3.8454277527094625E-6</v>
      </c>
    </row>
    <row r="250" spans="1:4">
      <c r="A250" s="788">
        <v>44193</v>
      </c>
      <c r="B250">
        <v>2.3624405669748946E-4</v>
      </c>
      <c r="C250">
        <v>1.2951657197057598E-4</v>
      </c>
      <c r="D250">
        <v>3.114674898059966E-4</v>
      </c>
    </row>
    <row r="251" spans="1:4">
      <c r="A251" s="788">
        <v>44194</v>
      </c>
      <c r="B251">
        <v>3.1454695001598365E-4</v>
      </c>
      <c r="C251">
        <v>2.0858958567448685E-4</v>
      </c>
      <c r="D251">
        <v>9.050261303789941E-5</v>
      </c>
    </row>
    <row r="252" spans="1:4">
      <c r="A252" s="788">
        <v>44195</v>
      </c>
      <c r="B252">
        <v>2.4436919603714884E-4</v>
      </c>
      <c r="C252">
        <v>2.8722882442685284E-4</v>
      </c>
      <c r="D252">
        <v>9.5515401205824595E-5</v>
      </c>
    </row>
    <row r="253" spans="1:4">
      <c r="A253" s="788">
        <v>44196</v>
      </c>
      <c r="B253">
        <v>2.3862482082017314E-4</v>
      </c>
      <c r="C253">
        <v>4.6997959652611529E-6</v>
      </c>
      <c r="D253">
        <v>-6.3941729790872868E-6</v>
      </c>
    </row>
    <row r="254" spans="1:4">
      <c r="A254" s="788">
        <v>44200</v>
      </c>
      <c r="B254">
        <v>1.6272230011620185E-4</v>
      </c>
      <c r="C254">
        <v>-8.2671937561783494E-5</v>
      </c>
      <c r="D254">
        <v>2.5718005793743401E-5</v>
      </c>
    </row>
    <row r="255" spans="1:4">
      <c r="A255" s="788">
        <v>44201</v>
      </c>
      <c r="B255">
        <v>1.3381261832584755E-4</v>
      </c>
      <c r="C255">
        <v>2.5910610339310419E-4</v>
      </c>
      <c r="D255">
        <v>1.7733306706020359E-4</v>
      </c>
    </row>
    <row r="256" spans="1:4">
      <c r="A256" s="788">
        <v>44202</v>
      </c>
      <c r="B256">
        <v>1.0235028111153494E-4</v>
      </c>
      <c r="C256">
        <v>1.2020782543557595E-4</v>
      </c>
      <c r="D256">
        <v>-2.5410205021803635E-4</v>
      </c>
    </row>
    <row r="257" spans="1:4">
      <c r="A257" s="788">
        <v>44203</v>
      </c>
      <c r="B257">
        <v>1.2522380388936406E-4</v>
      </c>
      <c r="C257">
        <v>1.3150169363707054E-4</v>
      </c>
      <c r="D257">
        <v>1.2261226554133144E-3</v>
      </c>
    </row>
    <row r="258" spans="1:4">
      <c r="A258" s="788">
        <v>44204</v>
      </c>
      <c r="B258">
        <v>2.1376515116470305E-4</v>
      </c>
      <c r="C258">
        <v>2.2938616520382259E-4</v>
      </c>
      <c r="D258">
        <v>7.4255737548568955E-4</v>
      </c>
    </row>
    <row r="259" spans="1:4">
      <c r="A259" s="788">
        <v>44207</v>
      </c>
      <c r="B259">
        <v>9.0397745151573822E-5</v>
      </c>
      <c r="C259">
        <v>-3.1621173729922466E-4</v>
      </c>
      <c r="D259">
        <v>-2.2093328631027755E-4</v>
      </c>
    </row>
    <row r="260" spans="1:4">
      <c r="A260" s="788">
        <v>44208</v>
      </c>
      <c r="B260">
        <v>3.3075846954862921E-4</v>
      </c>
      <c r="C260">
        <v>2.6282106194801534E-4</v>
      </c>
      <c r="D260">
        <v>3.2821719157806516E-4</v>
      </c>
    </row>
    <row r="261" spans="1:4">
      <c r="A261" s="788">
        <v>44209</v>
      </c>
      <c r="B261">
        <v>1.5412671962798769E-4</v>
      </c>
      <c r="C261">
        <v>-1.6375562732112606E-4</v>
      </c>
      <c r="D261">
        <v>-5.0787504741109997E-4</v>
      </c>
    </row>
    <row r="262" spans="1:4">
      <c r="A262" s="788">
        <v>44210</v>
      </c>
      <c r="B262">
        <v>3.2107268950758795E-4</v>
      </c>
      <c r="C262">
        <v>6.6423657380744198E-5</v>
      </c>
      <c r="D262">
        <v>4.575719095362041E-4</v>
      </c>
    </row>
    <row r="263" spans="1:4">
      <c r="A263" s="788">
        <v>44211</v>
      </c>
      <c r="B263">
        <v>2.0482150452807445E-4</v>
      </c>
      <c r="C263">
        <v>-2.5436994925832565E-4</v>
      </c>
      <c r="D263">
        <v>-7.9593676852694523E-4</v>
      </c>
    </row>
    <row r="264" spans="1:4">
      <c r="A264" s="788">
        <v>44214</v>
      </c>
      <c r="B264">
        <v>1.9377704102614056E-4</v>
      </c>
      <c r="C264">
        <v>-1.2277215529374718E-4</v>
      </c>
      <c r="D264">
        <v>2.4445596699762095E-4</v>
      </c>
    </row>
    <row r="265" spans="1:4">
      <c r="A265" s="788">
        <v>44215</v>
      </c>
      <c r="B265">
        <v>1.4205701764356704E-4</v>
      </c>
      <c r="C265">
        <v>1.0272488510273348E-4</v>
      </c>
      <c r="D265">
        <v>-1.7210992895421831E-4</v>
      </c>
    </row>
    <row r="266" spans="1:4">
      <c r="A266" s="788">
        <v>44216</v>
      </c>
      <c r="B266">
        <v>1.8629796717971678E-4</v>
      </c>
      <c r="C266">
        <v>3.4204702155853588E-4</v>
      </c>
      <c r="D266">
        <v>1.4470354579298349E-4</v>
      </c>
    </row>
    <row r="267" spans="1:4">
      <c r="A267" s="788">
        <v>44217</v>
      </c>
      <c r="B267">
        <v>1.1793622785067116E-4</v>
      </c>
      <c r="C267">
        <v>5.0284890946978867E-5</v>
      </c>
      <c r="D267">
        <v>-7.9413696560304831E-5</v>
      </c>
    </row>
    <row r="268" spans="1:4">
      <c r="A268" s="788">
        <v>44218</v>
      </c>
      <c r="B268">
        <v>1.7277891817715787E-4</v>
      </c>
      <c r="C268">
        <v>-4.0381715023401929E-4</v>
      </c>
      <c r="D268">
        <v>-2.2875376898582323E-4</v>
      </c>
    </row>
    <row r="269" spans="1:4">
      <c r="A269" s="788">
        <v>44221</v>
      </c>
      <c r="B269">
        <v>1.6992990784655049E-4</v>
      </c>
      <c r="C269">
        <v>-3.7247704632131232E-5</v>
      </c>
      <c r="D269">
        <v>-6.1478063526164143E-5</v>
      </c>
    </row>
    <row r="270" spans="1:4">
      <c r="A270" s="788">
        <v>44222</v>
      </c>
      <c r="B270">
        <v>2.5914274681797445E-4</v>
      </c>
      <c r="C270">
        <v>-1.6880632487942804E-4</v>
      </c>
      <c r="D270">
        <v>-3.3786390729378279E-4</v>
      </c>
    </row>
    <row r="271" spans="1:4">
      <c r="A271" s="788">
        <v>44223</v>
      </c>
      <c r="B271">
        <v>2.8431297732109726E-4</v>
      </c>
      <c r="C271">
        <v>-6.3035218500352317E-4</v>
      </c>
      <c r="D271">
        <v>-5.8525232226453567E-4</v>
      </c>
    </row>
    <row r="272" spans="1:4">
      <c r="A272" s="788">
        <v>44224</v>
      </c>
      <c r="B272">
        <v>2.6036889963311033E-4</v>
      </c>
      <c r="C272">
        <v>3.2319379412084351E-4</v>
      </c>
      <c r="D272">
        <v>6.8402588059678245E-4</v>
      </c>
    </row>
    <row r="273" spans="1:4">
      <c r="A273" s="788">
        <v>44225</v>
      </c>
      <c r="B273">
        <v>2.4773863011512257E-4</v>
      </c>
      <c r="C273">
        <v>-5.0993813408103884E-4</v>
      </c>
      <c r="D273">
        <v>-6.4754005796983764E-4</v>
      </c>
    </row>
    <row r="274" spans="1:4">
      <c r="A274" s="788">
        <v>44228</v>
      </c>
      <c r="B274">
        <v>2.010841788651463E-4</v>
      </c>
      <c r="C274">
        <v>8.5383281538209735E-4</v>
      </c>
      <c r="D274">
        <v>8.6981916091084636E-4</v>
      </c>
    </row>
    <row r="275" spans="1:4">
      <c r="A275" s="788">
        <v>44229</v>
      </c>
      <c r="B275">
        <v>3.9731208980019325E-4</v>
      </c>
      <c r="C275">
        <v>5.364729067079988E-4</v>
      </c>
      <c r="D275">
        <v>2.8266231286573683E-4</v>
      </c>
    </row>
    <row r="276" spans="1:4">
      <c r="A276" s="788">
        <v>44230</v>
      </c>
      <c r="B276">
        <v>2.7593555782822588E-4</v>
      </c>
      <c r="C276">
        <v>2.93940653294037E-4</v>
      </c>
      <c r="D276">
        <v>3.7564870945133391E-4</v>
      </c>
    </row>
    <row r="277" spans="1:4">
      <c r="A277" s="788">
        <v>44231</v>
      </c>
      <c r="B277">
        <v>2.3354386951751066E-4</v>
      </c>
      <c r="C277">
        <v>2.3387842232596822E-4</v>
      </c>
      <c r="D277">
        <v>3.7360459057511511E-4</v>
      </c>
    </row>
    <row r="278" spans="1:4">
      <c r="A278" s="788">
        <v>44232</v>
      </c>
      <c r="B278">
        <v>3.0224742106391996E-4</v>
      </c>
      <c r="C278">
        <v>4.4130721203006543E-4</v>
      </c>
      <c r="D278">
        <v>5.4201365955273701E-4</v>
      </c>
    </row>
    <row r="279" spans="1:4">
      <c r="A279" s="788">
        <v>44235</v>
      </c>
      <c r="B279">
        <v>2.3641988146350353E-4</v>
      </c>
      <c r="C279">
        <v>2.2507805702975725E-4</v>
      </c>
      <c r="D279">
        <v>2.2965524442725263E-4</v>
      </c>
    </row>
    <row r="280" spans="1:4">
      <c r="A280" s="788">
        <v>44236</v>
      </c>
      <c r="B280">
        <v>1.5142963060427357E-4</v>
      </c>
      <c r="C280">
        <v>-1.9449207087775533E-5</v>
      </c>
      <c r="D280">
        <v>-9.8771182068324047E-5</v>
      </c>
    </row>
    <row r="281" spans="1:4">
      <c r="A281" s="788">
        <v>44237</v>
      </c>
      <c r="B281">
        <v>2.8976146092522809E-4</v>
      </c>
      <c r="C281">
        <v>-1.2808580043479847E-4</v>
      </c>
      <c r="D281">
        <v>-4.4058370311290951E-4</v>
      </c>
    </row>
    <row r="282" spans="1:4">
      <c r="A282" s="788">
        <v>44238</v>
      </c>
      <c r="B282">
        <v>2.6962107389884554E-4</v>
      </c>
      <c r="C282">
        <v>3.601308203128417E-4</v>
      </c>
      <c r="D282">
        <v>3.2155513384385159E-4</v>
      </c>
    </row>
    <row r="283" spans="1:4">
      <c r="A283" s="788">
        <v>44239</v>
      </c>
      <c r="B283">
        <v>2.4066430990368152E-4</v>
      </c>
      <c r="C283">
        <v>3.0493144990595525E-4</v>
      </c>
      <c r="D283">
        <v>2.6037511615281121E-5</v>
      </c>
    </row>
    <row r="284" spans="1:4">
      <c r="A284" s="788">
        <v>44244</v>
      </c>
      <c r="B284">
        <v>2.0041098510787571E-4</v>
      </c>
      <c r="C284">
        <v>4.7507360513681377E-4</v>
      </c>
      <c r="D284">
        <v>3.5942218620679811E-4</v>
      </c>
    </row>
    <row r="285" spans="1:4">
      <c r="A285" s="788">
        <v>44245</v>
      </c>
      <c r="B285">
        <v>3.3154211730390627E-4</v>
      </c>
      <c r="C285">
        <v>-6.4648728559309475E-5</v>
      </c>
      <c r="D285">
        <v>-1.7396318156909842E-4</v>
      </c>
    </row>
    <row r="286" spans="1:4">
      <c r="A286" s="788">
        <v>44246</v>
      </c>
      <c r="B286">
        <v>2.3113353750074716E-4</v>
      </c>
      <c r="C286">
        <v>2.4548329652631154E-4</v>
      </c>
      <c r="D286">
        <v>4.0719138693341982E-4</v>
      </c>
    </row>
    <row r="287" spans="1:4">
      <c r="A287" s="788">
        <v>44249</v>
      </c>
      <c r="B287">
        <v>8.9049505850926069E-5</v>
      </c>
      <c r="C287">
        <v>-4.8304665298815719E-4</v>
      </c>
      <c r="D287">
        <v>-7.4233088786375737E-4</v>
      </c>
    </row>
    <row r="288" spans="1:4">
      <c r="A288" s="788">
        <v>44250</v>
      </c>
      <c r="B288">
        <v>3.3796594322114346E-4</v>
      </c>
      <c r="C288">
        <v>2.2177510772015022E-4</v>
      </c>
      <c r="D288">
        <v>2.1391303780014193E-4</v>
      </c>
    </row>
    <row r="289" spans="1:4">
      <c r="A289" s="788">
        <v>44251</v>
      </c>
      <c r="B289">
        <v>1.7941619294964983E-4</v>
      </c>
      <c r="C289">
        <v>4.143756008995392E-4</v>
      </c>
      <c r="D289">
        <v>4.0064872999728607E-4</v>
      </c>
    </row>
    <row r="290" spans="1:4">
      <c r="A290" s="788">
        <v>44252</v>
      </c>
      <c r="B290">
        <v>1.3248388391854469E-4</v>
      </c>
      <c r="C290">
        <v>-7.7527258995792835E-4</v>
      </c>
      <c r="D290">
        <v>-1.1371585029290351E-3</v>
      </c>
    </row>
    <row r="291" spans="1:4">
      <c r="A291" s="788">
        <v>44253</v>
      </c>
      <c r="B291">
        <v>2.3495343777545202E-4</v>
      </c>
      <c r="C291">
        <v>-7.2062657285682224E-4</v>
      </c>
      <c r="D291">
        <v>-4.109740366191639E-4</v>
      </c>
    </row>
    <row r="292" spans="1:4">
      <c r="A292" s="788">
        <v>44256</v>
      </c>
      <c r="B292">
        <v>1.6578929315172881E-4</v>
      </c>
      <c r="C292">
        <v>5.5595157083503154E-4</v>
      </c>
      <c r="D292">
        <v>5.518936705155486E-4</v>
      </c>
    </row>
    <row r="293" spans="1:4">
      <c r="A293" s="788">
        <v>44257</v>
      </c>
      <c r="B293">
        <v>2.1581876096955581E-4</v>
      </c>
      <c r="C293">
        <v>-1.4057285182232207E-4</v>
      </c>
      <c r="D293">
        <v>-1.2016752421541599E-4</v>
      </c>
    </row>
    <row r="294" spans="1:4">
      <c r="A294" s="788">
        <v>44258</v>
      </c>
      <c r="B294">
        <v>2.7383486902348304E-4</v>
      </c>
      <c r="C294">
        <v>3.266018991825269E-5</v>
      </c>
      <c r="D294">
        <v>-3.5517700771620694E-4</v>
      </c>
    </row>
    <row r="295" spans="1:4">
      <c r="A295" s="788">
        <v>44259</v>
      </c>
      <c r="B295">
        <v>5.3568840341232209E-4</v>
      </c>
      <c r="C295">
        <v>-8.9638415647502722E-6</v>
      </c>
      <c r="D295">
        <v>-5.4354841524540125E-4</v>
      </c>
    </row>
    <row r="296" spans="1:4">
      <c r="A296" s="788">
        <v>44260</v>
      </c>
      <c r="B296">
        <v>4.4939920176868212E-4</v>
      </c>
      <c r="C296">
        <v>5.9374888045304007E-4</v>
      </c>
      <c r="D296">
        <v>5.3097285304934741E-4</v>
      </c>
    </row>
    <row r="297" spans="1:4">
      <c r="A297" s="788">
        <v>44263</v>
      </c>
      <c r="B297">
        <v>4.0251848666155998E-5</v>
      </c>
      <c r="C297">
        <v>-2.3271686532661153E-4</v>
      </c>
      <c r="D297">
        <v>-1.1148882845457646E-3</v>
      </c>
    </row>
    <row r="298" spans="1:4">
      <c r="A298" s="788">
        <v>44264</v>
      </c>
      <c r="B298">
        <v>2.6474933218164433E-4</v>
      </c>
      <c r="C298">
        <v>-1.6623957859423445E-4</v>
      </c>
      <c r="D298">
        <v>-7.3414856618560535E-5</v>
      </c>
    </row>
    <row r="299" spans="1:4">
      <c r="A299" s="788">
        <v>44265</v>
      </c>
      <c r="B299">
        <v>2.2574561401484175E-4</v>
      </c>
      <c r="C299">
        <v>1.395203365686547E-5</v>
      </c>
      <c r="D299">
        <v>-5.4970408958420755E-5</v>
      </c>
    </row>
    <row r="300" spans="1:4">
      <c r="A300" s="788">
        <v>44266</v>
      </c>
      <c r="B300">
        <v>2.6304021417641448E-4</v>
      </c>
      <c r="C300">
        <v>5.1752653968735506E-4</v>
      </c>
      <c r="D300">
        <v>6.4016699419898525E-4</v>
      </c>
    </row>
    <row r="301" spans="1:4">
      <c r="A301" s="788">
        <v>44267</v>
      </c>
      <c r="B301">
        <v>2.0707298074801287E-4</v>
      </c>
      <c r="C301">
        <v>1.5120286541854213E-4</v>
      </c>
      <c r="D301">
        <v>-1.69681435131675E-4</v>
      </c>
    </row>
    <row r="302" spans="1:4">
      <c r="A302" s="788">
        <v>44270</v>
      </c>
      <c r="B302">
        <v>2.1881470599241108E-4</v>
      </c>
      <c r="C302">
        <v>-1.1657479947955741E-5</v>
      </c>
      <c r="D302">
        <v>1.4604605490056488E-4</v>
      </c>
    </row>
    <row r="303" spans="1:4">
      <c r="A303" s="788">
        <v>44271</v>
      </c>
      <c r="B303">
        <v>3.1386215114843219E-4</v>
      </c>
      <c r="C303">
        <v>3.4100185620818407E-5</v>
      </c>
      <c r="D303">
        <v>-4.719141933195115E-5</v>
      </c>
    </row>
    <row r="304" spans="1:4">
      <c r="A304" s="788">
        <v>44272</v>
      </c>
      <c r="B304">
        <v>2.1508055017472897E-4</v>
      </c>
      <c r="C304">
        <v>3.0077904759532421E-4</v>
      </c>
      <c r="D304">
        <v>4.3217893856593804E-4</v>
      </c>
    </row>
    <row r="305" spans="1:4">
      <c r="A305" s="788">
        <v>44273</v>
      </c>
      <c r="B305">
        <v>2.1444943392883589E-4</v>
      </c>
      <c r="C305">
        <v>-6.0871519300698834E-4</v>
      </c>
      <c r="D305">
        <v>-6.5331186417424199E-4</v>
      </c>
    </row>
    <row r="306" spans="1:4">
      <c r="A306" s="788">
        <v>44274</v>
      </c>
      <c r="B306">
        <v>1.7629692739124861E-4</v>
      </c>
      <c r="C306">
        <v>2.8671295835565054E-5</v>
      </c>
      <c r="D306">
        <v>7.8580479639545064E-5</v>
      </c>
    </row>
    <row r="307" spans="1:4">
      <c r="A307" s="788">
        <v>44277</v>
      </c>
      <c r="B307">
        <v>1.2198062082488397E-4</v>
      </c>
      <c r="C307">
        <v>-4.3758882214086632E-5</v>
      </c>
      <c r="D307">
        <v>-2.3243533468970235E-4</v>
      </c>
    </row>
    <row r="308" spans="1:4">
      <c r="A308" s="788">
        <v>44278</v>
      </c>
      <c r="B308">
        <v>1.1224333475437689E-4</v>
      </c>
      <c r="C308">
        <v>-4.1851212570709556E-4</v>
      </c>
      <c r="D308">
        <v>-3.657018062382306E-4</v>
      </c>
    </row>
    <row r="309" spans="1:4">
      <c r="A309" s="788">
        <v>44279</v>
      </c>
      <c r="B309">
        <v>1.5684531610950545E-4</v>
      </c>
      <c r="C309">
        <v>1.1083874817061635E-5</v>
      </c>
      <c r="D309">
        <v>-4.0240519076491791E-4</v>
      </c>
    </row>
    <row r="310" spans="1:4">
      <c r="A310" s="788">
        <v>44280</v>
      </c>
      <c r="B310">
        <v>3.1091744337078748E-4</v>
      </c>
      <c r="C310">
        <v>5.10497554011774E-5</v>
      </c>
      <c r="D310">
        <v>3.2623657927384199E-4</v>
      </c>
    </row>
    <row r="311" spans="1:4">
      <c r="A311" s="788">
        <v>44281</v>
      </c>
      <c r="B311">
        <v>2.6425646442946742E-4</v>
      </c>
      <c r="C311">
        <v>5.7674440867964592E-4</v>
      </c>
      <c r="D311">
        <v>2.7909701892601116E-4</v>
      </c>
    </row>
    <row r="312" spans="1:4">
      <c r="A312" s="788">
        <v>44284</v>
      </c>
      <c r="B312">
        <v>2.44993166288643E-4</v>
      </c>
      <c r="C312">
        <v>1.2569575118737188E-4</v>
      </c>
      <c r="D312">
        <v>-4.0289655244648003E-5</v>
      </c>
    </row>
    <row r="313" spans="1:4">
      <c r="A313" s="788">
        <v>44285</v>
      </c>
      <c r="B313">
        <v>2.796423437387725E-4</v>
      </c>
      <c r="C313">
        <v>1.4664183057838564E-4</v>
      </c>
      <c r="D313">
        <v>3.5383709044452543E-4</v>
      </c>
    </row>
    <row r="314" spans="1:4">
      <c r="A314" s="788">
        <v>44286</v>
      </c>
      <c r="B314">
        <v>3.0994806740565804E-4</v>
      </c>
      <c r="C314">
        <v>2.6404026775602829E-4</v>
      </c>
      <c r="D314">
        <v>6.2494120816181104E-5</v>
      </c>
    </row>
    <row r="315" spans="1:4">
      <c r="A315" s="788">
        <v>44287</v>
      </c>
      <c r="B315">
        <v>1.7987313415211738E-4</v>
      </c>
      <c r="C315">
        <v>4.3357498582137759E-5</v>
      </c>
      <c r="D315">
        <v>-1.5802663030909495E-4</v>
      </c>
    </row>
    <row r="316" spans="1:4">
      <c r="A316" s="788">
        <v>44291</v>
      </c>
      <c r="B316">
        <v>1.8795149552737955E-4</v>
      </c>
      <c r="C316">
        <v>2.6507976693440182E-4</v>
      </c>
      <c r="D316">
        <v>5.1131316350411357E-4</v>
      </c>
    </row>
    <row r="317" spans="1:4">
      <c r="A317" s="788">
        <v>44292</v>
      </c>
      <c r="B317">
        <v>4.3343368385607544E-4</v>
      </c>
      <c r="C317">
        <v>-1.3972337610049679E-4</v>
      </c>
      <c r="D317">
        <v>4.9891866352512754E-5</v>
      </c>
    </row>
    <row r="318" spans="1:4">
      <c r="A318" s="788">
        <v>44293</v>
      </c>
      <c r="B318">
        <v>-8.542799929681364E-5</v>
      </c>
      <c r="C318">
        <v>4.9884913546822119E-5</v>
      </c>
      <c r="D318">
        <v>9.4768474081581295E-5</v>
      </c>
    </row>
    <row r="319" spans="1:4">
      <c r="A319" s="788">
        <v>44294</v>
      </c>
      <c r="B319">
        <v>3.6648172942416825E-4</v>
      </c>
      <c r="C319">
        <v>3.3804610122379895E-5</v>
      </c>
      <c r="D319">
        <v>2.6460575141285306E-4</v>
      </c>
    </row>
    <row r="320" spans="1:4">
      <c r="A320" s="788">
        <v>44295</v>
      </c>
      <c r="B320">
        <v>5.9384062425955653E-5</v>
      </c>
      <c r="C320">
        <v>2.0839068597433233E-4</v>
      </c>
      <c r="D320">
        <v>2.1657247010579145E-5</v>
      </c>
    </row>
    <row r="321" spans="1:4">
      <c r="A321" s="788">
        <v>44298</v>
      </c>
      <c r="B321">
        <v>2.1671055288491011E-4</v>
      </c>
      <c r="C321">
        <v>-7.9167103458843775E-7</v>
      </c>
      <c r="D321">
        <v>1.8792876664445402E-4</v>
      </c>
    </row>
    <row r="322" spans="1:4">
      <c r="A322" s="788">
        <v>44299</v>
      </c>
      <c r="B322">
        <v>7.7760446051885356E-5</v>
      </c>
      <c r="C322">
        <v>4.2399787353403096E-6</v>
      </c>
      <c r="D322">
        <v>-2.0170582265365279E-5</v>
      </c>
    </row>
    <row r="323" spans="1:4">
      <c r="A323" s="788">
        <v>44300</v>
      </c>
      <c r="B323">
        <v>2.9637804797193261E-4</v>
      </c>
      <c r="C323">
        <v>6.826832709676156E-5</v>
      </c>
      <c r="D323">
        <v>2.0890594040195E-4</v>
      </c>
    </row>
    <row r="324" spans="1:4">
      <c r="A324" s="788">
        <v>44301</v>
      </c>
      <c r="B324">
        <v>2.688148107152003E-4</v>
      </c>
      <c r="C324">
        <v>-9.5942222501064215E-5</v>
      </c>
      <c r="D324">
        <v>2.7416054771071453E-4</v>
      </c>
    </row>
    <row r="325" spans="1:4">
      <c r="A325" s="788">
        <v>44302</v>
      </c>
      <c r="B325">
        <v>3.0615559889894282E-4</v>
      </c>
      <c r="C325">
        <v>1.0142653860323539E-4</v>
      </c>
      <c r="D325">
        <v>1.4223329081026749E-4</v>
      </c>
    </row>
    <row r="326" spans="1:4">
      <c r="A326" s="788">
        <v>44305</v>
      </c>
      <c r="B326">
        <v>2.365758549117365E-4</v>
      </c>
      <c r="C326">
        <v>1.6458307747834188E-4</v>
      </c>
      <c r="D326">
        <v>-7.9943101665365678E-5</v>
      </c>
    </row>
    <row r="327" spans="1:4">
      <c r="A327" s="788">
        <v>44306</v>
      </c>
      <c r="B327">
        <v>7.9604701046201822E-5</v>
      </c>
      <c r="C327">
        <v>-2.7644808931850343E-4</v>
      </c>
      <c r="D327">
        <v>-3.0902487659771719E-4</v>
      </c>
    </row>
    <row r="328" spans="1:4">
      <c r="A328" s="788">
        <v>44308</v>
      </c>
      <c r="B328">
        <v>4.9607478027750254E-4</v>
      </c>
      <c r="C328">
        <v>3.7683749206124384E-5</v>
      </c>
      <c r="D328">
        <v>-1.484650232633067E-4</v>
      </c>
    </row>
    <row r="329" spans="1:4">
      <c r="A329" s="788">
        <v>44309</v>
      </c>
      <c r="B329">
        <v>2.3457212910265332E-4</v>
      </c>
      <c r="C329">
        <v>2.8154509870154446E-4</v>
      </c>
      <c r="D329">
        <v>3.1955164816054981E-4</v>
      </c>
    </row>
    <row r="330" spans="1:4">
      <c r="A330" s="788">
        <v>44312</v>
      </c>
      <c r="B330">
        <v>1.9032484360745274E-4</v>
      </c>
      <c r="C330">
        <v>1.9784452136055173E-4</v>
      </c>
      <c r="D330">
        <v>1.3762245282781916E-4</v>
      </c>
    </row>
    <row r="331" spans="1:4">
      <c r="A331" s="788">
        <v>44313</v>
      </c>
      <c r="B331">
        <v>2.1833590050936429E-4</v>
      </c>
      <c r="C331">
        <v>8.4879823687747375E-5</v>
      </c>
      <c r="D331">
        <v>-8.5623939781114816E-5</v>
      </c>
    </row>
    <row r="332" spans="1:4">
      <c r="A332" s="788">
        <v>44314</v>
      </c>
      <c r="B332">
        <v>2.5015159188321171E-4</v>
      </c>
      <c r="C332">
        <v>9.8880514232141408E-6</v>
      </c>
      <c r="D332">
        <v>2.4676683850652473E-4</v>
      </c>
    </row>
    <row r="333" spans="1:4">
      <c r="A333" s="788">
        <v>44315</v>
      </c>
      <c r="B333">
        <v>2.0830361653464215E-4</v>
      </c>
      <c r="C333">
        <v>2.1264176138795554E-4</v>
      </c>
      <c r="D333">
        <v>4.1406741463181356E-5</v>
      </c>
    </row>
    <row r="334" spans="1:4">
      <c r="A334" s="788">
        <v>44316</v>
      </c>
      <c r="B334">
        <v>2.0628517259748316E-4</v>
      </c>
      <c r="C334">
        <v>-1.2197016568885112E-4</v>
      </c>
      <c r="D334">
        <v>-1.6944996742985331E-4</v>
      </c>
    </row>
    <row r="335" spans="1:4">
      <c r="A335" s="788">
        <v>44319</v>
      </c>
      <c r="B335">
        <v>1.658164910029249E-4</v>
      </c>
      <c r="C335">
        <v>-2.1363927877654511E-5</v>
      </c>
      <c r="D335">
        <v>3.7644701156759884E-5</v>
      </c>
    </row>
    <row r="336" spans="1:4">
      <c r="A336" s="788">
        <v>44320</v>
      </c>
      <c r="B336">
        <v>7.5023195413821385E-5</v>
      </c>
      <c r="C336">
        <v>-6.8615475490678155E-5</v>
      </c>
      <c r="D336">
        <v>-8.2551656481313906E-5</v>
      </c>
    </row>
    <row r="337" spans="1:4">
      <c r="A337" s="788">
        <v>44321</v>
      </c>
      <c r="B337">
        <v>2.1860989707440459E-4</v>
      </c>
      <c r="C337">
        <v>1.4153264302876556E-4</v>
      </c>
      <c r="D337">
        <v>3.2431747490788474E-4</v>
      </c>
    </row>
    <row r="338" spans="1:4">
      <c r="A338" s="788">
        <v>44322</v>
      </c>
      <c r="B338">
        <v>2.6151103952745306E-4</v>
      </c>
      <c r="C338">
        <v>-6.6271461477246353E-6</v>
      </c>
      <c r="D338">
        <v>3.0788702337218642E-4</v>
      </c>
    </row>
    <row r="339" spans="1:4">
      <c r="A339" s="788">
        <v>44323</v>
      </c>
      <c r="B339">
        <v>3.2142448705489718E-4</v>
      </c>
      <c r="C339">
        <v>2.9555660912664147E-4</v>
      </c>
      <c r="D339">
        <v>3.4999483174264601E-4</v>
      </c>
    </row>
    <row r="340" spans="1:4">
      <c r="A340" s="788">
        <v>44326</v>
      </c>
      <c r="B340">
        <v>2.8723527485578917E-4</v>
      </c>
      <c r="C340">
        <v>-1.1424498762040214E-4</v>
      </c>
      <c r="D340">
        <v>-2.6989320679764785E-4</v>
      </c>
    </row>
    <row r="341" spans="1:4">
      <c r="A341" s="788">
        <v>44327</v>
      </c>
      <c r="B341">
        <v>3.3081314492128505E-4</v>
      </c>
      <c r="C341">
        <v>-1.6637995267713144E-5</v>
      </c>
      <c r="D341">
        <v>1.076539629843265E-4</v>
      </c>
    </row>
    <row r="342" spans="1:4">
      <c r="A342" s="788">
        <v>44328</v>
      </c>
      <c r="B342">
        <v>1.8522081616711389E-4</v>
      </c>
      <c r="C342">
        <v>-1.2075690558171539E-4</v>
      </c>
      <c r="D342">
        <v>-8.5166836439387833E-4</v>
      </c>
    </row>
    <row r="343" spans="1:4">
      <c r="A343" s="788">
        <v>44329</v>
      </c>
      <c r="B343">
        <v>2.4184380994616973E-4</v>
      </c>
      <c r="C343">
        <v>-1.2277948955214003E-4</v>
      </c>
      <c r="D343">
        <v>1.2246836098820323E-4</v>
      </c>
    </row>
    <row r="344" spans="1:4">
      <c r="A344" s="788">
        <v>44330</v>
      </c>
      <c r="B344">
        <v>2.3876290490429901E-4</v>
      </c>
      <c r="C344">
        <v>2.6862539659729069E-4</v>
      </c>
      <c r="D344">
        <v>3.8378091126127338E-4</v>
      </c>
    </row>
    <row r="345" spans="1:4">
      <c r="A345" s="788">
        <v>44333</v>
      </c>
      <c r="B345">
        <v>3.5462062197208906E-4</v>
      </c>
      <c r="C345">
        <v>1.4820891489913726E-4</v>
      </c>
      <c r="D345">
        <v>2.8750525791219395E-4</v>
      </c>
    </row>
    <row r="346" spans="1:4">
      <c r="A346" s="788">
        <v>44334</v>
      </c>
      <c r="B346">
        <v>9.0101442736357826E-5</v>
      </c>
      <c r="C346">
        <v>-9.0308814242929812E-5</v>
      </c>
      <c r="D346">
        <v>-1.2911594049931475E-4</v>
      </c>
    </row>
    <row r="347" spans="1:4">
      <c r="A347" s="788">
        <v>44335</v>
      </c>
      <c r="B347">
        <v>2.6096747380721847E-4</v>
      </c>
      <c r="C347">
        <v>-3.2075747583970083E-4</v>
      </c>
      <c r="D347">
        <v>-1.2826044291649631E-4</v>
      </c>
    </row>
    <row r="348" spans="1:4">
      <c r="A348" s="788">
        <v>44336</v>
      </c>
      <c r="B348">
        <v>5.8270465727716431E-4</v>
      </c>
      <c r="C348">
        <v>2.0282888409315914E-4</v>
      </c>
      <c r="D348">
        <v>2.8220389680839065E-4</v>
      </c>
    </row>
    <row r="349" spans="1:4">
      <c r="A349" s="788">
        <v>44337</v>
      </c>
      <c r="B349">
        <v>3.0392486257495413E-4</v>
      </c>
      <c r="C349">
        <v>5.8101177304999978E-5</v>
      </c>
      <c r="D349">
        <v>-1.6524532801154624E-4</v>
      </c>
    </row>
    <row r="350" spans="1:4">
      <c r="A350" s="788">
        <v>44340</v>
      </c>
      <c r="B350">
        <v>1.7581152493360014E-4</v>
      </c>
      <c r="C350">
        <v>2.5704218008661627E-4</v>
      </c>
      <c r="D350">
        <v>4.0276377616390029E-4</v>
      </c>
    </row>
    <row r="351" spans="1:4">
      <c r="A351" s="788">
        <v>44341</v>
      </c>
      <c r="B351">
        <v>2.4322662309648099E-4</v>
      </c>
      <c r="C351">
        <v>-2.769221129186295E-4</v>
      </c>
      <c r="D351">
        <v>-2.1616651261389453E-4</v>
      </c>
    </row>
    <row r="352" spans="1:4">
      <c r="A352" s="788">
        <v>44342</v>
      </c>
      <c r="B352">
        <v>2.8639080248546998E-4</v>
      </c>
      <c r="C352">
        <v>-2.282079741347864E-5</v>
      </c>
      <c r="D352">
        <v>1.4103907144661921E-4</v>
      </c>
    </row>
    <row r="353" spans="1:4">
      <c r="A353" s="788">
        <v>44343</v>
      </c>
      <c r="B353">
        <v>3.3342760442948901E-4</v>
      </c>
      <c r="C353">
        <v>3.8645485394670165E-4</v>
      </c>
      <c r="D353">
        <v>2.1378960180028274E-4</v>
      </c>
    </row>
    <row r="354" spans="1:4">
      <c r="A354" s="788">
        <v>44344</v>
      </c>
      <c r="B354">
        <v>3.1214152176864141E-4</v>
      </c>
      <c r="C354">
        <v>8.1002929660944927E-5</v>
      </c>
      <c r="D354">
        <v>3.380674548226992E-4</v>
      </c>
    </row>
    <row r="355" spans="1:4">
      <c r="A355" s="788">
        <v>44347</v>
      </c>
      <c r="B355">
        <v>1.9597146347362474E-4</v>
      </c>
      <c r="C355">
        <v>8.5964726045728576E-5</v>
      </c>
      <c r="D355">
        <v>3.8104307803280062E-4</v>
      </c>
    </row>
    <row r="356" spans="1:4">
      <c r="A356" s="788">
        <v>44348</v>
      </c>
      <c r="B356">
        <v>3.1362767037414863E-4</v>
      </c>
      <c r="C356">
        <v>2.0371187805844239E-4</v>
      </c>
      <c r="D356">
        <v>4.766934469569551E-5</v>
      </c>
    </row>
    <row r="357" spans="1:4">
      <c r="A357" s="788">
        <v>44349</v>
      </c>
      <c r="B357">
        <v>3.9145037399017005E-4</v>
      </c>
      <c r="C357">
        <v>3.2939552514374412E-5</v>
      </c>
      <c r="D357">
        <v>3.5616511787711749E-4</v>
      </c>
    </row>
    <row r="358" spans="1:4">
      <c r="A358" s="788">
        <v>44351</v>
      </c>
      <c r="B358">
        <v>3.9042726618482738E-4</v>
      </c>
      <c r="C358">
        <v>-2.2192668818991624E-5</v>
      </c>
      <c r="D358">
        <v>1.8021683181445146E-4</v>
      </c>
    </row>
    <row r="359" spans="1:4">
      <c r="A359" s="788">
        <v>44354</v>
      </c>
      <c r="B359">
        <v>1.7671223177924295E-4</v>
      </c>
      <c r="C359">
        <v>-2.3706381709251433E-5</v>
      </c>
      <c r="D359">
        <v>-1.5454168656621581E-4</v>
      </c>
    </row>
    <row r="360" spans="1:4">
      <c r="A360" s="788">
        <v>44355</v>
      </c>
      <c r="B360">
        <v>2.0228735394657476E-4</v>
      </c>
      <c r="C360">
        <v>-1.2767789564155862E-4</v>
      </c>
      <c r="D360">
        <v>-7.2079571069655349E-5</v>
      </c>
    </row>
    <row r="361" spans="1:4">
      <c r="A361" s="788">
        <v>44356</v>
      </c>
      <c r="B361">
        <v>2.415003610598027E-4</v>
      </c>
      <c r="C361">
        <v>-4.3648079137404427E-5</v>
      </c>
      <c r="D361">
        <v>1.3728638332129284E-4</v>
      </c>
    </row>
    <row r="362" spans="1:4">
      <c r="A362" s="788">
        <v>44357</v>
      </c>
      <c r="B362">
        <v>1.7105811927308883E-4</v>
      </c>
      <c r="C362">
        <v>1.3542891920718448E-4</v>
      </c>
      <c r="D362">
        <v>8.3095228105799497E-5</v>
      </c>
    </row>
    <row r="363" spans="1:4">
      <c r="A363" s="788">
        <v>44358</v>
      </c>
      <c r="B363">
        <v>1.8796817595446053E-4</v>
      </c>
      <c r="C363">
        <v>-6.7081866479653534E-5</v>
      </c>
      <c r="D363">
        <v>-1.0338747443916164E-4</v>
      </c>
    </row>
    <row r="364" spans="1:4">
      <c r="A364" s="788">
        <v>44361</v>
      </c>
      <c r="B364">
        <v>2.6050562934413606E-4</v>
      </c>
      <c r="C364">
        <v>2.2084319586961442E-4</v>
      </c>
      <c r="D364">
        <v>1.7634133336971616E-4</v>
      </c>
    </row>
    <row r="365" spans="1:4">
      <c r="A365" s="788">
        <v>44362</v>
      </c>
      <c r="B365">
        <v>1.9547744113670724E-4</v>
      </c>
      <c r="C365">
        <v>8.6927033378277887E-5</v>
      </c>
      <c r="D365">
        <v>-1.5159322385317032E-4</v>
      </c>
    </row>
    <row r="366" spans="1:4">
      <c r="A366" s="788">
        <v>44363</v>
      </c>
      <c r="B366">
        <v>2.7198826805328028E-4</v>
      </c>
      <c r="C366">
        <v>7.1546466039574264E-5</v>
      </c>
      <c r="D366">
        <v>-6.0125447890114758E-5</v>
      </c>
    </row>
    <row r="367" spans="1:4">
      <c r="A367" s="788">
        <v>44364</v>
      </c>
      <c r="B367">
        <v>1.0840293715247458E-4</v>
      </c>
      <c r="C367">
        <v>-2.3280852106481178E-4</v>
      </c>
      <c r="D367">
        <v>-1.9775810427282602E-4</v>
      </c>
    </row>
    <row r="368" spans="1:4">
      <c r="A368" s="788">
        <v>44365</v>
      </c>
      <c r="B368">
        <v>1.3250927963033823E-4</v>
      </c>
      <c r="C368">
        <v>-1.4079078725857666E-5</v>
      </c>
      <c r="D368">
        <v>5.1148031429794089E-5</v>
      </c>
    </row>
    <row r="369" spans="1:4">
      <c r="A369" s="788">
        <v>44368</v>
      </c>
      <c r="B369">
        <v>3.2871159226667795E-4</v>
      </c>
      <c r="C369">
        <v>3.0934524981843573E-4</v>
      </c>
      <c r="D369">
        <v>4.2141683547761491E-4</v>
      </c>
    </row>
    <row r="370" spans="1:4">
      <c r="A370" s="788">
        <v>44369</v>
      </c>
      <c r="B370">
        <v>1.8351725923126423E-4</v>
      </c>
      <c r="C370">
        <v>-2.3900098229834462E-7</v>
      </c>
      <c r="D370">
        <v>9.2724113458297894E-5</v>
      </c>
    </row>
    <row r="371" spans="1:4">
      <c r="A371" s="788">
        <v>44370</v>
      </c>
      <c r="B371">
        <v>3.4417808725887628E-4</v>
      </c>
      <c r="C371">
        <v>8.7668063339792492E-5</v>
      </c>
      <c r="D371">
        <v>1.7720378444168573E-4</v>
      </c>
    </row>
    <row r="372" spans="1:4">
      <c r="A372" s="788">
        <v>44371</v>
      </c>
      <c r="B372">
        <v>3.1914183815589278E-4</v>
      </c>
      <c r="C372">
        <v>2.1863067963228679E-4</v>
      </c>
      <c r="D372">
        <v>2.5896928329558703E-4</v>
      </c>
    </row>
    <row r="373" spans="1:4">
      <c r="A373" s="788">
        <v>44372</v>
      </c>
      <c r="B373">
        <v>2.2562881628293021E-4</v>
      </c>
      <c r="C373">
        <v>2.847702159408294E-4</v>
      </c>
      <c r="D373">
        <v>-2.0163363781467493E-4</v>
      </c>
    </row>
    <row r="374" spans="1:4">
      <c r="A374" s="788">
        <v>44375</v>
      </c>
      <c r="B374">
        <v>3.5426950672380928E-4</v>
      </c>
      <c r="C374">
        <v>4.5214528868236522E-5</v>
      </c>
      <c r="D374">
        <v>2.380507887432226E-4</v>
      </c>
    </row>
    <row r="375" spans="1:4">
      <c r="A375" s="788">
        <v>44376</v>
      </c>
      <c r="B375">
        <v>2.7516179380683944E-4</v>
      </c>
      <c r="C375">
        <v>6.7515477539267224E-5</v>
      </c>
      <c r="D375">
        <v>1.9602658824426908E-5</v>
      </c>
    </row>
    <row r="376" spans="1:4">
      <c r="A376" s="788">
        <v>44377</v>
      </c>
      <c r="B376">
        <v>2.371292709747072E-4</v>
      </c>
      <c r="C376">
        <v>3.2251221147453499E-5</v>
      </c>
      <c r="D376">
        <v>-1.130798182717774E-5</v>
      </c>
    </row>
    <row r="377" spans="1:4">
      <c r="A377" s="788">
        <v>44378</v>
      </c>
      <c r="B377">
        <v>2.628464706716269E-4</v>
      </c>
      <c r="C377">
        <v>1.0863307939102397E-5</v>
      </c>
      <c r="D377">
        <v>-2.835288278572179E-4</v>
      </c>
    </row>
    <row r="378" spans="1:4">
      <c r="A378" s="788">
        <v>44379</v>
      </c>
      <c r="B378">
        <v>3.4941921955498396E-4</v>
      </c>
      <c r="C378">
        <v>7.0219808310745824E-5</v>
      </c>
      <c r="D378">
        <v>4.7322128077699645E-4</v>
      </c>
    </row>
    <row r="379" spans="1:4">
      <c r="A379" s="788">
        <v>44382</v>
      </c>
      <c r="B379">
        <v>2.3040690817387392E-4</v>
      </c>
      <c r="C379">
        <v>-2.5888526786993455E-6</v>
      </c>
      <c r="D379">
        <v>-1.198898481993277E-4</v>
      </c>
    </row>
    <row r="380" spans="1:4">
      <c r="A380" s="788">
        <v>44383</v>
      </c>
      <c r="B380">
        <v>2.311365606133961E-4</v>
      </c>
      <c r="C380">
        <v>-6.6997533725815853E-4</v>
      </c>
      <c r="D380">
        <v>-4.6242114740155935E-4</v>
      </c>
    </row>
    <row r="381" spans="1:4">
      <c r="A381" s="788">
        <v>44384</v>
      </c>
      <c r="B381">
        <v>3.693149590213442E-4</v>
      </c>
      <c r="C381">
        <v>-1.0544572120974982E-4</v>
      </c>
      <c r="D381">
        <v>1.2494678847670639E-4</v>
      </c>
    </row>
    <row r="382" spans="1:4">
      <c r="A382" s="788">
        <v>44385</v>
      </c>
      <c r="B382">
        <v>2.4691225724147173E-4</v>
      </c>
      <c r="C382">
        <v>-4.2888554843808487E-4</v>
      </c>
      <c r="D382">
        <v>-3.4039229097488022E-4</v>
      </c>
    </row>
    <row r="383" spans="1:4">
      <c r="A383" s="788">
        <v>44386</v>
      </c>
      <c r="B383">
        <v>2.855331061221577E-4</v>
      </c>
      <c r="C383">
        <v>1.6195109930965845E-4</v>
      </c>
      <c r="D383">
        <v>6.7577794194304539E-5</v>
      </c>
    </row>
    <row r="384" spans="1:4">
      <c r="A384" s="788">
        <v>44389</v>
      </c>
      <c r="B384">
        <v>2.304335356825894E-4</v>
      </c>
      <c r="C384">
        <v>3.7095213006510476E-4</v>
      </c>
      <c r="D384">
        <v>3.7241910759536537E-4</v>
      </c>
    </row>
    <row r="385" spans="1:4">
      <c r="A385" s="788">
        <v>44390</v>
      </c>
      <c r="B385">
        <v>2.5058764322100302E-4</v>
      </c>
      <c r="C385">
        <v>2.2300967770874202E-4</v>
      </c>
      <c r="D385">
        <v>1.6246810439663086E-4</v>
      </c>
    </row>
    <row r="386" spans="1:4">
      <c r="A386" s="788">
        <v>44391</v>
      </c>
      <c r="B386">
        <v>3.8601673828740163E-4</v>
      </c>
      <c r="C386">
        <v>-8.0508309467235416E-5</v>
      </c>
      <c r="D386">
        <v>9.954328359318485E-7</v>
      </c>
    </row>
    <row r="387" spans="1:4">
      <c r="A387" s="788">
        <v>44392</v>
      </c>
      <c r="B387">
        <v>3.3904032123991843E-4</v>
      </c>
      <c r="C387">
        <v>-1.5388478315367604E-4</v>
      </c>
      <c r="D387">
        <v>-2.0132515603856098E-4</v>
      </c>
    </row>
    <row r="388" spans="1:4">
      <c r="A388" s="788">
        <v>44393</v>
      </c>
      <c r="B388">
        <v>3.5758723492415194E-4</v>
      </c>
      <c r="C388">
        <v>-1.0416207511798668E-4</v>
      </c>
      <c r="D388">
        <v>-1.3956448108732756E-4</v>
      </c>
    </row>
    <row r="389" spans="1:4">
      <c r="A389" s="788">
        <v>44396</v>
      </c>
      <c r="B389">
        <v>2.690033646406834E-4</v>
      </c>
      <c r="C389">
        <v>-9.4670138207921808E-4</v>
      </c>
      <c r="D389">
        <v>-4.8465743872917689E-4</v>
      </c>
    </row>
    <row r="390" spans="1:4">
      <c r="A390" s="788">
        <v>44397</v>
      </c>
      <c r="B390">
        <v>3.2211089129151484E-4</v>
      </c>
      <c r="C390">
        <v>1.8478499754890303E-4</v>
      </c>
      <c r="D390">
        <v>2.6824420155259878E-4</v>
      </c>
    </row>
    <row r="391" spans="1:4">
      <c r="A391" s="788">
        <v>44398</v>
      </c>
      <c r="B391">
        <v>2.4545532023154506E-4</v>
      </c>
      <c r="C391">
        <v>4.7647042547038895E-4</v>
      </c>
      <c r="D391">
        <v>1.9852981361835777E-4</v>
      </c>
    </row>
    <row r="392" spans="1:4">
      <c r="A392" s="788">
        <v>44399</v>
      </c>
      <c r="B392">
        <v>2.6115313608504181E-4</v>
      </c>
      <c r="C392">
        <v>1.4419870696991745E-4</v>
      </c>
      <c r="D392">
        <v>5.9348858954353723E-4</v>
      </c>
    </row>
    <row r="393" spans="1:4">
      <c r="A393" s="788">
        <v>44400</v>
      </c>
      <c r="B393">
        <v>1.9259166234343806E-4</v>
      </c>
      <c r="C393">
        <v>-1.9185161215032331E-5</v>
      </c>
      <c r="D393">
        <v>1.1161439274759877E-4</v>
      </c>
    </row>
    <row r="394" spans="1:4">
      <c r="A394" s="788">
        <v>44403</v>
      </c>
      <c r="B394">
        <v>2.4736644074983453E-4</v>
      </c>
      <c r="C394">
        <v>1.1721953275195527E-6</v>
      </c>
      <c r="D394">
        <v>-2.3330862121942076E-4</v>
      </c>
    </row>
    <row r="395" spans="1:4">
      <c r="A395" s="788">
        <v>44404</v>
      </c>
      <c r="B395">
        <v>1.9246768444253733E-4</v>
      </c>
      <c r="C395">
        <v>-2.4108168076552637E-4</v>
      </c>
      <c r="D395">
        <v>-7.4142890807227691E-4</v>
      </c>
    </row>
    <row r="396" spans="1:4">
      <c r="A396" s="788">
        <v>44405</v>
      </c>
      <c r="B396">
        <v>3.2199301978438872E-4</v>
      </c>
      <c r="C396">
        <v>2.274976769126108E-4</v>
      </c>
      <c r="D396">
        <v>3.6388957689065363E-4</v>
      </c>
    </row>
    <row r="397" spans="1:4">
      <c r="A397" s="788">
        <v>44406</v>
      </c>
      <c r="B397">
        <v>3.0769633024615566E-4</v>
      </c>
      <c r="C397">
        <v>2.4966276146773495E-4</v>
      </c>
      <c r="D397">
        <v>1.7256699401587471E-4</v>
      </c>
    </row>
    <row r="398" spans="1:4">
      <c r="A398" s="788">
        <v>44407</v>
      </c>
      <c r="B398">
        <v>1.9769823343577205E-4</v>
      </c>
      <c r="C398">
        <v>-3.6496834680242734E-4</v>
      </c>
      <c r="D398">
        <v>-6.238400851165249E-4</v>
      </c>
    </row>
    <row r="399" spans="1:4">
      <c r="A399" s="788">
        <v>44410</v>
      </c>
      <c r="B399">
        <v>2.6095278544557003E-4</v>
      </c>
      <c r="C399">
        <v>-1.3828986273647757E-4</v>
      </c>
      <c r="D399">
        <v>2.2294592124947831E-4</v>
      </c>
    </row>
    <row r="400" spans="1:4">
      <c r="A400" s="788">
        <v>44411</v>
      </c>
      <c r="B400">
        <v>3.1210176151010661E-4</v>
      </c>
      <c r="C400">
        <v>2.2007896428635201E-5</v>
      </c>
      <c r="D400">
        <v>2.5231316362408384E-4</v>
      </c>
    </row>
    <row r="401" spans="1:4">
      <c r="A401" s="788">
        <v>44412</v>
      </c>
      <c r="B401">
        <v>2.1508163908433566E-4</v>
      </c>
      <c r="C401">
        <v>-2.0432226844087023E-4</v>
      </c>
      <c r="D401">
        <v>-1.7197768428878432E-4</v>
      </c>
    </row>
    <row r="402" spans="1:4">
      <c r="A402" s="788">
        <v>44413</v>
      </c>
      <c r="B402">
        <v>1.2562719863010822E-4</v>
      </c>
      <c r="C402">
        <v>2.7521543021061918E-4</v>
      </c>
      <c r="D402">
        <v>5.0595585098522908E-5</v>
      </c>
    </row>
    <row r="403" spans="1:4">
      <c r="A403" s="788">
        <v>44414</v>
      </c>
      <c r="B403">
        <v>3.1260869531861689E-4</v>
      </c>
      <c r="C403">
        <v>3.8820599970529443E-4</v>
      </c>
      <c r="D403">
        <v>1.4762041032620577E-4</v>
      </c>
    </row>
    <row r="404" spans="1:4">
      <c r="A404" s="788">
        <v>44417</v>
      </c>
      <c r="B404">
        <v>1.8633700329025521E-4</v>
      </c>
      <c r="C404">
        <v>4.775848002050832E-5</v>
      </c>
      <c r="D404">
        <v>7.5306814434239623E-7</v>
      </c>
    </row>
    <row r="405" spans="1:4">
      <c r="A405" s="788">
        <v>44418</v>
      </c>
      <c r="B405">
        <v>3.3542425617200361E-4</v>
      </c>
      <c r="C405">
        <v>2.0969448322599171E-4</v>
      </c>
      <c r="D405">
        <v>-7.3167243914296637E-5</v>
      </c>
    </row>
    <row r="406" spans="1:4">
      <c r="A406" s="788">
        <v>44419</v>
      </c>
      <c r="B406">
        <v>2.5399662475323042E-4</v>
      </c>
      <c r="C406">
        <v>2.5249093488832491E-7</v>
      </c>
      <c r="D406">
        <v>-1.9445013426994672E-5</v>
      </c>
    </row>
    <row r="407" spans="1:4">
      <c r="A407" s="788">
        <v>44420</v>
      </c>
      <c r="B407">
        <v>1.8712189547809584E-4</v>
      </c>
      <c r="C407">
        <v>-5.5008642822220732E-5</v>
      </c>
      <c r="D407">
        <v>-1.4902769637509364E-4</v>
      </c>
    </row>
    <row r="408" spans="1:4">
      <c r="A408" s="788">
        <v>44421</v>
      </c>
      <c r="B408">
        <v>1.3512937998630265E-4</v>
      </c>
      <c r="C408">
        <v>-2.5140835358374518E-4</v>
      </c>
      <c r="D408">
        <v>-1.8299698694673906E-4</v>
      </c>
    </row>
    <row r="409" spans="1:4">
      <c r="A409" s="788">
        <v>44424</v>
      </c>
      <c r="B409">
        <v>2.3478620926589464E-4</v>
      </c>
      <c r="C409">
        <v>-2.6185336770991611E-4</v>
      </c>
      <c r="D409">
        <v>-8.7742385300158929E-4</v>
      </c>
    </row>
    <row r="410" spans="1:4">
      <c r="A410" s="788">
        <v>44425</v>
      </c>
      <c r="B410">
        <v>3.2330608939799783E-4</v>
      </c>
      <c r="C410">
        <v>-2.8359163344414352E-4</v>
      </c>
      <c r="D410">
        <v>-5.9095684507350695E-4</v>
      </c>
    </row>
    <row r="411" spans="1:4">
      <c r="A411" s="788">
        <v>44426</v>
      </c>
      <c r="B411">
        <v>1.3586532755016989E-4</v>
      </c>
      <c r="C411">
        <v>-1.7971566051963706E-4</v>
      </c>
      <c r="D411">
        <v>-1.4181834592023047E-4</v>
      </c>
    </row>
    <row r="412" spans="1:4">
      <c r="A412" s="788">
        <v>44427</v>
      </c>
      <c r="B412">
        <v>3.7462334953510879E-4</v>
      </c>
      <c r="C412">
        <v>-1.0066714740646025E-4</v>
      </c>
      <c r="D412">
        <v>2.244680982976466E-4</v>
      </c>
    </row>
    <row r="413" spans="1:4">
      <c r="A413" s="788">
        <v>44428</v>
      </c>
      <c r="B413">
        <v>4.1672833669392561E-4</v>
      </c>
      <c r="C413">
        <v>9.4648184428249845E-5</v>
      </c>
      <c r="D413">
        <v>4.0536665061956083E-4</v>
      </c>
    </row>
    <row r="414" spans="1:4">
      <c r="A414" s="788">
        <v>44431</v>
      </c>
      <c r="B414">
        <v>2.0491054968862124E-4</v>
      </c>
      <c r="C414">
        <v>2.7241730085464486E-4</v>
      </c>
      <c r="D414">
        <v>-4.9861807447141303E-5</v>
      </c>
    </row>
    <row r="415" spans="1:4">
      <c r="A415" s="788">
        <v>44432</v>
      </c>
      <c r="B415">
        <v>4.6697722812740844E-4</v>
      </c>
      <c r="C415">
        <v>3.9313926623801848E-4</v>
      </c>
      <c r="D415">
        <v>4.5810679211493734E-4</v>
      </c>
    </row>
    <row r="416" spans="1:4">
      <c r="A416" s="788">
        <v>44433</v>
      </c>
      <c r="B416">
        <v>4.8824510625528744E-4</v>
      </c>
      <c r="C416">
        <v>2.0566073230340098E-4</v>
      </c>
      <c r="D416">
        <v>3.2066275281169014E-4</v>
      </c>
    </row>
    <row r="417" spans="1:4">
      <c r="A417" s="788">
        <v>44434</v>
      </c>
      <c r="B417">
        <v>2.7362715107950793E-4</v>
      </c>
      <c r="C417">
        <v>-1.6448399700044134E-4</v>
      </c>
      <c r="D417">
        <v>-5.1251311458662906E-4</v>
      </c>
    </row>
    <row r="418" spans="1:4">
      <c r="A418" s="788">
        <v>44435</v>
      </c>
      <c r="B418">
        <v>3.9813658857322396E-4</v>
      </c>
      <c r="C418">
        <v>2.3395379491794656E-4</v>
      </c>
      <c r="D418">
        <v>5.9526589623537301E-4</v>
      </c>
    </row>
    <row r="419" spans="1:4">
      <c r="A419" s="788">
        <v>44438</v>
      </c>
      <c r="B419">
        <v>2.8661721275665655E-4</v>
      </c>
      <c r="C419">
        <v>-2.979102307224035E-5</v>
      </c>
      <c r="D419">
        <v>-2.8944954963003701E-4</v>
      </c>
    </row>
    <row r="420" spans="1:4">
      <c r="A420" s="788">
        <v>44439</v>
      </c>
      <c r="B420">
        <v>5.3159459828321868E-4</v>
      </c>
      <c r="C420">
        <v>1.0161525250809044E-4</v>
      </c>
      <c r="D420">
        <v>-4.233067880355901E-4</v>
      </c>
    </row>
    <row r="421" spans="1:4">
      <c r="A421" s="788">
        <v>44440</v>
      </c>
      <c r="B421">
        <v>3.4827039424676249E-4</v>
      </c>
      <c r="C421">
        <v>1.1861319718154735E-4</v>
      </c>
      <c r="D421">
        <v>-4.5704055904541306E-5</v>
      </c>
    </row>
    <row r="422" spans="1:4">
      <c r="A422" s="788">
        <v>44441</v>
      </c>
      <c r="B422">
        <v>2.5159997498823904E-4</v>
      </c>
      <c r="C422">
        <v>4.521575368898967E-5</v>
      </c>
      <c r="D422">
        <v>-4.5219559079378029E-4</v>
      </c>
    </row>
    <row r="423" spans="1:4">
      <c r="A423" s="788">
        <v>44442</v>
      </c>
      <c r="B423">
        <v>2.8156333263401357E-4</v>
      </c>
      <c r="C423">
        <v>1.8630155762089986E-4</v>
      </c>
      <c r="D423">
        <v>1.4050085298455422E-5</v>
      </c>
    </row>
    <row r="424" spans="1:4">
      <c r="A424" s="788">
        <v>44445</v>
      </c>
      <c r="B424">
        <v>3.251046348814258E-4</v>
      </c>
      <c r="C424">
        <v>1.061925506291861E-4</v>
      </c>
      <c r="D424">
        <v>2.3849615269950331E-4</v>
      </c>
    </row>
    <row r="425" spans="1:4">
      <c r="A425" s="788">
        <v>44447</v>
      </c>
      <c r="B425">
        <v>1.9278975741472102E-4</v>
      </c>
      <c r="C425">
        <v>-3.532740275844937E-5</v>
      </c>
      <c r="D425">
        <v>-6.5473080859227936E-4</v>
      </c>
    </row>
    <row r="426" spans="1:4">
      <c r="A426" s="788">
        <v>44448</v>
      </c>
      <c r="B426">
        <v>4.8014863055562986E-4</v>
      </c>
      <c r="C426">
        <v>1.9023674090661583E-4</v>
      </c>
      <c r="D426">
        <v>6.6808360823930049E-5</v>
      </c>
    </row>
    <row r="427" spans="1:4">
      <c r="A427" s="788">
        <v>44449</v>
      </c>
      <c r="B427">
        <v>3.8283725882289055E-4</v>
      </c>
      <c r="C427">
        <v>-7.8588536106924953E-5</v>
      </c>
      <c r="D427">
        <v>-8.8868467332473003E-5</v>
      </c>
    </row>
    <row r="428" spans="1:4">
      <c r="A428" s="788">
        <v>44452</v>
      </c>
      <c r="B428">
        <v>3.7505966041250437E-4</v>
      </c>
      <c r="C428">
        <v>1.7907213556173806E-4</v>
      </c>
      <c r="D428">
        <v>4.1045880021444049E-4</v>
      </c>
    </row>
    <row r="429" spans="1:4">
      <c r="A429" s="788">
        <v>44453</v>
      </c>
      <c r="B429">
        <v>3.6487526864448103E-4</v>
      </c>
      <c r="C429">
        <v>-2.9301150913789377E-4</v>
      </c>
      <c r="D429">
        <v>2.1774676917416192E-4</v>
      </c>
    </row>
    <row r="430" spans="1:4">
      <c r="A430" s="788">
        <v>44454</v>
      </c>
      <c r="B430">
        <v>3.3690661524261823E-4</v>
      </c>
      <c r="C430">
        <v>3.7888827575036641E-4</v>
      </c>
      <c r="D430">
        <v>1.862612105085093E-5</v>
      </c>
    </row>
    <row r="431" spans="1:4">
      <c r="A431" s="788">
        <v>44455</v>
      </c>
      <c r="B431">
        <v>2.8092687351017221E-4</v>
      </c>
      <c r="C431">
        <v>1.36614259601226E-4</v>
      </c>
      <c r="D431">
        <v>-3.4458482695209571E-4</v>
      </c>
    </row>
    <row r="432" spans="1:4">
      <c r="A432" s="788">
        <v>44456</v>
      </c>
      <c r="B432">
        <v>2.5677998061017618E-4</v>
      </c>
      <c r="C432">
        <v>-1.6579350148774761E-4</v>
      </c>
      <c r="D432">
        <v>-5.2914697631869687E-4</v>
      </c>
    </row>
    <row r="433" spans="1:4">
      <c r="A433" s="788">
        <v>44459</v>
      </c>
      <c r="B433">
        <v>3.3318777111997336E-4</v>
      </c>
      <c r="C433">
        <v>-5.9311630781164182E-4</v>
      </c>
      <c r="D433">
        <v>-1.0185612448856945E-3</v>
      </c>
    </row>
    <row r="434" spans="1:4">
      <c r="A434" s="788">
        <v>44460</v>
      </c>
      <c r="B434">
        <v>3.5740627969572247E-4</v>
      </c>
      <c r="C434">
        <v>2.9926338530596464E-5</v>
      </c>
      <c r="D434">
        <v>2.6756352699509439E-4</v>
      </c>
    </row>
    <row r="435" spans="1:4">
      <c r="A435" s="788">
        <v>44461</v>
      </c>
      <c r="B435">
        <v>3.3143866586252655E-4</v>
      </c>
      <c r="C435">
        <v>3.9666863387880505E-4</v>
      </c>
      <c r="D435">
        <v>5.246949131188128E-4</v>
      </c>
    </row>
    <row r="436" spans="1:4">
      <c r="A436" s="788">
        <v>44462</v>
      </c>
      <c r="B436">
        <v>2.6762416871304147E-4</v>
      </c>
      <c r="C436">
        <v>7.5921403226744135E-4</v>
      </c>
      <c r="D436">
        <v>4.6406705410751434E-4</v>
      </c>
    </row>
    <row r="437" spans="1:4">
      <c r="A437" s="788">
        <v>44463</v>
      </c>
      <c r="B437">
        <v>3.1937738685607249E-4</v>
      </c>
      <c r="C437">
        <v>3.1032966920182425E-4</v>
      </c>
      <c r="D437">
        <v>-1.3464735448190379E-4</v>
      </c>
    </row>
    <row r="438" spans="1:4">
      <c r="A438" s="788">
        <v>44466</v>
      </c>
      <c r="B438">
        <v>3.4268179558076897E-4</v>
      </c>
      <c r="C438">
        <v>1.8073252548035044E-4</v>
      </c>
      <c r="D438">
        <v>1.7723970113738828E-5</v>
      </c>
    </row>
    <row r="439" spans="1:4">
      <c r="A439" s="788">
        <v>44467</v>
      </c>
      <c r="B439">
        <v>3.2692763989628111E-4</v>
      </c>
      <c r="C439">
        <v>-6.8643619470765699E-5</v>
      </c>
      <c r="D439">
        <v>-7.9724694456539133E-4</v>
      </c>
    </row>
    <row r="440" spans="1:4">
      <c r="A440" s="788">
        <v>44468</v>
      </c>
      <c r="B440">
        <v>3.5825336172303195E-4</v>
      </c>
      <c r="C440">
        <v>1.3342139744142279E-4</v>
      </c>
      <c r="D440">
        <v>4.9142574218026262E-5</v>
      </c>
    </row>
    <row r="441" spans="1:4">
      <c r="A441" s="788">
        <v>44469</v>
      </c>
      <c r="B441">
        <v>2.7613362185505315E-4</v>
      </c>
      <c r="C441">
        <v>-1.0467267427029523E-5</v>
      </c>
      <c r="D441">
        <v>1.5646705742304324E-5</v>
      </c>
    </row>
    <row r="442" spans="1:4">
      <c r="A442" s="788">
        <v>44470</v>
      </c>
      <c r="B442">
        <v>4.504098534143176E-4</v>
      </c>
      <c r="C442">
        <v>2.0328768006839471E-4</v>
      </c>
      <c r="D442">
        <v>5.6038623747077802E-4</v>
      </c>
    </row>
    <row r="443" spans="1:4">
      <c r="A443" s="788">
        <v>44473</v>
      </c>
      <c r="B443">
        <v>3.1421021081250026E-4</v>
      </c>
      <c r="C443">
        <v>2.5040669754166082E-5</v>
      </c>
      <c r="D443">
        <v>-7.9604998861852023E-4</v>
      </c>
    </row>
    <row r="444" spans="1:4">
      <c r="A444" s="788">
        <v>44474</v>
      </c>
      <c r="B444">
        <v>3.0805453389621114E-4</v>
      </c>
      <c r="C444">
        <v>4.0332242419803825E-4</v>
      </c>
      <c r="D444">
        <v>-6.2478226639789977E-5</v>
      </c>
    </row>
    <row r="445" spans="1:4">
      <c r="A445" s="788">
        <v>44475</v>
      </c>
      <c r="B445">
        <v>4.1416656791705523E-4</v>
      </c>
      <c r="C445">
        <v>6.0435782880113303E-5</v>
      </c>
      <c r="D445">
        <v>-3.9309415335651301E-4</v>
      </c>
    </row>
    <row r="446" spans="1:4">
      <c r="A446" s="788">
        <v>44476</v>
      </c>
      <c r="B446">
        <v>3.3627084037216769E-4</v>
      </c>
      <c r="C446">
        <v>2.3206891787892926E-4</v>
      </c>
      <c r="D446">
        <v>-9.0293446693796045E-5</v>
      </c>
    </row>
    <row r="447" spans="1:4">
      <c r="A447" s="788">
        <v>44477</v>
      </c>
      <c r="B447">
        <v>6.131274806477926E-4</v>
      </c>
      <c r="C447">
        <v>1.83068173254477E-4</v>
      </c>
      <c r="D447">
        <v>3.0759465577428981E-4</v>
      </c>
    </row>
    <row r="448" spans="1:4">
      <c r="A448" s="788">
        <v>44480</v>
      </c>
      <c r="B448">
        <v>2.7491301133419839E-4</v>
      </c>
      <c r="C448">
        <v>1.0459842657425388E-4</v>
      </c>
      <c r="D448">
        <v>-4.0986468662718655E-4</v>
      </c>
    </row>
    <row r="449" spans="1:4">
      <c r="A449" s="788">
        <v>44482</v>
      </c>
      <c r="B449">
        <v>3.814886016263358E-4</v>
      </c>
      <c r="C449">
        <v>-2.9177349878208025E-4</v>
      </c>
      <c r="D449">
        <v>2.0751472438729543E-4</v>
      </c>
    </row>
    <row r="450" spans="1:4">
      <c r="A450" s="788">
        <v>44483</v>
      </c>
      <c r="B450">
        <v>3.5939138385075514E-4</v>
      </c>
      <c r="C450">
        <v>1.7713594876467623E-4</v>
      </c>
      <c r="D450">
        <v>3.5128775762238273E-4</v>
      </c>
    </row>
    <row r="451" spans="1:4">
      <c r="A451" s="788">
        <v>44484</v>
      </c>
      <c r="B451">
        <v>3.2136524310162048E-4</v>
      </c>
      <c r="C451">
        <v>4.162157342435968E-4</v>
      </c>
      <c r="D451">
        <v>1.3300668486783906E-4</v>
      </c>
    </row>
    <row r="452" spans="1:4">
      <c r="A452" s="788">
        <v>44487</v>
      </c>
      <c r="B452">
        <v>3.1509050932989783E-4</v>
      </c>
      <c r="C452">
        <v>2.7955190567229834E-4</v>
      </c>
      <c r="D452">
        <v>1.087118185995506E-4</v>
      </c>
    </row>
    <row r="453" spans="1:4">
      <c r="A453" s="788">
        <v>44488</v>
      </c>
      <c r="B453">
        <v>2.0381133132753824E-4</v>
      </c>
      <c r="C453">
        <v>6.1188394411890732E-5</v>
      </c>
      <c r="D453">
        <v>-6.4564897604836244E-4</v>
      </c>
    </row>
    <row r="454" spans="1:4">
      <c r="A454" s="788">
        <v>44489</v>
      </c>
      <c r="B454">
        <v>2.3500096674819278E-4</v>
      </c>
      <c r="C454">
        <v>-5.5045494738392708E-5</v>
      </c>
      <c r="D454">
        <v>6.3607139145072108E-5</v>
      </c>
    </row>
    <row r="455" spans="1:4">
      <c r="A455" s="788">
        <v>44490</v>
      </c>
      <c r="B455">
        <v>2.0383342063091784E-4</v>
      </c>
      <c r="C455">
        <v>1.5659030971990564E-4</v>
      </c>
      <c r="D455">
        <v>-6.9803043854550328E-4</v>
      </c>
    </row>
    <row r="456" spans="1:4">
      <c r="A456" s="788">
        <v>44491</v>
      </c>
      <c r="B456">
        <v>2.441812073271716E-4</v>
      </c>
      <c r="C456">
        <v>-3.2131747251184839E-4</v>
      </c>
      <c r="D456">
        <v>-6.1421944847727121E-4</v>
      </c>
    </row>
    <row r="457" spans="1:4">
      <c r="A457" s="788">
        <v>44494</v>
      </c>
      <c r="B457">
        <v>1.7240690292288834E-4</v>
      </c>
      <c r="C457">
        <v>-4.5141346910587598E-6</v>
      </c>
      <c r="D457">
        <v>7.2140381764043031E-4</v>
      </c>
    </row>
    <row r="458" spans="1:4">
      <c r="A458" s="788">
        <v>44495</v>
      </c>
      <c r="B458">
        <v>2.4682085689544048E-4</v>
      </c>
      <c r="C458">
        <v>-1.0425727929888884E-4</v>
      </c>
      <c r="D458">
        <v>-5.8219204504501799E-4</v>
      </c>
    </row>
    <row r="459" spans="1:4">
      <c r="A459" s="788">
        <v>44496</v>
      </c>
      <c r="B459">
        <v>3.9623712319733902E-4</v>
      </c>
      <c r="C459">
        <v>-3.6459110692890875E-4</v>
      </c>
      <c r="D459">
        <v>-4.3345601524916129E-4</v>
      </c>
    </row>
    <row r="460" spans="1:4">
      <c r="A460" s="788">
        <v>44497</v>
      </c>
      <c r="B460">
        <v>8.7244482732088915E-5</v>
      </c>
      <c r="C460">
        <v>2.0247134377301526E-4</v>
      </c>
      <c r="D460">
        <v>-1.0500634049109004E-4</v>
      </c>
    </row>
    <row r="461" spans="1:4">
      <c r="A461" s="788">
        <v>44498</v>
      </c>
      <c r="B461">
        <v>8.6267855094161467E-4</v>
      </c>
      <c r="C461">
        <v>1.7733613460633844E-4</v>
      </c>
      <c r="D461">
        <v>-3.5152684583501684E-4</v>
      </c>
    </row>
    <row r="462" spans="1:4">
      <c r="A462" s="788">
        <v>44501</v>
      </c>
      <c r="B462">
        <v>3.2708101450608601E-4</v>
      </c>
      <c r="C462">
        <v>2.8515185923001286E-4</v>
      </c>
      <c r="D462">
        <v>1.0558931397014083E-4</v>
      </c>
    </row>
    <row r="463" spans="1:4">
      <c r="A463" s="788">
        <v>44503</v>
      </c>
      <c r="B463">
        <v>7.9100665501441133E-4</v>
      </c>
      <c r="C463">
        <v>1.6646410759295902E-4</v>
      </c>
      <c r="D463">
        <v>3.966030858773284E-4</v>
      </c>
    </row>
    <row r="464" spans="1:4">
      <c r="A464" s="788">
        <v>44504</v>
      </c>
      <c r="B464">
        <v>2.6836427910899811E-4</v>
      </c>
      <c r="C464">
        <v>-1.4465412799769093E-4</v>
      </c>
      <c r="D464">
        <v>-2.4658458663910919E-4</v>
      </c>
    </row>
    <row r="465" spans="1:4">
      <c r="A465" s="788">
        <v>44505</v>
      </c>
      <c r="B465">
        <v>3.2388760112349356E-4</v>
      </c>
      <c r="C465">
        <v>-4.4743116303153633E-5</v>
      </c>
      <c r="D465">
        <v>5.5269714310604459E-4</v>
      </c>
    </row>
    <row r="466" spans="1:4">
      <c r="A466" s="788">
        <v>44508</v>
      </c>
      <c r="B466">
        <v>3.9686914289176819E-4</v>
      </c>
      <c r="C466">
        <v>-1.1706758499544333E-4</v>
      </c>
      <c r="D466">
        <v>-1.0435215144653066E-4</v>
      </c>
    </row>
    <row r="467" spans="1:4">
      <c r="A467" s="788">
        <v>44509</v>
      </c>
      <c r="B467">
        <v>4.802819059419052E-4</v>
      </c>
      <c r="C467">
        <v>-2.9059350398785158E-4</v>
      </c>
      <c r="D467">
        <v>2.8092122546070962E-4</v>
      </c>
    </row>
    <row r="468" spans="1:4">
      <c r="A468" s="788">
        <v>44510</v>
      </c>
      <c r="B468">
        <v>3.5483191274411597E-4</v>
      </c>
      <c r="C468">
        <v>4.7040232554386609E-4</v>
      </c>
      <c r="D468">
        <v>9.321957816136651E-5</v>
      </c>
    </row>
    <row r="469" spans="1:4">
      <c r="A469" s="788">
        <v>44511</v>
      </c>
      <c r="B469">
        <v>4.1037004311158729E-4</v>
      </c>
      <c r="C469">
        <v>3.5287147407623795E-4</v>
      </c>
      <c r="D469">
        <v>4.7729120084891608E-4</v>
      </c>
    </row>
    <row r="470" spans="1:4">
      <c r="A470" s="788">
        <v>44512</v>
      </c>
      <c r="B470">
        <v>4.540741542362472E-4</v>
      </c>
      <c r="C470">
        <v>1.5616564648413878E-4</v>
      </c>
      <c r="D470">
        <v>-1.7863277817293079E-4</v>
      </c>
    </row>
    <row r="471" spans="1:4">
      <c r="A471" s="788">
        <v>44516</v>
      </c>
      <c r="B471">
        <v>3.0292988652545478E-4</v>
      </c>
      <c r="C471">
        <v>2.0991547742952305E-4</v>
      </c>
      <c r="D471">
        <v>-6.5294665895003837E-4</v>
      </c>
    </row>
    <row r="472" spans="1:4">
      <c r="A472" s="788">
        <v>44517</v>
      </c>
      <c r="B472">
        <v>3.3399260026033945E-4</v>
      </c>
      <c r="C472">
        <v>-1.8517596567921846E-4</v>
      </c>
      <c r="D472">
        <v>-5.533384936476294E-4</v>
      </c>
    </row>
    <row r="473" spans="1:4">
      <c r="A473" s="788">
        <v>44518</v>
      </c>
      <c r="B473">
        <v>3.2739504021776127E-4</v>
      </c>
      <c r="C473">
        <v>9.1846234547449132E-5</v>
      </c>
      <c r="D473">
        <v>7.5524770970385465E-5</v>
      </c>
    </row>
    <row r="474" spans="1:4">
      <c r="A474" s="788">
        <v>44519</v>
      </c>
      <c r="B474">
        <v>4.3128748878824559E-4</v>
      </c>
      <c r="C474">
        <v>7.3930279105560704E-5</v>
      </c>
      <c r="D474">
        <v>2.5741096261770957E-4</v>
      </c>
    </row>
    <row r="475" spans="1:4">
      <c r="A475" s="788">
        <v>44522</v>
      </c>
      <c r="B475">
        <v>2.707403208097916E-4</v>
      </c>
      <c r="C475">
        <v>3.4105113348504299E-4</v>
      </c>
      <c r="D475">
        <v>-6.8560672128544495E-4</v>
      </c>
    </row>
    <row r="476" spans="1:4">
      <c r="A476" s="788">
        <v>44523</v>
      </c>
      <c r="B476">
        <v>3.897192431489817E-4</v>
      </c>
      <c r="C476">
        <v>2.5233404389150008E-4</v>
      </c>
      <c r="D476">
        <v>5.3083250057387455E-5</v>
      </c>
    </row>
    <row r="477" spans="1:4">
      <c r="A477" s="788">
        <v>44524</v>
      </c>
      <c r="B477">
        <v>3.9204782674721211E-4</v>
      </c>
      <c r="C477">
        <v>1.6442459959636001E-4</v>
      </c>
      <c r="D477">
        <v>-5.1759072265733528E-5</v>
      </c>
    </row>
    <row r="478" spans="1:4">
      <c r="A478" s="788">
        <v>44525</v>
      </c>
      <c r="B478">
        <v>3.2639038369540051E-4</v>
      </c>
      <c r="C478">
        <v>1.6213725350648078E-4</v>
      </c>
      <c r="D478">
        <v>3.0403297476433222E-4</v>
      </c>
    </row>
    <row r="479" spans="1:4">
      <c r="A479" s="788">
        <v>44526</v>
      </c>
      <c r="B479">
        <v>3.6974889287332967E-4</v>
      </c>
      <c r="C479">
        <v>-9.0370775918944104E-4</v>
      </c>
      <c r="D479">
        <v>-1.2135232354260133E-3</v>
      </c>
    </row>
    <row r="480" spans="1:4">
      <c r="A480" s="788">
        <v>44529</v>
      </c>
      <c r="B480">
        <v>4.1696173360516011E-4</v>
      </c>
      <c r="C480">
        <v>2.3934740477870475E-4</v>
      </c>
      <c r="D480">
        <v>1.4435605366987846E-4</v>
      </c>
    </row>
    <row r="481" spans="1:4">
      <c r="A481" s="788">
        <v>44530</v>
      </c>
      <c r="B481">
        <v>4.49305881601183E-4</v>
      </c>
      <c r="C481">
        <v>-5.8190269802969722E-4</v>
      </c>
      <c r="D481">
        <v>-8.603620816509045E-4</v>
      </c>
    </row>
    <row r="482" spans="1:4">
      <c r="A482" s="788">
        <v>44531</v>
      </c>
      <c r="B482">
        <v>2.7681975466267223E-4</v>
      </c>
      <c r="C482">
        <v>8.3746646330540792E-7</v>
      </c>
      <c r="D482">
        <v>-5.4855428209282851E-4</v>
      </c>
    </row>
    <row r="483" spans="1:4">
      <c r="A483" s="788">
        <v>44532</v>
      </c>
      <c r="B483">
        <v>4.2435469302282706E-4</v>
      </c>
      <c r="C483">
        <v>2.8843755133481141E-4</v>
      </c>
      <c r="D483">
        <v>7.9572117704638568E-4</v>
      </c>
    </row>
    <row r="484" spans="1:4">
      <c r="A484" s="788">
        <v>44533</v>
      </c>
      <c r="B484">
        <v>4.8324921732170782E-4</v>
      </c>
      <c r="C484">
        <v>-6.9318195884046074E-5</v>
      </c>
      <c r="D484">
        <v>4.7339041696264905E-4</v>
      </c>
    </row>
    <row r="485" spans="1:4">
      <c r="A485" s="788">
        <v>44536</v>
      </c>
      <c r="B485">
        <v>3.2677953371130797E-4</v>
      </c>
      <c r="C485">
        <v>2.6772455100124273E-4</v>
      </c>
      <c r="D485">
        <v>1.6881303340005038E-4</v>
      </c>
    </row>
    <row r="486" spans="1:4">
      <c r="A486" s="788">
        <v>44537</v>
      </c>
      <c r="B486">
        <v>3.9118843043433081E-4</v>
      </c>
      <c r="C486">
        <v>2.2844847545336276E-4</v>
      </c>
      <c r="D486">
        <v>1.6559438410322259E-4</v>
      </c>
    </row>
    <row r="487" spans="1:4">
      <c r="A487" s="788">
        <v>44538</v>
      </c>
      <c r="B487">
        <v>4.2656124011398896E-4</v>
      </c>
      <c r="C487">
        <v>-7.6688245595837295E-5</v>
      </c>
      <c r="D487">
        <v>4.8763588505751804E-4</v>
      </c>
    </row>
    <row r="488" spans="1:4">
      <c r="A488" s="788">
        <v>44539</v>
      </c>
      <c r="B488">
        <v>3.5478434770305404E-4</v>
      </c>
      <c r="C488">
        <v>-9.077608530156712E-5</v>
      </c>
      <c r="D488">
        <v>-5.3264351836976808E-4</v>
      </c>
    </row>
    <row r="489" spans="1:4">
      <c r="A489" s="788">
        <v>44540</v>
      </c>
      <c r="B489">
        <v>4.7134088540792807E-4</v>
      </c>
      <c r="C489">
        <v>1.8971226510251847E-4</v>
      </c>
      <c r="D489">
        <v>5.8858330075921121E-4</v>
      </c>
    </row>
    <row r="490" spans="1:4">
      <c r="A490" s="788">
        <v>44543</v>
      </c>
      <c r="B490">
        <v>2.871544040078966E-4</v>
      </c>
      <c r="C490">
        <v>-1.9470169428501273E-4</v>
      </c>
      <c r="D490">
        <v>-1.3653256189559204E-4</v>
      </c>
    </row>
    <row r="491" spans="1:4">
      <c r="A491" s="788">
        <v>44544</v>
      </c>
      <c r="B491">
        <v>3.4101841610615133E-4</v>
      </c>
      <c r="C491">
        <v>1.1262280938653115E-4</v>
      </c>
      <c r="D491">
        <v>-5.547999270629889E-4</v>
      </c>
    </row>
    <row r="492" spans="1:4">
      <c r="A492" s="788">
        <v>44545</v>
      </c>
      <c r="B492">
        <v>3.4957359970674319E-4</v>
      </c>
      <c r="C492">
        <v>2.5428731609140057E-4</v>
      </c>
      <c r="D492">
        <v>3.3397334668166861E-4</v>
      </c>
    </row>
    <row r="493" spans="1:4">
      <c r="A493" s="788">
        <v>44546</v>
      </c>
      <c r="B493">
        <v>2.5299140612758029E-4</v>
      </c>
      <c r="C493">
        <v>-1.8747681649325333E-4</v>
      </c>
      <c r="D493">
        <v>-2.3489562812460728E-4</v>
      </c>
    </row>
    <row r="494" spans="1:4">
      <c r="A494" s="788">
        <v>44547</v>
      </c>
      <c r="B494">
        <v>2.9156988721531102E-4</v>
      </c>
      <c r="C494">
        <v>-4.0414819925391752E-5</v>
      </c>
      <c r="D494">
        <v>-2.1265367180986762E-4</v>
      </c>
    </row>
    <row r="495" spans="1:4">
      <c r="A495" s="788">
        <v>44550</v>
      </c>
      <c r="B495">
        <v>4.0850360693697567E-4</v>
      </c>
      <c r="C495">
        <v>-3.9330779407644069E-4</v>
      </c>
      <c r="D495">
        <v>-8.9793141656244581E-4</v>
      </c>
    </row>
    <row r="496" spans="1:4">
      <c r="A496" s="788">
        <v>44551</v>
      </c>
      <c r="B496">
        <v>3.9621692934011372E-4</v>
      </c>
      <c r="C496">
        <v>4.0917410077570771E-4</v>
      </c>
      <c r="D496">
        <v>6.1262874709009816E-4</v>
      </c>
    </row>
    <row r="497" spans="1:4">
      <c r="A497" s="788">
        <v>44552</v>
      </c>
      <c r="B497">
        <v>3.5256386032776727E-4</v>
      </c>
      <c r="C497">
        <v>1.2138954823888049E-4</v>
      </c>
      <c r="D497">
        <v>1.4413594873439071E-4</v>
      </c>
    </row>
    <row r="498" spans="1:4">
      <c r="A498" s="788">
        <v>44553</v>
      </c>
      <c r="B498">
        <v>3.1597031566924199E-4</v>
      </c>
      <c r="C498">
        <v>2.1834461578889355E-4</v>
      </c>
      <c r="D498">
        <v>-5.0326014954791839E-5</v>
      </c>
    </row>
    <row r="499" spans="1:4">
      <c r="A499" s="788">
        <v>44554</v>
      </c>
      <c r="B499">
        <v>3.7358456618190886E-4</v>
      </c>
      <c r="C499">
        <v>1.4682067918843634E-5</v>
      </c>
      <c r="D499">
        <v>-4.2373403539464067E-7</v>
      </c>
    </row>
    <row r="500" spans="1:4">
      <c r="A500" s="788">
        <v>44557</v>
      </c>
      <c r="B500">
        <v>3.5267657134748149E-4</v>
      </c>
      <c r="C500">
        <v>1.8720464710497375E-4</v>
      </c>
      <c r="D500">
        <v>4.1098325896961167E-4</v>
      </c>
    </row>
    <row r="501" spans="1:4">
      <c r="A501" s="788">
        <v>44558</v>
      </c>
      <c r="B501">
        <v>3.5600124021383027E-4</v>
      </c>
      <c r="C501">
        <v>8.9312560309868789E-5</v>
      </c>
      <c r="D501">
        <v>-1.4280181566309616E-4</v>
      </c>
    </row>
    <row r="502" spans="1:4">
      <c r="A502" s="788">
        <v>44559</v>
      </c>
      <c r="B502">
        <v>2.4569301301467192E-4</v>
      </c>
      <c r="C502">
        <v>2.7233159368868506E-5</v>
      </c>
      <c r="D502">
        <v>-3.1915127766099732E-4</v>
      </c>
    </row>
    <row r="503" spans="1:4">
      <c r="A503" s="788">
        <v>44560</v>
      </c>
      <c r="B503">
        <v>4.3421106613041353E-4</v>
      </c>
      <c r="C503">
        <v>2.2525515067302939E-4</v>
      </c>
      <c r="D503">
        <v>5.8172100270785683E-4</v>
      </c>
    </row>
    <row r="504" spans="1:4">
      <c r="A504" s="788">
        <v>44561</v>
      </c>
      <c r="B504">
        <v>3.7248046343689488E-4</v>
      </c>
      <c r="C504">
        <v>3.0331134727695773E-6</v>
      </c>
      <c r="D504">
        <v>1.600944618489364E-5</v>
      </c>
    </row>
    <row r="505" spans="1:4">
      <c r="A505" s="788">
        <v>44564</v>
      </c>
      <c r="B505">
        <v>3.698973357074563E-4</v>
      </c>
      <c r="C505">
        <v>2.2301934744491824E-4</v>
      </c>
      <c r="D505">
        <v>-4.0326178287873994E-4</v>
      </c>
    </row>
    <row r="506" spans="1:4">
      <c r="A506" s="788">
        <v>44565</v>
      </c>
      <c r="B506">
        <v>3.0160957418754744E-4</v>
      </c>
      <c r="C506">
        <v>2.0530313285143208E-4</v>
      </c>
      <c r="D506">
        <v>-3.814805395630222E-4</v>
      </c>
    </row>
    <row r="507" spans="1:4">
      <c r="A507" s="788">
        <v>44566</v>
      </c>
      <c r="B507">
        <v>2.6115053935387149E-4</v>
      </c>
      <c r="C507">
        <v>-1.9599194310665035E-4</v>
      </c>
      <c r="D507">
        <v>-8.7312243434992348E-4</v>
      </c>
    </row>
    <row r="508" spans="1:4">
      <c r="A508" s="788">
        <v>44567</v>
      </c>
      <c r="B508">
        <v>2.673436195235855E-4</v>
      </c>
      <c r="C508">
        <v>3.9162352643399846E-4</v>
      </c>
      <c r="D508">
        <v>5.1205860835217835E-5</v>
      </c>
    </row>
    <row r="509" spans="1:4">
      <c r="A509" s="788">
        <v>44568</v>
      </c>
      <c r="B509">
        <v>2.8932266228066521E-4</v>
      </c>
      <c r="C509">
        <v>-1.4533067205418366E-5</v>
      </c>
      <c r="D509">
        <v>5.4306822647566706E-4</v>
      </c>
    </row>
    <row r="510" spans="1:4">
      <c r="A510" s="788">
        <v>44571</v>
      </c>
      <c r="B510">
        <v>3.0611213524121882E-4</v>
      </c>
      <c r="C510">
        <v>2.615211084831931E-4</v>
      </c>
      <c r="D510">
        <v>-3.2388403788793653E-4</v>
      </c>
    </row>
    <row r="511" spans="1:4">
      <c r="A511" s="788">
        <v>44572</v>
      </c>
      <c r="B511">
        <v>2.9024482926798224E-4</v>
      </c>
      <c r="C511">
        <v>-2.3310667767049157E-4</v>
      </c>
      <c r="D511">
        <v>7.5949432061249488E-4</v>
      </c>
    </row>
    <row r="512" spans="1:4">
      <c r="A512" s="788">
        <v>44573</v>
      </c>
      <c r="B512">
        <v>4.9574328183386147E-4</v>
      </c>
      <c r="C512">
        <v>-7.8595811871745639E-6</v>
      </c>
      <c r="D512">
        <v>6.3894054100785305E-4</v>
      </c>
    </row>
    <row r="513" spans="1:4">
      <c r="A513" s="788">
        <v>44574</v>
      </c>
      <c r="B513">
        <v>3.6867308340089722E-4</v>
      </c>
      <c r="C513">
        <v>-1.5014809205927683E-4</v>
      </c>
      <c r="D513">
        <v>-2.9017855729472354E-4</v>
      </c>
    </row>
    <row r="514" spans="1:4">
      <c r="A514" s="788">
        <v>44575</v>
      </c>
      <c r="B514">
        <v>3.8067398660802357E-4</v>
      </c>
      <c r="C514">
        <v>3.0326911732737606E-4</v>
      </c>
      <c r="D514">
        <v>3.4600461782344438E-4</v>
      </c>
    </row>
    <row r="515" spans="1:4">
      <c r="A515" s="788">
        <v>44578</v>
      </c>
      <c r="B515">
        <v>2.5261583419996744E-4</v>
      </c>
      <c r="C515">
        <v>1.635356437280644E-4</v>
      </c>
      <c r="D515">
        <v>-4.1569683114519583E-5</v>
      </c>
    </row>
    <row r="516" spans="1:4">
      <c r="A516" s="788">
        <v>44579</v>
      </c>
      <c r="B516">
        <v>3.5612106101986477E-4</v>
      </c>
      <c r="C516">
        <v>2.6094002989813961E-4</v>
      </c>
      <c r="D516">
        <v>-3.3789013895420717E-4</v>
      </c>
    </row>
    <row r="517" spans="1:4">
      <c r="A517" s="788">
        <v>44580</v>
      </c>
      <c r="B517">
        <v>4.6008891052622602E-4</v>
      </c>
      <c r="C517">
        <v>3.9315661898312031E-5</v>
      </c>
      <c r="D517">
        <v>2.3183120639050315E-4</v>
      </c>
    </row>
    <row r="518" spans="1:4">
      <c r="A518" s="788">
        <v>44581</v>
      </c>
      <c r="B518">
        <v>4.5674210640340085E-4</v>
      </c>
      <c r="C518">
        <v>2.4336637967572075E-4</v>
      </c>
      <c r="D518">
        <v>4.5568297874996276E-4</v>
      </c>
    </row>
    <row r="519" spans="1:4">
      <c r="A519" s="788">
        <v>44582</v>
      </c>
      <c r="B519">
        <v>3.0922982386403331E-4</v>
      </c>
      <c r="C519">
        <v>-3.2538192766036532E-4</v>
      </c>
      <c r="D519">
        <v>-3.588361365795057E-4</v>
      </c>
    </row>
    <row r="520" spans="1:4">
      <c r="A520" s="788">
        <v>44585</v>
      </c>
      <c r="B520">
        <v>4.3899402144879484E-4</v>
      </c>
      <c r="C520">
        <v>-9.4505596897935258E-5</v>
      </c>
      <c r="D520">
        <v>-3.0648600763257759E-4</v>
      </c>
    </row>
    <row r="521" spans="1:4">
      <c r="A521" s="788">
        <v>44586</v>
      </c>
      <c r="B521">
        <v>3.3874165938375917E-4</v>
      </c>
      <c r="C521">
        <v>1.7813728672862796E-4</v>
      </c>
      <c r="D521">
        <v>4.9231383567642007E-4</v>
      </c>
    </row>
    <row r="522" spans="1:4">
      <c r="A522" s="788">
        <v>44587</v>
      </c>
      <c r="B522">
        <v>3.2725618306285339E-4</v>
      </c>
      <c r="C522">
        <v>4.4004234372790999E-4</v>
      </c>
      <c r="D522">
        <v>3.4001657314978453E-4</v>
      </c>
    </row>
    <row r="523" spans="1:4">
      <c r="A523" s="788">
        <v>44588</v>
      </c>
      <c r="B523">
        <v>3.4642748168924519E-4</v>
      </c>
      <c r="C523">
        <v>3.8074976582068925E-4</v>
      </c>
      <c r="D523">
        <v>1.5170509778943407E-4</v>
      </c>
    </row>
    <row r="524" spans="1:4">
      <c r="A524" s="788">
        <v>44589</v>
      </c>
      <c r="B524">
        <v>3.5929377643688327E-4</v>
      </c>
      <c r="C524">
        <v>1.4657888209505422E-4</v>
      </c>
      <c r="D524">
        <v>2.3727547793606863E-4</v>
      </c>
    </row>
    <row r="525" spans="1:4">
      <c r="A525" s="788">
        <v>44592</v>
      </c>
      <c r="B525">
        <v>3.904480819097E-4</v>
      </c>
      <c r="C525">
        <v>1.084505963712784E-4</v>
      </c>
      <c r="D525">
        <v>6.4916730611217605E-4</v>
      </c>
    </row>
    <row r="526" spans="1:4">
      <c r="A526" s="788">
        <v>44593</v>
      </c>
      <c r="B526">
        <v>4.4953234430258567E-4</v>
      </c>
      <c r="C526">
        <v>1.1834975907087154E-4</v>
      </c>
      <c r="D526">
        <v>1.2926200469847495E-4</v>
      </c>
    </row>
    <row r="527" spans="1:4">
      <c r="A527" s="788">
        <v>44594</v>
      </c>
      <c r="B527">
        <v>4.8986556744304787E-4</v>
      </c>
      <c r="C527">
        <v>4.3621800943591813E-5</v>
      </c>
      <c r="D527">
        <v>4.5101889746859151E-5</v>
      </c>
    </row>
    <row r="528" spans="1:4">
      <c r="A528" s="788">
        <v>44595</v>
      </c>
      <c r="B528">
        <v>4.9148322248254673E-4</v>
      </c>
      <c r="C528">
        <v>3.4797096731548912E-4</v>
      </c>
      <c r="D528">
        <v>-6.8362706000529903E-4</v>
      </c>
    </row>
    <row r="529" spans="1:4">
      <c r="A529" s="788">
        <v>44596</v>
      </c>
      <c r="B529">
        <v>3.7598708470562082E-4</v>
      </c>
      <c r="C529">
        <v>5.1563004847993263E-4</v>
      </c>
      <c r="D529">
        <v>3.7358551812562987E-4</v>
      </c>
    </row>
    <row r="530" spans="1:4">
      <c r="A530" s="788">
        <v>44599</v>
      </c>
      <c r="B530">
        <v>4.6108143654397882E-4</v>
      </c>
      <c r="C530">
        <v>6.2832888856406769E-6</v>
      </c>
      <c r="D530">
        <v>-7.5681049606647914E-5</v>
      </c>
    </row>
    <row r="531" spans="1:4">
      <c r="A531" s="788">
        <v>44600</v>
      </c>
      <c r="B531">
        <v>3.6477936863174934E-4</v>
      </c>
      <c r="C531">
        <v>1.4669693604896504E-4</v>
      </c>
      <c r="D531">
        <v>5.6659214063081721E-5</v>
      </c>
    </row>
    <row r="532" spans="1:4">
      <c r="A532" s="788">
        <v>44601</v>
      </c>
      <c r="B532">
        <v>3.7767998366514425E-4</v>
      </c>
      <c r="C532">
        <v>3.8815406744098797E-5</v>
      </c>
      <c r="D532">
        <v>3.4112390188819621E-4</v>
      </c>
    </row>
    <row r="533" spans="1:4">
      <c r="A533" s="788">
        <v>44602</v>
      </c>
      <c r="B533">
        <v>4.0596683107075601E-4</v>
      </c>
      <c r="C533">
        <v>3.9488549797594421E-4</v>
      </c>
      <c r="D533">
        <v>-1.9875083245359584E-4</v>
      </c>
    </row>
    <row r="534" spans="1:4">
      <c r="A534" s="788">
        <v>44603</v>
      </c>
      <c r="B534">
        <v>4.3457568820973435E-4</v>
      </c>
      <c r="C534">
        <v>-2.5933389143266704E-4</v>
      </c>
      <c r="D534">
        <v>-2.2213695304527936E-4</v>
      </c>
    </row>
    <row r="535" spans="1:4">
      <c r="A535" s="788">
        <v>44606</v>
      </c>
      <c r="B535">
        <v>4.4433668007103034E-4</v>
      </c>
      <c r="C535">
        <v>4.3953850497962968E-4</v>
      </c>
      <c r="D535">
        <v>2.6093304381880127E-4</v>
      </c>
    </row>
    <row r="536" spans="1:4">
      <c r="A536" s="788">
        <v>44607</v>
      </c>
      <c r="B536">
        <v>4.9475722724677909E-4</v>
      </c>
      <c r="C536">
        <v>1.983727630557985E-5</v>
      </c>
      <c r="D536">
        <v>-3.0756782529461912E-5</v>
      </c>
    </row>
    <row r="537" spans="1:4">
      <c r="A537" s="788">
        <v>44608</v>
      </c>
      <c r="B537">
        <v>4.3974604527128225E-4</v>
      </c>
      <c r="C537">
        <v>-5.1497668954056393E-5</v>
      </c>
      <c r="D537">
        <v>9.9933993273695342E-5</v>
      </c>
    </row>
    <row r="538" spans="1:4">
      <c r="A538" s="788">
        <v>44609</v>
      </c>
      <c r="B538">
        <v>3.9574890355736339E-4</v>
      </c>
      <c r="C538">
        <v>-3.2228955899497034E-4</v>
      </c>
      <c r="D538">
        <v>-3.6354652759683972E-4</v>
      </c>
    </row>
    <row r="539" spans="1:4">
      <c r="A539" s="788">
        <v>44610</v>
      </c>
      <c r="B539">
        <v>4.1549947848505767E-4</v>
      </c>
      <c r="C539">
        <v>-9.4267274028443366E-5</v>
      </c>
      <c r="D539">
        <v>-3.8651263738550157E-4</v>
      </c>
    </row>
    <row r="540" spans="1:4">
      <c r="A540" s="788">
        <v>44613</v>
      </c>
      <c r="B540">
        <v>4.3695191601461018E-4</v>
      </c>
      <c r="C540">
        <v>5.4477648018858585E-5</v>
      </c>
      <c r="D540">
        <v>-4.2155614330065201E-4</v>
      </c>
    </row>
    <row r="541" spans="1:4">
      <c r="A541" s="788">
        <v>44614</v>
      </c>
      <c r="B541">
        <v>4.0974031574315023E-4</v>
      </c>
      <c r="C541">
        <v>2.39759564548484E-4</v>
      </c>
      <c r="D541">
        <v>2.7577249370577703E-4</v>
      </c>
    </row>
    <row r="542" spans="1:4">
      <c r="A542" s="788">
        <v>44615</v>
      </c>
      <c r="B542">
        <v>4.7452705136261092E-4</v>
      </c>
      <c r="C542">
        <v>1.4847642271854255E-4</v>
      </c>
      <c r="D542">
        <v>-3.4943009930323682E-4</v>
      </c>
    </row>
    <row r="543" spans="1:4">
      <c r="A543" s="788">
        <v>44616</v>
      </c>
      <c r="B543">
        <v>4.2744571193223402E-4</v>
      </c>
      <c r="C543">
        <v>-9.8784083631137681E-5</v>
      </c>
      <c r="D543">
        <v>-2.545043166446159E-5</v>
      </c>
    </row>
    <row r="544" spans="1:4">
      <c r="A544" s="788">
        <v>44617</v>
      </c>
      <c r="B544">
        <v>4.7442817043923726E-4</v>
      </c>
      <c r="C544">
        <v>8.742259164559286E-5</v>
      </c>
      <c r="D544">
        <v>7.4931969300579882E-4</v>
      </c>
    </row>
    <row r="545" spans="1:4">
      <c r="A545" s="788">
        <v>44622</v>
      </c>
      <c r="B545">
        <v>4.2390432232041858E-4</v>
      </c>
      <c r="C545">
        <v>-3.7365639976030427E-4</v>
      </c>
      <c r="D545">
        <v>5.0890663480049456E-4</v>
      </c>
    </row>
    <row r="546" spans="1:4">
      <c r="A546" s="788">
        <v>44623</v>
      </c>
      <c r="B546">
        <v>4.2671204960513222E-4</v>
      </c>
      <c r="C546">
        <v>3.8678299997889972E-4</v>
      </c>
      <c r="D546">
        <v>-8.6528398563678801E-6</v>
      </c>
    </row>
    <row r="547" spans="1:4">
      <c r="A547" s="788">
        <v>44624</v>
      </c>
      <c r="B547">
        <v>3.9124106207349783E-4</v>
      </c>
      <c r="C547">
        <v>2.2272280715184388E-4</v>
      </c>
      <c r="D547">
        <v>-3.3590227135235797E-4</v>
      </c>
    </row>
    <row r="548" spans="1:4">
      <c r="A548" s="788">
        <v>44627</v>
      </c>
      <c r="B548">
        <v>3.7433442330515881E-4</v>
      </c>
      <c r="C548">
        <v>2.1138869205435403E-4</v>
      </c>
      <c r="D548">
        <v>-9.0592959712524181E-4</v>
      </c>
    </row>
    <row r="549" spans="1:4">
      <c r="A549" s="788">
        <v>44628</v>
      </c>
      <c r="B549">
        <v>4.1106466385469495E-4</v>
      </c>
      <c r="C549">
        <v>5.3543552361951408E-4</v>
      </c>
      <c r="D549">
        <v>-1.2269696644537641E-4</v>
      </c>
    </row>
    <row r="550" spans="1:4">
      <c r="A550" s="788">
        <v>44629</v>
      </c>
      <c r="B550">
        <v>5.4365497663590905E-4</v>
      </c>
      <c r="C550">
        <v>2.4811511370581029E-5</v>
      </c>
      <c r="D550">
        <v>1.1267381856280212E-3</v>
      </c>
    </row>
    <row r="551" spans="1:4">
      <c r="A551" s="788">
        <v>44630</v>
      </c>
      <c r="B551">
        <v>4.8126438542288628E-4</v>
      </c>
      <c r="C551">
        <v>4.3812929314340559E-4</v>
      </c>
      <c r="D551">
        <v>-2.9222387070921619E-4</v>
      </c>
    </row>
    <row r="552" spans="1:4">
      <c r="A552" s="788">
        <v>44631</v>
      </c>
      <c r="B552">
        <v>4.5576822544919892E-4</v>
      </c>
      <c r="C552">
        <v>1.2166045031630991E-4</v>
      </c>
      <c r="D552">
        <v>-9.8249662953869832E-4</v>
      </c>
    </row>
    <row r="553" spans="1:4">
      <c r="A553" s="788">
        <v>44634</v>
      </c>
      <c r="B553">
        <v>4.0714823082904015E-4</v>
      </c>
      <c r="C553">
        <v>1.9606505205281235E-4</v>
      </c>
      <c r="D553">
        <v>-5.3930914418919115E-4</v>
      </c>
    </row>
    <row r="554" spans="1:4">
      <c r="A554" s="788">
        <v>44635</v>
      </c>
      <c r="B554">
        <v>5.0376854263140479E-4</v>
      </c>
      <c r="C554">
        <v>-2.4257698732130239E-5</v>
      </c>
      <c r="D554">
        <v>4.1882843960395881E-4</v>
      </c>
    </row>
    <row r="555" spans="1:4">
      <c r="A555" s="788">
        <v>44636</v>
      </c>
      <c r="B555">
        <v>4.9236862361106499E-4</v>
      </c>
      <c r="C555">
        <v>3.3186438291820221E-4</v>
      </c>
      <c r="D555">
        <v>7.2254164982600067E-4</v>
      </c>
    </row>
    <row r="556" spans="1:4">
      <c r="A556" s="788">
        <v>44637</v>
      </c>
      <c r="B556">
        <v>5.6460743281182388E-4</v>
      </c>
      <c r="C556">
        <v>3.654303370376727E-4</v>
      </c>
      <c r="D556">
        <v>4.0605813946313239E-4</v>
      </c>
    </row>
    <row r="557" spans="1:4">
      <c r="A557" s="788">
        <v>44638</v>
      </c>
      <c r="B557">
        <v>5.9692893860727929E-4</v>
      </c>
      <c r="C557">
        <v>3.6806416406044658E-4</v>
      </c>
      <c r="D557">
        <v>6.222149655258747E-4</v>
      </c>
    </row>
    <row r="558" spans="1:4">
      <c r="A558" s="788">
        <v>44641</v>
      </c>
      <c r="B558">
        <v>4.8142627352021767E-4</v>
      </c>
      <c r="C558">
        <v>9.2759594001030291E-4</v>
      </c>
      <c r="D558">
        <v>1.0589900337784452E-4</v>
      </c>
    </row>
    <row r="559" spans="1:4">
      <c r="A559" s="788">
        <v>44642</v>
      </c>
      <c r="B559">
        <v>5.531549032713873E-4</v>
      </c>
      <c r="C559">
        <v>4.2693830351629329E-4</v>
      </c>
      <c r="D559">
        <v>6.2761217513664601E-4</v>
      </c>
    </row>
    <row r="560" spans="1:4">
      <c r="A560" s="788">
        <v>44643</v>
      </c>
      <c r="B560">
        <v>5.5610432771468371E-4</v>
      </c>
      <c r="C560">
        <v>2.3946955459354328E-4</v>
      </c>
      <c r="D560">
        <v>1.4536308061948161E-5</v>
      </c>
    </row>
    <row r="561" spans="1:4">
      <c r="A561" s="788">
        <v>44644</v>
      </c>
      <c r="B561">
        <v>7.7748273522320124E-4</v>
      </c>
      <c r="C561">
        <v>3.7755568059988582E-4</v>
      </c>
      <c r="D561">
        <v>6.2465328816501797E-4</v>
      </c>
    </row>
    <row r="562" spans="1:4">
      <c r="A562" s="788">
        <v>44645</v>
      </c>
      <c r="B562">
        <v>6.1885167667509976E-4</v>
      </c>
      <c r="C562">
        <v>7.1131556581738656E-4</v>
      </c>
      <c r="D562">
        <v>4.8865027389444649E-4</v>
      </c>
    </row>
    <row r="563" spans="1:4">
      <c r="A563" s="788">
        <v>44648</v>
      </c>
      <c r="B563">
        <v>4.803666972830807E-4</v>
      </c>
      <c r="C563">
        <v>-7.9497524407521342E-5</v>
      </c>
      <c r="D563">
        <v>-5.9133971335327822E-5</v>
      </c>
    </row>
    <row r="564" spans="1:4">
      <c r="A564" s="788">
        <v>44649</v>
      </c>
      <c r="B564">
        <v>4.8464709103682966E-4</v>
      </c>
      <c r="C564">
        <v>-2.718935503325232E-4</v>
      </c>
      <c r="D564">
        <v>3.4389892216699634E-4</v>
      </c>
    </row>
    <row r="565" spans="1:4">
      <c r="A565" s="788">
        <v>44650</v>
      </c>
      <c r="B565">
        <v>4.2330347240794136E-4</v>
      </c>
      <c r="C565">
        <v>-7.8688181248327534E-5</v>
      </c>
      <c r="D565">
        <v>-2.7818684186343593E-4</v>
      </c>
    </row>
    <row r="566" spans="1:4">
      <c r="A566" s="788">
        <v>44651</v>
      </c>
      <c r="B566">
        <v>5.0028715006365939E-4</v>
      </c>
      <c r="C566">
        <v>-1.4976356570862106E-4</v>
      </c>
      <c r="D566">
        <v>9.8476131054189836E-5</v>
      </c>
    </row>
    <row r="567" spans="1:4">
      <c r="A567" s="788">
        <v>44652</v>
      </c>
      <c r="B567">
        <v>6.2136699090136274E-4</v>
      </c>
      <c r="C567">
        <v>6.604687967903545E-4</v>
      </c>
      <c r="D567">
        <v>6.1532535226239916E-4</v>
      </c>
    </row>
    <row r="568" spans="1:4">
      <c r="A568" s="788">
        <v>44655</v>
      </c>
      <c r="B568">
        <v>5.0733849347866253E-4</v>
      </c>
      <c r="C568">
        <v>2.5281579624964801E-4</v>
      </c>
      <c r="D568">
        <v>2.0949022990114362E-5</v>
      </c>
    </row>
    <row r="569" spans="1:4">
      <c r="A569" s="788">
        <v>44656</v>
      </c>
      <c r="B569">
        <v>3.8329161294306416E-4</v>
      </c>
      <c r="C569">
        <v>4.8473723349947711E-5</v>
      </c>
      <c r="D569">
        <v>-6.3209640869377518E-4</v>
      </c>
    </row>
    <row r="570" spans="1:4">
      <c r="A570" s="788">
        <v>44657</v>
      </c>
      <c r="B570">
        <v>4.8033464510465639E-4</v>
      </c>
      <c r="C570">
        <v>-4.3015950545167718E-5</v>
      </c>
      <c r="D570">
        <v>-5.6341744396784358E-4</v>
      </c>
    </row>
    <row r="571" spans="1:4">
      <c r="A571" s="788">
        <v>44658</v>
      </c>
      <c r="B571">
        <v>5.0266906137350325E-4</v>
      </c>
      <c r="C571">
        <v>3.7577809568518644E-5</v>
      </c>
      <c r="D571">
        <v>2.3427264172105281E-4</v>
      </c>
    </row>
    <row r="572" spans="1:4">
      <c r="A572" s="788">
        <v>44659</v>
      </c>
      <c r="B572">
        <v>3.7326470283306242E-4</v>
      </c>
      <c r="C572">
        <v>4.0804751394410871E-4</v>
      </c>
      <c r="D572">
        <v>-1.0302473350211561E-4</v>
      </c>
    </row>
    <row r="573" spans="1:4">
      <c r="A573" s="788">
        <v>44662</v>
      </c>
      <c r="B573">
        <v>3.0964584346885904E-4</v>
      </c>
      <c r="C573">
        <v>-2.243310326068371E-4</v>
      </c>
      <c r="D573">
        <v>-4.3432990016710916E-4</v>
      </c>
    </row>
    <row r="574" spans="1:4">
      <c r="A574" s="788">
        <v>44663</v>
      </c>
      <c r="B574">
        <v>4.6080007822177165E-4</v>
      </c>
      <c r="C574">
        <v>-9.880479782172047E-5</v>
      </c>
      <c r="D574">
        <v>4.43137724798015E-5</v>
      </c>
    </row>
    <row r="575" spans="1:4">
      <c r="A575" s="788">
        <v>44664</v>
      </c>
      <c r="B575">
        <v>5.0683661143446457E-4</v>
      </c>
      <c r="C575">
        <v>6.0664422216037415E-5</v>
      </c>
      <c r="D575">
        <v>2.5839002094245946E-4</v>
      </c>
    </row>
    <row r="576" spans="1:4">
      <c r="A576" s="788">
        <v>44665</v>
      </c>
      <c r="B576">
        <v>4.5283240920778356E-4</v>
      </c>
      <c r="C576">
        <v>2.053687247488567E-4</v>
      </c>
      <c r="D576">
        <v>-1.7547976300767544E-4</v>
      </c>
    </row>
    <row r="577" spans="1:4">
      <c r="A577" s="788">
        <v>44669</v>
      </c>
      <c r="B577">
        <v>5.4262387934945805E-4</v>
      </c>
      <c r="C577">
        <v>2.0689907162364964E-4</v>
      </c>
      <c r="D577">
        <v>-7.4902789083000068E-5</v>
      </c>
    </row>
    <row r="578" spans="1:4">
      <c r="A578" s="788">
        <v>44670</v>
      </c>
      <c r="B578">
        <v>4.5074824347322097E-4</v>
      </c>
      <c r="C578">
        <v>2.1705466783459193E-4</v>
      </c>
      <c r="D578">
        <v>9.5068623716231256E-5</v>
      </c>
    </row>
    <row r="579" spans="1:4">
      <c r="A579" s="788">
        <v>44671</v>
      </c>
      <c r="B579">
        <v>4.7929081085762253E-4</v>
      </c>
      <c r="C579">
        <v>8.7559123436779522E-5</v>
      </c>
      <c r="D579">
        <v>9.5656857140862255E-5</v>
      </c>
    </row>
    <row r="580" spans="1:4">
      <c r="A580" s="788">
        <v>44673</v>
      </c>
      <c r="B580">
        <v>4.3524736092330273E-4</v>
      </c>
      <c r="C580">
        <v>2.9215872481440922E-4</v>
      </c>
      <c r="D580">
        <v>-1.4057152432344845E-3</v>
      </c>
    </row>
    <row r="581" spans="1:4">
      <c r="A581" s="788">
        <v>44676</v>
      </c>
      <c r="B581">
        <v>4.9022949210431683E-4</v>
      </c>
      <c r="C581">
        <v>-2.6020748729856157E-4</v>
      </c>
      <c r="D581">
        <v>-2.2928396821436667E-5</v>
      </c>
    </row>
    <row r="582" spans="1:4">
      <c r="A582" s="788">
        <v>44677</v>
      </c>
      <c r="B582">
        <v>3.6921216092704665E-4</v>
      </c>
      <c r="C582">
        <v>-6.9766464154650257E-5</v>
      </c>
      <c r="D582">
        <v>-4.9479283168972097E-4</v>
      </c>
    </row>
    <row r="583" spans="1:4">
      <c r="A583" s="788">
        <v>44678</v>
      </c>
      <c r="B583">
        <v>4.9104422471240195E-4</v>
      </c>
      <c r="C583">
        <v>2.8000959349004818E-4</v>
      </c>
      <c r="D583">
        <v>1.6973852599071583E-4</v>
      </c>
    </row>
    <row r="584" spans="1:4">
      <c r="A584" s="788">
        <v>44679</v>
      </c>
      <c r="B584">
        <v>5.8594815430691098E-4</v>
      </c>
      <c r="C584">
        <v>3.5156618805963215E-4</v>
      </c>
      <c r="D584">
        <v>4.7236694259707667E-4</v>
      </c>
    </row>
    <row r="585" spans="1:4">
      <c r="A585" s="788">
        <v>44680</v>
      </c>
      <c r="B585">
        <v>4.5824771553458162E-4</v>
      </c>
      <c r="C585">
        <v>2.0348736642068101E-4</v>
      </c>
      <c r="D585">
        <v>-5.9019713399456055E-4</v>
      </c>
    </row>
    <row r="586" spans="1:4">
      <c r="A586" s="788">
        <v>44683</v>
      </c>
      <c r="B586">
        <v>3.7387316502505394E-4</v>
      </c>
      <c r="C586">
        <v>-2.3256792811984793E-5</v>
      </c>
      <c r="D586">
        <v>-4.7089624245224778E-4</v>
      </c>
    </row>
    <row r="587" spans="1:4">
      <c r="A587" s="788">
        <v>44684</v>
      </c>
      <c r="B587">
        <v>4.1495654282800159E-4</v>
      </c>
      <c r="C587">
        <v>1.8313696417175177E-4</v>
      </c>
      <c r="D587">
        <v>9.4743754683334079E-5</v>
      </c>
    </row>
    <row r="588" spans="1:4">
      <c r="A588" s="788">
        <v>44685</v>
      </c>
      <c r="B588">
        <v>5.241373225692938E-4</v>
      </c>
      <c r="C588">
        <v>4.9731777555536932E-4</v>
      </c>
      <c r="D588">
        <v>9.6081353512558428E-4</v>
      </c>
    </row>
    <row r="589" spans="1:4">
      <c r="A589" s="788">
        <v>44686</v>
      </c>
      <c r="B589">
        <v>3.8293734816070596E-4</v>
      </c>
      <c r="C589">
        <v>4.8595040021183773E-5</v>
      </c>
      <c r="D589">
        <v>-1.0722498872377923E-3</v>
      </c>
    </row>
    <row r="590" spans="1:4">
      <c r="A590" s="788">
        <v>44687</v>
      </c>
      <c r="B590">
        <v>3.8236642419811503E-4</v>
      </c>
      <c r="C590">
        <v>-1.6065907082466415E-4</v>
      </c>
      <c r="D590">
        <v>-4.5566834564482082E-4</v>
      </c>
    </row>
    <row r="591" spans="1:4">
      <c r="A591" s="788">
        <v>44690</v>
      </c>
      <c r="B591">
        <v>4.5820017105865842E-4</v>
      </c>
      <c r="C591">
        <v>-1.8036924737502015E-4</v>
      </c>
      <c r="D591">
        <v>-9.8965077647051821E-4</v>
      </c>
    </row>
    <row r="592" spans="1:4">
      <c r="A592" s="788">
        <v>44691</v>
      </c>
      <c r="B592">
        <v>3.9083487741218295E-4</v>
      </c>
      <c r="C592">
        <v>1.0751115581952632E-4</v>
      </c>
      <c r="D592">
        <v>4.5519775201115724E-4</v>
      </c>
    </row>
    <row r="593" spans="1:4">
      <c r="A593" s="788">
        <v>44692</v>
      </c>
      <c r="B593">
        <v>4.680739247677061E-4</v>
      </c>
      <c r="C593">
        <v>2.1742869126340213E-4</v>
      </c>
      <c r="D593">
        <v>4.2514336845808645E-5</v>
      </c>
    </row>
    <row r="594" spans="1:4">
      <c r="A594" s="788">
        <v>44693</v>
      </c>
      <c r="B594">
        <v>5.0570664272751192E-4</v>
      </c>
      <c r="C594">
        <v>-6.4493183392571603E-5</v>
      </c>
      <c r="D594">
        <v>-2.575375299432193E-5</v>
      </c>
    </row>
    <row r="595" spans="1:4">
      <c r="A595" s="788">
        <v>44694</v>
      </c>
      <c r="B595">
        <v>5.1677248673474081E-4</v>
      </c>
      <c r="C595">
        <v>2.7479905504825485E-4</v>
      </c>
      <c r="D595">
        <v>6.5512231678637736E-4</v>
      </c>
    </row>
    <row r="596" spans="1:4">
      <c r="A596" s="788">
        <v>44697</v>
      </c>
      <c r="B596">
        <v>5.5799820512848492E-4</v>
      </c>
      <c r="C596">
        <v>1.5479171471783127E-4</v>
      </c>
      <c r="D596">
        <v>3.0064891704062788E-4</v>
      </c>
    </row>
    <row r="597" spans="1:4">
      <c r="A597" s="788">
        <v>44698</v>
      </c>
      <c r="B597">
        <v>3.882281936576727E-4</v>
      </c>
      <c r="C597">
        <v>1.2981087398030225E-4</v>
      </c>
      <c r="D597">
        <v>5.6653811101368132E-4</v>
      </c>
    </row>
    <row r="598" spans="1:4">
      <c r="A598" s="788">
        <v>44699</v>
      </c>
      <c r="B598">
        <v>4.0090049218421129E-4</v>
      </c>
      <c r="C598">
        <v>-7.1389070770221406E-5</v>
      </c>
      <c r="D598">
        <v>-4.608153645479424E-4</v>
      </c>
    </row>
    <row r="599" spans="1:4">
      <c r="A599" s="788">
        <v>44700</v>
      </c>
      <c r="B599">
        <v>4.7706880918614629E-4</v>
      </c>
      <c r="C599">
        <v>1.7883785258758833E-4</v>
      </c>
      <c r="D599">
        <v>1.6884051679080526E-4</v>
      </c>
    </row>
    <row r="600" spans="1:4">
      <c r="A600" s="788">
        <v>44701</v>
      </c>
      <c r="B600">
        <v>4.4170891072307537E-4</v>
      </c>
      <c r="C600">
        <v>9.2701328233699693E-5</v>
      </c>
      <c r="D600">
        <v>9.6594855242859162E-5</v>
      </c>
    </row>
    <row r="601" spans="1:4">
      <c r="A601" s="788">
        <v>44704</v>
      </c>
      <c r="B601">
        <v>4.5132496003983297E-4</v>
      </c>
      <c r="C601">
        <v>1.0793918376261148E-4</v>
      </c>
      <c r="D601">
        <v>4.3979207019414053E-4</v>
      </c>
    </row>
    <row r="602" spans="1:4">
      <c r="A602" s="788">
        <v>44705</v>
      </c>
      <c r="B602">
        <v>3.2307370813166209E-4</v>
      </c>
      <c r="C602">
        <v>-2.4448358009689308E-4</v>
      </c>
      <c r="D602">
        <v>-2.2851470729954692E-4</v>
      </c>
    </row>
    <row r="603" spans="1:4">
      <c r="A603" s="788">
        <v>44706</v>
      </c>
      <c r="B603">
        <v>4.7015062298543734E-4</v>
      </c>
      <c r="C603">
        <v>1.8198239972182838E-4</v>
      </c>
      <c r="D603">
        <v>2.5739516206563451E-4</v>
      </c>
    </row>
    <row r="604" spans="1:4">
      <c r="A604" s="788">
        <v>44707</v>
      </c>
      <c r="B604">
        <v>5.1773355459895577E-4</v>
      </c>
      <c r="C604">
        <v>2.6961899795235889E-4</v>
      </c>
      <c r="D604">
        <v>4.3597158784412505E-4</v>
      </c>
    </row>
    <row r="605" spans="1:4">
      <c r="A605" s="788">
        <v>44708</v>
      </c>
      <c r="B605">
        <v>4.2385355597547721E-4</v>
      </c>
      <c r="C605">
        <v>6.1976295284094096E-5</v>
      </c>
      <c r="D605">
        <v>1.5227505341651072E-4</v>
      </c>
    </row>
    <row r="606" spans="1:4">
      <c r="A606" s="788">
        <v>44711</v>
      </c>
      <c r="B606">
        <v>3.5418025108384794E-4</v>
      </c>
      <c r="C606">
        <v>-1.1971127036979556E-4</v>
      </c>
      <c r="D606">
        <v>-2.4849808296167783E-4</v>
      </c>
    </row>
    <row r="607" spans="1:4">
      <c r="A607" s="788">
        <v>44712</v>
      </c>
      <c r="B607">
        <v>5.7540970599481733E-4</v>
      </c>
      <c r="C607">
        <v>2.080714944545481E-4</v>
      </c>
      <c r="D607">
        <v>-1.313748828239908E-4</v>
      </c>
    </row>
    <row r="608" spans="1:4">
      <c r="A608" s="788">
        <v>44713</v>
      </c>
      <c r="B608">
        <v>4.259772408241587E-4</v>
      </c>
      <c r="C608">
        <v>4.6786342583543526E-5</v>
      </c>
      <c r="D608">
        <v>1.3240031295844225E-4</v>
      </c>
    </row>
    <row r="609" spans="1:4">
      <c r="A609" s="788">
        <v>44714</v>
      </c>
      <c r="B609">
        <v>4.446029280763554E-4</v>
      </c>
      <c r="C609">
        <v>3.4500611047357798E-5</v>
      </c>
      <c r="D609">
        <v>4.9427792371969925E-4</v>
      </c>
    </row>
    <row r="610" spans="1:4">
      <c r="A610" s="788">
        <v>44715</v>
      </c>
      <c r="B610">
        <v>4.8003705384595948E-4</v>
      </c>
      <c r="C610">
        <v>8.6177035071997022E-5</v>
      </c>
      <c r="D610">
        <v>-3.5608153546731194E-4</v>
      </c>
    </row>
    <row r="611" spans="1:4">
      <c r="A611" s="788">
        <v>44718</v>
      </c>
      <c r="B611">
        <v>4.576011309360531E-4</v>
      </c>
      <c r="C611">
        <v>3.3867964170381541E-5</v>
      </c>
      <c r="D611">
        <v>-1.5796456510690172E-4</v>
      </c>
    </row>
    <row r="612" spans="1:4">
      <c r="A612" s="788">
        <v>44719</v>
      </c>
      <c r="B612">
        <v>3.8533794655468183E-4</v>
      </c>
      <c r="C612">
        <v>7.1808061816081009E-5</v>
      </c>
      <c r="D612">
        <v>1.3609498599324366E-4</v>
      </c>
    </row>
    <row r="613" spans="1:4">
      <c r="A613" s="788">
        <v>44720</v>
      </c>
      <c r="B613">
        <v>4.5802545958985069E-4</v>
      </c>
      <c r="C613">
        <v>2.9844870144743468E-4</v>
      </c>
      <c r="D613">
        <v>-3.7834219552714378E-4</v>
      </c>
    </row>
    <row r="614" spans="1:4">
      <c r="A614" s="788">
        <v>44721</v>
      </c>
      <c r="B614">
        <v>5.0895949050886455E-4</v>
      </c>
      <c r="C614">
        <v>3.0251460516482091E-4</v>
      </c>
      <c r="D614">
        <v>-4.0574043248977406E-4</v>
      </c>
    </row>
    <row r="615" spans="1:4">
      <c r="A615" s="788">
        <v>44722</v>
      </c>
      <c r="B615">
        <v>4.6667562879536956E-4</v>
      </c>
      <c r="C615">
        <v>3.0639562792938611E-4</v>
      </c>
      <c r="D615">
        <v>-6.4650720341786041E-4</v>
      </c>
    </row>
    <row r="616" spans="1:4">
      <c r="A616" s="788">
        <v>44725</v>
      </c>
      <c r="B616">
        <v>3.9799678066608577E-4</v>
      </c>
      <c r="C616">
        <v>5.1536647675661028E-4</v>
      </c>
      <c r="D616">
        <v>-9.8045494739994188E-4</v>
      </c>
    </row>
    <row r="617" spans="1:4">
      <c r="A617" s="788">
        <v>44726</v>
      </c>
      <c r="B617">
        <v>4.5259386628757016E-4</v>
      </c>
      <c r="C617">
        <v>-4.6561201899801257E-5</v>
      </c>
      <c r="D617">
        <v>-6.1648028832703711E-5</v>
      </c>
    </row>
    <row r="618" spans="1:4">
      <c r="A618" s="788">
        <v>44727</v>
      </c>
      <c r="B618">
        <v>5.8598404270533027E-4</v>
      </c>
      <c r="C618">
        <v>9.9342418397263543E-5</v>
      </c>
      <c r="D618">
        <v>6.1801100127998666E-4</v>
      </c>
    </row>
    <row r="619" spans="1:4">
      <c r="A619" s="788">
        <v>44729</v>
      </c>
      <c r="B619">
        <v>4.7803569313016267E-4</v>
      </c>
      <c r="C619">
        <v>-2.9287562632595909E-4</v>
      </c>
      <c r="D619">
        <v>-6.0599848544588006E-4</v>
      </c>
    </row>
    <row r="620" spans="1:4">
      <c r="A620" s="788">
        <v>44732</v>
      </c>
      <c r="B620">
        <v>3.9133689898245786E-4</v>
      </c>
      <c r="C620">
        <v>-3.4149791033638502E-6</v>
      </c>
      <c r="D620">
        <v>-1.540236622265645E-4</v>
      </c>
    </row>
    <row r="621" spans="1:4">
      <c r="A621" s="788">
        <v>44733</v>
      </c>
      <c r="B621">
        <v>4.1846248000679818E-4</v>
      </c>
      <c r="C621">
        <v>6.4305029308098769E-5</v>
      </c>
      <c r="D621">
        <v>1.4456245621552233E-4</v>
      </c>
    </row>
    <row r="622" spans="1:4">
      <c r="A622" s="788">
        <v>44734</v>
      </c>
      <c r="B622">
        <v>4.8084796554276565E-4</v>
      </c>
      <c r="C622">
        <v>-1.7181133927339777E-4</v>
      </c>
      <c r="D622">
        <v>2.6044359679568201E-4</v>
      </c>
    </row>
    <row r="623" spans="1:4">
      <c r="A623" s="788">
        <v>44735</v>
      </c>
      <c r="B623">
        <v>5.3728081761749379E-4</v>
      </c>
      <c r="C623">
        <v>3.725413518941845E-5</v>
      </c>
      <c r="D623">
        <v>-1.413799941749888E-4</v>
      </c>
    </row>
    <row r="624" spans="1:4">
      <c r="A624" s="788">
        <v>44736</v>
      </c>
      <c r="B624">
        <v>4.1580783019388545E-4</v>
      </c>
      <c r="C624">
        <v>-1.1714739959081787E-4</v>
      </c>
      <c r="D624">
        <v>8.8113123771358371E-5</v>
      </c>
    </row>
    <row r="625" spans="1:4">
      <c r="A625" s="788">
        <v>44739</v>
      </c>
      <c r="B625">
        <v>4.7595363569710155E-4</v>
      </c>
      <c r="C625">
        <v>4.1149621690367848E-5</v>
      </c>
      <c r="D625">
        <v>2.0290652554126319E-5</v>
      </c>
    </row>
    <row r="626" spans="1:4">
      <c r="A626" s="788">
        <v>44740</v>
      </c>
      <c r="B626">
        <v>3.3107495705133602E-4</v>
      </c>
      <c r="C626">
        <v>4.0868797691187568E-5</v>
      </c>
      <c r="D626">
        <v>-2.669660666067159E-4</v>
      </c>
    </row>
    <row r="627" spans="1:4">
      <c r="A627" s="788">
        <v>44741</v>
      </c>
      <c r="B627">
        <v>4.2204404887611426E-4</v>
      </c>
      <c r="C627">
        <v>1.3235204055544927E-6</v>
      </c>
      <c r="D627">
        <v>-3.3477913082335393E-5</v>
      </c>
    </row>
    <row r="628" spans="1:4">
      <c r="A628" s="788">
        <v>44742</v>
      </c>
      <c r="B628">
        <v>4.8719009686005104E-4</v>
      </c>
      <c r="C628">
        <v>-3.1644528944996253E-5</v>
      </c>
      <c r="D628">
        <v>1.4324284860873392E-4</v>
      </c>
    </row>
    <row r="629" spans="1:4">
      <c r="A629" s="788">
        <v>44743</v>
      </c>
      <c r="B629">
        <v>3.1136307165974877E-4</v>
      </c>
      <c r="C629">
        <v>6.4599149264709109E-5</v>
      </c>
      <c r="D629">
        <v>4.5068874934567345E-5</v>
      </c>
    </row>
    <row r="630" spans="1:4">
      <c r="A630" s="788">
        <v>44746</v>
      </c>
      <c r="B630">
        <v>3.1659432905390002E-4</v>
      </c>
      <c r="C630">
        <v>3.1484851245461847E-5</v>
      </c>
      <c r="D630">
        <v>-3.9281460448553076E-4</v>
      </c>
    </row>
    <row r="631" spans="1:4">
      <c r="A631" s="788">
        <v>44747</v>
      </c>
      <c r="B631">
        <v>2.8752673866300714E-4</v>
      </c>
      <c r="C631">
        <v>-1.3322779769478764E-4</v>
      </c>
      <c r="D631">
        <v>-1.2677057325719945E-4</v>
      </c>
    </row>
    <row r="632" spans="1:4">
      <c r="A632" s="788">
        <v>44748</v>
      </c>
      <c r="B632">
        <v>3.485044245381836E-4</v>
      </c>
      <c r="C632">
        <v>-3.5551813900344675E-5</v>
      </c>
      <c r="D632">
        <v>-8.2949422924813451E-5</v>
      </c>
    </row>
    <row r="633" spans="1:4">
      <c r="A633" s="788">
        <v>44749</v>
      </c>
      <c r="B633">
        <v>3.4635890178149025E-4</v>
      </c>
      <c r="C633">
        <v>4.2557357511301629E-4</v>
      </c>
      <c r="D633">
        <v>3.6438371049798187E-4</v>
      </c>
    </row>
    <row r="634" spans="1:4">
      <c r="A634" s="788">
        <v>44750</v>
      </c>
      <c r="B634">
        <v>2.7408571431431828E-4</v>
      </c>
      <c r="C634">
        <v>3.8283926530219314E-6</v>
      </c>
      <c r="D634">
        <v>-3.4424580460330534E-4</v>
      </c>
    </row>
    <row r="635" spans="1:4">
      <c r="A635" s="788">
        <v>44753</v>
      </c>
      <c r="B635">
        <v>2.9621666604471046E-4</v>
      </c>
      <c r="C635">
        <v>-1.0668337810297579E-4</v>
      </c>
      <c r="D635">
        <v>-8.0040465388574568E-4</v>
      </c>
    </row>
    <row r="636" spans="1:4">
      <c r="A636" s="788">
        <v>44754</v>
      </c>
      <c r="B636">
        <v>3.8793622142737965E-4</v>
      </c>
      <c r="C636">
        <v>-9.4713682082804855E-5</v>
      </c>
      <c r="D636">
        <v>4.0326062254435473E-5</v>
      </c>
    </row>
    <row r="637" spans="1:4">
      <c r="A637" s="788">
        <v>44755</v>
      </c>
      <c r="B637">
        <v>4.154493266590669E-4</v>
      </c>
      <c r="C637">
        <v>1.9807136808490335E-4</v>
      </c>
      <c r="D637">
        <v>1.0758466441844084E-4</v>
      </c>
    </row>
    <row r="638" spans="1:4">
      <c r="A638" s="788">
        <v>44756</v>
      </c>
      <c r="B638">
        <v>4.068837026482964E-4</v>
      </c>
      <c r="C638">
        <v>1.6037972285387115E-4</v>
      </c>
      <c r="D638">
        <v>-1.7500844371863225E-4</v>
      </c>
    </row>
    <row r="639" spans="1:4">
      <c r="A639" s="788">
        <v>44757</v>
      </c>
      <c r="B639">
        <v>4.4855954232634102E-4</v>
      </c>
      <c r="C639">
        <v>-1.8659155174414633E-4</v>
      </c>
      <c r="D639">
        <v>3.139084125003022E-4</v>
      </c>
    </row>
    <row r="640" spans="1:4">
      <c r="A640" s="788">
        <v>44760</v>
      </c>
      <c r="B640">
        <v>2.3704429992462827E-4</v>
      </c>
      <c r="C640">
        <v>-8.2961686264978459E-5</v>
      </c>
      <c r="D640">
        <v>-2.5861245973710312E-4</v>
      </c>
    </row>
    <row r="641" spans="1:4">
      <c r="A641" s="788">
        <v>44761</v>
      </c>
      <c r="B641">
        <v>3.0757000583284035E-4</v>
      </c>
      <c r="C641">
        <v>-1.3451632677822565E-4</v>
      </c>
      <c r="D641">
        <v>4.1062891249605605E-4</v>
      </c>
    </row>
    <row r="642" spans="1:4">
      <c r="A642" s="788">
        <v>44762</v>
      </c>
      <c r="B642">
        <v>4.881391480733058E-4</v>
      </c>
      <c r="C642">
        <v>2.4426642448297062E-4</v>
      </c>
      <c r="D642">
        <v>5.3223452676743222E-4</v>
      </c>
    </row>
    <row r="643" spans="1:4">
      <c r="A643" s="788">
        <v>44763</v>
      </c>
      <c r="B643">
        <v>3.5313706496609148E-4</v>
      </c>
      <c r="C643">
        <v>-2.6021031108553307E-4</v>
      </c>
      <c r="D643">
        <v>5.3445659754035595E-4</v>
      </c>
    </row>
    <row r="644" spans="1:4">
      <c r="A644" s="788">
        <v>44764</v>
      </c>
      <c r="B644">
        <v>4.25726977913479E-4</v>
      </c>
      <c r="C644">
        <v>-3.9339238776726077E-5</v>
      </c>
      <c r="D644">
        <v>-5.8154848903184462E-4</v>
      </c>
    </row>
    <row r="645" spans="1:4">
      <c r="A645" s="788">
        <v>44767</v>
      </c>
      <c r="B645">
        <v>3.3849175686603275E-4</v>
      </c>
      <c r="C645">
        <v>4.9040611060838808E-5</v>
      </c>
      <c r="D645">
        <v>1.0059104569281608E-4</v>
      </c>
    </row>
    <row r="646" spans="1:4">
      <c r="A646" s="788">
        <v>44768</v>
      </c>
      <c r="B646">
        <v>3.1234111680649291E-4</v>
      </c>
      <c r="C646">
        <v>1.5416272443084193E-4</v>
      </c>
      <c r="D646">
        <v>-3.5345012135832302E-4</v>
      </c>
    </row>
    <row r="647" spans="1:4">
      <c r="A647" s="788">
        <v>44769</v>
      </c>
      <c r="B647">
        <v>4.0228062205922496E-4</v>
      </c>
      <c r="C647">
        <v>5.4283426809043628E-5</v>
      </c>
      <c r="D647">
        <v>1.0294197953431351E-3</v>
      </c>
    </row>
    <row r="648" spans="1:4">
      <c r="A648" s="788">
        <v>44770</v>
      </c>
      <c r="B648">
        <v>4.8436401899548231E-4</v>
      </c>
      <c r="C648">
        <v>-2.3594621843088244E-5</v>
      </c>
      <c r="D648">
        <v>5.8523285489385469E-4</v>
      </c>
    </row>
    <row r="649" spans="1:4">
      <c r="A649" s="788">
        <v>44771</v>
      </c>
      <c r="B649">
        <v>4.8598975386640142E-4</v>
      </c>
      <c r="C649">
        <v>1.7530027417323457E-5</v>
      </c>
      <c r="D649">
        <v>3.6176340131963358E-4</v>
      </c>
    </row>
    <row r="650" spans="1:4">
      <c r="A650" s="788">
        <v>44774</v>
      </c>
      <c r="B650">
        <v>4.2726475745093792E-4</v>
      </c>
      <c r="C650">
        <v>4.7214410579594072E-5</v>
      </c>
      <c r="D650">
        <v>-1.4129785747708345E-4</v>
      </c>
    </row>
    <row r="651" spans="1:4">
      <c r="A651" s="788">
        <v>44775</v>
      </c>
      <c r="B651">
        <v>3.6853039328260711E-4</v>
      </c>
      <c r="C651">
        <v>1.597093840997016E-4</v>
      </c>
      <c r="D651">
        <v>5.5289241667513812E-5</v>
      </c>
    </row>
    <row r="652" spans="1:4">
      <c r="A652" s="788">
        <v>44776</v>
      </c>
      <c r="B652">
        <v>4.694785077842425E-4</v>
      </c>
      <c r="C652">
        <v>3.6876980827696084E-4</v>
      </c>
      <c r="D652">
        <v>9.0599410139460606E-4</v>
      </c>
    </row>
    <row r="653" spans="1:4">
      <c r="A653" s="788">
        <v>44777</v>
      </c>
      <c r="B653">
        <v>7.0927218522779821E-4</v>
      </c>
      <c r="C653">
        <v>-4.057927336784284E-5</v>
      </c>
      <c r="D653">
        <v>1.0144198031655793E-3</v>
      </c>
    </row>
    <row r="654" spans="1:4">
      <c r="A654" s="788">
        <v>44778</v>
      </c>
      <c r="B654">
        <v>4.6464534274475475E-4</v>
      </c>
      <c r="C654">
        <v>3.8856325976305728E-4</v>
      </c>
      <c r="D654">
        <v>-6.651983755709523E-5</v>
      </c>
    </row>
    <row r="655" spans="1:4">
      <c r="A655" s="788">
        <v>44781</v>
      </c>
      <c r="B655">
        <v>5.4076265375283406E-4</v>
      </c>
      <c r="C655">
        <v>1.5923839388479023E-4</v>
      </c>
      <c r="D655">
        <v>4.0256462485204701E-4</v>
      </c>
    </row>
    <row r="656" spans="1:4">
      <c r="A656" s="788">
        <v>44782</v>
      </c>
      <c r="B656">
        <v>3.3857362327244125E-4</v>
      </c>
      <c r="C656">
        <v>4.0837291070968681E-5</v>
      </c>
      <c r="D656">
        <v>-2.9974673907421479E-4</v>
      </c>
    </row>
    <row r="657" spans="1:4">
      <c r="A657" s="788">
        <v>44783</v>
      </c>
      <c r="B657">
        <v>4.3244943001895849E-4</v>
      </c>
      <c r="C657">
        <v>-2.7016315104824278E-4</v>
      </c>
      <c r="D657">
        <v>5.6655595412404838E-4</v>
      </c>
    </row>
    <row r="658" spans="1:4">
      <c r="A658" s="788">
        <v>44784</v>
      </c>
      <c r="B658">
        <v>3.7664662191280366E-4</v>
      </c>
      <c r="C658">
        <v>-1.6595880249860808E-4</v>
      </c>
      <c r="D658">
        <v>-5.8806771628840007E-4</v>
      </c>
    </row>
    <row r="659" spans="1:4">
      <c r="A659" s="788">
        <v>44785</v>
      </c>
      <c r="B659">
        <v>5.384530398993084E-4</v>
      </c>
      <c r="C659">
        <v>1.4280579924129012E-4</v>
      </c>
      <c r="D659">
        <v>6.4918883559809569E-4</v>
      </c>
    </row>
    <row r="660" spans="1:4">
      <c r="A660" s="788">
        <v>44788</v>
      </c>
      <c r="B660">
        <v>5.4299798142033197E-4</v>
      </c>
      <c r="C660">
        <v>1.9809564805519874E-4</v>
      </c>
      <c r="D660">
        <v>1.146671648072184E-4</v>
      </c>
    </row>
    <row r="661" spans="1:4">
      <c r="A661" s="788">
        <v>44789</v>
      </c>
      <c r="B661">
        <v>2.7355418102052324E-4</v>
      </c>
      <c r="C661">
        <v>1.1065143223085662E-4</v>
      </c>
      <c r="D661">
        <v>-3.2277404629031561E-4</v>
      </c>
    </row>
    <row r="662" spans="1:4">
      <c r="A662" s="788">
        <v>44790</v>
      </c>
      <c r="B662">
        <v>3.6930024915336903E-4</v>
      </c>
      <c r="C662">
        <v>2.2651545077941095E-4</v>
      </c>
      <c r="D662">
        <v>-1.1497755026200598E-4</v>
      </c>
    </row>
    <row r="663" spans="1:4">
      <c r="A663" s="788">
        <v>44791</v>
      </c>
      <c r="B663">
        <v>4.2161893797927375E-4</v>
      </c>
      <c r="C663">
        <v>3.2281219663294898E-4</v>
      </c>
      <c r="D663">
        <v>1.0610432677929938E-5</v>
      </c>
    </row>
    <row r="664" spans="1:4">
      <c r="A664" s="788">
        <v>44792</v>
      </c>
      <c r="B664">
        <v>3.5996417706723538E-4</v>
      </c>
      <c r="C664">
        <v>2.6805277886355559E-4</v>
      </c>
      <c r="D664">
        <v>-8.7053456399847462E-4</v>
      </c>
    </row>
    <row r="665" spans="1:4">
      <c r="A665" s="788">
        <v>44795</v>
      </c>
      <c r="B665">
        <v>3.5859034582627695E-4</v>
      </c>
      <c r="C665">
        <v>4.6654231371549219E-4</v>
      </c>
      <c r="D665">
        <v>-1.0502926369257648E-4</v>
      </c>
    </row>
    <row r="666" spans="1:4">
      <c r="A666" s="788">
        <v>44796</v>
      </c>
      <c r="B666">
        <v>4.7341109289454587E-4</v>
      </c>
      <c r="C666">
        <v>2.0488888774350961E-5</v>
      </c>
      <c r="D666">
        <v>8.8046094143345475E-4</v>
      </c>
    </row>
    <row r="667" spans="1:4">
      <c r="A667" s="788">
        <v>44797</v>
      </c>
      <c r="B667">
        <v>4.0719858042846923E-4</v>
      </c>
      <c r="C667">
        <v>1.8164216286112978E-4</v>
      </c>
      <c r="D667">
        <v>5.3484351965812471E-4</v>
      </c>
    </row>
    <row r="668" spans="1:4">
      <c r="A668" s="788">
        <v>44798</v>
      </c>
      <c r="B668">
        <v>3.0973457690240691E-4</v>
      </c>
      <c r="C668">
        <v>-1.6090019976743809E-4</v>
      </c>
      <c r="D668">
        <v>-8.361810442540643E-5</v>
      </c>
    </row>
    <row r="669" spans="1:4">
      <c r="A669" s="788">
        <v>44799</v>
      </c>
      <c r="B669">
        <v>4.4591070139864787E-4</v>
      </c>
      <c r="C669">
        <v>3.4435772407157564E-4</v>
      </c>
      <c r="D669">
        <v>1.9305643290981091E-5</v>
      </c>
    </row>
    <row r="670" spans="1:4">
      <c r="A670" s="788">
        <v>44802</v>
      </c>
      <c r="B670">
        <v>2.7544126453585131E-4</v>
      </c>
      <c r="C670">
        <v>2.4468234672964329E-4</v>
      </c>
      <c r="D670">
        <v>4.2515968881678084E-4</v>
      </c>
    </row>
    <row r="671" spans="1:4">
      <c r="A671" s="788">
        <v>44803</v>
      </c>
      <c r="B671">
        <v>4.4151909921924954E-4</v>
      </c>
      <c r="C671">
        <v>-7.5165688703465204E-5</v>
      </c>
      <c r="D671">
        <v>-5.0779651631051531E-4</v>
      </c>
    </row>
    <row r="672" spans="1:4">
      <c r="A672" s="788">
        <v>44804</v>
      </c>
      <c r="B672">
        <v>4.1800747426011742E-4</v>
      </c>
      <c r="C672">
        <v>1.7174032787322548E-4</v>
      </c>
      <c r="D672">
        <v>2.1814272048533478E-4</v>
      </c>
    </row>
    <row r="673" spans="1:4">
      <c r="A673" s="788">
        <v>44805</v>
      </c>
      <c r="B673">
        <v>5.7809811029259426E-4</v>
      </c>
      <c r="C673">
        <v>2.6135053628775773E-4</v>
      </c>
      <c r="D673">
        <v>5.9652353081611985E-4</v>
      </c>
    </row>
    <row r="674" spans="1:4">
      <c r="A674" s="788">
        <v>44806</v>
      </c>
      <c r="B674">
        <v>4.2816119828983256E-4</v>
      </c>
      <c r="C674">
        <v>4.0101599268088621E-6</v>
      </c>
      <c r="D674">
        <v>2.612432050102137E-4</v>
      </c>
    </row>
    <row r="675" spans="1:4">
      <c r="A675" s="788">
        <v>44809</v>
      </c>
      <c r="B675">
        <v>3.7809615978012941E-4</v>
      </c>
      <c r="C675">
        <v>1.9920866251937007E-4</v>
      </c>
      <c r="D675">
        <v>2.2536037651103125E-4</v>
      </c>
    </row>
    <row r="676" spans="1:4">
      <c r="A676" s="788">
        <v>44810</v>
      </c>
      <c r="B676">
        <v>3.310355750874581E-4</v>
      </c>
      <c r="C676">
        <v>-1.0554120024581224E-5</v>
      </c>
      <c r="D676">
        <v>-6.3668391786800738E-4</v>
      </c>
    </row>
    <row r="677" spans="1:4">
      <c r="A677" s="788">
        <v>44812</v>
      </c>
      <c r="B677">
        <v>4.8811842499358894E-4</v>
      </c>
      <c r="C677">
        <v>-1.2946731634317922E-4</v>
      </c>
      <c r="D677">
        <v>1.4866697596531921E-4</v>
      </c>
    </row>
    <row r="678" spans="1:4">
      <c r="A678" s="788">
        <v>44813</v>
      </c>
      <c r="B678">
        <v>4.2539708502720407E-4</v>
      </c>
      <c r="C678">
        <v>2.2361472554091488E-4</v>
      </c>
      <c r="D678">
        <v>6.417311979475082E-4</v>
      </c>
    </row>
    <row r="679" spans="1:4">
      <c r="A679" s="788">
        <v>44816</v>
      </c>
      <c r="B679">
        <v>3.6213184692693756E-4</v>
      </c>
      <c r="C679">
        <v>-9.7887875114538499E-6</v>
      </c>
      <c r="D679">
        <v>8.3472291601870434E-5</v>
      </c>
    </row>
    <row r="680" spans="1:4">
      <c r="A680" s="788">
        <v>44817</v>
      </c>
      <c r="B680">
        <v>3.4538079380750118E-4</v>
      </c>
      <c r="C680">
        <v>4.7188308865269698E-4</v>
      </c>
      <c r="D680">
        <v>-6.6229414174581508E-4</v>
      </c>
    </row>
    <row r="681" spans="1:4">
      <c r="A681" s="788">
        <v>44818</v>
      </c>
      <c r="B681">
        <v>4.2892604184184471E-4</v>
      </c>
      <c r="C681">
        <v>1.8953059181241462E-4</v>
      </c>
      <c r="D681">
        <v>3.2871415659259883E-4</v>
      </c>
    </row>
    <row r="682" spans="1:4">
      <c r="A682" s="788">
        <v>44819</v>
      </c>
      <c r="B682">
        <v>3.6813967724355791E-4</v>
      </c>
      <c r="C682">
        <v>3.3754105782493051E-4</v>
      </c>
      <c r="D682">
        <v>-4.2082841862361444E-4</v>
      </c>
    </row>
    <row r="683" spans="1:4">
      <c r="A683" s="788">
        <v>44820</v>
      </c>
      <c r="B683">
        <v>4.7900589030647612E-4</v>
      </c>
      <c r="C683">
        <v>-6.8081217496482888E-5</v>
      </c>
      <c r="D683">
        <v>-3.0747802755592746E-4</v>
      </c>
    </row>
    <row r="684" spans="1:4">
      <c r="A684" s="788">
        <v>44823</v>
      </c>
      <c r="B684">
        <v>4.6283034267734387E-4</v>
      </c>
      <c r="C684">
        <v>1.2470812611445337E-4</v>
      </c>
      <c r="D684">
        <v>2.6047573904055101E-4</v>
      </c>
    </row>
    <row r="685" spans="1:4">
      <c r="A685" s="788">
        <v>44824</v>
      </c>
      <c r="B685">
        <v>4.3236426550217544E-4</v>
      </c>
      <c r="C685">
        <v>4.2589090280801373E-4</v>
      </c>
      <c r="D685">
        <v>3.0754015470435551E-5</v>
      </c>
    </row>
    <row r="686" spans="1:4">
      <c r="A686" s="788">
        <v>44825</v>
      </c>
      <c r="B686">
        <v>4.9204399654516427E-4</v>
      </c>
      <c r="C686">
        <v>3.8312281393184435E-4</v>
      </c>
      <c r="D686">
        <v>-4.9285525796863283E-5</v>
      </c>
    </row>
    <row r="687" spans="1:4">
      <c r="A687" s="788">
        <v>44826</v>
      </c>
      <c r="B687">
        <v>5.2940175996927759E-4</v>
      </c>
      <c r="C687">
        <v>5.8774697420956653E-4</v>
      </c>
      <c r="D687">
        <v>6.0879876949682555E-4</v>
      </c>
    </row>
    <row r="688" spans="1:4">
      <c r="A688" s="788">
        <v>44827</v>
      </c>
      <c r="B688">
        <v>3.3726380919342377E-4</v>
      </c>
      <c r="C688">
        <v>4.800265524140058E-4</v>
      </c>
      <c r="D688">
        <v>-6.6670841153774649E-4</v>
      </c>
    </row>
    <row r="689" spans="1:4">
      <c r="A689" s="788">
        <v>44830</v>
      </c>
      <c r="B689">
        <v>3.0133806769377187E-4</v>
      </c>
      <c r="C689">
        <v>1.5506195543926293E-4</v>
      </c>
      <c r="D689">
        <v>-1.0412906216142155E-3</v>
      </c>
    </row>
    <row r="690" spans="1:4">
      <c r="A690" s="788">
        <v>44831</v>
      </c>
      <c r="B690">
        <v>4.2684714493569881E-4</v>
      </c>
      <c r="C690">
        <v>1.70984085033854E-5</v>
      </c>
      <c r="D690">
        <v>-2.8110253861372337E-4</v>
      </c>
    </row>
    <row r="691" spans="1:4">
      <c r="A691" s="788">
        <v>44832</v>
      </c>
      <c r="B691">
        <v>2.0100548958640861E-4</v>
      </c>
      <c r="C691">
        <v>-3.9692186884070777E-4</v>
      </c>
      <c r="D691">
        <v>2.8440741779155122E-4</v>
      </c>
    </row>
    <row r="692" spans="1:4">
      <c r="A692" s="788">
        <v>44833</v>
      </c>
      <c r="B692">
        <v>4.1846983722284762E-4</v>
      </c>
      <c r="C692">
        <v>1.6014273884536802E-4</v>
      </c>
      <c r="D692">
        <v>-2.0156928862417268E-4</v>
      </c>
    </row>
    <row r="693" spans="1:4">
      <c r="A693" s="788">
        <v>44834</v>
      </c>
      <c r="B693">
        <v>5.2678171320399265E-4</v>
      </c>
      <c r="C693">
        <v>1.2311076913351648E-4</v>
      </c>
      <c r="D693">
        <v>5.1245811813369513E-4</v>
      </c>
    </row>
    <row r="694" spans="1:4">
      <c r="A694" s="788">
        <v>44837</v>
      </c>
      <c r="B694">
        <v>4.1026943485161576E-4</v>
      </c>
      <c r="C694">
        <v>-6.4756260377457615E-6</v>
      </c>
      <c r="D694">
        <v>1.6858275218646801E-3</v>
      </c>
    </row>
    <row r="695" spans="1:4">
      <c r="A695" s="788">
        <v>44838</v>
      </c>
      <c r="B695">
        <v>4.0525372062040775E-4</v>
      </c>
      <c r="C695">
        <v>-1.9482758824650173E-4</v>
      </c>
      <c r="D695">
        <v>-1.0522096043645682E-4</v>
      </c>
    </row>
    <row r="696" spans="1:4">
      <c r="A696" s="788">
        <v>44839</v>
      </c>
      <c r="B696">
        <v>4.1901090361821534E-4</v>
      </c>
      <c r="C696">
        <v>6.6324683274741065E-5</v>
      </c>
      <c r="D696">
        <v>-1.7364880867002941E-5</v>
      </c>
    </row>
    <row r="697" spans="1:4">
      <c r="A697" s="788">
        <v>44840</v>
      </c>
      <c r="B697">
        <v>3.3751673209614022E-4</v>
      </c>
      <c r="C697">
        <v>2.8781416593402721E-4</v>
      </c>
      <c r="D697">
        <v>6.7687420177348079E-5</v>
      </c>
    </row>
    <row r="698" spans="1:4">
      <c r="A698" s="788">
        <v>44841</v>
      </c>
      <c r="B698">
        <v>3.3530007814874102E-4</v>
      </c>
      <c r="C698">
        <v>3.4516772439658006E-4</v>
      </c>
      <c r="D698">
        <v>-5.3895523418889379E-4</v>
      </c>
    </row>
    <row r="699" spans="1:4">
      <c r="A699" s="788">
        <v>44844</v>
      </c>
      <c r="B699">
        <v>3.5835155726787E-4</v>
      </c>
      <c r="C699">
        <v>2.0280446260248665E-4</v>
      </c>
      <c r="D699">
        <v>1.5853566621057968E-5</v>
      </c>
    </row>
    <row r="700" spans="1:4">
      <c r="A700" s="788">
        <v>44845</v>
      </c>
      <c r="B700">
        <v>3.5532469044926787E-4</v>
      </c>
      <c r="C700">
        <v>-1.0339018632066488E-4</v>
      </c>
      <c r="D700">
        <v>-6.2652224246789788E-4</v>
      </c>
    </row>
    <row r="701" spans="1:4">
      <c r="A701" s="788">
        <v>44847</v>
      </c>
      <c r="B701">
        <v>3.7617483403226416E-4</v>
      </c>
      <c r="C701">
        <v>-2.1654922432795982E-4</v>
      </c>
      <c r="D701">
        <v>1.403894856708543E-4</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5675C-609A-4BA2-AC1A-786BC82A97B0}">
  <sheetPr>
    <tabColor theme="8"/>
  </sheetPr>
  <dimension ref="A2:H701"/>
  <sheetViews>
    <sheetView workbookViewId="0"/>
  </sheetViews>
  <sheetFormatPr defaultRowHeight="18.75"/>
  <sheetData>
    <row r="2" spans="1:8">
      <c r="B2" t="s">
        <v>620</v>
      </c>
      <c r="C2" t="s">
        <v>621</v>
      </c>
      <c r="D2" t="s">
        <v>663</v>
      </c>
      <c r="E2" t="s">
        <v>615</v>
      </c>
      <c r="F2" t="s">
        <v>616</v>
      </c>
      <c r="G2" t="s">
        <v>608</v>
      </c>
      <c r="H2" t="s">
        <v>628</v>
      </c>
    </row>
    <row r="3" spans="1:8">
      <c r="A3" s="788">
        <v>43832</v>
      </c>
      <c r="B3">
        <v>1.1716315392148065E-4</v>
      </c>
      <c r="C3">
        <v>3.2579010521457397E-5</v>
      </c>
      <c r="D3">
        <v>2.4417405275530268E-5</v>
      </c>
      <c r="E3">
        <v>4.144020885050115E-4</v>
      </c>
      <c r="F3">
        <v>3.0628070776423932E-5</v>
      </c>
      <c r="G3">
        <v>7.3538893951168743E-4</v>
      </c>
      <c r="H3">
        <v>5.3304922425352345E-5</v>
      </c>
    </row>
    <row r="4" spans="1:8">
      <c r="A4" s="788">
        <v>43833</v>
      </c>
      <c r="B4">
        <v>2.540988765069585E-4</v>
      </c>
      <c r="C4">
        <v>4.1385588803288798E-5</v>
      </c>
      <c r="D4">
        <v>4.8835406760705524E-5</v>
      </c>
      <c r="E4">
        <v>2.6104630814516305E-4</v>
      </c>
      <c r="F4">
        <v>4.6838332955267958E-5</v>
      </c>
      <c r="G4">
        <v>6.2442861712419528E-4</v>
      </c>
      <c r="H4">
        <v>2.4592947571733248E-5</v>
      </c>
    </row>
    <row r="5" spans="1:8">
      <c r="A5" s="788">
        <v>43836</v>
      </c>
      <c r="B5">
        <v>4.6083916390227131E-4</v>
      </c>
      <c r="C5">
        <v>-4.7253114459078205E-6</v>
      </c>
      <c r="D5">
        <v>7.3254004470113543E-5</v>
      </c>
      <c r="E5">
        <v>1.8856922810139842E-4</v>
      </c>
      <c r="F5">
        <v>5.9028673351280148E-5</v>
      </c>
      <c r="G5">
        <v>4.1786967209223036E-4</v>
      </c>
      <c r="H5">
        <v>3.21470117208289E-5</v>
      </c>
    </row>
    <row r="6" spans="1:8">
      <c r="A6" s="788">
        <v>43837</v>
      </c>
      <c r="B6">
        <v>6.0164022436937081E-4</v>
      </c>
      <c r="C6">
        <v>6.2749264832628882E-5</v>
      </c>
      <c r="D6">
        <v>9.7673198418357643E-5</v>
      </c>
      <c r="E6">
        <v>1.8935005728759613E-4</v>
      </c>
      <c r="F6">
        <v>6.8016442631213536E-5</v>
      </c>
      <c r="G6">
        <v>4.1007344008092694E-4</v>
      </c>
      <c r="H6">
        <v>2.0134310976027692E-5</v>
      </c>
    </row>
    <row r="7" spans="1:8">
      <c r="A7" s="788">
        <v>43838</v>
      </c>
      <c r="B7">
        <v>7.3942272636484674E-4</v>
      </c>
      <c r="C7">
        <v>1.7755899917504259E-4</v>
      </c>
      <c r="D7">
        <v>1.2209298861987072E-4</v>
      </c>
      <c r="E7">
        <v>1.3640434459127881E-4</v>
      </c>
      <c r="F7">
        <v>1.0494245854619777E-4</v>
      </c>
      <c r="G7">
        <v>3.5756452181900933E-4</v>
      </c>
      <c r="H7">
        <v>4.7795250191384753E-5</v>
      </c>
    </row>
    <row r="8" spans="1:8">
      <c r="A8" s="788">
        <v>43839</v>
      </c>
      <c r="B8">
        <v>8.7920324241386183E-4</v>
      </c>
      <c r="C8">
        <v>2.6919239952594154E-4</v>
      </c>
      <c r="D8">
        <v>1.4651337508930773E-4</v>
      </c>
      <c r="E8">
        <v>2.3475242104553651E-4</v>
      </c>
      <c r="F8">
        <v>1.0498543952297545E-4</v>
      </c>
      <c r="G8">
        <v>3.6256746738416723E-4</v>
      </c>
      <c r="H8">
        <v>8.360528887019214E-5</v>
      </c>
    </row>
    <row r="9" spans="1:8">
      <c r="A9" s="788">
        <v>43840</v>
      </c>
      <c r="B9">
        <v>1.0144552369912851E-3</v>
      </c>
      <c r="C9">
        <v>3.4810200739499031E-4</v>
      </c>
      <c r="D9">
        <v>1.709343578413236E-4</v>
      </c>
      <c r="E9">
        <v>2.7359966850681872E-4</v>
      </c>
      <c r="F9">
        <v>9.9108825903027054E-5</v>
      </c>
      <c r="G9">
        <v>3.7281244414133496E-4</v>
      </c>
      <c r="H9">
        <v>6.7234723451825573E-5</v>
      </c>
    </row>
    <row r="10" spans="1:8">
      <c r="A10" s="788">
        <v>43843</v>
      </c>
      <c r="B10">
        <v>1.1776251829607176E-3</v>
      </c>
      <c r="C10">
        <v>3.5540756404062179E-4</v>
      </c>
      <c r="D10">
        <v>1.9535593689035124E-4</v>
      </c>
      <c r="E10">
        <v>4.4409633930864167E-4</v>
      </c>
      <c r="F10">
        <v>1.6041068013739057E-4</v>
      </c>
      <c r="G10">
        <v>7.0381535034336196E-4</v>
      </c>
      <c r="H10">
        <v>1.0615329967977871E-4</v>
      </c>
    </row>
    <row r="11" spans="1:8">
      <c r="A11" s="788">
        <v>43844</v>
      </c>
      <c r="B11">
        <v>1.3195282669449249E-3</v>
      </c>
      <c r="C11">
        <v>4.9433114612096318E-4</v>
      </c>
      <c r="D11">
        <v>2.1977811225082355E-4</v>
      </c>
      <c r="E11">
        <v>5.1933923294988915E-4</v>
      </c>
      <c r="F11">
        <v>1.7187083024472471E-4</v>
      </c>
      <c r="G11">
        <v>7.8435767842033322E-4</v>
      </c>
      <c r="H11">
        <v>9.9634438163409556E-5</v>
      </c>
    </row>
    <row r="12" spans="1:8">
      <c r="A12" s="788">
        <v>43845</v>
      </c>
      <c r="B12">
        <v>1.4730332317240968E-3</v>
      </c>
      <c r="C12">
        <v>5.6090186796153851E-4</v>
      </c>
      <c r="D12">
        <v>2.4420088393761752E-4</v>
      </c>
      <c r="E12">
        <v>4.1973589299559855E-4</v>
      </c>
      <c r="F12">
        <v>2.2195615139786184E-4</v>
      </c>
      <c r="G12">
        <v>6.0598275240297816E-4</v>
      </c>
      <c r="H12">
        <v>1.0143561461650741E-4</v>
      </c>
    </row>
    <row r="13" spans="1:8">
      <c r="A13" s="788">
        <v>43846</v>
      </c>
      <c r="B13">
        <v>1.6391861204139158E-3</v>
      </c>
      <c r="C13">
        <v>5.6104595553341241E-4</v>
      </c>
      <c r="D13">
        <v>2.6862425196494399E-4</v>
      </c>
      <c r="E13">
        <v>3.5593631915609159E-4</v>
      </c>
      <c r="F13">
        <v>2.1689957276094241E-4</v>
      </c>
      <c r="G13">
        <v>6.5054389562901882E-4</v>
      </c>
      <c r="H13">
        <v>1.4974306285564509E-4</v>
      </c>
    </row>
    <row r="14" spans="1:8">
      <c r="A14" s="788">
        <v>43847</v>
      </c>
      <c r="B14">
        <v>1.7683810194217831E-3</v>
      </c>
      <c r="C14">
        <v>6.6895844648851011E-4</v>
      </c>
      <c r="D14">
        <v>2.9304821634767997E-4</v>
      </c>
      <c r="E14">
        <v>5.4545458149890536E-4</v>
      </c>
      <c r="F14">
        <v>2.6206983877918866E-4</v>
      </c>
      <c r="G14">
        <v>9.4976378670508232E-4</v>
      </c>
      <c r="H14">
        <v>1.6689093313249082E-4</v>
      </c>
    </row>
    <row r="15" spans="1:8">
      <c r="A15" s="788">
        <v>43850</v>
      </c>
      <c r="B15">
        <v>1.9158500167468784E-3</v>
      </c>
      <c r="C15">
        <v>6.7521199557085687E-4</v>
      </c>
      <c r="D15">
        <v>3.1747277710025834E-4</v>
      </c>
      <c r="E15">
        <v>5.9590431547174028E-4</v>
      </c>
      <c r="F15">
        <v>2.5519730355028081E-4</v>
      </c>
      <c r="G15">
        <v>1.1809053036320183E-3</v>
      </c>
      <c r="H15">
        <v>1.6302222734543292E-4</v>
      </c>
    </row>
    <row r="16" spans="1:8">
      <c r="A16" s="788">
        <v>43851</v>
      </c>
      <c r="B16">
        <v>2.0517718971311272E-3</v>
      </c>
      <c r="C16">
        <v>7.2218974299698147E-4</v>
      </c>
      <c r="D16">
        <v>3.4189793423711201E-4</v>
      </c>
      <c r="E16">
        <v>2.8947696772974041E-4</v>
      </c>
      <c r="F16">
        <v>2.9700141510935474E-4</v>
      </c>
      <c r="G16">
        <v>9.3500589173545201E-4</v>
      </c>
      <c r="H16">
        <v>1.5541097105642443E-4</v>
      </c>
    </row>
    <row r="17" spans="1:8">
      <c r="A17" s="788">
        <v>43852</v>
      </c>
      <c r="B17">
        <v>2.2080292670283441E-3</v>
      </c>
      <c r="C17">
        <v>8.584730436820287E-4</v>
      </c>
      <c r="D17">
        <v>3.6632368777311797E-4</v>
      </c>
      <c r="E17">
        <v>4.4706967788621377E-4</v>
      </c>
      <c r="F17">
        <v>3.9218045987343686E-4</v>
      </c>
      <c r="G17">
        <v>1.1495505170073805E-3</v>
      </c>
      <c r="H17">
        <v>1.6578733907834931E-4</v>
      </c>
    </row>
    <row r="18" spans="1:8">
      <c r="A18" s="788">
        <v>43853</v>
      </c>
      <c r="B18">
        <v>2.3472627954175262E-3</v>
      </c>
      <c r="C18">
        <v>9.0837622263784112E-4</v>
      </c>
      <c r="D18">
        <v>3.9075003772248706E-4</v>
      </c>
      <c r="E18">
        <v>5.0058626998561451E-4</v>
      </c>
      <c r="F18">
        <v>4.0811920829120218E-4</v>
      </c>
      <c r="G18">
        <v>1.4410152423587341E-3</v>
      </c>
      <c r="H18">
        <v>1.6679781926942638E-4</v>
      </c>
    </row>
    <row r="19" spans="1:8">
      <c r="A19" s="788">
        <v>43854</v>
      </c>
      <c r="B19">
        <v>2.4847795015459084E-3</v>
      </c>
      <c r="C19">
        <v>9.8212288032772932E-4</v>
      </c>
      <c r="D19">
        <v>4.1517698410009629E-4</v>
      </c>
      <c r="E19">
        <v>3.0063830804238911E-4</v>
      </c>
      <c r="F19">
        <v>4.1982903341919453E-4</v>
      </c>
      <c r="G19">
        <v>1.1494345859459631E-3</v>
      </c>
      <c r="H19">
        <v>1.1883119792521768E-4</v>
      </c>
    </row>
    <row r="20" spans="1:8">
      <c r="A20" s="788">
        <v>43857</v>
      </c>
      <c r="B20">
        <v>2.6307890026475711E-3</v>
      </c>
      <c r="C20">
        <v>1.0107488783968055E-3</v>
      </c>
      <c r="D20">
        <v>4.396045269201565E-4</v>
      </c>
      <c r="E20">
        <v>-1.6985605187858077E-4</v>
      </c>
      <c r="F20">
        <v>4.3761821577104065E-4</v>
      </c>
      <c r="G20">
        <v>2.7542158443250031E-4</v>
      </c>
      <c r="H20">
        <v>3.6925753742478307E-5</v>
      </c>
    </row>
    <row r="21" spans="1:8">
      <c r="A21" s="788">
        <v>43858</v>
      </c>
      <c r="B21">
        <v>2.7599051087707771E-3</v>
      </c>
      <c r="C21">
        <v>1.1039723508496913E-3</v>
      </c>
      <c r="D21">
        <v>4.6403266619754469E-4</v>
      </c>
      <c r="E21">
        <v>1.5540909424660576E-4</v>
      </c>
      <c r="F21">
        <v>4.898842198766129E-4</v>
      </c>
      <c r="G21">
        <v>7.5557742154863661E-4</v>
      </c>
      <c r="H21">
        <v>1.0226550419911717E-4</v>
      </c>
    </row>
    <row r="22" spans="1:8">
      <c r="A22" s="788">
        <v>43859</v>
      </c>
      <c r="B22">
        <v>2.9034662665046174E-3</v>
      </c>
      <c r="C22">
        <v>1.2065070123712385E-3</v>
      </c>
      <c r="D22">
        <v>4.8846140194669374E-4</v>
      </c>
      <c r="E22">
        <v>5.8459156751178298E-5</v>
      </c>
      <c r="F22">
        <v>4.3445074414938389E-4</v>
      </c>
      <c r="G22">
        <v>6.4225802250583719E-4</v>
      </c>
      <c r="H22">
        <v>8.854188461171475E-5</v>
      </c>
    </row>
    <row r="23" spans="1:8">
      <c r="A23" s="788">
        <v>43860</v>
      </c>
      <c r="B23">
        <v>3.0273268969589484E-3</v>
      </c>
      <c r="C23">
        <v>1.2326549719132718E-3</v>
      </c>
      <c r="D23">
        <v>5.1289073418225861E-4</v>
      </c>
      <c r="E23">
        <v>1.9642662363317243E-6</v>
      </c>
      <c r="F23">
        <v>4.3980344685645711E-4</v>
      </c>
      <c r="G23">
        <v>5.3355042962732746E-4</v>
      </c>
      <c r="H23">
        <v>1.163452368337925E-4</v>
      </c>
    </row>
    <row r="24" spans="1:8">
      <c r="A24" s="788">
        <v>43861</v>
      </c>
      <c r="B24">
        <v>3.1570279912787047E-3</v>
      </c>
      <c r="C24">
        <v>1.2560758855639786E-3</v>
      </c>
      <c r="D24">
        <v>5.373206629186722E-4</v>
      </c>
      <c r="E24">
        <v>-1.246356250892422E-4</v>
      </c>
      <c r="F24">
        <v>4.5320413968741313E-4</v>
      </c>
      <c r="G24">
        <v>3.1439519851583775E-4</v>
      </c>
      <c r="H24">
        <v>2.1692550874252703E-5</v>
      </c>
    </row>
    <row r="25" spans="1:8">
      <c r="A25" s="788">
        <v>43864</v>
      </c>
      <c r="B25">
        <v>3.3478533488389139E-3</v>
      </c>
      <c r="C25">
        <v>1.3648192810042925E-3</v>
      </c>
      <c r="D25">
        <v>5.6175118817058944E-4</v>
      </c>
      <c r="E25">
        <v>-1.3059126298131662E-4</v>
      </c>
      <c r="F25">
        <v>5.0158226518326465E-4</v>
      </c>
      <c r="G25">
        <v>4.9114525839577539E-4</v>
      </c>
      <c r="H25">
        <v>5.0769563247676786E-5</v>
      </c>
    </row>
    <row r="26" spans="1:8">
      <c r="A26" s="788">
        <v>43865</v>
      </c>
      <c r="B26">
        <v>3.4597452578162269E-3</v>
      </c>
      <c r="C26">
        <v>1.4528782278542263E-3</v>
      </c>
      <c r="D26">
        <v>5.8618230995244325E-4</v>
      </c>
      <c r="E26">
        <v>-3.3327949400252521E-6</v>
      </c>
      <c r="F26">
        <v>4.3753886814101861E-4</v>
      </c>
      <c r="G26">
        <v>7.2983083084876554E-4</v>
      </c>
      <c r="H26">
        <v>1.338322436874595E-4</v>
      </c>
    </row>
    <row r="27" spans="1:8">
      <c r="A27" s="788">
        <v>43866</v>
      </c>
      <c r="B27">
        <v>3.5638474293429034E-3</v>
      </c>
      <c r="C27">
        <v>1.5910202596518541E-3</v>
      </c>
      <c r="D27">
        <v>6.1061402827888855E-4</v>
      </c>
      <c r="E27">
        <v>3.117608058653687E-4</v>
      </c>
      <c r="F27">
        <v>4.6737808825292326E-4</v>
      </c>
      <c r="G27">
        <v>9.0832462181578144E-4</v>
      </c>
      <c r="H27">
        <v>1.8442718476952003E-4</v>
      </c>
    </row>
    <row r="28" spans="1:8">
      <c r="A28" s="788">
        <v>43867</v>
      </c>
      <c r="B28">
        <v>3.642145508276684E-3</v>
      </c>
      <c r="C28">
        <v>1.6255808895233592E-3</v>
      </c>
      <c r="D28">
        <v>6.3504634316458031E-4</v>
      </c>
      <c r="E28">
        <v>3.8338348076072393E-4</v>
      </c>
      <c r="F28">
        <v>4.9045235639622042E-4</v>
      </c>
      <c r="G28">
        <v>5.994213143063476E-4</v>
      </c>
      <c r="H28">
        <v>2.0255783472200584E-4</v>
      </c>
    </row>
    <row r="29" spans="1:8">
      <c r="A29" s="788">
        <v>43868</v>
      </c>
      <c r="B29">
        <v>3.7325542254937893E-3</v>
      </c>
      <c r="C29">
        <v>1.6618266866581521E-3</v>
      </c>
      <c r="D29">
        <v>6.5947925462395141E-4</v>
      </c>
      <c r="E29">
        <v>2.6298999584439819E-4</v>
      </c>
      <c r="F29">
        <v>4.8941989090711679E-4</v>
      </c>
      <c r="G29">
        <v>1.7785086933885808E-4</v>
      </c>
      <c r="H29">
        <v>1.7702259773066942E-4</v>
      </c>
    </row>
    <row r="30" spans="1:8">
      <c r="A30" s="788">
        <v>43871</v>
      </c>
      <c r="B30">
        <v>3.8155635446817104E-3</v>
      </c>
      <c r="C30">
        <v>1.7951164009912812E-3</v>
      </c>
      <c r="D30">
        <v>6.8391276267165679E-4</v>
      </c>
      <c r="E30">
        <v>1.8842557505682755E-4</v>
      </c>
      <c r="F30">
        <v>4.8179701160222521E-4</v>
      </c>
      <c r="G30">
        <v>-4.2620118900005277E-4</v>
      </c>
      <c r="H30">
        <v>2.1667707106876044E-4</v>
      </c>
    </row>
    <row r="31" spans="1:8">
      <c r="A31" s="788">
        <v>43872</v>
      </c>
      <c r="B31">
        <v>3.901654656255138E-3</v>
      </c>
      <c r="C31">
        <v>1.9236822825519084E-3</v>
      </c>
      <c r="D31">
        <v>7.0834686732212937E-4</v>
      </c>
      <c r="E31">
        <v>5.1085949279960907E-4</v>
      </c>
      <c r="F31">
        <v>5.308622879958147E-4</v>
      </c>
      <c r="G31">
        <v>2.4152274885835823E-4</v>
      </c>
      <c r="H31">
        <v>2.2396647721745211E-4</v>
      </c>
    </row>
    <row r="32" spans="1:8">
      <c r="A32" s="788">
        <v>43873</v>
      </c>
      <c r="B32">
        <v>4.0087712077481186E-3</v>
      </c>
      <c r="C32">
        <v>2.054187063969426E-3</v>
      </c>
      <c r="D32">
        <v>7.3278156859024612E-4</v>
      </c>
      <c r="E32">
        <v>8.1211058334318409E-4</v>
      </c>
      <c r="F32">
        <v>5.3660107281339187E-4</v>
      </c>
      <c r="G32">
        <v>5.7914620784615956E-4</v>
      </c>
      <c r="H32">
        <v>2.5917966650568225E-4</v>
      </c>
    </row>
    <row r="33" spans="1:8">
      <c r="A33" s="788">
        <v>43874</v>
      </c>
      <c r="B33">
        <v>4.116522870481365E-3</v>
      </c>
      <c r="C33">
        <v>2.086802998195747E-3</v>
      </c>
      <c r="D33">
        <v>7.5721686649021791E-4</v>
      </c>
      <c r="E33">
        <v>8.2099690971548789E-4</v>
      </c>
      <c r="F33">
        <v>5.3109572304377295E-4</v>
      </c>
      <c r="G33">
        <v>4.347699263742566E-4</v>
      </c>
      <c r="H33">
        <v>2.5062022939392747E-4</v>
      </c>
    </row>
    <row r="34" spans="1:8">
      <c r="A34" s="788">
        <v>43875</v>
      </c>
      <c r="B34">
        <v>4.2226872797459514E-3</v>
      </c>
      <c r="C34">
        <v>2.2785013853270364E-3</v>
      </c>
      <c r="D34">
        <v>7.8165276103669967E-4</v>
      </c>
      <c r="E34">
        <v>7.7856935770181934E-4</v>
      </c>
      <c r="F34">
        <v>5.8200994799406658E-4</v>
      </c>
      <c r="G34">
        <v>2.3573689818956467E-4</v>
      </c>
      <c r="H34">
        <v>2.6041150981748196E-4</v>
      </c>
    </row>
    <row r="35" spans="1:8">
      <c r="A35" s="788">
        <v>43878</v>
      </c>
      <c r="B35">
        <v>4.3549731721725937E-3</v>
      </c>
      <c r="C35">
        <v>2.2866803930474688E-3</v>
      </c>
      <c r="D35">
        <v>8.0608925224434635E-4</v>
      </c>
      <c r="E35">
        <v>8.6935007123045693E-4</v>
      </c>
      <c r="F35">
        <v>6.3723535738557935E-4</v>
      </c>
      <c r="G35">
        <v>4.4535084365771027E-4</v>
      </c>
      <c r="H35">
        <v>2.6690631905923468E-4</v>
      </c>
    </row>
    <row r="36" spans="1:8">
      <c r="A36" s="788">
        <v>43879</v>
      </c>
      <c r="B36">
        <v>4.4778846217665702E-3</v>
      </c>
      <c r="C36">
        <v>2.3375891448540465E-3</v>
      </c>
      <c r="D36">
        <v>8.305263401278129E-4</v>
      </c>
      <c r="E36">
        <v>8.4720217616895965E-4</v>
      </c>
      <c r="F36">
        <v>6.2862872243263368E-4</v>
      </c>
      <c r="G36">
        <v>4.5198172075955334E-4</v>
      </c>
      <c r="H36">
        <v>2.4473549553882812E-4</v>
      </c>
    </row>
    <row r="37" spans="1:8">
      <c r="A37" s="788">
        <v>43880</v>
      </c>
      <c r="B37">
        <v>4.6015184734391479E-3</v>
      </c>
      <c r="C37">
        <v>2.4513064087607894E-3</v>
      </c>
      <c r="D37">
        <v>8.5496402470153221E-4</v>
      </c>
      <c r="E37">
        <v>1.0414003076182343E-3</v>
      </c>
      <c r="F37">
        <v>6.5209842521984918E-4</v>
      </c>
      <c r="G37">
        <v>6.6958565351482591E-4</v>
      </c>
      <c r="H37">
        <v>2.7182177026419119E-4</v>
      </c>
    </row>
    <row r="38" spans="1:8">
      <c r="A38" s="788">
        <v>43881</v>
      </c>
      <c r="B38">
        <v>4.719421280793723E-3</v>
      </c>
      <c r="C38">
        <v>2.4588160286000971E-3</v>
      </c>
      <c r="D38">
        <v>8.7940230598015923E-4</v>
      </c>
      <c r="E38">
        <v>7.49379161357977E-4</v>
      </c>
      <c r="F38">
        <v>5.9031827076871934E-4</v>
      </c>
      <c r="G38">
        <v>3.0525834222050463E-4</v>
      </c>
      <c r="H38">
        <v>2.525676228433138E-4</v>
      </c>
    </row>
    <row r="39" spans="1:8">
      <c r="A39" s="788">
        <v>43882</v>
      </c>
      <c r="B39">
        <v>4.8494205709712634E-3</v>
      </c>
      <c r="C39">
        <v>2.4358011707772409E-3</v>
      </c>
      <c r="D39">
        <v>9.0384118397812685E-4</v>
      </c>
      <c r="E39">
        <v>5.3175024429497064E-4</v>
      </c>
      <c r="F39">
        <v>5.9537991373703747E-4</v>
      </c>
      <c r="G39">
        <v>1.8333726496866376E-4</v>
      </c>
      <c r="H39">
        <v>2.0041693093930668E-4</v>
      </c>
    </row>
    <row r="40" spans="1:8">
      <c r="A40" s="788">
        <v>43887</v>
      </c>
      <c r="B40">
        <v>4.9839697366285129E-3</v>
      </c>
      <c r="C40">
        <v>2.3347450417012805E-3</v>
      </c>
      <c r="D40">
        <v>9.2828065871009002E-4</v>
      </c>
      <c r="E40">
        <v>-3.7468313729571712E-4</v>
      </c>
      <c r="F40">
        <v>5.3170272931235552E-4</v>
      </c>
      <c r="G40">
        <v>-1.5650311225861024E-3</v>
      </c>
      <c r="H40">
        <v>-1.2191301711272917E-4</v>
      </c>
    </row>
    <row r="41" spans="1:8">
      <c r="A41" s="788">
        <v>43888</v>
      </c>
      <c r="B41">
        <v>5.1117958321800216E-3</v>
      </c>
      <c r="C41">
        <v>2.3722909912264889E-3</v>
      </c>
      <c r="D41">
        <v>9.5272073019070369E-4</v>
      </c>
      <c r="E41">
        <v>-7.8876225476365303E-4</v>
      </c>
      <c r="F41">
        <v>5.3213847991151475E-4</v>
      </c>
      <c r="G41">
        <v>-2.2120584899479878E-3</v>
      </c>
      <c r="H41">
        <v>-3.3676108005276095E-4</v>
      </c>
    </row>
    <row r="42" spans="1:8">
      <c r="A42" s="788">
        <v>43889</v>
      </c>
      <c r="B42">
        <v>5.2296560845634943E-3</v>
      </c>
      <c r="C42">
        <v>2.4379903544264891E-3</v>
      </c>
      <c r="D42">
        <v>9.7716139843440075E-4</v>
      </c>
      <c r="E42">
        <v>-5.6387773747312853E-4</v>
      </c>
      <c r="F42">
        <v>6.196034773735537E-4</v>
      </c>
      <c r="G42">
        <v>-2.1257480839763643E-3</v>
      </c>
      <c r="H42">
        <v>-3.5082596498725582E-4</v>
      </c>
    </row>
    <row r="43" spans="1:8">
      <c r="A43" s="788">
        <v>43892</v>
      </c>
      <c r="B43">
        <v>5.3475659204933468E-3</v>
      </c>
      <c r="C43">
        <v>2.6561208007289672E-3</v>
      </c>
      <c r="D43">
        <v>1.0016026634558362E-3</v>
      </c>
      <c r="E43">
        <v>2.1071951748408146E-4</v>
      </c>
      <c r="F43">
        <v>4.8595390846384312E-4</v>
      </c>
      <c r="G43">
        <v>-1.717069418156747E-3</v>
      </c>
      <c r="H43">
        <v>-1.7606161507177642E-4</v>
      </c>
    </row>
    <row r="44" spans="1:8">
      <c r="A44" s="788">
        <v>43893</v>
      </c>
      <c r="B44">
        <v>5.4591476028535979E-3</v>
      </c>
      <c r="C44">
        <v>2.7435145094503177E-3</v>
      </c>
      <c r="D44">
        <v>1.0260445252694428E-3</v>
      </c>
      <c r="E44">
        <v>5.3189579106871498E-4</v>
      </c>
      <c r="F44">
        <v>5.1643065534467958E-4</v>
      </c>
      <c r="G44">
        <v>-1.8849052160608837E-3</v>
      </c>
      <c r="H44">
        <v>-3.1326988663815669E-4</v>
      </c>
    </row>
    <row r="45" spans="1:8">
      <c r="A45" s="788">
        <v>43894</v>
      </c>
      <c r="B45">
        <v>5.5667519426669809E-3</v>
      </c>
      <c r="C45">
        <v>2.8267951623763832E-3</v>
      </c>
      <c r="D45">
        <v>1.0504869838898756E-3</v>
      </c>
      <c r="E45">
        <v>1.0767644462776893E-3</v>
      </c>
      <c r="F45">
        <v>3.8884604046174331E-4</v>
      </c>
      <c r="G45">
        <v>-1.3634644940984098E-3</v>
      </c>
      <c r="H45">
        <v>-1.1494759970787083E-4</v>
      </c>
    </row>
    <row r="46" spans="1:8">
      <c r="A46" s="788">
        <v>43895</v>
      </c>
      <c r="B46">
        <v>5.6855406122393592E-3</v>
      </c>
      <c r="C46">
        <v>2.7146776944468876E-3</v>
      </c>
      <c r="D46">
        <v>1.0749300393317895E-3</v>
      </c>
      <c r="E46">
        <v>2.4128933320266555E-4</v>
      </c>
      <c r="F46">
        <v>2.542290012130799E-4</v>
      </c>
      <c r="G46">
        <v>-2.3237683706339718E-3</v>
      </c>
      <c r="H46">
        <v>-2.7834727710851492E-4</v>
      </c>
    </row>
    <row r="47" spans="1:8">
      <c r="A47" s="788">
        <v>43896</v>
      </c>
      <c r="B47">
        <v>5.7951391826684961E-3</v>
      </c>
      <c r="C47">
        <v>2.7306395048638521E-3</v>
      </c>
      <c r="D47">
        <v>1.0993736916096175E-3</v>
      </c>
      <c r="E47">
        <v>-1.9114198912573155E-4</v>
      </c>
      <c r="F47">
        <v>1.8400589640998888E-4</v>
      </c>
      <c r="G47">
        <v>-3.2941232228166362E-3</v>
      </c>
      <c r="H47">
        <v>-3.6192443434435173E-4</v>
      </c>
    </row>
    <row r="48" spans="1:8">
      <c r="A48" s="788">
        <v>43899</v>
      </c>
      <c r="B48">
        <v>5.9002721645771139E-3</v>
      </c>
      <c r="C48">
        <v>2.2967501976458582E-3</v>
      </c>
      <c r="D48">
        <v>1.1238179407380144E-3</v>
      </c>
      <c r="E48">
        <v>-1.6497363032171863E-3</v>
      </c>
      <c r="F48">
        <v>1.3537873264990452E-4</v>
      </c>
      <c r="G48">
        <v>-5.8971929409775692E-3</v>
      </c>
      <c r="H48">
        <v>-7.4009672389629966E-4</v>
      </c>
    </row>
    <row r="49" spans="1:8">
      <c r="A49" s="788">
        <v>43900</v>
      </c>
      <c r="B49">
        <v>5.9432997638921847E-3</v>
      </c>
      <c r="C49">
        <v>2.3813069230715911E-3</v>
      </c>
      <c r="D49">
        <v>1.1482627867316353E-3</v>
      </c>
      <c r="E49">
        <v>-1.0959992157714149E-3</v>
      </c>
      <c r="F49">
        <v>3.2464549798771891E-4</v>
      </c>
      <c r="G49">
        <v>-4.2800522527746132E-3</v>
      </c>
      <c r="H49">
        <v>-5.2778953608545454E-4</v>
      </c>
    </row>
    <row r="50" spans="1:8">
      <c r="A50" s="788">
        <v>43901</v>
      </c>
      <c r="B50">
        <v>6.1369551650911625E-3</v>
      </c>
      <c r="C50">
        <v>1.4877024754993418E-3</v>
      </c>
      <c r="D50">
        <v>1.1727082296049129E-3</v>
      </c>
      <c r="E50">
        <v>-2.4806320410103444E-3</v>
      </c>
      <c r="F50">
        <v>3.4114896677261974E-4</v>
      </c>
      <c r="G50">
        <v>-5.8637337522440269E-3</v>
      </c>
      <c r="H50">
        <v>-7.6164070449535881E-4</v>
      </c>
    </row>
    <row r="51" spans="1:8">
      <c r="A51" s="788">
        <v>43902</v>
      </c>
      <c r="B51">
        <v>6.1690698866172511E-3</v>
      </c>
      <c r="C51">
        <v>5.2430369324096837E-4</v>
      </c>
      <c r="D51">
        <v>1.1971542693725024E-3</v>
      </c>
      <c r="E51">
        <v>-3.8933718716125387E-3</v>
      </c>
      <c r="F51">
        <v>5.9161193128876022E-5</v>
      </c>
      <c r="G51">
        <v>-9.0607160404386766E-3</v>
      </c>
      <c r="H51">
        <v>-1.2647856592927775E-3</v>
      </c>
    </row>
    <row r="52" spans="1:8">
      <c r="A52" s="788">
        <v>43903</v>
      </c>
      <c r="B52">
        <v>6.0465456348401947E-3</v>
      </c>
      <c r="C52">
        <v>1.7593940809372821E-3</v>
      </c>
      <c r="D52">
        <v>1.2216009060490585E-3</v>
      </c>
      <c r="E52">
        <v>-2.4859304664858195E-3</v>
      </c>
      <c r="F52">
        <v>3.3886882745814972E-4</v>
      </c>
      <c r="G52">
        <v>-6.8568485969410231E-3</v>
      </c>
      <c r="H52">
        <v>-8.3326864806299028E-4</v>
      </c>
    </row>
    <row r="53" spans="1:8">
      <c r="A53" s="788">
        <v>43906</v>
      </c>
      <c r="B53">
        <v>6.2797280936410793E-3</v>
      </c>
      <c r="C53">
        <v>1.6358772382079056E-3</v>
      </c>
      <c r="D53">
        <v>1.2460481396490142E-3</v>
      </c>
      <c r="E53">
        <v>-2.9943296729950664E-3</v>
      </c>
      <c r="F53">
        <v>1.6617295890108963E-4</v>
      </c>
      <c r="G53">
        <v>-1.032819777732763E-2</v>
      </c>
      <c r="H53">
        <v>-1.3321146349827284E-3</v>
      </c>
    </row>
    <row r="54" spans="1:8">
      <c r="A54" s="788">
        <v>43907</v>
      </c>
      <c r="B54">
        <v>6.3497530324341245E-3</v>
      </c>
      <c r="C54">
        <v>1.8217004119636115E-3</v>
      </c>
      <c r="D54">
        <v>1.2704959701868024E-3</v>
      </c>
      <c r="E54">
        <v>-2.5690488877173623E-3</v>
      </c>
      <c r="F54">
        <v>8.989102567791285E-5</v>
      </c>
      <c r="G54">
        <v>-9.8307755547851761E-3</v>
      </c>
      <c r="H54">
        <v>-1.1862585389053049E-3</v>
      </c>
    </row>
    <row r="55" spans="1:8">
      <c r="A55" s="788">
        <v>43908</v>
      </c>
      <c r="B55">
        <v>6.225157535692194E-3</v>
      </c>
      <c r="C55">
        <v>1.0120733016829586E-3</v>
      </c>
      <c r="D55">
        <v>1.2949443976773001E-3</v>
      </c>
      <c r="E55">
        <v>-3.0456405079218873E-3</v>
      </c>
      <c r="F55">
        <v>-2.2047759678611722E-4</v>
      </c>
      <c r="G55">
        <v>-1.2853940233054084E-2</v>
      </c>
      <c r="H55">
        <v>-1.3640304113724522E-3</v>
      </c>
    </row>
    <row r="56" spans="1:8">
      <c r="A56" s="788">
        <v>43909</v>
      </c>
      <c r="B56">
        <v>6.0576897570638888E-3</v>
      </c>
      <c r="C56">
        <v>1.1062589820538538E-3</v>
      </c>
      <c r="D56">
        <v>1.3193934221349402E-3</v>
      </c>
      <c r="E56">
        <v>-3.0478295107972952E-3</v>
      </c>
      <c r="F56">
        <v>-1.5269039218379632E-4</v>
      </c>
      <c r="G56">
        <v>-1.2541022771976218E-2</v>
      </c>
      <c r="H56">
        <v>-1.3955750952726609E-3</v>
      </c>
    </row>
    <row r="57" spans="1:8">
      <c r="A57" s="788">
        <v>43910</v>
      </c>
      <c r="B57">
        <v>5.8279083795429454E-3</v>
      </c>
      <c r="C57">
        <v>1.0395771398934439E-3</v>
      </c>
      <c r="D57">
        <v>1.3438430435743776E-3</v>
      </c>
      <c r="E57">
        <v>-2.5704755868858342E-3</v>
      </c>
      <c r="F57">
        <v>-1.6577838905917908E-4</v>
      </c>
      <c r="G57">
        <v>-1.2894633939442013E-2</v>
      </c>
      <c r="H57">
        <v>-1.6067175924397992E-3</v>
      </c>
    </row>
    <row r="58" spans="1:8">
      <c r="A58" s="788">
        <v>43913</v>
      </c>
      <c r="B58">
        <v>5.5532417322932126E-3</v>
      </c>
      <c r="C58">
        <v>6.1635564966611156E-4</v>
      </c>
      <c r="D58">
        <v>1.3682932620100452E-3</v>
      </c>
      <c r="E58">
        <v>-2.19218802457255E-3</v>
      </c>
      <c r="F58">
        <v>-2.9623656247534935E-4</v>
      </c>
      <c r="G58">
        <v>-1.4142927899139401E-2</v>
      </c>
      <c r="H58">
        <v>-1.7741325014185572E-3</v>
      </c>
    </row>
    <row r="59" spans="1:8">
      <c r="A59" s="788">
        <v>43914</v>
      </c>
      <c r="B59">
        <v>4.8667359138612198E-3</v>
      </c>
      <c r="C59">
        <v>1.0047510917774449E-3</v>
      </c>
      <c r="D59">
        <v>1.392744077456598E-3</v>
      </c>
      <c r="E59">
        <v>-1.781069102525068E-3</v>
      </c>
      <c r="F59">
        <v>-2.1553243617278284E-4</v>
      </c>
      <c r="G59">
        <v>-1.2144007512309929E-2</v>
      </c>
      <c r="H59">
        <v>-1.2974768209926824E-3</v>
      </c>
    </row>
    <row r="60" spans="1:8">
      <c r="A60" s="788">
        <v>43915</v>
      </c>
      <c r="B60">
        <v>4.1279892503376381E-3</v>
      </c>
      <c r="C60">
        <v>1.4959319792893222E-3</v>
      </c>
      <c r="D60">
        <v>1.4171954899286909E-3</v>
      </c>
      <c r="E60">
        <v>-1.7848107530740176E-3</v>
      </c>
      <c r="F60">
        <v>-1.698181612853622E-4</v>
      </c>
      <c r="G60">
        <v>-1.0568778941256296E-2</v>
      </c>
      <c r="H60">
        <v>-1.2057775192577669E-3</v>
      </c>
    </row>
    <row r="61" spans="1:8">
      <c r="A61" s="788">
        <v>43916</v>
      </c>
      <c r="B61">
        <v>3.3823335364608909E-3</v>
      </c>
      <c r="C61">
        <v>1.8102112133837611E-3</v>
      </c>
      <c r="D61">
        <v>1.4416474994407569E-3</v>
      </c>
      <c r="E61">
        <v>-1.1026810353367278E-3</v>
      </c>
      <c r="F61">
        <v>4.710077991854078E-6</v>
      </c>
      <c r="G61">
        <v>-9.5886771106876711E-3</v>
      </c>
      <c r="H61">
        <v>-9.2279191140010042E-4</v>
      </c>
    </row>
    <row r="62" spans="1:8">
      <c r="A62" s="788">
        <v>43917</v>
      </c>
      <c r="B62">
        <v>2.7977611171075001E-3</v>
      </c>
      <c r="C62">
        <v>1.849737999693124E-3</v>
      </c>
      <c r="D62">
        <v>1.4661001060074508E-3</v>
      </c>
      <c r="E62">
        <v>-7.7348563543566673E-4</v>
      </c>
      <c r="F62">
        <v>5.2221497694793229E-5</v>
      </c>
      <c r="G62">
        <v>-1.0533758685743133E-2</v>
      </c>
      <c r="H62">
        <v>-1.1229235195175935E-3</v>
      </c>
    </row>
    <row r="63" spans="1:8">
      <c r="A63" s="788">
        <v>43920</v>
      </c>
      <c r="B63">
        <v>2.2670124004502412E-3</v>
      </c>
      <c r="C63">
        <v>1.9609304399903493E-3</v>
      </c>
      <c r="D63">
        <v>1.4905533096434276E-3</v>
      </c>
      <c r="E63">
        <v>-2.4856314400900636E-4</v>
      </c>
      <c r="F63">
        <v>4.0322908743117836E-6</v>
      </c>
      <c r="G63">
        <v>-1.0028342507249932E-2</v>
      </c>
      <c r="H63">
        <v>-9.4636141459758516E-4</v>
      </c>
    </row>
    <row r="64" spans="1:8">
      <c r="A64" s="788">
        <v>43921</v>
      </c>
      <c r="B64">
        <v>1.8579148683375291E-3</v>
      </c>
      <c r="C64">
        <v>1.9765746637125936E-3</v>
      </c>
      <c r="D64">
        <v>1.5150071103631202E-3</v>
      </c>
      <c r="E64">
        <v>-2.9353664097186982E-4</v>
      </c>
      <c r="F64">
        <v>-1.6471701161013819E-4</v>
      </c>
      <c r="G64">
        <v>-1.0815132713690945E-2</v>
      </c>
      <c r="H64">
        <v>-1.0112590915916098E-3</v>
      </c>
    </row>
    <row r="65" spans="1:8">
      <c r="A65" s="788">
        <v>43922</v>
      </c>
      <c r="B65">
        <v>1.579001768185373E-3</v>
      </c>
      <c r="C65">
        <v>1.8671547355380014E-3</v>
      </c>
      <c r="D65">
        <v>1.5394615081811835E-3</v>
      </c>
      <c r="E65">
        <v>-3.1780780217116611E-4</v>
      </c>
      <c r="F65">
        <v>-1.2334627067689397E-4</v>
      </c>
      <c r="G65">
        <v>-1.1766273425111828E-2</v>
      </c>
      <c r="H65">
        <v>-1.2629791613144592E-3</v>
      </c>
    </row>
    <row r="66" spans="1:8">
      <c r="A66" s="788">
        <v>43923</v>
      </c>
      <c r="B66">
        <v>1.1564258952230233E-3</v>
      </c>
      <c r="C66">
        <v>1.8360588347492435E-3</v>
      </c>
      <c r="D66">
        <v>1.5639165031122726E-3</v>
      </c>
      <c r="E66">
        <v>-1.0697987642960261E-4</v>
      </c>
      <c r="F66">
        <v>-1.9787904199319861E-4</v>
      </c>
      <c r="G66">
        <v>-1.1681023526983414E-2</v>
      </c>
      <c r="H66">
        <v>-1.1225832306281935E-3</v>
      </c>
    </row>
    <row r="67" spans="1:8">
      <c r="A67" s="788">
        <v>43924</v>
      </c>
      <c r="B67">
        <v>9.515233879404672E-4</v>
      </c>
      <c r="C67">
        <v>1.6615233678254349E-3</v>
      </c>
      <c r="D67">
        <v>1.5883720951708202E-3</v>
      </c>
      <c r="E67">
        <v>7.1347318928216552E-5</v>
      </c>
      <c r="F67">
        <v>-1.7014055702424535E-4</v>
      </c>
      <c r="G67">
        <v>-1.2292264569424893E-2</v>
      </c>
      <c r="H67">
        <v>-1.1890875396570744E-3</v>
      </c>
    </row>
    <row r="68" spans="1:8">
      <c r="A68" s="788">
        <v>43927</v>
      </c>
      <c r="B68">
        <v>2.7432716324415907E-4</v>
      </c>
      <c r="C68">
        <v>1.7706756779394262E-3</v>
      </c>
      <c r="D68">
        <v>1.6128282843714814E-3</v>
      </c>
      <c r="E68">
        <v>3.1016885208612344E-4</v>
      </c>
      <c r="F68">
        <v>7.9510977473162825E-6</v>
      </c>
      <c r="G68">
        <v>-1.0613537046176735E-2</v>
      </c>
      <c r="H68">
        <v>-8.4346456076778153E-4</v>
      </c>
    </row>
    <row r="69" spans="1:8">
      <c r="A69" s="788">
        <v>43928</v>
      </c>
      <c r="B69">
        <v>-2.6224496339433134E-4</v>
      </c>
      <c r="C69">
        <v>1.8630026165793456E-3</v>
      </c>
      <c r="D69">
        <v>1.6372850707289111E-3</v>
      </c>
      <c r="E69">
        <v>3.5329064505740249E-4</v>
      </c>
      <c r="F69">
        <v>1.3697002227885946E-4</v>
      </c>
      <c r="G69">
        <v>-1.0004722499888374E-2</v>
      </c>
      <c r="H69">
        <v>-8.7077250884193269E-4</v>
      </c>
    </row>
    <row r="70" spans="1:8">
      <c r="A70" s="788">
        <v>43929</v>
      </c>
      <c r="B70">
        <v>-4.8853813873017682E-4</v>
      </c>
      <c r="C70">
        <v>1.9710243096300317E-3</v>
      </c>
      <c r="D70">
        <v>1.6617424542575421E-3</v>
      </c>
      <c r="E70">
        <v>3.1768516785080081E-4</v>
      </c>
      <c r="F70">
        <v>6.0162255577367318E-5</v>
      </c>
      <c r="G70">
        <v>-9.5598718728601151E-3</v>
      </c>
      <c r="H70">
        <v>-6.9959333536184776E-4</v>
      </c>
    </row>
    <row r="71" spans="1:8">
      <c r="A71" s="788">
        <v>43930</v>
      </c>
      <c r="B71">
        <v>-7.8435079362548787E-4</v>
      </c>
      <c r="C71">
        <v>2.1321999724028817E-3</v>
      </c>
      <c r="D71">
        <v>1.6862004349720294E-3</v>
      </c>
      <c r="E71">
        <v>4.375140884849138E-4</v>
      </c>
      <c r="F71">
        <v>1.9259246943947872E-4</v>
      </c>
      <c r="G71">
        <v>-9.5873643010691012E-3</v>
      </c>
      <c r="H71">
        <v>-6.1998497583393153E-4</v>
      </c>
    </row>
    <row r="72" spans="1:8">
      <c r="A72" s="788">
        <v>43934</v>
      </c>
      <c r="B72">
        <v>-1.0917545059216938E-3</v>
      </c>
      <c r="C72">
        <v>2.1836980665577155E-3</v>
      </c>
      <c r="D72">
        <v>1.710659012886806E-3</v>
      </c>
      <c r="E72">
        <v>6.9403423908775963E-4</v>
      </c>
      <c r="F72">
        <v>2.1199663997206741E-4</v>
      </c>
      <c r="G72">
        <v>-9.431690965072681E-3</v>
      </c>
      <c r="H72">
        <v>-6.5659147792962447E-4</v>
      </c>
    </row>
    <row r="73" spans="1:8">
      <c r="A73" s="788">
        <v>43935</v>
      </c>
      <c r="B73">
        <v>-1.0195422167833534E-3</v>
      </c>
      <c r="C73">
        <v>2.3534582844326746E-3</v>
      </c>
      <c r="D73">
        <v>1.7351181880167488E-3</v>
      </c>
      <c r="E73">
        <v>1.4055554029710482E-3</v>
      </c>
      <c r="F73">
        <v>3.2088679824804345E-4</v>
      </c>
      <c r="G73">
        <v>-8.8023193947472933E-3</v>
      </c>
      <c r="H73">
        <v>-5.0467497703243769E-4</v>
      </c>
    </row>
    <row r="74" spans="1:8">
      <c r="A74" s="788">
        <v>43936</v>
      </c>
      <c r="B74">
        <v>-9.0646970212526767E-4</v>
      </c>
      <c r="C74">
        <v>2.5434224769815827E-3</v>
      </c>
      <c r="D74">
        <v>1.7595779603762907E-3</v>
      </c>
      <c r="E74">
        <v>1.4701614091929827E-3</v>
      </c>
      <c r="F74">
        <v>3.3944835172117216E-4</v>
      </c>
      <c r="G74">
        <v>-8.9259193702091455E-3</v>
      </c>
      <c r="H74">
        <v>-6.241008915525148E-4</v>
      </c>
    </row>
    <row r="75" spans="1:8">
      <c r="A75" s="788">
        <v>43937</v>
      </c>
      <c r="B75">
        <v>-5.6870462823388479E-4</v>
      </c>
      <c r="C75">
        <v>2.7509687955604711E-3</v>
      </c>
      <c r="D75">
        <v>1.7840383299798646E-3</v>
      </c>
      <c r="E75">
        <v>1.7529832876921336E-3</v>
      </c>
      <c r="F75">
        <v>4.2410253491209637E-4</v>
      </c>
      <c r="G75">
        <v>-8.8732783269267479E-3</v>
      </c>
      <c r="H75">
        <v>-6.0132344676988581E-4</v>
      </c>
    </row>
    <row r="76" spans="1:8">
      <c r="A76" s="788">
        <v>43938</v>
      </c>
      <c r="B76">
        <v>-2.5452516490809263E-4</v>
      </c>
      <c r="C76">
        <v>2.9185931692150557E-3</v>
      </c>
      <c r="D76">
        <v>1.8084992968423474E-3</v>
      </c>
      <c r="E76">
        <v>1.5428475253502771E-3</v>
      </c>
      <c r="F76">
        <v>4.2164088215601581E-4</v>
      </c>
      <c r="G76">
        <v>-8.5121087540899198E-3</v>
      </c>
      <c r="H76">
        <v>-4.5497285641249441E-4</v>
      </c>
    </row>
    <row r="77" spans="1:8">
      <c r="A77" s="788">
        <v>43941</v>
      </c>
      <c r="B77">
        <v>8.1045231287157904E-5</v>
      </c>
      <c r="C77">
        <v>3.0464084394286051E-3</v>
      </c>
      <c r="D77">
        <v>1.8329608609781722E-3</v>
      </c>
      <c r="E77">
        <v>2.0764038929552697E-3</v>
      </c>
      <c r="F77">
        <v>3.7260939616956534E-4</v>
      </c>
      <c r="G77">
        <v>-8.2775049104579779E-3</v>
      </c>
      <c r="H77">
        <v>-5.6500652949509345E-4</v>
      </c>
    </row>
    <row r="78" spans="1:8">
      <c r="A78" s="788">
        <v>43943</v>
      </c>
      <c r="B78">
        <v>-8.8571408402682295E-5</v>
      </c>
      <c r="C78">
        <v>3.1166113944920415E-3</v>
      </c>
      <c r="D78">
        <v>1.8574230224017718E-3</v>
      </c>
      <c r="E78">
        <v>2.9112668878314985E-3</v>
      </c>
      <c r="F78">
        <v>4.7478253434718454E-4</v>
      </c>
      <c r="G78">
        <v>-7.4026899846167948E-3</v>
      </c>
      <c r="H78">
        <v>-5.9687138429020958E-4</v>
      </c>
    </row>
    <row r="79" spans="1:8">
      <c r="A79" s="788">
        <v>43944</v>
      </c>
      <c r="B79">
        <v>1.120714278373125E-4</v>
      </c>
      <c r="C79">
        <v>2.874683043435633E-3</v>
      </c>
      <c r="D79">
        <v>1.8818857811280232E-3</v>
      </c>
      <c r="E79">
        <v>2.7300544794430781E-3</v>
      </c>
      <c r="F79">
        <v>4.7196606043331535E-4</v>
      </c>
      <c r="G79">
        <v>-7.8285057874776243E-3</v>
      </c>
      <c r="H79">
        <v>-6.103202077967218E-4</v>
      </c>
    </row>
    <row r="80" spans="1:8">
      <c r="A80" s="788">
        <v>43945</v>
      </c>
      <c r="B80">
        <v>1.6892961077052959E-4</v>
      </c>
      <c r="C80">
        <v>2.0383294289525455E-3</v>
      </c>
      <c r="D80">
        <v>1.9063491371713592E-3</v>
      </c>
      <c r="E80">
        <v>2.1662740324326357E-3</v>
      </c>
      <c r="F80">
        <v>4.5925073036956476E-4</v>
      </c>
      <c r="G80">
        <v>-9.1469421279408714E-3</v>
      </c>
      <c r="H80">
        <v>-5.187505266637249E-4</v>
      </c>
    </row>
    <row r="81" spans="1:8">
      <c r="A81" s="788">
        <v>43948</v>
      </c>
      <c r="B81">
        <v>-8.5977430317685233E-5</v>
      </c>
      <c r="C81">
        <v>2.0837362503440815E-3</v>
      </c>
      <c r="D81">
        <v>1.9308130905462129E-3</v>
      </c>
      <c r="E81">
        <v>2.2564016827486544E-3</v>
      </c>
      <c r="F81">
        <v>5.1232239039955552E-4</v>
      </c>
      <c r="G81">
        <v>-8.1800872678352565E-3</v>
      </c>
      <c r="H81">
        <v>-4.4796799925372888E-4</v>
      </c>
    </row>
    <row r="82" spans="1:8">
      <c r="A82" s="788">
        <v>43949</v>
      </c>
      <c r="B82">
        <v>2.1393809114100826E-4</v>
      </c>
      <c r="C82">
        <v>2.6414216450911798E-3</v>
      </c>
      <c r="D82">
        <v>1.9552776412674611E-3</v>
      </c>
      <c r="E82">
        <v>2.3866866475557025E-3</v>
      </c>
      <c r="F82">
        <v>4.8627888362506866E-4</v>
      </c>
      <c r="G82">
        <v>-7.4539314979514826E-3</v>
      </c>
      <c r="H82">
        <v>-4.5038593024759876E-4</v>
      </c>
    </row>
    <row r="83" spans="1:8">
      <c r="A83" s="788">
        <v>43950</v>
      </c>
      <c r="B83">
        <v>6.6286532669201925E-4</v>
      </c>
      <c r="C83">
        <v>2.77848365086375E-3</v>
      </c>
      <c r="D83">
        <v>1.9797427893495367E-3</v>
      </c>
      <c r="E83">
        <v>2.2482177965514882E-3</v>
      </c>
      <c r="F83">
        <v>5.6547641084114808E-4</v>
      </c>
      <c r="G83">
        <v>-6.9515705223721636E-3</v>
      </c>
      <c r="H83">
        <v>-3.3080787575123782E-4</v>
      </c>
    </row>
    <row r="84" spans="1:8">
      <c r="A84" s="788">
        <v>43951</v>
      </c>
      <c r="B84">
        <v>9.2850362666774267E-4</v>
      </c>
      <c r="C84">
        <v>2.7417032803727093E-3</v>
      </c>
      <c r="D84">
        <v>2.0042085348070948E-3</v>
      </c>
      <c r="E84">
        <v>2.3491918396123523E-3</v>
      </c>
      <c r="F84">
        <v>5.3458472113088185E-4</v>
      </c>
      <c r="G84">
        <v>-7.7753381326699511E-3</v>
      </c>
      <c r="H84">
        <v>-4.2044411189190445E-4</v>
      </c>
    </row>
    <row r="85" spans="1:8">
      <c r="A85" s="788">
        <v>43955</v>
      </c>
      <c r="B85">
        <v>1.0979269276722992E-3</v>
      </c>
      <c r="C85">
        <v>2.738781120948719E-3</v>
      </c>
      <c r="D85">
        <v>2.0286748776545682E-3</v>
      </c>
      <c r="E85">
        <v>2.411680690451723E-3</v>
      </c>
      <c r="F85">
        <v>5.4754314370475399E-4</v>
      </c>
      <c r="G85">
        <v>-8.2466643558397612E-3</v>
      </c>
      <c r="H85">
        <v>-5.2958609094466702E-4</v>
      </c>
    </row>
    <row r="86" spans="1:8">
      <c r="A86" s="788">
        <v>43956</v>
      </c>
      <c r="B86">
        <v>1.3004250035755227E-3</v>
      </c>
      <c r="C86">
        <v>2.7848511037997792E-3</v>
      </c>
      <c r="D86">
        <v>2.0531418179066119E-3</v>
      </c>
      <c r="E86">
        <v>2.5716587290576243E-3</v>
      </c>
      <c r="F86">
        <v>5.6037324495261664E-4</v>
      </c>
      <c r="G86">
        <v>-8.0542547362739692E-3</v>
      </c>
      <c r="H86">
        <v>-4.7020486056892352E-4</v>
      </c>
    </row>
    <row r="87" spans="1:8">
      <c r="A87" s="788">
        <v>43957</v>
      </c>
      <c r="B87">
        <v>1.4687642170367887E-3</v>
      </c>
      <c r="C87">
        <v>2.7918945726701505E-3</v>
      </c>
      <c r="D87">
        <v>2.0776093555778807E-3</v>
      </c>
      <c r="E87">
        <v>2.7113712960058489E-3</v>
      </c>
      <c r="F87">
        <v>5.9309978956090248E-4</v>
      </c>
      <c r="G87">
        <v>-7.928086573302684E-3</v>
      </c>
      <c r="H87">
        <v>-5.1265936743738472E-4</v>
      </c>
    </row>
    <row r="88" spans="1:8">
      <c r="A88" s="788">
        <v>43958</v>
      </c>
      <c r="B88">
        <v>1.6623923646845729E-3</v>
      </c>
      <c r="C88">
        <v>2.6458152530983714E-3</v>
      </c>
      <c r="D88">
        <v>2.1020774906830297E-3</v>
      </c>
      <c r="E88">
        <v>3.1722695135287804E-3</v>
      </c>
      <c r="F88">
        <v>6.3208290944261059E-4</v>
      </c>
      <c r="G88">
        <v>-8.1984022654324473E-3</v>
      </c>
      <c r="H88">
        <v>-4.1944205556343483E-4</v>
      </c>
    </row>
    <row r="89" spans="1:8">
      <c r="A89" s="788">
        <v>43959</v>
      </c>
      <c r="B89">
        <v>1.734057527001287E-3</v>
      </c>
      <c r="C89">
        <v>2.7588668828153473E-3</v>
      </c>
      <c r="D89">
        <v>2.1265462232364918E-3</v>
      </c>
      <c r="E89">
        <v>3.1656071995933566E-3</v>
      </c>
      <c r="F89">
        <v>6.6386555932740343E-4</v>
      </c>
      <c r="G89">
        <v>-7.9054699186991151E-3</v>
      </c>
      <c r="H89">
        <v>-3.4499235615426116E-4</v>
      </c>
    </row>
    <row r="90" spans="1:8">
      <c r="A90" s="788">
        <v>43962</v>
      </c>
      <c r="B90">
        <v>1.9738422013406698E-3</v>
      </c>
      <c r="C90">
        <v>2.7429928738205156E-3</v>
      </c>
      <c r="D90">
        <v>2.1510155532529218E-3</v>
      </c>
      <c r="E90">
        <v>3.2348248597973139E-3</v>
      </c>
      <c r="F90">
        <v>6.72382169554675E-4</v>
      </c>
      <c r="G90">
        <v>-8.3114096915741786E-3</v>
      </c>
      <c r="H90">
        <v>-3.5045172098435717E-4</v>
      </c>
    </row>
    <row r="91" spans="1:8">
      <c r="A91" s="788">
        <v>43963</v>
      </c>
      <c r="B91">
        <v>2.0969770765468798E-3</v>
      </c>
      <c r="C91">
        <v>2.5773171351850532E-3</v>
      </c>
      <c r="D91">
        <v>2.1754854807469748E-3</v>
      </c>
      <c r="E91">
        <v>3.0285479896230427E-3</v>
      </c>
      <c r="F91">
        <v>7.101276322050154E-4</v>
      </c>
      <c r="G91">
        <v>-8.746485433245188E-3</v>
      </c>
      <c r="H91">
        <v>-4.7986106006037144E-4</v>
      </c>
    </row>
    <row r="92" spans="1:8">
      <c r="A92" s="788">
        <v>43964</v>
      </c>
      <c r="B92">
        <v>2.1458567285352892E-3</v>
      </c>
      <c r="C92">
        <v>2.4952176191943565E-3</v>
      </c>
      <c r="D92">
        <v>2.1999560057330836E-3</v>
      </c>
      <c r="E92">
        <v>3.084560246068957E-3</v>
      </c>
      <c r="F92">
        <v>6.7853367081727178E-4</v>
      </c>
      <c r="G92">
        <v>-8.6667931881430071E-3</v>
      </c>
      <c r="H92">
        <v>-5.433556117787619E-4</v>
      </c>
    </row>
    <row r="93" spans="1:8">
      <c r="A93" s="788">
        <v>43965</v>
      </c>
      <c r="B93">
        <v>2.2125340392376014E-3</v>
      </c>
      <c r="C93">
        <v>2.6404038677023678E-3</v>
      </c>
      <c r="D93">
        <v>2.2244271282259032E-3</v>
      </c>
      <c r="E93">
        <v>3.0177919949612164E-3</v>
      </c>
      <c r="F93">
        <v>6.0768468973337875E-4</v>
      </c>
      <c r="G93">
        <v>-8.531751296895651E-3</v>
      </c>
      <c r="H93">
        <v>-4.8101775604048047E-4</v>
      </c>
    </row>
    <row r="94" spans="1:8">
      <c r="A94" s="788">
        <v>43966</v>
      </c>
      <c r="B94">
        <v>2.2846027704364058E-3</v>
      </c>
      <c r="C94">
        <v>2.7298980104457637E-3</v>
      </c>
      <c r="D94">
        <v>2.2488988482400885E-3</v>
      </c>
      <c r="E94">
        <v>3.0405115434031238E-3</v>
      </c>
      <c r="F94">
        <v>5.6062918394261807E-4</v>
      </c>
      <c r="G94">
        <v>-8.9010425210903632E-3</v>
      </c>
      <c r="H94">
        <v>-4.8198557322931546E-4</v>
      </c>
    </row>
    <row r="95" spans="1:8">
      <c r="A95" s="788">
        <v>43969</v>
      </c>
      <c r="B95">
        <v>2.3536293405699293E-3</v>
      </c>
      <c r="C95">
        <v>2.8893826261893185E-3</v>
      </c>
      <c r="D95">
        <v>2.2733711657900724E-3</v>
      </c>
      <c r="E95">
        <v>2.737431559055814E-3</v>
      </c>
      <c r="F95">
        <v>5.1364657617503084E-4</v>
      </c>
      <c r="G95">
        <v>-7.9399082328780457E-3</v>
      </c>
      <c r="H95">
        <v>-3.0760449497302389E-4</v>
      </c>
    </row>
    <row r="96" spans="1:8">
      <c r="A96" s="788">
        <v>43970</v>
      </c>
      <c r="B96">
        <v>2.4151329464339177E-3</v>
      </c>
      <c r="C96">
        <v>2.9605751242478551E-3</v>
      </c>
      <c r="D96">
        <v>2.2978440808907319E-3</v>
      </c>
      <c r="E96">
        <v>2.7167607752800471E-3</v>
      </c>
      <c r="F96">
        <v>5.4093644547181796E-4</v>
      </c>
      <c r="G96">
        <v>-7.7896173393864343E-3</v>
      </c>
      <c r="H96">
        <v>-3.5621369532912173E-4</v>
      </c>
    </row>
    <row r="97" spans="1:8">
      <c r="A97" s="788">
        <v>43971</v>
      </c>
      <c r="B97">
        <v>2.4875597783957648E-3</v>
      </c>
      <c r="C97">
        <v>3.0588617675413321E-3</v>
      </c>
      <c r="D97">
        <v>2.3223175935564999E-3</v>
      </c>
      <c r="E97">
        <v>2.7146114029417134E-3</v>
      </c>
      <c r="F97">
        <v>5.7198911593703272E-4</v>
      </c>
      <c r="G97">
        <v>-7.5879884797570574E-3</v>
      </c>
      <c r="H97">
        <v>-2.7239434669878992E-4</v>
      </c>
    </row>
    <row r="98" spans="1:8">
      <c r="A98" s="788">
        <v>43972</v>
      </c>
      <c r="B98">
        <v>2.5891498738828123E-3</v>
      </c>
      <c r="C98">
        <v>3.1590008470887554E-3</v>
      </c>
      <c r="D98">
        <v>2.3467917038018093E-3</v>
      </c>
      <c r="E98">
        <v>2.5325476666466784E-3</v>
      </c>
      <c r="F98">
        <v>6.0795149717307595E-4</v>
      </c>
      <c r="G98">
        <v>-7.2975864500912646E-3</v>
      </c>
      <c r="H98">
        <v>-3.241280536661062E-4</v>
      </c>
    </row>
    <row r="99" spans="1:8">
      <c r="A99" s="788">
        <v>43973</v>
      </c>
      <c r="B99">
        <v>2.6675056634826166E-3</v>
      </c>
      <c r="C99">
        <v>3.138106049437317E-3</v>
      </c>
      <c r="D99">
        <v>2.3712664116413151E-3</v>
      </c>
      <c r="E99">
        <v>2.5675695056457393E-3</v>
      </c>
      <c r="F99">
        <v>6.4567461433995277E-4</v>
      </c>
      <c r="G99">
        <v>-7.4864248976947989E-3</v>
      </c>
      <c r="H99">
        <v>-2.9213232749469853E-4</v>
      </c>
    </row>
    <row r="100" spans="1:8">
      <c r="A100" s="788">
        <v>43976</v>
      </c>
      <c r="B100">
        <v>2.8428884424540612E-3</v>
      </c>
      <c r="C100">
        <v>3.4312501092084169E-3</v>
      </c>
      <c r="D100">
        <v>2.3957417170896722E-3</v>
      </c>
      <c r="E100">
        <v>2.6542253946730821E-3</v>
      </c>
      <c r="F100">
        <v>6.5574088755004922E-4</v>
      </c>
      <c r="G100">
        <v>-6.4657389742656113E-3</v>
      </c>
      <c r="H100">
        <v>-2.0923685275364701E-4</v>
      </c>
    </row>
    <row r="101" spans="1:8">
      <c r="A101" s="788">
        <v>43977</v>
      </c>
      <c r="B101">
        <v>2.9664818286474492E-3</v>
      </c>
      <c r="C101">
        <v>3.3816110295292745E-3</v>
      </c>
      <c r="D101">
        <v>2.4202176201615355E-3</v>
      </c>
      <c r="E101">
        <v>2.6070538788887099E-3</v>
      </c>
      <c r="F101">
        <v>6.9059148311967355E-4</v>
      </c>
      <c r="G101">
        <v>-6.3414805897539228E-3</v>
      </c>
      <c r="H101">
        <v>-2.209327078751544E-4</v>
      </c>
    </row>
    <row r="102" spans="1:8">
      <c r="A102" s="788">
        <v>43978</v>
      </c>
      <c r="B102">
        <v>3.0726352567942428E-3</v>
      </c>
      <c r="C102">
        <v>3.4122707962334076E-3</v>
      </c>
      <c r="D102">
        <v>2.44469412087156E-3</v>
      </c>
      <c r="E102">
        <v>2.5759870589305844E-3</v>
      </c>
      <c r="F102">
        <v>7.0371674138880458E-4</v>
      </c>
      <c r="G102">
        <v>-5.5007654480507817E-3</v>
      </c>
      <c r="H102">
        <v>-1.5146034971136313E-4</v>
      </c>
    </row>
    <row r="103" spans="1:8">
      <c r="A103" s="788">
        <v>43979</v>
      </c>
      <c r="B103">
        <v>3.189414380296629E-3</v>
      </c>
      <c r="C103">
        <v>3.4023751498164501E-3</v>
      </c>
      <c r="D103">
        <v>2.4691712192341786E-3</v>
      </c>
      <c r="E103">
        <v>2.6280416837030085E-3</v>
      </c>
      <c r="F103">
        <v>7.705468795411452E-4</v>
      </c>
      <c r="G103">
        <v>-5.8175451356952124E-3</v>
      </c>
      <c r="H103">
        <v>-1.5109957847037059E-4</v>
      </c>
    </row>
    <row r="104" spans="1:8">
      <c r="A104" s="788">
        <v>43980</v>
      </c>
      <c r="B104">
        <v>3.2385825602287976E-3</v>
      </c>
      <c r="C104">
        <v>3.4367569536026821E-3</v>
      </c>
      <c r="D104">
        <v>2.4936489152640462E-3</v>
      </c>
      <c r="E104">
        <v>2.8727576080043171E-3</v>
      </c>
      <c r="F104">
        <v>8.4188730929746214E-4</v>
      </c>
      <c r="G104">
        <v>-5.7598095639408431E-3</v>
      </c>
      <c r="H104">
        <v>-1.4785751521928514E-4</v>
      </c>
    </row>
    <row r="105" spans="1:8">
      <c r="A105" s="788">
        <v>43983</v>
      </c>
      <c r="B105">
        <v>3.4068391424479927E-3</v>
      </c>
      <c r="C105">
        <v>3.4803005235166662E-3</v>
      </c>
      <c r="D105">
        <v>2.5181272089755957E-3</v>
      </c>
      <c r="E105">
        <v>2.8771741238249326E-3</v>
      </c>
      <c r="F105">
        <v>8.0665095441645462E-4</v>
      </c>
      <c r="G105">
        <v>-5.3084708134825132E-3</v>
      </c>
      <c r="H105">
        <v>-1.2769820142077837E-4</v>
      </c>
    </row>
    <row r="106" spans="1:8">
      <c r="A106" s="788">
        <v>43984</v>
      </c>
      <c r="B106">
        <v>3.5636562316130327E-3</v>
      </c>
      <c r="C106">
        <v>3.6981465355414578E-3</v>
      </c>
      <c r="D106">
        <v>2.5426061003837042E-3</v>
      </c>
      <c r="E106">
        <v>2.9546464686538432E-3</v>
      </c>
      <c r="F106">
        <v>7.79303327825831E-4</v>
      </c>
      <c r="G106">
        <v>-4.7278785213210606E-3</v>
      </c>
      <c r="H106">
        <v>-8.2438172889331973E-5</v>
      </c>
    </row>
    <row r="107" spans="1:8">
      <c r="A107" s="788">
        <v>43985</v>
      </c>
      <c r="B107">
        <v>3.6711775522864087E-3</v>
      </c>
      <c r="C107">
        <v>3.8949545516888673E-3</v>
      </c>
      <c r="D107">
        <v>2.5670855895028044E-3</v>
      </c>
      <c r="E107">
        <v>3.233645091863746E-3</v>
      </c>
      <c r="F107">
        <v>7.0140595241374726E-4</v>
      </c>
      <c r="G107">
        <v>-3.9858114605344497E-3</v>
      </c>
      <c r="H107">
        <v>-2.0496006681636203E-5</v>
      </c>
    </row>
    <row r="108" spans="1:8">
      <c r="A108" s="788">
        <v>43986</v>
      </c>
      <c r="B108">
        <v>3.8258671406339317E-3</v>
      </c>
      <c r="C108">
        <v>3.9520506260217747E-3</v>
      </c>
      <c r="D108">
        <v>2.5915656763475514E-3</v>
      </c>
      <c r="E108">
        <v>3.4337436918436826E-3</v>
      </c>
      <c r="F108">
        <v>7.9127242586740643E-4</v>
      </c>
      <c r="G108">
        <v>-3.8989577954441357E-3</v>
      </c>
      <c r="H108">
        <v>-3.0857941381690068E-5</v>
      </c>
    </row>
    <row r="109" spans="1:8">
      <c r="A109" s="788">
        <v>43987</v>
      </c>
      <c r="B109">
        <v>3.9762996977590337E-3</v>
      </c>
      <c r="C109">
        <v>4.0583410693726396E-3</v>
      </c>
      <c r="D109">
        <v>2.6160463609323781E-3</v>
      </c>
      <c r="E109">
        <v>3.5200830927604176E-3</v>
      </c>
      <c r="F109">
        <v>7.6440410428424421E-4</v>
      </c>
      <c r="G109">
        <v>-3.4614840439211036E-3</v>
      </c>
      <c r="H109">
        <v>8.3919759703565688E-5</v>
      </c>
    </row>
    <row r="110" spans="1:8">
      <c r="A110" s="788">
        <v>43990</v>
      </c>
      <c r="B110">
        <v>4.2186298668280831E-3</v>
      </c>
      <c r="C110">
        <v>4.1659458965603857E-3</v>
      </c>
      <c r="D110">
        <v>2.6405276432721614E-3</v>
      </c>
      <c r="E110">
        <v>3.7062537421357344E-3</v>
      </c>
      <c r="F110">
        <v>6.7911575997592344E-4</v>
      </c>
      <c r="G110">
        <v>-2.5712145215245341E-3</v>
      </c>
      <c r="H110">
        <v>1.4732523322780189E-4</v>
      </c>
    </row>
    <row r="111" spans="1:8">
      <c r="A111" s="788">
        <v>43991</v>
      </c>
      <c r="B111">
        <v>4.3863416325806703E-3</v>
      </c>
      <c r="C111">
        <v>4.1906876680981586E-3</v>
      </c>
      <c r="D111">
        <v>2.6650095233813342E-3</v>
      </c>
      <c r="E111">
        <v>3.6489006832449711E-3</v>
      </c>
      <c r="F111">
        <v>7.5513460825571421E-4</v>
      </c>
      <c r="G111">
        <v>-2.9072190109905582E-3</v>
      </c>
      <c r="H111">
        <v>1.073331545491385E-4</v>
      </c>
    </row>
    <row r="112" spans="1:8">
      <c r="A112" s="788">
        <v>43992</v>
      </c>
      <c r="B112">
        <v>4.5489163539502719E-3</v>
      </c>
      <c r="C112">
        <v>4.2979583001729882E-3</v>
      </c>
      <c r="D112">
        <v>2.6894920012743295E-3</v>
      </c>
      <c r="E112">
        <v>3.6539642776551862E-3</v>
      </c>
      <c r="F112">
        <v>7.605055766881641E-4</v>
      </c>
      <c r="G112">
        <v>-3.3490351358126391E-3</v>
      </c>
      <c r="H112">
        <v>7.656071176787016E-5</v>
      </c>
    </row>
    <row r="113" spans="1:8">
      <c r="A113" s="788">
        <v>43994</v>
      </c>
      <c r="B113">
        <v>4.6658305955984414E-3</v>
      </c>
      <c r="C113">
        <v>4.3329263444440436E-3</v>
      </c>
      <c r="D113">
        <v>2.7139750769660242E-3</v>
      </c>
      <c r="E113">
        <v>3.2481936470341033E-3</v>
      </c>
      <c r="F113">
        <v>8.1807124245503182E-4</v>
      </c>
      <c r="G113">
        <v>-3.6313374196963455E-3</v>
      </c>
      <c r="H113">
        <v>-1.6646028991806894E-4</v>
      </c>
    </row>
    <row r="114" spans="1:8">
      <c r="A114" s="788">
        <v>43997</v>
      </c>
      <c r="B114">
        <v>4.7927747813494292E-3</v>
      </c>
      <c r="C114">
        <v>4.354232995874785E-3</v>
      </c>
      <c r="D114">
        <v>2.7384587504708513E-3</v>
      </c>
      <c r="E114">
        <v>3.2734314735047843E-3</v>
      </c>
      <c r="F114">
        <v>7.859330749306892E-4</v>
      </c>
      <c r="G114">
        <v>-3.6284642454831317E-3</v>
      </c>
      <c r="H114">
        <v>-1.0453904662988123E-4</v>
      </c>
    </row>
    <row r="115" spans="1:8">
      <c r="A115" s="788">
        <v>43998</v>
      </c>
      <c r="B115">
        <v>4.8933765339811419E-3</v>
      </c>
      <c r="C115">
        <v>4.3393855124052028E-3</v>
      </c>
      <c r="D115">
        <v>2.7629430218034656E-3</v>
      </c>
      <c r="E115">
        <v>3.3549530395451388E-3</v>
      </c>
      <c r="F115">
        <v>7.741406507506543E-4</v>
      </c>
      <c r="G115">
        <v>-3.3989236137017542E-3</v>
      </c>
      <c r="H115">
        <v>-1.5407285762658596E-5</v>
      </c>
    </row>
    <row r="116" spans="1:8">
      <c r="A116" s="788">
        <v>43999</v>
      </c>
      <c r="B116">
        <v>5.0422370175087217E-3</v>
      </c>
      <c r="C116">
        <v>4.5092355817439866E-3</v>
      </c>
      <c r="D116">
        <v>2.7874278909785222E-3</v>
      </c>
      <c r="E116">
        <v>3.5651991134402206E-3</v>
      </c>
      <c r="F116">
        <v>7.622126636954718E-4</v>
      </c>
      <c r="G116">
        <v>-2.8170001730233318E-3</v>
      </c>
      <c r="H116">
        <v>-4.1048109931218768E-5</v>
      </c>
    </row>
    <row r="117" spans="1:8">
      <c r="A117" s="788">
        <v>44000</v>
      </c>
      <c r="B117">
        <v>5.1949216423607947E-3</v>
      </c>
      <c r="C117">
        <v>4.467769447503267E-3</v>
      </c>
      <c r="D117">
        <v>2.8119133580104538E-3</v>
      </c>
      <c r="E117">
        <v>3.5770034423112662E-3</v>
      </c>
      <c r="F117">
        <v>8.4293855545669594E-4</v>
      </c>
      <c r="G117">
        <v>-2.5493879038642753E-3</v>
      </c>
      <c r="H117">
        <v>-5.2382412192963912E-5</v>
      </c>
    </row>
    <row r="118" spans="1:8">
      <c r="A118" s="788">
        <v>44001</v>
      </c>
      <c r="B118">
        <v>5.3357945898644399E-3</v>
      </c>
      <c r="C118">
        <v>4.5275102258197641E-3</v>
      </c>
      <c r="D118">
        <v>2.8363994229139156E-3</v>
      </c>
      <c r="E118">
        <v>3.5614143444879787E-3</v>
      </c>
      <c r="F118">
        <v>8.0712092268986346E-4</v>
      </c>
      <c r="G118">
        <v>-2.4261823378035619E-3</v>
      </c>
      <c r="H118">
        <v>-1.1705397928130079E-4</v>
      </c>
    </row>
    <row r="119" spans="1:8">
      <c r="A119" s="788">
        <v>44004</v>
      </c>
      <c r="B119">
        <v>5.4490692974160648E-3</v>
      </c>
      <c r="C119">
        <v>4.4615112866555062E-3</v>
      </c>
      <c r="D119">
        <v>2.8608860857035623E-3</v>
      </c>
      <c r="E119">
        <v>3.6311344268147305E-3</v>
      </c>
      <c r="F119">
        <v>8.1388973038376555E-4</v>
      </c>
      <c r="G119">
        <v>-2.5088882158619263E-3</v>
      </c>
      <c r="H119">
        <v>-3.3982761809658868E-5</v>
      </c>
    </row>
    <row r="120" spans="1:8">
      <c r="A120" s="788">
        <v>44005</v>
      </c>
      <c r="B120">
        <v>5.5751133821400067E-3</v>
      </c>
      <c r="C120">
        <v>4.6144310220999074E-3</v>
      </c>
      <c r="D120">
        <v>2.885373346394049E-3</v>
      </c>
      <c r="E120">
        <v>3.7475684694721068E-3</v>
      </c>
      <c r="F120">
        <v>8.4177963673703893E-4</v>
      </c>
      <c r="G120">
        <v>-2.3291741836362068E-3</v>
      </c>
      <c r="H120">
        <v>-3.2228841836734468E-5</v>
      </c>
    </row>
    <row r="121" spans="1:8">
      <c r="A121" s="788">
        <v>44006</v>
      </c>
      <c r="B121">
        <v>5.7305276218380108E-3</v>
      </c>
      <c r="C121">
        <v>4.5949637674460586E-3</v>
      </c>
      <c r="D121">
        <v>2.9098612049998085E-3</v>
      </c>
      <c r="E121">
        <v>3.4087551967130203E-3</v>
      </c>
      <c r="F121">
        <v>8.9108319340214237E-4</v>
      </c>
      <c r="G121">
        <v>-2.7910050849700996E-3</v>
      </c>
      <c r="H121">
        <v>-1.4596200667471582E-4</v>
      </c>
    </row>
    <row r="122" spans="1:8">
      <c r="A122" s="788">
        <v>44007</v>
      </c>
      <c r="B122">
        <v>5.9174695107240272E-3</v>
      </c>
      <c r="C122">
        <v>4.8204869732928479E-3</v>
      </c>
      <c r="D122">
        <v>2.9343496615357179E-3</v>
      </c>
      <c r="E122">
        <v>3.6385487603063371E-3</v>
      </c>
      <c r="F122">
        <v>8.6863386081570404E-4</v>
      </c>
      <c r="G122">
        <v>-2.4399008635770381E-3</v>
      </c>
      <c r="H122">
        <v>-1.1180008904321248E-4</v>
      </c>
    </row>
    <row r="123" spans="1:8">
      <c r="A123" s="788">
        <v>44008</v>
      </c>
      <c r="B123">
        <v>6.1184240184108951E-3</v>
      </c>
      <c r="C123">
        <v>4.8172888553308368E-3</v>
      </c>
      <c r="D123">
        <v>2.95883871601621E-3</v>
      </c>
      <c r="E123">
        <v>3.4105791877134806E-3</v>
      </c>
      <c r="F123">
        <v>8.6057830911845379E-4</v>
      </c>
      <c r="G123">
        <v>-3.1258672286335054E-3</v>
      </c>
      <c r="H123">
        <v>-2.2455405787447091E-4</v>
      </c>
    </row>
    <row r="124" spans="1:8">
      <c r="A124" s="788">
        <v>44011</v>
      </c>
      <c r="B124">
        <v>6.3251342568539926E-3</v>
      </c>
      <c r="C124">
        <v>4.9953532119184629E-3</v>
      </c>
      <c r="D124">
        <v>2.9833283684557177E-3</v>
      </c>
      <c r="E124">
        <v>3.4658916213372581E-3</v>
      </c>
      <c r="F124">
        <v>8.2437679098812389E-4</v>
      </c>
      <c r="G124">
        <v>-2.6428463222817333E-3</v>
      </c>
      <c r="H124">
        <v>-1.5938081884747657E-4</v>
      </c>
    </row>
    <row r="125" spans="1:8">
      <c r="A125" s="788">
        <v>44012</v>
      </c>
      <c r="B125">
        <v>6.5264214604485726E-3</v>
      </c>
      <c r="C125">
        <v>5.1120231149184292E-3</v>
      </c>
      <c r="D125">
        <v>3.0078186188691181E-3</v>
      </c>
      <c r="E125">
        <v>3.6128556287606806E-3</v>
      </c>
      <c r="F125">
        <v>8.7553624262759477E-4</v>
      </c>
      <c r="G125">
        <v>-2.44835703476598E-3</v>
      </c>
      <c r="H125">
        <v>-9.1123044906660233E-5</v>
      </c>
    </row>
    <row r="126" spans="1:8">
      <c r="A126" s="788">
        <v>44013</v>
      </c>
      <c r="B126">
        <v>6.6790676082235656E-3</v>
      </c>
      <c r="C126">
        <v>5.3482524056964742E-3</v>
      </c>
      <c r="D126">
        <v>3.0323094672708439E-3</v>
      </c>
      <c r="E126">
        <v>3.7302865586459344E-3</v>
      </c>
      <c r="F126">
        <v>8.2247547580172053E-4</v>
      </c>
      <c r="G126">
        <v>-2.0320454191915527E-3</v>
      </c>
      <c r="H126">
        <v>-7.4060989355695384E-5</v>
      </c>
    </row>
    <row r="127" spans="1:8">
      <c r="A127" s="788">
        <v>44014</v>
      </c>
      <c r="B127">
        <v>6.823637648470493E-3</v>
      </c>
      <c r="C127">
        <v>5.4211196850582066E-3</v>
      </c>
      <c r="D127">
        <v>3.0568009136755503E-3</v>
      </c>
      <c r="E127">
        <v>3.7706000960875397E-3</v>
      </c>
      <c r="F127">
        <v>8.4961107524827995E-4</v>
      </c>
      <c r="G127">
        <v>-2.0809288210370536E-3</v>
      </c>
      <c r="H127">
        <v>-3.6961915354738473E-5</v>
      </c>
    </row>
    <row r="128" spans="1:8">
      <c r="A128" s="788">
        <v>44015</v>
      </c>
      <c r="B128">
        <v>6.9751840683069943E-3</v>
      </c>
      <c r="C128">
        <v>5.5976869633194148E-3</v>
      </c>
      <c r="D128">
        <v>3.0812929580978921E-3</v>
      </c>
      <c r="E128">
        <v>3.9092107221727623E-3</v>
      </c>
      <c r="F128">
        <v>9.0273842929167181E-4</v>
      </c>
      <c r="G128">
        <v>-1.8773616805937143E-3</v>
      </c>
      <c r="H128">
        <v>-3.9871840865735031E-5</v>
      </c>
    </row>
    <row r="129" spans="1:8">
      <c r="A129" s="788">
        <v>44018</v>
      </c>
      <c r="B129">
        <v>7.1503692400727292E-3</v>
      </c>
      <c r="C129">
        <v>5.7128908108974308E-3</v>
      </c>
      <c r="D129">
        <v>3.1057856005523021E-3</v>
      </c>
      <c r="E129">
        <v>4.1714805896788665E-3</v>
      </c>
      <c r="F129">
        <v>8.9447058205882612E-4</v>
      </c>
      <c r="G129">
        <v>-1.2764569771811507E-3</v>
      </c>
      <c r="H129">
        <v>3.1193050163080827E-5</v>
      </c>
    </row>
    <row r="130" spans="1:8">
      <c r="A130" s="788">
        <v>44019</v>
      </c>
      <c r="B130">
        <v>7.3275240475836334E-3</v>
      </c>
      <c r="C130">
        <v>5.7149515047649757E-3</v>
      </c>
      <c r="D130">
        <v>3.1302788410534355E-3</v>
      </c>
      <c r="E130">
        <v>3.93730669291803E-3</v>
      </c>
      <c r="F130">
        <v>8.7813907138278857E-4</v>
      </c>
      <c r="G130">
        <v>-1.4346161754030806E-3</v>
      </c>
      <c r="H130">
        <v>-2.3859377668244974E-5</v>
      </c>
    </row>
    <row r="131" spans="1:8">
      <c r="A131" s="788">
        <v>44020</v>
      </c>
      <c r="B131">
        <v>7.472605287884182E-3</v>
      </c>
      <c r="C131">
        <v>5.7953942308643924E-3</v>
      </c>
      <c r="D131">
        <v>3.154772679615947E-3</v>
      </c>
      <c r="E131">
        <v>4.2386679904322655E-3</v>
      </c>
      <c r="F131">
        <v>8.3732287667337424E-4</v>
      </c>
      <c r="G131">
        <v>-8.5275415727148474E-4</v>
      </c>
      <c r="H131">
        <v>1.883939063307416E-5</v>
      </c>
    </row>
    <row r="132" spans="1:8">
      <c r="A132" s="788">
        <v>44021</v>
      </c>
      <c r="B132">
        <v>7.6322218101969597E-3</v>
      </c>
      <c r="C132">
        <v>5.9506036884462432E-3</v>
      </c>
      <c r="D132">
        <v>3.1792671162544917E-3</v>
      </c>
      <c r="E132">
        <v>4.1908626521760528E-3</v>
      </c>
      <c r="F132">
        <v>8.4637199737858104E-4</v>
      </c>
      <c r="G132">
        <v>-7.4232822253850195E-4</v>
      </c>
      <c r="H132">
        <v>-1.4477173414517708E-5</v>
      </c>
    </row>
    <row r="133" spans="1:8">
      <c r="A133" s="788">
        <v>44022</v>
      </c>
      <c r="B133">
        <v>7.7879165984733323E-3</v>
      </c>
      <c r="C133">
        <v>6.1207582765869795E-3</v>
      </c>
      <c r="D133">
        <v>3.2037621509837244E-3</v>
      </c>
      <c r="E133">
        <v>4.3404948029139856E-3</v>
      </c>
      <c r="F133">
        <v>8.2020156681195111E-4</v>
      </c>
      <c r="G133">
        <v>-5.43559091542134E-4</v>
      </c>
      <c r="H133">
        <v>4.257029629739506E-5</v>
      </c>
    </row>
    <row r="134" spans="1:8">
      <c r="A134" s="788">
        <v>44025</v>
      </c>
      <c r="B134">
        <v>7.94424713882802E-3</v>
      </c>
      <c r="C134">
        <v>6.1522193820404691E-3</v>
      </c>
      <c r="D134">
        <v>3.2282577838180782E-3</v>
      </c>
      <c r="E134">
        <v>4.1290507602829152E-3</v>
      </c>
      <c r="F134">
        <v>9.0140929160487104E-4</v>
      </c>
      <c r="G134">
        <v>-1.0416409606716082E-3</v>
      </c>
      <c r="H134">
        <v>-4.5885938273482196E-6</v>
      </c>
    </row>
    <row r="135" spans="1:8">
      <c r="A135" s="788">
        <v>44026</v>
      </c>
      <c r="B135">
        <v>8.0793554514573263E-3</v>
      </c>
      <c r="C135">
        <v>6.1872026707252559E-3</v>
      </c>
      <c r="D135">
        <v>3.2527540147722078E-3</v>
      </c>
      <c r="E135">
        <v>4.2835259626388122E-3</v>
      </c>
      <c r="F135">
        <v>8.9761830919532493E-4</v>
      </c>
      <c r="G135">
        <v>-7.4422469281909542E-4</v>
      </c>
      <c r="H135">
        <v>5.1164062082387218E-5</v>
      </c>
    </row>
    <row r="136" spans="1:8">
      <c r="A136" s="788">
        <v>44027</v>
      </c>
      <c r="B136">
        <v>8.2148816194325125E-3</v>
      </c>
      <c r="C136">
        <v>6.2500682122834661E-3</v>
      </c>
      <c r="D136">
        <v>3.2772508438607684E-3</v>
      </c>
      <c r="E136">
        <v>4.5150186335476405E-3</v>
      </c>
      <c r="F136">
        <v>8.4773164993889871E-4</v>
      </c>
      <c r="G136">
        <v>-4.9945388312977457E-4</v>
      </c>
      <c r="H136">
        <v>1.0854469024246249E-4</v>
      </c>
    </row>
    <row r="137" spans="1:8">
      <c r="A137" s="788">
        <v>44028</v>
      </c>
      <c r="B137">
        <v>8.3656907657856383E-3</v>
      </c>
      <c r="C137">
        <v>6.3447939877929738E-3</v>
      </c>
      <c r="D137">
        <v>3.3017482710981927E-3</v>
      </c>
      <c r="E137">
        <v>4.2119996032070617E-3</v>
      </c>
      <c r="F137">
        <v>8.6807590608373175E-4</v>
      </c>
      <c r="G137">
        <v>-7.9947586935302795E-4</v>
      </c>
      <c r="H137">
        <v>7.2141522426072413E-5</v>
      </c>
    </row>
    <row r="138" spans="1:8">
      <c r="A138" s="788">
        <v>44029</v>
      </c>
      <c r="B138">
        <v>8.4322343620628626E-3</v>
      </c>
      <c r="C138">
        <v>6.5487831058350654E-3</v>
      </c>
      <c r="D138">
        <v>3.3262462964993578E-3</v>
      </c>
      <c r="E138">
        <v>4.6322467165142989E-3</v>
      </c>
      <c r="F138">
        <v>9.2466985856543005E-4</v>
      </c>
      <c r="G138">
        <v>-1.1747254648697414E-5</v>
      </c>
      <c r="H138">
        <v>1.0037983114030702E-4</v>
      </c>
    </row>
    <row r="139" spans="1:8">
      <c r="A139" s="788">
        <v>44032</v>
      </c>
      <c r="B139">
        <v>8.600037144752104E-3</v>
      </c>
      <c r="C139">
        <v>6.5970326039503924E-3</v>
      </c>
      <c r="D139">
        <v>3.3507449200786965E-3</v>
      </c>
      <c r="E139">
        <v>4.8192941220861485E-3</v>
      </c>
      <c r="F139">
        <v>9.8899690942677587E-4</v>
      </c>
      <c r="G139">
        <v>7.0160367343796715E-4</v>
      </c>
      <c r="H139">
        <v>1.4863335637294028E-4</v>
      </c>
    </row>
    <row r="140" spans="1:8">
      <c r="A140" s="788">
        <v>44033</v>
      </c>
      <c r="B140">
        <v>8.7306437952963112E-3</v>
      </c>
      <c r="C140">
        <v>6.6786645830811953E-3</v>
      </c>
      <c r="D140">
        <v>3.3752441418508639E-3</v>
      </c>
      <c r="E140">
        <v>4.8748312168895858E-3</v>
      </c>
      <c r="F140">
        <v>9.7183948141199572E-4</v>
      </c>
      <c r="G140">
        <v>3.7004106522875446E-4</v>
      </c>
      <c r="H140">
        <v>1.6088903226108009E-4</v>
      </c>
    </row>
    <row r="141" spans="1:8">
      <c r="A141" s="788">
        <v>44034</v>
      </c>
      <c r="B141">
        <v>8.8716341783476871E-3</v>
      </c>
      <c r="C141">
        <v>6.7816664554722905E-3</v>
      </c>
      <c r="D141">
        <v>3.3997439618305147E-3</v>
      </c>
      <c r="E141">
        <v>4.9194506107042013E-3</v>
      </c>
      <c r="F141">
        <v>1.0399433081960119E-3</v>
      </c>
      <c r="G141">
        <v>4.3543780665800114E-4</v>
      </c>
      <c r="H141">
        <v>1.8958104389343866E-4</v>
      </c>
    </row>
    <row r="142" spans="1:8">
      <c r="A142" s="788">
        <v>44035</v>
      </c>
      <c r="B142">
        <v>9.0289024755894065E-3</v>
      </c>
      <c r="C142">
        <v>6.8156923948641257E-3</v>
      </c>
      <c r="D142">
        <v>3.4242443800320821E-3</v>
      </c>
      <c r="E142">
        <v>4.68181674417667E-3</v>
      </c>
      <c r="F142">
        <v>1.0218854885426509E-3</v>
      </c>
      <c r="G142">
        <v>-2.3919455531851153E-4</v>
      </c>
      <c r="H142">
        <v>1.2317418581719863E-4</v>
      </c>
    </row>
    <row r="143" spans="1:8">
      <c r="A143" s="788">
        <v>44036</v>
      </c>
      <c r="B143">
        <v>9.1672020052948611E-3</v>
      </c>
      <c r="C143">
        <v>6.9362388060840718E-3</v>
      </c>
      <c r="D143">
        <v>3.4487453964704429E-3</v>
      </c>
      <c r="E143">
        <v>4.6881103894540477E-3</v>
      </c>
      <c r="F143">
        <v>1.0083510631206938E-3</v>
      </c>
      <c r="G143">
        <v>-3.6595191782051728E-4</v>
      </c>
      <c r="H143">
        <v>8.491875934990567E-5</v>
      </c>
    </row>
    <row r="144" spans="1:8">
      <c r="A144" s="788">
        <v>44039</v>
      </c>
      <c r="B144">
        <v>9.2881495372820755E-3</v>
      </c>
      <c r="C144">
        <v>7.0890585395766426E-3</v>
      </c>
      <c r="D144">
        <v>3.47324701116003E-3</v>
      </c>
      <c r="E144">
        <v>5.1226723345165759E-3</v>
      </c>
      <c r="F144">
        <v>1.0270856477390122E-3</v>
      </c>
      <c r="G144">
        <v>-1.2373228111761669E-5</v>
      </c>
      <c r="H144">
        <v>1.2867004124195169E-4</v>
      </c>
    </row>
    <row r="145" spans="1:8">
      <c r="A145" s="788">
        <v>44040</v>
      </c>
      <c r="B145">
        <v>9.4179037090158513E-3</v>
      </c>
      <c r="C145">
        <v>7.1229466388842422E-3</v>
      </c>
      <c r="D145">
        <v>3.4977492241154984E-3</v>
      </c>
      <c r="E145">
        <v>5.1287465712237523E-3</v>
      </c>
      <c r="F145">
        <v>1.0413036343708271E-3</v>
      </c>
      <c r="G145">
        <v>-1.000651943694475E-4</v>
      </c>
      <c r="H145">
        <v>9.9482820699270391E-5</v>
      </c>
    </row>
    <row r="146" spans="1:8">
      <c r="A146" s="788">
        <v>44041</v>
      </c>
      <c r="B146">
        <v>9.5594088537229727E-3</v>
      </c>
      <c r="C146">
        <v>7.1971866992970313E-3</v>
      </c>
      <c r="D146">
        <v>3.522252035351281E-3</v>
      </c>
      <c r="E146">
        <v>5.3748571574656623E-3</v>
      </c>
      <c r="F146">
        <v>1.0109788993653002E-3</v>
      </c>
      <c r="G146">
        <v>3.103786791547325E-4</v>
      </c>
      <c r="H146">
        <v>1.6051045254372731E-4</v>
      </c>
    </row>
    <row r="147" spans="1:8">
      <c r="A147" s="788">
        <v>44042</v>
      </c>
      <c r="B147">
        <v>9.789978456054671E-3</v>
      </c>
      <c r="C147">
        <v>7.4291137177517896E-3</v>
      </c>
      <c r="D147">
        <v>3.5467554448822547E-3</v>
      </c>
      <c r="E147">
        <v>5.4683423090946537E-3</v>
      </c>
      <c r="F147">
        <v>1.0249620986761965E-3</v>
      </c>
      <c r="G147">
        <v>3.3660028879856085E-4</v>
      </c>
      <c r="H147">
        <v>1.9343050517783844E-4</v>
      </c>
    </row>
    <row r="148" spans="1:8">
      <c r="A148" s="788">
        <v>44043</v>
      </c>
      <c r="B148">
        <v>9.3637621631426082E-3</v>
      </c>
      <c r="C148">
        <v>7.5049228500643217E-3</v>
      </c>
      <c r="D148">
        <v>3.5712594527228525E-3</v>
      </c>
      <c r="E148">
        <v>5.2772163288794527E-3</v>
      </c>
      <c r="F148">
        <v>1.0776269809575911E-3</v>
      </c>
      <c r="G148">
        <v>1.9375815908251326E-4</v>
      </c>
      <c r="H148">
        <v>1.8720655775084083E-4</v>
      </c>
    </row>
    <row r="149" spans="1:8">
      <c r="A149" s="788">
        <v>44046</v>
      </c>
      <c r="B149">
        <v>9.5315699322593428E-3</v>
      </c>
      <c r="C149">
        <v>7.6041054297615318E-3</v>
      </c>
      <c r="D149">
        <v>3.5957640588877293E-3</v>
      </c>
      <c r="E149">
        <v>5.2930063478910938E-3</v>
      </c>
      <c r="F149">
        <v>1.0904592714857664E-3</v>
      </c>
      <c r="G149">
        <v>3.7635155754678351E-4</v>
      </c>
      <c r="H149">
        <v>2.1877896749433745E-4</v>
      </c>
    </row>
    <row r="150" spans="1:8">
      <c r="A150" s="788">
        <v>44047</v>
      </c>
      <c r="B150">
        <v>9.6867345771933788E-3</v>
      </c>
      <c r="C150">
        <v>7.5924475057136398E-3</v>
      </c>
      <c r="D150">
        <v>3.6202692633915401E-3</v>
      </c>
      <c r="E150">
        <v>5.2813788378667237E-3</v>
      </c>
      <c r="F150">
        <v>1.0837556886587052E-3</v>
      </c>
      <c r="G150">
        <v>2.5940388111767021E-5</v>
      </c>
      <c r="H150">
        <v>2.3513658607088317E-4</v>
      </c>
    </row>
    <row r="151" spans="1:8">
      <c r="A151" s="788">
        <v>44048</v>
      </c>
      <c r="B151">
        <v>9.8486172166190045E-3</v>
      </c>
      <c r="C151">
        <v>7.5698042022551704E-3</v>
      </c>
      <c r="D151">
        <v>3.6447750662489398E-3</v>
      </c>
      <c r="E151">
        <v>5.7066940352419326E-3</v>
      </c>
      <c r="F151">
        <v>1.0864922013942291E-3</v>
      </c>
      <c r="G151">
        <v>3.4742012646349352E-4</v>
      </c>
      <c r="H151">
        <v>2.6112975441705544E-4</v>
      </c>
    </row>
    <row r="152" spans="1:8">
      <c r="A152" s="788">
        <v>44049</v>
      </c>
      <c r="B152">
        <v>9.9912295602546664E-3</v>
      </c>
      <c r="C152">
        <v>7.7144794108339187E-3</v>
      </c>
      <c r="D152">
        <v>3.6692814674743612E-3</v>
      </c>
      <c r="E152">
        <v>5.8369270136402474E-3</v>
      </c>
      <c r="F152">
        <v>1.0387609127102682E-3</v>
      </c>
      <c r="G152">
        <v>7.4848188170650864E-4</v>
      </c>
      <c r="H152">
        <v>3.0066559201480381E-4</v>
      </c>
    </row>
    <row r="153" spans="1:8">
      <c r="A153" s="788">
        <v>44050</v>
      </c>
      <c r="B153">
        <v>1.0192653914431471E-2</v>
      </c>
      <c r="C153">
        <v>7.6483637787858605E-3</v>
      </c>
      <c r="D153">
        <v>3.6937884670824594E-3</v>
      </c>
      <c r="E153">
        <v>5.5805061144313939E-3</v>
      </c>
      <c r="F153">
        <v>1.0354610276872567E-3</v>
      </c>
      <c r="G153">
        <v>4.0388100946198158E-4</v>
      </c>
      <c r="H153">
        <v>3.0172394647687284E-4</v>
      </c>
    </row>
    <row r="154" spans="1:8">
      <c r="A154" s="788">
        <v>44053</v>
      </c>
      <c r="B154">
        <v>1.0372378112319947E-2</v>
      </c>
      <c r="C154">
        <v>7.6108705125528253E-3</v>
      </c>
      <c r="D154">
        <v>3.7182960650878893E-3</v>
      </c>
      <c r="E154">
        <v>5.5380617943820987E-3</v>
      </c>
      <c r="F154">
        <v>1.0809078661877525E-3</v>
      </c>
      <c r="G154">
        <v>3.1979521882807838E-4</v>
      </c>
      <c r="H154">
        <v>3.1670538660155678E-4</v>
      </c>
    </row>
    <row r="155" spans="1:8">
      <c r="A155" s="788">
        <v>44054</v>
      </c>
      <c r="B155">
        <v>1.0541168251849031E-2</v>
      </c>
      <c r="C155">
        <v>7.6297374264280293E-3</v>
      </c>
      <c r="D155">
        <v>3.7428042615053059E-3</v>
      </c>
      <c r="E155">
        <v>5.0403504942320154E-3</v>
      </c>
      <c r="F155">
        <v>1.108815589156098E-3</v>
      </c>
      <c r="G155">
        <v>3.0759779930056297E-5</v>
      </c>
      <c r="H155">
        <v>2.9194504407037414E-4</v>
      </c>
    </row>
    <row r="156" spans="1:8">
      <c r="A156" s="788">
        <v>44055</v>
      </c>
      <c r="B156">
        <v>1.0640953680026266E-2</v>
      </c>
      <c r="C156">
        <v>7.5999784125166947E-3</v>
      </c>
      <c r="D156">
        <v>3.767313056349364E-3</v>
      </c>
      <c r="E156">
        <v>5.32274204936245E-3</v>
      </c>
      <c r="F156">
        <v>1.1124996733238302E-3</v>
      </c>
      <c r="G156">
        <v>-4.6628136742055126E-5</v>
      </c>
      <c r="H156">
        <v>3.4006434182409784E-4</v>
      </c>
    </row>
    <row r="157" spans="1:8">
      <c r="A157" s="788">
        <v>44056</v>
      </c>
      <c r="B157">
        <v>1.0767568547769057E-2</v>
      </c>
      <c r="C157">
        <v>7.5728233919774013E-3</v>
      </c>
      <c r="D157">
        <v>3.7918224496344966E-3</v>
      </c>
      <c r="E157">
        <v>5.2213060340722262E-3</v>
      </c>
      <c r="F157">
        <v>1.1489991967452706E-3</v>
      </c>
      <c r="G157">
        <v>-7.3627081046301335E-5</v>
      </c>
      <c r="H157">
        <v>3.4605940070808749E-4</v>
      </c>
    </row>
    <row r="158" spans="1:8">
      <c r="A158" s="788">
        <v>44057</v>
      </c>
      <c r="B158">
        <v>1.0867045231547356E-2</v>
      </c>
      <c r="C158">
        <v>7.64149921035151E-3</v>
      </c>
      <c r="D158">
        <v>3.8163324413753585E-3</v>
      </c>
      <c r="E158">
        <v>5.4439984493694915E-3</v>
      </c>
      <c r="F158">
        <v>1.1178127702990981E-3</v>
      </c>
      <c r="G158">
        <v>1.6312473533952598E-5</v>
      </c>
      <c r="H158">
        <v>3.3042717642306485E-4</v>
      </c>
    </row>
    <row r="159" spans="1:8">
      <c r="A159" s="788">
        <v>44060</v>
      </c>
      <c r="B159">
        <v>1.103649293739406E-2</v>
      </c>
      <c r="C159">
        <v>7.6982527501925357E-3</v>
      </c>
      <c r="D159">
        <v>3.8408430315868269E-3</v>
      </c>
      <c r="E159">
        <v>5.4649625989735551E-3</v>
      </c>
      <c r="F159">
        <v>1.1456864711343329E-3</v>
      </c>
      <c r="G159">
        <v>-3.0307659289352529E-4</v>
      </c>
      <c r="H159">
        <v>3.578530182057893E-4</v>
      </c>
    </row>
    <row r="160" spans="1:8">
      <c r="A160" s="788">
        <v>44061</v>
      </c>
      <c r="B160">
        <v>1.1162122604994273E-2</v>
      </c>
      <c r="C160">
        <v>7.9783840781666449E-3</v>
      </c>
      <c r="D160">
        <v>3.8653542202831126E-3</v>
      </c>
      <c r="E160">
        <v>5.8788092995571972E-3</v>
      </c>
      <c r="F160">
        <v>1.1701180273733236E-3</v>
      </c>
      <c r="G160">
        <v>4.7104074524439987E-4</v>
      </c>
      <c r="H160">
        <v>3.7035305616583969E-4</v>
      </c>
    </row>
    <row r="161" spans="1:8">
      <c r="A161" s="788">
        <v>44062</v>
      </c>
      <c r="B161">
        <v>1.1313166120265006E-2</v>
      </c>
      <c r="C161">
        <v>7.9400373125297907E-3</v>
      </c>
      <c r="D161">
        <v>3.8898660074790925E-3</v>
      </c>
      <c r="E161">
        <v>5.3884813190308023E-3</v>
      </c>
      <c r="F161">
        <v>1.1997934618914741E-3</v>
      </c>
      <c r="G161">
        <v>3.2428305907306054E-4</v>
      </c>
      <c r="H161">
        <v>3.4516418105745572E-4</v>
      </c>
    </row>
    <row r="162" spans="1:8">
      <c r="A162" s="788">
        <v>44063</v>
      </c>
      <c r="B162">
        <v>1.1413876902099718E-2</v>
      </c>
      <c r="C162">
        <v>8.0539486324766596E-3</v>
      </c>
      <c r="D162">
        <v>3.9143783931894216E-3</v>
      </c>
      <c r="E162">
        <v>5.3600719266246877E-3</v>
      </c>
      <c r="F162">
        <v>1.1945650930473839E-3</v>
      </c>
      <c r="G162">
        <v>4.9489153372594963E-4</v>
      </c>
      <c r="H162">
        <v>3.5730592951010998E-4</v>
      </c>
    </row>
    <row r="163" spans="1:8">
      <c r="A163" s="788">
        <v>44064</v>
      </c>
      <c r="B163">
        <v>1.1556685916785492E-2</v>
      </c>
      <c r="C163">
        <v>8.1189355131769947E-3</v>
      </c>
      <c r="D163">
        <v>3.9388913774285328E-3</v>
      </c>
      <c r="E163">
        <v>5.3421442170866751E-3</v>
      </c>
      <c r="F163">
        <v>1.1724823597012435E-3</v>
      </c>
      <c r="G163">
        <v>5.2582771777331949E-4</v>
      </c>
      <c r="H163">
        <v>3.7473010554589514E-4</v>
      </c>
    </row>
    <row r="164" spans="1:8">
      <c r="A164" s="788">
        <v>44067</v>
      </c>
      <c r="B164">
        <v>1.1711670141579145E-2</v>
      </c>
      <c r="C164">
        <v>8.19301152743801E-3</v>
      </c>
      <c r="D164">
        <v>3.963404960211081E-3</v>
      </c>
      <c r="E164">
        <v>5.3605346070551008E-3</v>
      </c>
      <c r="F164">
        <v>1.1796645640429482E-3</v>
      </c>
      <c r="G164">
        <v>7.5177893510236515E-4</v>
      </c>
      <c r="H164">
        <v>4.2934904654789996E-4</v>
      </c>
    </row>
    <row r="165" spans="1:8">
      <c r="A165" s="788">
        <v>44068</v>
      </c>
      <c r="B165">
        <v>1.1869177322534563E-2</v>
      </c>
      <c r="C165">
        <v>8.2344334733404079E-3</v>
      </c>
      <c r="D165">
        <v>3.9879191415517212E-3</v>
      </c>
      <c r="E165">
        <v>5.411504013264512E-3</v>
      </c>
      <c r="F165">
        <v>1.1875971828760878E-3</v>
      </c>
      <c r="G165">
        <v>8.3949496728563666E-4</v>
      </c>
      <c r="H165">
        <v>4.5523904873379095E-4</v>
      </c>
    </row>
    <row r="166" spans="1:8">
      <c r="A166" s="788">
        <v>44069</v>
      </c>
      <c r="B166">
        <v>1.2053085459783786E-2</v>
      </c>
      <c r="C166">
        <v>8.1470163914472149E-3</v>
      </c>
      <c r="D166">
        <v>4.0124339214651084E-3</v>
      </c>
      <c r="E166">
        <v>5.4967313051197397E-3</v>
      </c>
      <c r="F166">
        <v>1.145555875882831E-3</v>
      </c>
      <c r="G166">
        <v>7.5467787071548109E-4</v>
      </c>
      <c r="H166">
        <v>5.0946259958450923E-4</v>
      </c>
    </row>
    <row r="167" spans="1:8">
      <c r="A167" s="788">
        <v>44070</v>
      </c>
      <c r="B167">
        <v>1.2117642132400075E-2</v>
      </c>
      <c r="C167">
        <v>8.2099004056499503E-3</v>
      </c>
      <c r="D167">
        <v>4.0369492999658974E-3</v>
      </c>
      <c r="E167">
        <v>5.4275109750234751E-3</v>
      </c>
      <c r="F167">
        <v>1.1647848923346249E-3</v>
      </c>
      <c r="G167">
        <v>7.7943653860734763E-4</v>
      </c>
      <c r="H167">
        <v>5.1885326728062786E-4</v>
      </c>
    </row>
    <row r="168" spans="1:8">
      <c r="A168" s="788">
        <v>44071</v>
      </c>
      <c r="B168">
        <v>1.2259703996772897E-2</v>
      </c>
      <c r="C168">
        <v>8.3432415049713438E-3</v>
      </c>
      <c r="D168">
        <v>4.0614652770685211E-3</v>
      </c>
      <c r="E168">
        <v>5.8132106076804746E-3</v>
      </c>
      <c r="F168">
        <v>1.2041593930562922E-3</v>
      </c>
      <c r="G168">
        <v>9.7927685395404751E-4</v>
      </c>
      <c r="H168">
        <v>5.4468150222919398E-4</v>
      </c>
    </row>
    <row r="169" spans="1:8">
      <c r="A169" s="788">
        <v>44074</v>
      </c>
      <c r="B169">
        <v>1.2346136944616282E-2</v>
      </c>
      <c r="C169">
        <v>8.308679922316875E-3</v>
      </c>
      <c r="D169">
        <v>4.0859818527876346E-3</v>
      </c>
      <c r="E169">
        <v>5.6843112895175185E-3</v>
      </c>
      <c r="F169">
        <v>1.1762105149537572E-3</v>
      </c>
      <c r="G169">
        <v>5.8872748856164669E-4</v>
      </c>
      <c r="H169">
        <v>5.2348342991637153E-4</v>
      </c>
    </row>
    <row r="170" spans="1:8">
      <c r="A170" s="788">
        <v>44075</v>
      </c>
      <c r="B170">
        <v>1.245794913591225E-2</v>
      </c>
      <c r="C170">
        <v>8.4447190493839308E-3</v>
      </c>
      <c r="D170">
        <v>4.1104990271378927E-3</v>
      </c>
      <c r="E170">
        <v>5.7804541757564554E-3</v>
      </c>
      <c r="F170">
        <v>1.1674042719229671E-3</v>
      </c>
      <c r="G170">
        <v>1.2018138133087497E-3</v>
      </c>
      <c r="H170">
        <v>5.7547547910696828E-4</v>
      </c>
    </row>
    <row r="171" spans="1:8">
      <c r="A171" s="788">
        <v>44076</v>
      </c>
      <c r="B171">
        <v>1.2569861670056914E-2</v>
      </c>
      <c r="C171">
        <v>8.5314321113021396E-3</v>
      </c>
      <c r="D171">
        <v>4.1350168001339505E-3</v>
      </c>
      <c r="E171">
        <v>5.6989097361641594E-3</v>
      </c>
      <c r="F171">
        <v>1.1866736435277581E-3</v>
      </c>
      <c r="G171">
        <v>1.2852440062700587E-3</v>
      </c>
      <c r="H171">
        <v>6.4092284360151019E-4</v>
      </c>
    </row>
    <row r="172" spans="1:8">
      <c r="A172" s="788">
        <v>44077</v>
      </c>
      <c r="B172">
        <v>1.2683085626434387E-2</v>
      </c>
      <c r="C172">
        <v>8.6721994595189145E-3</v>
      </c>
      <c r="D172">
        <v>4.1595351717904627E-3</v>
      </c>
      <c r="E172">
        <v>5.2270544636665583E-3</v>
      </c>
      <c r="F172">
        <v>1.1561957285766145E-3</v>
      </c>
      <c r="G172">
        <v>3.8702815071700591E-4</v>
      </c>
      <c r="H172">
        <v>4.84542068347249E-4</v>
      </c>
    </row>
    <row r="173" spans="1:8">
      <c r="A173" s="788">
        <v>44078</v>
      </c>
      <c r="B173">
        <v>1.2780980725903168E-2</v>
      </c>
      <c r="C173">
        <v>8.7808199208101456E-3</v>
      </c>
      <c r="D173">
        <v>4.1840541421220845E-3</v>
      </c>
      <c r="E173">
        <v>5.3654789129544689E-3</v>
      </c>
      <c r="F173">
        <v>1.1668791430712311E-3</v>
      </c>
      <c r="G173">
        <v>2.1661602645695055E-4</v>
      </c>
      <c r="H173">
        <v>4.1886084663755874E-4</v>
      </c>
    </row>
    <row r="174" spans="1:8">
      <c r="A174" s="788">
        <v>44082</v>
      </c>
      <c r="B174">
        <v>1.2879790587286832E-2</v>
      </c>
      <c r="C174">
        <v>8.7980450185940473E-3</v>
      </c>
      <c r="D174">
        <v>4.2085737111432486E-3</v>
      </c>
      <c r="E174">
        <v>4.8762092844365501E-3</v>
      </c>
      <c r="F174">
        <v>1.1943524986921528E-3</v>
      </c>
      <c r="G174">
        <v>-3.5620920483325769E-4</v>
      </c>
      <c r="H174">
        <v>2.983600819292942E-4</v>
      </c>
    </row>
    <row r="175" spans="1:8">
      <c r="A175" s="788">
        <v>44083</v>
      </c>
      <c r="B175">
        <v>1.2992414928009177E-2</v>
      </c>
      <c r="C175">
        <v>8.9378085891438364E-3</v>
      </c>
      <c r="D175">
        <v>4.2330938788686101E-3</v>
      </c>
      <c r="E175">
        <v>5.1876116033493513E-3</v>
      </c>
      <c r="F175">
        <v>1.1863964747362843E-3</v>
      </c>
      <c r="G175">
        <v>-5.1261861529039443E-5</v>
      </c>
      <c r="H175">
        <v>3.9411747246620443E-4</v>
      </c>
    </row>
    <row r="176" spans="1:8">
      <c r="A176" s="788">
        <v>44084</v>
      </c>
      <c r="B176">
        <v>1.3072367317944478E-2</v>
      </c>
      <c r="C176">
        <v>8.9232731768258411E-3</v>
      </c>
      <c r="D176">
        <v>4.2576146453128239E-3</v>
      </c>
      <c r="E176">
        <v>4.9458821996066771E-3</v>
      </c>
      <c r="F176">
        <v>1.1762368479215635E-3</v>
      </c>
      <c r="G176">
        <v>-8.0986094439516876E-4</v>
      </c>
      <c r="H176">
        <v>3.0757785070112398E-4</v>
      </c>
    </row>
    <row r="177" spans="1:8">
      <c r="A177" s="788">
        <v>44085</v>
      </c>
      <c r="B177">
        <v>1.314447142930919E-2</v>
      </c>
      <c r="C177">
        <v>8.9931745503057936E-3</v>
      </c>
      <c r="D177">
        <v>4.2821360104905448E-3</v>
      </c>
      <c r="E177">
        <v>5.0753954122104705E-3</v>
      </c>
      <c r="F177">
        <v>1.1899186915484972E-3</v>
      </c>
      <c r="G177">
        <v>-8.2941572038086608E-4</v>
      </c>
      <c r="H177">
        <v>2.9770658691541385E-4</v>
      </c>
    </row>
    <row r="178" spans="1:8">
      <c r="A178" s="788">
        <v>44088</v>
      </c>
      <c r="B178">
        <v>1.3249389221188457E-2</v>
      </c>
      <c r="C178">
        <v>9.1177373432114184E-3</v>
      </c>
      <c r="D178">
        <v>4.3066579744164279E-3</v>
      </c>
      <c r="E178">
        <v>5.4082968775224227E-3</v>
      </c>
      <c r="F178">
        <v>1.1701656400144866E-3</v>
      </c>
      <c r="G178">
        <v>-2.4300038817237635E-4</v>
      </c>
      <c r="H178">
        <v>3.6044489368514121E-4</v>
      </c>
    </row>
    <row r="179" spans="1:8">
      <c r="A179" s="788">
        <v>44089</v>
      </c>
      <c r="B179">
        <v>1.333145777037692E-2</v>
      </c>
      <c r="C179">
        <v>9.1396680981938871E-3</v>
      </c>
      <c r="D179">
        <v>4.3311805371051282E-3</v>
      </c>
      <c r="E179">
        <v>5.5327273547274292E-3</v>
      </c>
      <c r="F179">
        <v>1.1403333951860439E-3</v>
      </c>
      <c r="G179">
        <v>-2.18267381736581E-4</v>
      </c>
      <c r="H179">
        <v>3.9078755830623813E-4</v>
      </c>
    </row>
    <row r="180" spans="1:8">
      <c r="A180" s="788">
        <v>44090</v>
      </c>
      <c r="B180">
        <v>1.3388731800138887E-2</v>
      </c>
      <c r="C180">
        <v>9.160463203207847E-3</v>
      </c>
      <c r="D180">
        <v>4.3557036985710784E-3</v>
      </c>
      <c r="E180">
        <v>5.4716566293941948E-3</v>
      </c>
      <c r="F180">
        <v>1.1421662363371166E-3</v>
      </c>
      <c r="G180">
        <v>-4.566189434065393E-4</v>
      </c>
      <c r="H180">
        <v>3.6607396456567187E-4</v>
      </c>
    </row>
    <row r="181" spans="1:8">
      <c r="A181" s="788">
        <v>44091</v>
      </c>
      <c r="B181">
        <v>1.3484937188214197E-2</v>
      </c>
      <c r="C181">
        <v>9.2335227166413514E-3</v>
      </c>
      <c r="D181">
        <v>4.3802274588289336E-3</v>
      </c>
      <c r="E181">
        <v>5.4701100119873836E-3</v>
      </c>
      <c r="F181">
        <v>1.1512588707245364E-3</v>
      </c>
      <c r="G181">
        <v>-5.4246237584998358E-4</v>
      </c>
      <c r="H181">
        <v>3.196122172359761E-4</v>
      </c>
    </row>
    <row r="182" spans="1:8">
      <c r="A182" s="788">
        <v>44092</v>
      </c>
      <c r="B182">
        <v>1.3554846370198659E-2</v>
      </c>
      <c r="C182">
        <v>9.0299164961598066E-3</v>
      </c>
      <c r="D182">
        <v>4.4047518178935707E-3</v>
      </c>
      <c r="E182">
        <v>5.1266725857972428E-3</v>
      </c>
      <c r="F182">
        <v>1.1393891681266144E-3</v>
      </c>
      <c r="G182">
        <v>-8.7533407469497782E-4</v>
      </c>
      <c r="H182">
        <v>2.5940143328284648E-4</v>
      </c>
    </row>
    <row r="183" spans="1:8">
      <c r="A183" s="788">
        <v>44095</v>
      </c>
      <c r="B183">
        <v>1.3587872788393573E-2</v>
      </c>
      <c r="C183">
        <v>9.0649226565389096E-3</v>
      </c>
      <c r="D183">
        <v>4.4292767757794227E-3</v>
      </c>
      <c r="E183">
        <v>4.6673935920340526E-3</v>
      </c>
      <c r="F183">
        <v>1.143626749097848E-3</v>
      </c>
      <c r="G183">
        <v>-1.374764435839837E-3</v>
      </c>
      <c r="H183">
        <v>2.0327920308993441E-4</v>
      </c>
    </row>
    <row r="184" spans="1:8">
      <c r="A184" s="788">
        <v>44096</v>
      </c>
      <c r="B184">
        <v>1.3676240096394343E-2</v>
      </c>
      <c r="C184">
        <v>9.3031706518431623E-3</v>
      </c>
      <c r="D184">
        <v>4.4538023325009224E-3</v>
      </c>
      <c r="E184">
        <v>4.7194923425051272E-3</v>
      </c>
      <c r="F184">
        <v>1.1437066463098056E-3</v>
      </c>
      <c r="G184">
        <v>-1.1414964713155618E-3</v>
      </c>
      <c r="H184">
        <v>2.381068293366706E-4</v>
      </c>
    </row>
    <row r="185" spans="1:8">
      <c r="A185" s="788">
        <v>44097</v>
      </c>
      <c r="B185">
        <v>1.3719328159538469E-2</v>
      </c>
      <c r="C185">
        <v>9.2664034506031445E-3</v>
      </c>
      <c r="D185">
        <v>4.4783284880729468E-3</v>
      </c>
      <c r="E185">
        <v>4.3738735482503621E-3</v>
      </c>
      <c r="F185">
        <v>1.106522186665071E-3</v>
      </c>
      <c r="G185">
        <v>-1.5478330725240408E-3</v>
      </c>
      <c r="H185">
        <v>1.3389329203317146E-4</v>
      </c>
    </row>
    <row r="186" spans="1:8">
      <c r="A186" s="788">
        <v>44098</v>
      </c>
      <c r="B186">
        <v>1.378702818622024E-2</v>
      </c>
      <c r="C186">
        <v>9.5499007814978665E-3</v>
      </c>
      <c r="D186">
        <v>4.5028552425101509E-3</v>
      </c>
      <c r="E186">
        <v>4.4615847940054909E-3</v>
      </c>
      <c r="F186">
        <v>1.1085391565814895E-3</v>
      </c>
      <c r="G186">
        <v>-1.395819289094935E-3</v>
      </c>
      <c r="H186">
        <v>1.4241285660965275E-4</v>
      </c>
    </row>
    <row r="187" spans="1:8">
      <c r="A187" s="788">
        <v>44099</v>
      </c>
      <c r="B187">
        <v>1.3872629620787169E-2</v>
      </c>
      <c r="C187">
        <v>9.5950447583852405E-3</v>
      </c>
      <c r="D187">
        <v>4.5273825958269676E-3</v>
      </c>
      <c r="E187">
        <v>4.4597767941823019E-3</v>
      </c>
      <c r="F187">
        <v>1.1216586308888665E-3</v>
      </c>
      <c r="G187">
        <v>-1.3047749934312902E-3</v>
      </c>
      <c r="H187">
        <v>2.0714835319801672E-4</v>
      </c>
    </row>
    <row r="188" spans="1:8">
      <c r="A188" s="788">
        <v>44102</v>
      </c>
      <c r="B188">
        <v>1.3888053135493683E-2</v>
      </c>
      <c r="C188">
        <v>9.3794721341913245E-3</v>
      </c>
      <c r="D188">
        <v>4.5519105480380517E-3</v>
      </c>
      <c r="E188">
        <v>4.4087544868904871E-3</v>
      </c>
      <c r="F188">
        <v>1.1153286898220038E-3</v>
      </c>
      <c r="G188">
        <v>-1.8792675589029972E-3</v>
      </c>
      <c r="H188">
        <v>2.9531318809361551E-4</v>
      </c>
    </row>
    <row r="189" spans="1:8">
      <c r="A189" s="788">
        <v>44103</v>
      </c>
      <c r="B189">
        <v>1.3937323368232946E-2</v>
      </c>
      <c r="C189">
        <v>9.4916208174393724E-3</v>
      </c>
      <c r="D189">
        <v>4.5764390991580584E-3</v>
      </c>
      <c r="E189">
        <v>4.4504898465935749E-3</v>
      </c>
      <c r="F189">
        <v>1.0779726116225685E-3</v>
      </c>
      <c r="G189">
        <v>-2.1377262342944237E-3</v>
      </c>
      <c r="H189">
        <v>2.7501825761522269E-4</v>
      </c>
    </row>
    <row r="190" spans="1:8">
      <c r="A190" s="788">
        <v>44104</v>
      </c>
      <c r="B190">
        <v>1.4035375043403242E-2</v>
      </c>
      <c r="C190">
        <v>9.6955286725441958E-3</v>
      </c>
      <c r="D190">
        <v>4.6009682492016424E-3</v>
      </c>
      <c r="E190">
        <v>4.4925160714859302E-3</v>
      </c>
      <c r="F190">
        <v>1.0910969096598055E-3</v>
      </c>
      <c r="G190">
        <v>-1.8508332561396612E-3</v>
      </c>
      <c r="H190">
        <v>2.8407972319244301E-4</v>
      </c>
    </row>
    <row r="191" spans="1:8">
      <c r="A191" s="788">
        <v>44105</v>
      </c>
      <c r="B191">
        <v>1.4011777270757531E-2</v>
      </c>
      <c r="C191">
        <v>9.8133097012518267E-3</v>
      </c>
      <c r="D191">
        <v>4.6254979981834587E-3</v>
      </c>
      <c r="E191">
        <v>4.6428888843736971E-3</v>
      </c>
      <c r="F191">
        <v>1.0729009711998305E-3</v>
      </c>
      <c r="G191">
        <v>-1.5854493070166509E-3</v>
      </c>
      <c r="H191">
        <v>3.1555990778153742E-4</v>
      </c>
    </row>
    <row r="192" spans="1:8">
      <c r="A192" s="788">
        <v>44106</v>
      </c>
      <c r="B192">
        <v>1.4097512075222696E-2</v>
      </c>
      <c r="C192">
        <v>9.7341191000175353E-3</v>
      </c>
      <c r="D192">
        <v>4.6500283461181624E-3</v>
      </c>
      <c r="E192">
        <v>4.5653520895787558E-3</v>
      </c>
      <c r="F192">
        <v>1.0395417974633503E-3</v>
      </c>
      <c r="G192">
        <v>-2.0750100169260044E-3</v>
      </c>
      <c r="H192">
        <v>2.6461542699407481E-4</v>
      </c>
    </row>
    <row r="193" spans="1:8">
      <c r="A193" s="788">
        <v>44109</v>
      </c>
      <c r="B193">
        <v>1.4176228310997852E-2</v>
      </c>
      <c r="C193">
        <v>9.9443902005853513E-3</v>
      </c>
      <c r="D193">
        <v>4.6745592930204083E-3</v>
      </c>
      <c r="E193">
        <v>4.6951013526408403E-3</v>
      </c>
      <c r="F193">
        <v>1.0109613743070067E-3</v>
      </c>
      <c r="G193">
        <v>-1.6152945785853356E-3</v>
      </c>
      <c r="H193">
        <v>3.3489883821036237E-4</v>
      </c>
    </row>
    <row r="194" spans="1:8">
      <c r="A194" s="788">
        <v>44110</v>
      </c>
      <c r="B194">
        <v>1.4272990664556007E-2</v>
      </c>
      <c r="C194">
        <v>1.0005505121535085E-2</v>
      </c>
      <c r="D194">
        <v>4.6990908389046293E-3</v>
      </c>
      <c r="E194">
        <v>4.60279245334827E-3</v>
      </c>
      <c r="F194">
        <v>1.0083146585655456E-3</v>
      </c>
      <c r="G194">
        <v>-1.7935641564900129E-3</v>
      </c>
      <c r="H194">
        <v>2.5340080688729394E-4</v>
      </c>
    </row>
    <row r="195" spans="1:8">
      <c r="A195" s="788">
        <v>44111</v>
      </c>
      <c r="B195">
        <v>1.4387566135578789E-2</v>
      </c>
      <c r="C195">
        <v>1.0105463334794562E-2</v>
      </c>
      <c r="D195">
        <v>4.7236229837854804E-3</v>
      </c>
      <c r="E195">
        <v>4.6472191927957596E-3</v>
      </c>
      <c r="F195">
        <v>9.8102500849872598E-4</v>
      </c>
      <c r="G195">
        <v>-1.5270147699261161E-3</v>
      </c>
      <c r="H195">
        <v>3.657576159041831E-4</v>
      </c>
    </row>
    <row r="196" spans="1:8">
      <c r="A196" s="788">
        <v>44112</v>
      </c>
      <c r="B196">
        <v>1.4516760995338496E-2</v>
      </c>
      <c r="C196">
        <v>1.0289656013555026E-2</v>
      </c>
      <c r="D196">
        <v>4.7481557276776165E-3</v>
      </c>
      <c r="E196">
        <v>4.8147235816093925E-3</v>
      </c>
      <c r="F196">
        <v>9.734269602101886E-4</v>
      </c>
      <c r="G196">
        <v>-1.1006469464511781E-3</v>
      </c>
      <c r="H196">
        <v>4.2614660127382464E-4</v>
      </c>
    </row>
    <row r="197" spans="1:8">
      <c r="A197" s="788">
        <v>44113</v>
      </c>
      <c r="B197">
        <v>1.4687830181848049E-2</v>
      </c>
      <c r="C197">
        <v>1.046721243916493E-2</v>
      </c>
      <c r="D197">
        <v>4.7726890705959146E-3</v>
      </c>
      <c r="E197">
        <v>5.1273831788425372E-3</v>
      </c>
      <c r="F197">
        <v>9.8666610334996463E-4</v>
      </c>
      <c r="G197">
        <v>-1.0022501049075094E-3</v>
      </c>
      <c r="H197">
        <v>4.853754532057053E-4</v>
      </c>
    </row>
    <row r="198" spans="1:8">
      <c r="A198" s="788">
        <v>44117</v>
      </c>
      <c r="B198">
        <v>1.4863165992277327E-2</v>
      </c>
      <c r="C198">
        <v>1.0568361991670328E-2</v>
      </c>
      <c r="D198">
        <v>4.7972230125545856E-3</v>
      </c>
      <c r="E198">
        <v>5.1000957091711374E-3</v>
      </c>
      <c r="F198">
        <v>1.0042623896040492E-3</v>
      </c>
      <c r="G198">
        <v>-6.9114922036150883E-4</v>
      </c>
      <c r="H198">
        <v>5.2342223222057171E-4</v>
      </c>
    </row>
    <row r="199" spans="1:8">
      <c r="A199" s="788">
        <v>44118</v>
      </c>
      <c r="B199">
        <v>1.4996083449920761E-2</v>
      </c>
      <c r="C199">
        <v>1.0687173962582897E-2</v>
      </c>
      <c r="D199">
        <v>4.8217575535685064E-3</v>
      </c>
      <c r="E199">
        <v>5.1467784597405419E-3</v>
      </c>
      <c r="F199">
        <v>1.006159340932733E-3</v>
      </c>
      <c r="G199">
        <v>-5.223378339017648E-4</v>
      </c>
      <c r="H199">
        <v>4.9048442935362146E-4</v>
      </c>
    </row>
    <row r="200" spans="1:8">
      <c r="A200" s="788">
        <v>44119</v>
      </c>
      <c r="B200">
        <v>1.5040856877922559E-2</v>
      </c>
      <c r="C200">
        <v>1.0706543643356214E-2</v>
      </c>
      <c r="D200">
        <v>4.8462926936523321E-3</v>
      </c>
      <c r="E200">
        <v>5.0444396336655206E-3</v>
      </c>
      <c r="F200">
        <v>1.0219719706812125E-3</v>
      </c>
      <c r="G200">
        <v>-5.0789120017080691E-4</v>
      </c>
      <c r="H200">
        <v>4.8302211524142713E-4</v>
      </c>
    </row>
    <row r="201" spans="1:8">
      <c r="A201" s="788">
        <v>44120</v>
      </c>
      <c r="B201">
        <v>1.5100074332993874E-2</v>
      </c>
      <c r="C201">
        <v>1.0818826140634119E-2</v>
      </c>
      <c r="D201">
        <v>4.8708284328204954E-3</v>
      </c>
      <c r="E201">
        <v>5.1332227381895024E-3</v>
      </c>
      <c r="F201">
        <v>1.0367990811290806E-3</v>
      </c>
      <c r="G201">
        <v>-5.9462383455533008E-4</v>
      </c>
      <c r="H201">
        <v>4.6308249428106407E-4</v>
      </c>
    </row>
    <row r="202" spans="1:8">
      <c r="A202" s="788">
        <v>44123</v>
      </c>
      <c r="B202">
        <v>1.5218815889876058E-2</v>
      </c>
      <c r="C202">
        <v>1.0996585166222816E-2</v>
      </c>
      <c r="D202">
        <v>4.8953647710878734E-3</v>
      </c>
      <c r="E202">
        <v>4.9920967545167283E-3</v>
      </c>
      <c r="F202">
        <v>1.0188991106088174E-3</v>
      </c>
      <c r="G202">
        <v>-6.4980511777434913E-4</v>
      </c>
      <c r="H202">
        <v>4.0778286807507946E-4</v>
      </c>
    </row>
    <row r="203" spans="1:8">
      <c r="A203" s="788">
        <v>44124</v>
      </c>
      <c r="B203">
        <v>1.5310720189152693E-2</v>
      </c>
      <c r="C203">
        <v>1.1153610266772196E-2</v>
      </c>
      <c r="D203">
        <v>4.919901708468899E-3</v>
      </c>
      <c r="E203">
        <v>5.2477877281142948E-3</v>
      </c>
      <c r="F203">
        <v>9.9024528721525229E-4</v>
      </c>
      <c r="G203">
        <v>-8.7511855773048097E-7</v>
      </c>
      <c r="H203">
        <v>4.2182048547978468E-4</v>
      </c>
    </row>
    <row r="204" spans="1:8">
      <c r="A204" s="788">
        <v>44125</v>
      </c>
      <c r="B204">
        <v>1.5378885054212477E-2</v>
      </c>
      <c r="C204">
        <v>1.1257634641450576E-2</v>
      </c>
      <c r="D204">
        <v>4.9444392449782271E-3</v>
      </c>
      <c r="E204">
        <v>5.5511269114851824E-3</v>
      </c>
      <c r="F204">
        <v>9.9454710985757977E-4</v>
      </c>
      <c r="G204">
        <v>4.2011931622232268E-5</v>
      </c>
      <c r="H204">
        <v>4.218177030250736E-4</v>
      </c>
    </row>
    <row r="205" spans="1:8">
      <c r="A205" s="788">
        <v>44126</v>
      </c>
      <c r="B205">
        <v>1.5444822040547423E-2</v>
      </c>
      <c r="C205">
        <v>1.1291972716011456E-2</v>
      </c>
      <c r="D205">
        <v>4.9689773806305126E-3</v>
      </c>
      <c r="E205">
        <v>5.5600571826071032E-3</v>
      </c>
      <c r="F205">
        <v>1.0107778596157857E-3</v>
      </c>
      <c r="G205">
        <v>2.1267450511586183E-4</v>
      </c>
      <c r="H205">
        <v>4.4586368917087782E-4</v>
      </c>
    </row>
    <row r="206" spans="1:8">
      <c r="A206" s="788">
        <v>44127</v>
      </c>
      <c r="B206">
        <v>1.5514386499307697E-2</v>
      </c>
      <c r="C206">
        <v>1.1335288316586922E-2</v>
      </c>
      <c r="D206">
        <v>4.9935161154404106E-3</v>
      </c>
      <c r="E206">
        <v>5.6992699577260719E-3</v>
      </c>
      <c r="F206">
        <v>9.4944464621704583E-4</v>
      </c>
      <c r="G206">
        <v>1.2347400947465559E-5</v>
      </c>
      <c r="H206">
        <v>4.4941935606090944E-4</v>
      </c>
    </row>
    <row r="207" spans="1:8">
      <c r="A207" s="788">
        <v>44130</v>
      </c>
      <c r="B207">
        <v>1.5644724034842294E-2</v>
      </c>
      <c r="C207">
        <v>1.1427717819590288E-2</v>
      </c>
      <c r="D207">
        <v>5.018055449422576E-3</v>
      </c>
      <c r="E207">
        <v>5.4317624560735744E-3</v>
      </c>
      <c r="F207">
        <v>9.440130402786906E-4</v>
      </c>
      <c r="G207">
        <v>-1.8347377084237948E-4</v>
      </c>
      <c r="H207">
        <v>3.6530867662820654E-4</v>
      </c>
    </row>
    <row r="208" spans="1:8">
      <c r="A208" s="788">
        <v>44131</v>
      </c>
      <c r="B208">
        <v>1.5777736778673557E-2</v>
      </c>
      <c r="C208">
        <v>1.1480580502316151E-2</v>
      </c>
      <c r="D208">
        <v>5.0425953825916636E-3</v>
      </c>
      <c r="E208">
        <v>5.3582566470957715E-3</v>
      </c>
      <c r="F208">
        <v>9.1191252458200367E-4</v>
      </c>
      <c r="G208">
        <v>-4.5664826565716687E-4</v>
      </c>
      <c r="H208">
        <v>3.5006337978238378E-4</v>
      </c>
    </row>
    <row r="209" spans="1:8">
      <c r="A209" s="788">
        <v>44132</v>
      </c>
      <c r="B209">
        <v>1.5845999253679244E-2</v>
      </c>
      <c r="C209">
        <v>1.1574570576367238E-2</v>
      </c>
      <c r="D209">
        <v>5.0671359149623285E-3</v>
      </c>
      <c r="E209">
        <v>4.8386600227658949E-3</v>
      </c>
      <c r="F209">
        <v>9.83961237961406E-4</v>
      </c>
      <c r="G209">
        <v>-1.4543678720685405E-3</v>
      </c>
      <c r="H209">
        <v>1.8210762998394081E-4</v>
      </c>
    </row>
    <row r="210" spans="1:8">
      <c r="A210" s="788">
        <v>44133</v>
      </c>
      <c r="B210">
        <v>1.599119747630473E-2</v>
      </c>
      <c r="C210">
        <v>1.1688201389390418E-2</v>
      </c>
      <c r="D210">
        <v>5.0916770465490035E-3</v>
      </c>
      <c r="E210">
        <v>5.0725796989401495E-3</v>
      </c>
      <c r="F210">
        <v>9.6005376540508891E-4</v>
      </c>
      <c r="G210">
        <v>-1.0073896138632632E-3</v>
      </c>
      <c r="H210">
        <v>2.058907131934351E-4</v>
      </c>
    </row>
    <row r="211" spans="1:8">
      <c r="A211" s="788">
        <v>44134</v>
      </c>
      <c r="B211">
        <v>1.6012311393716727E-2</v>
      </c>
      <c r="C211">
        <v>1.1748422956351146E-2</v>
      </c>
      <c r="D211">
        <v>5.1162187773665657E-3</v>
      </c>
      <c r="E211">
        <v>4.9254508040657008E-3</v>
      </c>
      <c r="F211">
        <v>9.5470738531111543E-4</v>
      </c>
      <c r="G211">
        <v>-1.7083074220937133E-3</v>
      </c>
      <c r="H211">
        <v>1.7345580307748243E-4</v>
      </c>
    </row>
    <row r="212" spans="1:8">
      <c r="A212" s="788">
        <v>44138</v>
      </c>
      <c r="B212">
        <v>1.6125180080296397E-2</v>
      </c>
      <c r="C212">
        <v>1.1844115005926081E-2</v>
      </c>
      <c r="D212">
        <v>5.1407611074294479E-3</v>
      </c>
      <c r="E212">
        <v>5.3576488945037415E-3</v>
      </c>
      <c r="F212">
        <v>9.7951094766268731E-4</v>
      </c>
      <c r="G212">
        <v>-1.2213981636655102E-3</v>
      </c>
      <c r="H212">
        <v>3.4212978415926187E-4</v>
      </c>
    </row>
    <row r="213" spans="1:8">
      <c r="A213" s="788">
        <v>44139</v>
      </c>
      <c r="B213">
        <v>1.6219472614317665E-2</v>
      </c>
      <c r="C213">
        <v>1.2013331219703272E-2</v>
      </c>
      <c r="D213">
        <v>5.1653040367523051E-3</v>
      </c>
      <c r="E213">
        <v>5.4392354976706692E-3</v>
      </c>
      <c r="F213">
        <v>1.010524811336122E-3</v>
      </c>
      <c r="G213">
        <v>-5.5046966857896784E-4</v>
      </c>
      <c r="H213">
        <v>4.2717930526925407E-4</v>
      </c>
    </row>
    <row r="214" spans="1:8">
      <c r="A214" s="788">
        <v>44140</v>
      </c>
      <c r="B214">
        <v>1.630850172170395E-2</v>
      </c>
      <c r="C214">
        <v>1.222434350011925E-2</v>
      </c>
      <c r="D214">
        <v>5.1898475653497922E-3</v>
      </c>
      <c r="E214">
        <v>6.0522495326087444E-3</v>
      </c>
      <c r="F214">
        <v>9.7416243621051279E-4</v>
      </c>
      <c r="G214">
        <v>3.6784477375850777E-4</v>
      </c>
      <c r="H214">
        <v>5.276906064459741E-4</v>
      </c>
    </row>
    <row r="215" spans="1:8">
      <c r="A215" s="788">
        <v>44141</v>
      </c>
      <c r="B215">
        <v>1.6405370292364552E-2</v>
      </c>
      <c r="C215">
        <v>1.2457809930775277E-2</v>
      </c>
      <c r="D215">
        <v>5.2143916932365642E-3</v>
      </c>
      <c r="E215">
        <v>6.116873979297166E-3</v>
      </c>
      <c r="F215">
        <v>1.0166924288619317E-3</v>
      </c>
      <c r="G215">
        <v>5.0275840679447903E-4</v>
      </c>
      <c r="H215">
        <v>5.2608186289626602E-4</v>
      </c>
    </row>
    <row r="216" spans="1:8">
      <c r="A216" s="788">
        <v>44144</v>
      </c>
      <c r="B216">
        <v>1.6488865104961281E-2</v>
      </c>
      <c r="C216">
        <v>1.264519195941971E-2</v>
      </c>
      <c r="D216">
        <v>5.2389364204272759E-3</v>
      </c>
      <c r="E216">
        <v>6.1531209771514828E-3</v>
      </c>
      <c r="F216">
        <v>9.5335206164848252E-4</v>
      </c>
      <c r="G216">
        <v>6.321001997513509E-4</v>
      </c>
      <c r="H216">
        <v>5.9713901855174001E-4</v>
      </c>
    </row>
    <row r="217" spans="1:8">
      <c r="A217" s="788">
        <v>44145</v>
      </c>
      <c r="B217">
        <v>1.6551354929105644E-2</v>
      </c>
      <c r="C217">
        <v>1.2668429210017429E-2</v>
      </c>
      <c r="D217">
        <v>5.2634817469365824E-3</v>
      </c>
      <c r="E217">
        <v>6.1908119590519117E-3</v>
      </c>
      <c r="F217">
        <v>8.9982484154482734E-4</v>
      </c>
      <c r="G217">
        <v>4.3370709524670481E-4</v>
      </c>
      <c r="H217">
        <v>5.8347798427793585E-4</v>
      </c>
    </row>
    <row r="218" spans="1:8">
      <c r="A218" s="788">
        <v>44146</v>
      </c>
      <c r="B218">
        <v>1.6591759924519778E-2</v>
      </c>
      <c r="C218">
        <v>1.2684605754175182E-2</v>
      </c>
      <c r="D218">
        <v>5.2880276727791387E-3</v>
      </c>
      <c r="E218">
        <v>6.1489630911211179E-3</v>
      </c>
      <c r="F218">
        <v>8.7551942629437995E-4</v>
      </c>
      <c r="G218">
        <v>4.2784171759069345E-4</v>
      </c>
      <c r="H218">
        <v>6.1487329792986323E-4</v>
      </c>
    </row>
    <row r="219" spans="1:8">
      <c r="A219" s="788">
        <v>44147</v>
      </c>
      <c r="B219">
        <v>1.6692114110717693E-2</v>
      </c>
      <c r="C219">
        <v>1.2721294234233627E-2</v>
      </c>
      <c r="D219">
        <v>5.3125741979693775E-3</v>
      </c>
      <c r="E219">
        <v>5.7214838734238604E-3</v>
      </c>
      <c r="F219">
        <v>8.2116423938027872E-4</v>
      </c>
      <c r="G219">
        <v>-3.0726524562818547E-4</v>
      </c>
      <c r="H219">
        <v>5.5994952192550684E-4</v>
      </c>
    </row>
    <row r="220" spans="1:8">
      <c r="A220" s="788">
        <v>44148</v>
      </c>
      <c r="B220">
        <v>1.6742792976119913E-2</v>
      </c>
      <c r="C220">
        <v>1.2890919088205388E-2</v>
      </c>
      <c r="D220">
        <v>5.3371213225221759E-3</v>
      </c>
      <c r="E220">
        <v>5.8623501309646997E-3</v>
      </c>
      <c r="F220">
        <v>7.91688513871458E-4</v>
      </c>
      <c r="G220">
        <v>3.9259921247913887E-4</v>
      </c>
      <c r="H220">
        <v>6.4091611856942343E-4</v>
      </c>
    </row>
    <row r="221" spans="1:8">
      <c r="A221" s="788">
        <v>44151</v>
      </c>
      <c r="B221">
        <v>1.6882759944916836E-2</v>
      </c>
      <c r="C221">
        <v>1.2997203857561868E-2</v>
      </c>
      <c r="D221">
        <v>5.3616690464519667E-3</v>
      </c>
      <c r="E221">
        <v>6.001055194417404E-3</v>
      </c>
      <c r="F221">
        <v>7.7383225307015024E-4</v>
      </c>
      <c r="G221">
        <v>8.2394875143831925E-4</v>
      </c>
      <c r="H221">
        <v>6.8832801233265073E-4</v>
      </c>
    </row>
    <row r="222" spans="1:8">
      <c r="A222" s="788">
        <v>44152</v>
      </c>
      <c r="B222">
        <v>1.7010402313263784E-2</v>
      </c>
      <c r="C222">
        <v>1.3123015056634602E-2</v>
      </c>
      <c r="D222">
        <v>5.386217369773405E-3</v>
      </c>
      <c r="E222">
        <v>5.8997199602759398E-3</v>
      </c>
      <c r="F222">
        <v>7.5685818262338778E-4</v>
      </c>
      <c r="G222">
        <v>9.3812029593620672E-4</v>
      </c>
      <c r="H222">
        <v>6.7406291764093851E-4</v>
      </c>
    </row>
    <row r="223" spans="1:8">
      <c r="A223" s="788">
        <v>44153</v>
      </c>
      <c r="B223">
        <v>1.713333716761456E-2</v>
      </c>
      <c r="C223">
        <v>1.3169856894310383E-2</v>
      </c>
      <c r="D223">
        <v>5.4107662925013678E-3</v>
      </c>
      <c r="E223">
        <v>5.8631136069724477E-3</v>
      </c>
      <c r="F223">
        <v>8.0777333077919344E-4</v>
      </c>
      <c r="G223">
        <v>4.4991027122698313E-4</v>
      </c>
      <c r="H223">
        <v>6.1943352549898023E-4</v>
      </c>
    </row>
    <row r="224" spans="1:8">
      <c r="A224" s="788">
        <v>44154</v>
      </c>
      <c r="B224">
        <v>1.7222872486606366E-2</v>
      </c>
      <c r="C224">
        <v>1.3276086838505119E-2</v>
      </c>
      <c r="D224">
        <v>5.4353158146502878E-3</v>
      </c>
      <c r="E224">
        <v>5.8749646458575722E-3</v>
      </c>
      <c r="F224">
        <v>8.5416565478646511E-4</v>
      </c>
      <c r="G224">
        <v>6.3657444078657477E-4</v>
      </c>
      <c r="H224">
        <v>6.3343792118786268E-4</v>
      </c>
    </row>
    <row r="225" spans="1:8">
      <c r="A225" s="788">
        <v>44155</v>
      </c>
      <c r="B225">
        <v>1.7327081474212802E-2</v>
      </c>
      <c r="C225">
        <v>1.329970846591233E-2</v>
      </c>
      <c r="D225">
        <v>5.4598659362348201E-3</v>
      </c>
      <c r="E225">
        <v>5.8520824289551854E-3</v>
      </c>
      <c r="F225">
        <v>8.6577006724075645E-4</v>
      </c>
      <c r="G225">
        <v>5.4316368377782531E-4</v>
      </c>
      <c r="H225">
        <v>5.9871130404642869E-4</v>
      </c>
    </row>
    <row r="226" spans="1:8">
      <c r="A226" s="788">
        <v>44158</v>
      </c>
      <c r="B226">
        <v>1.7375587802007653E-2</v>
      </c>
      <c r="C226">
        <v>1.3374874169710838E-2</v>
      </c>
      <c r="D226">
        <v>5.4844166572696196E-3</v>
      </c>
      <c r="E226">
        <v>6.0536542162721307E-3</v>
      </c>
      <c r="F226">
        <v>8.095564906660524E-4</v>
      </c>
      <c r="G226">
        <v>1.0717245032789702E-3</v>
      </c>
      <c r="H226">
        <v>6.2135309648736481E-4</v>
      </c>
    </row>
    <row r="227" spans="1:8">
      <c r="A227" s="788">
        <v>44159</v>
      </c>
      <c r="B227">
        <v>1.7504578813931637E-2</v>
      </c>
      <c r="C227">
        <v>1.3531335037571868E-2</v>
      </c>
      <c r="D227">
        <v>5.5089679777693412E-3</v>
      </c>
      <c r="E227">
        <v>6.4272860016667543E-3</v>
      </c>
      <c r="F227">
        <v>8.0966920673808396E-4</v>
      </c>
      <c r="G227">
        <v>1.649081287256271E-3</v>
      </c>
      <c r="H227">
        <v>7.1014084995857374E-4</v>
      </c>
    </row>
    <row r="228" spans="1:8">
      <c r="A228" s="788">
        <v>44160</v>
      </c>
      <c r="B228">
        <v>1.7594402395735287E-2</v>
      </c>
      <c r="C228">
        <v>1.3694309429209017E-2</v>
      </c>
      <c r="D228">
        <v>5.5335198977486399E-3</v>
      </c>
      <c r="E228">
        <v>6.371376750011315E-3</v>
      </c>
      <c r="F228">
        <v>8.9271219693864978E-4</v>
      </c>
      <c r="G228">
        <v>1.8217728166323166E-3</v>
      </c>
      <c r="H228">
        <v>7.0222100806760501E-4</v>
      </c>
    </row>
    <row r="229" spans="1:8">
      <c r="A229" s="788">
        <v>44161</v>
      </c>
      <c r="B229">
        <v>1.7871185386107991E-2</v>
      </c>
      <c r="C229">
        <v>1.3866415288130485E-2</v>
      </c>
      <c r="D229">
        <v>5.5580724172221707E-3</v>
      </c>
      <c r="E229">
        <v>6.3513454901029665E-3</v>
      </c>
      <c r="F229">
        <v>9.2673371972695762E-4</v>
      </c>
      <c r="G229">
        <v>1.9331901116093064E-3</v>
      </c>
      <c r="H229">
        <v>6.8627589404846034E-4</v>
      </c>
    </row>
    <row r="230" spans="1:8">
      <c r="A230" s="788">
        <v>44162</v>
      </c>
      <c r="B230">
        <v>1.7969629507147644E-2</v>
      </c>
      <c r="C230">
        <v>1.4079064936712626E-2</v>
      </c>
      <c r="D230">
        <v>5.5826255362043664E-3</v>
      </c>
      <c r="E230">
        <v>6.5462662116781978E-3</v>
      </c>
      <c r="F230">
        <v>9.1529863781714127E-4</v>
      </c>
      <c r="G230">
        <v>2.0326381041557706E-3</v>
      </c>
      <c r="H230">
        <v>7.1268734510310239E-4</v>
      </c>
    </row>
    <row r="231" spans="1:8">
      <c r="A231" s="788">
        <v>44165</v>
      </c>
      <c r="B231">
        <v>1.8129050391245016E-2</v>
      </c>
      <c r="C231">
        <v>1.4196061270436156E-2</v>
      </c>
      <c r="D231">
        <v>5.607179254710104E-3</v>
      </c>
      <c r="E231">
        <v>6.4417162443202169E-3</v>
      </c>
      <c r="F231">
        <v>9.3941692864429882E-4</v>
      </c>
      <c r="G231">
        <v>1.7575525845408002E-3</v>
      </c>
      <c r="H231">
        <v>6.8954869748183434E-4</v>
      </c>
    </row>
    <row r="232" spans="1:8">
      <c r="A232" s="788">
        <v>44166</v>
      </c>
      <c r="B232">
        <v>1.820526757952412E-2</v>
      </c>
      <c r="C232">
        <v>1.4485268166410048E-2</v>
      </c>
      <c r="D232">
        <v>5.6317335727538165E-3</v>
      </c>
      <c r="E232">
        <v>6.7104816254479616E-3</v>
      </c>
      <c r="F232">
        <v>8.7691365839859259E-4</v>
      </c>
      <c r="G232">
        <v>2.3106973818096677E-3</v>
      </c>
      <c r="H232">
        <v>7.5094159467758992E-4</v>
      </c>
    </row>
    <row r="233" spans="1:8">
      <c r="A233" s="788">
        <v>44167</v>
      </c>
      <c r="B233">
        <v>1.8326710559728232E-2</v>
      </c>
      <c r="C233">
        <v>1.4675114812060519E-2</v>
      </c>
      <c r="D233">
        <v>5.6562884903503807E-3</v>
      </c>
      <c r="E233">
        <v>6.7340492066954027E-3</v>
      </c>
      <c r="F233">
        <v>9.5618114179685243E-4</v>
      </c>
      <c r="G233">
        <v>2.3357169854805182E-3</v>
      </c>
      <c r="H233">
        <v>7.5568955761706746E-4</v>
      </c>
    </row>
    <row r="234" spans="1:8">
      <c r="A234" s="788">
        <v>44168</v>
      </c>
      <c r="B234">
        <v>1.8407115125505413E-2</v>
      </c>
      <c r="C234">
        <v>1.4994876127315759E-2</v>
      </c>
      <c r="D234">
        <v>5.6808440075142297E-3</v>
      </c>
      <c r="E234">
        <v>6.7782941853831158E-3</v>
      </c>
      <c r="F234">
        <v>9.253470526919827E-4</v>
      </c>
      <c r="G234">
        <v>2.3182778356036771E-3</v>
      </c>
      <c r="H234">
        <v>7.526529445889274E-4</v>
      </c>
    </row>
    <row r="235" spans="1:8">
      <c r="A235" s="788">
        <v>44169</v>
      </c>
      <c r="B235">
        <v>1.8521268764793319E-2</v>
      </c>
      <c r="C235">
        <v>1.5127702775149743E-2</v>
      </c>
      <c r="D235">
        <v>5.7054001242602403E-3</v>
      </c>
      <c r="E235">
        <v>7.1857060012507912E-3</v>
      </c>
      <c r="F235">
        <v>9.5080665727209634E-4</v>
      </c>
      <c r="G235">
        <v>2.9181393171198167E-3</v>
      </c>
      <c r="H235">
        <v>8.0038412511518331E-4</v>
      </c>
    </row>
    <row r="236" spans="1:8">
      <c r="A236" s="788">
        <v>44172</v>
      </c>
      <c r="B236">
        <v>1.8684077459511395E-2</v>
      </c>
      <c r="C236">
        <v>1.5227207596420156E-2</v>
      </c>
      <c r="D236">
        <v>5.7299568406028456E-3</v>
      </c>
      <c r="E236">
        <v>6.9965316643920694E-3</v>
      </c>
      <c r="F236">
        <v>9.1936859646191138E-4</v>
      </c>
      <c r="G236">
        <v>2.7932620284063514E-3</v>
      </c>
      <c r="H236">
        <v>7.9068188226427694E-4</v>
      </c>
    </row>
    <row r="237" spans="1:8">
      <c r="A237" s="788">
        <v>44173</v>
      </c>
      <c r="B237">
        <v>1.8715156275145306E-2</v>
      </c>
      <c r="C237">
        <v>1.5404761115444421E-2</v>
      </c>
      <c r="D237">
        <v>5.7545141565567004E-3</v>
      </c>
      <c r="E237">
        <v>7.0195681744309457E-3</v>
      </c>
      <c r="F237">
        <v>9.5053175218984265E-4</v>
      </c>
      <c r="G237">
        <v>2.9217147666531496E-3</v>
      </c>
      <c r="H237">
        <v>8.0474952928200061E-4</v>
      </c>
    </row>
    <row r="238" spans="1:8">
      <c r="A238" s="788">
        <v>44174</v>
      </c>
      <c r="B238">
        <v>1.900820916662993E-2</v>
      </c>
      <c r="C238">
        <v>1.553645805437065E-2</v>
      </c>
      <c r="D238">
        <v>5.7790720721364597E-3</v>
      </c>
      <c r="E238">
        <v>6.8135275850911281E-3</v>
      </c>
      <c r="F238">
        <v>9.0790507415472455E-4</v>
      </c>
      <c r="G238">
        <v>2.6340180634534249E-3</v>
      </c>
      <c r="H238">
        <v>7.7103095196040528E-4</v>
      </c>
    </row>
    <row r="239" spans="1:8">
      <c r="A239" s="788">
        <v>44175</v>
      </c>
      <c r="B239">
        <v>1.9142432855697056E-2</v>
      </c>
      <c r="C239">
        <v>1.5774504933232514E-2</v>
      </c>
      <c r="D239">
        <v>5.8036305873567784E-3</v>
      </c>
      <c r="E239">
        <v>7.0500380636699944E-3</v>
      </c>
      <c r="F239">
        <v>9.3569987591357595E-4</v>
      </c>
      <c r="G239">
        <v>2.8283305461676012E-3</v>
      </c>
      <c r="H239">
        <v>7.6931354142062425E-4</v>
      </c>
    </row>
    <row r="240" spans="1:8">
      <c r="A240" s="788">
        <v>44176</v>
      </c>
      <c r="B240">
        <v>1.9245854256850992E-2</v>
      </c>
      <c r="C240">
        <v>1.5996126900048591E-2</v>
      </c>
      <c r="D240">
        <v>5.8281897022323115E-3</v>
      </c>
      <c r="E240">
        <v>7.011804344164263E-3</v>
      </c>
      <c r="F240">
        <v>9.9130246597733951E-4</v>
      </c>
      <c r="G240">
        <v>3.2823331457032534E-3</v>
      </c>
      <c r="H240">
        <v>7.493327129246552E-4</v>
      </c>
    </row>
    <row r="241" spans="1:8">
      <c r="A241" s="788">
        <v>44179</v>
      </c>
      <c r="B241">
        <v>1.9394099551108379E-2</v>
      </c>
      <c r="C241">
        <v>1.6114088172717533E-2</v>
      </c>
      <c r="D241">
        <v>5.8527494167777139E-3</v>
      </c>
      <c r="E241">
        <v>6.9742051349752643E-3</v>
      </c>
      <c r="F241">
        <v>9.9702105870069779E-4</v>
      </c>
      <c r="G241">
        <v>3.1458285188343815E-3</v>
      </c>
      <c r="H241">
        <v>7.2988110423466424E-4</v>
      </c>
    </row>
    <row r="242" spans="1:8">
      <c r="A242" s="788">
        <v>44180</v>
      </c>
      <c r="B242">
        <v>1.9516516939994011E-2</v>
      </c>
      <c r="C242">
        <v>1.6301854205930777E-2</v>
      </c>
      <c r="D242">
        <v>5.8773097310076405E-3</v>
      </c>
      <c r="E242">
        <v>7.3714525942589759E-3</v>
      </c>
      <c r="F242">
        <v>1.045303034119982E-3</v>
      </c>
      <c r="G242">
        <v>3.7010978970637431E-3</v>
      </c>
      <c r="H242">
        <v>7.9650504237882558E-4</v>
      </c>
    </row>
    <row r="243" spans="1:8">
      <c r="A243" s="788">
        <v>44181</v>
      </c>
      <c r="B243">
        <v>1.9587004440605016E-2</v>
      </c>
      <c r="C243">
        <v>1.6413341572563356E-2</v>
      </c>
      <c r="D243">
        <v>5.9018706449367464E-3</v>
      </c>
      <c r="E243">
        <v>7.5747777517498616E-3</v>
      </c>
      <c r="F243">
        <v>1.029823592971324E-3</v>
      </c>
      <c r="G243">
        <v>4.0107243260620873E-3</v>
      </c>
      <c r="H243">
        <v>8.1295847167095481E-4</v>
      </c>
    </row>
    <row r="244" spans="1:8">
      <c r="A244" s="788">
        <v>44182</v>
      </c>
      <c r="B244">
        <v>1.9670877854778279E-2</v>
      </c>
      <c r="C244">
        <v>1.6559320725222371E-2</v>
      </c>
      <c r="D244">
        <v>5.9264321585796864E-3</v>
      </c>
      <c r="E244">
        <v>7.9159782762319164E-3</v>
      </c>
      <c r="F244">
        <v>1.0358333161541999E-3</v>
      </c>
      <c r="G244">
        <v>4.2265332614361828E-3</v>
      </c>
      <c r="H244">
        <v>8.3224230643308417E-4</v>
      </c>
    </row>
    <row r="245" spans="1:8">
      <c r="A245" s="788">
        <v>44183</v>
      </c>
      <c r="B245">
        <v>1.97239441641055E-2</v>
      </c>
      <c r="C245">
        <v>1.6711705796941922E-2</v>
      </c>
      <c r="D245">
        <v>5.9509942719511155E-3</v>
      </c>
      <c r="E245">
        <v>7.9480532761921907E-3</v>
      </c>
      <c r="F245">
        <v>1.0196559942137196E-3</v>
      </c>
      <c r="G245">
        <v>4.250680832439846E-3</v>
      </c>
      <c r="H245">
        <v>8.1080825284418623E-4</v>
      </c>
    </row>
    <row r="246" spans="1:8">
      <c r="A246" s="788">
        <v>44186</v>
      </c>
      <c r="B246">
        <v>1.9825855452707764E-2</v>
      </c>
      <c r="C246">
        <v>1.6834646851424662E-2</v>
      </c>
      <c r="D246">
        <v>5.9755569850654666E-3</v>
      </c>
      <c r="E246">
        <v>7.6706910967074826E-3</v>
      </c>
      <c r="F246">
        <v>1.0400340460108293E-3</v>
      </c>
      <c r="G246">
        <v>3.724625689108807E-3</v>
      </c>
      <c r="H246">
        <v>7.8367960629854849E-4</v>
      </c>
    </row>
    <row r="247" spans="1:8">
      <c r="A247" s="788">
        <v>44187</v>
      </c>
      <c r="B247">
        <v>1.9923806786557918E-2</v>
      </c>
      <c r="C247">
        <v>1.6945548304752922E-2</v>
      </c>
      <c r="D247">
        <v>6.0001202979376167E-3</v>
      </c>
      <c r="E247">
        <v>7.47119531881002E-3</v>
      </c>
      <c r="F247">
        <v>1.03353799210959E-3</v>
      </c>
      <c r="G247">
        <v>3.9038123529375746E-3</v>
      </c>
      <c r="H247">
        <v>7.7682107229049002E-4</v>
      </c>
    </row>
    <row r="248" spans="1:8">
      <c r="A248" s="788">
        <v>44188</v>
      </c>
      <c r="B248">
        <v>2.0029323948161482E-2</v>
      </c>
      <c r="C248">
        <v>1.7145090133805496E-2</v>
      </c>
      <c r="D248">
        <v>6.0246842105822207E-3</v>
      </c>
      <c r="E248">
        <v>7.7815401530689776E-3</v>
      </c>
      <c r="F248">
        <v>1.0498980790469847E-3</v>
      </c>
      <c r="G248">
        <v>4.2984235623639844E-3</v>
      </c>
      <c r="H248">
        <v>7.9135362226789852E-4</v>
      </c>
    </row>
    <row r="249" spans="1:8">
      <c r="A249" s="788">
        <v>44189</v>
      </c>
      <c r="B249">
        <v>2.0120661227828629E-2</v>
      </c>
      <c r="C249">
        <v>1.728205634011637E-2</v>
      </c>
      <c r="D249">
        <v>6.0492487230137115E-3</v>
      </c>
      <c r="E249">
        <v>7.819686882007737E-3</v>
      </c>
      <c r="F249">
        <v>1.0496000297581798E-3</v>
      </c>
      <c r="G249">
        <v>4.3020930379080724E-3</v>
      </c>
      <c r="H249">
        <v>7.9154543159676294E-4</v>
      </c>
    </row>
    <row r="250" spans="1:8">
      <c r="A250" s="788">
        <v>44193</v>
      </c>
      <c r="B250">
        <v>2.0212870372962044E-2</v>
      </c>
      <c r="C250">
        <v>1.7405591229245454E-2</v>
      </c>
      <c r="D250">
        <v>6.0738138352469662E-3</v>
      </c>
      <c r="E250">
        <v>7.9329044421558859E-3</v>
      </c>
      <c r="F250">
        <v>1.0667955276664198E-3</v>
      </c>
      <c r="G250">
        <v>4.5529561132375829E-3</v>
      </c>
      <c r="H250">
        <v>8.5327328102957622E-4</v>
      </c>
    </row>
    <row r="251" spans="1:8">
      <c r="A251" s="788">
        <v>44194</v>
      </c>
      <c r="B251">
        <v>2.0264802518258795E-2</v>
      </c>
      <c r="C251">
        <v>1.7648981404565278E-2</v>
      </c>
      <c r="D251">
        <v>6.0983795472964175E-3</v>
      </c>
      <c r="E251">
        <v>8.1118277838863051E-3</v>
      </c>
      <c r="F251">
        <v>1.0979031322722044E-3</v>
      </c>
      <c r="G251">
        <v>4.651922459621316E-3</v>
      </c>
      <c r="H251">
        <v>8.4525125575551918E-4</v>
      </c>
    </row>
    <row r="252" spans="1:8">
      <c r="A252" s="788">
        <v>44195</v>
      </c>
      <c r="B252">
        <v>2.032848456019587E-2</v>
      </c>
      <c r="C252">
        <v>1.7809296350606907E-2</v>
      </c>
      <c r="D252">
        <v>6.1229458591767205E-3</v>
      </c>
      <c r="E252">
        <v>8.3388457045865394E-3</v>
      </c>
      <c r="F252">
        <v>1.160008859592887E-3</v>
      </c>
      <c r="G252">
        <v>4.7448187287184584E-3</v>
      </c>
      <c r="H252">
        <v>8.483031105077643E-4</v>
      </c>
    </row>
    <row r="253" spans="1:8">
      <c r="A253" s="788">
        <v>44196</v>
      </c>
      <c r="B253">
        <v>2.0409674412062984E-2</v>
      </c>
      <c r="C253">
        <v>1.7946329255148497E-2</v>
      </c>
      <c r="D253">
        <v>6.1475127709027522E-3</v>
      </c>
      <c r="E253">
        <v>8.3418811895252798E-3</v>
      </c>
      <c r="F253">
        <v>1.1617002334642912E-3</v>
      </c>
      <c r="G253">
        <v>4.7382025275273243E-3</v>
      </c>
      <c r="H253">
        <v>8.4849405613618423E-4</v>
      </c>
    </row>
    <row r="254" spans="1:8">
      <c r="A254" s="788">
        <v>44200</v>
      </c>
      <c r="B254">
        <v>2.0481830969721448E-2</v>
      </c>
      <c r="C254">
        <v>1.801513384882969E-2</v>
      </c>
      <c r="D254">
        <v>6.1720802824889454E-3</v>
      </c>
      <c r="E254">
        <v>8.2857304880026295E-3</v>
      </c>
      <c r="F254">
        <v>1.134683120609381E-3</v>
      </c>
      <c r="G254">
        <v>4.8150062325715837E-3</v>
      </c>
      <c r="H254">
        <v>7.9772751364859396E-4</v>
      </c>
    </row>
    <row r="255" spans="1:8">
      <c r="A255" s="788">
        <v>44201</v>
      </c>
      <c r="B255">
        <v>2.0571635530590271E-2</v>
      </c>
      <c r="C255">
        <v>1.8036912344983946E-2</v>
      </c>
      <c r="D255">
        <v>6.1966483939501771E-3</v>
      </c>
      <c r="E255">
        <v>8.568184789907729E-3</v>
      </c>
      <c r="F255">
        <v>1.1136321711573416E-3</v>
      </c>
      <c r="G255">
        <v>4.9571217627450981E-3</v>
      </c>
      <c r="H255">
        <v>8.3365469589757879E-4</v>
      </c>
    </row>
    <row r="256" spans="1:8">
      <c r="A256" s="788">
        <v>44202</v>
      </c>
      <c r="B256">
        <v>2.0657716702422446E-2</v>
      </c>
      <c r="C256">
        <v>1.8030383511290715E-2</v>
      </c>
      <c r="D256">
        <v>6.2212171053008802E-3</v>
      </c>
      <c r="E256">
        <v>8.7481122795169952E-3</v>
      </c>
      <c r="F256">
        <v>1.0553762585301385E-3</v>
      </c>
      <c r="G256">
        <v>4.6714092429385179E-3</v>
      </c>
      <c r="H256">
        <v>8.6388101726031508E-4</v>
      </c>
    </row>
    <row r="257" spans="1:8">
      <c r="A257" s="788">
        <v>44203</v>
      </c>
      <c r="B257">
        <v>2.081513925955103E-2</v>
      </c>
      <c r="C257">
        <v>1.7975990161178457E-2</v>
      </c>
      <c r="D257">
        <v>6.2457864165557098E-3</v>
      </c>
      <c r="E257">
        <v>8.9218885625097499E-3</v>
      </c>
      <c r="F257">
        <v>1.0145656748219434E-3</v>
      </c>
      <c r="G257">
        <v>5.8238810700514954E-3</v>
      </c>
      <c r="H257">
        <v>9.4295873550387377E-4</v>
      </c>
    </row>
    <row r="258" spans="1:8">
      <c r="A258" s="788">
        <v>44204</v>
      </c>
      <c r="B258">
        <v>2.0946611058659359E-2</v>
      </c>
      <c r="C258">
        <v>1.8037635478018288E-2</v>
      </c>
      <c r="D258">
        <v>6.2703563277293206E-3</v>
      </c>
      <c r="E258">
        <v>9.1252314212391106E-3</v>
      </c>
      <c r="F258">
        <v>1.0424353876403725E-3</v>
      </c>
      <c r="G258">
        <v>6.5450071278327915E-3</v>
      </c>
      <c r="H258">
        <v>9.6858963447887803E-4</v>
      </c>
    </row>
    <row r="259" spans="1:8">
      <c r="A259" s="788">
        <v>44207</v>
      </c>
      <c r="B259">
        <v>2.1105155714918666E-2</v>
      </c>
      <c r="C259">
        <v>1.7946713031063544E-2</v>
      </c>
      <c r="D259">
        <v>6.2949268388363677E-3</v>
      </c>
      <c r="E259">
        <v>8.7516617223164506E-3</v>
      </c>
      <c r="F259">
        <v>1.0964715356431842E-3</v>
      </c>
      <c r="G259">
        <v>6.3561880238074409E-3</v>
      </c>
      <c r="H259">
        <v>9.352153709982769E-4</v>
      </c>
    </row>
    <row r="260" spans="1:8">
      <c r="A260" s="788">
        <v>44208</v>
      </c>
      <c r="B260">
        <v>2.1214010665603356E-2</v>
      </c>
      <c r="C260">
        <v>1.8150033665714327E-2</v>
      </c>
      <c r="D260">
        <v>6.3194979498917281E-3</v>
      </c>
      <c r="E260">
        <v>9.0443664313781813E-3</v>
      </c>
      <c r="F260">
        <v>1.0690973347520227E-3</v>
      </c>
      <c r="G260">
        <v>6.6714100684073241E-3</v>
      </c>
      <c r="H260">
        <v>9.5021548890628083E-4</v>
      </c>
    </row>
    <row r="261" spans="1:8">
      <c r="A261" s="788">
        <v>44209</v>
      </c>
      <c r="B261">
        <v>2.1348146595178585E-2</v>
      </c>
      <c r="C261">
        <v>1.8148363730700279E-2</v>
      </c>
      <c r="D261">
        <v>6.3440696609098346E-3</v>
      </c>
      <c r="E261">
        <v>8.8767650473098314E-3</v>
      </c>
      <c r="F261">
        <v>1.0714433355940578E-3</v>
      </c>
      <c r="G261">
        <v>6.1502512506290685E-3</v>
      </c>
      <c r="H261">
        <v>9.6005477752325596E-4</v>
      </c>
    </row>
    <row r="262" spans="1:8">
      <c r="A262" s="788">
        <v>44210</v>
      </c>
      <c r="B262">
        <v>2.1494901905693364E-2</v>
      </c>
      <c r="C262">
        <v>1.8304107282311355E-2</v>
      </c>
      <c r="D262">
        <v>6.3686419719053422E-3</v>
      </c>
      <c r="E262">
        <v>9.0546555546584528E-3</v>
      </c>
      <c r="F262">
        <v>9.6142393057419007E-4</v>
      </c>
      <c r="G262">
        <v>6.6340200023566887E-3</v>
      </c>
      <c r="H262">
        <v>9.367927363042039E-4</v>
      </c>
    </row>
    <row r="263" spans="1:8">
      <c r="A263" s="788">
        <v>44211</v>
      </c>
      <c r="B263">
        <v>2.1671061490899923E-2</v>
      </c>
      <c r="C263">
        <v>1.8312204193590143E-2</v>
      </c>
      <c r="D263">
        <v>6.3932148828929058E-3</v>
      </c>
      <c r="E263">
        <v>8.7528754260690622E-3</v>
      </c>
      <c r="F263">
        <v>1.0061690925005085E-3</v>
      </c>
      <c r="G263">
        <v>5.8786565876205454E-3</v>
      </c>
      <c r="H263">
        <v>8.9119863889175477E-4</v>
      </c>
    </row>
    <row r="264" spans="1:8">
      <c r="A264" s="788">
        <v>44214</v>
      </c>
      <c r="B264">
        <v>2.1798239845682854E-2</v>
      </c>
      <c r="C264">
        <v>1.8357904935782487E-2</v>
      </c>
      <c r="D264">
        <v>6.4177883938871805E-3</v>
      </c>
      <c r="E264">
        <v>8.683975665164656E-3</v>
      </c>
      <c r="F264">
        <v>9.5164405362591076E-4</v>
      </c>
      <c r="G264">
        <v>6.1192894544714882E-3</v>
      </c>
      <c r="H264">
        <v>8.9643273015305169E-4</v>
      </c>
    </row>
    <row r="265" spans="1:8">
      <c r="A265" s="788">
        <v>44215</v>
      </c>
      <c r="B265">
        <v>2.1920395753509458E-2</v>
      </c>
      <c r="C265">
        <v>1.8355959548941314E-2</v>
      </c>
      <c r="D265">
        <v>6.442362504902821E-3</v>
      </c>
      <c r="E265">
        <v>8.760255353716051E-3</v>
      </c>
      <c r="F265">
        <v>9.7877174966565228E-4</v>
      </c>
      <c r="G265">
        <v>5.9062716002338256E-3</v>
      </c>
      <c r="H265">
        <v>9.360805754103918E-4</v>
      </c>
    </row>
    <row r="266" spans="1:8">
      <c r="A266" s="788">
        <v>44216</v>
      </c>
      <c r="B266">
        <v>2.204774623295469E-2</v>
      </c>
      <c r="C266">
        <v>1.8393905300160052E-2</v>
      </c>
      <c r="D266">
        <v>6.4669372159544825E-3</v>
      </c>
      <c r="E266">
        <v>9.0491573982396378E-3</v>
      </c>
      <c r="F266">
        <v>1.0344800763975037E-3</v>
      </c>
      <c r="G266">
        <v>5.973766307321382E-3</v>
      </c>
      <c r="H266">
        <v>1.0137583601881328E-3</v>
      </c>
    </row>
    <row r="267" spans="1:8">
      <c r="A267" s="788">
        <v>44217</v>
      </c>
      <c r="B267">
        <v>2.2152217382600758E-2</v>
      </c>
      <c r="C267">
        <v>1.8385046635884139E-2</v>
      </c>
      <c r="D267">
        <v>6.4915125270568197E-3</v>
      </c>
      <c r="E267">
        <v>9.0441604489401861E-3</v>
      </c>
      <c r="F267">
        <v>1.0897742455846515E-3</v>
      </c>
      <c r="G267">
        <v>5.8917549706134498E-3</v>
      </c>
      <c r="H267">
        <v>1.0158711327150627E-3</v>
      </c>
    </row>
    <row r="268" spans="1:8">
      <c r="A268" s="788">
        <v>44218</v>
      </c>
      <c r="B268">
        <v>2.2323476284920485E-2</v>
      </c>
      <c r="C268">
        <v>1.8365508059301039E-2</v>
      </c>
      <c r="D268">
        <v>6.5160884382244877E-3</v>
      </c>
      <c r="E268">
        <v>8.587538495554714E-3</v>
      </c>
      <c r="F268">
        <v>1.1385393871279348E-3</v>
      </c>
      <c r="G268">
        <v>5.6793062259525851E-3</v>
      </c>
      <c r="H268">
        <v>9.9830391601596347E-4</v>
      </c>
    </row>
    <row r="269" spans="1:8">
      <c r="A269" s="788">
        <v>44221</v>
      </c>
      <c r="B269">
        <v>2.2407725137633117E-2</v>
      </c>
      <c r="C269">
        <v>1.8429770293165504E-2</v>
      </c>
      <c r="D269">
        <v>6.5406649494721414E-3</v>
      </c>
      <c r="E269">
        <v>8.5501164966439447E-3</v>
      </c>
      <c r="F269">
        <v>1.1383948904406527E-3</v>
      </c>
      <c r="G269">
        <v>5.6172864692223268E-3</v>
      </c>
      <c r="H269">
        <v>9.9849556027864494E-4</v>
      </c>
    </row>
    <row r="270" spans="1:8">
      <c r="A270" s="788">
        <v>44222</v>
      </c>
      <c r="B270">
        <v>2.2535292170947407E-2</v>
      </c>
      <c r="C270">
        <v>1.8541750869698559E-2</v>
      </c>
      <c r="D270">
        <v>6.5652420608144357E-3</v>
      </c>
      <c r="E270">
        <v>8.4509530747560735E-3</v>
      </c>
      <c r="F270">
        <v>1.0678310783340805E-3</v>
      </c>
      <c r="G270">
        <v>5.2495828552887591E-3</v>
      </c>
      <c r="H270">
        <v>1.0263090520044038E-3</v>
      </c>
    </row>
    <row r="271" spans="1:8">
      <c r="A271" s="788">
        <v>44223</v>
      </c>
      <c r="B271">
        <v>2.2689224634625749E-2</v>
      </c>
      <c r="C271">
        <v>1.8653134084725576E-2</v>
      </c>
      <c r="D271">
        <v>6.5898197722660257E-3</v>
      </c>
      <c r="E271">
        <v>7.8393389159419069E-3</v>
      </c>
      <c r="F271">
        <v>1.0439421620545009E-3</v>
      </c>
      <c r="G271">
        <v>4.8013884647604144E-3</v>
      </c>
      <c r="H271">
        <v>8.8676750765337431E-4</v>
      </c>
    </row>
    <row r="272" spans="1:8">
      <c r="A272" s="788">
        <v>44224</v>
      </c>
      <c r="B272">
        <v>2.278692811946148E-2</v>
      </c>
      <c r="C272">
        <v>1.8796168920452327E-2</v>
      </c>
      <c r="D272">
        <v>6.6143980838415661E-3</v>
      </c>
      <c r="E272">
        <v>8.1274109095008651E-3</v>
      </c>
      <c r="F272">
        <v>1.081343695097603E-3</v>
      </c>
      <c r="G272">
        <v>5.4384383727150709E-3</v>
      </c>
      <c r="H272">
        <v>9.3683194461147146E-4</v>
      </c>
    </row>
    <row r="273" spans="1:8">
      <c r="A273" s="788">
        <v>44225</v>
      </c>
      <c r="B273">
        <v>2.286876484729472E-2</v>
      </c>
      <c r="C273">
        <v>1.8942170315402462E-2</v>
      </c>
      <c r="D273">
        <v>6.6389769955557121E-3</v>
      </c>
      <c r="E273">
        <v>7.5596493704424006E-3</v>
      </c>
      <c r="F273">
        <v>1.1346474471951584E-3</v>
      </c>
      <c r="G273">
        <v>4.8786243013621E-3</v>
      </c>
      <c r="H273">
        <v>8.4599289023423729E-4</v>
      </c>
    </row>
    <row r="274" spans="1:8">
      <c r="A274" s="788">
        <v>44228</v>
      </c>
      <c r="B274">
        <v>2.2965032825658982E-2</v>
      </c>
      <c r="C274">
        <v>1.902628511681459E-2</v>
      </c>
      <c r="D274">
        <v>6.6635565074231184E-3</v>
      </c>
      <c r="E274">
        <v>8.3371442677313556E-3</v>
      </c>
      <c r="F274">
        <v>1.216912090540534E-3</v>
      </c>
      <c r="G274">
        <v>5.6799411664356647E-3</v>
      </c>
      <c r="H274">
        <v>9.1844677413299713E-4</v>
      </c>
    </row>
    <row r="275" spans="1:8">
      <c r="A275" s="788">
        <v>44229</v>
      </c>
      <c r="B275">
        <v>2.3072325032779561E-2</v>
      </c>
      <c r="C275">
        <v>1.9299395504658534E-2</v>
      </c>
      <c r="D275">
        <v>6.6881366194584402E-3</v>
      </c>
      <c r="E275">
        <v>8.8161210108856913E-3</v>
      </c>
      <c r="F275">
        <v>1.2784433219605873E-3</v>
      </c>
      <c r="G275">
        <v>5.8951139327929614E-3</v>
      </c>
      <c r="H275">
        <v>9.8721468836893145E-4</v>
      </c>
    </row>
    <row r="276" spans="1:8">
      <c r="A276" s="788">
        <v>44230</v>
      </c>
      <c r="B276">
        <v>2.3175222891303582E-2</v>
      </c>
      <c r="C276">
        <v>1.9453249418078356E-2</v>
      </c>
      <c r="D276">
        <v>6.7127173316763322E-3</v>
      </c>
      <c r="E276">
        <v>9.1183020974834328E-3</v>
      </c>
      <c r="F276">
        <v>1.2728365133811703E-3</v>
      </c>
      <c r="G276">
        <v>6.268566894631622E-3</v>
      </c>
      <c r="H276">
        <v>9.9160340976323091E-4</v>
      </c>
    </row>
    <row r="277" spans="1:8">
      <c r="A277" s="788">
        <v>44231</v>
      </c>
      <c r="B277">
        <v>2.3337975995256555E-2</v>
      </c>
      <c r="C277">
        <v>1.950428300966589E-2</v>
      </c>
      <c r="D277">
        <v>6.7372986440914495E-3</v>
      </c>
      <c r="E277">
        <v>9.2989959580442871E-3</v>
      </c>
      <c r="F277">
        <v>1.3277235820523536E-3</v>
      </c>
      <c r="G277">
        <v>6.6046821259428956E-3</v>
      </c>
      <c r="H277">
        <v>1.0312258553220044E-3</v>
      </c>
    </row>
    <row r="278" spans="1:8">
      <c r="A278" s="788">
        <v>44232</v>
      </c>
      <c r="B278">
        <v>2.3498762097587056E-2</v>
      </c>
      <c r="C278">
        <v>1.9627348145373036E-2</v>
      </c>
      <c r="D278">
        <v>6.761880556718447E-3</v>
      </c>
      <c r="E278">
        <v>9.6590896576649321E-3</v>
      </c>
      <c r="F278">
        <v>1.4123669874512856E-3</v>
      </c>
      <c r="G278">
        <v>7.1204716374797528E-3</v>
      </c>
      <c r="H278">
        <v>1.0608648100232099E-3</v>
      </c>
    </row>
    <row r="279" spans="1:8">
      <c r="A279" s="788">
        <v>44235</v>
      </c>
      <c r="B279">
        <v>2.3617838964417048E-2</v>
      </c>
      <c r="C279">
        <v>1.9724885212864418E-2</v>
      </c>
      <c r="D279">
        <v>6.7864630695719796E-3</v>
      </c>
      <c r="E279">
        <v>9.8502470273997833E-3</v>
      </c>
      <c r="F279">
        <v>1.4481669082484494E-3</v>
      </c>
      <c r="G279">
        <v>7.323451300136119E-3</v>
      </c>
      <c r="H279">
        <v>1.0890053058152382E-3</v>
      </c>
    </row>
    <row r="280" spans="1:8">
      <c r="A280" s="788">
        <v>44236</v>
      </c>
      <c r="B280">
        <v>2.3712448308394807E-2</v>
      </c>
      <c r="C280">
        <v>1.9760153207603492E-2</v>
      </c>
      <c r="D280">
        <v>6.8110461826667024E-3</v>
      </c>
      <c r="E280">
        <v>9.8319229067913572E-3</v>
      </c>
      <c r="F280">
        <v>1.4468611971001355E-3</v>
      </c>
      <c r="G280">
        <v>7.2227603303771648E-3</v>
      </c>
      <c r="H280">
        <v>1.0901943426424587E-3</v>
      </c>
    </row>
    <row r="281" spans="1:8">
      <c r="A281" s="788">
        <v>44237</v>
      </c>
      <c r="B281">
        <v>2.3828748068776218E-2</v>
      </c>
      <c r="C281">
        <v>1.9914889746053488E-2</v>
      </c>
      <c r="D281">
        <v>6.8356298960172701E-3</v>
      </c>
      <c r="E281">
        <v>9.7120159988648425E-3</v>
      </c>
      <c r="F281">
        <v>1.437501344428771E-3</v>
      </c>
      <c r="G281">
        <v>6.7825960462910562E-3</v>
      </c>
      <c r="H281">
        <v>1.0866146220882555E-3</v>
      </c>
    </row>
    <row r="282" spans="1:8">
      <c r="A282" s="788">
        <v>44238</v>
      </c>
      <c r="B282">
        <v>2.3973439613598213E-2</v>
      </c>
      <c r="C282">
        <v>2.0020838195882629E-2</v>
      </c>
      <c r="D282">
        <v>6.8602142096383378E-3</v>
      </c>
      <c r="E282">
        <v>1.0011726690187572E-2</v>
      </c>
      <c r="F282">
        <v>1.5008952687165511E-3</v>
      </c>
      <c r="G282">
        <v>7.0951869539321866E-3</v>
      </c>
      <c r="H282">
        <v>1.0976967716689323E-3</v>
      </c>
    </row>
    <row r="283" spans="1:8">
      <c r="A283" s="788">
        <v>44239</v>
      </c>
      <c r="B283">
        <v>2.4101985322441344E-2</v>
      </c>
      <c r="C283">
        <v>2.0113365030418606E-2</v>
      </c>
      <c r="D283">
        <v>6.8847991235445605E-3</v>
      </c>
      <c r="E283">
        <v>1.0329026108404582E-2</v>
      </c>
      <c r="F283">
        <v>1.4916586839470725E-3</v>
      </c>
      <c r="G283">
        <v>7.0936427273968761E-3</v>
      </c>
      <c r="H283">
        <v>1.125297894877697E-3</v>
      </c>
    </row>
    <row r="284" spans="1:8">
      <c r="A284" s="788">
        <v>44244</v>
      </c>
      <c r="B284">
        <v>2.4235797628243461E-2</v>
      </c>
      <c r="C284">
        <v>2.0159607292921544E-2</v>
      </c>
      <c r="D284">
        <v>6.9093846377503709E-3</v>
      </c>
      <c r="E284">
        <v>1.0785815571618285E-2</v>
      </c>
      <c r="F284">
        <v>1.514647019759563E-3</v>
      </c>
      <c r="G284">
        <v>7.464336654335213E-3</v>
      </c>
      <c r="H284">
        <v>1.1166274567215861E-3</v>
      </c>
    </row>
    <row r="285" spans="1:8">
      <c r="A285" s="788">
        <v>44245</v>
      </c>
      <c r="B285">
        <v>2.4425272664717612E-2</v>
      </c>
      <c r="C285">
        <v>2.0284202543101815E-2</v>
      </c>
      <c r="D285">
        <v>6.9339707522706462E-3</v>
      </c>
      <c r="E285">
        <v>1.0658454322667099E-2</v>
      </c>
      <c r="F285">
        <v>1.5760934323989506E-3</v>
      </c>
      <c r="G285">
        <v>7.3126175581375019E-3</v>
      </c>
      <c r="H285">
        <v>1.0932331859907496E-3</v>
      </c>
    </row>
    <row r="286" spans="1:8">
      <c r="A286" s="788">
        <v>44246</v>
      </c>
      <c r="B286">
        <v>2.4573958303044208E-2</v>
      </c>
      <c r="C286">
        <v>2.0347027146053298E-2</v>
      </c>
      <c r="D286">
        <v>6.9585574671200412E-3</v>
      </c>
      <c r="E286">
        <v>1.0837343971559443E-2</v>
      </c>
      <c r="F286">
        <v>1.6446815904025414E-3</v>
      </c>
      <c r="G286">
        <v>7.7280123901841691E-3</v>
      </c>
      <c r="H286">
        <v>1.0880396411412363E-3</v>
      </c>
    </row>
    <row r="287" spans="1:8">
      <c r="A287" s="788">
        <v>44249</v>
      </c>
      <c r="B287">
        <v>2.470103551336944E-2</v>
      </c>
      <c r="C287">
        <v>2.0286421370801389E-2</v>
      </c>
      <c r="D287">
        <v>6.9831447823134329E-3</v>
      </c>
      <c r="E287">
        <v>1.0222225341948832E-2</v>
      </c>
      <c r="F287">
        <v>1.7703651548077737E-3</v>
      </c>
      <c r="G287">
        <v>7.0211763769785218E-3</v>
      </c>
      <c r="H287">
        <v>1.0470797014718869E-3</v>
      </c>
    </row>
    <row r="288" spans="1:8">
      <c r="A288" s="788">
        <v>44250</v>
      </c>
      <c r="B288">
        <v>2.494340649652016E-2</v>
      </c>
      <c r="C288">
        <v>2.0365003885350674E-2</v>
      </c>
      <c r="D288">
        <v>7.0077326978652543E-3</v>
      </c>
      <c r="E288">
        <v>1.0499305210260879E-2</v>
      </c>
      <c r="F288">
        <v>1.7177711608589163E-3</v>
      </c>
      <c r="G288">
        <v>7.2262540728416091E-3</v>
      </c>
      <c r="H288">
        <v>1.0573556393429495E-3</v>
      </c>
    </row>
    <row r="289" spans="1:8">
      <c r="A289" s="788">
        <v>44251</v>
      </c>
      <c r="B289">
        <v>2.5064393723926104E-2</v>
      </c>
      <c r="C289">
        <v>2.0402712444165028E-2</v>
      </c>
      <c r="D289">
        <v>7.0323212137901603E-3</v>
      </c>
      <c r="E289">
        <v>1.0842591329795814E-2</v>
      </c>
      <c r="F289">
        <v>1.7925557013060978E-3</v>
      </c>
      <c r="G289">
        <v>7.574162786688543E-3</v>
      </c>
      <c r="H289">
        <v>1.1126500993916544E-3</v>
      </c>
    </row>
    <row r="290" spans="1:8">
      <c r="A290" s="788">
        <v>44252</v>
      </c>
      <c r="B290">
        <v>2.5142836177522998E-2</v>
      </c>
      <c r="C290">
        <v>2.0434898050935013E-2</v>
      </c>
      <c r="D290">
        <v>7.0569103301028058E-3</v>
      </c>
      <c r="E290">
        <v>1.0087512730149628E-2</v>
      </c>
      <c r="F290">
        <v>1.7642118014442598E-3</v>
      </c>
      <c r="G290">
        <v>6.5512371330456176E-3</v>
      </c>
      <c r="H290">
        <v>9.905920297066384E-4</v>
      </c>
    </row>
    <row r="291" spans="1:8">
      <c r="A291" s="788">
        <v>44253</v>
      </c>
      <c r="B291">
        <v>2.5299426729008534E-2</v>
      </c>
      <c r="C291">
        <v>2.0493864951781626E-2</v>
      </c>
      <c r="D291">
        <v>7.0815000468178457E-3</v>
      </c>
      <c r="E291">
        <v>9.3955761133908133E-3</v>
      </c>
      <c r="F291">
        <v>1.7285488265357252E-3</v>
      </c>
      <c r="G291">
        <v>6.1470453751677478E-3</v>
      </c>
      <c r="H291">
        <v>9.8116970495021327E-4</v>
      </c>
    </row>
    <row r="292" spans="1:8">
      <c r="A292" s="788">
        <v>44256</v>
      </c>
      <c r="B292">
        <v>2.5439071051178042E-2</v>
      </c>
      <c r="C292">
        <v>2.0499144284538584E-2</v>
      </c>
      <c r="D292">
        <v>7.1060903639499351E-3</v>
      </c>
      <c r="E292">
        <v>9.8861057931698415E-3</v>
      </c>
      <c r="F292">
        <v>1.7986576045134761E-3</v>
      </c>
      <c r="G292">
        <v>6.6052248197052688E-3</v>
      </c>
      <c r="H292">
        <v>1.0777778697832474E-3</v>
      </c>
    </row>
    <row r="293" spans="1:8">
      <c r="A293" s="788">
        <v>44257</v>
      </c>
      <c r="B293">
        <v>2.5593861767388315E-2</v>
      </c>
      <c r="C293">
        <v>2.0540424173290717E-2</v>
      </c>
      <c r="D293">
        <v>7.1306812815137288E-3</v>
      </c>
      <c r="E293">
        <v>9.7985467522778702E-3</v>
      </c>
      <c r="F293">
        <v>1.7446897540562833E-3</v>
      </c>
      <c r="G293">
        <v>6.5110882627994471E-3</v>
      </c>
      <c r="H293">
        <v>1.0511004681268421E-3</v>
      </c>
    </row>
    <row r="294" spans="1:8">
      <c r="A294" s="788">
        <v>44258</v>
      </c>
      <c r="B294">
        <v>2.5715241292412871E-2</v>
      </c>
      <c r="C294">
        <v>2.067418332927673E-2</v>
      </c>
      <c r="D294">
        <v>7.1552727995238818E-3</v>
      </c>
      <c r="E294">
        <v>9.8734428207174485E-3</v>
      </c>
      <c r="F294">
        <v>1.7031082065057657E-3</v>
      </c>
      <c r="G294">
        <v>6.2261000945129652E-3</v>
      </c>
      <c r="H294">
        <v>9.789923359788677E-4</v>
      </c>
    </row>
    <row r="295" spans="1:8">
      <c r="A295" s="788">
        <v>44259</v>
      </c>
      <c r="B295">
        <v>2.5932840607617358E-2</v>
      </c>
      <c r="C295">
        <v>2.0979494552662681E-2</v>
      </c>
      <c r="D295">
        <v>7.1798649179952712E-3</v>
      </c>
      <c r="E295">
        <v>9.9106518234075569E-3</v>
      </c>
      <c r="F295">
        <v>1.6572211335825759E-3</v>
      </c>
      <c r="G295">
        <v>5.7464150285193583E-3</v>
      </c>
      <c r="H295">
        <v>9.1209547163839666E-4</v>
      </c>
    </row>
    <row r="296" spans="1:8">
      <c r="A296" s="788">
        <v>44260</v>
      </c>
      <c r="B296">
        <v>2.6068106663762469E-2</v>
      </c>
      <c r="C296">
        <v>2.1278779279576332E-2</v>
      </c>
      <c r="D296">
        <v>7.2044576369423297E-3</v>
      </c>
      <c r="E296">
        <v>1.053290374795246E-2</v>
      </c>
      <c r="F296">
        <v>1.6347873770343746E-3</v>
      </c>
      <c r="G296">
        <v>6.181636900976839E-3</v>
      </c>
      <c r="H296">
        <v>1.0104227303882052E-3</v>
      </c>
    </row>
    <row r="297" spans="1:8">
      <c r="A297" s="788">
        <v>44263</v>
      </c>
      <c r="B297">
        <v>2.6123116447371642E-2</v>
      </c>
      <c r="C297">
        <v>2.1240197643431546E-2</v>
      </c>
      <c r="D297">
        <v>7.2290509563797123E-3</v>
      </c>
      <c r="E297">
        <v>1.0360955496157676E-2</v>
      </c>
      <c r="F297">
        <v>1.5721242528872192E-3</v>
      </c>
      <c r="G297">
        <v>5.0843837826382021E-3</v>
      </c>
      <c r="H297">
        <v>9.8602178476769886E-4</v>
      </c>
    </row>
    <row r="298" spans="1:8">
      <c r="A298" s="788">
        <v>44264</v>
      </c>
      <c r="B298">
        <v>2.6346120436407272E-2</v>
      </c>
      <c r="C298">
        <v>2.1263691467742207E-2</v>
      </c>
      <c r="D298">
        <v>7.253644876322074E-3</v>
      </c>
      <c r="E298">
        <v>1.0197162522761261E-2</v>
      </c>
      <c r="F298">
        <v>1.5679915117652321E-3</v>
      </c>
      <c r="G298">
        <v>4.9422780704262426E-3</v>
      </c>
      <c r="H298">
        <v>1.0540607972313598E-3</v>
      </c>
    </row>
    <row r="299" spans="1:8">
      <c r="A299" s="788">
        <v>44265</v>
      </c>
      <c r="B299">
        <v>2.6420241813126077E-2</v>
      </c>
      <c r="C299">
        <v>2.1395546327060977E-2</v>
      </c>
      <c r="D299">
        <v>7.2782393967842918E-3</v>
      </c>
      <c r="E299">
        <v>1.0273263472344363E-2</v>
      </c>
      <c r="F299">
        <v>1.5065145318564621E-3</v>
      </c>
      <c r="G299">
        <v>4.7938299009622209E-3</v>
      </c>
      <c r="H299">
        <v>1.1469062554945175E-3</v>
      </c>
    </row>
    <row r="300" spans="1:8">
      <c r="A300" s="788">
        <v>44266</v>
      </c>
      <c r="B300">
        <v>2.6514601276649286E-2</v>
      </c>
      <c r="C300">
        <v>2.1545377061242599E-2</v>
      </c>
      <c r="D300">
        <v>7.3028345177807985E-3</v>
      </c>
      <c r="E300">
        <v>1.0777789209777122E-2</v>
      </c>
      <c r="F300">
        <v>1.5246730687366039E-3</v>
      </c>
      <c r="G300">
        <v>5.4527570829039362E-3</v>
      </c>
      <c r="H300">
        <v>1.1312718715161818E-3</v>
      </c>
    </row>
    <row r="301" spans="1:8">
      <c r="A301" s="788">
        <v>44267</v>
      </c>
      <c r="B301">
        <v>2.666838949775463E-2</v>
      </c>
      <c r="C301">
        <v>2.1578924267713129E-2</v>
      </c>
      <c r="D301">
        <v>7.3274302393262492E-3</v>
      </c>
      <c r="E301">
        <v>1.0955557403356186E-2</v>
      </c>
      <c r="F301">
        <v>1.4999656458003496E-3</v>
      </c>
      <c r="G301">
        <v>5.2753972761740986E-3</v>
      </c>
      <c r="H301">
        <v>1.1379959861408384E-3</v>
      </c>
    </row>
    <row r="302" spans="1:8">
      <c r="A302" s="788">
        <v>44270</v>
      </c>
      <c r="B302">
        <v>2.6757791297099986E-2</v>
      </c>
      <c r="C302">
        <v>2.1688557841947453E-2</v>
      </c>
      <c r="D302">
        <v>7.3520265614355207E-3</v>
      </c>
      <c r="E302">
        <v>1.0956879969649114E-2</v>
      </c>
      <c r="F302">
        <v>1.4869804838655298E-3</v>
      </c>
      <c r="G302">
        <v>5.3923080374855825E-3</v>
      </c>
      <c r="H302">
        <v>1.167778647934492E-3</v>
      </c>
    </row>
    <row r="303" spans="1:8">
      <c r="A303" s="788">
        <v>44271</v>
      </c>
      <c r="B303">
        <v>2.6934164037002439E-2</v>
      </c>
      <c r="C303">
        <v>2.1808778261619644E-2</v>
      </c>
      <c r="D303">
        <v>7.376623484123046E-3</v>
      </c>
      <c r="E303">
        <v>1.0895535913044041E-2</v>
      </c>
      <c r="F303">
        <v>1.5819008064592577E-3</v>
      </c>
      <c r="G303">
        <v>5.3444019885433569E-3</v>
      </c>
      <c r="H303">
        <v>1.1682368733463289E-3</v>
      </c>
    </row>
    <row r="304" spans="1:8">
      <c r="A304" s="788">
        <v>44272</v>
      </c>
      <c r="B304">
        <v>2.701544546486323E-2</v>
      </c>
      <c r="C304">
        <v>2.1922723781139686E-2</v>
      </c>
      <c r="D304">
        <v>7.4012210074037021E-3</v>
      </c>
      <c r="E304">
        <v>1.1215106009452303E-2</v>
      </c>
      <c r="F304">
        <v>1.5665298400273642E-3</v>
      </c>
      <c r="G304">
        <v>5.7752631800496168E-3</v>
      </c>
      <c r="H304">
        <v>1.1718492899399635E-3</v>
      </c>
    </row>
    <row r="305" spans="1:8">
      <c r="A305" s="788">
        <v>44273</v>
      </c>
      <c r="B305">
        <v>2.7178533058310084E-2</v>
      </c>
      <c r="C305">
        <v>2.195464294802818E-2</v>
      </c>
      <c r="D305">
        <v>7.425819131292144E-3</v>
      </c>
      <c r="E305">
        <v>1.0658518817366458E-2</v>
      </c>
      <c r="F305">
        <v>1.5081375548917642E-3</v>
      </c>
      <c r="G305">
        <v>5.1791883512823933E-3</v>
      </c>
      <c r="H305">
        <v>1.1111184485479431E-3</v>
      </c>
    </row>
    <row r="306" spans="1:8">
      <c r="A306" s="788">
        <v>44274</v>
      </c>
      <c r="B306">
        <v>2.7416664016364223E-2</v>
      </c>
      <c r="C306">
        <v>2.1872937028020401E-2</v>
      </c>
      <c r="D306">
        <v>7.4504178558028045E-3</v>
      </c>
      <c r="E306">
        <v>1.0704933296148633E-2</v>
      </c>
      <c r="F306">
        <v>1.4908578433385777E-3</v>
      </c>
      <c r="G306">
        <v>5.2721455991890931E-3</v>
      </c>
      <c r="H306">
        <v>1.0972052006310573E-3</v>
      </c>
    </row>
    <row r="307" spans="1:8">
      <c r="A307" s="788">
        <v>44277</v>
      </c>
      <c r="B307">
        <v>2.7503675398730332E-2</v>
      </c>
      <c r="C307">
        <v>2.1886092350625885E-2</v>
      </c>
      <c r="D307">
        <v>7.4750171809505606E-3</v>
      </c>
      <c r="E307">
        <v>1.0639381673924531E-2</v>
      </c>
      <c r="F307">
        <v>1.5119877447540286E-3</v>
      </c>
      <c r="G307">
        <v>5.0025952112640049E-3</v>
      </c>
      <c r="H307">
        <v>1.132945769733551E-3</v>
      </c>
    </row>
    <row r="308" spans="1:8">
      <c r="A308" s="788">
        <v>44278</v>
      </c>
      <c r="B308">
        <v>2.7579269868682976E-2</v>
      </c>
      <c r="C308">
        <v>2.1900659267741762E-2</v>
      </c>
      <c r="D308">
        <v>7.4996171067500672E-3</v>
      </c>
      <c r="E308">
        <v>1.0158180144896889E-2</v>
      </c>
      <c r="F308">
        <v>1.5696984844142392E-3</v>
      </c>
      <c r="G308">
        <v>4.6753719515948422E-3</v>
      </c>
      <c r="H308">
        <v>1.0927929664976688E-3</v>
      </c>
    </row>
    <row r="309" spans="1:8">
      <c r="A309" s="788">
        <v>44279</v>
      </c>
      <c r="B309">
        <v>2.767627722566357E-2</v>
      </c>
      <c r="C309">
        <v>2.1939516162396533E-2</v>
      </c>
      <c r="D309">
        <v>7.5242176332157573E-3</v>
      </c>
      <c r="E309">
        <v>1.0158030518196304E-2</v>
      </c>
      <c r="F309">
        <v>1.5809481121300539E-3</v>
      </c>
      <c r="G309">
        <v>4.2914897072843239E-3</v>
      </c>
      <c r="H309">
        <v>1.0724613860824128E-3</v>
      </c>
    </row>
    <row r="310" spans="1:8">
      <c r="A310" s="788">
        <v>44280</v>
      </c>
      <c r="B310">
        <v>2.7825693606332802E-2</v>
      </c>
      <c r="C310">
        <v>2.2083719573835037E-2</v>
      </c>
      <c r="D310">
        <v>7.5488187603625079E-3</v>
      </c>
      <c r="E310">
        <v>1.0227495591941249E-2</v>
      </c>
      <c r="F310">
        <v>1.5632033170907E-3</v>
      </c>
      <c r="G310">
        <v>4.5972483184626434E-3</v>
      </c>
      <c r="H310">
        <v>1.0942692701101375E-3</v>
      </c>
    </row>
    <row r="311" spans="1:8">
      <c r="A311" s="788">
        <v>44281</v>
      </c>
      <c r="B311">
        <v>2.7918694674808897E-2</v>
      </c>
      <c r="C311">
        <v>2.2236373655841302E-2</v>
      </c>
      <c r="D311">
        <v>7.5734204882049738E-3</v>
      </c>
      <c r="E311">
        <v>1.0814418954737004E-2</v>
      </c>
      <c r="F311">
        <v>1.5589597242151587E-3</v>
      </c>
      <c r="G311">
        <v>4.7948782686451086E-3</v>
      </c>
      <c r="H311">
        <v>1.1767308716386093E-3</v>
      </c>
    </row>
    <row r="312" spans="1:8">
      <c r="A312" s="788">
        <v>44284</v>
      </c>
      <c r="B312">
        <v>2.8073304549681266E-2</v>
      </c>
      <c r="C312">
        <v>2.2308099028377271E-2</v>
      </c>
      <c r="D312">
        <v>7.5980228167578101E-3</v>
      </c>
      <c r="E312">
        <v>1.088895775890486E-2</v>
      </c>
      <c r="F312">
        <v>1.6109951357632379E-3</v>
      </c>
      <c r="G312">
        <v>4.7509732154791262E-3</v>
      </c>
      <c r="H312">
        <v>1.1801407625804394E-3</v>
      </c>
    </row>
    <row r="313" spans="1:8">
      <c r="A313" s="788">
        <v>44285</v>
      </c>
      <c r="B313">
        <v>2.8196137666868681E-2</v>
      </c>
      <c r="C313">
        <v>2.2446873253546995E-2</v>
      </c>
      <c r="D313">
        <v>7.6226257460356717E-3</v>
      </c>
      <c r="E313">
        <v>1.1081961021543352E-2</v>
      </c>
      <c r="F313">
        <v>1.5666413314616712E-3</v>
      </c>
      <c r="G313">
        <v>5.1298764707572442E-3</v>
      </c>
      <c r="H313">
        <v>1.1568387776892397E-3</v>
      </c>
    </row>
    <row r="314" spans="1:8">
      <c r="A314" s="788">
        <v>44286</v>
      </c>
      <c r="B314">
        <v>2.8339200034015466E-2</v>
      </c>
      <c r="C314">
        <v>2.2596550767047363E-2</v>
      </c>
      <c r="D314">
        <v>7.6472292760532135E-3</v>
      </c>
      <c r="E314">
        <v>1.1293109479270536E-2</v>
      </c>
      <c r="F314">
        <v>1.6219339217353745E-3</v>
      </c>
      <c r="G314">
        <v>5.1647301665556089E-3</v>
      </c>
      <c r="H314">
        <v>1.1846892666420583E-3</v>
      </c>
    </row>
    <row r="315" spans="1:8">
      <c r="A315" s="788">
        <v>44287</v>
      </c>
      <c r="B315">
        <v>2.8441132665719016E-2</v>
      </c>
      <c r="C315">
        <v>2.2654155859269443E-2</v>
      </c>
      <c r="D315">
        <v>7.6718334068250904E-3</v>
      </c>
      <c r="E315">
        <v>1.1343414048396339E-2</v>
      </c>
      <c r="F315">
        <v>1.6155382457152534E-3</v>
      </c>
      <c r="G315">
        <v>4.947803377599147E-3</v>
      </c>
      <c r="H315">
        <v>1.2425432715443829E-3</v>
      </c>
    </row>
    <row r="316" spans="1:8">
      <c r="A316" s="788">
        <v>44291</v>
      </c>
      <c r="B316">
        <v>2.8573783120827478E-2</v>
      </c>
      <c r="C316">
        <v>2.2689490637367138E-2</v>
      </c>
      <c r="D316">
        <v>7.6964381383661795E-3</v>
      </c>
      <c r="E316">
        <v>1.1577283374117009E-2</v>
      </c>
      <c r="F316">
        <v>1.649426467785986E-3</v>
      </c>
      <c r="G316">
        <v>5.390065370669328E-3</v>
      </c>
      <c r="H316">
        <v>1.3138603984033104E-3</v>
      </c>
    </row>
    <row r="317" spans="1:8">
      <c r="A317" s="788">
        <v>44292</v>
      </c>
      <c r="B317">
        <v>2.8967600655371184E-2</v>
      </c>
      <c r="C317">
        <v>2.2716222714340706E-2</v>
      </c>
      <c r="D317">
        <v>7.7210434706909137E-3</v>
      </c>
      <c r="E317">
        <v>1.1451778657052492E-2</v>
      </c>
      <c r="F317">
        <v>1.633745612562354E-3</v>
      </c>
      <c r="G317">
        <v>5.4413287069476901E-3</v>
      </c>
      <c r="H317">
        <v>1.3127623190221094E-3</v>
      </c>
    </row>
    <row r="318" spans="1:8">
      <c r="A318" s="788">
        <v>44293</v>
      </c>
      <c r="B318">
        <v>2.8808735788010464E-2</v>
      </c>
      <c r="C318">
        <v>2.2761781738664277E-2</v>
      </c>
      <c r="D318">
        <v>7.7456494038139478E-3</v>
      </c>
      <c r="E318">
        <v>1.1458966075595267E-2</v>
      </c>
      <c r="F318">
        <v>1.6765943741776645E-3</v>
      </c>
      <c r="G318">
        <v>5.5328758771675535E-3</v>
      </c>
      <c r="H318">
        <v>1.3164839444685938E-3</v>
      </c>
    </row>
    <row r="319" spans="1:8">
      <c r="A319" s="788">
        <v>44294</v>
      </c>
      <c r="B319">
        <v>2.8936468720418995E-2</v>
      </c>
      <c r="C319">
        <v>2.2984649890429143E-2</v>
      </c>
      <c r="D319">
        <v>7.7702559377499369E-3</v>
      </c>
      <c r="E319">
        <v>1.1467170231003854E-2</v>
      </c>
      <c r="F319">
        <v>1.7023308523753666E-3</v>
      </c>
      <c r="G319">
        <v>5.7646879218586911E-3</v>
      </c>
      <c r="H319">
        <v>1.350598032714867E-3</v>
      </c>
    </row>
    <row r="320" spans="1:8">
      <c r="A320" s="788">
        <v>44295</v>
      </c>
      <c r="B320">
        <v>2.9023398523464028E-2</v>
      </c>
      <c r="C320">
        <v>2.2933993280931153E-2</v>
      </c>
      <c r="D320">
        <v>7.794863072513758E-3</v>
      </c>
      <c r="E320">
        <v>1.1633652243853376E-2</v>
      </c>
      <c r="F320">
        <v>1.7462015150189192E-3</v>
      </c>
      <c r="G320">
        <v>5.7686567887214046E-3</v>
      </c>
      <c r="H320">
        <v>1.3683330816207651E-3</v>
      </c>
    </row>
    <row r="321" spans="1:8">
      <c r="A321" s="788">
        <v>44298</v>
      </c>
      <c r="B321">
        <v>2.9148365451311831E-2</v>
      </c>
      <c r="C321">
        <v>2.3006469061587209E-2</v>
      </c>
      <c r="D321">
        <v>7.8194708081198439E-3</v>
      </c>
      <c r="E321">
        <v>1.1614569945582742E-2</v>
      </c>
      <c r="F321">
        <v>1.7643042542945242E-3</v>
      </c>
      <c r="G321">
        <v>5.9464597785401363E-3</v>
      </c>
      <c r="H321">
        <v>1.3794939108493498E-3</v>
      </c>
    </row>
    <row r="322" spans="1:8">
      <c r="A322" s="788">
        <v>44299</v>
      </c>
      <c r="B322">
        <v>2.9235300796116803E-2</v>
      </c>
      <c r="C322">
        <v>2.2974622817556245E-2</v>
      </c>
      <c r="D322">
        <v>7.8440791445830715E-3</v>
      </c>
      <c r="E322">
        <v>1.1560422089860856E-2</v>
      </c>
      <c r="F322">
        <v>1.8221723223461606E-3</v>
      </c>
      <c r="G322">
        <v>5.9183661826585077E-3</v>
      </c>
      <c r="H322">
        <v>1.3872615552124046E-3</v>
      </c>
    </row>
    <row r="323" spans="1:8">
      <c r="A323" s="788">
        <v>44300</v>
      </c>
      <c r="B323">
        <v>2.9404501276254713E-2</v>
      </c>
      <c r="C323">
        <v>2.308466039346091E-2</v>
      </c>
      <c r="D323">
        <v>7.868688081918096E-3</v>
      </c>
      <c r="E323">
        <v>1.1669696130697904E-2</v>
      </c>
      <c r="F323">
        <v>1.7823429818712988E-3</v>
      </c>
      <c r="G323">
        <v>6.136392086816711E-3</v>
      </c>
      <c r="H323">
        <v>1.3794134844755668E-3</v>
      </c>
    </row>
    <row r="324" spans="1:8">
      <c r="A324" s="788">
        <v>44301</v>
      </c>
      <c r="B324">
        <v>2.9536796992479131E-2</v>
      </c>
      <c r="C324">
        <v>2.3203216119163539E-2</v>
      </c>
      <c r="D324">
        <v>7.8932976201393501E-3</v>
      </c>
      <c r="E324">
        <v>1.1543418894776503E-2</v>
      </c>
      <c r="F324">
        <v>1.8112728478216766E-3</v>
      </c>
      <c r="G324">
        <v>6.362717357373926E-3</v>
      </c>
      <c r="H324">
        <v>1.4286970005581434E-3</v>
      </c>
    </row>
    <row r="325" spans="1:8">
      <c r="A325" s="788">
        <v>44302</v>
      </c>
      <c r="B325">
        <v>2.9669212796529232E-2</v>
      </c>
      <c r="C325">
        <v>2.3359890346302814E-2</v>
      </c>
      <c r="D325">
        <v>7.9179077592617109E-3</v>
      </c>
      <c r="E325">
        <v>1.1686131973934089E-2</v>
      </c>
      <c r="F325">
        <v>1.7715430731852777E-3</v>
      </c>
      <c r="G325">
        <v>6.4958896427693702E-3</v>
      </c>
      <c r="H325">
        <v>1.4386141346680592E-3</v>
      </c>
    </row>
    <row r="326" spans="1:8">
      <c r="A326" s="788">
        <v>44305</v>
      </c>
      <c r="B326">
        <v>2.9790791447833476E-2</v>
      </c>
      <c r="C326">
        <v>2.3456171118815039E-2</v>
      </c>
      <c r="D326">
        <v>7.9425184992998332E-3</v>
      </c>
      <c r="E326">
        <v>1.1735271933279279E-2</v>
      </c>
      <c r="F326">
        <v>1.8877593320787422E-3</v>
      </c>
      <c r="G326">
        <v>6.4338412959141777E-3</v>
      </c>
      <c r="H326">
        <v>1.4202926022228723E-3</v>
      </c>
    </row>
    <row r="327" spans="1:8">
      <c r="A327" s="788">
        <v>44306</v>
      </c>
      <c r="B327">
        <v>2.9888683219144507E-2</v>
      </c>
      <c r="C327">
        <v>2.3415363294067237E-2</v>
      </c>
      <c r="D327">
        <v>7.9671298402683721E-3</v>
      </c>
      <c r="E327">
        <v>1.1460264501341522E-2</v>
      </c>
      <c r="F327">
        <v>1.8831200802056358E-3</v>
      </c>
      <c r="G327">
        <v>6.1654747204615834E-3</v>
      </c>
      <c r="H327">
        <v>1.3778585276325028E-3</v>
      </c>
    </row>
    <row r="328" spans="1:8">
      <c r="A328" s="788">
        <v>44308</v>
      </c>
      <c r="B328">
        <v>3.016574302959274E-2</v>
      </c>
      <c r="C328">
        <v>2.3622746334633682E-2</v>
      </c>
      <c r="D328">
        <v>7.9917417821819825E-3</v>
      </c>
      <c r="E328">
        <v>1.1506114475442919E-2</v>
      </c>
      <c r="F328">
        <v>1.8754589548399814E-3</v>
      </c>
      <c r="G328">
        <v>6.0046049230306764E-3</v>
      </c>
      <c r="H328">
        <v>1.3892932746000231E-3</v>
      </c>
    </row>
    <row r="329" spans="1:8">
      <c r="A329" s="788">
        <v>44309</v>
      </c>
      <c r="B329">
        <v>3.0275291940775162E-2</v>
      </c>
      <c r="C329">
        <v>2.3729012368177038E-2</v>
      </c>
      <c r="D329">
        <v>8.0163543250553193E-3</v>
      </c>
      <c r="E329">
        <v>1.1806293076534358E-2</v>
      </c>
      <c r="F329">
        <v>1.8602115105865735E-3</v>
      </c>
      <c r="G329">
        <v>6.281364160543923E-3</v>
      </c>
      <c r="H329">
        <v>1.4337993422524065E-3</v>
      </c>
    </row>
    <row r="330" spans="1:8">
      <c r="A330" s="788">
        <v>44312</v>
      </c>
      <c r="B330">
        <v>3.03581463866478E-2</v>
      </c>
      <c r="C330">
        <v>2.3816528630233424E-2</v>
      </c>
      <c r="D330">
        <v>8.0409674689032595E-3</v>
      </c>
      <c r="E330">
        <v>1.2001923184230767E-2</v>
      </c>
      <c r="F330">
        <v>1.864717005835459E-3</v>
      </c>
      <c r="G330">
        <v>6.4035883500417334E-3</v>
      </c>
      <c r="H330">
        <v>1.4499837198334031E-3</v>
      </c>
    </row>
    <row r="331" spans="1:8">
      <c r="A331" s="788">
        <v>44313</v>
      </c>
      <c r="B331">
        <v>3.0501839282325083E-2</v>
      </c>
      <c r="C331">
        <v>2.3872284983790237E-2</v>
      </c>
      <c r="D331">
        <v>8.0655812137402361E-3</v>
      </c>
      <c r="E331">
        <v>1.208132473024004E-2</v>
      </c>
      <c r="F331">
        <v>1.8711489243106172E-3</v>
      </c>
      <c r="G331">
        <v>6.3245540588972027E-3</v>
      </c>
      <c r="H331">
        <v>1.4428809043300905E-3</v>
      </c>
    </row>
    <row r="332" spans="1:8">
      <c r="A332" s="788">
        <v>44314</v>
      </c>
      <c r="B332">
        <v>3.0628353908543682E-2</v>
      </c>
      <c r="C332">
        <v>2.3977707244849711E-2</v>
      </c>
      <c r="D332">
        <v>8.0901955595809039E-3</v>
      </c>
      <c r="E332">
        <v>1.2109653612417004E-2</v>
      </c>
      <c r="F332">
        <v>1.8530123857174452E-3</v>
      </c>
      <c r="G332">
        <v>6.5604141691875117E-3</v>
      </c>
      <c r="H332">
        <v>1.4552878433993222E-3</v>
      </c>
    </row>
    <row r="333" spans="1:8">
      <c r="A333" s="788">
        <v>44315</v>
      </c>
      <c r="B333">
        <v>3.0748165265746419E-2</v>
      </c>
      <c r="C333">
        <v>2.4046964411554406E-2</v>
      </c>
      <c r="D333">
        <v>8.1148105064401399E-3</v>
      </c>
      <c r="E333">
        <v>1.2312360657345867E-2</v>
      </c>
      <c r="F333">
        <v>1.8653953475649132E-3</v>
      </c>
      <c r="G333">
        <v>6.5835306421548889E-3</v>
      </c>
      <c r="H333">
        <v>1.4737556139725605E-3</v>
      </c>
    </row>
    <row r="334" spans="1:8">
      <c r="A334" s="788">
        <v>44316</v>
      </c>
      <c r="B334">
        <v>3.0968734120311314E-2</v>
      </c>
      <c r="C334">
        <v>2.4014070675864918E-2</v>
      </c>
      <c r="D334">
        <v>8.1394260543323771E-3</v>
      </c>
      <c r="E334">
        <v>1.216826888184408E-2</v>
      </c>
      <c r="F334">
        <v>1.8858024216601432E-3</v>
      </c>
      <c r="G334">
        <v>6.4361692091137179E-3</v>
      </c>
      <c r="H334">
        <v>1.4506692928411002E-3</v>
      </c>
    </row>
    <row r="335" spans="1:8">
      <c r="A335" s="788">
        <v>44319</v>
      </c>
      <c r="B335">
        <v>3.1041815731221334E-2</v>
      </c>
      <c r="C335">
        <v>2.4086276709029963E-2</v>
      </c>
      <c r="D335">
        <v>8.1640422032724924E-3</v>
      </c>
      <c r="E335">
        <v>1.2152965695532592E-2</v>
      </c>
      <c r="F335">
        <v>1.8795459291600647E-3</v>
      </c>
      <c r="G335">
        <v>6.4735334491077268E-3</v>
      </c>
      <c r="H335">
        <v>1.4511894521724855E-3</v>
      </c>
    </row>
    <row r="336" spans="1:8">
      <c r="A336" s="788">
        <v>44320</v>
      </c>
      <c r="B336">
        <v>3.1131856402606406E-2</v>
      </c>
      <c r="C336">
        <v>2.4048668158651143E-2</v>
      </c>
      <c r="D336">
        <v>8.1886589532751408E-3</v>
      </c>
      <c r="E336">
        <v>1.2076885212160215E-2</v>
      </c>
      <c r="F336">
        <v>1.8861097491491563E-3</v>
      </c>
      <c r="G336">
        <v>6.4187301130966823E-3</v>
      </c>
      <c r="H336">
        <v>1.4230478627264009E-3</v>
      </c>
    </row>
    <row r="337" spans="1:8">
      <c r="A337" s="788">
        <v>44321</v>
      </c>
      <c r="B337">
        <v>3.1226460266349454E-2</v>
      </c>
      <c r="C337">
        <v>2.4153576722958814E-2</v>
      </c>
      <c r="D337">
        <v>8.2132763043549772E-3</v>
      </c>
      <c r="E337">
        <v>1.2164272663928166E-2</v>
      </c>
      <c r="F337">
        <v>1.9414018057237747E-3</v>
      </c>
      <c r="G337">
        <v>6.7451062399761508E-3</v>
      </c>
      <c r="H337">
        <v>1.4230708026592431E-3</v>
      </c>
    </row>
    <row r="338" spans="1:8">
      <c r="A338" s="788">
        <v>44322</v>
      </c>
      <c r="B338">
        <v>3.1346096840825677E-2</v>
      </c>
      <c r="C338">
        <v>2.4277580994625403E-2</v>
      </c>
      <c r="D338">
        <v>8.2378942565266566E-3</v>
      </c>
      <c r="E338">
        <v>1.2191731532307459E-2</v>
      </c>
      <c r="F338">
        <v>1.9075802601313807E-3</v>
      </c>
      <c r="G338">
        <v>7.007376006349153E-3</v>
      </c>
      <c r="H338">
        <v>1.4705126618814734E-3</v>
      </c>
    </row>
    <row r="339" spans="1:8">
      <c r="A339" s="788">
        <v>44323</v>
      </c>
      <c r="B339">
        <v>3.1464866225539456E-2</v>
      </c>
      <c r="C339">
        <v>2.44638433125004E-2</v>
      </c>
      <c r="D339">
        <v>8.2625128098048339E-3</v>
      </c>
      <c r="E339">
        <v>1.2453074238213624E-2</v>
      </c>
      <c r="F339">
        <v>1.9450132763387806E-3</v>
      </c>
      <c r="G339">
        <v>7.3242051611464021E-3</v>
      </c>
      <c r="H339">
        <v>1.5059350433144214E-3</v>
      </c>
    </row>
    <row r="340" spans="1:8">
      <c r="A340" s="788">
        <v>44326</v>
      </c>
      <c r="B340">
        <v>3.162058936901202E-2</v>
      </c>
      <c r="C340">
        <v>2.4578424537851973E-2</v>
      </c>
      <c r="D340">
        <v>8.2871319642041641E-3</v>
      </c>
      <c r="E340">
        <v>1.2346443293725251E-2</v>
      </c>
      <c r="F340">
        <v>1.9360703225737019E-3</v>
      </c>
      <c r="G340">
        <v>7.1133209455280788E-3</v>
      </c>
      <c r="H340">
        <v>1.445301550488276E-3</v>
      </c>
    </row>
    <row r="341" spans="1:8">
      <c r="A341" s="788">
        <v>44327</v>
      </c>
      <c r="B341">
        <v>3.1742669871750451E-2</v>
      </c>
      <c r="C341">
        <v>2.4771103859023036E-2</v>
      </c>
      <c r="D341">
        <v>8.311751719739302E-3</v>
      </c>
      <c r="E341">
        <v>1.2340620846393646E-2</v>
      </c>
      <c r="F341">
        <v>1.9251626876988226E-3</v>
      </c>
      <c r="G341">
        <v>7.2613098201663728E-3</v>
      </c>
      <c r="H341">
        <v>1.405955110548085E-3</v>
      </c>
    </row>
    <row r="342" spans="1:8">
      <c r="A342" s="788">
        <v>44328</v>
      </c>
      <c r="B342">
        <v>3.1887197410786605E-2</v>
      </c>
      <c r="C342">
        <v>2.4792339592769386E-2</v>
      </c>
      <c r="D342">
        <v>8.3363720764251248E-3</v>
      </c>
      <c r="E342">
        <v>1.2182919549308835E-2</v>
      </c>
      <c r="F342">
        <v>1.9602520940138479E-3</v>
      </c>
      <c r="G342">
        <v>6.5132125312874489E-3</v>
      </c>
      <c r="H342">
        <v>1.2968378305224793E-3</v>
      </c>
    </row>
    <row r="343" spans="1:8">
      <c r="A343" s="788">
        <v>44329</v>
      </c>
      <c r="B343">
        <v>3.1987471076492913E-2</v>
      </c>
      <c r="C343">
        <v>2.4915572283990661E-2</v>
      </c>
      <c r="D343">
        <v>8.3609930342760652E-3</v>
      </c>
      <c r="E343">
        <v>1.2085887551389618E-2</v>
      </c>
      <c r="F343">
        <v>1.9332839368819688E-3</v>
      </c>
      <c r="G343">
        <v>6.5659597456722008E-3</v>
      </c>
      <c r="H343">
        <v>1.3669911674556445E-3</v>
      </c>
    </row>
    <row r="344" spans="1:8">
      <c r="A344" s="788">
        <v>44330</v>
      </c>
      <c r="B344">
        <v>3.2104711675009945E-2</v>
      </c>
      <c r="C344">
        <v>2.5018821140342595E-2</v>
      </c>
      <c r="D344">
        <v>8.3856145933070003E-3</v>
      </c>
      <c r="E344">
        <v>1.2369983237835003E-2</v>
      </c>
      <c r="F344">
        <v>1.9211828439105183E-3</v>
      </c>
      <c r="G344">
        <v>6.8754361928233809E-3</v>
      </c>
      <c r="H344">
        <v>1.4434187195631054E-3</v>
      </c>
    </row>
    <row r="345" spans="1:8">
      <c r="A345" s="788">
        <v>44333</v>
      </c>
      <c r="B345">
        <v>3.2242306781022689E-2</v>
      </c>
      <c r="C345">
        <v>2.5220635202197528E-2</v>
      </c>
      <c r="D345">
        <v>8.410236753532585E-3</v>
      </c>
      <c r="E345">
        <v>1.2510825215160892E-2</v>
      </c>
      <c r="F345">
        <v>1.9302881660139271E-3</v>
      </c>
      <c r="G345">
        <v>7.1777923794846821E-3</v>
      </c>
      <c r="H345">
        <v>1.4306139702386922E-3</v>
      </c>
    </row>
    <row r="346" spans="1:8">
      <c r="A346" s="788">
        <v>44334</v>
      </c>
      <c r="B346">
        <v>3.2370472026480579E-2</v>
      </c>
      <c r="C346">
        <v>2.5160682411972335E-2</v>
      </c>
      <c r="D346">
        <v>8.4348595149672523E-3</v>
      </c>
      <c r="E346">
        <v>1.2456988467210328E-2</v>
      </c>
      <c r="F346">
        <v>1.8930791943614356E-3</v>
      </c>
      <c r="G346">
        <v>7.1027318647156612E-3</v>
      </c>
      <c r="H346">
        <v>1.3759455176038937E-3</v>
      </c>
    </row>
    <row r="347" spans="1:8">
      <c r="A347" s="788">
        <v>44335</v>
      </c>
      <c r="B347">
        <v>3.2514622464489662E-2</v>
      </c>
      <c r="C347">
        <v>2.526004051040176E-2</v>
      </c>
      <c r="D347">
        <v>8.459482877625879E-3</v>
      </c>
      <c r="E347">
        <v>1.2151491908394929E-2</v>
      </c>
      <c r="F347">
        <v>1.8740235271381689E-3</v>
      </c>
      <c r="G347">
        <v>6.9838072418477726E-3</v>
      </c>
      <c r="H347">
        <v>1.3657569655085577E-3</v>
      </c>
    </row>
    <row r="348" spans="1:8">
      <c r="A348" s="788">
        <v>44336</v>
      </c>
      <c r="B348">
        <v>3.2909268532028246E-2</v>
      </c>
      <c r="C348">
        <v>2.5440556888037369E-2</v>
      </c>
      <c r="D348">
        <v>8.4841068415231202E-3</v>
      </c>
      <c r="E348">
        <v>1.2336819476369998E-2</v>
      </c>
      <c r="F348">
        <v>1.8937867805208786E-3</v>
      </c>
      <c r="G348">
        <v>7.2088988317797753E-3</v>
      </c>
      <c r="H348">
        <v>1.4245104998875657E-3</v>
      </c>
    </row>
    <row r="349" spans="1:8">
      <c r="A349" s="788">
        <v>44337</v>
      </c>
      <c r="B349">
        <v>3.3082148181184046E-2</v>
      </c>
      <c r="C349">
        <v>2.5555545571566141E-2</v>
      </c>
      <c r="D349">
        <v>8.5087314066738529E-3</v>
      </c>
      <c r="E349">
        <v>1.2375947636449114E-2</v>
      </c>
      <c r="F349">
        <v>1.9132734660456396E-3</v>
      </c>
      <c r="G349">
        <v>7.0474297761717875E-3</v>
      </c>
      <c r="H349">
        <v>1.4195715189766478E-3</v>
      </c>
    </row>
    <row r="350" spans="1:8">
      <c r="A350" s="788">
        <v>44340</v>
      </c>
      <c r="B350">
        <v>3.3185122223928776E-2</v>
      </c>
      <c r="C350">
        <v>2.5608584833427095E-2</v>
      </c>
      <c r="D350">
        <v>8.5333565730925098E-3</v>
      </c>
      <c r="E350">
        <v>1.2620770083062283E-2</v>
      </c>
      <c r="F350">
        <v>1.9285151755650265E-3</v>
      </c>
      <c r="G350">
        <v>7.3900008175247223E-3</v>
      </c>
      <c r="H350">
        <v>1.4822504550897619E-3</v>
      </c>
    </row>
    <row r="351" spans="1:8">
      <c r="A351" s="788">
        <v>44341</v>
      </c>
      <c r="B351">
        <v>3.3327112358406463E-2</v>
      </c>
      <c r="C351">
        <v>2.5692048551077429E-2</v>
      </c>
      <c r="D351">
        <v>8.5579823407937461E-3</v>
      </c>
      <c r="E351">
        <v>1.2287762679986658E-2</v>
      </c>
      <c r="F351">
        <v>1.9805501946221771E-3</v>
      </c>
      <c r="G351">
        <v>7.1854054010629387E-3</v>
      </c>
      <c r="H351">
        <v>1.4691591141386962E-3</v>
      </c>
    </row>
    <row r="352" spans="1:8">
      <c r="A352" s="788">
        <v>44342</v>
      </c>
      <c r="B352">
        <v>3.3464854554396295E-2</v>
      </c>
      <c r="C352">
        <v>2.5824028137266808E-2</v>
      </c>
      <c r="D352">
        <v>8.5826087097924386E-3</v>
      </c>
      <c r="E352">
        <v>1.2296609923240442E-2</v>
      </c>
      <c r="F352">
        <v>1.9489270397115011E-3</v>
      </c>
      <c r="G352">
        <v>7.3259020804685715E-3</v>
      </c>
      <c r="H352">
        <v>1.470706099111041E-3</v>
      </c>
    </row>
    <row r="353" spans="1:8">
      <c r="A353" s="788">
        <v>44343</v>
      </c>
      <c r="B353">
        <v>3.3601542060819334E-2</v>
      </c>
      <c r="C353">
        <v>2.6005341304459195E-2</v>
      </c>
      <c r="D353">
        <v>8.6072356801030203E-3</v>
      </c>
      <c r="E353">
        <v>1.2618558646175115E-2</v>
      </c>
      <c r="F353">
        <v>2.0174772987293643E-3</v>
      </c>
      <c r="G353">
        <v>7.5189860480677773E-3</v>
      </c>
      <c r="H353">
        <v>1.4928484774303641E-3</v>
      </c>
    </row>
    <row r="354" spans="1:8">
      <c r="A354" s="788">
        <v>44344</v>
      </c>
      <c r="B354">
        <v>3.3721884739151387E-2</v>
      </c>
      <c r="C354">
        <v>2.6181089535438185E-2</v>
      </c>
      <c r="D354">
        <v>8.6318632517403682E-3</v>
      </c>
      <c r="E354">
        <v>1.270260328516537E-2</v>
      </c>
      <c r="F354">
        <v>2.0154788724429107E-3</v>
      </c>
      <c r="G354">
        <v>7.8642503999515334E-3</v>
      </c>
      <c r="H354">
        <v>1.4882213470057692E-3</v>
      </c>
    </row>
    <row r="355" spans="1:8">
      <c r="A355" s="788">
        <v>44347</v>
      </c>
      <c r="B355">
        <v>3.3832651543358683E-2</v>
      </c>
      <c r="C355">
        <v>2.6247176283355822E-2</v>
      </c>
      <c r="D355">
        <v>8.6564914247191371E-3</v>
      </c>
      <c r="E355">
        <v>1.2780430309828228E-2</v>
      </c>
      <c r="F355">
        <v>2.0246111481807549E-3</v>
      </c>
      <c r="G355">
        <v>8.2610718634990032E-3</v>
      </c>
      <c r="H355">
        <v>1.4755204406784461E-3</v>
      </c>
    </row>
    <row r="356" spans="1:8">
      <c r="A356" s="788">
        <v>44348</v>
      </c>
      <c r="B356">
        <v>3.3981221136334838E-2</v>
      </c>
      <c r="C356">
        <v>2.6396497998615098E-2</v>
      </c>
      <c r="D356">
        <v>8.6811201990539821E-3</v>
      </c>
      <c r="E356">
        <v>1.3073185605672721E-2</v>
      </c>
      <c r="F356">
        <v>1.9390892552781924E-3</v>
      </c>
      <c r="G356">
        <v>8.302701331601714E-3</v>
      </c>
      <c r="H356">
        <v>1.4819108188020014E-3</v>
      </c>
    </row>
    <row r="357" spans="1:8">
      <c r="A357" s="788">
        <v>44349</v>
      </c>
      <c r="B357">
        <v>3.4159825576341118E-2</v>
      </c>
      <c r="C357">
        <v>2.6595925057252501E-2</v>
      </c>
      <c r="D357">
        <v>8.7057495747595581E-3</v>
      </c>
      <c r="E357">
        <v>1.3128598470682595E-2</v>
      </c>
      <c r="F357">
        <v>1.9172888259861853E-3</v>
      </c>
      <c r="G357">
        <v>8.649285103836668E-3</v>
      </c>
      <c r="H357">
        <v>1.4943644789287003E-3</v>
      </c>
    </row>
    <row r="358" spans="1:8">
      <c r="A358" s="788">
        <v>44351</v>
      </c>
      <c r="B358">
        <v>3.4361727387286933E-2</v>
      </c>
      <c r="C358">
        <v>2.677124419873822E-2</v>
      </c>
      <c r="D358">
        <v>8.7303795518505201E-3</v>
      </c>
      <c r="E358">
        <v>1.3159924366064724E-2</v>
      </c>
      <c r="F358">
        <v>1.864074365270918E-3</v>
      </c>
      <c r="G358">
        <v>8.8060156821205826E-3</v>
      </c>
      <c r="H358">
        <v>1.5192318208467892E-3</v>
      </c>
    </row>
    <row r="359" spans="1:8">
      <c r="A359" s="788">
        <v>44354</v>
      </c>
      <c r="B359">
        <v>3.4492594505030505E-2</v>
      </c>
      <c r="C359">
        <v>2.6797709375014689E-2</v>
      </c>
      <c r="D359">
        <v>8.7550101303417449E-3</v>
      </c>
      <c r="E359">
        <v>1.3165111850154565E-2</v>
      </c>
      <c r="F359">
        <v>1.8351941449390452E-3</v>
      </c>
      <c r="G359">
        <v>8.6477931383914797E-3</v>
      </c>
      <c r="H359">
        <v>1.5215350240092018E-3</v>
      </c>
    </row>
    <row r="360" spans="1:8">
      <c r="A360" s="788">
        <v>44355</v>
      </c>
      <c r="B360">
        <v>3.4564863958363112E-2</v>
      </c>
      <c r="C360">
        <v>2.6908613940736847E-2</v>
      </c>
      <c r="D360">
        <v>8.7796413102476656E-3</v>
      </c>
      <c r="E360">
        <v>1.3052939083108672E-2</v>
      </c>
      <c r="F360">
        <v>1.8182003086344434E-3</v>
      </c>
      <c r="G360">
        <v>8.5835140429015855E-3</v>
      </c>
      <c r="H360">
        <v>1.5131707347386669E-3</v>
      </c>
    </row>
    <row r="361" spans="1:8">
      <c r="A361" s="788">
        <v>44356</v>
      </c>
      <c r="B361">
        <v>3.4705696907262551E-2</v>
      </c>
      <c r="C361">
        <v>2.6991747576877057E-2</v>
      </c>
      <c r="D361">
        <v>8.8042730915831591E-3</v>
      </c>
      <c r="E361">
        <v>1.2950078509401219E-2</v>
      </c>
      <c r="F361">
        <v>1.8761927203512219E-3</v>
      </c>
      <c r="G361">
        <v>8.7301198004150482E-3</v>
      </c>
      <c r="H361">
        <v>1.5050868297730169E-3</v>
      </c>
    </row>
    <row r="362" spans="1:8">
      <c r="A362" s="788">
        <v>44357</v>
      </c>
      <c r="B362">
        <v>3.4839429463296989E-2</v>
      </c>
      <c r="C362">
        <v>2.7009610828404584E-2</v>
      </c>
      <c r="D362">
        <v>8.8289054743628803E-3</v>
      </c>
      <c r="E362">
        <v>1.3035819789709135E-2</v>
      </c>
      <c r="F362">
        <v>1.9270718003872034E-3</v>
      </c>
      <c r="G362">
        <v>8.7903094746055732E-3</v>
      </c>
      <c r="H362">
        <v>1.5285485579712432E-3</v>
      </c>
    </row>
    <row r="363" spans="1:8">
      <c r="A363" s="788">
        <v>44358</v>
      </c>
      <c r="B363">
        <v>3.4988694406960397E-2</v>
      </c>
      <c r="C363">
        <v>2.7029443468890024E-2</v>
      </c>
      <c r="D363">
        <v>8.8535384586014843E-3</v>
      </c>
      <c r="E363">
        <v>1.2952731052166655E-2</v>
      </c>
      <c r="F363">
        <v>1.9420382654153912E-3</v>
      </c>
      <c r="G363">
        <v>8.6784027066371117E-3</v>
      </c>
      <c r="H363">
        <v>1.5361042596451213E-3</v>
      </c>
    </row>
    <row r="364" spans="1:8">
      <c r="A364" s="788">
        <v>44361</v>
      </c>
      <c r="B364">
        <v>3.5111568441521523E-2</v>
      </c>
      <c r="C364">
        <v>2.7149983915334408E-2</v>
      </c>
      <c r="D364">
        <v>8.8781720443136258E-3</v>
      </c>
      <c r="E364">
        <v>1.3141146062624731E-2</v>
      </c>
      <c r="F364">
        <v>1.9769433886944743E-3</v>
      </c>
      <c r="G364">
        <v>8.8395936837097899E-3</v>
      </c>
      <c r="H364">
        <v>1.5526668634224805E-3</v>
      </c>
    </row>
    <row r="365" spans="1:8">
      <c r="A365" s="788">
        <v>44362</v>
      </c>
      <c r="B365">
        <v>3.524179662457283E-2</v>
      </c>
      <c r="C365">
        <v>2.7196461698443031E-2</v>
      </c>
      <c r="D365">
        <v>8.90280623151396E-3</v>
      </c>
      <c r="E365">
        <v>1.320194432516586E-2</v>
      </c>
      <c r="F365">
        <v>2.003913969437443E-3</v>
      </c>
      <c r="G365">
        <v>8.6967614350248468E-3</v>
      </c>
      <c r="H365">
        <v>1.5426388260415536E-3</v>
      </c>
    </row>
    <row r="366" spans="1:8">
      <c r="A366" s="788">
        <v>44363</v>
      </c>
      <c r="B366">
        <v>3.5419201126642541E-2</v>
      </c>
      <c r="C366">
        <v>2.727473980172368E-2</v>
      </c>
      <c r="D366">
        <v>8.9274410202173637E-3</v>
      </c>
      <c r="E366">
        <v>1.3252146997231984E-2</v>
      </c>
      <c r="F366">
        <v>2.0259559823734286E-3</v>
      </c>
      <c r="G366">
        <v>8.6765901623744313E-3</v>
      </c>
      <c r="H366">
        <v>1.5024488353836407E-3</v>
      </c>
    </row>
    <row r="367" spans="1:8">
      <c r="A367" s="788">
        <v>44364</v>
      </c>
      <c r="B367">
        <v>3.5593494754753818E-2</v>
      </c>
      <c r="C367">
        <v>2.7188093358101906E-2</v>
      </c>
      <c r="D367">
        <v>8.95207641043827E-3</v>
      </c>
      <c r="E367">
        <v>1.2968680031728574E-2</v>
      </c>
      <c r="F367">
        <v>2.0730021328405623E-3</v>
      </c>
      <c r="G367">
        <v>8.4735172682715021E-3</v>
      </c>
      <c r="H367">
        <v>1.5060221620990522E-3</v>
      </c>
    </row>
    <row r="368" spans="1:8">
      <c r="A368" s="788">
        <v>44365</v>
      </c>
      <c r="B368">
        <v>3.573145793423893E-2</v>
      </c>
      <c r="C368">
        <v>2.7162280643994396E-2</v>
      </c>
      <c r="D368">
        <v>8.9767124021915556E-3</v>
      </c>
      <c r="E368">
        <v>1.2892553801929552E-2</v>
      </c>
      <c r="F368">
        <v>2.1342012701892621E-3</v>
      </c>
      <c r="G368">
        <v>8.6019101667496045E-3</v>
      </c>
      <c r="H368">
        <v>1.4297413854900132E-3</v>
      </c>
    </row>
    <row r="369" spans="1:8">
      <c r="A369" s="788">
        <v>44368</v>
      </c>
      <c r="B369">
        <v>3.5880627250067798E-2</v>
      </c>
      <c r="C369">
        <v>2.7326904999240398E-2</v>
      </c>
      <c r="D369">
        <v>9.0013489954918757E-3</v>
      </c>
      <c r="E369">
        <v>1.31675940432745E-2</v>
      </c>
      <c r="F369">
        <v>2.1720878003326227E-3</v>
      </c>
      <c r="G369">
        <v>8.9369640367087388E-3</v>
      </c>
      <c r="H369">
        <v>1.519089436366583E-3</v>
      </c>
    </row>
    <row r="370" spans="1:8">
      <c r="A370" s="788">
        <v>44369</v>
      </c>
      <c r="B370">
        <v>3.6039820745930928E-2</v>
      </c>
      <c r="C370">
        <v>2.7332473594686935E-2</v>
      </c>
      <c r="D370">
        <v>9.0259861903538852E-3</v>
      </c>
      <c r="E370">
        <v>1.3137916077882172E-2</v>
      </c>
      <c r="F370">
        <v>2.2012041624186462E-3</v>
      </c>
      <c r="G370">
        <v>9.0045478689837477E-3</v>
      </c>
      <c r="H370">
        <v>1.5448674614961799E-3</v>
      </c>
    </row>
    <row r="371" spans="1:8">
      <c r="A371" s="788">
        <v>44370</v>
      </c>
      <c r="B371">
        <v>3.6244050883703638E-2</v>
      </c>
      <c r="C371">
        <v>2.7458460431724951E-2</v>
      </c>
      <c r="D371">
        <v>9.0506239867922389E-3</v>
      </c>
      <c r="E371">
        <v>1.3209726560415191E-2</v>
      </c>
      <c r="F371">
        <v>2.2180299047596108E-3</v>
      </c>
      <c r="G371">
        <v>9.1932509868124512E-3</v>
      </c>
      <c r="H371">
        <v>1.5350369871518499E-3</v>
      </c>
    </row>
    <row r="372" spans="1:8">
      <c r="A372" s="788">
        <v>44371</v>
      </c>
      <c r="B372">
        <v>3.6394040597247823E-2</v>
      </c>
      <c r="C372">
        <v>2.761255948839203E-2</v>
      </c>
      <c r="D372">
        <v>9.0752623848215919E-3</v>
      </c>
      <c r="E372">
        <v>1.3422742740859306E-2</v>
      </c>
      <c r="F372">
        <v>2.2264402164375863E-3</v>
      </c>
      <c r="G372">
        <v>9.4156195544532473E-3</v>
      </c>
      <c r="H372">
        <v>1.5737226633172341E-3</v>
      </c>
    </row>
    <row r="373" spans="1:8">
      <c r="A373" s="788">
        <v>44372</v>
      </c>
      <c r="B373">
        <v>3.6547417273219196E-2</v>
      </c>
      <c r="C373">
        <v>2.7667249762990398E-2</v>
      </c>
      <c r="D373">
        <v>9.099901384456599E-3</v>
      </c>
      <c r="E373">
        <v>1.3651140563444075E-2</v>
      </c>
      <c r="F373">
        <v>2.2859699746160533E-3</v>
      </c>
      <c r="G373">
        <v>9.2003345946642945E-3</v>
      </c>
      <c r="H373">
        <v>1.5853841749846609E-3</v>
      </c>
    </row>
    <row r="374" spans="1:8">
      <c r="A374" s="788">
        <v>44375</v>
      </c>
      <c r="B374">
        <v>3.6742958562799855E-2</v>
      </c>
      <c r="C374">
        <v>2.7812361889971937E-2</v>
      </c>
      <c r="D374">
        <v>9.1245409857121373E-3</v>
      </c>
      <c r="E374">
        <v>1.36828786636356E-2</v>
      </c>
      <c r="F374">
        <v>2.2999056134969109E-3</v>
      </c>
      <c r="G374">
        <v>9.4252940480987757E-3</v>
      </c>
      <c r="H374">
        <v>1.6005503503326857E-3</v>
      </c>
    </row>
    <row r="375" spans="1:8">
      <c r="A375" s="788">
        <v>44376</v>
      </c>
      <c r="B375">
        <v>3.6926751766459542E-2</v>
      </c>
      <c r="C375">
        <v>2.7887870079632116E-2</v>
      </c>
      <c r="D375">
        <v>9.1491811886028618E-3</v>
      </c>
      <c r="E375">
        <v>1.3725584674759483E-2</v>
      </c>
      <c r="F375">
        <v>2.3253499187558813E-3</v>
      </c>
      <c r="G375">
        <v>9.4420703670932138E-3</v>
      </c>
      <c r="H375">
        <v>1.6035381098919999E-3</v>
      </c>
    </row>
    <row r="376" spans="1:8">
      <c r="A376" s="788">
        <v>44377</v>
      </c>
      <c r="B376">
        <v>3.7085112130762488E-2</v>
      </c>
      <c r="C376">
        <v>2.7949534087853722E-2</v>
      </c>
      <c r="D376">
        <v>9.1738219931434273E-3</v>
      </c>
      <c r="E376">
        <v>1.3743251646411103E-2</v>
      </c>
      <c r="F376">
        <v>2.3402078442429364E-3</v>
      </c>
      <c r="G376">
        <v>9.4238217538062941E-3</v>
      </c>
      <c r="H376">
        <v>1.6103189042107058E-3</v>
      </c>
    </row>
    <row r="377" spans="1:8">
      <c r="A377" s="788">
        <v>44378</v>
      </c>
      <c r="B377">
        <v>3.7234476377992154E-2</v>
      </c>
      <c r="C377">
        <v>2.8046578621884199E-2</v>
      </c>
      <c r="D377">
        <v>9.1984633993484888E-3</v>
      </c>
      <c r="E377">
        <v>1.3753299181711087E-2</v>
      </c>
      <c r="F377">
        <v>2.3411620585138682E-3</v>
      </c>
      <c r="G377">
        <v>9.121087207490497E-3</v>
      </c>
      <c r="H377">
        <v>1.6267247167602861E-3</v>
      </c>
    </row>
    <row r="378" spans="1:8">
      <c r="A378" s="788">
        <v>44379</v>
      </c>
      <c r="B378">
        <v>3.7392933375886672E-2</v>
      </c>
      <c r="C378">
        <v>2.822364225071472E-2</v>
      </c>
      <c r="D378">
        <v>9.2231054072327012E-3</v>
      </c>
      <c r="E378">
        <v>1.3841315281916788E-2</v>
      </c>
      <c r="F378">
        <v>2.3245209872659878E-3</v>
      </c>
      <c r="G378">
        <v>9.5612460491139029E-3</v>
      </c>
      <c r="H378">
        <v>1.6638258507126746E-3</v>
      </c>
    </row>
    <row r="379" spans="1:8">
      <c r="A379" s="788">
        <v>44382</v>
      </c>
      <c r="B379">
        <v>3.7521588062795264E-2</v>
      </c>
      <c r="C379">
        <v>2.8307927991613857E-2</v>
      </c>
      <c r="D379">
        <v>9.2477480168107196E-3</v>
      </c>
      <c r="E379">
        <v>1.3862323918898634E-2</v>
      </c>
      <c r="F379">
        <v>2.3011561286983007E-3</v>
      </c>
      <c r="G379">
        <v>9.4403831461606913E-3</v>
      </c>
      <c r="H379">
        <v>1.6636539643331005E-3</v>
      </c>
    </row>
    <row r="380" spans="1:8">
      <c r="A380" s="788">
        <v>44383</v>
      </c>
      <c r="B380">
        <v>3.7681378650030517E-2</v>
      </c>
      <c r="C380">
        <v>2.8362127363229295E-2</v>
      </c>
      <c r="D380">
        <v>9.2723912280974208E-3</v>
      </c>
      <c r="E380">
        <v>1.3171174593574531E-2</v>
      </c>
      <c r="F380">
        <v>2.3129071579084393E-3</v>
      </c>
      <c r="G380">
        <v>8.9841280926901135E-3</v>
      </c>
      <c r="H380">
        <v>1.6532035724827754E-3</v>
      </c>
    </row>
    <row r="381" spans="1:8">
      <c r="A381" s="788">
        <v>44384</v>
      </c>
      <c r="B381">
        <v>3.7863887867994661E-2</v>
      </c>
      <c r="C381">
        <v>2.8535936813592677E-2</v>
      </c>
      <c r="D381">
        <v>9.2970350411074598E-3</v>
      </c>
      <c r="E381">
        <v>1.3055178527551003E-2</v>
      </c>
      <c r="F381">
        <v>2.3219704739014801E-3</v>
      </c>
      <c r="G381">
        <v>9.0889926628079376E-3</v>
      </c>
      <c r="H381">
        <v>1.6742542624774703E-3</v>
      </c>
    </row>
    <row r="382" spans="1:8">
      <c r="A382" s="788">
        <v>44385</v>
      </c>
      <c r="B382">
        <v>3.802217412940645E-2</v>
      </c>
      <c r="C382">
        <v>2.8607917123737669E-2</v>
      </c>
      <c r="D382">
        <v>9.3216794558554916E-3</v>
      </c>
      <c r="E382">
        <v>1.2624076933646089E-2</v>
      </c>
      <c r="F382">
        <v>2.3186231858758344E-3</v>
      </c>
      <c r="G382">
        <v>8.7872135282520691E-3</v>
      </c>
      <c r="H382">
        <v>1.6328537439442847E-3</v>
      </c>
    </row>
    <row r="383" spans="1:8">
      <c r="A383" s="788">
        <v>44386</v>
      </c>
      <c r="B383">
        <v>3.8183050894311288E-2</v>
      </c>
      <c r="C383">
        <v>2.8717085094638994E-2</v>
      </c>
      <c r="D383">
        <v>9.3463244723561711E-3</v>
      </c>
      <c r="E383">
        <v>1.2795292909625555E-2</v>
      </c>
      <c r="F383">
        <v>2.3114762741347494E-3</v>
      </c>
      <c r="G383">
        <v>8.8547360892576865E-3</v>
      </c>
      <c r="H383">
        <v>1.6334981945251847E-3</v>
      </c>
    </row>
    <row r="384" spans="1:8">
      <c r="A384" s="788">
        <v>44389</v>
      </c>
      <c r="B384">
        <v>3.8348635702783795E-2</v>
      </c>
      <c r="C384">
        <v>2.8764942371738211E-2</v>
      </c>
      <c r="D384">
        <v>9.3709700906241533E-3</v>
      </c>
      <c r="E384">
        <v>1.3124584127695682E-2</v>
      </c>
      <c r="F384">
        <v>2.357403247705836E-3</v>
      </c>
      <c r="G384">
        <v>9.1496645412749711E-3</v>
      </c>
      <c r="H384">
        <v>1.7137082517162394E-3</v>
      </c>
    </row>
    <row r="385" spans="1:8">
      <c r="A385" s="788">
        <v>44390</v>
      </c>
      <c r="B385">
        <v>3.8500186146466442E-2</v>
      </c>
      <c r="C385">
        <v>2.8847466711841241E-2</v>
      </c>
      <c r="D385">
        <v>9.3956163106740931E-3</v>
      </c>
      <c r="E385">
        <v>1.3280440233263358E-2</v>
      </c>
      <c r="F385">
        <v>2.426738935016548E-3</v>
      </c>
      <c r="G385">
        <v>9.3334021135931255E-3</v>
      </c>
      <c r="H385">
        <v>1.694071083761628E-3</v>
      </c>
    </row>
    <row r="386" spans="1:8">
      <c r="A386" s="788">
        <v>44391</v>
      </c>
      <c r="B386">
        <v>3.8678513930766156E-2</v>
      </c>
      <c r="C386">
        <v>2.9042827018025408E-2</v>
      </c>
      <c r="D386">
        <v>9.4202631325208674E-3</v>
      </c>
      <c r="E386">
        <v>1.318785419109636E-2</v>
      </c>
      <c r="F386">
        <v>2.43762956444038E-3</v>
      </c>
      <c r="G386">
        <v>9.3255933151961123E-3</v>
      </c>
      <c r="H386">
        <v>1.7028178989588749E-3</v>
      </c>
    </row>
    <row r="387" spans="1:8">
      <c r="A387" s="788">
        <v>44392</v>
      </c>
      <c r="B387">
        <v>3.8862559143533648E-2</v>
      </c>
      <c r="C387">
        <v>2.918424962390187E-2</v>
      </c>
      <c r="D387">
        <v>9.4449105561791313E-3</v>
      </c>
      <c r="E387">
        <v>1.2973281102526935E-2</v>
      </c>
      <c r="F387">
        <v>2.4956660714390289E-3</v>
      </c>
      <c r="G387">
        <v>9.1447625276412925E-3</v>
      </c>
      <c r="H387">
        <v>1.6806150138446441E-3</v>
      </c>
    </row>
    <row r="388" spans="1:8">
      <c r="A388" s="788">
        <v>44393</v>
      </c>
      <c r="B388">
        <v>3.9039595673102667E-2</v>
      </c>
      <c r="C388">
        <v>2.935175555308267E-2</v>
      </c>
      <c r="D388">
        <v>9.4695585816635397E-3</v>
      </c>
      <c r="E388">
        <v>1.2846201830384762E-2</v>
      </c>
      <c r="F388">
        <v>2.5170088795511969E-3</v>
      </c>
      <c r="G388">
        <v>9.0407774169696253E-3</v>
      </c>
      <c r="H388">
        <v>1.6440319625425914E-3</v>
      </c>
    </row>
    <row r="389" spans="1:8">
      <c r="A389" s="788">
        <v>44396</v>
      </c>
      <c r="B389">
        <v>3.9186406896443815E-2</v>
      </c>
      <c r="C389">
        <v>2.9458078160920609E-2</v>
      </c>
      <c r="D389">
        <v>9.4942072089887475E-3</v>
      </c>
      <c r="E389">
        <v>1.1896381365485542E-2</v>
      </c>
      <c r="F389">
        <v>2.508058661760959E-3</v>
      </c>
      <c r="G389">
        <v>8.630028877672391E-3</v>
      </c>
      <c r="H389">
        <v>1.5663152900067256E-3</v>
      </c>
    </row>
    <row r="390" spans="1:8">
      <c r="A390" s="788">
        <v>44397</v>
      </c>
      <c r="B390">
        <v>3.9326280175876027E-2</v>
      </c>
      <c r="C390">
        <v>2.962597726719518E-2</v>
      </c>
      <c r="D390">
        <v>9.5188564381694096E-3</v>
      </c>
      <c r="E390">
        <v>1.2078544205107455E-2</v>
      </c>
      <c r="F390">
        <v>2.512834368780581E-3</v>
      </c>
      <c r="G390">
        <v>8.8174884225666883E-3</v>
      </c>
      <c r="H390">
        <v>1.6488329324262363E-3</v>
      </c>
    </row>
    <row r="391" spans="1:8">
      <c r="A391" s="788">
        <v>44398</v>
      </c>
      <c r="B391">
        <v>3.9451863094078332E-2</v>
      </c>
      <c r="C391">
        <v>2.9729152826281524E-2</v>
      </c>
      <c r="D391">
        <v>9.5435062692204031E-3</v>
      </c>
      <c r="E391">
        <v>1.2559427921556399E-2</v>
      </c>
      <c r="F391">
        <v>2.5141634650169831E-3</v>
      </c>
      <c r="G391">
        <v>8.9758437321152407E-3</v>
      </c>
      <c r="H391">
        <v>1.6904600515719181E-3</v>
      </c>
    </row>
    <row r="392" spans="1:8">
      <c r="A392" s="788">
        <v>44399</v>
      </c>
      <c r="B392">
        <v>3.9582004963318873E-2</v>
      </c>
      <c r="C392">
        <v>2.9844001947243237E-2</v>
      </c>
      <c r="D392">
        <v>9.5681567021561609E-3</v>
      </c>
      <c r="E392">
        <v>1.2630022839785759E-2</v>
      </c>
      <c r="F392">
        <v>2.5888301415228909E-3</v>
      </c>
      <c r="G392">
        <v>9.5551806733151778E-3</v>
      </c>
      <c r="H392">
        <v>1.7097981133116225E-3</v>
      </c>
    </row>
    <row r="393" spans="1:8">
      <c r="A393" s="788">
        <v>44400</v>
      </c>
      <c r="B393">
        <v>3.9749085050333921E-2</v>
      </c>
      <c r="C393">
        <v>2.9851680187637841E-2</v>
      </c>
      <c r="D393">
        <v>9.5928077369915599E-3</v>
      </c>
      <c r="E393">
        <v>1.259411167280855E-2</v>
      </c>
      <c r="F393">
        <v>2.6051503866826309E-3</v>
      </c>
      <c r="G393">
        <v>9.6352747139787365E-3</v>
      </c>
      <c r="H393">
        <v>1.7421317245183143E-3</v>
      </c>
    </row>
    <row r="394" spans="1:8">
      <c r="A394" s="788">
        <v>44403</v>
      </c>
      <c r="B394">
        <v>3.9943136983600969E-2</v>
      </c>
      <c r="C394">
        <v>2.9889079879722003E-2</v>
      </c>
      <c r="D394">
        <v>9.617459373741255E-3</v>
      </c>
      <c r="E394">
        <v>1.2620593578290373E-2</v>
      </c>
      <c r="F394">
        <v>2.5801049669580411E-3</v>
      </c>
      <c r="G394">
        <v>9.3798239781799353E-3</v>
      </c>
      <c r="H394">
        <v>1.7618703178507999E-3</v>
      </c>
    </row>
    <row r="395" spans="1:8">
      <c r="A395" s="788">
        <v>44404</v>
      </c>
      <c r="B395">
        <v>4.010308088354142E-2</v>
      </c>
      <c r="C395">
        <v>2.9903755447389324E-2</v>
      </c>
      <c r="D395">
        <v>9.6421116124199013E-3</v>
      </c>
      <c r="E395">
        <v>1.2410854051355003E-2</v>
      </c>
      <c r="F395">
        <v>2.5460611560585988E-3</v>
      </c>
      <c r="G395">
        <v>8.6677340932692637E-3</v>
      </c>
      <c r="H395">
        <v>1.7258507349535712E-3</v>
      </c>
    </row>
    <row r="396" spans="1:8">
      <c r="A396" s="788">
        <v>44405</v>
      </c>
      <c r="B396">
        <v>4.0318451213966489E-2</v>
      </c>
      <c r="C396">
        <v>2.9996971296789132E-2</v>
      </c>
      <c r="D396">
        <v>9.6667644530423757E-3</v>
      </c>
      <c r="E396">
        <v>1.2662261441644951E-2</v>
      </c>
      <c r="F396">
        <v>2.5251803449057864E-3</v>
      </c>
      <c r="G396">
        <v>9.0248805479384853E-3</v>
      </c>
      <c r="H396">
        <v>1.7356798403200813E-3</v>
      </c>
    </row>
    <row r="397" spans="1:8">
      <c r="A397" s="788">
        <v>44406</v>
      </c>
      <c r="B397">
        <v>4.0482054000046341E-2</v>
      </c>
      <c r="C397">
        <v>3.012676812427606E-2</v>
      </c>
      <c r="D397">
        <v>9.6914178956231112E-3</v>
      </c>
      <c r="E397">
        <v>1.2837368669381677E-2</v>
      </c>
      <c r="F397">
        <v>2.6021192028689022E-3</v>
      </c>
      <c r="G397">
        <v>9.1930918024607511E-3</v>
      </c>
      <c r="H397">
        <v>1.7415502597974974E-3</v>
      </c>
    </row>
    <row r="398" spans="1:8">
      <c r="A398" s="788">
        <v>44407</v>
      </c>
      <c r="B398">
        <v>4.0708886087806651E-2</v>
      </c>
      <c r="C398">
        <v>3.008069477799391E-2</v>
      </c>
      <c r="D398">
        <v>9.7160719401769846E-3</v>
      </c>
      <c r="E398">
        <v>1.242972953831023E-2</v>
      </c>
      <c r="F398">
        <v>2.6397208901274283E-3</v>
      </c>
      <c r="G398">
        <v>8.5643588759916067E-3</v>
      </c>
      <c r="H398">
        <v>1.7407143003345116E-3</v>
      </c>
    </row>
    <row r="399" spans="1:8">
      <c r="A399" s="788">
        <v>44410</v>
      </c>
      <c r="B399">
        <v>4.0848161908882519E-2</v>
      </c>
      <c r="C399">
        <v>3.0186491833536833E-2</v>
      </c>
      <c r="D399">
        <v>9.740726586718651E-3</v>
      </c>
      <c r="E399">
        <v>1.2281981778259787E-2</v>
      </c>
      <c r="F399">
        <v>2.6473850472277238E-3</v>
      </c>
      <c r="G399">
        <v>8.8026481263476786E-3</v>
      </c>
      <c r="H399">
        <v>1.7273712501260086E-3</v>
      </c>
    </row>
    <row r="400" spans="1:8">
      <c r="A400" s="788">
        <v>44411</v>
      </c>
      <c r="B400">
        <v>4.097725705211297E-2</v>
      </c>
      <c r="C400">
        <v>3.0355087582102591E-2</v>
      </c>
      <c r="D400">
        <v>9.7653818352627653E-3</v>
      </c>
      <c r="E400">
        <v>1.2357692795102571E-2</v>
      </c>
      <c r="F400">
        <v>2.5944607849728296E-3</v>
      </c>
      <c r="G400">
        <v>9.0259105172993959E-3</v>
      </c>
      <c r="H400">
        <v>1.7584237208252418E-3</v>
      </c>
    </row>
    <row r="401" spans="1:8">
      <c r="A401" s="788">
        <v>44412</v>
      </c>
      <c r="B401">
        <v>4.1098841849973144E-2</v>
      </c>
      <c r="C401">
        <v>3.0431195303229019E-2</v>
      </c>
      <c r="D401">
        <v>9.7900376858242044E-3</v>
      </c>
      <c r="E401">
        <v>1.2117922575431095E-2</v>
      </c>
      <c r="F401">
        <v>2.6270662732028605E-3</v>
      </c>
      <c r="G401">
        <v>8.8655981069070133E-3</v>
      </c>
      <c r="H401">
        <v>1.7453013907002823E-3</v>
      </c>
    </row>
    <row r="402" spans="1:8">
      <c r="A402" s="788">
        <v>44413</v>
      </c>
      <c r="B402">
        <v>4.1257777105722093E-2</v>
      </c>
      <c r="C402">
        <v>3.0378178310082715E-2</v>
      </c>
      <c r="D402">
        <v>9.8146941384176234E-3</v>
      </c>
      <c r="E402">
        <v>1.2427517830375878E-2</v>
      </c>
      <c r="F402">
        <v>2.5963126016457228E-3</v>
      </c>
      <c r="G402">
        <v>8.891403368319617E-3</v>
      </c>
      <c r="H402">
        <v>1.7703621453892815E-3</v>
      </c>
    </row>
    <row r="403" spans="1:8">
      <c r="A403" s="788">
        <v>44414</v>
      </c>
      <c r="B403">
        <v>4.1445147698905949E-2</v>
      </c>
      <c r="C403">
        <v>3.0489711478024484E-2</v>
      </c>
      <c r="D403">
        <v>9.8393511930574551E-3</v>
      </c>
      <c r="E403">
        <v>1.2829915947214943E-2</v>
      </c>
      <c r="F403">
        <v>2.5870358866106891E-3</v>
      </c>
      <c r="G403">
        <v>9.0261688657331529E-3</v>
      </c>
      <c r="H403">
        <v>1.7844296129319037E-3</v>
      </c>
    </row>
    <row r="404" spans="1:8">
      <c r="A404" s="788">
        <v>44417</v>
      </c>
      <c r="B404">
        <v>4.1623273933239391E-2</v>
      </c>
      <c r="C404">
        <v>3.04803155145843E-2</v>
      </c>
      <c r="D404">
        <v>9.8640088497585765E-3</v>
      </c>
      <c r="E404">
        <v>1.2886534524272797E-2</v>
      </c>
      <c r="F404">
        <v>2.5788719334745025E-3</v>
      </c>
      <c r="G404">
        <v>9.0299365118611252E-3</v>
      </c>
      <c r="H404">
        <v>1.7814434189864503E-3</v>
      </c>
    </row>
    <row r="405" spans="1:8">
      <c r="A405" s="788">
        <v>44418</v>
      </c>
      <c r="B405">
        <v>4.1831495803192897E-2</v>
      </c>
      <c r="C405">
        <v>3.0594807574593652E-2</v>
      </c>
      <c r="D405">
        <v>9.8886671085358646E-3</v>
      </c>
      <c r="E405">
        <v>1.3089157540853158E-2</v>
      </c>
      <c r="F405">
        <v>2.5885461730210668E-3</v>
      </c>
      <c r="G405">
        <v>8.951331177771138E-3</v>
      </c>
      <c r="H405">
        <v>1.7861864945816208E-3</v>
      </c>
    </row>
    <row r="406" spans="1:8">
      <c r="A406" s="788">
        <v>44419</v>
      </c>
      <c r="B406">
        <v>4.2012325493203218E-2</v>
      </c>
      <c r="C406">
        <v>3.0652531377265202E-2</v>
      </c>
      <c r="D406">
        <v>9.9133259694037523E-3</v>
      </c>
      <c r="E406">
        <v>1.3089188970435428E-2</v>
      </c>
      <c r="F406">
        <v>2.588768213724002E-3</v>
      </c>
      <c r="G406">
        <v>8.9152667831133847E-3</v>
      </c>
      <c r="H406">
        <v>1.8025150293479175E-3</v>
      </c>
    </row>
    <row r="407" spans="1:8">
      <c r="A407" s="788">
        <v>44420</v>
      </c>
      <c r="B407">
        <v>4.2189936619797974E-2</v>
      </c>
      <c r="C407">
        <v>3.0644548323641718E-2</v>
      </c>
      <c r="D407">
        <v>9.9379854323771166E-3</v>
      </c>
      <c r="E407">
        <v>1.3055230501688886E-2</v>
      </c>
      <c r="F407">
        <v>2.5672236638294432E-3</v>
      </c>
      <c r="G407">
        <v>8.7553817871317552E-3</v>
      </c>
      <c r="H407">
        <v>1.8119765310564695E-3</v>
      </c>
    </row>
    <row r="408" spans="1:8">
      <c r="A408" s="788">
        <v>44421</v>
      </c>
      <c r="B408">
        <v>4.2359459619411677E-2</v>
      </c>
      <c r="C408">
        <v>3.0591007994317909E-2</v>
      </c>
      <c r="D408">
        <v>9.9626454974706125E-3</v>
      </c>
      <c r="E408">
        <v>1.2804351822264914E-2</v>
      </c>
      <c r="F408">
        <v>2.5634512593555314E-3</v>
      </c>
      <c r="G408">
        <v>8.5620681402363008E-3</v>
      </c>
      <c r="H408">
        <v>1.8206309997226278E-3</v>
      </c>
    </row>
    <row r="409" spans="1:8">
      <c r="A409" s="788">
        <v>44424</v>
      </c>
      <c r="B409">
        <v>4.2556904623897385E-2</v>
      </c>
      <c r="C409">
        <v>3.0612596382096235E-2</v>
      </c>
      <c r="D409">
        <v>9.9873061646988948E-3</v>
      </c>
      <c r="E409">
        <v>1.2581979278776689E-2</v>
      </c>
      <c r="F409">
        <v>2.521050682324999E-3</v>
      </c>
      <c r="G409">
        <v>7.663639301758618E-3</v>
      </c>
      <c r="H409">
        <v>1.8340332362420941E-3</v>
      </c>
    </row>
    <row r="410" spans="1:8">
      <c r="A410" s="788">
        <v>44425</v>
      </c>
      <c r="B410">
        <v>4.2727095373044977E-2</v>
      </c>
      <c r="C410">
        <v>3.0752393907676367E-2</v>
      </c>
      <c r="D410">
        <v>1.0011967434076618E-2</v>
      </c>
      <c r="E410">
        <v>1.2406925390599177E-2</v>
      </c>
      <c r="F410">
        <v>2.4100586676034652E-3</v>
      </c>
      <c r="G410">
        <v>7.1057822205424781E-3</v>
      </c>
      <c r="H410">
        <v>1.7966222841403479E-3</v>
      </c>
    </row>
    <row r="411" spans="1:8">
      <c r="A411" s="788">
        <v>44426</v>
      </c>
      <c r="B411">
        <v>4.2933813601734094E-2</v>
      </c>
      <c r="C411">
        <v>3.0662924848465334E-2</v>
      </c>
      <c r="D411">
        <v>1.0036629305618439E-2</v>
      </c>
      <c r="E411">
        <v>1.2160272121732651E-2</v>
      </c>
      <c r="F411">
        <v>2.4741276084003783E-3</v>
      </c>
      <c r="G411">
        <v>7.0194673260661755E-3</v>
      </c>
      <c r="H411">
        <v>1.7404090124337745E-3</v>
      </c>
    </row>
    <row r="412" spans="1:8">
      <c r="A412" s="788">
        <v>44427</v>
      </c>
      <c r="B412">
        <v>4.3118197593551733E-2</v>
      </c>
      <c r="C412">
        <v>3.0841654553683151E-2</v>
      </c>
      <c r="D412">
        <v>1.0061291779339232E-2</v>
      </c>
      <c r="E412">
        <v>1.2010555840854753E-2</v>
      </c>
      <c r="F412">
        <v>2.5214949276113341E-3</v>
      </c>
      <c r="G412">
        <v>7.2273773706281741E-3</v>
      </c>
      <c r="H412">
        <v>1.7584476510719149E-3</v>
      </c>
    </row>
    <row r="413" spans="1:8">
      <c r="A413" s="788">
        <v>44428</v>
      </c>
      <c r="B413">
        <v>4.3312433607457956E-2</v>
      </c>
      <c r="C413">
        <v>3.1054114968889879E-2</v>
      </c>
      <c r="D413">
        <v>1.0085954855253654E-2</v>
      </c>
      <c r="E413">
        <v>1.2101745569161659E-2</v>
      </c>
      <c r="F413">
        <v>2.5260470740853247E-3</v>
      </c>
      <c r="G413">
        <v>7.5917788064787661E-3</v>
      </c>
      <c r="H413">
        <v>1.8021042677311971E-3</v>
      </c>
    </row>
    <row r="414" spans="1:8">
      <c r="A414" s="788">
        <v>44431</v>
      </c>
      <c r="B414">
        <v>4.3497587377866243E-2</v>
      </c>
      <c r="C414">
        <v>3.105723484763856E-2</v>
      </c>
      <c r="D414">
        <v>1.0110618533376359E-2</v>
      </c>
      <c r="E414">
        <v>1.2355515931272487E-2</v>
      </c>
      <c r="F414">
        <v>2.5477831242708415E-3</v>
      </c>
      <c r="G414">
        <v>7.4920106613451942E-3</v>
      </c>
      <c r="H414">
        <v>1.8513474763131033E-3</v>
      </c>
    </row>
    <row r="415" spans="1:8">
      <c r="A415" s="788">
        <v>44432</v>
      </c>
      <c r="B415">
        <v>4.3689520082166089E-2</v>
      </c>
      <c r="C415">
        <v>3.132389483072906E-2</v>
      </c>
      <c r="D415">
        <v>1.0135282813722224E-2</v>
      </c>
      <c r="E415">
        <v>1.2728912239129198E-2</v>
      </c>
      <c r="F415">
        <v>2.5721451916833615E-3</v>
      </c>
      <c r="G415">
        <v>7.9524911985684454E-3</v>
      </c>
      <c r="H415">
        <v>1.8523999465158703E-3</v>
      </c>
    </row>
    <row r="416" spans="1:8">
      <c r="A416" s="788">
        <v>44433</v>
      </c>
      <c r="B416">
        <v>4.3894617544316228E-2</v>
      </c>
      <c r="C416">
        <v>3.1599583952807597E-2</v>
      </c>
      <c r="D416">
        <v>1.0159947696305682E-2</v>
      </c>
      <c r="E416">
        <v>1.2934955524269931E-2</v>
      </c>
      <c r="F416">
        <v>2.5743580583494907E-3</v>
      </c>
      <c r="G416">
        <v>8.264218066531992E-3</v>
      </c>
      <c r="H416">
        <v>1.8638163865225543E-3</v>
      </c>
    </row>
    <row r="417" spans="1:8">
      <c r="A417" s="788">
        <v>44434</v>
      </c>
      <c r="B417">
        <v>4.4070511136965029E-2</v>
      </c>
      <c r="C417">
        <v>3.1682846712190793E-2</v>
      </c>
      <c r="D417">
        <v>1.0184613181141611E-2</v>
      </c>
      <c r="E417">
        <v>1.2769548000686859E-2</v>
      </c>
      <c r="F417">
        <v>2.5731663072947608E-3</v>
      </c>
      <c r="G417">
        <v>7.7711931261981171E-3</v>
      </c>
      <c r="H417">
        <v>1.8402432887392184E-3</v>
      </c>
    </row>
    <row r="418" spans="1:8">
      <c r="A418" s="788">
        <v>44435</v>
      </c>
      <c r="B418">
        <v>4.4270832577327335E-2</v>
      </c>
      <c r="C418">
        <v>3.1870461712064646E-2</v>
      </c>
      <c r="D418">
        <v>1.0209279268244664E-2</v>
      </c>
      <c r="E418">
        <v>1.2995261208278208E-2</v>
      </c>
      <c r="F418">
        <v>2.5842813366303563E-3</v>
      </c>
      <c r="G418">
        <v>8.3325305152284201E-3</v>
      </c>
      <c r="H418">
        <v>1.878570821066905E-3</v>
      </c>
    </row>
    <row r="419" spans="1:8">
      <c r="A419" s="788">
        <v>44438</v>
      </c>
      <c r="B419">
        <v>4.4478044510733783E-2</v>
      </c>
      <c r="C419">
        <v>3.1936266588262319E-2</v>
      </c>
      <c r="D419">
        <v>1.0233945957629498E-2</v>
      </c>
      <c r="E419">
        <v>1.2964335017956463E-2</v>
      </c>
      <c r="F419">
        <v>2.5850216739835563E-3</v>
      </c>
      <c r="G419">
        <v>8.0111064545971278E-3</v>
      </c>
      <c r="H419">
        <v>1.9079442653004985E-3</v>
      </c>
    </row>
    <row r="420" spans="1:8">
      <c r="A420" s="788">
        <v>44439</v>
      </c>
      <c r="B420">
        <v>4.5006328188221145E-2</v>
      </c>
      <c r="C420">
        <v>3.1937700921187639E-2</v>
      </c>
      <c r="D420">
        <v>1.0258613249310988E-2</v>
      </c>
      <c r="E420">
        <v>1.3028133298635947E-2</v>
      </c>
      <c r="F420">
        <v>2.6237550309056168E-3</v>
      </c>
      <c r="G420">
        <v>7.5852634206063918E-3</v>
      </c>
      <c r="H420">
        <v>1.9070945316996823E-3</v>
      </c>
    </row>
    <row r="421" spans="1:8">
      <c r="A421" s="788">
        <v>44440</v>
      </c>
      <c r="B421">
        <v>4.5194483207420477E-2</v>
      </c>
      <c r="C421">
        <v>3.2086095037585194E-2</v>
      </c>
      <c r="D421">
        <v>1.0283281143303791E-2</v>
      </c>
      <c r="E421">
        <v>1.3201217796758868E-2</v>
      </c>
      <c r="F421">
        <v>2.571372618717982E-3</v>
      </c>
      <c r="G421">
        <v>7.5462864844173527E-3</v>
      </c>
      <c r="H421">
        <v>1.900060598517106E-3</v>
      </c>
    </row>
    <row r="422" spans="1:8">
      <c r="A422" s="788">
        <v>44441</v>
      </c>
      <c r="B422">
        <v>4.5408510955900372E-2</v>
      </c>
      <c r="C422">
        <v>3.2109223506049167E-2</v>
      </c>
      <c r="D422">
        <v>1.030794963962256E-2</v>
      </c>
      <c r="E422">
        <v>1.3258318097514765E-2</v>
      </c>
      <c r="F422">
        <v>2.5602033972496052E-3</v>
      </c>
      <c r="G422">
        <v>7.0740102106394698E-3</v>
      </c>
      <c r="H422">
        <v>1.9166354760047355E-3</v>
      </c>
    </row>
    <row r="423" spans="1:8">
      <c r="A423" s="788">
        <v>44442</v>
      </c>
      <c r="B423">
        <v>4.5584822371611766E-2</v>
      </c>
      <c r="C423">
        <v>3.2200557740184044E-2</v>
      </c>
      <c r="D423">
        <v>1.0332618738281951E-2</v>
      </c>
      <c r="E423">
        <v>1.342147723201359E-2</v>
      </c>
      <c r="F423">
        <v>2.5855454458714178E-3</v>
      </c>
      <c r="G423">
        <v>7.0882958573863508E-3</v>
      </c>
      <c r="H423">
        <v>1.9165000023551038E-3</v>
      </c>
    </row>
    <row r="424" spans="1:8">
      <c r="A424" s="788">
        <v>44445</v>
      </c>
      <c r="B424">
        <v>4.5766180320757632E-2</v>
      </c>
      <c r="C424">
        <v>3.2331890833993793E-2</v>
      </c>
      <c r="D424">
        <v>1.0357288439296619E-2</v>
      </c>
      <c r="E424">
        <v>1.3487245276502691E-2</v>
      </c>
      <c r="F424">
        <v>2.6269477374725181E-3</v>
      </c>
      <c r="G424">
        <v>7.3138100347840407E-3</v>
      </c>
      <c r="H424">
        <v>1.9310971598360815E-3</v>
      </c>
    </row>
    <row r="425" spans="1:8">
      <c r="A425" s="788">
        <v>44447</v>
      </c>
      <c r="B425">
        <v>4.5953219835954684E-2</v>
      </c>
      <c r="C425">
        <v>3.232107024450892E-2</v>
      </c>
      <c r="D425">
        <v>1.0381958742681441E-2</v>
      </c>
      <c r="E425">
        <v>1.3490382670616086E-2</v>
      </c>
      <c r="F425">
        <v>2.5884237569580026E-3</v>
      </c>
      <c r="G425">
        <v>6.6958865397310774E-3</v>
      </c>
      <c r="H425">
        <v>1.8897235426098558E-3</v>
      </c>
    </row>
    <row r="426" spans="1:8">
      <c r="A426" s="788">
        <v>44448</v>
      </c>
      <c r="B426">
        <v>4.6124752668607938E-2</v>
      </c>
      <c r="C426">
        <v>3.2622233985057036E-2</v>
      </c>
      <c r="D426">
        <v>1.0406629648451071E-2</v>
      </c>
      <c r="E426">
        <v>1.3652429099328067E-2</v>
      </c>
      <c r="F426">
        <v>2.6188495907619735E-3</v>
      </c>
      <c r="G426">
        <v>6.7838394347552455E-3</v>
      </c>
      <c r="H426">
        <v>1.869125162059726E-3</v>
      </c>
    </row>
    <row r="427" spans="1:8">
      <c r="A427" s="788">
        <v>44449</v>
      </c>
      <c r="B427">
        <v>4.6359144268247832E-2</v>
      </c>
      <c r="C427">
        <v>3.2760980029455267E-2</v>
      </c>
      <c r="D427">
        <v>1.0431301156620165E-2</v>
      </c>
      <c r="E427">
        <v>1.3586100945401691E-2</v>
      </c>
      <c r="F427">
        <v>2.6056614168488146E-3</v>
      </c>
      <c r="G427">
        <v>6.7251895778370763E-3</v>
      </c>
      <c r="H427">
        <v>1.8384541403155819E-3</v>
      </c>
    </row>
    <row r="428" spans="1:8">
      <c r="A428" s="788">
        <v>44452</v>
      </c>
      <c r="B428">
        <v>4.6560361096009251E-2</v>
      </c>
      <c r="C428">
        <v>3.2924507793259616E-2</v>
      </c>
      <c r="D428">
        <v>1.04559732672036E-2</v>
      </c>
      <c r="E428">
        <v>1.3704832009568957E-2</v>
      </c>
      <c r="F428">
        <v>2.6677553338241289E-3</v>
      </c>
      <c r="G428">
        <v>7.1224562219653897E-3</v>
      </c>
      <c r="H428">
        <v>1.8543292744279682E-3</v>
      </c>
    </row>
    <row r="429" spans="1:8">
      <c r="A429" s="788">
        <v>44453</v>
      </c>
      <c r="B429">
        <v>4.6749255165375425E-2</v>
      </c>
      <c r="C429">
        <v>3.3089742135079536E-2</v>
      </c>
      <c r="D429">
        <v>1.0480645980215808E-2</v>
      </c>
      <c r="E429">
        <v>1.3385916834714795E-2</v>
      </c>
      <c r="F429">
        <v>2.6894050126278213E-3</v>
      </c>
      <c r="G429">
        <v>7.3728166167346121E-3</v>
      </c>
      <c r="H429">
        <v>1.8234290257952424E-3</v>
      </c>
    </row>
    <row r="430" spans="1:8">
      <c r="A430" s="788">
        <v>44454</v>
      </c>
      <c r="B430">
        <v>4.6931102845058748E-2</v>
      </c>
      <c r="C430">
        <v>3.3233096866849055E-2</v>
      </c>
      <c r="D430">
        <v>1.0505319295671667E-2</v>
      </c>
      <c r="E430">
        <v>1.3647767341305572E-2</v>
      </c>
      <c r="F430">
        <v>2.8102256556552518E-3</v>
      </c>
      <c r="G430">
        <v>7.3473118201261567E-3</v>
      </c>
      <c r="H430">
        <v>1.8674534067442128E-3</v>
      </c>
    </row>
    <row r="431" spans="1:8">
      <c r="A431" s="788">
        <v>44455</v>
      </c>
      <c r="B431">
        <v>4.7123230691970663E-2</v>
      </c>
      <c r="C431">
        <v>3.3308516885480532E-2</v>
      </c>
      <c r="D431">
        <v>1.0529993213585831E-2</v>
      </c>
      <c r="E431">
        <v>1.3795667806863143E-2</v>
      </c>
      <c r="F431">
        <v>2.8009046628929557E-3</v>
      </c>
      <c r="G431">
        <v>7.0207300959472807E-3</v>
      </c>
      <c r="H431">
        <v>1.8470302392565863E-3</v>
      </c>
    </row>
    <row r="432" spans="1:8">
      <c r="A432" s="788">
        <v>44456</v>
      </c>
      <c r="B432">
        <v>4.7295141164762411E-2</v>
      </c>
      <c r="C432">
        <v>3.3378976658450021E-2</v>
      </c>
      <c r="D432">
        <v>1.0554667733973178E-2</v>
      </c>
      <c r="E432">
        <v>1.3690461214759475E-2</v>
      </c>
      <c r="F432">
        <v>2.7387124007502983E-3</v>
      </c>
      <c r="G432">
        <v>6.5439030734082415E-3</v>
      </c>
      <c r="H432">
        <v>1.791283174221725E-3</v>
      </c>
    </row>
    <row r="433" spans="1:8">
      <c r="A433" s="788">
        <v>44459</v>
      </c>
      <c r="B433">
        <v>4.7488158010415393E-2</v>
      </c>
      <c r="C433">
        <v>3.3507601371260076E-2</v>
      </c>
      <c r="D433">
        <v>1.0579342856848362E-2</v>
      </c>
      <c r="E433">
        <v>1.3123608599168834E-2</v>
      </c>
      <c r="F433">
        <v>2.7047001489926004E-3</v>
      </c>
      <c r="G433">
        <v>5.5936103589024899E-3</v>
      </c>
      <c r="H433">
        <v>1.7167030947642381E-3</v>
      </c>
    </row>
    <row r="434" spans="1:8">
      <c r="A434" s="788">
        <v>44460</v>
      </c>
      <c r="B434">
        <v>4.7660064539480684E-2</v>
      </c>
      <c r="C434">
        <v>3.3682135767573174E-2</v>
      </c>
      <c r="D434">
        <v>1.0604018582225816E-2</v>
      </c>
      <c r="E434">
        <v>1.3171685804642674E-2</v>
      </c>
      <c r="F434">
        <v>2.687124647204886E-3</v>
      </c>
      <c r="G434">
        <v>5.8679046720466754E-3</v>
      </c>
      <c r="H434">
        <v>1.7114891341312166E-3</v>
      </c>
    </row>
    <row r="435" spans="1:8">
      <c r="A435" s="788">
        <v>44461</v>
      </c>
      <c r="B435">
        <v>4.7862963176513507E-2</v>
      </c>
      <c r="C435">
        <v>3.379930660585817E-2</v>
      </c>
      <c r="D435">
        <v>1.062869491012064E-2</v>
      </c>
      <c r="E435">
        <v>1.3494525449121664E-2</v>
      </c>
      <c r="F435">
        <v>2.7653603623318812E-3</v>
      </c>
      <c r="G435">
        <v>6.3375365540210282E-3</v>
      </c>
      <c r="H435">
        <v>1.7693907729254832E-3</v>
      </c>
    </row>
    <row r="436" spans="1:8">
      <c r="A436" s="788">
        <v>44462</v>
      </c>
      <c r="B436">
        <v>4.8073322482422798E-2</v>
      </c>
      <c r="C436">
        <v>3.3843197573361294E-2</v>
      </c>
      <c r="D436">
        <v>1.0653371840547265E-2</v>
      </c>
      <c r="E436">
        <v>1.4199066682260675E-2</v>
      </c>
      <c r="F436">
        <v>2.8295911522639994E-3</v>
      </c>
      <c r="G436">
        <v>6.7429934103200306E-3</v>
      </c>
      <c r="H436">
        <v>1.8306626083517408E-3</v>
      </c>
    </row>
    <row r="437" spans="1:8">
      <c r="A437" s="788">
        <v>44463</v>
      </c>
      <c r="B437">
        <v>4.8266366383932224E-2</v>
      </c>
      <c r="C437">
        <v>3.3957717079245331E-2</v>
      </c>
      <c r="D437">
        <v>1.0678049373520571E-2</v>
      </c>
      <c r="E437">
        <v>1.4477432511924127E-2</v>
      </c>
      <c r="F437">
        <v>2.8655536622756994E-3</v>
      </c>
      <c r="G437">
        <v>6.5984859930838802E-3</v>
      </c>
      <c r="H437">
        <v>1.8395710635690232E-3</v>
      </c>
    </row>
    <row r="438" spans="1:8">
      <c r="A438" s="788">
        <v>44466</v>
      </c>
      <c r="B438">
        <v>4.8479958204612039E-2</v>
      </c>
      <c r="C438">
        <v>3.4076112671324932E-2</v>
      </c>
      <c r="D438">
        <v>1.070272750905521E-2</v>
      </c>
      <c r="E438">
        <v>1.4709581304332309E-2</v>
      </c>
      <c r="F438">
        <v>2.8173125081139005E-3</v>
      </c>
      <c r="G438">
        <v>6.6339596352056329E-3</v>
      </c>
      <c r="H438">
        <v>1.8220217054805143E-3</v>
      </c>
    </row>
    <row r="439" spans="1:8">
      <c r="A439" s="788">
        <v>44467</v>
      </c>
      <c r="B439">
        <v>4.870276079523439E-2</v>
      </c>
      <c r="C439">
        <v>3.4169189513574061E-2</v>
      </c>
      <c r="D439">
        <v>1.0727406247165838E-2</v>
      </c>
      <c r="E439">
        <v>1.4680437294414928E-2</v>
      </c>
      <c r="F439">
        <v>2.7772779438983708E-3</v>
      </c>
      <c r="G439">
        <v>5.9232309533239214E-3</v>
      </c>
      <c r="H439">
        <v>1.7306533977621275E-3</v>
      </c>
    </row>
    <row r="440" spans="1:8">
      <c r="A440" s="788">
        <v>44468</v>
      </c>
      <c r="B440">
        <v>4.8914984361815961E-2</v>
      </c>
      <c r="C440">
        <v>3.4305149932907675E-2</v>
      </c>
      <c r="D440">
        <v>1.0752085587867111E-2</v>
      </c>
      <c r="E440">
        <v>1.4791413645432572E-2</v>
      </c>
      <c r="F440">
        <v>2.8013953959815652E-3</v>
      </c>
      <c r="G440">
        <v>5.9630922969671207E-3</v>
      </c>
      <c r="H440">
        <v>1.7401858148025084E-3</v>
      </c>
    </row>
    <row r="441" spans="1:8">
      <c r="A441" s="788">
        <v>44469</v>
      </c>
      <c r="B441">
        <v>4.9132936351493628E-2</v>
      </c>
      <c r="C441">
        <v>3.4350585071233786E-2</v>
      </c>
      <c r="D441">
        <v>1.0776765531173904E-2</v>
      </c>
      <c r="E441">
        <v>1.4714687458859954E-2</v>
      </c>
      <c r="F441">
        <v>2.8667184527941814E-3</v>
      </c>
      <c r="G441">
        <v>6.0445729645333124E-3</v>
      </c>
      <c r="H441">
        <v>1.6747211267438278E-3</v>
      </c>
    </row>
    <row r="442" spans="1:8">
      <c r="A442" s="788">
        <v>44470</v>
      </c>
      <c r="B442">
        <v>4.9354034461948304E-2</v>
      </c>
      <c r="C442">
        <v>3.4573227785497984E-2</v>
      </c>
      <c r="D442">
        <v>1.0801446077100874E-2</v>
      </c>
      <c r="E442">
        <v>1.4876716630001008E-2</v>
      </c>
      <c r="F442">
        <v>2.910451608466591E-3</v>
      </c>
      <c r="G442">
        <v>6.5328711149161833E-3</v>
      </c>
      <c r="H442">
        <v>1.749868674713273E-3</v>
      </c>
    </row>
    <row r="443" spans="1:8">
      <c r="A443" s="788">
        <v>44473</v>
      </c>
      <c r="B443">
        <v>4.9568962401240757E-2</v>
      </c>
      <c r="C443">
        <v>3.4661139118621342E-2</v>
      </c>
      <c r="D443">
        <v>1.0826127225662674E-2</v>
      </c>
      <c r="E443">
        <v>1.49435283540853E-2</v>
      </c>
      <c r="F443">
        <v>2.8695412011985333E-3</v>
      </c>
      <c r="G443">
        <v>5.8076802424105178E-3</v>
      </c>
      <c r="H443">
        <v>1.6741704987255357E-3</v>
      </c>
    </row>
    <row r="444" spans="1:8">
      <c r="A444" s="788">
        <v>44474</v>
      </c>
      <c r="B444">
        <v>4.9778620038221755E-2</v>
      </c>
      <c r="C444">
        <v>3.474792772252111E-2</v>
      </c>
      <c r="D444">
        <v>1.0850808976874182E-2</v>
      </c>
      <c r="E444">
        <v>1.5354986670120585E-2</v>
      </c>
      <c r="F444">
        <v>2.8674574565605848E-3</v>
      </c>
      <c r="G444">
        <v>5.6917783227103946E-3</v>
      </c>
      <c r="H444">
        <v>1.7270132771554092E-3</v>
      </c>
    </row>
    <row r="445" spans="1:8">
      <c r="A445" s="788">
        <v>44475</v>
      </c>
      <c r="B445">
        <v>5.0000429924935696E-2</v>
      </c>
      <c r="C445">
        <v>3.4932585840117936E-2</v>
      </c>
      <c r="D445">
        <v>1.0875491330750053E-2</v>
      </c>
      <c r="E445">
        <v>1.5431525763352827E-2</v>
      </c>
      <c r="F445">
        <v>2.8524687732969234E-3</v>
      </c>
      <c r="G445">
        <v>5.2743048223622413E-3</v>
      </c>
      <c r="H445">
        <v>1.7490679286071842E-3</v>
      </c>
    </row>
    <row r="446" spans="1:8">
      <c r="A446" s="788">
        <v>44476</v>
      </c>
      <c r="B446">
        <v>5.0235586383447828E-2</v>
      </c>
      <c r="C446">
        <v>3.5023551234452333E-2</v>
      </c>
      <c r="D446">
        <v>1.0900174287304942E-2</v>
      </c>
      <c r="E446">
        <v>1.5707162375060202E-2</v>
      </c>
      <c r="F446">
        <v>2.8129776056353695E-3</v>
      </c>
      <c r="G446">
        <v>5.143802445503276E-3</v>
      </c>
      <c r="H446">
        <v>1.7886612913295963E-3</v>
      </c>
    </row>
    <row r="447" spans="1:8">
      <c r="A447" s="788">
        <v>44477</v>
      </c>
      <c r="B447">
        <v>5.0664088052422729E-2</v>
      </c>
      <c r="C447">
        <v>3.5210584949062262E-2</v>
      </c>
      <c r="D447">
        <v>1.0924857846553504E-2</v>
      </c>
      <c r="E447">
        <v>1.5910412173324229E-2</v>
      </c>
      <c r="F447">
        <v>2.7958911599319514E-3</v>
      </c>
      <c r="G447">
        <v>5.4628834893166722E-3</v>
      </c>
      <c r="H447">
        <v>1.7787901693078201E-3</v>
      </c>
    </row>
    <row r="448" spans="1:8">
      <c r="A448" s="788">
        <v>44480</v>
      </c>
      <c r="B448">
        <v>5.0851299050131082E-2</v>
      </c>
      <c r="C448">
        <v>3.5285443213398882E-2</v>
      </c>
      <c r="D448">
        <v>1.0949542008510615E-2</v>
      </c>
      <c r="E448">
        <v>1.6047471697247628E-2</v>
      </c>
      <c r="F448">
        <v>2.7654918278046114E-3</v>
      </c>
      <c r="G448">
        <v>5.0875721995022882E-3</v>
      </c>
      <c r="H448">
        <v>1.7421325397943832E-3</v>
      </c>
    </row>
    <row r="449" spans="1:8">
      <c r="A449" s="788">
        <v>44482</v>
      </c>
      <c r="B449">
        <v>5.1087694410379525E-2</v>
      </c>
      <c r="C449">
        <v>3.5422220098409563E-2</v>
      </c>
      <c r="D449">
        <v>1.0974226773190932E-2</v>
      </c>
      <c r="E449">
        <v>1.5684360591210034E-2</v>
      </c>
      <c r="F449">
        <v>2.8312758753645806E-3</v>
      </c>
      <c r="G449">
        <v>5.2863402952392224E-3</v>
      </c>
      <c r="H449">
        <v>1.751902287327578E-3</v>
      </c>
    </row>
    <row r="450" spans="1:8">
      <c r="A450" s="788">
        <v>44483</v>
      </c>
      <c r="B450">
        <v>5.1337716442833692E-2</v>
      </c>
      <c r="C450">
        <v>3.5522763909959343E-2</v>
      </c>
      <c r="D450">
        <v>1.0998912140609107E-2</v>
      </c>
      <c r="E450">
        <v>1.588342025517786E-2</v>
      </c>
      <c r="F450">
        <v>2.8123727023832146E-3</v>
      </c>
      <c r="G450">
        <v>5.5454913024239882E-3</v>
      </c>
      <c r="H450">
        <v>1.8455655961828743E-3</v>
      </c>
    </row>
    <row r="451" spans="1:8">
      <c r="A451" s="788">
        <v>44484</v>
      </c>
      <c r="B451">
        <v>5.1589511732171411E-2</v>
      </c>
      <c r="C451">
        <v>3.5582252546105808E-2</v>
      </c>
      <c r="D451">
        <v>1.102359811078002E-2</v>
      </c>
      <c r="E451">
        <v>1.622151724768206E-2</v>
      </c>
      <c r="F451">
        <v>2.8960121839254338E-3</v>
      </c>
      <c r="G451">
        <v>5.6447820183582742E-3</v>
      </c>
      <c r="H451">
        <v>1.8798923799479006E-3</v>
      </c>
    </row>
    <row r="452" spans="1:8">
      <c r="A452" s="788">
        <v>44487</v>
      </c>
      <c r="B452">
        <v>5.1810701515425439E-2</v>
      </c>
      <c r="C452">
        <v>3.5665445613935143E-2</v>
      </c>
      <c r="D452">
        <v>1.1048284683718101E-2</v>
      </c>
      <c r="E452">
        <v>1.6535570840812364E-2</v>
      </c>
      <c r="F452">
        <v>2.86643820277388E-3</v>
      </c>
      <c r="G452">
        <v>5.741213148871438E-3</v>
      </c>
      <c r="H452">
        <v>1.8927384492681831E-3</v>
      </c>
    </row>
    <row r="453" spans="1:8">
      <c r="A453" s="788">
        <v>44488</v>
      </c>
      <c r="B453">
        <v>5.2009782383992009E-2</v>
      </c>
      <c r="C453">
        <v>3.565521271980443E-2</v>
      </c>
      <c r="D453">
        <v>1.107297185943823E-2</v>
      </c>
      <c r="E453">
        <v>1.6629035780400425E-2</v>
      </c>
      <c r="F453">
        <v>2.8355938530550961E-3</v>
      </c>
      <c r="G453">
        <v>5.0449891943880054E-3</v>
      </c>
      <c r="H453">
        <v>1.9394272779824639E-3</v>
      </c>
    </row>
    <row r="454" spans="1:8">
      <c r="A454" s="788">
        <v>44489</v>
      </c>
      <c r="B454">
        <v>5.2163143322884631E-2</v>
      </c>
      <c r="C454">
        <v>3.572232789695029E-2</v>
      </c>
      <c r="D454">
        <v>1.1097659637955282E-2</v>
      </c>
      <c r="E454">
        <v>1.6580058783720597E-2</v>
      </c>
      <c r="F454">
        <v>2.8287047571506907E-3</v>
      </c>
      <c r="G454">
        <v>5.0978493898476973E-3</v>
      </c>
      <c r="H454">
        <v>1.9504609196672185E-3</v>
      </c>
    </row>
    <row r="455" spans="1:8">
      <c r="A455" s="788">
        <v>44490</v>
      </c>
      <c r="B455">
        <v>5.2356589460813341E-2</v>
      </c>
      <c r="C455">
        <v>3.5717729668903297E-2</v>
      </c>
      <c r="D455">
        <v>1.112234801928369E-2</v>
      </c>
      <c r="E455">
        <v>1.6862041274462003E-2</v>
      </c>
      <c r="F455">
        <v>2.7075699219976102E-3</v>
      </c>
      <c r="G455">
        <v>4.3850645965068935E-3</v>
      </c>
      <c r="H455">
        <v>1.9616217612943299E-3</v>
      </c>
    </row>
    <row r="456" spans="1:8">
      <c r="A456" s="788">
        <v>44491</v>
      </c>
      <c r="B456">
        <v>5.2505452871090652E-2</v>
      </c>
      <c r="C456">
        <v>3.5798833211168724E-2</v>
      </c>
      <c r="D456">
        <v>1.1147037003438331E-2</v>
      </c>
      <c r="E456">
        <v>1.6565318539659923E-2</v>
      </c>
      <c r="F456">
        <v>2.6779748867389319E-3</v>
      </c>
      <c r="G456">
        <v>3.7717801755068336E-3</v>
      </c>
      <c r="H456">
        <v>1.9580020967353562E-3</v>
      </c>
    </row>
    <row r="457" spans="1:8">
      <c r="A457" s="788">
        <v>44494</v>
      </c>
      <c r="B457">
        <v>5.26668532203729E-2</v>
      </c>
      <c r="C457">
        <v>3.5793282149384043E-2</v>
      </c>
      <c r="D457">
        <v>1.1171726590433861E-2</v>
      </c>
      <c r="E457">
        <v>1.652297614488929E-2</v>
      </c>
      <c r="F457">
        <v>2.7152126167566681E-3</v>
      </c>
      <c r="G457">
        <v>4.4570609818013196E-3</v>
      </c>
      <c r="H457">
        <v>1.9967758950651948E-3</v>
      </c>
    </row>
    <row r="458" spans="1:8">
      <c r="A458" s="788">
        <v>44495</v>
      </c>
      <c r="B458">
        <v>5.2855540357135133E-2</v>
      </c>
      <c r="C458">
        <v>3.5837983546904484E-2</v>
      </c>
      <c r="D458">
        <v>1.1196416780285157E-2</v>
      </c>
      <c r="E458">
        <v>1.648706964571045E-2</v>
      </c>
      <c r="F458">
        <v>2.6460910262531279E-3</v>
      </c>
      <c r="G458">
        <v>3.8725201330207515E-3</v>
      </c>
      <c r="H458">
        <v>1.996530436048749E-3</v>
      </c>
    </row>
    <row r="459" spans="1:8">
      <c r="A459" s="788">
        <v>44496</v>
      </c>
      <c r="B459">
        <v>5.3048247634527979E-2</v>
      </c>
      <c r="C459">
        <v>3.6033536030345648E-2</v>
      </c>
      <c r="D459">
        <v>1.1221107573006872E-2</v>
      </c>
      <c r="E459">
        <v>1.6107298998138342E-2</v>
      </c>
      <c r="F459">
        <v>2.6551346851795277E-3</v>
      </c>
      <c r="G459">
        <v>3.447354485053955E-3</v>
      </c>
      <c r="H459">
        <v>1.9865801310956499E-3</v>
      </c>
    </row>
    <row r="460" spans="1:8">
      <c r="A460" s="788">
        <v>44497</v>
      </c>
      <c r="B460">
        <v>5.32505368149645E-2</v>
      </c>
      <c r="C460">
        <v>3.5899606312798538E-2</v>
      </c>
      <c r="D460">
        <v>1.1245798968613663E-2</v>
      </c>
      <c r="E460">
        <v>1.6469776631671262E-2</v>
      </c>
      <c r="F460">
        <v>2.5004647968811522E-3</v>
      </c>
      <c r="G460">
        <v>3.3387675577405407E-3</v>
      </c>
      <c r="H460">
        <v>1.9897940383539758E-3</v>
      </c>
    </row>
    <row r="461" spans="1:8">
      <c r="A461" s="788">
        <v>44498</v>
      </c>
      <c r="B461">
        <v>5.3737076173689724E-2</v>
      </c>
      <c r="C461">
        <v>3.6289436446965917E-2</v>
      </c>
      <c r="D461">
        <v>1.1270490967120184E-2</v>
      </c>
      <c r="E461">
        <v>1.6749371947587743E-2</v>
      </c>
      <c r="F461">
        <v>2.4024915078733056E-3</v>
      </c>
      <c r="G461">
        <v>2.9279162641335787E-3</v>
      </c>
      <c r="H461">
        <v>2.0478666368672904E-3</v>
      </c>
    </row>
    <row r="462" spans="1:8">
      <c r="A462" s="788">
        <v>44501</v>
      </c>
      <c r="B462">
        <v>5.4000119218233777E-2</v>
      </c>
      <c r="C462">
        <v>3.6344395935552276E-2</v>
      </c>
      <c r="D462">
        <v>1.1295183568541312E-2</v>
      </c>
      <c r="E462">
        <v>1.7035175592960528E-2</v>
      </c>
      <c r="F462">
        <v>2.4065576397902522E-3</v>
      </c>
      <c r="G462">
        <v>3.0363954183296737E-3</v>
      </c>
      <c r="H462">
        <v>2.0452882178101373E-3</v>
      </c>
    </row>
    <row r="463" spans="1:8">
      <c r="A463" s="788">
        <v>44503</v>
      </c>
      <c r="B463">
        <v>5.4263509012750122E-2</v>
      </c>
      <c r="C463">
        <v>3.6879868698239004E-2</v>
      </c>
      <c r="D463">
        <v>1.1319876772891702E-2</v>
      </c>
      <c r="E463">
        <v>1.7183950809974036E-2</v>
      </c>
      <c r="F463">
        <v>2.4267870577054929E-3</v>
      </c>
      <c r="G463">
        <v>3.3830660426146242E-3</v>
      </c>
      <c r="H463">
        <v>2.0963743946629254E-3</v>
      </c>
    </row>
    <row r="464" spans="1:8">
      <c r="A464" s="788">
        <v>44504</v>
      </c>
      <c r="B464">
        <v>5.4516288892739961E-2</v>
      </c>
      <c r="C464">
        <v>3.6884200481661189E-2</v>
      </c>
      <c r="D464">
        <v>1.1344570580186009E-2</v>
      </c>
      <c r="E464">
        <v>1.7090402070895516E-2</v>
      </c>
      <c r="F464">
        <v>2.3739734318821704E-3</v>
      </c>
      <c r="G464">
        <v>3.1158377016751171E-3</v>
      </c>
      <c r="H464">
        <v>2.1161585341884503E-3</v>
      </c>
    </row>
    <row r="465" spans="1:8">
      <c r="A465" s="788">
        <v>44505</v>
      </c>
      <c r="B465">
        <v>5.4749022266936676E-2</v>
      </c>
      <c r="C465">
        <v>3.6965874451208247E-2</v>
      </c>
      <c r="D465">
        <v>1.136926499043911E-2</v>
      </c>
      <c r="E465">
        <v>1.6932501904455943E-2</v>
      </c>
      <c r="F465">
        <v>2.4847395826248508E-3</v>
      </c>
      <c r="G465">
        <v>3.6530016519007447E-3</v>
      </c>
      <c r="H465">
        <v>2.1333966454741837E-3</v>
      </c>
    </row>
    <row r="466" spans="1:8">
      <c r="A466" s="788">
        <v>44508</v>
      </c>
      <c r="B466">
        <v>5.5003672836739348E-2</v>
      </c>
      <c r="C466">
        <v>3.7101737050946104E-2</v>
      </c>
      <c r="D466">
        <v>1.1393960003665438E-2</v>
      </c>
      <c r="E466">
        <v>1.6875393911940373E-2</v>
      </c>
      <c r="F466">
        <v>2.4236777630743944E-3</v>
      </c>
      <c r="G466">
        <v>3.540055585573354E-3</v>
      </c>
      <c r="H466">
        <v>2.1415969271123547E-3</v>
      </c>
    </row>
    <row r="467" spans="1:8">
      <c r="A467" s="788">
        <v>44509</v>
      </c>
      <c r="B467">
        <v>5.5264758855351204E-2</v>
      </c>
      <c r="C467">
        <v>3.7317859162165234E-2</v>
      </c>
      <c r="D467">
        <v>1.1418655619880091E-2</v>
      </c>
      <c r="E467">
        <v>1.6497534154313875E-2</v>
      </c>
      <c r="F467">
        <v>2.5048696122811354E-3</v>
      </c>
      <c r="G467">
        <v>3.8357235294972369E-3</v>
      </c>
      <c r="H467">
        <v>2.1278638495019209E-3</v>
      </c>
    </row>
    <row r="468" spans="1:8">
      <c r="A468" s="788">
        <v>44510</v>
      </c>
      <c r="B468">
        <v>5.5494071044677851E-2</v>
      </c>
      <c r="C468">
        <v>3.743519175736032E-2</v>
      </c>
      <c r="D468">
        <v>1.1443351839097504E-2</v>
      </c>
      <c r="E468">
        <v>1.6967071516442056E-2</v>
      </c>
      <c r="F468">
        <v>2.5133763200342329E-3</v>
      </c>
      <c r="G468">
        <v>3.963602467648597E-3</v>
      </c>
      <c r="H468">
        <v>2.093620412846553E-3</v>
      </c>
    </row>
    <row r="469" spans="1:8">
      <c r="A469" s="788">
        <v>44511</v>
      </c>
      <c r="B469">
        <v>5.5737845442922707E-2</v>
      </c>
      <c r="C469">
        <v>3.7595989043732514E-2</v>
      </c>
      <c r="D469">
        <v>1.1468048661332553E-2</v>
      </c>
      <c r="E469">
        <v>1.7202241852831479E-2</v>
      </c>
      <c r="F469">
        <v>2.6353067266564612E-3</v>
      </c>
      <c r="G469">
        <v>4.4436203216953185E-3</v>
      </c>
      <c r="H469">
        <v>2.0927871072413673E-3</v>
      </c>
    </row>
    <row r="470" spans="1:8">
      <c r="A470" s="788">
        <v>44512</v>
      </c>
      <c r="B470">
        <v>5.5974800049587436E-2</v>
      </c>
      <c r="C470">
        <v>3.7808916397268577E-2</v>
      </c>
      <c r="D470">
        <v>1.1492746086599892E-2</v>
      </c>
      <c r="E470">
        <v>1.742108666809683E-2</v>
      </c>
      <c r="F470">
        <v>2.5761730888846923E-3</v>
      </c>
      <c r="G470">
        <v>4.228123129456085E-3</v>
      </c>
      <c r="H470">
        <v>2.1287733241455165E-3</v>
      </c>
    </row>
    <row r="471" spans="1:8">
      <c r="A471" s="788">
        <v>44516</v>
      </c>
      <c r="B471">
        <v>5.6221265681509092E-2</v>
      </c>
      <c r="C471">
        <v>3.7855733438117323E-2</v>
      </c>
      <c r="D471">
        <v>1.1517444114914399E-2</v>
      </c>
      <c r="E471">
        <v>1.7705370304357926E-2</v>
      </c>
      <c r="F471">
        <v>2.5064936136569571E-3</v>
      </c>
      <c r="G471">
        <v>3.5471938865376806E-3</v>
      </c>
      <c r="H471">
        <v>2.1539424427017284E-3</v>
      </c>
    </row>
    <row r="472" spans="1:8">
      <c r="A472" s="788">
        <v>44517</v>
      </c>
      <c r="B472">
        <v>5.6447112323373627E-2</v>
      </c>
      <c r="C472">
        <v>3.7955108199485776E-2</v>
      </c>
      <c r="D472">
        <v>1.1542142746290507E-2</v>
      </c>
      <c r="E472">
        <v>1.7611005505409061E-2</v>
      </c>
      <c r="F472">
        <v>2.4138090175560567E-3</v>
      </c>
      <c r="G472">
        <v>3.0029289274502435E-3</v>
      </c>
      <c r="H472">
        <v>2.1429214312569389E-3</v>
      </c>
    </row>
    <row r="473" spans="1:8">
      <c r="A473" s="788">
        <v>44518</v>
      </c>
      <c r="B473">
        <v>5.6645969937722862E-2</v>
      </c>
      <c r="C473">
        <v>3.807420856399335E-2</v>
      </c>
      <c r="D473">
        <v>1.1566841980743092E-2</v>
      </c>
      <c r="E473">
        <v>1.7683883787009691E-2</v>
      </c>
      <c r="F473">
        <v>2.4340870479038212E-3</v>
      </c>
      <c r="G473">
        <v>3.0644329726381425E-3</v>
      </c>
      <c r="H473">
        <v>2.157156736268373E-3</v>
      </c>
    </row>
    <row r="474" spans="1:8">
      <c r="A474" s="788">
        <v>44519</v>
      </c>
      <c r="B474">
        <v>5.6882809887782715E-2</v>
      </c>
      <c r="C474">
        <v>3.826389268685304E-2</v>
      </c>
      <c r="D474">
        <v>1.1591541818287032E-2</v>
      </c>
      <c r="E474">
        <v>1.7706739949445494E-2</v>
      </c>
      <c r="F474">
        <v>2.4856836124946824E-3</v>
      </c>
      <c r="G474">
        <v>3.3244911714349623E-3</v>
      </c>
      <c r="H474">
        <v>2.1552999996776734E-3</v>
      </c>
    </row>
    <row r="475" spans="1:8">
      <c r="A475" s="788">
        <v>44522</v>
      </c>
      <c r="B475">
        <v>5.7107039279477245E-2</v>
      </c>
      <c r="C475">
        <v>3.8299361693763023E-2</v>
      </c>
      <c r="D475">
        <v>1.161624225893676E-2</v>
      </c>
      <c r="E475">
        <v>1.8068011394110961E-2</v>
      </c>
      <c r="F475">
        <v>2.4717143054395763E-3</v>
      </c>
      <c r="G475">
        <v>2.6531082565026676E-3</v>
      </c>
      <c r="H475">
        <v>2.138816131176835E-3</v>
      </c>
    </row>
    <row r="476" spans="1:8">
      <c r="A476" s="788">
        <v>44523</v>
      </c>
      <c r="B476">
        <v>5.7334443163995497E-2</v>
      </c>
      <c r="C476">
        <v>3.8455296364469316E-2</v>
      </c>
      <c r="D476">
        <v>1.1640943302707152E-2</v>
      </c>
      <c r="E476">
        <v>1.8330486225503373E-2</v>
      </c>
      <c r="F476">
        <v>2.4662181998640342E-3</v>
      </c>
      <c r="G476">
        <v>2.6978162957373986E-3</v>
      </c>
      <c r="H476">
        <v>2.1473278094619186E-3</v>
      </c>
    </row>
    <row r="477" spans="1:8">
      <c r="A477" s="788">
        <v>44524</v>
      </c>
      <c r="B477">
        <v>5.7556770296607107E-2</v>
      </c>
      <c r="C477">
        <v>3.8618706733678287E-2</v>
      </c>
      <c r="D477">
        <v>1.1665644949613085E-2</v>
      </c>
      <c r="E477">
        <v>1.8485040019522669E-2</v>
      </c>
      <c r="F477">
        <v>2.4789022600091304E-3</v>
      </c>
      <c r="G477">
        <v>2.6345167688557325E-3</v>
      </c>
      <c r="H477">
        <v>2.1587223684760293E-3</v>
      </c>
    </row>
    <row r="478" spans="1:8">
      <c r="A478" s="788">
        <v>44525</v>
      </c>
      <c r="B478">
        <v>5.7781424550182647E-2</v>
      </c>
      <c r="C478">
        <v>3.8711710231934315E-2</v>
      </c>
      <c r="D478">
        <v>1.1690347199668993E-2</v>
      </c>
      <c r="E478">
        <v>1.8601284611617031E-2</v>
      </c>
      <c r="F478">
        <v>2.5270237012477992E-3</v>
      </c>
      <c r="G478">
        <v>2.9353778529546126E-3</v>
      </c>
      <c r="H478">
        <v>2.1626933538090309E-3</v>
      </c>
    </row>
    <row r="479" spans="1:8">
      <c r="A479" s="788">
        <v>44526</v>
      </c>
      <c r="B479">
        <v>5.8003856523372921E-2</v>
      </c>
      <c r="C479">
        <v>3.8851988128912218E-2</v>
      </c>
      <c r="D479">
        <v>1.1715050052889753E-2</v>
      </c>
      <c r="E479">
        <v>1.7761231883356654E-2</v>
      </c>
      <c r="F479">
        <v>2.4478283431239589E-3</v>
      </c>
      <c r="G479">
        <v>1.8475799985282482E-3</v>
      </c>
      <c r="H479">
        <v>2.0335054296691801E-3</v>
      </c>
    </row>
    <row r="480" spans="1:8">
      <c r="A480" s="788">
        <v>44529</v>
      </c>
      <c r="B480">
        <v>5.8243961505534791E-2</v>
      </c>
      <c r="C480">
        <v>3.902402495640489E-2</v>
      </c>
      <c r="D480">
        <v>1.1739753509290241E-2</v>
      </c>
      <c r="E480">
        <v>1.7923550029961044E-2</v>
      </c>
      <c r="F480">
        <v>2.5278857482939898E-3</v>
      </c>
      <c r="G480">
        <v>1.9020231406416954E-3</v>
      </c>
      <c r="H480">
        <v>2.123701786347576E-3</v>
      </c>
    </row>
    <row r="481" spans="1:8">
      <c r="A481" s="788">
        <v>44530</v>
      </c>
      <c r="B481">
        <v>5.8509043041076181E-2</v>
      </c>
      <c r="C481">
        <v>3.9205227194025527E-2</v>
      </c>
      <c r="D481">
        <v>1.176445756888489E-2</v>
      </c>
      <c r="E481">
        <v>1.7379957668246515E-2</v>
      </c>
      <c r="F481">
        <v>2.4798828232857062E-3</v>
      </c>
      <c r="G481">
        <v>1.1369846166509046E-3</v>
      </c>
      <c r="H481">
        <v>2.0267203469448436E-3</v>
      </c>
    </row>
    <row r="482" spans="1:8">
      <c r="A482" s="788">
        <v>44531</v>
      </c>
      <c r="B482">
        <v>5.8765920879347844E-2</v>
      </c>
      <c r="C482">
        <v>3.9215331825900313E-2</v>
      </c>
      <c r="D482">
        <v>1.1789162231688577E-2</v>
      </c>
      <c r="E482">
        <v>1.7389247168238864E-2</v>
      </c>
      <c r="F482">
        <v>2.4715689162821963E-3</v>
      </c>
      <c r="G482">
        <v>6.3640991059599195E-4</v>
      </c>
      <c r="H482">
        <v>1.9780738781693952E-3</v>
      </c>
    </row>
    <row r="483" spans="1:8">
      <c r="A483" s="788">
        <v>44532</v>
      </c>
      <c r="B483">
        <v>5.9029908097520511E-2</v>
      </c>
      <c r="C483">
        <v>3.9371840211671394E-2</v>
      </c>
      <c r="D483">
        <v>1.1813867497716179E-2</v>
      </c>
      <c r="E483">
        <v>1.7639671089029196E-2</v>
      </c>
      <c r="F483">
        <v>2.5139673321517009E-3</v>
      </c>
      <c r="G483">
        <v>1.3749574029997547E-3</v>
      </c>
      <c r="H483">
        <v>2.0358313057338151E-3</v>
      </c>
    </row>
    <row r="484" spans="1:8">
      <c r="A484" s="788">
        <v>44533</v>
      </c>
      <c r="B484">
        <v>5.927704244526466E-2</v>
      </c>
      <c r="C484">
        <v>3.9606190119304108E-2</v>
      </c>
      <c r="D484">
        <v>1.183857336698213E-2</v>
      </c>
      <c r="E484">
        <v>1.7455323084294427E-2</v>
      </c>
      <c r="F484">
        <v>2.6260828177637752E-3</v>
      </c>
      <c r="G484">
        <v>1.8904179798093779E-3</v>
      </c>
      <c r="H484">
        <v>1.9943847022168004E-3</v>
      </c>
    </row>
    <row r="485" spans="1:8">
      <c r="A485" s="788">
        <v>44536</v>
      </c>
      <c r="B485">
        <v>5.9538205911462638E-2</v>
      </c>
      <c r="C485">
        <v>3.9664214018197086E-2</v>
      </c>
      <c r="D485">
        <v>1.1863279839501306E-2</v>
      </c>
      <c r="E485">
        <v>1.7668128837325936E-2</v>
      </c>
      <c r="F485">
        <v>2.6848062906477121E-3</v>
      </c>
      <c r="G485">
        <v>1.9970892958636188E-3</v>
      </c>
      <c r="H485">
        <v>2.056852028352596E-3</v>
      </c>
    </row>
    <row r="486" spans="1:8">
      <c r="A486" s="788">
        <v>44537</v>
      </c>
      <c r="B486">
        <v>5.9799447840318543E-2</v>
      </c>
      <c r="C486">
        <v>3.9789190971434518E-2</v>
      </c>
      <c r="D486">
        <v>1.1887986915288584E-2</v>
      </c>
      <c r="E486">
        <v>1.7926154371676661E-2</v>
      </c>
      <c r="F486">
        <v>2.6596415309583232E-3</v>
      </c>
      <c r="G486">
        <v>2.0576029162431286E-3</v>
      </c>
      <c r="H486">
        <v>2.1622697859697837E-3</v>
      </c>
    </row>
    <row r="487" spans="1:8">
      <c r="A487" s="788">
        <v>44538</v>
      </c>
      <c r="B487">
        <v>6.00532358910979E-2</v>
      </c>
      <c r="C487">
        <v>3.9958339549463373E-2</v>
      </c>
      <c r="D487">
        <v>1.1912694594358397E-2</v>
      </c>
      <c r="E487">
        <v>1.7792553651241771E-2</v>
      </c>
      <c r="F487">
        <v>2.7143463440491011E-3</v>
      </c>
      <c r="G487">
        <v>2.5226216357931985E-3</v>
      </c>
      <c r="H487">
        <v>2.1858927797064887E-3</v>
      </c>
    </row>
    <row r="488" spans="1:8">
      <c r="A488" s="788">
        <v>44539</v>
      </c>
      <c r="B488">
        <v>6.0315944312619774E-2</v>
      </c>
      <c r="C488">
        <v>4.0044179016323067E-2</v>
      </c>
      <c r="D488">
        <v>1.1937402876725622E-2</v>
      </c>
      <c r="E488">
        <v>1.7691918898625314E-2</v>
      </c>
      <c r="F488">
        <v>2.7224677482682313E-3</v>
      </c>
      <c r="G488">
        <v>2.0302319792193657E-3</v>
      </c>
      <c r="H488">
        <v>2.1443092316868473E-3</v>
      </c>
    </row>
    <row r="489" spans="1:8">
      <c r="A489" s="788">
        <v>44540</v>
      </c>
      <c r="B489">
        <v>6.0591631563760906E-2</v>
      </c>
      <c r="C489">
        <v>4.023858268574898E-2</v>
      </c>
      <c r="D489">
        <v>1.1962111762405137E-2</v>
      </c>
      <c r="E489">
        <v>1.7807361081890072E-2</v>
      </c>
      <c r="F489">
        <v>2.7989523797398164E-3</v>
      </c>
      <c r="G489">
        <v>2.5701839748479838E-3</v>
      </c>
      <c r="H489">
        <v>2.1941411699841762E-3</v>
      </c>
    </row>
    <row r="490" spans="1:8">
      <c r="A490" s="788">
        <v>44543</v>
      </c>
      <c r="B490">
        <v>6.0865450144208522E-2</v>
      </c>
      <c r="C490">
        <v>4.0243327923323191E-2</v>
      </c>
      <c r="D490">
        <v>1.1986821251411373E-2</v>
      </c>
      <c r="E490">
        <v>1.7622799610587103E-2</v>
      </c>
      <c r="F490">
        <v>2.7855456849252835E-3</v>
      </c>
      <c r="G490">
        <v>2.4779999375017514E-3</v>
      </c>
      <c r="H490">
        <v>2.1494584974430797E-3</v>
      </c>
    </row>
    <row r="491" spans="1:8">
      <c r="A491" s="788">
        <v>44544</v>
      </c>
      <c r="B491">
        <v>6.1132016480397455E-2</v>
      </c>
      <c r="C491">
        <v>4.0311285448905165E-2</v>
      </c>
      <c r="D491">
        <v>1.2011531343759208E-2</v>
      </c>
      <c r="E491">
        <v>1.7795983065864274E-2</v>
      </c>
      <c r="F491">
        <v>2.7278238231474017E-3</v>
      </c>
      <c r="G491">
        <v>1.9674696640321621E-3</v>
      </c>
      <c r="H491">
        <v>2.1038290086892175E-3</v>
      </c>
    </row>
    <row r="492" spans="1:8">
      <c r="A492" s="788">
        <v>44545</v>
      </c>
      <c r="B492">
        <v>6.1426460599669275E-2</v>
      </c>
      <c r="C492">
        <v>4.0360882348369653E-2</v>
      </c>
      <c r="D492">
        <v>1.2036242039463518E-2</v>
      </c>
      <c r="E492">
        <v>1.8025064891222797E-2</v>
      </c>
      <c r="F492">
        <v>2.7571144514650925E-3</v>
      </c>
      <c r="G492">
        <v>2.2118576063456796E-3</v>
      </c>
      <c r="H492">
        <v>2.1940837767289167E-3</v>
      </c>
    </row>
    <row r="493" spans="1:8">
      <c r="A493" s="788">
        <v>44546</v>
      </c>
      <c r="B493">
        <v>6.1692471034204166E-2</v>
      </c>
      <c r="C493">
        <v>4.0337950733618788E-2</v>
      </c>
      <c r="D493">
        <v>1.206095333853896E-2</v>
      </c>
      <c r="E493">
        <v>1.7813859370565455E-2</v>
      </c>
      <c r="F493">
        <v>2.7771586809948179E-3</v>
      </c>
      <c r="G493">
        <v>2.0094077701688917E-3</v>
      </c>
      <c r="H493">
        <v>2.1611190137267311E-3</v>
      </c>
    </row>
    <row r="494" spans="1:8">
      <c r="A494" s="788">
        <v>44547</v>
      </c>
      <c r="B494">
        <v>6.1953545528584897E-2</v>
      </c>
      <c r="C494">
        <v>4.0360056268180067E-2</v>
      </c>
      <c r="D494">
        <v>1.2085665241000187E-2</v>
      </c>
      <c r="E494">
        <v>1.7801333143308895E-2</v>
      </c>
      <c r="F494">
        <v>2.7489727933993624E-3</v>
      </c>
      <c r="G494">
        <v>1.8504588508423403E-3</v>
      </c>
      <c r="H494">
        <v>2.1069787573297916E-3</v>
      </c>
    </row>
    <row r="495" spans="1:8">
      <c r="A495" s="788">
        <v>44550</v>
      </c>
      <c r="B495">
        <v>6.2242856787690481E-2</v>
      </c>
      <c r="C495">
        <v>4.0476215731906295E-2</v>
      </c>
      <c r="D495">
        <v>1.2110377746861856E-2</v>
      </c>
      <c r="E495">
        <v>1.7452624073368339E-2</v>
      </c>
      <c r="F495">
        <v>2.6981357853632648E-3</v>
      </c>
      <c r="G495">
        <v>1.0083156266742499E-3</v>
      </c>
      <c r="H495">
        <v>2.0495142700063251E-3</v>
      </c>
    </row>
    <row r="496" spans="1:8">
      <c r="A496" s="788">
        <v>44551</v>
      </c>
      <c r="B496">
        <v>6.2509078769035664E-2</v>
      </c>
      <c r="C496">
        <v>4.0602297522798425E-2</v>
      </c>
      <c r="D496">
        <v>1.2135090856138842E-2</v>
      </c>
      <c r="E496">
        <v>1.7835844047021654E-2</v>
      </c>
      <c r="F496">
        <v>2.7307511461986955E-3</v>
      </c>
      <c r="G496">
        <v>1.5281863075915503E-3</v>
      </c>
      <c r="H496">
        <v>2.1429871841307513E-3</v>
      </c>
    </row>
    <row r="497" spans="1:8">
      <c r="A497" s="788">
        <v>44552</v>
      </c>
      <c r="B497">
        <v>6.2750311537609571E-2</v>
      </c>
      <c r="C497">
        <v>4.0707508439473683E-2</v>
      </c>
      <c r="D497">
        <v>1.21598045688458E-2</v>
      </c>
      <c r="E497">
        <v>1.7954212825330496E-2</v>
      </c>
      <c r="F497">
        <v>2.7358600410083422E-3</v>
      </c>
      <c r="G497">
        <v>1.6184410563941931E-3</v>
      </c>
      <c r="H497">
        <v>2.1971218615224331E-3</v>
      </c>
    </row>
    <row r="498" spans="1:8">
      <c r="A498" s="788">
        <v>44553</v>
      </c>
      <c r="B498">
        <v>6.3002039332593851E-2</v>
      </c>
      <c r="C498">
        <v>4.0764423104435066E-2</v>
      </c>
      <c r="D498">
        <v>1.2184518884997608E-2</v>
      </c>
      <c r="E498">
        <v>1.8192057057061728E-2</v>
      </c>
      <c r="F498">
        <v>2.7205135419907656E-3</v>
      </c>
      <c r="G498">
        <v>1.5295028941997302E-3</v>
      </c>
      <c r="H498">
        <v>2.2356748200202947E-3</v>
      </c>
    </row>
    <row r="499" spans="1:8">
      <c r="A499" s="788">
        <v>44554</v>
      </c>
      <c r="B499">
        <v>6.3278413704946468E-2</v>
      </c>
      <c r="C499">
        <v>4.0857231142269246E-2</v>
      </c>
      <c r="D499">
        <v>1.2209233804608699E-2</v>
      </c>
      <c r="E499">
        <v>1.8202795891572476E-2</v>
      </c>
      <c r="F499">
        <v>2.7246598959689283E-3</v>
      </c>
      <c r="G499">
        <v>1.527530826787693E-3</v>
      </c>
      <c r="H499">
        <v>2.237223596557314E-3</v>
      </c>
    </row>
    <row r="500" spans="1:8">
      <c r="A500" s="788">
        <v>44557</v>
      </c>
      <c r="B500">
        <v>6.3547030979187014E-2</v>
      </c>
      <c r="C500">
        <v>4.0935949084403234E-2</v>
      </c>
      <c r="D500">
        <v>1.2233949327694171E-2</v>
      </c>
      <c r="E500">
        <v>1.8356048206527698E-2</v>
      </c>
      <c r="F500">
        <v>2.7614519510699154E-3</v>
      </c>
      <c r="G500">
        <v>1.875288823408594E-3</v>
      </c>
      <c r="H500">
        <v>2.3011218954367418E-3</v>
      </c>
    </row>
    <row r="501" spans="1:8">
      <c r="A501" s="788">
        <v>44558</v>
      </c>
      <c r="B501">
        <v>6.381555271899475E-2</v>
      </c>
      <c r="C501">
        <v>4.1018293668888983E-2</v>
      </c>
      <c r="D501">
        <v>1.2258665454268458E-2</v>
      </c>
      <c r="E501">
        <v>1.8439693631090215E-2</v>
      </c>
      <c r="F501">
        <v>2.7686466234451146E-3</v>
      </c>
      <c r="G501">
        <v>1.7363381392923039E-3</v>
      </c>
      <c r="H501">
        <v>2.2970012185490329E-3</v>
      </c>
    </row>
    <row r="502" spans="1:8">
      <c r="A502" s="788">
        <v>44559</v>
      </c>
      <c r="B502">
        <v>6.4061924855127961E-2</v>
      </c>
      <c r="C502">
        <v>4.1007553171845235E-2</v>
      </c>
      <c r="D502">
        <v>1.2283382184346436E-2</v>
      </c>
      <c r="E502">
        <v>1.8500886265339966E-2</v>
      </c>
      <c r="F502">
        <v>2.73570413757529E-3</v>
      </c>
      <c r="G502">
        <v>1.4041628081420399E-3</v>
      </c>
      <c r="H502">
        <v>2.3094780967962691E-3</v>
      </c>
    </row>
    <row r="503" spans="1:8">
      <c r="A503" s="788">
        <v>44560</v>
      </c>
      <c r="B503">
        <v>6.436275890394727E-2</v>
      </c>
      <c r="C503">
        <v>4.1139835404510272E-2</v>
      </c>
      <c r="D503">
        <v>1.2308099517942761E-2</v>
      </c>
      <c r="E503">
        <v>1.8626365380721932E-2</v>
      </c>
      <c r="F503">
        <v>2.8380386717525852E-3</v>
      </c>
      <c r="G503">
        <v>1.9968846770368476E-3</v>
      </c>
      <c r="H503">
        <v>2.2992848547711553E-3</v>
      </c>
    </row>
    <row r="504" spans="1:8">
      <c r="A504" s="788">
        <v>44561</v>
      </c>
      <c r="B504">
        <v>6.4634053403295644E-2</v>
      </c>
      <c r="C504">
        <v>4.1236842491050973E-2</v>
      </c>
      <c r="D504">
        <v>1.2332817455072309E-2</v>
      </c>
      <c r="E504">
        <v>1.8622819654478873E-2</v>
      </c>
      <c r="F504">
        <v>2.844571162134546E-3</v>
      </c>
      <c r="G504">
        <v>2.01136123243284E-3</v>
      </c>
      <c r="H504">
        <v>2.3008501868486686E-3</v>
      </c>
    </row>
    <row r="505" spans="1:8">
      <c r="A505" s="788">
        <v>44564</v>
      </c>
      <c r="B505">
        <v>6.4937964303304563E-2</v>
      </c>
      <c r="C505">
        <v>4.1299337000954006E-2</v>
      </c>
      <c r="D505">
        <v>1.2357535995749735E-2</v>
      </c>
      <c r="E505">
        <v>1.8957271810839726E-2</v>
      </c>
      <c r="F505">
        <v>2.7389533396244836E-3</v>
      </c>
      <c r="G505">
        <v>1.6142898541831041E-3</v>
      </c>
      <c r="H505">
        <v>2.2938466543118707E-3</v>
      </c>
    </row>
    <row r="506" spans="1:8">
      <c r="A506" s="788">
        <v>44565</v>
      </c>
      <c r="B506">
        <v>6.5211434787475708E-2</v>
      </c>
      <c r="C506">
        <v>4.1320576814011245E-2</v>
      </c>
      <c r="D506">
        <v>1.2382255139989917E-2</v>
      </c>
      <c r="E506">
        <v>1.9218928385490885E-2</v>
      </c>
      <c r="F506">
        <v>2.6873268922378291E-3</v>
      </c>
      <c r="G506">
        <v>1.2206916712769189E-3</v>
      </c>
      <c r="H506">
        <v>2.3053562810353423E-3</v>
      </c>
    </row>
    <row r="507" spans="1:8">
      <c r="A507" s="788">
        <v>44566</v>
      </c>
      <c r="B507">
        <v>6.546600439399386E-2</v>
      </c>
      <c r="C507">
        <v>4.131823184907657E-2</v>
      </c>
      <c r="D507">
        <v>1.2406974887807287E-2</v>
      </c>
      <c r="E507">
        <v>1.9130944461857924E-2</v>
      </c>
      <c r="F507">
        <v>2.5773650902847223E-3</v>
      </c>
      <c r="G507">
        <v>4.3750133265052504E-4</v>
      </c>
      <c r="H507">
        <v>2.2142597901548822E-3</v>
      </c>
    </row>
    <row r="508" spans="1:8">
      <c r="A508" s="788">
        <v>44567</v>
      </c>
      <c r="B508">
        <v>6.5725409346477415E-2</v>
      </c>
      <c r="C508">
        <v>4.1317669558748493E-2</v>
      </c>
      <c r="D508">
        <v>1.2431695239216944E-2</v>
      </c>
      <c r="E508">
        <v>1.9440825974143872E-2</v>
      </c>
      <c r="F508">
        <v>2.6651498166059273E-3</v>
      </c>
      <c r="G508">
        <v>4.9915192727856272E-4</v>
      </c>
      <c r="H508">
        <v>2.2038189491275784E-3</v>
      </c>
    </row>
    <row r="509" spans="1:8">
      <c r="A509" s="788">
        <v>44568</v>
      </c>
      <c r="B509">
        <v>6.6009225056057108E-2</v>
      </c>
      <c r="C509">
        <v>4.1316204453642147E-2</v>
      </c>
      <c r="D509">
        <v>1.2456416194233322E-2</v>
      </c>
      <c r="E509">
        <v>1.9388249026819127E-2</v>
      </c>
      <c r="F509">
        <v>2.7022897701636239E-3</v>
      </c>
      <c r="G509">
        <v>1.0543433885623621E-3</v>
      </c>
      <c r="H509">
        <v>2.1919465939626015E-3</v>
      </c>
    </row>
    <row r="510" spans="1:8">
      <c r="A510" s="788">
        <v>44571</v>
      </c>
      <c r="B510">
        <v>6.6257969695525443E-2</v>
      </c>
      <c r="C510">
        <v>4.1366555018037987E-2</v>
      </c>
      <c r="D510">
        <v>1.2481137752871296E-2</v>
      </c>
      <c r="E510">
        <v>1.9646411425763066E-2</v>
      </c>
      <c r="F510">
        <v>2.7105809427556693E-3</v>
      </c>
      <c r="G510">
        <v>7.6533245199472688E-4</v>
      </c>
      <c r="H510">
        <v>2.1566919896149894E-3</v>
      </c>
    </row>
    <row r="511" spans="1:8">
      <c r="A511" s="788">
        <v>44572</v>
      </c>
      <c r="B511">
        <v>6.6526504752161708E-2</v>
      </c>
      <c r="C511">
        <v>4.1381112605947123E-2</v>
      </c>
      <c r="D511">
        <v>1.2505859915145523E-2</v>
      </c>
      <c r="E511">
        <v>1.9378881281731264E-2</v>
      </c>
      <c r="F511">
        <v>2.7399290091523198E-3</v>
      </c>
      <c r="G511">
        <v>1.454053171066505E-3</v>
      </c>
      <c r="H511">
        <v>2.2281460611570658E-3</v>
      </c>
    </row>
    <row r="512" spans="1:8">
      <c r="A512" s="788">
        <v>44573</v>
      </c>
      <c r="B512">
        <v>6.684662174248035E-2</v>
      </c>
      <c r="C512">
        <v>4.1559372848647413E-2</v>
      </c>
      <c r="D512">
        <v>1.2530582681070879E-2</v>
      </c>
      <c r="E512">
        <v>1.93476825786707E-2</v>
      </c>
      <c r="F512">
        <v>2.7627373512009168E-3</v>
      </c>
      <c r="G512">
        <v>2.0783352958972934E-3</v>
      </c>
      <c r="H512">
        <v>2.2437455794841465E-3</v>
      </c>
    </row>
    <row r="513" spans="1:8">
      <c r="A513" s="788">
        <v>44574</v>
      </c>
      <c r="B513">
        <v>6.7111516046660658E-2</v>
      </c>
      <c r="C513">
        <v>4.1659320008590406E-2</v>
      </c>
      <c r="D513">
        <v>1.2555306050662018E-2</v>
      </c>
      <c r="E513">
        <v>1.9162638716329061E-2</v>
      </c>
      <c r="F513">
        <v>2.794207609340349E-3</v>
      </c>
      <c r="G513">
        <v>1.8596569200597379E-3</v>
      </c>
      <c r="H513">
        <v>2.1716304078029935E-3</v>
      </c>
    </row>
    <row r="514" spans="1:8">
      <c r="A514" s="788">
        <v>44575</v>
      </c>
      <c r="B514">
        <v>6.7386202755734148E-2</v>
      </c>
      <c r="C514">
        <v>4.1762282974140197E-2</v>
      </c>
      <c r="D514">
        <v>1.2580030023933597E-2</v>
      </c>
      <c r="E514">
        <v>1.9504209777157167E-2</v>
      </c>
      <c r="F514">
        <v>2.7622389215611332E-3</v>
      </c>
      <c r="G514">
        <v>2.1964472585982442E-3</v>
      </c>
      <c r="H514">
        <v>2.1814912066113745E-3</v>
      </c>
    </row>
    <row r="515" spans="1:8">
      <c r="A515" s="788">
        <v>44578</v>
      </c>
      <c r="B515">
        <v>6.7649177323510168E-2</v>
      </c>
      <c r="C515">
        <v>4.1743349950880804E-2</v>
      </c>
      <c r="D515">
        <v>1.2604754600900492E-2</v>
      </c>
      <c r="E515">
        <v>1.9648954369721805E-2</v>
      </c>
      <c r="F515">
        <v>2.7838586464785653E-3</v>
      </c>
      <c r="G515">
        <v>2.154910345455896E-3</v>
      </c>
      <c r="H515">
        <v>2.1813671328743123E-3</v>
      </c>
    </row>
    <row r="516" spans="1:8">
      <c r="A516" s="788">
        <v>44579</v>
      </c>
      <c r="B516">
        <v>6.7924912901835777E-2</v>
      </c>
      <c r="C516">
        <v>4.1819854998291328E-2</v>
      </c>
      <c r="D516">
        <v>1.2629479781577357E-2</v>
      </c>
      <c r="E516">
        <v>1.9995282191406671E-2</v>
      </c>
      <c r="F516">
        <v>2.7049255716717902E-3</v>
      </c>
      <c r="G516">
        <v>1.9105581798914972E-3</v>
      </c>
      <c r="H516">
        <v>2.0870985479133353E-3</v>
      </c>
    </row>
    <row r="517" spans="1:8">
      <c r="A517" s="788">
        <v>44580</v>
      </c>
      <c r="B517">
        <v>6.8190913503993533E-2</v>
      </c>
      <c r="C517">
        <v>4.2014247913968905E-2</v>
      </c>
      <c r="D517">
        <v>1.2654205565979071E-2</v>
      </c>
      <c r="E517">
        <v>1.9931746244594706E-2</v>
      </c>
      <c r="F517">
        <v>2.8068065025372846E-3</v>
      </c>
      <c r="G517">
        <v>2.1821200995029155E-3</v>
      </c>
      <c r="H517">
        <v>2.047803839045903E-3</v>
      </c>
    </row>
    <row r="518" spans="1:8">
      <c r="A518" s="788">
        <v>44581</v>
      </c>
      <c r="B518">
        <v>6.8479980128763662E-2</v>
      </c>
      <c r="C518">
        <v>4.2182753540294993E-2</v>
      </c>
      <c r="D518">
        <v>1.2678931954120287E-2</v>
      </c>
      <c r="E518">
        <v>2.0084894832604894E-2</v>
      </c>
      <c r="F518">
        <v>2.9002787842353772E-3</v>
      </c>
      <c r="G518">
        <v>2.6932657701834728E-3</v>
      </c>
      <c r="H518">
        <v>1.9933428021559063E-3</v>
      </c>
    </row>
    <row r="519" spans="1:8">
      <c r="A519" s="788">
        <v>44582</v>
      </c>
      <c r="B519">
        <v>6.8741338933849816E-2</v>
      </c>
      <c r="C519">
        <v>4.2224653839188608E-2</v>
      </c>
      <c r="D519">
        <v>1.2703658946015661E-2</v>
      </c>
      <c r="E519">
        <v>1.9736853120886799E-2</v>
      </c>
      <c r="F519">
        <v>2.9161316685903937E-3</v>
      </c>
      <c r="G519">
        <v>2.4145931777246332E-3</v>
      </c>
      <c r="H519">
        <v>1.9122694491657821E-3</v>
      </c>
    </row>
    <row r="520" spans="1:8">
      <c r="A520" s="788">
        <v>44585</v>
      </c>
      <c r="B520">
        <v>6.9066382245865476E-2</v>
      </c>
      <c r="C520">
        <v>4.2339757190783311E-2</v>
      </c>
      <c r="D520">
        <v>1.272838654168007E-2</v>
      </c>
      <c r="E520">
        <v>1.9627318506309832E-2</v>
      </c>
      <c r="F520">
        <v>2.9290783046305169E-3</v>
      </c>
      <c r="G520">
        <v>2.1079970078294874E-3</v>
      </c>
      <c r="H520">
        <v>1.9116398880452135E-3</v>
      </c>
    </row>
    <row r="521" spans="1:8">
      <c r="A521" s="788">
        <v>44586</v>
      </c>
      <c r="B521">
        <v>6.9339013679581951E-2</v>
      </c>
      <c r="C521">
        <v>4.2401574200817693E-2</v>
      </c>
      <c r="D521">
        <v>1.2753114741128169E-2</v>
      </c>
      <c r="E521">
        <v>1.9755891932156322E-2</v>
      </c>
      <c r="F521">
        <v>2.9812695658044674E-3</v>
      </c>
      <c r="G521">
        <v>2.6547276242754325E-3</v>
      </c>
      <c r="H521">
        <v>1.8582713626635883E-3</v>
      </c>
    </row>
    <row r="522" spans="1:8">
      <c r="A522" s="788">
        <v>44587</v>
      </c>
      <c r="B522">
        <v>6.9609567290160879E-2</v>
      </c>
      <c r="C522">
        <v>4.2453515654192309E-2</v>
      </c>
      <c r="D522">
        <v>1.2777843544374834E-2</v>
      </c>
      <c r="E522">
        <v>2.0129306145204584E-2</v>
      </c>
      <c r="F522">
        <v>3.0553521125580296E-3</v>
      </c>
      <c r="G522">
        <v>3.0105624111729234E-3</v>
      </c>
      <c r="H522">
        <v>1.8433676484450601E-3</v>
      </c>
    </row>
    <row r="523" spans="1:8">
      <c r="A523" s="788">
        <v>44588</v>
      </c>
      <c r="B523">
        <v>6.990691807785443E-2</v>
      </c>
      <c r="C523">
        <v>4.2499394768025889E-2</v>
      </c>
      <c r="D523">
        <v>1.2802572951434721E-2</v>
      </c>
      <c r="E523">
        <v>2.0533640370593353E-2</v>
      </c>
      <c r="F523">
        <v>3.0396983392744215E-3</v>
      </c>
      <c r="G523">
        <v>3.1838841589297839E-3</v>
      </c>
      <c r="H523">
        <v>1.8222323397738549E-3</v>
      </c>
    </row>
    <row r="524" spans="1:8">
      <c r="A524" s="788">
        <v>44589</v>
      </c>
      <c r="B524">
        <v>7.015165499727738E-2</v>
      </c>
      <c r="C524">
        <v>4.2610035623970921E-2</v>
      </c>
      <c r="D524">
        <v>1.2827302962322484E-2</v>
      </c>
      <c r="E524">
        <v>2.0618027246434911E-2</v>
      </c>
      <c r="F524">
        <v>3.1037824571644723E-3</v>
      </c>
      <c r="G524">
        <v>3.3052159845614604E-3</v>
      </c>
      <c r="H524">
        <v>1.9387730504831779E-3</v>
      </c>
    </row>
    <row r="525" spans="1:8">
      <c r="A525" s="788">
        <v>44592</v>
      </c>
      <c r="B525">
        <v>7.0439355192321029E-2</v>
      </c>
      <c r="C525">
        <v>4.2711366990746846E-2</v>
      </c>
      <c r="D525">
        <v>1.2852033577053001E-2</v>
      </c>
      <c r="E525">
        <v>2.0625187186494864E-2</v>
      </c>
      <c r="F525">
        <v>3.2055325881885643E-3</v>
      </c>
      <c r="G525">
        <v>3.8555376856397316E-3</v>
      </c>
      <c r="H525">
        <v>2.03962674951641E-3</v>
      </c>
    </row>
    <row r="526" spans="1:8">
      <c r="A526" s="788">
        <v>44593</v>
      </c>
      <c r="B526">
        <v>7.071069565123822E-2</v>
      </c>
      <c r="C526">
        <v>4.2890327343719781E-2</v>
      </c>
      <c r="D526">
        <v>1.2876764795640927E-2</v>
      </c>
      <c r="E526">
        <v>2.0737212972129937E-2</v>
      </c>
      <c r="F526">
        <v>3.2141479504619319E-3</v>
      </c>
      <c r="G526">
        <v>3.9457339693944604E-3</v>
      </c>
      <c r="H526">
        <v>2.0791192760536426E-3</v>
      </c>
    </row>
    <row r="527" spans="1:8">
      <c r="A527" s="788">
        <v>44594</v>
      </c>
      <c r="B527">
        <v>7.0992241680965185E-2</v>
      </c>
      <c r="C527">
        <v>4.310150813495861E-2</v>
      </c>
      <c r="D527">
        <v>1.2901496618101138E-2</v>
      </c>
      <c r="E527">
        <v>2.0780258909130156E-2</v>
      </c>
      <c r="F527">
        <v>3.2156029938499309E-3</v>
      </c>
      <c r="G527">
        <v>3.9500479897227603E-3</v>
      </c>
      <c r="H527">
        <v>2.1200089386457233E-3</v>
      </c>
    </row>
    <row r="528" spans="1:8">
      <c r="A528" s="788">
        <v>44595</v>
      </c>
      <c r="B528">
        <v>7.1280885322561938E-2</v>
      </c>
      <c r="C528">
        <v>4.3307578396894586E-2</v>
      </c>
      <c r="D528">
        <v>1.292622904444829E-2</v>
      </c>
      <c r="E528">
        <v>2.1123692687839313E-2</v>
      </c>
      <c r="F528">
        <v>3.2271686142504308E-3</v>
      </c>
      <c r="G528">
        <v>3.3599837787485765E-3</v>
      </c>
      <c r="H528">
        <v>2.0239212022274966E-3</v>
      </c>
    </row>
    <row r="529" spans="1:8">
      <c r="A529" s="788">
        <v>44596</v>
      </c>
      <c r="B529">
        <v>7.1611976442522263E-2</v>
      </c>
      <c r="C529">
        <v>4.3351928045462618E-2</v>
      </c>
      <c r="D529">
        <v>1.2950962074697037E-2</v>
      </c>
      <c r="E529">
        <v>2.1689198547975685E-2</v>
      </c>
      <c r="F529">
        <v>3.1888680552183413E-3</v>
      </c>
      <c r="G529">
        <v>3.7272463215622942E-3</v>
      </c>
      <c r="H529">
        <v>2.0314893277546542E-3</v>
      </c>
    </row>
    <row r="530" spans="1:8">
      <c r="A530" s="788">
        <v>44599</v>
      </c>
      <c r="B530">
        <v>7.1927024461577282E-2</v>
      </c>
      <c r="C530">
        <v>4.350078258392287E-2</v>
      </c>
      <c r="D530">
        <v>1.2975695708862256E-2</v>
      </c>
      <c r="E530">
        <v>2.1744636115396565E-2</v>
      </c>
      <c r="F530">
        <v>3.1407376540786291E-3</v>
      </c>
      <c r="G530">
        <v>3.665255230801856E-3</v>
      </c>
      <c r="H530">
        <v>2.0175408921982996E-3</v>
      </c>
    </row>
    <row r="531" spans="1:8">
      <c r="A531" s="788">
        <v>44600</v>
      </c>
      <c r="B531">
        <v>7.225264512237306E-2</v>
      </c>
      <c r="C531">
        <v>4.3538964974569883E-2</v>
      </c>
      <c r="D531">
        <v>1.3000429946958603E-2</v>
      </c>
      <c r="E531">
        <v>2.1889644452134149E-2</v>
      </c>
      <c r="F531">
        <v>3.1455272978204718E-3</v>
      </c>
      <c r="G531">
        <v>3.6818819174455619E-3</v>
      </c>
      <c r="H531">
        <v>2.0577150278822121E-3</v>
      </c>
    </row>
    <row r="532" spans="1:8">
      <c r="A532" s="788">
        <v>44601</v>
      </c>
      <c r="B532">
        <v>7.2580869058436415E-2</v>
      </c>
      <c r="C532">
        <v>4.3588173759617321E-2</v>
      </c>
      <c r="D532">
        <v>1.3025164789000954E-2</v>
      </c>
      <c r="E532">
        <v>2.1916605536954625E-2</v>
      </c>
      <c r="F532">
        <v>3.1579982511698024E-3</v>
      </c>
      <c r="G532">
        <v>3.9452486773030593E-3</v>
      </c>
      <c r="H532">
        <v>2.1366002881100243E-3</v>
      </c>
    </row>
    <row r="533" spans="1:8">
      <c r="A533" s="788">
        <v>44602</v>
      </c>
      <c r="B533">
        <v>7.2898383896512264E-2</v>
      </c>
      <c r="C533">
        <v>4.3677422063088001E-2</v>
      </c>
      <c r="D533">
        <v>1.3049900235003964E-2</v>
      </c>
      <c r="E533">
        <v>2.2327732649525922E-2</v>
      </c>
      <c r="F533">
        <v>3.1505504567017617E-3</v>
      </c>
      <c r="G533">
        <v>3.836150733591559E-3</v>
      </c>
      <c r="H533">
        <v>2.0463262038783459E-3</v>
      </c>
    </row>
    <row r="534" spans="1:8">
      <c r="A534" s="788">
        <v>44603</v>
      </c>
      <c r="B534">
        <v>7.3235834620052342E-2</v>
      </c>
      <c r="C534">
        <v>4.3777234930019393E-2</v>
      </c>
      <c r="D534">
        <v>1.3074636284982288E-2</v>
      </c>
      <c r="E534">
        <v>2.2134414649292999E-2</v>
      </c>
      <c r="F534">
        <v>3.0800911941368803E-3</v>
      </c>
      <c r="G534">
        <v>3.7055619142150054E-3</v>
      </c>
      <c r="H534">
        <v>1.9540906676707159E-3</v>
      </c>
    </row>
    <row r="535" spans="1:8">
      <c r="A535" s="788">
        <v>44606</v>
      </c>
      <c r="B535">
        <v>7.3527347849350333E-2</v>
      </c>
      <c r="C535">
        <v>4.3932025450139411E-2</v>
      </c>
      <c r="D535">
        <v>1.3099372938950804E-2</v>
      </c>
      <c r="E535">
        <v>2.2560336395478942E-2</v>
      </c>
      <c r="F535">
        <v>3.1030016771658175E-3</v>
      </c>
      <c r="G535">
        <v>3.9821509737028027E-3</v>
      </c>
      <c r="H535">
        <v>1.9394271881254532E-3</v>
      </c>
    </row>
    <row r="536" spans="1:8">
      <c r="A536" s="788">
        <v>44607</v>
      </c>
      <c r="B536">
        <v>7.3850879223785526E-2</v>
      </c>
      <c r="C536">
        <v>4.4108416088217028E-2</v>
      </c>
      <c r="D536">
        <v>1.3124110196924166E-2</v>
      </c>
      <c r="E536">
        <v>2.2536816076516253E-2</v>
      </c>
      <c r="F536">
        <v>3.1459732816037089E-3</v>
      </c>
      <c r="G536">
        <v>3.8750970905814253E-3</v>
      </c>
      <c r="H536">
        <v>2.0154468240323187E-3</v>
      </c>
    </row>
    <row r="537" spans="1:8">
      <c r="A537" s="788">
        <v>44608</v>
      </c>
      <c r="B537">
        <v>7.4161587840148924E-2</v>
      </c>
      <c r="C537">
        <v>4.4239961301299591E-2</v>
      </c>
      <c r="D537">
        <v>1.3148848058917251E-2</v>
      </c>
      <c r="E537">
        <v>2.2455348951281318E-2</v>
      </c>
      <c r="F537">
        <v>3.1742358284827521E-3</v>
      </c>
      <c r="G537">
        <v>3.9645332562798785E-3</v>
      </c>
      <c r="H537">
        <v>2.0263117412280263E-3</v>
      </c>
    </row>
    <row r="538" spans="1:8">
      <c r="A538" s="788">
        <v>44609</v>
      </c>
      <c r="B538">
        <v>7.4498705559546519E-2</v>
      </c>
      <c r="C538">
        <v>4.4299993453867037E-2</v>
      </c>
      <c r="D538">
        <v>1.3173586524944714E-2</v>
      </c>
      <c r="E538">
        <v>2.214876114226616E-2</v>
      </c>
      <c r="F538">
        <v>3.1517295274385848E-3</v>
      </c>
      <c r="G538">
        <v>3.7114768069650417E-3</v>
      </c>
      <c r="H538">
        <v>1.9145964617377498E-3</v>
      </c>
    </row>
    <row r="539" spans="1:8">
      <c r="A539" s="788">
        <v>44610</v>
      </c>
      <c r="B539">
        <v>7.4814811827705885E-2</v>
      </c>
      <c r="C539">
        <v>4.4401178337092784E-2</v>
      </c>
      <c r="D539">
        <v>1.319832559502121E-2</v>
      </c>
      <c r="E539">
        <v>2.2042466484428536E-2</v>
      </c>
      <c r="F539">
        <v>3.1614842788076913E-3</v>
      </c>
      <c r="G539">
        <v>3.3446665317478086E-3</v>
      </c>
      <c r="H539">
        <v>1.8934974069089172E-3</v>
      </c>
    </row>
    <row r="540" spans="1:8">
      <c r="A540" s="788">
        <v>44613</v>
      </c>
      <c r="B540">
        <v>7.5123428715972107E-2</v>
      </c>
      <c r="C540">
        <v>4.4532145794824451E-2</v>
      </c>
      <c r="D540">
        <v>1.3223065269161616E-2</v>
      </c>
      <c r="E540">
        <v>2.2159772609723793E-2</v>
      </c>
      <c r="F540">
        <v>3.1009951186826701E-3</v>
      </c>
      <c r="G540">
        <v>2.9907139328690935E-3</v>
      </c>
      <c r="H540">
        <v>1.824583714184147E-3</v>
      </c>
    </row>
    <row r="541" spans="1:8">
      <c r="A541" s="788">
        <v>44614</v>
      </c>
      <c r="B541">
        <v>7.5462682529458203E-2</v>
      </c>
      <c r="C541">
        <v>4.4605027187766044E-2</v>
      </c>
      <c r="D541">
        <v>1.3247805547380809E-2</v>
      </c>
      <c r="E541">
        <v>2.2461818047268212E-2</v>
      </c>
      <c r="F541">
        <v>3.0450845559282236E-3</v>
      </c>
      <c r="G541">
        <v>3.2515834891446715E-3</v>
      </c>
      <c r="H541">
        <v>1.8402931224019703E-3</v>
      </c>
    </row>
    <row r="542" spans="1:8">
      <c r="A542" s="788">
        <v>44615</v>
      </c>
      <c r="B542">
        <v>7.5779988216200911E-2</v>
      </c>
      <c r="C542">
        <v>4.4767012576511611E-2</v>
      </c>
      <c r="D542">
        <v>1.3272546429693444E-2</v>
      </c>
      <c r="E542">
        <v>2.2673255458991903E-2</v>
      </c>
      <c r="F542">
        <v>2.9865909245936351E-3</v>
      </c>
      <c r="G542">
        <v>2.9827869469960522E-3</v>
      </c>
      <c r="H542">
        <v>1.7586383909586889E-3</v>
      </c>
    </row>
    <row r="543" spans="1:8">
      <c r="A543" s="788">
        <v>44616</v>
      </c>
      <c r="B543">
        <v>7.6100306304445198E-2</v>
      </c>
      <c r="C543">
        <v>4.4876999414210417E-2</v>
      </c>
      <c r="D543">
        <v>1.3297287916114175E-2</v>
      </c>
      <c r="E543">
        <v>2.2529179793763898E-2</v>
      </c>
      <c r="F543">
        <v>3.0288139931957669E-3</v>
      </c>
      <c r="G543">
        <v>2.8990111763773641E-3</v>
      </c>
      <c r="H543">
        <v>1.8168167228049814E-3</v>
      </c>
    </row>
    <row r="544" spans="1:8">
      <c r="A544" s="788">
        <v>44617</v>
      </c>
      <c r="B544">
        <v>7.6439861197685532E-2</v>
      </c>
      <c r="C544">
        <v>4.5017502685143151E-2</v>
      </c>
      <c r="D544">
        <v>1.3322030006657659E-2</v>
      </c>
      <c r="E544">
        <v>2.2647930673568739E-2</v>
      </c>
      <c r="F544">
        <v>3.0000151563656097E-3</v>
      </c>
      <c r="G544">
        <v>3.5246594191760128E-3</v>
      </c>
      <c r="H544">
        <v>1.9425246654507511E-3</v>
      </c>
    </row>
    <row r="545" spans="1:8">
      <c r="A545" s="788">
        <v>44622</v>
      </c>
      <c r="B545">
        <v>7.6724772088479165E-2</v>
      </c>
      <c r="C545">
        <v>4.5158379449236508E-2</v>
      </c>
      <c r="D545">
        <v>1.3346772701338994E-2</v>
      </c>
      <c r="E545">
        <v>2.2204971850641408E-2</v>
      </c>
      <c r="F545">
        <v>3.0596861317406798E-3</v>
      </c>
      <c r="G545">
        <v>4.0233999638243922E-3</v>
      </c>
      <c r="H545">
        <v>1.9544656225909396E-3</v>
      </c>
    </row>
    <row r="546" spans="1:8">
      <c r="A546" s="788">
        <v>44623</v>
      </c>
      <c r="B546">
        <v>7.7016783369926234E-2</v>
      </c>
      <c r="C546">
        <v>4.5295390695293314E-2</v>
      </c>
      <c r="D546">
        <v>1.3371516000172612E-2</v>
      </c>
      <c r="E546">
        <v>2.2593312837997148E-2</v>
      </c>
      <c r="F546">
        <v>3.0665849726025929E-3</v>
      </c>
      <c r="G546">
        <v>4.0373495769852052E-3</v>
      </c>
      <c r="H546">
        <v>1.9318750030761223E-3</v>
      </c>
    </row>
    <row r="547" spans="1:8">
      <c r="A547" s="788">
        <v>44624</v>
      </c>
      <c r="B547">
        <v>7.7316479609887523E-2</v>
      </c>
      <c r="C547">
        <v>4.5387960491165558E-2</v>
      </c>
      <c r="D547">
        <v>1.3396259903173391E-2</v>
      </c>
      <c r="E547">
        <v>2.2881929504568133E-2</v>
      </c>
      <c r="F547">
        <v>3.0068853339320079E-3</v>
      </c>
      <c r="G547">
        <v>3.7359693603908894E-3</v>
      </c>
      <c r="H547">
        <v>1.8960720303253797E-3</v>
      </c>
    </row>
    <row r="548" spans="1:8">
      <c r="A548" s="788">
        <v>44627</v>
      </c>
      <c r="B548">
        <v>7.7608498359698741E-2</v>
      </c>
      <c r="C548">
        <v>4.5470395363423233E-2</v>
      </c>
      <c r="D548">
        <v>1.3421004410356208E-2</v>
      </c>
      <c r="E548">
        <v>2.3248084232518007E-2</v>
      </c>
      <c r="F548">
        <v>2.8598694664263569E-3</v>
      </c>
      <c r="G548">
        <v>2.9736871750976057E-3</v>
      </c>
      <c r="H548">
        <v>1.7493096100378303E-3</v>
      </c>
    </row>
    <row r="549" spans="1:8">
      <c r="A549" s="788">
        <v>44628</v>
      </c>
      <c r="B549">
        <v>7.7907824180073248E-2</v>
      </c>
      <c r="C549">
        <v>4.5584224761707759E-2</v>
      </c>
      <c r="D549">
        <v>1.3445749521735495E-2</v>
      </c>
      <c r="E549">
        <v>2.3651903687728737E-2</v>
      </c>
      <c r="F549">
        <v>3.0010629118784049E-3</v>
      </c>
      <c r="G549">
        <v>2.8942546517884971E-3</v>
      </c>
      <c r="H549">
        <v>1.7057335648691385E-3</v>
      </c>
    </row>
    <row r="550" spans="1:8">
      <c r="A550" s="788">
        <v>44629</v>
      </c>
      <c r="B550">
        <v>7.8223148614751103E-2</v>
      </c>
      <c r="C550">
        <v>4.582126268480069E-2</v>
      </c>
      <c r="D550">
        <v>1.3470495237326352E-2</v>
      </c>
      <c r="E550">
        <v>2.3666015352903358E-2</v>
      </c>
      <c r="F550">
        <v>3.0121219034029423E-3</v>
      </c>
      <c r="G550">
        <v>3.883630663975568E-3</v>
      </c>
      <c r="H550">
        <v>1.8461901541899639E-3</v>
      </c>
    </row>
    <row r="551" spans="1:8">
      <c r="A551" s="788">
        <v>44630</v>
      </c>
      <c r="B551">
        <v>7.8547343768667233E-2</v>
      </c>
      <c r="C551">
        <v>4.5984590265850001E-2</v>
      </c>
      <c r="D551">
        <v>1.3495241557143212E-2</v>
      </c>
      <c r="E551">
        <v>2.4234515479199414E-2</v>
      </c>
      <c r="F551">
        <v>2.894541054182076E-3</v>
      </c>
      <c r="G551">
        <v>3.6176119598070322E-3</v>
      </c>
      <c r="H551">
        <v>1.8189055863062631E-3</v>
      </c>
    </row>
    <row r="552" spans="1:8">
      <c r="A552" s="788">
        <v>44631</v>
      </c>
      <c r="B552">
        <v>7.8856206042225319E-2</v>
      </c>
      <c r="C552">
        <v>4.6136239258780076E-2</v>
      </c>
      <c r="D552">
        <v>1.3519988481201173E-2</v>
      </c>
      <c r="E552">
        <v>2.4414517729078655E-2</v>
      </c>
      <c r="F552">
        <v>2.8403017611511316E-3</v>
      </c>
      <c r="G552">
        <v>2.6884939865354784E-3</v>
      </c>
      <c r="H552">
        <v>1.7620746750093286E-3</v>
      </c>
    </row>
    <row r="553" spans="1:8">
      <c r="A553" s="788">
        <v>44634</v>
      </c>
      <c r="B553">
        <v>7.9184184927278967E-2</v>
      </c>
      <c r="C553">
        <v>4.6218596030240811E-2</v>
      </c>
      <c r="D553">
        <v>1.3544736009514668E-2</v>
      </c>
      <c r="E553">
        <v>2.4628731665904846E-2</v>
      </c>
      <c r="F553">
        <v>2.827221115466072E-3</v>
      </c>
      <c r="G553">
        <v>2.1774383060713109E-3</v>
      </c>
      <c r="H553">
        <v>1.7323987259072471E-3</v>
      </c>
    </row>
    <row r="554" spans="1:8">
      <c r="A554" s="788">
        <v>44635</v>
      </c>
      <c r="B554">
        <v>7.9501721738259201E-2</v>
      </c>
      <c r="C554">
        <v>4.6412265016478438E-2</v>
      </c>
      <c r="D554">
        <v>1.3569484142098576E-2</v>
      </c>
      <c r="E554">
        <v>2.4533032754360917E-2</v>
      </c>
      <c r="F554">
        <v>2.8965575153578893E-3</v>
      </c>
      <c r="G554">
        <v>2.4928542923379204E-3</v>
      </c>
      <c r="H554">
        <v>1.8366768247093379E-3</v>
      </c>
    </row>
    <row r="555" spans="1:8">
      <c r="A555" s="788">
        <v>44636</v>
      </c>
      <c r="B555">
        <v>7.9854437924463673E-2</v>
      </c>
      <c r="C555">
        <v>4.6560030367333471E-2</v>
      </c>
      <c r="D555">
        <v>1.3594232878967771E-2</v>
      </c>
      <c r="E555">
        <v>2.4928498469281024E-2</v>
      </c>
      <c r="F555">
        <v>2.8422690418425933E-3</v>
      </c>
      <c r="G555">
        <v>3.100644163484656E-3</v>
      </c>
      <c r="H555">
        <v>1.9531535051870996E-3</v>
      </c>
    </row>
    <row r="556" spans="1:8">
      <c r="A556" s="788">
        <v>44637</v>
      </c>
      <c r="B556">
        <v>8.0192152848231668E-2</v>
      </c>
      <c r="C556">
        <v>4.6798069266650533E-2</v>
      </c>
      <c r="D556">
        <v>1.361898222013691E-2</v>
      </c>
      <c r="E556">
        <v>2.5259956786447768E-2</v>
      </c>
      <c r="F556">
        <v>2.8844223229462784E-3</v>
      </c>
      <c r="G556">
        <v>3.4700404994210121E-3</v>
      </c>
      <c r="H556">
        <v>1.9910309712021235E-3</v>
      </c>
    </row>
    <row r="557" spans="1:8">
      <c r="A557" s="788">
        <v>44638</v>
      </c>
      <c r="B557">
        <v>8.0543496567734962E-2</v>
      </c>
      <c r="C557">
        <v>4.7056891287477587E-2</v>
      </c>
      <c r="D557">
        <v>1.3643732165620648E-2</v>
      </c>
      <c r="E557">
        <v>2.5604707994903553E-2</v>
      </c>
      <c r="F557">
        <v>2.9163208692344345E-3</v>
      </c>
      <c r="G557">
        <v>3.9976995807118332E-3</v>
      </c>
      <c r="H557">
        <v>2.0876034188137549E-3</v>
      </c>
    </row>
    <row r="558" spans="1:8">
      <c r="A558" s="788">
        <v>44641</v>
      </c>
      <c r="B558">
        <v>8.0868561153801588E-2</v>
      </c>
      <c r="C558">
        <v>4.7220414906973929E-2</v>
      </c>
      <c r="D558">
        <v>1.3668482715433861E-2</v>
      </c>
      <c r="E558">
        <v>2.6556459364752261E-2</v>
      </c>
      <c r="F558">
        <v>2.9159252132697766E-3</v>
      </c>
      <c r="G558">
        <v>4.1133228887226814E-3</v>
      </c>
      <c r="H558">
        <v>2.0783201615561797E-3</v>
      </c>
    </row>
    <row r="559" spans="1:8">
      <c r="A559" s="788">
        <v>44642</v>
      </c>
      <c r="B559">
        <v>8.119839720636346E-2</v>
      </c>
      <c r="C559">
        <v>4.7454551568789638E-2</v>
      </c>
      <c r="D559">
        <v>1.3693233869591204E-2</v>
      </c>
      <c r="E559">
        <v>2.6955746693536176E-2</v>
      </c>
      <c r="F559">
        <v>2.9540162826215965E-3</v>
      </c>
      <c r="G559">
        <v>4.6904843694501874E-3</v>
      </c>
      <c r="H559">
        <v>2.1312449487791429E-3</v>
      </c>
    </row>
    <row r="560" spans="1:8">
      <c r="A560" s="788">
        <v>44643</v>
      </c>
      <c r="B560">
        <v>8.1541384105827674E-2</v>
      </c>
      <c r="C560">
        <v>4.7679187064335382E-2</v>
      </c>
      <c r="D560">
        <v>1.3717985628107554E-2</v>
      </c>
      <c r="E560">
        <v>2.7162592080427261E-2</v>
      </c>
      <c r="F560">
        <v>2.9921821814142824E-3</v>
      </c>
      <c r="G560">
        <v>4.7586024653671899E-3</v>
      </c>
      <c r="H560">
        <v>2.0778676579966682E-3</v>
      </c>
    </row>
    <row r="561" spans="1:8">
      <c r="A561" s="788">
        <v>44644</v>
      </c>
      <c r="B561">
        <v>8.1919793776217054E-2</v>
      </c>
      <c r="C561">
        <v>4.8101595971222322E-2</v>
      </c>
      <c r="D561">
        <v>1.3742737990997567E-2</v>
      </c>
      <c r="E561">
        <v>2.7544266716812205E-2</v>
      </c>
      <c r="F561">
        <v>2.9981742186382387E-3</v>
      </c>
      <c r="G561">
        <v>5.3244821901472505E-3</v>
      </c>
      <c r="H561">
        <v>2.1394489572359454E-3</v>
      </c>
    </row>
    <row r="562" spans="1:8">
      <c r="A562" s="788">
        <v>44645</v>
      </c>
      <c r="B562">
        <v>8.2281766979557469E-2</v>
      </c>
      <c r="C562">
        <v>4.8373964683900317E-2</v>
      </c>
      <c r="D562">
        <v>1.3767490958276118E-2</v>
      </c>
      <c r="E562">
        <v>2.8265324743759423E-2</v>
      </c>
      <c r="F562">
        <v>3.00778912038413E-3</v>
      </c>
      <c r="G562">
        <v>5.7801267256065714E-3</v>
      </c>
      <c r="H562">
        <v>2.1749436947855472E-3</v>
      </c>
    </row>
    <row r="563" spans="1:8">
      <c r="A563" s="788">
        <v>44648</v>
      </c>
      <c r="B563">
        <v>8.2644828546656335E-2</v>
      </c>
      <c r="C563">
        <v>4.8500283173985803E-2</v>
      </c>
      <c r="D563">
        <v>1.3792244529957864E-2</v>
      </c>
      <c r="E563">
        <v>2.8204440783511142E-2</v>
      </c>
      <c r="F563">
        <v>2.987440936654151E-3</v>
      </c>
      <c r="G563">
        <v>5.6948029900860675E-3</v>
      </c>
      <c r="H563">
        <v>2.2006990060223774E-3</v>
      </c>
    </row>
    <row r="564" spans="1:8">
      <c r="A564" s="788">
        <v>44649</v>
      </c>
      <c r="B564">
        <v>8.3031867268508197E-2</v>
      </c>
      <c r="C564">
        <v>4.8608001868354123E-2</v>
      </c>
      <c r="D564">
        <v>1.3816998706057682E-2</v>
      </c>
      <c r="E564">
        <v>2.7909914377314049E-2</v>
      </c>
      <c r="F564">
        <v>3.0020381845785593E-3</v>
      </c>
      <c r="G564">
        <v>5.9754323620893057E-3</v>
      </c>
      <c r="H564">
        <v>2.2657003700001788E-3</v>
      </c>
    </row>
    <row r="565" spans="1:8">
      <c r="A565" s="788">
        <v>44650</v>
      </c>
      <c r="B565">
        <v>8.3377822437772364E-2</v>
      </c>
      <c r="C565">
        <v>4.8691317909345333E-2</v>
      </c>
      <c r="D565">
        <v>1.3841753486590225E-2</v>
      </c>
      <c r="E565">
        <v>2.7852081023230557E-2</v>
      </c>
      <c r="F565">
        <v>2.9795457392314262E-3</v>
      </c>
      <c r="G565">
        <v>5.7253066166003119E-3</v>
      </c>
      <c r="H565">
        <v>2.2360865977810729E-3</v>
      </c>
    </row>
    <row r="566" spans="1:8">
      <c r="A566" s="788">
        <v>44651</v>
      </c>
      <c r="B566">
        <v>8.3735445115545204E-2</v>
      </c>
      <c r="C566">
        <v>4.8844185705601229E-2</v>
      </c>
      <c r="D566">
        <v>1.3866508871570371E-2</v>
      </c>
      <c r="E566">
        <v>2.7706622865508068E-2</v>
      </c>
      <c r="F566">
        <v>2.9712742265972647E-3</v>
      </c>
      <c r="G566">
        <v>5.8834002804957208E-3</v>
      </c>
      <c r="H566">
        <v>2.1772377494384543E-3</v>
      </c>
    </row>
    <row r="567" spans="1:8">
      <c r="A567" s="788">
        <v>44652</v>
      </c>
      <c r="B567">
        <v>8.4087751207010397E-2</v>
      </c>
      <c r="C567">
        <v>4.9129329339772543E-2</v>
      </c>
      <c r="D567">
        <v>1.3891264861012775E-2</v>
      </c>
      <c r="E567">
        <v>2.8322502063421684E-2</v>
      </c>
      <c r="F567">
        <v>3.0326495429402467E-3</v>
      </c>
      <c r="G567">
        <v>6.4950654554143394E-3</v>
      </c>
      <c r="H567">
        <v>2.1844913076698447E-3</v>
      </c>
    </row>
    <row r="568" spans="1:8">
      <c r="A568" s="788">
        <v>44655</v>
      </c>
      <c r="B568">
        <v>8.444421066733554E-2</v>
      </c>
      <c r="C568">
        <v>4.9291011253811412E-2</v>
      </c>
      <c r="D568">
        <v>1.3916021454932093E-2</v>
      </c>
      <c r="E568">
        <v>2.8553386590050023E-2</v>
      </c>
      <c r="F568">
        <v>3.0610257286594056E-3</v>
      </c>
      <c r="G568">
        <v>6.4765969598210571E-3</v>
      </c>
      <c r="H568">
        <v>2.2238754931263038E-3</v>
      </c>
    </row>
    <row r="569" spans="1:8">
      <c r="A569" s="788">
        <v>44656</v>
      </c>
      <c r="B569">
        <v>8.4794258358742658E-2</v>
      </c>
      <c r="C569">
        <v>4.9328874142125168E-2</v>
      </c>
      <c r="D569">
        <v>1.39407786533432E-2</v>
      </c>
      <c r="E569">
        <v>2.8700537601583198E-2</v>
      </c>
      <c r="F569">
        <v>2.9661439097092845E-3</v>
      </c>
      <c r="G569">
        <v>5.9031616218807592E-3</v>
      </c>
      <c r="H569">
        <v>2.1613857504771961E-3</v>
      </c>
    </row>
    <row r="570" spans="1:8">
      <c r="A570" s="788">
        <v>44657</v>
      </c>
      <c r="B570">
        <v>8.514828350375736E-2</v>
      </c>
      <c r="C570">
        <v>4.9464830332223153E-2</v>
      </c>
      <c r="D570">
        <v>1.3965536456260974E-2</v>
      </c>
      <c r="E570">
        <v>2.8670283132541607E-2</v>
      </c>
      <c r="F570">
        <v>2.9524979785251482E-3</v>
      </c>
      <c r="G570">
        <v>5.3776412767043702E-3</v>
      </c>
      <c r="H570">
        <v>2.1203160496374718E-3</v>
      </c>
    </row>
    <row r="571" spans="1:8">
      <c r="A571" s="788">
        <v>44658</v>
      </c>
      <c r="B571">
        <v>8.5501961096933421E-2</v>
      </c>
      <c r="C571">
        <v>4.9624691182653446E-2</v>
      </c>
      <c r="D571">
        <v>1.399029486370007E-2</v>
      </c>
      <c r="E571">
        <v>2.867563803282569E-2</v>
      </c>
      <c r="F571">
        <v>2.9849657140752495E-3</v>
      </c>
      <c r="G571">
        <v>5.5937813436566231E-3</v>
      </c>
      <c r="H571">
        <v>2.1396456291258303E-3</v>
      </c>
    </row>
    <row r="572" spans="1:8">
      <c r="A572" s="788">
        <v>44659</v>
      </c>
      <c r="B572">
        <v>8.579789019502404E-2</v>
      </c>
      <c r="C572">
        <v>4.9704701668096707E-2</v>
      </c>
      <c r="D572">
        <v>1.4015053875675143E-2</v>
      </c>
      <c r="E572">
        <v>2.9080750951145928E-2</v>
      </c>
      <c r="F572">
        <v>2.999235815077439E-3</v>
      </c>
      <c r="G572">
        <v>5.5028160879726506E-3</v>
      </c>
      <c r="H572">
        <v>2.1270532563730793E-3</v>
      </c>
    </row>
    <row r="573" spans="1:8">
      <c r="A573" s="788">
        <v>44662</v>
      </c>
      <c r="B573">
        <v>8.6146140224814927E-2</v>
      </c>
      <c r="C573">
        <v>4.9667433508174375E-2</v>
      </c>
      <c r="D573">
        <v>1.403981349220107E-2</v>
      </c>
      <c r="E573">
        <v>2.8864075988661142E-2</v>
      </c>
      <c r="F573">
        <v>2.9854154093242879E-3</v>
      </c>
      <c r="G573">
        <v>5.1474225424432696E-3</v>
      </c>
      <c r="H573">
        <v>2.0459999003175078E-3</v>
      </c>
    </row>
    <row r="574" spans="1:8">
      <c r="A574" s="788">
        <v>44663</v>
      </c>
      <c r="B574">
        <v>8.6470587263417942E-2</v>
      </c>
      <c r="C574">
        <v>4.9811939849652598E-2</v>
      </c>
      <c r="D574">
        <v>1.4064573713292505E-2</v>
      </c>
      <c r="E574">
        <v>2.8715064562933046E-2</v>
      </c>
      <c r="F574">
        <v>3.0315790312538393E-3</v>
      </c>
      <c r="G574">
        <v>5.2060332083174732E-3</v>
      </c>
      <c r="H574">
        <v>2.0319745184551596E-3</v>
      </c>
    </row>
    <row r="575" spans="1:8">
      <c r="A575" s="788">
        <v>44664</v>
      </c>
      <c r="B575">
        <v>8.681322514870371E-2</v>
      </c>
      <c r="C575">
        <v>4.9987312365557202E-2</v>
      </c>
      <c r="D575">
        <v>1.4089334538964327E-2</v>
      </c>
      <c r="E575">
        <v>2.8713804413807997E-2</v>
      </c>
      <c r="F575">
        <v>3.0936560499854604E-3</v>
      </c>
      <c r="G575">
        <v>5.4114824724100785E-3</v>
      </c>
      <c r="H575">
        <v>2.0860890479517114E-3</v>
      </c>
    </row>
    <row r="576" spans="1:8">
      <c r="A576" s="788">
        <v>44665</v>
      </c>
      <c r="B576">
        <v>8.7157541353529266E-2</v>
      </c>
      <c r="C576">
        <v>5.0104493395216831E-2</v>
      </c>
      <c r="D576">
        <v>1.4114095969231411E-2</v>
      </c>
      <c r="E576">
        <v>2.8953563808332916E-2</v>
      </c>
      <c r="F576">
        <v>3.0658719353682251E-3</v>
      </c>
      <c r="G576">
        <v>5.2927871346390987E-3</v>
      </c>
      <c r="H576">
        <v>2.0285459720703614E-3</v>
      </c>
    </row>
    <row r="577" spans="1:8">
      <c r="A577" s="788">
        <v>44669</v>
      </c>
      <c r="B577">
        <v>8.7519486839812588E-2</v>
      </c>
      <c r="C577">
        <v>5.0299054863252479E-2</v>
      </c>
      <c r="D577">
        <v>1.413885800410819E-2</v>
      </c>
      <c r="E577">
        <v>2.9154188515136958E-2</v>
      </c>
      <c r="F577">
        <v>3.077828191824894E-3</v>
      </c>
      <c r="G577">
        <v>5.2216606532935472E-3</v>
      </c>
      <c r="H577">
        <v>2.0243867689715422E-3</v>
      </c>
    </row>
    <row r="578" spans="1:8">
      <c r="A578" s="788">
        <v>44670</v>
      </c>
      <c r="B578">
        <v>8.7877093383711635E-2</v>
      </c>
      <c r="C578">
        <v>5.0401462305233569E-2</v>
      </c>
      <c r="D578">
        <v>1.4163620643609764E-2</v>
      </c>
      <c r="E578">
        <v>2.9289109113514344E-2</v>
      </c>
      <c r="F578">
        <v>3.1640488906909958E-3</v>
      </c>
      <c r="G578">
        <v>5.2319063262769028E-3</v>
      </c>
      <c r="H578">
        <v>2.109434763427176E-3</v>
      </c>
    </row>
    <row r="579" spans="1:8">
      <c r="A579" s="788">
        <v>44671</v>
      </c>
      <c r="B579">
        <v>8.8222805360647749E-2</v>
      </c>
      <c r="C579">
        <v>5.054545924499898E-2</v>
      </c>
      <c r="D579">
        <v>1.4188383887750566E-2</v>
      </c>
      <c r="E579">
        <v>2.9404190878556058E-2</v>
      </c>
      <c r="F579">
        <v>3.1397242559965122E-3</v>
      </c>
      <c r="G579">
        <v>5.3296781308063146E-3</v>
      </c>
      <c r="H579">
        <v>2.1078252986836965E-3</v>
      </c>
    </row>
    <row r="580" spans="1:8">
      <c r="A580" s="788">
        <v>44673</v>
      </c>
      <c r="B580">
        <v>8.8593924943648039E-2</v>
      </c>
      <c r="C580">
        <v>5.0618784414244944E-2</v>
      </c>
      <c r="D580">
        <v>1.4213147736545695E-2</v>
      </c>
      <c r="E580">
        <v>2.9759033353202291E-2</v>
      </c>
      <c r="F580">
        <v>3.087011340418222E-3</v>
      </c>
      <c r="G580">
        <v>4.1344742077380481E-3</v>
      </c>
      <c r="H580">
        <v>1.8905206197883384E-3</v>
      </c>
    </row>
    <row r="581" spans="1:8">
      <c r="A581" s="788">
        <v>44676</v>
      </c>
      <c r="B581">
        <v>8.8934002626577024E-2</v>
      </c>
      <c r="C581">
        <v>5.0779961126465434E-2</v>
      </c>
      <c r="D581">
        <v>1.4237912190009805E-2</v>
      </c>
      <c r="E581">
        <v>2.9475176472209208E-2</v>
      </c>
      <c r="F581">
        <v>3.1025052292668054E-3</v>
      </c>
      <c r="G581">
        <v>4.0837467779604175E-3</v>
      </c>
      <c r="H581">
        <v>1.9181629448288273E-3</v>
      </c>
    </row>
    <row r="582" spans="1:8">
      <c r="A582" s="788">
        <v>44677</v>
      </c>
      <c r="B582">
        <v>8.9245230262289255E-2</v>
      </c>
      <c r="C582">
        <v>5.0841941696566861E-2</v>
      </c>
      <c r="D582">
        <v>1.4262677248157551E-2</v>
      </c>
      <c r="E582">
        <v>2.9383223559699134E-2</v>
      </c>
      <c r="F582">
        <v>3.1221196149462394E-3</v>
      </c>
      <c r="G582">
        <v>3.7212879683525824E-3</v>
      </c>
      <c r="H582">
        <v>1.7840980869721079E-3</v>
      </c>
    </row>
    <row r="583" spans="1:8">
      <c r="A583" s="788">
        <v>44678</v>
      </c>
      <c r="B583">
        <v>8.9576529197301635E-2</v>
      </c>
      <c r="C583">
        <v>5.1012674330977781E-2</v>
      </c>
      <c r="D583">
        <v>1.4287442911003811E-2</v>
      </c>
      <c r="E583">
        <v>2.9657858163871786E-2</v>
      </c>
      <c r="F583">
        <v>3.1353751667679841E-3</v>
      </c>
      <c r="G583">
        <v>3.8854007140254332E-3</v>
      </c>
      <c r="H583">
        <v>1.7903434363431003E-3</v>
      </c>
    </row>
    <row r="584" spans="1:8">
      <c r="A584" s="788">
        <v>44679</v>
      </c>
      <c r="B584">
        <v>9.0011661365735129E-2</v>
      </c>
      <c r="C584">
        <v>5.1183118918444626E-2</v>
      </c>
      <c r="D584">
        <v>1.431220917856324E-2</v>
      </c>
      <c r="E584">
        <v>2.9916081841038E-2</v>
      </c>
      <c r="F584">
        <v>3.2364714344417234E-3</v>
      </c>
      <c r="G584">
        <v>4.2388201069885056E-3</v>
      </c>
      <c r="H584">
        <v>1.9108742531559475E-3</v>
      </c>
    </row>
    <row r="585" spans="1:8">
      <c r="A585" s="788">
        <v>44680</v>
      </c>
      <c r="B585">
        <v>9.0366469812546368E-2</v>
      </c>
      <c r="C585">
        <v>5.1296984604610074E-2</v>
      </c>
      <c r="D585">
        <v>1.4336976050850714E-2</v>
      </c>
      <c r="E585">
        <v>3.0132729861744201E-2</v>
      </c>
      <c r="F585">
        <v>3.2295815512557446E-3</v>
      </c>
      <c r="G585">
        <v>3.8261890501405382E-3</v>
      </c>
      <c r="H585">
        <v>1.7312238552946724E-3</v>
      </c>
    </row>
    <row r="586" spans="1:8">
      <c r="A586" s="788">
        <v>44683</v>
      </c>
      <c r="B586">
        <v>9.0696892368214543E-2</v>
      </c>
      <c r="C586">
        <v>5.1345783376994136E-2</v>
      </c>
      <c r="D586">
        <v>1.4361743527880888E-2</v>
      </c>
      <c r="E586">
        <v>3.011566221373374E-2</v>
      </c>
      <c r="F586">
        <v>3.2228715547037989E-3</v>
      </c>
      <c r="G586">
        <v>3.3196447003882579E-3</v>
      </c>
      <c r="H586">
        <v>1.7649995878519231E-3</v>
      </c>
    </row>
    <row r="587" spans="1:8">
      <c r="A587" s="788">
        <v>44684</v>
      </c>
      <c r="B587">
        <v>9.1036816590242875E-2</v>
      </c>
      <c r="C587">
        <v>5.1428714911544438E-2</v>
      </c>
      <c r="D587">
        <v>1.438651160966864E-2</v>
      </c>
      <c r="E587">
        <v>3.0252421763685478E-2</v>
      </c>
      <c r="F587">
        <v>3.2734095191331303E-3</v>
      </c>
      <c r="G587">
        <v>3.3864526413822649E-3</v>
      </c>
      <c r="H587">
        <v>1.7932061432217594E-3</v>
      </c>
    </row>
    <row r="588" spans="1:8">
      <c r="A588" s="788">
        <v>44685</v>
      </c>
      <c r="B588">
        <v>9.1363740390710602E-2</v>
      </c>
      <c r="C588">
        <v>5.1639079353830608E-2</v>
      </c>
      <c r="D588">
        <v>1.4411280296228623E-2</v>
      </c>
      <c r="E588">
        <v>3.073889960017917E-2</v>
      </c>
      <c r="F588">
        <v>3.2986166798592009E-3</v>
      </c>
      <c r="G588">
        <v>4.2019765256633423E-3</v>
      </c>
      <c r="H588">
        <v>1.941513676101847E-3</v>
      </c>
    </row>
    <row r="589" spans="1:8">
      <c r="A589" s="788">
        <v>44686</v>
      </c>
      <c r="B589">
        <v>9.1753059531254122E-2</v>
      </c>
      <c r="C589">
        <v>5.1640964663391964E-2</v>
      </c>
      <c r="D589">
        <v>1.4436049587575717E-2</v>
      </c>
      <c r="E589">
        <v>3.0773067802700949E-2</v>
      </c>
      <c r="F589">
        <v>3.3141134380625381E-3</v>
      </c>
      <c r="G589">
        <v>3.3081464831521412E-3</v>
      </c>
      <c r="H589">
        <v>1.7590000283904672E-3</v>
      </c>
    </row>
    <row r="590" spans="1:8">
      <c r="A590" s="788">
        <v>44687</v>
      </c>
      <c r="B590">
        <v>9.21160285483964E-2</v>
      </c>
      <c r="C590">
        <v>5.166776534104156E-2</v>
      </c>
      <c r="D590">
        <v>1.4460819483724574E-2</v>
      </c>
      <c r="E590">
        <v>3.0688922457952517E-2</v>
      </c>
      <c r="F590">
        <v>3.234825706201816E-3</v>
      </c>
      <c r="G590">
        <v>2.8714000697906972E-3</v>
      </c>
      <c r="H590">
        <v>1.7386022221757003E-3</v>
      </c>
    </row>
    <row r="591" spans="1:8">
      <c r="A591" s="788">
        <v>44690</v>
      </c>
      <c r="B591">
        <v>9.2501141646075702E-2</v>
      </c>
      <c r="C591">
        <v>5.1753110874593666E-2</v>
      </c>
      <c r="D591">
        <v>1.4485589984690073E-2</v>
      </c>
      <c r="E591">
        <v>3.0587449602949901E-2</v>
      </c>
      <c r="F591">
        <v>3.1526429541566259E-3</v>
      </c>
      <c r="G591">
        <v>2.0371576155164828E-3</v>
      </c>
      <c r="H591">
        <v>1.580530968667837E-3</v>
      </c>
    </row>
    <row r="592" spans="1:8">
      <c r="A592" s="788">
        <v>44691</v>
      </c>
      <c r="B592">
        <v>9.2884530967366929E-2</v>
      </c>
      <c r="C592">
        <v>5.1769401897451939E-2</v>
      </c>
      <c r="D592">
        <v>1.4510361090486867E-2</v>
      </c>
      <c r="E592">
        <v>3.0679697821093477E-2</v>
      </c>
      <c r="F592">
        <v>3.1707005345955608E-3</v>
      </c>
      <c r="G592">
        <v>2.4787222838953404E-3</v>
      </c>
      <c r="H592">
        <v>1.5950847267205415E-3</v>
      </c>
    </row>
    <row r="593" spans="1:8">
      <c r="A593" s="788">
        <v>44692</v>
      </c>
      <c r="B593">
        <v>9.3259547327328329E-2</v>
      </c>
      <c r="C593">
        <v>5.1875118284087307E-2</v>
      </c>
      <c r="D593">
        <v>1.4535132801129835E-2</v>
      </c>
      <c r="E593">
        <v>3.0903104369657486E-2</v>
      </c>
      <c r="F593">
        <v>3.1713748331905212E-3</v>
      </c>
      <c r="G593">
        <v>2.6054310131256031E-3</v>
      </c>
      <c r="H593">
        <v>1.5110698360545349E-3</v>
      </c>
    </row>
    <row r="594" spans="1:8">
      <c r="A594" s="788">
        <v>44693</v>
      </c>
      <c r="B594">
        <v>9.3630303722308073E-2</v>
      </c>
      <c r="C594">
        <v>5.202465273702539E-2</v>
      </c>
      <c r="D594">
        <v>1.4559905116633631E-2</v>
      </c>
      <c r="E594">
        <v>3.0863135844078959E-2</v>
      </c>
      <c r="F594">
        <v>3.1455704730747325E-3</v>
      </c>
      <c r="G594">
        <v>2.5855586089691407E-3</v>
      </c>
      <c r="H594">
        <v>1.5051278804243395E-3</v>
      </c>
    </row>
    <row r="595" spans="1:8">
      <c r="A595" s="788">
        <v>44694</v>
      </c>
      <c r="B595">
        <v>9.4006324621848103E-2</v>
      </c>
      <c r="C595">
        <v>5.2180906715675546E-2</v>
      </c>
      <c r="D595">
        <v>1.4584678037013132E-2</v>
      </c>
      <c r="E595">
        <v>3.103837620862393E-2</v>
      </c>
      <c r="F595">
        <v>3.250705378248897E-3</v>
      </c>
      <c r="G595">
        <v>3.119509580476576E-3</v>
      </c>
      <c r="H595">
        <v>1.6278606778501459E-3</v>
      </c>
    </row>
    <row r="596" spans="1:8">
      <c r="A596" s="788">
        <v>44697</v>
      </c>
      <c r="B596">
        <v>9.4392070778509085E-2</v>
      </c>
      <c r="C596">
        <v>5.2371331713064961E-2</v>
      </c>
      <c r="D596">
        <v>1.4609451562282993E-2</v>
      </c>
      <c r="E596">
        <v>3.1210843420699463E-2</v>
      </c>
      <c r="F596">
        <v>3.2381812530035692E-3</v>
      </c>
      <c r="G596">
        <v>3.4378643496624228E-3</v>
      </c>
      <c r="H596">
        <v>1.6111176370312563E-3</v>
      </c>
    </row>
    <row r="597" spans="1:8">
      <c r="A597" s="788">
        <v>44698</v>
      </c>
      <c r="B597">
        <v>9.4734356666388964E-2</v>
      </c>
      <c r="C597">
        <v>5.24250524222174E-2</v>
      </c>
      <c r="D597">
        <v>1.4634225692458092E-2</v>
      </c>
      <c r="E597">
        <v>3.1265093229194685E-2</v>
      </c>
      <c r="F597">
        <v>3.3156342518700921E-3</v>
      </c>
      <c r="G597">
        <v>3.905485230536021E-3</v>
      </c>
      <c r="H597">
        <v>1.7117989249728627E-3</v>
      </c>
    </row>
    <row r="598" spans="1:8">
      <c r="A598" s="788">
        <v>44699</v>
      </c>
      <c r="B598">
        <v>9.5076851391253658E-2</v>
      </c>
      <c r="C598">
        <v>5.2492014669343057E-2</v>
      </c>
      <c r="D598">
        <v>1.4659000427553304E-2</v>
      </c>
      <c r="E598">
        <v>3.1227744568674387E-2</v>
      </c>
      <c r="F598">
        <v>3.2803449141030061E-3</v>
      </c>
      <c r="G598">
        <v>3.6425969101125943E-3</v>
      </c>
      <c r="H598">
        <v>1.5125086066041238E-3</v>
      </c>
    </row>
    <row r="599" spans="1:8">
      <c r="A599" s="788">
        <v>44700</v>
      </c>
      <c r="B599">
        <v>9.5495198182839136E-2</v>
      </c>
      <c r="C599">
        <v>5.2566348340284508E-2</v>
      </c>
      <c r="D599">
        <v>1.4683775767583063E-2</v>
      </c>
      <c r="E599">
        <v>3.1358289127758177E-2</v>
      </c>
      <c r="F599">
        <v>3.332762757765062E-3</v>
      </c>
      <c r="G599">
        <v>3.8332748186877819E-3</v>
      </c>
      <c r="H599">
        <v>1.4913312742268481E-3</v>
      </c>
    </row>
    <row r="600" spans="1:8">
      <c r="A600" s="788">
        <v>44701</v>
      </c>
      <c r="B600">
        <v>9.5863121667204343E-2</v>
      </c>
      <c r="C600">
        <v>5.2652069561947012E-2</v>
      </c>
      <c r="D600">
        <v>1.4708551712562468E-2</v>
      </c>
      <c r="E600">
        <v>3.1455024019582112E-2</v>
      </c>
      <c r="F600">
        <v>3.3316667630287622E-3</v>
      </c>
      <c r="G600">
        <v>3.9305559715019367E-3</v>
      </c>
      <c r="H600">
        <v>1.4910159885637153E-3</v>
      </c>
    </row>
    <row r="601" spans="1:8">
      <c r="A601" s="788">
        <v>44704</v>
      </c>
      <c r="B601">
        <v>9.6263866679729082E-2</v>
      </c>
      <c r="C601">
        <v>5.2716511473870353E-2</v>
      </c>
      <c r="D601">
        <v>1.4733328262506173E-2</v>
      </c>
      <c r="E601">
        <v>3.1546090659664516E-2</v>
      </c>
      <c r="F601">
        <v>3.3513819210251317E-3</v>
      </c>
      <c r="G601">
        <v>4.2789145900612446E-3</v>
      </c>
      <c r="H601">
        <v>1.5839516847400148E-3</v>
      </c>
    </row>
    <row r="602" spans="1:8">
      <c r="A602" s="788">
        <v>44705</v>
      </c>
      <c r="B602">
        <v>9.6631359552877161E-2</v>
      </c>
      <c r="C602">
        <v>5.2678017097484764E-2</v>
      </c>
      <c r="D602">
        <v>1.4758105417428835E-2</v>
      </c>
      <c r="E602">
        <v>3.1379607186397207E-2</v>
      </c>
      <c r="F602">
        <v>3.2680120508121746E-3</v>
      </c>
      <c r="G602">
        <v>4.0867440881604544E-3</v>
      </c>
      <c r="H602">
        <v>1.5467298372870975E-3</v>
      </c>
    </row>
    <row r="603" spans="1:8">
      <c r="A603" s="788">
        <v>44706</v>
      </c>
      <c r="B603">
        <v>9.7016173504216985E-2</v>
      </c>
      <c r="C603">
        <v>5.2777840174559332E-2</v>
      </c>
      <c r="D603">
        <v>1.478288317734533E-2</v>
      </c>
      <c r="E603">
        <v>3.1458268199680894E-2</v>
      </c>
      <c r="F603">
        <v>3.3740721663422235E-3</v>
      </c>
      <c r="G603">
        <v>4.2960411682924082E-3</v>
      </c>
      <c r="H603">
        <v>1.5957554938219598E-3</v>
      </c>
    </row>
    <row r="604" spans="1:8">
      <c r="A604" s="788">
        <v>44707</v>
      </c>
      <c r="B604">
        <v>9.7416853366885325E-2</v>
      </c>
      <c r="C604">
        <v>5.2912670459833056E-2</v>
      </c>
      <c r="D604">
        <v>1.4807661542270534E-2</v>
      </c>
      <c r="E604">
        <v>3.1660219562650971E-2</v>
      </c>
      <c r="F604">
        <v>3.4481481785246793E-3</v>
      </c>
      <c r="G604">
        <v>4.6316002506043841E-3</v>
      </c>
      <c r="H604">
        <v>1.6977659327790384E-3</v>
      </c>
    </row>
    <row r="605" spans="1:8">
      <c r="A605" s="788">
        <v>44708</v>
      </c>
      <c r="B605">
        <v>9.7796631733326977E-2</v>
      </c>
      <c r="C605">
        <v>5.296886485012875E-2</v>
      </c>
      <c r="D605">
        <v>1.4832440512219103E-2</v>
      </c>
      <c r="E605">
        <v>3.1705003521658615E-2</v>
      </c>
      <c r="F605">
        <v>3.4667788930269339E-3</v>
      </c>
      <c r="G605">
        <v>4.6658159790500253E-3</v>
      </c>
      <c r="H605">
        <v>1.8161837056347441E-3</v>
      </c>
    </row>
    <row r="606" spans="1:8">
      <c r="A606" s="788">
        <v>44711</v>
      </c>
      <c r="B606">
        <v>9.8179193446273239E-2</v>
      </c>
      <c r="C606">
        <v>5.2949154789802444E-2</v>
      </c>
      <c r="D606">
        <v>1.4857220087205691E-2</v>
      </c>
      <c r="E606">
        <v>3.1597423516158019E-2</v>
      </c>
      <c r="F606">
        <v>3.4512881030732689E-3</v>
      </c>
      <c r="G606">
        <v>4.4168524023615596E-3</v>
      </c>
      <c r="H606">
        <v>1.8154917213613064E-3</v>
      </c>
    </row>
    <row r="607" spans="1:8">
      <c r="A607" s="788">
        <v>44712</v>
      </c>
      <c r="B607">
        <v>9.8595914743908608E-2</v>
      </c>
      <c r="C607">
        <v>5.3129763616189596E-2</v>
      </c>
      <c r="D607">
        <v>1.4882000267245399E-2</v>
      </c>
      <c r="E607">
        <v>3.1824492475928778E-2</v>
      </c>
      <c r="F607">
        <v>3.4392041088204817E-3</v>
      </c>
      <c r="G607">
        <v>4.3054137008402549E-3</v>
      </c>
      <c r="H607">
        <v>1.7950284125709537E-3</v>
      </c>
    </row>
    <row r="608" spans="1:8">
      <c r="A608" s="788">
        <v>44713</v>
      </c>
      <c r="B608">
        <v>9.8967439503050869E-2</v>
      </c>
      <c r="C608">
        <v>5.3196509280639681E-2</v>
      </c>
      <c r="D608">
        <v>1.4906781052352658E-2</v>
      </c>
      <c r="E608">
        <v>3.1846042860806723E-2</v>
      </c>
      <c r="F608">
        <v>3.4651938211474054E-3</v>
      </c>
      <c r="G608">
        <v>4.4731826343897829E-3</v>
      </c>
      <c r="H608">
        <v>1.7603168134514569E-3</v>
      </c>
    </row>
    <row r="609" spans="1:8">
      <c r="A609" s="788">
        <v>44714</v>
      </c>
      <c r="B609">
        <v>9.933424503382704E-2</v>
      </c>
      <c r="C609">
        <v>5.3287518771072628E-2</v>
      </c>
      <c r="D609">
        <v>1.4931562442542345E-2</v>
      </c>
      <c r="E609">
        <v>3.1854087714513923E-2</v>
      </c>
      <c r="F609">
        <v>3.4919904028973825E-3</v>
      </c>
      <c r="G609">
        <v>4.8778923457497569E-3</v>
      </c>
      <c r="H609">
        <v>1.85184814535444E-3</v>
      </c>
    </row>
    <row r="610" spans="1:8">
      <c r="A610" s="788">
        <v>44715</v>
      </c>
      <c r="B610">
        <v>9.9694221853704912E-2</v>
      </c>
      <c r="C610">
        <v>5.3422518433372534E-2</v>
      </c>
      <c r="D610">
        <v>1.4956344437829339E-2</v>
      </c>
      <c r="E610">
        <v>3.2005794448735747E-2</v>
      </c>
      <c r="F610">
        <v>3.4309315261478179E-3</v>
      </c>
      <c r="G610">
        <v>4.5976175148481069E-3</v>
      </c>
      <c r="H610">
        <v>1.7745380248066489E-3</v>
      </c>
    </row>
    <row r="611" spans="1:8">
      <c r="A611" s="788">
        <v>44718</v>
      </c>
      <c r="B611">
        <v>0.10007101286355247</v>
      </c>
      <c r="C611">
        <v>5.3517907105413043E-2</v>
      </c>
      <c r="D611">
        <v>1.4981127038228292E-2</v>
      </c>
      <c r="E611">
        <v>3.2098444558455341E-2</v>
      </c>
      <c r="F611">
        <v>3.3748309371328666E-3</v>
      </c>
      <c r="G611">
        <v>4.420171887690838E-3</v>
      </c>
      <c r="H611">
        <v>1.7932401222233718E-3</v>
      </c>
    </row>
    <row r="612" spans="1:8">
      <c r="A612" s="788">
        <v>44719</v>
      </c>
      <c r="B612">
        <v>0.10045430946436262</v>
      </c>
      <c r="C612">
        <v>5.3531067208185901E-2</v>
      </c>
      <c r="D612">
        <v>1.5005910243754084E-2</v>
      </c>
      <c r="E612">
        <v>3.2150584594988096E-2</v>
      </c>
      <c r="F612">
        <v>3.396192375559659E-3</v>
      </c>
      <c r="G612">
        <v>4.508158445240662E-3</v>
      </c>
      <c r="H612">
        <v>1.8418227191800973E-3</v>
      </c>
    </row>
    <row r="613" spans="1:8">
      <c r="A613" s="788">
        <v>44720</v>
      </c>
      <c r="B613">
        <v>0.10081988232443551</v>
      </c>
      <c r="C613">
        <v>5.3637901888058614E-2</v>
      </c>
      <c r="D613">
        <v>1.5030694054421589E-2</v>
      </c>
      <c r="E613">
        <v>3.2380501648287652E-2</v>
      </c>
      <c r="F613">
        <v>3.4721428072963523E-3</v>
      </c>
      <c r="G613">
        <v>4.1801458387302759E-3</v>
      </c>
      <c r="H613">
        <v>1.7899256242837058E-3</v>
      </c>
    </row>
    <row r="614" spans="1:8">
      <c r="A614" s="788">
        <v>44721</v>
      </c>
      <c r="B614">
        <v>0.1012303415230329</v>
      </c>
      <c r="C614">
        <v>5.3755567190087339E-2</v>
      </c>
      <c r="D614">
        <v>1.5055478470245465E-2</v>
      </c>
      <c r="E614">
        <v>3.268011347268529E-2</v>
      </c>
      <c r="F614">
        <v>3.4844855878135572E-3</v>
      </c>
      <c r="G614">
        <v>3.8842761937645243E-3</v>
      </c>
      <c r="H614">
        <v>1.6786243418229763E-3</v>
      </c>
    </row>
    <row r="615" spans="1:8">
      <c r="A615" s="788">
        <v>44722</v>
      </c>
      <c r="B615">
        <v>0.10161442212968752</v>
      </c>
      <c r="C615">
        <v>5.3854076619663349E-2</v>
      </c>
      <c r="D615">
        <v>1.5080263491240364E-2</v>
      </c>
      <c r="E615">
        <v>3.3130578879453809E-2</v>
      </c>
      <c r="F615">
        <v>3.3542188653727933E-3</v>
      </c>
      <c r="G615">
        <v>3.3819656061997438E-3</v>
      </c>
      <c r="H615">
        <v>1.5322388477883031E-3</v>
      </c>
    </row>
    <row r="616" spans="1:8">
      <c r="A616" s="788">
        <v>44725</v>
      </c>
      <c r="B616">
        <v>0.10200427594738315</v>
      </c>
      <c r="C616">
        <v>5.3874823009638417E-2</v>
      </c>
      <c r="D616">
        <v>1.5105049117421165E-2</v>
      </c>
      <c r="E616">
        <v>3.3769435820300675E-2</v>
      </c>
      <c r="F616">
        <v>3.2508698605446806E-3</v>
      </c>
      <c r="G616">
        <v>2.5975043476049731E-3</v>
      </c>
      <c r="H616">
        <v>1.3332967196664214E-3</v>
      </c>
    </row>
    <row r="617" spans="1:8">
      <c r="A617" s="788">
        <v>44726</v>
      </c>
      <c r="B617">
        <v>0.10242730162848757</v>
      </c>
      <c r="C617">
        <v>5.3921517143113551E-2</v>
      </c>
      <c r="D617">
        <v>1.5129835348802745E-2</v>
      </c>
      <c r="E617">
        <v>3.3707383691258697E-2</v>
      </c>
      <c r="F617">
        <v>3.2643775428542465E-3</v>
      </c>
      <c r="G617">
        <v>2.5488918832978769E-3</v>
      </c>
      <c r="H617">
        <v>1.3201176629973332E-3</v>
      </c>
    </row>
    <row r="618" spans="1:8">
      <c r="A618" s="788">
        <v>44727</v>
      </c>
      <c r="B618">
        <v>0.1027707133874971</v>
      </c>
      <c r="C618">
        <v>5.4185062347263502E-2</v>
      </c>
      <c r="D618">
        <v>1.5154622185399758E-2</v>
      </c>
      <c r="E618">
        <v>3.3712851527091692E-2</v>
      </c>
      <c r="F618">
        <v>3.3587374460557484E-3</v>
      </c>
      <c r="G618">
        <v>3.0973737929835821E-3</v>
      </c>
      <c r="H618">
        <v>1.3911348487765096E-3</v>
      </c>
    </row>
    <row r="619" spans="1:8">
      <c r="A619" s="788">
        <v>44729</v>
      </c>
      <c r="B619">
        <v>0.10313414361423345</v>
      </c>
      <c r="C619">
        <v>5.4315841679671184E-2</v>
      </c>
      <c r="D619">
        <v>1.5179409627226859E-2</v>
      </c>
      <c r="E619">
        <v>3.3407462739451832E-2</v>
      </c>
      <c r="F619">
        <v>3.3612994284804021E-3</v>
      </c>
      <c r="G619">
        <v>2.6391645459775681E-3</v>
      </c>
      <c r="H619">
        <v>1.2417231843577792E-3</v>
      </c>
    </row>
    <row r="620" spans="1:8">
      <c r="A620" s="788">
        <v>44732</v>
      </c>
      <c r="B620">
        <v>0.10351832421831086</v>
      </c>
      <c r="C620">
        <v>5.4335511709769468E-2</v>
      </c>
      <c r="D620">
        <v>1.5204197674299147E-2</v>
      </c>
      <c r="E620">
        <v>3.3468464459656566E-2</v>
      </c>
      <c r="F620">
        <v>3.2986448660536904E-3</v>
      </c>
      <c r="G620">
        <v>2.4734639278265469E-3</v>
      </c>
      <c r="H620">
        <v>1.2529779381407202E-3</v>
      </c>
    </row>
    <row r="621" spans="1:8">
      <c r="A621" s="788">
        <v>44733</v>
      </c>
      <c r="B621">
        <v>0.10393348844314443</v>
      </c>
      <c r="C621">
        <v>5.435430669402197E-2</v>
      </c>
      <c r="D621">
        <v>1.5228986326631055E-2</v>
      </c>
      <c r="E621">
        <v>3.3532438415290633E-2</v>
      </c>
      <c r="F621">
        <v>3.3010556369235111E-3</v>
      </c>
      <c r="G621">
        <v>2.5064912010130946E-3</v>
      </c>
      <c r="H621">
        <v>1.3647344646043891E-3</v>
      </c>
    </row>
    <row r="622" spans="1:8">
      <c r="A622" s="788">
        <v>44734</v>
      </c>
      <c r="B622">
        <v>0.10434657923178725</v>
      </c>
      <c r="C622">
        <v>5.4441007911690598E-2</v>
      </c>
      <c r="D622">
        <v>1.5253775584237683E-2</v>
      </c>
      <c r="E622">
        <v>3.3349658189415043E-2</v>
      </c>
      <c r="F622">
        <v>3.3061109442777958E-3</v>
      </c>
      <c r="G622">
        <v>2.7672035265360329E-3</v>
      </c>
      <c r="H622">
        <v>1.3651180980418509E-3</v>
      </c>
    </row>
    <row r="623" spans="1:8">
      <c r="A623" s="788">
        <v>44735</v>
      </c>
      <c r="B623">
        <v>0.10477353679615842</v>
      </c>
      <c r="C623">
        <v>5.4574128830846336E-2</v>
      </c>
      <c r="D623">
        <v>1.5278565447133685E-2</v>
      </c>
      <c r="E623">
        <v>3.3296978601327742E-2</v>
      </c>
      <c r="F623">
        <v>3.3946362306096489E-3</v>
      </c>
      <c r="G623">
        <v>2.5822104802895041E-3</v>
      </c>
      <c r="H623">
        <v>1.4082794894356709E-3</v>
      </c>
    </row>
    <row r="624" spans="1:8">
      <c r="A624" s="788">
        <v>44736</v>
      </c>
      <c r="B624">
        <v>0.10515912413610007</v>
      </c>
      <c r="C624">
        <v>5.4618812271953976E-2</v>
      </c>
      <c r="D624">
        <v>1.5303355915333716E-2</v>
      </c>
      <c r="E624">
        <v>3.3202351196791602E-2</v>
      </c>
      <c r="F624">
        <v>3.3689801621656912E-3</v>
      </c>
      <c r="G624">
        <v>2.5143129350191362E-3</v>
      </c>
      <c r="H624">
        <v>1.5643347446401279E-3</v>
      </c>
    </row>
    <row r="625" spans="1:8">
      <c r="A625" s="788">
        <v>44739</v>
      </c>
      <c r="B625">
        <v>0.10558923217140936</v>
      </c>
      <c r="C625">
        <v>5.46845722191871E-2</v>
      </c>
      <c r="D625">
        <v>1.5328146988852653E-2</v>
      </c>
      <c r="E625">
        <v>3.3230383044370759E-2</v>
      </c>
      <c r="F625">
        <v>3.3830459787242972E-3</v>
      </c>
      <c r="G625">
        <v>2.5488355338540991E-3</v>
      </c>
      <c r="H625">
        <v>1.5501672531961219E-3</v>
      </c>
    </row>
    <row r="626" spans="1:8">
      <c r="A626" s="788">
        <v>44740</v>
      </c>
      <c r="B626">
        <v>0.10595348637279112</v>
      </c>
      <c r="C626">
        <v>5.4660516367732503E-2</v>
      </c>
      <c r="D626">
        <v>1.5352938667705374E-2</v>
      </c>
      <c r="E626">
        <v>3.3236312427268766E-2</v>
      </c>
      <c r="F626">
        <v>3.418294938981381E-3</v>
      </c>
      <c r="G626">
        <v>2.3759710710800075E-3</v>
      </c>
      <c r="H626">
        <v>1.4554796119512492E-3</v>
      </c>
    </row>
    <row r="627" spans="1:8">
      <c r="A627" s="788">
        <v>44741</v>
      </c>
      <c r="B627">
        <v>0.10631877067020823</v>
      </c>
      <c r="C627">
        <v>5.4731534696569106E-2</v>
      </c>
      <c r="D627">
        <v>1.5377730951906532E-2</v>
      </c>
      <c r="E627">
        <v>3.3198171785735697E-2</v>
      </c>
      <c r="F627">
        <v>3.4566629298387053E-3</v>
      </c>
      <c r="G627">
        <v>2.3426023082853131E-3</v>
      </c>
      <c r="H627">
        <v>1.4552910923892881E-3</v>
      </c>
    </row>
    <row r="628" spans="1:8">
      <c r="A628" s="788">
        <v>44742</v>
      </c>
      <c r="B628">
        <v>0.10667275466506254</v>
      </c>
      <c r="C628">
        <v>5.4882157795962616E-2</v>
      </c>
      <c r="D628">
        <v>1.5402523841470783E-2</v>
      </c>
      <c r="E628">
        <v>3.3131916667218375E-2</v>
      </c>
      <c r="F628">
        <v>3.4892569236739668E-3</v>
      </c>
      <c r="G628">
        <v>2.5339563227462225E-3</v>
      </c>
      <c r="H628">
        <v>1.407557780319868E-3</v>
      </c>
    </row>
    <row r="629" spans="1:8">
      <c r="A629" s="788">
        <v>44743</v>
      </c>
      <c r="B629">
        <v>0.10704555318197229</v>
      </c>
      <c r="C629">
        <v>5.4829499544726268E-2</v>
      </c>
      <c r="D629">
        <v>1.5427317336413227E-2</v>
      </c>
      <c r="E629">
        <v>3.3154407780833894E-2</v>
      </c>
      <c r="F629">
        <v>3.532235678228357E-3</v>
      </c>
      <c r="G629">
        <v>2.5247031960589084E-3</v>
      </c>
      <c r="H629">
        <v>1.4619328226228578E-3</v>
      </c>
    </row>
    <row r="630" spans="1:8">
      <c r="A630" s="788">
        <v>44746</v>
      </c>
      <c r="B630">
        <v>0.10741825475150724</v>
      </c>
      <c r="C630">
        <v>5.4782574040539211E-2</v>
      </c>
      <c r="D630">
        <v>1.5452111436748517E-2</v>
      </c>
      <c r="E630">
        <v>3.3174413234360323E-2</v>
      </c>
      <c r="F630">
        <v>3.5443998758786233E-3</v>
      </c>
      <c r="G630">
        <v>2.1525577548748842E-3</v>
      </c>
      <c r="H630">
        <v>1.4402948816267802E-3</v>
      </c>
    </row>
    <row r="631" spans="1:8">
      <c r="A631" s="788">
        <v>44747</v>
      </c>
      <c r="B631">
        <v>0.1077587313267121</v>
      </c>
      <c r="C631">
        <v>5.47358034848755E-2</v>
      </c>
      <c r="D631">
        <v>1.5476906142491309E-2</v>
      </c>
      <c r="E631">
        <v>3.3002379288283645E-2</v>
      </c>
      <c r="F631">
        <v>3.5778001160091666E-3</v>
      </c>
      <c r="G631">
        <v>1.9916207292753896E-3</v>
      </c>
      <c r="H631">
        <v>1.474164363709729E-3</v>
      </c>
    </row>
    <row r="632" spans="1:8">
      <c r="A632" s="788">
        <v>44748</v>
      </c>
      <c r="B632">
        <v>0.10817622782213898</v>
      </c>
      <c r="C632">
        <v>5.4680116663031519E-2</v>
      </c>
      <c r="D632">
        <v>1.550170145365648E-2</v>
      </c>
      <c r="E632">
        <v>3.3040737431436318E-2</v>
      </c>
      <c r="F632">
        <v>3.5048555750512023E-3</v>
      </c>
      <c r="G632">
        <v>1.8862939684427538E-3</v>
      </c>
      <c r="H632">
        <v>1.4963650268631223E-3</v>
      </c>
    </row>
    <row r="633" spans="1:8">
      <c r="A633" s="788">
        <v>44749</v>
      </c>
      <c r="B633">
        <v>0.10853887854064914</v>
      </c>
      <c r="C633">
        <v>5.4674517844306658E-2</v>
      </c>
      <c r="D633">
        <v>1.5526497370258907E-2</v>
      </c>
      <c r="E633">
        <v>3.3432449297338795E-2</v>
      </c>
      <c r="F633">
        <v>3.5514083733323432E-3</v>
      </c>
      <c r="G633">
        <v>2.1701037591710381E-3</v>
      </c>
      <c r="H633">
        <v>1.5775946549698716E-3</v>
      </c>
    </row>
    <row r="634" spans="1:8">
      <c r="A634" s="788">
        <v>44750</v>
      </c>
      <c r="B634">
        <v>0.10896246179223268</v>
      </c>
      <c r="C634">
        <v>5.4534835480840815E-2</v>
      </c>
      <c r="D634">
        <v>1.5551293892313245E-2</v>
      </c>
      <c r="E634">
        <v>3.3441215706238037E-2</v>
      </c>
      <c r="F634">
        <v>3.5467374284006148E-3</v>
      </c>
      <c r="G634">
        <v>1.8290009978452204E-3</v>
      </c>
      <c r="H634">
        <v>1.5737068625016892E-3</v>
      </c>
    </row>
    <row r="635" spans="1:8">
      <c r="A635" s="788">
        <v>44753</v>
      </c>
      <c r="B635">
        <v>0.10933985354382658</v>
      </c>
      <c r="C635">
        <v>5.4462587819629427E-2</v>
      </c>
      <c r="D635">
        <v>1.5576091019834148E-2</v>
      </c>
      <c r="E635">
        <v>3.3390164206496875E-2</v>
      </c>
      <c r="F635">
        <v>3.4892503992387525E-3</v>
      </c>
      <c r="G635">
        <v>1.0880021771053627E-3</v>
      </c>
      <c r="H635">
        <v>1.5128525997714082E-3</v>
      </c>
    </row>
    <row r="636" spans="1:8">
      <c r="A636" s="788">
        <v>44754</v>
      </c>
      <c r="B636">
        <v>0.1097031906552528</v>
      </c>
      <c r="C636">
        <v>5.4500541404748581E-2</v>
      </c>
      <c r="D636">
        <v>1.5600888752836717E-2</v>
      </c>
      <c r="E636">
        <v>3.3305492594368324E-2</v>
      </c>
      <c r="F636">
        <v>3.4764278953285377E-3</v>
      </c>
      <c r="G636">
        <v>1.1678707568765212E-3</v>
      </c>
      <c r="H636">
        <v>1.4733371943209672E-3</v>
      </c>
    </row>
    <row r="637" spans="1:8">
      <c r="A637" s="788">
        <v>44755</v>
      </c>
      <c r="B637">
        <v>0.11008570878700863</v>
      </c>
      <c r="C637">
        <v>5.454939517021562E-2</v>
      </c>
      <c r="D637">
        <v>1.5625687091335605E-2</v>
      </c>
      <c r="E637">
        <v>3.3505245201756129E-2</v>
      </c>
      <c r="F637">
        <v>3.4812016181353655E-3</v>
      </c>
      <c r="G637">
        <v>1.2957604220231733E-3</v>
      </c>
      <c r="H637">
        <v>1.4531516816507217E-3</v>
      </c>
    </row>
    <row r="638" spans="1:8">
      <c r="A638" s="788">
        <v>44756</v>
      </c>
      <c r="B638">
        <v>0.11046497218434359</v>
      </c>
      <c r="C638">
        <v>5.4592435487817115E-2</v>
      </c>
      <c r="D638">
        <v>1.5650486035345468E-2</v>
      </c>
      <c r="E638">
        <v>3.3669478795021135E-2</v>
      </c>
      <c r="F638">
        <v>3.48267716157169E-3</v>
      </c>
      <c r="G638">
        <v>1.1313108907506919E-3</v>
      </c>
      <c r="H638">
        <v>1.4423643048144807E-3</v>
      </c>
    </row>
    <row r="639" spans="1:8">
      <c r="A639" s="788">
        <v>44757</v>
      </c>
      <c r="B639">
        <v>0.1108401374879342</v>
      </c>
      <c r="C639">
        <v>5.4683443544028654E-2</v>
      </c>
      <c r="D639">
        <v>1.5675285584881182E-2</v>
      </c>
      <c r="E639">
        <v>3.344001731162427E-2</v>
      </c>
      <c r="F639">
        <v>3.5181961688866004E-3</v>
      </c>
      <c r="G639">
        <v>1.3533550779800674E-3</v>
      </c>
      <c r="H639">
        <v>1.5346123108206378E-3</v>
      </c>
    </row>
    <row r="640" spans="1:8">
      <c r="A640" s="788">
        <v>44760</v>
      </c>
      <c r="B640">
        <v>0.11125911749832063</v>
      </c>
      <c r="C640">
        <v>5.4509898443576787E-2</v>
      </c>
      <c r="D640">
        <v>1.5700085739957625E-2</v>
      </c>
      <c r="E640">
        <v>3.3339535431513356E-2</v>
      </c>
      <c r="F640">
        <v>3.5325151738900828E-3</v>
      </c>
      <c r="G640">
        <v>1.133413168478592E-3</v>
      </c>
      <c r="H640">
        <v>1.4955847029023417E-3</v>
      </c>
    </row>
    <row r="641" spans="1:8">
      <c r="A641" s="788">
        <v>44761</v>
      </c>
      <c r="B641">
        <v>0.11165459150652746</v>
      </c>
      <c r="C641">
        <v>5.4433207522232019E-2</v>
      </c>
      <c r="D641">
        <v>1.5724886500589452E-2</v>
      </c>
      <c r="E641">
        <v>3.3213709945749237E-2</v>
      </c>
      <c r="F641">
        <v>3.5197196742078329E-3</v>
      </c>
      <c r="G641">
        <v>1.4051217285753204E-3</v>
      </c>
      <c r="H641">
        <v>1.6350208919231335E-3</v>
      </c>
    </row>
    <row r="642" spans="1:8">
      <c r="A642" s="788">
        <v>44762</v>
      </c>
      <c r="B642">
        <v>0.11208297500860986</v>
      </c>
      <c r="C642">
        <v>5.4515838266302241E-2</v>
      </c>
      <c r="D642">
        <v>1.574968786679154E-2</v>
      </c>
      <c r="E642">
        <v>3.3356749389527707E-2</v>
      </c>
      <c r="F642">
        <v>3.6259172787123095E-3</v>
      </c>
      <c r="G642">
        <v>1.9033623315127812E-3</v>
      </c>
      <c r="H642">
        <v>1.669770645949864E-3</v>
      </c>
    </row>
    <row r="643" spans="1:8">
      <c r="A643" s="788">
        <v>44763</v>
      </c>
      <c r="B643">
        <v>0.11244829333213713</v>
      </c>
      <c r="C643">
        <v>5.4516070786351678E-2</v>
      </c>
      <c r="D643">
        <v>1.5774489838578543E-2</v>
      </c>
      <c r="E643">
        <v>3.3122394745900507E-2</v>
      </c>
      <c r="F643">
        <v>3.5923754643736316E-3</v>
      </c>
      <c r="G643">
        <v>2.3893938330290521E-3</v>
      </c>
      <c r="H643">
        <v>1.7192014791460597E-3</v>
      </c>
    </row>
    <row r="644" spans="1:8">
      <c r="A644" s="788">
        <v>44764</v>
      </c>
      <c r="B644">
        <v>0.11283818052085848</v>
      </c>
      <c r="C644">
        <v>5.4569674884578978E-2</v>
      </c>
      <c r="D644">
        <v>1.5799292415965338E-2</v>
      </c>
      <c r="E644">
        <v>3.3056694759556748E-2</v>
      </c>
      <c r="F644">
        <v>3.616716969989664E-3</v>
      </c>
      <c r="G644">
        <v>1.8503745884050904E-3</v>
      </c>
      <c r="H644">
        <v>1.6753120502419616E-3</v>
      </c>
    </row>
    <row r="645" spans="1:8">
      <c r="A645" s="788">
        <v>44767</v>
      </c>
      <c r="B645">
        <v>0.11320373471016087</v>
      </c>
      <c r="C645">
        <v>5.4554474497529926E-2</v>
      </c>
      <c r="D645">
        <v>1.5824095598966803E-2</v>
      </c>
      <c r="E645">
        <v>3.3132497405417682E-2</v>
      </c>
      <c r="F645">
        <v>3.5922925197258149E-3</v>
      </c>
      <c r="G645">
        <v>1.9392363517325428E-3</v>
      </c>
      <c r="H645">
        <v>1.6872253816322402E-3</v>
      </c>
    </row>
    <row r="646" spans="1:8">
      <c r="A646" s="788">
        <v>44768</v>
      </c>
      <c r="B646">
        <v>0.11359367053153679</v>
      </c>
      <c r="C646">
        <v>5.4488713725753701E-2</v>
      </c>
      <c r="D646">
        <v>1.5848899387597593E-2</v>
      </c>
      <c r="E646">
        <v>3.3306823060232027E-2</v>
      </c>
      <c r="F646">
        <v>3.5776678546410867E-3</v>
      </c>
      <c r="G646">
        <v>1.6405923907560904E-3</v>
      </c>
      <c r="H646">
        <v>1.631747755347579E-3</v>
      </c>
    </row>
    <row r="647" spans="1:8">
      <c r="A647" s="788">
        <v>44769</v>
      </c>
      <c r="B647">
        <v>0.11396709816042883</v>
      </c>
      <c r="C647">
        <v>5.4533558591890907E-2</v>
      </c>
      <c r="D647">
        <v>1.5873703781872583E-2</v>
      </c>
      <c r="E647">
        <v>3.3230931473608338E-2</v>
      </c>
      <c r="F647">
        <v>3.7058536077818616E-3</v>
      </c>
      <c r="G647">
        <v>2.53907812342824E-3</v>
      </c>
      <c r="H647">
        <v>1.7643695052214081E-3</v>
      </c>
    </row>
    <row r="648" spans="1:8">
      <c r="A648" s="788">
        <v>44770</v>
      </c>
      <c r="B648">
        <v>0.11439440487437924</v>
      </c>
      <c r="C648">
        <v>5.4614079132701221E-2</v>
      </c>
      <c r="D648">
        <v>1.5898508781806431E-2</v>
      </c>
      <c r="E648">
        <v>3.3145243590578577E-2</v>
      </c>
      <c r="F648">
        <v>3.7654108576987699E-3</v>
      </c>
      <c r="G648">
        <v>3.0674382971696001E-3</v>
      </c>
      <c r="H648">
        <v>1.8226830418801576E-3</v>
      </c>
    </row>
    <row r="649" spans="1:8">
      <c r="A649" s="788">
        <v>44771</v>
      </c>
      <c r="B649">
        <v>0.11482506463038811</v>
      </c>
      <c r="C649">
        <v>5.4693302290276691E-2</v>
      </c>
      <c r="D649">
        <v>1.5923314387414012E-2</v>
      </c>
      <c r="E649">
        <v>3.3109554260144503E-2</v>
      </c>
      <c r="F649">
        <v>3.8176813160941681E-3</v>
      </c>
      <c r="G649">
        <v>3.3549878728682536E-3</v>
      </c>
      <c r="H649">
        <v>1.8979130817962098E-3</v>
      </c>
    </row>
    <row r="650" spans="1:8">
      <c r="A650" s="788">
        <v>44774</v>
      </c>
      <c r="B650">
        <v>0.11523799397877355</v>
      </c>
      <c r="C650">
        <v>5.4727526050761366E-2</v>
      </c>
      <c r="D650">
        <v>1.5948120598710203E-2</v>
      </c>
      <c r="E650">
        <v>3.3113592119542234E-2</v>
      </c>
      <c r="F650">
        <v>3.8611526027370058E-3</v>
      </c>
      <c r="G650">
        <v>3.2267818672000459E-3</v>
      </c>
      <c r="H650">
        <v>1.8843668778316669E-3</v>
      </c>
    </row>
    <row r="651" spans="1:8">
      <c r="A651" s="788">
        <v>44775</v>
      </c>
      <c r="B651">
        <v>0.11565822761060707</v>
      </c>
      <c r="C651">
        <v>5.4693038852457132E-2</v>
      </c>
      <c r="D651">
        <v>1.5972927415709659E-2</v>
      </c>
      <c r="E651">
        <v>3.3245120939143336E-2</v>
      </c>
      <c r="F651">
        <v>3.8936740461887887E-3</v>
      </c>
      <c r="G651">
        <v>3.3136295605615818E-3</v>
      </c>
      <c r="H651">
        <v>1.8530288220122149E-3</v>
      </c>
    </row>
    <row r="652" spans="1:8">
      <c r="A652" s="788">
        <v>44776</v>
      </c>
      <c r="B652">
        <v>0.11606943024043215</v>
      </c>
      <c r="C652">
        <v>5.4773709253571612E-2</v>
      </c>
      <c r="D652">
        <v>1.5997734838427258E-2</v>
      </c>
      <c r="E652">
        <v>3.3547557061560429E-2</v>
      </c>
      <c r="F652">
        <v>3.9700349198477092E-3</v>
      </c>
      <c r="G652">
        <v>4.1436717476690532E-3</v>
      </c>
      <c r="H652">
        <v>1.9318679256687954E-3</v>
      </c>
    </row>
    <row r="653" spans="1:8">
      <c r="A653" s="788">
        <v>44777</v>
      </c>
      <c r="B653">
        <v>0.11650483897648467</v>
      </c>
      <c r="C653">
        <v>5.5084580445276643E-2</v>
      </c>
      <c r="D653">
        <v>1.6022542866877876E-2</v>
      </c>
      <c r="E653">
        <v>3.3447440826350316E-2</v>
      </c>
      <c r="F653">
        <v>4.0265457066253063E-3</v>
      </c>
      <c r="G653">
        <v>5.166577294885899E-3</v>
      </c>
      <c r="H653">
        <v>1.9275950368655703E-3</v>
      </c>
    </row>
    <row r="654" spans="1:8">
      <c r="A654" s="788">
        <v>44778</v>
      </c>
      <c r="B654">
        <v>0.11691250258613084</v>
      </c>
      <c r="C654">
        <v>5.5163820604146707E-2</v>
      </c>
      <c r="D654">
        <v>1.6047351501076168E-2</v>
      </c>
      <c r="E654">
        <v>3.3810655691299374E-2</v>
      </c>
      <c r="F654">
        <v>4.0637989206622205E-3</v>
      </c>
      <c r="G654">
        <v>5.1032949200975342E-3</v>
      </c>
      <c r="H654">
        <v>1.9240254338515062E-3</v>
      </c>
    </row>
    <row r="655" spans="1:8">
      <c r="A655" s="788">
        <v>44781</v>
      </c>
      <c r="B655">
        <v>0.1173382645739518</v>
      </c>
      <c r="C655">
        <v>5.5306425759389821E-2</v>
      </c>
      <c r="D655">
        <v>1.6072160741036789E-2</v>
      </c>
      <c r="E655">
        <v>3.3918183627740905E-2</v>
      </c>
      <c r="F655">
        <v>4.1192504986140577E-3</v>
      </c>
      <c r="G655">
        <v>5.5098756427018891E-3</v>
      </c>
      <c r="H655">
        <v>1.9220699471846903E-3</v>
      </c>
    </row>
    <row r="656" spans="1:8">
      <c r="A656" s="788">
        <v>44782</v>
      </c>
      <c r="B656">
        <v>0.11775433656263345</v>
      </c>
      <c r="C656">
        <v>5.52449841272451E-2</v>
      </c>
      <c r="D656">
        <v>1.6096970586774839E-2</v>
      </c>
      <c r="E656">
        <v>3.4013357782308518E-2</v>
      </c>
      <c r="F656">
        <v>4.0678249031760316E-3</v>
      </c>
      <c r="G656">
        <v>5.2316631141955394E-3</v>
      </c>
      <c r="H656">
        <v>1.8989668995927911E-3</v>
      </c>
    </row>
    <row r="657" spans="1:8">
      <c r="A657" s="788">
        <v>44783</v>
      </c>
      <c r="B657">
        <v>0.11818541200532851</v>
      </c>
      <c r="C657">
        <v>5.5268589917803368E-2</v>
      </c>
      <c r="D657">
        <v>1.612178103830475E-2</v>
      </c>
      <c r="E657">
        <v>3.3711768030836309E-2</v>
      </c>
      <c r="F657">
        <v>4.0894183404078799E-3</v>
      </c>
      <c r="G657">
        <v>5.6928271765581684E-3</v>
      </c>
      <c r="H657">
        <v>2.0069635832835608E-3</v>
      </c>
    </row>
    <row r="658" spans="1:8">
      <c r="A658" s="788">
        <v>44784</v>
      </c>
      <c r="B658">
        <v>0.11862348837991199</v>
      </c>
      <c r="C658">
        <v>5.5226859169719589E-2</v>
      </c>
      <c r="D658">
        <v>1.6146592095641621E-2</v>
      </c>
      <c r="E658">
        <v>3.3585669084821745E-2</v>
      </c>
      <c r="F658">
        <v>4.0452662803178718E-3</v>
      </c>
      <c r="G658">
        <v>5.1014588941313832E-3</v>
      </c>
      <c r="H658">
        <v>2.0069165545393286E-3</v>
      </c>
    </row>
    <row r="659" spans="1:8">
      <c r="A659" s="788">
        <v>44785</v>
      </c>
      <c r="B659">
        <v>0.11901799582702788</v>
      </c>
      <c r="C659">
        <v>5.5397134161820238E-2</v>
      </c>
      <c r="D659">
        <v>1.6171403758800107E-2</v>
      </c>
      <c r="E659">
        <v>3.3643670829413663E-2</v>
      </c>
      <c r="F659">
        <v>4.1323057417388398E-3</v>
      </c>
      <c r="G659">
        <v>5.665556762771029E-3</v>
      </c>
      <c r="H659">
        <v>2.0950471540235327E-3</v>
      </c>
    </row>
    <row r="660" spans="1:8">
      <c r="A660" s="788">
        <v>44788</v>
      </c>
      <c r="B660">
        <v>0.11943707110960289</v>
      </c>
      <c r="C660">
        <v>5.5549193518849238E-2</v>
      </c>
      <c r="D660">
        <v>1.6196216027795085E-2</v>
      </c>
      <c r="E660">
        <v>3.3815179412404639E-2</v>
      </c>
      <c r="F660">
        <v>4.1646081077248986E-3</v>
      </c>
      <c r="G660">
        <v>5.7619856282780102E-3</v>
      </c>
      <c r="H660">
        <v>2.113868046969003E-3</v>
      </c>
    </row>
    <row r="661" spans="1:8">
      <c r="A661" s="788">
        <v>44789</v>
      </c>
      <c r="B661">
        <v>0.11982957130501304</v>
      </c>
      <c r="C661">
        <v>5.5442069994683596E-2</v>
      </c>
      <c r="D661">
        <v>1.622102890264121E-2</v>
      </c>
      <c r="E661">
        <v>3.3937745832336663E-2</v>
      </c>
      <c r="F661">
        <v>4.1566692339494171E-3</v>
      </c>
      <c r="G661">
        <v>5.4198031100822774E-3</v>
      </c>
      <c r="H661">
        <v>2.1313530466773312E-3</v>
      </c>
    </row>
    <row r="662" spans="1:8">
      <c r="A662" s="788">
        <v>44790</v>
      </c>
      <c r="B662">
        <v>0.12022192255672826</v>
      </c>
      <c r="C662">
        <v>5.5436281856935832E-2</v>
      </c>
      <c r="D662">
        <v>1.6245842383353359E-2</v>
      </c>
      <c r="E662">
        <v>3.4125483297458903E-2</v>
      </c>
      <c r="F662">
        <v>4.201796274700742E-3</v>
      </c>
      <c r="G662">
        <v>5.3407075681606297E-3</v>
      </c>
      <c r="H662">
        <v>2.0949672809460473E-3</v>
      </c>
    </row>
    <row r="663" spans="1:8">
      <c r="A663" s="788">
        <v>44791</v>
      </c>
      <c r="B663">
        <v>0.12064444029893373</v>
      </c>
      <c r="C663">
        <v>5.5457420434150695E-2</v>
      </c>
      <c r="D663">
        <v>1.627065646994641E-2</v>
      </c>
      <c r="E663">
        <v>3.4435549707811264E-2</v>
      </c>
      <c r="F663">
        <v>4.2248706032894656E-3</v>
      </c>
      <c r="G663">
        <v>5.3375886283981711E-3</v>
      </c>
      <c r="H663">
        <v>2.1087088124054354E-3</v>
      </c>
    </row>
    <row r="664" spans="1:8">
      <c r="A664" s="788">
        <v>44792</v>
      </c>
      <c r="B664">
        <v>0.12104827101551741</v>
      </c>
      <c r="C664">
        <v>5.5431235568030646E-2</v>
      </c>
      <c r="D664">
        <v>1.6295471162435016E-2</v>
      </c>
      <c r="E664">
        <v>3.4722600949563365E-2</v>
      </c>
      <c r="F664">
        <v>4.2153879571347197E-3</v>
      </c>
      <c r="G664">
        <v>4.5236633510732371E-3</v>
      </c>
      <c r="H664">
        <v>2.0476497079897626E-3</v>
      </c>
    </row>
    <row r="665" spans="1:8">
      <c r="A665" s="788">
        <v>44795</v>
      </c>
      <c r="B665">
        <v>0.12144875325733584</v>
      </c>
      <c r="C665">
        <v>5.5406890854473811E-2</v>
      </c>
      <c r="D665">
        <v>1.6320286460834055E-2</v>
      </c>
      <c r="E665">
        <v>3.5225692142174525E-2</v>
      </c>
      <c r="F665">
        <v>4.1956386092856235E-3</v>
      </c>
      <c r="G665">
        <v>4.5198942018624955E-3</v>
      </c>
      <c r="H665">
        <v>1.9461652399288543E-3</v>
      </c>
    </row>
    <row r="666" spans="1:8">
      <c r="A666" s="788">
        <v>44796</v>
      </c>
      <c r="B666">
        <v>0.12182050946734213</v>
      </c>
      <c r="C666">
        <v>5.5530898315113486E-2</v>
      </c>
      <c r="D666">
        <v>1.6345102365158182E-2</v>
      </c>
      <c r="E666">
        <v>3.5196797319300144E-2</v>
      </c>
      <c r="F666">
        <v>4.2442421859423263E-3</v>
      </c>
      <c r="G666">
        <v>5.412471557219467E-3</v>
      </c>
      <c r="H666">
        <v>1.9380492640586056E-3</v>
      </c>
    </row>
    <row r="667" spans="1:8">
      <c r="A667" s="788">
        <v>44797</v>
      </c>
      <c r="B667">
        <v>0.12224854168298038</v>
      </c>
      <c r="C667">
        <v>5.5532196352838126E-2</v>
      </c>
      <c r="D667">
        <v>1.6369918875422274E-2</v>
      </c>
      <c r="E667">
        <v>3.5312080854305927E-2</v>
      </c>
      <c r="F667">
        <v>4.3148187438561969E-3</v>
      </c>
      <c r="G667">
        <v>5.9336826310332214E-3</v>
      </c>
      <c r="H667">
        <v>1.9545194216470385E-3</v>
      </c>
    </row>
    <row r="668" spans="1:8">
      <c r="A668" s="788">
        <v>44798</v>
      </c>
      <c r="B668">
        <v>0.12266310300696892</v>
      </c>
      <c r="C668">
        <v>5.5443441668905358E-2</v>
      </c>
      <c r="D668">
        <v>1.6394735991641207E-2</v>
      </c>
      <c r="E668">
        <v>3.5117747855399895E-2</v>
      </c>
      <c r="F668">
        <v>4.3417389543540796E-3</v>
      </c>
      <c r="G668">
        <v>5.7806992811559876E-3</v>
      </c>
      <c r="H668">
        <v>2.0231160789694336E-3</v>
      </c>
    </row>
    <row r="669" spans="1:8">
      <c r="A669" s="788">
        <v>44799</v>
      </c>
      <c r="B669">
        <v>0.12307777255568975</v>
      </c>
      <c r="C669">
        <v>5.5498462871358845E-2</v>
      </c>
      <c r="D669">
        <v>1.641955371382986E-2</v>
      </c>
      <c r="E669">
        <v>3.5467000752004596E-2</v>
      </c>
      <c r="F669">
        <v>4.3487228425056479E-3</v>
      </c>
      <c r="G669">
        <v>5.961034213175731E-3</v>
      </c>
      <c r="H669">
        <v>1.8627995766851146E-3</v>
      </c>
    </row>
    <row r="670" spans="1:8">
      <c r="A670" s="788">
        <v>44802</v>
      </c>
      <c r="B670">
        <v>0.1234536934263053</v>
      </c>
      <c r="C670">
        <v>5.5410117702330952E-2</v>
      </c>
      <c r="D670">
        <v>1.6444372042002886E-2</v>
      </c>
      <c r="E670">
        <v>3.5667623808637305E-2</v>
      </c>
      <c r="F670">
        <v>4.3998753944847202E-3</v>
      </c>
      <c r="G670">
        <v>6.4204152583884344E-3</v>
      </c>
      <c r="H670">
        <v>1.8312417028409911E-3</v>
      </c>
    </row>
    <row r="671" spans="1:8">
      <c r="A671" s="788">
        <v>44803</v>
      </c>
      <c r="B671">
        <v>0.12388290848578043</v>
      </c>
      <c r="C671">
        <v>5.5447112013173872E-2</v>
      </c>
      <c r="D671">
        <v>1.6469190976174941E-2</v>
      </c>
      <c r="E671">
        <v>3.5566555377557707E-2</v>
      </c>
      <c r="F671">
        <v>4.4223960692517661E-3</v>
      </c>
      <c r="G671">
        <v>5.9658537889422103E-3</v>
      </c>
      <c r="H671">
        <v>1.7750040042829873E-3</v>
      </c>
    </row>
    <row r="672" spans="1:8">
      <c r="A672" s="788">
        <v>44804</v>
      </c>
      <c r="B672">
        <v>0.12427990627094232</v>
      </c>
      <c r="C672">
        <v>5.5489701831247018E-2</v>
      </c>
      <c r="D672">
        <v>1.6494010516361124E-2</v>
      </c>
      <c r="E672">
        <v>3.5715500363498798E-2</v>
      </c>
      <c r="F672">
        <v>4.4504303627752595E-3</v>
      </c>
      <c r="G672">
        <v>6.2182774496120086E-3</v>
      </c>
      <c r="H672">
        <v>1.7421618642770031E-3</v>
      </c>
    </row>
    <row r="673" spans="1:8">
      <c r="A673" s="788">
        <v>44805</v>
      </c>
      <c r="B673">
        <v>0.1247114191732972</v>
      </c>
      <c r="C673">
        <v>5.5668995764993401E-2</v>
      </c>
      <c r="D673">
        <v>1.6518830662576089E-2</v>
      </c>
      <c r="E673">
        <v>3.5949526054848802E-2</v>
      </c>
      <c r="F673">
        <v>4.4859828469423491E-3</v>
      </c>
      <c r="G673">
        <v>6.8092116731499619E-3</v>
      </c>
      <c r="H673">
        <v>1.7514191557321812E-3</v>
      </c>
    </row>
    <row r="674" spans="1:8">
      <c r="A674" s="788">
        <v>44806</v>
      </c>
      <c r="B674">
        <v>0.12509561467319941</v>
      </c>
      <c r="C674">
        <v>5.5734604597980741E-2</v>
      </c>
      <c r="D674">
        <v>1.6543651414834493E-2</v>
      </c>
      <c r="E674">
        <v>3.5898133321764947E-2</v>
      </c>
      <c r="F674">
        <v>4.5398428450389439E-3</v>
      </c>
      <c r="G674">
        <v>7.1208148780290692E-3</v>
      </c>
      <c r="H674">
        <v>1.7030820676702252E-3</v>
      </c>
    </row>
    <row r="675" spans="1:8">
      <c r="A675" s="788">
        <v>44809</v>
      </c>
      <c r="B675">
        <v>0.12549409532628641</v>
      </c>
      <c r="C675">
        <v>5.5734080775362127E-2</v>
      </c>
      <c r="D675">
        <v>1.656847277315121E-2</v>
      </c>
      <c r="E675">
        <v>3.6068574956885424E-2</v>
      </c>
      <c r="F675">
        <v>4.5746737888920919E-3</v>
      </c>
      <c r="G675">
        <v>7.3320365683329225E-3</v>
      </c>
      <c r="H675">
        <v>1.7187408127377068E-3</v>
      </c>
    </row>
    <row r="676" spans="1:8">
      <c r="A676" s="788">
        <v>44810</v>
      </c>
      <c r="B676">
        <v>0.1259135155526292</v>
      </c>
      <c r="C676">
        <v>5.5664364170814773E-2</v>
      </c>
      <c r="D676">
        <v>1.659329473754112E-2</v>
      </c>
      <c r="E676">
        <v>3.6089757043919146E-2</v>
      </c>
      <c r="F676">
        <v>4.5435331828040937E-3</v>
      </c>
      <c r="G676">
        <v>6.7212897721593556E-3</v>
      </c>
      <c r="H676">
        <v>1.688306047488819E-3</v>
      </c>
    </row>
    <row r="677" spans="1:8">
      <c r="A677" s="788">
        <v>44812</v>
      </c>
      <c r="B677">
        <v>0.12632630573678938</v>
      </c>
      <c r="C677">
        <v>5.5766841857541882E-2</v>
      </c>
      <c r="D677">
        <v>1.6618117308019098E-2</v>
      </c>
      <c r="E677">
        <v>3.5963783945522021E-2</v>
      </c>
      <c r="F677">
        <v>4.5356151743671802E-3</v>
      </c>
      <c r="G677">
        <v>6.7438040400946697E-3</v>
      </c>
      <c r="H677">
        <v>1.8148223082865567E-3</v>
      </c>
    </row>
    <row r="678" spans="1:8">
      <c r="A678" s="788">
        <v>44813</v>
      </c>
      <c r="B678">
        <v>0.12674620299542716</v>
      </c>
      <c r="C678">
        <v>5.5796590393329737E-2</v>
      </c>
      <c r="D678">
        <v>1.66429404845998E-2</v>
      </c>
      <c r="E678">
        <v>3.6182725484900979E-2</v>
      </c>
      <c r="F678">
        <v>4.5479446489795627E-3</v>
      </c>
      <c r="G678">
        <v>7.3089676854176666E-3</v>
      </c>
      <c r="H678">
        <v>1.8953215100405707E-3</v>
      </c>
    </row>
    <row r="679" spans="1:8">
      <c r="A679" s="788">
        <v>44816</v>
      </c>
      <c r="B679">
        <v>0.12716276662382597</v>
      </c>
      <c r="C679">
        <v>5.576281494265789E-2</v>
      </c>
      <c r="D679">
        <v>1.6667764267298102E-2</v>
      </c>
      <c r="E679">
        <v>3.6138468592451511E-2</v>
      </c>
      <c r="F679">
        <v>4.581017066906945E-3</v>
      </c>
      <c r="G679">
        <v>7.3396988071050551E-3</v>
      </c>
      <c r="H679">
        <v>1.9483860470532743E-3</v>
      </c>
    </row>
    <row r="680" spans="1:8">
      <c r="A680" s="788">
        <v>44817</v>
      </c>
      <c r="B680">
        <v>0.12755136793572674</v>
      </c>
      <c r="C680">
        <v>5.5737690731520129E-2</v>
      </c>
      <c r="D680">
        <v>1.669258865612866E-2</v>
      </c>
      <c r="E680">
        <v>3.6586384080370404E-2</v>
      </c>
      <c r="F680">
        <v>4.6207884399802612E-3</v>
      </c>
      <c r="G680">
        <v>6.8920807831291953E-3</v>
      </c>
      <c r="H680">
        <v>1.7300238593158657E-3</v>
      </c>
    </row>
    <row r="681" spans="1:8">
      <c r="A681" s="788">
        <v>44818</v>
      </c>
      <c r="B681">
        <v>0.12798389706917424</v>
      </c>
      <c r="C681">
        <v>5.5759764365801878E-2</v>
      </c>
      <c r="D681">
        <v>1.671741365110635E-2</v>
      </c>
      <c r="E681">
        <v>3.6758275974190235E-2</v>
      </c>
      <c r="F681">
        <v>4.6446036123017898E-3</v>
      </c>
      <c r="G681">
        <v>7.2036979126381961E-3</v>
      </c>
      <c r="H681">
        <v>1.7492871444799718E-3</v>
      </c>
    </row>
    <row r="682" spans="1:8">
      <c r="A682" s="788">
        <v>44819</v>
      </c>
      <c r="B682">
        <v>0.12841659433725394</v>
      </c>
      <c r="C682">
        <v>5.5717660589255535E-2</v>
      </c>
      <c r="D682">
        <v>1.6742239252246049E-2</v>
      </c>
      <c r="E682">
        <v>3.7117504171280569E-2</v>
      </c>
      <c r="F682">
        <v>4.6356113402274968E-3</v>
      </c>
      <c r="G682">
        <v>6.8406443042938747E-3</v>
      </c>
      <c r="H682">
        <v>1.6888101039969072E-3</v>
      </c>
    </row>
    <row r="683" spans="1:8">
      <c r="A683" s="788">
        <v>44820</v>
      </c>
      <c r="B683">
        <v>0.12882481323121775</v>
      </c>
      <c r="C683">
        <v>5.5815658540784296E-2</v>
      </c>
      <c r="D683">
        <v>1.6767065459562636E-2</v>
      </c>
      <c r="E683">
        <v>3.7070317388933516E-2</v>
      </c>
      <c r="F683">
        <v>4.6129234455365431E-3</v>
      </c>
      <c r="G683">
        <v>6.5588214753795615E-3</v>
      </c>
      <c r="H683">
        <v>1.66119359334993E-3</v>
      </c>
    </row>
    <row r="684" spans="1:8">
      <c r="A684" s="788">
        <v>44823</v>
      </c>
      <c r="B684">
        <v>0.12921847249694873</v>
      </c>
      <c r="C684">
        <v>5.5910343272691509E-2</v>
      </c>
      <c r="D684">
        <v>1.6791892273070763E-2</v>
      </c>
      <c r="E684">
        <v>3.720461749085513E-2</v>
      </c>
      <c r="F684">
        <v>4.6081099555044247E-3</v>
      </c>
      <c r="G684">
        <v>6.7854403790701401E-3</v>
      </c>
      <c r="H684">
        <v>1.6965857922213168E-3</v>
      </c>
    </row>
    <row r="685" spans="1:8">
      <c r="A685" s="788">
        <v>44824</v>
      </c>
      <c r="B685">
        <v>0.12962483122390078</v>
      </c>
      <c r="C685">
        <v>5.5961120399372399E-2</v>
      </c>
      <c r="D685">
        <v>1.6816719692785309E-2</v>
      </c>
      <c r="E685">
        <v>3.7622002868703541E-2</v>
      </c>
      <c r="F685">
        <v>4.6316953147225171E-3</v>
      </c>
      <c r="G685">
        <v>6.8715475166873929E-3</v>
      </c>
      <c r="H685">
        <v>1.641720080352016E-3</v>
      </c>
    </row>
    <row r="686" spans="1:8">
      <c r="A686" s="788">
        <v>44825</v>
      </c>
      <c r="B686">
        <v>0.13006713305198714</v>
      </c>
      <c r="C686">
        <v>5.6041456915572496E-2</v>
      </c>
      <c r="D686">
        <v>1.6841547718720928E-2</v>
      </c>
      <c r="E686">
        <v>3.7989256493613066E-2</v>
      </c>
      <c r="F686">
        <v>4.6610155280006893E-3</v>
      </c>
      <c r="G686">
        <v>6.9038169419106676E-3</v>
      </c>
      <c r="H686">
        <v>1.5602518280675159E-3</v>
      </c>
    </row>
    <row r="687" spans="1:8">
      <c r="A687" s="788">
        <v>44826</v>
      </c>
      <c r="B687">
        <v>0.1304797811134859</v>
      </c>
      <c r="C687">
        <v>5.6189124008522828E-2</v>
      </c>
      <c r="D687">
        <v>1.6866376350892498E-2</v>
      </c>
      <c r="E687">
        <v>3.8591089006696055E-2</v>
      </c>
      <c r="F687">
        <v>4.6689934046495463E-3</v>
      </c>
      <c r="G687">
        <v>7.5580080782853276E-3</v>
      </c>
      <c r="H687">
        <v>1.5192810852273642E-3</v>
      </c>
    </row>
    <row r="688" spans="1:8">
      <c r="A688" s="788">
        <v>44827</v>
      </c>
      <c r="B688">
        <v>0.13088497936528509</v>
      </c>
      <c r="C688">
        <v>5.6140978751478388E-2</v>
      </c>
      <c r="D688">
        <v>1.6891205589314895E-2</v>
      </c>
      <c r="E688">
        <v>3.9066909541846329E-2</v>
      </c>
      <c r="F688">
        <v>4.6909817451095126E-3</v>
      </c>
      <c r="G688">
        <v>6.9772181224738716E-3</v>
      </c>
      <c r="H688">
        <v>1.4288687888839302E-3</v>
      </c>
    </row>
    <row r="689" spans="1:8">
      <c r="A689" s="788">
        <v>44830</v>
      </c>
      <c r="B689">
        <v>0.13127911234020839</v>
      </c>
      <c r="C689">
        <v>5.6065362612973013E-2</v>
      </c>
      <c r="D689">
        <v>1.6916035434002774E-2</v>
      </c>
      <c r="E689">
        <v>3.9231681201649771E-2</v>
      </c>
      <c r="F689">
        <v>4.6874506500462765E-3</v>
      </c>
      <c r="G689">
        <v>5.9724019225499969E-3</v>
      </c>
      <c r="H689">
        <v>1.3853700571968552E-3</v>
      </c>
    </row>
    <row r="690" spans="1:8">
      <c r="A690" s="788">
        <v>44831</v>
      </c>
      <c r="B690">
        <v>0.13166273719966459</v>
      </c>
      <c r="C690">
        <v>5.6132235384351414E-2</v>
      </c>
      <c r="D690">
        <v>1.6940865884971013E-2</v>
      </c>
      <c r="E690">
        <v>3.9208545070424039E-2</v>
      </c>
      <c r="F690">
        <v>4.7269962889466832E-3</v>
      </c>
      <c r="G690">
        <v>5.7006790134874752E-3</v>
      </c>
      <c r="H690">
        <v>1.3743619947801378E-3</v>
      </c>
    </row>
    <row r="691" spans="1:8">
      <c r="A691" s="788">
        <v>44832</v>
      </c>
      <c r="B691">
        <v>0.13189414845815861</v>
      </c>
      <c r="C691">
        <v>5.6102769562569543E-2</v>
      </c>
      <c r="D691">
        <v>1.6965696942234487E-2</v>
      </c>
      <c r="E691">
        <v>3.8746597401575933E-2</v>
      </c>
      <c r="F691">
        <v>4.7748181462750061E-3</v>
      </c>
      <c r="G691">
        <v>5.8852026670999091E-3</v>
      </c>
      <c r="H691">
        <v>1.475430420427859E-3</v>
      </c>
    </row>
    <row r="692" spans="1:8">
      <c r="A692" s="788">
        <v>44833</v>
      </c>
      <c r="B692">
        <v>0.13226967709767767</v>
      </c>
      <c r="C692">
        <v>5.6168546101452721E-2</v>
      </c>
      <c r="D692">
        <v>1.6990528605808075E-2</v>
      </c>
      <c r="E692">
        <v>3.8905816264857451E-2</v>
      </c>
      <c r="F692">
        <v>4.7817138615815491E-3</v>
      </c>
      <c r="G692">
        <v>5.7871457178835239E-3</v>
      </c>
      <c r="H692">
        <v>1.3711908006708295E-3</v>
      </c>
    </row>
    <row r="693" spans="1:8">
      <c r="A693" s="788">
        <v>44834</v>
      </c>
      <c r="B693">
        <v>0.13267395022828521</v>
      </c>
      <c r="C693">
        <v>5.6322026007832982E-2</v>
      </c>
      <c r="D693">
        <v>1.7015360875706431E-2</v>
      </c>
      <c r="E693">
        <v>3.8984808061012899E-2</v>
      </c>
      <c r="F693">
        <v>4.8290160949233663E-3</v>
      </c>
      <c r="G693">
        <v>6.3698045655422586E-3</v>
      </c>
      <c r="H693">
        <v>1.3042509395848612E-3</v>
      </c>
    </row>
    <row r="694" spans="1:8">
      <c r="A694" s="788">
        <v>44837</v>
      </c>
      <c r="B694">
        <v>0.13306897269733664</v>
      </c>
      <c r="C694">
        <v>5.6361215433703649E-2</v>
      </c>
      <c r="D694">
        <v>1.704019375194421E-2</v>
      </c>
      <c r="E694">
        <v>3.8951212113697009E-2</v>
      </c>
      <c r="F694">
        <v>4.8550007054859456E-3</v>
      </c>
      <c r="G694">
        <v>7.9461257697299725E-3</v>
      </c>
      <c r="H694">
        <v>1.4238903984116202E-3</v>
      </c>
    </row>
    <row r="695" spans="1:8">
      <c r="A695" s="788">
        <v>44838</v>
      </c>
      <c r="B695">
        <v>0.13350508124707461</v>
      </c>
      <c r="C695">
        <v>5.6356931756159412E-2</v>
      </c>
      <c r="D695">
        <v>1.7065027234536512E-2</v>
      </c>
      <c r="E695">
        <v>3.8724457101390719E-2</v>
      </c>
      <c r="F695">
        <v>4.8785406150007038E-3</v>
      </c>
      <c r="G695">
        <v>7.6873746479804161E-3</v>
      </c>
      <c r="H695">
        <v>1.5755964053376648E-3</v>
      </c>
    </row>
    <row r="696" spans="1:8">
      <c r="A696" s="788">
        <v>44839</v>
      </c>
      <c r="B696">
        <v>0.13393711304320299</v>
      </c>
      <c r="C696">
        <v>5.6371136304923741E-2</v>
      </c>
      <c r="D696">
        <v>1.708986132349799E-2</v>
      </c>
      <c r="E696">
        <v>3.8719659690913177E-2</v>
      </c>
      <c r="F696">
        <v>4.9498299570427395E-3</v>
      </c>
      <c r="G696">
        <v>7.6813133850552884E-3</v>
      </c>
      <c r="H696">
        <v>1.5642286648640535E-3</v>
      </c>
    </row>
    <row r="697" spans="1:8">
      <c r="A697" s="788">
        <v>44840</v>
      </c>
      <c r="B697">
        <v>0.1343340728044633</v>
      </c>
      <c r="C697">
        <v>5.6332079320692952E-2</v>
      </c>
      <c r="D697">
        <v>1.7114696018843523E-2</v>
      </c>
      <c r="E697">
        <v>3.8962755051780817E-2</v>
      </c>
      <c r="F697">
        <v>5.0038766700488679E-3</v>
      </c>
      <c r="G697">
        <v>7.7938828576640251E-3</v>
      </c>
      <c r="H697">
        <v>1.5201358390262154E-3</v>
      </c>
    </row>
    <row r="698" spans="1:8">
      <c r="A698" s="788">
        <v>44841</v>
      </c>
      <c r="B698">
        <v>0.13473120943723127</v>
      </c>
      <c r="C698">
        <v>5.6290646957525281E-2</v>
      </c>
      <c r="D698">
        <v>1.7139531320587764E-2</v>
      </c>
      <c r="E698">
        <v>3.9302817951929248E-2</v>
      </c>
      <c r="F698">
        <v>5.0218237515293751E-3</v>
      </c>
      <c r="G698">
        <v>7.3876778865575865E-3</v>
      </c>
      <c r="H698">
        <v>1.3840375720874931E-3</v>
      </c>
    </row>
    <row r="699" spans="1:8">
      <c r="A699" s="788">
        <v>44844</v>
      </c>
      <c r="B699">
        <v>0.1351309939000398</v>
      </c>
      <c r="C699">
        <v>5.6271229916079912E-2</v>
      </c>
      <c r="D699">
        <v>1.7164367228745814E-2</v>
      </c>
      <c r="E699">
        <v>3.9524968240258085E-2</v>
      </c>
      <c r="F699">
        <v>5.010823913853768E-3</v>
      </c>
      <c r="G699">
        <v>7.4389266646952557E-3</v>
      </c>
      <c r="H699">
        <v>1.348969725367466E-3</v>
      </c>
    </row>
    <row r="700" spans="1:8">
      <c r="A700" s="788">
        <v>44845</v>
      </c>
      <c r="B700">
        <v>0.13553294158724305</v>
      </c>
      <c r="C700">
        <v>5.6246734163720946E-2</v>
      </c>
      <c r="D700">
        <v>1.7189203743332104E-2</v>
      </c>
      <c r="E700">
        <v>3.9401186663852394E-2</v>
      </c>
      <c r="F700">
        <v>5.0265874575097236E-3</v>
      </c>
      <c r="G700">
        <v>6.842734197399114E-3</v>
      </c>
      <c r="H700">
        <v>1.3141908139235881E-3</v>
      </c>
    </row>
    <row r="701" spans="1:8">
      <c r="A701" s="788">
        <v>44847</v>
      </c>
      <c r="B701">
        <v>0.13592355495563169</v>
      </c>
      <c r="C701">
        <v>5.6254937190346244E-2</v>
      </c>
      <c r="D701">
        <v>1.7214040864361735E-2</v>
      </c>
      <c r="E701">
        <v>3.9121286011256196E-2</v>
      </c>
      <c r="F701">
        <v>5.0795936361884841E-3</v>
      </c>
      <c r="G701">
        <v>6.864776624245339E-3</v>
      </c>
      <c r="H701">
        <v>1.4328434056281036E-3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CA0C-94C2-42A5-A2D0-25C49620C881}">
  <sheetPr>
    <tabColor theme="8"/>
  </sheetPr>
  <dimension ref="A2:H701"/>
  <sheetViews>
    <sheetView workbookViewId="0"/>
  </sheetViews>
  <sheetFormatPr defaultRowHeight="18.75"/>
  <sheetData>
    <row r="2" spans="1:8">
      <c r="B2" t="s">
        <v>620</v>
      </c>
      <c r="C2" t="s">
        <v>621</v>
      </c>
      <c r="D2" t="s">
        <v>663</v>
      </c>
      <c r="E2" t="s">
        <v>615</v>
      </c>
      <c r="F2" t="s">
        <v>616</v>
      </c>
      <c r="G2" t="s">
        <v>608</v>
      </c>
      <c r="H2" t="s">
        <v>628</v>
      </c>
    </row>
    <row r="3" spans="1:8">
      <c r="A3" s="788">
        <v>43832</v>
      </c>
      <c r="B3">
        <v>1.1716315392148065E-4</v>
      </c>
      <c r="C3">
        <v>3.2579010521457397E-5</v>
      </c>
      <c r="D3">
        <v>2.4417405275530268E-5</v>
      </c>
      <c r="E3">
        <v>4.144020885050115E-4</v>
      </c>
      <c r="F3">
        <v>3.0628070776423932E-5</v>
      </c>
      <c r="G3">
        <v>7.3538893951168743E-4</v>
      </c>
      <c r="H3">
        <v>5.3304922425352345E-5</v>
      </c>
    </row>
    <row r="4" spans="1:8">
      <c r="A4" s="788">
        <v>43833</v>
      </c>
      <c r="B4">
        <v>1.3691968064399225E-4</v>
      </c>
      <c r="C4">
        <v>8.8062913814561626E-6</v>
      </c>
      <c r="D4">
        <v>2.4417405275530268E-5</v>
      </c>
      <c r="E4">
        <v>-1.5329225572907612E-4</v>
      </c>
      <c r="F4">
        <v>1.6209765704946477E-5</v>
      </c>
      <c r="G4">
        <v>-1.1087878335662161E-4</v>
      </c>
      <c r="H4">
        <v>-2.871044444558102E-5</v>
      </c>
    </row>
    <row r="5" spans="1:8">
      <c r="A5" s="788">
        <v>43836</v>
      </c>
      <c r="B5">
        <v>2.066877682657014E-4</v>
      </c>
      <c r="C5">
        <v>-4.6108992001435497E-5</v>
      </c>
      <c r="D5">
        <v>2.4417405275530268E-5</v>
      </c>
      <c r="E5">
        <v>-7.2458165107366909E-5</v>
      </c>
      <c r="F5">
        <v>1.2189769447701336E-5</v>
      </c>
      <c r="G5">
        <v>-2.064300442048983E-4</v>
      </c>
      <c r="H5">
        <v>7.5538783769835138E-6</v>
      </c>
    </row>
    <row r="6" spans="1:8">
      <c r="A6" s="788">
        <v>43837</v>
      </c>
      <c r="B6">
        <v>1.4073620371264953E-4</v>
      </c>
      <c r="C6">
        <v>6.7474895118400108E-5</v>
      </c>
      <c r="D6">
        <v>2.4417405275530268E-5</v>
      </c>
      <c r="E6">
        <v>7.8068197353065146E-7</v>
      </c>
      <c r="F6">
        <v>8.9872387751643869E-6</v>
      </c>
      <c r="G6">
        <v>-7.792975563050142E-6</v>
      </c>
      <c r="H6">
        <v>-1.2012314584779472E-5</v>
      </c>
    </row>
    <row r="7" spans="1:8">
      <c r="A7" s="788">
        <v>43838</v>
      </c>
      <c r="B7">
        <v>1.37699656343323E-4</v>
      </c>
      <c r="C7">
        <v>1.1480253056799052E-4</v>
      </c>
      <c r="D7">
        <v>2.4417405275530268E-5</v>
      </c>
      <c r="E7">
        <v>-5.2935689320507406E-5</v>
      </c>
      <c r="F7">
        <v>3.692350450940074E-5</v>
      </c>
      <c r="G7">
        <v>-5.248739457540619E-5</v>
      </c>
      <c r="H7">
        <v>2.7660382292663545E-5</v>
      </c>
    </row>
    <row r="8" spans="1:8">
      <c r="A8" s="788">
        <v>43839</v>
      </c>
      <c r="B8">
        <v>1.3967723552664273E-4</v>
      </c>
      <c r="C8">
        <v>9.1617132904404659E-5</v>
      </c>
      <c r="D8">
        <v>2.4417405275530268E-5</v>
      </c>
      <c r="E8">
        <v>9.833466317891727E-5</v>
      </c>
      <c r="F8">
        <v>4.2976466779753779E-8</v>
      </c>
      <c r="G8">
        <v>5.0011573286928847E-6</v>
      </c>
      <c r="H8">
        <v>3.5808327210914424E-5</v>
      </c>
    </row>
    <row r="9" spans="1:8">
      <c r="A9" s="788">
        <v>43840</v>
      </c>
      <c r="B9">
        <v>1.351331850430177E-4</v>
      </c>
      <c r="C9">
        <v>7.8888371718854002E-5</v>
      </c>
      <c r="D9">
        <v>2.4417405275530268E-5</v>
      </c>
      <c r="E9">
        <v>3.8838130116175548E-5</v>
      </c>
      <c r="F9">
        <v>-5.8759967258259512E-6</v>
      </c>
      <c r="G9">
        <v>1.0241263608243844E-5</v>
      </c>
      <c r="H9">
        <v>-1.6369196866855563E-5</v>
      </c>
    </row>
    <row r="10" spans="1:8">
      <c r="A10" s="788">
        <v>43843</v>
      </c>
      <c r="B10">
        <v>1.6300458511442516E-4</v>
      </c>
      <c r="C10">
        <v>7.303014451611741E-6</v>
      </c>
      <c r="D10">
        <v>2.4417405275530268E-5</v>
      </c>
      <c r="E10">
        <v>1.7045003572857542E-4</v>
      </c>
      <c r="F10">
        <v>6.1295779281509428E-5</v>
      </c>
      <c r="G10">
        <v>3.3087955018827776E-4</v>
      </c>
      <c r="H10">
        <v>3.8915959724341586E-5</v>
      </c>
    </row>
    <row r="11" spans="1:8">
      <c r="A11" s="788">
        <v>43844</v>
      </c>
      <c r="B11">
        <v>1.4173617189886789E-4</v>
      </c>
      <c r="C11">
        <v>1.3887422513036144E-4</v>
      </c>
      <c r="D11">
        <v>2.4417405275530268E-5</v>
      </c>
      <c r="E11">
        <v>7.520949338036543E-5</v>
      </c>
      <c r="F11">
        <v>1.1458312071586098E-5</v>
      </c>
      <c r="G11">
        <v>8.0485681019224479E-5</v>
      </c>
      <c r="H11">
        <v>-6.518169591100409E-6</v>
      </c>
    </row>
    <row r="12" spans="1:8">
      <c r="A12" s="788">
        <v>43845</v>
      </c>
      <c r="B12">
        <v>1.5330267756260896E-4</v>
      </c>
      <c r="C12">
        <v>6.6537830118839746E-5</v>
      </c>
      <c r="D12">
        <v>2.4417405275530268E-5</v>
      </c>
      <c r="E12">
        <v>-9.9551638882436344E-5</v>
      </c>
      <c r="F12">
        <v>5.0076714426621208E-5</v>
      </c>
      <c r="G12">
        <v>-1.7823512592776426E-4</v>
      </c>
      <c r="H12">
        <v>1.8009970116694697E-6</v>
      </c>
    </row>
    <row r="13" spans="1:8">
      <c r="A13" s="788">
        <v>43846</v>
      </c>
      <c r="B13">
        <v>1.6590849995590053E-4</v>
      </c>
      <c r="C13">
        <v>1.4400679821946042E-7</v>
      </c>
      <c r="D13">
        <v>2.4417405275530268E-5</v>
      </c>
      <c r="E13">
        <v>-6.3772806103729041E-5</v>
      </c>
      <c r="F13">
        <v>-5.0554565473270862E-6</v>
      </c>
      <c r="G13">
        <v>4.4534156295380491E-5</v>
      </c>
      <c r="H13">
        <v>4.8302548640377642E-5</v>
      </c>
    </row>
    <row r="14" spans="1:8">
      <c r="A14" s="788">
        <v>43847</v>
      </c>
      <c r="B14">
        <v>1.2898347109219148E-4</v>
      </c>
      <c r="C14">
        <v>1.078519810373142E-4</v>
      </c>
      <c r="D14">
        <v>2.4417405275530268E-5</v>
      </c>
      <c r="E14">
        <v>1.894508299117359E-4</v>
      </c>
      <c r="F14">
        <v>4.5160470731346882E-5</v>
      </c>
      <c r="G14">
        <v>2.9902536195223762E-4</v>
      </c>
      <c r="H14">
        <v>1.7145302886873991E-5</v>
      </c>
    </row>
    <row r="15" spans="1:8">
      <c r="A15" s="788">
        <v>43850</v>
      </c>
      <c r="B15">
        <v>1.4720867629605357E-4</v>
      </c>
      <c r="C15">
        <v>6.2493685144040497E-6</v>
      </c>
      <c r="D15">
        <v>2.4417405275530268E-5</v>
      </c>
      <c r="E15">
        <v>5.0422230935923135E-5</v>
      </c>
      <c r="F15">
        <v>-6.8707346167362642E-6</v>
      </c>
      <c r="G15">
        <v>2.3092219538829785E-4</v>
      </c>
      <c r="H15">
        <v>-3.8680602428153851E-6</v>
      </c>
    </row>
    <row r="16" spans="1:8">
      <c r="A16" s="788">
        <v>43851</v>
      </c>
      <c r="B16">
        <v>1.356619723922683E-4</v>
      </c>
      <c r="C16">
        <v>4.6946048890773145E-5</v>
      </c>
      <c r="D16">
        <v>2.4417405275530268E-5</v>
      </c>
      <c r="E16">
        <v>-3.0624485511133727E-4</v>
      </c>
      <c r="F16">
        <v>4.1793445984350536E-5</v>
      </c>
      <c r="G16">
        <v>-2.4560937048820564E-4</v>
      </c>
      <c r="H16">
        <v>-7.6100156872271901E-6</v>
      </c>
    </row>
    <row r="17" spans="1:8">
      <c r="A17" s="788">
        <v>43852</v>
      </c>
      <c r="B17">
        <v>1.5593742187742013E-4</v>
      </c>
      <c r="C17">
        <v>1.3618494931157702E-4</v>
      </c>
      <c r="D17">
        <v>2.4417405275530268E-5</v>
      </c>
      <c r="E17">
        <v>1.575471038986087E-4</v>
      </c>
      <c r="F17">
        <v>9.5150784846269608E-5</v>
      </c>
      <c r="G17">
        <v>2.1434421217080059E-4</v>
      </c>
      <c r="H17">
        <v>1.0374755671022086E-5</v>
      </c>
    </row>
    <row r="18" spans="1:8">
      <c r="A18" s="788">
        <v>43853</v>
      </c>
      <c r="B18">
        <v>1.3892677400617604E-4</v>
      </c>
      <c r="C18">
        <v>4.9860375167726008E-5</v>
      </c>
      <c r="D18">
        <v>2.4417405275530268E-5</v>
      </c>
      <c r="E18">
        <v>5.3492677145289272E-5</v>
      </c>
      <c r="F18">
        <v>1.5932500002594496E-5</v>
      </c>
      <c r="G18">
        <v>2.9113005664408115E-4</v>
      </c>
      <c r="H18">
        <v>1.0103126938632023E-6</v>
      </c>
    </row>
    <row r="19" spans="1:8">
      <c r="A19" s="788">
        <v>43854</v>
      </c>
      <c r="B19">
        <v>1.3719467417399391E-4</v>
      </c>
      <c r="C19">
        <v>7.3679728776128174E-5</v>
      </c>
      <c r="D19">
        <v>2.4417405275530268E-5</v>
      </c>
      <c r="E19">
        <v>-1.9984792081809423E-4</v>
      </c>
      <c r="F19">
        <v>1.1705048072991885E-5</v>
      </c>
      <c r="G19">
        <v>-2.9116108884578106E-4</v>
      </c>
      <c r="H19">
        <v>-4.7958621950673354E-5</v>
      </c>
    </row>
    <row r="20" spans="1:8">
      <c r="A20" s="788">
        <v>43857</v>
      </c>
      <c r="B20">
        <v>1.4564759893351381E-4</v>
      </c>
      <c r="C20">
        <v>2.8597911405817249E-5</v>
      </c>
      <c r="D20">
        <v>2.4417405275530268E-5</v>
      </c>
      <c r="E20">
        <v>-4.7035295380475078E-4</v>
      </c>
      <c r="F20">
        <v>1.778171707084386E-5</v>
      </c>
      <c r="G20">
        <v>-8.7300953416100005E-4</v>
      </c>
      <c r="H20">
        <v>-8.1895712417083267E-5</v>
      </c>
    </row>
    <row r="21" spans="1:8">
      <c r="A21" s="788">
        <v>43858</v>
      </c>
      <c r="B21">
        <v>1.2877732016550346E-4</v>
      </c>
      <c r="C21">
        <v>9.3129342074699047E-5</v>
      </c>
      <c r="D21">
        <v>2.4417405275530268E-5</v>
      </c>
      <c r="E21">
        <v>3.2532040376452858E-4</v>
      </c>
      <c r="F21">
        <v>5.2243141555201603E-5</v>
      </c>
      <c r="G21">
        <v>4.8002362824774885E-4</v>
      </c>
      <c r="H21">
        <v>6.5337337826170129E-5</v>
      </c>
    </row>
    <row r="22" spans="1:8">
      <c r="A22" s="788">
        <v>43859</v>
      </c>
      <c r="B22">
        <v>1.431660330677906E-4</v>
      </c>
      <c r="C22">
        <v>1.0242159091709225E-4</v>
      </c>
      <c r="D22">
        <v>2.4417405275530268E-5</v>
      </c>
      <c r="E22">
        <v>-9.6934872934623109E-5</v>
      </c>
      <c r="F22">
        <v>-5.5406333038890978E-5</v>
      </c>
      <c r="G22">
        <v>-1.1323384210842725E-4</v>
      </c>
      <c r="H22">
        <v>-1.3722216278008737E-5</v>
      </c>
    </row>
    <row r="23" spans="1:8">
      <c r="A23" s="788">
        <v>43860</v>
      </c>
      <c r="B23">
        <v>1.2350204642863706E-4</v>
      </c>
      <c r="C23">
        <v>2.6116449862075399E-5</v>
      </c>
      <c r="D23">
        <v>2.4417405275530268E-5</v>
      </c>
      <c r="E23">
        <v>-5.6491588064166995E-5</v>
      </c>
      <c r="F23">
        <v>5.350378231456787E-6</v>
      </c>
      <c r="G23">
        <v>-1.08637819367578E-4</v>
      </c>
      <c r="H23">
        <v>2.7800890678816303E-5</v>
      </c>
    </row>
    <row r="24" spans="1:8">
      <c r="A24" s="788">
        <v>43861</v>
      </c>
      <c r="B24">
        <v>1.2930963179328563E-4</v>
      </c>
      <c r="C24">
        <v>2.3392079287759994E-5</v>
      </c>
      <c r="D24">
        <v>2.4417405275530268E-5</v>
      </c>
      <c r="E24">
        <v>-1.2659964265021307E-4</v>
      </c>
      <c r="F24">
        <v>1.3394801750917786E-5</v>
      </c>
      <c r="G24">
        <v>-2.1903836309877578E-4</v>
      </c>
      <c r="H24">
        <v>-9.4641674851452258E-5</v>
      </c>
    </row>
    <row r="25" spans="1:8">
      <c r="A25" s="788">
        <v>43864</v>
      </c>
      <c r="B25">
        <v>1.9022481250256139E-4</v>
      </c>
      <c r="C25">
        <v>1.0860697683561817E-4</v>
      </c>
      <c r="D25">
        <v>2.4417405275530268E-5</v>
      </c>
      <c r="E25">
        <v>-5.9563802692091898E-6</v>
      </c>
      <c r="F25">
        <v>4.8356210261066847E-5</v>
      </c>
      <c r="G25">
        <v>1.7669450797498266E-4</v>
      </c>
      <c r="H25">
        <v>2.9076381632552329E-5</v>
      </c>
    </row>
    <row r="26" spans="1:8">
      <c r="A26" s="788">
        <v>43865</v>
      </c>
      <c r="B26">
        <v>1.11518561188761E-4</v>
      </c>
      <c r="C26">
        <v>8.7938926107972398E-5</v>
      </c>
      <c r="D26">
        <v>2.4417405275530268E-5</v>
      </c>
      <c r="E26">
        <v>1.2727508905596707E-4</v>
      </c>
      <c r="F26">
        <v>-6.4011290114414094E-5</v>
      </c>
      <c r="G26">
        <v>2.3856840071416198E-4</v>
      </c>
      <c r="H26">
        <v>8.3058463597686095E-5</v>
      </c>
    </row>
    <row r="27" spans="1:8">
      <c r="A27" s="788">
        <v>43866</v>
      </c>
      <c r="B27">
        <v>1.0374324632214912E-4</v>
      </c>
      <c r="C27">
        <v>1.3794161942197648E-4</v>
      </c>
      <c r="D27">
        <v>2.4417405275530268E-5</v>
      </c>
      <c r="E27">
        <v>3.1509465095122535E-4</v>
      </c>
      <c r="F27">
        <v>2.9826170003228738E-5</v>
      </c>
      <c r="G27">
        <v>1.7836361570101156E-4</v>
      </c>
      <c r="H27">
        <v>5.0588170753689269E-5</v>
      </c>
    </row>
    <row r="28" spans="1:8">
      <c r="A28" s="788">
        <v>43867</v>
      </c>
      <c r="B28">
        <v>7.8020027459420563E-5</v>
      </c>
      <c r="C28">
        <v>3.4505730555007164E-5</v>
      </c>
      <c r="D28">
        <v>2.4417405275530268E-5</v>
      </c>
      <c r="E28">
        <v>7.1600352711787002E-5</v>
      </c>
      <c r="F28">
        <v>2.3063488773855668E-5</v>
      </c>
      <c r="G28">
        <v>-3.086229776598831E-4</v>
      </c>
      <c r="H28">
        <v>1.8127306784301299E-5</v>
      </c>
    </row>
    <row r="29" spans="1:8">
      <c r="A29" s="788">
        <v>43868</v>
      </c>
      <c r="B29">
        <v>9.0080630453519975E-5</v>
      </c>
      <c r="C29">
        <v>3.6186972284172562E-5</v>
      </c>
      <c r="D29">
        <v>2.4417405275530268E-5</v>
      </c>
      <c r="E29">
        <v>-1.2034734573196372E-4</v>
      </c>
      <c r="F29">
        <v>-1.0319593622154498E-6</v>
      </c>
      <c r="G29">
        <v>-4.2131789803928176E-4</v>
      </c>
      <c r="H29">
        <v>-2.5530065676349079E-5</v>
      </c>
    </row>
    <row r="30" spans="1:8">
      <c r="A30" s="788">
        <v>43871</v>
      </c>
      <c r="B30">
        <v>8.2700634585028396E-5</v>
      </c>
      <c r="C30">
        <v>1.3306857742011858E-4</v>
      </c>
      <c r="D30">
        <v>2.4417405275530268E-5</v>
      </c>
      <c r="E30">
        <v>-7.4544816246735482E-5</v>
      </c>
      <c r="F30">
        <v>-7.6191503412059713E-6</v>
      </c>
      <c r="G30">
        <v>-6.0394464625854963E-4</v>
      </c>
      <c r="H30">
        <v>3.964745484263954E-5</v>
      </c>
    </row>
    <row r="31" spans="1:8">
      <c r="A31" s="788">
        <v>43872</v>
      </c>
      <c r="B31">
        <v>8.5763874062135914E-5</v>
      </c>
      <c r="C31">
        <v>1.2833550439199072E-4</v>
      </c>
      <c r="D31">
        <v>2.4417405275530268E-5</v>
      </c>
      <c r="E31">
        <v>3.2237317439209878E-4</v>
      </c>
      <c r="F31">
        <v>4.9041648273839836E-5</v>
      </c>
      <c r="G31">
        <v>6.6800864393674062E-4</v>
      </c>
      <c r="H31">
        <v>7.2878270436482765E-6</v>
      </c>
    </row>
    <row r="32" spans="1:8">
      <c r="A32" s="788">
        <v>43873</v>
      </c>
      <c r="B32">
        <v>1.0670024398928584E-4</v>
      </c>
      <c r="C32">
        <v>1.3025421369442205E-4</v>
      </c>
      <c r="D32">
        <v>2.4417405275530268E-5</v>
      </c>
      <c r="E32">
        <v>3.0109727214375773E-4</v>
      </c>
      <c r="F32">
        <v>5.7357399294799546E-6</v>
      </c>
      <c r="G32">
        <v>3.3754193493176212E-4</v>
      </c>
      <c r="H32">
        <v>3.5205304480315783E-5</v>
      </c>
    </row>
    <row r="33" spans="1:8">
      <c r="A33" s="788">
        <v>43874</v>
      </c>
      <c r="B33">
        <v>1.0732143565185886E-4</v>
      </c>
      <c r="C33">
        <v>3.2549072342931588E-5</v>
      </c>
      <c r="D33">
        <v>2.4417405275530268E-5</v>
      </c>
      <c r="E33">
        <v>8.8791155485601347E-6</v>
      </c>
      <c r="F33">
        <v>-5.5023971773793245E-6</v>
      </c>
      <c r="G33">
        <v>-1.4429271489338813E-4</v>
      </c>
      <c r="H33">
        <v>-8.5572192545485544E-6</v>
      </c>
    </row>
    <row r="34" spans="1:8">
      <c r="A34" s="788">
        <v>43875</v>
      </c>
      <c r="B34">
        <v>1.057291727070362E-4</v>
      </c>
      <c r="C34">
        <v>1.9129918342180563E-4</v>
      </c>
      <c r="D34">
        <v>2.4417405275530268E-5</v>
      </c>
      <c r="E34">
        <v>-4.2392747698810632E-5</v>
      </c>
      <c r="F34">
        <v>5.0887198976705686E-5</v>
      </c>
      <c r="G34">
        <v>-1.989465322155315E-4</v>
      </c>
      <c r="H34">
        <v>9.7888271456392235E-6</v>
      </c>
    </row>
    <row r="35" spans="1:8">
      <c r="A35" s="788">
        <v>43878</v>
      </c>
      <c r="B35">
        <v>1.3172963935404862E-4</v>
      </c>
      <c r="C35">
        <v>8.1604142053648395E-6</v>
      </c>
      <c r="D35">
        <v>2.4417405275530268E-5</v>
      </c>
      <c r="E35">
        <v>9.0710089432591287E-5</v>
      </c>
      <c r="F35">
        <v>5.5193286349684007E-5</v>
      </c>
      <c r="G35">
        <v>2.0956454337260231E-4</v>
      </c>
      <c r="H35">
        <v>6.493118358984473E-6</v>
      </c>
    </row>
    <row r="36" spans="1:8">
      <c r="A36" s="788">
        <v>43879</v>
      </c>
      <c r="B36">
        <v>1.2237849453334613E-4</v>
      </c>
      <c r="C36">
        <v>5.0792605351974058E-5</v>
      </c>
      <c r="D36">
        <v>2.4417405275530268E-5</v>
      </c>
      <c r="E36">
        <v>-2.2128657511547035E-5</v>
      </c>
      <c r="F36">
        <v>-8.6011539934649501E-6</v>
      </c>
      <c r="G36">
        <v>6.6279253497048009E-6</v>
      </c>
      <c r="H36">
        <v>-2.2164907566488701E-5</v>
      </c>
    </row>
    <row r="37" spans="1:8">
      <c r="A37" s="788">
        <v>43880</v>
      </c>
      <c r="B37">
        <v>1.2308270153613257E-4</v>
      </c>
      <c r="C37">
        <v>1.1345205960371587E-4</v>
      </c>
      <c r="D37">
        <v>2.4417405275530268E-5</v>
      </c>
      <c r="E37">
        <v>1.9403374563770059E-4</v>
      </c>
      <c r="F37">
        <v>2.3454958326674102E-5</v>
      </c>
      <c r="G37">
        <v>2.1750562418894169E-4</v>
      </c>
      <c r="H37">
        <v>2.7079647374557149E-5</v>
      </c>
    </row>
    <row r="38" spans="1:8">
      <c r="A38" s="788">
        <v>43881</v>
      </c>
      <c r="B38">
        <v>1.1736276044425134E-4</v>
      </c>
      <c r="C38">
        <v>7.4912564742881691E-6</v>
      </c>
      <c r="D38">
        <v>2.4417405275530268E-5</v>
      </c>
      <c r="E38">
        <v>-2.9171735172036088E-4</v>
      </c>
      <c r="F38">
        <v>-6.1739893963364001E-5</v>
      </c>
      <c r="G38">
        <v>-3.6408352618845844E-4</v>
      </c>
      <c r="H38">
        <v>-1.9248915146555245E-5</v>
      </c>
    </row>
    <row r="39" spans="1:8">
      <c r="A39" s="788">
        <v>43882</v>
      </c>
      <c r="B39">
        <v>1.2938865062627492E-4</v>
      </c>
      <c r="C39">
        <v>-2.295840732294919E-5</v>
      </c>
      <c r="D39">
        <v>2.4417405275530268E-5</v>
      </c>
      <c r="E39">
        <v>-2.1746595260974111E-4</v>
      </c>
      <c r="F39">
        <v>5.0586567508825732E-6</v>
      </c>
      <c r="G39">
        <v>-1.2188387118331312E-4</v>
      </c>
      <c r="H39">
        <v>-5.2137523653519871E-5</v>
      </c>
    </row>
    <row r="40" spans="1:8">
      <c r="A40" s="788">
        <v>43887</v>
      </c>
      <c r="B40">
        <v>1.3389982907164729E-4</v>
      </c>
      <c r="C40">
        <v>-1.0081057456048769E-4</v>
      </c>
      <c r="D40">
        <v>2.4417405275530268E-5</v>
      </c>
      <c r="E40">
        <v>-9.059516415838659E-4</v>
      </c>
      <c r="F40">
        <v>-6.36392948668807E-5</v>
      </c>
      <c r="G40">
        <v>-1.7480479052327253E-3</v>
      </c>
      <c r="H40">
        <v>-3.2226536061752409E-4</v>
      </c>
    </row>
    <row r="41" spans="1:8">
      <c r="A41" s="788">
        <v>43888</v>
      </c>
      <c r="B41">
        <v>1.2719217360755104E-4</v>
      </c>
      <c r="C41">
        <v>3.7458493493139019E-5</v>
      </c>
      <c r="D41">
        <v>2.4417405275530268E-5</v>
      </c>
      <c r="E41">
        <v>-4.1423432408407845E-4</v>
      </c>
      <c r="F41">
        <v>4.3551903241345616E-7</v>
      </c>
      <c r="G41">
        <v>-6.480415725917027E-4</v>
      </c>
      <c r="H41">
        <v>-2.1487425890918287E-4</v>
      </c>
    </row>
    <row r="42" spans="1:8">
      <c r="A42" s="788">
        <v>43889</v>
      </c>
      <c r="B42">
        <v>1.172608389156222E-4</v>
      </c>
      <c r="C42">
        <v>6.5543874058013879E-5</v>
      </c>
      <c r="D42">
        <v>2.4417405275530268E-5</v>
      </c>
      <c r="E42">
        <v>2.2506203773078325E-4</v>
      </c>
      <c r="F42">
        <v>8.741847872570263E-5</v>
      </c>
      <c r="G42">
        <v>8.6501752908478826E-5</v>
      </c>
      <c r="H42">
        <v>-1.4069623035922741E-5</v>
      </c>
    </row>
    <row r="43" spans="1:8">
      <c r="A43" s="788">
        <v>43892</v>
      </c>
      <c r="B43">
        <v>1.1729641601407346E-4</v>
      </c>
      <c r="C43">
        <v>2.1759993974829111E-4</v>
      </c>
      <c r="D43">
        <v>2.4417405275530268E-5</v>
      </c>
      <c r="E43">
        <v>7.7503427953323767E-4</v>
      </c>
      <c r="F43">
        <v>-1.3356681044953799E-4</v>
      </c>
      <c r="G43">
        <v>4.0954926438357633E-4</v>
      </c>
      <c r="H43">
        <v>1.7482568330442927E-4</v>
      </c>
    </row>
    <row r="44" spans="1:8">
      <c r="A44" s="788">
        <v>43893</v>
      </c>
      <c r="B44">
        <v>1.109881658269172E-4</v>
      </c>
      <c r="C44">
        <v>8.7162195401001792E-5</v>
      </c>
      <c r="D44">
        <v>2.4417405275530268E-5</v>
      </c>
      <c r="E44">
        <v>3.2110860973325603E-4</v>
      </c>
      <c r="F44">
        <v>3.0461943780066836E-5</v>
      </c>
      <c r="G44">
        <v>-1.6812447930605157E-4</v>
      </c>
      <c r="H44">
        <v>-1.3723243293016331E-4</v>
      </c>
    </row>
    <row r="45" spans="1:8">
      <c r="A45" s="788">
        <v>43894</v>
      </c>
      <c r="B45">
        <v>1.0702010128412078E-4</v>
      </c>
      <c r="C45">
        <v>8.3052796374217145E-5</v>
      </c>
      <c r="D45">
        <v>2.4417405275530268E-5</v>
      </c>
      <c r="E45">
        <v>5.4457899593309271E-4</v>
      </c>
      <c r="F45">
        <v>-1.2751876028595623E-4</v>
      </c>
      <c r="G45">
        <v>5.2242544440756606E-4</v>
      </c>
      <c r="H45">
        <v>1.9838443479963552E-4</v>
      </c>
    </row>
    <row r="46" spans="1:8">
      <c r="A46" s="788">
        <v>43895</v>
      </c>
      <c r="B46">
        <v>1.1813106324654236E-4</v>
      </c>
      <c r="C46">
        <v>-1.1180142819312433E-4</v>
      </c>
      <c r="D46">
        <v>2.4417405275530268E-5</v>
      </c>
      <c r="E46">
        <v>-8.3457647080365242E-4</v>
      </c>
      <c r="F46">
        <v>-1.3456471429230011E-4</v>
      </c>
      <c r="G46">
        <v>-9.6161500445113681E-4</v>
      </c>
      <c r="H46">
        <v>-1.6341846196058328E-4</v>
      </c>
    </row>
    <row r="47" spans="1:8">
      <c r="A47" s="788">
        <v>43896</v>
      </c>
      <c r="B47">
        <v>1.089789660915718E-4</v>
      </c>
      <c r="C47">
        <v>1.5918596558135884E-5</v>
      </c>
      <c r="D47">
        <v>2.4417405275530268E-5</v>
      </c>
      <c r="E47">
        <v>-4.3232700643325853E-4</v>
      </c>
      <c r="F47">
        <v>-7.0205256590856197E-5</v>
      </c>
      <c r="G47">
        <v>-9.7261498411959409E-4</v>
      </c>
      <c r="H47">
        <v>-8.3600427187149328E-5</v>
      </c>
    </row>
    <row r="48" spans="1:8">
      <c r="A48" s="788">
        <v>43899</v>
      </c>
      <c r="B48">
        <v>1.0452723205066244E-4</v>
      </c>
      <c r="C48">
        <v>-4.3270773837357761E-4</v>
      </c>
      <c r="D48">
        <v>2.4417405275530268E-5</v>
      </c>
      <c r="E48">
        <v>-1.4588731660102106E-3</v>
      </c>
      <c r="F48">
        <v>-4.8618217721386751E-5</v>
      </c>
      <c r="G48">
        <v>-2.6116728904797938E-3</v>
      </c>
      <c r="H48">
        <v>-3.7830920889841578E-4</v>
      </c>
    </row>
    <row r="49" spans="1:8">
      <c r="A49" s="788">
        <v>43900</v>
      </c>
      <c r="B49">
        <v>4.2775213911237637E-5</v>
      </c>
      <c r="C49">
        <v>8.4362964769788557E-5</v>
      </c>
      <c r="D49">
        <v>2.4417405275530268E-5</v>
      </c>
      <c r="E49">
        <v>5.5465211717905258E-4</v>
      </c>
      <c r="F49">
        <v>1.8924114611125421E-4</v>
      </c>
      <c r="G49">
        <v>1.6267338515892971E-3</v>
      </c>
      <c r="H49">
        <v>2.1246443204094191E-4</v>
      </c>
    </row>
    <row r="50" spans="1:8">
      <c r="A50" s="788">
        <v>43901</v>
      </c>
      <c r="B50">
        <v>1.9251124913750579E-4</v>
      </c>
      <c r="C50">
        <v>-8.9148155637028151E-4</v>
      </c>
      <c r="D50">
        <v>2.4417405275530268E-5</v>
      </c>
      <c r="E50">
        <v>-1.3861520467952056E-3</v>
      </c>
      <c r="F50">
        <v>1.6498112746836654E-5</v>
      </c>
      <c r="G50">
        <v>-1.5904888749617343E-3</v>
      </c>
      <c r="H50">
        <v>-2.3397465778591254E-4</v>
      </c>
    </row>
    <row r="51" spans="1:8">
      <c r="A51" s="788">
        <v>43902</v>
      </c>
      <c r="B51">
        <v>3.1918837054181429E-5</v>
      </c>
      <c r="C51">
        <v>-9.6196766058827461E-4</v>
      </c>
      <c r="D51">
        <v>2.4417405275530268E-5</v>
      </c>
      <c r="E51">
        <v>-1.4162530332546444E-3</v>
      </c>
      <c r="F51">
        <v>-2.8189160661339476E-4</v>
      </c>
      <c r="G51">
        <v>-3.2158391125406117E-3</v>
      </c>
      <c r="H51">
        <v>-5.0352846257041008E-4</v>
      </c>
    </row>
    <row r="52" spans="1:8">
      <c r="A52" s="788">
        <v>43903</v>
      </c>
      <c r="B52">
        <v>-1.2177302547253978E-4</v>
      </c>
      <c r="C52">
        <v>1.2344431645860028E-3</v>
      </c>
      <c r="D52">
        <v>2.4417405275530268E-5</v>
      </c>
      <c r="E52">
        <v>1.4129425157739296E-3</v>
      </c>
      <c r="F52">
        <v>2.7969108747066601E-4</v>
      </c>
      <c r="G52">
        <v>2.2240186449077959E-3</v>
      </c>
      <c r="H52">
        <v>4.3206347892189688E-4</v>
      </c>
    </row>
    <row r="53" spans="1:8">
      <c r="A53" s="788">
        <v>43906</v>
      </c>
      <c r="B53">
        <v>2.3178098450063494E-4</v>
      </c>
      <c r="C53">
        <v>-1.2329990959819391E-4</v>
      </c>
      <c r="D53">
        <v>2.4417405275530268E-5</v>
      </c>
      <c r="E53">
        <v>-5.0966620124671957E-4</v>
      </c>
      <c r="F53">
        <v>-1.7263736713477029E-4</v>
      </c>
      <c r="G53">
        <v>-3.4953160332248752E-3</v>
      </c>
      <c r="H53">
        <v>-4.9926200629676117E-4</v>
      </c>
    </row>
    <row r="54" spans="1:8">
      <c r="A54" s="788">
        <v>43907</v>
      </c>
      <c r="B54">
        <v>6.9587945417305758E-5</v>
      </c>
      <c r="C54">
        <v>1.8551968632353602E-4</v>
      </c>
      <c r="D54">
        <v>2.4417405275530268E-5</v>
      </c>
      <c r="E54">
        <v>4.2655804067613103E-4</v>
      </c>
      <c r="F54">
        <v>-7.6269259334603716E-5</v>
      </c>
      <c r="G54">
        <v>5.0261331223679822E-4</v>
      </c>
      <c r="H54">
        <v>1.4605065228877391E-4</v>
      </c>
    </row>
    <row r="55" spans="1:8">
      <c r="A55" s="788">
        <v>43908</v>
      </c>
      <c r="B55">
        <v>-1.2380933802239106E-4</v>
      </c>
      <c r="C55">
        <v>-8.0815489417698132E-4</v>
      </c>
      <c r="D55">
        <v>2.4417405275530268E-5</v>
      </c>
      <c r="E55">
        <v>-4.778191609885519E-4</v>
      </c>
      <c r="F55">
        <v>-3.1034072561789475E-4</v>
      </c>
      <c r="G55">
        <v>-3.053179803646988E-3</v>
      </c>
      <c r="H55">
        <v>-1.7798300632822616E-4</v>
      </c>
    </row>
    <row r="56" spans="1:8">
      <c r="A56" s="788">
        <v>43909</v>
      </c>
      <c r="B56">
        <v>-1.6643171498355053E-4</v>
      </c>
      <c r="C56">
        <v>9.4090453934598815E-5</v>
      </c>
      <c r="D56">
        <v>2.4417405275530268E-5</v>
      </c>
      <c r="E56">
        <v>-2.195690158293669E-6</v>
      </c>
      <c r="F56">
        <v>6.7802153458220712E-5</v>
      </c>
      <c r="G56">
        <v>3.1699205804640919E-4</v>
      </c>
      <c r="H56">
        <v>-3.1587770579932228E-5</v>
      </c>
    </row>
    <row r="57" spans="1:8">
      <c r="A57" s="788">
        <v>43910</v>
      </c>
      <c r="B57">
        <v>-2.2839781442001776E-4</v>
      </c>
      <c r="C57">
        <v>-6.6608156289246E-5</v>
      </c>
      <c r="D57">
        <v>2.4417405275530268E-5</v>
      </c>
      <c r="E57">
        <v>4.7881326511108881E-4</v>
      </c>
      <c r="F57">
        <v>-1.3089995591865076E-5</v>
      </c>
      <c r="G57">
        <v>-3.5810213448913999E-4</v>
      </c>
      <c r="H57">
        <v>-2.1143757417989463E-4</v>
      </c>
    </row>
    <row r="58" spans="1:8">
      <c r="A58" s="788">
        <v>43913</v>
      </c>
      <c r="B58">
        <v>-2.7307519006141535E-4</v>
      </c>
      <c r="C58">
        <v>-4.2278197575020942E-4</v>
      </c>
      <c r="D58">
        <v>2.4417405275530268E-5</v>
      </c>
      <c r="E58">
        <v>3.7926244717472748E-4</v>
      </c>
      <c r="F58">
        <v>-1.3047980414795268E-4</v>
      </c>
      <c r="G58">
        <v>-1.2646005204887652E-3</v>
      </c>
      <c r="H58">
        <v>-1.6768433034226648E-4</v>
      </c>
    </row>
    <row r="59" spans="1:8">
      <c r="A59" s="788">
        <v>43914</v>
      </c>
      <c r="B59">
        <v>-6.8271453955966817E-4</v>
      </c>
      <c r="C59">
        <v>3.8815619984455954E-4</v>
      </c>
      <c r="D59">
        <v>2.4417405275530268E-5</v>
      </c>
      <c r="E59">
        <v>4.1202215207505335E-4</v>
      </c>
      <c r="F59">
        <v>8.0728040899875626E-5</v>
      </c>
      <c r="G59">
        <v>2.0275965384817926E-3</v>
      </c>
      <c r="H59">
        <v>4.7750283372275607E-4</v>
      </c>
    </row>
    <row r="60" spans="1:8">
      <c r="A60" s="788">
        <v>43915</v>
      </c>
      <c r="B60">
        <v>-7.3516879116496917E-4</v>
      </c>
      <c r="C60">
        <v>4.9068786834034794E-4</v>
      </c>
      <c r="D60">
        <v>2.4417405275530268E-5</v>
      </c>
      <c r="E60">
        <v>-3.7483265776183708E-6</v>
      </c>
      <c r="F60">
        <v>4.5724129920506893E-5</v>
      </c>
      <c r="G60">
        <v>1.5945933243637978E-3</v>
      </c>
      <c r="H60">
        <v>9.1818434024822925E-5</v>
      </c>
    </row>
    <row r="61" spans="1:8">
      <c r="A61" s="788">
        <v>43916</v>
      </c>
      <c r="B61">
        <v>-7.4259030906342579E-4</v>
      </c>
      <c r="C61">
        <v>3.1380979598513741E-4</v>
      </c>
      <c r="D61">
        <v>2.4417405275530268E-5</v>
      </c>
      <c r="E61">
        <v>6.833493670358431E-4</v>
      </c>
      <c r="F61">
        <v>1.7455788237583425E-4</v>
      </c>
      <c r="G61">
        <v>9.9057095602854807E-4</v>
      </c>
      <c r="H61">
        <v>2.8332723747111378E-4</v>
      </c>
    </row>
    <row r="62" spans="1:8">
      <c r="A62" s="788">
        <v>43917</v>
      </c>
      <c r="B62">
        <v>-5.8260186552530375E-4</v>
      </c>
      <c r="C62">
        <v>3.9455363767402228E-5</v>
      </c>
      <c r="D62">
        <v>2.4417405275530268E-5</v>
      </c>
      <c r="E62">
        <v>3.2955879813784117E-4</v>
      </c>
      <c r="F62">
        <v>4.7511195921445815E-5</v>
      </c>
      <c r="G62">
        <v>-9.5423139175994712E-4</v>
      </c>
      <c r="H62">
        <v>-2.003164585251599E-4</v>
      </c>
    </row>
    <row r="63" spans="1:8">
      <c r="A63" s="788">
        <v>43920</v>
      </c>
      <c r="B63">
        <v>-5.292679513623378E-4</v>
      </c>
      <c r="C63">
        <v>1.1098714316105429E-4</v>
      </c>
      <c r="D63">
        <v>2.4417405275530268E-5</v>
      </c>
      <c r="E63">
        <v>5.2532882572712538E-4</v>
      </c>
      <c r="F63">
        <v>-4.8186690439303572E-5</v>
      </c>
      <c r="G63">
        <v>5.1079678860168286E-4</v>
      </c>
      <c r="H63">
        <v>1.767605935478589E-4</v>
      </c>
    </row>
    <row r="64" spans="1:8">
      <c r="A64" s="788">
        <v>43921</v>
      </c>
      <c r="B64">
        <v>-4.0817220067234825E-4</v>
      </c>
      <c r="C64">
        <v>1.561360652586097E-5</v>
      </c>
      <c r="D64">
        <v>2.4417405275530268E-5</v>
      </c>
      <c r="E64">
        <v>-4.4984678496023947E-5</v>
      </c>
      <c r="F64">
        <v>-1.6874862204100505E-4</v>
      </c>
      <c r="G64">
        <v>-7.9476033529461807E-4</v>
      </c>
      <c r="H64">
        <v>-6.4959151828840041E-5</v>
      </c>
    </row>
    <row r="65" spans="1:8">
      <c r="A65" s="788">
        <v>43922</v>
      </c>
      <c r="B65">
        <v>-2.7839586433644581E-4</v>
      </c>
      <c r="C65">
        <v>-1.0920407816045443E-4</v>
      </c>
      <c r="D65">
        <v>2.4417405275530268E-5</v>
      </c>
      <c r="E65">
        <v>-2.4278287766255066E-5</v>
      </c>
      <c r="F65">
        <v>4.1377556520645343E-5</v>
      </c>
      <c r="G65">
        <v>-9.6153989297291802E-4</v>
      </c>
      <c r="H65">
        <v>-2.5197488161281478E-4</v>
      </c>
    </row>
    <row r="66" spans="1:8">
      <c r="A66" s="788">
        <v>43923</v>
      </c>
      <c r="B66">
        <v>-4.2190967683668044E-4</v>
      </c>
      <c r="C66">
        <v>-3.1037948136813481E-5</v>
      </c>
      <c r="D66">
        <v>2.4417405275530268E-5</v>
      </c>
      <c r="E66">
        <v>2.1089494980212065E-4</v>
      </c>
      <c r="F66">
        <v>-7.4541965789822753E-5</v>
      </c>
      <c r="G66">
        <v>8.6264914701844053E-5</v>
      </c>
      <c r="H66">
        <v>1.4057347205209458E-4</v>
      </c>
    </row>
    <row r="67" spans="1:8">
      <c r="A67" s="788">
        <v>43924</v>
      </c>
      <c r="B67">
        <v>-2.0466582642092787E-4</v>
      </c>
      <c r="C67">
        <v>-1.7421559683807413E-4</v>
      </c>
      <c r="D67">
        <v>2.4417405275530268E-5</v>
      </c>
      <c r="E67">
        <v>1.7834627482017363E-4</v>
      </c>
      <c r="F67">
        <v>2.7743974920212412E-5</v>
      </c>
      <c r="G67">
        <v>-6.1846535075425594E-4</v>
      </c>
      <c r="H67">
        <v>-6.6579049553450726E-5</v>
      </c>
    </row>
    <row r="68" spans="1:8">
      <c r="A68" s="788">
        <v>43927</v>
      </c>
      <c r="B68">
        <v>-6.7655246919871045E-4</v>
      </c>
      <c r="C68">
        <v>1.089712518326671E-4</v>
      </c>
      <c r="D68">
        <v>2.4417405275530268E-5</v>
      </c>
      <c r="E68">
        <v>2.3880449509731955E-4</v>
      </c>
      <c r="F68">
        <v>1.7812196054125764E-4</v>
      </c>
      <c r="G68">
        <v>1.6996196982464063E-3</v>
      </c>
      <c r="H68">
        <v>3.4603444413499164E-4</v>
      </c>
    </row>
    <row r="69" spans="1:8">
      <c r="A69" s="788">
        <v>43928</v>
      </c>
      <c r="B69">
        <v>-5.3642497069792869E-4</v>
      </c>
      <c r="C69">
        <v>9.2163746535598901E-5</v>
      </c>
      <c r="D69">
        <v>2.4417405275530268E-5</v>
      </c>
      <c r="E69">
        <v>4.3108422081578071E-5</v>
      </c>
      <c r="F69">
        <v>1.2901789869767865E-4</v>
      </c>
      <c r="G69">
        <v>6.1534553896230534E-4</v>
      </c>
      <c r="H69">
        <v>-2.7331000804800555E-5</v>
      </c>
    </row>
    <row r="70" spans="1:8">
      <c r="A70" s="788">
        <v>43929</v>
      </c>
      <c r="B70">
        <v>-2.2635253514811503E-4</v>
      </c>
      <c r="C70">
        <v>1.0782082257620963E-4</v>
      </c>
      <c r="D70">
        <v>2.4417405275530268E-5</v>
      </c>
      <c r="E70">
        <v>-3.5592902567138657E-5</v>
      </c>
      <c r="F70">
        <v>-7.6797247780711073E-5</v>
      </c>
      <c r="G70">
        <v>4.4934621117745041E-4</v>
      </c>
      <c r="H70">
        <v>1.7132836150729136E-4</v>
      </c>
    </row>
    <row r="71" spans="1:8">
      <c r="A71" s="788">
        <v>43930</v>
      </c>
      <c r="B71">
        <v>-2.9595724129517092E-4</v>
      </c>
      <c r="C71">
        <v>1.6085860654897389E-4</v>
      </c>
      <c r="D71">
        <v>2.4417405275530268E-5</v>
      </c>
      <c r="E71">
        <v>1.1979086485308378E-4</v>
      </c>
      <c r="F71">
        <v>1.3242224704114404E-4</v>
      </c>
      <c r="G71">
        <v>-2.7757789116465977E-5</v>
      </c>
      <c r="H71">
        <v>7.9664091995880208E-5</v>
      </c>
    </row>
    <row r="72" spans="1:8">
      <c r="A72" s="788">
        <v>43934</v>
      </c>
      <c r="B72">
        <v>-3.0764501390705525E-4</v>
      </c>
      <c r="C72">
        <v>5.1388523546256793E-5</v>
      </c>
      <c r="D72">
        <v>2.4417405275530268E-5</v>
      </c>
      <c r="E72">
        <v>2.5640796850423531E-4</v>
      </c>
      <c r="F72">
        <v>1.9400434155246727E-5</v>
      </c>
      <c r="G72">
        <v>1.5718028060760284E-4</v>
      </c>
      <c r="H72">
        <v>-3.6629211656593054E-5</v>
      </c>
    </row>
    <row r="73" spans="1:8">
      <c r="A73" s="788">
        <v>43935</v>
      </c>
      <c r="B73">
        <v>7.2291213396387274E-5</v>
      </c>
      <c r="C73">
        <v>1.6939032055956596E-4</v>
      </c>
      <c r="D73">
        <v>2.4417405275530268E-5</v>
      </c>
      <c r="E73">
        <v>7.1102768632412832E-4</v>
      </c>
      <c r="F73">
        <v>1.0886707882091785E-4</v>
      </c>
      <c r="G73">
        <v>6.3536412843506751E-4</v>
      </c>
      <c r="H73">
        <v>1.520163135131336E-4</v>
      </c>
    </row>
    <row r="74" spans="1:8">
      <c r="A74" s="788">
        <v>43936</v>
      </c>
      <c r="B74">
        <v>1.1318791451538806E-4</v>
      </c>
      <c r="C74">
        <v>1.8951816944293265E-4</v>
      </c>
      <c r="D74">
        <v>2.4417405275530268E-5</v>
      </c>
      <c r="E74">
        <v>6.4515326356276437E-5</v>
      </c>
      <c r="F74">
        <v>1.8555599226292017E-5</v>
      </c>
      <c r="G74">
        <v>-1.2469760359641146E-4</v>
      </c>
      <c r="H74">
        <v>-1.1948621622346445E-4</v>
      </c>
    </row>
    <row r="75" spans="1:8">
      <c r="A75" s="788">
        <v>43937</v>
      </c>
      <c r="B75">
        <v>3.3807152548647097E-4</v>
      </c>
      <c r="C75">
        <v>2.0701977981757482E-4</v>
      </c>
      <c r="D75">
        <v>2.4417405275530268E-5</v>
      </c>
      <c r="E75">
        <v>2.8240669507431654E-4</v>
      </c>
      <c r="F75">
        <v>8.462545721878323E-5</v>
      </c>
      <c r="G75">
        <v>5.3115144781903381E-5</v>
      </c>
      <c r="H75">
        <v>2.2791669083553901E-5</v>
      </c>
    </row>
    <row r="76" spans="1:8">
      <c r="A76" s="788">
        <v>43938</v>
      </c>
      <c r="B76">
        <v>3.1435824031189683E-4</v>
      </c>
      <c r="C76">
        <v>1.6716450930581226E-4</v>
      </c>
      <c r="D76">
        <v>2.4417405275530268E-5</v>
      </c>
      <c r="E76">
        <v>-2.097680424691634E-4</v>
      </c>
      <c r="F76">
        <v>-2.460609205420241E-6</v>
      </c>
      <c r="G76">
        <v>3.6440302227666143E-4</v>
      </c>
      <c r="H76">
        <v>1.4643864734952052E-4</v>
      </c>
    </row>
    <row r="77" spans="1:8">
      <c r="A77" s="788">
        <v>43941</v>
      </c>
      <c r="B77">
        <v>3.3565582905065687E-4</v>
      </c>
      <c r="C77">
        <v>1.2744331502496386E-4</v>
      </c>
      <c r="D77">
        <v>2.4417405275530268E-5</v>
      </c>
      <c r="E77">
        <v>5.3273443959308555E-4</v>
      </c>
      <c r="F77">
        <v>-4.9010821020614165E-5</v>
      </c>
      <c r="G77">
        <v>2.3661796145304722E-4</v>
      </c>
      <c r="H77">
        <v>-1.1008375820448891E-4</v>
      </c>
    </row>
    <row r="78" spans="1:8">
      <c r="A78" s="788">
        <v>43943</v>
      </c>
      <c r="B78">
        <v>-1.6960289418405458E-4</v>
      </c>
      <c r="C78">
        <v>6.9989737735639773E-5</v>
      </c>
      <c r="D78">
        <v>2.4417405275530268E-5</v>
      </c>
      <c r="E78">
        <v>8.3313307411777009E-4</v>
      </c>
      <c r="F78">
        <v>1.0213508168647856E-4</v>
      </c>
      <c r="G78">
        <v>8.8211665074939942E-4</v>
      </c>
      <c r="H78">
        <v>-3.1882868824193448E-5</v>
      </c>
    </row>
    <row r="79" spans="1:8">
      <c r="A79" s="788">
        <v>43944</v>
      </c>
      <c r="B79">
        <v>2.0066060903289361E-4</v>
      </c>
      <c r="C79">
        <v>-2.4117669701455684E-4</v>
      </c>
      <c r="D79">
        <v>2.4417405275530268E-5</v>
      </c>
      <c r="E79">
        <v>-1.8068638210717858E-4</v>
      </c>
      <c r="F79">
        <v>-2.8151373358431535E-6</v>
      </c>
      <c r="G79">
        <v>-4.2899149389620143E-4</v>
      </c>
      <c r="H79">
        <v>-1.3456855518408362E-5</v>
      </c>
    </row>
    <row r="80" spans="1:8">
      <c r="A80" s="788">
        <v>43945</v>
      </c>
      <c r="B80">
        <v>5.6851811469653694E-5</v>
      </c>
      <c r="C80">
        <v>-8.3395625457921411E-4</v>
      </c>
      <c r="D80">
        <v>2.4417405275530268E-5</v>
      </c>
      <c r="E80">
        <v>-5.6224548620235903E-4</v>
      </c>
      <c r="F80">
        <v>-1.2709331690546885E-5</v>
      </c>
      <c r="G80">
        <v>-1.3288391655615261E-3</v>
      </c>
      <c r="H80">
        <v>9.1625602089578936E-5</v>
      </c>
    </row>
    <row r="81" spans="1:8">
      <c r="A81" s="788">
        <v>43948</v>
      </c>
      <c r="B81">
        <v>-2.5486398701412877E-4</v>
      </c>
      <c r="C81">
        <v>4.5314455603187481E-5</v>
      </c>
      <c r="D81">
        <v>2.4417405275530268E-5</v>
      </c>
      <c r="E81">
        <v>8.9932831159209037E-5</v>
      </c>
      <c r="F81">
        <v>5.3047298019692768E-5</v>
      </c>
      <c r="G81">
        <v>9.7578026572570651E-4</v>
      </c>
      <c r="H81">
        <v>7.0819264940973349E-5</v>
      </c>
    </row>
    <row r="82" spans="1:8">
      <c r="A82" s="788">
        <v>43949</v>
      </c>
      <c r="B82">
        <v>2.9994130964175112E-4</v>
      </c>
      <c r="C82">
        <v>5.5652574188439418E-4</v>
      </c>
      <c r="D82">
        <v>2.4417405275530268E-5</v>
      </c>
      <c r="E82">
        <v>1.2999165142614787E-4</v>
      </c>
      <c r="F82">
        <v>-2.6030170935130718E-5</v>
      </c>
      <c r="G82">
        <v>7.3214477806110676E-4</v>
      </c>
      <c r="H82">
        <v>-2.4190146350383523E-6</v>
      </c>
    </row>
    <row r="83" spans="1:8">
      <c r="A83" s="788">
        <v>43950</v>
      </c>
      <c r="B83">
        <v>4.4883121345805805E-4</v>
      </c>
      <c r="C83">
        <v>1.3670092100091045E-4</v>
      </c>
      <c r="D83">
        <v>2.4417405275530268E-5</v>
      </c>
      <c r="E83">
        <v>-1.3813915612469476E-4</v>
      </c>
      <c r="F83">
        <v>7.9159033849349748E-5</v>
      </c>
      <c r="G83">
        <v>5.0613366121889829E-4</v>
      </c>
      <c r="H83">
        <v>1.1963193503671144E-4</v>
      </c>
    </row>
    <row r="84" spans="1:8">
      <c r="A84" s="788">
        <v>43951</v>
      </c>
      <c r="B84">
        <v>2.6546233419887512E-4</v>
      </c>
      <c r="C84">
        <v>-3.6678459989580189E-5</v>
      </c>
      <c r="D84">
        <v>2.4417405275530268E-5</v>
      </c>
      <c r="E84">
        <v>1.0074754064688107E-4</v>
      </c>
      <c r="F84">
        <v>-3.0874231061016609E-5</v>
      </c>
      <c r="G84">
        <v>-8.2953417562031781E-4</v>
      </c>
      <c r="H84">
        <v>-8.9665898326016794E-5</v>
      </c>
    </row>
    <row r="85" spans="1:8">
      <c r="A85" s="788">
        <v>43955</v>
      </c>
      <c r="B85">
        <v>1.6926613678258908E-4</v>
      </c>
      <c r="C85">
        <v>-2.9141696355714525E-6</v>
      </c>
      <c r="D85">
        <v>2.4417405275530268E-5</v>
      </c>
      <c r="E85">
        <v>6.2342396590031601E-5</v>
      </c>
      <c r="F85">
        <v>1.2951498900568571E-5</v>
      </c>
      <c r="G85">
        <v>-4.7501966165888477E-4</v>
      </c>
      <c r="H85">
        <v>-1.0918788645672973E-4</v>
      </c>
    </row>
    <row r="86" spans="1:8">
      <c r="A86" s="788">
        <v>43956</v>
      </c>
      <c r="B86">
        <v>2.0227599164509506E-4</v>
      </c>
      <c r="C86">
        <v>4.59441518753061E-5</v>
      </c>
      <c r="D86">
        <v>2.4417405275530268E-5</v>
      </c>
      <c r="E86">
        <v>1.5959315088544257E-4</v>
      </c>
      <c r="F86">
        <v>1.2823080058264045E-5</v>
      </c>
      <c r="G86">
        <v>1.9400955121654629E-4</v>
      </c>
      <c r="H86">
        <v>5.941269451239406E-5</v>
      </c>
    </row>
    <row r="87" spans="1:8">
      <c r="A87" s="788">
        <v>43957</v>
      </c>
      <c r="B87">
        <v>1.681205852485376E-4</v>
      </c>
      <c r="C87">
        <v>7.0239083313259328E-6</v>
      </c>
      <c r="D87">
        <v>2.4417405275530268E-5</v>
      </c>
      <c r="E87">
        <v>1.3935419551470152E-4</v>
      </c>
      <c r="F87">
        <v>3.2708215799417411E-5</v>
      </c>
      <c r="G87">
        <v>1.2719260460944737E-4</v>
      </c>
      <c r="H87">
        <v>-4.2474478574787147E-5</v>
      </c>
    </row>
    <row r="88" spans="1:8">
      <c r="A88" s="788">
        <v>43958</v>
      </c>
      <c r="B88">
        <v>1.9334417064825881E-4</v>
      </c>
      <c r="C88">
        <v>-1.4567261698298056E-4</v>
      </c>
      <c r="D88">
        <v>2.4417405275530268E-5</v>
      </c>
      <c r="E88">
        <v>4.5965193047257935E-4</v>
      </c>
      <c r="F88">
        <v>3.8960012706520386E-5</v>
      </c>
      <c r="G88">
        <v>-2.724759046913089E-4</v>
      </c>
      <c r="H88">
        <v>9.3265125113941582E-5</v>
      </c>
    </row>
    <row r="89" spans="1:8">
      <c r="A89" s="788">
        <v>43959</v>
      </c>
      <c r="B89">
        <v>7.1546224419593852E-5</v>
      </c>
      <c r="C89">
        <v>1.1275330530202067E-4</v>
      </c>
      <c r="D89">
        <v>2.4417405275530268E-5</v>
      </c>
      <c r="E89">
        <v>-6.6412461128095886E-6</v>
      </c>
      <c r="F89">
        <v>3.1762573305100793E-5</v>
      </c>
      <c r="G89">
        <v>2.9535377579790524E-4</v>
      </c>
      <c r="H89">
        <v>7.4480939847612067E-5</v>
      </c>
    </row>
    <row r="90" spans="1:8">
      <c r="A90" s="788">
        <v>43962</v>
      </c>
      <c r="B90">
        <v>2.3936959369385047E-4</v>
      </c>
      <c r="C90">
        <v>-1.5830335207355443E-5</v>
      </c>
      <c r="D90">
        <v>2.4417405275530268E-5</v>
      </c>
      <c r="E90">
        <v>6.8999235726549535E-5</v>
      </c>
      <c r="F90">
        <v>8.5109600940358471E-6</v>
      </c>
      <c r="G90">
        <v>-4.0917448949324086E-4</v>
      </c>
      <c r="H90">
        <v>-5.4612489191607775E-6</v>
      </c>
    </row>
    <row r="91" spans="1:8">
      <c r="A91" s="788">
        <v>43963</v>
      </c>
      <c r="B91">
        <v>1.2289230518800219E-4</v>
      </c>
      <c r="C91">
        <v>-1.6522253440099104E-4</v>
      </c>
      <c r="D91">
        <v>2.4417405275530268E-5</v>
      </c>
      <c r="E91">
        <v>-2.0561175216681494E-4</v>
      </c>
      <c r="F91">
        <v>3.7720100327400811E-5</v>
      </c>
      <c r="G91">
        <v>-4.3872214112676778E-4</v>
      </c>
      <c r="H91">
        <v>-1.2945470670083615E-4</v>
      </c>
    </row>
    <row r="92" spans="1:8">
      <c r="A92" s="788">
        <v>43964</v>
      </c>
      <c r="B92">
        <v>4.8777366967946113E-5</v>
      </c>
      <c r="C92">
        <v>-8.1888463450530813E-5</v>
      </c>
      <c r="D92">
        <v>2.4417405275530268E-5</v>
      </c>
      <c r="E92">
        <v>5.5843132838065425E-5</v>
      </c>
      <c r="F92">
        <v>-3.1571541563736313E-5</v>
      </c>
      <c r="G92">
        <v>8.0395422493949607E-5</v>
      </c>
      <c r="H92">
        <v>-6.3525034909038821E-5</v>
      </c>
    </row>
    <row r="93" spans="1:8">
      <c r="A93" s="788">
        <v>43965</v>
      </c>
      <c r="B93">
        <v>6.6534537118184114E-5</v>
      </c>
      <c r="C93">
        <v>1.4482487891840412E-4</v>
      </c>
      <c r="D93">
        <v>2.4417405275530268E-5</v>
      </c>
      <c r="E93">
        <v>-6.6562933728550591E-5</v>
      </c>
      <c r="F93">
        <v>-7.0800940262043531E-5</v>
      </c>
      <c r="G93">
        <v>1.3622250351295938E-4</v>
      </c>
      <c r="H93">
        <v>6.2371745776498285E-5</v>
      </c>
    </row>
    <row r="94" spans="1:8">
      <c r="A94" s="788">
        <v>43966</v>
      </c>
      <c r="B94">
        <v>7.1909628697644311E-5</v>
      </c>
      <c r="C94">
        <v>8.9258464348711099E-5</v>
      </c>
      <c r="D94">
        <v>2.4417405275530268E-5</v>
      </c>
      <c r="E94">
        <v>2.2651191856332122E-5</v>
      </c>
      <c r="F94">
        <v>-4.7026928246560746E-5</v>
      </c>
      <c r="G94">
        <v>-3.7246903738757774E-4</v>
      </c>
      <c r="H94">
        <v>-9.682829501228563E-7</v>
      </c>
    </row>
    <row r="95" spans="1:8">
      <c r="A95" s="788">
        <v>43969</v>
      </c>
      <c r="B95">
        <v>6.8869231296887358E-5</v>
      </c>
      <c r="C95">
        <v>1.5905042430681247E-4</v>
      </c>
      <c r="D95">
        <v>2.4417405275530268E-5</v>
      </c>
      <c r="E95">
        <v>-3.0216125954975746E-4</v>
      </c>
      <c r="F95">
        <v>-4.6956282705266087E-5</v>
      </c>
      <c r="G95">
        <v>9.6976621855930591E-4</v>
      </c>
      <c r="H95">
        <v>1.7446516795030287E-4</v>
      </c>
    </row>
    <row r="96" spans="1:8">
      <c r="A96" s="788">
        <v>43970</v>
      </c>
      <c r="B96">
        <v>6.1359189076295277E-5</v>
      </c>
      <c r="C96">
        <v>7.0987388332076852E-5</v>
      </c>
      <c r="D96">
        <v>2.4417405275530268E-5</v>
      </c>
      <c r="E96">
        <v>-2.0614353394310393E-5</v>
      </c>
      <c r="F96">
        <v>2.7275859145043939E-5</v>
      </c>
      <c r="G96">
        <v>1.51493739884071E-4</v>
      </c>
      <c r="H96">
        <v>-4.8624157365454449E-5</v>
      </c>
    </row>
    <row r="97" spans="1:8">
      <c r="A97" s="788">
        <v>43971</v>
      </c>
      <c r="B97">
        <v>7.2252332971841856E-5</v>
      </c>
      <c r="C97">
        <v>9.7996517242311849E-5</v>
      </c>
      <c r="D97">
        <v>2.4417405275530268E-5</v>
      </c>
      <c r="E97">
        <v>-2.1435488288951143E-6</v>
      </c>
      <c r="F97">
        <v>3.1035882025545188E-5</v>
      </c>
      <c r="G97">
        <v>2.0321180180426392E-4</v>
      </c>
      <c r="H97">
        <v>8.384921686976244E-5</v>
      </c>
    </row>
    <row r="98" spans="1:8">
      <c r="A98" s="788">
        <v>43972</v>
      </c>
      <c r="B98">
        <v>1.0133801112665477E-4</v>
      </c>
      <c r="C98">
        <v>9.9833702053125708E-5</v>
      </c>
      <c r="D98">
        <v>2.4417405275530268E-5</v>
      </c>
      <c r="E98">
        <v>-1.815708420168094E-4</v>
      </c>
      <c r="F98">
        <v>3.5941822904652644E-5</v>
      </c>
      <c r="G98">
        <v>2.9262244541050197E-4</v>
      </c>
      <c r="H98">
        <v>-5.1747802776272443E-5</v>
      </c>
    </row>
    <row r="99" spans="1:8">
      <c r="A99" s="788">
        <v>43973</v>
      </c>
      <c r="B99">
        <v>7.8153438634047306E-5</v>
      </c>
      <c r="C99">
        <v>-2.0828998826587738E-5</v>
      </c>
      <c r="D99">
        <v>2.4417405275530268E-5</v>
      </c>
      <c r="E99">
        <v>3.4933368578113355E-5</v>
      </c>
      <c r="F99">
        <v>3.7700197275664095E-5</v>
      </c>
      <c r="G99">
        <v>-1.9022664297572322E-4</v>
      </c>
      <c r="H99">
        <v>3.2006100246356753E-5</v>
      </c>
    </row>
    <row r="100" spans="1:8">
      <c r="A100" s="788">
        <v>43976</v>
      </c>
      <c r="B100">
        <v>1.7491618904648954E-4</v>
      </c>
      <c r="C100">
        <v>2.9222702039070518E-4</v>
      </c>
      <c r="D100">
        <v>2.4417405275530268E-5</v>
      </c>
      <c r="E100">
        <v>8.6433963817567075E-5</v>
      </c>
      <c r="F100">
        <v>1.0059777866853198E-5</v>
      </c>
      <c r="G100">
        <v>1.0283848493700064E-3</v>
      </c>
      <c r="H100">
        <v>8.2919698265360162E-5</v>
      </c>
    </row>
    <row r="101" spans="1:8">
      <c r="A101" s="788">
        <v>43977</v>
      </c>
      <c r="B101">
        <v>1.2324302003610565E-4</v>
      </c>
      <c r="C101">
        <v>-4.9469338007712697E-5</v>
      </c>
      <c r="D101">
        <v>2.4417405275530268E-5</v>
      </c>
      <c r="E101">
        <v>-4.7046643388867773E-5</v>
      </c>
      <c r="F101">
        <v>3.4827757584952044E-5</v>
      </c>
      <c r="G101">
        <v>1.2506703531642071E-4</v>
      </c>
      <c r="H101">
        <v>-1.1698302837542807E-5</v>
      </c>
    </row>
    <row r="102" spans="1:8">
      <c r="A102" s="788">
        <v>43978</v>
      </c>
      <c r="B102">
        <v>1.0583945731999672E-4</v>
      </c>
      <c r="C102">
        <v>3.0556436720728723E-5</v>
      </c>
      <c r="D102">
        <v>2.4417405275530268E-5</v>
      </c>
      <c r="E102">
        <v>-3.0986037688401903E-5</v>
      </c>
      <c r="F102">
        <v>1.3116200333032069E-5</v>
      </c>
      <c r="G102">
        <v>8.4608054505697083E-4</v>
      </c>
      <c r="H102">
        <v>6.948771027192158E-5</v>
      </c>
    </row>
    <row r="103" spans="1:8">
      <c r="A103" s="788">
        <v>43979</v>
      </c>
      <c r="B103">
        <v>1.1642140299487575E-4</v>
      </c>
      <c r="C103">
        <v>-9.8619946208518011E-6</v>
      </c>
      <c r="D103">
        <v>2.4417405275530268E-5</v>
      </c>
      <c r="E103">
        <v>5.1920877264494125E-5</v>
      </c>
      <c r="F103">
        <v>6.678314173728551E-5</v>
      </c>
      <c r="G103">
        <v>-3.1853185667578222E-4</v>
      </c>
      <c r="H103">
        <v>3.608258917509044E-7</v>
      </c>
    </row>
    <row r="104" spans="1:8">
      <c r="A104" s="788">
        <v>43980</v>
      </c>
      <c r="B104">
        <v>4.901186079864157E-5</v>
      </c>
      <c r="C104">
        <v>3.4265220651137801E-5</v>
      </c>
      <c r="D104">
        <v>2.4417405275530268E-5</v>
      </c>
      <c r="E104">
        <v>2.440744863770994E-4</v>
      </c>
      <c r="F104">
        <v>7.1285500936020264E-5</v>
      </c>
      <c r="G104">
        <v>5.8073416475812324E-5</v>
      </c>
      <c r="H104">
        <v>3.2425531993962588E-6</v>
      </c>
    </row>
    <row r="105" spans="1:8">
      <c r="A105" s="788">
        <v>43983</v>
      </c>
      <c r="B105">
        <v>1.6771342843476924E-4</v>
      </c>
      <c r="C105">
        <v>4.339443379175623E-5</v>
      </c>
      <c r="D105">
        <v>2.4417405275530268E-5</v>
      </c>
      <c r="E105">
        <v>4.4038645853311561E-6</v>
      </c>
      <c r="F105">
        <v>-3.5206714794626674E-5</v>
      </c>
      <c r="G105">
        <v>4.5395343579938572E-4</v>
      </c>
      <c r="H105">
        <v>2.0162294945483829E-5</v>
      </c>
    </row>
    <row r="106" spans="1:8">
      <c r="A106" s="788">
        <v>43984</v>
      </c>
      <c r="B106">
        <v>1.5628465249351443E-4</v>
      </c>
      <c r="C106">
        <v>2.1709047194153367E-4</v>
      </c>
      <c r="D106">
        <v>2.4417405275530268E-5</v>
      </c>
      <c r="E106">
        <v>7.7250082889493426E-5</v>
      </c>
      <c r="F106">
        <v>-2.7325584381863172E-5</v>
      </c>
      <c r="G106">
        <v>5.8369079772518603E-4</v>
      </c>
      <c r="H106">
        <v>4.5265808893794056E-5</v>
      </c>
    </row>
    <row r="107" spans="1:8">
      <c r="A107" s="788">
        <v>43985</v>
      </c>
      <c r="B107">
        <v>1.0713951228275019E-4</v>
      </c>
      <c r="C107">
        <v>1.9608287295019581E-4</v>
      </c>
      <c r="D107">
        <v>2.4417405275530268E-5</v>
      </c>
      <c r="E107">
        <v>2.7817670937771986E-4</v>
      </c>
      <c r="F107">
        <v>-7.7836716999545312E-5</v>
      </c>
      <c r="G107">
        <v>7.4559212980275578E-4</v>
      </c>
      <c r="H107">
        <v>6.1947273027763709E-5</v>
      </c>
    </row>
    <row r="108" spans="1:8">
      <c r="A108" s="788">
        <v>43986</v>
      </c>
      <c r="B108">
        <v>1.5412377261318164E-4</v>
      </c>
      <c r="C108">
        <v>5.687455054335278E-5</v>
      </c>
      <c r="D108">
        <v>2.4417405275530268E-5</v>
      </c>
      <c r="E108">
        <v>1.9945363770330072E-4</v>
      </c>
      <c r="F108">
        <v>8.9803484755053285E-5</v>
      </c>
      <c r="G108">
        <v>8.7201232763235451E-5</v>
      </c>
      <c r="H108">
        <v>-1.0362147082742524E-5</v>
      </c>
    </row>
    <row r="109" spans="1:8">
      <c r="A109" s="788">
        <v>43987</v>
      </c>
      <c r="B109">
        <v>1.4985921567604003E-4</v>
      </c>
      <c r="C109">
        <v>1.0587203172158332E-4</v>
      </c>
      <c r="D109">
        <v>2.4417405275530268E-5</v>
      </c>
      <c r="E109">
        <v>8.6043948052724748E-5</v>
      </c>
      <c r="F109">
        <v>-2.6847078230369803E-5</v>
      </c>
      <c r="G109">
        <v>4.3918611966796807E-4</v>
      </c>
      <c r="H109">
        <v>1.1478124299805549E-4</v>
      </c>
    </row>
    <row r="110" spans="1:8">
      <c r="A110" s="788">
        <v>43990</v>
      </c>
      <c r="B110">
        <v>2.4137040798873869E-4</v>
      </c>
      <c r="C110">
        <v>1.0716989520059127E-4</v>
      </c>
      <c r="D110">
        <v>2.4417405275530268E-5</v>
      </c>
      <c r="E110">
        <v>1.8551761196604623E-4</v>
      </c>
      <c r="F110">
        <v>-8.5223199344887081E-5</v>
      </c>
      <c r="G110">
        <v>8.9336188029068839E-4</v>
      </c>
      <c r="H110">
        <v>6.3400152998667198E-5</v>
      </c>
    </row>
    <row r="111" spans="1:8">
      <c r="A111" s="788">
        <v>43991</v>
      </c>
      <c r="B111">
        <v>1.6700722408916044E-4</v>
      </c>
      <c r="C111">
        <v>2.4639126270741492E-5</v>
      </c>
      <c r="D111">
        <v>2.4417405275530268E-5</v>
      </c>
      <c r="E111">
        <v>-5.7141278812253281E-5</v>
      </c>
      <c r="F111">
        <v>7.596725771777724E-5</v>
      </c>
      <c r="G111">
        <v>-3.3687065618909445E-4</v>
      </c>
      <c r="H111">
        <v>-3.9986187704196817E-5</v>
      </c>
    </row>
    <row r="112" spans="1:8">
      <c r="A112" s="788">
        <v>43992</v>
      </c>
      <c r="B112">
        <v>1.6186472737705112E-4</v>
      </c>
      <c r="C112">
        <v>1.0682297037030297E-4</v>
      </c>
      <c r="D112">
        <v>2.4417405275530268E-5</v>
      </c>
      <c r="E112">
        <v>5.0451850311800038E-6</v>
      </c>
      <c r="F112">
        <v>5.3669156887359289E-6</v>
      </c>
      <c r="G112">
        <v>-4.4310432614289133E-4</v>
      </c>
      <c r="H112">
        <v>-3.0769140232482232E-5</v>
      </c>
    </row>
    <row r="113" spans="1:8">
      <c r="A113" s="788">
        <v>43994</v>
      </c>
      <c r="B113">
        <v>1.1638481685142832E-4</v>
      </c>
      <c r="C113">
        <v>3.481839625586325E-5</v>
      </c>
      <c r="D113">
        <v>2.4417405275530268E-5</v>
      </c>
      <c r="E113">
        <v>-4.042933571364843E-4</v>
      </c>
      <c r="F113">
        <v>5.7521920025740413E-5</v>
      </c>
      <c r="G113">
        <v>-2.8325090110374097E-4</v>
      </c>
      <c r="H113">
        <v>-2.4300239724942498E-4</v>
      </c>
    </row>
    <row r="114" spans="1:8">
      <c r="A114" s="788">
        <v>43997</v>
      </c>
      <c r="B114">
        <v>1.2635463642243734E-4</v>
      </c>
      <c r="C114">
        <v>2.1214729570141476E-5</v>
      </c>
      <c r="D114">
        <v>2.4417405275530268E-5</v>
      </c>
      <c r="E114">
        <v>2.5156114539329201E-5</v>
      </c>
      <c r="F114">
        <v>-3.2111897704377723E-5</v>
      </c>
      <c r="G114">
        <v>2.8836457038761091E-6</v>
      </c>
      <c r="H114">
        <v>6.1931552432310523E-5</v>
      </c>
    </row>
    <row r="115" spans="1:8">
      <c r="A115" s="788">
        <v>43998</v>
      </c>
      <c r="B115">
        <v>1.0012189095785029E-4</v>
      </c>
      <c r="C115">
        <v>-1.4783114345197313E-5</v>
      </c>
      <c r="D115">
        <v>2.4417405275530268E-5</v>
      </c>
      <c r="E115">
        <v>8.1255581462680299E-5</v>
      </c>
      <c r="F115">
        <v>-1.1783163402114826E-5</v>
      </c>
      <c r="G115">
        <v>2.3037654483718973E-4</v>
      </c>
      <c r="H115">
        <v>8.914107959068885E-5</v>
      </c>
    </row>
    <row r="116" spans="1:8">
      <c r="A116" s="788">
        <v>43999</v>
      </c>
      <c r="B116">
        <v>1.4813560025747616E-4</v>
      </c>
      <c r="C116">
        <v>1.6911620891200266E-4</v>
      </c>
      <c r="D116">
        <v>2.4417405275530268E-5</v>
      </c>
      <c r="E116">
        <v>2.0954306674631496E-4</v>
      </c>
      <c r="F116">
        <v>-1.1918760258448067E-5</v>
      </c>
      <c r="G116">
        <v>5.839080997068302E-4</v>
      </c>
      <c r="H116">
        <v>-2.5641219230083669E-5</v>
      </c>
    </row>
    <row r="117" spans="1:8">
      <c r="A117" s="788">
        <v>44000</v>
      </c>
      <c r="B117">
        <v>1.5191861518685129E-4</v>
      </c>
      <c r="C117">
        <v>-4.1279993027354203E-5</v>
      </c>
      <c r="D117">
        <v>2.4417405275530268E-5</v>
      </c>
      <c r="E117">
        <v>1.1762393595887707E-5</v>
      </c>
      <c r="F117">
        <v>8.0664408327812967E-5</v>
      </c>
      <c r="G117">
        <v>2.6836826260123514E-4</v>
      </c>
      <c r="H117">
        <v>-1.1334767532538703E-5</v>
      </c>
    </row>
    <row r="118" spans="1:8">
      <c r="A118" s="788">
        <v>44001</v>
      </c>
      <c r="B118">
        <v>1.401449057000174E-4</v>
      </c>
      <c r="C118">
        <v>5.9475057471928945E-5</v>
      </c>
      <c r="D118">
        <v>2.4417405275530268E-5</v>
      </c>
      <c r="E118">
        <v>-1.553353431761606E-5</v>
      </c>
      <c r="F118">
        <v>-3.5787466131843581E-5</v>
      </c>
      <c r="G118">
        <v>1.2352046764684379E-4</v>
      </c>
      <c r="H118">
        <v>-6.4674954918446099E-5</v>
      </c>
    </row>
    <row r="119" spans="1:8">
      <c r="A119" s="788">
        <v>44004</v>
      </c>
      <c r="B119">
        <v>1.1267350487402679E-4</v>
      </c>
      <c r="C119">
        <v>-6.5701475064001944E-5</v>
      </c>
      <c r="D119">
        <v>2.4417405275530268E-5</v>
      </c>
      <c r="E119">
        <v>6.9472661393948915E-5</v>
      </c>
      <c r="F119">
        <v>6.7633488535612247E-6</v>
      </c>
      <c r="G119">
        <v>-8.2907025619662896E-5</v>
      </c>
      <c r="H119">
        <v>8.3080942426516652E-5</v>
      </c>
    </row>
    <row r="120" spans="1:8">
      <c r="A120" s="788">
        <v>44005</v>
      </c>
      <c r="B120">
        <v>1.253609840347795E-4</v>
      </c>
      <c r="C120">
        <v>1.5224051267889439E-4</v>
      </c>
      <c r="D120">
        <v>2.4417405275530268E-5</v>
      </c>
      <c r="E120">
        <v>1.1601278464111743E-4</v>
      </c>
      <c r="F120">
        <v>2.7867225504536467E-5</v>
      </c>
      <c r="G120">
        <v>1.8016604870217169E-4</v>
      </c>
      <c r="H120">
        <v>1.753979578037468E-6</v>
      </c>
    </row>
    <row r="121" spans="1:8">
      <c r="A121" s="788">
        <v>44006</v>
      </c>
      <c r="B121">
        <v>1.5455259147702124E-4</v>
      </c>
      <c r="C121">
        <v>-1.937783696190199E-5</v>
      </c>
      <c r="D121">
        <v>2.4417405275530268E-5</v>
      </c>
      <c r="E121">
        <v>-3.3754828744021748E-4</v>
      </c>
      <c r="F121">
        <v>4.9262088841968142E-5</v>
      </c>
      <c r="G121">
        <v>-4.6290909725259623E-4</v>
      </c>
      <c r="H121">
        <v>-1.1373683044434813E-4</v>
      </c>
    </row>
    <row r="122" spans="1:8">
      <c r="A122" s="788">
        <v>44007</v>
      </c>
      <c r="B122">
        <v>1.8587671722379353E-4</v>
      </c>
      <c r="C122">
        <v>2.2449167473538137E-4</v>
      </c>
      <c r="D122">
        <v>2.4417405275530268E-5</v>
      </c>
      <c r="E122">
        <v>2.2901291463048868E-4</v>
      </c>
      <c r="F122">
        <v>-2.2429346172959664E-5</v>
      </c>
      <c r="G122">
        <v>3.5208689771488392E-4</v>
      </c>
      <c r="H122">
        <v>3.4166904701427026E-5</v>
      </c>
    </row>
    <row r="123" spans="1:8">
      <c r="A123" s="788">
        <v>44008</v>
      </c>
      <c r="B123">
        <v>1.9977236083235428E-4</v>
      </c>
      <c r="C123">
        <v>-3.1827754344173686E-6</v>
      </c>
      <c r="D123">
        <v>2.4417405275530268E-5</v>
      </c>
      <c r="E123">
        <v>-2.2714310134296092E-4</v>
      </c>
      <c r="F123">
        <v>-8.048560445128582E-6</v>
      </c>
      <c r="G123">
        <v>-6.8764414860846674E-4</v>
      </c>
      <c r="H123">
        <v>-1.1276657614454621E-4</v>
      </c>
    </row>
    <row r="124" spans="1:8">
      <c r="A124" s="788">
        <v>44011</v>
      </c>
      <c r="B124">
        <v>2.0545318871866298E-4</v>
      </c>
      <c r="C124">
        <v>1.7721068154620358E-4</v>
      </c>
      <c r="D124">
        <v>2.4417405275530268E-5</v>
      </c>
      <c r="E124">
        <v>5.5124427398983714E-5</v>
      </c>
      <c r="F124">
        <v>-3.6170390676563136E-5</v>
      </c>
      <c r="G124">
        <v>4.8453549999225687E-4</v>
      </c>
      <c r="H124">
        <v>6.5187877229340164E-5</v>
      </c>
    </row>
    <row r="125" spans="1:8">
      <c r="A125" s="788">
        <v>44012</v>
      </c>
      <c r="B125">
        <v>2.0002203735391535E-4</v>
      </c>
      <c r="C125">
        <v>1.1608999248321216E-4</v>
      </c>
      <c r="D125">
        <v>2.4417405275530268E-5</v>
      </c>
      <c r="E125">
        <v>1.4645640539502072E-4</v>
      </c>
      <c r="F125">
        <v>5.1117311714246048E-5</v>
      </c>
      <c r="G125">
        <v>1.9500465485063902E-4</v>
      </c>
      <c r="H125">
        <v>6.8268654654867199E-5</v>
      </c>
    </row>
    <row r="126" spans="1:8">
      <c r="A126" s="788">
        <v>44013</v>
      </c>
      <c r="B126">
        <v>1.516563743586832E-4</v>
      </c>
      <c r="C126">
        <v>2.3502782311349217E-4</v>
      </c>
      <c r="D126">
        <v>2.4417405275530268E-5</v>
      </c>
      <c r="E126">
        <v>1.1700819616521641E-4</v>
      </c>
      <c r="F126">
        <v>-5.3014350840409063E-5</v>
      </c>
      <c r="G126">
        <v>4.1733339673216018E-4</v>
      </c>
      <c r="H126">
        <v>1.7063610439000955E-5</v>
      </c>
    </row>
    <row r="127" spans="1:8">
      <c r="A127" s="788">
        <v>44014</v>
      </c>
      <c r="B127">
        <v>1.436108536460185E-4</v>
      </c>
      <c r="C127">
        <v>7.2479639953027441E-5</v>
      </c>
      <c r="D127">
        <v>2.4417405275530268E-5</v>
      </c>
      <c r="E127">
        <v>4.0163715274232911E-5</v>
      </c>
      <c r="F127">
        <v>2.7113299422714121E-5</v>
      </c>
      <c r="G127">
        <v>-4.8982937399125736E-5</v>
      </c>
      <c r="H127">
        <v>3.7101821798700694E-5</v>
      </c>
    </row>
    <row r="128" spans="1:8">
      <c r="A128" s="788">
        <v>44015</v>
      </c>
      <c r="B128">
        <v>1.5051933046635808E-4</v>
      </c>
      <c r="C128">
        <v>1.7561524698877663E-4</v>
      </c>
      <c r="D128">
        <v>2.4417405275530268E-5</v>
      </c>
      <c r="E128">
        <v>1.3808994412848607E-4</v>
      </c>
      <c r="F128">
        <v>5.3082254771712466E-5</v>
      </c>
      <c r="G128">
        <v>2.0399163251063392E-4</v>
      </c>
      <c r="H128">
        <v>-2.9100330714559865E-6</v>
      </c>
    </row>
    <row r="129" spans="1:8">
      <c r="A129" s="788">
        <v>44018</v>
      </c>
      <c r="B129">
        <v>1.7397168722465211E-4</v>
      </c>
      <c r="C129">
        <v>1.1456256221704564E-4</v>
      </c>
      <c r="D129">
        <v>2.4417405275530268E-5</v>
      </c>
      <c r="E129">
        <v>2.6124859171012816E-4</v>
      </c>
      <c r="F129">
        <v>-8.2603902610423058E-6</v>
      </c>
      <c r="G129">
        <v>6.020349407407199E-4</v>
      </c>
      <c r="H129">
        <v>7.1067724629845225E-5</v>
      </c>
    </row>
    <row r="130" spans="1:8">
      <c r="A130" s="788">
        <v>44019</v>
      </c>
      <c r="B130">
        <v>1.7589707845168788E-4</v>
      </c>
      <c r="C130">
        <v>2.048988221566852E-6</v>
      </c>
      <c r="D130">
        <v>2.4417405275530268E-5</v>
      </c>
      <c r="E130">
        <v>-2.3320110288655718E-4</v>
      </c>
      <c r="F130">
        <v>-1.6316915674914332E-5</v>
      </c>
      <c r="G130">
        <v>-1.5836133965890621E-4</v>
      </c>
      <c r="H130">
        <v>-5.5050710631755484E-5</v>
      </c>
    </row>
    <row r="131" spans="1:8">
      <c r="A131" s="788">
        <v>44020</v>
      </c>
      <c r="B131">
        <v>1.4402588714895715E-4</v>
      </c>
      <c r="C131">
        <v>7.9985612204666709E-5</v>
      </c>
      <c r="D131">
        <v>2.4417405275530268E-5</v>
      </c>
      <c r="E131">
        <v>3.0017939915673037E-4</v>
      </c>
      <c r="F131">
        <v>-4.0780383861037661E-5</v>
      </c>
      <c r="G131">
        <v>5.8269796605904815E-4</v>
      </c>
      <c r="H131">
        <v>4.2699787091634577E-5</v>
      </c>
    </row>
    <row r="132" spans="1:8">
      <c r="A132" s="788">
        <v>44021</v>
      </c>
      <c r="B132">
        <v>1.5843261789442981E-4</v>
      </c>
      <c r="C132">
        <v>1.5431514050674312E-4</v>
      </c>
      <c r="D132">
        <v>2.4417405275530268E-5</v>
      </c>
      <c r="E132">
        <v>-4.7603562559395129E-5</v>
      </c>
      <c r="F132">
        <v>9.0415500084850558E-6</v>
      </c>
      <c r="G132">
        <v>1.1052018127692298E-4</v>
      </c>
      <c r="H132">
        <v>-3.3315936395674761E-5</v>
      </c>
    </row>
    <row r="133" spans="1:8">
      <c r="A133" s="788">
        <v>44022</v>
      </c>
      <c r="B133">
        <v>1.5451549177024647E-4</v>
      </c>
      <c r="C133">
        <v>1.6914805510027711E-4</v>
      </c>
      <c r="D133">
        <v>2.4417405275530268E-5</v>
      </c>
      <c r="E133">
        <v>1.4900768001675226E-4</v>
      </c>
      <c r="F133">
        <v>-2.6148299378319086E-5</v>
      </c>
      <c r="G133">
        <v>1.9891679254545157E-4</v>
      </c>
      <c r="H133">
        <v>5.7048295609992695E-5</v>
      </c>
    </row>
    <row r="134" spans="1:8">
      <c r="A134" s="788">
        <v>44025</v>
      </c>
      <c r="B134">
        <v>1.5512245957714614E-4</v>
      </c>
      <c r="C134">
        <v>3.1269711110392564E-5</v>
      </c>
      <c r="D134">
        <v>2.4417405275530268E-5</v>
      </c>
      <c r="E134">
        <v>-2.1053023723054123E-4</v>
      </c>
      <c r="F134">
        <v>8.1141172676078014E-5</v>
      </c>
      <c r="G134">
        <v>-4.983527532993093E-4</v>
      </c>
      <c r="H134">
        <v>-4.7156882642220841E-5</v>
      </c>
    </row>
    <row r="135" spans="1:8">
      <c r="A135" s="788">
        <v>44026</v>
      </c>
      <c r="B135">
        <v>1.3404343842721603E-4</v>
      </c>
      <c r="C135">
        <v>3.4769379832305886E-5</v>
      </c>
      <c r="D135">
        <v>2.4417405275530268E-5</v>
      </c>
      <c r="E135">
        <v>1.5383998923138852E-4</v>
      </c>
      <c r="F135">
        <v>-3.7875682604138201E-6</v>
      </c>
      <c r="G135">
        <v>2.9772639185736806E-4</v>
      </c>
      <c r="H135">
        <v>5.575291173707919E-5</v>
      </c>
    </row>
    <row r="136" spans="1:8">
      <c r="A136" s="788">
        <v>44027</v>
      </c>
      <c r="B136">
        <v>1.3443997959310992E-4</v>
      </c>
      <c r="C136">
        <v>6.2478971498881823E-5</v>
      </c>
      <c r="D136">
        <v>2.4417405275530268E-5</v>
      </c>
      <c r="E136">
        <v>2.3050529549096255E-4</v>
      </c>
      <c r="F136">
        <v>-4.9841920236282086E-5</v>
      </c>
      <c r="G136">
        <v>2.4495310984225195E-4</v>
      </c>
      <c r="H136">
        <v>5.7377692484216206E-5</v>
      </c>
    </row>
    <row r="137" spans="1:8">
      <c r="A137" s="788">
        <v>44028</v>
      </c>
      <c r="B137">
        <v>1.4958036139183292E-4</v>
      </c>
      <c r="C137">
        <v>9.4137410273905883E-5</v>
      </c>
      <c r="D137">
        <v>2.4417405275530268E-5</v>
      </c>
      <c r="E137">
        <v>-3.0165704316962032E-4</v>
      </c>
      <c r="F137">
        <v>2.0327024282910112E-5</v>
      </c>
      <c r="G137">
        <v>-3.0017190824841946E-4</v>
      </c>
      <c r="H137">
        <v>-3.6399216874720698E-5</v>
      </c>
    </row>
    <row r="138" spans="1:8">
      <c r="A138" s="788">
        <v>44029</v>
      </c>
      <c r="B138">
        <v>6.5991531531227831E-5</v>
      </c>
      <c r="C138">
        <v>2.0270300920798871E-4</v>
      </c>
      <c r="D138">
        <v>2.4417405275530268E-5</v>
      </c>
      <c r="E138">
        <v>4.1848445694057105E-4</v>
      </c>
      <c r="F138">
        <v>5.6544867244886499E-5</v>
      </c>
      <c r="G138">
        <v>7.8835888861209186E-4</v>
      </c>
      <c r="H138">
        <v>2.8236271706577609E-5</v>
      </c>
    </row>
    <row r="139" spans="1:8">
      <c r="A139" s="788">
        <v>44032</v>
      </c>
      <c r="B139">
        <v>1.6639966174362573E-4</v>
      </c>
      <c r="C139">
        <v>4.7935578409320285E-5</v>
      </c>
      <c r="D139">
        <v>2.4417405275530268E-5</v>
      </c>
      <c r="E139">
        <v>1.8618495094410717E-4</v>
      </c>
      <c r="F139">
        <v>6.4267624526166418E-5</v>
      </c>
      <c r="G139">
        <v>7.1335930810022437E-4</v>
      </c>
      <c r="H139">
        <v>4.8248682038037893E-5</v>
      </c>
    </row>
    <row r="140" spans="1:8">
      <c r="A140" s="788">
        <v>44033</v>
      </c>
      <c r="B140">
        <v>1.2949300588382498E-4</v>
      </c>
      <c r="C140">
        <v>8.1096979711486671E-5</v>
      </c>
      <c r="D140">
        <v>2.4417405275530268E-5</v>
      </c>
      <c r="E140">
        <v>5.527072890445519E-5</v>
      </c>
      <c r="F140">
        <v>-1.7140476136734419E-5</v>
      </c>
      <c r="G140">
        <v>-3.3133014576179458E-4</v>
      </c>
      <c r="H140">
        <v>1.2253854556566468E-5</v>
      </c>
    </row>
    <row r="141" spans="1:8">
      <c r="A141" s="788">
        <v>44034</v>
      </c>
      <c r="B141">
        <v>1.3977010009427773E-4</v>
      </c>
      <c r="C141">
        <v>1.0231852130681052E-4</v>
      </c>
      <c r="D141">
        <v>2.4417405275530268E-5</v>
      </c>
      <c r="E141">
        <v>4.4402936991222437E-5</v>
      </c>
      <c r="F141">
        <v>6.803770505591888E-5</v>
      </c>
      <c r="G141">
        <v>6.5372550900785206E-5</v>
      </c>
      <c r="H141">
        <v>2.868739614505622E-5</v>
      </c>
    </row>
    <row r="142" spans="1:8">
      <c r="A142" s="788">
        <v>44035</v>
      </c>
      <c r="B142">
        <v>1.5588533953563686E-4</v>
      </c>
      <c r="C142">
        <v>3.3796741165986521E-5</v>
      </c>
      <c r="D142">
        <v>2.4417405275530268E-5</v>
      </c>
      <c r="E142">
        <v>-2.3647056128049684E-4</v>
      </c>
      <c r="F142">
        <v>-1.8039060053518518E-5</v>
      </c>
      <c r="G142">
        <v>-6.7433872939924307E-4</v>
      </c>
      <c r="H142">
        <v>-6.6394270981063314E-5</v>
      </c>
    </row>
    <row r="143" spans="1:8">
      <c r="A143" s="788">
        <v>44036</v>
      </c>
      <c r="B143">
        <v>1.3706201018238843E-4</v>
      </c>
      <c r="C143">
        <v>1.1973036587576804E-4</v>
      </c>
      <c r="D143">
        <v>2.4417405275530268E-5</v>
      </c>
      <c r="E143">
        <v>6.264316893761506E-6</v>
      </c>
      <c r="F143">
        <v>-1.3520608908051956E-5</v>
      </c>
      <c r="G143">
        <v>-1.2678768942693097E-4</v>
      </c>
      <c r="H143">
        <v>-3.8250714966635017E-5</v>
      </c>
    </row>
    <row r="144" spans="1:8">
      <c r="A144" s="788">
        <v>44039</v>
      </c>
      <c r="B144">
        <v>1.198488533384416E-4</v>
      </c>
      <c r="C144">
        <v>1.5176704105285713E-4</v>
      </c>
      <c r="D144">
        <v>2.4417405275530268E-5</v>
      </c>
      <c r="E144">
        <v>4.3253417709329114E-4</v>
      </c>
      <c r="F144">
        <v>1.8715712609740364E-5</v>
      </c>
      <c r="G144">
        <v>3.5370812987720718E-4</v>
      </c>
      <c r="H144">
        <v>4.3747566902941907E-5</v>
      </c>
    </row>
    <row r="145" spans="1:8">
      <c r="A145" s="788">
        <v>44040</v>
      </c>
      <c r="B145">
        <v>1.2856008642642282E-4</v>
      </c>
      <c r="C145">
        <v>3.3649555637895519E-5</v>
      </c>
      <c r="D145">
        <v>2.4417405275530268E-5</v>
      </c>
      <c r="E145">
        <v>6.0432789691838837E-6</v>
      </c>
      <c r="F145">
        <v>1.4203398525125534E-5</v>
      </c>
      <c r="G145">
        <v>-8.7693051303831547E-5</v>
      </c>
      <c r="H145">
        <v>-2.9183465504932227E-5</v>
      </c>
    </row>
    <row r="146" spans="1:8">
      <c r="A146" s="788">
        <v>44041</v>
      </c>
      <c r="B146">
        <v>1.4018489684726091E-4</v>
      </c>
      <c r="C146">
        <v>7.3714992455077978E-5</v>
      </c>
      <c r="D146">
        <v>2.4417405275530268E-5</v>
      </c>
      <c r="E146">
        <v>2.4485478808711214E-4</v>
      </c>
      <c r="F146">
        <v>-3.0293190595988007E-5</v>
      </c>
      <c r="G146">
        <v>4.1048494878017429E-4</v>
      </c>
      <c r="H146">
        <v>6.1021561247287527E-5</v>
      </c>
    </row>
    <row r="147" spans="1:8">
      <c r="A147" s="788">
        <v>44042</v>
      </c>
      <c r="B147">
        <v>2.2838636370448343E-4</v>
      </c>
      <c r="C147">
        <v>2.302697242580152E-4</v>
      </c>
      <c r="D147">
        <v>2.4417405275530268E-5</v>
      </c>
      <c r="E147">
        <v>9.298536855512074E-5</v>
      </c>
      <c r="F147">
        <v>1.3969076869062569E-5</v>
      </c>
      <c r="G147">
        <v>2.6213473540570574E-5</v>
      </c>
      <c r="H147">
        <v>3.2914769469558624E-5</v>
      </c>
    </row>
    <row r="148" spans="1:8">
      <c r="A148" s="788">
        <v>44043</v>
      </c>
      <c r="B148">
        <v>-4.2208409867926071E-4</v>
      </c>
      <c r="C148">
        <v>7.5250090830531152E-5</v>
      </c>
      <c r="D148">
        <v>2.4417405275530268E-5</v>
      </c>
      <c r="E148">
        <v>-1.9008652204438318E-4</v>
      </c>
      <c r="F148">
        <v>5.2610958043504134E-5</v>
      </c>
      <c r="G148">
        <v>-1.4279406519248028E-4</v>
      </c>
      <c r="H148">
        <v>-6.2227437584677641E-6</v>
      </c>
    </row>
    <row r="149" spans="1:8">
      <c r="A149" s="788">
        <v>44046</v>
      </c>
      <c r="B149">
        <v>1.6625103397522052E-4</v>
      </c>
      <c r="C149">
        <v>9.8443766822046812E-5</v>
      </c>
      <c r="D149">
        <v>2.4417405275530268E-5</v>
      </c>
      <c r="E149">
        <v>1.5707129093567312E-5</v>
      </c>
      <c r="F149">
        <v>1.2818476991381944E-5</v>
      </c>
      <c r="G149">
        <v>1.8255802635730456E-4</v>
      </c>
      <c r="H149">
        <v>3.1566500287628642E-5</v>
      </c>
    </row>
    <row r="150" spans="1:8">
      <c r="A150" s="788">
        <v>44047</v>
      </c>
      <c r="B150">
        <v>1.5369964600957673E-4</v>
      </c>
      <c r="C150">
        <v>-1.1569944966693506E-5</v>
      </c>
      <c r="D150">
        <v>2.4417405275530268E-5</v>
      </c>
      <c r="E150">
        <v>-1.1566289580108862E-5</v>
      </c>
      <c r="F150">
        <v>-6.6962808054837899E-6</v>
      </c>
      <c r="G150">
        <v>-3.5027934125938631E-4</v>
      </c>
      <c r="H150">
        <v>1.6354040656297864E-5</v>
      </c>
    </row>
    <row r="151" spans="1:8">
      <c r="A151" s="788">
        <v>44048</v>
      </c>
      <c r="B151">
        <v>1.6032956944163202E-4</v>
      </c>
      <c r="C151">
        <v>-2.24726808091822E-5</v>
      </c>
      <c r="D151">
        <v>2.4417405275530268E-5</v>
      </c>
      <c r="E151">
        <v>4.2308074766763131E-4</v>
      </c>
      <c r="F151">
        <v>2.7335502347491931E-6</v>
      </c>
      <c r="G151">
        <v>3.2147139925879924E-4</v>
      </c>
      <c r="H151">
        <v>2.5987057838001705E-5</v>
      </c>
    </row>
    <row r="152" spans="1:8">
      <c r="A152" s="788">
        <v>44049</v>
      </c>
      <c r="B152">
        <v>1.4122150706963847E-4</v>
      </c>
      <c r="C152">
        <v>1.4358827346290417E-4</v>
      </c>
      <c r="D152">
        <v>2.4417405275530268E-5</v>
      </c>
      <c r="E152">
        <v>1.2949399578508493E-4</v>
      </c>
      <c r="F152">
        <v>-4.7679485295021307E-5</v>
      </c>
      <c r="G152">
        <v>4.0092246670907499E-4</v>
      </c>
      <c r="H152">
        <v>3.9525516309482092E-5</v>
      </c>
    </row>
    <row r="153" spans="1:8">
      <c r="A153" s="788">
        <v>44050</v>
      </c>
      <c r="B153">
        <v>1.9943178542694621E-4</v>
      </c>
      <c r="C153">
        <v>-6.5609488996064562E-5</v>
      </c>
      <c r="D153">
        <v>2.4417405275530268E-5</v>
      </c>
      <c r="E153">
        <v>-2.5493287462618477E-4</v>
      </c>
      <c r="F153">
        <v>-3.2964607884800044E-6</v>
      </c>
      <c r="G153">
        <v>-3.4434313764486859E-4</v>
      </c>
      <c r="H153">
        <v>1.0580363470280574E-6</v>
      </c>
    </row>
    <row r="154" spans="1:8">
      <c r="A154" s="788">
        <v>44053</v>
      </c>
      <c r="B154">
        <v>1.7791081452830834E-4</v>
      </c>
      <c r="C154">
        <v>-3.7208680707333525E-5</v>
      </c>
      <c r="D154">
        <v>2.4417405275530268E-5</v>
      </c>
      <c r="E154">
        <v>-4.2208773729435217E-5</v>
      </c>
      <c r="F154">
        <v>4.5399828747032524E-5</v>
      </c>
      <c r="G154">
        <v>-8.4051843690470811E-5</v>
      </c>
      <c r="H154">
        <v>1.4976921228890828E-5</v>
      </c>
    </row>
    <row r="155" spans="1:8">
      <c r="A155" s="788">
        <v>44054</v>
      </c>
      <c r="B155">
        <v>1.6705735745121554E-4</v>
      </c>
      <c r="C155">
        <v>1.8724404854435274E-5</v>
      </c>
      <c r="D155">
        <v>2.4417405275530268E-5</v>
      </c>
      <c r="E155">
        <v>-4.9497012501143476E-4</v>
      </c>
      <c r="F155">
        <v>2.7877589862057572E-5</v>
      </c>
      <c r="G155">
        <v>-2.889430362964113E-4</v>
      </c>
      <c r="H155">
        <v>-2.4752503280043304E-5</v>
      </c>
    </row>
    <row r="156" spans="1:8">
      <c r="A156" s="788">
        <v>44055</v>
      </c>
      <c r="B156">
        <v>9.8744545311046862E-5</v>
      </c>
      <c r="C156">
        <v>-2.95336796900454E-5</v>
      </c>
      <c r="D156">
        <v>2.4417405275530268E-5</v>
      </c>
      <c r="E156">
        <v>2.8097534093188541E-4</v>
      </c>
      <c r="F156">
        <v>3.680003722095204E-6</v>
      </c>
      <c r="G156">
        <v>-7.7385536310079495E-5</v>
      </c>
      <c r="H156">
        <v>4.8105253663343065E-5</v>
      </c>
    </row>
    <row r="157" spans="1:8">
      <c r="A157" s="788">
        <v>44056</v>
      </c>
      <c r="B157">
        <v>1.252817504392973E-4</v>
      </c>
      <c r="C157">
        <v>-2.6950199604119052E-5</v>
      </c>
      <c r="D157">
        <v>2.4417405275530268E-5</v>
      </c>
      <c r="E157">
        <v>-1.0089895617333144E-4</v>
      </c>
      <c r="F157">
        <v>3.6458962837110363E-5</v>
      </c>
      <c r="G157">
        <v>-2.7000203273420678E-5</v>
      </c>
      <c r="H157">
        <v>5.9930208714387148E-6</v>
      </c>
    </row>
    <row r="158" spans="1:8">
      <c r="A158" s="788">
        <v>44057</v>
      </c>
      <c r="B158">
        <v>9.8416972283051624E-5</v>
      </c>
      <c r="C158">
        <v>6.8159657326590141E-5</v>
      </c>
      <c r="D158">
        <v>2.4417405275530268E-5</v>
      </c>
      <c r="E158">
        <v>2.2153570955998902E-4</v>
      </c>
      <c r="F158">
        <v>-3.1150634392183023E-5</v>
      </c>
      <c r="G158">
        <v>8.9946177054681662E-5</v>
      </c>
      <c r="H158">
        <v>-1.5626816478431227E-5</v>
      </c>
    </row>
    <row r="159" spans="1:8">
      <c r="A159" s="788">
        <v>44060</v>
      </c>
      <c r="B159">
        <v>1.6762610537764228E-4</v>
      </c>
      <c r="C159">
        <v>5.6323146561069849E-5</v>
      </c>
      <c r="D159">
        <v>2.4417405275530268E-5</v>
      </c>
      <c r="E159">
        <v>2.0850638758887497E-5</v>
      </c>
      <c r="F159">
        <v>2.7842578045926824E-5</v>
      </c>
      <c r="G159">
        <v>-3.1938385648681898E-4</v>
      </c>
      <c r="H159">
        <v>2.7416782532775354E-5</v>
      </c>
    </row>
    <row r="160" spans="1:8">
      <c r="A160" s="788">
        <v>44061</v>
      </c>
      <c r="B160">
        <v>1.2425829183984063E-4</v>
      </c>
      <c r="C160">
        <v>2.7799128083184368E-4</v>
      </c>
      <c r="D160">
        <v>2.4417405275530268E-5</v>
      </c>
      <c r="E160">
        <v>4.1159733653363677E-4</v>
      </c>
      <c r="F160">
        <v>2.4403597367577137E-5</v>
      </c>
      <c r="G160">
        <v>7.7435202611157326E-4</v>
      </c>
      <c r="H160">
        <v>1.2495566383766699E-5</v>
      </c>
    </row>
    <row r="161" spans="1:8">
      <c r="A161" s="788">
        <v>44062</v>
      </c>
      <c r="B161">
        <v>1.4937616025577336E-4</v>
      </c>
      <c r="C161">
        <v>-3.8043242040224812E-5</v>
      </c>
      <c r="D161">
        <v>2.4417405275530268E-5</v>
      </c>
      <c r="E161">
        <v>-4.8746228272553713E-4</v>
      </c>
      <c r="F161">
        <v>2.9640751340687109E-5</v>
      </c>
      <c r="G161">
        <v>-1.4668858986855495E-4</v>
      </c>
      <c r="H161">
        <v>-2.5179549785111501E-5</v>
      </c>
    </row>
    <row r="162" spans="1:8">
      <c r="A162" s="788">
        <v>44063</v>
      </c>
      <c r="B162">
        <v>9.9584169581236763E-5</v>
      </c>
      <c r="C162">
        <v>1.1301398469159231E-4</v>
      </c>
      <c r="D162">
        <v>2.4417405275530268E-5</v>
      </c>
      <c r="E162">
        <v>-2.8257129392281202E-5</v>
      </c>
      <c r="F162">
        <v>-5.2221033985111465E-6</v>
      </c>
      <c r="G162">
        <v>1.7055316715012815E-4</v>
      </c>
      <c r="H162">
        <v>1.2137559002022291E-5</v>
      </c>
    </row>
    <row r="163" spans="1:8">
      <c r="A163" s="788">
        <v>44064</v>
      </c>
      <c r="B163">
        <v>1.4119740488754019E-4</v>
      </c>
      <c r="C163">
        <v>6.4467661466569579E-5</v>
      </c>
      <c r="D163">
        <v>2.4417405275530268E-5</v>
      </c>
      <c r="E163">
        <v>-1.783212804902512E-5</v>
      </c>
      <c r="F163">
        <v>-2.2056385557873704E-5</v>
      </c>
      <c r="G163">
        <v>3.0920881564866498E-5</v>
      </c>
      <c r="H163">
        <v>1.741795249812772E-5</v>
      </c>
    </row>
    <row r="164" spans="1:8">
      <c r="A164" s="788">
        <v>44067</v>
      </c>
      <c r="B164">
        <v>1.5321358353076076E-4</v>
      </c>
      <c r="C164">
        <v>7.3479439430812924E-5</v>
      </c>
      <c r="D164">
        <v>2.4417405275530268E-5</v>
      </c>
      <c r="E164">
        <v>1.8292667898509028E-5</v>
      </c>
      <c r="F164">
        <v>7.173793195682788E-6</v>
      </c>
      <c r="G164">
        <v>2.2583246835741644E-4</v>
      </c>
      <c r="H164">
        <v>5.4598481307429616E-5</v>
      </c>
    </row>
    <row r="165" spans="1:8">
      <c r="A165" s="788">
        <v>44068</v>
      </c>
      <c r="B165">
        <v>1.5568386290665555E-4</v>
      </c>
      <c r="C165">
        <v>4.1085333293148896E-5</v>
      </c>
      <c r="D165">
        <v>2.4417405275530268E-5</v>
      </c>
      <c r="E165">
        <v>5.0697639757052435E-5</v>
      </c>
      <c r="F165">
        <v>7.9232720298905163E-6</v>
      </c>
      <c r="G165">
        <v>8.7650138655395165E-5</v>
      </c>
      <c r="H165">
        <v>2.5878891108758186E-5</v>
      </c>
    </row>
    <row r="166" spans="1:8">
      <c r="A166" s="788">
        <v>44069</v>
      </c>
      <c r="B166">
        <v>1.8175090354642916E-4</v>
      </c>
      <c r="C166">
        <v>-8.6703130731289116E-5</v>
      </c>
      <c r="D166">
        <v>2.4417405275530268E-5</v>
      </c>
      <c r="E166">
        <v>8.4768566417897651E-5</v>
      </c>
      <c r="F166">
        <v>-4.1991438079720386E-5</v>
      </c>
      <c r="G166">
        <v>-8.4745952769250135E-5</v>
      </c>
      <c r="H166">
        <v>5.4198877405372551E-5</v>
      </c>
    </row>
    <row r="167" spans="1:8">
      <c r="A167" s="788">
        <v>44070</v>
      </c>
      <c r="B167">
        <v>6.3787832420702386E-5</v>
      </c>
      <c r="C167">
        <v>6.237583723446028E-5</v>
      </c>
      <c r="D167">
        <v>2.4417405275530268E-5</v>
      </c>
      <c r="E167">
        <v>-6.8841924534654441E-5</v>
      </c>
      <c r="F167">
        <v>1.9207013744384494E-5</v>
      </c>
      <c r="G167">
        <v>2.4739997163670813E-5</v>
      </c>
      <c r="H167">
        <v>9.3858859382567338E-6</v>
      </c>
    </row>
    <row r="168" spans="1:8">
      <c r="A168" s="788">
        <v>44071</v>
      </c>
      <c r="B168">
        <v>1.4036101976593906E-4</v>
      </c>
      <c r="C168">
        <v>1.322552965088817E-4</v>
      </c>
      <c r="D168">
        <v>2.4417405275530268E-5</v>
      </c>
      <c r="E168">
        <v>3.8361754422563401E-4</v>
      </c>
      <c r="F168">
        <v>3.9328691256317324E-5</v>
      </c>
      <c r="G168">
        <v>1.996846738158087E-4</v>
      </c>
      <c r="H168">
        <v>2.5814840834093023E-5</v>
      </c>
    </row>
    <row r="169" spans="1:8">
      <c r="A169" s="788">
        <v>44074</v>
      </c>
      <c r="B169">
        <v>8.538613905297306E-5</v>
      </c>
      <c r="C169">
        <v>-3.4275612938002856E-5</v>
      </c>
      <c r="D169">
        <v>2.4417405275530268E-5</v>
      </c>
      <c r="E169">
        <v>-1.2815433005195219E-4</v>
      </c>
      <c r="F169">
        <v>-2.7915263675485356E-5</v>
      </c>
      <c r="G169">
        <v>-3.9016728360243111E-4</v>
      </c>
      <c r="H169">
        <v>-2.1186532400512826E-5</v>
      </c>
    </row>
    <row r="170" spans="1:8">
      <c r="A170" s="788">
        <v>44075</v>
      </c>
      <c r="B170">
        <v>1.1044857802639508E-4</v>
      </c>
      <c r="C170">
        <v>1.3491813546380051E-4</v>
      </c>
      <c r="D170">
        <v>2.4417405275530268E-5</v>
      </c>
      <c r="E170">
        <v>9.5599469097398815E-5</v>
      </c>
      <c r="F170">
        <v>-8.7958972039758879E-6</v>
      </c>
      <c r="G170">
        <v>6.1272559634550916E-4</v>
      </c>
      <c r="H170">
        <v>5.1964846454591876E-5</v>
      </c>
    </row>
    <row r="171" spans="1:8">
      <c r="A171" s="788">
        <v>44076</v>
      </c>
      <c r="B171">
        <v>1.1053548864936443E-4</v>
      </c>
      <c r="C171">
        <v>8.5986926482287007E-5</v>
      </c>
      <c r="D171">
        <v>2.4417405275530268E-5</v>
      </c>
      <c r="E171">
        <v>-8.1075784733888878E-5</v>
      </c>
      <c r="F171">
        <v>1.924690268832685E-5</v>
      </c>
      <c r="G171">
        <v>8.3330045761136339E-5</v>
      </c>
      <c r="H171">
        <v>6.5409722803052569E-5</v>
      </c>
    </row>
    <row r="172" spans="1:8">
      <c r="A172" s="788">
        <v>44077</v>
      </c>
      <c r="B172">
        <v>1.1181841437665424E-4</v>
      </c>
      <c r="C172">
        <v>1.3957656026854706E-4</v>
      </c>
      <c r="D172">
        <v>2.4417405275530268E-5</v>
      </c>
      <c r="E172">
        <v>-4.6918144976546288E-4</v>
      </c>
      <c r="F172">
        <v>-3.0441790480759675E-5</v>
      </c>
      <c r="G172">
        <v>-8.9706291082372277E-4</v>
      </c>
      <c r="H172">
        <v>-1.5628061144037586E-4</v>
      </c>
    </row>
    <row r="173" spans="1:8">
      <c r="A173" s="788">
        <v>44078</v>
      </c>
      <c r="B173">
        <v>9.6669037785058386E-5</v>
      </c>
      <c r="C173">
        <v>1.0768658177503632E-4</v>
      </c>
      <c r="D173">
        <v>2.4417405275530268E-5</v>
      </c>
      <c r="E173">
        <v>1.3770465953254763E-4</v>
      </c>
      <c r="F173">
        <v>1.0671076641504129E-5</v>
      </c>
      <c r="G173">
        <v>-1.7034619548697008E-4</v>
      </c>
      <c r="H173">
        <v>-6.5649411807905953E-5</v>
      </c>
    </row>
    <row r="174" spans="1:8">
      <c r="A174" s="788">
        <v>44082</v>
      </c>
      <c r="B174">
        <v>9.756291168978077E-5</v>
      </c>
      <c r="C174">
        <v>1.7075163845141625E-5</v>
      </c>
      <c r="D174">
        <v>2.4417405275530268E-5</v>
      </c>
      <c r="E174">
        <v>-4.8665847274469712E-4</v>
      </c>
      <c r="F174">
        <v>2.7441334899529492E-5</v>
      </c>
      <c r="G174">
        <v>-5.7270117503730128E-4</v>
      </c>
      <c r="H174">
        <v>-1.2045031278817619E-4</v>
      </c>
    </row>
    <row r="175" spans="1:8">
      <c r="A175" s="788">
        <v>44083</v>
      </c>
      <c r="B175">
        <v>1.1119220836365795E-4</v>
      </c>
      <c r="C175">
        <v>1.3854464849524908E-4</v>
      </c>
      <c r="D175">
        <v>2.4417405275530268E-5</v>
      </c>
      <c r="E175">
        <v>3.0989122444692596E-4</v>
      </c>
      <c r="F175">
        <v>-7.9465329944006238E-6</v>
      </c>
      <c r="G175">
        <v>3.0505600706177255E-4</v>
      </c>
      <c r="H175">
        <v>9.5728828875738529E-5</v>
      </c>
    </row>
    <row r="176" spans="1:8">
      <c r="A176" s="788">
        <v>44084</v>
      </c>
      <c r="B176">
        <v>7.8926938402476421E-5</v>
      </c>
      <c r="C176">
        <v>-1.4406648451602561E-5</v>
      </c>
      <c r="D176">
        <v>2.4417405275530268E-5</v>
      </c>
      <c r="E176">
        <v>-2.4048187716614047E-4</v>
      </c>
      <c r="F176">
        <v>-1.0147587752400433E-5</v>
      </c>
      <c r="G176">
        <v>-7.5863797206081828E-4</v>
      </c>
      <c r="H176">
        <v>-8.6505528424959957E-5</v>
      </c>
    </row>
    <row r="177" spans="1:8">
      <c r="A177" s="788">
        <v>44085</v>
      </c>
      <c r="B177">
        <v>7.1173702581190062E-5</v>
      </c>
      <c r="C177">
        <v>6.9283141085531909E-5</v>
      </c>
      <c r="D177">
        <v>2.4417405275530268E-5</v>
      </c>
      <c r="E177">
        <v>1.2887580803891963E-4</v>
      </c>
      <c r="F177">
        <v>1.3665769445442288E-5</v>
      </c>
      <c r="G177">
        <v>-1.9570625471000416E-5</v>
      </c>
      <c r="H177">
        <v>-9.8682285372064807E-6</v>
      </c>
    </row>
    <row r="178" spans="1:8">
      <c r="A178" s="788">
        <v>44088</v>
      </c>
      <c r="B178">
        <v>1.0355659517275142E-4</v>
      </c>
      <c r="C178">
        <v>1.2345256246260042E-4</v>
      </c>
      <c r="D178">
        <v>2.4417405275530268E-5</v>
      </c>
      <c r="E178">
        <v>3.3122039085960457E-4</v>
      </c>
      <c r="F178">
        <v>-1.972957494395966E-5</v>
      </c>
      <c r="G178">
        <v>5.869021180516631E-4</v>
      </c>
      <c r="H178">
        <v>6.2719634721394307E-5</v>
      </c>
    </row>
    <row r="179" spans="1:8">
      <c r="A179" s="788">
        <v>44089</v>
      </c>
      <c r="B179">
        <v>8.0995409483080168E-5</v>
      </c>
      <c r="C179">
        <v>2.1732602818307358E-5</v>
      </c>
      <c r="D179">
        <v>2.4417405275530268E-5</v>
      </c>
      <c r="E179">
        <v>1.2376114021682983E-4</v>
      </c>
      <c r="F179">
        <v>-2.9797376961815393E-5</v>
      </c>
      <c r="G179">
        <v>2.4739018026718185E-5</v>
      </c>
      <c r="H179">
        <v>3.0331731703195919E-5</v>
      </c>
    </row>
    <row r="180" spans="1:8">
      <c r="A180" s="788">
        <v>44090</v>
      </c>
      <c r="B180">
        <v>5.6520528720079106E-5</v>
      </c>
      <c r="C180">
        <v>2.0606766011914915E-5</v>
      </c>
      <c r="D180">
        <v>2.4417405275530268E-5</v>
      </c>
      <c r="E180">
        <v>-6.0734696814754299E-5</v>
      </c>
      <c r="F180">
        <v>1.8307534817740844E-6</v>
      </c>
      <c r="G180">
        <v>-2.3840359739890239E-4</v>
      </c>
      <c r="H180">
        <v>-2.4703939748151326E-5</v>
      </c>
    </row>
    <row r="181" spans="1:8">
      <c r="A181" s="788">
        <v>44091</v>
      </c>
      <c r="B181">
        <v>9.4934337689160607E-5</v>
      </c>
      <c r="C181">
        <v>7.2396329520916456E-5</v>
      </c>
      <c r="D181">
        <v>2.4417405275530268E-5</v>
      </c>
      <c r="E181">
        <v>-1.5382008996367341E-6</v>
      </c>
      <c r="F181">
        <v>9.0822609356033811E-6</v>
      </c>
      <c r="G181">
        <v>-8.5882648087491918E-5</v>
      </c>
      <c r="H181">
        <v>-4.6444745117664168E-5</v>
      </c>
    </row>
    <row r="182" spans="1:8">
      <c r="A182" s="788">
        <v>44092</v>
      </c>
      <c r="B182">
        <v>6.8979004442361807E-5</v>
      </c>
      <c r="C182">
        <v>-2.0174341804817122E-4</v>
      </c>
      <c r="D182">
        <v>2.4417405275530268E-5</v>
      </c>
      <c r="E182">
        <v>-3.4156900614990275E-4</v>
      </c>
      <c r="F182">
        <v>-1.1856053211406482E-5</v>
      </c>
      <c r="G182">
        <v>-3.3305236722335927E-4</v>
      </c>
      <c r="H182">
        <v>-6.0191545999641048E-5</v>
      </c>
    </row>
    <row r="183" spans="1:8">
      <c r="A183" s="788">
        <v>44095</v>
      </c>
      <c r="B183">
        <v>3.2584737089690314E-5</v>
      </c>
      <c r="C183">
        <v>3.4692886510919062E-5</v>
      </c>
      <c r="D183">
        <v>2.4417405275530268E-5</v>
      </c>
      <c r="E183">
        <v>-4.5693643029265927E-4</v>
      </c>
      <c r="F183">
        <v>4.2327582123746765E-6</v>
      </c>
      <c r="G183">
        <v>-4.9986791256167009E-4</v>
      </c>
      <c r="H183">
        <v>-5.6107675781383872E-5</v>
      </c>
    </row>
    <row r="184" spans="1:8">
      <c r="A184" s="788">
        <v>44096</v>
      </c>
      <c r="B184">
        <v>8.7182680824506872E-5</v>
      </c>
      <c r="C184">
        <v>2.3610769728963057E-4</v>
      </c>
      <c r="D184">
        <v>2.4417405275530268E-5</v>
      </c>
      <c r="E184">
        <v>5.1856714772913207E-5</v>
      </c>
      <c r="F184">
        <v>7.9805943833387801E-8</v>
      </c>
      <c r="G184">
        <v>2.3358909450399423E-4</v>
      </c>
      <c r="H184">
        <v>3.4820547953552387E-5</v>
      </c>
    </row>
    <row r="185" spans="1:8">
      <c r="A185" s="788">
        <v>44097</v>
      </c>
      <c r="B185">
        <v>4.2506730886905444E-5</v>
      </c>
      <c r="C185">
        <v>-3.6428302525193479E-5</v>
      </c>
      <c r="D185">
        <v>2.4417405275530268E-5</v>
      </c>
      <c r="E185">
        <v>-3.439953110185218E-4</v>
      </c>
      <c r="F185">
        <v>-3.7141980115273923E-5</v>
      </c>
      <c r="G185">
        <v>-4.068009630722769E-4</v>
      </c>
      <c r="H185">
        <v>-1.0418872925540335E-4</v>
      </c>
    </row>
    <row r="186" spans="1:8">
      <c r="A186" s="788">
        <v>44098</v>
      </c>
      <c r="B186">
        <v>6.6783797843368223E-5</v>
      </c>
      <c r="C186">
        <v>2.8089444959774045E-4</v>
      </c>
      <c r="D186">
        <v>2.4417405275530268E-5</v>
      </c>
      <c r="E186">
        <v>8.7329278533765365E-5</v>
      </c>
      <c r="F186">
        <v>2.0147405612791495E-6</v>
      </c>
      <c r="G186">
        <v>1.5224944014789244E-4</v>
      </c>
      <c r="H186">
        <v>8.5184240165114829E-6</v>
      </c>
    </row>
    <row r="187" spans="1:8">
      <c r="A187" s="788">
        <v>44099</v>
      </c>
      <c r="B187">
        <v>8.4437295198033394E-5</v>
      </c>
      <c r="C187">
        <v>4.4716934598784116E-5</v>
      </c>
      <c r="D187">
        <v>2.4417405275530268E-5</v>
      </c>
      <c r="E187">
        <v>-1.799969108290389E-6</v>
      </c>
      <c r="F187">
        <v>1.3104946960397211E-5</v>
      </c>
      <c r="G187">
        <v>9.1171554678300969E-5</v>
      </c>
      <c r="H187">
        <v>6.4726278734019701E-5</v>
      </c>
    </row>
    <row r="188" spans="1:8">
      <c r="A188" s="788">
        <v>44102</v>
      </c>
      <c r="B188">
        <v>1.5212477638650876E-5</v>
      </c>
      <c r="C188">
        <v>-2.1352385326477564E-4</v>
      </c>
      <c r="D188">
        <v>2.4417405275530268E-5</v>
      </c>
      <c r="E188">
        <v>-5.0795769497791201E-5</v>
      </c>
      <c r="F188">
        <v>-6.3228489886701929E-6</v>
      </c>
      <c r="G188">
        <v>-5.7524312832073546E-4</v>
      </c>
      <c r="H188">
        <v>8.8146575477553448E-5</v>
      </c>
    </row>
    <row r="189" spans="1:8">
      <c r="A189" s="788">
        <v>44103</v>
      </c>
      <c r="B189">
        <v>4.8595338101449058E-5</v>
      </c>
      <c r="C189">
        <v>1.1110656234272165E-4</v>
      </c>
      <c r="D189">
        <v>2.4417405275530268E-5</v>
      </c>
      <c r="E189">
        <v>4.1552166402911142E-5</v>
      </c>
      <c r="F189">
        <v>-3.7314460311402841E-5</v>
      </c>
      <c r="G189">
        <v>-2.5894530289873431E-4</v>
      </c>
      <c r="H189">
        <v>-2.0288938887213502E-5</v>
      </c>
    </row>
    <row r="190" spans="1:8">
      <c r="A190" s="788">
        <v>44104</v>
      </c>
      <c r="B190">
        <v>9.6703881897399778E-5</v>
      </c>
      <c r="C190">
        <v>2.0199063657366925E-4</v>
      </c>
      <c r="D190">
        <v>2.4417405275530268E-5</v>
      </c>
      <c r="E190">
        <v>4.1840016324457003E-5</v>
      </c>
      <c r="F190">
        <v>1.3110165637736371E-5</v>
      </c>
      <c r="G190">
        <v>2.8750759067394552E-4</v>
      </c>
      <c r="H190">
        <v>9.0589741938718043E-6</v>
      </c>
    </row>
    <row r="191" spans="1:8">
      <c r="A191" s="788">
        <v>44105</v>
      </c>
      <c r="B191">
        <v>-2.3271153281641582E-5</v>
      </c>
      <c r="C191">
        <v>1.1665004485306521E-4</v>
      </c>
      <c r="D191">
        <v>2.4417405275530268E-5</v>
      </c>
      <c r="E191">
        <v>1.49700281964954E-4</v>
      </c>
      <c r="F191">
        <v>-1.8176106566244466E-5</v>
      </c>
      <c r="G191">
        <v>2.6587604134240992E-4</v>
      </c>
      <c r="H191">
        <v>3.1471244246792371E-5</v>
      </c>
    </row>
    <row r="192" spans="1:8">
      <c r="A192" s="788">
        <v>44106</v>
      </c>
      <c r="B192">
        <v>8.4550107194815045E-5</v>
      </c>
      <c r="C192">
        <v>-7.8421031366507902E-5</v>
      </c>
      <c r="D192">
        <v>2.4417405275530268E-5</v>
      </c>
      <c r="E192">
        <v>-7.7178463763366575E-5</v>
      </c>
      <c r="F192">
        <v>-3.3323421005851952E-5</v>
      </c>
      <c r="G192">
        <v>-4.9033811613574283E-4</v>
      </c>
      <c r="H192">
        <v>-5.0928409823174926E-5</v>
      </c>
    </row>
    <row r="193" spans="1:8">
      <c r="A193" s="788">
        <v>44109</v>
      </c>
      <c r="B193">
        <v>7.7621959267178055E-5</v>
      </c>
      <c r="C193">
        <v>2.0824402839337395E-4</v>
      </c>
      <c r="D193">
        <v>2.4417405275530268E-5</v>
      </c>
      <c r="E193">
        <v>1.2915960399413064E-4</v>
      </c>
      <c r="F193">
        <v>-2.8550743465161067E-5</v>
      </c>
      <c r="G193">
        <v>4.6067133597732296E-4</v>
      </c>
      <c r="H193">
        <v>7.0264818061441806E-5</v>
      </c>
    </row>
    <row r="194" spans="1:8">
      <c r="A194" s="788">
        <v>44110</v>
      </c>
      <c r="B194">
        <v>9.5409802416034613E-5</v>
      </c>
      <c r="C194">
        <v>6.0513154528915259E-5</v>
      </c>
      <c r="D194">
        <v>2.4417405275530268E-5</v>
      </c>
      <c r="E194">
        <v>-9.187752500063597E-5</v>
      </c>
      <c r="F194">
        <v>-2.6440427164209364E-6</v>
      </c>
      <c r="G194">
        <v>-1.7855800167678905E-4</v>
      </c>
      <c r="H194">
        <v>-8.1470746864437677E-5</v>
      </c>
    </row>
    <row r="195" spans="1:8">
      <c r="A195" s="788">
        <v>44111</v>
      </c>
      <c r="B195">
        <v>1.1296314905083531E-4</v>
      </c>
      <c r="C195">
        <v>9.8967988543309469E-5</v>
      </c>
      <c r="D195">
        <v>2.4417405275530268E-5</v>
      </c>
      <c r="E195">
        <v>4.4223189285672043E-5</v>
      </c>
      <c r="F195">
        <v>-2.7262161230008352E-5</v>
      </c>
      <c r="G195">
        <v>2.6702831898560821E-4</v>
      </c>
      <c r="H195">
        <v>1.1232834492363231E-4</v>
      </c>
    </row>
    <row r="196" spans="1:8">
      <c r="A196" s="788">
        <v>44112</v>
      </c>
      <c r="B196">
        <v>1.2736242445465906E-4</v>
      </c>
      <c r="C196">
        <v>1.8234994804634485E-4</v>
      </c>
      <c r="D196">
        <v>2.4417405275530268E-5</v>
      </c>
      <c r="E196">
        <v>1.6672956000237383E-4</v>
      </c>
      <c r="F196">
        <v>-7.5906017184268482E-6</v>
      </c>
      <c r="G196">
        <v>4.2701988915282434E-4</v>
      </c>
      <c r="H196">
        <v>6.036690571419645E-5</v>
      </c>
    </row>
    <row r="197" spans="1:8">
      <c r="A197" s="788">
        <v>44113</v>
      </c>
      <c r="B197">
        <v>1.6862135066325205E-4</v>
      </c>
      <c r="C197">
        <v>1.7574803874598863E-4</v>
      </c>
      <c r="D197">
        <v>2.4417405275530268E-5</v>
      </c>
      <c r="E197">
        <v>3.1116144090587161E-4</v>
      </c>
      <c r="F197">
        <v>1.3226268333674796E-5</v>
      </c>
      <c r="G197">
        <v>9.8505261058536868E-5</v>
      </c>
      <c r="H197">
        <v>5.9203622509323985E-5</v>
      </c>
    </row>
    <row r="198" spans="1:8">
      <c r="A198" s="788">
        <v>44117</v>
      </c>
      <c r="B198">
        <v>1.7279778589435123E-4</v>
      </c>
      <c r="C198">
        <v>1.0010176605449318E-4</v>
      </c>
      <c r="D198">
        <v>2.4417405275530268E-5</v>
      </c>
      <c r="E198">
        <v>-2.7148270087989915E-5</v>
      </c>
      <c r="F198">
        <v>1.7578941708070729E-5</v>
      </c>
      <c r="G198">
        <v>3.1141299825611867E-4</v>
      </c>
      <c r="H198">
        <v>3.8028321001369883E-5</v>
      </c>
    </row>
    <row r="199" spans="1:8">
      <c r="A199" s="788">
        <v>44118</v>
      </c>
      <c r="B199">
        <v>1.3097081665519646E-4</v>
      </c>
      <c r="C199">
        <v>1.1756945435973567E-4</v>
      </c>
      <c r="D199">
        <v>2.4417405275530268E-5</v>
      </c>
      <c r="E199">
        <v>4.6445872176018033E-5</v>
      </c>
      <c r="F199">
        <v>1.895048203058857E-6</v>
      </c>
      <c r="G199">
        <v>1.689281410127008E-4</v>
      </c>
      <c r="H199">
        <v>-3.292057150798833E-5</v>
      </c>
    </row>
    <row r="200" spans="1:8">
      <c r="A200" s="788">
        <v>44119</v>
      </c>
      <c r="B200">
        <v>4.4111921939144695E-5</v>
      </c>
      <c r="C200">
        <v>1.9164862553176401E-5</v>
      </c>
      <c r="D200">
        <v>2.4417405275530268E-5</v>
      </c>
      <c r="E200">
        <v>-1.0181480781520924E-4</v>
      </c>
      <c r="F200">
        <v>1.5796735715326585E-5</v>
      </c>
      <c r="G200">
        <v>1.4454183697922841E-5</v>
      </c>
      <c r="H200">
        <v>-7.4586557576622474E-6</v>
      </c>
    </row>
    <row r="201" spans="1:8">
      <c r="A201" s="788">
        <v>44120</v>
      </c>
      <c r="B201">
        <v>5.833997190362734E-5</v>
      </c>
      <c r="C201">
        <v>1.1109307442805118E-4</v>
      </c>
      <c r="D201">
        <v>2.4417405275530268E-5</v>
      </c>
      <c r="E201">
        <v>8.8337491381274013E-5</v>
      </c>
      <c r="F201">
        <v>1.4811973026451764E-5</v>
      </c>
      <c r="G201">
        <v>-8.6776707510618503E-5</v>
      </c>
      <c r="H201">
        <v>-1.9929994332403834E-5</v>
      </c>
    </row>
    <row r="202" spans="1:8">
      <c r="A202" s="788">
        <v>44123</v>
      </c>
      <c r="B202">
        <v>1.169752223297928E-4</v>
      </c>
      <c r="C202">
        <v>1.7585646506723763E-4</v>
      </c>
      <c r="D202">
        <v>2.4417405275530268E-5</v>
      </c>
      <c r="E202">
        <v>-1.4040525223951161E-4</v>
      </c>
      <c r="F202">
        <v>-1.7881431069006747E-5</v>
      </c>
      <c r="G202">
        <v>-5.5214114847618181E-5</v>
      </c>
      <c r="H202">
        <v>-5.527402977038631E-5</v>
      </c>
    </row>
    <row r="203" spans="1:8">
      <c r="A203" s="788">
        <v>44124</v>
      </c>
      <c r="B203">
        <v>9.0526591743594873E-5</v>
      </c>
      <c r="C203">
        <v>1.5531714236562786E-4</v>
      </c>
      <c r="D203">
        <v>2.4417405275530268E-5</v>
      </c>
      <c r="E203">
        <v>2.5442087994841382E-4</v>
      </c>
      <c r="F203">
        <v>-2.8624657755367265E-5</v>
      </c>
      <c r="G203">
        <v>6.4935195143781433E-4</v>
      </c>
      <c r="H203">
        <v>1.4031895438253451E-5</v>
      </c>
    </row>
    <row r="204" spans="1:8">
      <c r="A204" s="788">
        <v>44125</v>
      </c>
      <c r="B204">
        <v>6.7136950003723788E-5</v>
      </c>
      <c r="C204">
        <v>1.0287692554538321E-4</v>
      </c>
      <c r="D204">
        <v>2.4417405275530268E-5</v>
      </c>
      <c r="E204">
        <v>3.0175563385875239E-4</v>
      </c>
      <c r="F204">
        <v>4.2975669969036464E-6</v>
      </c>
      <c r="G204">
        <v>4.2887087711253053E-5</v>
      </c>
      <c r="H204">
        <v>-2.7812814196170876E-9</v>
      </c>
    </row>
    <row r="205" spans="1:8">
      <c r="A205" s="788">
        <v>44126</v>
      </c>
      <c r="B205">
        <v>6.4938307567204243E-5</v>
      </c>
      <c r="C205">
        <v>3.3955812430396919E-5</v>
      </c>
      <c r="D205">
        <v>2.4417405275530268E-5</v>
      </c>
      <c r="E205">
        <v>8.8809717207205541E-6</v>
      </c>
      <c r="F205">
        <v>1.6214623551279449E-5</v>
      </c>
      <c r="G205">
        <v>1.7065540393045199E-4</v>
      </c>
      <c r="H205">
        <v>2.4035847399903611E-5</v>
      </c>
    </row>
    <row r="206" spans="1:8">
      <c r="A206" s="788">
        <v>44127</v>
      </c>
      <c r="B206">
        <v>6.8506389761781021E-5</v>
      </c>
      <c r="C206">
        <v>4.2831943438607528E-5</v>
      </c>
      <c r="D206">
        <v>2.4417405275530268E-5</v>
      </c>
      <c r="E206">
        <v>1.3844302398904884E-4</v>
      </c>
      <c r="F206">
        <v>-6.1271281743708879E-5</v>
      </c>
      <c r="G206">
        <v>-2.0028450875957173E-4</v>
      </c>
      <c r="H206">
        <v>3.5540822537527551E-6</v>
      </c>
    </row>
    <row r="207" spans="1:8">
      <c r="A207" s="788">
        <v>44130</v>
      </c>
      <c r="B207">
        <v>1.2834632110331597E-4</v>
      </c>
      <c r="C207">
        <v>9.1393530979426725E-5</v>
      </c>
      <c r="D207">
        <v>2.4417405275530268E-5</v>
      </c>
      <c r="E207">
        <v>-2.6599154403648408E-4</v>
      </c>
      <c r="F207">
        <v>-5.4264538207149384E-6</v>
      </c>
      <c r="G207">
        <v>-1.9581875393717251E-4</v>
      </c>
      <c r="H207">
        <v>-8.4072895446178351E-5</v>
      </c>
    </row>
    <row r="208" spans="1:8">
      <c r="A208" s="788">
        <v>44131</v>
      </c>
      <c r="B208">
        <v>1.3096385053123935E-4</v>
      </c>
      <c r="C208">
        <v>5.2265408387056399E-5</v>
      </c>
      <c r="D208">
        <v>2.4417405275530268E-5</v>
      </c>
      <c r="E208">
        <v>-7.3108699886620398E-5</v>
      </c>
      <c r="F208">
        <v>-3.2070240970937245E-5</v>
      </c>
      <c r="G208">
        <v>-2.7322462436685517E-4</v>
      </c>
      <c r="H208">
        <v>-1.5239729640387778E-5</v>
      </c>
    </row>
    <row r="209" spans="1:8">
      <c r="A209" s="788">
        <v>44132</v>
      </c>
      <c r="B209">
        <v>6.7202176749970845E-5</v>
      </c>
      <c r="C209">
        <v>9.2923261071888437E-5</v>
      </c>
      <c r="D209">
        <v>2.4417405275530268E-5</v>
      </c>
      <c r="E209">
        <v>-5.1682733084902621E-4</v>
      </c>
      <c r="F209">
        <v>7.1983071115419019E-5</v>
      </c>
      <c r="G209">
        <v>-9.9817542148636254E-4</v>
      </c>
      <c r="H209">
        <v>-1.6789697521595425E-4</v>
      </c>
    </row>
    <row r="210" spans="1:8">
      <c r="A210" s="788">
        <v>44133</v>
      </c>
      <c r="B210">
        <v>1.4293330163447999E-4</v>
      </c>
      <c r="C210">
        <v>1.1233063417010448E-4</v>
      </c>
      <c r="D210">
        <v>2.4417405275530268E-5</v>
      </c>
      <c r="E210">
        <v>2.3279326869150854E-4</v>
      </c>
      <c r="F210">
        <v>-2.38839716540562E-5</v>
      </c>
      <c r="G210">
        <v>4.4762927584272145E-4</v>
      </c>
      <c r="H210">
        <v>2.3778752917047453E-5</v>
      </c>
    </row>
    <row r="211" spans="1:8">
      <c r="A211" s="788">
        <v>44134</v>
      </c>
      <c r="B211">
        <v>2.0781594825203446E-5</v>
      </c>
      <c r="C211">
        <v>5.9525817221206318E-5</v>
      </c>
      <c r="D211">
        <v>2.4417405275530268E-5</v>
      </c>
      <c r="E211">
        <v>-1.4638633850566353E-4</v>
      </c>
      <c r="F211">
        <v>-5.3412522045981347E-6</v>
      </c>
      <c r="G211">
        <v>-7.0162461758301996E-4</v>
      </c>
      <c r="H211">
        <v>-3.2428233443757558E-5</v>
      </c>
    </row>
    <row r="212" spans="1:8">
      <c r="A212" s="788">
        <v>44138</v>
      </c>
      <c r="B212">
        <v>1.1108988081541267E-4</v>
      </c>
      <c r="C212">
        <v>9.4580873469713109E-5</v>
      </c>
      <c r="D212">
        <v>2.4417405275530268E-5</v>
      </c>
      <c r="E212">
        <v>4.3007975376909151E-4</v>
      </c>
      <c r="F212">
        <v>2.4779904793430507E-5</v>
      </c>
      <c r="G212">
        <v>4.8774247251396122E-4</v>
      </c>
      <c r="H212">
        <v>1.6864472867486935E-4</v>
      </c>
    </row>
    <row r="213" spans="1:8">
      <c r="A213" s="788">
        <v>44139</v>
      </c>
      <c r="B213">
        <v>9.2796178925474599E-5</v>
      </c>
      <c r="C213">
        <v>1.6723545778227721E-4</v>
      </c>
      <c r="D213">
        <v>2.4417405275530268E-5</v>
      </c>
      <c r="E213">
        <v>8.1151820207014933E-5</v>
      </c>
      <c r="F213">
        <v>3.0983514981246514E-5</v>
      </c>
      <c r="G213">
        <v>6.7174896804259813E-4</v>
      </c>
      <c r="H213">
        <v>8.5020433087510389E-5</v>
      </c>
    </row>
    <row r="214" spans="1:8">
      <c r="A214" s="788">
        <v>44140</v>
      </c>
      <c r="B214">
        <v>8.7608149406217113E-5</v>
      </c>
      <c r="C214">
        <v>2.0850741181599995E-4</v>
      </c>
      <c r="D214">
        <v>2.4417405275530268E-5</v>
      </c>
      <c r="E214">
        <v>6.0969774531898782E-4</v>
      </c>
      <c r="F214">
        <v>-3.6325667137614427E-5</v>
      </c>
      <c r="G214">
        <v>9.1882022500207284E-4</v>
      </c>
      <c r="H214">
        <v>1.0046838316269069E-4</v>
      </c>
    </row>
    <row r="215" spans="1:8">
      <c r="A215" s="788">
        <v>44141</v>
      </c>
      <c r="B215">
        <v>9.5314139846683444E-5</v>
      </c>
      <c r="C215">
        <v>2.3064692343687952E-4</v>
      </c>
      <c r="D215">
        <v>2.4417405275530268E-5</v>
      </c>
      <c r="E215">
        <v>6.4235676346344217E-5</v>
      </c>
      <c r="F215">
        <v>4.2488601851440325E-5</v>
      </c>
      <c r="G215">
        <v>1.3486402400953113E-4</v>
      </c>
      <c r="H215">
        <v>-1.607895078504784E-6</v>
      </c>
    </row>
    <row r="216" spans="1:8">
      <c r="A216" s="788">
        <v>44144</v>
      </c>
      <c r="B216">
        <v>8.2147158050532553E-5</v>
      </c>
      <c r="C216">
        <v>1.850763822516952E-4</v>
      </c>
      <c r="D216">
        <v>2.4417405275530268E-5</v>
      </c>
      <c r="E216">
        <v>3.6026627513857659E-5</v>
      </c>
      <c r="F216">
        <v>-6.32760349476813E-5</v>
      </c>
      <c r="G216">
        <v>1.2927679795986637E-4</v>
      </c>
      <c r="H216">
        <v>7.1019793430201483E-5</v>
      </c>
    </row>
    <row r="217" spans="1:8">
      <c r="A217" s="788">
        <v>44145</v>
      </c>
      <c r="B217">
        <v>6.1476152164153421E-5</v>
      </c>
      <c r="C217">
        <v>2.2947080361603405E-5</v>
      </c>
      <c r="D217">
        <v>2.4417405275530268E-5</v>
      </c>
      <c r="E217">
        <v>3.7460483016701923E-5</v>
      </c>
      <c r="F217">
        <v>-5.3476238421423793E-5</v>
      </c>
      <c r="G217">
        <v>-1.9826777940173124E-4</v>
      </c>
      <c r="H217">
        <v>-1.365288160543876E-5</v>
      </c>
    </row>
    <row r="218" spans="1:8">
      <c r="A218" s="788">
        <v>44146</v>
      </c>
      <c r="B218">
        <v>3.9747126613932796E-5</v>
      </c>
      <c r="C218">
        <v>1.5974176434428092E-5</v>
      </c>
      <c r="D218">
        <v>2.4417405275530268E-5</v>
      </c>
      <c r="E218">
        <v>-4.1591383496328296E-5</v>
      </c>
      <c r="F218">
        <v>-2.4283564295913827E-5</v>
      </c>
      <c r="G218">
        <v>-5.8628349028644333E-6</v>
      </c>
      <c r="H218">
        <v>3.1377005859702935E-5</v>
      </c>
    </row>
    <row r="219" spans="1:8">
      <c r="A219" s="788">
        <v>44147</v>
      </c>
      <c r="B219">
        <v>9.8716308899900567E-5</v>
      </c>
      <c r="C219">
        <v>3.6228930359957876E-5</v>
      </c>
      <c r="D219">
        <v>2.4417405275530268E-5</v>
      </c>
      <c r="E219">
        <v>-4.2486672786895552E-4</v>
      </c>
      <c r="F219">
        <v>-5.4307639520618794E-5</v>
      </c>
      <c r="G219">
        <v>-7.3479258829575516E-4</v>
      </c>
      <c r="H219">
        <v>-5.4890025593273829E-5</v>
      </c>
    </row>
    <row r="220" spans="1:8">
      <c r="A220" s="788">
        <v>44148</v>
      </c>
      <c r="B220">
        <v>4.9846816650545477E-5</v>
      </c>
      <c r="C220">
        <v>1.6749411208926411E-4</v>
      </c>
      <c r="D220">
        <v>2.4417405275530268E-5</v>
      </c>
      <c r="E220">
        <v>1.400648785967129E-4</v>
      </c>
      <c r="F220">
        <v>-2.9451540956557665E-5</v>
      </c>
      <c r="G220">
        <v>7.0007956822770278E-4</v>
      </c>
      <c r="H220">
        <v>8.0921284809204466E-5</v>
      </c>
    </row>
    <row r="221" spans="1:8">
      <c r="A221" s="788">
        <v>44151</v>
      </c>
      <c r="B221">
        <v>1.376621204140329E-4</v>
      </c>
      <c r="C221">
        <v>1.049320981690891E-4</v>
      </c>
      <c r="D221">
        <v>2.4417405275530268E-5</v>
      </c>
      <c r="E221">
        <v>1.3789666492095565E-4</v>
      </c>
      <c r="F221">
        <v>-1.7842135387629021E-5</v>
      </c>
      <c r="G221">
        <v>4.3118025792944107E-4</v>
      </c>
      <c r="H221">
        <v>4.7381526179404165E-5</v>
      </c>
    </row>
    <row r="222" spans="1:8">
      <c r="A222" s="788">
        <v>44152</v>
      </c>
      <c r="B222">
        <v>1.2552319045480199E-4</v>
      </c>
      <c r="C222">
        <v>1.2419698553318924E-4</v>
      </c>
      <c r="D222">
        <v>2.4417405275530268E-5</v>
      </c>
      <c r="E222">
        <v>-1.0073074339053411E-4</v>
      </c>
      <c r="F222">
        <v>-1.6960945520207994E-5</v>
      </c>
      <c r="G222">
        <v>1.1407755044278156E-4</v>
      </c>
      <c r="H222">
        <v>-1.4255282381422375E-5</v>
      </c>
    </row>
    <row r="223" spans="1:8">
      <c r="A223" s="788">
        <v>44153</v>
      </c>
      <c r="B223">
        <v>1.2087865971797893E-4</v>
      </c>
      <c r="C223">
        <v>4.6235093843022702E-5</v>
      </c>
      <c r="D223">
        <v>2.4417405275530268E-5</v>
      </c>
      <c r="E223">
        <v>-3.6391652743353324E-5</v>
      </c>
      <c r="F223">
        <v>5.0876641753221377E-5</v>
      </c>
      <c r="G223">
        <v>-4.8775245423261511E-4</v>
      </c>
      <c r="H223">
        <v>-5.4592593299224171E-5</v>
      </c>
    </row>
    <row r="224" spans="1:8">
      <c r="A224" s="788">
        <v>44154</v>
      </c>
      <c r="B224">
        <v>8.8027120653775046E-5</v>
      </c>
      <c r="C224">
        <v>1.0484909659715402E-4</v>
      </c>
      <c r="D224">
        <v>2.4417405275530268E-5</v>
      </c>
      <c r="E224">
        <v>1.1781959915690976E-5</v>
      </c>
      <c r="F224">
        <v>4.6354879771497437E-5</v>
      </c>
      <c r="G224">
        <v>1.86580225199946E-4</v>
      </c>
      <c r="H224">
        <v>1.3995726266741171E-5</v>
      </c>
    </row>
    <row r="225" spans="1:8">
      <c r="A225" s="788">
        <v>44155</v>
      </c>
      <c r="B225">
        <v>1.0244459736896599E-4</v>
      </c>
      <c r="C225">
        <v>2.3312133498571077E-5</v>
      </c>
      <c r="D225">
        <v>2.4417405275530268E-5</v>
      </c>
      <c r="E225">
        <v>-2.2748569858718759E-5</v>
      </c>
      <c r="F225">
        <v>1.1594508823138394E-5</v>
      </c>
      <c r="G225">
        <v>-9.3351331936865074E-5</v>
      </c>
      <c r="H225">
        <v>-3.4704633910194741E-5</v>
      </c>
    </row>
    <row r="226" spans="1:8">
      <c r="A226" s="788">
        <v>44158</v>
      </c>
      <c r="B226">
        <v>4.7680169611313619E-5</v>
      </c>
      <c r="C226">
        <v>7.417914282472581E-5</v>
      </c>
      <c r="D226">
        <v>2.4417405275530268E-5</v>
      </c>
      <c r="E226">
        <v>2.0039903564151863E-4</v>
      </c>
      <c r="F226">
        <v>-5.6164950641605094E-5</v>
      </c>
      <c r="G226">
        <v>5.2827388031417963E-4</v>
      </c>
      <c r="H226">
        <v>2.2628244655150676E-5</v>
      </c>
    </row>
    <row r="227" spans="1:8">
      <c r="A227" s="788">
        <v>44159</v>
      </c>
      <c r="B227">
        <v>1.2678799596782338E-4</v>
      </c>
      <c r="C227">
        <v>1.5439584288993302E-4</v>
      </c>
      <c r="D227">
        <v>2.4417405275530268E-5</v>
      </c>
      <c r="E227">
        <v>3.7138355775433456E-4</v>
      </c>
      <c r="F227">
        <v>1.1262489574837032E-7</v>
      </c>
      <c r="G227">
        <v>5.7673867900307602E-4</v>
      </c>
      <c r="H227">
        <v>8.8732619183696791E-5</v>
      </c>
    </row>
    <row r="228" spans="1:8">
      <c r="A228" s="788">
        <v>44160</v>
      </c>
      <c r="B228">
        <v>8.8278307217254455E-5</v>
      </c>
      <c r="C228">
        <v>1.6079857228204196E-4</v>
      </c>
      <c r="D228">
        <v>2.4417405275530268E-5</v>
      </c>
      <c r="E228">
        <v>-5.5552201766700941E-5</v>
      </c>
      <c r="F228">
        <v>8.2975807244465294E-5</v>
      </c>
      <c r="G228">
        <v>1.7240721586262331E-4</v>
      </c>
      <c r="H228">
        <v>-7.9142216787303487E-6</v>
      </c>
    </row>
    <row r="229" spans="1:8">
      <c r="A229" s="788">
        <v>44161</v>
      </c>
      <c r="B229">
        <v>2.7199735938125414E-4</v>
      </c>
      <c r="C229">
        <v>1.6978082773141213E-4</v>
      </c>
      <c r="D229">
        <v>2.4417405275530268E-5</v>
      </c>
      <c r="E229">
        <v>-1.9904441214366184E-5</v>
      </c>
      <c r="F229">
        <v>3.399117844883559E-5</v>
      </c>
      <c r="G229">
        <v>1.1121468708311878E-4</v>
      </c>
      <c r="H229">
        <v>-1.5933924882436389E-5</v>
      </c>
    </row>
    <row r="230" spans="1:8">
      <c r="A230" s="788">
        <v>44162</v>
      </c>
      <c r="B230">
        <v>9.6715696890702085E-5</v>
      </c>
      <c r="C230">
        <v>2.0974128876885699E-4</v>
      </c>
      <c r="D230">
        <v>2.4417405275530268E-5</v>
      </c>
      <c r="E230">
        <v>1.9369052612580595E-4</v>
      </c>
      <c r="F230">
        <v>-1.1424494445633204E-5</v>
      </c>
      <c r="G230">
        <v>9.9256111612862087E-5</v>
      </c>
      <c r="H230">
        <v>2.6393337942869356E-5</v>
      </c>
    </row>
    <row r="231" spans="1:8">
      <c r="A231" s="788">
        <v>44165</v>
      </c>
      <c r="B231">
        <v>1.5660671937182339E-4</v>
      </c>
      <c r="C231">
        <v>1.1537200379029145E-4</v>
      </c>
      <c r="D231">
        <v>2.4417405275530268E-5</v>
      </c>
      <c r="E231">
        <v>-1.038700066431808E-4</v>
      </c>
      <c r="F231">
        <v>2.4096235575516991E-5</v>
      </c>
      <c r="G231">
        <v>-2.7452750454858791E-4</v>
      </c>
      <c r="H231">
        <v>-2.3122168744225681E-5</v>
      </c>
    </row>
    <row r="232" spans="1:8">
      <c r="A232" s="788">
        <v>44166</v>
      </c>
      <c r="B232">
        <v>7.4860046719835179E-5</v>
      </c>
      <c r="C232">
        <v>2.8515876467858801E-4</v>
      </c>
      <c r="D232">
        <v>2.4417405275530268E-5</v>
      </c>
      <c r="E232">
        <v>2.670451520338846E-4</v>
      </c>
      <c r="F232">
        <v>-6.244460872315672E-5</v>
      </c>
      <c r="G232">
        <v>5.5217432186246312E-4</v>
      </c>
      <c r="H232">
        <v>6.1350592974257492E-5</v>
      </c>
    </row>
    <row r="233" spans="1:8">
      <c r="A233" s="788">
        <v>44167</v>
      </c>
      <c r="B233">
        <v>1.1927160865399826E-4</v>
      </c>
      <c r="C233">
        <v>1.8713593149910325E-4</v>
      </c>
      <c r="D233">
        <v>2.4417405275530268E-5</v>
      </c>
      <c r="E233">
        <v>2.3410485613872825E-5</v>
      </c>
      <c r="F233">
        <v>7.9198033560758932E-5</v>
      </c>
      <c r="G233">
        <v>2.4961924217887789E-5</v>
      </c>
      <c r="H233">
        <v>4.7444001720775561E-6</v>
      </c>
    </row>
    <row r="234" spans="1:8">
      <c r="A234" s="788">
        <v>44168</v>
      </c>
      <c r="B234">
        <v>7.8957533906946631E-5</v>
      </c>
      <c r="C234">
        <v>3.1513664875320788E-4</v>
      </c>
      <c r="D234">
        <v>2.4417405275530268E-5</v>
      </c>
      <c r="E234">
        <v>4.3949023798919848E-5</v>
      </c>
      <c r="F234">
        <v>-3.0804634294434588E-5</v>
      </c>
      <c r="G234">
        <v>-1.7398511877230183E-5</v>
      </c>
      <c r="H234">
        <v>-3.0343200241389478E-6</v>
      </c>
    </row>
    <row r="235" spans="1:8">
      <c r="A235" s="788">
        <v>44169</v>
      </c>
      <c r="B235">
        <v>1.1209037878122044E-4</v>
      </c>
      <c r="C235">
        <v>1.3086435307013656E-4</v>
      </c>
      <c r="D235">
        <v>2.4417405275530268E-5</v>
      </c>
      <c r="E235">
        <v>4.0466885134540222E-4</v>
      </c>
      <c r="F235">
        <v>2.5436067390089967E-5</v>
      </c>
      <c r="G235">
        <v>5.9847405238515068E-4</v>
      </c>
      <c r="H235">
        <v>4.7695282531432518E-5</v>
      </c>
    </row>
    <row r="236" spans="1:8">
      <c r="A236" s="788">
        <v>44172</v>
      </c>
      <c r="B236">
        <v>1.598481050038964E-4</v>
      </c>
      <c r="C236">
        <v>9.8021973982599165E-5</v>
      </c>
      <c r="D236">
        <v>2.4417405275530268E-5</v>
      </c>
      <c r="E236">
        <v>-1.8782468390035059E-4</v>
      </c>
      <c r="F236">
        <v>-3.140819768665537E-5</v>
      </c>
      <c r="G236">
        <v>-1.2451393969061976E-4</v>
      </c>
      <c r="H236">
        <v>-9.6944835403156579E-6</v>
      </c>
    </row>
    <row r="237" spans="1:8">
      <c r="A237" s="788">
        <v>44173</v>
      </c>
      <c r="B237">
        <v>3.0508787092674183E-5</v>
      </c>
      <c r="C237">
        <v>1.7489042619804664E-4</v>
      </c>
      <c r="D237">
        <v>2.4417405275530268E-5</v>
      </c>
      <c r="E237">
        <v>2.2876454202705461E-5</v>
      </c>
      <c r="F237">
        <v>3.1134531617198481E-5</v>
      </c>
      <c r="G237">
        <v>1.2809493552740414E-4</v>
      </c>
      <c r="H237">
        <v>1.4056532771987706E-5</v>
      </c>
    </row>
    <row r="238" spans="1:8">
      <c r="A238" s="788">
        <v>44174</v>
      </c>
      <c r="B238">
        <v>2.8766911896776657E-4</v>
      </c>
      <c r="C238">
        <v>1.2969895746941517E-4</v>
      </c>
      <c r="D238">
        <v>2.4417405275530268E-5</v>
      </c>
      <c r="E238">
        <v>-2.0460435512038578E-4</v>
      </c>
      <c r="F238">
        <v>-4.2586198501154419E-5</v>
      </c>
      <c r="G238">
        <v>-2.8685858423827318E-4</v>
      </c>
      <c r="H238">
        <v>-3.3691464131781476E-5</v>
      </c>
    </row>
    <row r="239" spans="1:8">
      <c r="A239" s="788">
        <v>44175</v>
      </c>
      <c r="B239">
        <v>1.3171992910326731E-4</v>
      </c>
      <c r="C239">
        <v>2.344050545638803E-4</v>
      </c>
      <c r="D239">
        <v>2.4417405275530268E-5</v>
      </c>
      <c r="E239">
        <v>2.3490991340384686E-4</v>
      </c>
      <c r="F239">
        <v>2.7769589607672396E-5</v>
      </c>
      <c r="G239">
        <v>1.9380200473303688E-4</v>
      </c>
      <c r="H239">
        <v>-1.7160873831689738E-6</v>
      </c>
    </row>
    <row r="240" spans="1:8">
      <c r="A240" s="788">
        <v>44176</v>
      </c>
      <c r="B240">
        <v>1.0147884909868391E-4</v>
      </c>
      <c r="C240">
        <v>2.1818028089878983E-4</v>
      </c>
      <c r="D240">
        <v>2.4417405275530268E-5</v>
      </c>
      <c r="E240">
        <v>-3.7966057356225701E-5</v>
      </c>
      <c r="F240">
        <v>5.5550611363430762E-5</v>
      </c>
      <c r="G240">
        <v>4.5272215164523296E-4</v>
      </c>
      <c r="H240">
        <v>-1.9965468790559827E-5</v>
      </c>
    </row>
    <row r="241" spans="1:8">
      <c r="A241" s="788">
        <v>44179</v>
      </c>
      <c r="B241">
        <v>1.4544606057334815E-4</v>
      </c>
      <c r="C241">
        <v>1.1610405743270014E-4</v>
      </c>
      <c r="D241">
        <v>2.4417405275530268E-5</v>
      </c>
      <c r="E241">
        <v>-3.7337406599149977E-5</v>
      </c>
      <c r="F241">
        <v>5.712929482347696E-6</v>
      </c>
      <c r="G241">
        <v>-1.3605803905751112E-4</v>
      </c>
      <c r="H241">
        <v>-1.9437043877109649E-5</v>
      </c>
    </row>
    <row r="242" spans="1:8">
      <c r="A242" s="788">
        <v>44180</v>
      </c>
      <c r="B242">
        <v>1.2008838283397492E-4</v>
      </c>
      <c r="C242">
        <v>1.8478833764715621E-4</v>
      </c>
      <c r="D242">
        <v>2.4417405275530268E-5</v>
      </c>
      <c r="E242">
        <v>3.9449616212411387E-4</v>
      </c>
      <c r="F242">
        <v>4.8233885219897137E-5</v>
      </c>
      <c r="G242">
        <v>5.5352807382871632E-4</v>
      </c>
      <c r="H242">
        <v>6.6575346057047295E-5</v>
      </c>
    </row>
    <row r="243" spans="1:8">
      <c r="A243" s="788">
        <v>44181</v>
      </c>
      <c r="B243">
        <v>6.9138164453237867E-5</v>
      </c>
      <c r="C243">
        <v>1.0969906841276656E-4</v>
      </c>
      <c r="D243">
        <v>2.4417405275530268E-5</v>
      </c>
      <c r="E243">
        <v>2.0183732323090232E-4</v>
      </c>
      <c r="F243">
        <v>-1.5463277337974811E-5</v>
      </c>
      <c r="G243">
        <v>3.0848469693513735E-4</v>
      </c>
      <c r="H243">
        <v>1.6440334482996644E-5</v>
      </c>
    </row>
    <row r="244" spans="1:8">
      <c r="A244" s="788">
        <v>44182</v>
      </c>
      <c r="B244">
        <v>8.2262145170705839E-5</v>
      </c>
      <c r="C244">
        <v>1.4362183836865851E-4</v>
      </c>
      <c r="D244">
        <v>2.4417405275530268E-5</v>
      </c>
      <c r="E244">
        <v>3.3863543631303399E-4</v>
      </c>
      <c r="F244">
        <v>6.0035405951308634E-6</v>
      </c>
      <c r="G244">
        <v>2.1494684284263378E-4</v>
      </c>
      <c r="H244">
        <v>1.9268170539812336E-5</v>
      </c>
    </row>
    <row r="245" spans="1:8">
      <c r="A245" s="788">
        <v>44183</v>
      </c>
      <c r="B245">
        <v>5.2042585975285609E-5</v>
      </c>
      <c r="C245">
        <v>1.4990278345090104E-4</v>
      </c>
      <c r="D245">
        <v>2.4417405275530268E-5</v>
      </c>
      <c r="E245">
        <v>3.1823089078275582E-5</v>
      </c>
      <c r="F245">
        <v>-1.6160582270996482E-5</v>
      </c>
      <c r="G245">
        <v>2.4045940038149862E-5</v>
      </c>
      <c r="H245">
        <v>-2.1416230096161227E-5</v>
      </c>
    </row>
    <row r="246" spans="1:8">
      <c r="A246" s="788">
        <v>44186</v>
      </c>
      <c r="B246">
        <v>9.99400761210745E-5</v>
      </c>
      <c r="C246">
        <v>1.2092027049716503E-4</v>
      </c>
      <c r="D246">
        <v>2.4417405275530268E-5</v>
      </c>
      <c r="E246">
        <v>-2.7517507334146599E-4</v>
      </c>
      <c r="F246">
        <v>2.03572943597119E-5</v>
      </c>
      <c r="G246">
        <v>-5.2382851550064895E-4</v>
      </c>
      <c r="H246">
        <v>-2.7106668235225561E-5</v>
      </c>
    </row>
    <row r="247" spans="1:8">
      <c r="A247" s="788">
        <v>44187</v>
      </c>
      <c r="B247">
        <v>9.6047117580284536E-5</v>
      </c>
      <c r="C247">
        <v>1.0906537623557889E-4</v>
      </c>
      <c r="D247">
        <v>2.4417405275530268E-5</v>
      </c>
      <c r="E247">
        <v>-1.9797715628735172E-4</v>
      </c>
      <c r="F247">
        <v>-6.4893048032788081E-6</v>
      </c>
      <c r="G247">
        <v>1.7852173718026611E-4</v>
      </c>
      <c r="H247">
        <v>-6.8531633236962322E-6</v>
      </c>
    </row>
    <row r="248" spans="1:8">
      <c r="A248" s="788">
        <v>44188</v>
      </c>
      <c r="B248">
        <v>1.0345592572857369E-4</v>
      </c>
      <c r="C248">
        <v>1.9621682732694936E-4</v>
      </c>
      <c r="D248">
        <v>2.4417405275530268E-5</v>
      </c>
      <c r="E248">
        <v>3.0804338198553444E-4</v>
      </c>
      <c r="F248">
        <v>1.6343195623724772E-5</v>
      </c>
      <c r="G248">
        <v>3.9307671170360606E-4</v>
      </c>
      <c r="H248">
        <v>1.4521269549361283E-5</v>
      </c>
    </row>
    <row r="249" spans="1:8">
      <c r="A249" s="788">
        <v>44189</v>
      </c>
      <c r="B249">
        <v>8.9543778323388182E-5</v>
      </c>
      <c r="C249">
        <v>1.3465749148233285E-4</v>
      </c>
      <c r="D249">
        <v>2.4417405275530268E-5</v>
      </c>
      <c r="E249">
        <v>3.7852180674896596E-5</v>
      </c>
      <c r="F249">
        <v>-2.9773669566135474E-7</v>
      </c>
      <c r="G249">
        <v>3.6537700926569935E-6</v>
      </c>
      <c r="H249">
        <v>1.9165766005246887E-7</v>
      </c>
    </row>
    <row r="250" spans="1:8">
      <c r="A250" s="788">
        <v>44193</v>
      </c>
      <c r="B250">
        <v>9.0390429914797576E-5</v>
      </c>
      <c r="C250">
        <v>1.2143622150716161E-4</v>
      </c>
      <c r="D250">
        <v>2.4417405275530268E-5</v>
      </c>
      <c r="E250">
        <v>1.1233910353390942E-4</v>
      </c>
      <c r="F250">
        <v>1.7177468436666567E-5</v>
      </c>
      <c r="G250">
        <v>2.4978846212573517E-4</v>
      </c>
      <c r="H250">
        <v>6.1679027680261461E-5</v>
      </c>
    </row>
    <row r="251" spans="1:8">
      <c r="A251" s="788">
        <v>44194</v>
      </c>
      <c r="B251">
        <v>5.0903244611894491E-5</v>
      </c>
      <c r="C251">
        <v>2.3922630012855885E-4</v>
      </c>
      <c r="D251">
        <v>2.4417405275530268E-5</v>
      </c>
      <c r="E251">
        <v>1.7751513115791818E-4</v>
      </c>
      <c r="F251">
        <v>3.107445451656865E-5</v>
      </c>
      <c r="G251">
        <v>9.8517799167764373E-5</v>
      </c>
      <c r="H251">
        <v>-8.0151861298649595E-6</v>
      </c>
    </row>
    <row r="252" spans="1:8">
      <c r="A252" s="788">
        <v>44195</v>
      </c>
      <c r="B252">
        <v>6.2417170306890425E-5</v>
      </c>
      <c r="C252">
        <v>1.5753462045472812E-4</v>
      </c>
      <c r="D252">
        <v>2.4417405275530268E-5</v>
      </c>
      <c r="E252">
        <v>2.2519120839915589E-4</v>
      </c>
      <c r="F252">
        <v>6.2037616027696982E-5</v>
      </c>
      <c r="G252">
        <v>9.2466123858931946E-5</v>
      </c>
      <c r="H252">
        <v>3.0492773468926427E-6</v>
      </c>
    </row>
    <row r="253" spans="1:8">
      <c r="A253" s="788">
        <v>44196</v>
      </c>
      <c r="B253">
        <v>7.9572268240671323E-5</v>
      </c>
      <c r="C253">
        <v>1.3463514730397154E-4</v>
      </c>
      <c r="D253">
        <v>2.4417405275530268E-5</v>
      </c>
      <c r="E253">
        <v>3.0103818290633217E-6</v>
      </c>
      <c r="F253">
        <v>1.689414136197831E-6</v>
      </c>
      <c r="G253">
        <v>-6.5849567649756133E-6</v>
      </c>
      <c r="H253">
        <v>1.9078378588832656E-7</v>
      </c>
    </row>
    <row r="254" spans="1:8">
      <c r="A254" s="788">
        <v>44200</v>
      </c>
      <c r="B254">
        <v>7.0713321784263269E-5</v>
      </c>
      <c r="C254">
        <v>6.7591573056408286E-5</v>
      </c>
      <c r="D254">
        <v>2.4417405275530268E-5</v>
      </c>
      <c r="E254">
        <v>-5.5686174074609526E-5</v>
      </c>
      <c r="F254">
        <v>-2.6985763487173968E-5</v>
      </c>
      <c r="G254">
        <v>7.6441509689809681E-5</v>
      </c>
      <c r="H254">
        <v>-5.072350389606628E-5</v>
      </c>
    </row>
    <row r="255" spans="1:8">
      <c r="A255" s="788">
        <v>44201</v>
      </c>
      <c r="B255">
        <v>8.8002116395807071E-5</v>
      </c>
      <c r="C255">
        <v>2.1393096654510171E-5</v>
      </c>
      <c r="D255">
        <v>2.4417405275530268E-5</v>
      </c>
      <c r="E255">
        <v>2.801331937607066E-4</v>
      </c>
      <c r="F255">
        <v>-2.1027090367602419E-5</v>
      </c>
      <c r="G255">
        <v>1.4143452206821452E-4</v>
      </c>
      <c r="H255">
        <v>3.5898544991989079E-5</v>
      </c>
    </row>
    <row r="256" spans="1:8">
      <c r="A256" s="788">
        <v>44202</v>
      </c>
      <c r="B256">
        <v>8.4346035922835353E-5</v>
      </c>
      <c r="C256">
        <v>-6.4131600868306879E-6</v>
      </c>
      <c r="D256">
        <v>2.4417405275530268E-5</v>
      </c>
      <c r="E256">
        <v>1.7839893457167466E-4</v>
      </c>
      <c r="F256">
        <v>-5.8191109136098703E-5</v>
      </c>
      <c r="G256">
        <v>-2.8430319425524933E-4</v>
      </c>
      <c r="H256">
        <v>3.0201144037212968E-5</v>
      </c>
    </row>
    <row r="257" spans="1:8">
      <c r="A257" s="788">
        <v>44203</v>
      </c>
      <c r="B257">
        <v>1.5423638557020435E-4</v>
      </c>
      <c r="C257">
        <v>-5.3429986956370572E-5</v>
      </c>
      <c r="D257">
        <v>2.4417405275530268E-5</v>
      </c>
      <c r="E257">
        <v>1.7226925223188806E-4</v>
      </c>
      <c r="F257">
        <v>-4.0767558594817507E-5</v>
      </c>
      <c r="G257">
        <v>1.1471131919454248E-3</v>
      </c>
      <c r="H257">
        <v>7.9009463467889503E-5</v>
      </c>
    </row>
    <row r="258" spans="1:8">
      <c r="A258" s="788">
        <v>44204</v>
      </c>
      <c r="B258">
        <v>1.2879099657928434E-4</v>
      </c>
      <c r="C258">
        <v>6.0556749309888416E-5</v>
      </c>
      <c r="D258">
        <v>2.4417405275530268E-5</v>
      </c>
      <c r="E258">
        <v>2.0154469938099827E-4</v>
      </c>
      <c r="F258">
        <v>2.7841465822824317E-5</v>
      </c>
      <c r="G258">
        <v>7.1695062262202127E-4</v>
      </c>
      <c r="H258">
        <v>2.5606752863668314E-5</v>
      </c>
    </row>
    <row r="259" spans="1:8">
      <c r="A259" s="788">
        <v>44207</v>
      </c>
      <c r="B259">
        <v>1.5529181892770449E-4</v>
      </c>
      <c r="C259">
        <v>-8.9311479051660929E-5</v>
      </c>
      <c r="D259">
        <v>2.4417405275530268E-5</v>
      </c>
      <c r="E259">
        <v>-3.7019161476766209E-4</v>
      </c>
      <c r="F259">
        <v>5.3979877468437468E-5</v>
      </c>
      <c r="G259">
        <v>-1.8759131751496961E-4</v>
      </c>
      <c r="H259">
        <v>-3.3341968795307931E-5</v>
      </c>
    </row>
    <row r="260" spans="1:8">
      <c r="A260" s="788">
        <v>44208</v>
      </c>
      <c r="B260">
        <v>1.0660503482468837E-4</v>
      </c>
      <c r="C260">
        <v>1.9973602944841053E-4</v>
      </c>
      <c r="D260">
        <v>2.4417405275530268E-5</v>
      </c>
      <c r="E260">
        <v>2.901652806817645E-4</v>
      </c>
      <c r="F260">
        <v>-2.7344218733749149E-5</v>
      </c>
      <c r="G260">
        <v>3.132310889037526E-4</v>
      </c>
      <c r="H260">
        <v>1.4986102674312552E-5</v>
      </c>
    </row>
    <row r="261" spans="1:8">
      <c r="A261" s="788">
        <v>44209</v>
      </c>
      <c r="B261">
        <v>1.3134948029932842E-4</v>
      </c>
      <c r="C261">
        <v>-1.6401659468710022E-6</v>
      </c>
      <c r="D261">
        <v>2.4417405275530268E-5</v>
      </c>
      <c r="E261">
        <v>-1.6609912273841677E-4</v>
      </c>
      <c r="F261">
        <v>2.3434954172907325E-6</v>
      </c>
      <c r="G261">
        <v>-5.1770499545907792E-4</v>
      </c>
      <c r="H261">
        <v>9.8299480479779876E-6</v>
      </c>
    </row>
    <row r="262" spans="1:8">
      <c r="A262" s="788">
        <v>44210</v>
      </c>
      <c r="B262">
        <v>1.4368784141218719E-4</v>
      </c>
      <c r="C262">
        <v>1.5296744281987043E-4</v>
      </c>
      <c r="D262">
        <v>2.4417405275530268E-5</v>
      </c>
      <c r="E262">
        <v>1.7632530900850709E-4</v>
      </c>
      <c r="F262">
        <v>-1.0990165162776289E-4</v>
      </c>
      <c r="G262">
        <v>4.8081163934162401E-4</v>
      </c>
      <c r="H262">
        <v>-2.3239729805419885E-5</v>
      </c>
    </row>
    <row r="263" spans="1:8">
      <c r="A263" s="788">
        <v>44211</v>
      </c>
      <c r="B263">
        <v>1.7245273067726226E-4</v>
      </c>
      <c r="C263">
        <v>7.9513685752818932E-6</v>
      </c>
      <c r="D263">
        <v>2.4417405275530268E-5</v>
      </c>
      <c r="E263">
        <v>-2.9907213343502713E-4</v>
      </c>
      <c r="F263">
        <v>4.4702184176701464E-5</v>
      </c>
      <c r="G263">
        <v>-7.5038534335875094E-4</v>
      </c>
      <c r="H263">
        <v>-4.555142516819433E-5</v>
      </c>
    </row>
    <row r="264" spans="1:8">
      <c r="A264" s="788">
        <v>44214</v>
      </c>
      <c r="B264">
        <v>1.2448072532978156E-4</v>
      </c>
      <c r="C264">
        <v>4.4878910420828705E-5</v>
      </c>
      <c r="D264">
        <v>2.4417405275530268E-5</v>
      </c>
      <c r="E264">
        <v>-6.8301922683658423E-5</v>
      </c>
      <c r="F264">
        <v>-5.4470232610088768E-5</v>
      </c>
      <c r="G264">
        <v>2.39226536197924E-4</v>
      </c>
      <c r="H264">
        <v>5.2294307996969547E-6</v>
      </c>
    </row>
    <row r="265" spans="1:8">
      <c r="A265" s="788">
        <v>44215</v>
      </c>
      <c r="B265">
        <v>1.1954992978368549E-4</v>
      </c>
      <c r="C265">
        <v>-1.910317415648731E-6</v>
      </c>
      <c r="D265">
        <v>2.4417405275530268E-5</v>
      </c>
      <c r="E265">
        <v>7.5622980429443376E-5</v>
      </c>
      <c r="F265">
        <v>2.7101904673290101E-5</v>
      </c>
      <c r="G265">
        <v>-2.1172226441764866E-4</v>
      </c>
      <c r="H265">
        <v>3.9612335463430349E-5</v>
      </c>
    </row>
    <row r="266" spans="1:8">
      <c r="A266" s="788">
        <v>44216</v>
      </c>
      <c r="B266">
        <v>1.2461878633074347E-4</v>
      </c>
      <c r="C266">
        <v>3.7261775573443014E-5</v>
      </c>
      <c r="D266">
        <v>2.4417405275530268E-5</v>
      </c>
      <c r="E266">
        <v>2.8639316724703438E-4</v>
      </c>
      <c r="F266">
        <v>5.5653854311501496E-5</v>
      </c>
      <c r="G266">
        <v>6.7098405679584246E-5</v>
      </c>
      <c r="H266">
        <v>7.7605140113399249E-5</v>
      </c>
    </row>
    <row r="267" spans="1:8">
      <c r="A267" s="788">
        <v>44217</v>
      </c>
      <c r="B267">
        <v>1.0221748448759849E-4</v>
      </c>
      <c r="C267">
        <v>-8.698661912457608E-6</v>
      </c>
      <c r="D267">
        <v>2.4417405275530268E-5</v>
      </c>
      <c r="E267">
        <v>-4.9521366356164405E-6</v>
      </c>
      <c r="F267">
        <v>5.5237027582595306E-5</v>
      </c>
      <c r="G267">
        <v>-8.1524329415533778E-5</v>
      </c>
      <c r="H267">
        <v>2.1106328552289446E-6</v>
      </c>
    </row>
    <row r="268" spans="1:8">
      <c r="A268" s="788">
        <v>44218</v>
      </c>
      <c r="B268">
        <v>1.6754735684908664E-4</v>
      </c>
      <c r="C268">
        <v>-1.9185843947459043E-5</v>
      </c>
      <c r="D268">
        <v>2.4417405275530268E-5</v>
      </c>
      <c r="E268">
        <v>-4.5252920663271801E-4</v>
      </c>
      <c r="F268">
        <v>4.871205639869869E-5</v>
      </c>
      <c r="G268">
        <v>-2.1120438020405307E-4</v>
      </c>
      <c r="H268">
        <v>-1.7549388781770149E-5</v>
      </c>
    </row>
    <row r="269" spans="1:8">
      <c r="A269" s="788">
        <v>44221</v>
      </c>
      <c r="B269">
        <v>8.2409193046073284E-5</v>
      </c>
      <c r="C269">
        <v>6.3103309524946915E-5</v>
      </c>
      <c r="D269">
        <v>2.4417405275530268E-5</v>
      </c>
      <c r="E269">
        <v>-3.7103372272992428E-5</v>
      </c>
      <c r="F269">
        <v>-1.4433235913879906E-7</v>
      </c>
      <c r="G269">
        <v>-6.1669516660425863E-5</v>
      </c>
      <c r="H269">
        <v>1.9145313426172095E-7</v>
      </c>
    </row>
    <row r="270" spans="1:8">
      <c r="A270" s="788">
        <v>44222</v>
      </c>
      <c r="B270">
        <v>1.2477119467871572E-4</v>
      </c>
      <c r="C270">
        <v>1.099541468637284E-4</v>
      </c>
      <c r="D270">
        <v>2.4417405275530268E-5</v>
      </c>
      <c r="E270">
        <v>-9.8322750913221169E-5</v>
      </c>
      <c r="F270">
        <v>-7.0483573966206861E-5</v>
      </c>
      <c r="G270">
        <v>-3.6564965507363212E-4</v>
      </c>
      <c r="H270">
        <v>2.7785747779849325E-5</v>
      </c>
    </row>
    <row r="271" spans="1:8">
      <c r="A271" s="788">
        <v>44223</v>
      </c>
      <c r="B271">
        <v>1.5054000077724733E-4</v>
      </c>
      <c r="C271">
        <v>1.0935557126831964E-4</v>
      </c>
      <c r="D271">
        <v>2.4417405275530268E-5</v>
      </c>
      <c r="E271">
        <v>-6.064887508404448E-4</v>
      </c>
      <c r="F271">
        <v>-2.3863434163078348E-5</v>
      </c>
      <c r="G271">
        <v>-4.4585384383386494E-4</v>
      </c>
      <c r="H271">
        <v>-1.3939847843067067E-4</v>
      </c>
    </row>
    <row r="272" spans="1:8">
      <c r="A272" s="788">
        <v>44224</v>
      </c>
      <c r="B272">
        <v>9.5535850463951392E-5</v>
      </c>
      <c r="C272">
        <v>1.4041564389362862E-4</v>
      </c>
      <c r="D272">
        <v>2.4417405275530268E-5</v>
      </c>
      <c r="E272">
        <v>2.8583126539678263E-4</v>
      </c>
      <c r="F272">
        <v>3.736252872406087E-5</v>
      </c>
      <c r="G272">
        <v>6.3400579982093917E-4</v>
      </c>
      <c r="H272">
        <v>5.0020080775843302E-5</v>
      </c>
    </row>
    <row r="273" spans="1:8">
      <c r="A273" s="788">
        <v>44225</v>
      </c>
      <c r="B273">
        <v>8.0013466718497841E-5</v>
      </c>
      <c r="C273">
        <v>1.4330775812109443E-4</v>
      </c>
      <c r="D273">
        <v>2.4417405275530268E-5</v>
      </c>
      <c r="E273">
        <v>-5.6318430876337868E-4</v>
      </c>
      <c r="F273">
        <v>5.3246174682339826E-5</v>
      </c>
      <c r="G273">
        <v>-5.5678602486997466E-4</v>
      </c>
      <c r="H273">
        <v>-9.0754033099862971E-5</v>
      </c>
    </row>
    <row r="274" spans="1:8">
      <c r="A274" s="788">
        <v>44228</v>
      </c>
      <c r="B274">
        <v>9.4115669255494898E-5</v>
      </c>
      <c r="C274">
        <v>8.2551104334121152E-5</v>
      </c>
      <c r="D274">
        <v>2.4417405275530268E-5</v>
      </c>
      <c r="E274">
        <v>7.7166140761477102E-4</v>
      </c>
      <c r="F274">
        <v>8.2171407767326344E-5</v>
      </c>
      <c r="G274">
        <v>7.9742652067110514E-4</v>
      </c>
      <c r="H274">
        <v>7.2392640239741236E-5</v>
      </c>
    </row>
    <row r="275" spans="1:8">
      <c r="A275" s="788">
        <v>44229</v>
      </c>
      <c r="B275">
        <v>1.0488355288572759E-4</v>
      </c>
      <c r="C275">
        <v>2.6801113163893534E-4</v>
      </c>
      <c r="D275">
        <v>2.4417405275530268E-5</v>
      </c>
      <c r="E275">
        <v>4.7501646237801953E-4</v>
      </c>
      <c r="F275">
        <v>6.1456444329979212E-5</v>
      </c>
      <c r="G275">
        <v>2.1395750034328254E-4</v>
      </c>
      <c r="H275">
        <v>6.8704812522454305E-5</v>
      </c>
    </row>
    <row r="276" spans="1:8">
      <c r="A276" s="788">
        <v>44230</v>
      </c>
      <c r="B276">
        <v>1.0057730622397482E-4</v>
      </c>
      <c r="C276">
        <v>1.5094084632872072E-4</v>
      </c>
      <c r="D276">
        <v>2.4417405275530268E-5</v>
      </c>
      <c r="E276">
        <v>2.995403030386146E-4</v>
      </c>
      <c r="F276">
        <v>-5.5996497445776076E-6</v>
      </c>
      <c r="G276">
        <v>3.7126431639423644E-4</v>
      </c>
      <c r="H276">
        <v>4.3843930570974795E-6</v>
      </c>
    </row>
    <row r="277" spans="1:8">
      <c r="A277" s="788">
        <v>44231</v>
      </c>
      <c r="B277">
        <v>1.5906669777726503E-4</v>
      </c>
      <c r="C277">
        <v>5.0059766464715321E-5</v>
      </c>
      <c r="D277">
        <v>2.4417405275530268E-5</v>
      </c>
      <c r="E277">
        <v>1.790611271098752E-4</v>
      </c>
      <c r="F277">
        <v>5.481729521609302E-5</v>
      </c>
      <c r="G277">
        <v>3.340213958471272E-4</v>
      </c>
      <c r="H277">
        <v>3.9583194727987882E-5</v>
      </c>
    </row>
    <row r="278" spans="1:8">
      <c r="A278" s="788">
        <v>44232</v>
      </c>
      <c r="B278">
        <v>1.5711925688509975E-4</v>
      </c>
      <c r="C278">
        <v>1.2071075890328986E-4</v>
      </c>
      <c r="D278">
        <v>2.4417405275530268E-5</v>
      </c>
      <c r="E278">
        <v>3.5677604066069459E-4</v>
      </c>
      <c r="F278">
        <v>8.4531171369370836E-5</v>
      </c>
      <c r="G278">
        <v>5.1240523782141952E-4</v>
      </c>
      <c r="H278">
        <v>2.9608421731317503E-5</v>
      </c>
    </row>
    <row r="279" spans="1:8">
      <c r="A279" s="788">
        <v>44235</v>
      </c>
      <c r="B279">
        <v>1.1634295149120331E-4</v>
      </c>
      <c r="C279">
        <v>9.5659524696769987E-5</v>
      </c>
      <c r="D279">
        <v>2.4417405275530268E-5</v>
      </c>
      <c r="E279">
        <v>1.8932862754670322E-4</v>
      </c>
      <c r="F279">
        <v>3.5749429483054046E-5</v>
      </c>
      <c r="G279">
        <v>2.0154457026014597E-4</v>
      </c>
      <c r="H279">
        <v>2.8110674167106665E-5</v>
      </c>
    </row>
    <row r="280" spans="1:8">
      <c r="A280" s="788">
        <v>44236</v>
      </c>
      <c r="B280">
        <v>9.2426431404867883E-5</v>
      </c>
      <c r="C280">
        <v>3.4585793923875381E-5</v>
      </c>
      <c r="D280">
        <v>2.4417405275530268E-5</v>
      </c>
      <c r="E280">
        <v>-1.8145384092763119E-5</v>
      </c>
      <c r="F280">
        <v>-1.3038229950124156E-6</v>
      </c>
      <c r="G280">
        <v>-9.9958925436573491E-5</v>
      </c>
      <c r="H280">
        <v>1.1877433682494498E-6</v>
      </c>
    </row>
    <row r="281" spans="1:8">
      <c r="A281" s="788">
        <v>44237</v>
      </c>
      <c r="B281">
        <v>1.136058866661551E-4</v>
      </c>
      <c r="C281">
        <v>1.5173816898354263E-4</v>
      </c>
      <c r="D281">
        <v>2.4417405275530268E-5</v>
      </c>
      <c r="E281">
        <v>-1.187394706054834E-4</v>
      </c>
      <c r="F281">
        <v>-9.3463298293150491E-6</v>
      </c>
      <c r="G281">
        <v>-4.3700788089980958E-4</v>
      </c>
      <c r="H281">
        <v>-3.5758222130999331E-6</v>
      </c>
    </row>
    <row r="282" spans="1:8">
      <c r="A282" s="788">
        <v>44238</v>
      </c>
      <c r="B282">
        <v>1.4132397150897955E-4</v>
      </c>
      <c r="C282">
        <v>1.0387969711433564E-4</v>
      </c>
      <c r="D282">
        <v>2.4417405275530268E-5</v>
      </c>
      <c r="E282">
        <v>2.9682789406663691E-4</v>
      </c>
      <c r="F282">
        <v>6.3302926246204828E-5</v>
      </c>
      <c r="G282">
        <v>3.1048501321804698E-4</v>
      </c>
      <c r="H282">
        <v>1.1070120625804591E-5</v>
      </c>
    </row>
    <row r="283" spans="1:8">
      <c r="A283" s="788">
        <v>44239</v>
      </c>
      <c r="B283">
        <v>1.2553617493396923E-4</v>
      </c>
      <c r="C283">
        <v>9.0710729694182048E-5</v>
      </c>
      <c r="D283">
        <v>2.4417405275530268E-5</v>
      </c>
      <c r="E283">
        <v>3.1415419230505505E-4</v>
      </c>
      <c r="F283">
        <v>-9.2227423990998143E-6</v>
      </c>
      <c r="G283">
        <v>-1.5333471507317233E-6</v>
      </c>
      <c r="H283">
        <v>2.7570858766012842E-5</v>
      </c>
    </row>
    <row r="284" spans="1:8">
      <c r="A284" s="788">
        <v>44244</v>
      </c>
      <c r="B284">
        <v>1.3066306649143312E-4</v>
      </c>
      <c r="C284">
        <v>4.5330513340912314E-5</v>
      </c>
      <c r="D284">
        <v>2.4417405275530268E-5</v>
      </c>
      <c r="E284">
        <v>4.5211950900113932E-4</v>
      </c>
      <c r="F284">
        <v>2.2954096135674451E-5</v>
      </c>
      <c r="G284">
        <v>3.6808287850413233E-4</v>
      </c>
      <c r="H284">
        <v>-8.6606922973342378E-6</v>
      </c>
    </row>
    <row r="285" spans="1:8">
      <c r="A285" s="788">
        <v>44245</v>
      </c>
      <c r="B285">
        <v>1.8499161707979331E-4</v>
      </c>
      <c r="C285">
        <v>1.221330949485826E-4</v>
      </c>
      <c r="D285">
        <v>2.4417405275530268E-5</v>
      </c>
      <c r="E285">
        <v>-1.2600221232742792E-4</v>
      </c>
      <c r="F285">
        <v>6.135348376811844E-5</v>
      </c>
      <c r="G285">
        <v>-1.5059500438656948E-4</v>
      </c>
      <c r="H285">
        <v>-2.3368177182528927E-5</v>
      </c>
    </row>
    <row r="286" spans="1:8">
      <c r="A286" s="788">
        <v>44246</v>
      </c>
      <c r="B286">
        <v>1.4514054103707474E-4</v>
      </c>
      <c r="C286">
        <v>6.1575591188142148E-5</v>
      </c>
      <c r="D286">
        <v>2.4417405275530268E-5</v>
      </c>
      <c r="E286">
        <v>1.770030697584274E-4</v>
      </c>
      <c r="F286">
        <v>6.8480226767884115E-5</v>
      </c>
      <c r="G286">
        <v>4.123792602277032E-4</v>
      </c>
      <c r="H286">
        <v>-5.1878732942833848E-6</v>
      </c>
    </row>
    <row r="287" spans="1:8">
      <c r="A287" s="788">
        <v>44249</v>
      </c>
      <c r="B287">
        <v>1.2402931901140101E-4</v>
      </c>
      <c r="C287">
        <v>-5.9397218436005233E-5</v>
      </c>
      <c r="D287">
        <v>2.4417405275530268E-5</v>
      </c>
      <c r="E287">
        <v>-6.085238473618193E-4</v>
      </c>
      <c r="F287">
        <v>1.2547719437366211E-4</v>
      </c>
      <c r="G287">
        <v>-7.0141546579543797E-4</v>
      </c>
      <c r="H287">
        <v>-4.0915422068319439E-5</v>
      </c>
    </row>
    <row r="288" spans="1:8">
      <c r="A288" s="788">
        <v>44250</v>
      </c>
      <c r="B288">
        <v>2.3652848465145347E-4</v>
      </c>
      <c r="C288">
        <v>7.7020053294159617E-5</v>
      </c>
      <c r="D288">
        <v>2.4417405275530268E-5</v>
      </c>
      <c r="E288">
        <v>2.7427615564319945E-4</v>
      </c>
      <c r="F288">
        <v>-5.2501047923049221E-5</v>
      </c>
      <c r="G288">
        <v>2.0364784840061991E-4</v>
      </c>
      <c r="H288">
        <v>1.0265189399522035E-5</v>
      </c>
    </row>
    <row r="289" spans="1:8">
      <c r="A289" s="788">
        <v>44251</v>
      </c>
      <c r="B289">
        <v>1.1804283694000271E-4</v>
      </c>
      <c r="C289">
        <v>3.6955950734116828E-5</v>
      </c>
      <c r="D289">
        <v>2.4417405275530268E-5</v>
      </c>
      <c r="E289">
        <v>3.3971930288808629E-4</v>
      </c>
      <c r="F289">
        <v>7.4656298011452902E-5</v>
      </c>
      <c r="G289">
        <v>3.4541267410378328E-4</v>
      </c>
      <c r="H289">
        <v>5.5236055893502782E-5</v>
      </c>
    </row>
    <row r="290" spans="1:8">
      <c r="A290" s="788">
        <v>44252</v>
      </c>
      <c r="B290">
        <v>7.6524415516934961E-5</v>
      </c>
      <c r="C290">
        <v>3.1542063126079427E-5</v>
      </c>
      <c r="D290">
        <v>2.4417405275530268E-5</v>
      </c>
      <c r="E290">
        <v>-7.4697940720211973E-4</v>
      </c>
      <c r="F290">
        <v>-2.829318275580861E-5</v>
      </c>
      <c r="G290">
        <v>-1.015236090228553E-3</v>
      </c>
      <c r="H290">
        <v>-1.2192241270048199E-4</v>
      </c>
    </row>
    <row r="291" spans="1:8">
      <c r="A291" s="788">
        <v>44253</v>
      </c>
      <c r="B291">
        <v>1.5274998366990159E-4</v>
      </c>
      <c r="C291">
        <v>5.7786048830020138E-5</v>
      </c>
      <c r="D291">
        <v>2.4417405275530268E-5</v>
      </c>
      <c r="E291">
        <v>-6.8502640418610368E-4</v>
      </c>
      <c r="F291">
        <v>-3.5600168670718585E-5</v>
      </c>
      <c r="G291">
        <v>-4.015610363057293E-4</v>
      </c>
      <c r="H291">
        <v>-9.4130003134346161E-6</v>
      </c>
    </row>
    <row r="292" spans="1:8">
      <c r="A292" s="788">
        <v>44256</v>
      </c>
      <c r="B292">
        <v>1.3619857626872485E-4</v>
      </c>
      <c r="C292">
        <v>5.1733116074737019E-6</v>
      </c>
      <c r="D292">
        <v>2.4417405275530268E-5</v>
      </c>
      <c r="E292">
        <v>4.8596377018784716E-4</v>
      </c>
      <c r="F292">
        <v>6.9987800647184354E-5</v>
      </c>
      <c r="G292">
        <v>4.5538020177406601E-4</v>
      </c>
      <c r="H292">
        <v>9.6513468741482589E-5</v>
      </c>
    </row>
    <row r="293" spans="1:8">
      <c r="A293" s="788">
        <v>44257</v>
      </c>
      <c r="B293">
        <v>1.509506713564968E-4</v>
      </c>
      <c r="C293">
        <v>4.045068433752875E-5</v>
      </c>
      <c r="D293">
        <v>2.4417405275530268E-5</v>
      </c>
      <c r="E293">
        <v>-8.670189676806273E-5</v>
      </c>
      <c r="F293">
        <v>-5.3870955054259321E-5</v>
      </c>
      <c r="G293">
        <v>-9.3518843916983734E-5</v>
      </c>
      <c r="H293">
        <v>-2.6648680298432259E-5</v>
      </c>
    </row>
    <row r="294" spans="1:8">
      <c r="A294" s="788">
        <v>44258</v>
      </c>
      <c r="B294">
        <v>1.1835047921933974E-4</v>
      </c>
      <c r="C294">
        <v>1.3106698452861301E-4</v>
      </c>
      <c r="D294">
        <v>2.4417405275530268E-5</v>
      </c>
      <c r="E294">
        <v>7.4169316920222312E-5</v>
      </c>
      <c r="F294">
        <v>-4.1509127001969622E-5</v>
      </c>
      <c r="G294">
        <v>-2.83144588877266E-4</v>
      </c>
      <c r="H294">
        <v>-7.2032418838940965E-5</v>
      </c>
    </row>
    <row r="295" spans="1:8">
      <c r="A295" s="788">
        <v>44259</v>
      </c>
      <c r="B295">
        <v>2.1214398153085706E-4</v>
      </c>
      <c r="C295">
        <v>2.9912701660593478E-4</v>
      </c>
      <c r="D295">
        <v>2.4417405275530268E-5</v>
      </c>
      <c r="E295">
        <v>3.6845213580619096E-5</v>
      </c>
      <c r="F295">
        <v>-4.5809055145369372E-5</v>
      </c>
      <c r="G295">
        <v>-4.7671697836950853E-4</v>
      </c>
      <c r="H295">
        <v>-6.6831436875892665E-5</v>
      </c>
    </row>
    <row r="296" spans="1:8">
      <c r="A296" s="788">
        <v>44260</v>
      </c>
      <c r="B296">
        <v>1.3184689171753317E-4</v>
      </c>
      <c r="C296">
        <v>2.931349047756187E-4</v>
      </c>
      <c r="D296">
        <v>2.4417405275530268E-5</v>
      </c>
      <c r="E296">
        <v>6.1614552081546987E-4</v>
      </c>
      <c r="F296">
        <v>-2.2396640362429831E-5</v>
      </c>
      <c r="G296">
        <v>4.3273519642123893E-4</v>
      </c>
      <c r="H296">
        <v>9.8237656628108469E-5</v>
      </c>
    </row>
    <row r="297" spans="1:8">
      <c r="A297" s="788">
        <v>44263</v>
      </c>
      <c r="B297">
        <v>5.3612214678373359E-5</v>
      </c>
      <c r="C297">
        <v>-3.7777771287747633E-5</v>
      </c>
      <c r="D297">
        <v>2.4417405275530268E-5</v>
      </c>
      <c r="E297">
        <v>-1.7015601486809198E-4</v>
      </c>
      <c r="F297">
        <v>-6.256085045851955E-5</v>
      </c>
      <c r="G297">
        <v>-1.0905119693082437E-3</v>
      </c>
      <c r="H297">
        <v>-2.437631523752093E-5</v>
      </c>
    </row>
    <row r="298" spans="1:8">
      <c r="A298" s="788">
        <v>44264</v>
      </c>
      <c r="B298">
        <v>2.1732673736818891E-4</v>
      </c>
      <c r="C298">
        <v>2.3005189537925076E-5</v>
      </c>
      <c r="D298">
        <v>2.4417405275530268E-5</v>
      </c>
      <c r="E298">
        <v>-1.6211332445637829E-4</v>
      </c>
      <c r="F298">
        <v>-4.1262541378561671E-6</v>
      </c>
      <c r="G298">
        <v>-1.4138684721883013E-4</v>
      </c>
      <c r="H298">
        <v>6.7971990600269595E-5</v>
      </c>
    </row>
    <row r="299" spans="1:8">
      <c r="A299" s="788">
        <v>44265</v>
      </c>
      <c r="B299">
        <v>7.2218694301018024E-5</v>
      </c>
      <c r="C299">
        <v>1.2910951443829345E-4</v>
      </c>
      <c r="D299">
        <v>2.4417405275530268E-5</v>
      </c>
      <c r="E299">
        <v>7.533276909348351E-5</v>
      </c>
      <c r="F299">
        <v>-6.1380735436618043E-5</v>
      </c>
      <c r="G299">
        <v>-1.4771810551063525E-4</v>
      </c>
      <c r="H299">
        <v>9.2747696552214492E-5</v>
      </c>
    </row>
    <row r="300" spans="1:8">
      <c r="A300" s="788">
        <v>44266</v>
      </c>
      <c r="B300">
        <v>9.1930633944341733E-5</v>
      </c>
      <c r="C300">
        <v>1.4669217495654242E-4</v>
      </c>
      <c r="D300">
        <v>2.4417405275530268E-5</v>
      </c>
      <c r="E300">
        <v>4.9939531775662898E-4</v>
      </c>
      <c r="F300">
        <v>1.8131221930726139E-5</v>
      </c>
      <c r="G300">
        <v>6.5578346754648358E-4</v>
      </c>
      <c r="H300">
        <v>-1.5616473347498382E-5</v>
      </c>
    </row>
    <row r="301" spans="1:8">
      <c r="A301" s="788">
        <v>44267</v>
      </c>
      <c r="B301">
        <v>1.498159119355671E-4</v>
      </c>
      <c r="C301">
        <v>3.2839663536915478E-5</v>
      </c>
      <c r="D301">
        <v>2.4417405275530268E-5</v>
      </c>
      <c r="E301">
        <v>1.7587267496056713E-4</v>
      </c>
      <c r="F301">
        <v>-2.4669809542025023E-5</v>
      </c>
      <c r="G301">
        <v>-1.7639795155025727E-4</v>
      </c>
      <c r="H301">
        <v>6.7165164185822861E-6</v>
      </c>
    </row>
    <row r="302" spans="1:8">
      <c r="A302" s="788">
        <v>44270</v>
      </c>
      <c r="B302">
        <v>8.7079528560419687E-5</v>
      </c>
      <c r="C302">
        <v>1.0731777215646113E-4</v>
      </c>
      <c r="D302">
        <v>2.4417405275530268E-5</v>
      </c>
      <c r="E302">
        <v>1.3082338616493536E-6</v>
      </c>
      <c r="F302">
        <v>-1.2965713809605095E-5</v>
      </c>
      <c r="G302">
        <v>1.1629724713071333E-4</v>
      </c>
      <c r="H302">
        <v>2.9748807769851561E-5</v>
      </c>
    </row>
    <row r="303" spans="1:8">
      <c r="A303" s="788">
        <v>44271</v>
      </c>
      <c r="B303">
        <v>1.7177638328877773E-4</v>
      </c>
      <c r="C303">
        <v>1.176683625841242E-4</v>
      </c>
      <c r="D303">
        <v>2.4417405275530268E-5</v>
      </c>
      <c r="E303">
        <v>-6.0679201873534151E-5</v>
      </c>
      <c r="F303">
        <v>9.4779387494352559E-5</v>
      </c>
      <c r="G303">
        <v>-4.764911026193808E-5</v>
      </c>
      <c r="H303">
        <v>4.576909299869314E-7</v>
      </c>
    </row>
    <row r="304" spans="1:8">
      <c r="A304" s="788">
        <v>44272</v>
      </c>
      <c r="B304">
        <v>7.9149599562614384E-5</v>
      </c>
      <c r="C304">
        <v>1.1151354533658432E-4</v>
      </c>
      <c r="D304">
        <v>2.4417405275530268E-5</v>
      </c>
      <c r="E304">
        <v>3.161257370866588E-4</v>
      </c>
      <c r="F304">
        <v>-1.5346689491334553E-5</v>
      </c>
      <c r="G304">
        <v>4.2857073720614202E-4</v>
      </c>
      <c r="H304">
        <v>3.6082013597960039E-6</v>
      </c>
    </row>
    <row r="305" spans="1:8">
      <c r="A305" s="788">
        <v>44273</v>
      </c>
      <c r="B305">
        <v>1.5879760539835457E-4</v>
      </c>
      <c r="C305">
        <v>3.1234423254951072E-5</v>
      </c>
      <c r="D305">
        <v>2.4417405275530268E-5</v>
      </c>
      <c r="E305">
        <v>-5.5041423805692047E-4</v>
      </c>
      <c r="F305">
        <v>-5.8300954950067936E-5</v>
      </c>
      <c r="G305">
        <v>-5.926521068758512E-4</v>
      </c>
      <c r="H305">
        <v>-6.0659757298390795E-5</v>
      </c>
    </row>
    <row r="306" spans="1:8">
      <c r="A306" s="788">
        <v>44274</v>
      </c>
      <c r="B306">
        <v>2.3183015453523835E-4</v>
      </c>
      <c r="C306">
        <v>-7.9950632419520051E-5</v>
      </c>
      <c r="D306">
        <v>2.4417405275530268E-5</v>
      </c>
      <c r="E306">
        <v>4.5924986450052166E-5</v>
      </c>
      <c r="F306">
        <v>-1.7253690614487116E-5</v>
      </c>
      <c r="G306">
        <v>9.2478285447920581E-5</v>
      </c>
      <c r="H306">
        <v>-1.3897805808375519E-5</v>
      </c>
    </row>
    <row r="307" spans="1:8">
      <c r="A307" s="788">
        <v>44277</v>
      </c>
      <c r="B307">
        <v>8.468947936476849E-5</v>
      </c>
      <c r="C307">
        <v>1.2873736184585205E-5</v>
      </c>
      <c r="D307">
        <v>2.4417405275530268E-5</v>
      </c>
      <c r="E307">
        <v>-6.4857328844991621E-5</v>
      </c>
      <c r="F307">
        <v>2.109844663090499E-5</v>
      </c>
      <c r="G307">
        <v>-2.6813673203340274E-4</v>
      </c>
      <c r="H307">
        <v>3.5701397343700371E-5</v>
      </c>
    </row>
    <row r="308" spans="1:8">
      <c r="A308" s="788">
        <v>44278</v>
      </c>
      <c r="B308">
        <v>7.357099712886563E-5</v>
      </c>
      <c r="C308">
        <v>1.4254932349980987E-5</v>
      </c>
      <c r="D308">
        <v>2.4417405275530268E-5</v>
      </c>
      <c r="E308">
        <v>-4.7613573916999163E-4</v>
      </c>
      <c r="F308">
        <v>5.7623613462896015E-5</v>
      </c>
      <c r="G308">
        <v>-3.255944424704449E-4</v>
      </c>
      <c r="H308">
        <v>-4.0107363767785677E-5</v>
      </c>
    </row>
    <row r="309" spans="1:8">
      <c r="A309" s="788">
        <v>44279</v>
      </c>
      <c r="B309">
        <v>9.4403769933037977E-5</v>
      </c>
      <c r="C309">
        <v>3.8024140900937199E-5</v>
      </c>
      <c r="D309">
        <v>2.4417405275530268E-5</v>
      </c>
      <c r="E309">
        <v>-1.4812205015868194E-7</v>
      </c>
      <c r="F309">
        <v>1.1231996867220317E-5</v>
      </c>
      <c r="G309">
        <v>-3.8209580430428051E-4</v>
      </c>
      <c r="H309">
        <v>-2.0309386460637402E-5</v>
      </c>
    </row>
    <row r="310" spans="1:8">
      <c r="A310" s="788">
        <v>44280</v>
      </c>
      <c r="B310">
        <v>1.4539245867618858E-4</v>
      </c>
      <c r="C310">
        <v>1.411075794190686E-4</v>
      </c>
      <c r="D310">
        <v>2.4417405275530268E-5</v>
      </c>
      <c r="E310">
        <v>6.8766541121609298E-5</v>
      </c>
      <c r="F310">
        <v>-1.7716785720431891E-5</v>
      </c>
      <c r="G310">
        <v>3.0445205830370803E-4</v>
      </c>
      <c r="H310">
        <v>2.1784520970133949E-5</v>
      </c>
    </row>
    <row r="311" spans="1:8">
      <c r="A311" s="788">
        <v>44281</v>
      </c>
      <c r="B311">
        <v>9.0483307679930627E-5</v>
      </c>
      <c r="C311">
        <v>1.493557514740065E-4</v>
      </c>
      <c r="D311">
        <v>2.4417405275530268E-5</v>
      </c>
      <c r="E311">
        <v>5.8098137831024701E-4</v>
      </c>
      <c r="F311">
        <v>-4.2369696306010508E-6</v>
      </c>
      <c r="G311">
        <v>1.9672555396035076E-4</v>
      </c>
      <c r="H311">
        <v>8.237146496566039E-5</v>
      </c>
    </row>
    <row r="312" spans="1:8">
      <c r="A312" s="788">
        <v>44284</v>
      </c>
      <c r="B312">
        <v>1.5041060705803911E-4</v>
      </c>
      <c r="C312">
        <v>7.0165153955073614E-5</v>
      </c>
      <c r="D312">
        <v>2.4417405275530268E-5</v>
      </c>
      <c r="E312">
        <v>7.3741334482416154E-5</v>
      </c>
      <c r="F312">
        <v>5.1954416704955709E-5</v>
      </c>
      <c r="G312">
        <v>-4.3695538378600294E-5</v>
      </c>
      <c r="H312">
        <v>3.405883133952292E-6</v>
      </c>
    </row>
    <row r="313" spans="1:8">
      <c r="A313" s="788">
        <v>44285</v>
      </c>
      <c r="B313">
        <v>1.1947894828506092E-4</v>
      </c>
      <c r="C313">
        <v>1.3574599017818125E-4</v>
      </c>
      <c r="D313">
        <v>2.4417405275530268E-5</v>
      </c>
      <c r="E313">
        <v>1.9092429604358752E-4</v>
      </c>
      <c r="F313">
        <v>-4.4282465465201871E-5</v>
      </c>
      <c r="G313">
        <v>3.7711160812864078E-4</v>
      </c>
      <c r="H313">
        <v>-2.3274517684115371E-5</v>
      </c>
    </row>
    <row r="314" spans="1:8">
      <c r="A314" s="788">
        <v>44286</v>
      </c>
      <c r="B314">
        <v>1.3913917968167905E-4</v>
      </c>
      <c r="C314">
        <v>1.4639148244844871E-4</v>
      </c>
      <c r="D314">
        <v>2.4417405275530268E-5</v>
      </c>
      <c r="E314">
        <v>2.0883416564356771E-4</v>
      </c>
      <c r="F314">
        <v>5.5206102112460583E-5</v>
      </c>
      <c r="G314">
        <v>3.4675813160356395E-5</v>
      </c>
      <c r="H314">
        <v>2.7818307655824716E-5</v>
      </c>
    </row>
    <row r="315" spans="1:8">
      <c r="A315" s="788">
        <v>44287</v>
      </c>
      <c r="B315">
        <v>9.9123549603382302E-5</v>
      </c>
      <c r="C315">
        <v>5.6332179273204783E-5</v>
      </c>
      <c r="D315">
        <v>2.4417405275530268E-5</v>
      </c>
      <c r="E315">
        <v>4.9742818036033185E-5</v>
      </c>
      <c r="F315">
        <v>-6.3853194538954221E-6</v>
      </c>
      <c r="G315">
        <v>-2.1581217729413352E-4</v>
      </c>
      <c r="H315">
        <v>5.7785546985038572E-5</v>
      </c>
    </row>
    <row r="316" spans="1:8">
      <c r="A316" s="788">
        <v>44291</v>
      </c>
      <c r="B316">
        <v>1.2898205924981594E-4</v>
      </c>
      <c r="C316">
        <v>3.4552031002033301E-5</v>
      </c>
      <c r="D316">
        <v>2.4417405275530268E-5</v>
      </c>
      <c r="E316">
        <v>2.3124620427829036E-4</v>
      </c>
      <c r="F316">
        <v>3.3833562656111487E-5</v>
      </c>
      <c r="G316">
        <v>4.4008454129037427E-4</v>
      </c>
      <c r="H316">
        <v>7.1228622213739275E-5</v>
      </c>
    </row>
    <row r="317" spans="1:8">
      <c r="A317" s="788">
        <v>44292</v>
      </c>
      <c r="B317">
        <v>3.8287728212233098E-4</v>
      </c>
      <c r="C317">
        <v>2.6138996458214159E-5</v>
      </c>
      <c r="D317">
        <v>2.4417405275530268E-5</v>
      </c>
      <c r="E317">
        <v>-1.2406834270332068E-4</v>
      </c>
      <c r="F317">
        <v>-1.5655033397176109E-5</v>
      </c>
      <c r="G317">
        <v>5.0988504903723981E-5</v>
      </c>
      <c r="H317">
        <v>-1.0966385512112265E-6</v>
      </c>
    </row>
    <row r="318" spans="1:8">
      <c r="A318" s="788">
        <v>44293</v>
      </c>
      <c r="B318">
        <v>-1.5439248744027057E-4</v>
      </c>
      <c r="C318">
        <v>4.4547082867926644E-5</v>
      </c>
      <c r="D318">
        <v>2.4417405275530268E-5</v>
      </c>
      <c r="E318">
        <v>7.106041725710165E-6</v>
      </c>
      <c r="F318">
        <v>4.2778871821111956E-5</v>
      </c>
      <c r="G318">
        <v>9.1051727839474027E-5</v>
      </c>
      <c r="H318">
        <v>3.7167462421072718E-6</v>
      </c>
    </row>
    <row r="319" spans="1:8">
      <c r="A319" s="788">
        <v>44294</v>
      </c>
      <c r="B319">
        <v>1.2415615066762483E-4</v>
      </c>
      <c r="C319">
        <v>2.1790817348101311E-4</v>
      </c>
      <c r="D319">
        <v>2.4417405275530268E-5</v>
      </c>
      <c r="E319">
        <v>8.1112093358648427E-6</v>
      </c>
      <c r="F319">
        <v>2.5693400786515052E-5</v>
      </c>
      <c r="G319">
        <v>2.3053651476963148E-4</v>
      </c>
      <c r="H319">
        <v>3.4069236643221588E-5</v>
      </c>
    </row>
    <row r="320" spans="1:8">
      <c r="A320" s="788">
        <v>44295</v>
      </c>
      <c r="B320">
        <v>8.4485102518492232E-5</v>
      </c>
      <c r="C320">
        <v>-4.951844536806683E-5</v>
      </c>
      <c r="D320">
        <v>2.4417405275530268E-5</v>
      </c>
      <c r="E320">
        <v>1.6459457879532404E-4</v>
      </c>
      <c r="F320">
        <v>4.3796107179008289E-5</v>
      </c>
      <c r="G320">
        <v>3.9461187196887556E-6</v>
      </c>
      <c r="H320">
        <v>1.771112829089039E-5</v>
      </c>
    </row>
    <row r="321" spans="1:8">
      <c r="A321" s="788">
        <v>44298</v>
      </c>
      <c r="B321">
        <v>1.2144226071734747E-4</v>
      </c>
      <c r="C321">
        <v>7.085088689203235E-5</v>
      </c>
      <c r="D321">
        <v>2.4417405275530268E-5</v>
      </c>
      <c r="E321">
        <v>-1.8862854382475924E-5</v>
      </c>
      <c r="F321">
        <v>1.8071183347887488E-5</v>
      </c>
      <c r="G321">
        <v>1.7678318827958785E-4</v>
      </c>
      <c r="H321">
        <v>1.1145578364866183E-5</v>
      </c>
    </row>
    <row r="322" spans="1:8">
      <c r="A322" s="788">
        <v>44299</v>
      </c>
      <c r="B322">
        <v>8.4473092241528003E-5</v>
      </c>
      <c r="C322">
        <v>-3.1130051465172898E-5</v>
      </c>
      <c r="D322">
        <v>2.4417405275530268E-5</v>
      </c>
      <c r="E322">
        <v>-5.3526172250431558E-5</v>
      </c>
      <c r="F322">
        <v>5.7766150985771868E-5</v>
      </c>
      <c r="G322">
        <v>-2.792752597178594E-5</v>
      </c>
      <c r="H322">
        <v>7.7569437064206613E-6</v>
      </c>
    </row>
    <row r="323" spans="1:8">
      <c r="A323" s="788">
        <v>44300</v>
      </c>
      <c r="B323">
        <v>1.6439436152952423E-4</v>
      </c>
      <c r="C323">
        <v>1.0756628116687808E-4</v>
      </c>
      <c r="D323">
        <v>2.4417405275530268E-5</v>
      </c>
      <c r="E323">
        <v>1.0802522365508659E-4</v>
      </c>
      <c r="F323">
        <v>-3.9756896558325041E-5</v>
      </c>
      <c r="G323">
        <v>2.1674313889471721E-4</v>
      </c>
      <c r="H323">
        <v>-7.8371984927672053E-6</v>
      </c>
    </row>
    <row r="324" spans="1:8">
      <c r="A324" s="788">
        <v>44301</v>
      </c>
      <c r="B324">
        <v>1.2851674541973775E-4</v>
      </c>
      <c r="C324">
        <v>1.1588066001993227E-4</v>
      </c>
      <c r="D324">
        <v>2.4417405275530268E-5</v>
      </c>
      <c r="E324">
        <v>-1.2482061724722326E-4</v>
      </c>
      <c r="F324">
        <v>2.8878394746159056E-5</v>
      </c>
      <c r="G324">
        <v>2.2494492032813838E-4</v>
      </c>
      <c r="H324">
        <v>4.9215627382576123E-5</v>
      </c>
    </row>
    <row r="325" spans="1:8">
      <c r="A325" s="788">
        <v>44302</v>
      </c>
      <c r="B325">
        <v>1.2861687356571563E-4</v>
      </c>
      <c r="C325">
        <v>1.5312132005769688E-4</v>
      </c>
      <c r="D325">
        <v>2.4417405275530268E-5</v>
      </c>
      <c r="E325">
        <v>1.4108448188361879E-4</v>
      </c>
      <c r="F325">
        <v>-3.9657943280383413E-5</v>
      </c>
      <c r="G325">
        <v>1.3233030506635824E-4</v>
      </c>
      <c r="H325">
        <v>9.9029857439092428E-6</v>
      </c>
    </row>
    <row r="326" spans="1:8">
      <c r="A326" s="788">
        <v>44305</v>
      </c>
      <c r="B326">
        <v>1.1807544577749383E-4</v>
      </c>
      <c r="C326">
        <v>9.4083003858712409E-5</v>
      </c>
      <c r="D326">
        <v>2.4417405275530268E-5</v>
      </c>
      <c r="E326">
        <v>4.8572336609276079E-5</v>
      </c>
      <c r="F326">
        <v>1.1601074086906581E-4</v>
      </c>
      <c r="G326">
        <v>-6.1647888971673171E-5</v>
      </c>
      <c r="H326">
        <v>-1.8295212693692499E-5</v>
      </c>
    </row>
    <row r="327" spans="1:8">
      <c r="A327" s="788">
        <v>44306</v>
      </c>
      <c r="B327">
        <v>9.5059862764233563E-5</v>
      </c>
      <c r="C327">
        <v>-3.9872566993562006E-5</v>
      </c>
      <c r="D327">
        <v>2.4417405275530268E-5</v>
      </c>
      <c r="E327">
        <v>-2.7181757873500359E-4</v>
      </c>
      <c r="F327">
        <v>-4.6305105834998366E-6</v>
      </c>
      <c r="G327">
        <v>-2.6665098533155187E-4</v>
      </c>
      <c r="H327">
        <v>-4.2373891266165311E-5</v>
      </c>
    </row>
    <row r="328" spans="1:8">
      <c r="A328" s="788">
        <v>44308</v>
      </c>
      <c r="B328">
        <v>2.6901918135688449E-4</v>
      </c>
      <c r="C328">
        <v>2.0263819364508789E-4</v>
      </c>
      <c r="D328">
        <v>2.4417405275530268E-5</v>
      </c>
      <c r="E328">
        <v>4.5330474869237358E-5</v>
      </c>
      <c r="F328">
        <v>-7.6467256631129743E-6</v>
      </c>
      <c r="G328">
        <v>-1.5988403644607853E-4</v>
      </c>
      <c r="H328">
        <v>1.1419013182771832E-5</v>
      </c>
    </row>
    <row r="329" spans="1:8">
      <c r="A329" s="788">
        <v>44309</v>
      </c>
      <c r="B329">
        <v>1.0634105426580759E-4</v>
      </c>
      <c r="C329">
        <v>1.0381366956131545E-4</v>
      </c>
      <c r="D329">
        <v>2.4417405275530268E-5</v>
      </c>
      <c r="E329">
        <v>2.9676400052917607E-4</v>
      </c>
      <c r="F329">
        <v>-1.5218901827631638E-5</v>
      </c>
      <c r="G329">
        <v>2.7510732670493976E-4</v>
      </c>
      <c r="H329">
        <v>4.4444321455610059E-5</v>
      </c>
    </row>
    <row r="330" spans="1:8">
      <c r="A330" s="788">
        <v>44312</v>
      </c>
      <c r="B330">
        <v>8.0419715507757403E-5</v>
      </c>
      <c r="C330">
        <v>8.5487722824165082E-5</v>
      </c>
      <c r="D330">
        <v>2.4417405275530268E-5</v>
      </c>
      <c r="E330">
        <v>1.9334739172415237E-4</v>
      </c>
      <c r="F330">
        <v>4.4971296363993642E-6</v>
      </c>
      <c r="G330">
        <v>1.2146124717284935E-4</v>
      </c>
      <c r="H330">
        <v>1.6161205654969813E-5</v>
      </c>
    </row>
    <row r="331" spans="1:8">
      <c r="A331" s="788">
        <v>44313</v>
      </c>
      <c r="B331">
        <v>1.3945917366811213E-4</v>
      </c>
      <c r="C331">
        <v>5.4459321565721867E-5</v>
      </c>
      <c r="D331">
        <v>2.4417405275530268E-5</v>
      </c>
      <c r="E331">
        <v>7.8459876597183895E-5</v>
      </c>
      <c r="F331">
        <v>6.4199470905634832E-6</v>
      </c>
      <c r="G331">
        <v>-7.8531408332926375E-5</v>
      </c>
      <c r="H331">
        <v>-7.0925314481884437E-6</v>
      </c>
    </row>
    <row r="332" spans="1:8">
      <c r="A332" s="788">
        <v>44314</v>
      </c>
      <c r="B332">
        <v>1.2276991791355127E-4</v>
      </c>
      <c r="C332">
        <v>1.0296426869413014E-4</v>
      </c>
      <c r="D332">
        <v>2.4417405275530268E-5</v>
      </c>
      <c r="E332">
        <v>2.7990717232803664E-5</v>
      </c>
      <c r="F332">
        <v>-1.8102665809589523E-5</v>
      </c>
      <c r="G332">
        <v>2.3437777537979934E-4</v>
      </c>
      <c r="H332">
        <v>1.2389063126725385E-5</v>
      </c>
    </row>
    <row r="333" spans="1:8">
      <c r="A333" s="788">
        <v>44315</v>
      </c>
      <c r="B333">
        <v>1.1625078695759469E-4</v>
      </c>
      <c r="C333">
        <v>6.7635424301517151E-5</v>
      </c>
      <c r="D333">
        <v>2.4417405275530268E-5</v>
      </c>
      <c r="E333">
        <v>2.0028170288204084E-4</v>
      </c>
      <c r="F333">
        <v>1.2360058505914708E-5</v>
      </c>
      <c r="G333">
        <v>2.2965807756772929E-5</v>
      </c>
      <c r="H333">
        <v>1.8440933706408424E-5</v>
      </c>
    </row>
    <row r="334" spans="1:8">
      <c r="A334" s="788">
        <v>44316</v>
      </c>
      <c r="B334">
        <v>2.139890828794364E-4</v>
      </c>
      <c r="C334">
        <v>-3.2121315557483545E-5</v>
      </c>
      <c r="D334">
        <v>2.4417405275530268E-5</v>
      </c>
      <c r="E334">
        <v>-1.42339243401321E-4</v>
      </c>
      <c r="F334">
        <v>2.0369077712469876E-5</v>
      </c>
      <c r="G334">
        <v>-1.4639761982512212E-4</v>
      </c>
      <c r="H334">
        <v>-2.3052347604731182E-5</v>
      </c>
    </row>
    <row r="335" spans="1:8">
      <c r="A335" s="788">
        <v>44319</v>
      </c>
      <c r="B335">
        <v>7.0886350372718684E-5</v>
      </c>
      <c r="C335">
        <v>7.051273535467596E-5</v>
      </c>
      <c r="D335">
        <v>2.4417405275530268E-5</v>
      </c>
      <c r="E335">
        <v>-1.5119211678388256E-5</v>
      </c>
      <c r="F335">
        <v>-6.2447161992662535E-6</v>
      </c>
      <c r="G335">
        <v>3.7125295311483676E-5</v>
      </c>
      <c r="H335">
        <v>5.1940584527621075E-7</v>
      </c>
    </row>
    <row r="336" spans="1:8">
      <c r="A336" s="788">
        <v>44320</v>
      </c>
      <c r="B336">
        <v>8.7329795951285395E-5</v>
      </c>
      <c r="C336">
        <v>-3.6724005812994294E-5</v>
      </c>
      <c r="D336">
        <v>2.4417405275530268E-5</v>
      </c>
      <c r="E336">
        <v>-7.5166981623273069E-5</v>
      </c>
      <c r="F336">
        <v>6.5515061325949166E-6</v>
      </c>
      <c r="G336">
        <v>-5.4450846634037646E-5</v>
      </c>
      <c r="H336">
        <v>-2.8100809847276254E-5</v>
      </c>
    </row>
    <row r="337" spans="1:8">
      <c r="A337" s="788">
        <v>44321</v>
      </c>
      <c r="B337">
        <v>9.1747590917231014E-5</v>
      </c>
      <c r="C337">
        <v>1.0244490088164327E-4</v>
      </c>
      <c r="D337">
        <v>2.4417405275530268E-5</v>
      </c>
      <c r="E337">
        <v>8.6344677014893459E-5</v>
      </c>
      <c r="F337">
        <v>5.5187966013872104E-5</v>
      </c>
      <c r="G337">
        <v>3.2429456757309457E-4</v>
      </c>
      <c r="H337">
        <v>2.2907334790156497E-8</v>
      </c>
    </row>
    <row r="338" spans="1:8">
      <c r="A338" s="788">
        <v>44322</v>
      </c>
      <c r="B338">
        <v>1.160138719144399E-4</v>
      </c>
      <c r="C338">
        <v>1.2107976233748286E-4</v>
      </c>
      <c r="D338">
        <v>2.4417405275530268E-5</v>
      </c>
      <c r="E338">
        <v>2.7128865462708324E-5</v>
      </c>
      <c r="F338">
        <v>-3.3756011610432959E-5</v>
      </c>
      <c r="G338">
        <v>2.6051258133503731E-4</v>
      </c>
      <c r="H338">
        <v>4.7374442037149137E-5</v>
      </c>
    </row>
    <row r="339" spans="1:8">
      <c r="A339" s="788">
        <v>44323</v>
      </c>
      <c r="B339">
        <v>1.1515958132541046E-4</v>
      </c>
      <c r="C339">
        <v>1.8184750045395639E-4</v>
      </c>
      <c r="D339">
        <v>2.4417405275530268E-5</v>
      </c>
      <c r="E339">
        <v>2.5819486344781927E-4</v>
      </c>
      <c r="F339">
        <v>3.7361745678822221E-5</v>
      </c>
      <c r="G339">
        <v>3.1462446288509029E-4</v>
      </c>
      <c r="H339">
        <v>3.5370368857555734E-5</v>
      </c>
    </row>
    <row r="340" spans="1:8">
      <c r="A340" s="788">
        <v>44326</v>
      </c>
      <c r="B340">
        <v>1.5097280437914831E-4</v>
      </c>
      <c r="C340">
        <v>1.118450652011105E-4</v>
      </c>
      <c r="D340">
        <v>2.4417405275530268E-5</v>
      </c>
      <c r="E340">
        <v>-1.0531939425303949E-4</v>
      </c>
      <c r="F340">
        <v>-8.9255933673626503E-6</v>
      </c>
      <c r="G340">
        <v>-2.0935088677295213E-4</v>
      </c>
      <c r="H340">
        <v>-6.0542320024695733E-5</v>
      </c>
    </row>
    <row r="341" spans="1:8">
      <c r="A341" s="788">
        <v>44327</v>
      </c>
      <c r="B341">
        <v>1.18338567489333E-4</v>
      </c>
      <c r="C341">
        <v>1.8805717215642173E-4</v>
      </c>
      <c r="D341">
        <v>2.4417405275530268E-5</v>
      </c>
      <c r="E341">
        <v>-5.7514375342293533E-6</v>
      </c>
      <c r="F341">
        <v>-1.0886557733483792E-5</v>
      </c>
      <c r="G341">
        <v>1.4694361752595308E-4</v>
      </c>
      <c r="H341">
        <v>-3.9289654541626584E-5</v>
      </c>
    </row>
    <row r="342" spans="1:8">
      <c r="A342" s="788">
        <v>44328</v>
      </c>
      <c r="B342">
        <v>1.4008099427943534E-4</v>
      </c>
      <c r="C342">
        <v>2.0722416612148245E-5</v>
      </c>
      <c r="D342">
        <v>2.4417405275530268E-5</v>
      </c>
      <c r="E342">
        <v>-1.5577888888123893E-4</v>
      </c>
      <c r="F342">
        <v>3.5021983299523554E-5</v>
      </c>
      <c r="G342">
        <v>-7.4270428297554486E-4</v>
      </c>
      <c r="H342">
        <v>-1.0896408141833347E-4</v>
      </c>
    </row>
    <row r="343" spans="1:8">
      <c r="A343" s="788">
        <v>44329</v>
      </c>
      <c r="B343">
        <v>9.7175026454544871E-5</v>
      </c>
      <c r="C343">
        <v>1.2025137821609456E-4</v>
      </c>
      <c r="D343">
        <v>2.4417405275530268E-5</v>
      </c>
      <c r="E343">
        <v>-9.5864093381922707E-5</v>
      </c>
      <c r="F343">
        <v>-2.6915396170217321E-5</v>
      </c>
      <c r="G343">
        <v>5.2405883726222569E-5</v>
      </c>
      <c r="H343">
        <v>7.0062477261980676E-5</v>
      </c>
    </row>
    <row r="344" spans="1:8">
      <c r="A344" s="788">
        <v>44330</v>
      </c>
      <c r="B344">
        <v>1.1360661035429445E-4</v>
      </c>
      <c r="C344">
        <v>1.0073888927447429E-4</v>
      </c>
      <c r="D344">
        <v>2.4417405275530268E-5</v>
      </c>
      <c r="E344">
        <v>2.8070313986167664E-4</v>
      </c>
      <c r="F344">
        <v>-1.2077743264385931E-5</v>
      </c>
      <c r="G344">
        <v>3.0745769231986688E-4</v>
      </c>
      <c r="H344">
        <v>7.6323218941406476E-5</v>
      </c>
    </row>
    <row r="345" spans="1:8">
      <c r="A345" s="788">
        <v>44333</v>
      </c>
      <c r="B345">
        <v>1.3331506431093771E-4</v>
      </c>
      <c r="C345">
        <v>1.9688815238562098E-4</v>
      </c>
      <c r="D345">
        <v>2.4417405275530268E-5</v>
      </c>
      <c r="E345">
        <v>1.3912105224161422E-4</v>
      </c>
      <c r="F345">
        <v>9.0878626575230397E-6</v>
      </c>
      <c r="G345">
        <v>3.002915512614035E-4</v>
      </c>
      <c r="H345">
        <v>-1.2786293349209555E-5</v>
      </c>
    </row>
    <row r="346" spans="1:8">
      <c r="A346" s="788">
        <v>44334</v>
      </c>
      <c r="B346">
        <v>1.2416197690785538E-4</v>
      </c>
      <c r="C346">
        <v>-5.8477939447027856E-5</v>
      </c>
      <c r="D346">
        <v>2.4417405275530268E-5</v>
      </c>
      <c r="E346">
        <v>-5.3171528254125633E-5</v>
      </c>
      <c r="F346">
        <v>-3.7137285988804165E-5</v>
      </c>
      <c r="G346">
        <v>-7.4525585588768322E-5</v>
      </c>
      <c r="H346">
        <v>-5.4590354910546424E-5</v>
      </c>
    </row>
    <row r="347" spans="1:8">
      <c r="A347" s="788">
        <v>44335</v>
      </c>
      <c r="B347">
        <v>1.396305317856772E-4</v>
      </c>
      <c r="C347">
        <v>9.6919536746010957E-5</v>
      </c>
      <c r="D347">
        <v>2.4417405275530268E-5</v>
      </c>
      <c r="E347">
        <v>-3.0173781434198745E-4</v>
      </c>
      <c r="F347">
        <v>-1.9019661497713392E-5</v>
      </c>
      <c r="G347">
        <v>-1.1808589045102458E-4</v>
      </c>
      <c r="H347">
        <v>-1.0174552465471721E-5</v>
      </c>
    </row>
    <row r="348" spans="1:8">
      <c r="A348" s="788">
        <v>44336</v>
      </c>
      <c r="B348">
        <v>3.8221838117580238E-4</v>
      </c>
      <c r="C348">
        <v>1.7606887082583181E-4</v>
      </c>
      <c r="D348">
        <v>2.4417405275530268E-5</v>
      </c>
      <c r="E348">
        <v>1.8310259823414721E-4</v>
      </c>
      <c r="F348">
        <v>1.9726285859011928E-5</v>
      </c>
      <c r="G348">
        <v>2.2353049603505927E-4</v>
      </c>
      <c r="H348">
        <v>5.8673400773331384E-5</v>
      </c>
    </row>
    <row r="349" spans="1:8">
      <c r="A349" s="788">
        <v>44337</v>
      </c>
      <c r="B349">
        <v>1.6737157311155784E-4</v>
      </c>
      <c r="C349">
        <v>1.1213588418786592E-4</v>
      </c>
      <c r="D349">
        <v>2.4417405275530268E-5</v>
      </c>
      <c r="E349">
        <v>3.8651325652105942E-5</v>
      </c>
      <c r="F349">
        <v>1.9449851652894037E-5</v>
      </c>
      <c r="G349">
        <v>-1.6031337272274571E-4</v>
      </c>
      <c r="H349">
        <v>-4.9319552888005274E-6</v>
      </c>
    </row>
    <row r="350" spans="1:8">
      <c r="A350" s="788">
        <v>44340</v>
      </c>
      <c r="B350">
        <v>9.9676529040897325E-5</v>
      </c>
      <c r="C350">
        <v>5.1717590617172519E-5</v>
      </c>
      <c r="D350">
        <v>2.4417405275530268E-5</v>
      </c>
      <c r="E350">
        <v>2.4182957643804627E-4</v>
      </c>
      <c r="F350">
        <v>1.5212603648570023E-5</v>
      </c>
      <c r="G350">
        <v>3.4017369115278532E-4</v>
      </c>
      <c r="H350">
        <v>6.2590085011114964E-5</v>
      </c>
    </row>
    <row r="351" spans="1:8">
      <c r="A351" s="788">
        <v>44341</v>
      </c>
      <c r="B351">
        <v>1.3742951908936335E-4</v>
      </c>
      <c r="C351">
        <v>8.1379698731587355E-5</v>
      </c>
      <c r="D351">
        <v>2.4417405275530268E-5</v>
      </c>
      <c r="E351">
        <v>-3.2885697480649072E-4</v>
      </c>
      <c r="F351">
        <v>5.1934861887861233E-5</v>
      </c>
      <c r="G351">
        <v>-2.030945475890761E-4</v>
      </c>
      <c r="H351">
        <v>-1.3071965024818444E-5</v>
      </c>
    </row>
    <row r="352" spans="1:8">
      <c r="A352" s="788">
        <v>44342</v>
      </c>
      <c r="B352">
        <v>1.3329970184908577E-4</v>
      </c>
      <c r="C352">
        <v>1.2867369536085382E-4</v>
      </c>
      <c r="D352">
        <v>2.4417405275530268E-5</v>
      </c>
      <c r="E352">
        <v>8.7398500506430384E-6</v>
      </c>
      <c r="F352">
        <v>-3.1560647464121681E-5</v>
      </c>
      <c r="G352">
        <v>1.3949435590712158E-4</v>
      </c>
      <c r="H352">
        <v>1.544715539497643E-6</v>
      </c>
    </row>
    <row r="353" spans="1:8">
      <c r="A353" s="788">
        <v>44343</v>
      </c>
      <c r="B353">
        <v>1.3226139797656628E-4</v>
      </c>
      <c r="C353">
        <v>1.7674880117739237E-4</v>
      </c>
      <c r="D353">
        <v>2.4417405275530268E-5</v>
      </c>
      <c r="E353">
        <v>3.1803793451309903E-4</v>
      </c>
      <c r="F353">
        <v>6.8416919433602621E-5</v>
      </c>
      <c r="G353">
        <v>1.9167974058871385E-4</v>
      </c>
      <c r="H353">
        <v>2.2109861211568881E-5</v>
      </c>
    </row>
    <row r="354" spans="1:8">
      <c r="A354" s="788">
        <v>44344</v>
      </c>
      <c r="B354">
        <v>1.1643043613509716E-4</v>
      </c>
      <c r="C354">
        <v>1.7129368035801387E-4</v>
      </c>
      <c r="D354">
        <v>2.4417405275530268E-5</v>
      </c>
      <c r="E354">
        <v>8.299733228543939E-5</v>
      </c>
      <c r="F354">
        <v>-1.9944026244944624E-6</v>
      </c>
      <c r="G354">
        <v>3.4268768793929152E-4</v>
      </c>
      <c r="H354">
        <v>-4.6202331165923205E-6</v>
      </c>
    </row>
    <row r="355" spans="1:8">
      <c r="A355" s="788">
        <v>44347</v>
      </c>
      <c r="B355">
        <v>1.0715338994210697E-4</v>
      </c>
      <c r="C355">
        <v>6.4400668255987459E-5</v>
      </c>
      <c r="D355">
        <v>2.4417405275530268E-5</v>
      </c>
      <c r="E355">
        <v>7.6850819194473891E-5</v>
      </c>
      <c r="F355">
        <v>9.1139068512546821E-6</v>
      </c>
      <c r="G355">
        <v>3.937251106883555E-4</v>
      </c>
      <c r="H355">
        <v>-1.2682032655554897E-5</v>
      </c>
    </row>
    <row r="356" spans="1:8">
      <c r="A356" s="788">
        <v>44348</v>
      </c>
      <c r="B356">
        <v>1.4370758435073441E-4</v>
      </c>
      <c r="C356">
        <v>1.4550268074788386E-4</v>
      </c>
      <c r="D356">
        <v>2.4417405275530268E-5</v>
      </c>
      <c r="E356">
        <v>2.8906097223341254E-4</v>
      </c>
      <c r="F356">
        <v>-8.5349094174970162E-5</v>
      </c>
      <c r="G356">
        <v>4.1288381813501255E-5</v>
      </c>
      <c r="H356">
        <v>6.380962882194252E-6</v>
      </c>
    </row>
    <row r="357" spans="1:8">
      <c r="A357" s="788">
        <v>44349</v>
      </c>
      <c r="B357">
        <v>1.7273470383705953E-4</v>
      </c>
      <c r="C357">
        <v>1.9429826487758019E-4</v>
      </c>
      <c r="D357">
        <v>2.4417405275530268E-5</v>
      </c>
      <c r="E357">
        <v>5.4697790640670374E-5</v>
      </c>
      <c r="F357">
        <v>-2.1758238126295962E-5</v>
      </c>
      <c r="G357">
        <v>3.4372988565572695E-4</v>
      </c>
      <c r="H357">
        <v>1.2435232221390536E-5</v>
      </c>
    </row>
    <row r="358" spans="1:8">
      <c r="A358" s="788">
        <v>44351</v>
      </c>
      <c r="B358">
        <v>1.9523269610029529E-4</v>
      </c>
      <c r="C358">
        <v>1.7077716480900175E-4</v>
      </c>
      <c r="D358">
        <v>2.4417405275530268E-5</v>
      </c>
      <c r="E358">
        <v>3.0919959647154879E-5</v>
      </c>
      <c r="F358">
        <v>-5.3112628466146504E-5</v>
      </c>
      <c r="G358">
        <v>1.5538659531975528E-4</v>
      </c>
      <c r="H358">
        <v>2.4830236494696179E-5</v>
      </c>
    </row>
    <row r="359" spans="1:8">
      <c r="A359" s="788">
        <v>44354</v>
      </c>
      <c r="B359">
        <v>1.2651968289107744E-4</v>
      </c>
      <c r="C359">
        <v>2.5775143612635232E-5</v>
      </c>
      <c r="D359">
        <v>2.4417405275530268E-5</v>
      </c>
      <c r="E359">
        <v>5.1201039098086598E-6</v>
      </c>
      <c r="F359">
        <v>-2.8826485619060092E-5</v>
      </c>
      <c r="G359">
        <v>-1.5684139593692914E-4</v>
      </c>
      <c r="H359">
        <v>2.2997093707133323E-6</v>
      </c>
    </row>
    <row r="360" spans="1:8">
      <c r="A360" s="788">
        <v>44355</v>
      </c>
      <c r="B360">
        <v>6.9859807326278661E-5</v>
      </c>
      <c r="C360">
        <v>1.0801014134476585E-4</v>
      </c>
      <c r="D360">
        <v>2.4417405275530268E-5</v>
      </c>
      <c r="E360">
        <v>-1.1071518919658353E-4</v>
      </c>
      <c r="F360">
        <v>-1.6962706444975107E-5</v>
      </c>
      <c r="G360">
        <v>-6.3727989023735774E-5</v>
      </c>
      <c r="H360">
        <v>-8.3515820459195709E-6</v>
      </c>
    </row>
    <row r="361" spans="1:8">
      <c r="A361" s="788">
        <v>44356</v>
      </c>
      <c r="B361">
        <v>1.3612771301811647E-4</v>
      </c>
      <c r="C361">
        <v>8.0955242766155973E-5</v>
      </c>
      <c r="D361">
        <v>2.4417405275530268E-5</v>
      </c>
      <c r="E361">
        <v>-1.0153524039971107E-4</v>
      </c>
      <c r="F361">
        <v>5.7887161262306646E-5</v>
      </c>
      <c r="G361">
        <v>1.4535807444022609E-4</v>
      </c>
      <c r="H361">
        <v>-8.0716911189332443E-6</v>
      </c>
    </row>
    <row r="362" spans="1:8">
      <c r="A362" s="788">
        <v>44357</v>
      </c>
      <c r="B362">
        <v>1.2924695054264816E-4</v>
      </c>
      <c r="C362">
        <v>1.7393763454910399E-5</v>
      </c>
      <c r="D362">
        <v>2.4417405275530268E-5</v>
      </c>
      <c r="E362">
        <v>8.4645119366799648E-5</v>
      </c>
      <c r="F362">
        <v>5.0783799840384833E-5</v>
      </c>
      <c r="G362">
        <v>5.9668758777975393E-5</v>
      </c>
      <c r="H362">
        <v>2.3426469327824107E-5</v>
      </c>
    </row>
    <row r="363" spans="1:8">
      <c r="A363" s="788">
        <v>44358</v>
      </c>
      <c r="B363">
        <v>1.4423971431070298E-4</v>
      </c>
      <c r="C363">
        <v>1.9311056368227281E-5</v>
      </c>
      <c r="D363">
        <v>2.4417405275530268E-5</v>
      </c>
      <c r="E363">
        <v>-8.2019545527717294E-5</v>
      </c>
      <c r="F363">
        <v>1.4937679048063757E-5</v>
      </c>
      <c r="G363">
        <v>-1.1093164448280125E-4</v>
      </c>
      <c r="H363">
        <v>7.5441700436396085E-6</v>
      </c>
    </row>
    <row r="364" spans="1:8">
      <c r="A364" s="788">
        <v>44361</v>
      </c>
      <c r="B364">
        <v>1.1872017078541862E-4</v>
      </c>
      <c r="C364">
        <v>1.1736805328318714E-4</v>
      </c>
      <c r="D364">
        <v>2.4417405275530268E-5</v>
      </c>
      <c r="E364">
        <v>1.8600572828552652E-4</v>
      </c>
      <c r="F364">
        <v>3.4837467584087902E-5</v>
      </c>
      <c r="G364">
        <v>1.5980413245712756E-4</v>
      </c>
      <c r="H364">
        <v>1.6537200912588589E-5</v>
      </c>
    </row>
    <row r="365" spans="1:8">
      <c r="A365" s="788">
        <v>44362</v>
      </c>
      <c r="B365">
        <v>1.2581076960358644E-4</v>
      </c>
      <c r="C365">
        <v>4.524926625759052E-5</v>
      </c>
      <c r="D365">
        <v>2.4417405275530268E-5</v>
      </c>
      <c r="E365">
        <v>6.000966674533648E-5</v>
      </c>
      <c r="F365">
        <v>2.691736663294142E-5</v>
      </c>
      <c r="G365">
        <v>-1.4158073253576486E-4</v>
      </c>
      <c r="H365">
        <v>-1.0012491317405448E-5</v>
      </c>
    </row>
    <row r="366" spans="1:8">
      <c r="A366" s="788">
        <v>44363</v>
      </c>
      <c r="B366">
        <v>1.7136528166493577E-4</v>
      </c>
      <c r="C366">
        <v>7.6205581112814179E-5</v>
      </c>
      <c r="D366">
        <v>2.4417405275530268E-5</v>
      </c>
      <c r="E366">
        <v>4.9548535064794508E-5</v>
      </c>
      <c r="F366">
        <v>2.1997930974779756E-5</v>
      </c>
      <c r="G366">
        <v>-1.9997360377975723E-5</v>
      </c>
      <c r="H366">
        <v>-4.0128087512139035E-5</v>
      </c>
    </row>
    <row r="367" spans="1:8">
      <c r="A367" s="788">
        <v>44364</v>
      </c>
      <c r="B367">
        <v>1.6833146219584857E-4</v>
      </c>
      <c r="C367">
        <v>-8.4345930318904263E-5</v>
      </c>
      <c r="D367">
        <v>2.4417405275530268E-5</v>
      </c>
      <c r="E367">
        <v>-2.7975955081231132E-4</v>
      </c>
      <c r="F367">
        <v>4.695102974749954E-5</v>
      </c>
      <c r="G367">
        <v>-2.013260703019981E-4</v>
      </c>
      <c r="H367">
        <v>3.5679660291720873E-6</v>
      </c>
    </row>
    <row r="368" spans="1:8">
      <c r="A368" s="788">
        <v>44365</v>
      </c>
      <c r="B368">
        <v>1.3322136551062989E-4</v>
      </c>
      <c r="C368">
        <v>-2.5129491155821976E-5</v>
      </c>
      <c r="D368">
        <v>2.4417405275530268E-5</v>
      </c>
      <c r="E368">
        <v>-7.5151612581628163E-5</v>
      </c>
      <c r="F368">
        <v>6.1072533855770504E-5</v>
      </c>
      <c r="G368">
        <v>1.2731410025122904E-4</v>
      </c>
      <c r="H368">
        <v>-7.6166068821434949E-5</v>
      </c>
    </row>
    <row r="369" spans="1:8">
      <c r="A369" s="788">
        <v>44368</v>
      </c>
      <c r="B369">
        <v>1.4402315840284226E-4</v>
      </c>
      <c r="C369">
        <v>1.6027102858830533E-4</v>
      </c>
      <c r="D369">
        <v>2.4417405275530268E-5</v>
      </c>
      <c r="E369">
        <v>2.7153940495729947E-4</v>
      </c>
      <c r="F369">
        <v>3.7805844861136253E-5</v>
      </c>
      <c r="G369">
        <v>3.3219634682597591E-4</v>
      </c>
      <c r="H369">
        <v>8.9220488651639012E-5</v>
      </c>
    </row>
    <row r="370" spans="1:8">
      <c r="A370" s="788">
        <v>44369</v>
      </c>
      <c r="B370">
        <v>1.5367938319864555E-4</v>
      </c>
      <c r="C370">
        <v>5.4204707570884037E-6</v>
      </c>
      <c r="D370">
        <v>2.4417405275530268E-5</v>
      </c>
      <c r="E370">
        <v>-2.9292256845636638E-5</v>
      </c>
      <c r="F370">
        <v>2.9053255863338293E-5</v>
      </c>
      <c r="G370">
        <v>6.6985188058433785E-5</v>
      </c>
      <c r="H370">
        <v>2.5738925399864109E-5</v>
      </c>
    </row>
    <row r="371" spans="1:8">
      <c r="A371" s="788">
        <v>44370</v>
      </c>
      <c r="B371">
        <v>1.9712576069307326E-4</v>
      </c>
      <c r="C371">
        <v>1.2263492129027269E-4</v>
      </c>
      <c r="D371">
        <v>2.4417405275530268E-5</v>
      </c>
      <c r="E371">
        <v>7.0879276546045866E-5</v>
      </c>
      <c r="F371">
        <v>1.6788786793746626E-5</v>
      </c>
      <c r="G371">
        <v>1.8701909543147654E-4</v>
      </c>
      <c r="H371">
        <v>-9.8153109897908262E-6</v>
      </c>
    </row>
    <row r="372" spans="1:8">
      <c r="A372" s="788">
        <v>44371</v>
      </c>
      <c r="B372">
        <v>1.4474361847115324E-4</v>
      </c>
      <c r="C372">
        <v>1.4998081440920918E-4</v>
      </c>
      <c r="D372">
        <v>2.4417405275530268E-5</v>
      </c>
      <c r="E372">
        <v>2.1023898099286066E-4</v>
      </c>
      <c r="F372">
        <v>8.3916986394261265E-6</v>
      </c>
      <c r="G372">
        <v>2.2034290005727209E-4</v>
      </c>
      <c r="H372">
        <v>3.8626383238314909E-5</v>
      </c>
    </row>
    <row r="373" spans="1:8">
      <c r="A373" s="788">
        <v>44372</v>
      </c>
      <c r="B373">
        <v>1.4799069655288386E-4</v>
      </c>
      <c r="C373">
        <v>5.3220714454516045E-5</v>
      </c>
      <c r="D373">
        <v>2.4417405275530268E-5</v>
      </c>
      <c r="E373">
        <v>2.2537270277452339E-4</v>
      </c>
      <c r="F373">
        <v>5.9397513166306033E-5</v>
      </c>
      <c r="G373">
        <v>-2.1327682633239643E-4</v>
      </c>
      <c r="H373">
        <v>1.1643188517721504E-5</v>
      </c>
    </row>
    <row r="374" spans="1:8">
      <c r="A374" s="788">
        <v>44375</v>
      </c>
      <c r="B374">
        <v>1.8864673851100641E-4</v>
      </c>
      <c r="C374">
        <v>1.4120536293727251E-4</v>
      </c>
      <c r="D374">
        <v>2.4417405275530268E-5</v>
      </c>
      <c r="E374">
        <v>3.1310673782639081E-5</v>
      </c>
      <c r="F374">
        <v>1.3903855085597441E-5</v>
      </c>
      <c r="G374">
        <v>2.2290861955060471E-4</v>
      </c>
      <c r="H374">
        <v>1.5142169192617905E-5</v>
      </c>
    </row>
    <row r="375" spans="1:8">
      <c r="A375" s="788">
        <v>44376</v>
      </c>
      <c r="B375">
        <v>1.7727943280606531E-4</v>
      </c>
      <c r="C375">
        <v>7.3464955725243818E-5</v>
      </c>
      <c r="D375">
        <v>2.4417405275530268E-5</v>
      </c>
      <c r="E375">
        <v>4.2129557500286681E-5</v>
      </c>
      <c r="F375">
        <v>2.5385920038980549E-5</v>
      </c>
      <c r="G375">
        <v>1.6619673683123668E-5</v>
      </c>
      <c r="H375">
        <v>2.9829851413032406E-6</v>
      </c>
    </row>
    <row r="376" spans="1:8">
      <c r="A376" s="788">
        <v>44377</v>
      </c>
      <c r="B376">
        <v>1.5272087833905325E-4</v>
      </c>
      <c r="C376">
        <v>5.9990987360123654E-5</v>
      </c>
      <c r="D376">
        <v>2.4417405275530268E-5</v>
      </c>
      <c r="E376">
        <v>1.7427765382099788E-5</v>
      </c>
      <c r="F376">
        <v>1.4823455765353711E-5</v>
      </c>
      <c r="G376">
        <v>-1.8077920291534879E-5</v>
      </c>
      <c r="H376">
        <v>6.7699384643571395E-6</v>
      </c>
    </row>
    <row r="377" spans="1:8">
      <c r="A377" s="788">
        <v>44378</v>
      </c>
      <c r="B377">
        <v>1.44023133185979E-4</v>
      </c>
      <c r="C377">
        <v>9.4405932210117627E-5</v>
      </c>
      <c r="D377">
        <v>2.4417405275530268E-5</v>
      </c>
      <c r="E377">
        <v>9.9113215142693236E-6</v>
      </c>
      <c r="F377">
        <v>9.5198642483307325E-7</v>
      </c>
      <c r="G377">
        <v>-2.9990826429059927E-4</v>
      </c>
      <c r="H377">
        <v>1.6379436433381358E-5</v>
      </c>
    </row>
    <row r="378" spans="1:8">
      <c r="A378" s="788">
        <v>44379</v>
      </c>
      <c r="B378">
        <v>1.5276873407434814E-4</v>
      </c>
      <c r="C378">
        <v>1.7223308020510554E-4</v>
      </c>
      <c r="D378">
        <v>2.4417405275530268E-5</v>
      </c>
      <c r="E378">
        <v>8.6822011111367675E-5</v>
      </c>
      <c r="F378">
        <v>-1.6602202800621858E-5</v>
      </c>
      <c r="G378">
        <v>4.3618040213740496E-4</v>
      </c>
      <c r="H378">
        <v>3.7040878639591488E-5</v>
      </c>
    </row>
    <row r="379" spans="1:8">
      <c r="A379" s="788">
        <v>44382</v>
      </c>
      <c r="B379">
        <v>1.2401731568567677E-4</v>
      </c>
      <c r="C379">
        <v>8.1972187212666871E-5</v>
      </c>
      <c r="D379">
        <v>2.4417405275530268E-5</v>
      </c>
      <c r="E379">
        <v>2.0721819741606477E-5</v>
      </c>
      <c r="F379">
        <v>-2.3310672420305823E-5</v>
      </c>
      <c r="G379">
        <v>-1.1971824733375937E-4</v>
      </c>
      <c r="H379">
        <v>-1.7160086556833321E-7</v>
      </c>
    </row>
    <row r="380" spans="1:8">
      <c r="A380" s="788">
        <v>44383</v>
      </c>
      <c r="B380">
        <v>1.5401181919854403E-4</v>
      </c>
      <c r="C380">
        <v>5.2707336139321776E-5</v>
      </c>
      <c r="D380">
        <v>2.4417405275530268E-5</v>
      </c>
      <c r="E380">
        <v>-6.8169938759797273E-4</v>
      </c>
      <c r="F380">
        <v>1.1724050339814162E-5</v>
      </c>
      <c r="G380">
        <v>-4.5198811251095483E-4</v>
      </c>
      <c r="H380">
        <v>-1.0433034890604542E-5</v>
      </c>
    </row>
    <row r="381" spans="1:8">
      <c r="A381" s="788">
        <v>44384</v>
      </c>
      <c r="B381">
        <v>1.7588175110336816E-4</v>
      </c>
      <c r="C381">
        <v>1.6901580264244579E-4</v>
      </c>
      <c r="D381">
        <v>2.4417405275530268E-5</v>
      </c>
      <c r="E381">
        <v>-1.1448812296712962E-4</v>
      </c>
      <c r="F381">
        <v>9.0424017573798032E-6</v>
      </c>
      <c r="G381">
        <v>1.0393084211945182E-4</v>
      </c>
      <c r="H381">
        <v>2.1015946357254566E-5</v>
      </c>
    </row>
    <row r="382" spans="1:8">
      <c r="A382" s="788">
        <v>44385</v>
      </c>
      <c r="B382">
        <v>1.5251158004632383E-4</v>
      </c>
      <c r="C382">
        <v>6.9983271919617625E-5</v>
      </c>
      <c r="D382">
        <v>2.4417405275530268E-5</v>
      </c>
      <c r="E382">
        <v>-4.2554601471109232E-4</v>
      </c>
      <c r="F382">
        <v>-3.3395337269925825E-6</v>
      </c>
      <c r="G382">
        <v>-2.9906097157942789E-4</v>
      </c>
      <c r="H382">
        <v>-4.1331319395452314E-5</v>
      </c>
    </row>
    <row r="383" spans="1:8">
      <c r="A383" s="788">
        <v>44386</v>
      </c>
      <c r="B383">
        <v>1.5498393860384835E-4</v>
      </c>
      <c r="C383">
        <v>1.061317622427791E-4</v>
      </c>
      <c r="D383">
        <v>2.4417405275530268E-5</v>
      </c>
      <c r="E383">
        <v>1.6908147838834431E-4</v>
      </c>
      <c r="F383">
        <v>-7.1303790786858554E-6</v>
      </c>
      <c r="G383">
        <v>6.6934394191532355E-5</v>
      </c>
      <c r="H383">
        <v>6.4340000277218759E-7</v>
      </c>
    </row>
    <row r="384" spans="1:8">
      <c r="A384" s="788">
        <v>44389</v>
      </c>
      <c r="B384">
        <v>1.5949481002408827E-4</v>
      </c>
      <c r="C384">
        <v>4.6521320382970862E-5</v>
      </c>
      <c r="D384">
        <v>2.4417405275530268E-5</v>
      </c>
      <c r="E384">
        <v>3.2513107078544217E-4</v>
      </c>
      <c r="F384">
        <v>4.582105927966262E-5</v>
      </c>
      <c r="G384">
        <v>2.9233985971127365E-4</v>
      </c>
      <c r="H384">
        <v>8.0079247884091715E-5</v>
      </c>
    </row>
    <row r="385" spans="1:8">
      <c r="A385" s="788">
        <v>44390</v>
      </c>
      <c r="B385">
        <v>1.4595333250474007E-4</v>
      </c>
      <c r="C385">
        <v>8.0216905440732691E-5</v>
      </c>
      <c r="D385">
        <v>2.4417405275530268E-5</v>
      </c>
      <c r="E385">
        <v>1.5383705815589789E-4</v>
      </c>
      <c r="F385">
        <v>6.9172619552844148E-5</v>
      </c>
      <c r="G385">
        <v>1.8207167754614285E-4</v>
      </c>
      <c r="H385">
        <v>-1.9603573149512001E-5</v>
      </c>
    </row>
    <row r="386" spans="1:8">
      <c r="A386" s="788">
        <v>44391</v>
      </c>
      <c r="B386">
        <v>1.7171666089101602E-4</v>
      </c>
      <c r="C386">
        <v>1.8988267212085533E-4</v>
      </c>
      <c r="D386">
        <v>2.4417405275530268E-5</v>
      </c>
      <c r="E386">
        <v>-9.1372574156967093E-5</v>
      </c>
      <c r="F386">
        <v>1.0864264689731673E-5</v>
      </c>
      <c r="G386">
        <v>-7.7365896943370978E-6</v>
      </c>
      <c r="H386">
        <v>8.7320225302689463E-6</v>
      </c>
    </row>
    <row r="387" spans="1:8">
      <c r="A387" s="788">
        <v>44392</v>
      </c>
      <c r="B387">
        <v>1.7719170108849031E-4</v>
      </c>
      <c r="C387">
        <v>1.3743121487589784E-4</v>
      </c>
      <c r="D387">
        <v>2.4417405275530268E-5</v>
      </c>
      <c r="E387">
        <v>-2.1178016266349407E-4</v>
      </c>
      <c r="F387">
        <v>5.7895379509818049E-5</v>
      </c>
      <c r="G387">
        <v>-1.7916001412481345E-4</v>
      </c>
      <c r="H387">
        <v>-2.2165141913747523E-5</v>
      </c>
    </row>
    <row r="388" spans="1:8">
      <c r="A388" s="788">
        <v>44393</v>
      </c>
      <c r="B388">
        <v>1.7041381269436732E-4</v>
      </c>
      <c r="C388">
        <v>1.6275601695425439E-4</v>
      </c>
      <c r="D388">
        <v>2.4417405275530268E-5</v>
      </c>
      <c r="E388">
        <v>-1.2545175130760644E-4</v>
      </c>
      <c r="F388">
        <v>2.1289676189619745E-5</v>
      </c>
      <c r="G388">
        <v>-1.0304280865622184E-4</v>
      </c>
      <c r="H388">
        <v>-3.6521672431105716E-5</v>
      </c>
    </row>
    <row r="389" spans="1:8">
      <c r="A389" s="788">
        <v>44396</v>
      </c>
      <c r="B389">
        <v>1.4129511902372208E-4</v>
      </c>
      <c r="C389">
        <v>1.03290840341431E-4</v>
      </c>
      <c r="D389">
        <v>2.4417405275530268E-5</v>
      </c>
      <c r="E389">
        <v>-9.37773635506406E-4</v>
      </c>
      <c r="F389">
        <v>-8.9277465728121462E-6</v>
      </c>
      <c r="G389">
        <v>-4.0706832517590889E-4</v>
      </c>
      <c r="H389">
        <v>-7.7589113553268031E-5</v>
      </c>
    </row>
    <row r="390" spans="1:8">
      <c r="A390" s="788">
        <v>44397</v>
      </c>
      <c r="B390">
        <v>1.3459883472671927E-4</v>
      </c>
      <c r="C390">
        <v>1.630946512892653E-4</v>
      </c>
      <c r="D390">
        <v>2.4417405275530268E-5</v>
      </c>
      <c r="E390">
        <v>1.8002123831694364E-4</v>
      </c>
      <c r="F390">
        <v>4.7637592319593741E-6</v>
      </c>
      <c r="G390">
        <v>1.8585560565048898E-4</v>
      </c>
      <c r="H390">
        <v>8.2388595902109786E-5</v>
      </c>
    </row>
    <row r="391" spans="1:8">
      <c r="A391" s="788">
        <v>44398</v>
      </c>
      <c r="B391">
        <v>1.2083108124719765E-4</v>
      </c>
      <c r="C391">
        <v>1.0020683370881712E-4</v>
      </c>
      <c r="D391">
        <v>2.4417405275530268E-5</v>
      </c>
      <c r="E391">
        <v>4.7514466066132528E-4</v>
      </c>
      <c r="F391">
        <v>1.3257648090636564E-6</v>
      </c>
      <c r="G391">
        <v>1.5697121765420596E-4</v>
      </c>
      <c r="H391">
        <v>4.1558595964151792E-5</v>
      </c>
    </row>
    <row r="392" spans="1:8">
      <c r="A392" s="788">
        <v>44399</v>
      </c>
      <c r="B392">
        <v>1.2520240124749103E-4</v>
      </c>
      <c r="C392">
        <v>1.1153332956202046E-4</v>
      </c>
      <c r="D392">
        <v>2.4417405275530268E-5</v>
      </c>
      <c r="E392">
        <v>6.9719283908206692E-5</v>
      </c>
      <c r="F392">
        <v>7.4479423061710735E-5</v>
      </c>
      <c r="G392">
        <v>5.7418316285640656E-4</v>
      </c>
      <c r="H392">
        <v>1.9305426687130644E-5</v>
      </c>
    </row>
    <row r="393" spans="1:8">
      <c r="A393" s="788">
        <v>44400</v>
      </c>
      <c r="B393">
        <v>1.6071852553955612E-4</v>
      </c>
      <c r="C393">
        <v>7.4557315283516631E-6</v>
      </c>
      <c r="D393">
        <v>2.4417405275530268E-5</v>
      </c>
      <c r="E393">
        <v>-3.5463265128690685E-5</v>
      </c>
      <c r="F393">
        <v>1.6278103913658357E-5</v>
      </c>
      <c r="G393">
        <v>7.9335971125465984E-5</v>
      </c>
      <c r="H393">
        <v>3.2278421622132794E-5</v>
      </c>
    </row>
    <row r="394" spans="1:8">
      <c r="A394" s="788">
        <v>44403</v>
      </c>
      <c r="B394">
        <v>1.86633425368832E-4</v>
      </c>
      <c r="C394">
        <v>3.6315610105472247E-5</v>
      </c>
      <c r="D394">
        <v>2.4417405275530268E-5</v>
      </c>
      <c r="E394">
        <v>2.6152537504089966E-5</v>
      </c>
      <c r="F394">
        <v>-2.4980342176570415E-5</v>
      </c>
      <c r="G394">
        <v>-2.530128871251619E-4</v>
      </c>
      <c r="H394">
        <v>1.9704265905741148E-5</v>
      </c>
    </row>
    <row r="395" spans="1:8">
      <c r="A395" s="788">
        <v>44404</v>
      </c>
      <c r="B395">
        <v>1.5380062068054751E-4</v>
      </c>
      <c r="C395">
        <v>1.4249658486459538E-5</v>
      </c>
      <c r="D395">
        <v>2.4417405275530268E-5</v>
      </c>
      <c r="E395">
        <v>-2.0712548042718104E-4</v>
      </c>
      <c r="F395">
        <v>-3.3956200338345344E-5</v>
      </c>
      <c r="G395">
        <v>-7.054726753940899E-4</v>
      </c>
      <c r="H395">
        <v>-3.595623267818704E-5</v>
      </c>
    </row>
    <row r="396" spans="1:8">
      <c r="A396" s="788">
        <v>44405</v>
      </c>
      <c r="B396">
        <v>2.0706633254278422E-4</v>
      </c>
      <c r="C396">
        <v>9.0509281966074225E-5</v>
      </c>
      <c r="D396">
        <v>2.4417405275530268E-5</v>
      </c>
      <c r="E396">
        <v>2.4832545925786154E-4</v>
      </c>
      <c r="F396">
        <v>-2.0827782345250732E-5</v>
      </c>
      <c r="G396">
        <v>3.5407740586680171E-4</v>
      </c>
      <c r="H396">
        <v>9.812171023851902E-6</v>
      </c>
    </row>
    <row r="397" spans="1:8">
      <c r="A397" s="788">
        <v>44406</v>
      </c>
      <c r="B397">
        <v>1.5726221705384069E-4</v>
      </c>
      <c r="C397">
        <v>1.2601670791678469E-4</v>
      </c>
      <c r="D397">
        <v>2.4417405275530268E-5</v>
      </c>
      <c r="E397">
        <v>1.7291769862879395E-4</v>
      </c>
      <c r="F397">
        <v>7.6745062838940998E-5</v>
      </c>
      <c r="G397">
        <v>1.6670674605278601E-4</v>
      </c>
      <c r="H397">
        <v>5.8602479630887054E-6</v>
      </c>
    </row>
    <row r="398" spans="1:8">
      <c r="A398" s="788">
        <v>44407</v>
      </c>
      <c r="B398">
        <v>2.1800672763969099E-4</v>
      </c>
      <c r="C398">
        <v>-4.4725899479449273E-5</v>
      </c>
      <c r="D398">
        <v>2.4417405275530268E-5</v>
      </c>
      <c r="E398">
        <v>-4.0247244392958853E-4</v>
      </c>
      <c r="F398">
        <v>3.7504097127161184E-5</v>
      </c>
      <c r="G398">
        <v>-6.2300557898801957E-4</v>
      </c>
      <c r="H398">
        <v>-8.3450612850533012E-7</v>
      </c>
    </row>
    <row r="399" spans="1:8">
      <c r="A399" s="788">
        <v>44410</v>
      </c>
      <c r="B399">
        <v>1.3382783882967552E-4</v>
      </c>
      <c r="C399">
        <v>1.0270754134036421E-4</v>
      </c>
      <c r="D399">
        <v>2.4417405275530268E-5</v>
      </c>
      <c r="E399">
        <v>-1.4593384186553925E-4</v>
      </c>
      <c r="F399">
        <v>7.6439791290616725E-6</v>
      </c>
      <c r="G399">
        <v>2.3626578537997212E-4</v>
      </c>
      <c r="H399">
        <v>-1.3319864130493797E-5</v>
      </c>
    </row>
    <row r="400" spans="1:8">
      <c r="A400" s="788">
        <v>44411</v>
      </c>
      <c r="B400">
        <v>1.2402879493362184E-4</v>
      </c>
      <c r="C400">
        <v>1.6365556130095452E-4</v>
      </c>
      <c r="D400">
        <v>2.4417405275530268E-5</v>
      </c>
      <c r="E400">
        <v>7.4792417731195377E-5</v>
      </c>
      <c r="F400">
        <v>-5.2784521302560176E-5</v>
      </c>
      <c r="G400">
        <v>2.2131423957517216E-4</v>
      </c>
      <c r="H400">
        <v>3.0998924048911692E-5</v>
      </c>
    </row>
    <row r="401" spans="1:8">
      <c r="A401" s="788">
        <v>44412</v>
      </c>
      <c r="B401">
        <v>1.1679870721147246E-4</v>
      </c>
      <c r="C401">
        <v>7.3865526597332917E-5</v>
      </c>
      <c r="D401">
        <v>2.4417405275530268E-5</v>
      </c>
      <c r="E401">
        <v>-2.3684338191719281E-4</v>
      </c>
      <c r="F401">
        <v>3.2521113476322586E-5</v>
      </c>
      <c r="G401">
        <v>-1.5887838827667532E-4</v>
      </c>
      <c r="H401">
        <v>-1.309929601210902E-5</v>
      </c>
    </row>
    <row r="402" spans="1:8">
      <c r="A402" s="788">
        <v>44413</v>
      </c>
      <c r="B402">
        <v>1.5266106286952578E-4</v>
      </c>
      <c r="C402">
        <v>-5.1451269514947827E-5</v>
      </c>
      <c r="D402">
        <v>2.4417405275530268E-5</v>
      </c>
      <c r="E402">
        <v>3.0588852152412806E-4</v>
      </c>
      <c r="F402">
        <v>-3.0673091313508928E-5</v>
      </c>
      <c r="G402">
        <v>2.557849277544544E-5</v>
      </c>
      <c r="H402">
        <v>2.5017092323077471E-5</v>
      </c>
    </row>
    <row r="403" spans="1:8">
      <c r="A403" s="788">
        <v>44414</v>
      </c>
      <c r="B403">
        <v>1.799464045345863E-4</v>
      </c>
      <c r="C403">
        <v>1.0824488550850032E-4</v>
      </c>
      <c r="D403">
        <v>2.4417405275530268E-5</v>
      </c>
      <c r="E403">
        <v>3.9745869185925375E-4</v>
      </c>
      <c r="F403">
        <v>-9.2526921539592972E-6</v>
      </c>
      <c r="G403">
        <v>1.3357780328344783E-4</v>
      </c>
      <c r="H403">
        <v>1.404260704275795E-5</v>
      </c>
    </row>
    <row r="404" spans="1:8">
      <c r="A404" s="788">
        <v>44417</v>
      </c>
      <c r="B404">
        <v>1.7103755750089592E-4</v>
      </c>
      <c r="C404">
        <v>-9.1179594861710053E-6</v>
      </c>
      <c r="D404">
        <v>2.4417405275530268E-5</v>
      </c>
      <c r="E404">
        <v>5.5901367215285834E-5</v>
      </c>
      <c r="F404">
        <v>-8.1428871947775139E-6</v>
      </c>
      <c r="G404">
        <v>3.7339429285965245E-6</v>
      </c>
      <c r="H404">
        <v>-2.9808747842541282E-6</v>
      </c>
    </row>
    <row r="405" spans="1:8">
      <c r="A405" s="788">
        <v>44418</v>
      </c>
      <c r="B405">
        <v>1.9990132244962014E-4</v>
      </c>
      <c r="C405">
        <v>1.1110552844685319E-4</v>
      </c>
      <c r="D405">
        <v>2.4417405275530268E-5</v>
      </c>
      <c r="E405">
        <v>2.0004512813041609E-4</v>
      </c>
      <c r="F405">
        <v>9.6493550955756298E-6</v>
      </c>
      <c r="G405">
        <v>-7.7901885014186053E-5</v>
      </c>
      <c r="H405">
        <v>4.7346410998894139E-6</v>
      </c>
    </row>
    <row r="406" spans="1:8">
      <c r="A406" s="788">
        <v>44419</v>
      </c>
      <c r="B406">
        <v>1.7356903754455345E-4</v>
      </c>
      <c r="C406">
        <v>5.6010181933146663E-5</v>
      </c>
      <c r="D406">
        <v>2.4417405275530268E-5</v>
      </c>
      <c r="E406">
        <v>3.1023510702052402E-8</v>
      </c>
      <c r="F406">
        <v>2.2146742418627251E-7</v>
      </c>
      <c r="G406">
        <v>-3.5744434387717239E-5</v>
      </c>
      <c r="H406">
        <v>1.6299420960722567E-5</v>
      </c>
    </row>
    <row r="407" spans="1:8">
      <c r="A407" s="788">
        <v>44420</v>
      </c>
      <c r="B407">
        <v>1.7045012064583945E-4</v>
      </c>
      <c r="C407">
        <v>-7.7456304432739233E-6</v>
      </c>
      <c r="D407">
        <v>2.4417405275530268E-5</v>
      </c>
      <c r="E407">
        <v>-3.351972276094406E-5</v>
      </c>
      <c r="F407">
        <v>-2.1488920061276672E-5</v>
      </c>
      <c r="G407">
        <v>-1.5847217427035655E-4</v>
      </c>
      <c r="H407">
        <v>9.4444778952629266E-6</v>
      </c>
    </row>
    <row r="408" spans="1:8">
      <c r="A408" s="788">
        <v>44421</v>
      </c>
      <c r="B408">
        <v>1.6266036895679208E-4</v>
      </c>
      <c r="C408">
        <v>-5.1948394246019726E-5</v>
      </c>
      <c r="D408">
        <v>2.4417405275530268E-5</v>
      </c>
      <c r="E408">
        <v>-2.476456089168577E-4</v>
      </c>
      <c r="F408">
        <v>-3.7627446668875296E-6</v>
      </c>
      <c r="G408">
        <v>-1.9163580228229228E-4</v>
      </c>
      <c r="H408">
        <v>8.6388153355532188E-6</v>
      </c>
    </row>
    <row r="409" spans="1:8">
      <c r="A409" s="788">
        <v>44424</v>
      </c>
      <c r="B409">
        <v>1.8942122380496813E-4</v>
      </c>
      <c r="C409">
        <v>2.0947580185396214E-5</v>
      </c>
      <c r="D409">
        <v>2.4417405275530268E-5</v>
      </c>
      <c r="E409">
        <v>-2.1956120457823638E-4</v>
      </c>
      <c r="F409">
        <v>-4.2292163131679722E-5</v>
      </c>
      <c r="G409">
        <v>-8.908017333373458E-4</v>
      </c>
      <c r="H409">
        <v>1.3377880335756487E-5</v>
      </c>
    </row>
    <row r="410" spans="1:8">
      <c r="A410" s="788">
        <v>44425</v>
      </c>
      <c r="B410">
        <v>1.6324360655308172E-4</v>
      </c>
      <c r="C410">
        <v>1.3564507756938583E-4</v>
      </c>
      <c r="D410">
        <v>2.4417405275530268E-5</v>
      </c>
      <c r="E410">
        <v>-1.7287873155934498E-4</v>
      </c>
      <c r="F410">
        <v>-1.1071290188479854E-4</v>
      </c>
      <c r="G410">
        <v>-5.5361438029323138E-4</v>
      </c>
      <c r="H410">
        <v>-3.7342464780275589E-5</v>
      </c>
    </row>
    <row r="411" spans="1:8">
      <c r="A411" s="788">
        <v>44426</v>
      </c>
      <c r="B411">
        <v>1.9824768111078361E-4</v>
      </c>
      <c r="C411">
        <v>-8.6799758836144007E-5</v>
      </c>
      <c r="D411">
        <v>2.4417405275530268E-5</v>
      </c>
      <c r="E411">
        <v>-2.4363056265279127E-4</v>
      </c>
      <c r="F411">
        <v>6.3914902133154215E-5</v>
      </c>
      <c r="G411">
        <v>-8.5705887107497277E-5</v>
      </c>
      <c r="H411">
        <v>-5.6112458812733189E-5</v>
      </c>
    </row>
    <row r="412" spans="1:8">
      <c r="A412" s="788">
        <v>44427</v>
      </c>
      <c r="B412">
        <v>1.7679356965224769E-4</v>
      </c>
      <c r="C412">
        <v>1.7341237460733085E-4</v>
      </c>
      <c r="D412">
        <v>2.4417405275530268E-5</v>
      </c>
      <c r="E412">
        <v>-1.4791756305954643E-4</v>
      </c>
      <c r="F412">
        <v>4.7250415653086185E-5</v>
      </c>
      <c r="G412">
        <v>2.0646079972420518E-4</v>
      </c>
      <c r="H412">
        <v>1.8007298573441411E-5</v>
      </c>
    </row>
    <row r="413" spans="1:8">
      <c r="A413" s="788">
        <v>44428</v>
      </c>
      <c r="B413">
        <v>1.8620709940106995E-4</v>
      </c>
      <c r="C413">
        <v>2.0610383201732544E-4</v>
      </c>
      <c r="D413">
        <v>2.4417405275530268E-5</v>
      </c>
      <c r="E413">
        <v>9.0107487299023734E-5</v>
      </c>
      <c r="F413">
        <v>4.5406971292261117E-6</v>
      </c>
      <c r="G413">
        <v>3.6178666707998523E-4</v>
      </c>
      <c r="H413">
        <v>4.3579983539575593E-5</v>
      </c>
    </row>
    <row r="414" spans="1:8">
      <c r="A414" s="788">
        <v>44431</v>
      </c>
      <c r="B414">
        <v>1.7746723267549305E-4</v>
      </c>
      <c r="C414">
        <v>3.0259117375979127E-6</v>
      </c>
      <c r="D414">
        <v>2.4417405275530268E-5</v>
      </c>
      <c r="E414">
        <v>2.5073601860867156E-4</v>
      </c>
      <c r="F414">
        <v>2.1681282245973322E-5</v>
      </c>
      <c r="G414">
        <v>-9.901643426631246E-5</v>
      </c>
      <c r="H414">
        <v>4.9154626819171157E-5</v>
      </c>
    </row>
    <row r="415" spans="1:8">
      <c r="A415" s="788">
        <v>44432</v>
      </c>
      <c r="B415">
        <v>1.8393210163727706E-4</v>
      </c>
      <c r="C415">
        <v>2.586277212146011E-4</v>
      </c>
      <c r="D415">
        <v>2.4417405275530268E-5</v>
      </c>
      <c r="E415">
        <v>3.6883911035260903E-4</v>
      </c>
      <c r="F415">
        <v>2.4300155885409457E-5</v>
      </c>
      <c r="G415">
        <v>4.5705626679959588E-4</v>
      </c>
      <c r="H415">
        <v>1.050525315341444E-6</v>
      </c>
    </row>
    <row r="416" spans="1:8">
      <c r="A416" s="788">
        <v>44433</v>
      </c>
      <c r="B416">
        <v>1.9651194939069599E-4</v>
      </c>
      <c r="C416">
        <v>2.6731575158906118E-4</v>
      </c>
      <c r="D416">
        <v>2.4417405275530268E-5</v>
      </c>
      <c r="E416">
        <v>2.0345354284901363E-4</v>
      </c>
      <c r="F416">
        <v>2.2071894543873599E-6</v>
      </c>
      <c r="G416">
        <v>3.0926742151589863E-4</v>
      </c>
      <c r="H416">
        <v>1.139533129579151E-5</v>
      </c>
    </row>
    <row r="417" spans="1:8">
      <c r="A417" s="788">
        <v>44434</v>
      </c>
      <c r="B417">
        <v>1.684974610391811E-4</v>
      </c>
      <c r="C417">
        <v>8.0712284764796523E-5</v>
      </c>
      <c r="D417">
        <v>2.4417405275530268E-5</v>
      </c>
      <c r="E417">
        <v>-1.6329530606176977E-4</v>
      </c>
      <c r="F417">
        <v>-1.188690938671577E-6</v>
      </c>
      <c r="G417">
        <v>-4.8898387099305602E-4</v>
      </c>
      <c r="H417">
        <v>-2.3529243593573001E-5</v>
      </c>
    </row>
    <row r="418" spans="1:8">
      <c r="A418" s="788">
        <v>44435</v>
      </c>
      <c r="B418">
        <v>1.918658157906171E-4</v>
      </c>
      <c r="C418">
        <v>1.8185336750707663E-4</v>
      </c>
      <c r="D418">
        <v>2.4417405275530268E-5</v>
      </c>
      <c r="E418">
        <v>2.2286729299556275E-4</v>
      </c>
      <c r="F418">
        <v>1.1086501922383806E-5</v>
      </c>
      <c r="G418">
        <v>5.5700876633432153E-4</v>
      </c>
      <c r="H418">
        <v>3.825712990105146E-5</v>
      </c>
    </row>
    <row r="419" spans="1:8">
      <c r="A419" s="788">
        <v>44438</v>
      </c>
      <c r="B419">
        <v>1.9842738774496162E-4</v>
      </c>
      <c r="C419">
        <v>6.3772419736164661E-5</v>
      </c>
      <c r="D419">
        <v>2.4417405275530268E-5</v>
      </c>
      <c r="E419">
        <v>-3.052945211705904E-5</v>
      </c>
      <c r="F419">
        <v>7.38429044818689E-7</v>
      </c>
      <c r="G419">
        <v>-3.1876791723363385E-4</v>
      </c>
      <c r="H419">
        <v>2.9318367603596851E-5</v>
      </c>
    </row>
    <row r="420" spans="1:8">
      <c r="A420" s="788">
        <v>44439</v>
      </c>
      <c r="B420">
        <v>5.0578724968296511E-4</v>
      </c>
      <c r="C420">
        <v>1.3899433247233018E-6</v>
      </c>
      <c r="D420">
        <v>2.4417405275530268E-5</v>
      </c>
      <c r="E420">
        <v>6.298176399103794E-5</v>
      </c>
      <c r="F420">
        <v>3.8633488517052502E-5</v>
      </c>
      <c r="G420">
        <v>-4.2245867259186611E-4</v>
      </c>
      <c r="H420">
        <v>-8.4811544372398467E-7</v>
      </c>
    </row>
    <row r="421" spans="1:8">
      <c r="A421" s="788">
        <v>44440</v>
      </c>
      <c r="B421">
        <v>1.8005155961633846E-4</v>
      </c>
      <c r="C421">
        <v>1.4380142935489372E-4</v>
      </c>
      <c r="D421">
        <v>2.4417405275530268E-5</v>
      </c>
      <c r="E421">
        <v>1.7085853041332586E-4</v>
      </c>
      <c r="F421">
        <v>-5.2245333231778494E-5</v>
      </c>
      <c r="G421">
        <v>-3.8683511563817893E-5</v>
      </c>
      <c r="H421">
        <v>-7.0205443407234113E-6</v>
      </c>
    </row>
    <row r="422" spans="1:8">
      <c r="A422" s="788">
        <v>44441</v>
      </c>
      <c r="B422">
        <v>2.0477313257826981E-4</v>
      </c>
      <c r="C422">
        <v>2.2409437134438979E-5</v>
      </c>
      <c r="D422">
        <v>2.4417405275530268E-5</v>
      </c>
      <c r="E422">
        <v>5.6356328588097473E-5</v>
      </c>
      <c r="F422">
        <v>-1.1140574899107803E-5</v>
      </c>
      <c r="G422">
        <v>-4.6873903473537151E-4</v>
      </c>
      <c r="H422">
        <v>1.6543443941591242E-5</v>
      </c>
    </row>
    <row r="423" spans="1:8">
      <c r="A423" s="788">
        <v>44442</v>
      </c>
      <c r="B423">
        <v>1.68653128287844E-4</v>
      </c>
      <c r="C423">
        <v>8.8492799070639226E-5</v>
      </c>
      <c r="D423">
        <v>2.4417405275530268E-5</v>
      </c>
      <c r="E423">
        <v>1.6102422411413411E-4</v>
      </c>
      <c r="F423">
        <v>2.5277333506765751E-5</v>
      </c>
      <c r="G423">
        <v>1.4185299791286136E-5</v>
      </c>
      <c r="H423">
        <v>-1.352144928307153E-7</v>
      </c>
    </row>
    <row r="424" spans="1:8">
      <c r="A424" s="788">
        <v>44445</v>
      </c>
      <c r="B424">
        <v>1.7345120669840728E-4</v>
      </c>
      <c r="C424">
        <v>1.2723602290748827E-4</v>
      </c>
      <c r="D424">
        <v>2.4417405275530268E-5</v>
      </c>
      <c r="E424">
        <v>6.4897030472116379E-5</v>
      </c>
      <c r="F424">
        <v>4.1295520157069723E-5</v>
      </c>
      <c r="G424">
        <v>2.2392691715843128E-4</v>
      </c>
      <c r="H424">
        <v>1.4569235541072034E-5</v>
      </c>
    </row>
    <row r="425" spans="1:8">
      <c r="A425" s="788">
        <v>44447</v>
      </c>
      <c r="B425">
        <v>1.7885404855966756E-4</v>
      </c>
      <c r="C425">
        <v>-1.0481696420476812E-5</v>
      </c>
      <c r="D425">
        <v>2.4417405275530268E-5</v>
      </c>
      <c r="E425">
        <v>3.0956424245554031E-6</v>
      </c>
      <c r="F425">
        <v>-3.8423045183004773E-5</v>
      </c>
      <c r="G425">
        <v>-6.1343693385036593E-4</v>
      </c>
      <c r="H425">
        <v>-4.129387474191337E-5</v>
      </c>
    </row>
    <row r="426" spans="1:8">
      <c r="A426" s="788">
        <v>44448</v>
      </c>
      <c r="B426">
        <v>1.6399665816815685E-4</v>
      </c>
      <c r="C426">
        <v>2.9173456711194267E-4</v>
      </c>
      <c r="D426">
        <v>2.4417405275530268E-5</v>
      </c>
      <c r="E426">
        <v>1.5988945872878193E-4</v>
      </c>
      <c r="F426">
        <v>3.034728217783389E-5</v>
      </c>
      <c r="G426">
        <v>8.7367889548498615E-5</v>
      </c>
      <c r="H426">
        <v>-2.0559528724568566E-5</v>
      </c>
    </row>
    <row r="427" spans="1:8">
      <c r="A427" s="788">
        <v>44449</v>
      </c>
      <c r="B427">
        <v>2.2405702478780741E-4</v>
      </c>
      <c r="C427">
        <v>1.3436282875955286E-4</v>
      </c>
      <c r="D427">
        <v>2.4417405275530268E-5</v>
      </c>
      <c r="E427">
        <v>-6.5434809824566073E-5</v>
      </c>
      <c r="F427">
        <v>-1.3153726282358892E-5</v>
      </c>
      <c r="G427">
        <v>-5.8254666613467566E-5</v>
      </c>
      <c r="H427">
        <v>-3.0613800719005437E-5</v>
      </c>
    </row>
    <row r="428" spans="1:8">
      <c r="A428" s="788">
        <v>44452</v>
      </c>
      <c r="B428">
        <v>1.9230187728911321E-4</v>
      </c>
      <c r="C428">
        <v>1.5834037784786094E-4</v>
      </c>
      <c r="D428">
        <v>2.4417405275530268E-5</v>
      </c>
      <c r="E428">
        <v>1.1713959382090577E-4</v>
      </c>
      <c r="F428">
        <v>6.1932541740832291E-5</v>
      </c>
      <c r="G428">
        <v>3.9461279825011908E-4</v>
      </c>
      <c r="H428">
        <v>1.5846001964321399E-5</v>
      </c>
    </row>
    <row r="429" spans="1:8">
      <c r="A429" s="788">
        <v>44453</v>
      </c>
      <c r="B429">
        <v>1.8049037245046178E-4</v>
      </c>
      <c r="C429">
        <v>1.5996749091848895E-4</v>
      </c>
      <c r="D429">
        <v>2.4417405275530268E-5</v>
      </c>
      <c r="E429">
        <v>-3.1460358556450465E-4</v>
      </c>
      <c r="F429">
        <v>2.1592076426610872E-5</v>
      </c>
      <c r="G429">
        <v>2.4858982462615308E-4</v>
      </c>
      <c r="H429">
        <v>-3.0843055451991173E-5</v>
      </c>
    </row>
    <row r="430" spans="1:8">
      <c r="A430" s="788">
        <v>44454</v>
      </c>
      <c r="B430">
        <v>1.7372611328464902E-4</v>
      </c>
      <c r="C430">
        <v>1.3876309668243894E-4</v>
      </c>
      <c r="D430">
        <v>2.4417405275530268E-5</v>
      </c>
      <c r="E430">
        <v>2.5839169682615457E-4</v>
      </c>
      <c r="F430">
        <v>1.2049657892421184E-4</v>
      </c>
      <c r="G430">
        <v>-2.5318130673930298E-5</v>
      </c>
      <c r="H430">
        <v>4.3944251724781229E-5</v>
      </c>
    </row>
    <row r="431" spans="1:8">
      <c r="A431" s="788">
        <v>44455</v>
      </c>
      <c r="B431">
        <v>1.8351527277172779E-4</v>
      </c>
      <c r="C431">
        <v>7.2994195462914069E-5</v>
      </c>
      <c r="D431">
        <v>2.4417405275530268E-5</v>
      </c>
      <c r="E431">
        <v>1.4590913167547294E-4</v>
      </c>
      <c r="F431">
        <v>-9.2948720742469523E-6</v>
      </c>
      <c r="G431">
        <v>-3.2419972768753415E-4</v>
      </c>
      <c r="H431">
        <v>-2.0385099264561559E-5</v>
      </c>
    </row>
    <row r="432" spans="1:8">
      <c r="A432" s="788">
        <v>44456</v>
      </c>
      <c r="B432">
        <v>1.6417406065763831E-4</v>
      </c>
      <c r="C432">
        <v>6.8188514677007588E-5</v>
      </c>
      <c r="D432">
        <v>2.4417405275530268E-5</v>
      </c>
      <c r="E432">
        <v>-1.0377494740251291E-4</v>
      </c>
      <c r="F432">
        <v>-6.2018554085234713E-5</v>
      </c>
      <c r="G432">
        <v>-4.7350268796708954E-4</v>
      </c>
      <c r="H432">
        <v>-5.5644288351607285E-5</v>
      </c>
    </row>
    <row r="433" spans="1:8">
      <c r="A433" s="788">
        <v>44459</v>
      </c>
      <c r="B433">
        <v>1.8430033527920019E-4</v>
      </c>
      <c r="C433">
        <v>1.2447003056524286E-4</v>
      </c>
      <c r="D433">
        <v>2.4417405275530268E-5</v>
      </c>
      <c r="E433">
        <v>-5.5919695141589667E-4</v>
      </c>
      <c r="F433">
        <v>-3.3919356395745169E-5</v>
      </c>
      <c r="G433">
        <v>-9.4411452059276423E-4</v>
      </c>
      <c r="H433">
        <v>-7.4446724292930318E-5</v>
      </c>
    </row>
    <row r="434" spans="1:8">
      <c r="A434" s="788">
        <v>44460</v>
      </c>
      <c r="B434">
        <v>1.6411310022989824E-4</v>
      </c>
      <c r="C434">
        <v>1.6887577419029398E-4</v>
      </c>
      <c r="D434">
        <v>2.4417405275530268E-5</v>
      </c>
      <c r="E434">
        <v>4.7454432081014973E-5</v>
      </c>
      <c r="F434">
        <v>-1.7528093550418509E-5</v>
      </c>
      <c r="G434">
        <v>2.7276855214531607E-4</v>
      </c>
      <c r="H434">
        <v>-5.2050251502216983E-6</v>
      </c>
    </row>
    <row r="435" spans="1:8">
      <c r="A435" s="788">
        <v>44461</v>
      </c>
      <c r="B435">
        <v>1.9366838910870771E-4</v>
      </c>
      <c r="C435">
        <v>1.1335287147828855E-4</v>
      </c>
      <c r="D435">
        <v>2.4417405275530268E-5</v>
      </c>
      <c r="E435">
        <v>3.1864258447241724E-4</v>
      </c>
      <c r="F435">
        <v>7.8026049406387796E-5</v>
      </c>
      <c r="G435">
        <v>4.6689220303484323E-4</v>
      </c>
      <c r="H435">
        <v>5.7802710083969536E-5</v>
      </c>
    </row>
    <row r="436" spans="1:8">
      <c r="A436" s="788">
        <v>44462</v>
      </c>
      <c r="B436">
        <v>2.0075077877711539E-4</v>
      </c>
      <c r="C436">
        <v>4.2455984660395794E-5</v>
      </c>
      <c r="D436">
        <v>2.4417405275530268E-5</v>
      </c>
      <c r="E436">
        <v>6.951603737835988E-4</v>
      </c>
      <c r="F436">
        <v>6.4053658483842477E-5</v>
      </c>
      <c r="G436">
        <v>4.0290344101387215E-4</v>
      </c>
      <c r="H436">
        <v>6.1163613093642163E-5</v>
      </c>
    </row>
    <row r="437" spans="1:8">
      <c r="A437" s="788">
        <v>44463</v>
      </c>
      <c r="B437">
        <v>1.8418930943894693E-4</v>
      </c>
      <c r="C437">
        <v>1.1077067214159531E-4</v>
      </c>
      <c r="D437">
        <v>2.4417405275530268E-5</v>
      </c>
      <c r="E437">
        <v>2.7446863126581733E-4</v>
      </c>
      <c r="F437">
        <v>3.5861037936006923E-5</v>
      </c>
      <c r="G437">
        <v>-1.4353953112372197E-4</v>
      </c>
      <c r="H437">
        <v>8.8921766418181843E-6</v>
      </c>
    </row>
    <row r="438" spans="1:8">
      <c r="A438" s="788">
        <v>44466</v>
      </c>
      <c r="B438">
        <v>2.0375720096481659E-4</v>
      </c>
      <c r="C438">
        <v>1.1450718934042215E-4</v>
      </c>
      <c r="D438">
        <v>2.4417405275530268E-5</v>
      </c>
      <c r="E438">
        <v>2.2883583702155706E-4</v>
      </c>
      <c r="F438">
        <v>-4.810331154120662E-5</v>
      </c>
      <c r="G438">
        <v>3.5241104189293047E-5</v>
      </c>
      <c r="H438">
        <v>-1.7517134075554219E-5</v>
      </c>
    </row>
    <row r="439" spans="1:8">
      <c r="A439" s="788">
        <v>44467</v>
      </c>
      <c r="B439">
        <v>2.1250057178392651E-4</v>
      </c>
      <c r="C439">
        <v>9.0009662836824326E-5</v>
      </c>
      <c r="D439">
        <v>2.4417405275530268E-5</v>
      </c>
      <c r="E439">
        <v>-2.8721528262301576E-5</v>
      </c>
      <c r="F439">
        <v>-3.992209120846413E-5</v>
      </c>
      <c r="G439">
        <v>-7.0604480911730947E-4</v>
      </c>
      <c r="H439">
        <v>-9.1202135448081867E-5</v>
      </c>
    </row>
    <row r="440" spans="1:8">
      <c r="A440" s="788">
        <v>44468</v>
      </c>
      <c r="B440">
        <v>2.0236770085426984E-4</v>
      </c>
      <c r="C440">
        <v>1.3146825559323184E-4</v>
      </c>
      <c r="D440">
        <v>2.4417405275530268E-5</v>
      </c>
      <c r="E440">
        <v>1.0937074071664388E-4</v>
      </c>
      <c r="F440">
        <v>2.405065672477891E-5</v>
      </c>
      <c r="G440">
        <v>3.9626625985648147E-5</v>
      </c>
      <c r="H440">
        <v>9.5159482323781133E-6</v>
      </c>
    </row>
    <row r="441" spans="1:8">
      <c r="A441" s="788">
        <v>44469</v>
      </c>
      <c r="B441">
        <v>2.077880409060988E-4</v>
      </c>
      <c r="C441">
        <v>4.3928175673423999E-5</v>
      </c>
      <c r="D441">
        <v>2.4417405275530268E-5</v>
      </c>
      <c r="E441">
        <v>-7.5607839740285401E-5</v>
      </c>
      <c r="F441">
        <v>6.5140572313255872E-5</v>
      </c>
      <c r="G441">
        <v>8.0997670978367754E-5</v>
      </c>
      <c r="H441">
        <v>-6.535096523606343E-5</v>
      </c>
    </row>
    <row r="442" spans="1:8">
      <c r="A442" s="788">
        <v>44470</v>
      </c>
      <c r="B442">
        <v>2.1074365582643038E-4</v>
      </c>
      <c r="C442">
        <v>2.1524879231235694E-4</v>
      </c>
      <c r="D442">
        <v>2.4417405275530268E-5</v>
      </c>
      <c r="E442">
        <v>1.5967953666537471E-4</v>
      </c>
      <c r="F442">
        <v>4.3608143403019995E-5</v>
      </c>
      <c r="G442">
        <v>4.8536433027427273E-4</v>
      </c>
      <c r="H442">
        <v>7.5021907196505254E-5</v>
      </c>
    </row>
    <row r="443" spans="1:8">
      <c r="A443" s="788">
        <v>44473</v>
      </c>
      <c r="B443">
        <v>2.0481928141877074E-4</v>
      </c>
      <c r="C443">
        <v>8.4973524118199254E-5</v>
      </c>
      <c r="D443">
        <v>2.4417405275530268E-5</v>
      </c>
      <c r="E443">
        <v>6.5832354796946382E-5</v>
      </c>
      <c r="F443">
        <v>-4.0791685042780297E-5</v>
      </c>
      <c r="G443">
        <v>-7.204840431116672E-4</v>
      </c>
      <c r="H443">
        <v>-7.5565945506853027E-5</v>
      </c>
    </row>
    <row r="444" spans="1:8">
      <c r="A444" s="788">
        <v>44474</v>
      </c>
      <c r="B444">
        <v>1.9975594219291177E-4</v>
      </c>
      <c r="C444">
        <v>8.3881186427769102E-5</v>
      </c>
      <c r="D444">
        <v>2.4417405275530268E-5</v>
      </c>
      <c r="E444">
        <v>4.0540020655393529E-4</v>
      </c>
      <c r="F444">
        <v>-2.077782355897062E-6</v>
      </c>
      <c r="G444">
        <v>-1.1523268511163532E-4</v>
      </c>
      <c r="H444">
        <v>5.2754458471845344E-5</v>
      </c>
    </row>
    <row r="445" spans="1:8">
      <c r="A445" s="788">
        <v>44475</v>
      </c>
      <c r="B445">
        <v>2.1129205956388043E-4</v>
      </c>
      <c r="C445">
        <v>1.7845710307764451E-4</v>
      </c>
      <c r="D445">
        <v>2.4417405275530268E-5</v>
      </c>
      <c r="E445">
        <v>7.5381609621374962E-5</v>
      </c>
      <c r="F445">
        <v>-1.4945826741261659E-5</v>
      </c>
      <c r="G445">
        <v>-4.151107817987393E-4</v>
      </c>
      <c r="H445">
        <v>2.2016628442226295E-5</v>
      </c>
    </row>
    <row r="446" spans="1:8">
      <c r="A446" s="788">
        <v>44476</v>
      </c>
      <c r="B446">
        <v>2.2395844021584212E-4</v>
      </c>
      <c r="C446">
        <v>8.7894994880795228E-5</v>
      </c>
      <c r="D446">
        <v>2.4417405275530268E-5</v>
      </c>
      <c r="E446">
        <v>2.7144775862683048E-4</v>
      </c>
      <c r="F446">
        <v>-3.9378840747901211E-5</v>
      </c>
      <c r="G446">
        <v>-1.2981767884948816E-4</v>
      </c>
      <c r="H446">
        <v>3.9524232155692121E-5</v>
      </c>
    </row>
    <row r="447" spans="1:8">
      <c r="A447" s="788">
        <v>44477</v>
      </c>
      <c r="B447">
        <v>4.0800528427186648E-4</v>
      </c>
      <c r="C447">
        <v>1.8070479110039584E-4</v>
      </c>
      <c r="D447">
        <v>2.4417405275530268E-5</v>
      </c>
      <c r="E447">
        <v>2.0010668999186356E-4</v>
      </c>
      <c r="F447">
        <v>-1.7038516737386545E-5</v>
      </c>
      <c r="G447">
        <v>3.1744815322648056E-4</v>
      </c>
      <c r="H447">
        <v>-9.8534974521907733E-6</v>
      </c>
    </row>
    <row r="448" spans="1:8">
      <c r="A448" s="788">
        <v>44480</v>
      </c>
      <c r="B448">
        <v>1.7818349350398746E-4</v>
      </c>
      <c r="C448">
        <v>7.2312112554680618E-5</v>
      </c>
      <c r="D448">
        <v>2.4417405275530268E-5</v>
      </c>
      <c r="E448">
        <v>1.349130024469347E-4</v>
      </c>
      <c r="F448">
        <v>-3.0314575872680825E-5</v>
      </c>
      <c r="G448">
        <v>-3.7327214756239569E-4</v>
      </c>
      <c r="H448">
        <v>-3.6592539064790877E-5</v>
      </c>
    </row>
    <row r="449" spans="1:8">
      <c r="A449" s="788">
        <v>44482</v>
      </c>
      <c r="B449">
        <v>2.2495605273765946E-4</v>
      </c>
      <c r="C449">
        <v>1.3211514361314604E-4</v>
      </c>
      <c r="D449">
        <v>2.4417405275530268E-5</v>
      </c>
      <c r="E449">
        <v>-3.573761228213873E-4</v>
      </c>
      <c r="F449">
        <v>6.5602624039307059E-5</v>
      </c>
      <c r="G449">
        <v>1.9776196744915596E-4</v>
      </c>
      <c r="H449">
        <v>9.7527569381394846E-6</v>
      </c>
    </row>
    <row r="450" spans="1:8">
      <c r="A450" s="788">
        <v>44483</v>
      </c>
      <c r="B450">
        <v>2.3786981217999783E-4</v>
      </c>
      <c r="C450">
        <v>9.7104166395227021E-5</v>
      </c>
      <c r="D450">
        <v>2.4417405275530268E-5</v>
      </c>
      <c r="E450">
        <v>1.9598575275085462E-4</v>
      </c>
      <c r="F450">
        <v>-1.8849803986178416E-5</v>
      </c>
      <c r="G450">
        <v>2.5778825076710143E-4</v>
      </c>
      <c r="H450">
        <v>9.3499506855281305E-5</v>
      </c>
    </row>
    <row r="451" spans="1:8">
      <c r="A451" s="788">
        <v>44484</v>
      </c>
      <c r="B451">
        <v>2.394999108275336E-4</v>
      </c>
      <c r="C451">
        <v>5.7447926998556618E-5</v>
      </c>
      <c r="D451">
        <v>2.4417405275530268E-5</v>
      </c>
      <c r="E451">
        <v>3.328108184099454E-4</v>
      </c>
      <c r="F451">
        <v>8.3404915833651405E-5</v>
      </c>
      <c r="G451">
        <v>9.8743136728388634E-5</v>
      </c>
      <c r="H451">
        <v>3.4263548139450428E-5</v>
      </c>
    </row>
    <row r="452" spans="1:8">
      <c r="A452" s="788">
        <v>44487</v>
      </c>
      <c r="B452">
        <v>2.1033852162509771E-4</v>
      </c>
      <c r="C452">
        <v>8.0334582429269832E-5</v>
      </c>
      <c r="D452">
        <v>2.4417405275530268E-5</v>
      </c>
      <c r="E452">
        <v>3.0904048753156444E-4</v>
      </c>
      <c r="F452">
        <v>-2.948858185926606E-5</v>
      </c>
      <c r="G452">
        <v>9.588985319430865E-5</v>
      </c>
      <c r="H452">
        <v>1.2821965405241942E-5</v>
      </c>
    </row>
    <row r="453" spans="1:8">
      <c r="A453" s="788">
        <v>44488</v>
      </c>
      <c r="B453">
        <v>1.8927442768896228E-4</v>
      </c>
      <c r="C453">
        <v>-9.8805016369543064E-6</v>
      </c>
      <c r="D453">
        <v>2.4417405275530268E-5</v>
      </c>
      <c r="E453">
        <v>9.1944583415648501E-5</v>
      </c>
      <c r="F453">
        <v>-3.0756189003757762E-5</v>
      </c>
      <c r="G453">
        <v>-6.9224960196632209E-4</v>
      </c>
      <c r="H453">
        <v>4.6600625917959662E-5</v>
      </c>
    </row>
    <row r="454" spans="1:8">
      <c r="A454" s="788">
        <v>44489</v>
      </c>
      <c r="B454">
        <v>1.4577900458767986E-4</v>
      </c>
      <c r="C454">
        <v>6.4804556884982665E-5</v>
      </c>
      <c r="D454">
        <v>2.4417405275530268E-5</v>
      </c>
      <c r="E454">
        <v>-4.8175878276285336E-5</v>
      </c>
      <c r="F454">
        <v>-6.869616462107375E-6</v>
      </c>
      <c r="G454">
        <v>5.2594854984597821E-5</v>
      </c>
      <c r="H454">
        <v>1.1012284160474284E-5</v>
      </c>
    </row>
    <row r="455" spans="1:8">
      <c r="A455" s="788">
        <v>44490</v>
      </c>
      <c r="B455">
        <v>1.8385564934137407E-4</v>
      </c>
      <c r="C455">
        <v>-4.439633985986467E-6</v>
      </c>
      <c r="D455">
        <v>2.4417405275530268E-5</v>
      </c>
      <c r="E455">
        <v>2.7738345672334298E-4</v>
      </c>
      <c r="F455">
        <v>-1.2079314700343734E-4</v>
      </c>
      <c r="G455">
        <v>-7.0916955376376049E-4</v>
      </c>
      <c r="H455">
        <v>1.1139115218257167E-5</v>
      </c>
    </row>
    <row r="456" spans="1:8">
      <c r="A456" s="788">
        <v>44491</v>
      </c>
      <c r="B456">
        <v>1.4145719404252117E-4</v>
      </c>
      <c r="C456">
        <v>7.8306608009120148E-5</v>
      </c>
      <c r="D456">
        <v>2.4417405275530268E-5</v>
      </c>
      <c r="E456">
        <v>-2.9180235150709776E-4</v>
      </c>
      <c r="F456">
        <v>-2.951512100475062E-5</v>
      </c>
      <c r="G456">
        <v>-6.1060687043010329E-4</v>
      </c>
      <c r="H456">
        <v>-3.6125780471679692E-6</v>
      </c>
    </row>
    <row r="457" spans="1:8">
      <c r="A457" s="788">
        <v>44494</v>
      </c>
      <c r="B457">
        <v>1.5334870602521204E-4</v>
      </c>
      <c r="C457">
        <v>-5.359208377853974E-6</v>
      </c>
      <c r="D457">
        <v>2.4417405275530268E-5</v>
      </c>
      <c r="E457">
        <v>-4.1652409341888511E-5</v>
      </c>
      <c r="F457">
        <v>3.7138274650829751E-5</v>
      </c>
      <c r="G457">
        <v>6.8270579012945311E-4</v>
      </c>
      <c r="H457">
        <v>3.8698027510977174E-5</v>
      </c>
    </row>
    <row r="458" spans="1:8">
      <c r="A458" s="788">
        <v>44495</v>
      </c>
      <c r="B458">
        <v>1.7924677326438358E-4</v>
      </c>
      <c r="C458">
        <v>4.3156678355526616E-5</v>
      </c>
      <c r="D458">
        <v>2.4417405275530268E-5</v>
      </c>
      <c r="E458">
        <v>-3.5322860399220063E-5</v>
      </c>
      <c r="F458">
        <v>-6.8934418899668792E-5</v>
      </c>
      <c r="G458">
        <v>-5.8194707517836178E-4</v>
      </c>
      <c r="H458">
        <v>-2.4496986665623056E-7</v>
      </c>
    </row>
    <row r="459" spans="1:8">
      <c r="A459" s="788">
        <v>44496</v>
      </c>
      <c r="B459">
        <v>1.8303297081724354E-4</v>
      </c>
      <c r="C459">
        <v>1.8878674710456523E-4</v>
      </c>
      <c r="D459">
        <v>2.4417405275530268E-5</v>
      </c>
      <c r="E459">
        <v>-3.736108986653886E-4</v>
      </c>
      <c r="F459">
        <v>9.0197917364798214E-6</v>
      </c>
      <c r="G459">
        <v>-4.235255367985447E-4</v>
      </c>
      <c r="H459">
        <v>-9.930478450616565E-6</v>
      </c>
    </row>
    <row r="460" spans="1:8">
      <c r="A460" s="788">
        <v>44497</v>
      </c>
      <c r="B460">
        <v>1.9209868198430248E-4</v>
      </c>
      <c r="C460">
        <v>-1.2927160452774381E-4</v>
      </c>
      <c r="D460">
        <v>2.4417405275530268E-5</v>
      </c>
      <c r="E460">
        <v>3.5673165018129671E-4</v>
      </c>
      <c r="F460">
        <v>-1.5426030640828148E-4</v>
      </c>
      <c r="G460">
        <v>-1.0821387572365116E-4</v>
      </c>
      <c r="H460">
        <v>3.2075352325611205E-6</v>
      </c>
    </row>
    <row r="461" spans="1:8">
      <c r="A461" s="788">
        <v>44498</v>
      </c>
      <c r="B461">
        <v>4.6194076501164023E-4</v>
      </c>
      <c r="C461">
        <v>3.7632038065444419E-4</v>
      </c>
      <c r="D461">
        <v>2.4417405275530268E-5</v>
      </c>
      <c r="E461">
        <v>2.7506505588691387E-4</v>
      </c>
      <c r="F461">
        <v>-9.7728921280575425E-5</v>
      </c>
      <c r="G461">
        <v>-4.0948412130728366E-4</v>
      </c>
      <c r="H461">
        <v>5.7957275472266811E-5</v>
      </c>
    </row>
    <row r="462" spans="1:8">
      <c r="A462" s="788">
        <v>44501</v>
      </c>
      <c r="B462">
        <v>2.4962872664519172E-4</v>
      </c>
      <c r="C462">
        <v>5.3034882585363924E-5</v>
      </c>
      <c r="D462">
        <v>2.4417405275530268E-5</v>
      </c>
      <c r="E462">
        <v>2.8109547274711156E-4</v>
      </c>
      <c r="F462">
        <v>4.0563864829012953E-6</v>
      </c>
      <c r="G462">
        <v>1.081624635600298E-4</v>
      </c>
      <c r="H462">
        <v>-2.573149589888968E-6</v>
      </c>
    </row>
    <row r="463" spans="1:8">
      <c r="A463" s="788">
        <v>44503</v>
      </c>
      <c r="B463">
        <v>2.498954124518777E-4</v>
      </c>
      <c r="C463">
        <v>5.1669383728700344E-4</v>
      </c>
      <c r="D463">
        <v>2.4417405275530268E-5</v>
      </c>
      <c r="E463">
        <v>1.4628325606021175E-4</v>
      </c>
      <c r="F463">
        <v>2.0180851532747289E-5</v>
      </c>
      <c r="G463">
        <v>3.4562118171234445E-4</v>
      </c>
      <c r="H463">
        <v>5.0981904164983937E-5</v>
      </c>
    </row>
    <row r="464" spans="1:8">
      <c r="A464" s="788">
        <v>44504</v>
      </c>
      <c r="B464">
        <v>2.3976916380851509E-4</v>
      </c>
      <c r="C464">
        <v>4.1777100249526958E-6</v>
      </c>
      <c r="D464">
        <v>2.4417405275530268E-5</v>
      </c>
      <c r="E464">
        <v>-9.1968359315885962E-5</v>
      </c>
      <c r="F464">
        <v>-5.268576868180497E-5</v>
      </c>
      <c r="G464">
        <v>-2.6632733796626339E-4</v>
      </c>
      <c r="H464">
        <v>1.9742751327154197E-5</v>
      </c>
    </row>
    <row r="465" spans="1:8">
      <c r="A465" s="788">
        <v>44505</v>
      </c>
      <c r="B465">
        <v>2.2070154501007994E-4</v>
      </c>
      <c r="C465">
        <v>7.8768650837883318E-5</v>
      </c>
      <c r="D465">
        <v>2.4417405275530268E-5</v>
      </c>
      <c r="E465">
        <v>-1.5524693391859301E-4</v>
      </c>
      <c r="F465">
        <v>1.1050381761543938E-4</v>
      </c>
      <c r="G465">
        <v>5.3549543336520178E-4</v>
      </c>
      <c r="H465">
        <v>1.7201709740842784E-5</v>
      </c>
    </row>
    <row r="466" spans="1:8">
      <c r="A466" s="788">
        <v>44508</v>
      </c>
      <c r="B466">
        <v>2.4143238289568689E-4</v>
      </c>
      <c r="C466">
        <v>1.3101935472055093E-4</v>
      </c>
      <c r="D466">
        <v>2.4417405275530268E-5</v>
      </c>
      <c r="E466">
        <v>-5.6157112107926842E-5</v>
      </c>
      <c r="F466">
        <v>-6.0910472887516503E-5</v>
      </c>
      <c r="G466">
        <v>-1.1253497587462081E-4</v>
      </c>
      <c r="H466">
        <v>8.1828244280901513E-6</v>
      </c>
    </row>
    <row r="467" spans="1:8">
      <c r="A467" s="788">
        <v>44509</v>
      </c>
      <c r="B467">
        <v>2.4747403761147684E-4</v>
      </c>
      <c r="C467">
        <v>2.0839046305489806E-4</v>
      </c>
      <c r="D467">
        <v>2.4417405275530268E-5</v>
      </c>
      <c r="E467">
        <v>-3.7158904610026799E-4</v>
      </c>
      <c r="F467">
        <v>8.0995542112416446E-5</v>
      </c>
      <c r="G467">
        <v>2.9462495520563123E-4</v>
      </c>
      <c r="H467">
        <v>-1.3703729744921623E-5</v>
      </c>
    </row>
    <row r="468" spans="1:8">
      <c r="A468" s="788">
        <v>44510</v>
      </c>
      <c r="B468">
        <v>2.173029918817237E-4</v>
      </c>
      <c r="C468">
        <v>1.1311151558686204E-4</v>
      </c>
      <c r="D468">
        <v>2.4417405275530268E-5</v>
      </c>
      <c r="E468">
        <v>4.6191687274362849E-4</v>
      </c>
      <c r="F468">
        <v>8.4854528002376031E-6</v>
      </c>
      <c r="G468">
        <v>1.2739030416421328E-4</v>
      </c>
      <c r="H468">
        <v>-3.4170726002846762E-5</v>
      </c>
    </row>
    <row r="469" spans="1:8">
      <c r="A469" s="788">
        <v>44511</v>
      </c>
      <c r="B469">
        <v>2.309576196894527E-4</v>
      </c>
      <c r="C469">
        <v>1.5499501814660423E-4</v>
      </c>
      <c r="D469">
        <v>2.4417405275530268E-5</v>
      </c>
      <c r="E469">
        <v>2.3124675613994954E-4</v>
      </c>
      <c r="F469">
        <v>1.2162471793628838E-4</v>
      </c>
      <c r="G469">
        <v>4.7812276547345322E-4</v>
      </c>
      <c r="H469">
        <v>-8.3156462453715114E-7</v>
      </c>
    </row>
    <row r="470" spans="1:8">
      <c r="A470" s="788">
        <v>44512</v>
      </c>
      <c r="B470">
        <v>2.2444455097202662E-4</v>
      </c>
      <c r="C470">
        <v>2.052121979886903E-4</v>
      </c>
      <c r="D470">
        <v>2.4417405275530268E-5</v>
      </c>
      <c r="E470">
        <v>2.151438585769605E-4</v>
      </c>
      <c r="F470">
        <v>-5.8978212092821723E-5</v>
      </c>
      <c r="G470">
        <v>-2.1454384086804724E-4</v>
      </c>
      <c r="H470">
        <v>3.5911062695116462E-5</v>
      </c>
    </row>
    <row r="471" spans="1:8">
      <c r="A471" s="788">
        <v>44516</v>
      </c>
      <c r="B471">
        <v>2.3340105456124311E-4</v>
      </c>
      <c r="C471">
        <v>4.5111426688681392E-5</v>
      </c>
      <c r="D471">
        <v>2.4417405275530268E-5</v>
      </c>
      <c r="E471">
        <v>2.7941590751958675E-4</v>
      </c>
      <c r="F471">
        <v>-6.9500430090063683E-5</v>
      </c>
      <c r="G471">
        <v>-6.7806231197399102E-4</v>
      </c>
      <c r="H471">
        <v>2.5115653023952688E-5</v>
      </c>
    </row>
    <row r="472" spans="1:8">
      <c r="A472" s="788">
        <v>44517</v>
      </c>
      <c r="B472">
        <v>2.1382512282475276E-4</v>
      </c>
      <c r="C472">
        <v>9.5750072160056383E-5</v>
      </c>
      <c r="D472">
        <v>2.4417405275530268E-5</v>
      </c>
      <c r="E472">
        <v>-9.2723102090541695E-5</v>
      </c>
      <c r="F472">
        <v>-9.2452863588676768E-5</v>
      </c>
      <c r="G472">
        <v>-5.4234116980550256E-4</v>
      </c>
      <c r="H472">
        <v>-1.0997323842126816E-5</v>
      </c>
    </row>
    <row r="473" spans="1:8">
      <c r="A473" s="788">
        <v>44518</v>
      </c>
      <c r="B473">
        <v>1.8823243684390026E-4</v>
      </c>
      <c r="C473">
        <v>1.1474519809833074E-4</v>
      </c>
      <c r="D473">
        <v>2.4417405275530268E-5</v>
      </c>
      <c r="E473">
        <v>7.1617033627219284E-5</v>
      </c>
      <c r="F473">
        <v>2.0229200920229841E-5</v>
      </c>
      <c r="G473">
        <v>6.1319905868809652E-5</v>
      </c>
      <c r="H473">
        <v>1.4204865101575814E-5</v>
      </c>
    </row>
    <row r="474" spans="1:8">
      <c r="A474" s="788">
        <v>44519</v>
      </c>
      <c r="B474">
        <v>2.2414314424894298E-4</v>
      </c>
      <c r="C474">
        <v>1.8272693926377225E-4</v>
      </c>
      <c r="D474">
        <v>2.4417405275530268E-5</v>
      </c>
      <c r="E474">
        <v>2.2459000088370649E-5</v>
      </c>
      <c r="F474">
        <v>5.1471279017190065E-5</v>
      </c>
      <c r="G474">
        <v>2.5926370255795693E-4</v>
      </c>
      <c r="H474">
        <v>-1.8527399402473721E-6</v>
      </c>
    </row>
    <row r="475" spans="1:8">
      <c r="A475" s="788">
        <v>44522</v>
      </c>
      <c r="B475">
        <v>2.1216107367510388E-4</v>
      </c>
      <c r="C475">
        <v>3.4161841859157371E-5</v>
      </c>
      <c r="D475">
        <v>2.4417405275530268E-5</v>
      </c>
      <c r="E475">
        <v>3.5498580335953102E-4</v>
      </c>
      <c r="F475">
        <v>-1.3934669874487995E-5</v>
      </c>
      <c r="G475">
        <v>-6.6915830405823106E-4</v>
      </c>
      <c r="H475">
        <v>-1.6448417227213908E-5</v>
      </c>
    </row>
    <row r="476" spans="1:8">
      <c r="A476" s="788">
        <v>44523</v>
      </c>
      <c r="B476">
        <v>2.1511907126583216E-4</v>
      </c>
      <c r="C476">
        <v>1.5018276660761922E-4</v>
      </c>
      <c r="D476">
        <v>2.4417405275530268E-5</v>
      </c>
      <c r="E476">
        <v>2.5781659815923288E-4</v>
      </c>
      <c r="F476">
        <v>-5.4825542677328081E-6</v>
      </c>
      <c r="G476">
        <v>4.4589737833127254E-5</v>
      </c>
      <c r="H476">
        <v>8.493512224260203E-6</v>
      </c>
    </row>
    <row r="477" spans="1:8">
      <c r="A477" s="788">
        <v>44524</v>
      </c>
      <c r="B477">
        <v>2.1027134228833702E-4</v>
      </c>
      <c r="C477">
        <v>1.5735907918334481E-4</v>
      </c>
      <c r="D477">
        <v>2.4417405275530268E-5</v>
      </c>
      <c r="E477">
        <v>1.5177174415363371E-4</v>
      </c>
      <c r="F477">
        <v>1.2652855442726319E-5</v>
      </c>
      <c r="G477">
        <v>-6.3129215854460538E-5</v>
      </c>
      <c r="H477">
        <v>1.1370143588727012E-5</v>
      </c>
    </row>
    <row r="478" spans="1:8">
      <c r="A478" s="788">
        <v>44525</v>
      </c>
      <c r="B478">
        <v>2.1242760661679242E-4</v>
      </c>
      <c r="C478">
        <v>8.9545371803077865E-5</v>
      </c>
      <c r="D478">
        <v>2.4417405275530268E-5</v>
      </c>
      <c r="E478">
        <v>1.1413480564430867E-4</v>
      </c>
      <c r="F478">
        <v>4.8002447862172118E-5</v>
      </c>
      <c r="G478">
        <v>3.0007054322099492E-4</v>
      </c>
      <c r="H478">
        <v>3.9624315433373081E-6</v>
      </c>
    </row>
    <row r="479" spans="1:8">
      <c r="A479" s="788">
        <v>44526</v>
      </c>
      <c r="B479">
        <v>2.1028160263344823E-4</v>
      </c>
      <c r="C479">
        <v>1.3504988496435111E-4</v>
      </c>
      <c r="D479">
        <v>2.4417405275530268E-5</v>
      </c>
      <c r="E479">
        <v>-8.2471202515790052E-4</v>
      </c>
      <c r="F479">
        <v>-7.8995734031540586E-5</v>
      </c>
      <c r="G479">
        <v>-1.0846141022118427E-3</v>
      </c>
      <c r="H479">
        <v>-1.2890913321417065E-4</v>
      </c>
    </row>
    <row r="480" spans="1:8">
      <c r="A480" s="788">
        <v>44529</v>
      </c>
      <c r="B480">
        <v>2.2694149995886064E-4</v>
      </c>
      <c r="C480">
        <v>1.6560282837076913E-4</v>
      </c>
      <c r="D480">
        <v>2.4417405275530268E-5</v>
      </c>
      <c r="E480">
        <v>1.5948548787236838E-4</v>
      </c>
      <c r="F480">
        <v>7.9861916906336366E-5</v>
      </c>
      <c r="G480">
        <v>5.4342739554696924E-5</v>
      </c>
      <c r="H480">
        <v>9.0013314115181545E-5</v>
      </c>
    </row>
    <row r="481" spans="1:8">
      <c r="A481" s="788">
        <v>44530</v>
      </c>
      <c r="B481">
        <v>2.5049189523778797E-4</v>
      </c>
      <c r="C481">
        <v>1.7439658108786473E-4</v>
      </c>
      <c r="D481">
        <v>2.4417405275530268E-5</v>
      </c>
      <c r="E481">
        <v>-5.340208129564262E-4</v>
      </c>
      <c r="F481">
        <v>-4.7881885073270964E-5</v>
      </c>
      <c r="G481">
        <v>-7.6358616543436013E-4</v>
      </c>
      <c r="H481">
        <v>-9.6775916216544359E-5</v>
      </c>
    </row>
    <row r="482" spans="1:8">
      <c r="A482" s="788">
        <v>44531</v>
      </c>
      <c r="B482">
        <v>2.4267892651512441E-4</v>
      </c>
      <c r="C482">
        <v>9.7234228720175521E-6</v>
      </c>
      <c r="D482">
        <v>2.4417405275530268E-5</v>
      </c>
      <c r="E482">
        <v>9.1308069541301605E-6</v>
      </c>
      <c r="F482">
        <v>-8.2933404908247526E-6</v>
      </c>
      <c r="G482">
        <v>-5.0000620668962938E-4</v>
      </c>
      <c r="H482">
        <v>-4.8548075403199164E-5</v>
      </c>
    </row>
    <row r="483" spans="1:8">
      <c r="A483" s="788">
        <v>44532</v>
      </c>
      <c r="B483">
        <v>2.4933482743127669E-4</v>
      </c>
      <c r="C483">
        <v>1.5060246031602009E-4</v>
      </c>
      <c r="D483">
        <v>2.4417405275530268E-5</v>
      </c>
      <c r="E483">
        <v>2.4614366771348877E-4</v>
      </c>
      <c r="F483">
        <v>4.2293883621322687E-5</v>
      </c>
      <c r="G483">
        <v>7.3807777239475185E-4</v>
      </c>
      <c r="H483">
        <v>5.7643404651633866E-5</v>
      </c>
    </row>
    <row r="484" spans="1:8">
      <c r="A484" s="788">
        <v>44533</v>
      </c>
      <c r="B484">
        <v>2.3335917697365737E-4</v>
      </c>
      <c r="C484">
        <v>2.2547263507252023E-4</v>
      </c>
      <c r="D484">
        <v>2.4417405275530268E-5</v>
      </c>
      <c r="E484">
        <v>-1.8115253362457895E-4</v>
      </c>
      <c r="F484">
        <v>1.1183433774053287E-4</v>
      </c>
      <c r="G484">
        <v>5.1475281361774039E-4</v>
      </c>
      <c r="H484">
        <v>-4.1362396655091336E-5</v>
      </c>
    </row>
    <row r="485" spans="1:8">
      <c r="A485" s="788">
        <v>44536</v>
      </c>
      <c r="B485">
        <v>2.4654878349390699E-4</v>
      </c>
      <c r="C485">
        <v>5.5813344941870744E-5</v>
      </c>
      <c r="D485">
        <v>2.4417405275530268E-5</v>
      </c>
      <c r="E485">
        <v>2.0915488690598227E-4</v>
      </c>
      <c r="F485">
        <v>5.8569664095260433E-5</v>
      </c>
      <c r="G485">
        <v>1.0647004317027698E-4</v>
      </c>
      <c r="H485">
        <v>6.2342990229773417E-5</v>
      </c>
    </row>
    <row r="486" spans="1:8">
      <c r="A486" s="788">
        <v>44537</v>
      </c>
      <c r="B486">
        <v>2.4656206581168068E-4</v>
      </c>
      <c r="C486">
        <v>1.2020895934711985E-4</v>
      </c>
      <c r="D486">
        <v>2.4417405275530268E-5</v>
      </c>
      <c r="E486">
        <v>2.5354585354421533E-4</v>
      </c>
      <c r="F486">
        <v>-2.5097378090852552E-5</v>
      </c>
      <c r="G486">
        <v>6.0393010145437526E-5</v>
      </c>
      <c r="H486">
        <v>1.0520137395778506E-4</v>
      </c>
    </row>
    <row r="487" spans="1:8">
      <c r="A487" s="788">
        <v>44538</v>
      </c>
      <c r="B487">
        <v>2.3946799679571185E-4</v>
      </c>
      <c r="C487">
        <v>1.6267583804274686E-4</v>
      </c>
      <c r="D487">
        <v>2.4417405275530268E-5</v>
      </c>
      <c r="E487">
        <v>-1.3124794943235595E-4</v>
      </c>
      <c r="F487">
        <v>5.4559703836518646E-5</v>
      </c>
      <c r="G487">
        <v>4.6406386039755335E-4</v>
      </c>
      <c r="H487">
        <v>2.3572024659964663E-5</v>
      </c>
    </row>
    <row r="488" spans="1:8">
      <c r="A488" s="788">
        <v>44539</v>
      </c>
      <c r="B488">
        <v>2.4782568707597675E-4</v>
      </c>
      <c r="C488">
        <v>8.2541255351547004E-5</v>
      </c>
      <c r="D488">
        <v>2.4417405275530268E-5</v>
      </c>
      <c r="E488">
        <v>-9.8875504890899587E-5</v>
      </c>
      <c r="F488">
        <v>8.0994195893324678E-6</v>
      </c>
      <c r="G488">
        <v>-4.9115066926924407E-4</v>
      </c>
      <c r="H488">
        <v>-4.1492849100523977E-5</v>
      </c>
    </row>
    <row r="489" spans="1:8">
      <c r="A489" s="788">
        <v>44540</v>
      </c>
      <c r="B489">
        <v>2.6000481518718212E-4</v>
      </c>
      <c r="C489">
        <v>1.8691866494521567E-4</v>
      </c>
      <c r="D489">
        <v>2.4417405275530268E-5</v>
      </c>
      <c r="E489">
        <v>1.134352952214035E-4</v>
      </c>
      <c r="F489">
        <v>7.6276969881114995E-5</v>
      </c>
      <c r="G489">
        <v>5.388579889071388E-4</v>
      </c>
      <c r="H489">
        <v>4.9725311852072407E-5</v>
      </c>
    </row>
    <row r="490" spans="1:8">
      <c r="A490" s="788">
        <v>44543</v>
      </c>
      <c r="B490">
        <v>2.5817531677482921E-4</v>
      </c>
      <c r="C490">
        <v>4.5616819575371489E-6</v>
      </c>
      <c r="D490">
        <v>2.4417405275530268E-5</v>
      </c>
      <c r="E490">
        <v>-1.8133241943420753E-4</v>
      </c>
      <c r="F490">
        <v>-1.3369274850805191E-5</v>
      </c>
      <c r="G490">
        <v>-9.1947714803036767E-5</v>
      </c>
      <c r="H490">
        <v>-4.4584847092555279E-5</v>
      </c>
    </row>
    <row r="491" spans="1:8">
      <c r="A491" s="788">
        <v>44544</v>
      </c>
      <c r="B491">
        <v>2.5127252108439853E-4</v>
      </c>
      <c r="C491">
        <v>6.5328489746222521E-5</v>
      </c>
      <c r="D491">
        <v>2.4417405275530268E-5</v>
      </c>
      <c r="E491">
        <v>1.7018433091650078E-4</v>
      </c>
      <c r="F491">
        <v>-5.7561521529969628E-5</v>
      </c>
      <c r="G491">
        <v>-5.0926830663753373E-4</v>
      </c>
      <c r="H491">
        <v>-4.5531620425455221E-5</v>
      </c>
    </row>
    <row r="492" spans="1:8">
      <c r="A492" s="788">
        <v>44545</v>
      </c>
      <c r="B492">
        <v>2.7748113778400696E-4</v>
      </c>
      <c r="C492">
        <v>4.7675056647205955E-5</v>
      </c>
      <c r="D492">
        <v>2.4417405275530268E-5</v>
      </c>
      <c r="E492">
        <v>2.2507637008798987E-4</v>
      </c>
      <c r="F492">
        <v>2.9210946003410677E-5</v>
      </c>
      <c r="G492">
        <v>2.439080606034039E-4</v>
      </c>
      <c r="H492">
        <v>9.0065286078264701E-5</v>
      </c>
    </row>
    <row r="493" spans="1:8">
      <c r="A493" s="788">
        <v>44546</v>
      </c>
      <c r="B493">
        <v>2.5061598180305713E-4</v>
      </c>
      <c r="C493">
        <v>-2.204198095100707E-5</v>
      </c>
      <c r="D493">
        <v>2.4417405275530268E-5</v>
      </c>
      <c r="E493">
        <v>-2.0746593373896228E-4</v>
      </c>
      <c r="F493">
        <v>1.9989117245708952E-5</v>
      </c>
      <c r="G493">
        <v>-2.0200303422910292E-4</v>
      </c>
      <c r="H493">
        <v>-3.2892593895504365E-5</v>
      </c>
    </row>
    <row r="494" spans="1:8">
      <c r="A494" s="788">
        <v>44547</v>
      </c>
      <c r="B494">
        <v>2.4590406497526261E-4</v>
      </c>
      <c r="C494">
        <v>2.1248416964518184E-5</v>
      </c>
      <c r="D494">
        <v>2.4417405275530268E-5</v>
      </c>
      <c r="E494">
        <v>-1.2306992227678615E-5</v>
      </c>
      <c r="F494">
        <v>-2.810782769771314E-5</v>
      </c>
      <c r="G494">
        <v>-1.5863016663703657E-4</v>
      </c>
      <c r="H494">
        <v>-5.4023505172831058E-5</v>
      </c>
    </row>
    <row r="495" spans="1:8">
      <c r="A495" s="788">
        <v>44550</v>
      </c>
      <c r="B495">
        <v>2.7243306482062937E-4</v>
      </c>
      <c r="C495">
        <v>1.1165313684081602E-4</v>
      </c>
      <c r="D495">
        <v>2.4417405275530268E-5</v>
      </c>
      <c r="E495">
        <v>-3.4261015247788468E-4</v>
      </c>
      <c r="F495">
        <v>-5.0697641598556055E-5</v>
      </c>
      <c r="G495">
        <v>-8.4058775112401179E-4</v>
      </c>
      <c r="H495">
        <v>-5.7343665438434054E-5</v>
      </c>
    </row>
    <row r="496" spans="1:8">
      <c r="A496" s="788">
        <v>44551</v>
      </c>
      <c r="B496">
        <v>2.5062251974114421E-4</v>
      </c>
      <c r="C496">
        <v>1.2117700432343927E-4</v>
      </c>
      <c r="D496">
        <v>2.4417405275530268E-5</v>
      </c>
      <c r="E496">
        <v>3.7664650381364349E-4</v>
      </c>
      <c r="F496">
        <v>3.2527596962064202E-5</v>
      </c>
      <c r="G496">
        <v>5.1934701520628737E-4</v>
      </c>
      <c r="H496">
        <v>9.3281731883810843E-5</v>
      </c>
    </row>
    <row r="497" spans="1:8">
      <c r="A497" s="788">
        <v>44552</v>
      </c>
      <c r="B497">
        <v>2.2704066571685105E-4</v>
      </c>
      <c r="C497">
        <v>1.0110578933538595E-4</v>
      </c>
      <c r="D497">
        <v>2.4417405275530268E-5</v>
      </c>
      <c r="E497">
        <v>1.1629456655626313E-4</v>
      </c>
      <c r="F497">
        <v>5.0949816826173496E-6</v>
      </c>
      <c r="G497">
        <v>9.0117033186439807E-5</v>
      </c>
      <c r="H497">
        <v>5.4018915547950906E-5</v>
      </c>
    </row>
    <row r="498" spans="1:8">
      <c r="A498" s="788">
        <v>44553</v>
      </c>
      <c r="B498">
        <v>2.3686447536297269E-4</v>
      </c>
      <c r="C498">
        <v>5.4688435030739062E-5</v>
      </c>
      <c r="D498">
        <v>2.4417405275530268E-5</v>
      </c>
      <c r="E498">
        <v>2.3364924348708295E-4</v>
      </c>
      <c r="F498">
        <v>-1.5304627698189414E-5</v>
      </c>
      <c r="G498">
        <v>-8.8794453605121621E-5</v>
      </c>
      <c r="H498">
        <v>3.8468438650329782E-5</v>
      </c>
    </row>
    <row r="499" spans="1:8">
      <c r="A499" s="788">
        <v>44554</v>
      </c>
      <c r="B499">
        <v>2.5999420709100211E-4</v>
      </c>
      <c r="C499">
        <v>8.91729538153765E-5</v>
      </c>
      <c r="D499">
        <v>2.4417405275530268E-5</v>
      </c>
      <c r="E499">
        <v>1.0546963548044298E-5</v>
      </c>
      <c r="F499">
        <v>4.1351043707993365E-6</v>
      </c>
      <c r="G499">
        <v>-1.9690557355306339E-6</v>
      </c>
      <c r="H499">
        <v>1.5453217001359933E-6</v>
      </c>
    </row>
    <row r="500" spans="1:8">
      <c r="A500" s="788">
        <v>44557</v>
      </c>
      <c r="B500">
        <v>2.5263117427963127E-4</v>
      </c>
      <c r="C500">
        <v>7.5627991792319942E-5</v>
      </c>
      <c r="D500">
        <v>2.4417405275530268E-5</v>
      </c>
      <c r="E500">
        <v>1.505125654473083E-4</v>
      </c>
      <c r="F500">
        <v>3.6692081657665466E-5</v>
      </c>
      <c r="G500">
        <v>3.4722759576445332E-4</v>
      </c>
      <c r="H500">
        <v>6.3755663205158355E-5</v>
      </c>
    </row>
    <row r="501" spans="1:8">
      <c r="A501" s="788">
        <v>44558</v>
      </c>
      <c r="B501">
        <v>2.5247754164709765E-4</v>
      </c>
      <c r="C501">
        <v>7.9106293291202344E-5</v>
      </c>
      <c r="D501">
        <v>2.4417405275530268E-5</v>
      </c>
      <c r="E501">
        <v>8.213770096409668E-5</v>
      </c>
      <c r="F501">
        <v>7.1748593457721103E-6</v>
      </c>
      <c r="G501">
        <v>-1.3869059918575013E-4</v>
      </c>
      <c r="H501">
        <v>-4.1112164773460249E-6</v>
      </c>
    </row>
    <row r="502" spans="1:8">
      <c r="A502" s="788">
        <v>44559</v>
      </c>
      <c r="B502">
        <v>2.3159290678101914E-4</v>
      </c>
      <c r="C502">
        <v>-1.0317299041877393E-5</v>
      </c>
      <c r="D502">
        <v>2.4417405275530268E-5</v>
      </c>
      <c r="E502">
        <v>6.0084690956671581E-5</v>
      </c>
      <c r="F502">
        <v>-3.2851531587803074E-5</v>
      </c>
      <c r="G502">
        <v>-3.3159956218348555E-4</v>
      </c>
      <c r="H502">
        <v>1.2448284522488252E-5</v>
      </c>
    </row>
    <row r="503" spans="1:8">
      <c r="A503" s="788">
        <v>44560</v>
      </c>
      <c r="B503">
        <v>2.827223132339131E-4</v>
      </c>
      <c r="C503">
        <v>1.2707134762097018E-4</v>
      </c>
      <c r="D503">
        <v>2.4417405275530268E-5</v>
      </c>
      <c r="E503">
        <v>1.2319980971434719E-4</v>
      </c>
      <c r="F503">
        <v>1.020553409586822E-4</v>
      </c>
      <c r="G503">
        <v>5.9189075790607956E-4</v>
      </c>
      <c r="H503">
        <v>-1.0169755198222719E-5</v>
      </c>
    </row>
    <row r="504" spans="1:8">
      <c r="A504" s="788">
        <v>44561</v>
      </c>
      <c r="B504">
        <v>2.5488913162247573E-4</v>
      </c>
      <c r="C504">
        <v>9.3173926538888904E-5</v>
      </c>
      <c r="D504">
        <v>2.4417405275530268E-5</v>
      </c>
      <c r="E504">
        <v>-3.4808899155996942E-6</v>
      </c>
      <c r="F504">
        <v>6.5140033883692714E-6</v>
      </c>
      <c r="G504">
        <v>1.4447704995290689E-5</v>
      </c>
      <c r="H504">
        <v>1.5617411896029498E-6</v>
      </c>
    </row>
    <row r="505" spans="1:8">
      <c r="A505" s="788">
        <v>44564</v>
      </c>
      <c r="B505">
        <v>2.8546043500809364E-4</v>
      </c>
      <c r="C505">
        <v>6.0019495423832447E-5</v>
      </c>
      <c r="D505">
        <v>2.4417405275530268E-5</v>
      </c>
      <c r="E505">
        <v>3.2833758473440055E-4</v>
      </c>
      <c r="F505">
        <v>-1.0531823728948232E-4</v>
      </c>
      <c r="G505">
        <v>-3.9627432743005232E-4</v>
      </c>
      <c r="H505">
        <v>-6.9874554486876186E-6</v>
      </c>
    </row>
    <row r="506" spans="1:8">
      <c r="A506" s="788">
        <v>44565</v>
      </c>
      <c r="B506">
        <v>2.5679475550504125E-4</v>
      </c>
      <c r="C506">
        <v>2.0397413406975981E-5</v>
      </c>
      <c r="D506">
        <v>2.4417405275530268E-5</v>
      </c>
      <c r="E506">
        <v>2.5678856404452998E-4</v>
      </c>
      <c r="F506">
        <v>-5.1485431193097896E-5</v>
      </c>
      <c r="G506">
        <v>-3.9296382538976996E-4</v>
      </c>
      <c r="H506">
        <v>1.1483285826747736E-5</v>
      </c>
    </row>
    <row r="507" spans="1:8">
      <c r="A507" s="788">
        <v>44566</v>
      </c>
      <c r="B507">
        <v>2.3898504860574436E-4</v>
      </c>
      <c r="C507">
        <v>-2.2519145274031465E-6</v>
      </c>
      <c r="D507">
        <v>2.4417405275530268E-5</v>
      </c>
      <c r="E507">
        <v>-8.6324852475339053E-5</v>
      </c>
      <c r="F507">
        <v>-1.096670906313113E-4</v>
      </c>
      <c r="G507">
        <v>-7.8223547030291342E-4</v>
      </c>
      <c r="H507">
        <v>-9.0886964047010024E-5</v>
      </c>
    </row>
    <row r="508" spans="1:8">
      <c r="A508" s="788">
        <v>44567</v>
      </c>
      <c r="B508">
        <v>2.4346619358471062E-4</v>
      </c>
      <c r="C508">
        <v>-5.3997933665540394E-7</v>
      </c>
      <c r="D508">
        <v>2.4417405275530268E-5</v>
      </c>
      <c r="E508">
        <v>3.0406447176371533E-4</v>
      </c>
      <c r="F508">
        <v>8.7559054670283132E-5</v>
      </c>
      <c r="G508">
        <v>6.1623634205854041E-5</v>
      </c>
      <c r="H508">
        <v>-1.0417773370636208E-5</v>
      </c>
    </row>
    <row r="509" spans="1:8">
      <c r="A509" s="788">
        <v>44568</v>
      </c>
      <c r="B509">
        <v>2.6631222929524544E-4</v>
      </c>
      <c r="C509">
        <v>-1.4069722901104466E-6</v>
      </c>
      <c r="D509">
        <v>2.4417405275530268E-5</v>
      </c>
      <c r="E509">
        <v>-5.1574300327475458E-5</v>
      </c>
      <c r="F509">
        <v>3.7041233122057099E-5</v>
      </c>
      <c r="G509">
        <v>5.5491447465441884E-4</v>
      </c>
      <c r="H509">
        <v>-1.1846248178751795E-5</v>
      </c>
    </row>
    <row r="510" spans="1:8">
      <c r="A510" s="788">
        <v>44571</v>
      </c>
      <c r="B510">
        <v>2.3334192014636589E-4</v>
      </c>
      <c r="C510">
        <v>4.8352809819322664E-5</v>
      </c>
      <c r="D510">
        <v>2.4417405275530268E-5</v>
      </c>
      <c r="E510">
        <v>2.5325228066001848E-4</v>
      </c>
      <c r="F510">
        <v>8.2688278231746177E-6</v>
      </c>
      <c r="G510">
        <v>-2.8870654073523904E-4</v>
      </c>
      <c r="H510">
        <v>-3.5177497152697467E-5</v>
      </c>
    </row>
    <row r="511" spans="1:8">
      <c r="A511" s="788">
        <v>44572</v>
      </c>
      <c r="B511">
        <v>2.5184811205955699E-4</v>
      </c>
      <c r="C511">
        <v>1.3979311932895034E-5</v>
      </c>
      <c r="D511">
        <v>2.4417405275530268E-5</v>
      </c>
      <c r="E511">
        <v>-2.6237540880243995E-4</v>
      </c>
      <c r="F511">
        <v>2.9268731131948392E-5</v>
      </c>
      <c r="G511">
        <v>6.8819402185360534E-4</v>
      </c>
      <c r="H511">
        <v>7.1300298758889547E-5</v>
      </c>
    </row>
    <row r="512" spans="1:8">
      <c r="A512" s="788">
        <v>44573</v>
      </c>
      <c r="B512">
        <v>3.001491185564749E-4</v>
      </c>
      <c r="C512">
        <v>1.7117675800185642E-4</v>
      </c>
      <c r="D512">
        <v>2.4417405275530268E-5</v>
      </c>
      <c r="E512">
        <v>-3.0605600756924983E-5</v>
      </c>
      <c r="F512">
        <v>2.2746019569750418E-5</v>
      </c>
      <c r="G512">
        <v>6.2337570341237328E-4</v>
      </c>
      <c r="H512">
        <v>1.5564837595479776E-5</v>
      </c>
    </row>
    <row r="513" spans="1:8">
      <c r="A513" s="788">
        <v>44574</v>
      </c>
      <c r="B513">
        <v>2.4829652058859926E-4</v>
      </c>
      <c r="C513">
        <v>9.5959157536767777E-5</v>
      </c>
      <c r="D513">
        <v>2.4417405275530268E-5</v>
      </c>
      <c r="E513">
        <v>-1.815316456830196E-4</v>
      </c>
      <c r="F513">
        <v>3.1383553623742791E-5</v>
      </c>
      <c r="G513">
        <v>-2.1822483146790916E-4</v>
      </c>
      <c r="H513">
        <v>-7.1953725826814363E-5</v>
      </c>
    </row>
    <row r="514" spans="1:8">
      <c r="A514" s="788">
        <v>44575</v>
      </c>
      <c r="B514">
        <v>2.5741143727052847E-4</v>
      </c>
      <c r="C514">
        <v>9.8845144061964892E-5</v>
      </c>
      <c r="D514">
        <v>2.4417405275530268E-5</v>
      </c>
      <c r="E514">
        <v>3.351487268591136E-4</v>
      </c>
      <c r="F514">
        <v>-3.187960953173752E-5</v>
      </c>
      <c r="G514">
        <v>3.361651866229509E-4</v>
      </c>
      <c r="H514">
        <v>9.8394312004934652E-6</v>
      </c>
    </row>
    <row r="515" spans="1:8">
      <c r="A515" s="788">
        <v>44578</v>
      </c>
      <c r="B515">
        <v>2.4637246302879951E-4</v>
      </c>
      <c r="C515">
        <v>-1.8174034104362366E-5</v>
      </c>
      <c r="D515">
        <v>2.4417405275530268E-5</v>
      </c>
      <c r="E515">
        <v>1.419754731530054E-4</v>
      </c>
      <c r="F515">
        <v>2.1560170575058988E-5</v>
      </c>
      <c r="G515">
        <v>-4.1445879454051759E-5</v>
      </c>
      <c r="H515">
        <v>-1.2380366046782498E-7</v>
      </c>
    </row>
    <row r="516" spans="1:8">
      <c r="A516" s="788">
        <v>44579</v>
      </c>
      <c r="B516">
        <v>2.5826421654434346E-4</v>
      </c>
      <c r="C516">
        <v>7.3439439199991086E-5</v>
      </c>
      <c r="D516">
        <v>2.4417405275530268E-5</v>
      </c>
      <c r="E516">
        <v>3.3965397620473736E-4</v>
      </c>
      <c r="F516">
        <v>-7.8713946306597783E-5</v>
      </c>
      <c r="G516">
        <v>-2.4382674079831358E-4</v>
      </c>
      <c r="H516">
        <v>-9.4063398155893601E-5</v>
      </c>
    </row>
    <row r="517" spans="1:8">
      <c r="A517" s="788">
        <v>44580</v>
      </c>
      <c r="B517">
        <v>2.4908174623894754E-4</v>
      </c>
      <c r="C517">
        <v>1.8658975901174828E-4</v>
      </c>
      <c r="D517">
        <v>2.4417405275530268E-5</v>
      </c>
      <c r="E517">
        <v>-6.2290432045450389E-5</v>
      </c>
      <c r="F517">
        <v>1.0160609394376243E-4</v>
      </c>
      <c r="G517">
        <v>2.7104407413858114E-4</v>
      </c>
      <c r="H517">
        <v>-3.9212867748077972E-5</v>
      </c>
    </row>
    <row r="518" spans="1:8">
      <c r="A518" s="788">
        <v>44581</v>
      </c>
      <c r="B518">
        <v>2.7061325940498795E-4</v>
      </c>
      <c r="C518">
        <v>1.6171144172288267E-4</v>
      </c>
      <c r="D518">
        <v>2.4417405275530268E-5</v>
      </c>
      <c r="E518">
        <v>1.501557222568978E-4</v>
      </c>
      <c r="F518">
        <v>9.321065741882295E-5</v>
      </c>
      <c r="G518">
        <v>5.1003271803522264E-4</v>
      </c>
      <c r="H518">
        <v>-5.4349739285259879E-5</v>
      </c>
    </row>
    <row r="519" spans="1:8">
      <c r="A519" s="788">
        <v>44582</v>
      </c>
      <c r="B519">
        <v>2.446080506391713E-4</v>
      </c>
      <c r="C519">
        <v>4.0204367949331793E-5</v>
      </c>
      <c r="D519">
        <v>2.4417405275530268E-5</v>
      </c>
      <c r="E519">
        <v>-3.4118896719391169E-4</v>
      </c>
      <c r="F519">
        <v>1.5807039533546341E-5</v>
      </c>
      <c r="G519">
        <v>-2.7792406907673487E-4</v>
      </c>
      <c r="H519">
        <v>-8.0912067502770802E-5</v>
      </c>
    </row>
    <row r="520" spans="1:8">
      <c r="A520" s="788">
        <v>44585</v>
      </c>
      <c r="B520">
        <v>3.0413655781286089E-4</v>
      </c>
      <c r="C520">
        <v>1.1044005836040373E-4</v>
      </c>
      <c r="D520">
        <v>2.4417405275530268E-5</v>
      </c>
      <c r="E520">
        <v>-1.0741458861836806E-4</v>
      </c>
      <c r="F520">
        <v>1.2908991720432804E-5</v>
      </c>
      <c r="G520">
        <v>-3.0585764810470205E-4</v>
      </c>
      <c r="H520">
        <v>-6.2835952787554389E-7</v>
      </c>
    </row>
    <row r="521" spans="1:8">
      <c r="A521" s="788">
        <v>44586</v>
      </c>
      <c r="B521">
        <v>2.550182460548729E-4</v>
      </c>
      <c r="C521">
        <v>5.9306008053356062E-5</v>
      </c>
      <c r="D521">
        <v>2.4417405275530268E-5</v>
      </c>
      <c r="E521">
        <v>1.2609845137826481E-4</v>
      </c>
      <c r="F521">
        <v>5.2038835350363133E-5</v>
      </c>
      <c r="G521">
        <v>5.4558053431223773E-4</v>
      </c>
      <c r="H521">
        <v>-5.3266698635817676E-5</v>
      </c>
    </row>
    <row r="522" spans="1:8">
      <c r="A522" s="788">
        <v>44587</v>
      </c>
      <c r="B522">
        <v>2.5301013721352095E-4</v>
      </c>
      <c r="C522">
        <v>4.9828640573802204E-5</v>
      </c>
      <c r="D522">
        <v>2.4417405275530268E-5</v>
      </c>
      <c r="E522">
        <v>3.661800005301641E-4</v>
      </c>
      <c r="F522">
        <v>7.3862343197745876E-5</v>
      </c>
      <c r="G522">
        <v>3.5489264359270803E-4</v>
      </c>
      <c r="H522">
        <v>-1.4876070442923495E-5</v>
      </c>
    </row>
    <row r="523" spans="1:8">
      <c r="A523" s="788">
        <v>44588</v>
      </c>
      <c r="B523">
        <v>2.7799937172092544E-4</v>
      </c>
      <c r="C523">
        <v>4.4010704692789562E-5</v>
      </c>
      <c r="D523">
        <v>2.4417405275530268E-5</v>
      </c>
      <c r="E523">
        <v>3.9635585700074081E-4</v>
      </c>
      <c r="F523">
        <v>-1.5606091180051518E-5</v>
      </c>
      <c r="G523">
        <v>1.7280151800222354E-4</v>
      </c>
      <c r="H523">
        <v>-2.1096420212789457E-5</v>
      </c>
    </row>
    <row r="524" spans="1:8">
      <c r="A524" s="788">
        <v>44589</v>
      </c>
      <c r="B524">
        <v>2.2874599209317414E-4</v>
      </c>
      <c r="C524">
        <v>1.0613037906817892E-4</v>
      </c>
      <c r="D524">
        <v>2.4417405275530268E-5</v>
      </c>
      <c r="E524">
        <v>8.2688970263711245E-5</v>
      </c>
      <c r="F524">
        <v>6.3889911831342959E-5</v>
      </c>
      <c r="G524">
        <v>1.2094674520536143E-4</v>
      </c>
      <c r="H524">
        <v>1.1632873273070721E-4</v>
      </c>
    </row>
    <row r="525" spans="1:8">
      <c r="A525" s="788">
        <v>44592</v>
      </c>
      <c r="B525">
        <v>2.6884058320162329E-4</v>
      </c>
      <c r="C525">
        <v>9.7190093432546486E-5</v>
      </c>
      <c r="D525">
        <v>2.4417405275530268E-5</v>
      </c>
      <c r="E525">
        <v>7.0152984455534875E-6</v>
      </c>
      <c r="F525">
        <v>1.0143529792572492E-4</v>
      </c>
      <c r="G525">
        <v>5.48508761153218E-4</v>
      </c>
      <c r="H525">
        <v>1.006585449589581E-4</v>
      </c>
    </row>
    <row r="526" spans="1:8">
      <c r="A526" s="788">
        <v>44593</v>
      </c>
      <c r="B526">
        <v>2.5348512982172657E-4</v>
      </c>
      <c r="C526">
        <v>1.7162980920532877E-4</v>
      </c>
      <c r="D526">
        <v>2.4417405275530268E-5</v>
      </c>
      <c r="E526">
        <v>1.0976192537823227E-4</v>
      </c>
      <c r="F526">
        <v>8.5878336926392676E-6</v>
      </c>
      <c r="G526">
        <v>8.9849864217231848E-5</v>
      </c>
      <c r="H526">
        <v>3.9412140481243088E-5</v>
      </c>
    </row>
    <row r="527" spans="1:8">
      <c r="A527" s="788">
        <v>44594</v>
      </c>
      <c r="B527">
        <v>2.629524771448462E-4</v>
      </c>
      <c r="C527">
        <v>2.0249568502267134E-4</v>
      </c>
      <c r="D527">
        <v>2.4417405275530268E-5</v>
      </c>
      <c r="E527">
        <v>4.2171419296749285E-5</v>
      </c>
      <c r="F527">
        <v>1.4503816468425244E-6</v>
      </c>
      <c r="G527">
        <v>4.2970652520246796E-6</v>
      </c>
      <c r="H527">
        <v>4.0804824494834471E-5</v>
      </c>
    </row>
    <row r="528" spans="1:8">
      <c r="A528" s="788">
        <v>44595</v>
      </c>
      <c r="B528">
        <v>2.6951048790394239E-4</v>
      </c>
      <c r="C528">
        <v>1.9755532930307407E-4</v>
      </c>
      <c r="D528">
        <v>2.4417405275530268E-5</v>
      </c>
      <c r="E528">
        <v>3.3644241815206929E-4</v>
      </c>
      <c r="F528">
        <v>1.1528549163419832E-5</v>
      </c>
      <c r="G528">
        <v>-5.8774259950054365E-4</v>
      </c>
      <c r="H528">
        <v>-9.5884460504755414E-5</v>
      </c>
    </row>
    <row r="529" spans="1:8">
      <c r="A529" s="788">
        <v>44596</v>
      </c>
      <c r="B529">
        <v>3.0906097970796981E-4</v>
      </c>
      <c r="C529">
        <v>4.2508699722120686E-5</v>
      </c>
      <c r="D529">
        <v>2.4417405275530268E-5</v>
      </c>
      <c r="E529">
        <v>5.5380740275253197E-4</v>
      </c>
      <c r="F529">
        <v>-3.8177354272599386E-5</v>
      </c>
      <c r="G529">
        <v>3.660326789498381E-4</v>
      </c>
      <c r="H529">
        <v>7.5528391757917482E-6</v>
      </c>
    </row>
    <row r="530" spans="1:8">
      <c r="A530" s="788">
        <v>44599</v>
      </c>
      <c r="B530">
        <v>2.9399449239170153E-4</v>
      </c>
      <c r="C530">
        <v>1.4266953887674693E-4</v>
      </c>
      <c r="D530">
        <v>2.4417405275530268E-5</v>
      </c>
      <c r="E530">
        <v>5.4260696403188323E-5</v>
      </c>
      <c r="F530">
        <v>-4.7977407517547646E-5</v>
      </c>
      <c r="G530">
        <v>-6.1760892700404868E-5</v>
      </c>
      <c r="H530">
        <v>-1.3920156906243043E-5</v>
      </c>
    </row>
    <row r="531" spans="1:8">
      <c r="A531" s="788">
        <v>44600</v>
      </c>
      <c r="B531">
        <v>3.0377129540072801E-4</v>
      </c>
      <c r="C531">
        <v>3.6590667955491042E-5</v>
      </c>
      <c r="D531">
        <v>2.4417405275530268E-5</v>
      </c>
      <c r="E531">
        <v>1.4192228822343113E-4</v>
      </c>
      <c r="F531">
        <v>4.7746478255339384E-6</v>
      </c>
      <c r="G531">
        <v>1.6565968142334687E-5</v>
      </c>
      <c r="H531">
        <v>4.0093245920747034E-5</v>
      </c>
    </row>
    <row r="532" spans="1:8">
      <c r="A532" s="788">
        <v>44601</v>
      </c>
      <c r="B532">
        <v>3.0610690265624684E-4</v>
      </c>
      <c r="C532">
        <v>4.7155675733367107E-5</v>
      </c>
      <c r="D532">
        <v>2.4417405275530268E-5</v>
      </c>
      <c r="E532">
        <v>2.638355811407646E-5</v>
      </c>
      <c r="F532">
        <v>1.2431848630022337E-5</v>
      </c>
      <c r="G532">
        <v>2.6240063171643847E-4</v>
      </c>
      <c r="H532">
        <v>7.8723270171757726E-5</v>
      </c>
    </row>
    <row r="533" spans="1:8">
      <c r="A533" s="788">
        <v>44602</v>
      </c>
      <c r="B533">
        <v>2.9602880979473457E-4</v>
      </c>
      <c r="C533">
        <v>8.5520616000491116E-5</v>
      </c>
      <c r="D533">
        <v>2.4417405275530268E-5</v>
      </c>
      <c r="E533">
        <v>4.0230984636480669E-4</v>
      </c>
      <c r="F533">
        <v>-7.4243483888625235E-6</v>
      </c>
      <c r="G533">
        <v>-1.0866921662837149E-4</v>
      </c>
      <c r="H533">
        <v>-9.0081615825224345E-5</v>
      </c>
    </row>
    <row r="534" spans="1:8">
      <c r="A534" s="788">
        <v>44603</v>
      </c>
      <c r="B534">
        <v>3.1452253876513973E-4</v>
      </c>
      <c r="C534">
        <v>9.5635744169064304E-5</v>
      </c>
      <c r="D534">
        <v>2.4417405275530268E-5</v>
      </c>
      <c r="E534">
        <v>-1.8909591714980079E-4</v>
      </c>
      <c r="F534">
        <v>-7.0237974282866269E-5</v>
      </c>
      <c r="G534">
        <v>-1.3008977538924381E-4</v>
      </c>
      <c r="H534">
        <v>-9.2047177656035548E-5</v>
      </c>
    </row>
    <row r="535" spans="1:8">
      <c r="A535" s="788">
        <v>44606</v>
      </c>
      <c r="B535">
        <v>2.7162084967204445E-4</v>
      </c>
      <c r="C535">
        <v>1.4829842512345559E-4</v>
      </c>
      <c r="D535">
        <v>2.4417405275530268E-5</v>
      </c>
      <c r="E535">
        <v>4.1669837164427516E-4</v>
      </c>
      <c r="F535">
        <v>2.2840133335354508E-5</v>
      </c>
      <c r="G535">
        <v>2.755679254783894E-4</v>
      </c>
      <c r="H535">
        <v>-1.463488165958815E-5</v>
      </c>
    </row>
    <row r="536" spans="1:8">
      <c r="A536" s="788">
        <v>44607</v>
      </c>
      <c r="B536">
        <v>3.0137227065830431E-4</v>
      </c>
      <c r="C536">
        <v>1.689675513129445E-4</v>
      </c>
      <c r="D536">
        <v>2.4417405275530268E-5</v>
      </c>
      <c r="E536">
        <v>-2.3001399648908685E-5</v>
      </c>
      <c r="F536">
        <v>4.2838675954488535E-5</v>
      </c>
      <c r="G536">
        <v>-1.0662926927286099E-4</v>
      </c>
      <c r="H536">
        <v>7.587248674339908E-5</v>
      </c>
    </row>
    <row r="537" spans="1:8">
      <c r="A537" s="788">
        <v>44608</v>
      </c>
      <c r="B537">
        <v>2.8934056150143201E-4</v>
      </c>
      <c r="C537">
        <v>1.2598807849431993E-4</v>
      </c>
      <c r="D537">
        <v>2.4417405275530268E-5</v>
      </c>
      <c r="E537">
        <v>-7.967158145703869E-5</v>
      </c>
      <c r="F537">
        <v>2.8173912502982293E-5</v>
      </c>
      <c r="G537">
        <v>8.9090929695927464E-5</v>
      </c>
      <c r="H537">
        <v>1.0843063577767875E-5</v>
      </c>
    </row>
    <row r="538" spans="1:8">
      <c r="A538" s="788">
        <v>44609</v>
      </c>
      <c r="B538">
        <v>3.1384265013188235E-4</v>
      </c>
      <c r="C538">
        <v>5.7488848149950706E-5</v>
      </c>
      <c r="D538">
        <v>2.4417405275530268E-5</v>
      </c>
      <c r="E538">
        <v>-2.9985447220718937E-4</v>
      </c>
      <c r="F538">
        <v>-2.2435086787780946E-5</v>
      </c>
      <c r="G538">
        <v>-2.5205716032033809E-4</v>
      </c>
      <c r="H538">
        <v>-1.1148936727650161E-4</v>
      </c>
    </row>
    <row r="539" spans="1:8">
      <c r="A539" s="788">
        <v>44610</v>
      </c>
      <c r="B539">
        <v>2.9418952905549287E-4</v>
      </c>
      <c r="C539">
        <v>9.6892544154034501E-5</v>
      </c>
      <c r="D539">
        <v>2.4417405275530268E-5</v>
      </c>
      <c r="E539">
        <v>-1.0399137765308986E-4</v>
      </c>
      <c r="F539">
        <v>9.7241036246464854E-6</v>
      </c>
      <c r="G539">
        <v>-3.6545390153770897E-4</v>
      </c>
      <c r="H539">
        <v>-2.1058735847792608E-5</v>
      </c>
    </row>
    <row r="540" spans="1:8">
      <c r="A540" s="788">
        <v>44613</v>
      </c>
      <c r="B540">
        <v>2.8713494163847073E-4</v>
      </c>
      <c r="C540">
        <v>1.2539956910060914E-4</v>
      </c>
      <c r="D540">
        <v>2.4417405275530268E-5</v>
      </c>
      <c r="E540">
        <v>1.1477617529792318E-4</v>
      </c>
      <c r="F540">
        <v>-6.0298527279064592E-5</v>
      </c>
      <c r="G540">
        <v>-3.5277269186281487E-4</v>
      </c>
      <c r="H540">
        <v>-6.8783451437837154E-5</v>
      </c>
    </row>
    <row r="541" spans="1:8">
      <c r="A541" s="788">
        <v>44614</v>
      </c>
      <c r="B541">
        <v>3.1554871229197846E-4</v>
      </c>
      <c r="C541">
        <v>6.9774198175641465E-5</v>
      </c>
      <c r="D541">
        <v>2.4417405275530268E-5</v>
      </c>
      <c r="E541">
        <v>2.9549728490410598E-4</v>
      </c>
      <c r="F541">
        <v>-5.5737720355621966E-5</v>
      </c>
      <c r="G541">
        <v>2.600916964152544E-4</v>
      </c>
      <c r="H541">
        <v>1.568079729052263E-5</v>
      </c>
    </row>
    <row r="542" spans="1:8">
      <c r="A542" s="788">
        <v>44615</v>
      </c>
      <c r="B542">
        <v>2.9504109430956803E-4</v>
      </c>
      <c r="C542">
        <v>1.5506855177751256E-4</v>
      </c>
      <c r="D542">
        <v>2.4417405275530268E-5</v>
      </c>
      <c r="E542">
        <v>2.0679247673764114E-4</v>
      </c>
      <c r="F542">
        <v>-5.8316054019098563E-5</v>
      </c>
      <c r="G542">
        <v>-2.6792536047030694E-4</v>
      </c>
      <c r="H542">
        <v>-8.1504738832929865E-5</v>
      </c>
    </row>
    <row r="543" spans="1:8">
      <c r="A543" s="788">
        <v>44616</v>
      </c>
      <c r="B543">
        <v>2.9775427294896325E-4</v>
      </c>
      <c r="C543">
        <v>1.0527403370774049E-4</v>
      </c>
      <c r="D543">
        <v>2.4417405275530268E-5</v>
      </c>
      <c r="E543">
        <v>-1.4088142469636801E-4</v>
      </c>
      <c r="F543">
        <v>4.2097341065230332E-5</v>
      </c>
      <c r="G543">
        <v>-8.3526628481503384E-5</v>
      </c>
      <c r="H543">
        <v>5.8076196817041795E-5</v>
      </c>
    </row>
    <row r="544" spans="1:8">
      <c r="A544" s="788">
        <v>44617</v>
      </c>
      <c r="B544">
        <v>3.1554204682493801E-4</v>
      </c>
      <c r="C544">
        <v>1.3446871833876895E-4</v>
      </c>
      <c r="D544">
        <v>2.4417405275530268E-5</v>
      </c>
      <c r="E544">
        <v>1.1613446555022167E-4</v>
      </c>
      <c r="F544">
        <v>-2.8711873904628814E-5</v>
      </c>
      <c r="G544">
        <v>6.238397244652127E-4</v>
      </c>
      <c r="H544">
        <v>1.2547996854058607E-4</v>
      </c>
    </row>
    <row r="545" spans="1:8">
      <c r="A545" s="788">
        <v>44622</v>
      </c>
      <c r="B545">
        <v>2.6467887437446407E-4</v>
      </c>
      <c r="C545">
        <v>1.3480804267042412E-4</v>
      </c>
      <c r="D545">
        <v>2.4417405275530268E-5</v>
      </c>
      <c r="E545">
        <v>-4.3314889674258281E-4</v>
      </c>
      <c r="F545">
        <v>5.9492496982278538E-5</v>
      </c>
      <c r="G545">
        <v>4.9698882829350872E-4</v>
      </c>
      <c r="H545">
        <v>1.1917806506985817E-5</v>
      </c>
    </row>
    <row r="546" spans="1:8">
      <c r="A546" s="788">
        <v>44623</v>
      </c>
      <c r="B546">
        <v>2.71203272198034E-4</v>
      </c>
      <c r="C546">
        <v>1.3109137213156784E-4</v>
      </c>
      <c r="D546">
        <v>2.4417405275530268E-5</v>
      </c>
      <c r="E546">
        <v>3.799052030168782E-4</v>
      </c>
      <c r="F546">
        <v>6.8777969620215115E-6</v>
      </c>
      <c r="G546">
        <v>1.3893713195678456E-5</v>
      </c>
      <c r="H546">
        <v>-2.2546553052046336E-5</v>
      </c>
    </row>
    <row r="547" spans="1:8">
      <c r="A547" s="788">
        <v>44624</v>
      </c>
      <c r="B547">
        <v>2.7826515295675206E-4</v>
      </c>
      <c r="C547">
        <v>8.8558503841215319E-5</v>
      </c>
      <c r="D547">
        <v>2.4417405275530268E-5</v>
      </c>
      <c r="E547">
        <v>2.8223993150321982E-4</v>
      </c>
      <c r="F547">
        <v>-5.951712435137591E-5</v>
      </c>
      <c r="G547">
        <v>-3.0016833210569138E-4</v>
      </c>
      <c r="H547">
        <v>-3.5733939246666572E-5</v>
      </c>
    </row>
    <row r="548" spans="1:8">
      <c r="A548" s="788">
        <v>44627</v>
      </c>
      <c r="B548">
        <v>2.7106124833164714E-4</v>
      </c>
      <c r="C548">
        <v>7.8855769697981244E-5</v>
      </c>
      <c r="D548">
        <v>2.4417405275530268E-5</v>
      </c>
      <c r="E548">
        <v>3.5796382494253105E-4</v>
      </c>
      <c r="F548">
        <v>-1.4657513288817705E-4</v>
      </c>
      <c r="G548">
        <v>-7.5944492233251122E-4</v>
      </c>
      <c r="H548">
        <v>-1.4648467479273065E-4</v>
      </c>
    </row>
    <row r="549" spans="1:8">
      <c r="A549" s="788">
        <v>44628</v>
      </c>
      <c r="B549">
        <v>2.7776861525331684E-4</v>
      </c>
      <c r="C549">
        <v>1.0887864332584774E-4</v>
      </c>
      <c r="D549">
        <v>2.4417405275530268E-5</v>
      </c>
      <c r="E549">
        <v>3.9464472148380557E-4</v>
      </c>
      <c r="F549">
        <v>1.4079080213570851E-4</v>
      </c>
      <c r="G549">
        <v>-7.9197016157748771E-5</v>
      </c>
      <c r="H549">
        <v>-4.3499950287627652E-5</v>
      </c>
    </row>
    <row r="550" spans="1:8">
      <c r="A550" s="788">
        <v>44629</v>
      </c>
      <c r="B550">
        <v>2.9253376550790098E-4</v>
      </c>
      <c r="C550">
        <v>2.2670380585247771E-4</v>
      </c>
      <c r="D550">
        <v>2.4417405275530268E-5</v>
      </c>
      <c r="E550">
        <v>1.3785609271896326E-5</v>
      </c>
      <c r="F550">
        <v>1.1025902098684703E-5</v>
      </c>
      <c r="G550">
        <v>9.8652076985975218E-4</v>
      </c>
      <c r="H550">
        <v>1.4021741576826895E-4</v>
      </c>
    </row>
    <row r="551" spans="1:8">
      <c r="A551" s="788">
        <v>44630</v>
      </c>
      <c r="B551">
        <v>3.0067537905551417E-4</v>
      </c>
      <c r="C551">
        <v>1.5617160109184167E-4</v>
      </c>
      <c r="D551">
        <v>2.4417405275530268E-5</v>
      </c>
      <c r="E551">
        <v>5.5535703810589705E-4</v>
      </c>
      <c r="F551">
        <v>-1.1722774496249144E-4</v>
      </c>
      <c r="G551">
        <v>-2.6498958250017747E-4</v>
      </c>
      <c r="H551">
        <v>-2.7234288209038727E-5</v>
      </c>
    </row>
    <row r="552" spans="1:8">
      <c r="A552" s="788">
        <v>44631</v>
      </c>
      <c r="B552">
        <v>2.863687675303102E-4</v>
      </c>
      <c r="C552">
        <v>1.4498205264335828E-4</v>
      </c>
      <c r="D552">
        <v>2.4417405275530268E-5</v>
      </c>
      <c r="E552">
        <v>1.757431986119551E-4</v>
      </c>
      <c r="F552">
        <v>-5.4082748295645189E-5</v>
      </c>
      <c r="G552">
        <v>-9.2576890062472886E-4</v>
      </c>
      <c r="H552">
        <v>-5.6727728913969488E-5</v>
      </c>
    </row>
    <row r="553" spans="1:8">
      <c r="A553" s="788">
        <v>44634</v>
      </c>
      <c r="B553">
        <v>3.040061161226408E-4</v>
      </c>
      <c r="C553">
        <v>7.872470943086895E-5</v>
      </c>
      <c r="D553">
        <v>2.4417405275530268E-5</v>
      </c>
      <c r="E553">
        <v>2.0910864998383851E-4</v>
      </c>
      <c r="F553">
        <v>-1.3043597931026162E-5</v>
      </c>
      <c r="G553">
        <v>-5.0968539434645356E-4</v>
      </c>
      <c r="H553">
        <v>-2.9623749842737636E-5</v>
      </c>
    </row>
    <row r="554" spans="1:8">
      <c r="A554" s="788">
        <v>44635</v>
      </c>
      <c r="B554">
        <v>2.9423782836635488E-4</v>
      </c>
      <c r="C554">
        <v>1.8511330898951961E-4</v>
      </c>
      <c r="D554">
        <v>2.4417405275530268E-5</v>
      </c>
      <c r="E554">
        <v>-9.3398621945992025E-5</v>
      </c>
      <c r="F554">
        <v>6.9140923213861782E-5</v>
      </c>
      <c r="G554">
        <v>3.1473067962866199E-4</v>
      </c>
      <c r="H554">
        <v>1.0409775997529681E-4</v>
      </c>
    </row>
    <row r="555" spans="1:8">
      <c r="A555" s="788">
        <v>44636</v>
      </c>
      <c r="B555">
        <v>3.2673980884119421E-4</v>
      </c>
      <c r="C555">
        <v>1.412114094943404E-4</v>
      </c>
      <c r="D555">
        <v>2.4417405275530268E-5</v>
      </c>
      <c r="E555">
        <v>3.859960609147562E-4</v>
      </c>
      <c r="F555">
        <v>-5.4131677996553947E-5</v>
      </c>
      <c r="G555">
        <v>6.0627850716794222E-4</v>
      </c>
      <c r="H555">
        <v>1.1626314265805848E-4</v>
      </c>
    </row>
    <row r="556" spans="1:8">
      <c r="A556" s="788">
        <v>44637</v>
      </c>
      <c r="B556">
        <v>3.1274115464781171E-4</v>
      </c>
      <c r="C556">
        <v>2.2744887288848181E-4</v>
      </c>
      <c r="D556">
        <v>2.4417405275530268E-5</v>
      </c>
      <c r="E556">
        <v>3.2339652733020808E-4</v>
      </c>
      <c r="F556">
        <v>4.203380970746462E-5</v>
      </c>
      <c r="G556">
        <v>3.6825450974009799E-4</v>
      </c>
      <c r="H556">
        <v>3.7803629723034416E-5</v>
      </c>
    </row>
    <row r="557" spans="1:8">
      <c r="A557" s="788">
        <v>44638</v>
      </c>
      <c r="B557">
        <v>3.2526038869740593E-4</v>
      </c>
      <c r="C557">
        <v>2.4725114463434306E-4</v>
      </c>
      <c r="D557">
        <v>2.4417405275530268E-5</v>
      </c>
      <c r="E557">
        <v>3.3625736202209662E-4</v>
      </c>
      <c r="F557">
        <v>3.1806802038349959E-5</v>
      </c>
      <c r="G557">
        <v>5.258344145762018E-4</v>
      </c>
      <c r="H557">
        <v>9.638055094967291E-5</v>
      </c>
    </row>
    <row r="558" spans="1:8">
      <c r="A558" s="788">
        <v>44641</v>
      </c>
      <c r="B558">
        <v>3.008343367009689E-4</v>
      </c>
      <c r="C558">
        <v>1.5617453154371838E-4</v>
      </c>
      <c r="D558">
        <v>2.4417405275530268E-5</v>
      </c>
      <c r="E558">
        <v>9.2799044547048912E-4</v>
      </c>
      <c r="F558">
        <v>-3.9450546018615592E-7</v>
      </c>
      <c r="G558">
        <v>1.1516292124885474E-4</v>
      </c>
      <c r="H558">
        <v>-9.2639178710102183E-6</v>
      </c>
    </row>
    <row r="559" spans="1:8">
      <c r="A559" s="788">
        <v>44642</v>
      </c>
      <c r="B559">
        <v>3.0515833693032894E-4</v>
      </c>
      <c r="C559">
        <v>2.23579161065528E-4</v>
      </c>
      <c r="D559">
        <v>2.4417405275530268E-5</v>
      </c>
      <c r="E559">
        <v>3.8895798194188425E-4</v>
      </c>
      <c r="F559">
        <v>3.7980321574409007E-5</v>
      </c>
      <c r="G559">
        <v>5.7479715443590324E-4</v>
      </c>
      <c r="H559">
        <v>5.281502070074273E-5</v>
      </c>
    </row>
    <row r="560" spans="1:8">
      <c r="A560" s="788">
        <v>44643</v>
      </c>
      <c r="B560">
        <v>3.1722845719193082E-4</v>
      </c>
      <c r="C560">
        <v>2.1445846524722256E-4</v>
      </c>
      <c r="D560">
        <v>2.4417405275530268E-5</v>
      </c>
      <c r="E560">
        <v>2.014160664245868E-4</v>
      </c>
      <c r="F560">
        <v>3.8053488168956488E-5</v>
      </c>
      <c r="G560">
        <v>6.7800080698147134E-5</v>
      </c>
      <c r="H560">
        <v>-5.3263772636198972E-5</v>
      </c>
    </row>
    <row r="561" spans="1:8">
      <c r="A561" s="788">
        <v>44644</v>
      </c>
      <c r="B561">
        <v>3.4987997311100561E-4</v>
      </c>
      <c r="C561">
        <v>4.0318535683666527E-4</v>
      </c>
      <c r="D561">
        <v>2.4417405275530268E-5</v>
      </c>
      <c r="E561">
        <v>3.7158151915549491E-4</v>
      </c>
      <c r="F561">
        <v>5.9741614443908937E-6</v>
      </c>
      <c r="G561">
        <v>5.6319968138766278E-4</v>
      </c>
      <c r="H561">
        <v>6.1453606777355231E-5</v>
      </c>
    </row>
    <row r="562" spans="1:8">
      <c r="A562" s="788">
        <v>44645</v>
      </c>
      <c r="B562">
        <v>3.3456565396304847E-4</v>
      </c>
      <c r="C562">
        <v>2.5986861743652103E-4</v>
      </c>
      <c r="D562">
        <v>2.4417405275530268E-5</v>
      </c>
      <c r="E562">
        <v>7.0172940505159329E-4</v>
      </c>
      <c r="F562">
        <v>9.5861607657932181E-6</v>
      </c>
      <c r="G562">
        <v>4.5323131340311185E-4</v>
      </c>
      <c r="H562">
        <v>3.5418960491334639E-5</v>
      </c>
    </row>
    <row r="563" spans="1:8">
      <c r="A563" s="788">
        <v>44648</v>
      </c>
      <c r="B563">
        <v>3.3545937682381339E-4</v>
      </c>
      <c r="C563">
        <v>1.2048991518373686E-4</v>
      </c>
      <c r="D563">
        <v>2.4417405275530268E-5</v>
      </c>
      <c r="E563">
        <v>-5.9210360189349006E-5</v>
      </c>
      <c r="F563">
        <v>-2.0287164218172339E-5</v>
      </c>
      <c r="G563">
        <v>-8.4833387788413312E-5</v>
      </c>
      <c r="H563">
        <v>2.569941645308549E-5</v>
      </c>
    </row>
    <row r="564" spans="1:8">
      <c r="A564" s="788">
        <v>44649</v>
      </c>
      <c r="B564">
        <v>3.5749371506389477E-4</v>
      </c>
      <c r="C564">
        <v>1.0273597069740448E-4</v>
      </c>
      <c r="D564">
        <v>2.4417405275530268E-5</v>
      </c>
      <c r="E564">
        <v>-2.8644731973026809E-4</v>
      </c>
      <c r="F564">
        <v>1.4553769397744888E-5</v>
      </c>
      <c r="G564">
        <v>2.790402925110902E-4</v>
      </c>
      <c r="H564">
        <v>6.4858629655906158E-5</v>
      </c>
    </row>
    <row r="565" spans="1:8">
      <c r="A565" s="788">
        <v>44650</v>
      </c>
      <c r="B565">
        <v>3.1943212357789317E-4</v>
      </c>
      <c r="C565">
        <v>7.9453943554517843E-5</v>
      </c>
      <c r="D565">
        <v>2.4417405275530268E-5</v>
      </c>
      <c r="E565">
        <v>-5.6263056980593299E-5</v>
      </c>
      <c r="F565">
        <v>-2.2425124267734242E-5</v>
      </c>
      <c r="G565">
        <v>-2.4864001390333237E-4</v>
      </c>
      <c r="H565">
        <v>-2.9546827960103552E-5</v>
      </c>
    </row>
    <row r="566" spans="1:8">
      <c r="A566" s="788">
        <v>44651</v>
      </c>
      <c r="B566">
        <v>3.3009968486170059E-4</v>
      </c>
      <c r="C566">
        <v>1.4577005992642841E-4</v>
      </c>
      <c r="D566">
        <v>2.4417405275530268E-5</v>
      </c>
      <c r="E566">
        <v>-1.4151662521089405E-4</v>
      </c>
      <c r="F566">
        <v>-8.2469404977270071E-6</v>
      </c>
      <c r="G566">
        <v>1.5719368186842053E-4</v>
      </c>
      <c r="H566">
        <v>-5.8717550814230693E-5</v>
      </c>
    </row>
    <row r="567" spans="1:8">
      <c r="A567" s="788">
        <v>44652</v>
      </c>
      <c r="B567">
        <v>3.2508495782159787E-4</v>
      </c>
      <c r="C567">
        <v>2.7186462780423473E-4</v>
      </c>
      <c r="D567">
        <v>2.4417405275530268E-5</v>
      </c>
      <c r="E567">
        <v>5.9927530309806804E-4</v>
      </c>
      <c r="F567">
        <v>6.1193493692286442E-5</v>
      </c>
      <c r="G567">
        <v>6.0808755244199373E-4</v>
      </c>
      <c r="H567">
        <v>7.2377998204053995E-6</v>
      </c>
    </row>
    <row r="568" spans="1:8">
      <c r="A568" s="788">
        <v>44655</v>
      </c>
      <c r="B568">
        <v>3.2881052288262697E-4</v>
      </c>
      <c r="C568">
        <v>1.5411056532050528E-4</v>
      </c>
      <c r="D568">
        <v>2.4417405275530268E-5</v>
      </c>
      <c r="E568">
        <v>2.24525405371534E-4</v>
      </c>
      <c r="F568">
        <v>2.8290390878114024E-5</v>
      </c>
      <c r="G568">
        <v>-1.8349315587439241E-5</v>
      </c>
      <c r="H568">
        <v>3.9298338577553603E-5</v>
      </c>
    </row>
    <row r="569" spans="1:8">
      <c r="A569" s="788">
        <v>44656</v>
      </c>
      <c r="B569">
        <v>3.2278994895612974E-4</v>
      </c>
      <c r="C569">
        <v>3.6084258711404068E-5</v>
      </c>
      <c r="D569">
        <v>2.4417405275530268E-5</v>
      </c>
      <c r="E569">
        <v>1.430659929291145E-4</v>
      </c>
      <c r="F569">
        <v>-9.4592269579166775E-5</v>
      </c>
      <c r="G569">
        <v>-5.6974532708713719E-4</v>
      </c>
      <c r="H569">
        <v>-6.2351081606638046E-5</v>
      </c>
    </row>
    <row r="570" spans="1:8">
      <c r="A570" s="788">
        <v>44657</v>
      </c>
      <c r="B570">
        <v>3.26352340350846E-4</v>
      </c>
      <c r="C570">
        <v>1.2956489947828009E-4</v>
      </c>
      <c r="D570">
        <v>2.4417405275530268E-5</v>
      </c>
      <c r="E570">
        <v>-2.9410375454863581E-5</v>
      </c>
      <c r="F570">
        <v>-1.3605575090304133E-5</v>
      </c>
      <c r="G570">
        <v>-5.2243631914728307E-4</v>
      </c>
      <c r="H570">
        <v>-4.098112482056049E-5</v>
      </c>
    </row>
    <row r="571" spans="1:8">
      <c r="A571" s="788">
        <v>44658</v>
      </c>
      <c r="B571">
        <v>3.259255887444072E-4</v>
      </c>
      <c r="C571">
        <v>1.523260673535658E-4</v>
      </c>
      <c r="D571">
        <v>2.4417405275530268E-5</v>
      </c>
      <c r="E571">
        <v>5.2056527460153663E-6</v>
      </c>
      <c r="F571">
        <v>3.2372156822503274E-5</v>
      </c>
      <c r="G571">
        <v>2.1498396033339475E-4</v>
      </c>
      <c r="H571">
        <v>1.9288681387658047E-5</v>
      </c>
    </row>
    <row r="572" spans="1:8">
      <c r="A572" s="788">
        <v>44659</v>
      </c>
      <c r="B572">
        <v>2.7261958862939673E-4</v>
      </c>
      <c r="C572">
        <v>7.6227708928135339E-5</v>
      </c>
      <c r="D572">
        <v>2.4417405275530268E-5</v>
      </c>
      <c r="E572">
        <v>3.9381988193566979E-4</v>
      </c>
      <c r="F572">
        <v>1.4227632008438906E-5</v>
      </c>
      <c r="G572">
        <v>-9.0459246438946434E-5</v>
      </c>
      <c r="H572">
        <v>-1.2565487063169179E-5</v>
      </c>
    </row>
    <row r="573" spans="1:8">
      <c r="A573" s="788">
        <v>44662</v>
      </c>
      <c r="B573">
        <v>3.2073190870571033E-4</v>
      </c>
      <c r="C573">
        <v>-3.5503470512381595E-5</v>
      </c>
      <c r="D573">
        <v>2.4417405275530268E-5</v>
      </c>
      <c r="E573">
        <v>-2.105519535609446E-4</v>
      </c>
      <c r="F573">
        <v>-1.3779079045892485E-5</v>
      </c>
      <c r="G573">
        <v>-3.5344858298065943E-4</v>
      </c>
      <c r="H573">
        <v>-8.0881317186449754E-5</v>
      </c>
    </row>
    <row r="574" spans="1:8">
      <c r="A574" s="788">
        <v>44663</v>
      </c>
      <c r="B574">
        <v>2.9871398202075902E-4</v>
      </c>
      <c r="C574">
        <v>1.376686909254823E-4</v>
      </c>
      <c r="D574">
        <v>2.4417405275530268E-5</v>
      </c>
      <c r="E574">
        <v>-1.4483101238121633E-4</v>
      </c>
      <c r="F574">
        <v>4.6026214559495851E-5</v>
      </c>
      <c r="G574">
        <v>5.8310517004339645E-5</v>
      </c>
      <c r="H574">
        <v>-1.3996744524538141E-5</v>
      </c>
    </row>
    <row r="575" spans="1:8">
      <c r="A575" s="788">
        <v>44664</v>
      </c>
      <c r="B575">
        <v>3.1536784272162799E-4</v>
      </c>
      <c r="C575">
        <v>1.670513634373063E-4</v>
      </c>
      <c r="D575">
        <v>2.4417405275530268E-5</v>
      </c>
      <c r="E575">
        <v>-1.2249739198305523E-6</v>
      </c>
      <c r="F575">
        <v>6.1889396135867967E-5</v>
      </c>
      <c r="G575">
        <v>2.0438522780939051E-4</v>
      </c>
      <c r="H575">
        <v>5.400479313306894E-5</v>
      </c>
    </row>
    <row r="576" spans="1:8">
      <c r="A576" s="788">
        <v>44665</v>
      </c>
      <c r="B576">
        <v>3.1681267476140845E-4</v>
      </c>
      <c r="C576">
        <v>1.1160232917084476E-4</v>
      </c>
      <c r="D576">
        <v>2.4417405275530268E-5</v>
      </c>
      <c r="E576">
        <v>2.3306714996543243E-4</v>
      </c>
      <c r="F576">
        <v>-2.7698425216575727E-5</v>
      </c>
      <c r="G576">
        <v>-1.18056477213902E-4</v>
      </c>
      <c r="H576">
        <v>-5.7423285793773428E-5</v>
      </c>
    </row>
    <row r="577" spans="1:8">
      <c r="A577" s="788">
        <v>44669</v>
      </c>
      <c r="B577">
        <v>3.3292827627604731E-4</v>
      </c>
      <c r="C577">
        <v>1.8527819779788057E-4</v>
      </c>
      <c r="D577">
        <v>2.4417405275530268E-5</v>
      </c>
      <c r="E577">
        <v>1.9497935947795922E-4</v>
      </c>
      <c r="F577">
        <v>1.1919712145690433E-5</v>
      </c>
      <c r="G577">
        <v>-7.0752006038394817E-5</v>
      </c>
      <c r="H577">
        <v>-4.1507830446052551E-6</v>
      </c>
    </row>
    <row r="578" spans="1:8">
      <c r="A578" s="788">
        <v>44670</v>
      </c>
      <c r="B578">
        <v>3.2882771134354154E-4</v>
      </c>
      <c r="C578">
        <v>9.7503126854149057E-5</v>
      </c>
      <c r="D578">
        <v>2.4417405275530268E-5</v>
      </c>
      <c r="E578">
        <v>1.3109852720143977E-4</v>
      </c>
      <c r="F578">
        <v>8.5956140633152166E-5</v>
      </c>
      <c r="G578">
        <v>1.0192451460664385E-5</v>
      </c>
      <c r="H578">
        <v>8.4876172255566871E-5</v>
      </c>
    </row>
    <row r="579" spans="1:8">
      <c r="A579" s="788">
        <v>44671</v>
      </c>
      <c r="B579">
        <v>3.1778587768650389E-4</v>
      </c>
      <c r="C579">
        <v>1.3708752789558831E-4</v>
      </c>
      <c r="D579">
        <v>2.4417405275530268E-5</v>
      </c>
      <c r="E579">
        <v>1.1180703654867508E-4</v>
      </c>
      <c r="F579">
        <v>-2.4247913111895557E-5</v>
      </c>
      <c r="G579">
        <v>9.7262933969921589E-5</v>
      </c>
      <c r="H579">
        <v>-1.606076829059333E-6</v>
      </c>
    </row>
    <row r="580" spans="1:8">
      <c r="A580" s="788">
        <v>44673</v>
      </c>
      <c r="B580">
        <v>3.4103271974456268E-4</v>
      </c>
      <c r="C580">
        <v>6.9797235903209737E-5</v>
      </c>
      <c r="D580">
        <v>2.4417405275530268E-5</v>
      </c>
      <c r="E580">
        <v>3.4470665438363914E-4</v>
      </c>
      <c r="F580">
        <v>-5.2547929569229937E-5</v>
      </c>
      <c r="G580">
        <v>-1.1888676412006795E-3</v>
      </c>
      <c r="H580">
        <v>-2.1684760203380504E-4</v>
      </c>
    </row>
    <row r="581" spans="1:8">
      <c r="A581" s="788">
        <v>44676</v>
      </c>
      <c r="B581">
        <v>3.1240086421258176E-4</v>
      </c>
      <c r="C581">
        <v>1.5341122261620477E-4</v>
      </c>
      <c r="D581">
        <v>2.4417405275530268E-5</v>
      </c>
      <c r="E581">
        <v>-2.7565369353326765E-4</v>
      </c>
      <c r="F581">
        <v>1.5446206234706051E-5</v>
      </c>
      <c r="G581">
        <v>-5.051856208569184E-5</v>
      </c>
      <c r="H581">
        <v>2.7590165264255174E-5</v>
      </c>
    </row>
    <row r="582" spans="1:8">
      <c r="A582" s="788">
        <v>44677</v>
      </c>
      <c r="B582">
        <v>2.8580945673610162E-4</v>
      </c>
      <c r="C582">
        <v>5.8985298915414697E-5</v>
      </c>
      <c r="D582">
        <v>2.4417405275530268E-5</v>
      </c>
      <c r="E582">
        <v>-8.9320184315011528E-5</v>
      </c>
      <c r="F582">
        <v>1.9553720160361277E-5</v>
      </c>
      <c r="G582">
        <v>-3.6098463974846564E-4</v>
      </c>
      <c r="H582">
        <v>-1.3380819194125539E-4</v>
      </c>
    </row>
    <row r="583" spans="1:8">
      <c r="A583" s="788">
        <v>44678</v>
      </c>
      <c r="B583">
        <v>3.0415458870790843E-4</v>
      </c>
      <c r="C583">
        <v>1.6247223072896321E-4</v>
      </c>
      <c r="D583">
        <v>2.4417405275530268E-5</v>
      </c>
      <c r="E583">
        <v>2.6679529827860484E-4</v>
      </c>
      <c r="F583">
        <v>1.321429521144335E-5</v>
      </c>
      <c r="G583">
        <v>1.6350429909205546E-4</v>
      </c>
      <c r="H583">
        <v>6.2342268986603777E-6</v>
      </c>
    </row>
    <row r="584" spans="1:8">
      <c r="A584" s="788">
        <v>44679</v>
      </c>
      <c r="B584">
        <v>3.9935897733958567E-4</v>
      </c>
      <c r="C584">
        <v>1.621717716917952E-4</v>
      </c>
      <c r="D584">
        <v>2.4417405275530268E-5</v>
      </c>
      <c r="E584">
        <v>2.5078590438459283E-4</v>
      </c>
      <c r="F584">
        <v>1.0078028367503933E-4</v>
      </c>
      <c r="G584">
        <v>3.5205153169037384E-4</v>
      </c>
      <c r="H584">
        <v>1.2031541090670284E-4</v>
      </c>
    </row>
    <row r="585" spans="1:8">
      <c r="A585" s="788">
        <v>44680</v>
      </c>
      <c r="B585">
        <v>3.2550885406749068E-4</v>
      </c>
      <c r="C585">
        <v>1.0832145619156062E-4</v>
      </c>
      <c r="D585">
        <v>2.4417405275530268E-5</v>
      </c>
      <c r="E585">
        <v>2.1035502263336004E-4</v>
      </c>
      <c r="F585">
        <v>-6.8676562126790378E-6</v>
      </c>
      <c r="G585">
        <v>-4.1088937072148281E-4</v>
      </c>
      <c r="H585">
        <v>-1.7930776327307774E-4</v>
      </c>
    </row>
    <row r="586" spans="1:8">
      <c r="A586" s="788">
        <v>44683</v>
      </c>
      <c r="B586">
        <v>3.0303807464374181E-4</v>
      </c>
      <c r="C586">
        <v>4.6417685105781818E-5</v>
      </c>
      <c r="D586">
        <v>2.4417405275530268E-5</v>
      </c>
      <c r="E586">
        <v>-1.6568396979935183E-5</v>
      </c>
      <c r="F586">
        <v>-6.6883958320496102E-6</v>
      </c>
      <c r="G586">
        <v>-5.0461360271113805E-4</v>
      </c>
      <c r="H586">
        <v>3.3717360258890275E-5</v>
      </c>
    </row>
    <row r="587" spans="1:8">
      <c r="A587" s="788">
        <v>44684</v>
      </c>
      <c r="B587">
        <v>3.1165782575038627E-4</v>
      </c>
      <c r="C587">
        <v>7.8881311802085025E-5</v>
      </c>
      <c r="D587">
        <v>2.4417405275530268E-5</v>
      </c>
      <c r="E587">
        <v>1.3276135386381397E-4</v>
      </c>
      <c r="F587">
        <v>5.0375610307937805E-5</v>
      </c>
      <c r="G587">
        <v>6.6586896157151419E-5</v>
      </c>
      <c r="H587">
        <v>2.815685852618266E-5</v>
      </c>
    </row>
    <row r="588" spans="1:8">
      <c r="A588" s="788">
        <v>44685</v>
      </c>
      <c r="B588">
        <v>2.9964506742264399E-4</v>
      </c>
      <c r="C588">
        <v>2.0007484987111956E-4</v>
      </c>
      <c r="D588">
        <v>2.4417405275530268E-5</v>
      </c>
      <c r="E588">
        <v>4.7219285897034951E-4</v>
      </c>
      <c r="F588">
        <v>2.5124916585019806E-5</v>
      </c>
      <c r="G588">
        <v>8.1277147218214896E-4</v>
      </c>
      <c r="H588">
        <v>1.4804206294343535E-4</v>
      </c>
    </row>
    <row r="589" spans="1:8">
      <c r="A589" s="788">
        <v>44686</v>
      </c>
      <c r="B589">
        <v>3.5672720847792708E-4</v>
      </c>
      <c r="C589">
        <v>1.7927344072485912E-6</v>
      </c>
      <c r="D589">
        <v>2.4417405275530268E-5</v>
      </c>
      <c r="E589">
        <v>3.3149231619181168E-5</v>
      </c>
      <c r="F589">
        <v>1.5445808402002601E-5</v>
      </c>
      <c r="G589">
        <v>-8.9008990562200528E-4</v>
      </c>
      <c r="H589">
        <v>-1.8215998161578707E-4</v>
      </c>
    </row>
    <row r="590" spans="1:8">
      <c r="A590" s="788">
        <v>44687</v>
      </c>
      <c r="B590">
        <v>3.3246439199182537E-4</v>
      </c>
      <c r="C590">
        <v>2.548462693075937E-5</v>
      </c>
      <c r="D590">
        <v>2.4417405275530268E-5</v>
      </c>
      <c r="E590">
        <v>-8.1633239533232546E-5</v>
      </c>
      <c r="F590">
        <v>-7.9025831291431589E-5</v>
      </c>
      <c r="G590">
        <v>-4.3530635617018205E-4</v>
      </c>
      <c r="H590">
        <v>-2.0361989474638743E-5</v>
      </c>
    </row>
    <row r="591" spans="1:8">
      <c r="A591" s="788">
        <v>44690</v>
      </c>
      <c r="B591">
        <v>3.5263020376236456E-4</v>
      </c>
      <c r="C591">
        <v>8.1152562020763612E-5</v>
      </c>
      <c r="D591">
        <v>2.4417405275530268E-5</v>
      </c>
      <c r="E591">
        <v>-9.8451485013237305E-5</v>
      </c>
      <c r="F591">
        <v>-8.1917762361782828E-5</v>
      </c>
      <c r="G591">
        <v>-8.3185386901660284E-4</v>
      </c>
      <c r="H591">
        <v>-1.577969074539154E-4</v>
      </c>
    </row>
    <row r="592" spans="1:8">
      <c r="A592" s="788">
        <v>44691</v>
      </c>
      <c r="B592">
        <v>3.5092807382652836E-4</v>
      </c>
      <c r="C592">
        <v>1.5489398310124304E-5</v>
      </c>
      <c r="D592">
        <v>2.4417405275530268E-5</v>
      </c>
      <c r="E592">
        <v>8.9510325571223737E-5</v>
      </c>
      <c r="F592">
        <v>1.800083024830257E-5</v>
      </c>
      <c r="G592">
        <v>4.4066696032475823E-4</v>
      </c>
      <c r="H592">
        <v>1.4530791686399036E-5</v>
      </c>
    </row>
    <row r="593" spans="1:8">
      <c r="A593" s="788">
        <v>44692</v>
      </c>
      <c r="B593">
        <v>3.4314362527347077E-4</v>
      </c>
      <c r="C593">
        <v>1.0051289421870503E-4</v>
      </c>
      <c r="D593">
        <v>2.4417405275530268E-5</v>
      </c>
      <c r="E593">
        <v>2.1675652390974742E-4</v>
      </c>
      <c r="F593">
        <v>6.7216735365471724E-7</v>
      </c>
      <c r="G593">
        <v>1.263954300611081E-4</v>
      </c>
      <c r="H593">
        <v>-8.3881093215299458E-5</v>
      </c>
    </row>
    <row r="594" spans="1:8">
      <c r="A594" s="788">
        <v>44693</v>
      </c>
      <c r="B594">
        <v>3.3912934571312926E-4</v>
      </c>
      <c r="C594">
        <v>1.4215989173885246E-4</v>
      </c>
      <c r="D594">
        <v>2.4417405275530268E-5</v>
      </c>
      <c r="E594">
        <v>-3.8770399865120653E-5</v>
      </c>
      <c r="F594">
        <v>-2.5722783527450947E-5</v>
      </c>
      <c r="G594">
        <v>-1.9820762527109634E-5</v>
      </c>
      <c r="H594">
        <v>-5.9329904672122961E-6</v>
      </c>
    </row>
    <row r="595" spans="1:8">
      <c r="A595" s="788">
        <v>44694</v>
      </c>
      <c r="B595">
        <v>3.4382816410643158E-4</v>
      </c>
      <c r="C595">
        <v>1.4852691735277903E-4</v>
      </c>
      <c r="D595">
        <v>2.4417405275530268E-5</v>
      </c>
      <c r="E595">
        <v>1.6999382212032346E-4</v>
      </c>
      <c r="F595">
        <v>1.0480523292793142E-4</v>
      </c>
      <c r="G595">
        <v>5.3257397029364496E-4</v>
      </c>
      <c r="H595">
        <v>1.2254834649273239E-4</v>
      </c>
    </row>
    <row r="596" spans="1:8">
      <c r="A596" s="788">
        <v>44697</v>
      </c>
      <c r="B596">
        <v>3.525995672780051E-4</v>
      </c>
      <c r="C596">
        <v>1.8098123257494957E-4</v>
      </c>
      <c r="D596">
        <v>2.4417405275530268E-5</v>
      </c>
      <c r="E596">
        <v>1.6727525963650681E-4</v>
      </c>
      <c r="F596">
        <v>-1.2483544918675538E-5</v>
      </c>
      <c r="G596">
        <v>3.1736474681750003E-4</v>
      </c>
      <c r="H596">
        <v>-1.6715829776872137E-5</v>
      </c>
    </row>
    <row r="597" spans="1:8">
      <c r="A597" s="788">
        <v>44698</v>
      </c>
      <c r="B597">
        <v>3.1276349401593051E-4</v>
      </c>
      <c r="C597">
        <v>5.1047294366211922E-5</v>
      </c>
      <c r="D597">
        <v>2.4417405275530268E-5</v>
      </c>
      <c r="E597">
        <v>5.2607872426288513E-5</v>
      </c>
      <c r="F597">
        <v>7.7203001554013726E-5</v>
      </c>
      <c r="G597">
        <v>4.6601877155269089E-4</v>
      </c>
      <c r="H597">
        <v>1.0051933946099045E-4</v>
      </c>
    </row>
    <row r="598" spans="1:8">
      <c r="A598" s="788">
        <v>44699</v>
      </c>
      <c r="B598">
        <v>3.1285646858426273E-4</v>
      </c>
      <c r="C598">
        <v>6.3626618324418309E-5</v>
      </c>
      <c r="D598">
        <v>2.4417405275530268E-5</v>
      </c>
      <c r="E598">
        <v>-3.6216352871298893E-5</v>
      </c>
      <c r="F598">
        <v>-3.5172717898922514E-5</v>
      </c>
      <c r="G598">
        <v>-2.6186560815831929E-4</v>
      </c>
      <c r="H598">
        <v>-1.989497563896231E-4</v>
      </c>
    </row>
    <row r="599" spans="1:8">
      <c r="A599" s="788">
        <v>44700</v>
      </c>
      <c r="B599">
        <v>3.8202505244627451E-4</v>
      </c>
      <c r="C599">
        <v>7.0626351464341501E-5</v>
      </c>
      <c r="D599">
        <v>2.4417405275530268E-5</v>
      </c>
      <c r="E599">
        <v>1.2659139532583962E-4</v>
      </c>
      <c r="F599">
        <v>5.2246457261748703E-5</v>
      </c>
      <c r="G599">
        <v>1.8998586664440543E-4</v>
      </c>
      <c r="H599">
        <v>-2.114534985360017E-5</v>
      </c>
    </row>
    <row r="600" spans="1:8">
      <c r="A600" s="788">
        <v>44701</v>
      </c>
      <c r="B600">
        <v>3.3585129809369168E-4</v>
      </c>
      <c r="C600">
        <v>8.1440207353853386E-5</v>
      </c>
      <c r="D600">
        <v>2.4417405275530268E-5</v>
      </c>
      <c r="E600">
        <v>9.3793682412612883E-5</v>
      </c>
      <c r="F600">
        <v>-1.0923541789131798E-6</v>
      </c>
      <c r="G600">
        <v>9.6909671410898575E-5</v>
      </c>
      <c r="H600">
        <v>-3.1481616803941126E-7</v>
      </c>
    </row>
    <row r="601" spans="1:8">
      <c r="A601" s="788">
        <v>44704</v>
      </c>
      <c r="B601">
        <v>3.6568893012400367E-4</v>
      </c>
      <c r="C601">
        <v>6.1218624640299048E-5</v>
      </c>
      <c r="D601">
        <v>2.4417405275530268E-5</v>
      </c>
      <c r="E601">
        <v>8.8289491991214175E-5</v>
      </c>
      <c r="F601">
        <v>1.9649691771397304E-5</v>
      </c>
      <c r="G601">
        <v>3.4699473632642924E-4</v>
      </c>
      <c r="H601">
        <v>9.2797333867711282E-5</v>
      </c>
    </row>
    <row r="602" spans="1:8">
      <c r="A602" s="788">
        <v>44705</v>
      </c>
      <c r="B602">
        <v>3.3522301000478422E-4</v>
      </c>
      <c r="C602">
        <v>-3.6566707148652401E-5</v>
      </c>
      <c r="D602">
        <v>2.4417405275530268E-5</v>
      </c>
      <c r="E602">
        <v>-1.6139218089698262E-4</v>
      </c>
      <c r="F602">
        <v>-8.3091399199910495E-5</v>
      </c>
      <c r="G602">
        <v>-1.9135172421630154E-4</v>
      </c>
      <c r="H602">
        <v>-3.7162983083245392E-5</v>
      </c>
    </row>
    <row r="603" spans="1:8">
      <c r="A603" s="788">
        <v>44706</v>
      </c>
      <c r="B603">
        <v>3.5090547793269823E-4</v>
      </c>
      <c r="C603">
        <v>9.482773977720883E-5</v>
      </c>
      <c r="D603">
        <v>2.4417405275530268E-5</v>
      </c>
      <c r="E603">
        <v>7.6267760905496251E-5</v>
      </c>
      <c r="F603">
        <v>1.0571463881633215E-4</v>
      </c>
      <c r="G603">
        <v>2.0844521787009352E-4</v>
      </c>
      <c r="H603">
        <v>4.8949944195540996E-5</v>
      </c>
    </row>
    <row r="604" spans="1:8">
      <c r="A604" s="788">
        <v>44707</v>
      </c>
      <c r="B604">
        <v>3.6524517354054152E-4</v>
      </c>
      <c r="C604">
        <v>1.2807097578288398E-4</v>
      </c>
      <c r="D604">
        <v>2.4417405275530268E-5</v>
      </c>
      <c r="E604">
        <v>1.9579208310834819E-4</v>
      </c>
      <c r="F604">
        <v>7.3826914844010721E-5</v>
      </c>
      <c r="G604">
        <v>3.3412367325640237E-4</v>
      </c>
      <c r="H604">
        <v>1.0184791458772268E-4</v>
      </c>
    </row>
    <row r="605" spans="1:8">
      <c r="A605" s="788">
        <v>44708</v>
      </c>
      <c r="B605">
        <v>3.4606573179236282E-4</v>
      </c>
      <c r="C605">
        <v>5.3370418907584096E-5</v>
      </c>
      <c r="D605">
        <v>2.4417405275530268E-5</v>
      </c>
      <c r="E605">
        <v>4.3409601493277221E-5</v>
      </c>
      <c r="F605">
        <v>1.8566693790816879E-5</v>
      </c>
      <c r="G605">
        <v>3.4057985471590557E-5</v>
      </c>
      <c r="H605">
        <v>1.1821706794492015E-4</v>
      </c>
    </row>
    <row r="606" spans="1:8">
      <c r="A606" s="788">
        <v>44711</v>
      </c>
      <c r="B606">
        <v>3.4848140528739385E-4</v>
      </c>
      <c r="C606">
        <v>-1.8718559479076199E-5</v>
      </c>
      <c r="D606">
        <v>2.4417405275530268E-5</v>
      </c>
      <c r="E606">
        <v>-1.0427399802602765E-4</v>
      </c>
      <c r="F606">
        <v>-1.5437272343767907E-5</v>
      </c>
      <c r="G606">
        <v>-2.4780735318034094E-4</v>
      </c>
      <c r="H606">
        <v>-6.9072978133688516E-7</v>
      </c>
    </row>
    <row r="607" spans="1:8">
      <c r="A607" s="788">
        <v>44712</v>
      </c>
      <c r="B607">
        <v>3.7946566473158277E-4</v>
      </c>
      <c r="C607">
        <v>1.7152663598770437E-4</v>
      </c>
      <c r="D607">
        <v>2.4417405275530268E-5</v>
      </c>
      <c r="E607">
        <v>2.2011392680376662E-4</v>
      </c>
      <c r="F607">
        <v>-1.2042432349218531E-5</v>
      </c>
      <c r="G607">
        <v>-1.109486576761859E-4</v>
      </c>
      <c r="H607">
        <v>-2.0426225147804901E-5</v>
      </c>
    </row>
    <row r="608" spans="1:8">
      <c r="A608" s="788">
        <v>44713</v>
      </c>
      <c r="B608">
        <v>3.3818144975423451E-4</v>
      </c>
      <c r="C608">
        <v>6.3378385794393924E-5</v>
      </c>
      <c r="D608">
        <v>2.4417405275530268E-5</v>
      </c>
      <c r="E608">
        <v>2.0885707826256986E-5</v>
      </c>
      <c r="F608">
        <v>2.5900634757286541E-5</v>
      </c>
      <c r="G608">
        <v>1.6704971541613769E-4</v>
      </c>
      <c r="H608">
        <v>-3.4649402457695432E-5</v>
      </c>
    </row>
    <row r="609" spans="1:8">
      <c r="A609" s="788">
        <v>44714</v>
      </c>
      <c r="B609">
        <v>3.3377288315474755E-4</v>
      </c>
      <c r="C609">
        <v>8.6412639646077586E-5</v>
      </c>
      <c r="D609">
        <v>2.4417405275530268E-5</v>
      </c>
      <c r="E609">
        <v>7.7965639960708724E-6</v>
      </c>
      <c r="F609">
        <v>2.6704047051286929E-5</v>
      </c>
      <c r="G609">
        <v>4.0290743282819785E-4</v>
      </c>
      <c r="H609">
        <v>9.1370490891501399E-5</v>
      </c>
    </row>
    <row r="610" spans="1:8">
      <c r="A610" s="788">
        <v>44715</v>
      </c>
      <c r="B610">
        <v>3.2744983748475619E-4</v>
      </c>
      <c r="C610">
        <v>1.2816981108567307E-4</v>
      </c>
      <c r="D610">
        <v>2.4417405275530268E-5</v>
      </c>
      <c r="E610">
        <v>1.4702343677080453E-4</v>
      </c>
      <c r="F610">
        <v>-6.0846401698807504E-5</v>
      </c>
      <c r="G610">
        <v>-2.789143168902475E-4</v>
      </c>
      <c r="H610">
        <v>-7.7167218577064436E-5</v>
      </c>
    </row>
    <row r="611" spans="1:8">
      <c r="A611" s="788">
        <v>44718</v>
      </c>
      <c r="B611">
        <v>3.4263252671479536E-4</v>
      </c>
      <c r="C611">
        <v>9.0551198945727494E-5</v>
      </c>
      <c r="D611">
        <v>2.4417405275530268E-5</v>
      </c>
      <c r="E611">
        <v>8.9776734024318868E-5</v>
      </c>
      <c r="F611">
        <v>-5.5908769853937334E-5</v>
      </c>
      <c r="G611">
        <v>-1.7663353372899149E-4</v>
      </c>
      <c r="H611">
        <v>1.8668968622089778E-5</v>
      </c>
    </row>
    <row r="612" spans="1:8">
      <c r="A612" s="788">
        <v>44719</v>
      </c>
      <c r="B612">
        <v>3.4842896170183852E-4</v>
      </c>
      <c r="C612">
        <v>1.2491579577313054E-5</v>
      </c>
      <c r="D612">
        <v>2.4417405275530268E-5</v>
      </c>
      <c r="E612">
        <v>5.0518472155092198E-5</v>
      </c>
      <c r="F612">
        <v>2.1289589660988818E-5</v>
      </c>
      <c r="G612">
        <v>8.7599353350693594E-5</v>
      </c>
      <c r="H612">
        <v>4.8495632642550078E-5</v>
      </c>
    </row>
    <row r="613" spans="1:8">
      <c r="A613" s="788">
        <v>44720</v>
      </c>
      <c r="B613">
        <v>3.3220176151686846E-4</v>
      </c>
      <c r="C613">
        <v>1.0140629279745194E-4</v>
      </c>
      <c r="D613">
        <v>2.4417405275530268E-5</v>
      </c>
      <c r="E613">
        <v>2.2275533893141854E-4</v>
      </c>
      <c r="F613">
        <v>7.5693362516016102E-5</v>
      </c>
      <c r="G613">
        <v>-3.2654051015184097E-4</v>
      </c>
      <c r="H613">
        <v>-5.1801685375302831E-5</v>
      </c>
    </row>
    <row r="614" spans="1:8">
      <c r="A614" s="788">
        <v>44721</v>
      </c>
      <c r="B614">
        <v>3.7286681062734841E-4</v>
      </c>
      <c r="C614">
        <v>1.116752746059859E-4</v>
      </c>
      <c r="D614">
        <v>2.4417405275530268E-5</v>
      </c>
      <c r="E614">
        <v>2.9021453225732687E-4</v>
      </c>
      <c r="F614">
        <v>1.230007290749402E-5</v>
      </c>
      <c r="G614">
        <v>-2.9463801509294345E-4</v>
      </c>
      <c r="H614">
        <v>-1.1110241739683058E-4</v>
      </c>
    </row>
    <row r="615" spans="1:8">
      <c r="A615" s="788">
        <v>44722</v>
      </c>
      <c r="B615">
        <v>3.4877408673963202E-4</v>
      </c>
      <c r="C615">
        <v>9.3484136780207279E-5</v>
      </c>
      <c r="D615">
        <v>2.4417405275530268E-5</v>
      </c>
      <c r="E615">
        <v>4.3621001401283058E-4</v>
      </c>
      <c r="F615">
        <v>-1.2981438608344442E-4</v>
      </c>
      <c r="G615">
        <v>-5.0036702384596453E-4</v>
      </c>
      <c r="H615">
        <v>-1.4614017957189585E-4</v>
      </c>
    </row>
    <row r="616" spans="1:8">
      <c r="A616" s="788">
        <v>44725</v>
      </c>
      <c r="B616">
        <v>3.538931679398397E-4</v>
      </c>
      <c r="C616">
        <v>1.9686207450715807E-5</v>
      </c>
      <c r="D616">
        <v>2.4417405275530268E-5</v>
      </c>
      <c r="E616">
        <v>6.1836998527317068E-4</v>
      </c>
      <c r="F616">
        <v>-1.0300350851656037E-4</v>
      </c>
      <c r="G616">
        <v>-7.8181717978229146E-4</v>
      </c>
      <c r="H616">
        <v>-1.9863776761765039E-4</v>
      </c>
    </row>
    <row r="617" spans="1:8">
      <c r="A617" s="788">
        <v>44726</v>
      </c>
      <c r="B617">
        <v>3.8386936451845005E-4</v>
      </c>
      <c r="C617">
        <v>4.430709649358988E-5</v>
      </c>
      <c r="D617">
        <v>2.4417405275530268E-5</v>
      </c>
      <c r="E617">
        <v>-6.0025114780745654E-5</v>
      </c>
      <c r="F617">
        <v>1.3463912880944395E-5</v>
      </c>
      <c r="G617">
        <v>-4.8486520359759537E-5</v>
      </c>
      <c r="H617">
        <v>-1.3161508472944173E-5</v>
      </c>
    </row>
    <row r="618" spans="1:8">
      <c r="A618" s="788">
        <v>44727</v>
      </c>
      <c r="B618">
        <v>3.1150512918367873E-4</v>
      </c>
      <c r="C618">
        <v>2.5006150824612129E-4</v>
      </c>
      <c r="D618">
        <v>2.4417405275530268E-5</v>
      </c>
      <c r="E618">
        <v>5.2895393021779044E-6</v>
      </c>
      <c r="F618">
        <v>9.405287909508564E-5</v>
      </c>
      <c r="G618">
        <v>5.4708744294292737E-4</v>
      </c>
      <c r="H618">
        <v>7.0923558337059324E-5</v>
      </c>
    </row>
    <row r="619" spans="1:8">
      <c r="A619" s="788">
        <v>44729</v>
      </c>
      <c r="B619">
        <v>3.2956100694758094E-4</v>
      </c>
      <c r="C619">
        <v>1.2405728090705148E-4</v>
      </c>
      <c r="D619">
        <v>2.4417405275530268E-5</v>
      </c>
      <c r="E619">
        <v>-2.9542903252946506E-4</v>
      </c>
      <c r="F619">
        <v>2.5534062035059706E-6</v>
      </c>
      <c r="G619">
        <v>-4.5679438405211385E-4</v>
      </c>
      <c r="H619">
        <v>-1.4920410139376616E-4</v>
      </c>
    </row>
    <row r="620" spans="1:8">
      <c r="A620" s="788">
        <v>44732</v>
      </c>
      <c r="B620">
        <v>3.4826281672216446E-4</v>
      </c>
      <c r="C620">
        <v>1.8656676984763142E-5</v>
      </c>
      <c r="D620">
        <v>2.4417405275530268E-5</v>
      </c>
      <c r="E620">
        <v>5.9029688099168655E-5</v>
      </c>
      <c r="F620">
        <v>-6.2444667202532508E-5</v>
      </c>
      <c r="G620">
        <v>-1.6526445805261638E-4</v>
      </c>
      <c r="H620">
        <v>1.1240795826051864E-5</v>
      </c>
    </row>
    <row r="621" spans="1:8">
      <c r="A621" s="788">
        <v>44733</v>
      </c>
      <c r="B621">
        <v>3.7621869589493108E-4</v>
      </c>
      <c r="C621">
        <v>1.7826378836336862E-5</v>
      </c>
      <c r="D621">
        <v>2.4417405275530268E-5</v>
      </c>
      <c r="E621">
        <v>6.1902184569770361E-5</v>
      </c>
      <c r="F621">
        <v>2.4028447383284154E-6</v>
      </c>
      <c r="G621">
        <v>3.2945782980845494E-5</v>
      </c>
      <c r="H621">
        <v>1.1161667323467684E-4</v>
      </c>
    </row>
    <row r="622" spans="1:8">
      <c r="A622" s="788">
        <v>44734</v>
      </c>
      <c r="B622">
        <v>3.7419898297078594E-4</v>
      </c>
      <c r="C622">
        <v>8.2231577296449474E-5</v>
      </c>
      <c r="D622">
        <v>2.4417405275530268E-5</v>
      </c>
      <c r="E622">
        <v>-1.7685001368307197E-4</v>
      </c>
      <c r="F622">
        <v>5.0386744096742039E-6</v>
      </c>
      <c r="G622">
        <v>2.6006048620253245E-4</v>
      </c>
      <c r="H622">
        <v>3.8311059314954931E-7</v>
      </c>
    </row>
    <row r="623" spans="1:8">
      <c r="A623" s="788">
        <v>44735</v>
      </c>
      <c r="B623">
        <v>3.8661555384917359E-4</v>
      </c>
      <c r="C623">
        <v>1.2624785849278997E-4</v>
      </c>
      <c r="D623">
        <v>2.4417405275530268E-5</v>
      </c>
      <c r="E623">
        <v>-5.0979441150128534E-5</v>
      </c>
      <c r="F623">
        <v>8.8233576339546976E-5</v>
      </c>
      <c r="G623">
        <v>-1.8448254549605135E-4</v>
      </c>
      <c r="H623">
        <v>4.3102551321062555E-5</v>
      </c>
    </row>
    <row r="624" spans="1:8">
      <c r="A624" s="788">
        <v>44736</v>
      </c>
      <c r="B624">
        <v>3.4901934839942162E-4</v>
      </c>
      <c r="C624">
        <v>4.2371076518933569E-5</v>
      </c>
      <c r="D624">
        <v>2.4417405275530268E-5</v>
      </c>
      <c r="E624">
        <v>-9.1578129517327903E-5</v>
      </c>
      <c r="F624">
        <v>-2.5569270073489968E-5</v>
      </c>
      <c r="G624">
        <v>-6.7722671079347717E-5</v>
      </c>
      <c r="H624">
        <v>1.5583579485070609E-4</v>
      </c>
    </row>
    <row r="625" spans="1:8">
      <c r="A625" s="788">
        <v>44739</v>
      </c>
      <c r="B625">
        <v>3.8918199733956667E-4</v>
      </c>
      <c r="C625">
        <v>6.2354233082004604E-5</v>
      </c>
      <c r="D625">
        <v>2.4417405275530268E-5</v>
      </c>
      <c r="E625">
        <v>2.7131033477476035E-5</v>
      </c>
      <c r="F625">
        <v>1.4018588212891815E-5</v>
      </c>
      <c r="G625">
        <v>3.443601591478107E-5</v>
      </c>
      <c r="H625">
        <v>-1.4145363360654751E-5</v>
      </c>
    </row>
    <row r="626" spans="1:8">
      <c r="A626" s="788">
        <v>44740</v>
      </c>
      <c r="B626">
        <v>3.2946612610050574E-4</v>
      </c>
      <c r="C626">
        <v>-2.2808574324699963E-5</v>
      </c>
      <c r="D626">
        <v>2.4417405275530268E-5</v>
      </c>
      <c r="E626">
        <v>5.7386842231083049E-6</v>
      </c>
      <c r="F626">
        <v>3.5130113468079263E-5</v>
      </c>
      <c r="G626">
        <v>-1.7242497985847318E-4</v>
      </c>
      <c r="H626">
        <v>-9.4541086748242692E-5</v>
      </c>
    </row>
    <row r="627" spans="1:8">
      <c r="A627" s="788">
        <v>44741</v>
      </c>
      <c r="B627">
        <v>3.3028902383147E-4</v>
      </c>
      <c r="C627">
        <v>6.7337619769114009E-5</v>
      </c>
      <c r="D627">
        <v>2.4417405275530268E-5</v>
      </c>
      <c r="E627">
        <v>-3.6913764135468324E-5</v>
      </c>
      <c r="F627">
        <v>3.8237284541022817E-5</v>
      </c>
      <c r="G627">
        <v>-3.3289667507849788E-5</v>
      </c>
      <c r="H627">
        <v>-1.8824557448560155E-7</v>
      </c>
    </row>
    <row r="628" spans="1:8">
      <c r="A628" s="788">
        <v>44742</v>
      </c>
      <c r="B628">
        <v>3.1996564122278208E-4</v>
      </c>
      <c r="C628">
        <v>1.4280705036173871E-4</v>
      </c>
      <c r="D628">
        <v>2.4417405275530268E-5</v>
      </c>
      <c r="E628">
        <v>-6.4126244438511562E-5</v>
      </c>
      <c r="F628">
        <v>3.2481715493515302E-5</v>
      </c>
      <c r="G628">
        <v>1.909067957604016E-4</v>
      </c>
      <c r="H628">
        <v>-4.7663947151667664E-5</v>
      </c>
    </row>
    <row r="629" spans="1:8">
      <c r="A629" s="788">
        <v>44743</v>
      </c>
      <c r="B629">
        <v>3.3686427657886184E-4</v>
      </c>
      <c r="C629">
        <v>-4.9918610194643395E-5</v>
      </c>
      <c r="D629">
        <v>2.4417405275530268E-5</v>
      </c>
      <c r="E629">
        <v>2.1769837183976963E-5</v>
      </c>
      <c r="F629">
        <v>4.2829312080732153E-5</v>
      </c>
      <c r="G629">
        <v>-9.2297389320228387E-6</v>
      </c>
      <c r="H629">
        <v>5.4298613866590184E-5</v>
      </c>
    </row>
    <row r="630" spans="1:8">
      <c r="A630" s="788">
        <v>44746</v>
      </c>
      <c r="B630">
        <v>3.3666326418434493E-4</v>
      </c>
      <c r="C630">
        <v>-4.4486340405975218E-5</v>
      </c>
      <c r="D630">
        <v>2.4417405275530268E-5</v>
      </c>
      <c r="E630">
        <v>1.9363469173347411E-5</v>
      </c>
      <c r="F630">
        <v>1.212138207211444E-5</v>
      </c>
      <c r="G630">
        <v>-3.7120825052758488E-4</v>
      </c>
      <c r="H630">
        <v>-2.1606353957945856E-5</v>
      </c>
    </row>
    <row r="631" spans="1:8">
      <c r="A631" s="788">
        <v>44747</v>
      </c>
      <c r="B631">
        <v>3.0745075200274216E-4</v>
      </c>
      <c r="C631">
        <v>-4.434141861526531E-5</v>
      </c>
      <c r="D631">
        <v>2.4417405275530268E-5</v>
      </c>
      <c r="E631">
        <v>-1.6651007213595856E-4</v>
      </c>
      <c r="F631">
        <v>3.3282274441170931E-5</v>
      </c>
      <c r="G631">
        <v>-1.6059134345780714E-4</v>
      </c>
      <c r="H631">
        <v>3.3820770200607696E-5</v>
      </c>
    </row>
    <row r="632" spans="1:8">
      <c r="A632" s="788">
        <v>44748</v>
      </c>
      <c r="B632">
        <v>3.7688395823059698E-4</v>
      </c>
      <c r="C632">
        <v>-5.2796938967943688E-5</v>
      </c>
      <c r="D632">
        <v>2.4417405275530268E-5</v>
      </c>
      <c r="E632">
        <v>3.7132676479526004E-5</v>
      </c>
      <c r="F632">
        <v>-7.2684490379870686E-5</v>
      </c>
      <c r="G632">
        <v>-1.0511740682622118E-4</v>
      </c>
      <c r="H632">
        <v>2.2167983901407728E-5</v>
      </c>
    </row>
    <row r="633" spans="1:8">
      <c r="A633" s="788">
        <v>44749</v>
      </c>
      <c r="B633">
        <v>3.2725004327409661E-4</v>
      </c>
      <c r="C633">
        <v>-5.3085467681366352E-6</v>
      </c>
      <c r="D633">
        <v>2.4417405275530268E-5</v>
      </c>
      <c r="E633">
        <v>3.7918336780845552E-4</v>
      </c>
      <c r="F633">
        <v>4.6390207304560787E-5</v>
      </c>
      <c r="G633">
        <v>2.8327544995559117E-4</v>
      </c>
      <c r="H633">
        <v>8.1108260542390732E-5</v>
      </c>
    </row>
    <row r="634" spans="1:8">
      <c r="A634" s="788">
        <v>44750</v>
      </c>
      <c r="B634">
        <v>3.8210951350768564E-4</v>
      </c>
      <c r="C634">
        <v>-1.3244120446889761E-4</v>
      </c>
      <c r="D634">
        <v>2.4417405275530268E-5</v>
      </c>
      <c r="E634">
        <v>8.4828078556892262E-6</v>
      </c>
      <c r="F634">
        <v>-4.6544152026672948E-6</v>
      </c>
      <c r="G634">
        <v>-3.4036413583510728E-4</v>
      </c>
      <c r="H634">
        <v>-3.8816687681980658E-6</v>
      </c>
    </row>
    <row r="635" spans="1:8">
      <c r="A635" s="788">
        <v>44753</v>
      </c>
      <c r="B635">
        <v>3.4031066388315703E-4</v>
      </c>
      <c r="C635">
        <v>-6.8511403113976859E-5</v>
      </c>
      <c r="D635">
        <v>2.4417405275530268E-5</v>
      </c>
      <c r="E635">
        <v>-4.9399519745504941E-5</v>
      </c>
      <c r="F635">
        <v>-5.7283858357470849E-5</v>
      </c>
      <c r="G635">
        <v>-7.3964600745425157E-4</v>
      </c>
      <c r="H635">
        <v>-6.0758646431494091E-5</v>
      </c>
    </row>
    <row r="636" spans="1:8">
      <c r="A636" s="788">
        <v>44754</v>
      </c>
      <c r="B636">
        <v>3.2752551913249562E-4</v>
      </c>
      <c r="C636">
        <v>3.5993297019353725E-5</v>
      </c>
      <c r="D636">
        <v>2.4417405275530268E-5</v>
      </c>
      <c r="E636">
        <v>-8.1935763529969468E-5</v>
      </c>
      <c r="F636">
        <v>-1.2777918552835388E-5</v>
      </c>
      <c r="G636">
        <v>7.9781777024114933E-5</v>
      </c>
      <c r="H636">
        <v>-3.945571476967946E-5</v>
      </c>
    </row>
    <row r="637" spans="1:8">
      <c r="A637" s="788">
        <v>44755</v>
      </c>
      <c r="B637">
        <v>3.447031016733971E-4</v>
      </c>
      <c r="C637">
        <v>4.6328819710139475E-5</v>
      </c>
      <c r="D637">
        <v>2.4417405275530268E-5</v>
      </c>
      <c r="E637">
        <v>1.9331418328802363E-4</v>
      </c>
      <c r="F637">
        <v>4.7571847968796991E-6</v>
      </c>
      <c r="G637">
        <v>1.2774048077475732E-4</v>
      </c>
      <c r="H637">
        <v>-2.0155816356316469E-5</v>
      </c>
    </row>
    <row r="638" spans="1:8">
      <c r="A638" s="788">
        <v>44756</v>
      </c>
      <c r="B638">
        <v>3.41652355609018E-4</v>
      </c>
      <c r="C638">
        <v>4.0813941763748092E-5</v>
      </c>
      <c r="D638">
        <v>2.4417405275530268E-5</v>
      </c>
      <c r="E638">
        <v>1.5890929826200829E-4</v>
      </c>
      <c r="F638">
        <v>1.4704245918628618E-6</v>
      </c>
      <c r="G638">
        <v>-1.6423671983110789E-4</v>
      </c>
      <c r="H638">
        <v>-1.0771723887524343E-5</v>
      </c>
    </row>
    <row r="639" spans="1:8">
      <c r="A639" s="788">
        <v>44757</v>
      </c>
      <c r="B639">
        <v>3.3784523869560525E-4</v>
      </c>
      <c r="C639">
        <v>8.6296898355205508E-5</v>
      </c>
      <c r="D639">
        <v>2.4417405275530268E-5</v>
      </c>
      <c r="E639">
        <v>-2.2198728713981322E-4</v>
      </c>
      <c r="F639">
        <v>3.539573539566687E-5</v>
      </c>
      <c r="G639">
        <v>2.2179327008745253E-4</v>
      </c>
      <c r="H639">
        <v>9.2115142412849683E-5</v>
      </c>
    </row>
    <row r="640" spans="1:8">
      <c r="A640" s="788">
        <v>44760</v>
      </c>
      <c r="B640">
        <v>3.771739931308798E-4</v>
      </c>
      <c r="C640">
        <v>-1.6454709848178183E-4</v>
      </c>
      <c r="D640">
        <v>2.4417405275530268E-5</v>
      </c>
      <c r="E640">
        <v>-9.7230490814820267E-5</v>
      </c>
      <c r="F640">
        <v>1.4268804549841808E-5</v>
      </c>
      <c r="G640">
        <v>-2.1964465229597942E-4</v>
      </c>
      <c r="H640">
        <v>-3.8967807441123716E-5</v>
      </c>
    </row>
    <row r="641" spans="1:8">
      <c r="A641" s="788">
        <v>44761</v>
      </c>
      <c r="B641">
        <v>3.5587920223069283E-4</v>
      </c>
      <c r="C641">
        <v>-7.2726601673382742E-5</v>
      </c>
      <c r="D641">
        <v>2.4417405275530268E-5</v>
      </c>
      <c r="E641">
        <v>-1.2176586828412938E-4</v>
      </c>
      <c r="F641">
        <v>-1.2750458494096284E-5</v>
      </c>
      <c r="G641">
        <v>2.7140095068527213E-4</v>
      </c>
      <c r="H641">
        <v>1.3922796181078389E-4</v>
      </c>
    </row>
    <row r="642" spans="1:8">
      <c r="A642" s="788">
        <v>44762</v>
      </c>
      <c r="B642">
        <v>3.8535666146244943E-4</v>
      </c>
      <c r="C642">
        <v>7.8365081335326047E-5</v>
      </c>
      <c r="D642">
        <v>2.4417405275530268E-5</v>
      </c>
      <c r="E642">
        <v>1.3844129476950907E-4</v>
      </c>
      <c r="F642">
        <v>1.0582512971346158E-4</v>
      </c>
      <c r="G642">
        <v>4.9754149656981879E-4</v>
      </c>
      <c r="H642">
        <v>3.4693030197613386E-5</v>
      </c>
    </row>
    <row r="643" spans="1:8">
      <c r="A643" s="788">
        <v>44763</v>
      </c>
      <c r="B643">
        <v>3.2849916034751174E-4</v>
      </c>
      <c r="C643">
        <v>2.2049934304946288E-7</v>
      </c>
      <c r="D643">
        <v>2.4417405275530268E-5</v>
      </c>
      <c r="E643">
        <v>-2.2678967720065338E-4</v>
      </c>
      <c r="F643">
        <v>-3.3420633884879701E-5</v>
      </c>
      <c r="G643">
        <v>4.851081649083611E-4</v>
      </c>
      <c r="H643">
        <v>4.9348432631994847E-5</v>
      </c>
    </row>
    <row r="644" spans="1:8">
      <c r="A644" s="788">
        <v>44764</v>
      </c>
      <c r="B644">
        <v>3.5047668377787564E-4</v>
      </c>
      <c r="C644">
        <v>5.0832888860073094E-5</v>
      </c>
      <c r="D644">
        <v>2.4417405275530268E-5</v>
      </c>
      <c r="E644">
        <v>-6.3593613571691365E-5</v>
      </c>
      <c r="F644">
        <v>2.4254374794965288E-5</v>
      </c>
      <c r="G644">
        <v>-5.3773438539956653E-4</v>
      </c>
      <c r="H644">
        <v>-4.3814103632278111E-5</v>
      </c>
    </row>
    <row r="645" spans="1:8">
      <c r="A645" s="788">
        <v>44767</v>
      </c>
      <c r="B645">
        <v>3.2848818067266849E-4</v>
      </c>
      <c r="C645">
        <v>-1.4413829082166043E-5</v>
      </c>
      <c r="D645">
        <v>2.4417405275530268E-5</v>
      </c>
      <c r="E645">
        <v>7.3377043337030673E-5</v>
      </c>
      <c r="F645">
        <v>-2.4336432276191864E-5</v>
      </c>
      <c r="G645">
        <v>8.8697639469369487E-5</v>
      </c>
      <c r="H645">
        <v>1.189340622344659E-5</v>
      </c>
    </row>
    <row r="646" spans="1:8">
      <c r="A646" s="788">
        <v>44768</v>
      </c>
      <c r="B646">
        <v>3.5028253069727068E-4</v>
      </c>
      <c r="C646">
        <v>-6.235881916630803E-5</v>
      </c>
      <c r="D646">
        <v>2.4417405275530268E-5</v>
      </c>
      <c r="E646">
        <v>1.6873504149003129E-4</v>
      </c>
      <c r="F646">
        <v>-1.4572317059189377E-5</v>
      </c>
      <c r="G646">
        <v>-2.9806594066901672E-4</v>
      </c>
      <c r="H646">
        <v>-5.5384180689306288E-5</v>
      </c>
    </row>
    <row r="647" spans="1:8">
      <c r="A647" s="788">
        <v>44769</v>
      </c>
      <c r="B647">
        <v>3.3533562445072933E-4</v>
      </c>
      <c r="C647">
        <v>4.2527592332965332E-5</v>
      </c>
      <c r="D647">
        <v>2.4417405275530268E-5</v>
      </c>
      <c r="E647">
        <v>-7.3445355174348034E-5</v>
      </c>
      <c r="F647">
        <v>1.2772878198339166E-4</v>
      </c>
      <c r="G647">
        <v>8.9701409816833947E-4</v>
      </c>
      <c r="H647">
        <v>1.3240569717479556E-4</v>
      </c>
    </row>
    <row r="648" spans="1:8">
      <c r="A648" s="788">
        <v>44770</v>
      </c>
      <c r="B648">
        <v>3.8359006711784189E-4</v>
      </c>
      <c r="C648">
        <v>7.6356546602110103E-5</v>
      </c>
      <c r="D648">
        <v>2.4417405275530268E-5</v>
      </c>
      <c r="E648">
        <v>-8.2931976211308983E-5</v>
      </c>
      <c r="F648">
        <v>5.9337354368220739E-5</v>
      </c>
      <c r="G648">
        <v>5.2702202365066848E-4</v>
      </c>
      <c r="H648">
        <v>5.8210831243186154E-5</v>
      </c>
    </row>
    <row r="649" spans="1:8">
      <c r="A649" s="788">
        <v>44771</v>
      </c>
      <c r="B649">
        <v>3.8645182901602592E-4</v>
      </c>
      <c r="C649">
        <v>7.5120519574845237E-5</v>
      </c>
      <c r="D649">
        <v>2.4417405275530268E-5</v>
      </c>
      <c r="E649">
        <v>-3.4544349553553014E-5</v>
      </c>
      <c r="F649">
        <v>5.2074376970876474E-5</v>
      </c>
      <c r="G649">
        <v>2.8667023244890566E-4</v>
      </c>
      <c r="H649">
        <v>7.5093168870727929E-5</v>
      </c>
    </row>
    <row r="650" spans="1:8">
      <c r="A650" s="788">
        <v>44774</v>
      </c>
      <c r="B650">
        <v>3.7039833556520526E-4</v>
      </c>
      <c r="C650">
        <v>3.2449016610202275E-5</v>
      </c>
      <c r="D650">
        <v>2.4417405275530268E-5</v>
      </c>
      <c r="E650">
        <v>3.9084522847593278E-6</v>
      </c>
      <c r="F650">
        <v>4.3305958294834747E-5</v>
      </c>
      <c r="G650">
        <v>-1.2777731432823459E-4</v>
      </c>
      <c r="H650">
        <v>-1.3520543148848874E-5</v>
      </c>
    </row>
    <row r="651" spans="1:8">
      <c r="A651" s="788">
        <v>44775</v>
      </c>
      <c r="B651">
        <v>3.7681072031473922E-4</v>
      </c>
      <c r="C651">
        <v>-3.2697732307662497E-5</v>
      </c>
      <c r="D651">
        <v>2.4417405275530268E-5</v>
      </c>
      <c r="E651">
        <v>1.2731302792289012E-4</v>
      </c>
      <c r="F651">
        <v>3.2396356176811467E-5</v>
      </c>
      <c r="G651">
        <v>8.6568356159586471E-5</v>
      </c>
      <c r="H651">
        <v>-3.1279114492072659E-5</v>
      </c>
    </row>
    <row r="652" spans="1:8">
      <c r="A652" s="788">
        <v>44776</v>
      </c>
      <c r="B652">
        <v>3.6857401276528323E-4</v>
      </c>
      <c r="C652">
        <v>7.648708974342889E-5</v>
      </c>
      <c r="D652">
        <v>2.4417405275530268E-5</v>
      </c>
      <c r="E652">
        <v>2.9270510577618093E-4</v>
      </c>
      <c r="F652">
        <v>7.6064702500779915E-5</v>
      </c>
      <c r="G652">
        <v>8.2730081865915576E-4</v>
      </c>
      <c r="H652">
        <v>7.8693282735450287E-5</v>
      </c>
    </row>
    <row r="653" spans="1:8">
      <c r="A653" s="788">
        <v>44777</v>
      </c>
      <c r="B653">
        <v>3.9012692602716567E-4</v>
      </c>
      <c r="C653">
        <v>2.9472785392510218E-4</v>
      </c>
      <c r="D653">
        <v>2.4417405275530268E-5</v>
      </c>
      <c r="E653">
        <v>-9.6866597503061924E-5</v>
      </c>
      <c r="F653">
        <v>5.6287324135219084E-5</v>
      </c>
      <c r="G653">
        <v>1.0186844532282314E-3</v>
      </c>
      <c r="H653">
        <v>-4.264650062651976E-6</v>
      </c>
    </row>
    <row r="654" spans="1:8">
      <c r="A654" s="788">
        <v>44778</v>
      </c>
      <c r="B654">
        <v>3.6512480323848368E-4</v>
      </c>
      <c r="C654">
        <v>7.5103134230740674E-5</v>
      </c>
      <c r="D654">
        <v>2.4417405275530268E-5</v>
      </c>
      <c r="E654">
        <v>3.5145944592845924E-4</v>
      </c>
      <c r="F654">
        <v>3.7103813834598047E-5</v>
      </c>
      <c r="G654">
        <v>-6.2957102054240764E-5</v>
      </c>
      <c r="H654">
        <v>-3.562735502854464E-6</v>
      </c>
    </row>
    <row r="655" spans="1:8">
      <c r="A655" s="788">
        <v>44781</v>
      </c>
      <c r="B655">
        <v>3.8119547129720761E-4</v>
      </c>
      <c r="C655">
        <v>1.3514977718009604E-4</v>
      </c>
      <c r="D655">
        <v>2.4417405275530268E-5</v>
      </c>
      <c r="E655">
        <v>1.0401124794902906E-4</v>
      </c>
      <c r="F655">
        <v>5.5227145935761168E-5</v>
      </c>
      <c r="G655">
        <v>4.0451635633789729E-4</v>
      </c>
      <c r="H655">
        <v>-1.9517314858502611E-6</v>
      </c>
    </row>
    <row r="656" spans="1:8">
      <c r="A656" s="788">
        <v>44782</v>
      </c>
      <c r="B656">
        <v>3.7237782135779955E-4</v>
      </c>
      <c r="C656">
        <v>-5.8221603360888673E-5</v>
      </c>
      <c r="D656">
        <v>2.4417405275530268E-5</v>
      </c>
      <c r="E656">
        <v>9.2051920620689345E-5</v>
      </c>
      <c r="F656">
        <v>-5.1214629549720665E-5</v>
      </c>
      <c r="G656">
        <v>-2.7668801196855498E-4</v>
      </c>
      <c r="H656">
        <v>-2.3058727105659815E-5</v>
      </c>
    </row>
    <row r="657" spans="1:8">
      <c r="A657" s="788">
        <v>44783</v>
      </c>
      <c r="B657">
        <v>3.8566206239983058E-4</v>
      </c>
      <c r="C657">
        <v>2.2369962343597564E-5</v>
      </c>
      <c r="D657">
        <v>2.4417405275530268E-5</v>
      </c>
      <c r="E657">
        <v>-2.9166910582174025E-4</v>
      </c>
      <c r="F657">
        <v>2.1505954773497482E-5</v>
      </c>
      <c r="G657">
        <v>4.5876396385481914E-4</v>
      </c>
      <c r="H657">
        <v>1.0779199026922926E-4</v>
      </c>
    </row>
    <row r="658" spans="1:8">
      <c r="A658" s="788">
        <v>44784</v>
      </c>
      <c r="B658">
        <v>3.917743603878913E-4</v>
      </c>
      <c r="C658">
        <v>-3.9545143750618019E-5</v>
      </c>
      <c r="D658">
        <v>2.4417405275530268E-5</v>
      </c>
      <c r="E658">
        <v>-1.2198656329011072E-4</v>
      </c>
      <c r="F658">
        <v>-4.3972239208497362E-5</v>
      </c>
      <c r="G658">
        <v>-5.8802078174019219E-4</v>
      </c>
      <c r="H658">
        <v>-4.6934548207921976E-8</v>
      </c>
    </row>
    <row r="659" spans="1:8">
      <c r="A659" s="788">
        <v>44785</v>
      </c>
      <c r="B659">
        <v>3.5267223620289578E-4</v>
      </c>
      <c r="C659">
        <v>1.6136339842088223E-4</v>
      </c>
      <c r="D659">
        <v>2.4417405275530268E-5</v>
      </c>
      <c r="E659">
        <v>5.6117017027929039E-5</v>
      </c>
      <c r="F659">
        <v>8.6688782213361067E-5</v>
      </c>
      <c r="G659">
        <v>5.6123475261912195E-4</v>
      </c>
      <c r="H659">
        <v>8.7954082978973782E-5</v>
      </c>
    </row>
    <row r="660" spans="1:8">
      <c r="A660" s="788">
        <v>44788</v>
      </c>
      <c r="B660">
        <v>3.7450271947173471E-4</v>
      </c>
      <c r="C660">
        <v>1.4407785667306695E-4</v>
      </c>
      <c r="D660">
        <v>2.4417405275530268E-5</v>
      </c>
      <c r="E660">
        <v>1.6592621599783585E-4</v>
      </c>
      <c r="F660">
        <v>3.2169432057362892E-5</v>
      </c>
      <c r="G660">
        <v>9.588562008358781E-5</v>
      </c>
      <c r="H660">
        <v>1.8781544723630584E-5</v>
      </c>
    </row>
    <row r="661" spans="1:8">
      <c r="A661" s="788">
        <v>44789</v>
      </c>
      <c r="B661">
        <v>3.5062283136743082E-4</v>
      </c>
      <c r="C661">
        <v>-1.0148605562243797E-4</v>
      </c>
      <c r="D661">
        <v>2.4417405275530268E-5</v>
      </c>
      <c r="E661">
        <v>1.1855738082859614E-4</v>
      </c>
      <c r="F661">
        <v>-7.9059485977395207E-6</v>
      </c>
      <c r="G661">
        <v>-3.4022216298224163E-4</v>
      </c>
      <c r="H661">
        <v>1.7448116691926029E-5</v>
      </c>
    </row>
    <row r="662" spans="1:8">
      <c r="A662" s="788">
        <v>44790</v>
      </c>
      <c r="B662">
        <v>3.5036693240572084E-4</v>
      </c>
      <c r="C662">
        <v>-5.4840885278821841E-6</v>
      </c>
      <c r="D662">
        <v>2.4417405275530268E-5</v>
      </c>
      <c r="E662">
        <v>1.8157521173699508E-4</v>
      </c>
      <c r="F662">
        <v>4.4940239042415839E-5</v>
      </c>
      <c r="G662">
        <v>-7.8669170506535122E-5</v>
      </c>
      <c r="H662">
        <v>-3.6308379755470856E-5</v>
      </c>
    </row>
    <row r="663" spans="1:8">
      <c r="A663" s="788">
        <v>44791</v>
      </c>
      <c r="B663">
        <v>3.7717324906573658E-4</v>
      </c>
      <c r="C663">
        <v>2.0028283638006798E-5</v>
      </c>
      <c r="D663">
        <v>2.4417405275530268E-5</v>
      </c>
      <c r="E663">
        <v>2.9983441599724107E-4</v>
      </c>
      <c r="F663">
        <v>2.297778063570788E-5</v>
      </c>
      <c r="G663">
        <v>-3.1023709067112826E-6</v>
      </c>
      <c r="H663">
        <v>1.3712803584641221E-5</v>
      </c>
    </row>
    <row r="664" spans="1:8">
      <c r="A664" s="788">
        <v>44792</v>
      </c>
      <c r="B664">
        <v>3.6035579356098795E-4</v>
      </c>
      <c r="C664">
        <v>-2.4809021769282905E-5</v>
      </c>
      <c r="D664">
        <v>2.4417405275530268E-5</v>
      </c>
      <c r="E664">
        <v>2.7749553061401366E-4</v>
      </c>
      <c r="F664">
        <v>-9.4427517504580569E-6</v>
      </c>
      <c r="G664">
        <v>-8.0960394451707219E-4</v>
      </c>
      <c r="H664">
        <v>-6.0930619481402435E-5</v>
      </c>
    </row>
    <row r="665" spans="1:8">
      <c r="A665" s="788">
        <v>44795</v>
      </c>
      <c r="B665">
        <v>3.5723907004972462E-4</v>
      </c>
      <c r="C665">
        <v>-2.3066129498978021E-5</v>
      </c>
      <c r="D665">
        <v>2.4417405275530268E-5</v>
      </c>
      <c r="E665">
        <v>4.8620875986431493E-4</v>
      </c>
      <c r="F665">
        <v>-1.9666446148822735E-5</v>
      </c>
      <c r="G665">
        <v>-3.7521756313474382E-6</v>
      </c>
      <c r="H665">
        <v>-1.0127708806122904E-4</v>
      </c>
    </row>
    <row r="666" spans="1:8">
      <c r="A666" s="788">
        <v>44796</v>
      </c>
      <c r="B666">
        <v>3.3149638708562692E-4</v>
      </c>
      <c r="C666">
        <v>1.1749730053338858E-4</v>
      </c>
      <c r="D666">
        <v>2.4417405275530268E-5</v>
      </c>
      <c r="E666">
        <v>-2.7911616852058227E-5</v>
      </c>
      <c r="F666">
        <v>4.8400505626409188E-5</v>
      </c>
      <c r="G666">
        <v>8.8856115295364753E-4</v>
      </c>
      <c r="H666">
        <v>-8.1002115201928019E-6</v>
      </c>
    </row>
    <row r="667" spans="1:8">
      <c r="A667" s="788">
        <v>44797</v>
      </c>
      <c r="B667">
        <v>3.815514264769797E-4</v>
      </c>
      <c r="C667">
        <v>1.2297486759591495E-6</v>
      </c>
      <c r="D667">
        <v>2.4417405275530268E-5</v>
      </c>
      <c r="E667">
        <v>1.1136388298758627E-4</v>
      </c>
      <c r="F667">
        <v>7.0278279873543524E-5</v>
      </c>
      <c r="G667">
        <v>5.1840522030376481E-4</v>
      </c>
      <c r="H667">
        <v>1.6438299354359922E-5</v>
      </c>
    </row>
    <row r="668" spans="1:8">
      <c r="A668" s="788">
        <v>44798</v>
      </c>
      <c r="B668">
        <v>3.6940241719257564E-4</v>
      </c>
      <c r="C668">
        <v>-8.4085245565699088E-5</v>
      </c>
      <c r="D668">
        <v>2.4417405275530268E-5</v>
      </c>
      <c r="E668">
        <v>-1.8770475347460738E-4</v>
      </c>
      <c r="F668">
        <v>2.6804553707169277E-5</v>
      </c>
      <c r="G668">
        <v>-1.5208094978706624E-4</v>
      </c>
      <c r="H668">
        <v>6.8462845361659807E-5</v>
      </c>
    </row>
    <row r="669" spans="1:8">
      <c r="A669" s="788">
        <v>44799</v>
      </c>
      <c r="B669">
        <v>3.6936240944432619E-4</v>
      </c>
      <c r="C669">
        <v>5.2130886678791293E-5</v>
      </c>
      <c r="D669">
        <v>2.4417405275530268E-5</v>
      </c>
      <c r="E669">
        <v>3.3740402705714214E-4</v>
      </c>
      <c r="F669">
        <v>6.9536970144334882E-6</v>
      </c>
      <c r="G669">
        <v>1.7929846153214916E-4</v>
      </c>
      <c r="H669">
        <v>-1.5999281824116807E-4</v>
      </c>
    </row>
    <row r="670" spans="1:8">
      <c r="A670" s="788">
        <v>44802</v>
      </c>
      <c r="B670">
        <v>3.3472380969666723E-4</v>
      </c>
      <c r="C670">
        <v>-8.369995043634627E-5</v>
      </c>
      <c r="D670">
        <v>2.4417405275530268E-5</v>
      </c>
      <c r="E670">
        <v>1.9375127984458954E-4</v>
      </c>
      <c r="F670">
        <v>5.0931066885053781E-5</v>
      </c>
      <c r="G670">
        <v>4.5665888596981734E-4</v>
      </c>
      <c r="H670">
        <v>-3.1499197153036509E-5</v>
      </c>
    </row>
    <row r="671" spans="1:8">
      <c r="A671" s="788">
        <v>44803</v>
      </c>
      <c r="B671">
        <v>3.8204962250495332E-4</v>
      </c>
      <c r="C671">
        <v>3.5052071438765875E-5</v>
      </c>
      <c r="D671">
        <v>2.4417405275530268E-5</v>
      </c>
      <c r="E671">
        <v>-9.7587709373384035E-5</v>
      </c>
      <c r="F671">
        <v>2.242202066991883E-5</v>
      </c>
      <c r="G671">
        <v>-4.5166161432598164E-4</v>
      </c>
      <c r="H671">
        <v>-5.6134901984533635E-5</v>
      </c>
    </row>
    <row r="672" spans="1:8">
      <c r="A672" s="788">
        <v>44804</v>
      </c>
      <c r="B672">
        <v>3.5323767464062516E-4</v>
      </c>
      <c r="C672">
        <v>4.0352394343961872E-5</v>
      </c>
      <c r="D672">
        <v>2.4417405275530268E-5</v>
      </c>
      <c r="E672">
        <v>1.4382946723006664E-4</v>
      </c>
      <c r="F672">
        <v>2.791086064315884E-5</v>
      </c>
      <c r="G672">
        <v>2.5092666885173642E-4</v>
      </c>
      <c r="H672">
        <v>-3.2783948366401639E-5</v>
      </c>
    </row>
    <row r="673" spans="1:8">
      <c r="A673" s="788">
        <v>44805</v>
      </c>
      <c r="B673">
        <v>3.8381269641838518E-4</v>
      </c>
      <c r="C673">
        <v>1.6986800859867881E-4</v>
      </c>
      <c r="D673">
        <v>2.4417405275530268E-5</v>
      </c>
      <c r="E673">
        <v>2.2595557493139686E-4</v>
      </c>
      <c r="F673">
        <v>3.5394961356360885E-5</v>
      </c>
      <c r="G673">
        <v>5.8728233901283902E-4</v>
      </c>
      <c r="H673">
        <v>9.2411918032808691E-6</v>
      </c>
    </row>
    <row r="674" spans="1:8">
      <c r="A674" s="788">
        <v>44806</v>
      </c>
      <c r="B674">
        <v>3.4159473563871018E-4</v>
      </c>
      <c r="C674">
        <v>6.2149057375592075E-5</v>
      </c>
      <c r="D674">
        <v>2.4417405275530268E-5</v>
      </c>
      <c r="E674">
        <v>-4.9609302182482276E-5</v>
      </c>
      <c r="F674">
        <v>5.3619462109291136E-5</v>
      </c>
      <c r="G674">
        <v>3.0949578258356757E-4</v>
      </c>
      <c r="H674">
        <v>-4.8252577573353881E-5</v>
      </c>
    </row>
    <row r="675" spans="1:8">
      <c r="A675" s="788">
        <v>44809</v>
      </c>
      <c r="B675">
        <v>3.541749233488058E-4</v>
      </c>
      <c r="C675">
        <v>-4.9616884420666849E-7</v>
      </c>
      <c r="D675">
        <v>2.4417405275530268E-5</v>
      </c>
      <c r="E675">
        <v>1.6453513104996986E-4</v>
      </c>
      <c r="F675">
        <v>3.4673531469400225E-5</v>
      </c>
      <c r="G675">
        <v>2.0972825423072996E-4</v>
      </c>
      <c r="H675">
        <v>1.5632122280301308E-5</v>
      </c>
    </row>
    <row r="676" spans="1:8">
      <c r="A676" s="788">
        <v>44810</v>
      </c>
      <c r="B676">
        <v>3.7265431074630107E-4</v>
      </c>
      <c r="C676">
        <v>-6.6036140934373265E-5</v>
      </c>
      <c r="D676">
        <v>2.4417405275530268E-5</v>
      </c>
      <c r="E676">
        <v>2.0444676680600465E-5</v>
      </c>
      <c r="F676">
        <v>-3.0998796705181689E-5</v>
      </c>
      <c r="G676">
        <v>-6.0630137234009458E-4</v>
      </c>
      <c r="H676">
        <v>-3.0382545527912751E-5</v>
      </c>
    </row>
    <row r="677" spans="1:8">
      <c r="A677" s="788">
        <v>44812</v>
      </c>
      <c r="B677">
        <v>3.6662690202951564E-4</v>
      </c>
      <c r="C677">
        <v>9.7074117688543033E-5</v>
      </c>
      <c r="D677">
        <v>2.4417405275530268E-5</v>
      </c>
      <c r="E677">
        <v>-1.2158512092285134E-4</v>
      </c>
      <c r="F677">
        <v>-7.8821954203278657E-6</v>
      </c>
      <c r="G677">
        <v>2.2363953324504583E-5</v>
      </c>
      <c r="H677">
        <v>1.2630302264081462E-4</v>
      </c>
    </row>
    <row r="678" spans="1:8">
      <c r="A678" s="788">
        <v>44813</v>
      </c>
      <c r="B678">
        <v>3.7280249648705084E-4</v>
      </c>
      <c r="C678">
        <v>2.8177183264622931E-5</v>
      </c>
      <c r="D678">
        <v>2.4417405275530268E-5</v>
      </c>
      <c r="E678">
        <v>2.1134092018637585E-4</v>
      </c>
      <c r="F678">
        <v>1.2273805354539035E-5</v>
      </c>
      <c r="G678">
        <v>5.6137782329030664E-4</v>
      </c>
      <c r="H678">
        <v>8.0353374657201606E-5</v>
      </c>
    </row>
    <row r="679" spans="1:8">
      <c r="A679" s="788">
        <v>44816</v>
      </c>
      <c r="B679">
        <v>3.6970493203474696E-4</v>
      </c>
      <c r="C679">
        <v>-3.1990490383339686E-5</v>
      </c>
      <c r="D679">
        <v>2.4417405275530268E-5</v>
      </c>
      <c r="E679">
        <v>-4.2711474878934236E-5</v>
      </c>
      <c r="F679">
        <v>3.2922687367480386E-5</v>
      </c>
      <c r="G679">
        <v>3.0508138687522783E-5</v>
      </c>
      <c r="H679">
        <v>5.2964152914347644E-5</v>
      </c>
    </row>
    <row r="680" spans="1:8">
      <c r="A680" s="788">
        <v>44817</v>
      </c>
      <c r="B680">
        <v>3.4476060016142425E-4</v>
      </c>
      <c r="C680">
        <v>-2.3797211629453365E-5</v>
      </c>
      <c r="D680">
        <v>2.4417405275530268E-5</v>
      </c>
      <c r="E680">
        <v>4.3229307809346528E-4</v>
      </c>
      <c r="F680">
        <v>3.9590010559231724E-5</v>
      </c>
      <c r="G680">
        <v>-4.4435658051195819E-4</v>
      </c>
      <c r="H680">
        <v>-2.1793756123385688E-4</v>
      </c>
    </row>
    <row r="681" spans="1:8">
      <c r="A681" s="788">
        <v>44818</v>
      </c>
      <c r="B681">
        <v>3.8360038021092557E-4</v>
      </c>
      <c r="C681">
        <v>2.0908256355388845E-5</v>
      </c>
      <c r="D681">
        <v>2.4417405275530268E-5</v>
      </c>
      <c r="E681">
        <v>1.6582495820859357E-4</v>
      </c>
      <c r="F681">
        <v>2.3705633603821052E-5</v>
      </c>
      <c r="G681">
        <v>3.0948413981634948E-4</v>
      </c>
      <c r="H681">
        <v>1.9230016776249359E-5</v>
      </c>
    </row>
    <row r="682" spans="1:8">
      <c r="A682" s="788">
        <v>44819</v>
      </c>
      <c r="B682">
        <v>3.8360234503707549E-4</v>
      </c>
      <c r="C682">
        <v>-3.9880073069047846E-5</v>
      </c>
      <c r="D682">
        <v>2.4417405275530268E-5</v>
      </c>
      <c r="E682">
        <v>3.4649175744747577E-4</v>
      </c>
      <c r="F682">
        <v>-8.9506996225452447E-6</v>
      </c>
      <c r="G682">
        <v>-3.6045698511311954E-4</v>
      </c>
      <c r="H682">
        <v>-6.0371433510494898E-5</v>
      </c>
    </row>
    <row r="683" spans="1:8">
      <c r="A683" s="788">
        <v>44820</v>
      </c>
      <c r="B683">
        <v>3.6176257599584803E-4</v>
      </c>
      <c r="C683">
        <v>9.2825909035097813E-5</v>
      </c>
      <c r="D683">
        <v>2.4417405275530268E-5</v>
      </c>
      <c r="E683">
        <v>-4.5498009779254558E-5</v>
      </c>
      <c r="F683">
        <v>-2.2583207717228326E-5</v>
      </c>
      <c r="G683">
        <v>-2.7990807731937019E-4</v>
      </c>
      <c r="H683">
        <v>-2.7569950236557283E-5</v>
      </c>
    </row>
    <row r="684" spans="1:8">
      <c r="A684" s="788">
        <v>44823</v>
      </c>
      <c r="B684">
        <v>3.4873371059613683E-4</v>
      </c>
      <c r="C684">
        <v>8.9679226805676758E-5</v>
      </c>
      <c r="D684">
        <v>2.4417405275530268E-5</v>
      </c>
      <c r="E684">
        <v>1.2949951384179649E-4</v>
      </c>
      <c r="F684">
        <v>-4.7913877273431098E-6</v>
      </c>
      <c r="G684">
        <v>2.2514223595817119E-4</v>
      </c>
      <c r="H684">
        <v>3.5333503082379814E-5</v>
      </c>
    </row>
    <row r="685" spans="1:8">
      <c r="A685" s="788">
        <v>44824</v>
      </c>
      <c r="B685">
        <v>3.5985837714239263E-4</v>
      </c>
      <c r="C685">
        <v>4.8088483084252509E-5</v>
      </c>
      <c r="D685">
        <v>2.4417405275530268E-5</v>
      </c>
      <c r="E685">
        <v>4.0241372898836556E-4</v>
      </c>
      <c r="F685">
        <v>2.3477173819648202E-5</v>
      </c>
      <c r="G685">
        <v>8.5526800610751246E-5</v>
      </c>
      <c r="H685">
        <v>-5.4772785140315694E-5</v>
      </c>
    </row>
    <row r="686" spans="1:8">
      <c r="A686" s="788">
        <v>44825</v>
      </c>
      <c r="B686">
        <v>3.9154754380456703E-4</v>
      </c>
      <c r="C686">
        <v>7.6079047465067007E-5</v>
      </c>
      <c r="D686">
        <v>2.4417405275530268E-5</v>
      </c>
      <c r="E686">
        <v>3.5393777685325259E-4</v>
      </c>
      <c r="F686">
        <v>2.918503707859177E-5</v>
      </c>
      <c r="G686">
        <v>3.2049197638973632E-5</v>
      </c>
      <c r="H686">
        <v>-8.1334723435836915E-5</v>
      </c>
    </row>
    <row r="687" spans="1:8">
      <c r="A687" s="788">
        <v>44826</v>
      </c>
      <c r="B687">
        <v>3.6515358196848898E-4</v>
      </c>
      <c r="C687">
        <v>1.3983077272525837E-4</v>
      </c>
      <c r="D687">
        <v>2.4417405275530268E-5</v>
      </c>
      <c r="E687">
        <v>5.7980611005175047E-4</v>
      </c>
      <c r="F687">
        <v>7.9408641578160298E-6</v>
      </c>
      <c r="G687">
        <v>6.4970568724378227E-4</v>
      </c>
      <c r="H687">
        <v>-4.0906917746956763E-5</v>
      </c>
    </row>
    <row r="688" spans="1:8">
      <c r="A688" s="788">
        <v>44827</v>
      </c>
      <c r="B688">
        <v>3.5843033955033075E-4</v>
      </c>
      <c r="C688">
        <v>-4.5583935632437236E-5</v>
      </c>
      <c r="D688">
        <v>2.4417405275530268E-5</v>
      </c>
      <c r="E688">
        <v>4.5814039826334591E-4</v>
      </c>
      <c r="F688">
        <v>2.1886154150659868E-5</v>
      </c>
      <c r="G688">
        <v>-5.7643326851157702E-4</v>
      </c>
      <c r="H688">
        <v>-9.0275143026169466E-5</v>
      </c>
    </row>
    <row r="689" spans="1:8">
      <c r="A689" s="788">
        <v>44830</v>
      </c>
      <c r="B689">
        <v>3.4851729584762077E-4</v>
      </c>
      <c r="C689">
        <v>-7.1596633429379163E-5</v>
      </c>
      <c r="D689">
        <v>2.4417405275530268E-5</v>
      </c>
      <c r="E689">
        <v>1.5857656354009708E-4</v>
      </c>
      <c r="F689">
        <v>-3.5146081008341499E-6</v>
      </c>
      <c r="G689">
        <v>-9.9785395522392528E-4</v>
      </c>
      <c r="H689">
        <v>-4.3436666390290201E-5</v>
      </c>
    </row>
    <row r="690" spans="1:8">
      <c r="A690" s="788">
        <v>44831</v>
      </c>
      <c r="B690">
        <v>3.3910717105233582E-4</v>
      </c>
      <c r="C690">
        <v>6.3322568607832708E-5</v>
      </c>
      <c r="D690">
        <v>2.4417405275530268E-5</v>
      </c>
      <c r="E690">
        <v>-2.2262727016658658E-5</v>
      </c>
      <c r="F690">
        <v>3.9361135520044058E-5</v>
      </c>
      <c r="G690">
        <v>-2.7010970533919155E-4</v>
      </c>
      <c r="H690">
        <v>-1.0992833274531821E-5</v>
      </c>
    </row>
    <row r="691" spans="1:8">
      <c r="A691" s="788">
        <v>44832</v>
      </c>
      <c r="B691">
        <v>2.0448783094740173E-4</v>
      </c>
      <c r="C691">
        <v>-2.7899746636523399E-5</v>
      </c>
      <c r="D691">
        <v>2.4417405275530268E-5</v>
      </c>
      <c r="E691">
        <v>-4.4451873595479361E-4</v>
      </c>
      <c r="F691">
        <v>4.7596867114085839E-5</v>
      </c>
      <c r="G691">
        <v>1.8347770610380957E-4</v>
      </c>
      <c r="H691">
        <v>1.0092971168774168E-4</v>
      </c>
    </row>
    <row r="692" spans="1:8">
      <c r="A692" s="788">
        <v>44833</v>
      </c>
      <c r="B692">
        <v>3.3177010414846199E-4</v>
      </c>
      <c r="C692">
        <v>6.2282327798855345E-5</v>
      </c>
      <c r="D692">
        <v>2.4417405275530268E-5</v>
      </c>
      <c r="E692">
        <v>1.5327979285779115E-4</v>
      </c>
      <c r="F692">
        <v>6.8629459875768633E-6</v>
      </c>
      <c r="G692">
        <v>-9.7483240588755463E-5</v>
      </c>
      <c r="H692">
        <v>-1.0408604803541722E-4</v>
      </c>
    </row>
    <row r="693" spans="1:8">
      <c r="A693" s="788">
        <v>44834</v>
      </c>
      <c r="B693">
        <v>3.5704668135579229E-4</v>
      </c>
      <c r="C693">
        <v>1.4531762657267014E-4</v>
      </c>
      <c r="D693">
        <v>2.4417405275530268E-5</v>
      </c>
      <c r="E693">
        <v>7.6033645128170674E-5</v>
      </c>
      <c r="F693">
        <v>4.7077124005345804E-5</v>
      </c>
      <c r="G693">
        <v>5.793063175836288E-4</v>
      </c>
      <c r="H693">
        <v>-6.6848199449933695E-5</v>
      </c>
    </row>
    <row r="694" spans="1:8">
      <c r="A694" s="788">
        <v>44837</v>
      </c>
      <c r="B694">
        <v>3.4875214440297902E-4</v>
      </c>
      <c r="C694">
        <v>3.7099885173106361E-5</v>
      </c>
      <c r="D694">
        <v>2.4417405275530268E-5</v>
      </c>
      <c r="E694">
        <v>-3.2335359530979987E-5</v>
      </c>
      <c r="F694">
        <v>2.5859733493234227E-5</v>
      </c>
      <c r="G694">
        <v>1.5663438996644163E-3</v>
      </c>
      <c r="H694">
        <v>1.1948362220026376E-4</v>
      </c>
    </row>
    <row r="695" spans="1:8">
      <c r="A695" s="788">
        <v>44838</v>
      </c>
      <c r="B695">
        <v>3.8489144107416802E-4</v>
      </c>
      <c r="C695">
        <v>-4.0551257292906763E-6</v>
      </c>
      <c r="D695">
        <v>2.4417405275530268E-5</v>
      </c>
      <c r="E695">
        <v>-2.1825376366308715E-4</v>
      </c>
      <c r="F695">
        <v>2.3426175416585428E-5</v>
      </c>
      <c r="G695">
        <v>-2.5671126177694795E-4</v>
      </c>
      <c r="H695">
        <v>1.5149030134049114E-4</v>
      </c>
    </row>
    <row r="696" spans="1:8">
      <c r="A696" s="788">
        <v>44839</v>
      </c>
      <c r="B696">
        <v>3.8114676614699281E-4</v>
      </c>
      <c r="C696">
        <v>1.3446732195692148E-5</v>
      </c>
      <c r="D696">
        <v>2.4417405275530268E-5</v>
      </c>
      <c r="E696">
        <v>-4.6185592770586728E-6</v>
      </c>
      <c r="F696">
        <v>7.0943242551799732E-5</v>
      </c>
      <c r="G696">
        <v>-6.0150231884398285E-6</v>
      </c>
      <c r="H696">
        <v>-1.1349857678563114E-5</v>
      </c>
    </row>
    <row r="697" spans="1:8">
      <c r="A697" s="788">
        <v>44840</v>
      </c>
      <c r="B697">
        <v>3.5007211307775722E-4</v>
      </c>
      <c r="C697">
        <v>-3.6972786257147407E-5</v>
      </c>
      <c r="D697">
        <v>2.4417405275530268E-5</v>
      </c>
      <c r="E697">
        <v>2.34033657300764E-4</v>
      </c>
      <c r="F697">
        <v>5.3780508633263224E-5</v>
      </c>
      <c r="G697">
        <v>1.1171138247130009E-4</v>
      </c>
      <c r="H697">
        <v>-4.4023962293952003E-5</v>
      </c>
    </row>
    <row r="698" spans="1:8">
      <c r="A698" s="788">
        <v>44841</v>
      </c>
      <c r="B698">
        <v>3.5010553089184906E-4</v>
      </c>
      <c r="C698">
        <v>-3.9222858018638464E-5</v>
      </c>
      <c r="D698">
        <v>2.4417405275530268E-5</v>
      </c>
      <c r="E698">
        <v>3.2731000076269279E-4</v>
      </c>
      <c r="F698">
        <v>1.7857723633887267E-5</v>
      </c>
      <c r="G698">
        <v>-4.0306354108306079E-4</v>
      </c>
      <c r="H698">
        <v>-1.3589169310583294E-4</v>
      </c>
    </row>
    <row r="699" spans="1:8">
      <c r="A699" s="788">
        <v>44844</v>
      </c>
      <c r="B699">
        <v>3.5231644241716771E-4</v>
      </c>
      <c r="C699">
        <v>-1.8382290424828085E-5</v>
      </c>
      <c r="D699">
        <v>2.4417405275530268E-5</v>
      </c>
      <c r="E699">
        <v>2.1374933704759459E-4</v>
      </c>
      <c r="F699">
        <v>-1.0944874445107943E-5</v>
      </c>
      <c r="G699">
        <v>5.0872945205431289E-5</v>
      </c>
      <c r="H699">
        <v>-3.5019378584373321E-5</v>
      </c>
    </row>
    <row r="700" spans="1:8">
      <c r="A700" s="788">
        <v>44845</v>
      </c>
      <c r="B700">
        <v>3.5409806389149822E-4</v>
      </c>
      <c r="C700">
        <v>-2.3190778717760766E-5</v>
      </c>
      <c r="D700">
        <v>2.4417405275530268E-5</v>
      </c>
      <c r="E700">
        <v>-1.1907513545836023E-4</v>
      </c>
      <c r="F700">
        <v>1.568494913769536E-5</v>
      </c>
      <c r="G700">
        <v>-5.9179018351998233E-4</v>
      </c>
      <c r="H700">
        <v>-3.4732058947915538E-5</v>
      </c>
    </row>
    <row r="701" spans="1:8">
      <c r="A701" s="788">
        <v>44847</v>
      </c>
      <c r="B701">
        <v>3.4399122569068606E-4</v>
      </c>
      <c r="C701">
        <v>7.7662030660476941E-6</v>
      </c>
      <c r="D701">
        <v>2.4417405275530268E-5</v>
      </c>
      <c r="E701">
        <v>-2.69290295400415E-4</v>
      </c>
      <c r="F701">
        <v>5.2741071072455181E-5</v>
      </c>
      <c r="G701">
        <v>2.1892621456852673E-5</v>
      </c>
      <c r="H701">
        <v>1.1849686421400163E-4</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D30AD-0FC8-41F5-A63A-894A840E9C93}">
  <sheetPr>
    <tabColor theme="8"/>
  </sheetPr>
  <dimension ref="A1:N701"/>
  <sheetViews>
    <sheetView topLeftCell="A668" workbookViewId="0">
      <selection activeCell="E693" sqref="E693"/>
    </sheetView>
  </sheetViews>
  <sheetFormatPr defaultRowHeight="18.75"/>
  <cols>
    <col min="1" max="1" width="10.296875" customWidth="1"/>
    <col min="4" max="4" width="11.8984375" customWidth="1"/>
    <col min="5" max="5" width="12.59765625" customWidth="1"/>
    <col min="12" max="12" width="19.296875" customWidth="1"/>
    <col min="13" max="13" width="10.796875" customWidth="1"/>
  </cols>
  <sheetData>
    <row r="1" spans="1:14">
      <c r="M1" s="789"/>
    </row>
    <row r="2" spans="1:14">
      <c r="B2" t="s">
        <v>64</v>
      </c>
      <c r="C2" t="s">
        <v>2652</v>
      </c>
      <c r="D2" t="s">
        <v>668</v>
      </c>
      <c r="E2" t="s">
        <v>2653</v>
      </c>
      <c r="F2" t="s">
        <v>2349</v>
      </c>
      <c r="G2" t="s">
        <v>2654</v>
      </c>
      <c r="H2" t="s">
        <v>150</v>
      </c>
      <c r="I2" t="s">
        <v>636</v>
      </c>
      <c r="J2" t="s">
        <v>630</v>
      </c>
      <c r="M2" s="792"/>
      <c r="N2" s="792"/>
    </row>
    <row r="3" spans="1:14">
      <c r="A3" s="788">
        <v>43832</v>
      </c>
      <c r="B3">
        <v>1.7088558920153041E-4</v>
      </c>
      <c r="C3">
        <v>-2.3324483263443829E-3</v>
      </c>
      <c r="D3">
        <v>2.5317068657351394E-2</v>
      </c>
      <c r="E3">
        <v>1.7088558920153041E-4</v>
      </c>
      <c r="F3">
        <v>9.5337475003232086E-5</v>
      </c>
      <c r="G3">
        <v>8.3787815945375321E-3</v>
      </c>
      <c r="H3">
        <v>-9.9176777762721713E-4</v>
      </c>
      <c r="I3">
        <v>-4.3003476837311094E-4</v>
      </c>
      <c r="J3">
        <v>5.4016745990714821E-3</v>
      </c>
      <c r="M3" s="792"/>
      <c r="N3" s="792"/>
    </row>
    <row r="4" spans="1:14">
      <c r="A4" s="788">
        <v>43833</v>
      </c>
      <c r="B4">
        <v>1.7088558920153041E-4</v>
      </c>
      <c r="C4">
        <v>7.6852289402342677E-3</v>
      </c>
      <c r="D4">
        <v>-7.3068849511399581E-3</v>
      </c>
      <c r="E4">
        <v>1.7088558920153041E-4</v>
      </c>
      <c r="F4">
        <v>9.5337475003232086E-5</v>
      </c>
      <c r="G4">
        <v>-7.059870773669763E-3</v>
      </c>
      <c r="H4">
        <v>-2.0722526109216988E-3</v>
      </c>
      <c r="I4">
        <v>2.1975923810191311E-4</v>
      </c>
      <c r="J4">
        <v>-7.7130838817751624E-4</v>
      </c>
      <c r="M4" s="792"/>
      <c r="N4" s="792"/>
    </row>
    <row r="5" spans="1:14">
      <c r="A5" s="788">
        <v>43836</v>
      </c>
      <c r="B5">
        <v>1.7088558920153041E-4</v>
      </c>
      <c r="C5">
        <v>7.8981143252065955E-4</v>
      </c>
      <c r="D5">
        <v>-7.0412304482242449E-3</v>
      </c>
      <c r="E5">
        <v>1.7088558920153041E-4</v>
      </c>
      <c r="F5">
        <v>9.5337475003232086E-5</v>
      </c>
      <c r="G5">
        <v>3.5333941295578875E-3</v>
      </c>
      <c r="H5">
        <v>-4.5681863096226349E-3</v>
      </c>
      <c r="I5">
        <v>-4.1385610698840836E-4</v>
      </c>
      <c r="J5">
        <v>-1.8674235390858662E-3</v>
      </c>
      <c r="M5" s="792"/>
      <c r="N5" s="792"/>
    </row>
    <row r="6" spans="1:14">
      <c r="A6" s="788">
        <v>43837</v>
      </c>
      <c r="B6">
        <v>1.7088558920153041E-4</v>
      </c>
      <c r="C6">
        <v>7.0780309756337534E-3</v>
      </c>
      <c r="D6">
        <v>-1.8480824860815925E-3</v>
      </c>
      <c r="E6">
        <v>1.7088558920153041E-4</v>
      </c>
      <c r="F6">
        <v>9.5337475003232086E-5</v>
      </c>
      <c r="G6">
        <v>-2.8032085956850583E-3</v>
      </c>
      <c r="H6">
        <v>5.9427182639715248E-4</v>
      </c>
      <c r="I6">
        <v>6.220487368131522E-4</v>
      </c>
      <c r="J6">
        <v>4.491264623185387E-4</v>
      </c>
      <c r="M6" s="790"/>
      <c r="N6" s="790"/>
    </row>
    <row r="7" spans="1:14">
      <c r="A7" s="788">
        <v>43838</v>
      </c>
      <c r="B7">
        <v>1.7088558920153041E-4</v>
      </c>
      <c r="C7">
        <v>-4.1386065874861044E-3</v>
      </c>
      <c r="D7">
        <v>-3.5564310198958893E-3</v>
      </c>
      <c r="E7">
        <v>1.7088558920153041E-4</v>
      </c>
      <c r="F7">
        <v>9.5337475003232086E-5</v>
      </c>
      <c r="G7" s="94">
        <v>4.9024150649641385E-3</v>
      </c>
      <c r="H7">
        <v>2.7453422192209587E-3</v>
      </c>
      <c r="I7">
        <v>7.1910170843203502E-4</v>
      </c>
      <c r="J7">
        <v>-3.6657767860703849E-4</v>
      </c>
    </row>
    <row r="8" spans="1:14">
      <c r="A8" s="788">
        <v>43839</v>
      </c>
      <c r="B8">
        <v>1.7088558920153041E-4</v>
      </c>
      <c r="C8">
        <v>1.7705208282103868E-3</v>
      </c>
      <c r="D8">
        <v>-2.5798515230499586E-3</v>
      </c>
      <c r="E8">
        <v>1.7088558920153041E-4</v>
      </c>
      <c r="F8">
        <v>9.5337475003232086E-5</v>
      </c>
      <c r="G8" s="94">
        <v>6.6552927252885308E-3</v>
      </c>
      <c r="H8">
        <v>1.691551511398437E-3</v>
      </c>
      <c r="I8">
        <v>2.3003387968723032E-4</v>
      </c>
      <c r="J8">
        <v>7.8922823045468604E-4</v>
      </c>
    </row>
    <row r="9" spans="1:14">
      <c r="A9" s="788">
        <v>43840</v>
      </c>
      <c r="B9">
        <v>1.7088558920153041E-4</v>
      </c>
      <c r="C9">
        <v>2.4547105896166599E-5</v>
      </c>
      <c r="D9">
        <v>-3.826745127735065E-3</v>
      </c>
      <c r="E9">
        <v>1.7088558920153041E-4</v>
      </c>
      <c r="F9">
        <v>9.5337475003232086E-5</v>
      </c>
      <c r="G9">
        <v>-2.8552233792408233E-3</v>
      </c>
      <c r="H9">
        <v>1.1130214187060616E-3</v>
      </c>
      <c r="I9">
        <v>3.5193589504678435E-4</v>
      </c>
      <c r="J9">
        <v>3.4518100761005144E-4</v>
      </c>
    </row>
    <row r="10" spans="1:14">
      <c r="A10" s="788">
        <v>43843</v>
      </c>
      <c r="B10">
        <v>1.7088558920153041E-4</v>
      </c>
      <c r="C10">
        <v>1.3844227889737049E-2</v>
      </c>
      <c r="D10">
        <v>1.5773561644072842E-2</v>
      </c>
      <c r="E10">
        <v>1.7088558920153041E-4</v>
      </c>
      <c r="F10">
        <v>9.5337475003232086E-5</v>
      </c>
      <c r="G10">
        <v>6.9762812562206289E-3</v>
      </c>
      <c r="H10">
        <v>-2.1405774800026256E-3</v>
      </c>
      <c r="I10">
        <v>-1.082201186383358E-3</v>
      </c>
      <c r="J10">
        <v>3.4346930541693244E-3</v>
      </c>
    </row>
    <row r="11" spans="1:14">
      <c r="A11" s="788">
        <v>43844</v>
      </c>
      <c r="B11">
        <v>1.7088558920153041E-4</v>
      </c>
      <c r="C11">
        <v>3.2443163934823271E-3</v>
      </c>
      <c r="D11">
        <v>2.6175087555708743E-3</v>
      </c>
      <c r="E11">
        <v>1.7088558920153041E-4</v>
      </c>
      <c r="F11">
        <v>9.5337475003232086E-5</v>
      </c>
      <c r="G11">
        <v>-1.5145386587512855E-3</v>
      </c>
      <c r="H11">
        <v>3.8394156709438132E-3</v>
      </c>
      <c r="I11">
        <v>1.3466667017723033E-3</v>
      </c>
      <c r="J11">
        <v>1.4575254339510568E-3</v>
      </c>
    </row>
    <row r="12" spans="1:14">
      <c r="A12" s="788">
        <v>43845</v>
      </c>
      <c r="B12">
        <v>1.7088558920153041E-4</v>
      </c>
      <c r="C12">
        <v>4.3198107971136324E-3</v>
      </c>
      <c r="D12">
        <v>-1.0354290144552025E-2</v>
      </c>
      <c r="E12">
        <v>1.7088558920153041E-4</v>
      </c>
      <c r="F12">
        <v>9.5337475003232086E-5</v>
      </c>
      <c r="G12">
        <v>1.870155186330269E-3</v>
      </c>
      <c r="H12">
        <v>5.5168164082042281E-4</v>
      </c>
      <c r="I12">
        <v>2.1092347578131054E-3</v>
      </c>
      <c r="J12">
        <v>-1.1622102068475915E-4</v>
      </c>
    </row>
    <row r="13" spans="1:14">
      <c r="A13" s="788">
        <v>43846</v>
      </c>
      <c r="B13">
        <v>1.7088558920153041E-4</v>
      </c>
      <c r="C13">
        <v>2.499038831218714E-3</v>
      </c>
      <c r="D13">
        <v>2.4893827567724625E-3</v>
      </c>
      <c r="E13">
        <v>1.7088558920153041E-4</v>
      </c>
      <c r="F13">
        <v>9.5337475003232086E-5</v>
      </c>
      <c r="G13">
        <v>8.3665471879950104E-3</v>
      </c>
      <c r="H13">
        <v>-2.4659588192332826E-3</v>
      </c>
      <c r="I13">
        <v>-1.0472270862161848E-3</v>
      </c>
      <c r="J13">
        <v>2.2718567145263435E-4</v>
      </c>
    </row>
    <row r="14" spans="1:14">
      <c r="A14" s="788">
        <v>43847</v>
      </c>
      <c r="B14">
        <v>1.7088558920153041E-4</v>
      </c>
      <c r="C14">
        <v>2.6605944391178138E-3</v>
      </c>
      <c r="D14">
        <v>1.5201680830681408E-2</v>
      </c>
      <c r="E14">
        <v>1.7088558920153041E-4</v>
      </c>
      <c r="F14">
        <v>9.5337475003232086E-5</v>
      </c>
      <c r="G14">
        <v>3.862144651035182E-3</v>
      </c>
      <c r="H14">
        <v>2.4294354309932764E-3</v>
      </c>
      <c r="I14">
        <v>1.1940243161938646E-3</v>
      </c>
      <c r="J14">
        <v>3.359471358657995E-3</v>
      </c>
    </row>
    <row r="15" spans="1:14">
      <c r="A15" s="788">
        <v>43850</v>
      </c>
      <c r="B15">
        <v>1.7088558920153041E-4</v>
      </c>
      <c r="C15">
        <v>-1.9124572685325081E-4</v>
      </c>
      <c r="D15">
        <v>3.2351915920467711E-3</v>
      </c>
      <c r="E15">
        <v>1.7088558920153041E-4</v>
      </c>
      <c r="F15">
        <v>9.5337475003232086E-5</v>
      </c>
      <c r="G15">
        <v>0</v>
      </c>
      <c r="H15">
        <v>-2.1884663415211447E-3</v>
      </c>
      <c r="I15">
        <v>-5.5216407266833745E-4</v>
      </c>
      <c r="J15">
        <v>1.113442115487473E-3</v>
      </c>
    </row>
    <row r="16" spans="1:14">
      <c r="A16" s="788">
        <v>43851</v>
      </c>
      <c r="B16">
        <v>1.7088558920153041E-4</v>
      </c>
      <c r="C16">
        <v>4.4234033904790859E-3</v>
      </c>
      <c r="D16">
        <v>-1.5443170881092039E-2</v>
      </c>
      <c r="E16">
        <v>1.7088558920153041E-4</v>
      </c>
      <c r="F16">
        <v>9.5337475003232086E-5</v>
      </c>
      <c r="G16">
        <v>-2.6519542770646609E-3</v>
      </c>
      <c r="H16">
        <v>-3.3877697056028389E-4</v>
      </c>
      <c r="I16">
        <v>-4.0037798893821641E-4</v>
      </c>
      <c r="J16">
        <v>-2.5004864248040493E-3</v>
      </c>
    </row>
    <row r="17" spans="1:10">
      <c r="A17" s="788">
        <v>43852</v>
      </c>
      <c r="B17">
        <v>1.7088558920153041E-4</v>
      </c>
      <c r="C17">
        <v>-2.9756236907255706E-3</v>
      </c>
      <c r="D17">
        <v>1.1667492693931303E-2</v>
      </c>
      <c r="E17">
        <v>1.7088558920153041E-4</v>
      </c>
      <c r="F17">
        <v>9.5337475003232086E-5</v>
      </c>
      <c r="G17">
        <v>2.8908783753256451E-4</v>
      </c>
      <c r="H17">
        <v>3.7171864165774782E-3</v>
      </c>
      <c r="I17">
        <v>1.9765865018419593E-3</v>
      </c>
      <c r="J17">
        <v>2.7518945634266156E-3</v>
      </c>
    </row>
    <row r="18" spans="1:10">
      <c r="A18" s="788">
        <v>43853</v>
      </c>
      <c r="B18">
        <v>1.7088558920153041E-4</v>
      </c>
      <c r="C18">
        <v>-5.4198600864311386E-3</v>
      </c>
      <c r="D18">
        <v>9.5969808617857311E-3</v>
      </c>
      <c r="E18">
        <v>1.7088558920153041E-4</v>
      </c>
      <c r="F18">
        <v>9.5337475003232086E-5</v>
      </c>
      <c r="G18">
        <v>1.1409648528637462E-3</v>
      </c>
      <c r="H18">
        <v>-2.0631903325085688E-4</v>
      </c>
      <c r="I18">
        <v>4.1269802606413997E-4</v>
      </c>
      <c r="J18">
        <v>2.0661428582695596E-3</v>
      </c>
    </row>
    <row r="19" spans="1:10">
      <c r="A19" s="788">
        <v>43854</v>
      </c>
      <c r="B19">
        <v>1.7088558920153041E-4</v>
      </c>
      <c r="C19">
        <v>2.5686575763395059E-3</v>
      </c>
      <c r="D19">
        <v>-9.631248347662047E-3</v>
      </c>
      <c r="E19">
        <v>1.7088558920153041E-4</v>
      </c>
      <c r="F19">
        <v>9.5337475003232086E-5</v>
      </c>
      <c r="G19">
        <v>-9.0421405245464381E-3</v>
      </c>
      <c r="H19">
        <v>8.7628536556394465E-4</v>
      </c>
      <c r="I19">
        <v>1.0478852750539502E-4</v>
      </c>
      <c r="J19">
        <v>-2.4606183024882267E-3</v>
      </c>
    </row>
    <row r="20" spans="1:10">
      <c r="A20" s="788">
        <v>43857</v>
      </c>
      <c r="B20">
        <v>1.7088558920153041E-4</v>
      </c>
      <c r="C20">
        <v>1.02243612767281E-2</v>
      </c>
      <c r="D20">
        <v>-3.2900138879033203E-2</v>
      </c>
      <c r="E20">
        <v>1.7088558920153041E-4</v>
      </c>
      <c r="F20">
        <v>9.5337475003232086E-5</v>
      </c>
      <c r="G20">
        <v>-1.5730684849202037E-2</v>
      </c>
      <c r="H20">
        <v>-1.1727112022711372E-3</v>
      </c>
      <c r="I20">
        <v>4.1556624560468158E-4</v>
      </c>
      <c r="J20">
        <v>-7.4316204140775222E-3</v>
      </c>
    </row>
    <row r="21" spans="1:10">
      <c r="A21" s="788">
        <v>43858</v>
      </c>
      <c r="B21">
        <v>1.7088558920153041E-4</v>
      </c>
      <c r="C21">
        <v>-3.1287034842379935E-3</v>
      </c>
      <c r="D21">
        <v>1.7445567767103487E-2</v>
      </c>
      <c r="E21">
        <v>1.7088558920153041E-4</v>
      </c>
      <c r="F21">
        <v>9.5337475003232086E-5</v>
      </c>
      <c r="G21">
        <v>1.0053551114029613E-2</v>
      </c>
      <c r="H21">
        <v>1.7602823563493963E-3</v>
      </c>
      <c r="I21">
        <v>-1.6803650042340745E-4</v>
      </c>
      <c r="J21">
        <v>4.8033997366476733E-3</v>
      </c>
    </row>
    <row r="22" spans="1:10">
      <c r="A22" s="788">
        <v>43859</v>
      </c>
      <c r="B22">
        <v>1.7088558920153041E-4</v>
      </c>
      <c r="C22">
        <v>-1.2126111560225583E-3</v>
      </c>
      <c r="D22">
        <v>-9.3939680114011326E-3</v>
      </c>
      <c r="E22">
        <v>1.7088558920153041E-4</v>
      </c>
      <c r="F22">
        <v>9.5337475003232086E-5</v>
      </c>
      <c r="G22">
        <v>-8.6684736160957954E-4</v>
      </c>
      <c r="H22">
        <v>2.1826208310637973E-3</v>
      </c>
      <c r="I22">
        <v>4.6445022495400501E-4</v>
      </c>
      <c r="J22">
        <v>-1.2366382424443545E-3</v>
      </c>
    </row>
    <row r="23" spans="1:10">
      <c r="A23" s="788">
        <v>43860</v>
      </c>
      <c r="B23">
        <v>1.7088558920153041E-4</v>
      </c>
      <c r="C23">
        <v>1.214083367057861E-2</v>
      </c>
      <c r="D23">
        <v>1.2410646809630776E-3</v>
      </c>
      <c r="E23">
        <v>1.7088558920153041E-4</v>
      </c>
      <c r="F23">
        <v>9.5337475003232086E-5</v>
      </c>
      <c r="G23">
        <v>3.1343557157694768E-3</v>
      </c>
      <c r="H23">
        <v>-1.2854951689107441E-3</v>
      </c>
      <c r="I23">
        <v>-4.2358521230290158E-4</v>
      </c>
      <c r="J23">
        <v>-8.8968676161937932E-4</v>
      </c>
    </row>
    <row r="24" spans="1:10">
      <c r="A24" s="788">
        <v>43861</v>
      </c>
      <c r="B24">
        <v>1.7088558920153041E-4</v>
      </c>
      <c r="C24">
        <v>4.0454406472707483E-3</v>
      </c>
      <c r="D24">
        <v>-1.5298455785610399E-2</v>
      </c>
      <c r="E24">
        <v>1.7088558920153041E-4</v>
      </c>
      <c r="F24">
        <v>9.5337475003232086E-5</v>
      </c>
      <c r="G24">
        <v>-1.7705852615678808E-2</v>
      </c>
      <c r="H24">
        <v>-1.409319501688322E-3</v>
      </c>
      <c r="I24">
        <v>-9.1653945509806434E-5</v>
      </c>
      <c r="J24">
        <v>-2.9039656703166994E-3</v>
      </c>
    </row>
    <row r="25" spans="1:10">
      <c r="A25" s="788">
        <v>43864</v>
      </c>
      <c r="B25">
        <v>1.7088558920153041E-4</v>
      </c>
      <c r="C25">
        <v>-5.153552437396125E-3</v>
      </c>
      <c r="D25">
        <v>7.6353324437459236E-3</v>
      </c>
      <c r="E25">
        <v>1.7088558920153041E-4</v>
      </c>
      <c r="F25">
        <v>1.3874026203364309E-4</v>
      </c>
      <c r="G25">
        <v>7.2546442124061805E-3</v>
      </c>
      <c r="H25">
        <v>2.211167472923492E-3</v>
      </c>
      <c r="I25">
        <v>6.4733643855574563E-4</v>
      </c>
      <c r="J25">
        <v>2.5626144497534753E-3</v>
      </c>
    </row>
    <row r="26" spans="1:10">
      <c r="A26" s="788">
        <v>43865</v>
      </c>
      <c r="B26">
        <v>1.7088558920153041E-4</v>
      </c>
      <c r="C26">
        <v>-2.2133791706893113E-3</v>
      </c>
      <c r="D26">
        <v>8.09130657807966E-3</v>
      </c>
      <c r="E26">
        <v>1.7088558920153041E-4</v>
      </c>
      <c r="F26">
        <v>1.3874026203364309E-4</v>
      </c>
      <c r="G26">
        <v>1.4980362705145023E-2</v>
      </c>
      <c r="H26">
        <v>1.2717917450788541E-3</v>
      </c>
      <c r="I26">
        <v>4.1875679421332634E-4</v>
      </c>
      <c r="J26">
        <v>1.8053690565558167E-3</v>
      </c>
    </row>
    <row r="27" spans="1:10">
      <c r="A27" s="788">
        <v>43866</v>
      </c>
      <c r="B27">
        <v>1.7088558920153041E-4</v>
      </c>
      <c r="C27">
        <v>1.604719764011886E-3</v>
      </c>
      <c r="D27">
        <v>4.0811134274343353E-3</v>
      </c>
      <c r="E27">
        <v>1.7088558920153041E-4</v>
      </c>
      <c r="F27">
        <v>1.3874026203364309E-4</v>
      </c>
      <c r="G27">
        <v>1.1250640619361318E-2</v>
      </c>
      <c r="H27">
        <v>3.5444451774220287E-3</v>
      </c>
      <c r="I27">
        <v>6.0601984845809476E-4</v>
      </c>
      <c r="J27">
        <v>2.337737038883958E-3</v>
      </c>
    </row>
    <row r="28" spans="1:10">
      <c r="A28" s="788">
        <v>43867</v>
      </c>
      <c r="B28">
        <v>1.6137008906524919E-4</v>
      </c>
      <c r="C28">
        <v>6.5970831468087354E-4</v>
      </c>
      <c r="D28">
        <v>-7.2249614964625675E-3</v>
      </c>
      <c r="E28">
        <v>1.6137008906524919E-4</v>
      </c>
      <c r="F28">
        <v>1.3874026203364309E-4</v>
      </c>
      <c r="G28">
        <v>3.3256464618900416E-3</v>
      </c>
      <c r="H28">
        <v>-1.1567801422779356E-3</v>
      </c>
      <c r="I28">
        <v>-1.8078844061318877E-3</v>
      </c>
      <c r="J28">
        <v>-2.4507416718216879E-3</v>
      </c>
    </row>
    <row r="29" spans="1:10">
      <c r="A29" s="788">
        <v>43868</v>
      </c>
      <c r="B29">
        <v>1.6137008906524919E-4</v>
      </c>
      <c r="C29">
        <v>1.4103741376468859E-2</v>
      </c>
      <c r="D29">
        <v>-1.2324854588071865E-2</v>
      </c>
      <c r="E29">
        <v>1.6137008906524919E-4</v>
      </c>
      <c r="F29">
        <v>1.3874026203364309E-4</v>
      </c>
      <c r="G29">
        <v>-5.4008332885008281E-3</v>
      </c>
      <c r="H29">
        <v>-1.0803666626600927E-3</v>
      </c>
      <c r="I29">
        <v>-9.3523894045277611E-4</v>
      </c>
      <c r="J29">
        <v>-3.7656285459448657E-3</v>
      </c>
    </row>
    <row r="30" spans="1:10">
      <c r="A30" s="788">
        <v>43871</v>
      </c>
      <c r="B30">
        <v>1.6137008906524919E-4</v>
      </c>
      <c r="C30">
        <v>2.7629440445784414E-3</v>
      </c>
      <c r="D30">
        <v>-1.0547568214199998E-2</v>
      </c>
      <c r="E30">
        <v>1.6137008906524919E-4</v>
      </c>
      <c r="F30">
        <v>1.3874026203364309E-4</v>
      </c>
      <c r="G30">
        <v>7.3263595685921779E-3</v>
      </c>
      <c r="H30">
        <v>3.3229623952462095E-3</v>
      </c>
      <c r="I30">
        <v>7.792728534525839E-4</v>
      </c>
      <c r="J30">
        <v>-4.0050115620868798E-3</v>
      </c>
    </row>
    <row r="31" spans="1:10">
      <c r="A31" s="788">
        <v>43872</v>
      </c>
      <c r="B31">
        <v>1.6137008906524919E-4</v>
      </c>
      <c r="C31">
        <v>-1.0882400611268439E-3</v>
      </c>
      <c r="D31">
        <v>2.4876010812798777E-2</v>
      </c>
      <c r="E31">
        <v>1.6137008906524919E-4</v>
      </c>
      <c r="F31">
        <v>1.3874026203364309E-4</v>
      </c>
      <c r="G31">
        <v>1.6884988171557147E-3</v>
      </c>
      <c r="H31">
        <v>3.1078412897618257E-3</v>
      </c>
      <c r="I31">
        <v>1.2079879765207746E-3</v>
      </c>
      <c r="J31">
        <v>6.8827041474408546E-3</v>
      </c>
    </row>
    <row r="32" spans="1:10">
      <c r="A32" s="788">
        <v>43873</v>
      </c>
      <c r="B32">
        <v>1.6137008906524919E-4</v>
      </c>
      <c r="C32">
        <v>5.0530805247788191E-3</v>
      </c>
      <c r="D32">
        <v>1.1298372375631249E-2</v>
      </c>
      <c r="E32">
        <v>1.6137008906524919E-4</v>
      </c>
      <c r="F32">
        <v>1.3874026203364309E-4</v>
      </c>
      <c r="G32">
        <v>6.4626610081155444E-3</v>
      </c>
      <c r="H32">
        <v>3.1950478179072483E-3</v>
      </c>
      <c r="I32">
        <v>1.7389184352134546E-3</v>
      </c>
      <c r="J32">
        <v>4.0438137045928357E-3</v>
      </c>
    </row>
    <row r="33" spans="1:10">
      <c r="A33" s="788">
        <v>43874</v>
      </c>
      <c r="B33">
        <v>1.6137008906524919E-4</v>
      </c>
      <c r="C33">
        <v>5.3044280442793301E-4</v>
      </c>
      <c r="D33">
        <v>-8.6711618088334275E-3</v>
      </c>
      <c r="E33">
        <v>1.6137008906524919E-4</v>
      </c>
      <c r="F33">
        <v>1.3874026203364309E-4</v>
      </c>
      <c r="G33">
        <v>-1.6304428235363044E-3</v>
      </c>
      <c r="H33">
        <v>-1.2457114719099938E-3</v>
      </c>
      <c r="I33">
        <v>4.7907025339410936E-4</v>
      </c>
      <c r="J33">
        <v>-8.6022297400389913E-4</v>
      </c>
    </row>
    <row r="34" spans="1:10">
      <c r="A34" s="788">
        <v>43875</v>
      </c>
      <c r="B34">
        <v>1.6137008906524919E-4</v>
      </c>
      <c r="C34">
        <v>-5.2094138256922884E-3</v>
      </c>
      <c r="D34">
        <v>-1.1081388593008556E-2</v>
      </c>
      <c r="E34">
        <v>1.6137008906524919E-4</v>
      </c>
      <c r="F34">
        <v>1.3874026203364309E-4</v>
      </c>
      <c r="G34">
        <v>1.8435419717006685E-3</v>
      </c>
      <c r="H34">
        <v>5.9695795637677573E-3</v>
      </c>
      <c r="I34">
        <v>2.5009375636368958E-3</v>
      </c>
      <c r="J34">
        <v>-8.7412817562604328E-4</v>
      </c>
    </row>
    <row r="35" spans="1:10">
      <c r="A35" s="788">
        <v>43878</v>
      </c>
      <c r="B35">
        <v>1.6137008906524919E-4</v>
      </c>
      <c r="C35">
        <v>-1.3902727251646763E-4</v>
      </c>
      <c r="D35">
        <v>8.1167539628625995E-3</v>
      </c>
      <c r="E35">
        <v>1.6137008906524919E-4</v>
      </c>
      <c r="F35">
        <v>1.3874026203364309E-4</v>
      </c>
      <c r="G35">
        <v>0</v>
      </c>
      <c r="H35">
        <v>-2.3541911147667571E-3</v>
      </c>
      <c r="I35">
        <v>-1.8091734130243342E-4</v>
      </c>
      <c r="J35">
        <v>2.1450688451150057E-3</v>
      </c>
    </row>
    <row r="36" spans="1:10">
      <c r="A36" s="788">
        <v>43879</v>
      </c>
      <c r="B36">
        <v>1.6137008906524919E-4</v>
      </c>
      <c r="C36">
        <v>7.2767722648372501E-3</v>
      </c>
      <c r="D36">
        <v>-2.8774832168493303E-3</v>
      </c>
      <c r="E36">
        <v>1.6137008906524919E-4</v>
      </c>
      <c r="F36">
        <v>1.3874026203364309E-4</v>
      </c>
      <c r="G36">
        <v>-2.9199801192842934E-3</v>
      </c>
      <c r="H36">
        <v>-4.1653157852494793E-4</v>
      </c>
      <c r="I36">
        <v>-3.2788583199194754E-4</v>
      </c>
      <c r="J36">
        <v>-2.6295790832575605E-6</v>
      </c>
    </row>
    <row r="37" spans="1:10">
      <c r="A37" s="788">
        <v>43880</v>
      </c>
      <c r="B37">
        <v>1.6137008906524919E-4</v>
      </c>
      <c r="C37">
        <v>5.9128034050386358E-3</v>
      </c>
      <c r="D37">
        <v>1.339655740741863E-2</v>
      </c>
      <c r="E37">
        <v>1.6137008906524919E-4</v>
      </c>
      <c r="F37">
        <v>1.3874026203364309E-4</v>
      </c>
      <c r="G37">
        <v>4.7058265015771372E-3</v>
      </c>
      <c r="H37">
        <v>2.4313794905792552E-3</v>
      </c>
      <c r="I37">
        <v>1.8504037537157014E-3</v>
      </c>
      <c r="J37">
        <v>3.4710535173341217E-3</v>
      </c>
    </row>
    <row r="38" spans="1:10">
      <c r="A38" s="788">
        <v>43881</v>
      </c>
      <c r="B38">
        <v>1.6137008906524919E-4</v>
      </c>
      <c r="C38">
        <v>3.3164082155436869E-3</v>
      </c>
      <c r="D38">
        <v>-1.6576036581598008E-2</v>
      </c>
      <c r="E38">
        <v>1.6137008906524919E-4</v>
      </c>
      <c r="F38">
        <v>1.3874026203364309E-4</v>
      </c>
      <c r="G38">
        <v>-3.8155427255142094E-3</v>
      </c>
      <c r="H38">
        <v>-2.3846047487836586E-3</v>
      </c>
      <c r="I38">
        <v>7.5727500326916442E-5</v>
      </c>
      <c r="J38">
        <v>-3.6084149179262948E-3</v>
      </c>
    </row>
    <row r="39" spans="1:10">
      <c r="A39" s="788">
        <v>43882</v>
      </c>
      <c r="B39">
        <v>1.6137008906524919E-4</v>
      </c>
      <c r="C39">
        <v>1.1626051473772048E-3</v>
      </c>
      <c r="D39">
        <v>-7.8962388140980666E-3</v>
      </c>
      <c r="E39">
        <v>1.6137008906524919E-4</v>
      </c>
      <c r="F39">
        <v>1.3874026203364309E-4</v>
      </c>
      <c r="G39">
        <v>-1.0518108756295885E-2</v>
      </c>
      <c r="H39">
        <v>-3.7685608590659614E-3</v>
      </c>
      <c r="I39">
        <v>-3.6958340790782529E-4</v>
      </c>
      <c r="J39">
        <v>-1.6305877216744591E-3</v>
      </c>
    </row>
    <row r="40" spans="1:10">
      <c r="A40" s="788">
        <v>43887</v>
      </c>
      <c r="B40">
        <v>1.6137008906524919E-4</v>
      </c>
      <c r="C40">
        <v>9.9048226239810688E-3</v>
      </c>
      <c r="D40">
        <v>-7.0047518767362038E-2</v>
      </c>
      <c r="E40">
        <v>1.6137008906524919E-4</v>
      </c>
      <c r="F40">
        <v>1.3874026203364309E-4</v>
      </c>
      <c r="G40">
        <v>-6.632012583327096E-2</v>
      </c>
      <c r="H40">
        <v>-7.3069901587973218E-3</v>
      </c>
      <c r="I40">
        <v>-1.6554766159719847E-3</v>
      </c>
      <c r="J40">
        <v>-1.7412561806691595E-2</v>
      </c>
    </row>
    <row r="41" spans="1:10">
      <c r="A41" s="788">
        <v>43888</v>
      </c>
      <c r="B41">
        <v>1.6137008906524919E-4</v>
      </c>
      <c r="C41">
        <v>9.1312876242868324E-3</v>
      </c>
      <c r="D41">
        <v>-2.5868747416483262E-2</v>
      </c>
      <c r="E41">
        <v>1.6137008906524919E-4</v>
      </c>
      <c r="F41">
        <v>1.3874026203364309E-4</v>
      </c>
      <c r="G41">
        <v>-4.4163278665378725E-2</v>
      </c>
      <c r="H41">
        <v>-1.0225752348722583E-3</v>
      </c>
      <c r="I41">
        <v>9.5587640193151024E-4</v>
      </c>
      <c r="J41">
        <v>-5.6514593794655399E-3</v>
      </c>
    </row>
    <row r="42" spans="1:10">
      <c r="A42" s="788">
        <v>43889</v>
      </c>
      <c r="B42">
        <v>1.6137008906524919E-4</v>
      </c>
      <c r="C42">
        <v>4.9823495241074767E-3</v>
      </c>
      <c r="D42">
        <v>1.1536799584399571E-2</v>
      </c>
      <c r="E42">
        <v>1.6137008906524919E-4</v>
      </c>
      <c r="F42">
        <v>1.3874026203364309E-4</v>
      </c>
      <c r="G42">
        <v>-8.2383273576925875E-3</v>
      </c>
      <c r="H42">
        <v>2.539227357192253E-4</v>
      </c>
      <c r="I42">
        <v>4.2832474642029439E-4</v>
      </c>
      <c r="J42">
        <v>1.4802112738714346E-3</v>
      </c>
    </row>
    <row r="43" spans="1:10">
      <c r="A43" s="788">
        <v>43892</v>
      </c>
      <c r="B43">
        <v>1.6137008906524919E-4</v>
      </c>
      <c r="C43">
        <v>-9.114959649629828E-4</v>
      </c>
      <c r="D43">
        <v>2.3555364417941149E-2</v>
      </c>
      <c r="E43">
        <v>1.6137008906524919E-4</v>
      </c>
      <c r="F43">
        <v>3.1796295529185059E-5</v>
      </c>
      <c r="G43">
        <v>4.6039225243888371E-2</v>
      </c>
      <c r="H43">
        <v>7.7873268177675037E-3</v>
      </c>
      <c r="I43">
        <v>4.6498570540536299E-3</v>
      </c>
      <c r="J43">
        <v>8.3296988493493096E-3</v>
      </c>
    </row>
    <row r="44" spans="1:10">
      <c r="A44" s="788">
        <v>43893</v>
      </c>
      <c r="B44">
        <v>1.6137008906524919E-4</v>
      </c>
      <c r="C44">
        <v>-1.4018691588784105E-3</v>
      </c>
      <c r="D44">
        <v>-1.0206761240754925E-2</v>
      </c>
      <c r="E44">
        <v>1.6137008906524919E-4</v>
      </c>
      <c r="F44">
        <v>3.1796295529185059E-5</v>
      </c>
      <c r="G44">
        <v>-2.8107940185681968E-2</v>
      </c>
      <c r="H44">
        <v>1.8588504147782903E-3</v>
      </c>
      <c r="I44">
        <v>2.1055066181989712E-3</v>
      </c>
      <c r="J44">
        <v>-5.0462438857690195E-4</v>
      </c>
    </row>
    <row r="45" spans="1:10">
      <c r="A45" s="788">
        <v>43894</v>
      </c>
      <c r="B45">
        <v>1.6137008906524919E-4</v>
      </c>
      <c r="C45">
        <v>8.3561735410120352E-3</v>
      </c>
      <c r="D45">
        <v>1.5985847630832994E-2</v>
      </c>
      <c r="E45">
        <v>1.6137008906524919E-4</v>
      </c>
      <c r="F45">
        <v>3.1796295529185059E-5</v>
      </c>
      <c r="G45">
        <v>4.2202592421180185E-2</v>
      </c>
      <c r="H45">
        <v>1.6720756795767233E-3</v>
      </c>
      <c r="I45">
        <v>1.3495340260920585E-3</v>
      </c>
      <c r="J45">
        <v>6.8599454516800051E-3</v>
      </c>
    </row>
    <row r="46" spans="1:10">
      <c r="A46" s="788">
        <v>43895</v>
      </c>
      <c r="B46">
        <v>1.6137008906524919E-4</v>
      </c>
      <c r="C46">
        <v>2.0971448775744639E-2</v>
      </c>
      <c r="D46">
        <v>-4.6547327935298144E-2</v>
      </c>
      <c r="E46">
        <v>1.6137008906524919E-4</v>
      </c>
      <c r="F46">
        <v>3.1796295529185059E-5</v>
      </c>
      <c r="G46">
        <v>-3.3922022158894838E-2</v>
      </c>
      <c r="H46">
        <v>-7.1841697128195436E-3</v>
      </c>
      <c r="I46">
        <v>-2.2286800665840545E-3</v>
      </c>
      <c r="J46">
        <v>-1.3814785827043319E-2</v>
      </c>
    </row>
    <row r="47" spans="1:10">
      <c r="A47" s="788">
        <v>43896</v>
      </c>
      <c r="B47">
        <v>1.6137008906524919E-4</v>
      </c>
      <c r="C47">
        <v>5.4544273933463394E-3</v>
      </c>
      <c r="D47">
        <v>-4.1438886780419626E-2</v>
      </c>
      <c r="E47">
        <v>1.6137008906524919E-4</v>
      </c>
      <c r="F47">
        <v>3.1796295529185059E-5</v>
      </c>
      <c r="G47">
        <v>-1.7053909799797706E-2</v>
      </c>
      <c r="H47">
        <v>-1.3792153515186367E-3</v>
      </c>
      <c r="I47">
        <v>-4.7555401281607068E-4</v>
      </c>
      <c r="J47">
        <v>-1.1640857877688982E-2</v>
      </c>
    </row>
    <row r="48" spans="1:10">
      <c r="A48" s="788">
        <v>43899</v>
      </c>
      <c r="B48">
        <v>1.6137008906524919E-4</v>
      </c>
      <c r="C48">
        <v>1.9804964157320359E-2</v>
      </c>
      <c r="D48">
        <v>-0.12173431838620807</v>
      </c>
      <c r="E48">
        <v>1.6137008906524919E-4</v>
      </c>
      <c r="F48">
        <v>3.1796295529185059E-5</v>
      </c>
      <c r="G48">
        <v>-7.5969680759797709E-2</v>
      </c>
      <c r="H48">
        <v>-2.1769560597913351E-2</v>
      </c>
      <c r="I48">
        <v>-5.9378900446670491E-3</v>
      </c>
      <c r="J48">
        <v>-2.7774980197669441E-2</v>
      </c>
    </row>
    <row r="49" spans="1:10">
      <c r="A49" s="788">
        <v>43900</v>
      </c>
      <c r="B49">
        <v>1.6137008906524919E-4</v>
      </c>
      <c r="C49">
        <v>-1.4480822409389305E-2</v>
      </c>
      <c r="D49">
        <v>7.1424073282272404E-2</v>
      </c>
      <c r="E49">
        <v>1.6137008906524919E-4</v>
      </c>
      <c r="F49">
        <v>3.1796295529185059E-5</v>
      </c>
      <c r="G49">
        <v>4.9396335780030221E-2</v>
      </c>
      <c r="H49">
        <v>1.7316236459721246E-3</v>
      </c>
      <c r="I49">
        <v>1.6153693348159859E-3</v>
      </c>
      <c r="J49">
        <v>1.2492405726012512E-2</v>
      </c>
    </row>
    <row r="50" spans="1:10">
      <c r="A50" s="788">
        <v>43901</v>
      </c>
      <c r="B50">
        <v>1.6137008906524919E-4</v>
      </c>
      <c r="C50">
        <v>9.6386574421125637E-4</v>
      </c>
      <c r="D50">
        <v>-7.637998678515423E-2</v>
      </c>
      <c r="E50">
        <v>1.6137008906524919E-4</v>
      </c>
      <c r="F50">
        <v>3.1796295529185059E-5</v>
      </c>
      <c r="G50">
        <v>-4.8868410917935035E-2</v>
      </c>
      <c r="H50">
        <v>-4.2621115245019103E-2</v>
      </c>
      <c r="I50">
        <v>-7.662579223769117E-3</v>
      </c>
      <c r="J50">
        <v>-1.9522230732857859E-2</v>
      </c>
    </row>
    <row r="51" spans="1:10">
      <c r="A51" s="788">
        <v>43902</v>
      </c>
      <c r="B51">
        <v>1.6137008906524919E-4</v>
      </c>
      <c r="C51">
        <v>4.4787297783103863E-2</v>
      </c>
      <c r="D51">
        <v>-0.14780360434339668</v>
      </c>
      <c r="E51">
        <v>1.6137008906524919E-4</v>
      </c>
      <c r="F51">
        <v>3.1796295529185059E-5</v>
      </c>
      <c r="G51">
        <v>-9.5112680474797484E-2</v>
      </c>
      <c r="H51">
        <v>-4.5824752410672853E-2</v>
      </c>
      <c r="I51">
        <v>-2.3162931789404984E-2</v>
      </c>
      <c r="J51">
        <v>-3.2644347239966232E-2</v>
      </c>
    </row>
    <row r="52" spans="1:10">
      <c r="A52" s="788">
        <v>43903</v>
      </c>
      <c r="B52">
        <v>1.6137008906524919E-4</v>
      </c>
      <c r="C52">
        <v>-3.010752688172047E-2</v>
      </c>
      <c r="D52">
        <v>0.13908829025386704</v>
      </c>
      <c r="E52">
        <v>1.6137008906524919E-4</v>
      </c>
      <c r="F52">
        <v>3.1796295529185059E-5</v>
      </c>
      <c r="G52">
        <v>9.2871194530443901E-2</v>
      </c>
      <c r="H52">
        <v>5.4003482227044097E-2</v>
      </c>
      <c r="I52">
        <v>1.3945758781564122E-2</v>
      </c>
      <c r="J52">
        <v>2.7477813669811502E-2</v>
      </c>
    </row>
    <row r="53" spans="1:10">
      <c r="A53" s="788">
        <v>43906</v>
      </c>
      <c r="B53">
        <v>1.6137008906524919E-4</v>
      </c>
      <c r="C53">
        <v>4.4535951853025058E-2</v>
      </c>
      <c r="D53">
        <v>-0.13921324329557916</v>
      </c>
      <c r="E53">
        <v>1.6137008906524919E-4</v>
      </c>
      <c r="F53">
        <v>3.1796295529185059E-5</v>
      </c>
      <c r="G53">
        <v>-0.11984050283657066</v>
      </c>
      <c r="H53">
        <v>-7.7067828262344928E-3</v>
      </c>
      <c r="I53">
        <v>3.9429461418512002E-3</v>
      </c>
      <c r="J53">
        <v>-1.7288588623524115E-2</v>
      </c>
    </row>
    <row r="54" spans="1:10">
      <c r="A54" s="788">
        <v>43907</v>
      </c>
      <c r="B54">
        <v>1.6137008906524919E-4</v>
      </c>
      <c r="C54">
        <v>2.0722141355329127E-2</v>
      </c>
      <c r="D54">
        <v>4.8465427955381779E-2</v>
      </c>
      <c r="E54">
        <v>1.6137008906524919E-4</v>
      </c>
      <c r="F54">
        <v>3.1796295529185059E-5</v>
      </c>
      <c r="G54">
        <v>5.9954822243549089E-2</v>
      </c>
      <c r="H54">
        <v>6.3292593973114375E-3</v>
      </c>
      <c r="I54">
        <v>4.2824876705112036E-3</v>
      </c>
      <c r="J54">
        <v>4.3541531922757226E-3</v>
      </c>
    </row>
    <row r="55" spans="1:10">
      <c r="A55" s="788">
        <v>43908</v>
      </c>
      <c r="B55">
        <v>1.6137008906524919E-4</v>
      </c>
      <c r="C55">
        <v>1.2121452197508376E-2</v>
      </c>
      <c r="D55">
        <v>-0.10349203481661884</v>
      </c>
      <c r="E55">
        <v>1.6137008906524919E-4</v>
      </c>
      <c r="F55">
        <v>3.1796295529185059E-5</v>
      </c>
      <c r="G55">
        <v>-5.1830823307066787E-2</v>
      </c>
      <c r="H55">
        <v>-3.883386675322098E-2</v>
      </c>
      <c r="I55">
        <v>-2.3367218770927622E-2</v>
      </c>
      <c r="J55">
        <v>-2.3234553420498849E-2</v>
      </c>
    </row>
    <row r="56" spans="1:10">
      <c r="A56" s="788">
        <v>43909</v>
      </c>
      <c r="B56">
        <v>1.4227064686456181E-4</v>
      </c>
      <c r="C56">
        <v>6.5752137922936438E-3</v>
      </c>
      <c r="D56">
        <v>2.1479199849913977E-2</v>
      </c>
      <c r="E56">
        <v>1.4227064686456181E-4</v>
      </c>
      <c r="F56">
        <v>3.1796295529185059E-5</v>
      </c>
      <c r="G56">
        <v>4.707893749218206E-3</v>
      </c>
      <c r="H56">
        <v>2.1737440633597949E-3</v>
      </c>
      <c r="I56">
        <v>-3.1207612306404231E-3</v>
      </c>
      <c r="J56">
        <v>3.720251234687888E-3</v>
      </c>
    </row>
    <row r="57" spans="1:10">
      <c r="A57" s="788">
        <v>43910</v>
      </c>
      <c r="B57">
        <v>1.4227064686456181E-4</v>
      </c>
      <c r="C57">
        <v>-2.3251744852926914E-2</v>
      </c>
      <c r="D57">
        <v>-1.8475146271574872E-2</v>
      </c>
      <c r="E57">
        <v>1.4227064686456181E-4</v>
      </c>
      <c r="F57">
        <v>3.1796295529185059E-5</v>
      </c>
      <c r="G57">
        <v>-4.3359522534749395E-2</v>
      </c>
      <c r="H57">
        <v>-5.1301074672882585E-3</v>
      </c>
      <c r="I57">
        <v>-2.8959629433392697E-3</v>
      </c>
      <c r="J57">
        <v>-2.8326285972331E-3</v>
      </c>
    </row>
    <row r="58" spans="1:10">
      <c r="A58" s="788">
        <v>43913</v>
      </c>
      <c r="B58">
        <v>1.4227064686456181E-4</v>
      </c>
      <c r="C58">
        <v>1.1086562767460784E-2</v>
      </c>
      <c r="D58">
        <v>-5.2180906452663267E-2</v>
      </c>
      <c r="E58">
        <v>1.4227064686456181E-4</v>
      </c>
      <c r="F58">
        <v>3.1796295529185059E-5</v>
      </c>
      <c r="G58">
        <v>-2.9293858355170621E-2</v>
      </c>
      <c r="H58">
        <v>-2.131842852882726E-2</v>
      </c>
      <c r="I58">
        <v>-9.4331750010848703E-3</v>
      </c>
      <c r="J58">
        <v>-5.990119390695714E-3</v>
      </c>
    </row>
    <row r="59" spans="1:10">
      <c r="A59" s="788">
        <v>43914</v>
      </c>
      <c r="B59">
        <v>1.4227064686456181E-4</v>
      </c>
      <c r="C59">
        <v>-1.7914091105947216E-3</v>
      </c>
      <c r="D59">
        <v>9.6896599350444479E-2</v>
      </c>
      <c r="E59">
        <v>1.4227064686456181E-4</v>
      </c>
      <c r="F59">
        <v>3.1796295529185059E-5</v>
      </c>
      <c r="G59">
        <v>9.3827657101993367E-2</v>
      </c>
      <c r="H59">
        <v>1.5539214650714728E-2</v>
      </c>
      <c r="I59">
        <v>7.3312039513115934E-3</v>
      </c>
      <c r="J59">
        <v>1.2395606216144994E-2</v>
      </c>
    </row>
    <row r="60" spans="1:10">
      <c r="A60" s="788">
        <v>43915</v>
      </c>
      <c r="B60">
        <v>1.4227064686456181E-4</v>
      </c>
      <c r="C60">
        <v>-1.3804800126215877E-4</v>
      </c>
      <c r="D60">
        <v>7.4950845627304474E-2</v>
      </c>
      <c r="E60">
        <v>1.4227064686456181E-4</v>
      </c>
      <c r="F60">
        <v>3.1796295529185059E-5</v>
      </c>
      <c r="G60">
        <v>1.1535019797084933E-2</v>
      </c>
      <c r="H60">
        <v>2.0199342593574254E-2</v>
      </c>
      <c r="I60">
        <v>8.3241179429782708E-3</v>
      </c>
      <c r="J60">
        <v>1.1089584556986276E-2</v>
      </c>
    </row>
    <row r="61" spans="1:10">
      <c r="A61" s="788">
        <v>43916</v>
      </c>
      <c r="B61">
        <v>1.4227064686456181E-4</v>
      </c>
      <c r="C61">
        <v>-1.3727810650887684E-2</v>
      </c>
      <c r="D61">
        <v>3.6742966533374277E-2</v>
      </c>
      <c r="E61">
        <v>1.4227064686456181E-4</v>
      </c>
      <c r="F61">
        <v>3.1796295529185059E-5</v>
      </c>
      <c r="G61">
        <v>6.2414160836336219E-2</v>
      </c>
      <c r="H61">
        <v>1.2160124471462863E-2</v>
      </c>
      <c r="I61">
        <v>4.4984065049795685E-3</v>
      </c>
      <c r="J61">
        <v>9.1558576680308423E-3</v>
      </c>
    </row>
    <row r="62" spans="1:10">
      <c r="A62" s="788">
        <v>43917</v>
      </c>
      <c r="B62">
        <v>1.4227064686456181E-4</v>
      </c>
      <c r="C62">
        <v>2.1978241740660653E-2</v>
      </c>
      <c r="D62">
        <v>-5.5088131900204007E-2</v>
      </c>
      <c r="E62">
        <v>1.4227064686456181E-4</v>
      </c>
      <c r="F62">
        <v>3.1796295529185059E-5</v>
      </c>
      <c r="G62">
        <v>-3.36873163071707E-2</v>
      </c>
      <c r="H62">
        <v>-3.0945467985854513E-4</v>
      </c>
      <c r="I62">
        <v>2.3138365760126955E-3</v>
      </c>
      <c r="J62">
        <v>-5.1378101587737923E-3</v>
      </c>
    </row>
    <row r="63" spans="1:10">
      <c r="A63" s="788">
        <v>43920</v>
      </c>
      <c r="B63">
        <v>1.4227064686456181E-4</v>
      </c>
      <c r="C63">
        <v>9.490636557540677E-3</v>
      </c>
      <c r="D63">
        <v>1.6488085461858315E-2</v>
      </c>
      <c r="E63">
        <v>1.4227064686456181E-4</v>
      </c>
      <c r="F63">
        <v>3.1796295529185059E-5</v>
      </c>
      <c r="G63">
        <v>3.3516035994916482E-2</v>
      </c>
      <c r="H63">
        <v>2.9417090712562377E-3</v>
      </c>
      <c r="I63">
        <v>3.9519954784124067E-3</v>
      </c>
      <c r="J63">
        <v>4.323770373824809E-3</v>
      </c>
    </row>
    <row r="64" spans="1:10">
      <c r="A64" s="788">
        <v>43921</v>
      </c>
      <c r="B64">
        <v>1.4227064686456181E-4</v>
      </c>
      <c r="C64">
        <v>7.6180507094671945E-3</v>
      </c>
      <c r="D64">
        <v>-2.1700579907577122E-2</v>
      </c>
      <c r="E64">
        <v>1.4227064686456181E-4</v>
      </c>
      <c r="F64">
        <v>3.1796295529185059E-5</v>
      </c>
      <c r="G64">
        <v>-1.60127919593398E-2</v>
      </c>
      <c r="H64">
        <v>-1.3930773376986672E-3</v>
      </c>
      <c r="I64">
        <v>3.1382415813023812E-3</v>
      </c>
      <c r="J64">
        <v>-1.7627635546485498E-3</v>
      </c>
    </row>
    <row r="65" spans="1:10">
      <c r="A65" s="788">
        <v>43922</v>
      </c>
      <c r="B65">
        <v>1.4227064686456181E-4</v>
      </c>
      <c r="C65">
        <v>8.0413997422132955E-3</v>
      </c>
      <c r="D65">
        <v>-2.8116498876468499E-2</v>
      </c>
      <c r="E65">
        <v>1.4227064686456181E-4</v>
      </c>
      <c r="F65">
        <v>-1.552257074934893E-4</v>
      </c>
      <c r="G65">
        <v>-4.4142397827121593E-2</v>
      </c>
      <c r="H65">
        <v>-5.9777419862808712E-3</v>
      </c>
      <c r="I65">
        <v>-4.7302628380818668E-4</v>
      </c>
      <c r="J65">
        <v>-5.1770326959907909E-3</v>
      </c>
    </row>
    <row r="66" spans="1:10">
      <c r="A66" s="788">
        <v>43923</v>
      </c>
      <c r="B66">
        <v>1.4227064686456181E-4</v>
      </c>
      <c r="C66">
        <v>4.6947460829405152E-3</v>
      </c>
      <c r="D66">
        <v>1.813188439084823E-2</v>
      </c>
      <c r="E66">
        <v>1.4227064686456181E-4</v>
      </c>
      <c r="F66">
        <v>-1.552257074934893E-4</v>
      </c>
      <c r="G66">
        <v>2.2829386763812964E-2</v>
      </c>
      <c r="H66">
        <v>-2.4250428831414927E-3</v>
      </c>
      <c r="I66">
        <v>2.8839265171594075E-3</v>
      </c>
      <c r="J66">
        <v>2.011741411855672E-3</v>
      </c>
    </row>
    <row r="67" spans="1:10">
      <c r="A67" s="788">
        <v>43924</v>
      </c>
      <c r="B67">
        <v>1.4227064686456181E-4</v>
      </c>
      <c r="C67">
        <v>6.5723240573654085E-3</v>
      </c>
      <c r="D67">
        <v>-3.7588511332190988E-2</v>
      </c>
      <c r="E67">
        <v>1.4227064686456181E-4</v>
      </c>
      <c r="F67">
        <v>-1.552257074934893E-4</v>
      </c>
      <c r="G67">
        <v>-1.5137124539950086E-2</v>
      </c>
      <c r="H67">
        <v>-8.9325558427408858E-3</v>
      </c>
      <c r="I67">
        <v>-1.4548364218291976E-4</v>
      </c>
      <c r="J67">
        <v>-3.5084383992534107E-3</v>
      </c>
    </row>
    <row r="68" spans="1:10">
      <c r="A68" s="788">
        <v>43927</v>
      </c>
      <c r="B68">
        <v>1.4227064686456181E-4</v>
      </c>
      <c r="C68">
        <v>-9.9262138853767334E-3</v>
      </c>
      <c r="D68">
        <v>6.5222593372560089E-2</v>
      </c>
      <c r="E68">
        <v>1.4227064686456181E-4</v>
      </c>
      <c r="F68">
        <v>-1.552257074934893E-4</v>
      </c>
      <c r="G68">
        <v>7.0331304120707872E-2</v>
      </c>
      <c r="H68">
        <v>3.938462115921304E-3</v>
      </c>
      <c r="I68">
        <v>-5.638311416671371E-4</v>
      </c>
      <c r="J68">
        <v>9.2269002298053238E-3</v>
      </c>
    </row>
    <row r="69" spans="1:10">
      <c r="A69" s="788">
        <v>43928</v>
      </c>
      <c r="B69">
        <v>1.4227064686456181E-4</v>
      </c>
      <c r="C69">
        <v>-4.8413227866197506E-3</v>
      </c>
      <c r="D69">
        <v>3.0849440646238291E-2</v>
      </c>
      <c r="E69">
        <v>1.4227064686456181E-4</v>
      </c>
      <c r="F69">
        <v>-1.552257074934893E-4</v>
      </c>
      <c r="G69">
        <v>-1.6030454108602044E-3</v>
      </c>
      <c r="H69">
        <v>3.1745505729443568E-3</v>
      </c>
      <c r="I69">
        <v>2.2965710863800393E-3</v>
      </c>
      <c r="J69">
        <v>3.1706751218003593E-3</v>
      </c>
    </row>
    <row r="70" spans="1:10">
      <c r="A70" s="788">
        <v>43929</v>
      </c>
      <c r="B70">
        <v>1.4227064686456181E-4</v>
      </c>
      <c r="C70">
        <v>-1.8003868916510735E-3</v>
      </c>
      <c r="D70">
        <v>2.9682905897724821E-2</v>
      </c>
      <c r="E70">
        <v>1.4227064686456181E-4</v>
      </c>
      <c r="F70">
        <v>-1.552257074934893E-4</v>
      </c>
      <c r="G70">
        <v>3.4056426049386967E-2</v>
      </c>
      <c r="H70">
        <v>3.8861743924993863E-3</v>
      </c>
      <c r="I70">
        <v>2.1294508074671814E-3</v>
      </c>
      <c r="J70">
        <v>4.2770183072371459E-3</v>
      </c>
    </row>
    <row r="71" spans="1:10">
      <c r="A71" s="788">
        <v>43930</v>
      </c>
      <c r="B71">
        <v>1.4227064686456181E-4</v>
      </c>
      <c r="C71">
        <v>-2.5788130552411026E-2</v>
      </c>
      <c r="D71">
        <v>-1.1989628693912846E-2</v>
      </c>
      <c r="E71">
        <v>1.4227064686456181E-4</v>
      </c>
      <c r="F71">
        <v>-1.552257074934893E-4</v>
      </c>
      <c r="G71">
        <v>1.448737809002254E-2</v>
      </c>
      <c r="H71">
        <v>6.2967745782263052E-3</v>
      </c>
      <c r="I71">
        <v>2.7567359391680313E-3</v>
      </c>
      <c r="J71">
        <v>1.4669843237371527E-3</v>
      </c>
    </row>
    <row r="72" spans="1:10">
      <c r="A72" s="788">
        <v>43934</v>
      </c>
      <c r="B72">
        <v>1.4227064686456181E-4</v>
      </c>
      <c r="C72">
        <v>2.0581805290213362E-2</v>
      </c>
      <c r="D72">
        <v>1.4853902979251155E-2</v>
      </c>
      <c r="E72">
        <v>1.4227064686456181E-4</v>
      </c>
      <c r="F72">
        <v>-1.552257074934893E-4</v>
      </c>
      <c r="G72">
        <v>-1.0104594561656355E-2</v>
      </c>
      <c r="H72">
        <v>1.3212913914966151E-3</v>
      </c>
      <c r="I72">
        <v>1.6144079189071014E-3</v>
      </c>
      <c r="J72">
        <v>2.1631872093748061E-3</v>
      </c>
    </row>
    <row r="73" spans="1:10">
      <c r="A73" s="788">
        <v>43935</v>
      </c>
      <c r="B73">
        <v>1.4227064686456181E-4</v>
      </c>
      <c r="C73">
        <v>6.5614265313218567E-4</v>
      </c>
      <c r="D73">
        <v>1.3731575316905387E-2</v>
      </c>
      <c r="E73">
        <v>1.4227064686456181E-4</v>
      </c>
      <c r="F73">
        <v>-1.552257074934893E-4</v>
      </c>
      <c r="G73">
        <v>3.0572524197665762E-2</v>
      </c>
      <c r="H73">
        <v>6.6845462730065197E-3</v>
      </c>
      <c r="I73">
        <v>2.5284105056928574E-3</v>
      </c>
      <c r="J73">
        <v>5.8466942382868758E-3</v>
      </c>
    </row>
    <row r="74" spans="1:10">
      <c r="A74" s="788">
        <v>43936</v>
      </c>
      <c r="B74">
        <v>1.4227064686456181E-4</v>
      </c>
      <c r="C74">
        <v>1.3904960271541977E-2</v>
      </c>
      <c r="D74">
        <v>-1.3600128931574584E-2</v>
      </c>
      <c r="E74">
        <v>1.4227064686456181E-4</v>
      </c>
      <c r="F74">
        <v>-1.552257074934893E-4</v>
      </c>
      <c r="G74">
        <v>-2.2030456139364496E-2</v>
      </c>
      <c r="H74">
        <v>7.5993694918921051E-3</v>
      </c>
      <c r="I74">
        <v>7.3451023116155589E-4</v>
      </c>
      <c r="J74">
        <v>-1.9150398215639353E-4</v>
      </c>
    </row>
    <row r="75" spans="1:10">
      <c r="A75" s="788">
        <v>43937</v>
      </c>
      <c r="B75">
        <v>1.4227064686456181E-4</v>
      </c>
      <c r="C75">
        <v>-3.8422764536929499E-3</v>
      </c>
      <c r="D75">
        <v>-1.2934049426459926E-2</v>
      </c>
      <c r="E75">
        <v>1.4227064686456181E-4</v>
      </c>
      <c r="F75">
        <v>-1.552257074934893E-4</v>
      </c>
      <c r="G75">
        <v>5.8167107381006389E-3</v>
      </c>
      <c r="H75">
        <v>8.3948285412613899E-3</v>
      </c>
      <c r="I75">
        <v>1.0456322263729945E-3</v>
      </c>
      <c r="J75">
        <v>1.0872749397210502E-3</v>
      </c>
    </row>
    <row r="76" spans="1:10">
      <c r="A76" s="788">
        <v>43938</v>
      </c>
      <c r="B76">
        <v>1.4227064686456181E-4</v>
      </c>
      <c r="C76">
        <v>3.7425292623780582E-3</v>
      </c>
      <c r="D76">
        <v>1.5144736952019455E-2</v>
      </c>
      <c r="E76">
        <v>1.4227064686456181E-4</v>
      </c>
      <c r="F76">
        <v>-1.552257074934893E-4</v>
      </c>
      <c r="G76">
        <v>2.6793591827257934E-2</v>
      </c>
      <c r="H76">
        <v>6.5833817706499875E-3</v>
      </c>
      <c r="I76">
        <v>9.934183539375141E-4</v>
      </c>
      <c r="J76">
        <v>2.7011665663108086E-3</v>
      </c>
    </row>
    <row r="77" spans="1:10">
      <c r="A77" s="788">
        <v>43941</v>
      </c>
      <c r="B77">
        <v>1.4227064686456181E-4</v>
      </c>
      <c r="C77">
        <v>5.0221621930108817E-3</v>
      </c>
      <c r="D77">
        <v>-2.2192601141224344E-4</v>
      </c>
      <c r="E77">
        <v>1.4227064686456181E-4</v>
      </c>
      <c r="F77">
        <v>-1.552257074934893E-4</v>
      </c>
      <c r="G77">
        <v>-1.7880997439608137E-2</v>
      </c>
      <c r="H77">
        <v>4.7780288479133404E-3</v>
      </c>
      <c r="I77">
        <v>3.1929301878752536E-3</v>
      </c>
      <c r="J77">
        <v>2.3683782221448624E-3</v>
      </c>
    </row>
    <row r="78" spans="1:10">
      <c r="A78" s="788">
        <v>43943</v>
      </c>
      <c r="B78">
        <v>1.4227064686456181E-4</v>
      </c>
      <c r="C78">
        <v>1.9117563551702688E-2</v>
      </c>
      <c r="D78">
        <v>2.1708624594100501E-2</v>
      </c>
      <c r="E78">
        <v>1.4227064686456181E-4</v>
      </c>
      <c r="F78">
        <v>-1.552257074934893E-4</v>
      </c>
      <c r="G78">
        <v>-8.4479802774195534E-3</v>
      </c>
      <c r="H78">
        <v>2.166728116430372E-3</v>
      </c>
      <c r="I78">
        <v>1.4465319770400331E-3</v>
      </c>
      <c r="J78">
        <v>7.6818418503608044E-3</v>
      </c>
    </row>
    <row r="79" spans="1:10">
      <c r="A79" s="788">
        <v>43944</v>
      </c>
      <c r="B79">
        <v>1.4227064686456181E-4</v>
      </c>
      <c r="C79">
        <v>1.1515387901413376E-2</v>
      </c>
      <c r="D79">
        <v>-1.256519780411125E-2</v>
      </c>
      <c r="E79">
        <v>1.4227064686456181E-4</v>
      </c>
      <c r="F79">
        <v>-1.552257074934893E-4</v>
      </c>
      <c r="G79">
        <v>-5.3941864245110605E-4</v>
      </c>
      <c r="H79">
        <v>-1.1975979387827129E-2</v>
      </c>
      <c r="I79">
        <v>-3.5272975521110084E-3</v>
      </c>
      <c r="J79">
        <v>-2.4447839977774777E-3</v>
      </c>
    </row>
    <row r="80" spans="1:10">
      <c r="A80" s="788">
        <v>43945</v>
      </c>
      <c r="B80">
        <v>1.4227064686456181E-4</v>
      </c>
      <c r="C80">
        <v>3.7513082756467808E-2</v>
      </c>
      <c r="D80">
        <v>-5.4506214754503679E-2</v>
      </c>
      <c r="E80">
        <v>1.4227064686456181E-4</v>
      </c>
      <c r="F80">
        <v>-1.552257074934893E-4</v>
      </c>
      <c r="G80">
        <v>1.3918078490242181E-2</v>
      </c>
      <c r="H80">
        <v>-3.891817803425357E-2</v>
      </c>
      <c r="I80">
        <v>-1.5006622731641661E-2</v>
      </c>
      <c r="J80">
        <v>-1.0231988191717445E-2</v>
      </c>
    </row>
    <row r="81" spans="1:10">
      <c r="A81" s="788">
        <v>43948</v>
      </c>
      <c r="B81">
        <v>1.4227064686456181E-4</v>
      </c>
      <c r="C81">
        <v>-2.6900750389353689E-3</v>
      </c>
      <c r="D81">
        <v>3.8603032684854099E-2</v>
      </c>
      <c r="E81">
        <v>1.4227064686456181E-4</v>
      </c>
      <c r="F81">
        <v>-1.552257074934893E-4</v>
      </c>
      <c r="G81">
        <v>1.4714073196697708E-2</v>
      </c>
      <c r="H81">
        <v>1.0452212351870216E-3</v>
      </c>
      <c r="I81">
        <v>-4.4940852891689476E-3</v>
      </c>
      <c r="J81">
        <v>2.6730745422007818E-3</v>
      </c>
    </row>
    <row r="82" spans="1:10">
      <c r="A82" s="788">
        <v>43949</v>
      </c>
      <c r="B82">
        <v>1.4227064686456181E-4</v>
      </c>
      <c r="C82">
        <v>-1.1978279386712032E-2</v>
      </c>
      <c r="D82">
        <v>3.9285339972852107E-2</v>
      </c>
      <c r="E82">
        <v>1.4227064686456181E-4</v>
      </c>
      <c r="F82">
        <v>-1.552257074934893E-4</v>
      </c>
      <c r="G82">
        <v>-5.2423501292349073E-3</v>
      </c>
      <c r="H82">
        <v>2.428009134755782E-2</v>
      </c>
      <c r="I82">
        <v>6.5101027752263452E-3</v>
      </c>
      <c r="J82">
        <v>5.4132781061102531E-3</v>
      </c>
    </row>
    <row r="83" spans="1:10">
      <c r="A83" s="788">
        <v>43950</v>
      </c>
      <c r="B83">
        <v>1.4227064686456181E-4</v>
      </c>
      <c r="C83">
        <v>-2.5001347055337186E-2</v>
      </c>
      <c r="D83">
        <v>2.28572011860948E-2</v>
      </c>
      <c r="E83">
        <v>1.4227064686456181E-4</v>
      </c>
      <c r="F83">
        <v>-1.552257074934893E-4</v>
      </c>
      <c r="G83">
        <v>2.6583874358714787E-2</v>
      </c>
      <c r="H83">
        <v>5.1987927828556213E-3</v>
      </c>
      <c r="I83">
        <v>7.9707112451132822E-4</v>
      </c>
      <c r="J83">
        <v>3.031191124136523E-3</v>
      </c>
    </row>
    <row r="84" spans="1:10">
      <c r="A84" s="788">
        <v>43951</v>
      </c>
      <c r="B84">
        <v>1.4227064686456181E-4</v>
      </c>
      <c r="C84">
        <v>-3.8684719535775347E-4</v>
      </c>
      <c r="D84">
        <v>-3.2041413573032917E-2</v>
      </c>
      <c r="E84">
        <v>1.4227064686456181E-4</v>
      </c>
      <c r="F84">
        <v>-1.552257074934893E-4</v>
      </c>
      <c r="G84">
        <v>-9.2124197570344624E-3</v>
      </c>
      <c r="H84">
        <v>-2.6814076461726399E-3</v>
      </c>
      <c r="I84">
        <v>3.2710499977439689E-4</v>
      </c>
      <c r="J84">
        <v>-2.7715862322288398E-3</v>
      </c>
    </row>
    <row r="85" spans="1:10">
      <c r="A85" s="788">
        <v>43955</v>
      </c>
      <c r="B85">
        <v>1.4227064686456181E-4</v>
      </c>
      <c r="C85">
        <v>2.8508771929824483E-2</v>
      </c>
      <c r="D85">
        <v>-2.0242866702051221E-2</v>
      </c>
      <c r="E85">
        <v>1.4227064686456181E-4</v>
      </c>
      <c r="F85">
        <v>-1.9033195982542939E-4</v>
      </c>
      <c r="G85">
        <v>-2.3928472100616993E-2</v>
      </c>
      <c r="H85">
        <v>-9.4249848985095142E-4</v>
      </c>
      <c r="I85">
        <v>5.9848858375266545E-4</v>
      </c>
      <c r="J85">
        <v>-2.3104934912728803E-3</v>
      </c>
    </row>
    <row r="86" spans="1:10">
      <c r="A86" s="788">
        <v>43956</v>
      </c>
      <c r="B86">
        <v>1.4227064686456181E-4</v>
      </c>
      <c r="C86">
        <v>-8.295855655695239E-3</v>
      </c>
      <c r="D86">
        <v>7.537886577221764E-3</v>
      </c>
      <c r="E86">
        <v>1.4227064686456181E-4</v>
      </c>
      <c r="F86">
        <v>-1.9033195982542939E-4</v>
      </c>
      <c r="G86">
        <v>9.0405735311707147E-3</v>
      </c>
      <c r="H86">
        <v>1.278142534082205E-3</v>
      </c>
      <c r="I86">
        <v>8.3722789705964473E-4</v>
      </c>
      <c r="J86">
        <v>1.6977263891568839E-3</v>
      </c>
    </row>
    <row r="87" spans="1:10">
      <c r="A87" s="788">
        <v>43957</v>
      </c>
      <c r="B87">
        <v>1.4227064686456181E-4</v>
      </c>
      <c r="C87">
        <v>2.3885235238852331E-2</v>
      </c>
      <c r="D87">
        <v>-5.1226375279065373E-3</v>
      </c>
      <c r="E87">
        <v>1.4227064686456181E-4</v>
      </c>
      <c r="F87">
        <v>-1.9033195982542939E-4</v>
      </c>
      <c r="G87">
        <v>-6.9794034388029891E-3</v>
      </c>
      <c r="H87">
        <v>-4.9080668076117995E-4</v>
      </c>
      <c r="I87">
        <v>2.978861693960777E-4</v>
      </c>
      <c r="J87">
        <v>1.7283550750535337E-3</v>
      </c>
    </row>
    <row r="88" spans="1:10">
      <c r="A88" s="788">
        <v>43958</v>
      </c>
      <c r="B88">
        <v>1.1344872391472194E-4</v>
      </c>
      <c r="C88">
        <v>2.9804129168872429E-2</v>
      </c>
      <c r="D88">
        <v>-1.1953782065291962E-2</v>
      </c>
      <c r="E88">
        <v>1.1344872391472194E-4</v>
      </c>
      <c r="F88">
        <v>-1.9033195982542939E-4</v>
      </c>
      <c r="G88">
        <v>1.1504623615899323E-2</v>
      </c>
      <c r="H88">
        <v>-7.4309584878490265E-3</v>
      </c>
      <c r="I88">
        <v>2.5801890085186407E-4</v>
      </c>
      <c r="J88">
        <v>1.9260626095778388E-3</v>
      </c>
    </row>
    <row r="89" spans="1:10">
      <c r="A89" s="788">
        <v>43959</v>
      </c>
      <c r="B89">
        <v>1.1344872391472194E-4</v>
      </c>
      <c r="C89">
        <v>-1.2200346133415474E-2</v>
      </c>
      <c r="D89">
        <v>2.7455443692837589E-2</v>
      </c>
      <c r="E89">
        <v>1.1344872391472194E-4</v>
      </c>
      <c r="F89">
        <v>-1.9033195982542939E-4</v>
      </c>
      <c r="G89">
        <v>1.6871501011734846E-2</v>
      </c>
      <c r="H89">
        <v>4.3146600051251482E-3</v>
      </c>
      <c r="I89">
        <v>2.7365850080633969E-3</v>
      </c>
      <c r="J89">
        <v>2.1059718350608936E-3</v>
      </c>
    </row>
    <row r="90" spans="1:10">
      <c r="A90" s="788">
        <v>43962</v>
      </c>
      <c r="B90">
        <v>1.1344872391472194E-4</v>
      </c>
      <c r="C90">
        <v>5.221433899422312E-3</v>
      </c>
      <c r="D90">
        <v>-1.4935210155070822E-2</v>
      </c>
      <c r="E90">
        <v>1.1344872391472194E-4</v>
      </c>
      <c r="F90">
        <v>-1.9033195982542939E-4</v>
      </c>
      <c r="G90">
        <v>1.7748651785098879E-4</v>
      </c>
      <c r="H90">
        <v>-1.5295462281615935E-3</v>
      </c>
      <c r="I90">
        <v>1.2101629615135501E-3</v>
      </c>
      <c r="J90">
        <v>-7.3290377029022746E-4</v>
      </c>
    </row>
    <row r="91" spans="1:10">
      <c r="A91" s="788">
        <v>43963</v>
      </c>
      <c r="B91">
        <v>1.1344872391472194E-4</v>
      </c>
      <c r="C91">
        <v>-3.9863325740319144E-3</v>
      </c>
      <c r="D91">
        <v>-1.5084500522357769E-2</v>
      </c>
      <c r="E91">
        <v>1.1344872391472194E-4</v>
      </c>
      <c r="F91">
        <v>-1.9033195982542939E-4</v>
      </c>
      <c r="G91">
        <v>-2.054383139042848E-2</v>
      </c>
      <c r="H91">
        <v>-8.319514363090752E-3</v>
      </c>
      <c r="I91">
        <v>-2.7210397843020484E-3</v>
      </c>
      <c r="J91">
        <v>-3.6588720005999997E-3</v>
      </c>
    </row>
    <row r="92" spans="1:10">
      <c r="A92" s="788">
        <v>43964</v>
      </c>
      <c r="B92">
        <v>1.1344872391472194E-4</v>
      </c>
      <c r="C92">
        <v>2.2506367274806482E-2</v>
      </c>
      <c r="D92">
        <v>-1.2809490451953787E-3</v>
      </c>
      <c r="E92">
        <v>1.1344872391472194E-4</v>
      </c>
      <c r="F92">
        <v>-1.9033195982542939E-4</v>
      </c>
      <c r="G92">
        <v>-1.7462684487059787E-2</v>
      </c>
      <c r="H92">
        <v>-4.5319291386833882E-3</v>
      </c>
      <c r="I92">
        <v>-1.290201531395696E-3</v>
      </c>
      <c r="J92">
        <v>-6.4132950394557575E-4</v>
      </c>
    </row>
    <row r="93" spans="1:10">
      <c r="A93" s="788">
        <v>43965</v>
      </c>
      <c r="B93">
        <v>1.1344872391472194E-4</v>
      </c>
      <c r="C93">
        <v>5.9305950928560947E-3</v>
      </c>
      <c r="D93">
        <v>1.5926127845168336E-2</v>
      </c>
      <c r="E93">
        <v>1.1344872391472194E-4</v>
      </c>
      <c r="F93">
        <v>-1.9033195982542939E-4</v>
      </c>
      <c r="G93">
        <v>1.1524822695035519E-2</v>
      </c>
      <c r="H93">
        <v>5.7723329229057985E-3</v>
      </c>
      <c r="I93">
        <v>1.6105023259973539E-3</v>
      </c>
      <c r="J93">
        <v>1.481584821428461E-3</v>
      </c>
    </row>
    <row r="94" spans="1:10">
      <c r="A94" s="788">
        <v>43966</v>
      </c>
      <c r="B94">
        <v>1.1344872391472194E-4</v>
      </c>
      <c r="C94">
        <v>-1.9253444732675318E-2</v>
      </c>
      <c r="D94">
        <v>-1.8404949904956114E-2</v>
      </c>
      <c r="E94">
        <v>1.1344872391472194E-4</v>
      </c>
      <c r="F94">
        <v>-1.9033195982542939E-4</v>
      </c>
      <c r="G94">
        <v>3.9263803680980036E-3</v>
      </c>
      <c r="H94">
        <v>3.2468049078089312E-3</v>
      </c>
      <c r="I94">
        <v>2.3339224017924209E-3</v>
      </c>
      <c r="J94">
        <v>-1.3568067400140382E-3</v>
      </c>
    </row>
    <row r="95" spans="1:10">
      <c r="A95" s="788">
        <v>43969</v>
      </c>
      <c r="B95">
        <v>1.1344872391472194E-4</v>
      </c>
      <c r="C95">
        <v>-1.4667742988166199E-2</v>
      </c>
      <c r="D95">
        <v>4.6903410695308789E-2</v>
      </c>
      <c r="E95">
        <v>1.1344872391472194E-4</v>
      </c>
      <c r="F95">
        <v>-1.9033195982542939E-4</v>
      </c>
      <c r="G95">
        <v>3.1501204735132848E-2</v>
      </c>
      <c r="H95">
        <v>6.4188927862096623E-3</v>
      </c>
      <c r="I95">
        <v>2.7496072430062135E-3</v>
      </c>
      <c r="J95">
        <v>4.3381950876566489E-3</v>
      </c>
    </row>
    <row r="96" spans="1:10">
      <c r="A96" s="788">
        <v>43970</v>
      </c>
      <c r="B96">
        <v>1.1344872391472194E-4</v>
      </c>
      <c r="C96">
        <v>-2.7715316634420173E-3</v>
      </c>
      <c r="D96">
        <v>-5.566154959911418E-3</v>
      </c>
      <c r="E96">
        <v>1.1344872391472194E-4</v>
      </c>
      <c r="F96">
        <v>-1.9033195982542939E-4</v>
      </c>
      <c r="G96">
        <v>-1.0484408800538914E-2</v>
      </c>
      <c r="H96">
        <v>2.416373167641428E-3</v>
      </c>
      <c r="I96">
        <v>1.1941014340592915E-3</v>
      </c>
      <c r="J96">
        <v>6.9444637346216531E-4</v>
      </c>
    </row>
    <row r="97" spans="1:10">
      <c r="A97" s="788">
        <v>43971</v>
      </c>
      <c r="B97">
        <v>1.1344872391472194E-4</v>
      </c>
      <c r="C97">
        <v>-4.3349064848802188E-3</v>
      </c>
      <c r="D97">
        <v>7.1474263506077218E-3</v>
      </c>
      <c r="E97">
        <v>1.1344872391472194E-4</v>
      </c>
      <c r="F97">
        <v>-1.9033195982542939E-4</v>
      </c>
      <c r="G97">
        <v>1.6651043127809739E-2</v>
      </c>
      <c r="H97">
        <v>3.6439548328324189E-3</v>
      </c>
      <c r="I97">
        <v>1.830470938625206E-3</v>
      </c>
      <c r="J97">
        <v>1.8764798791948145E-3</v>
      </c>
    </row>
    <row r="98" spans="1:10">
      <c r="A98" s="788">
        <v>43972</v>
      </c>
      <c r="B98">
        <v>1.1344872391472194E-4</v>
      </c>
      <c r="C98">
        <v>-1.6660229626768719E-2</v>
      </c>
      <c r="D98">
        <v>2.0999158257956729E-2</v>
      </c>
      <c r="E98">
        <v>1.1344872391472194E-4</v>
      </c>
      <c r="F98">
        <v>-1.9033195982542939E-4</v>
      </c>
      <c r="G98">
        <v>-7.7735638256701822E-3</v>
      </c>
      <c r="H98">
        <v>3.7274560222568809E-3</v>
      </c>
      <c r="I98">
        <v>1.9725670498085268E-3</v>
      </c>
      <c r="J98">
        <v>5.4304910992586386E-4</v>
      </c>
    </row>
    <row r="99" spans="1:10">
      <c r="A99" s="788">
        <v>43973</v>
      </c>
      <c r="B99">
        <v>1.1344872391472194E-4</v>
      </c>
      <c r="C99">
        <v>-3.7669826647386273E-3</v>
      </c>
      <c r="D99">
        <v>-1.0284354178858868E-2</v>
      </c>
      <c r="E99">
        <v>1.1344872391472194E-4</v>
      </c>
      <c r="F99">
        <v>-1.9033195982542939E-4</v>
      </c>
      <c r="G99">
        <v>2.3537312066093108E-3</v>
      </c>
      <c r="H99">
        <v>-1.7567385907817368E-3</v>
      </c>
      <c r="I99">
        <v>-1.2985878736371248E-4</v>
      </c>
      <c r="J99">
        <v>-1.0522788760554125E-3</v>
      </c>
    </row>
    <row r="100" spans="1:10">
      <c r="A100" s="788">
        <v>43976</v>
      </c>
      <c r="B100">
        <v>1.1344872391472194E-4</v>
      </c>
      <c r="C100">
        <v>-1.856564280850137E-2</v>
      </c>
      <c r="D100">
        <v>4.2474548578545157E-2</v>
      </c>
      <c r="E100">
        <v>1.1344872391472194E-4</v>
      </c>
      <c r="F100">
        <v>-1.9033195982542939E-4</v>
      </c>
      <c r="G100">
        <v>0</v>
      </c>
      <c r="H100">
        <v>1.2471851699786374E-2</v>
      </c>
      <c r="I100">
        <v>5.2150658204914713E-3</v>
      </c>
      <c r="J100">
        <v>0</v>
      </c>
    </row>
    <row r="101" spans="1:10">
      <c r="A101" s="788">
        <v>43977</v>
      </c>
      <c r="B101">
        <v>1.1344872391472194E-4</v>
      </c>
      <c r="C101">
        <v>-1.9446371836540965E-2</v>
      </c>
      <c r="D101">
        <v>-2.2713296261136495E-3</v>
      </c>
      <c r="E101">
        <v>1.1344872391472194E-4</v>
      </c>
      <c r="F101">
        <v>-1.9033195982542939E-4</v>
      </c>
      <c r="G101">
        <v>1.2289160703107926E-2</v>
      </c>
      <c r="H101">
        <v>-3.0584597747730369E-3</v>
      </c>
      <c r="I101">
        <v>-6.2272555653819506E-4</v>
      </c>
      <c r="J101">
        <v>6.2122131945081538E-3</v>
      </c>
    </row>
    <row r="102" spans="1:10">
      <c r="A102" s="788">
        <v>43978</v>
      </c>
      <c r="B102">
        <v>1.1344872391472194E-4</v>
      </c>
      <c r="C102">
        <v>-1.3314463417813394E-2</v>
      </c>
      <c r="D102">
        <v>2.898527663450956E-2</v>
      </c>
      <c r="E102">
        <v>1.1344872391472194E-4</v>
      </c>
      <c r="F102">
        <v>-1.9033195982542939E-4</v>
      </c>
      <c r="G102">
        <v>1.4827343010993532E-2</v>
      </c>
      <c r="H102">
        <v>5.7876133390633022E-4</v>
      </c>
      <c r="I102">
        <v>1.0331929805005302E-3</v>
      </c>
      <c r="J102">
        <v>4.474051054873085E-3</v>
      </c>
    </row>
    <row r="103" spans="1:10">
      <c r="A103" s="788">
        <v>43979</v>
      </c>
      <c r="B103">
        <v>1.1344872391472194E-4</v>
      </c>
      <c r="C103">
        <v>7.794511757822864E-3</v>
      </c>
      <c r="D103">
        <v>-1.1338289011754377E-2</v>
      </c>
      <c r="E103">
        <v>1.1344872391472194E-4</v>
      </c>
      <c r="F103">
        <v>-1.9033195982542939E-4</v>
      </c>
      <c r="G103">
        <v>-2.1079466294262605E-3</v>
      </c>
      <c r="H103">
        <v>-1.2582814458002023E-3</v>
      </c>
      <c r="I103">
        <v>1.2394646267321896E-3</v>
      </c>
      <c r="J103">
        <v>-5.8693493798778196E-4</v>
      </c>
    </row>
    <row r="104" spans="1:10">
      <c r="A104" s="788">
        <v>43980</v>
      </c>
      <c r="B104">
        <v>1.1344872391472194E-4</v>
      </c>
      <c r="C104">
        <v>1.6067716623906714E-2</v>
      </c>
      <c r="D104">
        <v>5.2156957594380327E-3</v>
      </c>
      <c r="E104">
        <v>1.1344872391472194E-4</v>
      </c>
      <c r="F104">
        <v>-1.9033195982542939E-4</v>
      </c>
      <c r="G104">
        <v>4.8123100078225622E-3</v>
      </c>
      <c r="H104">
        <v>7.4732786443965082E-4</v>
      </c>
      <c r="I104">
        <v>6.6575974247173875E-4</v>
      </c>
      <c r="J104">
        <v>1.8908208742234311E-3</v>
      </c>
    </row>
    <row r="105" spans="1:10">
      <c r="A105" s="788">
        <v>43983</v>
      </c>
      <c r="B105">
        <v>1.1344872391472194E-4</v>
      </c>
      <c r="C105">
        <v>-1.1500820170669224E-2</v>
      </c>
      <c r="D105">
        <v>1.3929907569100841E-2</v>
      </c>
      <c r="E105">
        <v>1.1344872391472194E-4</v>
      </c>
      <c r="F105">
        <v>1.2365390126944931E-4</v>
      </c>
      <c r="G105">
        <v>3.7512605483673855E-3</v>
      </c>
      <c r="H105">
        <v>-6.6498782712276494E-4</v>
      </c>
      <c r="I105">
        <v>-1.8872404930458941E-4</v>
      </c>
      <c r="J105">
        <v>1.9310783086494698E-3</v>
      </c>
    </row>
    <row r="106" spans="1:10">
      <c r="A106" s="788">
        <v>43984</v>
      </c>
      <c r="B106">
        <v>1.1344872391472194E-4</v>
      </c>
      <c r="C106">
        <v>-1.9353756083008489E-2</v>
      </c>
      <c r="D106">
        <v>2.7378438977162078E-2</v>
      </c>
      <c r="E106">
        <v>1.1344872391472194E-4</v>
      </c>
      <c r="F106">
        <v>1.2365390126944931E-4</v>
      </c>
      <c r="G106">
        <v>8.2108039650099496E-3</v>
      </c>
      <c r="H106">
        <v>7.229604866246353E-3</v>
      </c>
      <c r="I106">
        <v>2.0803047124771101E-3</v>
      </c>
      <c r="J106">
        <v>2.7338389112760986E-3</v>
      </c>
    </row>
    <row r="107" spans="1:10">
      <c r="A107" s="788">
        <v>43985</v>
      </c>
      <c r="B107">
        <v>1.1344872391472194E-4</v>
      </c>
      <c r="C107">
        <v>-3.964255157334351E-2</v>
      </c>
      <c r="D107">
        <v>2.1480919944318444E-2</v>
      </c>
      <c r="E107">
        <v>1.1344872391472194E-4</v>
      </c>
      <c r="F107">
        <v>1.2365390126944931E-4</v>
      </c>
      <c r="G107">
        <v>1.3648963587616247E-2</v>
      </c>
      <c r="H107">
        <v>6.2747964591642891E-3</v>
      </c>
      <c r="I107">
        <v>1.1603638969071017E-3</v>
      </c>
      <c r="J107">
        <v>4.1740960669163218E-3</v>
      </c>
    </row>
    <row r="108" spans="1:10">
      <c r="A108" s="788">
        <v>43986</v>
      </c>
      <c r="B108">
        <v>1.1344872391472194E-4</v>
      </c>
      <c r="C108">
        <v>1.0393981389823947E-2</v>
      </c>
      <c r="D108">
        <v>8.8865697068907235E-3</v>
      </c>
      <c r="E108">
        <v>1.1344872391472194E-4</v>
      </c>
      <c r="F108">
        <v>1.2365390126944931E-4</v>
      </c>
      <c r="G108">
        <v>-3.3686961032639573E-3</v>
      </c>
      <c r="H108">
        <v>-5.2308157819314083E-5</v>
      </c>
      <c r="I108">
        <v>1.9541511635079445E-4</v>
      </c>
      <c r="J108">
        <v>9.5298343546446063E-4</v>
      </c>
    </row>
    <row r="109" spans="1:10">
      <c r="A109" s="788">
        <v>43987</v>
      </c>
      <c r="B109">
        <v>1.1344872391472194E-4</v>
      </c>
      <c r="C109">
        <v>-2.4806505339473039E-2</v>
      </c>
      <c r="D109">
        <v>8.6162418903998894E-3</v>
      </c>
      <c r="E109">
        <v>1.1344872391472194E-4</v>
      </c>
      <c r="F109">
        <v>1.2365390126944931E-4</v>
      </c>
      <c r="G109">
        <v>2.621170498176606E-2</v>
      </c>
      <c r="H109">
        <v>2.1746577593284577E-3</v>
      </c>
      <c r="I109">
        <v>1.3282907620457696E-3</v>
      </c>
      <c r="J109">
        <v>1.6084932785054296E-3</v>
      </c>
    </row>
    <row r="110" spans="1:10">
      <c r="A110" s="788">
        <v>43990</v>
      </c>
      <c r="B110">
        <v>1.1344872391472194E-4</v>
      </c>
      <c r="C110">
        <v>-8.9212160180031086E-3</v>
      </c>
      <c r="D110">
        <v>3.1780467398289769E-2</v>
      </c>
      <c r="E110">
        <v>1.1344872391472194E-4</v>
      </c>
      <c r="F110">
        <v>1.2365390126944931E-4</v>
      </c>
      <c r="G110">
        <v>1.2041591393674889E-2</v>
      </c>
      <c r="H110">
        <v>2.2336464596321992E-3</v>
      </c>
      <c r="I110">
        <v>-7.6157893949335698E-4</v>
      </c>
      <c r="J110">
        <v>4.8854333384786841E-3</v>
      </c>
    </row>
    <row r="111" spans="1:10">
      <c r="A111" s="788">
        <v>43991</v>
      </c>
      <c r="B111">
        <v>1.1344872391472194E-4</v>
      </c>
      <c r="C111">
        <v>-5.5549923973644555E-3</v>
      </c>
      <c r="D111">
        <v>-9.1978394724463453E-3</v>
      </c>
      <c r="E111">
        <v>1.1344872391472194E-4</v>
      </c>
      <c r="F111">
        <v>1.2365390126944931E-4</v>
      </c>
      <c r="G111">
        <v>-7.7991826481333959E-3</v>
      </c>
      <c r="H111">
        <v>-1.5174281895772301E-3</v>
      </c>
      <c r="I111">
        <v>-1.5405027438646357E-3</v>
      </c>
      <c r="J111">
        <v>-9.6748548098046783E-4</v>
      </c>
    </row>
    <row r="112" spans="1:10">
      <c r="A112" s="788">
        <v>43992</v>
      </c>
      <c r="B112">
        <v>1.1344872391472194E-4</v>
      </c>
      <c r="C112">
        <v>-3.3230719047522284E-3</v>
      </c>
      <c r="D112">
        <v>-2.1298640623360843E-2</v>
      </c>
      <c r="E112">
        <v>1.1344872391472194E-4</v>
      </c>
      <c r="F112">
        <v>1.2365390126944931E-4</v>
      </c>
      <c r="G112">
        <v>-5.3130787794885004E-3</v>
      </c>
      <c r="H112">
        <v>2.2178785108664112E-3</v>
      </c>
      <c r="I112">
        <v>1.1275063839766286E-3</v>
      </c>
      <c r="J112">
        <v>-2.2362734889642688E-3</v>
      </c>
    </row>
    <row r="113" spans="1:10">
      <c r="A113" s="788">
        <v>43994</v>
      </c>
      <c r="B113">
        <v>1.1344872391472194E-4</v>
      </c>
      <c r="C113">
        <v>3.0252822778595867E-2</v>
      </c>
      <c r="D113">
        <v>-1.9968214935304984E-2</v>
      </c>
      <c r="E113">
        <v>1.1344872391472194E-4</v>
      </c>
      <c r="F113">
        <v>1.2365390126944931E-4</v>
      </c>
      <c r="G113">
        <v>-4.6653124941225088E-2</v>
      </c>
      <c r="H113">
        <v>-1.0547740536257511E-3</v>
      </c>
      <c r="I113">
        <v>4.5394459695646816E-6</v>
      </c>
      <c r="J113">
        <v>-3.914814924961596E-3</v>
      </c>
    </row>
    <row r="114" spans="1:10">
      <c r="A114" s="788">
        <v>43997</v>
      </c>
      <c r="B114">
        <v>1.1344872391472194E-4</v>
      </c>
      <c r="C114">
        <v>2.9979947187642741E-2</v>
      </c>
      <c r="D114">
        <v>-4.5233986602980503E-3</v>
      </c>
      <c r="E114">
        <v>1.1344872391472194E-4</v>
      </c>
      <c r="F114">
        <v>1.2365390126944931E-4</v>
      </c>
      <c r="G114">
        <v>8.3122075684491925E-3</v>
      </c>
      <c r="H114">
        <v>-1.6730691440843826E-3</v>
      </c>
      <c r="I114">
        <v>-1.3028150792449011E-4</v>
      </c>
      <c r="J114">
        <v>5.7541615888001552E-4</v>
      </c>
    </row>
    <row r="115" spans="1:10">
      <c r="A115" s="788">
        <v>43998</v>
      </c>
      <c r="B115">
        <v>1.1344872391472194E-4</v>
      </c>
      <c r="C115">
        <v>-1.15272664186441E-2</v>
      </c>
      <c r="D115">
        <v>1.251034906217563E-2</v>
      </c>
      <c r="E115">
        <v>1.1344872391472194E-4</v>
      </c>
      <c r="F115">
        <v>1.2365390126944931E-4</v>
      </c>
      <c r="G115">
        <v>1.8962430582503575E-2</v>
      </c>
      <c r="H115">
        <v>-3.3091934827755853E-3</v>
      </c>
      <c r="I115">
        <v>-5.5312538542851009E-4</v>
      </c>
      <c r="J115">
        <v>1.9422690368136042E-3</v>
      </c>
    </row>
    <row r="116" spans="1:10">
      <c r="A116" s="788">
        <v>43999</v>
      </c>
      <c r="B116">
        <v>1.1344872391472194E-4</v>
      </c>
      <c r="C116">
        <v>2.3654907466994279E-2</v>
      </c>
      <c r="D116">
        <v>2.1555594781931919E-2</v>
      </c>
      <c r="E116">
        <v>1.1344872391472194E-4</v>
      </c>
      <c r="F116">
        <v>1.2365390126944931E-4</v>
      </c>
      <c r="G116">
        <v>-3.6002995449221364E-3</v>
      </c>
      <c r="H116">
        <v>5.0491448487524071E-3</v>
      </c>
      <c r="I116">
        <v>1.2328424877918742E-3</v>
      </c>
      <c r="J116">
        <v>4.3887079438049703E-3</v>
      </c>
    </row>
    <row r="117" spans="1:10">
      <c r="A117" s="788">
        <v>44000</v>
      </c>
      <c r="B117">
        <v>8.4416798117770142E-5</v>
      </c>
      <c r="C117">
        <v>1.8479006324773284E-2</v>
      </c>
      <c r="D117">
        <v>6.048837177904387E-3</v>
      </c>
      <c r="E117">
        <v>8.4416798117770142E-5</v>
      </c>
      <c r="F117">
        <v>1.2365390126944931E-4</v>
      </c>
      <c r="G117">
        <v>5.9418851513903803E-4</v>
      </c>
      <c r="H117">
        <v>-4.5134930573050847E-3</v>
      </c>
      <c r="I117">
        <v>-1.0132490632752678E-5</v>
      </c>
      <c r="J117">
        <v>8.5719368803527374E-4</v>
      </c>
    </row>
    <row r="118" spans="1:10">
      <c r="A118" s="788">
        <v>44001</v>
      </c>
      <c r="B118">
        <v>8.4416798117770142E-5</v>
      </c>
      <c r="C118">
        <v>-3.7409748980476998E-5</v>
      </c>
      <c r="D118">
        <v>4.6487270148818371E-3</v>
      </c>
      <c r="E118">
        <v>8.4416798117770142E-5</v>
      </c>
      <c r="F118">
        <v>1.2365390126944931E-4</v>
      </c>
      <c r="G118">
        <v>-5.6494636219482919E-3</v>
      </c>
      <c r="H118">
        <v>6.58864954155014E-5</v>
      </c>
      <c r="I118">
        <v>1.0497064194514572E-3</v>
      </c>
      <c r="J118">
        <v>9.7765664052396062E-4</v>
      </c>
    </row>
    <row r="119" spans="1:10">
      <c r="A119" s="788">
        <v>44004</v>
      </c>
      <c r="B119">
        <v>8.4416798117770142E-5</v>
      </c>
      <c r="C119">
        <v>-2.3194912083800867E-2</v>
      </c>
      <c r="D119">
        <v>-1.2800177276873992E-2</v>
      </c>
      <c r="E119">
        <v>8.4416798117770142E-5</v>
      </c>
      <c r="F119">
        <v>1.2365390126944931E-4</v>
      </c>
      <c r="G119">
        <v>6.4950576872171428E-3</v>
      </c>
      <c r="H119">
        <v>-5.6234645667389005E-3</v>
      </c>
      <c r="I119">
        <v>-3.3659321139234422E-4</v>
      </c>
      <c r="J119">
        <v>-6.1615620770649748E-4</v>
      </c>
    </row>
    <row r="120" spans="1:10">
      <c r="A120" s="788">
        <v>44005</v>
      </c>
      <c r="B120">
        <v>8.4416798117770142E-5</v>
      </c>
      <c r="C120">
        <v>-9.97702029873615E-3</v>
      </c>
      <c r="D120">
        <v>6.7047103737141178E-3</v>
      </c>
      <c r="E120">
        <v>8.4416798117770142E-5</v>
      </c>
      <c r="F120">
        <v>1.2365390126944931E-4</v>
      </c>
      <c r="G120">
        <v>4.3074416426651663E-3</v>
      </c>
      <c r="H120">
        <v>4.2821339854273166E-3</v>
      </c>
      <c r="I120">
        <v>6.3487620896229835E-4</v>
      </c>
      <c r="J120">
        <v>1.2438413698407924E-3</v>
      </c>
    </row>
    <row r="121" spans="1:10">
      <c r="A121" s="788">
        <v>44006</v>
      </c>
      <c r="B121">
        <v>8.4416798117770142E-5</v>
      </c>
      <c r="C121">
        <v>1.4120195748466902E-2</v>
      </c>
      <c r="D121">
        <v>-1.6648057684926054E-2</v>
      </c>
      <c r="E121">
        <v>8.4416798117770142E-5</v>
      </c>
      <c r="F121">
        <v>1.2365390126944931E-4</v>
      </c>
      <c r="G121">
        <v>-2.5855158736495243E-2</v>
      </c>
      <c r="H121">
        <v>-3.5180264762294522E-3</v>
      </c>
      <c r="I121">
        <v>-5.6469793644353672E-4</v>
      </c>
      <c r="J121">
        <v>-3.7860454110333341E-3</v>
      </c>
    </row>
    <row r="122" spans="1:10">
      <c r="A122" s="788">
        <v>44007</v>
      </c>
      <c r="B122">
        <v>8.4416798117770142E-5</v>
      </c>
      <c r="C122">
        <v>1.6250548360640105E-2</v>
      </c>
      <c r="D122">
        <v>1.7013932154914979E-2</v>
      </c>
      <c r="E122">
        <v>8.4416798117770142E-5</v>
      </c>
      <c r="F122">
        <v>1.2365390126944931E-4</v>
      </c>
      <c r="G122">
        <v>1.0959469958988111E-2</v>
      </c>
      <c r="H122">
        <v>7.5659941248664708E-3</v>
      </c>
      <c r="I122">
        <v>3.7000377786171601E-3</v>
      </c>
      <c r="J122">
        <v>3.7464505889592825E-3</v>
      </c>
    </row>
    <row r="123" spans="1:10">
      <c r="A123" s="788">
        <v>44008</v>
      </c>
      <c r="B123">
        <v>8.4416798117770142E-5</v>
      </c>
      <c r="C123">
        <v>2.5187214954674353E-2</v>
      </c>
      <c r="D123">
        <v>-2.238519305848552E-2</v>
      </c>
      <c r="E123">
        <v>8.4416798117770142E-5</v>
      </c>
      <c r="F123">
        <v>1.2365390126944931E-4</v>
      </c>
      <c r="G123">
        <v>-2.4226917788673585E-2</v>
      </c>
      <c r="H123">
        <v>-2.781950882534634E-3</v>
      </c>
      <c r="I123">
        <v>3.1903113301234853E-4</v>
      </c>
      <c r="J123">
        <v>-5.0151665089062103E-3</v>
      </c>
    </row>
    <row r="124" spans="1:10">
      <c r="A124" s="788">
        <v>44011</v>
      </c>
      <c r="B124">
        <v>8.4416798117770142E-5</v>
      </c>
      <c r="C124">
        <v>-3.8994562729985915E-3</v>
      </c>
      <c r="D124">
        <v>2.0257583325704598E-2</v>
      </c>
      <c r="E124">
        <v>8.4416798117770142E-5</v>
      </c>
      <c r="F124">
        <v>1.2365390126944931E-4</v>
      </c>
      <c r="G124">
        <v>1.468569814393228E-2</v>
      </c>
      <c r="H124">
        <v>5.4170436517149145E-3</v>
      </c>
      <c r="I124">
        <v>2.35005352113693E-3</v>
      </c>
      <c r="J124">
        <v>3.453988708321587E-3</v>
      </c>
    </row>
    <row r="125" spans="1:10">
      <c r="A125" s="788">
        <v>44012</v>
      </c>
      <c r="B125">
        <v>8.4416798117770142E-5</v>
      </c>
      <c r="C125">
        <v>6.3223672119094854E-3</v>
      </c>
      <c r="D125">
        <v>-7.0980050733611133E-3</v>
      </c>
      <c r="E125">
        <v>8.4416798117770142E-5</v>
      </c>
      <c r="F125">
        <v>1.2365390126944931E-4</v>
      </c>
      <c r="G125">
        <v>1.5409859690034278E-2</v>
      </c>
      <c r="H125">
        <v>2.6390704150756061E-3</v>
      </c>
      <c r="I125">
        <v>2.7028171463161499E-5</v>
      </c>
      <c r="J125">
        <v>1.093499602730974E-3</v>
      </c>
    </row>
    <row r="126" spans="1:10">
      <c r="A126" s="788">
        <v>44013</v>
      </c>
      <c r="B126">
        <v>8.4416798117770142E-5</v>
      </c>
      <c r="C126">
        <v>-2.0235964495744496E-2</v>
      </c>
      <c r="D126">
        <v>1.20705917849111E-2</v>
      </c>
      <c r="E126">
        <v>8.4416798117770142E-5</v>
      </c>
      <c r="F126">
        <v>1.5623940699471817E-4</v>
      </c>
      <c r="G126">
        <v>5.022110834792981E-3</v>
      </c>
      <c r="H126">
        <v>7.855236904477314E-3</v>
      </c>
      <c r="I126">
        <v>2.0351663043487456E-3</v>
      </c>
      <c r="J126">
        <v>3.2849867228423868E-3</v>
      </c>
    </row>
    <row r="127" spans="1:10">
      <c r="A127" s="788">
        <v>44014</v>
      </c>
      <c r="B127">
        <v>8.4416798117770142E-5</v>
      </c>
      <c r="C127">
        <v>-1.1631808522536646E-2</v>
      </c>
      <c r="D127">
        <v>3.3013454853891844E-4</v>
      </c>
      <c r="E127">
        <v>8.4416798117770142E-5</v>
      </c>
      <c r="F127">
        <v>1.5623940699471817E-4</v>
      </c>
      <c r="G127">
        <v>4.5412823425956539E-3</v>
      </c>
      <c r="H127">
        <v>4.6732113640146622E-4</v>
      </c>
      <c r="I127">
        <v>6.1857041902757537E-4</v>
      </c>
      <c r="J127">
        <v>2.3598060668472698E-4</v>
      </c>
    </row>
    <row r="128" spans="1:10">
      <c r="A128" s="788">
        <v>44015</v>
      </c>
      <c r="B128">
        <v>8.4416798117770142E-5</v>
      </c>
      <c r="C128">
        <v>6.5255931500132203E-3</v>
      </c>
      <c r="D128">
        <v>5.5062110484589422E-3</v>
      </c>
      <c r="E128">
        <v>8.4416798117770142E-5</v>
      </c>
      <c r="F128">
        <v>1.5623940699471817E-4</v>
      </c>
      <c r="G128">
        <v>0</v>
      </c>
      <c r="H128">
        <v>5.1548984605804815E-3</v>
      </c>
      <c r="I128">
        <v>2.1969036686944055E-3</v>
      </c>
      <c r="J128">
        <v>2.032171581769493E-3</v>
      </c>
    </row>
    <row r="129" spans="1:10">
      <c r="A129" s="788">
        <v>44018</v>
      </c>
      <c r="B129">
        <v>8.4416798117770142E-5</v>
      </c>
      <c r="C129">
        <v>-5.4152301004347647E-3</v>
      </c>
      <c r="D129">
        <v>2.2449370820085912E-2</v>
      </c>
      <c r="E129">
        <v>8.4416798117770142E-5</v>
      </c>
      <c r="F129">
        <v>1.5623940699471817E-4</v>
      </c>
      <c r="G129">
        <v>1.5881738397001799E-2</v>
      </c>
      <c r="H129">
        <v>2.3800160611679999E-3</v>
      </c>
      <c r="I129">
        <v>-2.8032425566892893E-4</v>
      </c>
      <c r="J129">
        <v>5.5945290803138814E-3</v>
      </c>
    </row>
    <row r="130" spans="1:10">
      <c r="A130" s="788">
        <v>44019</v>
      </c>
      <c r="B130">
        <v>8.4416798117770142E-5</v>
      </c>
      <c r="C130">
        <v>4.3896833022476489E-3</v>
      </c>
      <c r="D130">
        <v>-1.1887545589543969E-2</v>
      </c>
      <c r="E130">
        <v>8.4416798117770142E-5</v>
      </c>
      <c r="F130">
        <v>1.5623940699471817E-4</v>
      </c>
      <c r="G130">
        <v>-1.0818562640735552E-2</v>
      </c>
      <c r="H130">
        <v>-2.7337956793370699E-3</v>
      </c>
      <c r="I130">
        <v>-8.5211977686150409E-4</v>
      </c>
      <c r="J130">
        <v>-2.3786148160563902E-3</v>
      </c>
    </row>
    <row r="131" spans="1:10">
      <c r="A131" s="788">
        <v>44020</v>
      </c>
      <c r="B131">
        <v>8.4416798117770142E-5</v>
      </c>
      <c r="C131">
        <v>3.076230492196963E-3</v>
      </c>
      <c r="D131">
        <v>2.0548472070264445E-2</v>
      </c>
      <c r="E131">
        <v>8.4416798117770142E-5</v>
      </c>
      <c r="F131">
        <v>1.5623940699471817E-4</v>
      </c>
      <c r="G131">
        <v>7.8275024480816136E-3</v>
      </c>
      <c r="H131">
        <v>8.0847223187618944E-4</v>
      </c>
      <c r="I131">
        <v>-1.5424838283039088E-3</v>
      </c>
      <c r="J131">
        <v>3.9444733368003693E-3</v>
      </c>
    </row>
    <row r="132" spans="1:10">
      <c r="A132" s="788">
        <v>44021</v>
      </c>
      <c r="B132">
        <v>8.4416798117770142E-5</v>
      </c>
      <c r="C132">
        <v>-9.4247886902535383E-3</v>
      </c>
      <c r="D132">
        <v>-6.1095593179023577E-3</v>
      </c>
      <c r="E132">
        <v>8.4416798117770142E-5</v>
      </c>
      <c r="F132">
        <v>1.5623940699471817E-4</v>
      </c>
      <c r="G132">
        <v>-5.6436399427117756E-3</v>
      </c>
      <c r="H132">
        <v>4.1867954065772928E-3</v>
      </c>
      <c r="I132">
        <v>1.1500724713462418E-3</v>
      </c>
      <c r="J132">
        <v>-3.4534606332070616E-5</v>
      </c>
    </row>
    <row r="133" spans="1:10">
      <c r="A133" s="788">
        <v>44022</v>
      </c>
      <c r="B133">
        <v>8.4416798117770142E-5</v>
      </c>
      <c r="C133">
        <v>8.7215887638751877E-3</v>
      </c>
      <c r="D133">
        <v>8.7884943505129876E-3</v>
      </c>
      <c r="E133">
        <v>8.4416798117770142E-5</v>
      </c>
      <c r="F133">
        <v>1.5623940699471817E-4</v>
      </c>
      <c r="G133">
        <v>1.046620453355751E-2</v>
      </c>
      <c r="H133">
        <v>4.8609605770604247E-3</v>
      </c>
      <c r="I133">
        <v>2.3205495089970718E-3</v>
      </c>
      <c r="J133">
        <v>3.0019579141440378E-3</v>
      </c>
    </row>
    <row r="134" spans="1:10">
      <c r="A134" s="788">
        <v>44025</v>
      </c>
      <c r="B134">
        <v>8.4416798117770142E-5</v>
      </c>
      <c r="C134">
        <v>8.608750982519453E-4</v>
      </c>
      <c r="D134">
        <v>-1.3343156876113427E-2</v>
      </c>
      <c r="E134">
        <v>8.4416798117770142E-5</v>
      </c>
      <c r="F134">
        <v>1.5623940699471817E-4</v>
      </c>
      <c r="G134">
        <v>-9.3625197799713789E-3</v>
      </c>
      <c r="H134">
        <v>-1.405695695765985E-3</v>
      </c>
      <c r="I134">
        <v>7.5490358853946837E-4</v>
      </c>
      <c r="J134">
        <v>-3.6922164157955351E-3</v>
      </c>
    </row>
    <row r="135" spans="1:10">
      <c r="A135" s="788">
        <v>44026</v>
      </c>
      <c r="B135">
        <v>8.4416798117770142E-5</v>
      </c>
      <c r="C135">
        <v>1.499626028421841E-2</v>
      </c>
      <c r="D135">
        <v>1.7661518995601311E-2</v>
      </c>
      <c r="E135">
        <v>8.4416798117770142E-5</v>
      </c>
      <c r="F135">
        <v>1.5623940699471817E-4</v>
      </c>
      <c r="G135">
        <v>1.3406355182839835E-2</v>
      </c>
      <c r="H135">
        <v>-1.2466335811920359E-3</v>
      </c>
      <c r="I135">
        <v>4.2789365320916595E-4</v>
      </c>
      <c r="J135">
        <v>2.3314732943957583E-3</v>
      </c>
    </row>
    <row r="136" spans="1:10">
      <c r="A136" s="788">
        <v>44027</v>
      </c>
      <c r="B136">
        <v>8.4416798117770142E-5</v>
      </c>
      <c r="C136">
        <v>-1.4682583545190031E-2</v>
      </c>
      <c r="D136">
        <v>1.3443820303026044E-2</v>
      </c>
      <c r="E136">
        <v>8.4416798117770142E-5</v>
      </c>
      <c r="F136">
        <v>1.5623940699471817E-4</v>
      </c>
      <c r="G136">
        <v>9.0820385798993097E-3</v>
      </c>
      <c r="H136">
        <v>1.2784550835753805E-5</v>
      </c>
      <c r="I136">
        <v>-4.7289764114899491E-4</v>
      </c>
      <c r="J136">
        <v>2.9281178885722792E-3</v>
      </c>
    </row>
    <row r="137" spans="1:10">
      <c r="A137" s="788">
        <v>44028</v>
      </c>
      <c r="B137">
        <v>8.4416798117770142E-5</v>
      </c>
      <c r="C137">
        <v>1.2900813312144432E-3</v>
      </c>
      <c r="D137">
        <v>-1.2154375899519065E-2</v>
      </c>
      <c r="E137">
        <v>8.4416798117770142E-5</v>
      </c>
      <c r="F137">
        <v>1.5623940699471817E-4</v>
      </c>
      <c r="G137">
        <v>-3.4061043340275488E-3</v>
      </c>
      <c r="H137">
        <v>1.4516802337716239E-3</v>
      </c>
      <c r="I137">
        <v>-6.9334438626045269E-4</v>
      </c>
      <c r="J137">
        <v>-3.4987226885422329E-3</v>
      </c>
    </row>
    <row r="138" spans="1:10">
      <c r="A138" s="788">
        <v>44029</v>
      </c>
      <c r="B138">
        <v>8.4416798117770142E-5</v>
      </c>
      <c r="C138">
        <v>-9.3363707659577244E-4</v>
      </c>
      <c r="D138">
        <v>2.3221515355537736E-2</v>
      </c>
      <c r="E138">
        <v>8.4416798117770142E-5</v>
      </c>
      <c r="F138">
        <v>1.5623940699471817E-4</v>
      </c>
      <c r="G138">
        <v>2.8486395880045201E-3</v>
      </c>
      <c r="H138">
        <v>6.386054058447943E-3</v>
      </c>
      <c r="I138">
        <v>5.2466163505116015E-4</v>
      </c>
      <c r="J138">
        <v>6.7566312381406313E-3</v>
      </c>
    </row>
    <row r="139" spans="1:10">
      <c r="A139" s="788">
        <v>44032</v>
      </c>
      <c r="B139">
        <v>8.4416798117770142E-5</v>
      </c>
      <c r="C139">
        <v>2.3362739234449315E-3</v>
      </c>
      <c r="D139">
        <v>1.4949221631614051E-2</v>
      </c>
      <c r="E139">
        <v>8.4416798117770142E-5</v>
      </c>
      <c r="F139">
        <v>1.5623940699471817E-4</v>
      </c>
      <c r="G139">
        <v>8.4069053843267572E-3</v>
      </c>
      <c r="H139">
        <v>-6.4822168767530997E-4</v>
      </c>
      <c r="I139">
        <v>-4.3813283781735102E-4</v>
      </c>
      <c r="J139">
        <v>4.4759477120737134E-3</v>
      </c>
    </row>
    <row r="140" spans="1:10">
      <c r="A140" s="788">
        <v>44033</v>
      </c>
      <c r="B140">
        <v>8.4416798117770142E-5</v>
      </c>
      <c r="C140">
        <v>-2.5210240727964406E-2</v>
      </c>
      <c r="D140">
        <v>-1.1175334972765016E-3</v>
      </c>
      <c r="E140">
        <v>8.4416798117770142E-5</v>
      </c>
      <c r="F140">
        <v>1.5623940699471817E-4</v>
      </c>
      <c r="G140">
        <v>1.6790493997245193E-3</v>
      </c>
      <c r="H140">
        <v>8.5898457454369748E-4</v>
      </c>
      <c r="I140">
        <v>9.9623363074519133E-4</v>
      </c>
      <c r="J140">
        <v>-4.0938542325463789E-4</v>
      </c>
    </row>
    <row r="141" spans="1:10">
      <c r="A141" s="788">
        <v>44034</v>
      </c>
      <c r="B141">
        <v>8.4416798117770142E-5</v>
      </c>
      <c r="C141">
        <v>-2.2419037052623381E-2</v>
      </c>
      <c r="D141">
        <v>-1.9269540608390923E-4</v>
      </c>
      <c r="E141">
        <v>8.4416798117770142E-5</v>
      </c>
      <c r="F141">
        <v>1.5623940699471817E-4</v>
      </c>
      <c r="G141">
        <v>5.7470911491110943E-3</v>
      </c>
      <c r="H141">
        <v>1.8235168057048057E-3</v>
      </c>
      <c r="I141">
        <v>1.6467058946880719E-3</v>
      </c>
      <c r="J141">
        <v>7.5609800920428683E-4</v>
      </c>
    </row>
    <row r="142" spans="1:10">
      <c r="A142" s="788">
        <v>44035</v>
      </c>
      <c r="B142">
        <v>8.4416798117770142E-5</v>
      </c>
      <c r="C142">
        <v>1.048821054691329E-2</v>
      </c>
      <c r="D142">
        <v>-1.91418895076787E-2</v>
      </c>
      <c r="E142">
        <v>8.4416798117770142E-5</v>
      </c>
      <c r="F142">
        <v>1.5623940699471817E-4</v>
      </c>
      <c r="G142">
        <v>-1.2319827107282633E-2</v>
      </c>
      <c r="H142">
        <v>-1.290840611992472E-3</v>
      </c>
      <c r="I142">
        <v>-1.6840526615635731E-4</v>
      </c>
      <c r="J142">
        <v>-4.0976833136143753E-3</v>
      </c>
    </row>
    <row r="143" spans="1:10">
      <c r="A143" s="788">
        <v>44036</v>
      </c>
      <c r="B143">
        <v>8.4416798117770142E-5</v>
      </c>
      <c r="C143">
        <v>9.6628647779863908E-3</v>
      </c>
      <c r="D143">
        <v>8.6320413946960883E-4</v>
      </c>
      <c r="E143">
        <v>8.4416798117770142E-5</v>
      </c>
      <c r="F143">
        <v>1.5623940699471817E-4</v>
      </c>
      <c r="G143">
        <v>-6.1903908321639944E-3</v>
      </c>
      <c r="H143">
        <v>2.614895943515938E-3</v>
      </c>
      <c r="I143">
        <v>-8.2772247796703002E-4</v>
      </c>
      <c r="J143">
        <v>-4.0302505867562122E-4</v>
      </c>
    </row>
    <row r="144" spans="1:10">
      <c r="A144" s="788">
        <v>44039</v>
      </c>
      <c r="B144">
        <v>8.4416798117770142E-5</v>
      </c>
      <c r="C144">
        <v>-4.9290372075183608E-3</v>
      </c>
      <c r="D144">
        <v>2.0467544949483107E-2</v>
      </c>
      <c r="E144">
        <v>8.4416798117770142E-5</v>
      </c>
      <c r="F144">
        <v>1.5623940699471817E-4</v>
      </c>
      <c r="G144">
        <v>7.3951294147647229E-3</v>
      </c>
      <c r="H144">
        <v>4.0709827055800396E-3</v>
      </c>
      <c r="I144">
        <v>1.6866259179675325E-3</v>
      </c>
      <c r="J144">
        <v>4.5431068104437866E-3</v>
      </c>
    </row>
    <row r="145" spans="1:10">
      <c r="A145" s="788">
        <v>44040</v>
      </c>
      <c r="B145">
        <v>8.4416798117770142E-5</v>
      </c>
      <c r="C145">
        <v>-2.158703236127324E-3</v>
      </c>
      <c r="D145">
        <v>-3.5223029735702571E-3</v>
      </c>
      <c r="E145">
        <v>8.4416798117770142E-5</v>
      </c>
      <c r="F145">
        <v>1.5623940699471817E-4</v>
      </c>
      <c r="G145">
        <v>-6.4734010205561576E-3</v>
      </c>
      <c r="H145">
        <v>-1.2975302855567916E-3</v>
      </c>
      <c r="I145">
        <v>-1.2335265064622458E-4</v>
      </c>
      <c r="J145">
        <v>-1.7313746065050761E-4</v>
      </c>
    </row>
    <row r="146" spans="1:10">
      <c r="A146" s="788">
        <v>44041</v>
      </c>
      <c r="B146">
        <v>8.4416798117770142E-5</v>
      </c>
      <c r="C146">
        <v>-7.3786482779936158E-3</v>
      </c>
      <c r="D146">
        <v>1.4370501714067174E-2</v>
      </c>
      <c r="E146">
        <v>8.4416798117770142E-5</v>
      </c>
      <c r="F146">
        <v>1.5623940699471817E-4</v>
      </c>
      <c r="G146">
        <v>1.2428381451883519E-2</v>
      </c>
      <c r="H146">
        <v>5.2346867402119912E-4</v>
      </c>
      <c r="I146">
        <v>-5.9704690955297846E-4</v>
      </c>
      <c r="J146">
        <v>3.2901814060146695E-3</v>
      </c>
    </row>
    <row r="147" spans="1:10">
      <c r="A147" s="788">
        <v>44042</v>
      </c>
      <c r="B147">
        <v>8.4416798117770142E-5</v>
      </c>
      <c r="C147">
        <v>8.6010624841892369E-3</v>
      </c>
      <c r="D147">
        <v>-5.6483961017070872E-3</v>
      </c>
      <c r="E147">
        <v>8.4416798117770142E-5</v>
      </c>
      <c r="F147">
        <v>1.5623940699471817E-4</v>
      </c>
      <c r="G147">
        <v>-3.7502608610255894E-3</v>
      </c>
      <c r="H147">
        <v>7.6389783596140237E-3</v>
      </c>
      <c r="I147">
        <v>1.3236092944801658E-3</v>
      </c>
      <c r="J147">
        <v>2.4059332405834688E-4</v>
      </c>
    </row>
    <row r="148" spans="1:10">
      <c r="A148" s="788">
        <v>44043</v>
      </c>
      <c r="B148">
        <v>8.4416798117770142E-5</v>
      </c>
      <c r="C148">
        <v>3.7815207115434735E-3</v>
      </c>
      <c r="D148">
        <v>-1.9965012422780259E-2</v>
      </c>
      <c r="E148">
        <v>8.4416798117770142E-5</v>
      </c>
      <c r="F148">
        <v>1.5623940699471817E-4</v>
      </c>
      <c r="G148">
        <v>7.6704597963170862E-3</v>
      </c>
      <c r="H148">
        <v>5.9323984754677817E-4</v>
      </c>
      <c r="I148">
        <v>1.7785399525349632E-4</v>
      </c>
      <c r="J148">
        <v>-2.1229868228405113E-3</v>
      </c>
    </row>
    <row r="149" spans="1:10">
      <c r="A149" s="788">
        <v>44046</v>
      </c>
      <c r="B149">
        <v>8.4416798117770142E-5</v>
      </c>
      <c r="C149">
        <v>2.0028062352240195E-2</v>
      </c>
      <c r="D149">
        <v>-7.9873911936578779E-4</v>
      </c>
      <c r="E149">
        <v>8.4416798117770142E-5</v>
      </c>
      <c r="F149">
        <v>1.1418097821302986E-4</v>
      </c>
      <c r="G149">
        <v>7.1810266819927193E-3</v>
      </c>
      <c r="H149">
        <v>1.89216628873079E-3</v>
      </c>
      <c r="I149">
        <v>3.2620591741094884E-4</v>
      </c>
      <c r="J149">
        <v>8.8558642589897651E-4</v>
      </c>
    </row>
    <row r="150" spans="1:10">
      <c r="A150" s="788">
        <v>44047</v>
      </c>
      <c r="B150">
        <v>8.4416798117770142E-5</v>
      </c>
      <c r="C150">
        <v>4.7862217113570082E-3</v>
      </c>
      <c r="D150">
        <v>-1.569678109501127E-2</v>
      </c>
      <c r="E150">
        <v>8.4416798117770142E-5</v>
      </c>
      <c r="F150">
        <v>1.1418097821302986E-4</v>
      </c>
      <c r="G150">
        <v>3.6119601409574376E-3</v>
      </c>
      <c r="H150">
        <v>-3.1080251635858813E-3</v>
      </c>
      <c r="I150">
        <v>-4.7711008624107265E-5</v>
      </c>
      <c r="J150">
        <v>-2.0418527457682911E-3</v>
      </c>
    </row>
    <row r="151" spans="1:10">
      <c r="A151" s="788">
        <v>44048</v>
      </c>
      <c r="B151">
        <v>8.4416798117770142E-5</v>
      </c>
      <c r="C151">
        <v>-1.0670817470884941E-2</v>
      </c>
      <c r="D151">
        <v>1.5668486868170017E-2</v>
      </c>
      <c r="E151">
        <v>8.4416798117770142E-5</v>
      </c>
      <c r="F151">
        <v>1.1418097821302986E-4</v>
      </c>
      <c r="G151">
        <v>6.4297401187354275E-3</v>
      </c>
      <c r="H151">
        <v>-3.6035612715864529E-3</v>
      </c>
      <c r="I151">
        <v>-8.799459427799583E-5</v>
      </c>
      <c r="J151">
        <v>4.4488046460628983E-3</v>
      </c>
    </row>
    <row r="152" spans="1:10">
      <c r="A152" s="788">
        <v>44049</v>
      </c>
      <c r="B152">
        <v>7.4692290285005569E-5</v>
      </c>
      <c r="C152">
        <v>1.2719414641543692E-2</v>
      </c>
      <c r="D152">
        <v>1.2877206430237598E-2</v>
      </c>
      <c r="E152">
        <v>7.4692290285005569E-5</v>
      </c>
      <c r="F152">
        <v>1.1418097821302986E-4</v>
      </c>
      <c r="G152">
        <v>6.4277278778279712E-3</v>
      </c>
      <c r="H152">
        <v>3.9440121228042635E-3</v>
      </c>
      <c r="I152">
        <v>3.8096687812003704E-3</v>
      </c>
      <c r="J152">
        <v>4.2280151049038928E-3</v>
      </c>
    </row>
    <row r="153" spans="1:10">
      <c r="A153" s="788">
        <v>44050</v>
      </c>
      <c r="B153">
        <v>7.4692290285005569E-5</v>
      </c>
      <c r="C153">
        <v>1.4899391670566198E-2</v>
      </c>
      <c r="D153">
        <v>-1.2966071744124452E-2</v>
      </c>
      <c r="E153">
        <v>7.4692290285005569E-5</v>
      </c>
      <c r="F153">
        <v>1.1418097821302986E-4</v>
      </c>
      <c r="G153">
        <v>6.329945419150107E-4</v>
      </c>
      <c r="H153">
        <v>-5.5641559653685224E-3</v>
      </c>
      <c r="I153">
        <v>-1.8836848310943566E-4</v>
      </c>
      <c r="J153">
        <v>-3.0841964835998104E-3</v>
      </c>
    </row>
    <row r="154" spans="1:10">
      <c r="A154" s="788">
        <v>44053</v>
      </c>
      <c r="B154">
        <v>7.4692290285005569E-5</v>
      </c>
      <c r="C154">
        <v>-5.4222533704654241E-3</v>
      </c>
      <c r="D154">
        <v>6.5093334500927469E-3</v>
      </c>
      <c r="E154">
        <v>7.4692290285005569E-5</v>
      </c>
      <c r="F154">
        <v>1.1418097821302986E-4</v>
      </c>
      <c r="G154">
        <v>2.7422358024395965E-3</v>
      </c>
      <c r="H154">
        <v>-4.2733216090393711E-3</v>
      </c>
      <c r="I154">
        <v>8.1167749150123925E-5</v>
      </c>
      <c r="J154">
        <v>-5.7909770317332576E-4</v>
      </c>
    </row>
    <row r="155" spans="1:10">
      <c r="A155" s="788">
        <v>44054</v>
      </c>
      <c r="B155">
        <v>7.4692290285005569E-5</v>
      </c>
      <c r="C155">
        <v>6.5273425185901068E-3</v>
      </c>
      <c r="D155">
        <v>-1.2278081483307557E-2</v>
      </c>
      <c r="E155">
        <v>7.4692290285005569E-5</v>
      </c>
      <c r="F155">
        <v>1.1418097821302986E-4</v>
      </c>
      <c r="G155">
        <v>-7.9691233666718819E-3</v>
      </c>
      <c r="H155">
        <v>-1.7311281698730863E-3</v>
      </c>
      <c r="I155">
        <v>7.3607841708511756E-5</v>
      </c>
      <c r="J155">
        <v>-3.6854042851959257E-3</v>
      </c>
    </row>
    <row r="156" spans="1:10">
      <c r="A156" s="788">
        <v>44055</v>
      </c>
      <c r="B156">
        <v>7.4692290285005569E-5</v>
      </c>
      <c r="C156">
        <v>4.9006061276000157E-3</v>
      </c>
      <c r="D156">
        <v>-5.5395480668340991E-4</v>
      </c>
      <c r="E156">
        <v>7.4692290285005569E-5</v>
      </c>
      <c r="F156">
        <v>1.1418097821302986E-4</v>
      </c>
      <c r="G156">
        <v>1.3996502374245878E-2</v>
      </c>
      <c r="H156">
        <v>-3.9244880513019664E-3</v>
      </c>
      <c r="I156">
        <v>-1.7346180930160049E-3</v>
      </c>
      <c r="J156">
        <v>4.479711621838689E-4</v>
      </c>
    </row>
    <row r="157" spans="1:10">
      <c r="A157" s="788">
        <v>44056</v>
      </c>
      <c r="B157">
        <v>7.4692290285005569E-5</v>
      </c>
      <c r="C157">
        <v>-1.3750114584288209E-2</v>
      </c>
      <c r="D157">
        <v>-1.6228316708742252E-2</v>
      </c>
      <c r="E157">
        <v>7.4692290285005569E-5</v>
      </c>
      <c r="F157">
        <v>1.1418097821302986E-4</v>
      </c>
      <c r="G157">
        <v>-2.0471252976762555E-3</v>
      </c>
      <c r="H157">
        <v>-3.807067278628784E-3</v>
      </c>
      <c r="I157">
        <v>1.6719128433462238E-4</v>
      </c>
      <c r="J157">
        <v>-1.9665245671551812E-3</v>
      </c>
    </row>
    <row r="158" spans="1:10">
      <c r="A158" s="788">
        <v>44057</v>
      </c>
      <c r="B158">
        <v>7.4692290285005569E-5</v>
      </c>
      <c r="C158">
        <v>9.4804349846633329E-4</v>
      </c>
      <c r="D158">
        <v>8.8880615883242253E-3</v>
      </c>
      <c r="E158">
        <v>7.4692290285005569E-5</v>
      </c>
      <c r="F158">
        <v>1.1418097821302986E-4</v>
      </c>
      <c r="G158">
        <v>-1.7193183199293305E-4</v>
      </c>
      <c r="H158">
        <v>5.1573472417287824E-4</v>
      </c>
      <c r="I158">
        <v>3.1029786963898687E-4</v>
      </c>
      <c r="J158">
        <v>1.7001582091666911E-3</v>
      </c>
    </row>
    <row r="159" spans="1:10">
      <c r="A159" s="788">
        <v>44060</v>
      </c>
      <c r="B159">
        <v>7.4692290285005569E-5</v>
      </c>
      <c r="C159">
        <v>1.1978605653159002E-2</v>
      </c>
      <c r="D159">
        <v>-1.7346120262250353E-2</v>
      </c>
      <c r="E159">
        <v>7.4692290285005569E-5</v>
      </c>
      <c r="F159">
        <v>1.1418097821302986E-4</v>
      </c>
      <c r="G159">
        <v>2.7098744385312123E-3</v>
      </c>
      <c r="H159">
        <v>-2.2242033384856086E-5</v>
      </c>
      <c r="I159">
        <v>-8.2562265337748908E-4</v>
      </c>
      <c r="J159">
        <v>-2.0875405001191671E-3</v>
      </c>
    </row>
    <row r="160" spans="1:10">
      <c r="A160" s="788">
        <v>44061</v>
      </c>
      <c r="B160">
        <v>7.4692290285005569E-5</v>
      </c>
      <c r="C160">
        <v>2.9729680130665681E-3</v>
      </c>
      <c r="D160">
        <v>2.4800239288135684E-2</v>
      </c>
      <c r="E160">
        <v>7.4692290285005569E-5</v>
      </c>
      <c r="F160">
        <v>1.1418097821302986E-4</v>
      </c>
      <c r="G160">
        <v>2.3033775972136628E-3</v>
      </c>
      <c r="H160">
        <v>1.0052712190141033E-2</v>
      </c>
      <c r="I160">
        <v>2.5185380636716381E-3</v>
      </c>
      <c r="J160">
        <v>6.0709936166638556E-3</v>
      </c>
    </row>
    <row r="161" spans="1:10">
      <c r="A161" s="788">
        <v>44062</v>
      </c>
      <c r="B161">
        <v>7.4692290285005569E-5</v>
      </c>
      <c r="C161">
        <v>4.5194225385614128E-3</v>
      </c>
      <c r="D161">
        <v>-1.1871799845981079E-2</v>
      </c>
      <c r="E161">
        <v>7.4692290285005569E-5</v>
      </c>
      <c r="F161">
        <v>1.1418097821302986E-4</v>
      </c>
      <c r="G161">
        <v>-4.4044156257928568E-3</v>
      </c>
      <c r="H161">
        <v>-4.3112529393736221E-3</v>
      </c>
      <c r="I161">
        <v>-1.0988239933541477E-3</v>
      </c>
      <c r="J161">
        <v>-3.3732928085989933E-3</v>
      </c>
    </row>
    <row r="162" spans="1:10">
      <c r="A162" s="788">
        <v>44063</v>
      </c>
      <c r="B162">
        <v>7.4692290285005569E-5</v>
      </c>
      <c r="C162">
        <v>2.9216757741348021E-2</v>
      </c>
      <c r="D162">
        <v>6.0900095881459837E-3</v>
      </c>
      <c r="E162">
        <v>7.4692290285005569E-5</v>
      </c>
      <c r="F162">
        <v>1.1418097821302986E-4</v>
      </c>
      <c r="G162">
        <v>3.1586589033587575E-3</v>
      </c>
      <c r="H162">
        <v>2.5543917301340535E-3</v>
      </c>
      <c r="I162">
        <v>9.5391495619212563E-4</v>
      </c>
      <c r="J162">
        <v>1.3559783462300246E-3</v>
      </c>
    </row>
    <row r="163" spans="1:10">
      <c r="A163" s="788">
        <v>44064</v>
      </c>
      <c r="B163">
        <v>7.4692290285005569E-5</v>
      </c>
      <c r="C163">
        <v>-7.8932464958233473E-3</v>
      </c>
      <c r="D163">
        <v>5.262748120342664E-4</v>
      </c>
      <c r="E163">
        <v>7.4692290285005569E-5</v>
      </c>
      <c r="F163">
        <v>1.1418097821302986E-4</v>
      </c>
      <c r="G163">
        <v>3.4411358997610275E-3</v>
      </c>
      <c r="H163">
        <v>3.4793122185394765E-4</v>
      </c>
      <c r="I163">
        <v>-4.447459425815925E-4</v>
      </c>
      <c r="J163">
        <v>2.6141740516738565E-6</v>
      </c>
    </row>
    <row r="164" spans="1:10">
      <c r="A164" s="788">
        <v>44067</v>
      </c>
      <c r="B164">
        <v>7.4692290285005569E-5</v>
      </c>
      <c r="C164">
        <v>-1.9622533804274367E-3</v>
      </c>
      <c r="D164">
        <v>7.650611251037942E-3</v>
      </c>
      <c r="E164">
        <v>7.4692290285005569E-5</v>
      </c>
      <c r="F164">
        <v>1.1418097821302986E-4</v>
      </c>
      <c r="G164">
        <v>1.004368354743379E-2</v>
      </c>
      <c r="H164">
        <v>7.5752212115487438E-4</v>
      </c>
      <c r="I164">
        <v>-3.7251455769105046E-4</v>
      </c>
      <c r="J164">
        <v>2.350136328820529E-3</v>
      </c>
    </row>
    <row r="165" spans="1:10">
      <c r="A165" s="788">
        <v>44068</v>
      </c>
      <c r="B165">
        <v>7.4692290285005569E-5</v>
      </c>
      <c r="C165">
        <v>7.6857081575743003E-4</v>
      </c>
      <c r="D165">
        <v>-1.7634753367611333E-3</v>
      </c>
      <c r="E165">
        <v>7.4692290285005569E-5</v>
      </c>
      <c r="F165">
        <v>1.1418097821302986E-4</v>
      </c>
      <c r="G165">
        <v>3.5963255694666518E-3</v>
      </c>
      <c r="H165">
        <v>-7.1481009981444465E-4</v>
      </c>
      <c r="I165">
        <v>4.6896538235352558E-4</v>
      </c>
      <c r="J165">
        <v>5.4768797433690786E-4</v>
      </c>
    </row>
    <row r="166" spans="1:10">
      <c r="A166" s="788">
        <v>44069</v>
      </c>
      <c r="B166">
        <v>7.4692290285005569E-5</v>
      </c>
      <c r="C166">
        <v>-5.6616241896019215E-3</v>
      </c>
      <c r="D166">
        <v>-1.4593958338229629E-2</v>
      </c>
      <c r="E166">
        <v>7.4692290285005569E-5</v>
      </c>
      <c r="F166">
        <v>1.1418097821302986E-4</v>
      </c>
      <c r="G166">
        <v>1.0195666188487662E-2</v>
      </c>
      <c r="H166">
        <v>-6.5228750685403236E-3</v>
      </c>
      <c r="I166">
        <v>-1.4342281115818922E-3</v>
      </c>
      <c r="J166">
        <v>-1.6578041914294683E-3</v>
      </c>
    </row>
    <row r="167" spans="1:10">
      <c r="A167" s="788">
        <v>44070</v>
      </c>
      <c r="B167">
        <v>7.4692290285005569E-5</v>
      </c>
      <c r="C167">
        <v>4.9574307576247811E-3</v>
      </c>
      <c r="D167">
        <v>-3.6769345893139516E-5</v>
      </c>
      <c r="E167">
        <v>7.4692290285005569E-5</v>
      </c>
      <c r="F167">
        <v>1.1418097821302986E-4</v>
      </c>
      <c r="G167">
        <v>1.6730243508407128E-3</v>
      </c>
      <c r="H167">
        <v>2.5285651275552823E-4</v>
      </c>
      <c r="I167">
        <v>-3.5966528139919074E-4</v>
      </c>
      <c r="J167">
        <v>-4.1252832868587941E-4</v>
      </c>
    </row>
    <row r="168" spans="1:10">
      <c r="A168" s="788">
        <v>44071</v>
      </c>
      <c r="B168">
        <v>7.4692290285005569E-5</v>
      </c>
      <c r="C168">
        <v>-2.2823949955317224E-2</v>
      </c>
      <c r="D168">
        <v>1.5098843611240254E-2</v>
      </c>
      <c r="E168">
        <v>7.4692290285005569E-5</v>
      </c>
      <c r="F168">
        <v>1.1418097821302986E-4</v>
      </c>
      <c r="G168">
        <v>6.732576659826961E-3</v>
      </c>
      <c r="H168">
        <v>3.428921289366782E-3</v>
      </c>
      <c r="I168">
        <v>1.929983212054065E-3</v>
      </c>
      <c r="J168">
        <v>4.1844501444445736E-3</v>
      </c>
    </row>
    <row r="169" spans="1:10">
      <c r="A169" s="788">
        <v>44074</v>
      </c>
      <c r="B169">
        <v>7.4692290285005569E-5</v>
      </c>
      <c r="C169">
        <v>6.2187917253497815E-4</v>
      </c>
      <c r="D169">
        <v>-2.7155583011643447E-2</v>
      </c>
      <c r="E169">
        <v>7.4692290285005569E-5</v>
      </c>
      <c r="F169">
        <v>1.1418097821302986E-4</v>
      </c>
      <c r="G169">
        <v>-2.1949766391772263E-3</v>
      </c>
      <c r="H169">
        <v>-4.1400118592743729E-3</v>
      </c>
      <c r="I169">
        <v>2.2612296261659282E-4</v>
      </c>
      <c r="J169">
        <v>-4.705447810887331E-3</v>
      </c>
    </row>
    <row r="170" spans="1:10">
      <c r="A170" s="788">
        <v>44075</v>
      </c>
      <c r="B170">
        <v>7.4692290285005569E-5</v>
      </c>
      <c r="C170">
        <v>-1.7931891714040193E-2</v>
      </c>
      <c r="D170">
        <v>2.8162160992622143E-2</v>
      </c>
      <c r="E170">
        <v>7.4692290285005569E-5</v>
      </c>
      <c r="F170">
        <v>3.0385688759038132E-4</v>
      </c>
      <c r="G170">
        <v>7.5250477814823302E-3</v>
      </c>
      <c r="H170">
        <v>2.4461279791405666E-3</v>
      </c>
      <c r="I170">
        <v>7.442456795405672E-4</v>
      </c>
      <c r="J170">
        <v>5.1615230020984892E-3</v>
      </c>
    </row>
    <row r="171" spans="1:10">
      <c r="A171" s="788">
        <v>44076</v>
      </c>
      <c r="B171">
        <v>7.4692290285005569E-5</v>
      </c>
      <c r="C171">
        <v>1.6751665860104126E-4</v>
      </c>
      <c r="D171">
        <v>-2.5105806537493169E-3</v>
      </c>
      <c r="E171">
        <v>7.4692290285005569E-5</v>
      </c>
      <c r="F171">
        <v>3.0385688759038132E-4</v>
      </c>
      <c r="G171">
        <v>1.5365857116526938E-2</v>
      </c>
      <c r="H171">
        <v>2.2217417444814203E-4</v>
      </c>
      <c r="I171">
        <v>2.9750646384951729E-4</v>
      </c>
      <c r="J171">
        <v>-1.9240069264248039E-4</v>
      </c>
    </row>
    <row r="172" spans="1:10">
      <c r="A172" s="788">
        <v>44077</v>
      </c>
      <c r="B172">
        <v>7.4692290285005569E-5</v>
      </c>
      <c r="C172">
        <v>-1.2319717130362062E-2</v>
      </c>
      <c r="D172">
        <v>-1.1673900095279244E-2</v>
      </c>
      <c r="E172">
        <v>7.4692290285005569E-5</v>
      </c>
      <c r="F172">
        <v>3.0385688759038132E-4</v>
      </c>
      <c r="G172">
        <v>-3.5125836395929477E-2</v>
      </c>
      <c r="H172">
        <v>2.6578562765611213E-3</v>
      </c>
      <c r="I172">
        <v>2.3457715474963781E-3</v>
      </c>
      <c r="J172">
        <v>-5.466271389192312E-3</v>
      </c>
    </row>
    <row r="173" spans="1:10">
      <c r="A173" s="788">
        <v>44078</v>
      </c>
      <c r="B173">
        <v>7.4692290285005569E-5</v>
      </c>
      <c r="C173">
        <v>-4.3524956192413367E-3</v>
      </c>
      <c r="D173">
        <v>5.1657343920954446E-3</v>
      </c>
      <c r="E173">
        <v>7.4692290285005569E-5</v>
      </c>
      <c r="F173">
        <v>3.0385688759038132E-4</v>
      </c>
      <c r="G173">
        <v>-8.1329991374968769E-3</v>
      </c>
      <c r="H173">
        <v>1.2084369697749064E-3</v>
      </c>
      <c r="I173">
        <v>1.8307935401080666E-3</v>
      </c>
      <c r="J173">
        <v>9.3086984034007614E-4</v>
      </c>
    </row>
    <row r="174" spans="1:10">
      <c r="A174" s="788">
        <v>44082</v>
      </c>
      <c r="B174">
        <v>7.4692290285005569E-5</v>
      </c>
      <c r="C174">
        <v>1.6085689413724014E-2</v>
      </c>
      <c r="D174">
        <v>-1.1766890520408135E-2</v>
      </c>
      <c r="E174">
        <v>7.4692290285005569E-5</v>
      </c>
      <c r="F174">
        <v>3.0385688759038132E-4</v>
      </c>
      <c r="G174">
        <v>-2.7756378831384043E-2</v>
      </c>
      <c r="H174">
        <v>-2.9099081896485357E-3</v>
      </c>
      <c r="I174">
        <v>-1.4711780042907519E-3</v>
      </c>
      <c r="J174">
        <v>-4.4358062038589718E-3</v>
      </c>
    </row>
    <row r="175" spans="1:10">
      <c r="A175" s="788">
        <v>44083</v>
      </c>
      <c r="B175">
        <v>7.4692290285005569E-5</v>
      </c>
      <c r="C175">
        <v>-1.2553080533412864E-2</v>
      </c>
      <c r="D175">
        <v>1.2409745488273893E-2</v>
      </c>
      <c r="E175">
        <v>7.4692290285005569E-5</v>
      </c>
      <c r="F175">
        <v>3.0385688759038132E-4</v>
      </c>
      <c r="G175">
        <v>2.0145024971186976E-2</v>
      </c>
      <c r="H175">
        <v>2.610955246275859E-3</v>
      </c>
      <c r="I175">
        <v>1.0255452661787068E-3</v>
      </c>
      <c r="J175">
        <v>3.8887839284589276E-3</v>
      </c>
    </row>
    <row r="176" spans="1:10">
      <c r="A176" s="788">
        <v>44084</v>
      </c>
      <c r="B176">
        <v>7.4692290285005569E-5</v>
      </c>
      <c r="C176">
        <v>-1.6598136481948966E-3</v>
      </c>
      <c r="D176">
        <v>-2.426065237136199E-2</v>
      </c>
      <c r="E176">
        <v>7.4692290285005569E-5</v>
      </c>
      <c r="F176">
        <v>3.0385688759038132E-4</v>
      </c>
      <c r="G176">
        <v>-1.7584790641843373E-2</v>
      </c>
      <c r="H176">
        <v>-4.340776089569176E-3</v>
      </c>
      <c r="I176">
        <v>-5.0348023158619526E-4</v>
      </c>
      <c r="J176">
        <v>-5.9464997987338508E-3</v>
      </c>
    </row>
    <row r="177" spans="1:10">
      <c r="A177" s="788">
        <v>44085</v>
      </c>
      <c r="B177">
        <v>7.4692290285005569E-5</v>
      </c>
      <c r="C177">
        <v>-1.5492159455885446E-3</v>
      </c>
      <c r="D177">
        <v>-4.7692816856932385E-3</v>
      </c>
      <c r="E177">
        <v>7.4692290285005569E-5</v>
      </c>
      <c r="F177">
        <v>3.0385688759038132E-4</v>
      </c>
      <c r="G177">
        <v>5.3306340759284865E-4</v>
      </c>
      <c r="H177">
        <v>-5.3702323471271907E-4</v>
      </c>
      <c r="I177">
        <v>9.4083390139143575E-4</v>
      </c>
      <c r="J177">
        <v>-3.1816735602929747E-4</v>
      </c>
    </row>
    <row r="178" spans="1:10">
      <c r="A178" s="788">
        <v>44088</v>
      </c>
      <c r="B178">
        <v>7.4692290285005569E-5</v>
      </c>
      <c r="C178">
        <v>2.4598849530730327E-3</v>
      </c>
      <c r="D178">
        <v>1.9430840104665226E-2</v>
      </c>
      <c r="E178">
        <v>7.4692290285005569E-5</v>
      </c>
      <c r="F178">
        <v>3.0385688759038132E-4</v>
      </c>
      <c r="G178">
        <v>1.274180851668838E-2</v>
      </c>
      <c r="H178">
        <v>1.9250105730974632E-3</v>
      </c>
      <c r="I178">
        <v>1.2296519771195502E-3</v>
      </c>
      <c r="J178">
        <v>4.1164494899810222E-3</v>
      </c>
    </row>
    <row r="179" spans="1:10">
      <c r="A179" s="788">
        <v>44089</v>
      </c>
      <c r="B179">
        <v>7.4692290285005569E-5</v>
      </c>
      <c r="C179">
        <v>-4.8321944958283902E-3</v>
      </c>
      <c r="D179">
        <v>2.3335942836899548E-4</v>
      </c>
      <c r="E179">
        <v>7.4692290285005569E-5</v>
      </c>
      <c r="F179">
        <v>3.0385688759038132E-4</v>
      </c>
      <c r="G179">
        <v>5.2193856138835759E-3</v>
      </c>
      <c r="H179">
        <v>-2.6982246988849212E-3</v>
      </c>
      <c r="I179">
        <v>-4.2306094004551653E-4</v>
      </c>
      <c r="J179">
        <v>4.4532111581840894E-5</v>
      </c>
    </row>
    <row r="180" spans="1:10">
      <c r="A180" s="788">
        <v>44090</v>
      </c>
      <c r="B180">
        <v>7.4692290285005569E-5</v>
      </c>
      <c r="C180">
        <v>-3.717613140624354E-3</v>
      </c>
      <c r="D180">
        <v>-6.2037191207393594E-3</v>
      </c>
      <c r="E180">
        <v>7.4692290285005569E-5</v>
      </c>
      <c r="F180">
        <v>3.0385688759038132E-4</v>
      </c>
      <c r="G180">
        <v>-4.6189580148182641E-3</v>
      </c>
      <c r="H180">
        <v>-2.7493946801945279E-3</v>
      </c>
      <c r="I180">
        <v>-1.9394575493667521E-3</v>
      </c>
      <c r="J180">
        <v>-1.9305120440900048E-3</v>
      </c>
    </row>
    <row r="181" spans="1:10">
      <c r="A181" s="788">
        <v>44091</v>
      </c>
      <c r="B181">
        <v>7.4692290285005569E-5</v>
      </c>
      <c r="C181">
        <v>1.1613296272321438E-3</v>
      </c>
      <c r="D181">
        <v>4.2349347403500825E-3</v>
      </c>
      <c r="E181">
        <v>7.4692290285005569E-5</v>
      </c>
      <c r="F181">
        <v>3.0385688759038132E-4</v>
      </c>
      <c r="G181">
        <v>-8.4123716212423094E-3</v>
      </c>
      <c r="H181">
        <v>-3.9552688893040866E-4</v>
      </c>
      <c r="I181">
        <v>1.4874624374447976E-3</v>
      </c>
      <c r="J181">
        <v>-4.5403606568561461E-4</v>
      </c>
    </row>
    <row r="182" spans="1:10">
      <c r="A182" s="788">
        <v>44092</v>
      </c>
      <c r="B182">
        <v>7.4692290285005569E-5</v>
      </c>
      <c r="C182">
        <v>5.6287675661284009E-3</v>
      </c>
      <c r="D182">
        <v>-1.8063234156994401E-2</v>
      </c>
      <c r="E182">
        <v>7.4692290285005569E-5</v>
      </c>
      <c r="F182">
        <v>3.0385688759038132E-4</v>
      </c>
      <c r="G182">
        <v>-1.1182570203842279E-2</v>
      </c>
      <c r="H182">
        <v>-1.2855348489782314E-2</v>
      </c>
      <c r="I182">
        <v>-4.8902343720094166E-3</v>
      </c>
      <c r="J182">
        <v>-4.9704086080230026E-3</v>
      </c>
    </row>
    <row r="183" spans="1:10">
      <c r="A183" s="788">
        <v>44095</v>
      </c>
      <c r="B183">
        <v>7.4692290285005569E-5</v>
      </c>
      <c r="C183">
        <v>2.9328895864455529E-2</v>
      </c>
      <c r="D183">
        <v>-1.3215930741885429E-2</v>
      </c>
      <c r="E183">
        <v>7.4692290285005569E-5</v>
      </c>
      <c r="F183">
        <v>3.0385688759038132E-4</v>
      </c>
      <c r="G183">
        <v>-1.1571124305988612E-2</v>
      </c>
      <c r="H183">
        <v>-2.1091717646121166E-3</v>
      </c>
      <c r="I183">
        <v>-3.0883755668272839E-3</v>
      </c>
      <c r="J183">
        <v>-4.9503774794767974E-3</v>
      </c>
    </row>
    <row r="184" spans="1:10">
      <c r="A184" s="788">
        <v>44096</v>
      </c>
      <c r="B184">
        <v>7.4692290285005569E-5</v>
      </c>
      <c r="C184">
        <v>-2.0391666972847666E-3</v>
      </c>
      <c r="D184">
        <v>3.1221543669330831E-3</v>
      </c>
      <c r="E184">
        <v>7.4692290285005569E-5</v>
      </c>
      <c r="F184">
        <v>3.0385688759038132E-4</v>
      </c>
      <c r="G184">
        <v>1.0517942372282096E-2</v>
      </c>
      <c r="H184">
        <v>7.0452563412197744E-3</v>
      </c>
      <c r="I184">
        <v>2.7110342075318261E-3</v>
      </c>
      <c r="J184">
        <v>2.0499356908920685E-3</v>
      </c>
    </row>
    <row r="185" spans="1:10">
      <c r="A185" s="788">
        <v>44097</v>
      </c>
      <c r="B185">
        <v>7.4692290285005569E-5</v>
      </c>
      <c r="C185">
        <v>1.8077057599911628E-2</v>
      </c>
      <c r="D185">
        <v>-1.6020796447533736E-2</v>
      </c>
      <c r="E185">
        <v>7.4692290285005569E-5</v>
      </c>
      <c r="F185">
        <v>3.0385688759038132E-4</v>
      </c>
      <c r="G185">
        <v>-2.3721411401357861E-2</v>
      </c>
      <c r="H185">
        <v>-5.3416739292502236E-3</v>
      </c>
      <c r="I185">
        <v>-1.1860066314539619E-3</v>
      </c>
      <c r="J185">
        <v>-5.089213408211557E-3</v>
      </c>
    </row>
    <row r="186" spans="1:10">
      <c r="A186" s="788">
        <v>44098</v>
      </c>
      <c r="B186">
        <v>7.4692290285005569E-5</v>
      </c>
      <c r="C186">
        <v>7.2868637555374427E-3</v>
      </c>
      <c r="D186">
        <v>1.3341540726770074E-2</v>
      </c>
      <c r="E186">
        <v>7.4692290285005569E-5</v>
      </c>
      <c r="F186">
        <v>3.0385688759038132E-4</v>
      </c>
      <c r="G186">
        <v>2.9874077827070078E-3</v>
      </c>
      <c r="H186">
        <v>9.0808420189221195E-3</v>
      </c>
      <c r="I186">
        <v>2.5944415704581836E-3</v>
      </c>
      <c r="J186">
        <v>1.8726641573676428E-3</v>
      </c>
    </row>
    <row r="187" spans="1:10">
      <c r="A187" s="788">
        <v>44099</v>
      </c>
      <c r="B187">
        <v>7.4692290285005569E-5</v>
      </c>
      <c r="C187">
        <v>-8.4368492855613209E-4</v>
      </c>
      <c r="D187">
        <v>-1.30808465379606E-4</v>
      </c>
      <c r="E187">
        <v>7.4692290285005569E-5</v>
      </c>
      <c r="F187">
        <v>3.0385688759038132E-4</v>
      </c>
      <c r="G187">
        <v>1.5976763311659203E-2</v>
      </c>
      <c r="H187">
        <v>-1.6535725601892759E-3</v>
      </c>
      <c r="I187">
        <v>-1.9317799378959499E-4</v>
      </c>
      <c r="J187">
        <v>7.3279718775820513E-4</v>
      </c>
    </row>
    <row r="188" spans="1:10">
      <c r="A188" s="788">
        <v>44102</v>
      </c>
      <c r="B188">
        <v>7.4692290285005569E-5</v>
      </c>
      <c r="C188">
        <v>3.4314870376028761E-3</v>
      </c>
      <c r="D188">
        <v>-2.4051803217711387E-2</v>
      </c>
      <c r="E188">
        <v>7.4692290285005569E-5</v>
      </c>
      <c r="F188">
        <v>3.0385688759038132E-4</v>
      </c>
      <c r="G188">
        <v>1.6110548559024496E-2</v>
      </c>
      <c r="H188">
        <v>-1.3390776578853125E-2</v>
      </c>
      <c r="I188">
        <v>-4.4739620552906034E-3</v>
      </c>
      <c r="J188">
        <v>-3.9796771155300448E-3</v>
      </c>
    </row>
    <row r="189" spans="1:10">
      <c r="A189" s="788">
        <v>44103</v>
      </c>
      <c r="B189">
        <v>7.4692290285005569E-5</v>
      </c>
      <c r="C189">
        <v>1.1978084938766731E-2</v>
      </c>
      <c r="D189">
        <v>-1.1472078204752045E-2</v>
      </c>
      <c r="E189">
        <v>7.4692290285005569E-5</v>
      </c>
      <c r="F189">
        <v>3.0385688759038132E-4</v>
      </c>
      <c r="G189">
        <v>-4.8126268051080778E-3</v>
      </c>
      <c r="H189">
        <v>1.363877208301334E-3</v>
      </c>
      <c r="I189">
        <v>-5.4156315291620238E-4</v>
      </c>
      <c r="J189">
        <v>-2.3760371855147122E-3</v>
      </c>
    </row>
    <row r="190" spans="1:10">
      <c r="A190" s="788">
        <v>44104</v>
      </c>
      <c r="B190">
        <v>7.4692290285005569E-5</v>
      </c>
      <c r="C190">
        <v>-2.1231046867534742E-3</v>
      </c>
      <c r="D190">
        <v>1.0932102733105742E-2</v>
      </c>
      <c r="E190">
        <v>7.4692290285005569E-5</v>
      </c>
      <c r="F190">
        <v>3.0385688759038132E-4</v>
      </c>
      <c r="G190">
        <v>8.2537093722925281E-3</v>
      </c>
      <c r="H190">
        <v>5.4946147657612965E-3</v>
      </c>
      <c r="I190">
        <v>2.3152595109798835E-3</v>
      </c>
      <c r="J190">
        <v>2.2455229718869596E-3</v>
      </c>
    </row>
    <row r="191" spans="1:10">
      <c r="A191" s="788">
        <v>44105</v>
      </c>
      <c r="B191">
        <v>7.4692290285005569E-5</v>
      </c>
      <c r="C191">
        <v>6.0282619102491886E-4</v>
      </c>
      <c r="D191">
        <v>9.2506208551956792E-3</v>
      </c>
      <c r="E191">
        <v>7.4692290285005569E-5</v>
      </c>
      <c r="F191">
        <v>4.0786436135564763E-4</v>
      </c>
      <c r="G191">
        <v>5.2928932500744263E-3</v>
      </c>
      <c r="H191">
        <v>1.010559316364068E-3</v>
      </c>
      <c r="I191">
        <v>2.1997745082891207E-4</v>
      </c>
      <c r="J191">
        <v>2.8931916752805709E-3</v>
      </c>
    </row>
    <row r="192" spans="1:10">
      <c r="A192" s="788">
        <v>44106</v>
      </c>
      <c r="B192">
        <v>7.4692290285005569E-5</v>
      </c>
      <c r="C192">
        <v>4.0754850713198287E-4</v>
      </c>
      <c r="D192">
        <v>-1.5321142388885045E-2</v>
      </c>
      <c r="E192">
        <v>7.4692290285005569E-5</v>
      </c>
      <c r="F192">
        <v>4.0786436135564763E-4</v>
      </c>
      <c r="G192">
        <v>-9.571699006152401E-3</v>
      </c>
      <c r="H192">
        <v>-7.8555421181589757E-3</v>
      </c>
      <c r="I192">
        <v>-3.1391762737434936E-3</v>
      </c>
      <c r="J192">
        <v>-4.922300438305327E-3</v>
      </c>
    </row>
    <row r="193" spans="1:10">
      <c r="A193" s="788">
        <v>44109</v>
      </c>
      <c r="B193">
        <v>7.4692290285005569E-5</v>
      </c>
      <c r="C193">
        <v>-2.9225264798612427E-3</v>
      </c>
      <c r="D193">
        <v>2.2054938069905106E-2</v>
      </c>
      <c r="E193">
        <v>7.4692290285005569E-5</v>
      </c>
      <c r="F193">
        <v>4.0786436135564763E-4</v>
      </c>
      <c r="G193">
        <v>1.7975534875942278E-2</v>
      </c>
      <c r="H193">
        <v>5.1735626923556932E-3</v>
      </c>
      <c r="I193">
        <v>1.9905007813931785E-3</v>
      </c>
      <c r="J193">
        <v>3.7506974161565232E-3</v>
      </c>
    </row>
    <row r="194" spans="1:10">
      <c r="A194" s="788">
        <v>44110</v>
      </c>
      <c r="B194">
        <v>7.4692290285005569E-5</v>
      </c>
      <c r="C194">
        <v>-1.9434032650595956E-2</v>
      </c>
      <c r="D194">
        <v>-4.9345821314551452E-3</v>
      </c>
      <c r="E194">
        <v>7.4692290285005569E-5</v>
      </c>
      <c r="F194">
        <v>4.0786436135564763E-4</v>
      </c>
      <c r="G194">
        <v>-1.3988024514247743E-2</v>
      </c>
      <c r="H194">
        <v>-1.5408971756910583E-3</v>
      </c>
      <c r="I194">
        <v>-5.7241740415980846E-4</v>
      </c>
      <c r="J194">
        <v>-2.9334950346009414E-3</v>
      </c>
    </row>
    <row r="195" spans="1:10">
      <c r="A195" s="788">
        <v>44111</v>
      </c>
      <c r="B195">
        <v>7.4692290285005569E-5</v>
      </c>
      <c r="C195">
        <v>1.4728527690719195E-2</v>
      </c>
      <c r="D195">
        <v>-9.2841052290637549E-4</v>
      </c>
      <c r="E195">
        <v>7.4692290285005569E-5</v>
      </c>
      <c r="F195">
        <v>4.0786436135564763E-4</v>
      </c>
      <c r="G195">
        <v>1.740579300495404E-2</v>
      </c>
      <c r="H195">
        <v>2.0689888729674699E-4</v>
      </c>
      <c r="I195">
        <v>-9.3082237934583034E-5</v>
      </c>
      <c r="J195">
        <v>1.2029906721544581E-3</v>
      </c>
    </row>
    <row r="196" spans="1:10">
      <c r="A196" s="788">
        <v>44112</v>
      </c>
      <c r="B196">
        <v>7.4692290285005569E-5</v>
      </c>
      <c r="C196">
        <v>3.249303720631147E-3</v>
      </c>
      <c r="D196">
        <v>2.5055623448463349E-2</v>
      </c>
      <c r="E196">
        <v>7.4692290285005569E-5</v>
      </c>
      <c r="F196">
        <v>4.0786436135564763E-4</v>
      </c>
      <c r="G196">
        <v>8.0071356504700653E-3</v>
      </c>
      <c r="H196">
        <v>3.9966606761283607E-3</v>
      </c>
      <c r="I196">
        <v>1.4333326602677943E-3</v>
      </c>
      <c r="J196">
        <v>3.5033968296256379E-3</v>
      </c>
    </row>
    <row r="197" spans="1:10">
      <c r="A197" s="788">
        <v>44113</v>
      </c>
      <c r="B197">
        <v>7.4692290285005569E-5</v>
      </c>
      <c r="C197">
        <v>-1.4360963803964677E-2</v>
      </c>
      <c r="D197">
        <v>-4.4569158840613854E-3</v>
      </c>
      <c r="E197">
        <v>7.4692290285005569E-5</v>
      </c>
      <c r="F197">
        <v>4.0786436135564763E-4</v>
      </c>
      <c r="G197">
        <v>8.7906859346125188E-3</v>
      </c>
      <c r="H197">
        <v>3.696599802661904E-3</v>
      </c>
      <c r="I197">
        <v>2.6266840978346195E-3</v>
      </c>
      <c r="J197">
        <v>2.7982424700994102E-3</v>
      </c>
    </row>
    <row r="198" spans="1:10">
      <c r="A198" s="788">
        <v>44117</v>
      </c>
      <c r="B198">
        <v>7.4692290285005569E-5</v>
      </c>
      <c r="C198">
        <v>8.4315814180222493E-3</v>
      </c>
      <c r="D198">
        <v>1.0458303067468755E-2</v>
      </c>
      <c r="E198">
        <v>7.4692290285005569E-5</v>
      </c>
      <c r="F198">
        <v>4.0786436135564763E-4</v>
      </c>
      <c r="G198">
        <v>1.0008253933559974E-2</v>
      </c>
      <c r="H198">
        <v>2.5842977856549432E-4</v>
      </c>
      <c r="I198">
        <v>-7.1761034719297623E-4</v>
      </c>
      <c r="J198">
        <v>1.8294022805311894E-3</v>
      </c>
    </row>
    <row r="199" spans="1:10">
      <c r="A199" s="788">
        <v>44118</v>
      </c>
      <c r="B199">
        <v>7.4692290285005569E-5</v>
      </c>
      <c r="C199">
        <v>-3.3122068249363812E-3</v>
      </c>
      <c r="D199">
        <v>8.4424994127070274E-3</v>
      </c>
      <c r="E199">
        <v>7.4692290285005569E-5</v>
      </c>
      <c r="F199">
        <v>4.0786436135564763E-4</v>
      </c>
      <c r="G199">
        <v>-6.623138843883547E-3</v>
      </c>
      <c r="H199">
        <v>1.0523470488357223E-3</v>
      </c>
      <c r="I199">
        <v>5.8450369717077955E-4</v>
      </c>
      <c r="J199">
        <v>1.316032874395523E-3</v>
      </c>
    </row>
    <row r="200" spans="1:10">
      <c r="A200" s="788">
        <v>44119</v>
      </c>
      <c r="B200">
        <v>7.4692290285005569E-5</v>
      </c>
      <c r="C200">
        <v>8.9277694946918729E-3</v>
      </c>
      <c r="D200">
        <v>-2.8224856175245172E-3</v>
      </c>
      <c r="E200">
        <v>7.4692290285005569E-5</v>
      </c>
      <c r="F200">
        <v>4.0786436135564763E-4</v>
      </c>
      <c r="G200">
        <v>-1.5278028589691406E-3</v>
      </c>
      <c r="H200">
        <v>-3.4202026980972855E-3</v>
      </c>
      <c r="I200">
        <v>-2.6557938543172455E-3</v>
      </c>
      <c r="J200">
        <v>-4.1698776484000444E-4</v>
      </c>
    </row>
    <row r="201" spans="1:10">
      <c r="A201" s="788">
        <v>44120</v>
      </c>
      <c r="B201">
        <v>7.4692290285005569E-5</v>
      </c>
      <c r="C201">
        <v>9.6143574404439214E-4</v>
      </c>
      <c r="D201">
        <v>-7.520539794128589E-3</v>
      </c>
      <c r="E201">
        <v>7.4692290285005569E-5</v>
      </c>
      <c r="F201">
        <v>4.0786436135564763E-4</v>
      </c>
      <c r="G201">
        <v>1.3492797142955482E-4</v>
      </c>
      <c r="H201">
        <v>7.5799156305267346E-4</v>
      </c>
      <c r="I201">
        <v>6.4621725652158624E-4</v>
      </c>
      <c r="J201">
        <v>0</v>
      </c>
    </row>
    <row r="202" spans="1:10">
      <c r="A202" s="788">
        <v>44123</v>
      </c>
      <c r="B202">
        <v>7.4692290285005569E-5</v>
      </c>
      <c r="C202">
        <v>-3.6108146567057631E-3</v>
      </c>
      <c r="D202">
        <v>3.5452458530804698E-3</v>
      </c>
      <c r="E202">
        <v>7.4692290285005569E-5</v>
      </c>
      <c r="F202">
        <v>4.0786436135564763E-4</v>
      </c>
      <c r="G202">
        <v>-1.6329822808936134E-2</v>
      </c>
      <c r="H202">
        <v>3.7015278462295687E-3</v>
      </c>
      <c r="I202">
        <v>1.4958018558968167E-3</v>
      </c>
      <c r="J202">
        <v>-1.301650165016488E-3</v>
      </c>
    </row>
    <row r="203" spans="1:10">
      <c r="A203" s="788">
        <v>44124</v>
      </c>
      <c r="B203">
        <v>7.4692290285005569E-5</v>
      </c>
      <c r="C203">
        <v>-3.4453826516950281E-3</v>
      </c>
      <c r="D203">
        <v>1.9077588002552437E-2</v>
      </c>
      <c r="E203">
        <v>7.4692290285005569E-5</v>
      </c>
      <c r="F203">
        <v>4.0786436135564763E-4</v>
      </c>
      <c r="G203">
        <v>4.7272769717412455E-3</v>
      </c>
      <c r="H203">
        <v>2.7680028870300522E-3</v>
      </c>
      <c r="I203">
        <v>9.4609395183464784E-4</v>
      </c>
      <c r="J203">
        <v>3.8756718315853256E-3</v>
      </c>
    </row>
    <row r="204" spans="1:10">
      <c r="A204" s="788">
        <v>44125</v>
      </c>
      <c r="B204">
        <v>7.4692290285005569E-5</v>
      </c>
      <c r="C204">
        <v>3.1527658354828514E-3</v>
      </c>
      <c r="D204">
        <v>1.2532350372684853E-4</v>
      </c>
      <c r="E204">
        <v>7.4692290285005569E-5</v>
      </c>
      <c r="F204">
        <v>4.0786436135564763E-4</v>
      </c>
      <c r="G204">
        <v>-2.1956829851994542E-3</v>
      </c>
      <c r="H204">
        <v>3.8456249911034135E-4</v>
      </c>
      <c r="I204">
        <v>1.8420602929203334E-3</v>
      </c>
      <c r="J204">
        <v>1.5879996734462498E-3</v>
      </c>
    </row>
    <row r="205" spans="1:10">
      <c r="A205" s="788">
        <v>44126</v>
      </c>
      <c r="B205">
        <v>7.4692290285005569E-5</v>
      </c>
      <c r="C205">
        <v>-3.3214285714284753E-3</v>
      </c>
      <c r="D205">
        <v>1.357799515476521E-2</v>
      </c>
      <c r="E205">
        <v>7.4692290285005569E-5</v>
      </c>
      <c r="F205">
        <v>4.0786436135564763E-4</v>
      </c>
      <c r="G205">
        <v>5.2189453829942778E-3</v>
      </c>
      <c r="H205">
        <v>-2.7479448500051795E-3</v>
      </c>
      <c r="I205">
        <v>2.6072833656654026E-4</v>
      </c>
      <c r="J205">
        <v>5.7845111825116646E-4</v>
      </c>
    </row>
    <row r="206" spans="1:10">
      <c r="A206" s="788">
        <v>44127</v>
      </c>
      <c r="B206">
        <v>7.4692290285005569E-5</v>
      </c>
      <c r="C206">
        <v>5.3749955208368672E-3</v>
      </c>
      <c r="D206">
        <v>-6.4552084672240273E-3</v>
      </c>
      <c r="E206">
        <v>7.4692290285005569E-5</v>
      </c>
      <c r="F206">
        <v>4.0786436135564763E-4</v>
      </c>
      <c r="G206">
        <v>3.4457896215134287E-3</v>
      </c>
      <c r="H206">
        <v>-2.3445191890100192E-3</v>
      </c>
      <c r="I206">
        <v>-1.2947459601330147E-3</v>
      </c>
      <c r="J206">
        <v>-4.2833192307900614E-4</v>
      </c>
    </row>
    <row r="207" spans="1:10">
      <c r="A207" s="788">
        <v>44130</v>
      </c>
      <c r="B207">
        <v>7.4692290285005569E-5</v>
      </c>
      <c r="C207">
        <v>3.7067398510175487E-3</v>
      </c>
      <c r="D207">
        <v>-2.3977926087154211E-3</v>
      </c>
      <c r="E207">
        <v>7.4692290285005569E-5</v>
      </c>
      <c r="F207">
        <v>4.0786436135564763E-4</v>
      </c>
      <c r="G207">
        <v>-1.8589538262648642E-2</v>
      </c>
      <c r="H207">
        <v>-1.3736490810711821E-4</v>
      </c>
      <c r="I207">
        <v>3.5597391434993852E-4</v>
      </c>
      <c r="J207">
        <v>-2.7393442924631417E-3</v>
      </c>
    </row>
    <row r="208" spans="1:10">
      <c r="A208" s="788">
        <v>44131</v>
      </c>
      <c r="B208">
        <v>7.4692290285005569E-5</v>
      </c>
      <c r="C208">
        <v>2.8763183125597447E-3</v>
      </c>
      <c r="D208">
        <v>-1.3972499678272077E-2</v>
      </c>
      <c r="E208">
        <v>7.4692290285005569E-5</v>
      </c>
      <c r="F208">
        <v>4.0786436135564763E-4</v>
      </c>
      <c r="G208">
        <v>-3.0256074002417144E-3</v>
      </c>
      <c r="H208">
        <v>-1.9157623546661728E-3</v>
      </c>
      <c r="I208">
        <v>-7.2956067335760988E-4</v>
      </c>
      <c r="J208">
        <v>-1.1019109455607801E-3</v>
      </c>
    </row>
    <row r="209" spans="1:10">
      <c r="A209" s="788">
        <v>44132</v>
      </c>
      <c r="B209">
        <v>7.4692290285005569E-5</v>
      </c>
      <c r="C209">
        <v>1.4782947383329859E-2</v>
      </c>
      <c r="D209">
        <v>-4.2535585872030768E-2</v>
      </c>
      <c r="E209">
        <v>7.4692290285005569E-5</v>
      </c>
      <c r="F209">
        <v>4.0786436135564763E-4</v>
      </c>
      <c r="G209">
        <v>-3.5287906850543171E-2</v>
      </c>
      <c r="H209">
        <v>-6.7837726373864982E-5</v>
      </c>
      <c r="I209">
        <v>-5.7464742447432826E-4</v>
      </c>
      <c r="J209">
        <v>-9.5190843522299229E-3</v>
      </c>
    </row>
    <row r="210" spans="1:10">
      <c r="A210" s="788">
        <v>44133</v>
      </c>
      <c r="B210">
        <v>7.4692290285005569E-5</v>
      </c>
      <c r="C210">
        <v>8.3392941258568776E-3</v>
      </c>
      <c r="D210">
        <v>1.27232439637468E-2</v>
      </c>
      <c r="E210">
        <v>7.4692290285005569E-5</v>
      </c>
      <c r="F210">
        <v>4.0786436135564763E-4</v>
      </c>
      <c r="G210">
        <v>1.1947307117329942E-2</v>
      </c>
      <c r="H210">
        <v>8.1423942109992709E-4</v>
      </c>
      <c r="I210">
        <v>6.8704602587432717E-4</v>
      </c>
      <c r="J210">
        <v>3.1546749938717866E-3</v>
      </c>
    </row>
    <row r="211" spans="1:10">
      <c r="A211" s="788">
        <v>44134</v>
      </c>
      <c r="B211">
        <v>7.4692290285005569E-5</v>
      </c>
      <c r="C211">
        <v>-1.4706645673649987E-3</v>
      </c>
      <c r="D211">
        <v>-2.7228216888087964E-2</v>
      </c>
      <c r="E211">
        <v>7.4692290285005569E-5</v>
      </c>
      <c r="F211">
        <v>4.0786436135564763E-4</v>
      </c>
      <c r="G211">
        <v>-1.2129506270184387E-2</v>
      </c>
      <c r="H211">
        <v>-1.585772268861585E-3</v>
      </c>
      <c r="I211">
        <v>-1.2830237518959287E-3</v>
      </c>
      <c r="J211">
        <v>-5.7901726427623812E-3</v>
      </c>
    </row>
    <row r="212" spans="1:10">
      <c r="A212" s="788">
        <v>44138</v>
      </c>
      <c r="B212">
        <v>7.4692290285005569E-5</v>
      </c>
      <c r="C212">
        <v>-1.4260465761020247E-2</v>
      </c>
      <c r="D212">
        <v>2.1578054419046477E-2</v>
      </c>
      <c r="E212">
        <v>7.4692290285005569E-5</v>
      </c>
      <c r="F212">
        <v>4.4313624837633014E-4</v>
      </c>
      <c r="G212">
        <v>3.0336762529205252E-2</v>
      </c>
      <c r="H212">
        <v>-1.9776334004528717E-4</v>
      </c>
      <c r="I212">
        <v>-6.9988292383316164E-4</v>
      </c>
      <c r="J212">
        <v>4.5415687112630998E-3</v>
      </c>
    </row>
    <row r="213" spans="1:10">
      <c r="A213" s="788">
        <v>44139</v>
      </c>
      <c r="B213">
        <v>7.4692290285005569E-5</v>
      </c>
      <c r="C213">
        <v>6.5038935470829173E-4</v>
      </c>
      <c r="D213">
        <v>1.9661447195453929E-2</v>
      </c>
      <c r="E213">
        <v>7.4692290285005569E-5</v>
      </c>
      <c r="F213">
        <v>4.4313624837633014E-4</v>
      </c>
      <c r="G213">
        <v>2.2047038430944355E-2</v>
      </c>
      <c r="H213">
        <v>3.1044325912121806E-3</v>
      </c>
      <c r="I213">
        <v>1.9151821673255576E-3</v>
      </c>
      <c r="J213">
        <v>5.4039678740493979E-3</v>
      </c>
    </row>
    <row r="214" spans="1:10">
      <c r="A214" s="788">
        <v>44140</v>
      </c>
      <c r="B214">
        <v>7.4692290285005569E-5</v>
      </c>
      <c r="C214">
        <v>-2.2977198468186688E-2</v>
      </c>
      <c r="D214">
        <v>2.9474650292576232E-2</v>
      </c>
      <c r="E214">
        <v>7.4692290285005569E-5</v>
      </c>
      <c r="F214">
        <v>4.4313624837633014E-4</v>
      </c>
      <c r="G214">
        <v>1.9460190971818836E-2</v>
      </c>
      <c r="H214">
        <v>4.9802685067945607E-3</v>
      </c>
      <c r="I214">
        <v>1.6143836470590145E-3</v>
      </c>
      <c r="J214">
        <v>8.3930252981070375E-3</v>
      </c>
    </row>
    <row r="215" spans="1:10">
      <c r="A215" s="788">
        <v>44141</v>
      </c>
      <c r="B215">
        <v>7.4692290285005569E-5</v>
      </c>
      <c r="C215">
        <v>-5.5917149124383725E-3</v>
      </c>
      <c r="D215">
        <v>1.7241447761520146E-3</v>
      </c>
      <c r="E215">
        <v>7.4692290285005569E-5</v>
      </c>
      <c r="F215">
        <v>4.4313624837633014E-4</v>
      </c>
      <c r="G215">
        <v>-2.8771240154390476E-4</v>
      </c>
      <c r="H215">
        <v>5.9865230451177087E-3</v>
      </c>
      <c r="I215">
        <v>2.046369626398814E-3</v>
      </c>
      <c r="J215">
        <v>1.274837694275055E-3</v>
      </c>
    </row>
    <row r="216" spans="1:10">
      <c r="A216" s="788">
        <v>44144</v>
      </c>
      <c r="B216">
        <v>7.4692290285005569E-5</v>
      </c>
      <c r="C216">
        <v>-4.5057587647133301E-2</v>
      </c>
      <c r="D216">
        <v>2.5663088204709528E-2</v>
      </c>
      <c r="E216">
        <v>7.4692290285005569E-5</v>
      </c>
      <c r="F216">
        <v>4.4313624837633014E-4</v>
      </c>
      <c r="G216">
        <v>1.1699872344305584E-2</v>
      </c>
      <c r="H216">
        <v>3.915313676696508E-3</v>
      </c>
      <c r="I216">
        <v>1.8795160573710223E-3</v>
      </c>
      <c r="J216">
        <v>1.7290567995154049E-4</v>
      </c>
    </row>
    <row r="217" spans="1:10">
      <c r="A217" s="788">
        <v>44145</v>
      </c>
      <c r="B217">
        <v>7.4692290285005569E-5</v>
      </c>
      <c r="C217">
        <v>1.6567263088137718E-2</v>
      </c>
      <c r="D217">
        <v>1.4991040925792953E-2</v>
      </c>
      <c r="E217">
        <v>7.4692290285005569E-5</v>
      </c>
      <c r="F217">
        <v>4.4313624837633014E-4</v>
      </c>
      <c r="G217">
        <v>-1.3998028446696731E-3</v>
      </c>
      <c r="H217">
        <v>-3.4535636777706102E-3</v>
      </c>
      <c r="I217">
        <v>5.9848889268976357E-4</v>
      </c>
      <c r="J217">
        <v>-1.3882449702313782E-3</v>
      </c>
    </row>
    <row r="218" spans="1:10">
      <c r="A218" s="788">
        <v>44146</v>
      </c>
      <c r="B218">
        <v>7.4692290285005569E-5</v>
      </c>
      <c r="C218">
        <v>6.0346433227789209E-3</v>
      </c>
      <c r="D218">
        <v>-2.4568142068639442E-3</v>
      </c>
      <c r="E218">
        <v>7.4692290285005569E-5</v>
      </c>
      <c r="F218">
        <v>4.4313624837633014E-4</v>
      </c>
      <c r="G218">
        <v>7.6518884341691962E-3</v>
      </c>
      <c r="H218">
        <v>-3.7704864871876964E-3</v>
      </c>
      <c r="I218">
        <v>-7.8654289140578371E-4</v>
      </c>
      <c r="J218">
        <v>3.6459303286329181E-4</v>
      </c>
    </row>
    <row r="219" spans="1:10">
      <c r="A219" s="788">
        <v>44147</v>
      </c>
      <c r="B219">
        <v>7.4692290285005569E-5</v>
      </c>
      <c r="C219">
        <v>1.3700151812494621E-3</v>
      </c>
      <c r="D219">
        <v>-2.196208086665985E-2</v>
      </c>
      <c r="E219">
        <v>7.4692290285005569E-5</v>
      </c>
      <c r="F219">
        <v>4.4313624837633014E-4</v>
      </c>
      <c r="G219">
        <v>-9.9785593927212979E-3</v>
      </c>
      <c r="H219">
        <v>-2.8498953554049189E-3</v>
      </c>
      <c r="I219">
        <v>1.7783160082252003E-4</v>
      </c>
      <c r="J219">
        <v>-5.1339063311185429E-3</v>
      </c>
    </row>
    <row r="220" spans="1:10">
      <c r="A220" s="788">
        <v>44148</v>
      </c>
      <c r="B220">
        <v>7.4692290285005569E-5</v>
      </c>
      <c r="C220">
        <v>1.4051175861558907E-2</v>
      </c>
      <c r="D220">
        <v>2.16179361782185E-2</v>
      </c>
      <c r="E220">
        <v>7.4692290285005569E-5</v>
      </c>
      <c r="F220">
        <v>4.4313624837633014E-4</v>
      </c>
      <c r="G220">
        <v>1.3610365817456005E-2</v>
      </c>
      <c r="H220">
        <v>3.1161885899315678E-3</v>
      </c>
      <c r="I220">
        <v>8.6975049225634926E-4</v>
      </c>
      <c r="J220">
        <v>4.7650674172701191E-3</v>
      </c>
    </row>
    <row r="221" spans="1:10">
      <c r="A221" s="788">
        <v>44151</v>
      </c>
      <c r="B221">
        <v>7.4692290285005569E-5</v>
      </c>
      <c r="C221">
        <v>-1.1960326721120129E-2</v>
      </c>
      <c r="D221">
        <v>1.629938026985478E-2</v>
      </c>
      <c r="E221">
        <v>7.4692290285005569E-5</v>
      </c>
      <c r="F221">
        <v>4.4313624837633014E-4</v>
      </c>
      <c r="G221">
        <v>1.1648048198820149E-2</v>
      </c>
      <c r="H221">
        <v>2.7270624434816426E-4</v>
      </c>
      <c r="I221">
        <v>1.9110835948221716E-3</v>
      </c>
      <c r="J221">
        <v>2.5705861985751977E-3</v>
      </c>
    </row>
    <row r="222" spans="1:10">
      <c r="A222" s="788">
        <v>44152</v>
      </c>
      <c r="B222">
        <v>7.4692290285005569E-5</v>
      </c>
      <c r="C222">
        <v>-4.2441688810156419E-3</v>
      </c>
      <c r="D222">
        <v>7.6924797087134511E-3</v>
      </c>
      <c r="E222">
        <v>7.4692290285005569E-5</v>
      </c>
      <c r="F222">
        <v>4.4313624837633014E-4</v>
      </c>
      <c r="G222">
        <v>-4.7919578925310624E-3</v>
      </c>
      <c r="H222">
        <v>1.1483073268097055E-3</v>
      </c>
      <c r="I222">
        <v>2.5233224155440936E-4</v>
      </c>
      <c r="J222">
        <v>4.8925215061657035E-4</v>
      </c>
    </row>
    <row r="223" spans="1:10">
      <c r="A223" s="788">
        <v>44153</v>
      </c>
      <c r="B223">
        <v>7.4692290285005569E-5</v>
      </c>
      <c r="C223">
        <v>-1.9198695378229158E-2</v>
      </c>
      <c r="D223">
        <v>-1.0531976026174061E-2</v>
      </c>
      <c r="E223">
        <v>7.4692290285005569E-5</v>
      </c>
      <c r="F223">
        <v>4.4313624837633014E-4</v>
      </c>
      <c r="G223">
        <v>-1.156383241031389E-2</v>
      </c>
      <c r="H223">
        <v>-2.3951090173657263E-3</v>
      </c>
      <c r="I223">
        <v>-9.2410583092028542E-4</v>
      </c>
      <c r="J223">
        <v>-2.2960070919946229E-3</v>
      </c>
    </row>
    <row r="224" spans="1:10">
      <c r="A224" s="788">
        <v>44154</v>
      </c>
      <c r="B224">
        <v>7.4692290285005569E-5</v>
      </c>
      <c r="C224">
        <v>7.5199334920454941E-3</v>
      </c>
      <c r="D224">
        <v>5.1904892889675924E-3</v>
      </c>
      <c r="E224">
        <v>7.4692290285005569E-5</v>
      </c>
      <c r="F224">
        <v>4.4313624837633014E-4</v>
      </c>
      <c r="G224">
        <v>3.9464206133208446E-3</v>
      </c>
      <c r="H224">
        <v>2.6893377141035124E-4</v>
      </c>
      <c r="I224">
        <v>5.9562300670834567E-4</v>
      </c>
      <c r="J224">
        <v>1.6145730948167181E-3</v>
      </c>
    </row>
    <row r="225" spans="1:10">
      <c r="A225" s="788">
        <v>44155</v>
      </c>
      <c r="B225">
        <v>7.4692290285005569E-5</v>
      </c>
      <c r="C225">
        <v>3.2818243192558327E-3</v>
      </c>
      <c r="D225">
        <v>-5.8818842053850462E-3</v>
      </c>
      <c r="E225">
        <v>7.4692290285005569E-5</v>
      </c>
      <c r="F225">
        <v>4.4313624837633014E-4</v>
      </c>
      <c r="G225">
        <v>-6.7925413261787915E-3</v>
      </c>
      <c r="H225">
        <v>-3.4369717862197113E-3</v>
      </c>
      <c r="I225">
        <v>-8.8806667006646745E-4</v>
      </c>
      <c r="J225">
        <v>-3.0093604193204282E-4</v>
      </c>
    </row>
    <row r="226" spans="1:10">
      <c r="A226" s="788">
        <v>44158</v>
      </c>
      <c r="B226">
        <v>7.4692290285005569E-5</v>
      </c>
      <c r="C226">
        <v>6.0374960279632184E-3</v>
      </c>
      <c r="D226">
        <v>1.2602873867152198E-2</v>
      </c>
      <c r="E226">
        <v>7.4692290285005569E-5</v>
      </c>
      <c r="F226">
        <v>4.4313624837633014E-4</v>
      </c>
      <c r="G226">
        <v>5.6359169538502396E-3</v>
      </c>
      <c r="H226">
        <v>-1.1250346549103174E-3</v>
      </c>
      <c r="I226">
        <v>-1.4193828112258888E-3</v>
      </c>
      <c r="J226">
        <v>2.1281274049409493E-3</v>
      </c>
    </row>
    <row r="227" spans="1:10">
      <c r="A227" s="788">
        <v>44159</v>
      </c>
      <c r="B227">
        <v>7.4692290285005569E-5</v>
      </c>
      <c r="C227">
        <v>3.8831704507451548E-3</v>
      </c>
      <c r="D227">
        <v>2.2419484196712025E-2</v>
      </c>
      <c r="E227">
        <v>7.4692290285005569E-5</v>
      </c>
      <c r="F227">
        <v>4.4313624837633014E-4</v>
      </c>
      <c r="G227">
        <v>1.6161717804443754E-2</v>
      </c>
      <c r="H227">
        <v>2.5208641287735034E-3</v>
      </c>
      <c r="I227">
        <v>1.6045651670992811E-3</v>
      </c>
      <c r="J227">
        <v>4.5685000744439819E-3</v>
      </c>
    </row>
    <row r="228" spans="1:10">
      <c r="A228" s="788">
        <v>44160</v>
      </c>
      <c r="B228">
        <v>7.4692290285005569E-5</v>
      </c>
      <c r="C228">
        <v>-9.7906757231959185E-3</v>
      </c>
      <c r="D228">
        <v>3.1536721794978018E-3</v>
      </c>
      <c r="E228">
        <v>7.4692290285005569E-5</v>
      </c>
      <c r="F228">
        <v>4.4313624837633014E-4</v>
      </c>
      <c r="G228">
        <v>-1.5844155129681736E-3</v>
      </c>
      <c r="H228">
        <v>2.8118721518406442E-3</v>
      </c>
      <c r="I228">
        <v>9.8064246673157385E-4</v>
      </c>
      <c r="J228">
        <v>1.9735405160845598E-3</v>
      </c>
    </row>
    <row r="229" spans="1:10">
      <c r="A229" s="788">
        <v>44161</v>
      </c>
      <c r="B229">
        <v>7.4692290285005569E-5</v>
      </c>
      <c r="C229">
        <v>-5.7381032484767891E-3</v>
      </c>
      <c r="D229">
        <v>8.5860190445097295E-4</v>
      </c>
      <c r="E229">
        <v>7.4692290285005569E-5</v>
      </c>
      <c r="F229">
        <v>4.4313624837633014E-4</v>
      </c>
      <c r="G229">
        <v>0</v>
      </c>
      <c r="H229">
        <v>3.2201212345250863E-3</v>
      </c>
      <c r="I229">
        <v>1.1203269532176208E-3</v>
      </c>
      <c r="J229">
        <v>1.0847366140129822E-3</v>
      </c>
    </row>
    <row r="230" spans="1:10">
      <c r="A230" s="788">
        <v>44162</v>
      </c>
      <c r="B230">
        <v>7.4692290285005569E-5</v>
      </c>
      <c r="C230">
        <v>5.5080364695929696E-3</v>
      </c>
      <c r="D230">
        <v>3.1605660641136346E-3</v>
      </c>
      <c r="E230">
        <v>7.4692290285005569E-5</v>
      </c>
      <c r="F230">
        <v>4.4313624837633014E-4</v>
      </c>
      <c r="G230">
        <v>2.3969253233782073E-3</v>
      </c>
      <c r="H230">
        <v>5.0363489797879968E-3</v>
      </c>
      <c r="I230">
        <v>2.3544879197310298E-3</v>
      </c>
      <c r="J230">
        <v>2.4548624162377131E-3</v>
      </c>
    </row>
    <row r="231" spans="1:10">
      <c r="A231" s="788">
        <v>44165</v>
      </c>
      <c r="B231">
        <v>7.4692290285005569E-5</v>
      </c>
      <c r="C231">
        <v>-3.3091534549805068E-3</v>
      </c>
      <c r="D231">
        <v>-1.5212686864455538E-2</v>
      </c>
      <c r="E231">
        <v>7.4692290285005569E-5</v>
      </c>
      <c r="F231">
        <v>4.4313624837633014E-4</v>
      </c>
      <c r="G231">
        <v>-4.5954897137437944E-3</v>
      </c>
      <c r="H231">
        <v>7.4720643165560041E-4</v>
      </c>
      <c r="I231">
        <v>-7.358285122449626E-5</v>
      </c>
      <c r="J231">
        <v>-3.1211857920104835E-3</v>
      </c>
    </row>
    <row r="232" spans="1:10">
      <c r="A232" s="788">
        <v>44166</v>
      </c>
      <c r="B232">
        <v>7.4692290285005569E-5</v>
      </c>
      <c r="C232">
        <v>-9.9041473617077491E-3</v>
      </c>
      <c r="D232">
        <v>2.3018767358732317E-2</v>
      </c>
      <c r="E232">
        <v>7.4692290285005569E-5</v>
      </c>
      <c r="F232">
        <v>6.0973322028723409E-4</v>
      </c>
      <c r="G232">
        <v>1.1271167954760575E-2</v>
      </c>
      <c r="H232">
        <v>7.4946071800550129E-3</v>
      </c>
      <c r="I232">
        <v>2.8092028551081061E-3</v>
      </c>
      <c r="J232">
        <v>4.3319801299592786E-3</v>
      </c>
    </row>
    <row r="233" spans="1:10">
      <c r="A233" s="788">
        <v>44167</v>
      </c>
      <c r="B233">
        <v>7.4692290285005569E-5</v>
      </c>
      <c r="C233">
        <v>-9.8895477710626567E-3</v>
      </c>
      <c r="D233">
        <v>4.2964128067966012E-3</v>
      </c>
      <c r="E233">
        <v>7.4692290285005569E-5</v>
      </c>
      <c r="F233">
        <v>6.0973322028723409E-4</v>
      </c>
      <c r="G233">
        <v>1.7911507324332998E-3</v>
      </c>
      <c r="H233">
        <v>3.0394085995621989E-3</v>
      </c>
      <c r="I233">
        <v>1.1762979244216432E-3</v>
      </c>
      <c r="J233">
        <v>1.5832633821915021E-3</v>
      </c>
    </row>
    <row r="234" spans="1:10">
      <c r="A234" s="788">
        <v>44168</v>
      </c>
      <c r="B234">
        <v>7.4692290285005569E-5</v>
      </c>
      <c r="C234">
        <v>-1.2284495130211792E-2</v>
      </c>
      <c r="D234">
        <v>3.6920399293769446E-3</v>
      </c>
      <c r="E234">
        <v>7.4692290285005569E-5</v>
      </c>
      <c r="F234">
        <v>6.0973322028723409E-4</v>
      </c>
      <c r="G234">
        <v>-6.241465681479097E-4</v>
      </c>
      <c r="H234">
        <v>8.8571206092564747E-3</v>
      </c>
      <c r="I234">
        <v>2.9393983947905156E-3</v>
      </c>
      <c r="J234">
        <v>1.9649911807482212E-3</v>
      </c>
    </row>
    <row r="235" spans="1:10">
      <c r="A235" s="788">
        <v>44169</v>
      </c>
      <c r="B235">
        <v>7.4692290285005569E-5</v>
      </c>
      <c r="C235">
        <v>1.5691896394738336E-3</v>
      </c>
      <c r="D235">
        <v>1.2989663785150762E-2</v>
      </c>
      <c r="E235">
        <v>7.4692290285005569E-5</v>
      </c>
      <c r="F235">
        <v>6.0973322028723409E-4</v>
      </c>
      <c r="G235">
        <v>8.8362351093074221E-3</v>
      </c>
      <c r="H235">
        <v>4.8183044958394206E-4</v>
      </c>
      <c r="I235">
        <v>4.7154702369289758E-4</v>
      </c>
      <c r="J235">
        <v>3.1192896667096015E-3</v>
      </c>
    </row>
    <row r="236" spans="1:10">
      <c r="A236" s="788">
        <v>44172</v>
      </c>
      <c r="B236">
        <v>7.4692290285005569E-5</v>
      </c>
      <c r="C236">
        <v>-1.3307543520309384E-2</v>
      </c>
      <c r="D236">
        <v>-1.4105467224591051E-3</v>
      </c>
      <c r="E236">
        <v>7.4692290285005569E-5</v>
      </c>
      <c r="F236">
        <v>6.0973322028723409E-4</v>
      </c>
      <c r="G236">
        <v>-1.9355954929820562E-3</v>
      </c>
      <c r="H236">
        <v>-1.0108760550615603E-3</v>
      </c>
      <c r="I236">
        <v>6.2886783064941554E-4</v>
      </c>
      <c r="J236">
        <v>-1.4316429000261754E-3</v>
      </c>
    </row>
    <row r="237" spans="1:10">
      <c r="A237" s="788">
        <v>44173</v>
      </c>
      <c r="B237">
        <v>7.4692290285005569E-5</v>
      </c>
      <c r="C237">
        <v>-1.9211166000157043E-3</v>
      </c>
      <c r="D237">
        <v>1.7896858141361882E-3</v>
      </c>
      <c r="E237">
        <v>7.4692290285005569E-5</v>
      </c>
      <c r="F237">
        <v>6.0973322028723409E-4</v>
      </c>
      <c r="G237">
        <v>2.7871374554437889E-3</v>
      </c>
      <c r="H237">
        <v>2.4828427866276925E-3</v>
      </c>
      <c r="I237">
        <v>1.6727886860445906E-3</v>
      </c>
      <c r="J237">
        <v>0</v>
      </c>
    </row>
    <row r="238" spans="1:10">
      <c r="A238" s="788">
        <v>44174</v>
      </c>
      <c r="B238">
        <v>7.4692290285005569E-5</v>
      </c>
      <c r="C238">
        <v>3.7121420434456098E-3</v>
      </c>
      <c r="D238">
        <v>-6.959123869241135E-3</v>
      </c>
      <c r="E238">
        <v>7.4692290285005569E-5</v>
      </c>
      <c r="F238">
        <v>6.0973322028723409E-4</v>
      </c>
      <c r="G238">
        <v>-7.9492200688769943E-3</v>
      </c>
      <c r="H238">
        <v>4.2886249653029118E-4</v>
      </c>
      <c r="I238">
        <v>4.4030956726892612E-4</v>
      </c>
      <c r="J238">
        <v>-1.6084110132474905E-3</v>
      </c>
    </row>
    <row r="239" spans="1:10">
      <c r="A239" s="788">
        <v>44175</v>
      </c>
      <c r="B239">
        <v>7.4692290285005569E-5</v>
      </c>
      <c r="C239">
        <v>-5.0290589593565693E-3</v>
      </c>
      <c r="D239">
        <v>1.8826974873532354E-2</v>
      </c>
      <c r="E239">
        <v>7.4692290285005569E-5</v>
      </c>
      <c r="F239">
        <v>6.0973322028723409E-4</v>
      </c>
      <c r="G239">
        <v>-1.2851160688518437E-3</v>
      </c>
      <c r="H239">
        <v>5.1878195681958061E-3</v>
      </c>
      <c r="I239">
        <v>-1.2980886111333412E-3</v>
      </c>
      <c r="J239">
        <v>2.1926099779194796E-3</v>
      </c>
    </row>
    <row r="240" spans="1:10">
      <c r="A240" s="788">
        <v>44176</v>
      </c>
      <c r="B240">
        <v>7.4692290285005569E-5</v>
      </c>
      <c r="C240">
        <v>-3.1664241041575725E-3</v>
      </c>
      <c r="D240">
        <v>-5.4721401618884613E-6</v>
      </c>
      <c r="E240">
        <v>7.4692290285005569E-5</v>
      </c>
      <c r="F240">
        <v>6.0973322028723409E-4</v>
      </c>
      <c r="G240">
        <v>-1.264960061067022E-3</v>
      </c>
      <c r="H240">
        <v>4.4503935394135663E-3</v>
      </c>
      <c r="I240">
        <v>1.2211901234404632E-3</v>
      </c>
      <c r="J240">
        <v>7.035924299616525E-4</v>
      </c>
    </row>
    <row r="241" spans="1:10">
      <c r="A241" s="788">
        <v>44179</v>
      </c>
      <c r="B241">
        <v>7.4692290285005569E-5</v>
      </c>
      <c r="C241">
        <v>-2.2294564466804889E-3</v>
      </c>
      <c r="D241">
        <v>-4.4896115627823807E-3</v>
      </c>
      <c r="E241">
        <v>7.4692290285005569E-5</v>
      </c>
      <c r="F241">
        <v>6.0973322028723409E-4</v>
      </c>
      <c r="G241">
        <v>-4.359266922526861E-3</v>
      </c>
      <c r="H241">
        <v>-1.8903414429238818E-4</v>
      </c>
      <c r="I241">
        <v>-1.352974397128559E-4</v>
      </c>
      <c r="J241">
        <v>-2.386426621230342E-4</v>
      </c>
    </row>
    <row r="242" spans="1:10">
      <c r="A242" s="788">
        <v>44180</v>
      </c>
      <c r="B242">
        <v>7.4692290285005569E-5</v>
      </c>
      <c r="C242">
        <v>7.7117772680534991E-3</v>
      </c>
      <c r="D242">
        <v>1.3415015925156482E-2</v>
      </c>
      <c r="E242">
        <v>7.4692290285005569E-5</v>
      </c>
      <c r="F242">
        <v>6.0973322028723409E-4</v>
      </c>
      <c r="G242">
        <v>1.2921214314501217E-2</v>
      </c>
      <c r="H242">
        <v>2.9327090025650371E-3</v>
      </c>
      <c r="I242">
        <v>1.5533843032287109E-3</v>
      </c>
      <c r="J242">
        <v>5.0819920382123573E-3</v>
      </c>
    </row>
    <row r="243" spans="1:10">
      <c r="A243" s="788">
        <v>44181</v>
      </c>
      <c r="B243">
        <v>7.4692290285005569E-5</v>
      </c>
      <c r="C243">
        <v>1.7463992778934401E-3</v>
      </c>
      <c r="D243">
        <v>1.4711495090385496E-2</v>
      </c>
      <c r="E243">
        <v>7.4692290285005569E-5</v>
      </c>
      <c r="F243">
        <v>6.0973322028723409E-4</v>
      </c>
      <c r="G243">
        <v>1.7728480872187813E-3</v>
      </c>
      <c r="H243">
        <v>-4.8014486884595531E-4</v>
      </c>
      <c r="I243">
        <v>1.4809682587801909E-4</v>
      </c>
      <c r="J243">
        <v>2.8499122809257926E-3</v>
      </c>
    </row>
    <row r="244" spans="1:10">
      <c r="A244" s="788">
        <v>44182</v>
      </c>
      <c r="B244">
        <v>7.4692290285005569E-5</v>
      </c>
      <c r="C244">
        <v>-8.7167734226558657E-3</v>
      </c>
      <c r="D244">
        <v>4.6091312930420791E-3</v>
      </c>
      <c r="E244">
        <v>7.4692290285005569E-5</v>
      </c>
      <c r="F244">
        <v>6.0973322028723409E-4</v>
      </c>
      <c r="G244">
        <v>5.7576388007034573E-3</v>
      </c>
      <c r="H244">
        <v>1.0616660710309755E-3</v>
      </c>
      <c r="I244">
        <v>6.0009300142604971E-4</v>
      </c>
      <c r="J244">
        <v>2.1058957441553172E-3</v>
      </c>
    </row>
    <row r="245" spans="1:10">
      <c r="A245" s="788">
        <v>44183</v>
      </c>
      <c r="B245">
        <v>7.4692290285005569E-5</v>
      </c>
      <c r="C245">
        <v>7.3904280124885702E-3</v>
      </c>
      <c r="D245">
        <v>-3.1832617022030663E-3</v>
      </c>
      <c r="E245">
        <v>7.4692290285005569E-5</v>
      </c>
      <c r="F245">
        <v>6.0973322028723409E-4</v>
      </c>
      <c r="G245">
        <v>-3.5111001267972286E-3</v>
      </c>
      <c r="H245">
        <v>1.3471389216608287E-3</v>
      </c>
      <c r="I245">
        <v>2.9683759781362618E-4</v>
      </c>
      <c r="J245">
        <v>-3.2779886871270314E-4</v>
      </c>
    </row>
    <row r="246" spans="1:10">
      <c r="A246" s="788">
        <v>44186</v>
      </c>
      <c r="B246">
        <v>7.4692290285005569E-5</v>
      </c>
      <c r="C246">
        <v>1.1494703805413842E-2</v>
      </c>
      <c r="D246">
        <v>-1.8649648837389954E-2</v>
      </c>
      <c r="E246">
        <v>7.4692290285005569E-5</v>
      </c>
      <c r="F246">
        <v>6.0973322028723409E-4</v>
      </c>
      <c r="G246">
        <v>-3.9062815919512772E-3</v>
      </c>
      <c r="H246">
        <v>2.9865727422917487E-5</v>
      </c>
      <c r="I246">
        <v>1.767808070838317E-4</v>
      </c>
      <c r="J246">
        <v>-3.6069699164982261E-3</v>
      </c>
    </row>
    <row r="247" spans="1:10">
      <c r="A247" s="788">
        <v>44187</v>
      </c>
      <c r="B247">
        <v>7.4692290285005569E-5</v>
      </c>
      <c r="C247">
        <v>-1.9198696815730942E-3</v>
      </c>
      <c r="D247">
        <v>7.0246239571440938E-3</v>
      </c>
      <c r="E247">
        <v>7.4692290285005569E-5</v>
      </c>
      <c r="F247">
        <v>6.0973322028723409E-4</v>
      </c>
      <c r="G247">
        <v>-2.0731166033364223E-3</v>
      </c>
      <c r="H247">
        <v>-5.0894657143607525E-4</v>
      </c>
      <c r="I247">
        <v>3.575358170149201E-5</v>
      </c>
      <c r="J247">
        <v>2.1174225610098851E-4</v>
      </c>
    </row>
    <row r="248" spans="1:10">
      <c r="A248" s="788">
        <v>44188</v>
      </c>
      <c r="B248">
        <v>7.4692290285005569E-5</v>
      </c>
      <c r="C248">
        <v>5.1877902345192073E-3</v>
      </c>
      <c r="D248">
        <v>1.0036937080758479E-2</v>
      </c>
      <c r="E248">
        <v>7.4692290285005569E-5</v>
      </c>
      <c r="F248">
        <v>6.0973322028723409E-4</v>
      </c>
      <c r="G248">
        <v>7.4581125280026583E-4</v>
      </c>
      <c r="H248">
        <v>3.4521409486441001E-3</v>
      </c>
      <c r="I248">
        <v>1.5542160615493739E-3</v>
      </c>
      <c r="J248">
        <v>3.471327750982578E-3</v>
      </c>
    </row>
    <row r="249" spans="1:10">
      <c r="A249" s="788">
        <v>44189</v>
      </c>
      <c r="B249">
        <v>7.4692290285005569E-5</v>
      </c>
      <c r="C249">
        <v>9.8581203850467425E-4</v>
      </c>
      <c r="D249">
        <v>0</v>
      </c>
      <c r="E249">
        <v>7.4692290285005569E-5</v>
      </c>
      <c r="F249">
        <v>6.0973322028723409E-4</v>
      </c>
      <c r="G249">
        <v>3.5365757816374632E-3</v>
      </c>
      <c r="H249">
        <v>6.5423094364724932E-4</v>
      </c>
      <c r="I249">
        <v>5.9158847551099569E-4</v>
      </c>
      <c r="J249">
        <v>4.3463894466611031E-4</v>
      </c>
    </row>
    <row r="250" spans="1:10">
      <c r="A250" s="788">
        <v>44193</v>
      </c>
      <c r="B250">
        <v>7.4692290285005569E-5</v>
      </c>
      <c r="C250">
        <v>1.1567056097325557E-2</v>
      </c>
      <c r="D250">
        <v>1.1178042702949753E-2</v>
      </c>
      <c r="E250">
        <v>7.4692290285005569E-5</v>
      </c>
      <c r="F250">
        <v>6.0973322028723409E-4</v>
      </c>
      <c r="G250">
        <v>8.7225159732762236E-3</v>
      </c>
      <c r="H250">
        <v>5.331602091862564E-5</v>
      </c>
      <c r="I250">
        <v>-3.2726716667330624E-4</v>
      </c>
      <c r="J250">
        <v>1.763206902421377E-3</v>
      </c>
    </row>
    <row r="251" spans="1:10">
      <c r="A251" s="788">
        <v>44194</v>
      </c>
      <c r="B251">
        <v>7.4692290285005569E-5</v>
      </c>
      <c r="C251">
        <v>-8.5522296884545934E-3</v>
      </c>
      <c r="D251">
        <v>2.3962486054411869E-3</v>
      </c>
      <c r="E251">
        <v>7.4692290285005569E-5</v>
      </c>
      <c r="F251">
        <v>6.0973322028723409E-4</v>
      </c>
      <c r="G251">
        <v>-2.2273622890431888E-3</v>
      </c>
      <c r="H251">
        <v>5.4069481701677358E-3</v>
      </c>
      <c r="I251">
        <v>1.6305398927536352E-3</v>
      </c>
      <c r="J251">
        <v>1.8361886404849592E-3</v>
      </c>
    </row>
    <row r="252" spans="1:10">
      <c r="A252" s="788">
        <v>44195</v>
      </c>
      <c r="B252">
        <v>7.4692290285005569E-5</v>
      </c>
      <c r="C252">
        <v>4.813616759089534E-4</v>
      </c>
      <c r="D252">
        <v>-3.282076792272548E-3</v>
      </c>
      <c r="E252">
        <v>7.4692290285005569E-5</v>
      </c>
      <c r="F252">
        <v>6.0973322028723409E-4</v>
      </c>
      <c r="G252">
        <v>1.3415471795312772E-3</v>
      </c>
      <c r="H252">
        <v>1.6940106482079553E-3</v>
      </c>
      <c r="I252">
        <v>1.3704351214118837E-3</v>
      </c>
      <c r="J252">
        <v>2.0631918970985819E-3</v>
      </c>
    </row>
    <row r="253" spans="1:10">
      <c r="A253" s="788">
        <v>44196</v>
      </c>
      <c r="B253">
        <v>7.4692290285005569E-5</v>
      </c>
      <c r="C253">
        <v>0</v>
      </c>
      <c r="D253">
        <v>0</v>
      </c>
      <c r="E253">
        <v>7.4692290285005569E-5</v>
      </c>
      <c r="F253">
        <v>6.0973322028723409E-4</v>
      </c>
      <c r="G253">
        <v>6.4388377402171404E-3</v>
      </c>
      <c r="H253">
        <v>6.532153868785695E-4</v>
      </c>
      <c r="I253">
        <v>5.9210037385404313E-4</v>
      </c>
      <c r="J253">
        <v>2.7284164574026271E-4</v>
      </c>
    </row>
    <row r="254" spans="1:10">
      <c r="A254" s="788">
        <v>44200</v>
      </c>
      <c r="B254">
        <v>7.4692290285005569E-5</v>
      </c>
      <c r="C254">
        <v>-6.5626142683936628E-3</v>
      </c>
      <c r="D254">
        <v>-1.3656004793927146E-3</v>
      </c>
      <c r="E254">
        <v>7.4692290285005569E-5</v>
      </c>
      <c r="F254">
        <v>1.2483857170741963E-4</v>
      </c>
      <c r="G254">
        <v>-1.475478359029514E-2</v>
      </c>
      <c r="H254">
        <v>4.2789296180045788E-4</v>
      </c>
      <c r="I254">
        <v>5.1647286029754547E-4</v>
      </c>
      <c r="J254">
        <v>-1.0456076900151601E-3</v>
      </c>
    </row>
    <row r="255" spans="1:10">
      <c r="A255" s="788">
        <v>44201</v>
      </c>
      <c r="B255">
        <v>7.4692290285005569E-5</v>
      </c>
      <c r="C255">
        <v>3.1828748547074737E-2</v>
      </c>
      <c r="D255">
        <v>4.3877100032467808E-3</v>
      </c>
      <c r="E255">
        <v>7.4692290285005569E-5</v>
      </c>
      <c r="F255">
        <v>1.2483857170741963E-4</v>
      </c>
      <c r="G255">
        <v>7.0825395538620661E-3</v>
      </c>
      <c r="H255">
        <v>-1.6718564517856915E-3</v>
      </c>
      <c r="I255">
        <v>6.5206509014092973E-5</v>
      </c>
      <c r="J255">
        <v>1.6180902489835169E-3</v>
      </c>
    </row>
    <row r="256" spans="1:10">
      <c r="A256" s="788">
        <v>44202</v>
      </c>
      <c r="B256">
        <v>7.4692290285005569E-5</v>
      </c>
      <c r="C256">
        <v>-1.6334040515930681E-3</v>
      </c>
      <c r="D256">
        <v>-2.3131074441047339E-3</v>
      </c>
      <c r="E256">
        <v>7.4692290285005569E-5</v>
      </c>
      <c r="F256">
        <v>1.2483857170741963E-4</v>
      </c>
      <c r="G256">
        <v>5.7099005597205377E-3</v>
      </c>
      <c r="H256">
        <v>-2.9356680714315297E-3</v>
      </c>
      <c r="I256">
        <v>6.7638385701007664E-5</v>
      </c>
      <c r="J256">
        <v>-3.9377233900769193E-3</v>
      </c>
    </row>
    <row r="257" spans="1:10">
      <c r="A257" s="788">
        <v>44203</v>
      </c>
      <c r="B257">
        <v>7.4692290285005569E-5</v>
      </c>
      <c r="C257">
        <v>4.7201745148186536E-3</v>
      </c>
      <c r="D257">
        <v>2.7588898344988566E-2</v>
      </c>
      <c r="E257">
        <v>7.4692290285005569E-5</v>
      </c>
      <c r="F257">
        <v>1.2483857170741963E-4</v>
      </c>
      <c r="G257">
        <v>1.484736429268918E-2</v>
      </c>
      <c r="H257">
        <v>-5.0726120214691361E-3</v>
      </c>
      <c r="I257">
        <v>-1.6373973707068945E-3</v>
      </c>
      <c r="J257">
        <v>3.5047439484248155E-3</v>
      </c>
    </row>
    <row r="258" spans="1:10">
      <c r="A258" s="788">
        <v>44204</v>
      </c>
      <c r="B258">
        <v>7.4692290285005569E-5</v>
      </c>
      <c r="C258">
        <v>4.6792820109682332E-3</v>
      </c>
      <c r="D258">
        <v>2.1985453882276795E-2</v>
      </c>
      <c r="E258">
        <v>7.4692290285005569E-5</v>
      </c>
      <c r="F258">
        <v>1.2483857170741963E-4</v>
      </c>
      <c r="G258">
        <v>5.4918909824148709E-3</v>
      </c>
      <c r="H258">
        <v>1.081558581794706E-4</v>
      </c>
      <c r="I258">
        <v>-3.2982500759615174E-4</v>
      </c>
      <c r="J258">
        <v>5.984984507223734E-3</v>
      </c>
    </row>
    <row r="259" spans="1:10">
      <c r="A259" s="788">
        <v>44207</v>
      </c>
      <c r="B259">
        <v>7.4692290285005569E-5</v>
      </c>
      <c r="C259">
        <v>2.3902230005402814E-2</v>
      </c>
      <c r="D259">
        <v>-1.4563072254185294E-2</v>
      </c>
      <c r="E259">
        <v>7.4692290285005569E-5</v>
      </c>
      <c r="F259">
        <v>1.2483857170741963E-4</v>
      </c>
      <c r="G259">
        <v>-6.5547967411652142E-3</v>
      </c>
      <c r="H259">
        <v>-6.7034480977554711E-3</v>
      </c>
      <c r="I259">
        <v>-2.3787396269335792E-3</v>
      </c>
      <c r="J259">
        <v>-3.8733711382390457E-3</v>
      </c>
    </row>
    <row r="260" spans="1:10">
      <c r="A260" s="788">
        <v>44208</v>
      </c>
      <c r="B260">
        <v>7.4692290285005569E-5</v>
      </c>
      <c r="C260">
        <v>-5.9861717612810228E-3</v>
      </c>
      <c r="D260">
        <v>6.0270919352403141E-3</v>
      </c>
      <c r="E260">
        <v>7.4692290285005569E-5</v>
      </c>
      <c r="F260">
        <v>1.2483857170741963E-4</v>
      </c>
      <c r="G260">
        <v>4.1583215119445072E-4</v>
      </c>
      <c r="H260">
        <v>6.4339404860505045E-3</v>
      </c>
      <c r="I260">
        <v>2.7889613029641325E-3</v>
      </c>
      <c r="J260">
        <v>3.0341365563053557E-3</v>
      </c>
    </row>
    <row r="261" spans="1:10">
      <c r="A261" s="788">
        <v>44209</v>
      </c>
      <c r="B261">
        <v>7.4692290285005569E-5</v>
      </c>
      <c r="C261">
        <v>-2.8683348282110832E-2</v>
      </c>
      <c r="D261">
        <v>-1.6652849239503831E-2</v>
      </c>
      <c r="E261">
        <v>7.4692290285005569E-5</v>
      </c>
      <c r="F261">
        <v>1.2483857170741963E-4</v>
      </c>
      <c r="G261">
        <v>2.2756031663768717E-3</v>
      </c>
      <c r="H261">
        <v>-2.7187325266476714E-3</v>
      </c>
      <c r="I261">
        <v>-1.4934318276930147E-3</v>
      </c>
      <c r="J261">
        <v>-2.3968524352925291E-3</v>
      </c>
    </row>
    <row r="262" spans="1:10">
      <c r="A262" s="788">
        <v>44210</v>
      </c>
      <c r="B262">
        <v>7.4692290285005569E-5</v>
      </c>
      <c r="C262">
        <v>-8.5368611488014778E-3</v>
      </c>
      <c r="D262">
        <v>1.2690895694589255E-2</v>
      </c>
      <c r="E262">
        <v>7.4692290285005569E-5</v>
      </c>
      <c r="F262">
        <v>1.2483857170741963E-4</v>
      </c>
      <c r="G262">
        <v>-3.753438464607517E-3</v>
      </c>
      <c r="H262">
        <v>4.3082792089723654E-3</v>
      </c>
      <c r="I262">
        <v>1.5885157726163168E-3</v>
      </c>
      <c r="J262">
        <v>3.5359182809997503E-3</v>
      </c>
    </row>
    <row r="263" spans="1:10">
      <c r="A263" s="788">
        <v>44211</v>
      </c>
      <c r="B263">
        <v>7.4692290285005569E-5</v>
      </c>
      <c r="C263">
        <v>1.8437208948700601E-3</v>
      </c>
      <c r="D263">
        <v>-2.5362057108279101E-2</v>
      </c>
      <c r="E263">
        <v>7.4692290285005569E-5</v>
      </c>
      <c r="F263">
        <v>1.2483857170741963E-4</v>
      </c>
      <c r="G263">
        <v>-7.1900177576840196E-3</v>
      </c>
      <c r="H263">
        <v>-2.2827913321139537E-3</v>
      </c>
      <c r="I263">
        <v>6.9326353341980784E-4</v>
      </c>
      <c r="J263">
        <v>-4.7506474733481907E-3</v>
      </c>
    </row>
    <row r="264" spans="1:10">
      <c r="A264" s="788">
        <v>44214</v>
      </c>
      <c r="B264">
        <v>7.4692290285005569E-5</v>
      </c>
      <c r="C264">
        <v>1.4039614479774976E-3</v>
      </c>
      <c r="D264">
        <v>7.4186863516711998E-3</v>
      </c>
      <c r="E264">
        <v>7.4692290285005569E-5</v>
      </c>
      <c r="F264">
        <v>1.2483857170741963E-4</v>
      </c>
      <c r="G264">
        <v>0</v>
      </c>
      <c r="H264">
        <v>-6.044116457185611E-4</v>
      </c>
      <c r="I264">
        <v>7.7853866185129128E-4</v>
      </c>
      <c r="J264">
        <v>5.2952879501932948E-4</v>
      </c>
    </row>
    <row r="265" spans="1:10">
      <c r="A265" s="788">
        <v>44215</v>
      </c>
      <c r="B265">
        <v>7.4692290285005569E-5</v>
      </c>
      <c r="C265">
        <v>2.9744988821946983E-3</v>
      </c>
      <c r="D265">
        <v>-4.9920147064997922E-3</v>
      </c>
      <c r="E265">
        <v>7.4692290285005569E-5</v>
      </c>
      <c r="F265">
        <v>1.2483857170741963E-4</v>
      </c>
      <c r="G265">
        <v>8.136402839514334E-3</v>
      </c>
      <c r="H265">
        <v>-2.7310110785031538E-3</v>
      </c>
      <c r="I265">
        <v>-3.7112663442595561E-4</v>
      </c>
      <c r="J265">
        <v>1.3458034370912308E-3</v>
      </c>
    </row>
    <row r="266" spans="1:10">
      <c r="A266" s="788">
        <v>44216</v>
      </c>
      <c r="B266">
        <v>7.4692290285005569E-5</v>
      </c>
      <c r="C266">
        <v>1.6622905608341121E-3</v>
      </c>
      <c r="D266">
        <v>-8.2063960965675919E-3</v>
      </c>
      <c r="E266">
        <v>7.4692290285005569E-5</v>
      </c>
      <c r="F266">
        <v>1.2483857170741963E-4</v>
      </c>
      <c r="G266">
        <v>1.3935576257400273E-2</v>
      </c>
      <c r="H266">
        <v>-9.5061515013428188E-4</v>
      </c>
      <c r="I266">
        <v>-2.0785073736839799E-4</v>
      </c>
      <c r="J266">
        <v>1.3213430886205302E-3</v>
      </c>
    </row>
    <row r="267" spans="1:10">
      <c r="A267" s="788">
        <v>44217</v>
      </c>
      <c r="B267">
        <v>7.4692290285005569E-5</v>
      </c>
      <c r="C267">
        <v>2.5081562223019382E-3</v>
      </c>
      <c r="D267">
        <v>-1.1010862006712974E-2</v>
      </c>
      <c r="E267">
        <v>7.4692290285005569E-5</v>
      </c>
      <c r="F267">
        <v>1.2483857170741963E-4</v>
      </c>
      <c r="G267">
        <v>3.167309215053038E-4</v>
      </c>
      <c r="H267">
        <v>-3.0395455473111177E-3</v>
      </c>
      <c r="I267">
        <v>-2.0257473070565135E-3</v>
      </c>
      <c r="J267">
        <v>-1.8725744505438957E-3</v>
      </c>
    </row>
    <row r="268" spans="1:10">
      <c r="A268" s="788">
        <v>44218</v>
      </c>
      <c r="B268">
        <v>7.4692290285005569E-5</v>
      </c>
      <c r="C268">
        <v>2.1350639578630481E-2</v>
      </c>
      <c r="D268">
        <v>-8.0157871710051509E-3</v>
      </c>
      <c r="E268">
        <v>7.4692290285005569E-5</v>
      </c>
      <c r="F268">
        <v>1.2483857170741963E-4</v>
      </c>
      <c r="G268">
        <v>-3.0105863636010755E-3</v>
      </c>
      <c r="H268">
        <v>-3.5161944769553921E-3</v>
      </c>
      <c r="I268">
        <v>-1.4824911885947811E-3</v>
      </c>
      <c r="J268">
        <v>-2.8632369939286528E-3</v>
      </c>
    </row>
    <row r="269" spans="1:10">
      <c r="A269" s="788">
        <v>44221</v>
      </c>
      <c r="B269">
        <v>7.4692290285005569E-5</v>
      </c>
      <c r="C269">
        <v>1.4347545814531681E-2</v>
      </c>
      <c r="D269">
        <v>0</v>
      </c>
      <c r="E269">
        <v>7.4692290285005569E-5</v>
      </c>
      <c r="F269">
        <v>1.2483857170741963E-4</v>
      </c>
      <c r="G269">
        <v>3.6158033252895461E-3</v>
      </c>
      <c r="H269">
        <v>2.2389859981708504E-4</v>
      </c>
      <c r="I269">
        <v>1.6488587048968384E-4</v>
      </c>
      <c r="J269">
        <v>-7.5006439946856407E-4</v>
      </c>
    </row>
    <row r="270" spans="1:10">
      <c r="A270" s="788">
        <v>44222</v>
      </c>
      <c r="B270">
        <v>7.4692290285005569E-5</v>
      </c>
      <c r="C270">
        <v>-2.2061226713149473E-2</v>
      </c>
      <c r="D270">
        <v>-7.807345155911416E-3</v>
      </c>
      <c r="E270">
        <v>7.4692290285005569E-5</v>
      </c>
      <c r="F270">
        <v>1.2483857170741963E-4</v>
      </c>
      <c r="G270">
        <v>-1.4888363213811928E-3</v>
      </c>
      <c r="H270">
        <v>2.3532982227032484E-3</v>
      </c>
      <c r="I270">
        <v>4.0279609541116201E-6</v>
      </c>
      <c r="J270">
        <v>-1.2712646176475939E-3</v>
      </c>
    </row>
    <row r="271" spans="1:10">
      <c r="A271" s="788">
        <v>44223</v>
      </c>
      <c r="B271">
        <v>7.4692290285005569E-5</v>
      </c>
      <c r="C271">
        <v>-7.6124695965396061E-4</v>
      </c>
      <c r="D271">
        <v>-4.9951890737794935E-3</v>
      </c>
      <c r="E271">
        <v>7.4692290285005569E-5</v>
      </c>
      <c r="F271">
        <v>1.2483857170741963E-4</v>
      </c>
      <c r="G271">
        <v>-2.5677859113367063E-2</v>
      </c>
      <c r="H271">
        <v>2.3260925905410623E-3</v>
      </c>
      <c r="I271">
        <v>7.1265850681800913E-4</v>
      </c>
      <c r="J271">
        <v>-6.6149415688596669E-3</v>
      </c>
    </row>
    <row r="272" spans="1:10">
      <c r="A272" s="788">
        <v>44224</v>
      </c>
      <c r="B272">
        <v>7.4692290285005569E-5</v>
      </c>
      <c r="C272">
        <v>8.5101638856888151E-3</v>
      </c>
      <c r="D272">
        <v>2.5896534673543803E-2</v>
      </c>
      <c r="E272">
        <v>7.4692290285005569E-5</v>
      </c>
      <c r="F272">
        <v>1.2483857170741963E-4</v>
      </c>
      <c r="G272">
        <v>9.7606624773047823E-3</v>
      </c>
      <c r="H272">
        <v>3.7377921607513187E-3</v>
      </c>
      <c r="I272">
        <v>2.0006066364881558E-3</v>
      </c>
      <c r="J272">
        <v>6.3634881493406237E-3</v>
      </c>
    </row>
    <row r="273" spans="1:10">
      <c r="A273" s="788">
        <v>44225</v>
      </c>
      <c r="B273">
        <v>7.4692290285005569E-5</v>
      </c>
      <c r="C273">
        <v>8.7884147689585301E-3</v>
      </c>
      <c r="D273">
        <v>-3.2096195216735679E-2</v>
      </c>
      <c r="E273">
        <v>7.4692290285005569E-5</v>
      </c>
      <c r="F273">
        <v>1.2483857170741963E-4</v>
      </c>
      <c r="G273">
        <v>-1.9311502938707092E-2</v>
      </c>
      <c r="H273">
        <v>3.8692405466314028E-3</v>
      </c>
      <c r="I273">
        <v>1.6223101794512473E-3</v>
      </c>
      <c r="J273">
        <v>-6.4700670801164373E-3</v>
      </c>
    </row>
    <row r="274" spans="1:10">
      <c r="A274" s="788">
        <v>44228</v>
      </c>
      <c r="B274">
        <v>7.4692290285005569E-5</v>
      </c>
      <c r="C274">
        <v>-2.757839753072755E-3</v>
      </c>
      <c r="D274">
        <v>2.1292014994670483E-2</v>
      </c>
      <c r="E274">
        <v>7.4692290285005569E-5</v>
      </c>
      <c r="F274">
        <v>4.7584214669749159E-4</v>
      </c>
      <c r="G274">
        <v>1.6051736021366558E-2</v>
      </c>
      <c r="H274">
        <v>-9.3485613713073512E-4</v>
      </c>
      <c r="I274">
        <v>6.1504394040623467E-4</v>
      </c>
      <c r="J274">
        <v>7.358074263555725E-3</v>
      </c>
    </row>
    <row r="275" spans="1:10">
      <c r="A275" s="788">
        <v>44229</v>
      </c>
      <c r="B275">
        <v>7.4692290285005569E-5</v>
      </c>
      <c r="C275">
        <v>-1.3424416688033514E-2</v>
      </c>
      <c r="D275">
        <v>6.0947482150965904E-3</v>
      </c>
      <c r="E275">
        <v>7.4692290285005569E-5</v>
      </c>
      <c r="F275">
        <v>4.7584214669749159E-4</v>
      </c>
      <c r="G275">
        <v>1.3898236818535858E-2</v>
      </c>
      <c r="H275">
        <v>7.4944171616080357E-3</v>
      </c>
      <c r="I275">
        <v>1.6590539613385857E-3</v>
      </c>
      <c r="J275">
        <v>4.7498368666252233E-3</v>
      </c>
    </row>
    <row r="276" spans="1:10">
      <c r="A276" s="788">
        <v>44230</v>
      </c>
      <c r="B276">
        <v>7.4692290285005569E-5</v>
      </c>
      <c r="C276">
        <v>-8.3907256492601334E-3</v>
      </c>
      <c r="D276">
        <v>1.2609844848948004E-2</v>
      </c>
      <c r="E276">
        <v>7.4692290285005569E-5</v>
      </c>
      <c r="F276">
        <v>4.7584214669749159E-4</v>
      </c>
      <c r="G276">
        <v>1.0088048276277739E-3</v>
      </c>
      <c r="H276">
        <v>2.1735000649054648E-3</v>
      </c>
      <c r="I276">
        <v>5.1075391364840961E-4</v>
      </c>
      <c r="J276">
        <v>3.5467955495143144E-3</v>
      </c>
    </row>
    <row r="277" spans="1:10">
      <c r="A277" s="788">
        <v>44231</v>
      </c>
      <c r="B277">
        <v>7.4692290285005569E-5</v>
      </c>
      <c r="C277">
        <v>9.1169477881571925E-3</v>
      </c>
      <c r="D277">
        <v>-3.8747219454762227E-3</v>
      </c>
      <c r="E277">
        <v>7.4692290285005569E-5</v>
      </c>
      <c r="F277">
        <v>4.7584214669749159E-4</v>
      </c>
      <c r="G277">
        <v>1.0853304161434041E-2</v>
      </c>
      <c r="H277">
        <v>-2.4116076006294174E-3</v>
      </c>
      <c r="I277">
        <v>-4.9278160647703295E-5</v>
      </c>
      <c r="J277">
        <v>8.8042962959233861E-4</v>
      </c>
    </row>
    <row r="278" spans="1:10">
      <c r="A278" s="788">
        <v>44232</v>
      </c>
      <c r="B278">
        <v>7.4692290285005569E-5</v>
      </c>
      <c r="C278">
        <v>-4.8233897298888273E-4</v>
      </c>
      <c r="D278">
        <v>8.2125881743895235E-3</v>
      </c>
      <c r="E278">
        <v>7.4692290285005569E-5</v>
      </c>
      <c r="F278">
        <v>4.7584214669749159E-4</v>
      </c>
      <c r="G278">
        <v>3.897472454245321E-3</v>
      </c>
      <c r="H278">
        <v>7.9952383694492646E-4</v>
      </c>
      <c r="I278">
        <v>4.9394862934248884E-4</v>
      </c>
      <c r="J278">
        <v>4.1000451105208668E-3</v>
      </c>
    </row>
    <row r="279" spans="1:10">
      <c r="A279" s="788">
        <v>44235</v>
      </c>
      <c r="B279">
        <v>7.4692290285005569E-5</v>
      </c>
      <c r="C279">
        <v>-3.9719365974981713E-3</v>
      </c>
      <c r="D279">
        <v>-4.5234433125809215E-3</v>
      </c>
      <c r="E279">
        <v>7.4692290285005569E-5</v>
      </c>
      <c r="F279">
        <v>4.7584214669749159E-4</v>
      </c>
      <c r="G279">
        <v>7.3993459966090747E-3</v>
      </c>
      <c r="H279">
        <v>-3.390702993021355E-4</v>
      </c>
      <c r="I279">
        <v>3.9761936647586538E-4</v>
      </c>
      <c r="J279">
        <v>1.4276586398307423E-3</v>
      </c>
    </row>
    <row r="280" spans="1:10">
      <c r="A280" s="788">
        <v>44236</v>
      </c>
      <c r="B280">
        <v>7.4692290285005569E-5</v>
      </c>
      <c r="C280">
        <v>1.0174418604651292E-2</v>
      </c>
      <c r="D280">
        <v>-1.8775842473405246E-3</v>
      </c>
      <c r="E280">
        <v>7.4692290285005569E-5</v>
      </c>
      <c r="F280">
        <v>4.7584214669749159E-4</v>
      </c>
      <c r="G280">
        <v>-1.1134975827398197E-3</v>
      </c>
      <c r="H280">
        <v>-3.1149092525241118E-3</v>
      </c>
      <c r="I280">
        <v>-1.8361714355603631E-3</v>
      </c>
      <c r="J280">
        <v>-7.5518159251108941E-4</v>
      </c>
    </row>
    <row r="281" spans="1:10">
      <c r="A281" s="788">
        <v>44237</v>
      </c>
      <c r="B281">
        <v>7.4692290285005569E-5</v>
      </c>
      <c r="C281">
        <v>-3.5417819590481958E-3</v>
      </c>
      <c r="D281">
        <v>-8.6739428158754128E-3</v>
      </c>
      <c r="E281">
        <v>7.4692290285005569E-5</v>
      </c>
      <c r="F281">
        <v>4.7584214669749159E-4</v>
      </c>
      <c r="G281">
        <v>-3.4515996246697878E-4</v>
      </c>
      <c r="H281">
        <v>2.2097388742188251E-3</v>
      </c>
      <c r="I281">
        <v>1.898598891495018E-3</v>
      </c>
      <c r="J281">
        <v>-2.3745089480575743E-3</v>
      </c>
    </row>
    <row r="282" spans="1:10">
      <c r="A282" s="788">
        <v>44238</v>
      </c>
      <c r="B282">
        <v>7.4692290285005569E-5</v>
      </c>
      <c r="C282">
        <v>-7.3679143989040519E-3</v>
      </c>
      <c r="D282">
        <v>7.2993421810874093E-3</v>
      </c>
      <c r="E282">
        <v>7.4692290285005569E-5</v>
      </c>
      <c r="F282">
        <v>4.7584214669749159E-4</v>
      </c>
      <c r="G282">
        <v>1.6624551137118804E-3</v>
      </c>
      <c r="H282">
        <v>3.4541636797502662E-5</v>
      </c>
      <c r="I282">
        <v>-3.967243696079148E-5</v>
      </c>
      <c r="J282">
        <v>2.5826743305172872E-3</v>
      </c>
    </row>
    <row r="283" spans="1:10">
      <c r="A283" s="788">
        <v>44239</v>
      </c>
      <c r="B283">
        <v>7.4692290285005569E-5</v>
      </c>
      <c r="C283">
        <v>3.5248041775455263E-3</v>
      </c>
      <c r="D283">
        <v>1.0803871220939065E-3</v>
      </c>
      <c r="E283">
        <v>7.4692290285005569E-5</v>
      </c>
      <c r="F283">
        <v>4.7584214669749159E-4</v>
      </c>
      <c r="G283">
        <v>4.7109831017417836E-3</v>
      </c>
      <c r="H283">
        <v>-5.6399610235768893E-4</v>
      </c>
      <c r="I283">
        <v>7.5494790574115456E-5</v>
      </c>
      <c r="J283">
        <v>1.2618265063366607E-3</v>
      </c>
    </row>
    <row r="284" spans="1:10">
      <c r="A284" s="788">
        <v>44244</v>
      </c>
      <c r="B284">
        <v>7.4692290285005569E-5</v>
      </c>
      <c r="C284">
        <v>6.0027133007489741E-3</v>
      </c>
      <c r="D284">
        <v>7.7625381901438306E-3</v>
      </c>
      <c r="E284">
        <v>7.4692290285005569E-5</v>
      </c>
      <c r="F284">
        <v>4.7584214669749159E-4</v>
      </c>
      <c r="G284">
        <v>-8.8949204921173752E-4</v>
      </c>
      <c r="H284">
        <v>-2.626555089092375E-3</v>
      </c>
      <c r="I284">
        <v>-8.5649438077184392E-4</v>
      </c>
      <c r="J284">
        <v>2.4158680188886006E-3</v>
      </c>
    </row>
    <row r="285" spans="1:10">
      <c r="A285" s="788">
        <v>44245</v>
      </c>
      <c r="B285">
        <v>7.4692290285005569E-5</v>
      </c>
      <c r="C285">
        <v>1.8473361412842948E-3</v>
      </c>
      <c r="D285">
        <v>-9.6116688694410923E-3</v>
      </c>
      <c r="E285">
        <v>7.4692290285005569E-5</v>
      </c>
      <c r="F285">
        <v>4.7584214669749159E-4</v>
      </c>
      <c r="G285">
        <v>-4.4158083905446732E-3</v>
      </c>
      <c r="H285">
        <v>8.6416989260795773E-4</v>
      </c>
      <c r="I285">
        <v>9.7048788475495584E-4</v>
      </c>
      <c r="J285">
        <v>-1.7789615436218931E-3</v>
      </c>
    </row>
    <row r="286" spans="1:10">
      <c r="A286" s="788">
        <v>44246</v>
      </c>
      <c r="B286">
        <v>7.4692290285005569E-5</v>
      </c>
      <c r="C286">
        <v>-5.7899395191030045E-3</v>
      </c>
      <c r="D286">
        <v>-6.4467000008473496E-3</v>
      </c>
      <c r="E286">
        <v>7.4692290285005569E-5</v>
      </c>
      <c r="F286">
        <v>4.7584214669749159E-4</v>
      </c>
      <c r="G286">
        <v>-1.8548941356217874E-3</v>
      </c>
      <c r="H286">
        <v>-1.8882062226354135E-3</v>
      </c>
      <c r="I286">
        <v>-3.5856828378633132E-4</v>
      </c>
      <c r="J286">
        <v>1.1648571556579501E-3</v>
      </c>
    </row>
    <row r="287" spans="1:10">
      <c r="A287" s="788">
        <v>44249</v>
      </c>
      <c r="B287">
        <v>7.4692290285005569E-5</v>
      </c>
      <c r="C287">
        <v>2.0772283838421224E-2</v>
      </c>
      <c r="D287">
        <v>-4.8660003463633972E-2</v>
      </c>
      <c r="E287">
        <v>7.4692290285005569E-5</v>
      </c>
      <c r="F287">
        <v>4.7584214669749159E-4</v>
      </c>
      <c r="G287">
        <v>-7.7328493796570141E-3</v>
      </c>
      <c r="H287">
        <v>-7.3864954704973007E-3</v>
      </c>
      <c r="I287">
        <v>-2.8752846701680657E-3</v>
      </c>
      <c r="J287">
        <v>-8.5969858341163885E-3</v>
      </c>
    </row>
    <row r="288" spans="1:10">
      <c r="A288" s="788">
        <v>44250</v>
      </c>
      <c r="B288">
        <v>7.4692290285005569E-5</v>
      </c>
      <c r="C288">
        <v>-1.0065772738834911E-2</v>
      </c>
      <c r="D288">
        <v>2.2719554938993136E-2</v>
      </c>
      <c r="E288">
        <v>7.4692290285005569E-5</v>
      </c>
      <c r="F288">
        <v>4.7584214669749159E-4</v>
      </c>
      <c r="G288">
        <v>1.2562878885591378E-3</v>
      </c>
      <c r="H288">
        <v>-1.186245838311395E-3</v>
      </c>
      <c r="I288">
        <v>8.0735540858700716E-4</v>
      </c>
      <c r="J288">
        <v>1.5046040885109413E-3</v>
      </c>
    </row>
    <row r="289" spans="1:10">
      <c r="A289" s="788">
        <v>44251</v>
      </c>
      <c r="B289">
        <v>7.4692290285005569E-5</v>
      </c>
      <c r="C289">
        <v>-5.6530357536157538E-3</v>
      </c>
      <c r="D289">
        <v>3.8213113436675883E-3</v>
      </c>
      <c r="E289">
        <v>7.4692290285005569E-5</v>
      </c>
      <c r="F289">
        <v>4.7584214669749159E-4</v>
      </c>
      <c r="G289">
        <v>1.135166191319037E-2</v>
      </c>
      <c r="H289">
        <v>-3.0071841550746159E-3</v>
      </c>
      <c r="I289">
        <v>-1.0238276651165501E-3</v>
      </c>
      <c r="J289">
        <v>1.7777733263890649E-3</v>
      </c>
    </row>
    <row r="290" spans="1:10">
      <c r="A290" s="788">
        <v>44252</v>
      </c>
      <c r="B290">
        <v>7.4692290285005569E-5</v>
      </c>
      <c r="C290">
        <v>7.7155936207913278E-3</v>
      </c>
      <c r="D290">
        <v>-2.9493260785328435E-2</v>
      </c>
      <c r="E290">
        <v>7.4692290285005569E-5</v>
      </c>
      <c r="F290">
        <v>4.7584214669749159E-4</v>
      </c>
      <c r="G290">
        <v>-2.4478846903396523E-2</v>
      </c>
      <c r="H290">
        <v>-3.2532487055871862E-3</v>
      </c>
      <c r="I290">
        <v>-3.1190164502917783E-3</v>
      </c>
      <c r="J290">
        <v>-8.4056927760531863E-3</v>
      </c>
    </row>
    <row r="291" spans="1:10">
      <c r="A291" s="788">
        <v>44253</v>
      </c>
      <c r="B291">
        <v>7.4692290285005569E-5</v>
      </c>
      <c r="C291">
        <v>1.2858555885262302E-2</v>
      </c>
      <c r="D291">
        <v>-1.9786763084069348E-2</v>
      </c>
      <c r="E291">
        <v>7.4692290285005569E-5</v>
      </c>
      <c r="F291">
        <v>4.7584214669749159E-4</v>
      </c>
      <c r="G291">
        <v>-4.7501658249202716E-3</v>
      </c>
      <c r="H291">
        <v>-2.0604432738100531E-3</v>
      </c>
      <c r="I291">
        <v>-3.2331921334228797E-3</v>
      </c>
      <c r="J291">
        <v>-5.737000375577006E-3</v>
      </c>
    </row>
    <row r="292" spans="1:10">
      <c r="A292" s="788">
        <v>44256</v>
      </c>
      <c r="B292">
        <v>7.4692290285005569E-5</v>
      </c>
      <c r="C292">
        <v>9.5847800925925597E-3</v>
      </c>
      <c r="D292">
        <v>2.7233111013507116E-3</v>
      </c>
      <c r="E292">
        <v>7.4692290285005569E-5</v>
      </c>
      <c r="F292">
        <v>4.0257092937645567E-4</v>
      </c>
      <c r="G292">
        <v>2.3790719336683086E-2</v>
      </c>
      <c r="H292">
        <v>-4.0253221845298892E-3</v>
      </c>
      <c r="I292">
        <v>-1.2551949161651033E-3</v>
      </c>
      <c r="J292">
        <v>3.5087096618811042E-3</v>
      </c>
    </row>
    <row r="293" spans="1:10">
      <c r="A293" s="788">
        <v>44257</v>
      </c>
      <c r="B293">
        <v>7.4692290285005569E-5</v>
      </c>
      <c r="C293">
        <v>1.8127754093074877E-2</v>
      </c>
      <c r="D293">
        <v>1.0921030104455776E-2</v>
      </c>
      <c r="E293">
        <v>7.4692290285005569E-5</v>
      </c>
      <c r="F293">
        <v>4.0257092937645567E-4</v>
      </c>
      <c r="G293">
        <v>-8.0808443239309691E-3</v>
      </c>
      <c r="H293">
        <v>-2.4219437081837158E-3</v>
      </c>
      <c r="I293">
        <v>-2.2766466120749396E-4</v>
      </c>
      <c r="J293">
        <v>-8.1853114081509304E-4</v>
      </c>
    </row>
    <row r="294" spans="1:10">
      <c r="A294" s="788">
        <v>44258</v>
      </c>
      <c r="B294">
        <v>7.4692290285005569E-5</v>
      </c>
      <c r="C294">
        <v>8.7617439037264155E-3</v>
      </c>
      <c r="D294">
        <v>-3.1903410262525966E-3</v>
      </c>
      <c r="E294">
        <v>7.4692290285005569E-5</v>
      </c>
      <c r="F294">
        <v>4.0257092937645567E-4</v>
      </c>
      <c r="G294">
        <v>-1.306620434127681E-2</v>
      </c>
      <c r="H294">
        <v>1.6966233530397723E-3</v>
      </c>
      <c r="I294">
        <v>-7.8459735955638266E-4</v>
      </c>
      <c r="J294">
        <v>-2.6876894719941591E-3</v>
      </c>
    </row>
    <row r="295" spans="1:10">
      <c r="A295" s="788">
        <v>44259</v>
      </c>
      <c r="B295">
        <v>7.4692290285005569E-5</v>
      </c>
      <c r="C295">
        <v>-2.3266359704199768E-2</v>
      </c>
      <c r="D295">
        <v>1.3547099199120005E-2</v>
      </c>
      <c r="E295">
        <v>7.4692290285005569E-5</v>
      </c>
      <c r="F295">
        <v>4.0257092937645567E-4</v>
      </c>
      <c r="G295">
        <v>-1.3417213827191521E-2</v>
      </c>
      <c r="H295">
        <v>9.3350560738882926E-3</v>
      </c>
      <c r="I295">
        <v>6.2450247189869135E-3</v>
      </c>
      <c r="J295">
        <v>-3.3971869264082244E-4</v>
      </c>
    </row>
    <row r="296" spans="1:10">
      <c r="A296" s="788">
        <v>44260</v>
      </c>
      <c r="B296">
        <v>7.4692290285005569E-5</v>
      </c>
      <c r="C296">
        <v>1.5392307417592122E-2</v>
      </c>
      <c r="D296">
        <v>2.229174026447911E-2</v>
      </c>
      <c r="E296">
        <v>7.4692290285005569E-5</v>
      </c>
      <c r="F296">
        <v>4.0257092937645567E-4</v>
      </c>
      <c r="G296">
        <v>1.9495975820425837E-2</v>
      </c>
      <c r="H296">
        <v>9.0627108737479922E-3</v>
      </c>
      <c r="I296">
        <v>5.1298361500882184E-3</v>
      </c>
      <c r="J296">
        <v>5.5058202936775213E-3</v>
      </c>
    </row>
    <row r="297" spans="1:10">
      <c r="A297" s="788">
        <v>44263</v>
      </c>
      <c r="B297">
        <v>7.4692290285005569E-5</v>
      </c>
      <c r="C297">
        <v>8.3180922903769439E-3</v>
      </c>
      <c r="D297">
        <v>-3.9848620985895811E-2</v>
      </c>
      <c r="E297">
        <v>7.4692290285005569E-5</v>
      </c>
      <c r="F297">
        <v>4.0257092937645567E-4</v>
      </c>
      <c r="G297">
        <v>-5.3592716179846622E-3</v>
      </c>
      <c r="H297">
        <v>-5.9774755485836328E-3</v>
      </c>
      <c r="I297">
        <v>-3.4575543578835299E-3</v>
      </c>
      <c r="J297">
        <v>-9.2665222293123461E-3</v>
      </c>
    </row>
    <row r="298" spans="1:10">
      <c r="A298" s="788">
        <v>44264</v>
      </c>
      <c r="B298">
        <v>7.4692290285005569E-5</v>
      </c>
      <c r="C298">
        <v>1.8382545302335407E-2</v>
      </c>
      <c r="D298">
        <v>6.5005852009345499E-3</v>
      </c>
      <c r="E298">
        <v>7.4692290285005569E-5</v>
      </c>
      <c r="F298">
        <v>4.0257092937645567E-4</v>
      </c>
      <c r="G298">
        <v>1.4154683554241432E-2</v>
      </c>
      <c r="H298">
        <v>-3.2148522698539628E-3</v>
      </c>
      <c r="I298">
        <v>-2.2481724464329389E-4</v>
      </c>
      <c r="J298">
        <v>1.5631086004068706E-3</v>
      </c>
    </row>
    <row r="299" spans="1:10">
      <c r="A299" s="788">
        <v>44265</v>
      </c>
      <c r="B299">
        <v>7.4692290285005569E-5</v>
      </c>
      <c r="C299">
        <v>-1.6235378739874351E-2</v>
      </c>
      <c r="D299">
        <v>1.2987172801157687E-2</v>
      </c>
      <c r="E299">
        <v>7.4692290285005569E-5</v>
      </c>
      <c r="F299">
        <v>4.0257092937645567E-4</v>
      </c>
      <c r="G299">
        <v>6.0302830130256613E-3</v>
      </c>
      <c r="H299">
        <v>1.6076551230379543E-3</v>
      </c>
      <c r="I299">
        <v>8.9416838542200061E-4</v>
      </c>
      <c r="J299">
        <v>-6.4561881546743027E-4</v>
      </c>
    </row>
    <row r="300" spans="1:10">
      <c r="A300" s="788">
        <v>44266</v>
      </c>
      <c r="B300">
        <v>7.4692290285005569E-5</v>
      </c>
      <c r="C300">
        <v>-2.7139947426144118E-2</v>
      </c>
      <c r="D300">
        <v>1.9572075704785474E-2</v>
      </c>
      <c r="E300">
        <v>7.4692290285005569E-5</v>
      </c>
      <c r="F300">
        <v>4.0257092937645567E-4</v>
      </c>
      <c r="G300">
        <v>1.0395479646353678E-2</v>
      </c>
      <c r="H300">
        <v>2.4067979517168325E-3</v>
      </c>
      <c r="I300">
        <v>1.8032061070452077E-3</v>
      </c>
      <c r="J300">
        <v>7.5921936479919072E-3</v>
      </c>
    </row>
    <row r="301" spans="1:10">
      <c r="A301" s="788">
        <v>44267</v>
      </c>
      <c r="B301">
        <v>7.4692290285005569E-5</v>
      </c>
      <c r="C301">
        <v>-4.4735523584568115E-3</v>
      </c>
      <c r="D301">
        <v>-7.1606633841161393E-3</v>
      </c>
      <c r="E301">
        <v>7.4692290285005569E-5</v>
      </c>
      <c r="F301">
        <v>4.0257092937645567E-4</v>
      </c>
      <c r="G301">
        <v>1.0153985185334946E-3</v>
      </c>
      <c r="H301">
        <v>-2.7678693253805342E-3</v>
      </c>
      <c r="I301">
        <v>-1.0143983968590176E-3</v>
      </c>
      <c r="J301">
        <v>-3.9631252650507154E-4</v>
      </c>
    </row>
    <row r="302" spans="1:10">
      <c r="A302" s="788">
        <v>44270</v>
      </c>
      <c r="B302">
        <v>7.4692290285005569E-5</v>
      </c>
      <c r="C302">
        <v>1.179135061293457E-2</v>
      </c>
      <c r="D302">
        <v>6.0471056513466959E-3</v>
      </c>
      <c r="E302">
        <v>7.4692290285005569E-5</v>
      </c>
      <c r="F302">
        <v>4.0257092937645567E-4</v>
      </c>
      <c r="G302">
        <v>6.4919585934766211E-3</v>
      </c>
      <c r="H302">
        <v>6.1720691692745966E-4</v>
      </c>
      <c r="I302">
        <v>-5.5256934731007235E-4</v>
      </c>
      <c r="J302">
        <v>1.0101137640625701E-3</v>
      </c>
    </row>
    <row r="303" spans="1:10">
      <c r="A303" s="788">
        <v>44271</v>
      </c>
      <c r="B303">
        <v>7.4692290285005569E-5</v>
      </c>
      <c r="C303">
        <v>-7.9054894297386769E-3</v>
      </c>
      <c r="D303">
        <v>-7.2438366526851317E-3</v>
      </c>
      <c r="E303">
        <v>7.4692290285005569E-5</v>
      </c>
      <c r="F303">
        <v>4.0257092937645567E-4</v>
      </c>
      <c r="G303">
        <v>-1.5696886322292825E-3</v>
      </c>
      <c r="H303">
        <v>1.0876476732779583E-3</v>
      </c>
      <c r="I303">
        <v>1.0576487271998225E-3</v>
      </c>
      <c r="J303">
        <v>-8.2493472420186453E-4</v>
      </c>
    </row>
    <row r="304" spans="1:10">
      <c r="A304" s="788">
        <v>44272</v>
      </c>
      <c r="B304">
        <v>7.4692290285005569E-5</v>
      </c>
      <c r="C304">
        <v>1.3036082012713779E-2</v>
      </c>
      <c r="D304">
        <v>2.2195115576574276E-2</v>
      </c>
      <c r="E304">
        <v>7.4692290285005569E-5</v>
      </c>
      <c r="F304">
        <v>4.0257092937645567E-4</v>
      </c>
      <c r="G304">
        <v>2.8793426720601367E-3</v>
      </c>
      <c r="H304">
        <v>8.0790741098391017E-4</v>
      </c>
      <c r="I304">
        <v>1.0286450400947E-3</v>
      </c>
      <c r="J304">
        <v>3.8276255592475383E-3</v>
      </c>
    </row>
    <row r="305" spans="1:10">
      <c r="A305" s="788">
        <v>44273</v>
      </c>
      <c r="B305">
        <v>1.0379490011502845E-4</v>
      </c>
      <c r="C305">
        <v>-1.9532285719336073E-2</v>
      </c>
      <c r="D305">
        <v>-1.4706291167079E-2</v>
      </c>
      <c r="E305">
        <v>1.0379490011502845E-4</v>
      </c>
      <c r="F305">
        <v>4.0257092937645567E-4</v>
      </c>
      <c r="G305">
        <v>-1.4760500437832724E-2</v>
      </c>
      <c r="H305">
        <v>-2.8408284920724558E-3</v>
      </c>
      <c r="I305">
        <v>-3.6384873070094415E-3</v>
      </c>
      <c r="J305">
        <v>-6.6275302829088556E-3</v>
      </c>
    </row>
    <row r="306" spans="1:10">
      <c r="A306" s="788">
        <v>44274</v>
      </c>
      <c r="B306">
        <v>1.0379490011502845E-4</v>
      </c>
      <c r="C306">
        <v>-7.0671378091873294E-3</v>
      </c>
      <c r="D306">
        <v>1.2070752031842602E-2</v>
      </c>
      <c r="E306">
        <v>1.0379490011502845E-4</v>
      </c>
      <c r="F306">
        <v>4.0257092937645567E-4</v>
      </c>
      <c r="G306">
        <v>-6.0273888636330764E-4</v>
      </c>
      <c r="H306">
        <v>-7.894258250686903E-3</v>
      </c>
      <c r="I306">
        <v>-2.8456854751177652E-3</v>
      </c>
      <c r="J306">
        <v>2.3091589040611371E-3</v>
      </c>
    </row>
    <row r="307" spans="1:10">
      <c r="A307" s="788">
        <v>44277</v>
      </c>
      <c r="B307">
        <v>1.0379490011502845E-4</v>
      </c>
      <c r="C307">
        <v>3.395308301256339E-3</v>
      </c>
      <c r="D307">
        <v>-1.0692678588606341E-2</v>
      </c>
      <c r="E307">
        <v>1.0379490011502845E-4</v>
      </c>
      <c r="F307">
        <v>4.0257092937645567E-4</v>
      </c>
      <c r="G307">
        <v>7.0251207482558975E-3</v>
      </c>
      <c r="H307">
        <v>-3.6753331102259423E-3</v>
      </c>
      <c r="I307">
        <v>1.5328048272134076E-4</v>
      </c>
      <c r="J307">
        <v>0</v>
      </c>
    </row>
    <row r="308" spans="1:10">
      <c r="A308" s="788">
        <v>44278</v>
      </c>
      <c r="B308">
        <v>1.0379490011502845E-4</v>
      </c>
      <c r="C308">
        <v>-5.7543021551489382E-3</v>
      </c>
      <c r="D308">
        <v>-1.4933701725691084E-2</v>
      </c>
      <c r="E308">
        <v>1.0379490011502845E-4</v>
      </c>
      <c r="F308">
        <v>4.0257092937645567E-4</v>
      </c>
      <c r="G308">
        <v>-7.6308370066411335E-3</v>
      </c>
      <c r="H308">
        <v>-3.6125568876269609E-3</v>
      </c>
      <c r="I308">
        <v>-1.1947144452765235E-3</v>
      </c>
      <c r="J308">
        <v>-6.4315504684725466E-3</v>
      </c>
    </row>
    <row r="309" spans="1:10">
      <c r="A309" s="788">
        <v>44279</v>
      </c>
      <c r="B309">
        <v>1.0379490011502845E-4</v>
      </c>
      <c r="C309">
        <v>6.8978068978067242E-3</v>
      </c>
      <c r="D309">
        <v>-1.0573821005846584E-2</v>
      </c>
      <c r="E309">
        <v>1.0379490011502845E-4</v>
      </c>
      <c r="F309">
        <v>4.0257092937645567E-4</v>
      </c>
      <c r="G309">
        <v>-5.4673035811094728E-3</v>
      </c>
      <c r="H309">
        <v>-2.5322316127824873E-3</v>
      </c>
      <c r="I309">
        <v>-9.1272513874762762E-4</v>
      </c>
      <c r="J309">
        <v>-4.741746437333938E-3</v>
      </c>
    </row>
    <row r="310" spans="1:10">
      <c r="A310" s="788">
        <v>44280</v>
      </c>
      <c r="B310">
        <v>1.0379490011502845E-4</v>
      </c>
      <c r="C310">
        <v>2.2684549201070103E-2</v>
      </c>
      <c r="D310">
        <v>1.5042360989714787E-2</v>
      </c>
      <c r="E310">
        <v>1.0379490011502845E-4</v>
      </c>
      <c r="F310">
        <v>4.0257092937645567E-4</v>
      </c>
      <c r="G310">
        <v>5.2402330592367097E-3</v>
      </c>
      <c r="H310">
        <v>2.1529746199058231E-3</v>
      </c>
      <c r="I310">
        <v>-6.6993363767031688E-5</v>
      </c>
      <c r="J310">
        <v>4.4424575296972968E-3</v>
      </c>
    </row>
    <row r="311" spans="1:10">
      <c r="A311" s="788">
        <v>44281</v>
      </c>
      <c r="B311">
        <v>1.0379490011502845E-4</v>
      </c>
      <c r="C311">
        <v>8.0772017886494574E-3</v>
      </c>
      <c r="D311">
        <v>9.0612826912375155E-3</v>
      </c>
      <c r="E311">
        <v>1.0379490011502845E-4</v>
      </c>
      <c r="F311">
        <v>4.0257092937645567E-4</v>
      </c>
      <c r="G311">
        <v>1.6631197691788335E-2</v>
      </c>
      <c r="H311">
        <v>2.5278591568946851E-3</v>
      </c>
      <c r="I311">
        <v>4.6754415122429727E-4</v>
      </c>
      <c r="J311">
        <v>3.4054869286781475E-3</v>
      </c>
    </row>
    <row r="312" spans="1:10">
      <c r="A312" s="788">
        <v>44284</v>
      </c>
      <c r="B312">
        <v>1.0379490011502845E-4</v>
      </c>
      <c r="C312">
        <v>1.54814503120837E-2</v>
      </c>
      <c r="D312">
        <v>5.5593008645535846E-3</v>
      </c>
      <c r="E312">
        <v>1.0379490011502845E-4</v>
      </c>
      <c r="F312">
        <v>4.0257092937645567E-4</v>
      </c>
      <c r="G312">
        <v>-8.6802497899118869E-4</v>
      </c>
      <c r="H312">
        <v>-1.071402629476248E-3</v>
      </c>
      <c r="I312">
        <v>-1.0168833454352599E-3</v>
      </c>
      <c r="J312">
        <v>-3.5738908265070535E-4</v>
      </c>
    </row>
    <row r="313" spans="1:10">
      <c r="A313" s="788">
        <v>44285</v>
      </c>
      <c r="B313">
        <v>1.0379490011502845E-4</v>
      </c>
      <c r="C313">
        <v>-4.8861340838066702E-3</v>
      </c>
      <c r="D313">
        <v>1.2397902177393672E-2</v>
      </c>
      <c r="E313">
        <v>1.0379490011502845E-4</v>
      </c>
      <c r="F313">
        <v>4.0257092937645567E-4</v>
      </c>
      <c r="G313">
        <v>-3.1578231669390222E-3</v>
      </c>
      <c r="H313">
        <v>1.9092870626256087E-3</v>
      </c>
      <c r="I313">
        <v>2.4017166651890687E-3</v>
      </c>
      <c r="J313">
        <v>2.7663183624206944E-3</v>
      </c>
    </row>
    <row r="314" spans="1:10">
      <c r="A314" s="788">
        <v>44286</v>
      </c>
      <c r="B314">
        <v>1.0379490011502845E-4</v>
      </c>
      <c r="C314">
        <v>-1.1607328752862855E-2</v>
      </c>
      <c r="D314">
        <v>-1.8481010686636212E-3</v>
      </c>
      <c r="E314">
        <v>1.0379490011502845E-4</v>
      </c>
      <c r="F314">
        <v>4.0257092937645567E-4</v>
      </c>
      <c r="G314">
        <v>3.6225385557842049E-3</v>
      </c>
      <c r="H314">
        <v>2.3931312906770863E-3</v>
      </c>
      <c r="I314">
        <v>1.4961101567370072E-3</v>
      </c>
      <c r="J314">
        <v>2.1391834691182332E-3</v>
      </c>
    </row>
    <row r="315" spans="1:10">
      <c r="A315" s="788">
        <v>44287</v>
      </c>
      <c r="B315">
        <v>1.0379490011502845E-4</v>
      </c>
      <c r="C315">
        <v>-2.1766987905277313E-3</v>
      </c>
      <c r="D315">
        <v>-1.1835428039164042E-2</v>
      </c>
      <c r="E315">
        <v>1.0379490011502845E-4</v>
      </c>
      <c r="F315">
        <v>1.5475788400376445E-4</v>
      </c>
      <c r="G315">
        <v>1.1825144919693331E-2</v>
      </c>
      <c r="H315">
        <v>-2.5796923027077145E-4</v>
      </c>
      <c r="I315">
        <v>8.0832675643405238E-4</v>
      </c>
      <c r="J315">
        <v>8.276056963494316E-4</v>
      </c>
    </row>
    <row r="316" spans="1:10">
      <c r="A316" s="788">
        <v>44291</v>
      </c>
      <c r="B316">
        <v>1.0379490011502845E-4</v>
      </c>
      <c r="C316">
        <v>-4.7499252326583807E-3</v>
      </c>
      <c r="D316">
        <v>1.9653491947433155E-2</v>
      </c>
      <c r="E316">
        <v>1.0379490011502845E-4</v>
      </c>
      <c r="F316">
        <v>1.5475788400376445E-4</v>
      </c>
      <c r="G316">
        <v>1.4438277854756487E-2</v>
      </c>
      <c r="H316">
        <v>-1.247890481403835E-3</v>
      </c>
      <c r="I316">
        <v>2.0331744625834425E-4</v>
      </c>
      <c r="J316">
        <v>0</v>
      </c>
    </row>
    <row r="317" spans="1:10">
      <c r="A317" s="788">
        <v>44292</v>
      </c>
      <c r="B317">
        <v>1.0379490011502845E-4</v>
      </c>
      <c r="C317">
        <v>-5.5857034274300332E-3</v>
      </c>
      <c r="D317">
        <v>-1.6652705737074669E-4</v>
      </c>
      <c r="E317">
        <v>1.0379490011502845E-4</v>
      </c>
      <c r="F317">
        <v>1.5475788400376445E-4</v>
      </c>
      <c r="G317">
        <v>-9.7353791525556233E-4</v>
      </c>
      <c r="H317">
        <v>-1.6302681207914782E-3</v>
      </c>
      <c r="I317">
        <v>-1.0840914705227966E-3</v>
      </c>
      <c r="J317">
        <v>3.9379607313210219E-3</v>
      </c>
    </row>
    <row r="318" spans="1:10">
      <c r="A318" s="788">
        <v>44293</v>
      </c>
      <c r="B318">
        <v>1.0379490011502845E-4</v>
      </c>
      <c r="C318">
        <v>-7.0924507172440698E-3</v>
      </c>
      <c r="D318">
        <v>1.0613719093639506E-3</v>
      </c>
      <c r="E318">
        <v>1.0379490011502845E-4</v>
      </c>
      <c r="F318">
        <v>1.5475788400376445E-4</v>
      </c>
      <c r="G318">
        <v>1.4752303666720756E-3</v>
      </c>
      <c r="H318">
        <v>-7.9360917325854707E-4</v>
      </c>
      <c r="I318">
        <v>-1.1112615834801831E-3</v>
      </c>
      <c r="J318">
        <v>2.2600913076820106E-5</v>
      </c>
    </row>
    <row r="319" spans="1:10">
      <c r="A319" s="788">
        <v>44294</v>
      </c>
      <c r="B319">
        <v>1.0379490011502845E-4</v>
      </c>
      <c r="C319">
        <v>-8.4141931325854014E-4</v>
      </c>
      <c r="D319">
        <v>5.8631951178496067E-3</v>
      </c>
      <c r="E319">
        <v>1.0379490011502845E-4</v>
      </c>
      <c r="F319">
        <v>1.5475788400376445E-4</v>
      </c>
      <c r="G319">
        <v>4.220639958823158E-3</v>
      </c>
      <c r="H319">
        <v>7.0857599467695209E-3</v>
      </c>
      <c r="I319">
        <v>3.2116941956452649E-3</v>
      </c>
      <c r="J319">
        <v>2.0365473616541507E-3</v>
      </c>
    </row>
    <row r="320" spans="1:10">
      <c r="A320" s="788">
        <v>44295</v>
      </c>
      <c r="B320">
        <v>1.0379490011502845E-4</v>
      </c>
      <c r="C320">
        <v>1.1252262098869537E-2</v>
      </c>
      <c r="D320">
        <v>-5.4375153142214305E-3</v>
      </c>
      <c r="E320">
        <v>1.0379490011502845E-4</v>
      </c>
      <c r="F320">
        <v>1.5475788400376445E-4</v>
      </c>
      <c r="G320">
        <v>7.7199628035937717E-3</v>
      </c>
      <c r="H320">
        <v>-5.0689457889931955E-3</v>
      </c>
      <c r="I320">
        <v>-3.6436683005014459E-3</v>
      </c>
      <c r="J320">
        <v>5.4130725702572491E-4</v>
      </c>
    </row>
    <row r="321" spans="1:10">
      <c r="A321" s="788">
        <v>44298</v>
      </c>
      <c r="B321">
        <v>1.0379490011502845E-4</v>
      </c>
      <c r="C321">
        <v>2.4273994932582088E-3</v>
      </c>
      <c r="D321">
        <v>9.7037560157695602E-3</v>
      </c>
      <c r="E321">
        <v>1.0379490011502845E-4</v>
      </c>
      <c r="F321">
        <v>1.5475788400376445E-4</v>
      </c>
      <c r="G321">
        <v>-1.9618291028877799E-4</v>
      </c>
      <c r="H321">
        <v>4.0191503828079789E-4</v>
      </c>
      <c r="I321">
        <v>-5.9547499414946969E-5</v>
      </c>
      <c r="J321">
        <v>1.1346274264245615E-3</v>
      </c>
    </row>
    <row r="322" spans="1:10">
      <c r="A322" s="788">
        <v>44299</v>
      </c>
      <c r="B322">
        <v>1.0379490011502845E-4</v>
      </c>
      <c r="C322">
        <v>8.51951357466052E-3</v>
      </c>
      <c r="D322">
        <v>4.0853706881154306E-3</v>
      </c>
      <c r="E322">
        <v>1.0379490011502845E-4</v>
      </c>
      <c r="F322">
        <v>1.5475788400376445E-4</v>
      </c>
      <c r="G322">
        <v>3.2945816244711601E-3</v>
      </c>
      <c r="H322">
        <v>-4.2331818781122799E-3</v>
      </c>
      <c r="I322">
        <v>-1.7458237671675869E-3</v>
      </c>
      <c r="J322">
        <v>-1.6262074590389641E-4</v>
      </c>
    </row>
    <row r="323" spans="1:10">
      <c r="A323" s="788">
        <v>44300</v>
      </c>
      <c r="B323">
        <v>1.0379490011502845E-4</v>
      </c>
      <c r="C323">
        <v>-2.243331347050459E-3</v>
      </c>
      <c r="D323">
        <v>8.3618943724796946E-3</v>
      </c>
      <c r="E323">
        <v>1.0379490011502845E-4</v>
      </c>
      <c r="F323">
        <v>1.5475788400376445E-4</v>
      </c>
      <c r="G323">
        <v>-4.0878020277237415E-3</v>
      </c>
      <c r="H323">
        <v>2.0706524859732678E-3</v>
      </c>
      <c r="I323">
        <v>1.2838835011892424E-3</v>
      </c>
      <c r="J323">
        <v>1.2761549202022771E-4</v>
      </c>
    </row>
    <row r="324" spans="1:10">
      <c r="A324" s="788">
        <v>44301</v>
      </c>
      <c r="B324">
        <v>1.0379490011502845E-4</v>
      </c>
      <c r="C324">
        <v>-1.2330932724398336E-2</v>
      </c>
      <c r="D324">
        <v>3.3749622177805527E-3</v>
      </c>
      <c r="E324">
        <v>1.0379490011502845E-4</v>
      </c>
      <c r="F324">
        <v>1.5475788400376445E-4</v>
      </c>
      <c r="G324">
        <v>1.1094247768300924E-2</v>
      </c>
      <c r="H324">
        <v>2.4485461630106009E-3</v>
      </c>
      <c r="I324">
        <v>2.3303330996236049E-3</v>
      </c>
      <c r="J324">
        <v>0</v>
      </c>
    </row>
    <row r="325" spans="1:10">
      <c r="A325" s="788">
        <v>44302</v>
      </c>
      <c r="B325">
        <v>1.0379490011502845E-4</v>
      </c>
      <c r="C325">
        <v>1.671764956961086E-3</v>
      </c>
      <c r="D325">
        <v>3.4238418063461395E-3</v>
      </c>
      <c r="E325">
        <v>1.0379490011502845E-4</v>
      </c>
      <c r="F325">
        <v>1.5475788400376445E-4</v>
      </c>
      <c r="G325">
        <v>3.6087492386858155E-3</v>
      </c>
      <c r="H325">
        <v>4.1411572654979079E-3</v>
      </c>
      <c r="I325">
        <v>2.9391305221764252E-3</v>
      </c>
      <c r="J325">
        <v>3.5452564368796402E-3</v>
      </c>
    </row>
    <row r="326" spans="1:10">
      <c r="A326" s="788">
        <v>44305</v>
      </c>
      <c r="B326">
        <v>1.0379490011502845E-4</v>
      </c>
      <c r="C326">
        <v>-1.0262419658392918E-2</v>
      </c>
      <c r="D326">
        <v>-1.4874424436560618E-3</v>
      </c>
      <c r="E326">
        <v>1.0379490011502845E-4</v>
      </c>
      <c r="F326">
        <v>1.5475788400376445E-4</v>
      </c>
      <c r="G326">
        <v>-5.3064530387267883E-3</v>
      </c>
      <c r="H326">
        <v>1.457829167412994E-3</v>
      </c>
      <c r="I326">
        <v>1.550220916143541E-3</v>
      </c>
      <c r="J326">
        <v>0</v>
      </c>
    </row>
    <row r="327" spans="1:10">
      <c r="A327" s="788">
        <v>44306</v>
      </c>
      <c r="B327">
        <v>1.0379490011502845E-4</v>
      </c>
      <c r="C327">
        <v>-8.6825487944890423E-3</v>
      </c>
      <c r="D327">
        <v>-7.2088212243096583E-3</v>
      </c>
      <c r="E327">
        <v>1.0379490011502845E-4</v>
      </c>
      <c r="F327">
        <v>1.5475788400376445E-4</v>
      </c>
      <c r="G327">
        <v>-6.8023616108532359E-3</v>
      </c>
      <c r="H327">
        <v>-4.6305346326557251E-3</v>
      </c>
      <c r="I327">
        <v>-1.8315434548478171E-3</v>
      </c>
      <c r="J327">
        <v>-3.8967255538436829E-3</v>
      </c>
    </row>
    <row r="328" spans="1:10">
      <c r="A328" s="788">
        <v>44308</v>
      </c>
      <c r="B328">
        <v>1.0379490011502845E-4</v>
      </c>
      <c r="C328">
        <v>-5.3564965617082239E-3</v>
      </c>
      <c r="D328">
        <v>-5.7512789851310586E-3</v>
      </c>
      <c r="E328">
        <v>1.0379490011502845E-4</v>
      </c>
      <c r="F328">
        <v>1.5475788400376445E-4</v>
      </c>
      <c r="G328">
        <v>9.67365910997664E-6</v>
      </c>
      <c r="H328">
        <v>6.3917298898683583E-3</v>
      </c>
      <c r="I328">
        <v>2.7795633432143863E-3</v>
      </c>
      <c r="J328">
        <v>-1.0186638234181977E-3</v>
      </c>
    </row>
    <row r="329" spans="1:10">
      <c r="A329" s="788">
        <v>44309</v>
      </c>
      <c r="B329">
        <v>1.0379490011502845E-4</v>
      </c>
      <c r="C329">
        <v>-3.3294520049487186E-3</v>
      </c>
      <c r="D329">
        <v>9.7056683891327822E-3</v>
      </c>
      <c r="E329">
        <v>1.0379490011502845E-4</v>
      </c>
      <c r="F329">
        <v>1.5475788400376445E-4</v>
      </c>
      <c r="G329">
        <v>1.0928710658818286E-2</v>
      </c>
      <c r="H329">
        <v>1.9000939604139067E-3</v>
      </c>
      <c r="I329">
        <v>1.5700678663443934E-3</v>
      </c>
      <c r="J329">
        <v>3.8883989417139997E-3</v>
      </c>
    </row>
    <row r="330" spans="1:10">
      <c r="A330" s="788">
        <v>44312</v>
      </c>
      <c r="B330">
        <v>1.0379490011502845E-4</v>
      </c>
      <c r="C330">
        <v>-4.0342454500648106E-3</v>
      </c>
      <c r="D330">
        <v>5.3555104842728518E-4</v>
      </c>
      <c r="E330">
        <v>1.0379490011502845E-4</v>
      </c>
      <c r="F330">
        <v>1.5475788400376445E-4</v>
      </c>
      <c r="G330">
        <v>1.782224167916624E-3</v>
      </c>
      <c r="H330">
        <v>1.0671683119576336E-3</v>
      </c>
      <c r="I330">
        <v>1.2660615519766161E-4</v>
      </c>
      <c r="J330">
        <v>1.9915744918739264E-3</v>
      </c>
    </row>
    <row r="331" spans="1:10">
      <c r="A331" s="788">
        <v>44313</v>
      </c>
      <c r="B331">
        <v>1.0379490011502845E-4</v>
      </c>
      <c r="C331">
        <v>-2.6026392961877587E-3</v>
      </c>
      <c r="D331">
        <v>-1.0002437090679273E-2</v>
      </c>
      <c r="E331">
        <v>1.0379490011502845E-4</v>
      </c>
      <c r="F331">
        <v>1.5475788400376445E-4</v>
      </c>
      <c r="G331">
        <v>-2.1491921425531579E-4</v>
      </c>
      <c r="H331">
        <v>-3.4309177497993115E-4</v>
      </c>
      <c r="I331">
        <v>6.1170972940627344E-4</v>
      </c>
      <c r="J331">
        <v>-1.1058916126589491E-3</v>
      </c>
    </row>
    <row r="332" spans="1:10">
      <c r="A332" s="788">
        <v>44314</v>
      </c>
      <c r="B332">
        <v>1.0379490011502845E-4</v>
      </c>
      <c r="C332">
        <v>-7.6996582013304504E-3</v>
      </c>
      <c r="D332">
        <v>1.3938962396421006E-2</v>
      </c>
      <c r="E332">
        <v>1.0379490011502845E-4</v>
      </c>
      <c r="F332">
        <v>1.5475788400376445E-4</v>
      </c>
      <c r="G332">
        <v>-8.4553063018300012E-4</v>
      </c>
      <c r="H332">
        <v>1.8614881640397485E-3</v>
      </c>
      <c r="I332">
        <v>1.3795302388242003E-3</v>
      </c>
      <c r="J332">
        <v>2.5109589519300979E-3</v>
      </c>
    </row>
    <row r="333" spans="1:10">
      <c r="A333" s="788">
        <v>44315</v>
      </c>
      <c r="B333">
        <v>1.0379490011502845E-4</v>
      </c>
      <c r="C333">
        <v>-6.3519694809163196E-3</v>
      </c>
      <c r="D333">
        <v>-8.1515857745051434E-3</v>
      </c>
      <c r="E333">
        <v>1.0379490011502845E-4</v>
      </c>
      <c r="F333">
        <v>1.5475788400376445E-4</v>
      </c>
      <c r="G333">
        <v>6.7627976802335787E-3</v>
      </c>
      <c r="H333">
        <v>2.5577026869783026E-4</v>
      </c>
      <c r="I333">
        <v>3.6336532057879012E-4</v>
      </c>
      <c r="J333">
        <v>0</v>
      </c>
    </row>
    <row r="334" spans="1:10">
      <c r="A334" s="788">
        <v>44316</v>
      </c>
      <c r="B334">
        <v>1.0379490011502845E-4</v>
      </c>
      <c r="C334">
        <v>6.9703295064857951E-3</v>
      </c>
      <c r="D334">
        <v>-9.7605686884061349E-3</v>
      </c>
      <c r="E334">
        <v>1.0379490011502845E-4</v>
      </c>
      <c r="F334">
        <v>1.5475788400376445E-4</v>
      </c>
      <c r="G334">
        <v>-7.1946375018698827E-3</v>
      </c>
      <c r="H334">
        <v>-4.2782354460791927E-3</v>
      </c>
      <c r="I334">
        <v>-9.4420755897939301E-4</v>
      </c>
      <c r="J334">
        <v>-1.581896733980126E-3</v>
      </c>
    </row>
    <row r="335" spans="1:10">
      <c r="A335" s="788">
        <v>44319</v>
      </c>
      <c r="B335">
        <v>1.0379490011502845E-4</v>
      </c>
      <c r="C335">
        <v>9.4392004441989918E-4</v>
      </c>
      <c r="D335">
        <v>2.654805328854648E-3</v>
      </c>
      <c r="E335">
        <v>1.0379490011502845E-4</v>
      </c>
      <c r="F335">
        <v>3.9371611409477758E-4</v>
      </c>
      <c r="G335">
        <v>2.7480346410215795E-3</v>
      </c>
      <c r="H335">
        <v>-1.0040741465495717E-3</v>
      </c>
      <c r="I335">
        <v>-1.4648408305947269E-3</v>
      </c>
      <c r="J335">
        <v>-5.2315196568120115E-5</v>
      </c>
    </row>
    <row r="336" spans="1:10">
      <c r="A336" s="788">
        <v>44320</v>
      </c>
      <c r="B336">
        <v>1.0379490011502845E-4</v>
      </c>
      <c r="C336">
        <v>7.7291470202105472E-3</v>
      </c>
      <c r="D336">
        <v>-1.2561752639135726E-2</v>
      </c>
      <c r="E336">
        <v>1.0379490011502845E-4</v>
      </c>
      <c r="F336">
        <v>3.9371611409477758E-4</v>
      </c>
      <c r="G336">
        <v>-6.6783378571121377E-3</v>
      </c>
      <c r="H336">
        <v>-5.8780505613310607E-3</v>
      </c>
      <c r="I336">
        <v>-1.851058770260483E-3</v>
      </c>
      <c r="J336">
        <v>0</v>
      </c>
    </row>
    <row r="337" spans="1:10">
      <c r="A337" s="788">
        <v>44321</v>
      </c>
      <c r="B337">
        <v>1.0379490011502845E-4</v>
      </c>
      <c r="C337">
        <v>-1.1614892016367451E-2</v>
      </c>
      <c r="D337">
        <v>1.573705314666296E-2</v>
      </c>
      <c r="E337">
        <v>1.0379490011502845E-4</v>
      </c>
      <c r="F337">
        <v>3.9371611409477758E-4</v>
      </c>
      <c r="G337">
        <v>7.0353882429774472E-4</v>
      </c>
      <c r="H337">
        <v>4.47262587079722E-4</v>
      </c>
      <c r="I337">
        <v>8.7868391659928768E-4</v>
      </c>
      <c r="J337">
        <v>-4.7833539283292925E-4</v>
      </c>
    </row>
    <row r="338" spans="1:10">
      <c r="A338" s="788">
        <v>44322</v>
      </c>
      <c r="B338">
        <v>1.3268648495490254E-4</v>
      </c>
      <c r="C338">
        <v>-1.8100471540489216E-2</v>
      </c>
      <c r="D338">
        <v>2.9788957318748199E-3</v>
      </c>
      <c r="E338">
        <v>1.3268648495490254E-4</v>
      </c>
      <c r="F338">
        <v>3.9371611409477758E-4</v>
      </c>
      <c r="G338">
        <v>8.1653905494540879E-3</v>
      </c>
      <c r="H338">
        <v>1.2942286011483617E-3</v>
      </c>
      <c r="I338">
        <v>1.4380241146241257E-3</v>
      </c>
      <c r="J338">
        <v>6.5054835493527641E-4</v>
      </c>
    </row>
    <row r="339" spans="1:10">
      <c r="A339" s="788">
        <v>44323</v>
      </c>
      <c r="B339">
        <v>1.3268648495490254E-4</v>
      </c>
      <c r="C339">
        <v>-1.2856629672345132E-2</v>
      </c>
      <c r="D339">
        <v>1.7657515251131572E-2</v>
      </c>
      <c r="E339">
        <v>1.3268648495490254E-4</v>
      </c>
      <c r="F339">
        <v>3.9371611409477758E-4</v>
      </c>
      <c r="G339">
        <v>7.3733464711231989E-3</v>
      </c>
      <c r="H339">
        <v>4.05615999830089E-3</v>
      </c>
      <c r="I339">
        <v>1.1231745741320243E-3</v>
      </c>
      <c r="J339">
        <v>5.7315654571676866E-3</v>
      </c>
    </row>
    <row r="340" spans="1:10">
      <c r="A340" s="788">
        <v>44326</v>
      </c>
      <c r="B340">
        <v>1.3268648495490254E-4</v>
      </c>
      <c r="C340">
        <v>1.9153052038856089E-4</v>
      </c>
      <c r="D340">
        <v>-1.0577023849352996E-3</v>
      </c>
      <c r="E340">
        <v>1.3268648495490254E-4</v>
      </c>
      <c r="F340">
        <v>3.9371611409477758E-4</v>
      </c>
      <c r="G340">
        <v>-1.0435666020885526E-2</v>
      </c>
      <c r="H340">
        <v>8.7450588717707944E-4</v>
      </c>
      <c r="I340">
        <v>-1.2952831339507753E-5</v>
      </c>
      <c r="J340">
        <v>-2.835829027991732E-3</v>
      </c>
    </row>
    <row r="341" spans="1:10">
      <c r="A341" s="788">
        <v>44327</v>
      </c>
      <c r="B341">
        <v>1.3268648495490254E-4</v>
      </c>
      <c r="C341">
        <v>3.3702916451234799E-3</v>
      </c>
      <c r="D341">
        <v>8.6538298270439906E-3</v>
      </c>
      <c r="E341">
        <v>1.3268648495490254E-4</v>
      </c>
      <c r="F341">
        <v>3.9371611409477758E-4</v>
      </c>
      <c r="G341">
        <v>-8.6738945141735524E-3</v>
      </c>
      <c r="H341">
        <v>4.3383934296026272E-3</v>
      </c>
      <c r="I341">
        <v>2.5246961027129977E-3</v>
      </c>
      <c r="J341">
        <v>1.1549437803173301E-3</v>
      </c>
    </row>
    <row r="342" spans="1:10">
      <c r="A342" s="788">
        <v>44328</v>
      </c>
      <c r="B342">
        <v>1.3268648495490254E-4</v>
      </c>
      <c r="C342">
        <v>-9.5425310609387193E-4</v>
      </c>
      <c r="D342">
        <v>-2.6462865028555882E-2</v>
      </c>
      <c r="E342">
        <v>1.3268648495490254E-4</v>
      </c>
      <c r="F342">
        <v>3.9371611409477758E-4</v>
      </c>
      <c r="G342">
        <v>-2.1449387057151936E-2</v>
      </c>
      <c r="H342">
        <v>-3.2670750228639411E-3</v>
      </c>
      <c r="I342">
        <v>-1.2351030513817474E-3</v>
      </c>
      <c r="J342">
        <v>-7.4327308091157729E-3</v>
      </c>
    </row>
    <row r="343" spans="1:10">
      <c r="A343" s="788">
        <v>44329</v>
      </c>
      <c r="B343">
        <v>1.3268648495490254E-4</v>
      </c>
      <c r="C343">
        <v>8.8257206716717551E-3</v>
      </c>
      <c r="D343">
        <v>8.3191024177340367E-3</v>
      </c>
      <c r="E343">
        <v>1.3268648495490254E-4</v>
      </c>
      <c r="F343">
        <v>3.9371611409477758E-4</v>
      </c>
      <c r="G343">
        <v>1.2173151138064053E-2</v>
      </c>
      <c r="H343">
        <v>1.2565780289091055E-3</v>
      </c>
      <c r="I343">
        <v>1.3661361433570107E-4</v>
      </c>
      <c r="J343">
        <v>6.2736511649985616E-4</v>
      </c>
    </row>
    <row r="344" spans="1:10">
      <c r="A344" s="788">
        <v>44330</v>
      </c>
      <c r="B344">
        <v>1.3268648495490254E-4</v>
      </c>
      <c r="C344">
        <v>-2.1587229449525625E-3</v>
      </c>
      <c r="D344">
        <v>9.7336576146105358E-3</v>
      </c>
      <c r="E344">
        <v>1.3268648495490254E-4</v>
      </c>
      <c r="F344">
        <v>3.9371611409477758E-4</v>
      </c>
      <c r="G344">
        <v>1.4917933130699224E-2</v>
      </c>
      <c r="H344">
        <v>3.6972330113971275E-4</v>
      </c>
      <c r="I344">
        <v>-3.3800499445735266E-4</v>
      </c>
      <c r="J344">
        <v>0</v>
      </c>
    </row>
    <row r="345" spans="1:10">
      <c r="A345" s="788">
        <v>44333</v>
      </c>
      <c r="B345">
        <v>1.3268648495490254E-4</v>
      </c>
      <c r="C345">
        <v>1.0247651579846639E-3</v>
      </c>
      <c r="D345">
        <v>8.6728166088805292E-3</v>
      </c>
      <c r="E345">
        <v>1.3268648495490254E-4</v>
      </c>
      <c r="F345">
        <v>3.9371611409477758E-4</v>
      </c>
      <c r="G345">
        <v>-2.5300382141189015E-3</v>
      </c>
      <c r="H345">
        <v>4.7397669596804803E-3</v>
      </c>
      <c r="I345">
        <v>2.0477686615751889E-3</v>
      </c>
      <c r="J345">
        <v>6.6269168225769892E-3</v>
      </c>
    </row>
    <row r="346" spans="1:10">
      <c r="A346" s="788">
        <v>44334</v>
      </c>
      <c r="B346">
        <v>1.3268648495490254E-4</v>
      </c>
      <c r="C346">
        <v>-3.1659367950102046E-3</v>
      </c>
      <c r="D346">
        <v>3.423680595735501E-4</v>
      </c>
      <c r="E346">
        <v>1.3268648495490254E-4</v>
      </c>
      <c r="F346">
        <v>3.9371611409477758E-4</v>
      </c>
      <c r="G346">
        <v>-8.5173024218827553E-3</v>
      </c>
      <c r="H346">
        <v>-6.8667803409429018E-3</v>
      </c>
      <c r="I346">
        <v>-5.7567141918402065E-4</v>
      </c>
      <c r="J346">
        <v>-9.2061837762724696E-4</v>
      </c>
    </row>
    <row r="347" spans="1:10">
      <c r="A347" s="788">
        <v>44335</v>
      </c>
      <c r="B347">
        <v>1.3268648495490254E-4</v>
      </c>
      <c r="C347">
        <v>4.4501920809401074E-3</v>
      </c>
      <c r="D347">
        <v>-2.794439028927953E-3</v>
      </c>
      <c r="E347">
        <v>1.3268648495490254E-4</v>
      </c>
      <c r="F347">
        <v>3.9371611409477758E-4</v>
      </c>
      <c r="G347">
        <v>-2.9434351705374118E-3</v>
      </c>
      <c r="H347">
        <v>1.9613135922913472E-4</v>
      </c>
      <c r="I347">
        <v>-1.0438191058081969E-3</v>
      </c>
      <c r="J347">
        <v>-2.297457397688607E-3</v>
      </c>
    </row>
    <row r="348" spans="1:10">
      <c r="A348" s="788">
        <v>44336</v>
      </c>
      <c r="B348">
        <v>1.3268648495490254E-4</v>
      </c>
      <c r="C348">
        <v>1.5714934868222841E-3</v>
      </c>
      <c r="D348">
        <v>5.258638755407663E-4</v>
      </c>
      <c r="E348">
        <v>1.3268648495490254E-4</v>
      </c>
      <c r="F348">
        <v>3.9371611409477758E-4</v>
      </c>
      <c r="G348">
        <v>1.0554756443649449E-2</v>
      </c>
      <c r="H348">
        <v>3.793517696692783E-3</v>
      </c>
      <c r="I348">
        <v>1.7848173696073388E-3</v>
      </c>
      <c r="J348">
        <v>2.2828322056092087E-3</v>
      </c>
    </row>
    <row r="349" spans="1:10">
      <c r="A349" s="788">
        <v>44337</v>
      </c>
      <c r="B349">
        <v>1.3268648495490254E-4</v>
      </c>
      <c r="C349">
        <v>2.30628178226433E-3</v>
      </c>
      <c r="D349">
        <v>-8.8279790211609477E-4</v>
      </c>
      <c r="E349">
        <v>1.3268648495490254E-4</v>
      </c>
      <c r="F349">
        <v>3.9371611409477758E-4</v>
      </c>
      <c r="G349">
        <v>-7.8381965415763588E-4</v>
      </c>
      <c r="H349">
        <v>8.8772379054669059E-4</v>
      </c>
      <c r="I349">
        <v>1.0592216409224253E-3</v>
      </c>
      <c r="J349">
        <v>-6.4578464075815134E-5</v>
      </c>
    </row>
    <row r="350" spans="1:10">
      <c r="A350" s="788">
        <v>44340</v>
      </c>
      <c r="B350">
        <v>1.3268648495490254E-4</v>
      </c>
      <c r="C350">
        <v>3.2251372097849007E-3</v>
      </c>
      <c r="D350">
        <v>1.17393017695131E-2</v>
      </c>
      <c r="E350">
        <v>1.3268648495490254E-4</v>
      </c>
      <c r="F350">
        <v>3.9371611409477758E-4</v>
      </c>
      <c r="G350">
        <v>9.9113059631461553E-3</v>
      </c>
      <c r="H350">
        <v>-1.8583251352080055E-3</v>
      </c>
      <c r="I350">
        <v>2.3384227806033664E-4</v>
      </c>
      <c r="J350">
        <v>0</v>
      </c>
    </row>
    <row r="351" spans="1:10">
      <c r="A351" s="788">
        <v>44341</v>
      </c>
      <c r="B351">
        <v>1.3268648495490254E-4</v>
      </c>
      <c r="C351">
        <v>-1.0339900736954233E-3</v>
      </c>
      <c r="D351">
        <v>-8.4164828291365401E-3</v>
      </c>
      <c r="E351">
        <v>1.3268648495490254E-4</v>
      </c>
      <c r="F351">
        <v>3.9371611409477758E-4</v>
      </c>
      <c r="G351">
        <v>-2.1253022956601031E-3</v>
      </c>
      <c r="H351">
        <v>-5.101639193024754E-4</v>
      </c>
      <c r="I351">
        <v>-1.3899736004199248E-3</v>
      </c>
      <c r="J351">
        <v>1.217134269781539E-3</v>
      </c>
    </row>
    <row r="352" spans="1:10">
      <c r="A352" s="788">
        <v>44342</v>
      </c>
      <c r="B352">
        <v>1.3268648495490254E-4</v>
      </c>
      <c r="C352">
        <v>3.952048478461645E-4</v>
      </c>
      <c r="D352">
        <v>8.1427648339820191E-3</v>
      </c>
      <c r="E352">
        <v>1.3268648495490254E-4</v>
      </c>
      <c r="F352">
        <v>3.9371611409477758E-4</v>
      </c>
      <c r="G352">
        <v>1.876732575158746E-3</v>
      </c>
      <c r="H352">
        <v>1.6393775682683742E-3</v>
      </c>
      <c r="I352">
        <v>2.0644511723943992E-4</v>
      </c>
      <c r="J352">
        <v>1.6398933201018373E-3</v>
      </c>
    </row>
    <row r="353" spans="1:10">
      <c r="A353" s="788">
        <v>44343</v>
      </c>
      <c r="B353">
        <v>1.3268648495490254E-4</v>
      </c>
      <c r="C353">
        <v>-6.1138492795065336E-3</v>
      </c>
      <c r="D353">
        <v>3.0438142299040738E-3</v>
      </c>
      <c r="E353">
        <v>1.3268648495490254E-4</v>
      </c>
      <c r="F353">
        <v>3.9371611409477758E-4</v>
      </c>
      <c r="G353">
        <v>1.1653983922745859E-3</v>
      </c>
      <c r="H353">
        <v>3.8244209529938455E-3</v>
      </c>
      <c r="I353">
        <v>9.1356160930411434E-4</v>
      </c>
      <c r="J353">
        <v>2.8459191154615038E-3</v>
      </c>
    </row>
    <row r="354" spans="1:10">
      <c r="A354" s="788">
        <v>44344</v>
      </c>
      <c r="B354">
        <v>1.3268648495490254E-4</v>
      </c>
      <c r="C354">
        <v>-1.0580508394374633E-2</v>
      </c>
      <c r="D354">
        <v>9.6070833182904103E-3</v>
      </c>
      <c r="E354">
        <v>1.3268648495490254E-4</v>
      </c>
      <c r="F354">
        <v>3.9371611409477758E-4</v>
      </c>
      <c r="G354">
        <v>7.688865190149663E-4</v>
      </c>
      <c r="H354">
        <v>3.5764823274451185E-3</v>
      </c>
      <c r="I354">
        <v>2.7413013428860822E-3</v>
      </c>
      <c r="J354">
        <v>2.0104474109932102E-3</v>
      </c>
    </row>
    <row r="355" spans="1:10">
      <c r="A355" s="788">
        <v>44347</v>
      </c>
      <c r="B355">
        <v>1.3268648495490254E-4</v>
      </c>
      <c r="C355">
        <v>8.0345869839693052E-4</v>
      </c>
      <c r="D355">
        <v>5.2114754721137579E-3</v>
      </c>
      <c r="E355">
        <v>1.3268648495490254E-4</v>
      </c>
      <c r="F355">
        <v>3.9371611409477758E-4</v>
      </c>
      <c r="G355">
        <v>0</v>
      </c>
      <c r="H355">
        <v>-1.2818713880564658E-3</v>
      </c>
      <c r="I355">
        <v>-2.8070215113107366E-4</v>
      </c>
      <c r="J355">
        <v>1.4518152620539571E-3</v>
      </c>
    </row>
    <row r="356" spans="1:10">
      <c r="A356" s="788">
        <v>44348</v>
      </c>
      <c r="B356">
        <v>1.3268648495490254E-4</v>
      </c>
      <c r="C356">
        <v>-1.3112623289242342E-2</v>
      </c>
      <c r="D356">
        <v>1.6252490874156589E-2</v>
      </c>
      <c r="E356">
        <v>1.3268648495490254E-4</v>
      </c>
      <c r="F356">
        <v>2.5174892003398952E-4</v>
      </c>
      <c r="G356">
        <v>-4.923753184382651E-4</v>
      </c>
      <c r="H356">
        <v>3.2304450059641443E-3</v>
      </c>
      <c r="I356">
        <v>1.9213561635877952E-4</v>
      </c>
      <c r="J356">
        <v>0</v>
      </c>
    </row>
    <row r="357" spans="1:10">
      <c r="A357" s="788">
        <v>44349</v>
      </c>
      <c r="B357">
        <v>1.3268648495490254E-4</v>
      </c>
      <c r="C357">
        <v>-9.4906062366841848E-3</v>
      </c>
      <c r="D357">
        <v>1.0403217350052119E-2</v>
      </c>
      <c r="E357">
        <v>1.3268648495490254E-4</v>
      </c>
      <c r="F357">
        <v>2.5174892003398952E-4</v>
      </c>
      <c r="G357">
        <v>1.4469162597214869E-3</v>
      </c>
      <c r="H357">
        <v>5.4482345770008322E-3</v>
      </c>
      <c r="I357">
        <v>9.811310726655087E-4</v>
      </c>
      <c r="J357">
        <v>3.7264206671130395E-3</v>
      </c>
    </row>
    <row r="358" spans="1:10">
      <c r="A358" s="788">
        <v>44351</v>
      </c>
      <c r="B358">
        <v>1.3268648495490254E-4</v>
      </c>
      <c r="C358">
        <v>-9.3664450527962684E-3</v>
      </c>
      <c r="D358">
        <v>4.045788380129034E-3</v>
      </c>
      <c r="E358">
        <v>1.3268648495490254E-4</v>
      </c>
      <c r="F358">
        <v>2.5174892003398952E-4</v>
      </c>
      <c r="G358">
        <v>5.1733315589861384E-3</v>
      </c>
      <c r="H358">
        <v>4.3791859866049165E-3</v>
      </c>
      <c r="I358">
        <v>1.0879160124319665E-3</v>
      </c>
      <c r="J358">
        <v>5.9832958151262439E-4</v>
      </c>
    </row>
    <row r="359" spans="1:10">
      <c r="A359" s="788">
        <v>44354</v>
      </c>
      <c r="B359">
        <v>1.3268648495490254E-4</v>
      </c>
      <c r="C359">
        <v>-3.3358994098023897E-3</v>
      </c>
      <c r="D359">
        <v>4.9989325712400667E-3</v>
      </c>
      <c r="E359">
        <v>1.3268648495490254E-4</v>
      </c>
      <c r="F359">
        <v>2.5174892003398952E-4</v>
      </c>
      <c r="G359">
        <v>-7.9671102558220852E-4</v>
      </c>
      <c r="H359">
        <v>-2.2112458347214314E-3</v>
      </c>
      <c r="I359">
        <v>-1.22638410084841E-3</v>
      </c>
      <c r="J359">
        <v>3.1123941908517416E-4</v>
      </c>
    </row>
    <row r="360" spans="1:10">
      <c r="A360" s="788">
        <v>44355</v>
      </c>
      <c r="B360">
        <v>1.3268648495490254E-4</v>
      </c>
      <c r="C360">
        <v>-1.782460587814727E-4</v>
      </c>
      <c r="D360">
        <v>-7.5637575532625512E-3</v>
      </c>
      <c r="E360">
        <v>1.3268648495490254E-4</v>
      </c>
      <c r="F360">
        <v>2.5174892003398952E-4</v>
      </c>
      <c r="G360">
        <v>1.7508493985585183E-4</v>
      </c>
      <c r="H360">
        <v>1.5263858300578192E-3</v>
      </c>
      <c r="I360">
        <v>2.5040820209021319E-4</v>
      </c>
      <c r="J360">
        <v>-1.4601651750605349E-3</v>
      </c>
    </row>
    <row r="361" spans="1:10">
      <c r="A361" s="788">
        <v>44356</v>
      </c>
      <c r="B361">
        <v>1.3268648495490254E-4</v>
      </c>
      <c r="C361">
        <v>8.7158053206026764E-4</v>
      </c>
      <c r="D361">
        <v>9.2220252072805486E-4</v>
      </c>
      <c r="E361">
        <v>1.3268648495490254E-4</v>
      </c>
      <c r="F361">
        <v>2.5174892003398952E-4</v>
      </c>
      <c r="G361">
        <v>-1.8238764589828538E-3</v>
      </c>
      <c r="H361">
        <v>2.9672390504398294E-4</v>
      </c>
      <c r="I361">
        <v>4.8586515060544677E-4</v>
      </c>
      <c r="J361">
        <v>-5.96206361006546E-4</v>
      </c>
    </row>
    <row r="362" spans="1:10">
      <c r="A362" s="788">
        <v>44357</v>
      </c>
      <c r="B362">
        <v>1.3268648495490254E-4</v>
      </c>
      <c r="C362">
        <v>2.0187226631307453E-3</v>
      </c>
      <c r="D362">
        <v>1.3037808644351667E-3</v>
      </c>
      <c r="E362">
        <v>1.3268648495490254E-4</v>
      </c>
      <c r="F362">
        <v>2.5174892003398952E-4</v>
      </c>
      <c r="G362">
        <v>4.652154850635748E-3</v>
      </c>
      <c r="H362">
        <v>-2.5921847626230177E-3</v>
      </c>
      <c r="I362">
        <v>-1.531404374445211E-3</v>
      </c>
      <c r="J362">
        <v>6.0147201068416756E-4</v>
      </c>
    </row>
    <row r="363" spans="1:10">
      <c r="A363" s="788">
        <v>44358</v>
      </c>
      <c r="B363">
        <v>1.3268648495490254E-4</v>
      </c>
      <c r="C363">
        <v>1.0962096821979461E-2</v>
      </c>
      <c r="D363">
        <v>-4.8828313441270366E-3</v>
      </c>
      <c r="E363">
        <v>1.3268648495490254E-4</v>
      </c>
      <c r="F363">
        <v>2.5174892003398952E-4</v>
      </c>
      <c r="G363">
        <v>1.9484900381676606E-3</v>
      </c>
      <c r="H363">
        <v>-2.5050426102414258E-3</v>
      </c>
      <c r="I363">
        <v>-8.7719769401317649E-4</v>
      </c>
      <c r="J363">
        <v>-1.6168644606322502E-3</v>
      </c>
    </row>
    <row r="364" spans="1:10">
      <c r="A364" s="788">
        <v>44361</v>
      </c>
      <c r="B364">
        <v>1.3268648495490254E-4</v>
      </c>
      <c r="C364">
        <v>-9.4365426695842691E-3</v>
      </c>
      <c r="D364">
        <v>5.9249374019969547E-3</v>
      </c>
      <c r="E364">
        <v>1.3268648495490254E-4</v>
      </c>
      <c r="F364">
        <v>2.5174892003398952E-4</v>
      </c>
      <c r="G364">
        <v>1.8152110447704484E-3</v>
      </c>
      <c r="H364">
        <v>1.9517087332234784E-3</v>
      </c>
      <c r="I364">
        <v>2.3710507716101503E-4</v>
      </c>
      <c r="J364">
        <v>2.7523837609357837E-3</v>
      </c>
    </row>
    <row r="365" spans="1:10">
      <c r="A365" s="788">
        <v>44362</v>
      </c>
      <c r="B365">
        <v>1.3268648495490254E-4</v>
      </c>
      <c r="C365">
        <v>3.2938206347015164E-3</v>
      </c>
      <c r="D365">
        <v>-8.9764097371625162E-4</v>
      </c>
      <c r="E365">
        <v>1.3268648495490254E-4</v>
      </c>
      <c r="F365">
        <v>2.5174892003398952E-4</v>
      </c>
      <c r="G365">
        <v>-2.0116799642784233E-3</v>
      </c>
      <c r="H365">
        <v>-1.3261348789375127E-3</v>
      </c>
      <c r="I365">
        <v>-1.0432413349868996E-3</v>
      </c>
      <c r="J365">
        <v>-3.1859621605789812E-5</v>
      </c>
    </row>
    <row r="366" spans="1:10">
      <c r="A366" s="788">
        <v>44363</v>
      </c>
      <c r="B366">
        <v>1.3268648495490254E-4</v>
      </c>
      <c r="C366">
        <v>-1.3112369269481783E-2</v>
      </c>
      <c r="D366">
        <v>-6.3923675627874932E-3</v>
      </c>
      <c r="E366">
        <v>1.3268648495490254E-4</v>
      </c>
      <c r="F366">
        <v>2.5174892003398952E-4</v>
      </c>
      <c r="G366">
        <v>-5.3902072015429292E-3</v>
      </c>
      <c r="H366">
        <v>8.0848836252034317E-5</v>
      </c>
      <c r="I366">
        <v>2.7948875362171499E-4</v>
      </c>
      <c r="J366">
        <v>-5.6613900550694929E-4</v>
      </c>
    </row>
    <row r="367" spans="1:10">
      <c r="A367" s="788">
        <v>44364</v>
      </c>
      <c r="B367">
        <v>1.6137008906524919E-4</v>
      </c>
      <c r="C367">
        <v>3.0278281309137345E-3</v>
      </c>
      <c r="D367">
        <v>-9.3012126227637326E-3</v>
      </c>
      <c r="E367">
        <v>1.6137008906524919E-4</v>
      </c>
      <c r="F367">
        <v>2.5174892003398952E-4</v>
      </c>
      <c r="G367">
        <v>-4.3563700073401268E-4</v>
      </c>
      <c r="H367">
        <v>-7.216316963035041E-3</v>
      </c>
      <c r="I367">
        <v>-6.1396741907494556E-3</v>
      </c>
      <c r="J367">
        <v>-2.8470117411647511E-3</v>
      </c>
    </row>
    <row r="368" spans="1:10">
      <c r="A368" s="788">
        <v>44365</v>
      </c>
      <c r="B368">
        <v>1.6137008906524919E-4</v>
      </c>
      <c r="C368">
        <v>-8.9369054475407772E-4</v>
      </c>
      <c r="D368">
        <v>2.7185503480398054E-3</v>
      </c>
      <c r="E368">
        <v>1.6137008906524919E-4</v>
      </c>
      <c r="F368">
        <v>2.5174892003398952E-4</v>
      </c>
      <c r="G368">
        <v>-1.3124547000611053E-2</v>
      </c>
      <c r="H368">
        <v>-4.52489306572601E-3</v>
      </c>
      <c r="I368">
        <v>-1.4958355016752023E-3</v>
      </c>
      <c r="J368">
        <v>-3.7871801492739277E-4</v>
      </c>
    </row>
    <row r="369" spans="1:10">
      <c r="A369" s="788">
        <v>44368</v>
      </c>
      <c r="B369">
        <v>1.6137008906524919E-4</v>
      </c>
      <c r="C369">
        <v>1.1727757016775087E-3</v>
      </c>
      <c r="D369">
        <v>6.6945029938394462E-3</v>
      </c>
      <c r="E369">
        <v>1.6137008906524919E-4</v>
      </c>
      <c r="F369">
        <v>2.5174892003398952E-4</v>
      </c>
      <c r="G369">
        <v>1.4002328121062391E-2</v>
      </c>
      <c r="H369">
        <v>3.9016755774616829E-3</v>
      </c>
      <c r="I369">
        <v>3.8018876361416432E-3</v>
      </c>
      <c r="J369">
        <v>3.6213254740073975E-3</v>
      </c>
    </row>
    <row r="370" spans="1:10">
      <c r="A370" s="788">
        <v>44369</v>
      </c>
      <c r="B370">
        <v>1.6137008906524919E-4</v>
      </c>
      <c r="C370">
        <v>-3.8715825838345763E-3</v>
      </c>
      <c r="D370">
        <v>-3.8487614895793554E-3</v>
      </c>
      <c r="E370">
        <v>1.6137008906524919E-4</v>
      </c>
      <c r="F370">
        <v>2.5174892003398952E-4</v>
      </c>
      <c r="G370">
        <v>5.124515064653945E-3</v>
      </c>
      <c r="H370">
        <v>-3.1363783438622672E-3</v>
      </c>
      <c r="I370">
        <v>-2.7944002866867601E-3</v>
      </c>
      <c r="J370">
        <v>0</v>
      </c>
    </row>
    <row r="371" spans="1:10">
      <c r="A371" s="788">
        <v>44370</v>
      </c>
      <c r="B371">
        <v>1.6137008906524919E-4</v>
      </c>
      <c r="C371">
        <v>-1.3134816232161395E-2</v>
      </c>
      <c r="D371">
        <v>-2.6363028855506121E-3</v>
      </c>
      <c r="E371">
        <v>1.6137008906524919E-4</v>
      </c>
      <c r="F371">
        <v>2.5174892003398952E-4</v>
      </c>
      <c r="G371">
        <v>-1.0832603310065858E-3</v>
      </c>
      <c r="H371">
        <v>2.1910911516631604E-3</v>
      </c>
      <c r="I371">
        <v>5.9988771697838672E-4</v>
      </c>
      <c r="J371">
        <v>1.3236818947279794E-3</v>
      </c>
    </row>
    <row r="372" spans="1:10">
      <c r="A372" s="788">
        <v>44371</v>
      </c>
      <c r="B372">
        <v>1.6137008906524919E-4</v>
      </c>
      <c r="C372">
        <v>-4.8876052753821231E-3</v>
      </c>
      <c r="D372">
        <v>8.4532981052882761E-3</v>
      </c>
      <c r="E372">
        <v>1.6137008906524919E-4</v>
      </c>
      <c r="F372">
        <v>2.5174892003398952E-4</v>
      </c>
      <c r="G372">
        <v>5.8111574222505791E-3</v>
      </c>
      <c r="H372">
        <v>3.4339789590651648E-3</v>
      </c>
      <c r="I372">
        <v>1.5079341345081154E-3</v>
      </c>
      <c r="J372">
        <v>2.4822946782443456E-3</v>
      </c>
    </row>
    <row r="373" spans="1:10">
      <c r="A373" s="788">
        <v>44372</v>
      </c>
      <c r="B373">
        <v>1.6137008906524919E-4</v>
      </c>
      <c r="C373">
        <v>-1.4410099247021968E-3</v>
      </c>
      <c r="D373">
        <v>-1.7434537000818873E-2</v>
      </c>
      <c r="E373">
        <v>1.6137008906524919E-4</v>
      </c>
      <c r="F373">
        <v>2.5174892003398952E-4</v>
      </c>
      <c r="G373">
        <v>3.3306066579319449E-3</v>
      </c>
      <c r="H373">
        <v>-9.6382761297242325E-4</v>
      </c>
      <c r="I373">
        <v>9.3704067766098298E-4</v>
      </c>
      <c r="J373">
        <v>-1.2160964281441311E-3</v>
      </c>
    </row>
    <row r="374" spans="1:10">
      <c r="A374" s="788">
        <v>44375</v>
      </c>
      <c r="B374">
        <v>1.6137008906524919E-4</v>
      </c>
      <c r="C374">
        <v>4.3495934959350002E-3</v>
      </c>
      <c r="D374">
        <v>1.3638691449437967E-3</v>
      </c>
      <c r="E374">
        <v>1.6137008906524919E-4</v>
      </c>
      <c r="F374">
        <v>2.5174892003398952E-4</v>
      </c>
      <c r="G374">
        <v>2.3150419323942906E-3</v>
      </c>
      <c r="H374">
        <v>3.0351292454544598E-3</v>
      </c>
      <c r="I374">
        <v>2.8370440589207124E-3</v>
      </c>
      <c r="J374">
        <v>1.087995618678228E-3</v>
      </c>
    </row>
    <row r="375" spans="1:10">
      <c r="A375" s="788">
        <v>44376</v>
      </c>
      <c r="B375">
        <v>1.6137008906524919E-4</v>
      </c>
      <c r="C375">
        <v>6.0711539239899359E-4</v>
      </c>
      <c r="D375">
        <v>-7.983258464290266E-4</v>
      </c>
      <c r="E375">
        <v>1.6137008906524919E-4</v>
      </c>
      <c r="F375">
        <v>2.5174892003398952E-4</v>
      </c>
      <c r="G375">
        <v>2.7734984069871516E-4</v>
      </c>
      <c r="H375">
        <v>-4.3714287872420599E-5</v>
      </c>
      <c r="I375">
        <v>5.9169837406902737E-4</v>
      </c>
      <c r="J375">
        <v>3.1749598245589539E-5</v>
      </c>
    </row>
    <row r="376" spans="1:10">
      <c r="A376" s="788">
        <v>44377</v>
      </c>
      <c r="B376">
        <v>1.6137008906524919E-4</v>
      </c>
      <c r="C376">
        <v>1.1568643313647708E-2</v>
      </c>
      <c r="D376">
        <v>-4.1293534213834304E-3</v>
      </c>
      <c r="E376">
        <v>1.6137008906524919E-4</v>
      </c>
      <c r="F376">
        <v>2.5174892003398952E-4</v>
      </c>
      <c r="G376">
        <v>1.3281140780092571E-3</v>
      </c>
      <c r="H376">
        <v>-6.5611450919600411E-4</v>
      </c>
      <c r="I376">
        <v>5.6345868495899509E-5</v>
      </c>
      <c r="J376">
        <v>-8.4988533874530425E-4</v>
      </c>
    </row>
    <row r="377" spans="1:10">
      <c r="A377" s="788">
        <v>44378</v>
      </c>
      <c r="B377">
        <v>1.6137008906524919E-4</v>
      </c>
      <c r="C377">
        <v>6.5978886756234978E-4</v>
      </c>
      <c r="D377">
        <v>-8.9546934953375068E-3</v>
      </c>
      <c r="E377">
        <v>1.6137008906524919E-4</v>
      </c>
      <c r="F377">
        <v>4.3436260077656108E-4</v>
      </c>
      <c r="G377">
        <v>5.2216404886560319E-3</v>
      </c>
      <c r="H377">
        <v>-1.5465619234467098E-4</v>
      </c>
      <c r="I377">
        <v>-3.1837868943773717E-4</v>
      </c>
      <c r="J377">
        <v>0</v>
      </c>
    </row>
    <row r="378" spans="1:10">
      <c r="A378" s="788">
        <v>44379</v>
      </c>
      <c r="B378">
        <v>1.6137008906524919E-4</v>
      </c>
      <c r="C378">
        <v>4.7553397670281328E-3</v>
      </c>
      <c r="D378">
        <v>1.5560748678701719E-2</v>
      </c>
      <c r="E378">
        <v>1.6137008906524919E-4</v>
      </c>
      <c r="F378">
        <v>4.3436260077656108E-4</v>
      </c>
      <c r="G378">
        <v>7.5001041681135305E-3</v>
      </c>
      <c r="H378">
        <v>3.3826359672910478E-3</v>
      </c>
      <c r="I378">
        <v>1.8804344470553236E-3</v>
      </c>
      <c r="J378">
        <v>1.6303324949462628E-3</v>
      </c>
    </row>
    <row r="379" spans="1:10">
      <c r="A379" s="788">
        <v>44382</v>
      </c>
      <c r="B379">
        <v>1.6137008906524919E-4</v>
      </c>
      <c r="C379">
        <v>9.0679499671884045E-3</v>
      </c>
      <c r="D379">
        <v>-5.4974998364305527E-3</v>
      </c>
      <c r="E379">
        <v>1.6137008906524919E-4</v>
      </c>
      <c r="F379">
        <v>4.3436260077656108E-4</v>
      </c>
      <c r="G379">
        <v>0</v>
      </c>
      <c r="H379">
        <v>-7.1977761626251802E-4</v>
      </c>
      <c r="I379">
        <v>1.0007144931867273E-4</v>
      </c>
      <c r="J379">
        <v>-3.2944024442016495E-4</v>
      </c>
    </row>
    <row r="380" spans="1:10">
      <c r="A380" s="788">
        <v>44383</v>
      </c>
      <c r="B380">
        <v>1.6137008906524919E-4</v>
      </c>
      <c r="C380">
        <v>1.7657607945923637E-2</v>
      </c>
      <c r="D380">
        <v>-1.4380470225153541E-2</v>
      </c>
      <c r="E380">
        <v>1.6137008906524919E-4</v>
      </c>
      <c r="F380">
        <v>4.3436260077656108E-4</v>
      </c>
      <c r="G380">
        <v>-2.0219008625245172E-3</v>
      </c>
      <c r="H380">
        <v>-2.0498832531967714E-3</v>
      </c>
      <c r="I380">
        <v>-1.3324565238006514E-3</v>
      </c>
      <c r="J380">
        <v>-6.2589863078572616E-3</v>
      </c>
    </row>
    <row r="381" spans="1:10">
      <c r="A381" s="788">
        <v>44384</v>
      </c>
      <c r="B381">
        <v>1.6137008906524919E-4</v>
      </c>
      <c r="C381">
        <v>1.3226437382598322E-2</v>
      </c>
      <c r="D381">
        <v>1.5378966749078682E-2</v>
      </c>
      <c r="E381">
        <v>1.6137008906524919E-4</v>
      </c>
      <c r="F381">
        <v>4.3436260077656108E-4</v>
      </c>
      <c r="G381">
        <v>3.359011313352811E-3</v>
      </c>
      <c r="H381">
        <v>3.2364087060980928E-3</v>
      </c>
      <c r="I381">
        <v>1.0086007733973723E-3</v>
      </c>
      <c r="J381">
        <v>1.1226101545862566E-3</v>
      </c>
    </row>
    <row r="382" spans="1:10">
      <c r="A382" s="788">
        <v>44385</v>
      </c>
      <c r="B382">
        <v>1.6137008906524919E-4</v>
      </c>
      <c r="C382">
        <v>4.9501165857575025E-3</v>
      </c>
      <c r="D382">
        <v>-1.2525241360111461E-2</v>
      </c>
      <c r="E382">
        <v>1.6137008906524919E-4</v>
      </c>
      <c r="F382">
        <v>4.3436260077656108E-4</v>
      </c>
      <c r="G382">
        <v>-8.56101125941644E-3</v>
      </c>
      <c r="H382">
        <v>-1.2646812541470265E-3</v>
      </c>
      <c r="I382">
        <v>-2.571623750662333E-4</v>
      </c>
      <c r="J382">
        <v>-4.7307775356771886E-3</v>
      </c>
    </row>
    <row r="383" spans="1:10">
      <c r="A383" s="788">
        <v>44386</v>
      </c>
      <c r="B383">
        <v>1.6137008906524919E-4</v>
      </c>
      <c r="C383">
        <v>-4.0128563549570728E-3</v>
      </c>
      <c r="D383">
        <v>0</v>
      </c>
      <c r="E383">
        <v>1.6137008906524919E-4</v>
      </c>
      <c r="F383">
        <v>4.3436260077656108E-4</v>
      </c>
      <c r="G383">
        <v>1.1277951870247049E-2</v>
      </c>
      <c r="H383">
        <v>3.7829005723932774E-4</v>
      </c>
      <c r="I383">
        <v>3.4829788675239115E-4</v>
      </c>
      <c r="J383">
        <v>1.8243856258135516E-3</v>
      </c>
    </row>
    <row r="384" spans="1:10">
      <c r="A384" s="788">
        <v>44389</v>
      </c>
      <c r="B384">
        <v>1.6137008906524919E-4</v>
      </c>
      <c r="C384">
        <v>-2.6160015275921156E-3</v>
      </c>
      <c r="D384">
        <v>1.7269381413701268E-2</v>
      </c>
      <c r="E384">
        <v>1.6137008906524919E-4</v>
      </c>
      <c r="F384">
        <v>4.3436260077656108E-4</v>
      </c>
      <c r="G384">
        <v>3.4511562975592103E-3</v>
      </c>
      <c r="H384">
        <v>-2.3310415070715296E-3</v>
      </c>
      <c r="I384">
        <v>-1.1709082108612989E-3</v>
      </c>
      <c r="J384">
        <v>3.1843998858143152E-3</v>
      </c>
    </row>
    <row r="385" spans="1:10">
      <c r="A385" s="788">
        <v>44390</v>
      </c>
      <c r="B385">
        <v>1.6137008906524919E-4</v>
      </c>
      <c r="C385">
        <v>-8.9789979514866003E-3</v>
      </c>
      <c r="D385">
        <v>4.4979447673920703E-3</v>
      </c>
      <c r="E385">
        <v>1.6137008906524919E-4</v>
      </c>
      <c r="F385">
        <v>4.3436260077656108E-4</v>
      </c>
      <c r="G385">
        <v>-3.516830382495284E-3</v>
      </c>
      <c r="H385">
        <v>-7.9955626175798322E-4</v>
      </c>
      <c r="I385">
        <v>4.2741617158892353E-5</v>
      </c>
      <c r="J385">
        <v>2.2224947871949396E-3</v>
      </c>
    </row>
    <row r="386" spans="1:10">
      <c r="A386" s="788">
        <v>44391</v>
      </c>
      <c r="B386">
        <v>1.6137008906524919E-4</v>
      </c>
      <c r="C386">
        <v>-1.7193416273858397E-2</v>
      </c>
      <c r="D386">
        <v>1.8629492881749865E-3</v>
      </c>
      <c r="E386">
        <v>1.6137008906524919E-4</v>
      </c>
      <c r="F386">
        <v>4.3436260077656108E-4</v>
      </c>
      <c r="G386">
        <v>1.1649703264435818E-3</v>
      </c>
      <c r="H386">
        <v>4.1848208695101086E-3</v>
      </c>
      <c r="I386">
        <v>1.729404763505249E-3</v>
      </c>
      <c r="J386">
        <v>5.384818727427465E-5</v>
      </c>
    </row>
    <row r="387" spans="1:10">
      <c r="A387" s="788">
        <v>44392</v>
      </c>
      <c r="B387">
        <v>1.6137008906524919E-4</v>
      </c>
      <c r="C387">
        <v>2.3587687227268894E-3</v>
      </c>
      <c r="D387">
        <v>-7.3098318769040382E-3</v>
      </c>
      <c r="E387">
        <v>1.6137008906524919E-4</v>
      </c>
      <c r="F387">
        <v>4.3436260077656108E-4</v>
      </c>
      <c r="G387">
        <v>-3.2622362435132946E-3</v>
      </c>
      <c r="H387">
        <v>1.8008695973139588E-3</v>
      </c>
      <c r="I387">
        <v>5.911078114813062E-4</v>
      </c>
      <c r="J387">
        <v>-2.6114964584486033E-3</v>
      </c>
    </row>
    <row r="388" spans="1:10">
      <c r="A388" s="788">
        <v>44393</v>
      </c>
      <c r="B388">
        <v>1.6137008906524919E-4</v>
      </c>
      <c r="C388">
        <v>-1.1569988626113359E-3</v>
      </c>
      <c r="D388">
        <v>-1.1827450178037102E-2</v>
      </c>
      <c r="E388">
        <v>1.6137008906524919E-4</v>
      </c>
      <c r="F388">
        <v>4.3436260077656108E-4</v>
      </c>
      <c r="G388">
        <v>-7.5389389522548811E-3</v>
      </c>
      <c r="H388">
        <v>2.9518975630549171E-3</v>
      </c>
      <c r="I388">
        <v>1.6848763113281873E-3</v>
      </c>
      <c r="J388">
        <v>-1.8011783730991215E-3</v>
      </c>
    </row>
    <row r="389" spans="1:10">
      <c r="A389" s="788">
        <v>44396</v>
      </c>
      <c r="B389">
        <v>1.6137008906524919E-4</v>
      </c>
      <c r="C389">
        <v>2.035928143712562E-2</v>
      </c>
      <c r="D389">
        <v>-1.2430031503586791E-2</v>
      </c>
      <c r="E389">
        <v>1.6137008906524919E-4</v>
      </c>
      <c r="F389">
        <v>4.3436260077656108E-4</v>
      </c>
      <c r="G389">
        <v>-1.5869531055010655E-2</v>
      </c>
      <c r="H389">
        <v>2.4916839434063753E-4</v>
      </c>
      <c r="I389">
        <v>7.1197482166107662E-4</v>
      </c>
      <c r="J389">
        <v>-8.3633047099516133E-3</v>
      </c>
    </row>
    <row r="390" spans="1:10">
      <c r="A390" s="788">
        <v>44397</v>
      </c>
      <c r="B390">
        <v>1.6137008906524919E-4</v>
      </c>
      <c r="C390">
        <v>9.3704302316632848E-3</v>
      </c>
      <c r="D390">
        <v>8.0935204808376682E-3</v>
      </c>
      <c r="E390">
        <v>1.6137008906524919E-4</v>
      </c>
      <c r="F390">
        <v>4.3436260077656108E-4</v>
      </c>
      <c r="G390">
        <v>1.516265155019747E-2</v>
      </c>
      <c r="H390">
        <v>2.9672887036669149E-3</v>
      </c>
      <c r="I390">
        <v>1.2571479601877211E-3</v>
      </c>
      <c r="J390">
        <v>3.1137279206694402E-3</v>
      </c>
    </row>
    <row r="391" spans="1:10">
      <c r="A391" s="788">
        <v>44398</v>
      </c>
      <c r="B391">
        <v>1.6137008906524919E-4</v>
      </c>
      <c r="C391">
        <v>9.7218780380869951E-4</v>
      </c>
      <c r="D391">
        <v>4.2096034684153683E-3</v>
      </c>
      <c r="E391">
        <v>1.6137008906524919E-4</v>
      </c>
      <c r="F391">
        <v>4.3436260077656108E-4</v>
      </c>
      <c r="G391">
        <v>8.2418472100778128E-3</v>
      </c>
      <c r="H391">
        <v>1.0899837959832404E-4</v>
      </c>
      <c r="I391">
        <v>8.2100882232771788E-4</v>
      </c>
      <c r="J391">
        <v>3.2103323769063774E-3</v>
      </c>
    </row>
    <row r="392" spans="1:10">
      <c r="A392" s="788">
        <v>44399</v>
      </c>
      <c r="B392">
        <v>1.6137008906524919E-4</v>
      </c>
      <c r="C392">
        <v>-1.0245667491906474E-2</v>
      </c>
      <c r="D392">
        <v>1.7264456033845299E-3</v>
      </c>
      <c r="E392">
        <v>1.6137008906524919E-4</v>
      </c>
      <c r="F392">
        <v>4.3436260077656108E-4</v>
      </c>
      <c r="G392">
        <v>2.0166609692362503E-3</v>
      </c>
      <c r="H392">
        <v>6.2379464298278897E-4</v>
      </c>
      <c r="I392">
        <v>5.4089278796487505E-4</v>
      </c>
      <c r="J392">
        <v>1.8919518143520886E-3</v>
      </c>
    </row>
    <row r="393" spans="1:10">
      <c r="A393" s="788">
        <v>44400</v>
      </c>
      <c r="B393">
        <v>1.6137008906524919E-4</v>
      </c>
      <c r="C393">
        <v>-5.3297929654427811E-3</v>
      </c>
      <c r="D393">
        <v>-8.6714939579058958E-3</v>
      </c>
      <c r="E393">
        <v>1.6137008906524919E-4</v>
      </c>
      <c r="F393">
        <v>4.3436260077656108E-4</v>
      </c>
      <c r="G393">
        <v>1.0145438559535647E-2</v>
      </c>
      <c r="H393">
        <v>-4.106596756454417E-3</v>
      </c>
      <c r="I393">
        <v>-2.5380682134280574E-3</v>
      </c>
      <c r="J393">
        <v>-2.6309448288419635E-4</v>
      </c>
    </row>
    <row r="394" spans="1:10">
      <c r="A394" s="788">
        <v>44403</v>
      </c>
      <c r="B394">
        <v>1.6137008906524919E-4</v>
      </c>
      <c r="C394">
        <v>3.1337653544829536E-3</v>
      </c>
      <c r="D394">
        <v>7.6054286837925478E-3</v>
      </c>
      <c r="E394">
        <v>1.6137008906524919E-4</v>
      </c>
      <c r="F394">
        <v>4.3436260077656108E-4</v>
      </c>
      <c r="G394">
        <v>2.382253008416102E-3</v>
      </c>
      <c r="H394">
        <v>-2.7948973707148106E-3</v>
      </c>
      <c r="I394">
        <v>-8.6507700199411897E-4</v>
      </c>
      <c r="J394">
        <v>-5.9519271208663405E-4</v>
      </c>
    </row>
    <row r="395" spans="1:10">
      <c r="A395" s="788">
        <v>44404</v>
      </c>
      <c r="B395">
        <v>1.6137008906524919E-4</v>
      </c>
      <c r="C395">
        <v>-3.741057137898518E-3</v>
      </c>
      <c r="D395">
        <v>-1.1045931450036517E-2</v>
      </c>
      <c r="E395">
        <v>1.6137008906524919E-4</v>
      </c>
      <c r="F395">
        <v>4.3436260077656108E-4</v>
      </c>
      <c r="G395">
        <v>-4.7124799312575627E-3</v>
      </c>
      <c r="H395">
        <v>-3.797808561317173E-3</v>
      </c>
      <c r="I395">
        <v>-1.3057874167371475E-3</v>
      </c>
      <c r="J395">
        <v>-4.9760181518841984E-3</v>
      </c>
    </row>
    <row r="396" spans="1:10">
      <c r="A396" s="788">
        <v>44405</v>
      </c>
      <c r="B396">
        <v>1.6137008906524919E-4</v>
      </c>
      <c r="C396">
        <v>-2.7485821574433356E-3</v>
      </c>
      <c r="D396">
        <v>1.3430164005834744E-2</v>
      </c>
      <c r="E396">
        <v>1.6137008906524919E-4</v>
      </c>
      <c r="F396">
        <v>4.3436260077656108E-4</v>
      </c>
      <c r="G396">
        <v>-1.8630181803303003E-4</v>
      </c>
      <c r="H396">
        <v>-3.3176136338330942E-4</v>
      </c>
      <c r="I396">
        <v>-7.946880397756706E-4</v>
      </c>
      <c r="J396">
        <v>2.7551956708307124E-3</v>
      </c>
    </row>
    <row r="397" spans="1:10">
      <c r="A397" s="788">
        <v>44406</v>
      </c>
      <c r="B397">
        <v>1.6137008906524919E-4</v>
      </c>
      <c r="C397">
        <v>-1.6401079171599942E-2</v>
      </c>
      <c r="D397">
        <v>-4.8323803214602723E-3</v>
      </c>
      <c r="E397">
        <v>1.6137008906524919E-4</v>
      </c>
      <c r="F397">
        <v>4.3436260077656108E-4</v>
      </c>
      <c r="G397">
        <v>4.2062063699823682E-3</v>
      </c>
      <c r="H397">
        <v>1.2820731745646352E-3</v>
      </c>
      <c r="I397">
        <v>1.1901548133603779E-3</v>
      </c>
      <c r="J397">
        <v>2.047153593247808E-3</v>
      </c>
    </row>
    <row r="398" spans="1:10">
      <c r="A398" s="788">
        <v>44407</v>
      </c>
      <c r="B398">
        <v>1.6137008906524919E-4</v>
      </c>
      <c r="C398">
        <v>1.053753255979184E-2</v>
      </c>
      <c r="D398">
        <v>-3.0829757916689071E-2</v>
      </c>
      <c r="E398">
        <v>1.6137008906524919E-4</v>
      </c>
      <c r="F398">
        <v>4.3436260077656108E-4</v>
      </c>
      <c r="G398">
        <v>-5.4060169942181657E-3</v>
      </c>
      <c r="H398">
        <v>-6.4782842587740586E-3</v>
      </c>
      <c r="I398">
        <v>-3.0201757049476141E-3</v>
      </c>
      <c r="J398">
        <v>-8.5090986065951002E-3</v>
      </c>
    </row>
    <row r="399" spans="1:10">
      <c r="A399" s="788">
        <v>44410</v>
      </c>
      <c r="B399">
        <v>1.6137008906524919E-4</v>
      </c>
      <c r="C399">
        <v>3.1829720757663438E-3</v>
      </c>
      <c r="D399">
        <v>5.8698305651385674E-3</v>
      </c>
      <c r="E399">
        <v>1.6137008906524919E-4</v>
      </c>
      <c r="F399">
        <v>3.938161942238505E-4</v>
      </c>
      <c r="G399">
        <v>-1.8428943907755624E-3</v>
      </c>
      <c r="H399">
        <v>4.5861734148222588E-4</v>
      </c>
      <c r="I399">
        <v>-3.6244339210211862E-4</v>
      </c>
      <c r="J399">
        <v>4.9402453737967811E-4</v>
      </c>
    </row>
    <row r="400" spans="1:10">
      <c r="A400" s="788">
        <v>44411</v>
      </c>
      <c r="B400">
        <v>1.6137008906524919E-4</v>
      </c>
      <c r="C400">
        <v>2.1120043602670613E-2</v>
      </c>
      <c r="D400">
        <v>8.6586425548258461E-3</v>
      </c>
      <c r="E400">
        <v>1.6137008906524919E-4</v>
      </c>
      <c r="F400">
        <v>3.938161942238505E-4</v>
      </c>
      <c r="G400">
        <v>8.2034847144849543E-3</v>
      </c>
      <c r="H400">
        <v>3.2287426602952696E-3</v>
      </c>
      <c r="I400">
        <v>7.4539490356584359E-4</v>
      </c>
      <c r="J400">
        <v>9.4289762364985208E-4</v>
      </c>
    </row>
    <row r="401" spans="1:10">
      <c r="A401" s="788">
        <v>44412</v>
      </c>
      <c r="B401">
        <v>1.6137008906524919E-4</v>
      </c>
      <c r="C401">
        <v>-7.1104502649739221E-3</v>
      </c>
      <c r="D401">
        <v>-1.436639764045855E-2</v>
      </c>
      <c r="E401">
        <v>1.6137008906524919E-4</v>
      </c>
      <c r="F401">
        <v>3.938161942238505E-4</v>
      </c>
      <c r="G401">
        <v>-4.6324452030791496E-3</v>
      </c>
      <c r="H401">
        <v>-8.5227012191535501E-4</v>
      </c>
      <c r="I401">
        <v>-3.8338377918789579E-4</v>
      </c>
      <c r="J401">
        <v>-1.5890211282792999E-3</v>
      </c>
    </row>
    <row r="402" spans="1:10">
      <c r="A402" s="788">
        <v>44413</v>
      </c>
      <c r="B402">
        <v>1.9929650834193957E-4</v>
      </c>
      <c r="C402">
        <v>-1.2018815397907168E-2</v>
      </c>
      <c r="D402">
        <v>-1.3816775711834595E-3</v>
      </c>
      <c r="E402">
        <v>1.9929650834193957E-4</v>
      </c>
      <c r="F402">
        <v>3.938161942238505E-4</v>
      </c>
      <c r="G402">
        <v>6.0054603353427716E-3</v>
      </c>
      <c r="H402">
        <v>-6.5479962506330702E-3</v>
      </c>
      <c r="I402">
        <v>-3.811673630841006E-3</v>
      </c>
      <c r="J402">
        <v>1.8522564754488435E-3</v>
      </c>
    </row>
    <row r="403" spans="1:10">
      <c r="A403" s="788">
        <v>44414</v>
      </c>
      <c r="B403">
        <v>1.9929650834193957E-4</v>
      </c>
      <c r="C403">
        <v>1.8364134553722433E-2</v>
      </c>
      <c r="D403">
        <v>9.6802740573851409E-3</v>
      </c>
      <c r="E403">
        <v>1.9929650834193957E-4</v>
      </c>
      <c r="F403">
        <v>3.938161942238505E-4</v>
      </c>
      <c r="G403">
        <v>1.6752839177258672E-3</v>
      </c>
      <c r="H403">
        <v>7.1029306924264013E-4</v>
      </c>
      <c r="I403">
        <v>1.7445679722323248E-3</v>
      </c>
      <c r="J403">
        <v>2.3420190434648713E-3</v>
      </c>
    </row>
    <row r="404" spans="1:10">
      <c r="A404" s="788">
        <v>44417</v>
      </c>
      <c r="B404">
        <v>1.9929650834193957E-4</v>
      </c>
      <c r="C404">
        <v>6.9460346538430251E-3</v>
      </c>
      <c r="D404">
        <v>1.7019736771393124E-3</v>
      </c>
      <c r="E404">
        <v>1.9929650834193957E-4</v>
      </c>
      <c r="F404">
        <v>3.938161942238505E-4</v>
      </c>
      <c r="G404">
        <v>-9.3992588785807296E-4</v>
      </c>
      <c r="H404">
        <v>-4.6239210466199054E-3</v>
      </c>
      <c r="I404">
        <v>-1.8379662563017263E-4</v>
      </c>
      <c r="J404">
        <v>4.3763892563353224E-4</v>
      </c>
    </row>
    <row r="405" spans="1:10">
      <c r="A405" s="788">
        <v>44418</v>
      </c>
      <c r="B405">
        <v>1.9929650834193957E-4</v>
      </c>
      <c r="C405">
        <v>-1.0555639781685833E-2</v>
      </c>
      <c r="D405">
        <v>-6.6404984320357352E-3</v>
      </c>
      <c r="E405">
        <v>1.9929650834193957E-4</v>
      </c>
      <c r="F405">
        <v>3.938161942238505E-4</v>
      </c>
      <c r="G405">
        <v>9.9270138865370505E-4</v>
      </c>
      <c r="H405">
        <v>8.4031106550797041E-4</v>
      </c>
      <c r="I405">
        <v>9.1929390965317381E-4</v>
      </c>
      <c r="J405">
        <v>6.6482131382539222E-4</v>
      </c>
    </row>
    <row r="406" spans="1:10">
      <c r="A406" s="788">
        <v>44419</v>
      </c>
      <c r="B406">
        <v>1.9929650834193957E-4</v>
      </c>
      <c r="C406">
        <v>-3.9072226159237999E-3</v>
      </c>
      <c r="D406">
        <v>-1.1958023434387455E-3</v>
      </c>
      <c r="E406">
        <v>1.9929650834193957E-4</v>
      </c>
      <c r="F406">
        <v>3.938161942238505E-4</v>
      </c>
      <c r="G406">
        <v>2.4680227644109376E-3</v>
      </c>
      <c r="H406">
        <v>-1.6638066141979602E-3</v>
      </c>
      <c r="I406">
        <v>-1.0345134959455216E-5</v>
      </c>
      <c r="J406">
        <v>-5.4088898438831023E-4</v>
      </c>
    </row>
    <row r="407" spans="1:10">
      <c r="A407" s="788">
        <v>44420</v>
      </c>
      <c r="B407">
        <v>1.9929650834193957E-4</v>
      </c>
      <c r="C407">
        <v>6.4991251177723974E-3</v>
      </c>
      <c r="D407">
        <v>-1.110438015755677E-2</v>
      </c>
      <c r="E407">
        <v>1.9929650834193957E-4</v>
      </c>
      <c r="F407">
        <v>3.938161942238505E-4</v>
      </c>
      <c r="G407">
        <v>2.9520875958359838E-3</v>
      </c>
      <c r="H407">
        <v>-4.5615478402396548E-3</v>
      </c>
      <c r="I407">
        <v>-1.1559745047888814E-3</v>
      </c>
      <c r="J407">
        <v>-1.1441421405095076E-3</v>
      </c>
    </row>
    <row r="408" spans="1:10">
      <c r="A408" s="788">
        <v>44421</v>
      </c>
      <c r="B408">
        <v>1.9929650834193957E-4</v>
      </c>
      <c r="C408">
        <v>2.3497946317700968E-3</v>
      </c>
      <c r="D408">
        <v>4.0825683436871429E-3</v>
      </c>
      <c r="E408">
        <v>1.9929650834193957E-4</v>
      </c>
      <c r="F408">
        <v>3.938161942238505E-4</v>
      </c>
      <c r="G408">
        <v>1.6073241975147479E-3</v>
      </c>
      <c r="H408">
        <v>-6.5705908780719913E-3</v>
      </c>
      <c r="I408">
        <v>-1.8936677266495616E-3</v>
      </c>
      <c r="J408">
        <v>-1.615508885298933E-3</v>
      </c>
    </row>
    <row r="409" spans="1:10">
      <c r="A409" s="788">
        <v>44424</v>
      </c>
      <c r="B409">
        <v>1.9929650834193957E-4</v>
      </c>
      <c r="C409">
        <v>4.0024395822202408E-4</v>
      </c>
      <c r="D409">
        <v>-1.6615708318291955E-2</v>
      </c>
      <c r="E409">
        <v>1.9929650834193957E-4</v>
      </c>
      <c r="F409">
        <v>3.938161942238505E-4</v>
      </c>
      <c r="G409">
        <v>2.6208594449417255E-3</v>
      </c>
      <c r="H409">
        <v>-3.2574236161564407E-3</v>
      </c>
      <c r="I409">
        <v>-8.0626819505102976E-4</v>
      </c>
      <c r="J409">
        <v>-5.7836126020309742E-3</v>
      </c>
    </row>
    <row r="410" spans="1:10">
      <c r="A410" s="788">
        <v>44425</v>
      </c>
      <c r="B410">
        <v>1.9929650834193957E-4</v>
      </c>
      <c r="C410">
        <v>1.714644973232593E-3</v>
      </c>
      <c r="D410">
        <v>-1.0708337630054299E-2</v>
      </c>
      <c r="E410">
        <v>1.9929650834193957E-4</v>
      </c>
      <c r="F410">
        <v>3.938161942238505E-4</v>
      </c>
      <c r="G410">
        <v>-7.0607249129965854E-3</v>
      </c>
      <c r="H410">
        <v>1.9556487972429704E-3</v>
      </c>
      <c r="I410">
        <v>1.2667145430893534E-3</v>
      </c>
      <c r="J410">
        <v>-3.5790837944269516E-3</v>
      </c>
    </row>
    <row r="411" spans="1:10">
      <c r="A411" s="788">
        <v>44426</v>
      </c>
      <c r="B411">
        <v>1.9929650834193957E-4</v>
      </c>
      <c r="C411">
        <v>8.3683599916315465E-3</v>
      </c>
      <c r="D411">
        <v>-1.0696770528450306E-2</v>
      </c>
      <c r="E411">
        <v>1.9929650834193957E-4</v>
      </c>
      <c r="F411">
        <v>3.938161942238505E-4</v>
      </c>
      <c r="G411">
        <v>-1.0748457761550978E-2</v>
      </c>
      <c r="H411">
        <v>-8.154607020166682E-3</v>
      </c>
      <c r="I411">
        <v>-3.1218599533511249E-3</v>
      </c>
      <c r="J411">
        <v>-1.2781902227203545E-3</v>
      </c>
    </row>
    <row r="412" spans="1:10">
      <c r="A412" s="788">
        <v>44427</v>
      </c>
      <c r="B412">
        <v>1.9929650834193957E-4</v>
      </c>
      <c r="C412">
        <v>2.1784643241102186E-2</v>
      </c>
      <c r="D412">
        <v>4.4758082423046464E-3</v>
      </c>
      <c r="E412">
        <v>1.9929650834193957E-4</v>
      </c>
      <c r="F412">
        <v>3.938161942238505E-4</v>
      </c>
      <c r="G412">
        <v>1.2567410636163956E-3</v>
      </c>
      <c r="H412">
        <v>3.6721958781094077E-3</v>
      </c>
      <c r="I412">
        <v>5.0512104946598413E-4</v>
      </c>
      <c r="J412">
        <v>1.6379770232397561E-3</v>
      </c>
    </row>
    <row r="413" spans="1:10">
      <c r="A413" s="788">
        <v>44428</v>
      </c>
      <c r="B413">
        <v>1.9929650834193957E-4</v>
      </c>
      <c r="C413">
        <v>1.7351497028095242E-3</v>
      </c>
      <c r="D413">
        <v>7.5797580311951496E-3</v>
      </c>
      <c r="E413">
        <v>1.9929650834193957E-4</v>
      </c>
      <c r="F413">
        <v>3.938161942238505E-4</v>
      </c>
      <c r="G413">
        <v>8.1415406963547543E-3</v>
      </c>
      <c r="H413">
        <v>5.1580428988802218E-3</v>
      </c>
      <c r="I413">
        <v>1.8644713921593947E-3</v>
      </c>
      <c r="J413">
        <v>3.1280708729344298E-3</v>
      </c>
    </row>
    <row r="414" spans="1:10">
      <c r="A414" s="788">
        <v>44431</v>
      </c>
      <c r="B414">
        <v>1.9929650834193957E-4</v>
      </c>
      <c r="C414">
        <v>-1.0835114616348451E-2</v>
      </c>
      <c r="D414">
        <v>-4.9223749684146334E-3</v>
      </c>
      <c r="E414">
        <v>1.9929650834193957E-4</v>
      </c>
      <c r="F414">
        <v>3.938161942238505E-4</v>
      </c>
      <c r="G414">
        <v>8.5238209952562816E-3</v>
      </c>
      <c r="H414">
        <v>-4.0719745655509731E-3</v>
      </c>
      <c r="I414">
        <v>-1.4469401254584291E-3</v>
      </c>
      <c r="J414">
        <v>-2.7668516219736539E-4</v>
      </c>
    </row>
    <row r="415" spans="1:10">
      <c r="A415" s="788">
        <v>44432</v>
      </c>
      <c r="B415">
        <v>1.9929650834193957E-4</v>
      </c>
      <c r="C415">
        <v>-1.2462742175856967E-2</v>
      </c>
      <c r="D415">
        <v>2.3316941012245795E-2</v>
      </c>
      <c r="E415">
        <v>1.9929650834193957E-4</v>
      </c>
      <c r="F415">
        <v>3.938161942238505E-4</v>
      </c>
      <c r="G415">
        <v>1.4956926284677152E-3</v>
      </c>
      <c r="H415">
        <v>7.5452862482454641E-3</v>
      </c>
      <c r="I415">
        <v>2.0896830744643324E-3</v>
      </c>
      <c r="J415">
        <v>4.3334405473400839E-3</v>
      </c>
    </row>
    <row r="416" spans="1:10">
      <c r="A416" s="788">
        <v>44433</v>
      </c>
      <c r="B416">
        <v>1.9929650834193957E-4</v>
      </c>
      <c r="C416">
        <v>-1.0412933164814842E-2</v>
      </c>
      <c r="D416">
        <v>5.0491324611152688E-3</v>
      </c>
      <c r="E416">
        <v>1.9929650834193957E-4</v>
      </c>
      <c r="F416">
        <v>3.938161942238505E-4</v>
      </c>
      <c r="G416">
        <v>2.2201269217136943E-3</v>
      </c>
      <c r="H416">
        <v>7.9401626187405316E-3</v>
      </c>
      <c r="I416">
        <v>2.5813983858231637E-3</v>
      </c>
      <c r="J416">
        <v>2.7432628691301808E-3</v>
      </c>
    </row>
    <row r="417" spans="1:10">
      <c r="A417" s="788">
        <v>44434</v>
      </c>
      <c r="B417">
        <v>1.9929650834193957E-4</v>
      </c>
      <c r="C417">
        <v>-6.8625021445312129E-4</v>
      </c>
      <c r="D417">
        <v>-1.7329744124433444E-2</v>
      </c>
      <c r="E417">
        <v>1.9929650834193957E-4</v>
      </c>
      <c r="F417">
        <v>3.938161942238505E-4</v>
      </c>
      <c r="G417">
        <v>-5.8249317755698637E-3</v>
      </c>
      <c r="H417">
        <v>-5.4108071553682358E-4</v>
      </c>
      <c r="I417">
        <v>8.4998278632486546E-4</v>
      </c>
      <c r="J417">
        <v>-3.3893689188185805E-3</v>
      </c>
    </row>
    <row r="418" spans="1:10">
      <c r="A418" s="788">
        <v>44435</v>
      </c>
      <c r="B418">
        <v>1.9929650834193957E-4</v>
      </c>
      <c r="C418">
        <v>-4.3683116189459081E-3</v>
      </c>
      <c r="D418">
        <v>1.6455228038617653E-2</v>
      </c>
      <c r="E418">
        <v>1.9929650834193957E-4</v>
      </c>
      <c r="F418">
        <v>3.938161942238505E-4</v>
      </c>
      <c r="G418">
        <v>8.8076062639821373E-3</v>
      </c>
      <c r="H418">
        <v>4.0558442421190222E-3</v>
      </c>
      <c r="I418">
        <v>2.423162207563001E-3</v>
      </c>
      <c r="J418">
        <v>3.6269597382627694E-3</v>
      </c>
    </row>
    <row r="419" spans="1:10">
      <c r="A419" s="788">
        <v>44438</v>
      </c>
      <c r="B419">
        <v>1.9929650834193957E-4</v>
      </c>
      <c r="C419">
        <v>-4.7515040042916956E-3</v>
      </c>
      <c r="D419">
        <v>-7.7697932342042364E-3</v>
      </c>
      <c r="E419">
        <v>1.9929650834193957E-4</v>
      </c>
      <c r="F419">
        <v>3.938161942238505E-4</v>
      </c>
      <c r="G419">
        <v>4.30658828173347E-3</v>
      </c>
      <c r="H419">
        <v>-1.3110080904282784E-3</v>
      </c>
      <c r="I419">
        <v>9.7082098086542779E-4</v>
      </c>
      <c r="J419">
        <v>-1.0123737317482284E-3</v>
      </c>
    </row>
    <row r="420" spans="1:10">
      <c r="A420" s="788">
        <v>44439</v>
      </c>
      <c r="B420">
        <v>1.9929650834193957E-4</v>
      </c>
      <c r="C420">
        <v>-9.9911446502137791E-3</v>
      </c>
      <c r="D420">
        <v>-8.0084376176507988E-3</v>
      </c>
      <c r="E420">
        <v>1.9929650834193957E-4</v>
      </c>
      <c r="F420">
        <v>3.938161942238505E-4</v>
      </c>
      <c r="G420">
        <v>-1.349146239944865E-3</v>
      </c>
      <c r="H420">
        <v>-4.1463303448562305E-3</v>
      </c>
      <c r="I420">
        <v>-1.2419875922616841E-3</v>
      </c>
      <c r="J420">
        <v>-7.0368094511297219E-4</v>
      </c>
    </row>
    <row r="421" spans="1:10">
      <c r="A421" s="788">
        <v>44440</v>
      </c>
      <c r="B421">
        <v>1.9929650834193957E-4</v>
      </c>
      <c r="C421">
        <v>2.7806405195716088E-3</v>
      </c>
      <c r="D421">
        <v>5.1739743290659668E-3</v>
      </c>
      <c r="E421">
        <v>1.9929650834193957E-4</v>
      </c>
      <c r="F421">
        <v>5.4933507071841525E-4</v>
      </c>
      <c r="G421">
        <v>3.117620525883158E-4</v>
      </c>
      <c r="H421">
        <v>1.4213162731784301E-3</v>
      </c>
      <c r="I421">
        <v>4.7777066358101195E-4</v>
      </c>
      <c r="J421">
        <v>1.135608517559783E-3</v>
      </c>
    </row>
    <row r="422" spans="1:10">
      <c r="A422" s="788">
        <v>44441</v>
      </c>
      <c r="B422">
        <v>1.9929650834193957E-4</v>
      </c>
      <c r="C422">
        <v>3.083187899941775E-3</v>
      </c>
      <c r="D422">
        <v>-2.2769013263470361E-2</v>
      </c>
      <c r="E422">
        <v>1.9929650834193957E-4</v>
      </c>
      <c r="F422">
        <v>5.4933507071841525E-4</v>
      </c>
      <c r="G422">
        <v>2.8425606033477546E-3</v>
      </c>
      <c r="H422">
        <v>-4.0960250837427381E-3</v>
      </c>
      <c r="I422">
        <v>-1.3960455921032677E-3</v>
      </c>
      <c r="J422">
        <v>-1.7014805605226613E-3</v>
      </c>
    </row>
    <row r="423" spans="1:10">
      <c r="A423" s="788">
        <v>44442</v>
      </c>
      <c r="B423">
        <v>1.9929650834193957E-4</v>
      </c>
      <c r="C423">
        <v>-9.665758085406484E-4</v>
      </c>
      <c r="D423">
        <v>2.1954611822647685E-3</v>
      </c>
      <c r="E423">
        <v>1.9929650834193957E-4</v>
      </c>
      <c r="F423">
        <v>5.4933507071841525E-4</v>
      </c>
      <c r="G423">
        <v>-3.3502683520858501E-4</v>
      </c>
      <c r="H423">
        <v>-1.0924952862182424E-3</v>
      </c>
      <c r="I423">
        <v>2.434189887179361E-4</v>
      </c>
      <c r="J423">
        <v>9.4770504045116333E-4</v>
      </c>
    </row>
    <row r="424" spans="1:10">
      <c r="A424" s="788">
        <v>44445</v>
      </c>
      <c r="B424">
        <v>1.9929650834193957E-4</v>
      </c>
      <c r="C424">
        <v>1.7028193269994496E-3</v>
      </c>
      <c r="D424">
        <v>7.9993507406448394E-3</v>
      </c>
      <c r="E424">
        <v>1.9929650834193957E-4</v>
      </c>
      <c r="F424">
        <v>5.4933507071841525E-4</v>
      </c>
      <c r="G424">
        <v>0</v>
      </c>
      <c r="H424">
        <v>6.6840827311454021E-4</v>
      </c>
      <c r="I424">
        <v>1.0844427224334652E-3</v>
      </c>
      <c r="J424">
        <v>9.0715087703641117E-4</v>
      </c>
    </row>
    <row r="425" spans="1:10">
      <c r="A425" s="788">
        <v>44447</v>
      </c>
      <c r="B425">
        <v>1.9929650834193957E-4</v>
      </c>
      <c r="C425">
        <v>1.4507311607780959E-2</v>
      </c>
      <c r="D425">
        <v>-3.7803018496100349E-2</v>
      </c>
      <c r="E425">
        <v>1.9929650834193957E-4</v>
      </c>
      <c r="F425">
        <v>5.4933507071841525E-4</v>
      </c>
      <c r="G425">
        <v>-4.7095865221159494E-3</v>
      </c>
      <c r="H425">
        <v>-5.5909475091774352E-3</v>
      </c>
      <c r="I425">
        <v>-1.5777941505507043E-3</v>
      </c>
      <c r="J425">
        <v>-4.308775787651653E-3</v>
      </c>
    </row>
    <row r="426" spans="1:10">
      <c r="A426" s="788">
        <v>44448</v>
      </c>
      <c r="B426">
        <v>1.9929650834193957E-4</v>
      </c>
      <c r="C426">
        <v>5.7313682927757625E-3</v>
      </c>
      <c r="D426">
        <v>1.71763620415466E-2</v>
      </c>
      <c r="E426">
        <v>1.9929650834193957E-4</v>
      </c>
      <c r="F426">
        <v>5.4933507071841525E-4</v>
      </c>
      <c r="G426">
        <v>-4.6055998245485563E-3</v>
      </c>
      <c r="H426">
        <v>8.1449691606261254E-3</v>
      </c>
      <c r="I426">
        <v>1.7684506702710934E-3</v>
      </c>
      <c r="J426">
        <v>1.5618510421875342E-3</v>
      </c>
    </row>
    <row r="427" spans="1:10">
      <c r="A427" s="788">
        <v>44449</v>
      </c>
      <c r="B427">
        <v>1.9929650834193957E-4</v>
      </c>
      <c r="C427">
        <v>-1.2628031579545285E-2</v>
      </c>
      <c r="D427">
        <v>-9.3179783853900577E-3</v>
      </c>
      <c r="E427">
        <v>1.9929650834193957E-4</v>
      </c>
      <c r="F427">
        <v>5.4933507071841525E-4</v>
      </c>
      <c r="G427">
        <v>-7.7226435922087555E-3</v>
      </c>
      <c r="H427">
        <v>9.9232602049714735E-4</v>
      </c>
      <c r="I427">
        <v>2.3217604028014094E-4</v>
      </c>
      <c r="J427">
        <v>-5.8353922749332376E-4</v>
      </c>
    </row>
    <row r="428" spans="1:10">
      <c r="A428" s="788">
        <v>44452</v>
      </c>
      <c r="B428">
        <v>1.9929650834193957E-4</v>
      </c>
      <c r="C428">
        <v>6.1359104157077127E-4</v>
      </c>
      <c r="D428">
        <v>1.8530627523440701E-2</v>
      </c>
      <c r="E428">
        <v>1.9929650834193957E-4</v>
      </c>
      <c r="F428">
        <v>5.4933507071841525E-4</v>
      </c>
      <c r="G428">
        <v>2.2765095613401787E-3</v>
      </c>
      <c r="H428">
        <v>2.0821205020169486E-3</v>
      </c>
      <c r="I428">
        <v>1.3090051250423951E-3</v>
      </c>
      <c r="J428">
        <v>2.6311866428143649E-3</v>
      </c>
    </row>
    <row r="429" spans="1:10">
      <c r="A429" s="788">
        <v>44453</v>
      </c>
      <c r="B429">
        <v>1.9929650834193957E-4</v>
      </c>
      <c r="C429">
        <v>1.3414073279165439E-3</v>
      </c>
      <c r="D429">
        <v>-1.9172067696805462E-3</v>
      </c>
      <c r="E429">
        <v>1.9929650834193957E-4</v>
      </c>
      <c r="F429">
        <v>5.4933507071841525E-4</v>
      </c>
      <c r="G429">
        <v>-5.7465991456183696E-3</v>
      </c>
      <c r="H429">
        <v>2.1560738005232949E-3</v>
      </c>
      <c r="I429">
        <v>3.2058382212907244E-3</v>
      </c>
      <c r="J429">
        <v>-2.1063639449969696E-4</v>
      </c>
    </row>
    <row r="430" spans="1:10">
      <c r="A430" s="788">
        <v>44454</v>
      </c>
      <c r="B430">
        <v>1.9929650834193957E-4</v>
      </c>
      <c r="C430">
        <v>6.0473839323305079E-3</v>
      </c>
      <c r="D430">
        <v>-9.6230393125183999E-3</v>
      </c>
      <c r="E430">
        <v>1.9929650834193957E-4</v>
      </c>
      <c r="F430">
        <v>5.4933507071841525E-4</v>
      </c>
      <c r="G430">
        <v>8.4739086888510062E-3</v>
      </c>
      <c r="H430">
        <v>1.192320927479118E-3</v>
      </c>
      <c r="I430">
        <v>9.0350895440893808E-4</v>
      </c>
      <c r="J430">
        <v>1.8911697492156598E-3</v>
      </c>
    </row>
    <row r="431" spans="1:10">
      <c r="A431" s="788">
        <v>44455</v>
      </c>
      <c r="B431">
        <v>1.9929650834193957E-4</v>
      </c>
      <c r="C431">
        <v>3.4240060871226774E-4</v>
      </c>
      <c r="D431">
        <v>-1.1022353582669009E-2</v>
      </c>
      <c r="E431">
        <v>1.9929650834193957E-4</v>
      </c>
      <c r="F431">
        <v>5.4933507071841525E-4</v>
      </c>
      <c r="G431">
        <v>-1.5510969268194286E-3</v>
      </c>
      <c r="H431">
        <v>-1.7969164353838218E-3</v>
      </c>
      <c r="I431">
        <v>7.4709531588057487E-5</v>
      </c>
      <c r="J431">
        <v>-1.6822647241465649E-4</v>
      </c>
    </row>
    <row r="432" spans="1:10">
      <c r="A432" s="788">
        <v>44456</v>
      </c>
      <c r="B432">
        <v>1.9929650834193957E-4</v>
      </c>
      <c r="C432">
        <v>9.6790142237772603E-3</v>
      </c>
      <c r="D432">
        <v>-2.0694449668296144E-2</v>
      </c>
      <c r="E432">
        <v>1.9929650834193957E-4</v>
      </c>
      <c r="F432">
        <v>5.4933507071841525E-4</v>
      </c>
      <c r="G432">
        <v>-9.1109248393406173E-3</v>
      </c>
      <c r="H432">
        <v>-2.015337608504475E-3</v>
      </c>
      <c r="I432">
        <v>1.1977907851257186E-4</v>
      </c>
      <c r="J432">
        <v>-1.949775948969279E-3</v>
      </c>
    </row>
    <row r="433" spans="1:10">
      <c r="A433" s="788">
        <v>44459</v>
      </c>
      <c r="B433">
        <v>1.9929650834193957E-4</v>
      </c>
      <c r="C433">
        <v>4.312861366932097E-3</v>
      </c>
      <c r="D433">
        <v>-2.3291858164668278E-2</v>
      </c>
      <c r="E433">
        <v>1.9929650834193957E-4</v>
      </c>
      <c r="F433">
        <v>5.4933507071841525E-4</v>
      </c>
      <c r="G433">
        <v>-1.6977254629493954E-2</v>
      </c>
      <c r="H433">
        <v>5.4269220516278693E-4</v>
      </c>
      <c r="I433">
        <v>5.1149228963631721E-4</v>
      </c>
      <c r="J433">
        <v>-6.5350889153884539E-3</v>
      </c>
    </row>
    <row r="434" spans="1:10">
      <c r="A434" s="788">
        <v>44460</v>
      </c>
      <c r="B434">
        <v>1.9929650834193957E-4</v>
      </c>
      <c r="C434">
        <v>-5.4007426021078775E-3</v>
      </c>
      <c r="D434">
        <v>1.2917509082286172E-2</v>
      </c>
      <c r="E434">
        <v>1.9929650834193957E-4</v>
      </c>
      <c r="F434">
        <v>5.4933507071841525E-4</v>
      </c>
      <c r="G434">
        <v>-8.1234954896236555E-4</v>
      </c>
      <c r="H434">
        <v>2.5609608018457575E-3</v>
      </c>
      <c r="I434">
        <v>1.9567944720275676E-3</v>
      </c>
      <c r="J434">
        <v>2.6926196269261293E-3</v>
      </c>
    </row>
    <row r="435" spans="1:10">
      <c r="A435" s="788">
        <v>44461</v>
      </c>
      <c r="B435">
        <v>1.9929650834193957E-4</v>
      </c>
      <c r="C435">
        <v>-4.9210000377086782E-3</v>
      </c>
      <c r="D435">
        <v>1.8435872813475473E-2</v>
      </c>
      <c r="E435">
        <v>1.9929650834193957E-4</v>
      </c>
      <c r="F435">
        <v>5.4933507071841525E-4</v>
      </c>
      <c r="G435">
        <v>9.5195662109373025E-3</v>
      </c>
      <c r="H435">
        <v>3.7410427675022007E-5</v>
      </c>
      <c r="I435">
        <v>-1.8963893531043219E-4</v>
      </c>
      <c r="J435">
        <v>2.45642153885961E-3</v>
      </c>
    </row>
    <row r="436" spans="1:10">
      <c r="A436" s="788">
        <v>44462</v>
      </c>
      <c r="B436">
        <v>2.3686535833333799E-4</v>
      </c>
      <c r="C436">
        <v>2.0463459461508293E-3</v>
      </c>
      <c r="D436">
        <v>1.5871426907255515E-2</v>
      </c>
      <c r="E436">
        <v>2.3686535833333799E-4</v>
      </c>
      <c r="F436">
        <v>5.4933507071841525E-4</v>
      </c>
      <c r="G436">
        <v>1.2134751708511082E-2</v>
      </c>
      <c r="H436">
        <v>-3.1848970619899886E-3</v>
      </c>
      <c r="I436">
        <v>-3.8985617487063973E-4</v>
      </c>
      <c r="J436">
        <v>5.4072707682149002E-3</v>
      </c>
    </row>
    <row r="437" spans="1:10">
      <c r="A437" s="788">
        <v>44463</v>
      </c>
      <c r="B437">
        <v>2.3686535833333799E-4</v>
      </c>
      <c r="C437">
        <v>1.028647064384991E-2</v>
      </c>
      <c r="D437">
        <v>-6.8530608509090873E-3</v>
      </c>
      <c r="E437">
        <v>2.3686535833333799E-4</v>
      </c>
      <c r="F437">
        <v>5.4933507071841525E-4</v>
      </c>
      <c r="G437">
        <v>1.4610090402744635E-3</v>
      </c>
      <c r="H437">
        <v>-7.9952134150906851E-5</v>
      </c>
      <c r="I437">
        <v>9.6121681444127915E-4</v>
      </c>
      <c r="J437">
        <v>1.28404890250855E-3</v>
      </c>
    </row>
    <row r="438" spans="1:10">
      <c r="A438" s="788">
        <v>44466</v>
      </c>
      <c r="B438">
        <v>2.3686535833333799E-4</v>
      </c>
      <c r="C438">
        <v>8.0480637855839809E-4</v>
      </c>
      <c r="D438">
        <v>2.6512440075785459E-3</v>
      </c>
      <c r="E438">
        <v>2.3686535833333799E-4</v>
      </c>
      <c r="F438">
        <v>5.4933507071841525E-4</v>
      </c>
      <c r="G438">
        <v>-2.7763563072890074E-3</v>
      </c>
      <c r="H438">
        <v>8.9874890637497984E-5</v>
      </c>
      <c r="I438">
        <v>2.352082699228486E-4</v>
      </c>
      <c r="J438">
        <v>5.5241942444816949E-4</v>
      </c>
    </row>
    <row r="439" spans="1:10">
      <c r="A439" s="788">
        <v>44467</v>
      </c>
      <c r="B439">
        <v>2.3686535833333799E-4</v>
      </c>
      <c r="C439">
        <v>1.3614602034709655E-2</v>
      </c>
      <c r="D439">
        <v>-3.0454906944269111E-2</v>
      </c>
      <c r="E439">
        <v>2.3686535833333799E-4</v>
      </c>
      <c r="F439">
        <v>5.4933507071841525E-4</v>
      </c>
      <c r="G439">
        <v>-2.0364114325326033E-2</v>
      </c>
      <c r="H439">
        <v>-1.0235528869965149E-3</v>
      </c>
      <c r="I439">
        <v>2.957608360023567E-4</v>
      </c>
      <c r="J439">
        <v>-5.220439078856276E-3</v>
      </c>
    </row>
    <row r="440" spans="1:10">
      <c r="A440" s="788">
        <v>44468</v>
      </c>
      <c r="B440">
        <v>2.3686535833333799E-4</v>
      </c>
      <c r="C440">
        <v>-6.0885608856098283E-4</v>
      </c>
      <c r="D440">
        <v>8.9261318052356042E-3</v>
      </c>
      <c r="E440">
        <v>2.3686535833333799E-4</v>
      </c>
      <c r="F440">
        <v>5.4933507071841525E-4</v>
      </c>
      <c r="G440">
        <v>1.5691662282344421E-3</v>
      </c>
      <c r="H440">
        <v>8.607658743207125E-4</v>
      </c>
      <c r="I440">
        <v>7.2763919282992084E-4</v>
      </c>
      <c r="J440">
        <v>5.9217780200460091E-4</v>
      </c>
    </row>
    <row r="441" spans="1:10">
      <c r="A441" s="788">
        <v>44469</v>
      </c>
      <c r="B441">
        <v>2.3686535833333799E-4</v>
      </c>
      <c r="C441">
        <v>4.079974892462257E-3</v>
      </c>
      <c r="D441">
        <v>-1.1496142946387788E-3</v>
      </c>
      <c r="E441">
        <v>2.3686535833333799E-4</v>
      </c>
      <c r="F441">
        <v>5.4933507071841525E-4</v>
      </c>
      <c r="G441">
        <v>-1.1909731939276913E-2</v>
      </c>
      <c r="H441">
        <v>-3.1179850671136933E-3</v>
      </c>
      <c r="I441">
        <v>-5.7343819193445E-4</v>
      </c>
      <c r="J441">
        <v>2.3772143999756246E-4</v>
      </c>
    </row>
    <row r="442" spans="1:10">
      <c r="A442" s="788">
        <v>44470</v>
      </c>
      <c r="B442">
        <v>2.3686535833333799E-4</v>
      </c>
      <c r="C442">
        <v>-8.8806354342868543E-3</v>
      </c>
      <c r="D442">
        <v>1.7305420570179475E-2</v>
      </c>
      <c r="E442">
        <v>2.3686535833333799E-4</v>
      </c>
      <c r="F442">
        <v>6.2129711735847692E-4</v>
      </c>
      <c r="G442">
        <v>1.1491477734391298E-2</v>
      </c>
      <c r="H442">
        <v>4.2498593412283459E-3</v>
      </c>
      <c r="I442">
        <v>1.5706195370743803E-3</v>
      </c>
      <c r="J442">
        <v>2.6613522144927071E-3</v>
      </c>
    </row>
    <row r="443" spans="1:10">
      <c r="A443" s="788">
        <v>44473</v>
      </c>
      <c r="B443">
        <v>2.3686535833333799E-4</v>
      </c>
      <c r="C443">
        <v>5.4354883591503089E-3</v>
      </c>
      <c r="D443">
        <v>-2.2201576550642699E-2</v>
      </c>
      <c r="E443">
        <v>2.3686535833333799E-4</v>
      </c>
      <c r="F443">
        <v>6.2129711735847692E-4</v>
      </c>
      <c r="G443">
        <v>-1.2985880322420762E-2</v>
      </c>
      <c r="H443">
        <v>-1.671232419802382E-3</v>
      </c>
      <c r="I443">
        <v>-3.4419541806607334E-4</v>
      </c>
      <c r="J443">
        <v>-4.1727879902717646E-3</v>
      </c>
    </row>
    <row r="444" spans="1:10">
      <c r="A444" s="788">
        <v>44474</v>
      </c>
      <c r="B444">
        <v>2.3686535833333799E-4</v>
      </c>
      <c r="C444">
        <v>7.5095021956528285E-3</v>
      </c>
      <c r="D444">
        <v>5.847286274893726E-4</v>
      </c>
      <c r="E444">
        <v>2.3686535833333799E-4</v>
      </c>
      <c r="F444">
        <v>6.2129711735847692E-4</v>
      </c>
      <c r="G444">
        <v>1.0524455523362564E-2</v>
      </c>
      <c r="H444">
        <v>-1.7208798455089491E-3</v>
      </c>
      <c r="I444">
        <v>7.4480245267682932E-5</v>
      </c>
      <c r="J444">
        <v>1.4356024447392812E-3</v>
      </c>
    </row>
    <row r="445" spans="1:10">
      <c r="A445" s="788">
        <v>44475</v>
      </c>
      <c r="B445">
        <v>2.3686535833333799E-4</v>
      </c>
      <c r="C445">
        <v>8.9002838567897591E-3</v>
      </c>
      <c r="D445">
        <v>9.227971917560307E-4</v>
      </c>
      <c r="E445">
        <v>2.3686535833333799E-4</v>
      </c>
      <c r="F445">
        <v>6.2129711735847692E-4</v>
      </c>
      <c r="G445">
        <v>4.1028874386752623E-3</v>
      </c>
      <c r="H445">
        <v>2.5776542402771163E-3</v>
      </c>
      <c r="I445">
        <v>2.5128573650237129E-3</v>
      </c>
      <c r="J445">
        <v>-7.8238349665993301E-4</v>
      </c>
    </row>
    <row r="446" spans="1:10">
      <c r="A446" s="788">
        <v>44476</v>
      </c>
      <c r="B446">
        <v>2.3686535833333799E-4</v>
      </c>
      <c r="C446">
        <v>7.8052676480733219E-4</v>
      </c>
      <c r="D446">
        <v>2.3390105442699927E-4</v>
      </c>
      <c r="E446">
        <v>2.3686535833333799E-4</v>
      </c>
      <c r="F446">
        <v>6.2129711735847692E-4</v>
      </c>
      <c r="G446">
        <v>8.2982892369745098E-3</v>
      </c>
      <c r="H446">
        <v>-1.5384497611882209E-3</v>
      </c>
      <c r="I446">
        <v>-4.4057118430307352E-4</v>
      </c>
      <c r="J446">
        <v>2.9213683600195495E-3</v>
      </c>
    </row>
    <row r="447" spans="1:10">
      <c r="A447" s="788">
        <v>44477</v>
      </c>
      <c r="B447">
        <v>2.3686535833333799E-4</v>
      </c>
      <c r="C447">
        <v>-1.0157071861284228E-3</v>
      </c>
      <c r="D447">
        <v>2.0326095399728628E-2</v>
      </c>
      <c r="E447">
        <v>2.3686535833333799E-4</v>
      </c>
      <c r="F447">
        <v>6.2129711735847692E-4</v>
      </c>
      <c r="G447">
        <v>-1.9137407494954628E-3</v>
      </c>
      <c r="H447">
        <v>2.6798130553564725E-3</v>
      </c>
      <c r="I447">
        <v>1.6890196017187442E-3</v>
      </c>
      <c r="J447">
        <v>3.2785103160661855E-3</v>
      </c>
    </row>
    <row r="448" spans="1:10">
      <c r="A448" s="788">
        <v>44480</v>
      </c>
      <c r="B448">
        <v>2.3686535833333799E-4</v>
      </c>
      <c r="C448">
        <v>1.3980173572025745E-3</v>
      </c>
      <c r="D448">
        <v>-5.7848221977219172E-3</v>
      </c>
      <c r="E448">
        <v>2.3686535833333799E-4</v>
      </c>
      <c r="F448">
        <v>6.2129711735847692E-4</v>
      </c>
      <c r="G448">
        <v>-6.8657858421348195E-3</v>
      </c>
      <c r="H448">
        <v>-2.2467014303902966E-3</v>
      </c>
      <c r="I448">
        <v>-2.8021658389398851E-4</v>
      </c>
      <c r="J448">
        <v>-4.358704110479783E-4</v>
      </c>
    </row>
    <row r="449" spans="1:10">
      <c r="A449" s="788">
        <v>44482</v>
      </c>
      <c r="B449">
        <v>2.3686535833333799E-4</v>
      </c>
      <c r="C449">
        <v>5.602393255371263E-3</v>
      </c>
      <c r="D449">
        <v>1.1369535947787002E-2</v>
      </c>
      <c r="E449">
        <v>2.3686535833333799E-4</v>
      </c>
      <c r="F449">
        <v>6.2129711735847692E-4</v>
      </c>
      <c r="G449">
        <v>5.9846051192469218E-4</v>
      </c>
      <c r="H449">
        <v>4.7138343248032122E-4</v>
      </c>
      <c r="I449">
        <v>5.504255528900881E-4</v>
      </c>
      <c r="J449">
        <v>-6.2822272096818566E-4</v>
      </c>
    </row>
    <row r="450" spans="1:10">
      <c r="A450" s="788">
        <v>44483</v>
      </c>
      <c r="B450">
        <v>2.3686535833333799E-4</v>
      </c>
      <c r="C450">
        <v>-8.6903216500794356E-3</v>
      </c>
      <c r="D450">
        <v>-2.3836570185143957E-3</v>
      </c>
      <c r="E450">
        <v>2.3686535833333799E-4</v>
      </c>
      <c r="F450">
        <v>6.2129711735847692E-4</v>
      </c>
      <c r="G450">
        <v>1.706311013337003E-2</v>
      </c>
      <c r="H450">
        <v>-1.1198872025699469E-3</v>
      </c>
      <c r="I450">
        <v>-4.6036075416222566E-4</v>
      </c>
      <c r="J450">
        <v>1.1315117391261786E-3</v>
      </c>
    </row>
    <row r="451" spans="1:10">
      <c r="A451" s="788">
        <v>44484</v>
      </c>
      <c r="B451">
        <v>2.3686535833333799E-4</v>
      </c>
      <c r="C451">
        <v>-8.6937543195954037E-3</v>
      </c>
      <c r="D451">
        <v>1.2921357050392102E-2</v>
      </c>
      <c r="E451">
        <v>2.3686535833333799E-4</v>
      </c>
      <c r="F451">
        <v>6.2129711735847692E-4</v>
      </c>
      <c r="G451">
        <v>7.4601307719690535E-3</v>
      </c>
      <c r="H451">
        <v>-2.9222878855232892E-3</v>
      </c>
      <c r="I451">
        <v>-1.3180902491534141E-3</v>
      </c>
      <c r="J451">
        <v>3.3636124113849419E-3</v>
      </c>
    </row>
    <row r="452" spans="1:10">
      <c r="A452" s="788">
        <v>44487</v>
      </c>
      <c r="B452">
        <v>2.3686535833333799E-4</v>
      </c>
      <c r="C452">
        <v>1.2531190371348755E-2</v>
      </c>
      <c r="D452">
        <v>-1.9172599537070623E-3</v>
      </c>
      <c r="E452">
        <v>2.3686535833333799E-4</v>
      </c>
      <c r="F452">
        <v>6.2129711735847692E-4</v>
      </c>
      <c r="G452">
        <v>3.3748045900920953E-3</v>
      </c>
      <c r="H452">
        <v>-1.8820751975220373E-3</v>
      </c>
      <c r="I452">
        <v>-4.3957153137919036E-4</v>
      </c>
      <c r="J452">
        <v>8.0495340841335583E-4</v>
      </c>
    </row>
    <row r="453" spans="1:10">
      <c r="A453" s="788">
        <v>44488</v>
      </c>
      <c r="B453">
        <v>2.3686535833333799E-4</v>
      </c>
      <c r="C453">
        <v>5.9434287060358137E-3</v>
      </c>
      <c r="D453">
        <v>-3.2819013638074157E-2</v>
      </c>
      <c r="E453">
        <v>2.3686535833333799E-4</v>
      </c>
      <c r="F453">
        <v>6.2129711735847692E-4</v>
      </c>
      <c r="G453">
        <v>7.3933569005406596E-3</v>
      </c>
      <c r="H453">
        <v>-5.9824067369596001E-3</v>
      </c>
      <c r="I453">
        <v>-4.0969401823580665E-3</v>
      </c>
      <c r="J453">
        <v>-4.0779294025331536E-3</v>
      </c>
    </row>
    <row r="454" spans="1:10">
      <c r="A454" s="788">
        <v>44489</v>
      </c>
      <c r="B454">
        <v>2.3686535833333799E-4</v>
      </c>
      <c r="C454">
        <v>9.0065747996037615E-4</v>
      </c>
      <c r="D454">
        <v>1.0270820028341898E-3</v>
      </c>
      <c r="E454">
        <v>2.3686535833333799E-4</v>
      </c>
      <c r="F454">
        <v>6.2129711735847692E-4</v>
      </c>
      <c r="G454">
        <v>3.6640167447334893E-3</v>
      </c>
      <c r="H454">
        <v>-2.5879244931982237E-3</v>
      </c>
      <c r="I454">
        <v>1.7506102977682403E-5</v>
      </c>
      <c r="J454">
        <v>-5.8353974718194923E-4</v>
      </c>
    </row>
    <row r="455" spans="1:10">
      <c r="A455" s="788">
        <v>44490</v>
      </c>
      <c r="B455">
        <v>2.3686535833333799E-4</v>
      </c>
      <c r="C455">
        <v>1.5333393323135214E-2</v>
      </c>
      <c r="D455">
        <v>-2.7543265000957273E-2</v>
      </c>
      <c r="E455">
        <v>2.3686535833333799E-4</v>
      </c>
      <c r="F455">
        <v>6.2129711735847692E-4</v>
      </c>
      <c r="G455">
        <v>2.995906256131331E-3</v>
      </c>
      <c r="H455">
        <v>-5.7351159267577945E-3</v>
      </c>
      <c r="I455">
        <v>-3.1319970668688413E-3</v>
      </c>
      <c r="J455">
        <v>-2.5104396348899494E-3</v>
      </c>
    </row>
    <row r="456" spans="1:10">
      <c r="A456" s="788">
        <v>44491</v>
      </c>
      <c r="B456">
        <v>2.3686535833333799E-4</v>
      </c>
      <c r="C456">
        <v>1.2301256713401987E-2</v>
      </c>
      <c r="D456">
        <v>-1.3355268635515949E-2</v>
      </c>
      <c r="E456">
        <v>2.3686535833333799E-4</v>
      </c>
      <c r="F456">
        <v>6.2129711735847692E-4</v>
      </c>
      <c r="G456">
        <v>-1.0725793335062406E-3</v>
      </c>
      <c r="H456">
        <v>-1.9742478930548923E-3</v>
      </c>
      <c r="I456">
        <v>-1.9964518761111938E-3</v>
      </c>
      <c r="J456">
        <v>-3.8776346922344551E-3</v>
      </c>
    </row>
    <row r="457" spans="1:10">
      <c r="A457" s="788">
        <v>44494</v>
      </c>
      <c r="B457">
        <v>2.3686535833333799E-4</v>
      </c>
      <c r="C457">
        <v>-2.0031167375812009E-2</v>
      </c>
      <c r="D457">
        <v>2.2751240919476112E-2</v>
      </c>
      <c r="E457">
        <v>2.3686535833333799E-4</v>
      </c>
      <c r="F457">
        <v>6.2129711735847692E-4</v>
      </c>
      <c r="G457">
        <v>4.7481792778718557E-3</v>
      </c>
      <c r="H457">
        <v>-5.7769111533637618E-3</v>
      </c>
      <c r="I457">
        <v>-4.3622412818168366E-3</v>
      </c>
      <c r="J457">
        <v>2.4546509436769171E-3</v>
      </c>
    </row>
    <row r="458" spans="1:10">
      <c r="A458" s="788">
        <v>44495</v>
      </c>
      <c r="B458">
        <v>2.3686535833333799E-4</v>
      </c>
      <c r="C458">
        <v>-3.0911072596352396E-3</v>
      </c>
      <c r="D458">
        <v>-2.1110513726083635E-2</v>
      </c>
      <c r="E458">
        <v>2.3686535833333799E-4</v>
      </c>
      <c r="F458">
        <v>6.2129711735847692E-4</v>
      </c>
      <c r="G458">
        <v>1.8197824144636776E-3</v>
      </c>
      <c r="H458">
        <v>-3.5718340025113759E-3</v>
      </c>
      <c r="I458">
        <v>-1.5973582652050178E-3</v>
      </c>
      <c r="J458">
        <v>-3.759528673826229E-3</v>
      </c>
    </row>
    <row r="459" spans="1:10">
      <c r="A459" s="788">
        <v>44496</v>
      </c>
      <c r="B459">
        <v>2.3686535833333799E-4</v>
      </c>
      <c r="C459">
        <v>-2.3837688640355736E-3</v>
      </c>
      <c r="D459">
        <v>-5.3025981227305952E-4</v>
      </c>
      <c r="E459">
        <v>2.3686535833333799E-4</v>
      </c>
      <c r="F459">
        <v>6.2129711735847692E-4</v>
      </c>
      <c r="G459">
        <v>-5.0515979968478453E-3</v>
      </c>
      <c r="H459">
        <v>3.0471429697189745E-3</v>
      </c>
      <c r="I459">
        <v>9.3845188717045502E-4</v>
      </c>
      <c r="J459">
        <v>-3.5875129721490984E-3</v>
      </c>
    </row>
    <row r="460" spans="1:10">
      <c r="A460" s="788">
        <v>44497</v>
      </c>
      <c r="B460">
        <v>2.9256277950295839E-4</v>
      </c>
      <c r="C460">
        <v>8.2104166292378267E-3</v>
      </c>
      <c r="D460">
        <v>-6.1876722284326391E-3</v>
      </c>
      <c r="E460">
        <v>2.9256277950295839E-4</v>
      </c>
      <c r="F460">
        <v>6.2129711735847692E-4</v>
      </c>
      <c r="G460">
        <v>9.8293377390326064E-3</v>
      </c>
      <c r="H460">
        <v>-1.1408806432513852E-2</v>
      </c>
      <c r="I460">
        <v>-6.5473001335406567E-3</v>
      </c>
      <c r="J460">
        <v>-2.4916467542568377E-4</v>
      </c>
    </row>
    <row r="461" spans="1:10">
      <c r="A461" s="788">
        <v>44498</v>
      </c>
      <c r="B461">
        <v>2.9256277950295839E-4</v>
      </c>
      <c r="C461">
        <v>5.4527958943655364E-3</v>
      </c>
      <c r="D461">
        <v>-2.0852853073308975E-2</v>
      </c>
      <c r="E461">
        <v>2.9256277950295839E-4</v>
      </c>
      <c r="F461">
        <v>6.2129711735847692E-4</v>
      </c>
      <c r="G461">
        <v>1.9493431844783693E-3</v>
      </c>
      <c r="H461">
        <v>1.157066295874265E-2</v>
      </c>
      <c r="I461">
        <v>5.2982214842851594E-3</v>
      </c>
      <c r="J461">
        <v>-6.5546641544600437E-4</v>
      </c>
    </row>
    <row r="462" spans="1:10">
      <c r="A462" s="788">
        <v>44501</v>
      </c>
      <c r="B462">
        <v>2.9256277950295839E-4</v>
      </c>
      <c r="C462">
        <v>4.6788600595490948E-3</v>
      </c>
      <c r="D462">
        <v>1.9808076678894171E-2</v>
      </c>
      <c r="E462">
        <v>2.9256277950295839E-4</v>
      </c>
      <c r="F462">
        <v>4.7290391601295667E-4</v>
      </c>
      <c r="G462">
        <v>1.8000686154020507E-3</v>
      </c>
      <c r="H462">
        <v>-2.2592876621702063E-3</v>
      </c>
      <c r="I462">
        <v>-6.6693270311868336E-4</v>
      </c>
      <c r="J462">
        <v>0</v>
      </c>
    </row>
    <row r="463" spans="1:10">
      <c r="A463" s="788">
        <v>44503</v>
      </c>
      <c r="B463">
        <v>2.9256277950295839E-4</v>
      </c>
      <c r="C463">
        <v>-3.8808918995203445E-4</v>
      </c>
      <c r="D463">
        <v>6.2548045558319387E-4</v>
      </c>
      <c r="E463">
        <v>2.9256277950295839E-4</v>
      </c>
      <c r="F463">
        <v>4.7290391601295667E-4</v>
      </c>
      <c r="G463">
        <v>1.0165443128788976E-2</v>
      </c>
      <c r="H463">
        <v>1.8814299478869811E-2</v>
      </c>
      <c r="I463">
        <v>5.4484564762082854E-3</v>
      </c>
      <c r="J463">
        <v>7.5764755173599596E-3</v>
      </c>
    </row>
    <row r="464" spans="1:10">
      <c r="A464" s="788">
        <v>44504</v>
      </c>
      <c r="B464">
        <v>2.9256277950295839E-4</v>
      </c>
      <c r="C464">
        <v>-1.2882504500052905E-2</v>
      </c>
      <c r="D464">
        <v>-2.0875356287744951E-2</v>
      </c>
      <c r="E464">
        <v>2.9256277950295839E-4</v>
      </c>
      <c r="F464">
        <v>4.7290391601295667E-4</v>
      </c>
      <c r="G464">
        <v>4.1818919145084621E-3</v>
      </c>
      <c r="H464">
        <v>-4.4798764655918921E-3</v>
      </c>
      <c r="I464">
        <v>-6.8561412937517829E-4</v>
      </c>
      <c r="J464">
        <v>0</v>
      </c>
    </row>
    <row r="465" spans="1:10">
      <c r="A465" s="788">
        <v>44505</v>
      </c>
      <c r="B465">
        <v>2.9256277950295839E-4</v>
      </c>
      <c r="C465">
        <v>-8.7063787185355235E-3</v>
      </c>
      <c r="D465">
        <v>1.3655463302211457E-2</v>
      </c>
      <c r="E465">
        <v>2.9256277950295839E-4</v>
      </c>
      <c r="F465">
        <v>4.7290391601295667E-4</v>
      </c>
      <c r="G465">
        <v>3.7328581257503046E-3</v>
      </c>
      <c r="H465">
        <v>-1.0896719300945712E-3</v>
      </c>
      <c r="I465">
        <v>9.2479622034158382E-4</v>
      </c>
      <c r="J465">
        <v>-8.5887687616326147E-4</v>
      </c>
    </row>
    <row r="466" spans="1:10">
      <c r="A466" s="788">
        <v>44508</v>
      </c>
      <c r="B466">
        <v>2.9256277950295839E-4</v>
      </c>
      <c r="C466">
        <v>3.1019495392161645E-3</v>
      </c>
      <c r="D466">
        <v>-4.1116447981537352E-4</v>
      </c>
      <c r="E466">
        <v>2.9256277950295839E-4</v>
      </c>
      <c r="F466">
        <v>4.7290391601295667E-4</v>
      </c>
      <c r="G466">
        <v>8.8770055752696031E-4</v>
      </c>
      <c r="H466">
        <v>1.2851549772401327E-3</v>
      </c>
      <c r="I466">
        <v>5.2124128721509067E-4</v>
      </c>
      <c r="J466">
        <v>-1.8331851095831908E-4</v>
      </c>
    </row>
    <row r="467" spans="1:10">
      <c r="A467" s="788">
        <v>44509</v>
      </c>
      <c r="B467">
        <v>2.9256277950295839E-4</v>
      </c>
      <c r="C467">
        <v>-1.2045810035777871E-2</v>
      </c>
      <c r="D467">
        <v>7.1954749867653156E-3</v>
      </c>
      <c r="E467">
        <v>2.9256277950295839E-4</v>
      </c>
      <c r="F467">
        <v>4.7290391601295667E-4</v>
      </c>
      <c r="G467">
        <v>-3.4987345002870374E-3</v>
      </c>
      <c r="H467">
        <v>4.8017198513767845E-3</v>
      </c>
      <c r="I467">
        <v>2.3054812693910076E-3</v>
      </c>
      <c r="J467">
        <v>-8.1517362702709928E-4</v>
      </c>
    </row>
    <row r="468" spans="1:10">
      <c r="A468" s="788">
        <v>44510</v>
      </c>
      <c r="B468">
        <v>2.9256277950295839E-4</v>
      </c>
      <c r="C468">
        <v>-6.6786773671088095E-3</v>
      </c>
      <c r="D468">
        <v>4.0975000919125648E-3</v>
      </c>
      <c r="E468">
        <v>2.9256277950295839E-4</v>
      </c>
      <c r="F468">
        <v>4.7290391601295667E-4</v>
      </c>
      <c r="G468">
        <v>-8.2258150578944367E-3</v>
      </c>
      <c r="H468">
        <v>4.7123257875125724E-4</v>
      </c>
      <c r="I468">
        <v>1.9302381868664398E-3</v>
      </c>
      <c r="J468">
        <v>3.06497448334353E-3</v>
      </c>
    </row>
    <row r="469" spans="1:10">
      <c r="A469" s="788">
        <v>44511</v>
      </c>
      <c r="B469">
        <v>2.9256277950295839E-4</v>
      </c>
      <c r="C469">
        <v>-7.6762421222336119E-3</v>
      </c>
      <c r="D469">
        <v>1.5355272573640777E-2</v>
      </c>
      <c r="E469">
        <v>2.9256277950295839E-4</v>
      </c>
      <c r="F469">
        <v>4.7290391601295667E-4</v>
      </c>
      <c r="G469">
        <v>5.5092743037565839E-4</v>
      </c>
      <c r="H469">
        <v>2.3748637542404527E-3</v>
      </c>
      <c r="I469">
        <v>2.1585492057893951E-3</v>
      </c>
      <c r="J469">
        <v>4.2051708026165091E-3</v>
      </c>
    </row>
    <row r="470" spans="1:10">
      <c r="A470" s="788">
        <v>44512</v>
      </c>
      <c r="B470">
        <v>2.9256277950295839E-4</v>
      </c>
      <c r="C470">
        <v>5.169389827379689E-4</v>
      </c>
      <c r="D470">
        <v>-1.1711825502136897E-2</v>
      </c>
      <c r="E470">
        <v>2.9256277950295839E-4</v>
      </c>
      <c r="F470">
        <v>4.7290391601295667E-4</v>
      </c>
      <c r="G470">
        <v>7.2226392530441164E-3</v>
      </c>
      <c r="H470">
        <v>4.6572657323504796E-3</v>
      </c>
      <c r="I470">
        <v>2.9873515248077798E-3</v>
      </c>
      <c r="J470">
        <v>-7.4100880594185625E-4</v>
      </c>
    </row>
    <row r="471" spans="1:10">
      <c r="A471" s="788">
        <v>44516</v>
      </c>
      <c r="B471">
        <v>2.9256277950295839E-4</v>
      </c>
      <c r="C471">
        <v>1.0573321277655978E-2</v>
      </c>
      <c r="D471">
        <v>-1.8158540019075575E-2</v>
      </c>
      <c r="E471">
        <v>2.9256277950295839E-4</v>
      </c>
      <c r="F471">
        <v>4.7290391601295667E-4</v>
      </c>
      <c r="G471">
        <v>3.8544903210651071E-3</v>
      </c>
      <c r="H471">
        <v>-2.6194136483153052E-3</v>
      </c>
      <c r="I471">
        <v>-2.3586462598701452E-5</v>
      </c>
      <c r="J471">
        <v>-1.8058546151533683E-3</v>
      </c>
    </row>
    <row r="472" spans="1:10">
      <c r="A472" s="788">
        <v>44517</v>
      </c>
      <c r="B472">
        <v>2.9256277950295839E-4</v>
      </c>
      <c r="C472">
        <v>4.0353503998831197E-3</v>
      </c>
      <c r="D472">
        <v>-1.3938304461740159E-2</v>
      </c>
      <c r="E472">
        <v>2.9256277950295839E-4</v>
      </c>
      <c r="F472">
        <v>4.7290391601295667E-4</v>
      </c>
      <c r="G472">
        <v>-2.6016294752068125E-3</v>
      </c>
      <c r="H472">
        <v>-3.1785579588050616E-4</v>
      </c>
      <c r="I472">
        <v>-3.4752471682275576E-5</v>
      </c>
      <c r="J472">
        <v>-3.5096465919159936E-3</v>
      </c>
    </row>
    <row r="473" spans="1:10">
      <c r="A473" s="788">
        <v>44518</v>
      </c>
      <c r="B473">
        <v>2.9256277950295839E-4</v>
      </c>
      <c r="C473">
        <v>8.6747776747231331E-3</v>
      </c>
      <c r="D473">
        <v>-5.0748699956142396E-3</v>
      </c>
      <c r="E473">
        <v>2.9256277950295839E-4</v>
      </c>
      <c r="F473">
        <v>4.7290391601295667E-4</v>
      </c>
      <c r="G473">
        <v>3.3847551651107199E-3</v>
      </c>
      <c r="H473">
        <v>5.4548446241953208E-4</v>
      </c>
      <c r="I473">
        <v>4.6100965161310903E-4</v>
      </c>
      <c r="J473">
        <v>7.6780756265826255E-5</v>
      </c>
    </row>
    <row r="474" spans="1:10">
      <c r="A474" s="788">
        <v>44519</v>
      </c>
      <c r="B474">
        <v>2.9256277950295839E-4</v>
      </c>
      <c r="C474">
        <v>2.0553872782345106E-3</v>
      </c>
      <c r="D474">
        <v>5.9459512233221989E-3</v>
      </c>
      <c r="E474">
        <v>2.9256277950295839E-4</v>
      </c>
      <c r="F474">
        <v>4.7290391601295667E-4</v>
      </c>
      <c r="G474">
        <v>-1.3986489646171663E-3</v>
      </c>
      <c r="H474">
        <v>3.6352967736503761E-3</v>
      </c>
      <c r="I474">
        <v>2.1837296031312903E-3</v>
      </c>
      <c r="J474">
        <v>1.1887720480063813E-4</v>
      </c>
    </row>
    <row r="475" spans="1:10">
      <c r="A475" s="788">
        <v>44522</v>
      </c>
      <c r="B475">
        <v>2.9256277950295839E-4</v>
      </c>
      <c r="C475">
        <v>4.6241318507322937E-3</v>
      </c>
      <c r="D475">
        <v>-8.857668004529029E-3</v>
      </c>
      <c r="E475">
        <v>2.9256277950295839E-4</v>
      </c>
      <c r="F475">
        <v>4.7290391601295667E-4</v>
      </c>
      <c r="G475">
        <v>-3.1971323723489764E-3</v>
      </c>
      <c r="H475">
        <v>-3.1170790718412222E-3</v>
      </c>
      <c r="I475">
        <v>-1.5888825550746111E-3</v>
      </c>
      <c r="J475">
        <v>-1.0400519035427269E-3</v>
      </c>
    </row>
    <row r="476" spans="1:10">
      <c r="A476" s="788">
        <v>44523</v>
      </c>
      <c r="B476">
        <v>2.9256277950295839E-4</v>
      </c>
      <c r="C476">
        <v>1.1014596579206559E-2</v>
      </c>
      <c r="D476">
        <v>1.4996224627376042E-2</v>
      </c>
      <c r="E476">
        <v>2.9256277950295839E-4</v>
      </c>
      <c r="F476">
        <v>4.7290391601295667E-4</v>
      </c>
      <c r="G476">
        <v>1.6570786727996278E-3</v>
      </c>
      <c r="H476">
        <v>2.1561439363158019E-3</v>
      </c>
      <c r="I476">
        <v>1.142319196581365E-3</v>
      </c>
      <c r="J476">
        <v>2.8606416364653775E-3</v>
      </c>
    </row>
    <row r="477" spans="1:10">
      <c r="A477" s="788">
        <v>44524</v>
      </c>
      <c r="B477">
        <v>2.9256277950295839E-4</v>
      </c>
      <c r="C477">
        <v>-7.5996457041629384E-3</v>
      </c>
      <c r="D477">
        <v>8.3004176787695449E-3</v>
      </c>
      <c r="E477">
        <v>2.9256277950295839E-4</v>
      </c>
      <c r="F477">
        <v>4.7290391601295667E-4</v>
      </c>
      <c r="G477">
        <v>2.2939006971240961E-3</v>
      </c>
      <c r="H477">
        <v>2.4823117950025786E-3</v>
      </c>
      <c r="I477">
        <v>2.3530578331925067E-3</v>
      </c>
      <c r="J477">
        <v>7.1682815898754804E-4</v>
      </c>
    </row>
    <row r="478" spans="1:10">
      <c r="A478" s="788">
        <v>44525</v>
      </c>
      <c r="B478">
        <v>2.9256277950295839E-4</v>
      </c>
      <c r="C478">
        <v>-5.123078845432949E-3</v>
      </c>
      <c r="D478">
        <v>1.2410372218356169E-2</v>
      </c>
      <c r="E478">
        <v>2.9256277950295839E-4</v>
      </c>
      <c r="F478">
        <v>4.7290391601295667E-4</v>
      </c>
      <c r="G478">
        <v>0</v>
      </c>
      <c r="H478">
        <v>-5.9986327644556692E-4</v>
      </c>
      <c r="I478">
        <v>2.0979973156753928E-4</v>
      </c>
      <c r="J478">
        <v>2.5836729652957136E-3</v>
      </c>
    </row>
    <row r="479" spans="1:10">
      <c r="A479" s="788">
        <v>44526</v>
      </c>
      <c r="B479">
        <v>2.9256277950295839E-4</v>
      </c>
      <c r="C479">
        <v>2.2427961388020723E-3</v>
      </c>
      <c r="D479">
        <v>-3.3899892497253448E-2</v>
      </c>
      <c r="E479">
        <v>2.9256277950295839E-4</v>
      </c>
      <c r="F479">
        <v>4.7290391601295667E-4</v>
      </c>
      <c r="G479">
        <v>-2.2724855683128209E-2</v>
      </c>
      <c r="H479">
        <v>1.4683450773256279E-3</v>
      </c>
      <c r="I479">
        <v>2.1606228772650393E-3</v>
      </c>
      <c r="J479">
        <v>-1.2323353765496536E-2</v>
      </c>
    </row>
    <row r="480" spans="1:10">
      <c r="A480" s="788">
        <v>44529</v>
      </c>
      <c r="B480">
        <v>2.9256277950295839E-4</v>
      </c>
      <c r="C480">
        <v>4.529261175459709E-3</v>
      </c>
      <c r="D480">
        <v>5.7693741192159642E-3</v>
      </c>
      <c r="E480">
        <v>2.9256277950295839E-4</v>
      </c>
      <c r="F480">
        <v>4.7290391601295667E-4</v>
      </c>
      <c r="G480">
        <v>1.3200221128189193E-2</v>
      </c>
      <c r="H480">
        <v>2.8569953099188972E-3</v>
      </c>
      <c r="I480">
        <v>2.0906785924381666E-3</v>
      </c>
      <c r="J480">
        <v>2.412108936526991E-3</v>
      </c>
    </row>
    <row r="481" spans="1:10">
      <c r="A481" s="788">
        <v>44530</v>
      </c>
      <c r="B481">
        <v>2.9256277950295839E-4</v>
      </c>
      <c r="C481">
        <v>1.4435414884517161E-3</v>
      </c>
      <c r="D481">
        <v>-8.7398577801103272E-3</v>
      </c>
      <c r="E481">
        <v>2.9256277950295839E-4</v>
      </c>
      <c r="F481">
        <v>4.7290391601295667E-4</v>
      </c>
      <c r="G481">
        <v>-1.8961306218543861E-2</v>
      </c>
      <c r="H481">
        <v>3.2566768264761237E-3</v>
      </c>
      <c r="I481">
        <v>8.6174855836929076E-4</v>
      </c>
      <c r="J481">
        <v>-7.1019581397547826E-3</v>
      </c>
    </row>
    <row r="482" spans="1:10">
      <c r="A482" s="788">
        <v>44531</v>
      </c>
      <c r="B482">
        <v>2.9256277950295839E-4</v>
      </c>
      <c r="C482">
        <v>-5.5167013684975785E-4</v>
      </c>
      <c r="D482">
        <v>-1.1194377300006941E-2</v>
      </c>
      <c r="E482">
        <v>2.9256277950295839E-4</v>
      </c>
      <c r="F482">
        <v>3.1627041280568591E-4</v>
      </c>
      <c r="G482">
        <v>-1.1815195971097037E-2</v>
      </c>
      <c r="H482">
        <v>-3.3162900212078128E-3</v>
      </c>
      <c r="I482">
        <v>-5.5917057010379523E-4</v>
      </c>
      <c r="J482">
        <v>-2.6465701102987849E-3</v>
      </c>
    </row>
    <row r="483" spans="1:10">
      <c r="A483" s="788">
        <v>44532</v>
      </c>
      <c r="B483">
        <v>2.9256277950295839E-4</v>
      </c>
      <c r="C483">
        <v>3.1515971653430785E-3</v>
      </c>
      <c r="D483">
        <v>3.6632952142589215E-2</v>
      </c>
      <c r="E483">
        <v>2.9256277950295839E-4</v>
      </c>
      <c r="F483">
        <v>3.1627041280568591E-4</v>
      </c>
      <c r="G483">
        <v>1.4194423271231882E-2</v>
      </c>
      <c r="H483">
        <v>3.0867496307114273E-3</v>
      </c>
      <c r="I483">
        <v>1.9736793888991411E-3</v>
      </c>
      <c r="J483">
        <v>5.5006772190546727E-3</v>
      </c>
    </row>
    <row r="484" spans="1:10">
      <c r="A484" s="788">
        <v>44533</v>
      </c>
      <c r="B484">
        <v>2.9256277950295839E-4</v>
      </c>
      <c r="C484">
        <v>1.5442233621469903E-3</v>
      </c>
      <c r="D484">
        <v>5.7765073194937511E-3</v>
      </c>
      <c r="E484">
        <v>2.9256277950295839E-4</v>
      </c>
      <c r="F484">
        <v>3.1627041280568591E-4</v>
      </c>
      <c r="G484">
        <v>-8.4485809792226307E-3</v>
      </c>
      <c r="H484">
        <v>6.4896455221783445E-3</v>
      </c>
      <c r="I484">
        <v>4.034256958099558E-3</v>
      </c>
      <c r="J484">
        <v>2.5740990653266849E-4</v>
      </c>
    </row>
    <row r="485" spans="1:10">
      <c r="A485" s="788">
        <v>44536</v>
      </c>
      <c r="B485">
        <v>2.9256277950295839E-4</v>
      </c>
      <c r="C485">
        <v>7.8864353312302349E-3</v>
      </c>
      <c r="D485">
        <v>1.7028507460143727E-2</v>
      </c>
      <c r="E485">
        <v>2.9256277950295839E-4</v>
      </c>
      <c r="F485">
        <v>3.1627041280568591E-4</v>
      </c>
      <c r="G485">
        <v>1.1730928977641941E-2</v>
      </c>
      <c r="H485">
        <v>-1.2214744693592738E-3</v>
      </c>
      <c r="I485">
        <v>-1.069527390127778E-3</v>
      </c>
      <c r="J485">
        <v>4.2624105855693095E-3</v>
      </c>
    </row>
    <row r="486" spans="1:10">
      <c r="A486" s="788">
        <v>44537</v>
      </c>
      <c r="B486">
        <v>2.9256277950295839E-4</v>
      </c>
      <c r="C486">
        <v>-8.1939828735206888E-3</v>
      </c>
      <c r="D486">
        <v>6.5394664944520287E-3</v>
      </c>
      <c r="E486">
        <v>2.9256277950295839E-4</v>
      </c>
      <c r="F486">
        <v>3.1627041280568591E-4</v>
      </c>
      <c r="G486">
        <v>2.0707063007576743E-2</v>
      </c>
      <c r="H486">
        <v>1.7053461558200755E-3</v>
      </c>
      <c r="I486">
        <v>-5.3100182389975714E-4</v>
      </c>
      <c r="J486">
        <v>3.0252594234592145E-3</v>
      </c>
    </row>
    <row r="487" spans="1:10">
      <c r="A487" s="788">
        <v>44538</v>
      </c>
      <c r="B487">
        <v>2.9256277950295839E-4</v>
      </c>
      <c r="C487">
        <v>-1.1204680436131542E-2</v>
      </c>
      <c r="D487">
        <v>5.0006661542594255E-3</v>
      </c>
      <c r="E487">
        <v>2.9256277950295839E-4</v>
      </c>
      <c r="F487">
        <v>3.1627041280568591E-4</v>
      </c>
      <c r="G487">
        <v>3.0852936469836223E-3</v>
      </c>
      <c r="H487">
        <v>3.6354921386063666E-3</v>
      </c>
      <c r="I487">
        <v>1.3976663707593318E-3</v>
      </c>
      <c r="J487">
        <v>2.3117086056576586E-3</v>
      </c>
    </row>
    <row r="488" spans="1:10">
      <c r="A488" s="788">
        <v>44539</v>
      </c>
      <c r="B488">
        <v>3.4749249251664338E-4</v>
      </c>
      <c r="C488">
        <v>-3.854911874921596E-3</v>
      </c>
      <c r="D488">
        <v>-1.669162452878481E-2</v>
      </c>
      <c r="E488">
        <v>3.4749249251664338E-4</v>
      </c>
      <c r="F488">
        <v>3.1627041280568591E-4</v>
      </c>
      <c r="G488">
        <v>-7.1811299644134463E-3</v>
      </c>
      <c r="H488">
        <v>-6.6743594839824283E-6</v>
      </c>
      <c r="I488">
        <v>-2.2615762457779409E-3</v>
      </c>
      <c r="J488">
        <v>-3.3853258004884479E-3</v>
      </c>
    </row>
    <row r="489" spans="1:10">
      <c r="A489" s="788">
        <v>44540</v>
      </c>
      <c r="B489">
        <v>3.4749249251664338E-4</v>
      </c>
      <c r="C489">
        <v>6.6057093487887908E-3</v>
      </c>
      <c r="D489">
        <v>1.3802642626052686E-2</v>
      </c>
      <c r="E489">
        <v>3.4749249251664338E-4</v>
      </c>
      <c r="F489">
        <v>3.1627041280568591E-4</v>
      </c>
      <c r="G489">
        <v>9.54911139915815E-3</v>
      </c>
      <c r="H489">
        <v>4.7373436613555864E-3</v>
      </c>
      <c r="I489">
        <v>1.0917376555652503E-3</v>
      </c>
      <c r="J489">
        <v>2.5798986415181968E-3</v>
      </c>
    </row>
    <row r="490" spans="1:10">
      <c r="A490" s="788">
        <v>44543</v>
      </c>
      <c r="B490">
        <v>3.4749249251664338E-4</v>
      </c>
      <c r="C490">
        <v>7.6173446580241055E-3</v>
      </c>
      <c r="D490">
        <v>-3.4801946652109894E-3</v>
      </c>
      <c r="E490">
        <v>3.4749249251664338E-4</v>
      </c>
      <c r="F490">
        <v>3.1627041280568591E-4</v>
      </c>
      <c r="G490">
        <v>-9.1362090992822553E-3</v>
      </c>
      <c r="H490">
        <v>-3.5508943480685451E-3</v>
      </c>
      <c r="I490">
        <v>-9.2207178891146047E-4</v>
      </c>
      <c r="J490">
        <v>-2.3404529333675983E-3</v>
      </c>
    </row>
    <row r="491" spans="1:10">
      <c r="A491" s="788">
        <v>44544</v>
      </c>
      <c r="B491">
        <v>3.4749249251664338E-4</v>
      </c>
      <c r="C491">
        <v>1.8455750563433071E-3</v>
      </c>
      <c r="D491">
        <v>-5.8053708900042134E-3</v>
      </c>
      <c r="E491">
        <v>3.4749249251664338E-4</v>
      </c>
      <c r="F491">
        <v>3.1627041280568591E-4</v>
      </c>
      <c r="G491">
        <v>-7.4705984403412584E-3</v>
      </c>
      <c r="H491">
        <v>-7.8900523489111585E-4</v>
      </c>
      <c r="I491">
        <v>5.9241200132120753E-6</v>
      </c>
      <c r="J491">
        <v>-2.2565742273902289E-3</v>
      </c>
    </row>
    <row r="492" spans="1:10">
      <c r="A492" s="788">
        <v>44545</v>
      </c>
      <c r="B492">
        <v>3.4749249251664338E-4</v>
      </c>
      <c r="C492">
        <v>1.1797006465326332E-2</v>
      </c>
      <c r="D492">
        <v>6.287565595777922E-3</v>
      </c>
      <c r="E492">
        <v>3.4749249251664338E-4</v>
      </c>
      <c r="F492">
        <v>3.1627041280568591E-4</v>
      </c>
      <c r="G492">
        <v>1.6348409288555077E-2</v>
      </c>
      <c r="H492">
        <v>-1.5913647212727478E-3</v>
      </c>
      <c r="I492">
        <v>2.3117708123088221E-4</v>
      </c>
      <c r="J492">
        <v>3.0628442900719755E-3</v>
      </c>
    </row>
    <row r="493" spans="1:10">
      <c r="A493" s="788">
        <v>44546</v>
      </c>
      <c r="B493">
        <v>3.4749249251664338E-4</v>
      </c>
      <c r="C493">
        <v>-2.871098195059596E-3</v>
      </c>
      <c r="D493">
        <v>8.332310973406587E-3</v>
      </c>
      <c r="E493">
        <v>3.4749249251664338E-4</v>
      </c>
      <c r="F493">
        <v>3.1627041280568591E-4</v>
      </c>
      <c r="G493">
        <v>-8.7433782392221104E-3</v>
      </c>
      <c r="H493">
        <v>-4.7600473319354686E-3</v>
      </c>
      <c r="I493">
        <v>-1.3929400953116566E-3</v>
      </c>
      <c r="J493">
        <v>-2.5549120043656393E-3</v>
      </c>
    </row>
    <row r="494" spans="1:10">
      <c r="A494" s="788">
        <v>44547</v>
      </c>
      <c r="B494">
        <v>3.4749249251664338E-4</v>
      </c>
      <c r="C494">
        <v>-7.0228417929474318E-5</v>
      </c>
      <c r="D494">
        <v>-1.0392394905282987E-2</v>
      </c>
      <c r="E494">
        <v>3.4749249251664338E-4</v>
      </c>
      <c r="F494">
        <v>3.1627041280568591E-4</v>
      </c>
      <c r="G494">
        <v>-1.0287726483131143E-2</v>
      </c>
      <c r="H494">
        <v>-2.7924718897007761E-3</v>
      </c>
      <c r="I494">
        <v>-1.1617818862438289E-3</v>
      </c>
      <c r="J494">
        <v>-8.952662795468358E-4</v>
      </c>
    </row>
    <row r="495" spans="1:10">
      <c r="A495" s="788">
        <v>44550</v>
      </c>
      <c r="B495">
        <v>3.4749249251664338E-4</v>
      </c>
      <c r="C495">
        <v>1.6856004073535491E-3</v>
      </c>
      <c r="D495">
        <v>-2.0342990745570777E-2</v>
      </c>
      <c r="E495">
        <v>3.4749249251664338E-4</v>
      </c>
      <c r="F495">
        <v>3.1627041280568591E-4</v>
      </c>
      <c r="G495">
        <v>-1.1388032826621375E-2</v>
      </c>
      <c r="H495">
        <v>1.3164787149531065E-3</v>
      </c>
      <c r="I495">
        <v>5.5829840918786289E-4</v>
      </c>
      <c r="J495">
        <v>-5.3340966509440868E-3</v>
      </c>
    </row>
    <row r="496" spans="1:10">
      <c r="A496" s="788">
        <v>44551</v>
      </c>
      <c r="B496">
        <v>3.4749249251664338E-4</v>
      </c>
      <c r="C496">
        <v>5.5741555504915663E-3</v>
      </c>
      <c r="D496">
        <v>4.5715197651339246E-3</v>
      </c>
      <c r="E496">
        <v>3.4749249251664338E-4</v>
      </c>
      <c r="F496">
        <v>3.1627041280568591E-4</v>
      </c>
      <c r="G496">
        <v>1.7777943178882483E-2</v>
      </c>
      <c r="H496">
        <v>1.7493444005600711E-3</v>
      </c>
      <c r="I496">
        <v>1.9833859853237712E-3</v>
      </c>
      <c r="J496">
        <v>4.7971532386414939E-3</v>
      </c>
    </row>
    <row r="497" spans="1:10">
      <c r="A497" s="788">
        <v>44552</v>
      </c>
      <c r="B497">
        <v>3.4749249251664338E-4</v>
      </c>
      <c r="C497">
        <v>-2.9982394059302475E-3</v>
      </c>
      <c r="D497">
        <v>-2.4280596338119853E-3</v>
      </c>
      <c r="E497">
        <v>3.4749249251664338E-4</v>
      </c>
      <c r="F497">
        <v>3.1627041280568591E-4</v>
      </c>
      <c r="G497">
        <v>1.0180180373954517E-2</v>
      </c>
      <c r="H497">
        <v>8.3709522735153641E-4</v>
      </c>
      <c r="I497">
        <v>5.7988493485106041E-4</v>
      </c>
      <c r="J497">
        <v>5.4292467044714243E-4</v>
      </c>
    </row>
    <row r="498" spans="1:10">
      <c r="A498" s="788">
        <v>44553</v>
      </c>
      <c r="B498">
        <v>3.4749249251664338E-4</v>
      </c>
      <c r="C498">
        <v>-5.0878573301861296E-3</v>
      </c>
      <c r="D498">
        <v>-3.348418318926738E-3</v>
      </c>
      <c r="E498">
        <v>3.4749249251664338E-4</v>
      </c>
      <c r="F498">
        <v>3.1627041280568591E-4</v>
      </c>
      <c r="G498">
        <v>6.2237041579367158E-3</v>
      </c>
      <c r="H498">
        <v>-1.2726023227042083E-3</v>
      </c>
      <c r="I498">
        <v>6.3323628757805395E-4</v>
      </c>
      <c r="J498">
        <v>1.060368839095327E-3</v>
      </c>
    </row>
    <row r="499" spans="1:10">
      <c r="A499" s="788">
        <v>44554</v>
      </c>
      <c r="B499">
        <v>3.4749249251664338E-4</v>
      </c>
      <c r="C499">
        <v>-6.3791649093211111E-3</v>
      </c>
      <c r="D499">
        <v>0</v>
      </c>
      <c r="E499">
        <v>3.4749249251664338E-4</v>
      </c>
      <c r="F499">
        <v>3.1627041280568591E-4</v>
      </c>
      <c r="G499">
        <v>0</v>
      </c>
      <c r="H499">
        <v>2.9474044994315385E-4</v>
      </c>
      <c r="I499">
        <v>2.9853329354723179E-4</v>
      </c>
      <c r="J499">
        <v>3.7297381972445365E-5</v>
      </c>
    </row>
    <row r="500" spans="1:10">
      <c r="A500" s="788">
        <v>44557</v>
      </c>
      <c r="B500">
        <v>3.4749249251664338E-4</v>
      </c>
      <c r="C500">
        <v>1.8216869174580985E-3</v>
      </c>
      <c r="D500">
        <v>6.3215907665190585E-3</v>
      </c>
      <c r="E500">
        <v>3.4749249251664338E-4</v>
      </c>
      <c r="F500">
        <v>3.1627041280568591E-4</v>
      </c>
      <c r="G500">
        <v>1.383895602639984E-2</v>
      </c>
      <c r="H500">
        <v>-3.2088647717742891E-4</v>
      </c>
      <c r="I500">
        <v>8.550357507266515E-4</v>
      </c>
      <c r="J500">
        <v>0</v>
      </c>
    </row>
    <row r="501" spans="1:10">
      <c r="A501" s="788">
        <v>44558</v>
      </c>
      <c r="B501">
        <v>3.4749249251664338E-4</v>
      </c>
      <c r="C501">
        <v>-3.7426735400041267E-3</v>
      </c>
      <c r="D501">
        <v>-6.5390926384878423E-3</v>
      </c>
      <c r="E501">
        <v>3.4749249251664338E-4</v>
      </c>
      <c r="F501">
        <v>3.1627041280568591E-4</v>
      </c>
      <c r="G501">
        <v>-1.0101874482121298E-3</v>
      </c>
      <c r="H501">
        <v>-1.6279551614628573E-4</v>
      </c>
      <c r="I501">
        <v>5.6724661953722055E-4</v>
      </c>
      <c r="J501">
        <v>2.7052025420948311E-3</v>
      </c>
    </row>
    <row r="502" spans="1:10">
      <c r="A502" s="788">
        <v>44559</v>
      </c>
      <c r="B502">
        <v>3.4749249251664338E-4</v>
      </c>
      <c r="C502">
        <v>3.2074000567052785E-3</v>
      </c>
      <c r="D502">
        <v>-7.2181947370583144E-3</v>
      </c>
      <c r="E502">
        <v>3.4749249251664338E-4</v>
      </c>
      <c r="F502">
        <v>3.1627041280568591E-4</v>
      </c>
      <c r="G502">
        <v>1.4019033292591576E-3</v>
      </c>
      <c r="H502">
        <v>-4.2271532652781163E-3</v>
      </c>
      <c r="I502">
        <v>-4.164042395226053E-4</v>
      </c>
      <c r="J502">
        <v>-5.6784931411746342E-4</v>
      </c>
    </row>
    <row r="503" spans="1:10">
      <c r="A503" s="788">
        <v>44560</v>
      </c>
      <c r="B503">
        <v>3.4749249251664338E-4</v>
      </c>
      <c r="C503">
        <v>-1.4378323000017623E-2</v>
      </c>
      <c r="D503">
        <v>6.8698392157933164E-3</v>
      </c>
      <c r="E503">
        <v>3.4749249251664338E-4</v>
      </c>
      <c r="F503">
        <v>3.1627041280568591E-4</v>
      </c>
      <c r="G503">
        <v>-2.9897393314501919E-3</v>
      </c>
      <c r="H503">
        <v>2.0172459602305626E-3</v>
      </c>
      <c r="I503">
        <v>1.4846763430302889E-3</v>
      </c>
      <c r="J503">
        <v>2.5902686287206933E-3</v>
      </c>
    </row>
    <row r="504" spans="1:10">
      <c r="A504" s="788">
        <v>44561</v>
      </c>
      <c r="B504">
        <v>3.4749249251664338E-4</v>
      </c>
      <c r="C504">
        <v>0</v>
      </c>
      <c r="D504">
        <v>0</v>
      </c>
      <c r="E504">
        <v>3.4749249251664338E-4</v>
      </c>
      <c r="F504">
        <v>3.1627041280568591E-4</v>
      </c>
      <c r="G504">
        <v>-2.6262207741385435E-3</v>
      </c>
      <c r="H504">
        <v>4.7658714239440236E-4</v>
      </c>
      <c r="I504">
        <v>4.7728407662894767E-4</v>
      </c>
      <c r="J504">
        <v>-2.1777272940992631E-4</v>
      </c>
    </row>
    <row r="505" spans="1:10">
      <c r="A505" s="788">
        <v>44564</v>
      </c>
      <c r="B505">
        <v>3.4749249251664338E-4</v>
      </c>
      <c r="C505">
        <v>9.0324199358411406E-3</v>
      </c>
      <c r="D505">
        <v>-8.5940567687606828E-3</v>
      </c>
      <c r="E505">
        <v>3.4749249251664338E-4</v>
      </c>
      <c r="F505">
        <v>2.5649775716396483E-4</v>
      </c>
      <c r="G505">
        <v>6.3740773533522699E-3</v>
      </c>
      <c r="H505">
        <v>-6.8245470871941549E-4</v>
      </c>
      <c r="I505">
        <v>2.0733235252690108E-4</v>
      </c>
      <c r="J505">
        <v>1.8564218582528547E-4</v>
      </c>
    </row>
    <row r="506" spans="1:10">
      <c r="A506" s="788">
        <v>44565</v>
      </c>
      <c r="B506">
        <v>3.4749249251664338E-4</v>
      </c>
      <c r="C506">
        <v>8.2944070475816645E-3</v>
      </c>
      <c r="D506">
        <v>-3.9255557964422705E-3</v>
      </c>
      <c r="E506">
        <v>3.4749249251664338E-4</v>
      </c>
      <c r="F506">
        <v>2.5649775716396483E-4</v>
      </c>
      <c r="G506">
        <v>-6.29617892823231E-4</v>
      </c>
      <c r="H506">
        <v>-2.4833029175692634E-3</v>
      </c>
      <c r="I506">
        <v>-1.70259705344733E-3</v>
      </c>
      <c r="J506">
        <v>-6.8551121318161101E-4</v>
      </c>
    </row>
    <row r="507" spans="1:10">
      <c r="A507" s="788">
        <v>44566</v>
      </c>
      <c r="B507">
        <v>3.4749249251664338E-4</v>
      </c>
      <c r="C507">
        <v>-2.6070107451117153E-3</v>
      </c>
      <c r="D507">
        <v>-2.4228691020816151E-2</v>
      </c>
      <c r="E507">
        <v>3.4749249251664338E-4</v>
      </c>
      <c r="F507">
        <v>2.5649775716396483E-4</v>
      </c>
      <c r="G507">
        <v>-1.939276609770646E-2</v>
      </c>
      <c r="H507">
        <v>-3.5127289236264181E-3</v>
      </c>
      <c r="I507">
        <v>-1.0334079859022349E-3</v>
      </c>
      <c r="J507">
        <v>-5.7775983714751789E-3</v>
      </c>
    </row>
    <row r="508" spans="1:10">
      <c r="A508" s="788">
        <v>44567</v>
      </c>
      <c r="B508">
        <v>3.4749249251664338E-4</v>
      </c>
      <c r="C508">
        <v>7.3116456501005622E-3</v>
      </c>
      <c r="D508">
        <v>5.4988018490849111E-3</v>
      </c>
      <c r="E508">
        <v>3.4749249251664338E-4</v>
      </c>
      <c r="F508">
        <v>2.5649775716396483E-4</v>
      </c>
      <c r="G508">
        <v>-9.6371086121282978E-4</v>
      </c>
      <c r="H508">
        <v>-3.4349204071376649E-3</v>
      </c>
      <c r="I508">
        <v>-4.1172872864347898E-4</v>
      </c>
      <c r="J508">
        <v>1.4322436657467907E-3</v>
      </c>
    </row>
    <row r="509" spans="1:10">
      <c r="A509" s="788">
        <v>44568</v>
      </c>
      <c r="B509">
        <v>3.4749249251664338E-4</v>
      </c>
      <c r="C509">
        <v>-5.0669752437058069E-3</v>
      </c>
      <c r="D509">
        <v>1.1406144383107497E-2</v>
      </c>
      <c r="E509">
        <v>3.4749249251664338E-4</v>
      </c>
      <c r="F509">
        <v>2.5649775716396483E-4</v>
      </c>
      <c r="G509">
        <v>-4.0502124125595396E-3</v>
      </c>
      <c r="H509">
        <v>-3.4743257747468226E-3</v>
      </c>
      <c r="I509">
        <v>-1.3187622641178676E-3</v>
      </c>
      <c r="J509">
        <v>5.3725596515796781E-4</v>
      </c>
    </row>
    <row r="510" spans="1:10">
      <c r="A510" s="788">
        <v>44571</v>
      </c>
      <c r="B510">
        <v>3.4749249251664338E-4</v>
      </c>
      <c r="C510">
        <v>-2.9957530794577636E-4</v>
      </c>
      <c r="D510">
        <v>-7.5377141256667279E-3</v>
      </c>
      <c r="E510">
        <v>3.4749249251664338E-4</v>
      </c>
      <c r="F510">
        <v>2.5649775716396483E-4</v>
      </c>
      <c r="G510">
        <v>-1.4410854751839564E-3</v>
      </c>
      <c r="H510">
        <v>-1.2127128073512461E-3</v>
      </c>
      <c r="I510">
        <v>1.4538072273926339E-3</v>
      </c>
      <c r="J510">
        <v>-4.3007117305016163E-4</v>
      </c>
    </row>
    <row r="511" spans="1:10">
      <c r="A511" s="788">
        <v>44572</v>
      </c>
      <c r="B511">
        <v>3.4749249251664338E-4</v>
      </c>
      <c r="C511">
        <v>-6.7865326987484043E-3</v>
      </c>
      <c r="D511">
        <v>1.7987899381236128E-2</v>
      </c>
      <c r="E511">
        <v>3.4749249251664338E-4</v>
      </c>
      <c r="F511">
        <v>2.5649775716396483E-4</v>
      </c>
      <c r="G511">
        <v>9.1600307475552256E-3</v>
      </c>
      <c r="H511">
        <v>-2.7750096112987288E-3</v>
      </c>
      <c r="I511">
        <v>1.808261071645223E-4</v>
      </c>
      <c r="J511">
        <v>2.9297215023651457E-3</v>
      </c>
    </row>
    <row r="512" spans="1:10">
      <c r="A512" s="788">
        <v>44573</v>
      </c>
      <c r="B512">
        <v>3.4749249251664338E-4</v>
      </c>
      <c r="C512">
        <v>-1.3133374744875304E-2</v>
      </c>
      <c r="D512">
        <v>1.837250664826362E-2</v>
      </c>
      <c r="E512">
        <v>3.4749249251664338E-4</v>
      </c>
      <c r="F512">
        <v>2.5649775716396483E-4</v>
      </c>
      <c r="G512">
        <v>2.8176963210817529E-3</v>
      </c>
      <c r="H512">
        <v>4.369711836418988E-3</v>
      </c>
      <c r="I512">
        <v>2.1116395900457885E-3</v>
      </c>
      <c r="J512">
        <v>2.5120020631645978E-3</v>
      </c>
    </row>
    <row r="513" spans="1:10">
      <c r="A513" s="788">
        <v>44574</v>
      </c>
      <c r="B513">
        <v>3.4749249251664338E-4</v>
      </c>
      <c r="C513">
        <v>-6.5641578994695138E-3</v>
      </c>
      <c r="D513">
        <v>-1.4775892964097315E-3</v>
      </c>
      <c r="E513">
        <v>3.4749249251664338E-4</v>
      </c>
      <c r="F513">
        <v>2.5649775716396483E-4</v>
      </c>
      <c r="G513">
        <v>-1.4243549462058636E-2</v>
      </c>
      <c r="H513">
        <v>9.5102523095702551E-4</v>
      </c>
      <c r="I513">
        <v>1.1154016804293398E-4</v>
      </c>
      <c r="J513">
        <v>-2.755536426756855E-3</v>
      </c>
    </row>
    <row r="514" spans="1:10">
      <c r="A514" s="788">
        <v>44575</v>
      </c>
      <c r="B514">
        <v>3.4749249251664338E-4</v>
      </c>
      <c r="C514">
        <v>1.8645908761767416E-3</v>
      </c>
      <c r="D514">
        <v>1.3250228609061887E-2</v>
      </c>
      <c r="E514">
        <v>3.4749249251664338E-4</v>
      </c>
      <c r="F514">
        <v>2.5649775716396483E-4</v>
      </c>
      <c r="G514">
        <v>8.1991315788920716E-4</v>
      </c>
      <c r="H514">
        <v>1.0821951089674542E-3</v>
      </c>
      <c r="I514">
        <v>5.6381176259479027E-4</v>
      </c>
      <c r="J514">
        <v>2.9938263183872937E-3</v>
      </c>
    </row>
    <row r="515" spans="1:10">
      <c r="A515" s="788">
        <v>44578</v>
      </c>
      <c r="B515">
        <v>3.4749249251664338E-4</v>
      </c>
      <c r="C515">
        <v>-5.2581175577759431E-3</v>
      </c>
      <c r="D515">
        <v>-5.1803184186262063E-3</v>
      </c>
      <c r="E515">
        <v>3.4749249251664338E-4</v>
      </c>
      <c r="F515">
        <v>2.5649775716396483E-4</v>
      </c>
      <c r="G515">
        <v>0</v>
      </c>
      <c r="H515">
        <v>-4.2363991363391085E-3</v>
      </c>
      <c r="I515">
        <v>-1.819633366909934E-3</v>
      </c>
      <c r="J515">
        <v>1.0139228924010979E-4</v>
      </c>
    </row>
    <row r="516" spans="1:10">
      <c r="A516" s="788">
        <v>44579</v>
      </c>
      <c r="B516">
        <v>3.4749249251664338E-4</v>
      </c>
      <c r="C516">
        <v>2.8155198721206975E-3</v>
      </c>
      <c r="D516">
        <v>2.7618624761889254E-3</v>
      </c>
      <c r="E516">
        <v>3.4749249251664338E-4</v>
      </c>
      <c r="F516">
        <v>2.5649775716396483E-4</v>
      </c>
      <c r="G516">
        <v>-1.8387895814791499E-2</v>
      </c>
      <c r="H516">
        <v>-7.250993848040288E-5</v>
      </c>
      <c r="I516">
        <v>2.119358478567257E-4</v>
      </c>
      <c r="J516">
        <v>0</v>
      </c>
    </row>
    <row r="517" spans="1:10">
      <c r="A517" s="788">
        <v>44580</v>
      </c>
      <c r="B517">
        <v>3.4749249251664338E-4</v>
      </c>
      <c r="C517">
        <v>-4.2567065770644508E-3</v>
      </c>
      <c r="D517">
        <v>1.2616851255572659E-2</v>
      </c>
      <c r="E517">
        <v>3.4749249251664338E-4</v>
      </c>
      <c r="F517">
        <v>2.5649775716396483E-4</v>
      </c>
      <c r="G517">
        <v>-9.6895202431227512E-3</v>
      </c>
      <c r="H517">
        <v>5.0702422944060022E-3</v>
      </c>
      <c r="I517">
        <v>2.551342699196768E-3</v>
      </c>
      <c r="J517">
        <v>1.59985757063974E-3</v>
      </c>
    </row>
    <row r="518" spans="1:10">
      <c r="A518" s="788">
        <v>44581</v>
      </c>
      <c r="B518">
        <v>3.4749249251664338E-4</v>
      </c>
      <c r="C518">
        <v>-1.4771156224987259E-2</v>
      </c>
      <c r="D518">
        <v>1.007763198423306E-2</v>
      </c>
      <c r="E518">
        <v>3.4749249251664338E-4</v>
      </c>
      <c r="F518">
        <v>2.5649775716396483E-4</v>
      </c>
      <c r="G518">
        <v>-1.103742532143781E-2</v>
      </c>
      <c r="H518">
        <v>3.9395073393424518E-3</v>
      </c>
      <c r="I518">
        <v>1.5204173559337786E-3</v>
      </c>
      <c r="J518">
        <v>3.3822316804013042E-3</v>
      </c>
    </row>
    <row r="519" spans="1:10">
      <c r="A519" s="788">
        <v>44582</v>
      </c>
      <c r="B519">
        <v>3.4749249251664338E-4</v>
      </c>
      <c r="C519">
        <v>4.3389955686852222E-3</v>
      </c>
      <c r="D519">
        <v>-1.4693590831845738E-3</v>
      </c>
      <c r="E519">
        <v>3.4749249251664338E-4</v>
      </c>
      <c r="F519">
        <v>2.5649775716396483E-4</v>
      </c>
      <c r="G519">
        <v>-1.8914813071498782E-2</v>
      </c>
      <c r="H519">
        <v>-1.5830645455625625E-3</v>
      </c>
      <c r="I519">
        <v>-1.1693543809827567E-3</v>
      </c>
      <c r="J519">
        <v>-3.4028167350675931E-3</v>
      </c>
    </row>
    <row r="520" spans="1:10">
      <c r="A520" s="788">
        <v>44585</v>
      </c>
      <c r="B520">
        <v>3.4749249251664338E-4</v>
      </c>
      <c r="C520">
        <v>9.3574777093483608E-3</v>
      </c>
      <c r="D520">
        <v>-9.2211722822705955E-3</v>
      </c>
      <c r="E520">
        <v>3.4749249251664338E-4</v>
      </c>
      <c r="F520">
        <v>2.5649775716396483E-4</v>
      </c>
      <c r="G520">
        <v>2.7717522294530283E-3</v>
      </c>
      <c r="H520">
        <v>1.609191157212031E-3</v>
      </c>
      <c r="I520">
        <v>1.5019490832550719E-3</v>
      </c>
      <c r="J520">
        <v>-2.3627004406917562E-3</v>
      </c>
    </row>
    <row r="521" spans="1:10">
      <c r="A521" s="788">
        <v>44586</v>
      </c>
      <c r="B521">
        <v>3.4749249251664338E-4</v>
      </c>
      <c r="C521">
        <v>1.111030161736748E-3</v>
      </c>
      <c r="D521">
        <v>2.0999821099527249E-2</v>
      </c>
      <c r="E521">
        <v>3.4749249251664338E-4</v>
      </c>
      <c r="F521">
        <v>2.5649775716396483E-4</v>
      </c>
      <c r="G521">
        <v>-1.2171976789799865E-2</v>
      </c>
      <c r="H521">
        <v>-7.1488315234868871E-4</v>
      </c>
      <c r="I521">
        <v>-5.5003003768316905E-4</v>
      </c>
      <c r="J521">
        <v>3.1676268535565377E-3</v>
      </c>
    </row>
    <row r="522" spans="1:10">
      <c r="A522" s="788">
        <v>44587</v>
      </c>
      <c r="B522">
        <v>3.4749249251664338E-4</v>
      </c>
      <c r="C522">
        <v>-1.1771127080869692E-2</v>
      </c>
      <c r="D522">
        <v>9.8491185918592183E-3</v>
      </c>
      <c r="E522">
        <v>3.4749249251664338E-4</v>
      </c>
      <c r="F522">
        <v>2.5649775716396483E-4</v>
      </c>
      <c r="G522">
        <v>-1.4966314315554285E-3</v>
      </c>
      <c r="H522">
        <v>-1.1456353839680578E-3</v>
      </c>
      <c r="I522">
        <v>1.690806023373348E-4</v>
      </c>
      <c r="J522">
        <v>3.7842158236467416E-3</v>
      </c>
    </row>
    <row r="523" spans="1:10">
      <c r="A523" s="788">
        <v>44588</v>
      </c>
      <c r="B523">
        <v>3.4749249251664338E-4</v>
      </c>
      <c r="C523">
        <v>-9.4259729739680775E-3</v>
      </c>
      <c r="D523">
        <v>1.1883185768823079E-2</v>
      </c>
      <c r="E523">
        <v>3.4749249251664338E-4</v>
      </c>
      <c r="F523">
        <v>2.5649775716396483E-4</v>
      </c>
      <c r="G523">
        <v>-5.3839946849719711E-3</v>
      </c>
      <c r="H523">
        <v>-1.4100641791552349E-3</v>
      </c>
      <c r="I523">
        <v>-1.7398954147923584E-3</v>
      </c>
      <c r="J523">
        <v>2.165140500661078E-3</v>
      </c>
    </row>
    <row r="524" spans="1:10">
      <c r="A524" s="788">
        <v>44589</v>
      </c>
      <c r="B524">
        <v>3.4749249251664338E-4</v>
      </c>
      <c r="C524">
        <v>2.6391108798273777E-3</v>
      </c>
      <c r="D524">
        <v>-6.2298172524777318E-3</v>
      </c>
      <c r="E524">
        <v>3.4749249251664338E-4</v>
      </c>
      <c r="F524">
        <v>2.5649775716396483E-4</v>
      </c>
      <c r="G524">
        <v>2.4347568825681787E-2</v>
      </c>
      <c r="H524">
        <v>1.413313559694096E-3</v>
      </c>
      <c r="I524">
        <v>1.1256894779547721E-3</v>
      </c>
      <c r="J524">
        <v>5.6157318966221226E-4</v>
      </c>
    </row>
    <row r="525" spans="1:10">
      <c r="A525" s="788">
        <v>44592</v>
      </c>
      <c r="B525">
        <v>3.4749249251664338E-4</v>
      </c>
      <c r="C525">
        <v>-7.0438199747905328E-3</v>
      </c>
      <c r="D525">
        <v>2.0856919974157062E-3</v>
      </c>
      <c r="E525">
        <v>3.4749249251664338E-4</v>
      </c>
      <c r="F525">
        <v>2.5649775716396483E-4</v>
      </c>
      <c r="G525">
        <v>1.8886018254227865E-2</v>
      </c>
      <c r="H525">
        <v>1.0069720310816876E-3</v>
      </c>
      <c r="I525">
        <v>-8.2100997228096162E-4</v>
      </c>
      <c r="J525">
        <v>2.6665882376009087E-3</v>
      </c>
    </row>
    <row r="526" spans="1:10">
      <c r="A526" s="788">
        <v>44593</v>
      </c>
      <c r="B526">
        <v>3.4749249251664338E-4</v>
      </c>
      <c r="C526">
        <v>-1.4262246117084709E-2</v>
      </c>
      <c r="D526">
        <v>9.6733194814395684E-3</v>
      </c>
      <c r="E526">
        <v>3.4749249251664338E-4</v>
      </c>
      <c r="F526">
        <v>5.2908443189747523E-4</v>
      </c>
      <c r="G526">
        <v>6.8629513569775646E-3</v>
      </c>
      <c r="H526">
        <v>2.8039822120731195E-3</v>
      </c>
      <c r="I526">
        <v>1.392850563393111E-3</v>
      </c>
      <c r="J526">
        <v>1.3639696895624276E-3</v>
      </c>
    </row>
    <row r="527" spans="1:10">
      <c r="A527" s="788">
        <v>44594</v>
      </c>
      <c r="B527">
        <v>3.4749249251664338E-4</v>
      </c>
      <c r="C527">
        <v>2.7649420498445654E-3</v>
      </c>
      <c r="D527">
        <v>-1.1781064293903132E-2</v>
      </c>
      <c r="E527">
        <v>3.4749249251664338E-4</v>
      </c>
      <c r="F527">
        <v>5.2908443189747523E-4</v>
      </c>
      <c r="G527">
        <v>9.4225498950850639E-3</v>
      </c>
      <c r="H527">
        <v>4.2068554168834815E-3</v>
      </c>
      <c r="I527">
        <v>1.45424225115387E-3</v>
      </c>
      <c r="J527">
        <v>-8.7878181312217585E-4</v>
      </c>
    </row>
    <row r="528" spans="1:10">
      <c r="A528" s="788">
        <v>44595</v>
      </c>
      <c r="B528">
        <v>4.0167541389757311E-4</v>
      </c>
      <c r="C528">
        <v>1.3031161473087138E-3</v>
      </c>
      <c r="D528">
        <v>-1.7732797256269084E-3</v>
      </c>
      <c r="E528">
        <v>4.0167541389757311E-4</v>
      </c>
      <c r="F528">
        <v>5.2908443189747523E-4</v>
      </c>
      <c r="G528">
        <v>-2.4391094221877574E-2</v>
      </c>
      <c r="H528">
        <v>3.9823131844756166E-3</v>
      </c>
      <c r="I528">
        <v>4.1304863271369729E-3</v>
      </c>
      <c r="J528">
        <v>3.5670831521295021E-4</v>
      </c>
    </row>
    <row r="529" spans="1:10">
      <c r="A529" s="788">
        <v>44596</v>
      </c>
      <c r="B529">
        <v>4.0167541389757311E-4</v>
      </c>
      <c r="C529">
        <v>4.8850412116410169E-3</v>
      </c>
      <c r="D529">
        <v>4.9151294129401446E-3</v>
      </c>
      <c r="E529">
        <v>4.0167541389757311E-4</v>
      </c>
      <c r="F529">
        <v>5.2908443189747523E-4</v>
      </c>
      <c r="G529">
        <v>5.156964694110977E-3</v>
      </c>
      <c r="H529">
        <v>-3.0646523195150266E-3</v>
      </c>
      <c r="I529">
        <v>-7.8156688245678563E-4</v>
      </c>
      <c r="J529">
        <v>4.2105880169205356E-3</v>
      </c>
    </row>
    <row r="530" spans="1:10">
      <c r="A530" s="788">
        <v>44599</v>
      </c>
      <c r="B530">
        <v>4.0167541389757311E-4</v>
      </c>
      <c r="C530">
        <v>-6.963474604902542E-3</v>
      </c>
      <c r="D530">
        <v>-2.2142646252027998E-3</v>
      </c>
      <c r="E530">
        <v>4.0167541389757311E-4</v>
      </c>
      <c r="F530">
        <v>5.2908443189747523E-4</v>
      </c>
      <c r="G530">
        <v>-3.701786234065696E-3</v>
      </c>
      <c r="H530">
        <v>1.4877199589475865E-3</v>
      </c>
      <c r="I530">
        <v>9.0292169288086477E-4</v>
      </c>
      <c r="J530">
        <v>-8.7069032609543573E-4</v>
      </c>
    </row>
    <row r="531" spans="1:10">
      <c r="A531" s="788">
        <v>44600</v>
      </c>
      <c r="B531">
        <v>4.0167541389757311E-4</v>
      </c>
      <c r="C531">
        <v>-4.0448333868864372E-3</v>
      </c>
      <c r="D531">
        <v>2.1256040372727991E-3</v>
      </c>
      <c r="E531">
        <v>4.0167541389757311E-4</v>
      </c>
      <c r="F531">
        <v>5.2908443189747523E-4</v>
      </c>
      <c r="G531">
        <v>8.4012248347966612E-3</v>
      </c>
      <c r="H531">
        <v>-3.3336305348021789E-3</v>
      </c>
      <c r="I531">
        <v>-1.0255977836969299E-3</v>
      </c>
      <c r="J531">
        <v>2.8967162435189486E-4</v>
      </c>
    </row>
    <row r="532" spans="1:10">
      <c r="A532" s="788">
        <v>44601</v>
      </c>
      <c r="B532">
        <v>4.0167541389757311E-4</v>
      </c>
      <c r="C532">
        <v>6.8320270244615067E-4</v>
      </c>
      <c r="D532">
        <v>2.0219280246012161E-3</v>
      </c>
      <c r="E532">
        <v>4.0167541389757311E-4</v>
      </c>
      <c r="F532">
        <v>5.2908443189747523E-4</v>
      </c>
      <c r="G532">
        <v>1.4517177775713597E-2</v>
      </c>
      <c r="H532">
        <v>-2.8534443768617468E-3</v>
      </c>
      <c r="I532">
        <v>-2.2460792316769673E-3</v>
      </c>
      <c r="J532">
        <v>1.012340331298045E-3</v>
      </c>
    </row>
    <row r="533" spans="1:10">
      <c r="A533" s="788">
        <v>44602</v>
      </c>
      <c r="B533">
        <v>4.0167541389757311E-4</v>
      </c>
      <c r="C533">
        <v>-1.2023744049763807E-2</v>
      </c>
      <c r="D533">
        <v>8.0594771236599527E-3</v>
      </c>
      <c r="E533">
        <v>4.0167541389757311E-4</v>
      </c>
      <c r="F533">
        <v>5.2908443189747523E-4</v>
      </c>
      <c r="G533">
        <v>-1.8115705073705524E-2</v>
      </c>
      <c r="H533">
        <v>-1.1097340404566669E-3</v>
      </c>
      <c r="I533">
        <v>2.1326977357372101E-4</v>
      </c>
      <c r="J533">
        <v>3.5882288589870193E-3</v>
      </c>
    </row>
    <row r="534" spans="1:10">
      <c r="A534" s="788">
        <v>44603</v>
      </c>
      <c r="B534">
        <v>4.0167541389757311E-4</v>
      </c>
      <c r="C534">
        <v>-2.1883098186006311E-3</v>
      </c>
      <c r="D534">
        <v>1.8045693233623705E-3</v>
      </c>
      <c r="E534">
        <v>4.0167541389757311E-4</v>
      </c>
      <c r="F534">
        <v>5.2908443189747523E-4</v>
      </c>
      <c r="G534">
        <v>-1.89694676826343E-2</v>
      </c>
      <c r="H534">
        <v>-6.4999518986030846E-4</v>
      </c>
      <c r="I534">
        <v>-3.5087197551975091E-4</v>
      </c>
      <c r="J534">
        <v>-1.3492530660987878E-3</v>
      </c>
    </row>
    <row r="535" spans="1:10">
      <c r="A535" s="788">
        <v>44606</v>
      </c>
      <c r="B535">
        <v>4.0167541389757311E-4</v>
      </c>
      <c r="C535">
        <v>2.2892980127353635E-3</v>
      </c>
      <c r="D535">
        <v>2.8778131296922638E-3</v>
      </c>
      <c r="E535">
        <v>4.0167541389757311E-4</v>
      </c>
      <c r="F535">
        <v>5.2908443189747523E-4</v>
      </c>
      <c r="G535">
        <v>-3.8405482229827426E-3</v>
      </c>
      <c r="H535">
        <v>1.7435563309708968E-3</v>
      </c>
      <c r="I535">
        <v>1.4730332161212445E-3</v>
      </c>
      <c r="J535">
        <v>2.5638910989074226E-3</v>
      </c>
    </row>
    <row r="536" spans="1:10">
      <c r="A536" s="788">
        <v>44607</v>
      </c>
      <c r="B536">
        <v>4.0167541389757311E-4</v>
      </c>
      <c r="C536">
        <v>-4.3186180422264409E-3</v>
      </c>
      <c r="D536">
        <v>8.1562476432008868E-3</v>
      </c>
      <c r="E536">
        <v>4.0167541389757311E-4</v>
      </c>
      <c r="F536">
        <v>5.2908443189747523E-4</v>
      </c>
      <c r="G536">
        <v>1.5766743077059386E-2</v>
      </c>
      <c r="H536">
        <v>2.6829809392234782E-3</v>
      </c>
      <c r="I536">
        <v>2.4187402083604148E-3</v>
      </c>
      <c r="J536">
        <v>2.6226589019189284E-3</v>
      </c>
    </row>
    <row r="537" spans="1:10">
      <c r="A537" s="788">
        <v>44608</v>
      </c>
      <c r="B537">
        <v>4.0167541389757311E-4</v>
      </c>
      <c r="C537">
        <v>-4.8385542168675189E-3</v>
      </c>
      <c r="D537">
        <v>3.0721552845303091E-3</v>
      </c>
      <c r="E537">
        <v>4.0167541389757311E-4</v>
      </c>
      <c r="F537">
        <v>5.2908443189747523E-4</v>
      </c>
      <c r="G537">
        <v>8.8122082633468324E-4</v>
      </c>
      <c r="H537">
        <v>7.2953723553803584E-4</v>
      </c>
      <c r="I537">
        <v>2.1165586252069879E-4</v>
      </c>
      <c r="J537">
        <v>2.823325008143307E-4</v>
      </c>
    </row>
    <row r="538" spans="1:10">
      <c r="A538" s="788">
        <v>44609</v>
      </c>
      <c r="B538">
        <v>4.0167541389757311E-4</v>
      </c>
      <c r="C538">
        <v>-1.2591042925771401E-3</v>
      </c>
      <c r="D538">
        <v>-1.4346730079930814E-2</v>
      </c>
      <c r="E538">
        <v>4.0167541389757311E-4</v>
      </c>
      <c r="F538">
        <v>5.2908443189747523E-4</v>
      </c>
      <c r="G538">
        <v>-2.1173137043269175E-2</v>
      </c>
      <c r="H538">
        <v>-2.3837952799207196E-3</v>
      </c>
      <c r="I538">
        <v>-4.591022525910482E-4</v>
      </c>
      <c r="J538">
        <v>-3.1868031129831387E-3</v>
      </c>
    </row>
    <row r="539" spans="1:10">
      <c r="A539" s="788">
        <v>44610</v>
      </c>
      <c r="B539">
        <v>4.0167541389757311E-4</v>
      </c>
      <c r="C539">
        <v>-4.3833278380107643E-3</v>
      </c>
      <c r="D539">
        <v>-5.7133681345860055E-3</v>
      </c>
      <c r="E539">
        <v>4.0167541389757311E-4</v>
      </c>
      <c r="F539">
        <v>5.2908443189747523E-4</v>
      </c>
      <c r="G539">
        <v>-7.1662412733491943E-3</v>
      </c>
      <c r="H539">
        <v>-5.9287285083597929E-4</v>
      </c>
      <c r="I539">
        <v>1.1231280066792415E-4</v>
      </c>
      <c r="J539">
        <v>-1.6892505100424282E-3</v>
      </c>
    </row>
    <row r="540" spans="1:10">
      <c r="A540" s="788">
        <v>44613</v>
      </c>
      <c r="B540">
        <v>4.0167541389757311E-4</v>
      </c>
      <c r="C540">
        <v>-6.6623809245515142E-3</v>
      </c>
      <c r="D540">
        <v>-1.0228131947375929E-2</v>
      </c>
      <c r="E540">
        <v>4.0167541389757311E-4</v>
      </c>
      <c r="F540">
        <v>5.2908443189747523E-4</v>
      </c>
      <c r="G540">
        <v>0</v>
      </c>
      <c r="H540">
        <v>7.0278911848808967E-4</v>
      </c>
      <c r="I540">
        <v>5.2941517161952945E-4</v>
      </c>
      <c r="J540">
        <v>-1.5175647207412712E-3</v>
      </c>
    </row>
    <row r="541" spans="1:10">
      <c r="A541" s="788">
        <v>44614</v>
      </c>
      <c r="B541">
        <v>4.0167541389757311E-4</v>
      </c>
      <c r="C541">
        <v>-7.5699633268615507E-3</v>
      </c>
      <c r="D541">
        <v>1.0440786464659402E-2</v>
      </c>
      <c r="E541">
        <v>4.0167541389757311E-4</v>
      </c>
      <c r="F541">
        <v>5.2908443189747523E-4</v>
      </c>
      <c r="G541">
        <v>-1.0142864698185927E-2</v>
      </c>
      <c r="H541">
        <v>-1.8254184995322165E-3</v>
      </c>
      <c r="I541">
        <v>-4.6391038131976536E-4</v>
      </c>
      <c r="J541">
        <v>2.4036302099896822E-3</v>
      </c>
    </row>
    <row r="542" spans="1:10">
      <c r="A542" s="788">
        <v>44615</v>
      </c>
      <c r="B542">
        <v>4.0167541389757311E-4</v>
      </c>
      <c r="C542">
        <v>-9.2480980140302593E-3</v>
      </c>
      <c r="D542">
        <v>-7.8321897604609614E-3</v>
      </c>
      <c r="E542">
        <v>4.0167541389757311E-4</v>
      </c>
      <c r="F542">
        <v>5.2908443189747523E-4</v>
      </c>
      <c r="G542">
        <v>-1.8412176288573612E-2</v>
      </c>
      <c r="H542">
        <v>2.0512627875235445E-3</v>
      </c>
      <c r="I542">
        <v>1.650270005870258E-3</v>
      </c>
      <c r="J542">
        <v>9.4703621263025894E-4</v>
      </c>
    </row>
    <row r="543" spans="1:10">
      <c r="A543" s="788">
        <v>44616</v>
      </c>
      <c r="B543">
        <v>4.0167541389757311E-4</v>
      </c>
      <c r="C543">
        <v>2.0563655583700546E-2</v>
      </c>
      <c r="D543">
        <v>-3.7117120881340337E-3</v>
      </c>
      <c r="E543">
        <v>4.0167541389757311E-4</v>
      </c>
      <c r="F543">
        <v>5.2908443189747523E-4</v>
      </c>
      <c r="G543">
        <v>1.4956809844988816E-2</v>
      </c>
      <c r="H543">
        <v>-2.1192895081922902E-4</v>
      </c>
      <c r="I543">
        <v>4.3526619846478987E-4</v>
      </c>
      <c r="J543">
        <v>-3.1215366671666356E-4</v>
      </c>
    </row>
    <row r="544" spans="1:10">
      <c r="A544" s="788">
        <v>44617</v>
      </c>
      <c r="B544">
        <v>4.0167541389757311E-4</v>
      </c>
      <c r="C544">
        <v>4.2995622263914957E-3</v>
      </c>
      <c r="D544">
        <v>1.3890528046532458E-2</v>
      </c>
      <c r="E544">
        <v>4.0167541389757311E-4</v>
      </c>
      <c r="F544">
        <v>5.2908443189747523E-4</v>
      </c>
      <c r="G544">
        <v>2.2372746986266234E-2</v>
      </c>
      <c r="H544">
        <v>1.114987577781168E-3</v>
      </c>
      <c r="I544">
        <v>9.9293023901947386E-4</v>
      </c>
      <c r="J544">
        <v>2.1881785108284202E-3</v>
      </c>
    </row>
    <row r="545" spans="1:10">
      <c r="A545" s="788">
        <v>44622</v>
      </c>
      <c r="B545">
        <v>4.0167541389757311E-4</v>
      </c>
      <c r="C545">
        <v>-9.1461041488283268E-4</v>
      </c>
      <c r="D545">
        <v>1.7956824852039865E-2</v>
      </c>
      <c r="E545">
        <v>4.0167541389757311E-4</v>
      </c>
      <c r="F545">
        <v>7.3075200105887639E-4</v>
      </c>
      <c r="G545">
        <v>4.3104922855885519E-4</v>
      </c>
      <c r="H545">
        <v>-4.3196506526288481E-5</v>
      </c>
      <c r="I545">
        <v>8.7877761545795963E-4</v>
      </c>
      <c r="J545">
        <v>-7.3424099045249491E-4</v>
      </c>
    </row>
    <row r="546" spans="1:10">
      <c r="A546" s="788">
        <v>44623</v>
      </c>
      <c r="B546">
        <v>4.0167541389757311E-4</v>
      </c>
      <c r="C546">
        <v>-1.6906565902495174E-2</v>
      </c>
      <c r="D546">
        <v>-6.9981309086308841E-5</v>
      </c>
      <c r="E546">
        <v>4.0167541389757311E-4</v>
      </c>
      <c r="F546">
        <v>7.3075200105887639E-4</v>
      </c>
      <c r="G546">
        <v>-5.2547110022934662E-3</v>
      </c>
      <c r="H546">
        <v>-2.1212148830629385E-4</v>
      </c>
      <c r="I546">
        <v>5.1361457782506115E-4</v>
      </c>
      <c r="J546">
        <v>5.1482975570960043E-4</v>
      </c>
    </row>
    <row r="547" spans="1:10">
      <c r="A547" s="788">
        <v>44624</v>
      </c>
      <c r="B547">
        <v>4.0167541389757311E-4</v>
      </c>
      <c r="C547">
        <v>5.5277078834228277E-3</v>
      </c>
      <c r="D547">
        <v>-6.006744204321568E-3</v>
      </c>
      <c r="E547">
        <v>4.0167541389757311E-4</v>
      </c>
      <c r="F547">
        <v>7.3075200105887639E-4</v>
      </c>
      <c r="G547">
        <v>-7.93401612012401E-3</v>
      </c>
      <c r="H547">
        <v>-2.1452667391121949E-3</v>
      </c>
      <c r="I547">
        <v>-6.9903966972306719E-4</v>
      </c>
      <c r="J547">
        <v>-2.6767034995240913E-3</v>
      </c>
    </row>
    <row r="548" spans="1:10">
      <c r="A548" s="788">
        <v>44627</v>
      </c>
      <c r="B548">
        <v>4.0167541389757311E-4</v>
      </c>
      <c r="C548">
        <v>-3.5269546027743015E-3</v>
      </c>
      <c r="D548">
        <v>-2.5161395037361367E-2</v>
      </c>
      <c r="E548">
        <v>4.0167541389757311E-4</v>
      </c>
      <c r="F548">
        <v>7.3075200105887639E-4</v>
      </c>
      <c r="G548">
        <v>-2.9518095946517109E-2</v>
      </c>
      <c r="H548">
        <v>-2.5862620254113455E-3</v>
      </c>
      <c r="I548">
        <v>-2.531305092960956E-4</v>
      </c>
      <c r="J548">
        <v>-1.6907522151762278E-3</v>
      </c>
    </row>
    <row r="549" spans="1:10">
      <c r="A549" s="788">
        <v>44628</v>
      </c>
      <c r="B549">
        <v>4.0167541389757311E-4</v>
      </c>
      <c r="C549">
        <v>6.4065805864790271E-3</v>
      </c>
      <c r="D549">
        <v>-3.4949180713638173E-3</v>
      </c>
      <c r="E549">
        <v>4.0167541389757311E-4</v>
      </c>
      <c r="F549">
        <v>7.3075200105887639E-4</v>
      </c>
      <c r="G549">
        <v>-7.2338369327961116E-3</v>
      </c>
      <c r="H549">
        <v>-1.2217037931036012E-3</v>
      </c>
      <c r="I549">
        <v>1.091893248062803E-3</v>
      </c>
      <c r="J549">
        <v>4.4936622862357112E-3</v>
      </c>
    </row>
    <row r="550" spans="1:10">
      <c r="A550" s="788">
        <v>44629</v>
      </c>
      <c r="B550">
        <v>4.0167541389757311E-4</v>
      </c>
      <c r="C550">
        <v>-1.5894846454604372E-2</v>
      </c>
      <c r="D550">
        <v>2.4251855495490471E-2</v>
      </c>
      <c r="E550">
        <v>4.0167541389757311E-4</v>
      </c>
      <c r="F550">
        <v>7.3075200105887639E-4</v>
      </c>
      <c r="G550">
        <v>2.5698324022346508E-2</v>
      </c>
      <c r="H550">
        <v>4.1335229414041219E-3</v>
      </c>
      <c r="I550">
        <v>2.4548921517337785E-3</v>
      </c>
      <c r="J550">
        <v>5.5871184672020568E-3</v>
      </c>
    </row>
    <row r="551" spans="1:10">
      <c r="A551" s="788">
        <v>44630</v>
      </c>
      <c r="B551">
        <v>4.0167541389757311E-4</v>
      </c>
      <c r="C551">
        <v>8.3652771122824099E-3</v>
      </c>
      <c r="D551">
        <v>-2.0826101133674113E-3</v>
      </c>
      <c r="E551">
        <v>4.0167541389757311E-4</v>
      </c>
      <c r="F551">
        <v>7.3075200105887639E-4</v>
      </c>
      <c r="G551">
        <v>-4.2918454935622075E-3</v>
      </c>
      <c r="H551">
        <v>9.2779047748692278E-4</v>
      </c>
      <c r="I551">
        <v>1.0750721360714977E-3</v>
      </c>
      <c r="J551">
        <v>2.8657149514412783E-3</v>
      </c>
    </row>
    <row r="552" spans="1:10">
      <c r="A552" s="788">
        <v>44631</v>
      </c>
      <c r="B552">
        <v>4.0167541389757311E-4</v>
      </c>
      <c r="C552">
        <v>-5.1082028233710997E-3</v>
      </c>
      <c r="D552">
        <v>-1.7156486892451417E-2</v>
      </c>
      <c r="E552">
        <v>4.0167541389757311E-4</v>
      </c>
      <c r="F552">
        <v>7.3075200105887639E-4</v>
      </c>
      <c r="G552">
        <v>-1.2961554353542182E-2</v>
      </c>
      <c r="H552">
        <v>4.1921855860804769E-4</v>
      </c>
      <c r="I552">
        <v>1.8639832930569256E-3</v>
      </c>
      <c r="J552">
        <v>-2.8000402400991664E-3</v>
      </c>
    </row>
    <row r="553" spans="1:10">
      <c r="A553" s="788">
        <v>44634</v>
      </c>
      <c r="B553">
        <v>4.0167541389757311E-4</v>
      </c>
      <c r="C553">
        <v>7.8011502716472947E-3</v>
      </c>
      <c r="D553">
        <v>-1.5982462929360119E-2</v>
      </c>
      <c r="E553">
        <v>4.0167541389757311E-4</v>
      </c>
      <c r="F553">
        <v>7.3075200105887639E-4</v>
      </c>
      <c r="G553">
        <v>-7.4209561140831104E-3</v>
      </c>
      <c r="H553">
        <v>-2.592218795860135E-3</v>
      </c>
      <c r="I553">
        <v>-5.8333743849992015E-4</v>
      </c>
      <c r="J553">
        <v>-3.9152104725881376E-4</v>
      </c>
    </row>
    <row r="554" spans="1:10">
      <c r="A554" s="788">
        <v>44635</v>
      </c>
      <c r="B554">
        <v>4.0167541389757311E-4</v>
      </c>
      <c r="C554">
        <v>1.3171145909441018E-2</v>
      </c>
      <c r="D554">
        <v>-8.8087052189430581E-3</v>
      </c>
      <c r="E554">
        <v>4.0167541389757311E-4</v>
      </c>
      <c r="F554">
        <v>7.3075200105887639E-4</v>
      </c>
      <c r="G554">
        <v>2.1408493905025416E-2</v>
      </c>
      <c r="H554">
        <v>2.2432090566120166E-3</v>
      </c>
      <c r="I554">
        <v>1.6726533831230572E-3</v>
      </c>
      <c r="J554">
        <v>3.724511127878305E-4</v>
      </c>
    </row>
    <row r="555" spans="1:10">
      <c r="A555" s="788">
        <v>44636</v>
      </c>
      <c r="B555">
        <v>4.0167541389757311E-4</v>
      </c>
      <c r="C555">
        <v>-5.2623372573479266E-4</v>
      </c>
      <c r="D555">
        <v>1.9760864836686709E-2</v>
      </c>
      <c r="E555">
        <v>4.0167541389757311E-4</v>
      </c>
      <c r="F555">
        <v>7.3075200105887639E-4</v>
      </c>
      <c r="G555">
        <v>2.2383840279651235E-2</v>
      </c>
      <c r="H555">
        <v>2.4784048821202553E-4</v>
      </c>
      <c r="I555">
        <v>-6.9348948095571128E-4</v>
      </c>
      <c r="J555">
        <v>4.1074469694968307E-3</v>
      </c>
    </row>
    <row r="556" spans="1:10">
      <c r="A556" s="788">
        <v>44637</v>
      </c>
      <c r="B556">
        <v>4.3739242301588099E-4</v>
      </c>
      <c r="C556">
        <v>-1.0198709073535928E-2</v>
      </c>
      <c r="D556">
        <v>1.7674890199053328E-2</v>
      </c>
      <c r="E556">
        <v>4.3739242301588099E-4</v>
      </c>
      <c r="F556">
        <v>7.3075200105887639E-4</v>
      </c>
      <c r="G556">
        <v>1.2347803738532281E-2</v>
      </c>
      <c r="H556">
        <v>4.1673867004234921E-3</v>
      </c>
      <c r="I556">
        <v>3.9640286898645627E-3</v>
      </c>
      <c r="J556">
        <v>4.0930370526304216E-3</v>
      </c>
    </row>
    <row r="557" spans="1:10">
      <c r="A557" s="788">
        <v>44638</v>
      </c>
      <c r="B557">
        <v>4.3739242301588099E-4</v>
      </c>
      <c r="C557">
        <v>-6.9545687379329868E-3</v>
      </c>
      <c r="D557">
        <v>1.9761695484810993E-2</v>
      </c>
      <c r="E557">
        <v>4.3739242301588099E-4</v>
      </c>
      <c r="F557">
        <v>7.3075200105887639E-4</v>
      </c>
      <c r="G557">
        <v>1.1662250349640857E-2</v>
      </c>
      <c r="H557">
        <v>5.0674122364242624E-3</v>
      </c>
      <c r="I557">
        <v>2.717080674715211E-3</v>
      </c>
      <c r="J557">
        <v>4.4718371936778301E-3</v>
      </c>
    </row>
    <row r="558" spans="1:10">
      <c r="A558" s="788">
        <v>44641</v>
      </c>
      <c r="B558">
        <v>4.3739242301588099E-4</v>
      </c>
      <c r="C558">
        <v>-1.4780279734153301E-2</v>
      </c>
      <c r="D558">
        <v>7.3160466776300837E-3</v>
      </c>
      <c r="E558">
        <v>4.3739242301588099E-4</v>
      </c>
      <c r="F558">
        <v>7.3075200105887639E-4</v>
      </c>
      <c r="G558">
        <v>-4.3467350194470455E-4</v>
      </c>
      <c r="H558">
        <v>9.2792366834282269E-4</v>
      </c>
      <c r="I558">
        <v>1.7709728843748884E-3</v>
      </c>
      <c r="J558">
        <v>5.6473322818211269E-3</v>
      </c>
    </row>
    <row r="559" spans="1:10">
      <c r="A559" s="788">
        <v>44642</v>
      </c>
      <c r="B559">
        <v>4.3739242301588099E-4</v>
      </c>
      <c r="C559">
        <v>-9.2227144583165721E-3</v>
      </c>
      <c r="D559">
        <v>9.6243340660067123E-3</v>
      </c>
      <c r="E559">
        <v>4.3739242301588099E-4</v>
      </c>
      <c r="F559">
        <v>7.3075200105887639E-4</v>
      </c>
      <c r="G559">
        <v>1.1304184094790948E-2</v>
      </c>
      <c r="H559">
        <v>3.9915058973356565E-3</v>
      </c>
      <c r="I559">
        <v>2.7094638052644893E-3</v>
      </c>
      <c r="J559">
        <v>4.7075915810526059E-3</v>
      </c>
    </row>
    <row r="560" spans="1:10">
      <c r="A560" s="788">
        <v>44643</v>
      </c>
      <c r="B560">
        <v>4.3739242301588099E-4</v>
      </c>
      <c r="C560">
        <v>-1.0243486037153082E-2</v>
      </c>
      <c r="D560">
        <v>1.5766705288982052E-3</v>
      </c>
      <c r="E560">
        <v>4.3739242301588099E-4</v>
      </c>
      <c r="F560">
        <v>7.3075200105887639E-4</v>
      </c>
      <c r="G560">
        <v>-1.2272780670315009E-2</v>
      </c>
      <c r="H560">
        <v>3.5769646139960365E-3</v>
      </c>
      <c r="I560">
        <v>1.6796418467119878E-3</v>
      </c>
      <c r="J560">
        <v>1.4601213168323746E-3</v>
      </c>
    </row>
    <row r="561" spans="1:10">
      <c r="A561" s="788">
        <v>44644</v>
      </c>
      <c r="B561">
        <v>4.3739242301588099E-4</v>
      </c>
      <c r="C561">
        <v>-1.3080619327282439E-2</v>
      </c>
      <c r="D561">
        <v>1.3584251099165057E-2</v>
      </c>
      <c r="E561">
        <v>4.3739242301588099E-4</v>
      </c>
      <c r="F561">
        <v>7.3075200105887639E-4</v>
      </c>
      <c r="G561">
        <v>1.4343931206577842E-2</v>
      </c>
      <c r="H561">
        <v>1.2154718921204344E-2</v>
      </c>
      <c r="I561">
        <v>5.4267031785300013E-3</v>
      </c>
      <c r="J561">
        <v>4.2263029342684E-3</v>
      </c>
    </row>
    <row r="562" spans="1:10">
      <c r="A562" s="788">
        <v>44645</v>
      </c>
      <c r="B562">
        <v>4.3739242301588099E-4</v>
      </c>
      <c r="C562">
        <v>-5.929964004078192E-3</v>
      </c>
      <c r="D562">
        <v>2.3703746510683743E-4</v>
      </c>
      <c r="E562">
        <v>4.3739242301588099E-4</v>
      </c>
      <c r="F562">
        <v>7.3075200105887639E-4</v>
      </c>
      <c r="G562">
        <v>5.0661923471737591E-3</v>
      </c>
      <c r="H562">
        <v>5.6408842030499784E-3</v>
      </c>
      <c r="I562">
        <v>3.0976170134173753E-3</v>
      </c>
      <c r="J562">
        <v>5.104839443812903E-3</v>
      </c>
    </row>
    <row r="563" spans="1:10">
      <c r="A563" s="788">
        <v>44648</v>
      </c>
      <c r="B563">
        <v>4.3739242301588099E-4</v>
      </c>
      <c r="C563">
        <v>2.574514400536021E-3</v>
      </c>
      <c r="D563">
        <v>-2.8833283661315878E-3</v>
      </c>
      <c r="E563">
        <v>4.3739242301588099E-4</v>
      </c>
      <c r="F563">
        <v>7.3075200105887639E-4</v>
      </c>
      <c r="G563">
        <v>7.1449639670178033E-3</v>
      </c>
      <c r="H563">
        <v>-6.9396428363388551E-4</v>
      </c>
      <c r="I563">
        <v>1.9716010427739405E-4</v>
      </c>
      <c r="J563">
        <v>-1.1309695218808535E-3</v>
      </c>
    </row>
    <row r="564" spans="1:10">
      <c r="A564" s="788">
        <v>44649</v>
      </c>
      <c r="B564">
        <v>4.3739242301588099E-4</v>
      </c>
      <c r="C564">
        <v>-8.7475730182258182E-3</v>
      </c>
      <c r="D564">
        <v>1.074965356434987E-2</v>
      </c>
      <c r="E564">
        <v>4.3739242301588099E-4</v>
      </c>
      <c r="F564">
        <v>7.3075200105887639E-4</v>
      </c>
      <c r="G564">
        <v>1.2256530405287291E-2</v>
      </c>
      <c r="H564">
        <v>-1.5008920749253196E-3</v>
      </c>
      <c r="I564">
        <v>-1.2123548798567141E-3</v>
      </c>
      <c r="J564">
        <v>5.2543842721863854E-4</v>
      </c>
    </row>
    <row r="565" spans="1:10">
      <c r="A565" s="788">
        <v>44650</v>
      </c>
      <c r="B565">
        <v>4.3739242301588099E-4</v>
      </c>
      <c r="C565">
        <v>2.3167649536648405E-4</v>
      </c>
      <c r="D565">
        <v>2.0463416944849211E-3</v>
      </c>
      <c r="E565">
        <v>4.3739242301588099E-4</v>
      </c>
      <c r="F565">
        <v>7.3075200105887639E-4</v>
      </c>
      <c r="G565">
        <v>-6.2937213921756552E-3</v>
      </c>
      <c r="H565">
        <v>-2.5590746525300245E-3</v>
      </c>
      <c r="I565">
        <v>-1.4735460449850635E-3</v>
      </c>
      <c r="J565">
        <v>-1.9914347392662179E-3</v>
      </c>
    </row>
    <row r="566" spans="1:10">
      <c r="A566" s="788">
        <v>44651</v>
      </c>
      <c r="B566">
        <v>4.3739242301588099E-4</v>
      </c>
      <c r="C566">
        <v>-2.5057379292919846E-3</v>
      </c>
      <c r="D566">
        <v>-2.1663938128597682E-3</v>
      </c>
      <c r="E566">
        <v>4.3739242301588099E-4</v>
      </c>
      <c r="F566">
        <v>7.3075200105887639E-4</v>
      </c>
      <c r="G566">
        <v>-1.5652532890091164E-2</v>
      </c>
      <c r="H566">
        <v>4.5503397849611105E-4</v>
      </c>
      <c r="I566">
        <v>-4.0877077373457915E-4</v>
      </c>
      <c r="J566">
        <v>-1.7555869108655253E-3</v>
      </c>
    </row>
    <row r="567" spans="1:10">
      <c r="A567" s="788">
        <v>44652</v>
      </c>
      <c r="B567">
        <v>4.3739242301588099E-4</v>
      </c>
      <c r="C567">
        <v>-8.3171493709363054E-3</v>
      </c>
      <c r="D567">
        <v>1.3091084001122244E-2</v>
      </c>
      <c r="E567">
        <v>4.3739242301588099E-4</v>
      </c>
      <c r="F567">
        <v>5.551220649280264E-4</v>
      </c>
      <c r="G567">
        <v>3.4102873691344016E-3</v>
      </c>
      <c r="H567">
        <v>7.208190616973198E-3</v>
      </c>
      <c r="I567">
        <v>3.5215420869916247E-3</v>
      </c>
      <c r="J567">
        <v>6.6241848054262586E-3</v>
      </c>
    </row>
    <row r="568" spans="1:10">
      <c r="A568" s="788">
        <v>44655</v>
      </c>
      <c r="B568">
        <v>4.3739242301588099E-4</v>
      </c>
      <c r="C568">
        <v>-1.7220826769977382E-2</v>
      </c>
      <c r="D568">
        <v>-2.3907184452762742E-3</v>
      </c>
      <c r="E568">
        <v>4.3739242301588099E-4</v>
      </c>
      <c r="F568">
        <v>5.551220649280264E-4</v>
      </c>
      <c r="G568">
        <v>8.0908782936564005E-3</v>
      </c>
      <c r="H568">
        <v>1.8561954235252198E-3</v>
      </c>
      <c r="I568">
        <v>5.0964186602620032E-4</v>
      </c>
      <c r="J568">
        <v>1.2790449797484005E-3</v>
      </c>
    </row>
    <row r="569" spans="1:10">
      <c r="A569" s="788">
        <v>44656</v>
      </c>
      <c r="B569">
        <v>4.3739242301588099E-4</v>
      </c>
      <c r="C569">
        <v>4.87339990036606E-3</v>
      </c>
      <c r="D569">
        <v>-1.9742494012385148E-2</v>
      </c>
      <c r="E569">
        <v>4.3739242301588099E-4</v>
      </c>
      <c r="F569">
        <v>5.551220649280264E-4</v>
      </c>
      <c r="G569">
        <v>-1.2551716914267819E-2</v>
      </c>
      <c r="H569">
        <v>-3.508173434318973E-3</v>
      </c>
      <c r="I569">
        <v>-1.1832086978073031E-3</v>
      </c>
      <c r="J569">
        <v>-3.1935277836914189E-4</v>
      </c>
    </row>
    <row r="570" spans="1:10">
      <c r="A570" s="788">
        <v>44657</v>
      </c>
      <c r="B570">
        <v>4.3739242301588099E-4</v>
      </c>
      <c r="C570">
        <v>1.2221407940681939E-2</v>
      </c>
      <c r="D570">
        <v>-5.5297066118012994E-3</v>
      </c>
      <c r="E570">
        <v>4.3739242301588099E-4</v>
      </c>
      <c r="F570">
        <v>5.551220649280264E-4</v>
      </c>
      <c r="G570">
        <v>-9.7168693868892042E-3</v>
      </c>
      <c r="H570">
        <v>7.4057968308549604E-4</v>
      </c>
      <c r="I570">
        <v>8.7969896093054167E-4</v>
      </c>
      <c r="J570">
        <v>-2.3912811989277305E-3</v>
      </c>
    </row>
    <row r="571" spans="1:10">
      <c r="A571" s="788">
        <v>44658</v>
      </c>
      <c r="B571">
        <v>4.3739242301588099E-4</v>
      </c>
      <c r="C571">
        <v>9.6888907817123116E-3</v>
      </c>
      <c r="D571">
        <v>5.365660769151015E-3</v>
      </c>
      <c r="E571">
        <v>4.3739242301588099E-4</v>
      </c>
      <c r="F571">
        <v>5.551220649280264E-4</v>
      </c>
      <c r="G571">
        <v>4.2533724601945266E-3</v>
      </c>
      <c r="H571">
        <v>1.7750888838412582E-3</v>
      </c>
      <c r="I571">
        <v>8.6379229822042269E-4</v>
      </c>
      <c r="J571">
        <v>1.2716003833366241E-3</v>
      </c>
    </row>
    <row r="572" spans="1:10">
      <c r="A572" s="788">
        <v>44659</v>
      </c>
      <c r="B572">
        <v>4.3739242301588099E-4</v>
      </c>
      <c r="C572">
        <v>1.9191833980092277E-3</v>
      </c>
      <c r="D572">
        <v>-4.5419011540430709E-3</v>
      </c>
      <c r="E572">
        <v>4.3739242301588099E-4</v>
      </c>
      <c r="F572">
        <v>5.551220649280264E-4</v>
      </c>
      <c r="G572">
        <v>-2.6509873983658894E-3</v>
      </c>
      <c r="H572">
        <v>-1.6836287173326303E-3</v>
      </c>
      <c r="I572">
        <v>1.2996979993591395E-3</v>
      </c>
      <c r="J572">
        <v>2.95480195874398E-3</v>
      </c>
    </row>
    <row r="573" spans="1:10">
      <c r="A573" s="788">
        <v>44662</v>
      </c>
      <c r="B573">
        <v>4.3739242301588099E-4</v>
      </c>
      <c r="C573">
        <v>-1.0272170416991133E-2</v>
      </c>
      <c r="D573">
        <v>-1.1573561897820328E-2</v>
      </c>
      <c r="E573">
        <v>4.3739242301588099E-4</v>
      </c>
      <c r="F573">
        <v>5.551220649280264E-4</v>
      </c>
      <c r="G573">
        <v>-1.6877289295676778E-2</v>
      </c>
      <c r="H573">
        <v>-6.7618801399241812E-3</v>
      </c>
      <c r="I573">
        <v>-2.2982082064757492E-3</v>
      </c>
      <c r="J573">
        <v>-2.0611124461615837E-3</v>
      </c>
    </row>
    <row r="574" spans="1:10">
      <c r="A574" s="788">
        <v>44663</v>
      </c>
      <c r="B574">
        <v>4.3739242301588099E-4</v>
      </c>
      <c r="C574">
        <v>-1.1527254939492471E-2</v>
      </c>
      <c r="D574">
        <v>-6.8915806669098689E-3</v>
      </c>
      <c r="E574">
        <v>4.3739242301588099E-4</v>
      </c>
      <c r="F574">
        <v>5.551220649280264E-4</v>
      </c>
      <c r="G574">
        <v>-3.4175405039739148E-3</v>
      </c>
      <c r="H574">
        <v>1.1089020318801879E-3</v>
      </c>
      <c r="I574">
        <v>6.9110328565580303E-4</v>
      </c>
      <c r="J574">
        <v>-7.5483231608497459E-4</v>
      </c>
    </row>
    <row r="575" spans="1:10">
      <c r="A575" s="788">
        <v>44664</v>
      </c>
      <c r="B575">
        <v>4.3739242301588099E-4</v>
      </c>
      <c r="C575">
        <v>7.0572541256965771E-3</v>
      </c>
      <c r="D575">
        <v>5.4680772256778809E-3</v>
      </c>
      <c r="E575">
        <v>4.3739242301588099E-4</v>
      </c>
      <c r="F575">
        <v>5.551220649280264E-4</v>
      </c>
      <c r="G575">
        <v>1.1174658040455254E-2</v>
      </c>
      <c r="H575">
        <v>2.4443627262886736E-3</v>
      </c>
      <c r="I575">
        <v>1.9289127395176742E-3</v>
      </c>
      <c r="J575">
        <v>1.2281083886755972E-3</v>
      </c>
    </row>
    <row r="576" spans="1:10">
      <c r="A576" s="788">
        <v>44665</v>
      </c>
      <c r="B576">
        <v>4.3739242301588099E-4</v>
      </c>
      <c r="C576">
        <v>7.4137378485203964E-3</v>
      </c>
      <c r="D576">
        <v>-5.140776880264819E-3</v>
      </c>
      <c r="E576">
        <v>4.3739242301588099E-4</v>
      </c>
      <c r="F576">
        <v>5.551220649280264E-4</v>
      </c>
      <c r="G576">
        <v>-1.2144137417661627E-2</v>
      </c>
      <c r="H576">
        <v>-7.5830281204836147E-5</v>
      </c>
      <c r="I576">
        <v>1.800755666282905E-3</v>
      </c>
      <c r="J576">
        <v>2.4555183203420761E-3</v>
      </c>
    </row>
    <row r="577" spans="1:10">
      <c r="A577" s="788">
        <v>44669</v>
      </c>
      <c r="B577">
        <v>4.3739242301588099E-4</v>
      </c>
      <c r="C577">
        <v>-8.7376993552765736E-3</v>
      </c>
      <c r="D577">
        <v>-4.2550623975687873E-3</v>
      </c>
      <c r="E577">
        <v>4.3739242301588099E-4</v>
      </c>
      <c r="F577">
        <v>5.551220649280264E-4</v>
      </c>
      <c r="G577">
        <v>-2.0489050878880199E-4</v>
      </c>
      <c r="H577">
        <v>3.2727836557411294E-3</v>
      </c>
      <c r="I577">
        <v>2.5454585002864238E-3</v>
      </c>
      <c r="J577">
        <v>8.4266614952377417E-4</v>
      </c>
    </row>
    <row r="578" spans="1:10">
      <c r="A578" s="788">
        <v>44670</v>
      </c>
      <c r="B578">
        <v>4.3739242301588099E-4</v>
      </c>
      <c r="C578">
        <v>-1.7543859649123972E-3</v>
      </c>
      <c r="D578">
        <v>-5.4508167494689008E-3</v>
      </c>
      <c r="E578">
        <v>4.3739242301588099E-4</v>
      </c>
      <c r="F578">
        <v>5.551220649280264E-4</v>
      </c>
      <c r="G578">
        <v>1.6057599693967584E-2</v>
      </c>
      <c r="H578">
        <v>-7.1664777351709841E-4</v>
      </c>
      <c r="I578">
        <v>-2.4140455364529689E-4</v>
      </c>
      <c r="J578">
        <v>1.9007459966691176E-3</v>
      </c>
    </row>
    <row r="579" spans="1:10">
      <c r="A579" s="788">
        <v>44671</v>
      </c>
      <c r="B579">
        <v>4.3739242301588099E-4</v>
      </c>
      <c r="C579">
        <v>-5.7224913198165028E-3</v>
      </c>
      <c r="D579">
        <v>-6.1959038268624145E-3</v>
      </c>
      <c r="E579">
        <v>4.3739242301588099E-4</v>
      </c>
      <c r="F579">
        <v>5.551220649280264E-4</v>
      </c>
      <c r="G579">
        <v>-6.1852759058855789E-4</v>
      </c>
      <c r="H579">
        <v>1.0824878116231229E-3</v>
      </c>
      <c r="I579">
        <v>7.3197101400013231E-4</v>
      </c>
      <c r="J579">
        <v>8.7719702167432523E-4</v>
      </c>
    </row>
    <row r="580" spans="1:10">
      <c r="A580" s="788">
        <v>44673</v>
      </c>
      <c r="B580">
        <v>4.3739242301588099E-4</v>
      </c>
      <c r="C580">
        <v>2.0025435968183514E-2</v>
      </c>
      <c r="D580">
        <v>-2.8565349160225462E-2</v>
      </c>
      <c r="E580">
        <v>4.3739242301588099E-4</v>
      </c>
      <c r="F580">
        <v>5.551220649280264E-4</v>
      </c>
      <c r="G580">
        <v>-4.2083665025956174E-2</v>
      </c>
      <c r="H580">
        <v>-1.9758977057231508E-3</v>
      </c>
      <c r="I580">
        <v>2.7708072141319207E-4</v>
      </c>
      <c r="J580">
        <v>-1.8517709140846161E-3</v>
      </c>
    </row>
    <row r="581" spans="1:10">
      <c r="A581" s="788">
        <v>44676</v>
      </c>
      <c r="B581">
        <v>4.3739242301588099E-4</v>
      </c>
      <c r="C581">
        <v>3.1530008453085179E-2</v>
      </c>
      <c r="D581">
        <v>-3.5341087498270696E-3</v>
      </c>
      <c r="E581">
        <v>4.3739242301588099E-4</v>
      </c>
      <c r="F581">
        <v>5.551220649280264E-4</v>
      </c>
      <c r="G581">
        <v>5.6978589721381478E-3</v>
      </c>
      <c r="H581">
        <v>1.824409863748766E-3</v>
      </c>
      <c r="I581">
        <v>6.7324632718324118E-4</v>
      </c>
      <c r="J581">
        <v>-1.6316597298081659E-3</v>
      </c>
    </row>
    <row r="582" spans="1:10">
      <c r="A582" s="788">
        <v>44677</v>
      </c>
      <c r="B582">
        <v>4.3739242301588099E-4</v>
      </c>
      <c r="C582">
        <v>1.7372777185937993E-2</v>
      </c>
      <c r="D582">
        <v>-2.2334472753522516E-2</v>
      </c>
      <c r="E582">
        <v>4.3739242301588099E-4</v>
      </c>
      <c r="F582">
        <v>5.551220649280264E-4</v>
      </c>
      <c r="G582">
        <v>-2.8146327383778869E-2</v>
      </c>
      <c r="H582">
        <v>-2.4673069494469679E-3</v>
      </c>
      <c r="I582">
        <v>-4.9829778709065131E-4</v>
      </c>
      <c r="J582">
        <v>-1.8397713789745085E-3</v>
      </c>
    </row>
    <row r="583" spans="1:10">
      <c r="A583" s="788">
        <v>44678</v>
      </c>
      <c r="B583">
        <v>4.3739242301588099E-4</v>
      </c>
      <c r="C583">
        <v>1.0088602496979293E-2</v>
      </c>
      <c r="D583">
        <v>1.0502541010375177E-2</v>
      </c>
      <c r="E583">
        <v>4.3739242301588099E-4</v>
      </c>
      <c r="F583">
        <v>5.551220649280264E-4</v>
      </c>
      <c r="G583">
        <v>2.0981030848821192E-3</v>
      </c>
      <c r="H583">
        <v>2.2362383038416755E-3</v>
      </c>
      <c r="I583">
        <v>2.069789418415402E-3</v>
      </c>
      <c r="J583">
        <v>1.5078317056305135E-3</v>
      </c>
    </row>
    <row r="584" spans="1:10">
      <c r="A584" s="788">
        <v>44679</v>
      </c>
      <c r="B584">
        <v>4.3739242301588099E-4</v>
      </c>
      <c r="C584">
        <v>-1.1363409820378534E-3</v>
      </c>
      <c r="D584">
        <v>5.208992059122064E-3</v>
      </c>
      <c r="E584">
        <v>4.3739242301588099E-4</v>
      </c>
      <c r="F584">
        <v>5.551220649280264E-4</v>
      </c>
      <c r="G584">
        <v>2.474689050564538E-2</v>
      </c>
      <c r="H584">
        <v>2.2225822542003559E-3</v>
      </c>
      <c r="I584">
        <v>1.7086002586876869E-3</v>
      </c>
      <c r="J584">
        <v>3.6646107592233079E-3</v>
      </c>
    </row>
    <row r="585" spans="1:10">
      <c r="A585" s="788">
        <v>44680</v>
      </c>
      <c r="B585">
        <v>4.3739242301588099E-4</v>
      </c>
      <c r="C585">
        <v>-1.8341848954175344E-2</v>
      </c>
      <c r="D585">
        <v>-1.8584690158577666E-2</v>
      </c>
      <c r="E585">
        <v>4.3739242301588099E-4</v>
      </c>
      <c r="F585">
        <v>5.551220649280264E-4</v>
      </c>
      <c r="G585">
        <v>-3.6284548104956182E-2</v>
      </c>
      <c r="H585">
        <v>-2.2494799353733885E-4</v>
      </c>
      <c r="I585">
        <v>1.8277064690419564E-4</v>
      </c>
      <c r="J585">
        <v>-1.656512856378356E-4</v>
      </c>
    </row>
    <row r="586" spans="1:10">
      <c r="A586" s="788">
        <v>44683</v>
      </c>
      <c r="B586">
        <v>4.3739242301588099E-4</v>
      </c>
      <c r="C586">
        <v>2.1856256988919354E-2</v>
      </c>
      <c r="D586">
        <v>-1.147167270321825E-2</v>
      </c>
      <c r="E586">
        <v>4.3739242301588099E-4</v>
      </c>
      <c r="F586">
        <v>2.1316189033693256E-4</v>
      </c>
      <c r="G586">
        <v>5.6753139573999523E-3</v>
      </c>
      <c r="H586">
        <v>-1.0484718834629092E-3</v>
      </c>
      <c r="I586">
        <v>1.6647948563042192E-5</v>
      </c>
      <c r="J586">
        <v>-1.6590883988071292E-3</v>
      </c>
    </row>
    <row r="587" spans="1:10">
      <c r="A587" s="788">
        <v>44684</v>
      </c>
      <c r="B587">
        <v>4.3739242301588099E-4</v>
      </c>
      <c r="C587">
        <v>-1.9697572622363602E-3</v>
      </c>
      <c r="D587">
        <v>-1.0366786373119385E-3</v>
      </c>
      <c r="E587">
        <v>4.3739242301588099E-4</v>
      </c>
      <c r="F587">
        <v>2.1316189033693256E-4</v>
      </c>
      <c r="G587">
        <v>4.8371027439124692E-3</v>
      </c>
      <c r="H587">
        <v>4.2702009002648644E-4</v>
      </c>
      <c r="I587">
        <v>1.6680186396693664E-3</v>
      </c>
      <c r="J587">
        <v>1.3091931636144416E-3</v>
      </c>
    </row>
    <row r="588" spans="1:10">
      <c r="A588" s="788">
        <v>44685</v>
      </c>
      <c r="B588">
        <v>4.3739242301588099E-4</v>
      </c>
      <c r="C588">
        <v>-1.4752496959788974E-3</v>
      </c>
      <c r="D588">
        <v>1.7043861389047787E-2</v>
      </c>
      <c r="E588">
        <v>4.3739242301588099E-4</v>
      </c>
      <c r="F588">
        <v>2.1316189033693256E-4</v>
      </c>
      <c r="G588">
        <v>2.9862434977535601E-2</v>
      </c>
      <c r="H588">
        <v>5.935341582646414E-3</v>
      </c>
      <c r="I588">
        <v>3.0105479545257108E-3</v>
      </c>
      <c r="J588">
        <v>5.4071722721864557E-3</v>
      </c>
    </row>
    <row r="589" spans="1:10">
      <c r="A589" s="788">
        <v>44686</v>
      </c>
      <c r="B589">
        <v>4.727922107445881E-4</v>
      </c>
      <c r="C589">
        <v>-8.3854093876656322E-4</v>
      </c>
      <c r="D589">
        <v>-2.8054689638736918E-2</v>
      </c>
      <c r="E589">
        <v>4.727922107445881E-4</v>
      </c>
      <c r="F589">
        <v>2.1316189033693256E-4</v>
      </c>
      <c r="G589">
        <v>-3.5649753381843063E-2</v>
      </c>
      <c r="H589">
        <v>-3.0767035776297913E-3</v>
      </c>
      <c r="I589">
        <v>-9.6494732402530037E-4</v>
      </c>
      <c r="J589">
        <v>-3.2625717765790707E-3</v>
      </c>
    </row>
    <row r="590" spans="1:10">
      <c r="A590" s="788">
        <v>44687</v>
      </c>
      <c r="B590">
        <v>4.727922107445881E-4</v>
      </c>
      <c r="C590">
        <v>1.3967429313617608E-2</v>
      </c>
      <c r="D590">
        <v>-1.6092427091458639E-3</v>
      </c>
      <c r="E590">
        <v>4.727922107445881E-4</v>
      </c>
      <c r="F590">
        <v>2.1316189033693256E-4</v>
      </c>
      <c r="G590">
        <v>-5.6741590645473794E-3</v>
      </c>
      <c r="H590">
        <v>-1.9998923641989519E-3</v>
      </c>
      <c r="I590">
        <v>-5.3515987415209132E-5</v>
      </c>
      <c r="J590">
        <v>-8.7286693143617811E-5</v>
      </c>
    </row>
    <row r="591" spans="1:10">
      <c r="A591" s="788">
        <v>44690</v>
      </c>
      <c r="B591">
        <v>4.727922107445881E-4</v>
      </c>
      <c r="C591">
        <v>1.1626990383099445E-2</v>
      </c>
      <c r="D591">
        <v>-1.7926616637527815E-2</v>
      </c>
      <c r="E591">
        <v>4.727922107445881E-4</v>
      </c>
      <c r="F591">
        <v>2.1316189033693256E-4</v>
      </c>
      <c r="G591">
        <v>-3.2037134944001844E-2</v>
      </c>
      <c r="H591">
        <v>5.3024982152871658E-4</v>
      </c>
      <c r="I591">
        <v>1.5446603153312921E-4</v>
      </c>
      <c r="J591">
        <v>-5.3479252668793276E-3</v>
      </c>
    </row>
    <row r="592" spans="1:10">
      <c r="A592" s="788">
        <v>44691</v>
      </c>
      <c r="B592">
        <v>4.727922107445881E-4</v>
      </c>
      <c r="C592">
        <v>9.7401332450219869E-4</v>
      </c>
      <c r="D592">
        <v>-1.3567067589914661E-3</v>
      </c>
      <c r="E592">
        <v>4.727922107445881E-4</v>
      </c>
      <c r="F592">
        <v>2.1316189033693256E-4</v>
      </c>
      <c r="G592">
        <v>2.4578827632515399E-3</v>
      </c>
      <c r="H592">
        <v>-2.4541817059569038E-3</v>
      </c>
      <c r="I592">
        <v>-8.3971454628917197E-4</v>
      </c>
      <c r="J592">
        <v>9.3768548735373436E-4</v>
      </c>
    </row>
    <row r="593" spans="1:10">
      <c r="A593" s="788">
        <v>44692</v>
      </c>
      <c r="B593">
        <v>4.727922107445881E-4</v>
      </c>
      <c r="C593">
        <v>-2.8413513934297807E-3</v>
      </c>
      <c r="D593">
        <v>1.2481434864572538E-2</v>
      </c>
      <c r="E593">
        <v>4.727922107445881E-4</v>
      </c>
      <c r="F593">
        <v>2.1316189033693256E-4</v>
      </c>
      <c r="G593">
        <v>-1.6463178415666024E-2</v>
      </c>
      <c r="H593">
        <v>1.4101889309012794E-3</v>
      </c>
      <c r="I593">
        <v>2.4175211998311852E-3</v>
      </c>
      <c r="J593">
        <v>1.3959809592811734E-3</v>
      </c>
    </row>
    <row r="594" spans="1:10">
      <c r="A594" s="788">
        <v>44693</v>
      </c>
      <c r="B594">
        <v>4.727922107445881E-4</v>
      </c>
      <c r="C594">
        <v>4.644990046449804E-3</v>
      </c>
      <c r="D594">
        <v>1.2363777085334871E-2</v>
      </c>
      <c r="E594">
        <v>4.727922107445881E-4</v>
      </c>
      <c r="F594">
        <v>2.1316189033693256E-4</v>
      </c>
      <c r="G594">
        <v>-1.2960017076728558E-3</v>
      </c>
      <c r="H594">
        <v>3.3030708056152047E-3</v>
      </c>
      <c r="I594">
        <v>7.4395935661164536E-4</v>
      </c>
      <c r="J594">
        <v>-2.0737709450857622E-4</v>
      </c>
    </row>
    <row r="595" spans="1:10">
      <c r="A595" s="788">
        <v>44694</v>
      </c>
      <c r="B595">
        <v>4.727922107445881E-4</v>
      </c>
      <c r="C595">
        <v>-7.9065972492033954E-3</v>
      </c>
      <c r="D595">
        <v>1.1699949019582601E-2</v>
      </c>
      <c r="E595">
        <v>4.727922107445881E-4</v>
      </c>
      <c r="F595">
        <v>2.1316189033693256E-4</v>
      </c>
      <c r="G595">
        <v>2.386974310955492E-2</v>
      </c>
      <c r="H595">
        <v>3.59245606981351E-3</v>
      </c>
      <c r="I595">
        <v>2.1008240421551694E-3</v>
      </c>
      <c r="J595">
        <v>5.3145641181648884E-3</v>
      </c>
    </row>
    <row r="596" spans="1:10">
      <c r="A596" s="788">
        <v>44697</v>
      </c>
      <c r="B596">
        <v>4.727922107445881E-4</v>
      </c>
      <c r="C596">
        <v>-8.0087724451234354E-3</v>
      </c>
      <c r="D596">
        <v>1.2238204679241083E-2</v>
      </c>
      <c r="E596">
        <v>4.727922107445881E-4</v>
      </c>
      <c r="F596">
        <v>2.1316189033693256E-4</v>
      </c>
      <c r="G596">
        <v>-3.9464299471405617E-3</v>
      </c>
      <c r="H596">
        <v>5.0675248310267929E-3</v>
      </c>
      <c r="I596">
        <v>1.9234381078869767E-3</v>
      </c>
      <c r="J596">
        <v>1.3548582327695957E-3</v>
      </c>
    </row>
    <row r="597" spans="1:10">
      <c r="A597" s="788">
        <v>44698</v>
      </c>
      <c r="B597">
        <v>4.727922107445881E-4</v>
      </c>
      <c r="C597">
        <v>-1.9542045005921826E-2</v>
      </c>
      <c r="D597">
        <v>5.1425289611997105E-3</v>
      </c>
      <c r="E597">
        <v>4.727922107445881E-4</v>
      </c>
      <c r="F597">
        <v>2.1316189033693256E-4</v>
      </c>
      <c r="G597">
        <v>2.0169610355263545E-2</v>
      </c>
      <c r="H597">
        <v>-8.3805327040842315E-4</v>
      </c>
      <c r="I597">
        <v>-3.3718823124240238E-4</v>
      </c>
      <c r="J597">
        <v>2.1199682233705719E-3</v>
      </c>
    </row>
    <row r="598" spans="1:10">
      <c r="A598" s="788">
        <v>44699</v>
      </c>
      <c r="B598">
        <v>4.727922107445881E-4</v>
      </c>
      <c r="C598">
        <v>-1.6911616670022278E-3</v>
      </c>
      <c r="D598">
        <v>-2.336791668815319E-2</v>
      </c>
      <c r="E598">
        <v>4.727922107445881E-4</v>
      </c>
      <c r="F598">
        <v>2.1316189033693256E-4</v>
      </c>
      <c r="G598">
        <v>-4.0395221150201222E-2</v>
      </c>
      <c r="H598">
        <v>-2.6631519240827295E-4</v>
      </c>
      <c r="I598">
        <v>-5.4723026017200471E-4</v>
      </c>
      <c r="J598">
        <v>-3.518190644811181E-3</v>
      </c>
    </row>
    <row r="599" spans="1:10">
      <c r="A599" s="788">
        <v>44700</v>
      </c>
      <c r="B599">
        <v>4.727922107445881E-4</v>
      </c>
      <c r="C599">
        <v>-7.94579115072791E-3</v>
      </c>
      <c r="D599">
        <v>7.1349678556085205E-3</v>
      </c>
      <c r="E599">
        <v>4.727922107445881E-4</v>
      </c>
      <c r="F599">
        <v>2.1316189033693256E-4</v>
      </c>
      <c r="G599">
        <v>-5.8338090771927753E-3</v>
      </c>
      <c r="H599">
        <v>5.18270213727412E-5</v>
      </c>
      <c r="I599">
        <v>-1.404325885560942E-3</v>
      </c>
      <c r="J599">
        <v>9.147494755665786E-4</v>
      </c>
    </row>
    <row r="600" spans="1:10">
      <c r="A600" s="788">
        <v>44701</v>
      </c>
      <c r="B600">
        <v>4.727922107445881E-4</v>
      </c>
      <c r="C600">
        <v>-8.5583021629532796E-3</v>
      </c>
      <c r="D600">
        <v>1.3855959550384656E-2</v>
      </c>
      <c r="E600">
        <v>4.727922107445881E-4</v>
      </c>
      <c r="F600">
        <v>2.1316189033693256E-4</v>
      </c>
      <c r="G600">
        <v>1.4612424662696633E-4</v>
      </c>
      <c r="H600">
        <v>5.4332348037022804E-4</v>
      </c>
      <c r="I600">
        <v>1.3407474040927347E-4</v>
      </c>
      <c r="J600">
        <v>1.0169864218567692E-3</v>
      </c>
    </row>
    <row r="601" spans="1:10">
      <c r="A601" s="788">
        <v>44704</v>
      </c>
      <c r="B601">
        <v>4.727922107445881E-4</v>
      </c>
      <c r="C601">
        <v>-1.6485206372639505E-2</v>
      </c>
      <c r="D601">
        <v>1.7125784004627942E-2</v>
      </c>
      <c r="E601">
        <v>4.727922107445881E-4</v>
      </c>
      <c r="F601">
        <v>2.1316189033693256E-4</v>
      </c>
      <c r="G601">
        <v>1.8555067976295359E-2</v>
      </c>
      <c r="H601">
        <v>-3.7575999924921444E-4</v>
      </c>
      <c r="I601">
        <v>-2.0540748096120609E-4</v>
      </c>
      <c r="J601">
        <v>2.6520039905910675E-3</v>
      </c>
    </row>
    <row r="602" spans="1:10">
      <c r="A602" s="788">
        <v>44705</v>
      </c>
      <c r="B602">
        <v>4.727922107445881E-4</v>
      </c>
      <c r="C602">
        <v>2.7727395918024644E-3</v>
      </c>
      <c r="D602">
        <v>2.1293964737403304E-3</v>
      </c>
      <c r="E602">
        <v>4.727922107445881E-4</v>
      </c>
      <c r="F602">
        <v>2.1316189033693256E-4</v>
      </c>
      <c r="G602">
        <v>-8.1207927021075266E-3</v>
      </c>
      <c r="H602">
        <v>-4.8201639941984897E-3</v>
      </c>
      <c r="I602">
        <v>-9.1716764384319749E-4</v>
      </c>
      <c r="J602">
        <v>-2.0470712275809655E-3</v>
      </c>
    </row>
    <row r="603" spans="1:10">
      <c r="A603" s="788">
        <v>44706</v>
      </c>
      <c r="B603">
        <v>4.727922107445881E-4</v>
      </c>
      <c r="C603">
        <v>5.2598752598753684E-3</v>
      </c>
      <c r="D603">
        <v>-8.8622987771680428E-6</v>
      </c>
      <c r="E603">
        <v>4.727922107445881E-4</v>
      </c>
      <c r="F603">
        <v>2.1316189033693256E-4</v>
      </c>
      <c r="G603">
        <v>9.4507646873762674E-3</v>
      </c>
      <c r="H603">
        <v>1.1517951345165756E-3</v>
      </c>
      <c r="I603">
        <v>-2.6053544231408043E-4</v>
      </c>
      <c r="J603">
        <v>1.2142971483455334E-3</v>
      </c>
    </row>
    <row r="604" spans="1:10">
      <c r="A604" s="788">
        <v>44707</v>
      </c>
      <c r="B604">
        <v>4.727922107445881E-4</v>
      </c>
      <c r="C604">
        <v>-8.1070460984841164E-3</v>
      </c>
      <c r="D604">
        <v>1.1847280258484805E-2</v>
      </c>
      <c r="E604">
        <v>4.727922107445881E-4</v>
      </c>
      <c r="F604">
        <v>2.1316189033693256E-4</v>
      </c>
      <c r="G604">
        <v>1.988322907058282E-2</v>
      </c>
      <c r="H604">
        <v>2.6627208347793641E-3</v>
      </c>
      <c r="I604">
        <v>7.3981889812202439E-4</v>
      </c>
      <c r="J604">
        <v>2.962397874930689E-3</v>
      </c>
    </row>
    <row r="605" spans="1:10">
      <c r="A605" s="788">
        <v>44708</v>
      </c>
      <c r="B605">
        <v>4.727922107445881E-4</v>
      </c>
      <c r="C605">
        <v>-1.1113196138529235E-2</v>
      </c>
      <c r="D605">
        <v>4.6295518415062631E-4</v>
      </c>
      <c r="E605">
        <v>4.727922107445881E-4</v>
      </c>
      <c r="F605">
        <v>2.1316189033693256E-4</v>
      </c>
      <c r="G605">
        <v>2.4742227391912897E-2</v>
      </c>
      <c r="H605">
        <v>-7.3246581875741068E-4</v>
      </c>
      <c r="I605">
        <v>-1.148414980753798E-3</v>
      </c>
      <c r="J605">
        <v>5.9892785082826805E-4</v>
      </c>
    </row>
    <row r="606" spans="1:10">
      <c r="A606" s="788">
        <v>44711</v>
      </c>
      <c r="B606">
        <v>4.727922107445881E-4</v>
      </c>
      <c r="C606">
        <v>-4.5964409209748869E-3</v>
      </c>
      <c r="D606">
        <v>-8.1253917218322425E-3</v>
      </c>
      <c r="E606">
        <v>4.727922107445881E-4</v>
      </c>
      <c r="F606">
        <v>2.1316189033693256E-4</v>
      </c>
      <c r="G606">
        <v>0</v>
      </c>
      <c r="H606">
        <v>-4.0089546097857864E-3</v>
      </c>
      <c r="I606">
        <v>-1.2205678413010901E-3</v>
      </c>
      <c r="J606">
        <v>-1.4725261219762364E-3</v>
      </c>
    </row>
    <row r="607" spans="1:10">
      <c r="A607" s="788">
        <v>44712</v>
      </c>
      <c r="B607">
        <v>4.727922107445881E-4</v>
      </c>
      <c r="C607">
        <v>1.5462825672527547E-3</v>
      </c>
      <c r="D607">
        <v>2.8676389199484564E-3</v>
      </c>
      <c r="E607">
        <v>4.727922107445881E-4</v>
      </c>
      <c r="F607">
        <v>2.1316189033693256E-4</v>
      </c>
      <c r="G607">
        <v>-6.2742891223209751E-3</v>
      </c>
      <c r="H607">
        <v>4.6378075505897343E-3</v>
      </c>
      <c r="I607">
        <v>2.7994906252264418E-3</v>
      </c>
      <c r="J607">
        <v>1.4473462280104599E-3</v>
      </c>
    </row>
    <row r="608" spans="1:10">
      <c r="A608" s="788">
        <v>44713</v>
      </c>
      <c r="B608">
        <v>4.727922107445881E-4</v>
      </c>
      <c r="C608">
        <v>1.0067043123321406E-2</v>
      </c>
      <c r="D608">
        <v>8.4687533088212419E-5</v>
      </c>
      <c r="E608">
        <v>4.727922107445881E-4</v>
      </c>
      <c r="F608">
        <v>3.180614516111735E-4</v>
      </c>
      <c r="G608">
        <v>-7.4827874109120174E-3</v>
      </c>
      <c r="H608">
        <v>-8.8806163890209344E-4</v>
      </c>
      <c r="I608">
        <v>1.5602512507819633E-3</v>
      </c>
      <c r="J608">
        <v>1.1766874768133206E-3</v>
      </c>
    </row>
    <row r="609" spans="1:10">
      <c r="A609" s="788">
        <v>44714</v>
      </c>
      <c r="B609">
        <v>4.727922107445881E-4</v>
      </c>
      <c r="C609">
        <v>2.3869846521074045E-3</v>
      </c>
      <c r="D609">
        <v>9.2759568656377578E-3</v>
      </c>
      <c r="E609">
        <v>4.727922107445881E-4</v>
      </c>
      <c r="F609">
        <v>3.180614516111735E-4</v>
      </c>
      <c r="G609">
        <v>1.8431056049039052E-2</v>
      </c>
      <c r="H609">
        <v>1.5885948890104196E-4</v>
      </c>
      <c r="I609">
        <v>4.0627035056250982E-4</v>
      </c>
      <c r="J609">
        <v>1.8686659725475341E-3</v>
      </c>
    </row>
    <row r="610" spans="1:10">
      <c r="A610" s="788">
        <v>44715</v>
      </c>
      <c r="B610">
        <v>4.727922107445881E-4</v>
      </c>
      <c r="C610">
        <v>1.6084222839596318E-3</v>
      </c>
      <c r="D610">
        <v>-1.1482841755765527E-2</v>
      </c>
      <c r="E610">
        <v>4.727922107445881E-4</v>
      </c>
      <c r="F610">
        <v>3.180614516111735E-4</v>
      </c>
      <c r="G610">
        <v>-1.6347364741597592E-2</v>
      </c>
      <c r="H610">
        <v>2.0567488366047826E-3</v>
      </c>
      <c r="I610">
        <v>1.262107974052018E-3</v>
      </c>
      <c r="J610">
        <v>-2.5640560189510442E-4</v>
      </c>
    </row>
    <row r="611" spans="1:10">
      <c r="A611" s="788">
        <v>44718</v>
      </c>
      <c r="B611">
        <v>4.727922107445881E-4</v>
      </c>
      <c r="C611">
        <v>-2.4400417101148042E-3</v>
      </c>
      <c r="D611">
        <v>-8.2483426088671985E-3</v>
      </c>
      <c r="E611">
        <v>4.727922107445881E-4</v>
      </c>
      <c r="F611">
        <v>3.180614516111735E-4</v>
      </c>
      <c r="G611">
        <v>3.1373675320187644E-3</v>
      </c>
      <c r="H611">
        <v>3.4695957659525156E-4</v>
      </c>
      <c r="I611">
        <v>1.011089308515345E-3</v>
      </c>
      <c r="J611">
        <v>-2.9051623372933211E-4</v>
      </c>
    </row>
    <row r="612" spans="1:10">
      <c r="A612" s="788">
        <v>44719</v>
      </c>
      <c r="B612">
        <v>4.727922107445881E-4</v>
      </c>
      <c r="C612">
        <v>2.2369493864068835E-2</v>
      </c>
      <c r="D612">
        <v>-1.0541275195713462E-3</v>
      </c>
      <c r="E612">
        <v>4.727922107445881E-4</v>
      </c>
      <c r="F612">
        <v>3.180614516111735E-4</v>
      </c>
      <c r="G612">
        <v>9.5233935794130087E-3</v>
      </c>
      <c r="H612">
        <v>-3.2008985511859933E-3</v>
      </c>
      <c r="I612">
        <v>-3.0765952842417565E-3</v>
      </c>
      <c r="J612">
        <v>3.3600701074076866E-4</v>
      </c>
    </row>
    <row r="613" spans="1:10">
      <c r="A613" s="788">
        <v>44720</v>
      </c>
      <c r="B613">
        <v>4.727922107445881E-4</v>
      </c>
      <c r="C613">
        <v>-4.0488313600393067E-3</v>
      </c>
      <c r="D613">
        <v>-1.5463738632663482E-2</v>
      </c>
      <c r="E613">
        <v>4.727922107445881E-4</v>
      </c>
      <c r="F613">
        <v>3.180614516111735E-4</v>
      </c>
      <c r="G613">
        <v>-1.0793908688002896E-2</v>
      </c>
      <c r="H613">
        <v>8.4033032655872475E-4</v>
      </c>
      <c r="I613">
        <v>-5.4178338384003322E-4</v>
      </c>
      <c r="J613">
        <v>1.0235693292330872E-3</v>
      </c>
    </row>
    <row r="614" spans="1:10">
      <c r="A614" s="788">
        <v>44721</v>
      </c>
      <c r="B614">
        <v>4.727922107445881E-4</v>
      </c>
      <c r="C614">
        <v>4.9276255004619962E-3</v>
      </c>
      <c r="D614">
        <v>-1.1755904690024188E-2</v>
      </c>
      <c r="E614">
        <v>4.727922107445881E-4</v>
      </c>
      <c r="F614">
        <v>3.180614516111735E-4</v>
      </c>
      <c r="G614">
        <v>-2.3798705952956634E-2</v>
      </c>
      <c r="H614">
        <v>1.307061920540642E-3</v>
      </c>
      <c r="I614">
        <v>-8.592237580141715E-4</v>
      </c>
      <c r="J614">
        <v>1.813787505722253E-5</v>
      </c>
    </row>
    <row r="615" spans="1:10">
      <c r="A615" s="788">
        <v>44722</v>
      </c>
      <c r="B615">
        <v>4.727922107445881E-4</v>
      </c>
      <c r="C615">
        <v>1.8081520073552015E-2</v>
      </c>
      <c r="D615">
        <v>-1.5056719951153208E-2</v>
      </c>
      <c r="E615">
        <v>4.727922107445881E-4</v>
      </c>
      <c r="F615">
        <v>3.180614516111735E-4</v>
      </c>
      <c r="G615">
        <v>-2.9110313553120881E-2</v>
      </c>
      <c r="H615">
        <v>4.8026342074058981E-4</v>
      </c>
      <c r="I615">
        <v>1.2417953727761333E-3</v>
      </c>
      <c r="J615">
        <v>1.6097072146625813E-4</v>
      </c>
    </row>
    <row r="616" spans="1:10">
      <c r="A616" s="788">
        <v>44725</v>
      </c>
      <c r="B616">
        <v>4.727922107445881E-4</v>
      </c>
      <c r="C616">
        <v>2.4021673690547862E-2</v>
      </c>
      <c r="D616">
        <v>-2.7332350978463205E-2</v>
      </c>
      <c r="E616">
        <v>4.727922107445881E-4</v>
      </c>
      <c r="F616">
        <v>3.180614516111735E-4</v>
      </c>
      <c r="G616">
        <v>-3.8768374153391849E-2</v>
      </c>
      <c r="H616">
        <v>-2.8738982508572652E-3</v>
      </c>
      <c r="I616">
        <v>-7.9108171399655536E-4</v>
      </c>
      <c r="J616">
        <v>-2.3575015017740508E-4</v>
      </c>
    </row>
    <row r="617" spans="1:10">
      <c r="A617" s="788">
        <v>44726</v>
      </c>
      <c r="B617">
        <v>4.727922107445881E-4</v>
      </c>
      <c r="C617">
        <v>3.3315695612128327E-3</v>
      </c>
      <c r="D617">
        <v>-5.2138351771930935E-3</v>
      </c>
      <c r="E617">
        <v>4.727922107445881E-4</v>
      </c>
      <c r="F617">
        <v>3.180614516111735E-4</v>
      </c>
      <c r="G617">
        <v>-3.7737056722930706E-3</v>
      </c>
      <c r="H617">
        <v>-1.7548635692802295E-3</v>
      </c>
      <c r="I617">
        <v>-7.9003067223448742E-4</v>
      </c>
      <c r="J617">
        <v>-1.2447822311303369E-3</v>
      </c>
    </row>
    <row r="618" spans="1:10">
      <c r="A618" s="788">
        <v>44727</v>
      </c>
      <c r="B618">
        <v>4.727922107445881E-4</v>
      </c>
      <c r="C618">
        <v>-1.6407211360041085E-3</v>
      </c>
      <c r="D618">
        <v>7.2853843082598679E-3</v>
      </c>
      <c r="E618">
        <v>4.727922107445881E-4</v>
      </c>
      <c r="F618">
        <v>3.180614516111735E-4</v>
      </c>
      <c r="G618">
        <v>1.4592502168395916E-2</v>
      </c>
      <c r="H618">
        <v>7.5968020930610169E-3</v>
      </c>
      <c r="I618">
        <v>4.359644735827839E-3</v>
      </c>
      <c r="J618">
        <v>1.3893555388064804E-3</v>
      </c>
    </row>
    <row r="619" spans="1:10">
      <c r="A619" s="788">
        <v>44729</v>
      </c>
      <c r="B619">
        <v>4.9037490119197003E-4</v>
      </c>
      <c r="C619">
        <v>3.7955119049948305E-3</v>
      </c>
      <c r="D619">
        <v>-2.900469054484911E-2</v>
      </c>
      <c r="E619">
        <v>4.9037490119197003E-4</v>
      </c>
      <c r="F619">
        <v>3.180614516111735E-4</v>
      </c>
      <c r="G619">
        <v>-3.0382665917324192E-2</v>
      </c>
      <c r="H619">
        <v>1.869831788609666E-3</v>
      </c>
      <c r="I619">
        <v>1.3117816973089447E-3</v>
      </c>
      <c r="J619">
        <v>-3.9378468569770675E-3</v>
      </c>
    </row>
    <row r="620" spans="1:10">
      <c r="A620" s="788">
        <v>44732</v>
      </c>
      <c r="B620">
        <v>4.9037490119197003E-4</v>
      </c>
      <c r="C620">
        <v>6.3928898590834837E-3</v>
      </c>
      <c r="D620">
        <v>2.7778629268393473E-4</v>
      </c>
      <c r="E620">
        <v>4.9037490119197003E-4</v>
      </c>
      <c r="F620">
        <v>3.180614516111735E-4</v>
      </c>
      <c r="G620">
        <v>0</v>
      </c>
      <c r="H620">
        <v>-2.9206910492463045E-3</v>
      </c>
      <c r="I620">
        <v>-2.1442766943835512E-4</v>
      </c>
      <c r="J620">
        <v>-2.9588020948323468E-5</v>
      </c>
    </row>
    <row r="621" spans="1:10">
      <c r="A621" s="788">
        <v>44733</v>
      </c>
      <c r="B621">
        <v>4.9037490119197003E-4</v>
      </c>
      <c r="C621">
        <v>-3.4666408443885244E-3</v>
      </c>
      <c r="D621">
        <v>-1.6841813043155796E-3</v>
      </c>
      <c r="E621">
        <v>4.9037490119197003E-4</v>
      </c>
      <c r="F621">
        <v>3.180614516111735E-4</v>
      </c>
      <c r="G621">
        <v>2.447725615264873E-2</v>
      </c>
      <c r="H621">
        <v>-2.9584286152017913E-3</v>
      </c>
      <c r="I621">
        <v>-1.6865078345814632E-3</v>
      </c>
      <c r="J621">
        <v>-5.2804799774208711E-4</v>
      </c>
    </row>
    <row r="622" spans="1:10">
      <c r="A622" s="788">
        <v>44734</v>
      </c>
      <c r="B622">
        <v>4.9037490119197003E-4</v>
      </c>
      <c r="C622">
        <v>9.1340174129350693E-4</v>
      </c>
      <c r="D622">
        <v>-1.6269329735314475E-3</v>
      </c>
      <c r="E622">
        <v>4.9037490119197003E-4</v>
      </c>
      <c r="F622">
        <v>3.180614516111735E-4</v>
      </c>
      <c r="G622">
        <v>-1.3015334188627437E-3</v>
      </c>
      <c r="H622">
        <v>-3.1172388783029525E-5</v>
      </c>
      <c r="I622">
        <v>-1.0013672316210309E-3</v>
      </c>
      <c r="J622">
        <v>-2.2226169492760572E-3</v>
      </c>
    </row>
    <row r="623" spans="1:10">
      <c r="A623" s="788">
        <v>44735</v>
      </c>
      <c r="B623">
        <v>4.9037490119197003E-4</v>
      </c>
      <c r="C623">
        <v>6.2908956759799572E-3</v>
      </c>
      <c r="D623">
        <v>-1.4489011108262062E-2</v>
      </c>
      <c r="E623">
        <v>4.9037490119197003E-4</v>
      </c>
      <c r="F623">
        <v>3.180614516111735E-4</v>
      </c>
      <c r="G623">
        <v>9.5321937609877949E-3</v>
      </c>
      <c r="H623">
        <v>1.9693948988961374E-3</v>
      </c>
      <c r="I623">
        <v>1.7689581265449839E-3</v>
      </c>
      <c r="J623">
        <v>-1.5519940841637325E-3</v>
      </c>
    </row>
    <row r="624" spans="1:10">
      <c r="A624" s="788">
        <v>44736</v>
      </c>
      <c r="B624">
        <v>4.9037490119197003E-4</v>
      </c>
      <c r="C624">
        <v>9.6667760047852713E-3</v>
      </c>
      <c r="D624">
        <v>6.035052488602588E-3</v>
      </c>
      <c r="E624">
        <v>4.9037490119197003E-4</v>
      </c>
      <c r="F624">
        <v>3.180614516111735E-4</v>
      </c>
      <c r="G624">
        <v>3.0563290855777359E-2</v>
      </c>
      <c r="H624">
        <v>-1.8428568782178356E-3</v>
      </c>
      <c r="I624">
        <v>1.0976530740134383E-3</v>
      </c>
      <c r="J624">
        <v>2.2858919321722126E-4</v>
      </c>
    </row>
    <row r="625" spans="1:10">
      <c r="A625" s="788">
        <v>44739</v>
      </c>
      <c r="B625">
        <v>4.9037490119197003E-4</v>
      </c>
      <c r="C625">
        <v>-2.2932273352699317E-3</v>
      </c>
      <c r="D625">
        <v>2.1194811996806617E-2</v>
      </c>
      <c r="E625">
        <v>4.9037490119197003E-4</v>
      </c>
      <c r="F625">
        <v>3.180614516111735E-4</v>
      </c>
      <c r="G625">
        <v>-2.973101484249896E-3</v>
      </c>
      <c r="H625">
        <v>-9.3461001505534824E-4</v>
      </c>
      <c r="I625">
        <v>-7.2882628664283633E-4</v>
      </c>
      <c r="J625">
        <v>1.5677634916790861E-3</v>
      </c>
    </row>
    <row r="626" spans="1:10">
      <c r="A626" s="788">
        <v>44740</v>
      </c>
      <c r="B626">
        <v>4.9037490119197003E-4</v>
      </c>
      <c r="C626">
        <v>-6.7039534171009496E-4</v>
      </c>
      <c r="D626">
        <v>-1.7088512121440358E-3</v>
      </c>
      <c r="E626">
        <v>4.9037490119197003E-4</v>
      </c>
      <c r="F626">
        <v>3.180614516111735E-4</v>
      </c>
      <c r="G626">
        <v>-2.0143021607082812E-2</v>
      </c>
      <c r="H626">
        <v>-4.8053124459308538E-3</v>
      </c>
      <c r="I626">
        <v>-2.1952695051827842E-3</v>
      </c>
      <c r="J626">
        <v>2.7837864972646287E-4</v>
      </c>
    </row>
    <row r="627" spans="1:10">
      <c r="A627" s="788">
        <v>44741</v>
      </c>
      <c r="B627">
        <v>4.9037490119197003E-4</v>
      </c>
      <c r="C627">
        <v>1.7058631859392381E-3</v>
      </c>
      <c r="D627">
        <v>-9.6412805029774118E-3</v>
      </c>
      <c r="E627">
        <v>4.9037490119197003E-4</v>
      </c>
      <c r="F627">
        <v>3.180614516111735E-4</v>
      </c>
      <c r="G627">
        <v>-7.1175308448145902E-4</v>
      </c>
      <c r="H627">
        <v>-7.0811199847797823E-4</v>
      </c>
      <c r="I627">
        <v>-5.0495138249273541E-4</v>
      </c>
      <c r="J627">
        <v>-8.0068617208139958E-4</v>
      </c>
    </row>
    <row r="628" spans="1:10">
      <c r="A628" s="788">
        <v>44742</v>
      </c>
      <c r="B628">
        <v>4.9037490119197003E-4</v>
      </c>
      <c r="C628">
        <v>2.1430484864719546E-3</v>
      </c>
      <c r="D628">
        <v>-1.0837310550585566E-2</v>
      </c>
      <c r="E628">
        <v>4.9037490119197003E-4</v>
      </c>
      <c r="F628">
        <v>3.180614516111735E-4</v>
      </c>
      <c r="G628">
        <v>-8.7592273026031453E-3</v>
      </c>
      <c r="H628">
        <v>2.722020442513573E-3</v>
      </c>
      <c r="I628">
        <v>1.7355601588058267E-3</v>
      </c>
      <c r="J628">
        <v>-8.8579823433909688E-4</v>
      </c>
    </row>
    <row r="629" spans="1:10">
      <c r="A629" s="788">
        <v>44743</v>
      </c>
      <c r="B629">
        <v>4.9037490119197003E-4</v>
      </c>
      <c r="C629">
        <v>1.4549203803413846E-2</v>
      </c>
      <c r="D629">
        <v>4.1804530963716058E-3</v>
      </c>
      <c r="E629">
        <v>4.9037490119197003E-4</v>
      </c>
      <c r="F629">
        <v>-3.2486434676881615E-4</v>
      </c>
      <c r="G629">
        <v>1.0553762105785847E-2</v>
      </c>
      <c r="H629">
        <v>-2.2959668029973734E-3</v>
      </c>
      <c r="I629">
        <v>-1.8686364523278209E-3</v>
      </c>
      <c r="J629">
        <v>-1.1127994790181006E-3</v>
      </c>
    </row>
    <row r="630" spans="1:10">
      <c r="A630" s="788">
        <v>44746</v>
      </c>
      <c r="B630">
        <v>4.9037490119197003E-4</v>
      </c>
      <c r="C630">
        <v>-1.9572417946400744E-3</v>
      </c>
      <c r="D630">
        <v>-3.4878867836436456E-3</v>
      </c>
      <c r="E630">
        <v>4.9037490119197003E-4</v>
      </c>
      <c r="F630">
        <v>-3.2486434676881615E-4</v>
      </c>
      <c r="G630">
        <v>0</v>
      </c>
      <c r="H630">
        <v>-2.0490667709710531E-3</v>
      </c>
      <c r="I630">
        <v>-9.3593853191797916E-4</v>
      </c>
      <c r="J630">
        <v>-5.0097449833919061E-4</v>
      </c>
    </row>
    <row r="631" spans="1:10">
      <c r="A631" s="788">
        <v>44747</v>
      </c>
      <c r="B631">
        <v>4.9037490119197003E-4</v>
      </c>
      <c r="C631">
        <v>1.6235480464625196E-2</v>
      </c>
      <c r="D631">
        <v>-3.1855182034536966E-3</v>
      </c>
      <c r="E631">
        <v>4.9037490119197003E-4</v>
      </c>
      <c r="F631">
        <v>-3.2486434676881615E-4</v>
      </c>
      <c r="G631">
        <v>1.5841770513915776E-3</v>
      </c>
      <c r="H631">
        <v>-2.042479985675083E-3</v>
      </c>
      <c r="I631">
        <v>-1.0363914642101957E-3</v>
      </c>
      <c r="J631">
        <v>-2.1719775981909883E-3</v>
      </c>
    </row>
    <row r="632" spans="1:10">
      <c r="A632" s="788">
        <v>44748</v>
      </c>
      <c r="B632">
        <v>4.9037490119197003E-4</v>
      </c>
      <c r="C632">
        <v>7.8303304696341058E-3</v>
      </c>
      <c r="D632">
        <v>4.3170207449765297E-3</v>
      </c>
      <c r="E632">
        <v>4.9037490119197003E-4</v>
      </c>
      <c r="F632">
        <v>-3.2486434676881615E-4</v>
      </c>
      <c r="G632">
        <v>3.5731157621645693E-3</v>
      </c>
      <c r="H632">
        <v>-2.4267886314331966E-3</v>
      </c>
      <c r="I632">
        <v>-7.3662071470415036E-4</v>
      </c>
      <c r="J632">
        <v>1.4335519977981548E-3</v>
      </c>
    </row>
    <row r="633" spans="1:10">
      <c r="A633" s="788">
        <v>44749</v>
      </c>
      <c r="B633">
        <v>4.9037490119197003E-4</v>
      </c>
      <c r="C633">
        <v>-1.2537972935653063E-2</v>
      </c>
      <c r="D633">
        <v>2.0368322282098283E-2</v>
      </c>
      <c r="E633">
        <v>4.9037490119197003E-4</v>
      </c>
      <c r="F633">
        <v>-3.2486434676881615E-4</v>
      </c>
      <c r="G633">
        <v>1.4964578110208349E-2</v>
      </c>
      <c r="H633">
        <v>-2.684117445800327E-4</v>
      </c>
      <c r="I633">
        <v>9.802145514696825E-4</v>
      </c>
      <c r="J633">
        <v>3.7035764592709963E-3</v>
      </c>
    </row>
    <row r="634" spans="1:10">
      <c r="A634" s="788">
        <v>44750</v>
      </c>
      <c r="B634">
        <v>4.9037490119197003E-4</v>
      </c>
      <c r="C634">
        <v>-1.0329268747436449E-2</v>
      </c>
      <c r="D634">
        <v>-4.3758684130165149E-3</v>
      </c>
      <c r="E634">
        <v>4.9037490119197003E-4</v>
      </c>
      <c r="F634">
        <v>-3.2486434676881615E-4</v>
      </c>
      <c r="G634">
        <v>-8.3021149894169088E-4</v>
      </c>
      <c r="H634">
        <v>-6.0466699090384601E-3</v>
      </c>
      <c r="I634">
        <v>-1.4297686191346859E-3</v>
      </c>
      <c r="J634">
        <v>5.5907736261517904E-4</v>
      </c>
    </row>
    <row r="635" spans="1:10">
      <c r="A635" s="788">
        <v>44753</v>
      </c>
      <c r="B635">
        <v>4.9037490119197003E-4</v>
      </c>
      <c r="C635">
        <v>7.3662396382818685E-3</v>
      </c>
      <c r="D635">
        <v>-2.0704975045104601E-2</v>
      </c>
      <c r="E635">
        <v>4.9037490119197003E-4</v>
      </c>
      <c r="F635">
        <v>-3.2486434676881615E-4</v>
      </c>
      <c r="G635">
        <v>-1.1527473598367033E-2</v>
      </c>
      <c r="H635">
        <v>-3.1410207759828834E-3</v>
      </c>
      <c r="I635">
        <v>-1.5039495156956573E-3</v>
      </c>
      <c r="J635">
        <v>-2.9854014099123249E-3</v>
      </c>
    </row>
    <row r="636" spans="1:10">
      <c r="A636" s="788">
        <v>44754</v>
      </c>
      <c r="B636">
        <v>4.9037490119197003E-4</v>
      </c>
      <c r="C636">
        <v>1.2025209926876279E-2</v>
      </c>
      <c r="D636">
        <v>5.9819293804475038E-4</v>
      </c>
      <c r="E636">
        <v>4.9037490119197003E-4</v>
      </c>
      <c r="F636">
        <v>-3.2486434676881615E-4</v>
      </c>
      <c r="G636">
        <v>-9.2439089567069033E-3</v>
      </c>
      <c r="H636">
        <v>1.6087826788542259E-3</v>
      </c>
      <c r="I636">
        <v>4.0665468841405428E-4</v>
      </c>
      <c r="J636">
        <v>-1.2123763033046187E-3</v>
      </c>
    </row>
    <row r="637" spans="1:10">
      <c r="A637" s="788">
        <v>44755</v>
      </c>
      <c r="B637">
        <v>4.9037490119197003E-4</v>
      </c>
      <c r="C637">
        <v>-2.3468972909045371E-3</v>
      </c>
      <c r="D637">
        <v>-3.9691177100598107E-3</v>
      </c>
      <c r="E637">
        <v>4.9037490119197003E-4</v>
      </c>
      <c r="F637">
        <v>-3.2486434676881615E-4</v>
      </c>
      <c r="G637">
        <v>-4.4568974546977946E-3</v>
      </c>
      <c r="H637">
        <v>2.078538597215962E-3</v>
      </c>
      <c r="I637">
        <v>3.786653766677528E-4</v>
      </c>
      <c r="J637">
        <v>-1.534487023278075E-4</v>
      </c>
    </row>
    <row r="638" spans="1:10">
      <c r="A638" s="788">
        <v>44756</v>
      </c>
      <c r="B638">
        <v>4.9037490119197003E-4</v>
      </c>
      <c r="C638">
        <v>1.0650712208494673E-2</v>
      </c>
      <c r="D638">
        <v>-1.7984155479971786E-2</v>
      </c>
      <c r="E638">
        <v>4.9037490119197003E-4</v>
      </c>
      <c r="F638">
        <v>-3.2486434676881615E-4</v>
      </c>
      <c r="G638">
        <v>-2.99859539478875E-3</v>
      </c>
      <c r="H638">
        <v>1.8278839731715735E-3</v>
      </c>
      <c r="I638">
        <v>-7.6920439866934309E-4</v>
      </c>
      <c r="J638">
        <v>2.038661263832342E-4</v>
      </c>
    </row>
    <row r="639" spans="1:10">
      <c r="A639" s="788">
        <v>44757</v>
      </c>
      <c r="B639">
        <v>4.9037490119197003E-4</v>
      </c>
      <c r="C639">
        <v>-1.0153586745353826E-2</v>
      </c>
      <c r="D639">
        <v>4.4750956738313086E-3</v>
      </c>
      <c r="E639">
        <v>4.9037490119197003E-4</v>
      </c>
      <c r="F639">
        <v>-3.2486434676881615E-4</v>
      </c>
      <c r="G639">
        <v>1.9201241036518768E-2</v>
      </c>
      <c r="H639">
        <v>3.895112567471104E-3</v>
      </c>
      <c r="I639">
        <v>1.3926507346664341E-3</v>
      </c>
      <c r="J639">
        <v>3.274934157793119E-4</v>
      </c>
    </row>
    <row r="640" spans="1:10">
      <c r="A640" s="788">
        <v>44760</v>
      </c>
      <c r="B640">
        <v>4.9037490119197003E-4</v>
      </c>
      <c r="C640">
        <v>-6.27684787438898E-3</v>
      </c>
      <c r="D640">
        <v>3.7817319344182199E-3</v>
      </c>
      <c r="E640">
        <v>4.9037490119197003E-4</v>
      </c>
      <c r="F640">
        <v>-3.2486434676881615E-4</v>
      </c>
      <c r="G640">
        <v>-8.3636194203708936E-3</v>
      </c>
      <c r="H640">
        <v>-7.505902710132295E-3</v>
      </c>
      <c r="I640">
        <v>-2.6985565120889454E-3</v>
      </c>
      <c r="J640">
        <v>-2.2207315593436583E-4</v>
      </c>
    </row>
    <row r="641" spans="1:10">
      <c r="A641" s="788">
        <v>44761</v>
      </c>
      <c r="B641">
        <v>4.9037490119197003E-4</v>
      </c>
      <c r="C641">
        <v>4.2668952281577077E-3</v>
      </c>
      <c r="D641">
        <v>1.3709482621726554E-2</v>
      </c>
      <c r="E641">
        <v>4.9037490119197003E-4</v>
      </c>
      <c r="F641">
        <v>-3.2486434676881615E-4</v>
      </c>
      <c r="G641">
        <v>2.7628333137554417E-2</v>
      </c>
      <c r="H641">
        <v>-3.3326041655791228E-3</v>
      </c>
      <c r="I641">
        <v>-1.9367376445147411E-3</v>
      </c>
      <c r="J641">
        <v>1.451810870720216E-3</v>
      </c>
    </row>
    <row r="642" spans="1:10">
      <c r="A642" s="788">
        <v>44762</v>
      </c>
      <c r="B642">
        <v>4.9037490119197003E-4</v>
      </c>
      <c r="C642">
        <v>7.1245686296337318E-3</v>
      </c>
      <c r="D642">
        <v>4.2780890184523912E-4</v>
      </c>
      <c r="E642">
        <v>4.9037490119197003E-4</v>
      </c>
      <c r="F642">
        <v>-3.2486434676881615E-4</v>
      </c>
      <c r="G642">
        <v>5.8958160281861183E-3</v>
      </c>
      <c r="H642">
        <v>3.5346065630896817E-3</v>
      </c>
      <c r="I642">
        <v>2.4618580209045948E-3</v>
      </c>
      <c r="J642">
        <v>2.9108453570529935E-3</v>
      </c>
    </row>
    <row r="643" spans="1:10">
      <c r="A643" s="788">
        <v>44763</v>
      </c>
      <c r="B643">
        <v>4.9037490119197003E-4</v>
      </c>
      <c r="C643">
        <v>8.511108654802646E-3</v>
      </c>
      <c r="D643">
        <v>7.5934893820464033E-3</v>
      </c>
      <c r="E643">
        <v>4.9037490119197003E-4</v>
      </c>
      <c r="F643">
        <v>-3.2486434676881615E-4</v>
      </c>
      <c r="G643">
        <v>9.8613601353569891E-3</v>
      </c>
      <c r="H643">
        <v>-1.7113168656046618E-5</v>
      </c>
      <c r="I643">
        <v>-2.4682505882012151E-4</v>
      </c>
      <c r="J643">
        <v>-9.4618595860029853E-4</v>
      </c>
    </row>
    <row r="644" spans="1:10">
      <c r="A644" s="788">
        <v>44764</v>
      </c>
      <c r="B644">
        <v>4.9037490119197003E-4</v>
      </c>
      <c r="C644">
        <v>-4.1648399824638638E-3</v>
      </c>
      <c r="D644">
        <v>-1.0940778731004519E-3</v>
      </c>
      <c r="E644">
        <v>4.9037490119197003E-4</v>
      </c>
      <c r="F644">
        <v>-3.2486434676881615E-4</v>
      </c>
      <c r="G644">
        <v>-9.3324497680640217E-3</v>
      </c>
      <c r="H644">
        <v>2.2832513343644667E-3</v>
      </c>
      <c r="I644">
        <v>1.3312403967178366E-3</v>
      </c>
      <c r="J644">
        <v>-1.6340018439573445E-3</v>
      </c>
    </row>
    <row r="645" spans="1:10">
      <c r="A645" s="788">
        <v>44767</v>
      </c>
      <c r="B645">
        <v>4.9037490119197003E-4</v>
      </c>
      <c r="C645">
        <v>-6.9337442218797563E-3</v>
      </c>
      <c r="D645">
        <v>1.3596486705762967E-2</v>
      </c>
      <c r="E645">
        <v>4.9037490119197003E-4</v>
      </c>
      <c r="F645">
        <v>-3.2486434676881615E-4</v>
      </c>
      <c r="G645">
        <v>1.3151152429682345E-3</v>
      </c>
      <c r="H645">
        <v>-6.8225247458808536E-4</v>
      </c>
      <c r="I645">
        <v>-3.2097809272735311E-4</v>
      </c>
      <c r="J645">
        <v>1.033208982517575E-3</v>
      </c>
    </row>
    <row r="646" spans="1:10">
      <c r="A646" s="788">
        <v>44768</v>
      </c>
      <c r="B646">
        <v>4.9037490119197003E-4</v>
      </c>
      <c r="C646">
        <v>-9.9006243304149422E-3</v>
      </c>
      <c r="D646">
        <v>-4.9681933302981873E-3</v>
      </c>
      <c r="E646">
        <v>4.9037490119197003E-4</v>
      </c>
      <c r="F646">
        <v>-3.2486434676881615E-4</v>
      </c>
      <c r="G646">
        <v>-1.1543193070554847E-2</v>
      </c>
      <c r="H646">
        <v>-2.86138201855346E-3</v>
      </c>
      <c r="I646">
        <v>-6.8708777322978865E-4</v>
      </c>
      <c r="J646">
        <v>2.9685516208299845E-4</v>
      </c>
    </row>
    <row r="647" spans="1:10">
      <c r="A647" s="788">
        <v>44769</v>
      </c>
      <c r="B647">
        <v>4.9037490119197003E-4</v>
      </c>
      <c r="C647">
        <v>-9.962314838998565E-3</v>
      </c>
      <c r="D647">
        <v>1.6700829664206385E-2</v>
      </c>
      <c r="E647">
        <v>4.9037490119197003E-4</v>
      </c>
      <c r="F647">
        <v>-3.2486434676881615E-4</v>
      </c>
      <c r="G647">
        <v>2.6156259165274642E-2</v>
      </c>
      <c r="H647">
        <v>1.9057704546761034E-3</v>
      </c>
      <c r="I647">
        <v>1.3979224462683515E-3</v>
      </c>
      <c r="J647">
        <v>2.6412268807041173E-3</v>
      </c>
    </row>
    <row r="648" spans="1:10">
      <c r="A648" s="788">
        <v>44770</v>
      </c>
      <c r="B648">
        <v>4.9037490119197003E-4</v>
      </c>
      <c r="C648">
        <v>-1.7430466571191738E-2</v>
      </c>
      <c r="D648">
        <v>1.1422745488966823E-2</v>
      </c>
      <c r="E648">
        <v>4.9037490119197003E-4</v>
      </c>
      <c r="F648">
        <v>-3.2486434676881615E-4</v>
      </c>
      <c r="G648">
        <v>1.2133382708562568E-2</v>
      </c>
      <c r="H648">
        <v>3.4433174133881028E-3</v>
      </c>
      <c r="I648">
        <v>3.3085418028622193E-3</v>
      </c>
      <c r="J648">
        <v>1.880645065811315E-3</v>
      </c>
    </row>
    <row r="649" spans="1:10">
      <c r="A649" s="788">
        <v>44771</v>
      </c>
      <c r="B649">
        <v>4.9037490119197003E-4</v>
      </c>
      <c r="C649">
        <v>-5.0821778570468989E-3</v>
      </c>
      <c r="D649">
        <v>5.5365350100091693E-3</v>
      </c>
      <c r="E649">
        <v>4.9037490119197003E-4</v>
      </c>
      <c r="F649">
        <v>-3.2486434676881615E-4</v>
      </c>
      <c r="G649">
        <v>1.4207733466259809E-2</v>
      </c>
      <c r="H649">
        <v>3.3871392181787918E-3</v>
      </c>
      <c r="I649">
        <v>2.6488853585318051E-3</v>
      </c>
      <c r="J649">
        <v>1.6930394489553802E-3</v>
      </c>
    </row>
    <row r="650" spans="1:10">
      <c r="A650" s="788">
        <v>44774</v>
      </c>
      <c r="B650">
        <v>4.9037490119197003E-4</v>
      </c>
      <c r="C650">
        <v>-5.3587262423377968E-3</v>
      </c>
      <c r="D650">
        <v>-9.1078643283860616E-3</v>
      </c>
      <c r="E650">
        <v>4.9037490119197003E-4</v>
      </c>
      <c r="F650">
        <v>-1.5677131430824609E-4</v>
      </c>
      <c r="G650">
        <v>-2.8230463236237346E-3</v>
      </c>
      <c r="H650">
        <v>4.6947372681915844E-4</v>
      </c>
      <c r="I650">
        <v>7.4541810933870245E-4</v>
      </c>
      <c r="J650">
        <v>-3.5618514367641296E-4</v>
      </c>
    </row>
    <row r="651" spans="1:10">
      <c r="A651" s="788">
        <v>44775</v>
      </c>
      <c r="B651">
        <v>4.9037490119197003E-4</v>
      </c>
      <c r="C651">
        <v>1.4011627906976853E-2</v>
      </c>
      <c r="D651">
        <v>1.1118797852738282E-2</v>
      </c>
      <c r="E651">
        <v>4.9037490119197003E-4</v>
      </c>
      <c r="F651">
        <v>-1.5677131430824609E-4</v>
      </c>
      <c r="G651">
        <v>-6.6624095876541833E-3</v>
      </c>
      <c r="H651">
        <v>-2.4914864279556026E-3</v>
      </c>
      <c r="I651">
        <v>-1.1779525729511686E-3</v>
      </c>
      <c r="J651">
        <v>1.6226950354609748E-3</v>
      </c>
    </row>
    <row r="652" spans="1:10">
      <c r="A652" s="788">
        <v>44776</v>
      </c>
      <c r="B652">
        <v>4.9037490119197003E-4</v>
      </c>
      <c r="C652">
        <v>9.8809319037516108E-3</v>
      </c>
      <c r="D652">
        <v>3.9954838204092624E-3</v>
      </c>
      <c r="E652">
        <v>4.9037490119197003E-4</v>
      </c>
      <c r="F652">
        <v>-1.5677131430824609E-4</v>
      </c>
      <c r="G652">
        <v>1.5638481713144525E-2</v>
      </c>
      <c r="H652">
        <v>2.4710314715492565E-3</v>
      </c>
      <c r="I652">
        <v>1.5284094505858548E-3</v>
      </c>
      <c r="J652">
        <v>2.6532831830334835E-3</v>
      </c>
    </row>
    <row r="653" spans="1:10">
      <c r="A653" s="788">
        <v>44777</v>
      </c>
      <c r="B653">
        <v>5.0788037326188196E-4</v>
      </c>
      <c r="C653">
        <v>-8.2702498107493083E-3</v>
      </c>
      <c r="D653">
        <v>2.0405170124350169E-2</v>
      </c>
      <c r="E653">
        <v>5.0788037326188196E-4</v>
      </c>
      <c r="F653">
        <v>-1.5677131430824609E-4</v>
      </c>
      <c r="G653">
        <v>-7.7734484990998887E-4</v>
      </c>
      <c r="H653">
        <v>1.2390209598216018E-2</v>
      </c>
      <c r="I653">
        <v>5.6270475465669545E-3</v>
      </c>
      <c r="J653">
        <v>3.6112096648446279E-3</v>
      </c>
    </row>
    <row r="654" spans="1:10">
      <c r="A654" s="788">
        <v>44778</v>
      </c>
      <c r="B654">
        <v>5.0788037326188196E-4</v>
      </c>
      <c r="C654">
        <v>-4.6562219720245324E-3</v>
      </c>
      <c r="D654">
        <v>5.4744342879957664E-3</v>
      </c>
      <c r="E654">
        <v>5.0788037326188196E-4</v>
      </c>
      <c r="F654">
        <v>-1.5677131430824609E-4</v>
      </c>
      <c r="G654">
        <v>-1.6257460367924415E-3</v>
      </c>
      <c r="H654">
        <v>2.4081298349041269E-3</v>
      </c>
      <c r="I654">
        <v>7.0568889493016762E-4</v>
      </c>
      <c r="J654">
        <v>2.4903796140136603E-3</v>
      </c>
    </row>
    <row r="655" spans="1:10">
      <c r="A655" s="788">
        <v>44781</v>
      </c>
      <c r="B655">
        <v>5.0788037326188196E-4</v>
      </c>
      <c r="C655">
        <v>-1.7600030675434697E-2</v>
      </c>
      <c r="D655">
        <v>1.813013233911831E-2</v>
      </c>
      <c r="E655">
        <v>5.0788037326188196E-4</v>
      </c>
      <c r="F655">
        <v>-1.5677131430824609E-4</v>
      </c>
      <c r="G655">
        <v>-1.2375789770792123E-3</v>
      </c>
      <c r="H655">
        <v>5.1372870093502332E-3</v>
      </c>
      <c r="I655">
        <v>8.2723376094162582E-4</v>
      </c>
      <c r="J655">
        <v>1.3296946419145694E-3</v>
      </c>
    </row>
    <row r="656" spans="1:10">
      <c r="A656" s="788">
        <v>44782</v>
      </c>
      <c r="B656">
        <v>5.0788037326188196E-4</v>
      </c>
      <c r="C656">
        <v>-4.4885931187910177E-4</v>
      </c>
      <c r="D656">
        <v>2.2949703913026642E-3</v>
      </c>
      <c r="E656">
        <v>5.0788037326188196E-4</v>
      </c>
      <c r="F656">
        <v>-1.5677131430824609E-4</v>
      </c>
      <c r="G656">
        <v>-4.248730694724312E-3</v>
      </c>
      <c r="H656">
        <v>-3.651562202105052E-3</v>
      </c>
      <c r="I656">
        <v>-1.6284820970288161E-3</v>
      </c>
      <c r="J656">
        <v>-6.9312505187224538E-4</v>
      </c>
    </row>
    <row r="657" spans="1:10">
      <c r="A657" s="788">
        <v>44783</v>
      </c>
      <c r="B657">
        <v>5.0788037326188196E-4</v>
      </c>
      <c r="C657">
        <v>-1.4194228591510871E-2</v>
      </c>
      <c r="D657">
        <v>1.4585316938952708E-2</v>
      </c>
      <c r="E657">
        <v>5.0788037326188196E-4</v>
      </c>
      <c r="F657">
        <v>-1.5677131430824609E-4</v>
      </c>
      <c r="G657">
        <v>2.1290634013103604E-2</v>
      </c>
      <c r="H657">
        <v>1.1374457447255182E-5</v>
      </c>
      <c r="I657">
        <v>-6.0405907769323086E-4</v>
      </c>
      <c r="J657">
        <v>5.0954213038001406E-4</v>
      </c>
    </row>
    <row r="658" spans="1:10">
      <c r="A658" s="788">
        <v>44784</v>
      </c>
      <c r="B658">
        <v>5.0788037326188196E-4</v>
      </c>
      <c r="C658">
        <v>1.2477471232496873E-2</v>
      </c>
      <c r="D658">
        <v>-4.69738676451259E-3</v>
      </c>
      <c r="E658">
        <v>5.0788037326188196E-4</v>
      </c>
      <c r="F658">
        <v>-1.5677131430824609E-4</v>
      </c>
      <c r="G658">
        <v>-7.0542296876174859E-4</v>
      </c>
      <c r="H658">
        <v>-2.8027055261105049E-3</v>
      </c>
      <c r="I658">
        <v>-1.5954343985626895E-3</v>
      </c>
      <c r="J658">
        <v>-2.0303999102586623E-3</v>
      </c>
    </row>
    <row r="659" spans="1:10">
      <c r="A659" s="788">
        <v>44785</v>
      </c>
      <c r="B659">
        <v>5.0788037326188196E-4</v>
      </c>
      <c r="C659">
        <v>-2.0343889986501607E-3</v>
      </c>
      <c r="D659">
        <v>2.7765012722622995E-2</v>
      </c>
      <c r="E659">
        <v>5.0788037326188196E-4</v>
      </c>
      <c r="F659">
        <v>-1.5677131430824609E-4</v>
      </c>
      <c r="G659">
        <v>1.7322396708554288E-2</v>
      </c>
      <c r="H659">
        <v>6.328712357439148E-3</v>
      </c>
      <c r="I659">
        <v>2.0535629342517403E-3</v>
      </c>
      <c r="J659">
        <v>3.6891326828829563E-3</v>
      </c>
    </row>
    <row r="660" spans="1:10">
      <c r="A660" s="788">
        <v>44788</v>
      </c>
      <c r="B660">
        <v>5.0788037326188196E-4</v>
      </c>
      <c r="C660">
        <v>-1.9209283180117165E-3</v>
      </c>
      <c r="D660">
        <v>2.3741564924915082E-3</v>
      </c>
      <c r="E660">
        <v>5.0788037326188196E-4</v>
      </c>
      <c r="F660">
        <v>-1.5677131430824609E-4</v>
      </c>
      <c r="G660">
        <v>3.96948705068767E-3</v>
      </c>
      <c r="H660">
        <v>5.5430737612061076E-3</v>
      </c>
      <c r="I660">
        <v>7.5672010773497611E-4</v>
      </c>
      <c r="J660">
        <v>1.8142682115571684E-3</v>
      </c>
    </row>
    <row r="661" spans="1:10">
      <c r="A661" s="788">
        <v>44789</v>
      </c>
      <c r="B661">
        <v>5.0788037326188196E-4</v>
      </c>
      <c r="C661">
        <v>8.1501993362007585E-3</v>
      </c>
      <c r="D661">
        <v>4.2501246107518043E-3</v>
      </c>
      <c r="E661">
        <v>5.0788037326188196E-4</v>
      </c>
      <c r="F661">
        <v>-1.5677131430824609E-4</v>
      </c>
      <c r="G661">
        <v>1.8756661407353103E-3</v>
      </c>
      <c r="H661">
        <v>-5.617958398270062E-3</v>
      </c>
      <c r="I661">
        <v>-1.8427434507083396E-3</v>
      </c>
      <c r="J661">
        <v>-1.039638161204226E-3</v>
      </c>
    </row>
    <row r="662" spans="1:10">
      <c r="A662" s="788">
        <v>44790</v>
      </c>
      <c r="B662">
        <v>5.0788037326188196E-4</v>
      </c>
      <c r="C662">
        <v>8.6687185880702788E-3</v>
      </c>
      <c r="D662">
        <v>1.7212219495352787E-3</v>
      </c>
      <c r="E662">
        <v>5.0788037326188196E-4</v>
      </c>
      <c r="F662">
        <v>-1.5677131430824609E-4</v>
      </c>
      <c r="G662">
        <v>-7.2377589891293725E-3</v>
      </c>
      <c r="H662">
        <v>-1.254609435064391E-3</v>
      </c>
      <c r="I662">
        <v>-1.514959828556095E-3</v>
      </c>
      <c r="J662">
        <v>1.4570081869982321E-3</v>
      </c>
    </row>
    <row r="663" spans="1:10">
      <c r="A663" s="788">
        <v>44791</v>
      </c>
      <c r="B663">
        <v>5.0788037326188196E-4</v>
      </c>
      <c r="C663">
        <v>-2.3175418605991815E-4</v>
      </c>
      <c r="D663">
        <v>9.2438721860310658E-4</v>
      </c>
      <c r="E663">
        <v>5.0788037326188196E-4</v>
      </c>
      <c r="F663">
        <v>-1.5677131430824609E-4</v>
      </c>
      <c r="G663">
        <v>2.2695154935377104E-3</v>
      </c>
      <c r="H663">
        <v>-9.5056292478301607E-5</v>
      </c>
      <c r="I663">
        <v>6.7042246736481736E-4</v>
      </c>
      <c r="J663">
        <v>1.5889794997061557E-3</v>
      </c>
    </row>
    <row r="664" spans="1:10">
      <c r="A664" s="788">
        <v>44792</v>
      </c>
      <c r="B664">
        <v>5.0788037326188196E-4</v>
      </c>
      <c r="C664">
        <v>3.6316572333725539E-3</v>
      </c>
      <c r="D664">
        <v>-2.0354991487342211E-2</v>
      </c>
      <c r="E664">
        <v>5.0788037326188196E-4</v>
      </c>
      <c r="F664">
        <v>-1.5677131430824609E-4</v>
      </c>
      <c r="G664">
        <v>-1.2899942573545653E-2</v>
      </c>
      <c r="H664">
        <v>-2.1329396399011324E-3</v>
      </c>
      <c r="I664">
        <v>-5.9213195542195951E-4</v>
      </c>
      <c r="J664">
        <v>-1.7203370164760035E-3</v>
      </c>
    </row>
    <row r="665" spans="1:10">
      <c r="A665" s="788">
        <v>44795</v>
      </c>
      <c r="B665">
        <v>5.0788037326188196E-4</v>
      </c>
      <c r="C665">
        <v>-4.850351265518249E-3</v>
      </c>
      <c r="D665">
        <v>-8.9301690165074499E-3</v>
      </c>
      <c r="E665">
        <v>5.0788037326188196E-4</v>
      </c>
      <c r="F665">
        <v>-1.5677131430824609E-4</v>
      </c>
      <c r="G665">
        <v>-2.1400124867564707E-2</v>
      </c>
      <c r="H665">
        <v>-2.0537241049409793E-3</v>
      </c>
      <c r="I665">
        <v>-1.100929089867031E-3</v>
      </c>
      <c r="J665">
        <v>1.8060022753840776E-3</v>
      </c>
    </row>
    <row r="666" spans="1:10">
      <c r="A666" s="788">
        <v>44796</v>
      </c>
      <c r="B666">
        <v>5.0788037326188196E-4</v>
      </c>
      <c r="C666">
        <v>-1.3132700230160665E-2</v>
      </c>
      <c r="D666">
        <v>2.1326323050215201E-2</v>
      </c>
      <c r="E666">
        <v>5.0788037326188196E-4</v>
      </c>
      <c r="F666">
        <v>-1.5677131430824609E-4</v>
      </c>
      <c r="G666">
        <v>-2.2378014446627903E-3</v>
      </c>
      <c r="H666">
        <v>4.3349709943194537E-3</v>
      </c>
      <c r="I666">
        <v>1.3260592443258279E-3</v>
      </c>
      <c r="J666">
        <v>2.4899320623374965E-3</v>
      </c>
    </row>
    <row r="667" spans="1:10">
      <c r="A667" s="788">
        <v>44797</v>
      </c>
      <c r="B667">
        <v>5.0788037326188196E-4</v>
      </c>
      <c r="C667">
        <v>3.9197240514265985E-4</v>
      </c>
      <c r="D667">
        <v>3.6098747885593419E-4</v>
      </c>
      <c r="E667">
        <v>5.0788037326188196E-4</v>
      </c>
      <c r="F667">
        <v>-1.5677131430824609E-4</v>
      </c>
      <c r="G667">
        <v>2.9161509713642175E-3</v>
      </c>
      <c r="H667">
        <v>-9.4946136894558109E-4</v>
      </c>
      <c r="I667">
        <v>-5.4726763218704289E-4</v>
      </c>
      <c r="J667">
        <v>2.4837476993062602E-3</v>
      </c>
    </row>
    <row r="668" spans="1:10">
      <c r="A668" s="788">
        <v>44798</v>
      </c>
      <c r="B668">
        <v>5.0788037326188196E-4</v>
      </c>
      <c r="C668">
        <v>2.409685761303848E-3</v>
      </c>
      <c r="D668">
        <v>5.6146335483477916E-3</v>
      </c>
      <c r="E668">
        <v>5.0788037326188196E-4</v>
      </c>
      <c r="F668">
        <v>-1.5677131430824609E-4</v>
      </c>
      <c r="G668">
        <v>1.4091582000449021E-2</v>
      </c>
      <c r="H668">
        <v>-4.8270807858850073E-3</v>
      </c>
      <c r="I668">
        <v>-2.1615645175365739E-3</v>
      </c>
      <c r="J668">
        <v>-4.9729484922411693E-4</v>
      </c>
    </row>
    <row r="669" spans="1:10">
      <c r="A669" s="788">
        <v>44799</v>
      </c>
      <c r="B669">
        <v>5.0788037326188196E-4</v>
      </c>
      <c r="C669">
        <v>-5.2768385873708246E-3</v>
      </c>
      <c r="D669">
        <v>-1.0859167816712367E-2</v>
      </c>
      <c r="E669">
        <v>5.0788037326188196E-4</v>
      </c>
      <c r="F669">
        <v>-1.5677131430824609E-4</v>
      </c>
      <c r="G669">
        <v>-3.3688010821315006E-2</v>
      </c>
      <c r="H669">
        <v>1.3640269318919707E-3</v>
      </c>
      <c r="I669">
        <v>-3.2105866138998351E-6</v>
      </c>
      <c r="J669">
        <v>1.0261809410212486E-3</v>
      </c>
    </row>
    <row r="670" spans="1:10">
      <c r="A670" s="788">
        <v>44802</v>
      </c>
      <c r="B670">
        <v>5.0788037326188196E-4</v>
      </c>
      <c r="C670">
        <v>-9.3129261056643653E-3</v>
      </c>
      <c r="D670">
        <v>2.1603068811204551E-4</v>
      </c>
      <c r="E670">
        <v>5.0788037326188196E-4</v>
      </c>
      <c r="F670">
        <v>-1.5677131430824609E-4</v>
      </c>
      <c r="G670">
        <v>-6.6664037893761074E-3</v>
      </c>
      <c r="H670">
        <v>-4.8095688832222594E-3</v>
      </c>
      <c r="I670">
        <v>-1.429100901869429E-3</v>
      </c>
      <c r="J670">
        <v>2.4363454817772912E-3</v>
      </c>
    </row>
    <row r="671" spans="1:10">
      <c r="A671" s="788">
        <v>44803</v>
      </c>
      <c r="B671">
        <v>5.0788037326188196E-4</v>
      </c>
      <c r="C671">
        <v>3.7284572516509407E-3</v>
      </c>
      <c r="D671">
        <v>-1.6848534834146278E-2</v>
      </c>
      <c r="E671">
        <v>5.0788037326188196E-4</v>
      </c>
      <c r="F671">
        <v>-1.5677131430824609E-4</v>
      </c>
      <c r="G671">
        <v>-1.1028107408059928E-2</v>
      </c>
      <c r="H671">
        <v>5.8778418368921059E-4</v>
      </c>
      <c r="I671">
        <v>-1.2738589734587746E-3</v>
      </c>
      <c r="J671">
        <v>-9.9386196164885643E-4</v>
      </c>
    </row>
    <row r="672" spans="1:10">
      <c r="A672" s="788">
        <v>44804</v>
      </c>
      <c r="B672">
        <v>5.0788037326188196E-4</v>
      </c>
      <c r="C672">
        <v>2.3176779751437504E-2</v>
      </c>
      <c r="D672">
        <v>-8.2201823696755882E-3</v>
      </c>
      <c r="E672">
        <v>5.0788037326188196E-4</v>
      </c>
      <c r="F672">
        <v>-1.5677131430824609E-4</v>
      </c>
      <c r="G672">
        <v>-7.8170469825595834E-3</v>
      </c>
      <c r="H672">
        <v>8.2868714800321541E-4</v>
      </c>
      <c r="I672">
        <v>1.2699465764818285E-3</v>
      </c>
      <c r="J672">
        <v>4.254150011964164E-4</v>
      </c>
    </row>
    <row r="673" spans="1:10">
      <c r="A673" s="788">
        <v>44805</v>
      </c>
      <c r="B673">
        <v>5.0788037326188196E-4</v>
      </c>
      <c r="C673">
        <v>4.1904835470416568E-3</v>
      </c>
      <c r="D673">
        <v>8.0569466398254797E-3</v>
      </c>
      <c r="E673" s="801">
        <v>5.0788037326188196E-4</v>
      </c>
      <c r="F673">
        <v>-1.5739032754391591E-4</v>
      </c>
      <c r="G673">
        <v>2.9962073324905081E-3</v>
      </c>
      <c r="H673">
        <v>6.7188545203800132E-3</v>
      </c>
      <c r="I673">
        <v>1.6521032679004399E-3</v>
      </c>
      <c r="J673">
        <v>2.9589206141089619E-3</v>
      </c>
    </row>
    <row r="674" spans="1:10">
      <c r="A674" s="788">
        <v>44806</v>
      </c>
      <c r="B674">
        <v>5.0788037326188196E-4</v>
      </c>
      <c r="C674">
        <v>-2.4807215245861158E-3</v>
      </c>
      <c r="D674">
        <v>4.1568656577175567E-3</v>
      </c>
      <c r="E674" s="801">
        <v>5.0788037326188196E-4</v>
      </c>
      <c r="F674">
        <v>-1.5739032754391591E-4</v>
      </c>
      <c r="G674">
        <v>-1.0736478566116592E-2</v>
      </c>
      <c r="H674">
        <v>1.8229613594211713E-3</v>
      </c>
      <c r="I674">
        <v>5.3720994161943203E-4</v>
      </c>
      <c r="J674">
        <v>6.9559149567610667E-4</v>
      </c>
    </row>
    <row r="675" spans="1:10">
      <c r="A675" s="788">
        <v>44809</v>
      </c>
      <c r="B675">
        <v>5.0788037326188196E-4</v>
      </c>
      <c r="C675">
        <v>-3.7014188772361845E-3</v>
      </c>
      <c r="D675">
        <v>1.2078827221473798E-2</v>
      </c>
      <c r="E675" s="801">
        <v>5.0788037326188196E-4</v>
      </c>
      <c r="F675">
        <v>-1.5739032754391591E-4</v>
      </c>
      <c r="G675">
        <v>0</v>
      </c>
      <c r="H675">
        <v>-1.0243030368044526E-3</v>
      </c>
      <c r="I675">
        <v>-5.1048607436854354E-4</v>
      </c>
      <c r="J675">
        <v>2.312613230883942E-3</v>
      </c>
    </row>
    <row r="676" spans="1:10">
      <c r="A676" s="788">
        <v>44810</v>
      </c>
      <c r="B676">
        <v>5.0788037326188196E-4</v>
      </c>
      <c r="C676">
        <v>1.0487616099071229E-2</v>
      </c>
      <c r="D676">
        <v>-2.1742488080792599E-2</v>
      </c>
      <c r="E676" s="801">
        <v>5.0788037326188196E-4</v>
      </c>
      <c r="F676">
        <v>-1.5739032754391591E-4</v>
      </c>
      <c r="G676">
        <v>-4.095039574340209E-3</v>
      </c>
      <c r="H676">
        <v>-4.0031354287124454E-3</v>
      </c>
      <c r="I676">
        <v>-2.8595658138598212E-3</v>
      </c>
      <c r="J676">
        <v>-3.7515273603909716E-3</v>
      </c>
    </row>
    <row r="677" spans="1:10">
      <c r="A677" s="788">
        <v>44812</v>
      </c>
      <c r="B677">
        <v>5.0788037326188196E-4</v>
      </c>
      <c r="C677">
        <v>-1.3978782888437458E-3</v>
      </c>
      <c r="D677">
        <v>1.3836077241151656E-3</v>
      </c>
      <c r="E677" s="801">
        <v>5.0788037326188196E-4</v>
      </c>
      <c r="F677">
        <v>-1.5739032754391591E-4</v>
      </c>
      <c r="G677">
        <v>2.5072987751363129E-2</v>
      </c>
      <c r="H677">
        <v>3.4103270178382772E-3</v>
      </c>
      <c r="I677">
        <v>1.1054137202379799E-3</v>
      </c>
      <c r="J677">
        <v>-6.9611567453597978E-4</v>
      </c>
    </row>
    <row r="678" spans="1:10">
      <c r="A678" s="788">
        <v>44813</v>
      </c>
      <c r="B678">
        <v>5.0788037326188196E-4</v>
      </c>
      <c r="C678">
        <v>-1.0009779669792329E-2</v>
      </c>
      <c r="D678">
        <v>2.1696366413369361E-2</v>
      </c>
      <c r="E678" s="801">
        <v>5.0788037326188196E-4</v>
      </c>
      <c r="F678">
        <v>-1.5739032754391591E-4</v>
      </c>
      <c r="G678">
        <v>1.5271405678227268E-2</v>
      </c>
      <c r="H678">
        <v>2.789186052318815E-4</v>
      </c>
      <c r="I678">
        <v>1.2375709140222124E-3</v>
      </c>
      <c r="J678">
        <v>3.1910941273254334E-3</v>
      </c>
    </row>
    <row r="679" spans="1:10">
      <c r="A679" s="788">
        <v>44816</v>
      </c>
      <c r="B679">
        <v>5.0788037326188196E-4</v>
      </c>
      <c r="C679">
        <v>-8.7163693416235644E-3</v>
      </c>
      <c r="D679">
        <v>9.8498304681167159E-3</v>
      </c>
      <c r="E679" s="801">
        <v>5.0788037326188196E-4</v>
      </c>
      <c r="F679">
        <v>-1.5739032754391591E-4</v>
      </c>
      <c r="G679">
        <v>1.058426104401855E-2</v>
      </c>
      <c r="H679">
        <v>-2.4557394895521334E-3</v>
      </c>
      <c r="I679">
        <v>-1.1499730876494141E-3</v>
      </c>
      <c r="J679">
        <v>8.8837159062604698E-4</v>
      </c>
    </row>
    <row r="680" spans="1:10">
      <c r="A680" s="788">
        <v>44817</v>
      </c>
      <c r="B680">
        <v>5.0788037326188196E-4</v>
      </c>
      <c r="C680">
        <v>1.1938956953318813E-2</v>
      </c>
      <c r="D680">
        <v>-2.3037381879618013E-2</v>
      </c>
      <c r="E680" s="801">
        <v>5.0788037326188196E-4</v>
      </c>
      <c r="F680">
        <v>-1.5739032754391591E-4</v>
      </c>
      <c r="G680">
        <v>-4.3236562775976095E-2</v>
      </c>
      <c r="H680">
        <v>-2.083349887151531E-3</v>
      </c>
      <c r="I680">
        <v>-1.4404073883644841E-5</v>
      </c>
      <c r="J680">
        <v>2.7970980658165168E-4</v>
      </c>
    </row>
    <row r="681" spans="1:10">
      <c r="A681" s="788">
        <v>44818</v>
      </c>
      <c r="B681">
        <v>5.0788037326188196E-4</v>
      </c>
      <c r="C681">
        <v>-3.8618985093064051E-4</v>
      </c>
      <c r="D681">
        <v>-2.2319808769359906E-3</v>
      </c>
      <c r="E681" s="801">
        <v>5.0788037326188196E-4</v>
      </c>
      <c r="F681">
        <v>-1.5739032754391591E-4</v>
      </c>
      <c r="G681">
        <v>3.3869946525153516E-3</v>
      </c>
      <c r="H681">
        <v>-5.1458632369660862E-5</v>
      </c>
      <c r="I681">
        <v>1.5574629224794911E-3</v>
      </c>
      <c r="J681">
        <v>2.1379706673065879E-3</v>
      </c>
    </row>
    <row r="682" spans="1:10">
      <c r="A682" s="788">
        <v>44819</v>
      </c>
      <c r="B682">
        <v>5.0788037326188196E-4</v>
      </c>
      <c r="C682">
        <v>8.4415082676556619E-3</v>
      </c>
      <c r="D682">
        <v>-5.3644311493056263E-3</v>
      </c>
      <c r="E682" s="801">
        <v>5.0788037326188196E-4</v>
      </c>
      <c r="F682">
        <v>-1.5739032754391591E-4</v>
      </c>
      <c r="G682">
        <v>-1.1317761485652666E-2</v>
      </c>
      <c r="H682">
        <v>-2.8143259172438428E-3</v>
      </c>
      <c r="I682">
        <v>-2.0051168682013731E-3</v>
      </c>
      <c r="J682">
        <v>-2.5266950828306545E-4</v>
      </c>
    </row>
    <row r="683" spans="1:10">
      <c r="A683" s="788">
        <v>44820</v>
      </c>
      <c r="B683">
        <v>5.0788037326188196E-4</v>
      </c>
      <c r="C683">
        <v>1.2853174983239235E-2</v>
      </c>
      <c r="D683">
        <v>-6.1233074118048902E-3</v>
      </c>
      <c r="E683" s="801">
        <v>5.0788037326188196E-4</v>
      </c>
      <c r="F683">
        <v>-1.5739032754391591E-4</v>
      </c>
      <c r="G683">
        <v>-7.1821292629474787E-3</v>
      </c>
      <c r="H683">
        <v>3.2172432989887589E-3</v>
      </c>
      <c r="I683">
        <v>1.4853394143383714E-3</v>
      </c>
      <c r="J683">
        <v>-1.2307016098017654E-3</v>
      </c>
    </row>
    <row r="684" spans="1:10">
      <c r="A684" s="788">
        <v>44823</v>
      </c>
      <c r="B684">
        <v>5.0788037326188196E-4</v>
      </c>
      <c r="C684">
        <v>-9.7397685150162339E-3</v>
      </c>
      <c r="D684">
        <v>2.3275177417499737E-2</v>
      </c>
      <c r="E684" s="801">
        <v>5.0788037326188196E-4</v>
      </c>
      <c r="F684">
        <v>-1.5739032754391591E-4</v>
      </c>
      <c r="G684">
        <v>6.8571487583035662E-3</v>
      </c>
      <c r="H684">
        <v>3.0742246394881434E-3</v>
      </c>
      <c r="I684">
        <v>3.8414570299627471E-5</v>
      </c>
      <c r="J684">
        <v>2.050762985048582E-3</v>
      </c>
    </row>
    <row r="685" spans="1:10">
      <c r="A685" s="788">
        <v>44824</v>
      </c>
      <c r="B685">
        <v>5.0788037326188196E-4</v>
      </c>
      <c r="C685">
        <v>-1.2642997650923471E-2</v>
      </c>
      <c r="D685">
        <v>6.1974234664883276E-3</v>
      </c>
      <c r="E685" s="801">
        <v>5.0788037326188196E-4</v>
      </c>
      <c r="F685">
        <v>-1.5739032754391591E-4</v>
      </c>
      <c r="G685">
        <v>-1.1272112803181633E-2</v>
      </c>
      <c r="H685">
        <v>1.183899534825672E-3</v>
      </c>
      <c r="I685">
        <v>3.5291227785294588E-4</v>
      </c>
      <c r="J685">
        <v>2.2222368614637222E-3</v>
      </c>
    </row>
    <row r="686" spans="1:10">
      <c r="A686" s="788">
        <v>44825</v>
      </c>
      <c r="B686">
        <v>5.0788037326188196E-4</v>
      </c>
      <c r="C686">
        <v>-2.5145554072625309E-4</v>
      </c>
      <c r="D686">
        <v>-5.1641126653763081E-3</v>
      </c>
      <c r="E686" s="801">
        <v>5.0788037326188196E-4</v>
      </c>
      <c r="F686">
        <v>-1.5739032754391591E-4</v>
      </c>
      <c r="G686">
        <v>-1.7116493297336777E-2</v>
      </c>
      <c r="H686">
        <v>2.4560880510284822E-3</v>
      </c>
      <c r="I686">
        <v>1.6355123083378054E-3</v>
      </c>
      <c r="J686">
        <v>2.2655118544989694E-3</v>
      </c>
    </row>
    <row r="687" spans="1:10">
      <c r="A687" s="788">
        <v>44826</v>
      </c>
      <c r="B687">
        <v>5.0788037326188196E-4</v>
      </c>
      <c r="C687">
        <v>-2.9021398444450952E-4</v>
      </c>
      <c r="D687">
        <v>1.9070028139329009E-2</v>
      </c>
      <c r="E687" s="801">
        <v>5.0788037326188196E-4</v>
      </c>
      <c r="F687">
        <v>-1.5739032754391591E-4</v>
      </c>
      <c r="G687">
        <v>-8.4275962880581146E-3</v>
      </c>
      <c r="H687">
        <v>5.3536435151018136E-3</v>
      </c>
      <c r="I687">
        <v>3.5881489664566502E-3</v>
      </c>
      <c r="J687">
        <v>5.0672980021553293E-3</v>
      </c>
    </row>
    <row r="688" spans="1:10">
      <c r="A688" s="788">
        <v>44827</v>
      </c>
      <c r="B688">
        <v>5.0788037326188196E-4</v>
      </c>
      <c r="C688">
        <v>1.1224865011321805E-2</v>
      </c>
      <c r="D688">
        <v>-2.064057238998207E-2</v>
      </c>
      <c r="E688" s="801">
        <v>5.0788037326188196E-4</v>
      </c>
      <c r="F688">
        <v>-1.5739032754391591E-4</v>
      </c>
      <c r="G688">
        <v>-1.7232616372049869E-2</v>
      </c>
      <c r="H688">
        <v>-3.0735700093750262E-3</v>
      </c>
      <c r="I688">
        <v>-2.6039727000636281E-3</v>
      </c>
      <c r="J688">
        <v>2.5230500194672878E-4</v>
      </c>
    </row>
    <row r="689" spans="1:13">
      <c r="A689" s="788">
        <v>44830</v>
      </c>
      <c r="B689">
        <v>5.0788037326188196E-4</v>
      </c>
      <c r="C689">
        <v>2.4707661097395084E-2</v>
      </c>
      <c r="D689">
        <v>-2.3289770489455353E-2</v>
      </c>
      <c r="E689" s="801">
        <v>5.0788037326188196E-4</v>
      </c>
      <c r="F689">
        <v>-1.5739032754391591E-4</v>
      </c>
      <c r="G689">
        <v>-1.0340542018774879E-2</v>
      </c>
      <c r="H689">
        <v>-4.2558632622901049E-3</v>
      </c>
      <c r="I689">
        <v>-2.2410975742065409E-3</v>
      </c>
      <c r="J689">
        <v>-3.1160505961378426E-3</v>
      </c>
    </row>
    <row r="690" spans="1:13">
      <c r="A690" s="788">
        <v>44831</v>
      </c>
      <c r="B690">
        <v>5.0788037326188196E-4</v>
      </c>
      <c r="C690">
        <v>-7.4707706099874649E-4</v>
      </c>
      <c r="D690">
        <v>-6.761817164701589E-3</v>
      </c>
      <c r="E690" s="801">
        <v>5.0788037326188196E-4</v>
      </c>
      <c r="F690">
        <v>-1.5739032754391591E-4</v>
      </c>
      <c r="G690">
        <v>-2.1203598319033956E-3</v>
      </c>
      <c r="H690">
        <v>1.8762981729623096E-3</v>
      </c>
      <c r="I690">
        <v>1.3572302745541442E-3</v>
      </c>
      <c r="J690">
        <v>-7.2200748619233313E-4</v>
      </c>
    </row>
    <row r="691" spans="1:13">
      <c r="A691" s="788">
        <v>44832</v>
      </c>
      <c r="B691">
        <v>5.0788037326188196E-4</v>
      </c>
      <c r="C691">
        <v>1.6074165451758216E-3</v>
      </c>
      <c r="D691">
        <v>6.9064883620817419E-4</v>
      </c>
      <c r="E691" s="801">
        <v>5.0788037326188196E-4</v>
      </c>
      <c r="F691">
        <v>-1.5739032754391591E-4</v>
      </c>
      <c r="G691">
        <v>1.9672140136923533E-2</v>
      </c>
      <c r="H691">
        <v>-2.2698126483987613E-3</v>
      </c>
      <c r="I691">
        <v>-1.1796206777850982E-3</v>
      </c>
      <c r="J691">
        <v>-1.1678341369925072E-3</v>
      </c>
    </row>
    <row r="692" spans="1:13">
      <c r="A692" s="788">
        <v>44833</v>
      </c>
      <c r="B692">
        <v>5.0788037326188196E-4</v>
      </c>
      <c r="C692">
        <v>6.0088079420765883E-3</v>
      </c>
      <c r="D692">
        <v>-7.2553369626153774E-3</v>
      </c>
      <c r="E692" s="801">
        <v>5.0788037326188196E-4</v>
      </c>
      <c r="F692">
        <v>-1.5739032754391591E-4</v>
      </c>
      <c r="G692">
        <v>-2.1126419721218426E-2</v>
      </c>
      <c r="H692">
        <v>1.8290185828382377E-3</v>
      </c>
      <c r="I692">
        <v>1.0464955683422428E-3</v>
      </c>
      <c r="J692">
        <v>-1.0380743829467853E-3</v>
      </c>
    </row>
    <row r="693" spans="1:13">
      <c r="A693" s="788">
        <v>44834</v>
      </c>
      <c r="B693">
        <v>5.0788037326188196E-4</v>
      </c>
      <c r="C693">
        <v>2.7824151363382565E-3</v>
      </c>
      <c r="D693">
        <v>2.2035520578538748E-2</v>
      </c>
      <c r="E693" s="802">
        <v>5.0788037326188196E-4</v>
      </c>
      <c r="F693">
        <v>-1.5739032754391591E-4</v>
      </c>
      <c r="G693">
        <v>-1.506673588849794E-2</v>
      </c>
      <c r="H693">
        <v>5.6030244264615447E-3</v>
      </c>
      <c r="I693">
        <v>1.2168356196122776E-3</v>
      </c>
      <c r="J693">
        <v>2.5333458760936622E-3</v>
      </c>
    </row>
    <row r="694" spans="1:13">
      <c r="A694" s="788">
        <v>44837</v>
      </c>
      <c r="B694">
        <v>5.0788037326188196E-4</v>
      </c>
      <c r="C694">
        <v>-3.8179800221975535E-2</v>
      </c>
      <c r="D694" s="801">
        <v>5.5414829894619988E-2</v>
      </c>
      <c r="E694">
        <v>5.0788037326188196E-4</v>
      </c>
      <c r="F694">
        <v>-3.5606225577800021E-4</v>
      </c>
      <c r="G694">
        <v>2.5883947546031072E-2</v>
      </c>
      <c r="H694">
        <v>1.840634363666549E-3</v>
      </c>
      <c r="I694">
        <v>1.0596271428986448E-3</v>
      </c>
      <c r="J694">
        <v>5.6758048361087443E-3</v>
      </c>
      <c r="M694" s="790"/>
    </row>
    <row r="695" spans="1:13">
      <c r="A695" s="788">
        <v>44838</v>
      </c>
      <c r="B695">
        <v>5.0788037326188196E-4</v>
      </c>
      <c r="C695">
        <v>-1.1366258942995588E-2</v>
      </c>
      <c r="D695" s="801">
        <v>8.2370039004775464E-4</v>
      </c>
      <c r="E695">
        <v>5.0788037326188196E-4</v>
      </c>
      <c r="F695">
        <v>-3.5606225577800021E-4</v>
      </c>
      <c r="G695">
        <v>3.0583700111188827E-2</v>
      </c>
      <c r="H695">
        <v>-2.9886414046553789E-5</v>
      </c>
      <c r="I695">
        <v>-2.7569245821845723E-4</v>
      </c>
      <c r="J695">
        <v>-1.8183317348794414E-3</v>
      </c>
      <c r="M695" s="790"/>
    </row>
    <row r="696" spans="1:13">
      <c r="A696" s="788">
        <v>44839</v>
      </c>
      <c r="B696">
        <v>5.0788037326188196E-4</v>
      </c>
      <c r="C696">
        <v>1.4259313296371978E-2</v>
      </c>
      <c r="D696" s="801">
        <v>8.3257248637444992E-3</v>
      </c>
      <c r="E696">
        <v>5.0788037326188196E-4</v>
      </c>
      <c r="F696">
        <v>-3.5606225577800021E-4</v>
      </c>
      <c r="G696">
        <v>-2.0179744811957834E-3</v>
      </c>
      <c r="H696">
        <v>7.6558388663938715E-4</v>
      </c>
      <c r="I696">
        <v>1.5764231893271585E-3</v>
      </c>
      <c r="J696">
        <v>1.7499087004155811E-3</v>
      </c>
      <c r="M696" s="790"/>
    </row>
    <row r="697" spans="1:13">
      <c r="A697" s="788">
        <v>44840</v>
      </c>
      <c r="B697">
        <v>5.0788037326188196E-4</v>
      </c>
      <c r="C697">
        <v>-2.6084621581189404E-3</v>
      </c>
      <c r="D697" s="801">
        <v>3.0974125627933891E-3</v>
      </c>
      <c r="E697">
        <v>5.0788037326188196E-4</v>
      </c>
      <c r="F697">
        <v>-3.5606225577800021E-4</v>
      </c>
      <c r="G697">
        <v>-1.0245078344716774E-2</v>
      </c>
      <c r="H697">
        <v>-1.5260145068585196E-3</v>
      </c>
      <c r="I697">
        <v>9.4725269249607003E-4</v>
      </c>
      <c r="J697">
        <v>3.0662132808483289E-3</v>
      </c>
      <c r="M697" s="790"/>
    </row>
    <row r="698" spans="1:13">
      <c r="A698" s="788">
        <v>44841</v>
      </c>
      <c r="B698">
        <v>5.0788037326188196E-4</v>
      </c>
      <c r="C698">
        <v>4.0959963078344153E-3</v>
      </c>
      <c r="D698" s="801">
        <v>-1.0084821619582018E-2</v>
      </c>
      <c r="E698">
        <v>5.0788037326188196E-4</v>
      </c>
      <c r="F698">
        <v>-3.5606225577800021E-4</v>
      </c>
      <c r="G698">
        <v>-2.8003589245083504E-2</v>
      </c>
      <c r="H698">
        <v>-1.6282816643425901E-3</v>
      </c>
      <c r="I698">
        <v>5.5704055737737512E-4</v>
      </c>
      <c r="J698">
        <v>1.7025713803591191E-3</v>
      </c>
      <c r="M698" s="790"/>
    </row>
    <row r="699" spans="1:13">
      <c r="A699" s="788">
        <v>44844</v>
      </c>
      <c r="B699">
        <v>5.0788037326188196E-4</v>
      </c>
      <c r="C699">
        <v>-5.3624437422196136E-3</v>
      </c>
      <c r="D699" s="801">
        <v>-3.7345569612095009E-3</v>
      </c>
      <c r="E699">
        <v>5.0788037326188196E-4</v>
      </c>
      <c r="F699">
        <v>-3.5606225577800021E-4</v>
      </c>
      <c r="G699">
        <v>-7.4924580867443691E-3</v>
      </c>
      <c r="H699">
        <v>-6.810649379029865E-4</v>
      </c>
      <c r="I699">
        <v>-2.9494976349797586E-4</v>
      </c>
      <c r="J699">
        <v>1.1511158048416181E-3</v>
      </c>
      <c r="M699" s="790"/>
    </row>
    <row r="700" spans="1:13">
      <c r="A700" s="788">
        <v>44845</v>
      </c>
      <c r="B700">
        <v>5.0788037326188196E-4</v>
      </c>
      <c r="C700">
        <v>2.4261095600268678E-3</v>
      </c>
      <c r="D700" s="801">
        <v>-9.6042250586162448E-3</v>
      </c>
      <c r="E700">
        <v>5.0788037326188196E-4</v>
      </c>
      <c r="F700">
        <v>-3.5606225577800021E-4</v>
      </c>
      <c r="G700">
        <v>-6.5192296512833758E-3</v>
      </c>
      <c r="H700">
        <v>-8.9961371395974599E-4</v>
      </c>
      <c r="I700">
        <v>5.5421485951745453E-4</v>
      </c>
      <c r="J700">
        <v>-2.4743184298972043E-3</v>
      </c>
      <c r="M700" s="790"/>
    </row>
    <row r="701" spans="1:13">
      <c r="A701" s="788">
        <v>44847</v>
      </c>
      <c r="B701">
        <v>5.0788037326188196E-4</v>
      </c>
      <c r="C701">
        <v>1.8247824667217305E-2</v>
      </c>
      <c r="D701" s="802">
        <v>-4.5897693854901611E-3</v>
      </c>
      <c r="E701">
        <v>5.0788037326188196E-4</v>
      </c>
      <c r="F701">
        <v>-3.5606225577800021E-4</v>
      </c>
      <c r="G701">
        <v>2.2589471807046291E-2</v>
      </c>
      <c r="H701">
        <v>5.0740031354790105E-4</v>
      </c>
      <c r="I701">
        <v>8.7428931311084312E-4</v>
      </c>
      <c r="J701">
        <v>0</v>
      </c>
      <c r="M701" s="798"/>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9F502-7D02-4127-8738-45FE2401F326}">
  <sheetPr>
    <tabColor theme="8"/>
  </sheetPr>
  <dimension ref="A2:U766"/>
  <sheetViews>
    <sheetView workbookViewId="0">
      <pane ySplit="2" topLeftCell="A53" activePane="bottomLeft" state="frozen"/>
      <selection activeCell="L39" sqref="L39"/>
      <selection pane="bottomLeft" activeCell="L39" sqref="L39"/>
    </sheetView>
  </sheetViews>
  <sheetFormatPr defaultRowHeight="18.75"/>
  <cols>
    <col min="1" max="1" width="10.5" customWidth="1"/>
    <col min="14" max="14" width="16.5" customWidth="1"/>
    <col min="18" max="18" width="12.796875" customWidth="1"/>
    <col min="20" max="20" width="11.8984375" customWidth="1"/>
    <col min="21" max="21" width="10.19921875" customWidth="1"/>
  </cols>
  <sheetData>
    <row r="2" spans="1:21">
      <c r="B2" t="s">
        <v>64</v>
      </c>
      <c r="C2" t="s">
        <v>2652</v>
      </c>
      <c r="D2" t="s">
        <v>668</v>
      </c>
      <c r="E2" t="s">
        <v>2653</v>
      </c>
      <c r="F2" t="s">
        <v>2349</v>
      </c>
      <c r="G2" t="s">
        <v>2707</v>
      </c>
      <c r="H2" t="s">
        <v>2654</v>
      </c>
      <c r="I2" t="s">
        <v>150</v>
      </c>
      <c r="J2" t="s">
        <v>636</v>
      </c>
      <c r="K2" t="s">
        <v>630</v>
      </c>
      <c r="L2" t="s">
        <v>2708</v>
      </c>
      <c r="S2" s="94"/>
    </row>
    <row r="3" spans="1:21">
      <c r="A3" s="788">
        <v>43739</v>
      </c>
      <c r="B3">
        <v>5.4</v>
      </c>
      <c r="C3">
        <v>4.1734</v>
      </c>
      <c r="D3">
        <v>104053.4</v>
      </c>
      <c r="E3">
        <v>5.4</v>
      </c>
      <c r="F3">
        <v>5233.07</v>
      </c>
      <c r="G3">
        <v>0.03</v>
      </c>
      <c r="H3">
        <v>2940.25</v>
      </c>
      <c r="I3">
        <v>7431.4790000000003</v>
      </c>
      <c r="J3">
        <v>6290.8770000000004</v>
      </c>
      <c r="K3">
        <v>3616.23</v>
      </c>
      <c r="L3">
        <v>23</v>
      </c>
      <c r="P3" s="791"/>
      <c r="S3" s="791"/>
      <c r="T3" s="791"/>
      <c r="U3" s="791"/>
    </row>
    <row r="4" spans="1:21">
      <c r="A4" s="788">
        <v>43740</v>
      </c>
      <c r="B4">
        <v>5.4</v>
      </c>
      <c r="C4">
        <v>4.1539999999999999</v>
      </c>
      <c r="D4">
        <v>101031.4</v>
      </c>
      <c r="E4">
        <v>5.4</v>
      </c>
      <c r="F4">
        <v>5233.07</v>
      </c>
      <c r="G4">
        <v>0.03</v>
      </c>
      <c r="H4">
        <v>2887.61</v>
      </c>
      <c r="I4">
        <v>7424.9290000000001</v>
      </c>
      <c r="J4">
        <v>6290.8959999999997</v>
      </c>
      <c r="K4">
        <v>3603.03</v>
      </c>
      <c r="L4">
        <v>23</v>
      </c>
      <c r="P4" s="791"/>
      <c r="S4" s="791"/>
      <c r="T4" s="791"/>
      <c r="U4" s="791"/>
    </row>
    <row r="5" spans="1:21">
      <c r="A5" s="788">
        <v>43741</v>
      </c>
      <c r="B5">
        <v>5.4</v>
      </c>
      <c r="C5">
        <v>4.1006</v>
      </c>
      <c r="D5">
        <v>101516</v>
      </c>
      <c r="E5">
        <v>5.4</v>
      </c>
      <c r="F5">
        <v>5233.07</v>
      </c>
      <c r="G5">
        <v>0.03</v>
      </c>
      <c r="H5">
        <v>2910.63</v>
      </c>
      <c r="I5">
        <v>7440.6850000000004</v>
      </c>
      <c r="J5">
        <v>6296.4610000000002</v>
      </c>
      <c r="K5">
        <v>3611.38</v>
      </c>
      <c r="L5">
        <v>23</v>
      </c>
      <c r="O5" s="791"/>
      <c r="P5" s="791"/>
      <c r="S5" s="791"/>
      <c r="T5" s="791"/>
      <c r="U5" s="791"/>
    </row>
    <row r="6" spans="1:21">
      <c r="A6" s="788">
        <v>43742</v>
      </c>
      <c r="B6">
        <v>5.4</v>
      </c>
      <c r="C6">
        <v>4.0603999999999996</v>
      </c>
      <c r="D6">
        <v>102551.3</v>
      </c>
      <c r="E6">
        <v>5.4</v>
      </c>
      <c r="F6">
        <v>5233.07</v>
      </c>
      <c r="G6">
        <v>0.03</v>
      </c>
      <c r="H6">
        <v>2952.01</v>
      </c>
      <c r="I6">
        <v>7440.7079999999996</v>
      </c>
      <c r="J6">
        <v>6295.19</v>
      </c>
      <c r="K6">
        <v>3616.82</v>
      </c>
      <c r="L6">
        <v>23</v>
      </c>
      <c r="O6" s="791"/>
      <c r="P6" s="791"/>
      <c r="S6" s="791"/>
      <c r="T6" s="791"/>
      <c r="U6" s="791"/>
    </row>
    <row r="7" spans="1:21">
      <c r="A7" s="788">
        <v>43745</v>
      </c>
      <c r="B7">
        <v>5.4</v>
      </c>
      <c r="C7">
        <v>4.0682</v>
      </c>
      <c r="D7">
        <v>100572.8</v>
      </c>
      <c r="E7">
        <v>5.4</v>
      </c>
      <c r="F7">
        <v>5233.07</v>
      </c>
      <c r="G7">
        <v>0.03</v>
      </c>
      <c r="H7">
        <v>2938.79</v>
      </c>
      <c r="I7">
        <v>7423.7049999999999</v>
      </c>
      <c r="J7">
        <v>6290.0280000000002</v>
      </c>
      <c r="K7">
        <v>3603.91</v>
      </c>
      <c r="L7">
        <v>23</v>
      </c>
      <c r="O7" s="791"/>
      <c r="P7" s="791"/>
      <c r="S7" s="791"/>
      <c r="T7" s="791"/>
      <c r="U7" s="791"/>
    </row>
    <row r="8" spans="1:21">
      <c r="A8" s="788">
        <v>43746</v>
      </c>
      <c r="B8">
        <v>5.4</v>
      </c>
      <c r="C8">
        <v>4.0861999999999998</v>
      </c>
      <c r="D8">
        <v>99981.4</v>
      </c>
      <c r="E8">
        <v>5.4</v>
      </c>
      <c r="F8">
        <v>5233.07</v>
      </c>
      <c r="G8">
        <v>0.03</v>
      </c>
      <c r="H8">
        <v>2893.06</v>
      </c>
      <c r="I8">
        <v>7417.9549999999999</v>
      </c>
      <c r="J8">
        <v>6291.768</v>
      </c>
      <c r="K8">
        <v>3602.73</v>
      </c>
      <c r="L8">
        <v>23</v>
      </c>
      <c r="O8" s="791"/>
      <c r="P8" s="791"/>
      <c r="S8" s="791"/>
      <c r="T8" s="791"/>
      <c r="U8" s="791"/>
    </row>
    <row r="9" spans="1:21">
      <c r="A9" s="788">
        <v>43747</v>
      </c>
      <c r="B9">
        <v>5.4</v>
      </c>
      <c r="C9">
        <v>4.0948000000000002</v>
      </c>
      <c r="D9">
        <v>101248.8</v>
      </c>
      <c r="E9">
        <v>5.4</v>
      </c>
      <c r="F9">
        <v>5233.07</v>
      </c>
      <c r="G9">
        <v>0.03</v>
      </c>
      <c r="H9">
        <v>2919.4</v>
      </c>
      <c r="I9">
        <v>7441.5889999999999</v>
      </c>
      <c r="J9">
        <v>6299.0640000000003</v>
      </c>
      <c r="K9">
        <v>3612.01</v>
      </c>
      <c r="L9">
        <v>23</v>
      </c>
      <c r="O9" s="791"/>
      <c r="P9" s="791"/>
      <c r="S9" s="791"/>
      <c r="T9" s="791"/>
      <c r="U9" s="791"/>
    </row>
    <row r="10" spans="1:21">
      <c r="A10" s="788">
        <v>43748</v>
      </c>
      <c r="B10">
        <v>5.4</v>
      </c>
      <c r="C10">
        <v>4.1139000000000001</v>
      </c>
      <c r="D10">
        <v>101817.1</v>
      </c>
      <c r="E10">
        <v>5.4</v>
      </c>
      <c r="F10">
        <v>5233.07</v>
      </c>
      <c r="G10">
        <v>0.03</v>
      </c>
      <c r="H10">
        <v>2938.13</v>
      </c>
      <c r="I10">
        <v>7462.2709999999997</v>
      </c>
      <c r="J10">
        <v>6311.3149999999996</v>
      </c>
      <c r="K10">
        <v>3613.11</v>
      </c>
      <c r="L10">
        <v>23</v>
      </c>
      <c r="O10" s="791"/>
      <c r="P10" s="791"/>
      <c r="S10" s="791"/>
      <c r="T10" s="791"/>
      <c r="U10" s="791"/>
    </row>
    <row r="11" spans="1:21">
      <c r="A11" s="788">
        <v>43749</v>
      </c>
      <c r="B11">
        <v>5.4</v>
      </c>
      <c r="C11">
        <v>4.1054000000000004</v>
      </c>
      <c r="D11">
        <v>103831.9</v>
      </c>
      <c r="E11">
        <v>5.4</v>
      </c>
      <c r="F11">
        <v>5233.07</v>
      </c>
      <c r="G11">
        <v>0.03</v>
      </c>
      <c r="H11">
        <v>2970.27</v>
      </c>
      <c r="I11">
        <v>7516.8019999999997</v>
      </c>
      <c r="J11">
        <v>6324.2259999999997</v>
      </c>
      <c r="K11">
        <v>3627.63</v>
      </c>
      <c r="L11">
        <v>23</v>
      </c>
      <c r="O11" s="791"/>
      <c r="P11" s="791"/>
      <c r="S11" s="791"/>
      <c r="T11" s="791"/>
      <c r="U11" s="791"/>
    </row>
    <row r="12" spans="1:21">
      <c r="A12" s="788">
        <v>43752</v>
      </c>
      <c r="B12">
        <v>5.4</v>
      </c>
      <c r="C12">
        <v>4.1257000000000001</v>
      </c>
      <c r="D12">
        <v>104301.6</v>
      </c>
      <c r="E12">
        <v>5.4</v>
      </c>
      <c r="F12">
        <v>5233.07</v>
      </c>
      <c r="G12">
        <v>0.03</v>
      </c>
      <c r="H12">
        <v>2966.15</v>
      </c>
      <c r="I12">
        <v>7540.2849999999999</v>
      </c>
      <c r="J12">
        <v>6339.6170000000002</v>
      </c>
      <c r="K12">
        <v>3633.03</v>
      </c>
      <c r="L12">
        <v>23</v>
      </c>
      <c r="O12" s="791"/>
      <c r="P12" s="791"/>
      <c r="S12" s="791"/>
      <c r="T12" s="791"/>
      <c r="U12" s="791"/>
    </row>
    <row r="13" spans="1:21">
      <c r="A13" s="788">
        <v>43753</v>
      </c>
      <c r="B13">
        <v>5.4</v>
      </c>
      <c r="C13">
        <v>4.1482000000000001</v>
      </c>
      <c r="D13">
        <v>104489.60000000001</v>
      </c>
      <c r="E13">
        <v>5.4</v>
      </c>
      <c r="F13">
        <v>5233.07</v>
      </c>
      <c r="G13">
        <v>0.03</v>
      </c>
      <c r="H13">
        <v>2995.68</v>
      </c>
      <c r="I13">
        <v>7521.0219999999999</v>
      </c>
      <c r="J13">
        <v>6336.4040000000005</v>
      </c>
      <c r="K13">
        <v>3633.03</v>
      </c>
      <c r="L13">
        <v>23</v>
      </c>
      <c r="O13" s="791"/>
      <c r="P13" s="791"/>
      <c r="S13" s="791"/>
      <c r="T13" s="791"/>
      <c r="U13" s="791"/>
    </row>
    <row r="14" spans="1:21">
      <c r="A14" s="788">
        <v>43754</v>
      </c>
      <c r="B14">
        <v>5.4</v>
      </c>
      <c r="C14">
        <v>4.1707999999999998</v>
      </c>
      <c r="D14">
        <v>105422.8</v>
      </c>
      <c r="E14">
        <v>5.4</v>
      </c>
      <c r="F14">
        <v>5233.07</v>
      </c>
      <c r="G14">
        <v>0.06</v>
      </c>
      <c r="H14">
        <v>2989.69</v>
      </c>
      <c r="I14">
        <v>7556.9690000000001</v>
      </c>
      <c r="J14">
        <v>6357.0280000000002</v>
      </c>
      <c r="K14">
        <v>3640.11</v>
      </c>
      <c r="L14">
        <v>23</v>
      </c>
      <c r="O14" s="791"/>
      <c r="P14" s="791"/>
      <c r="S14" s="791"/>
      <c r="T14" s="791"/>
      <c r="U14" s="791"/>
    </row>
    <row r="15" spans="1:21">
      <c r="A15" s="788">
        <v>43755</v>
      </c>
      <c r="B15">
        <v>5.4</v>
      </c>
      <c r="C15">
        <v>4.1452</v>
      </c>
      <c r="D15">
        <v>105015.8</v>
      </c>
      <c r="E15">
        <v>5.4</v>
      </c>
      <c r="F15">
        <v>5233.07</v>
      </c>
      <c r="G15">
        <v>0.06</v>
      </c>
      <c r="H15">
        <v>2997.95</v>
      </c>
      <c r="I15">
        <v>7591.6970000000001</v>
      </c>
      <c r="J15">
        <v>6369.58</v>
      </c>
      <c r="K15">
        <v>3640.99</v>
      </c>
      <c r="L15">
        <v>23</v>
      </c>
      <c r="O15" s="791"/>
      <c r="P15" s="791"/>
      <c r="S15" s="791"/>
      <c r="T15" s="791"/>
      <c r="U15" s="791"/>
    </row>
    <row r="16" spans="1:21">
      <c r="A16" s="788">
        <v>43756</v>
      </c>
      <c r="B16">
        <v>5.4</v>
      </c>
      <c r="C16">
        <v>4.1369999999999996</v>
      </c>
      <c r="D16">
        <v>104728.9</v>
      </c>
      <c r="E16">
        <v>5.4</v>
      </c>
      <c r="F16">
        <v>5233.07</v>
      </c>
      <c r="G16">
        <v>0.06</v>
      </c>
      <c r="H16">
        <v>2986.2</v>
      </c>
      <c r="I16">
        <v>7595.93</v>
      </c>
      <c r="J16">
        <v>6369.6750000000002</v>
      </c>
      <c r="K16">
        <v>3643.51</v>
      </c>
      <c r="L16">
        <v>23</v>
      </c>
      <c r="O16" s="791"/>
      <c r="P16" s="791"/>
      <c r="S16" s="791"/>
      <c r="T16" s="791"/>
      <c r="U16" s="791"/>
    </row>
    <row r="17" spans="1:21">
      <c r="A17" s="788">
        <v>43759</v>
      </c>
      <c r="B17">
        <v>5.4</v>
      </c>
      <c r="C17">
        <v>4.1313000000000004</v>
      </c>
      <c r="D17">
        <v>106022.3</v>
      </c>
      <c r="E17">
        <v>5.4</v>
      </c>
      <c r="F17">
        <v>5233.07</v>
      </c>
      <c r="G17">
        <v>0.06</v>
      </c>
      <c r="H17">
        <v>3006.72</v>
      </c>
      <c r="I17">
        <v>7596.0379999999996</v>
      </c>
      <c r="J17">
        <v>6369.6090000000004</v>
      </c>
      <c r="K17">
        <v>3651.6</v>
      </c>
      <c r="L17">
        <v>23</v>
      </c>
      <c r="O17" s="791"/>
      <c r="P17" s="791"/>
      <c r="S17" s="791"/>
      <c r="T17" s="791"/>
      <c r="U17" s="791"/>
    </row>
    <row r="18" spans="1:21">
      <c r="A18" s="788">
        <v>43760</v>
      </c>
      <c r="B18">
        <v>5.4</v>
      </c>
      <c r="C18">
        <v>4.0852000000000004</v>
      </c>
      <c r="D18">
        <v>107381.1</v>
      </c>
      <c r="E18">
        <v>5.4</v>
      </c>
      <c r="F18">
        <v>5233.07</v>
      </c>
      <c r="G18">
        <v>0.06</v>
      </c>
      <c r="H18">
        <v>2995.99</v>
      </c>
      <c r="I18">
        <v>7575.2730000000001</v>
      </c>
      <c r="J18">
        <v>6360.42</v>
      </c>
      <c r="K18">
        <v>3652.29</v>
      </c>
      <c r="L18">
        <v>23</v>
      </c>
      <c r="O18" s="791"/>
      <c r="P18" s="791"/>
      <c r="S18" s="791"/>
      <c r="T18" s="791"/>
      <c r="U18" s="791"/>
    </row>
    <row r="19" spans="1:21">
      <c r="A19" s="788">
        <v>43761</v>
      </c>
      <c r="B19">
        <v>5.4</v>
      </c>
      <c r="C19">
        <v>4.0715000000000003</v>
      </c>
      <c r="D19">
        <v>107543.6</v>
      </c>
      <c r="E19">
        <v>5.4</v>
      </c>
      <c r="F19">
        <v>5233.07</v>
      </c>
      <c r="G19">
        <v>0.08</v>
      </c>
      <c r="H19">
        <v>3004.52</v>
      </c>
      <c r="I19">
        <v>7601.6670000000004</v>
      </c>
      <c r="J19">
        <v>6369.7759999999998</v>
      </c>
      <c r="K19">
        <v>3656.21</v>
      </c>
      <c r="L19">
        <v>23</v>
      </c>
      <c r="O19" s="791"/>
      <c r="P19" s="791"/>
      <c r="S19" s="791"/>
      <c r="T19" s="791"/>
      <c r="U19" s="791"/>
    </row>
    <row r="20" spans="1:21">
      <c r="A20" s="788">
        <v>43762</v>
      </c>
      <c r="B20">
        <v>5.4</v>
      </c>
      <c r="C20">
        <v>4.0083000000000002</v>
      </c>
      <c r="D20">
        <v>106986.1</v>
      </c>
      <c r="E20">
        <v>5.4</v>
      </c>
      <c r="F20">
        <v>5233.07</v>
      </c>
      <c r="G20">
        <v>0.08</v>
      </c>
      <c r="H20">
        <v>3010.29</v>
      </c>
      <c r="I20">
        <v>7597.3119999999999</v>
      </c>
      <c r="J20">
        <v>6369.38</v>
      </c>
      <c r="K20">
        <v>3651.83</v>
      </c>
      <c r="L20">
        <v>23</v>
      </c>
      <c r="O20" s="791"/>
      <c r="P20" s="791"/>
      <c r="S20" s="791"/>
      <c r="T20" s="791"/>
      <c r="U20" s="791"/>
    </row>
    <row r="21" spans="1:21">
      <c r="A21" s="788">
        <v>43763</v>
      </c>
      <c r="B21">
        <v>5.4</v>
      </c>
      <c r="C21">
        <v>4.0126999999999997</v>
      </c>
      <c r="D21">
        <v>107363.8</v>
      </c>
      <c r="E21">
        <v>5.4</v>
      </c>
      <c r="F21">
        <v>5233.07</v>
      </c>
      <c r="G21">
        <v>0.08</v>
      </c>
      <c r="H21">
        <v>3022.55</v>
      </c>
      <c r="I21">
        <v>7627.9979999999996</v>
      </c>
      <c r="J21">
        <v>6379.96</v>
      </c>
      <c r="K21">
        <v>3659.19</v>
      </c>
      <c r="L21">
        <v>23</v>
      </c>
      <c r="N21" s="793"/>
      <c r="R21" s="793"/>
      <c r="T21" s="796"/>
    </row>
    <row r="22" spans="1:21">
      <c r="A22" s="788">
        <v>43766</v>
      </c>
      <c r="B22">
        <v>5.4</v>
      </c>
      <c r="C22">
        <v>3.9786000000000001</v>
      </c>
      <c r="D22">
        <v>108187.1</v>
      </c>
      <c r="E22">
        <v>5.4</v>
      </c>
      <c r="F22">
        <v>5233.07</v>
      </c>
      <c r="G22">
        <v>0.08</v>
      </c>
      <c r="H22">
        <v>3039.42</v>
      </c>
      <c r="I22">
        <v>7643.39</v>
      </c>
      <c r="J22">
        <v>6388.12</v>
      </c>
      <c r="K22">
        <v>3663.71</v>
      </c>
      <c r="L22">
        <v>23</v>
      </c>
      <c r="O22" s="795"/>
      <c r="P22" s="797"/>
      <c r="S22" s="795"/>
      <c r="T22" s="797"/>
      <c r="U22" s="794"/>
    </row>
    <row r="23" spans="1:21">
      <c r="A23" s="788">
        <v>43767</v>
      </c>
      <c r="B23">
        <v>5.4</v>
      </c>
      <c r="C23">
        <v>3.9940000000000002</v>
      </c>
      <c r="D23">
        <v>107556.3</v>
      </c>
      <c r="E23">
        <v>5.4</v>
      </c>
      <c r="F23">
        <v>5233.07</v>
      </c>
      <c r="G23">
        <v>0.08</v>
      </c>
      <c r="H23">
        <v>3036.89</v>
      </c>
      <c r="I23">
        <v>7654.0450000000001</v>
      </c>
      <c r="J23">
        <v>6398.2489999999998</v>
      </c>
      <c r="K23">
        <v>3663.96</v>
      </c>
      <c r="L23">
        <v>23</v>
      </c>
      <c r="O23" s="795"/>
      <c r="S23" s="795"/>
    </row>
    <row r="24" spans="1:21">
      <c r="A24" s="788">
        <v>43768</v>
      </c>
      <c r="B24">
        <v>5.4</v>
      </c>
      <c r="C24">
        <v>4.0179999999999998</v>
      </c>
      <c r="D24">
        <v>108407.5</v>
      </c>
      <c r="E24">
        <v>5.4</v>
      </c>
      <c r="F24">
        <v>5233.07</v>
      </c>
      <c r="G24">
        <v>0.08</v>
      </c>
      <c r="H24">
        <v>3046.77</v>
      </c>
      <c r="I24">
        <v>7669.9709999999995</v>
      </c>
      <c r="J24">
        <v>6406.9520000000002</v>
      </c>
      <c r="K24">
        <v>3675.68</v>
      </c>
      <c r="L24">
        <v>23</v>
      </c>
      <c r="O24" s="796"/>
      <c r="S24" s="796"/>
    </row>
    <row r="25" spans="1:21">
      <c r="A25" s="788">
        <v>43769</v>
      </c>
      <c r="B25">
        <v>4.9000000000000004</v>
      </c>
      <c r="C25">
        <v>4.0034999999999998</v>
      </c>
      <c r="D25">
        <v>107219.8</v>
      </c>
      <c r="E25">
        <v>4.9000000000000004</v>
      </c>
      <c r="F25">
        <v>5233.07</v>
      </c>
      <c r="G25">
        <v>0.08</v>
      </c>
      <c r="H25">
        <v>3037.56</v>
      </c>
      <c r="I25">
        <v>7677.1329999999998</v>
      </c>
      <c r="J25">
        <v>6394.5720000000001</v>
      </c>
      <c r="K25">
        <v>3667.34</v>
      </c>
      <c r="L25">
        <v>23</v>
      </c>
    </row>
    <row r="26" spans="1:21">
      <c r="A26" s="788">
        <v>43770</v>
      </c>
      <c r="B26">
        <v>4.9000000000000004</v>
      </c>
      <c r="C26">
        <v>3.9780000000000002</v>
      </c>
      <c r="D26">
        <v>108195.6</v>
      </c>
      <c r="E26">
        <v>4.9000000000000004</v>
      </c>
      <c r="F26">
        <v>5259.76</v>
      </c>
      <c r="G26">
        <v>0.08</v>
      </c>
      <c r="H26">
        <v>3066.91</v>
      </c>
      <c r="I26">
        <v>7699.9979999999996</v>
      </c>
      <c r="J26">
        <v>6399.2250000000004</v>
      </c>
      <c r="K26">
        <v>3674.35</v>
      </c>
      <c r="L26">
        <v>20</v>
      </c>
    </row>
    <row r="27" spans="1:21">
      <c r="A27" s="788">
        <v>43773</v>
      </c>
      <c r="B27">
        <v>4.9000000000000004</v>
      </c>
      <c r="C27">
        <v>3.9916</v>
      </c>
      <c r="D27">
        <v>108779.3</v>
      </c>
      <c r="E27">
        <v>4.9000000000000004</v>
      </c>
      <c r="F27">
        <v>5259.76</v>
      </c>
      <c r="G27">
        <v>0.08</v>
      </c>
      <c r="H27">
        <v>3078.27</v>
      </c>
      <c r="I27">
        <v>7698.1</v>
      </c>
      <c r="J27">
        <v>6395.2759999999998</v>
      </c>
      <c r="K27">
        <v>3673.68</v>
      </c>
      <c r="L27">
        <v>20</v>
      </c>
    </row>
    <row r="28" spans="1:21">
      <c r="A28" s="788">
        <v>43774</v>
      </c>
      <c r="B28">
        <v>4.9000000000000004</v>
      </c>
      <c r="C28">
        <v>4.0037000000000003</v>
      </c>
      <c r="D28">
        <v>108719</v>
      </c>
      <c r="E28">
        <v>4.9000000000000004</v>
      </c>
      <c r="F28">
        <v>5259.76</v>
      </c>
      <c r="G28">
        <v>0.08</v>
      </c>
      <c r="H28">
        <v>3074.62</v>
      </c>
      <c r="I28">
        <v>7693.0209999999997</v>
      </c>
      <c r="J28">
        <v>6393.1239999999998</v>
      </c>
      <c r="K28">
        <v>3667.65</v>
      </c>
      <c r="L28">
        <v>20</v>
      </c>
    </row>
    <row r="29" spans="1:21">
      <c r="A29" s="788">
        <v>43775</v>
      </c>
      <c r="B29">
        <v>4.9000000000000004</v>
      </c>
      <c r="C29">
        <v>4.0345000000000004</v>
      </c>
      <c r="D29">
        <v>108360.2</v>
      </c>
      <c r="E29">
        <v>4.9000000000000004</v>
      </c>
      <c r="F29">
        <v>5259.76</v>
      </c>
      <c r="G29">
        <v>0.08</v>
      </c>
      <c r="H29">
        <v>3076.78</v>
      </c>
      <c r="I29">
        <v>7661.1509999999998</v>
      </c>
      <c r="J29">
        <v>6392.3940000000002</v>
      </c>
      <c r="K29">
        <v>3667.55</v>
      </c>
      <c r="L29">
        <v>20</v>
      </c>
    </row>
    <row r="30" spans="1:21">
      <c r="A30" s="788">
        <v>43776</v>
      </c>
      <c r="B30">
        <v>4.9000000000000004</v>
      </c>
      <c r="C30">
        <v>4.0921000000000003</v>
      </c>
      <c r="D30">
        <v>109580.6</v>
      </c>
      <c r="E30">
        <v>4.9000000000000004</v>
      </c>
      <c r="F30">
        <v>5259.76</v>
      </c>
      <c r="G30">
        <v>0.08</v>
      </c>
      <c r="H30">
        <v>3085.18</v>
      </c>
      <c r="I30">
        <v>7636.84</v>
      </c>
      <c r="J30">
        <v>6389.558</v>
      </c>
      <c r="K30">
        <v>3672.79</v>
      </c>
      <c r="L30">
        <v>20</v>
      </c>
    </row>
    <row r="31" spans="1:21">
      <c r="A31" s="788">
        <v>43777</v>
      </c>
      <c r="B31">
        <v>4.9000000000000004</v>
      </c>
      <c r="C31">
        <v>4.1359000000000004</v>
      </c>
      <c r="D31">
        <v>107629</v>
      </c>
      <c r="E31">
        <v>4.9000000000000004</v>
      </c>
      <c r="F31">
        <v>5259.76</v>
      </c>
      <c r="G31">
        <v>0.08</v>
      </c>
      <c r="H31">
        <v>3093.08</v>
      </c>
      <c r="I31">
        <v>7604.4570000000003</v>
      </c>
      <c r="J31">
        <v>6386.8940000000002</v>
      </c>
      <c r="K31">
        <v>3660.78</v>
      </c>
      <c r="L31">
        <v>20</v>
      </c>
    </row>
    <row r="32" spans="1:21">
      <c r="A32" s="788">
        <v>43780</v>
      </c>
      <c r="B32">
        <v>4.9000000000000004</v>
      </c>
      <c r="C32">
        <v>4.1553000000000004</v>
      </c>
      <c r="D32">
        <v>108367.4</v>
      </c>
      <c r="E32">
        <v>4.9000000000000004</v>
      </c>
      <c r="F32">
        <v>5259.76</v>
      </c>
      <c r="G32">
        <v>0.08</v>
      </c>
      <c r="H32">
        <v>3087.01</v>
      </c>
      <c r="I32">
        <v>7605.8149999999996</v>
      </c>
      <c r="J32">
        <v>6395.9170000000004</v>
      </c>
      <c r="K32">
        <v>3665.99</v>
      </c>
      <c r="L32">
        <v>20</v>
      </c>
    </row>
    <row r="33" spans="1:12">
      <c r="A33" s="788">
        <v>43781</v>
      </c>
      <c r="B33">
        <v>4.9000000000000004</v>
      </c>
      <c r="C33">
        <v>4.1749999999999998</v>
      </c>
      <c r="D33">
        <v>106751.1</v>
      </c>
      <c r="E33">
        <v>4.9000000000000004</v>
      </c>
      <c r="F33">
        <v>5259.76</v>
      </c>
      <c r="G33">
        <v>0.08</v>
      </c>
      <c r="H33">
        <v>3091.84</v>
      </c>
      <c r="I33">
        <v>7571.2870000000003</v>
      </c>
      <c r="J33">
        <v>6391.3339999999998</v>
      </c>
      <c r="K33">
        <v>3652.71</v>
      </c>
      <c r="L33">
        <v>20</v>
      </c>
    </row>
    <row r="34" spans="1:12">
      <c r="A34" s="788">
        <v>43782</v>
      </c>
      <c r="B34">
        <v>4.9000000000000004</v>
      </c>
      <c r="C34">
        <v>4.1760999999999999</v>
      </c>
      <c r="D34">
        <v>106060</v>
      </c>
      <c r="E34">
        <v>4.9000000000000004</v>
      </c>
      <c r="F34">
        <v>5259.76</v>
      </c>
      <c r="G34">
        <v>0.08</v>
      </c>
      <c r="H34">
        <v>3094.04</v>
      </c>
      <c r="I34">
        <v>7563.4</v>
      </c>
      <c r="J34">
        <v>6388.76</v>
      </c>
      <c r="K34">
        <v>3644.75</v>
      </c>
      <c r="L34">
        <v>20</v>
      </c>
    </row>
    <row r="35" spans="1:12">
      <c r="A35" s="788">
        <v>43783</v>
      </c>
      <c r="B35">
        <v>4.9000000000000004</v>
      </c>
      <c r="C35">
        <v>4.1825000000000001</v>
      </c>
      <c r="D35">
        <v>106556.9</v>
      </c>
      <c r="E35">
        <v>4.9000000000000004</v>
      </c>
      <c r="F35">
        <v>5259.76</v>
      </c>
      <c r="G35">
        <v>0.08</v>
      </c>
      <c r="H35">
        <v>3096.63</v>
      </c>
      <c r="I35">
        <v>7576.8149999999996</v>
      </c>
      <c r="J35">
        <v>6392.2039999999997</v>
      </c>
      <c r="K35">
        <v>3652.05</v>
      </c>
      <c r="L35">
        <v>20</v>
      </c>
    </row>
    <row r="36" spans="1:12">
      <c r="A36" s="788">
        <v>43787</v>
      </c>
      <c r="B36">
        <v>4.9000000000000004</v>
      </c>
      <c r="C36">
        <v>4.1821000000000002</v>
      </c>
      <c r="D36">
        <v>106269.3</v>
      </c>
      <c r="E36">
        <v>4.9000000000000004</v>
      </c>
      <c r="F36">
        <v>5259.76</v>
      </c>
      <c r="G36">
        <v>0.08</v>
      </c>
      <c r="H36">
        <v>3122.03</v>
      </c>
      <c r="I36">
        <v>7572.0020000000004</v>
      </c>
      <c r="J36">
        <v>6392.49</v>
      </c>
      <c r="K36">
        <v>3648.86</v>
      </c>
      <c r="L36">
        <v>20</v>
      </c>
    </row>
    <row r="37" spans="1:12">
      <c r="A37" s="788">
        <v>43788</v>
      </c>
      <c r="B37">
        <v>4.9000000000000004</v>
      </c>
      <c r="C37">
        <v>4.2077999999999998</v>
      </c>
      <c r="D37">
        <v>105864.2</v>
      </c>
      <c r="E37">
        <v>4.9000000000000004</v>
      </c>
      <c r="F37">
        <v>5259.76</v>
      </c>
      <c r="G37">
        <v>0.4</v>
      </c>
      <c r="H37">
        <v>3120.18</v>
      </c>
      <c r="I37">
        <v>7569.1090000000004</v>
      </c>
      <c r="J37">
        <v>6389.951</v>
      </c>
      <c r="K37">
        <v>3645.43</v>
      </c>
      <c r="L37">
        <v>20</v>
      </c>
    </row>
    <row r="38" spans="1:12">
      <c r="A38" s="788">
        <v>43789</v>
      </c>
      <c r="B38">
        <v>4.9000000000000004</v>
      </c>
      <c r="C38">
        <v>4.2027000000000001</v>
      </c>
      <c r="D38">
        <v>105864.2</v>
      </c>
      <c r="E38">
        <v>4.9000000000000004</v>
      </c>
      <c r="F38">
        <v>5259.76</v>
      </c>
      <c r="G38">
        <v>0.4</v>
      </c>
      <c r="H38">
        <v>3108.46</v>
      </c>
      <c r="I38">
        <v>7571.3410000000003</v>
      </c>
      <c r="J38">
        <v>6391.5709999999999</v>
      </c>
      <c r="K38">
        <v>3644.63</v>
      </c>
      <c r="L38">
        <v>20</v>
      </c>
    </row>
    <row r="39" spans="1:12">
      <c r="A39" s="788">
        <v>43790</v>
      </c>
      <c r="B39">
        <v>4.9000000000000004</v>
      </c>
      <c r="C39">
        <v>4.2005999999999997</v>
      </c>
      <c r="D39">
        <v>107496.7</v>
      </c>
      <c r="E39">
        <v>4.9000000000000004</v>
      </c>
      <c r="F39">
        <v>5259.76</v>
      </c>
      <c r="G39">
        <v>0.4</v>
      </c>
      <c r="H39">
        <v>3103.54</v>
      </c>
      <c r="I39">
        <v>7533.8040000000001</v>
      </c>
      <c r="J39">
        <v>6378.94</v>
      </c>
      <c r="K39">
        <v>3651.61</v>
      </c>
      <c r="L39">
        <v>20</v>
      </c>
    </row>
    <row r="40" spans="1:12">
      <c r="A40" s="788">
        <v>43791</v>
      </c>
      <c r="B40">
        <v>4.9000000000000004</v>
      </c>
      <c r="C40">
        <v>4.1825999999999999</v>
      </c>
      <c r="D40">
        <v>108692.3</v>
      </c>
      <c r="E40">
        <v>4.9000000000000004</v>
      </c>
      <c r="F40">
        <v>5259.76</v>
      </c>
      <c r="G40">
        <v>0.4</v>
      </c>
      <c r="H40">
        <v>3110.29</v>
      </c>
      <c r="I40">
        <v>7557.652</v>
      </c>
      <c r="J40">
        <v>6388.8339999999998</v>
      </c>
      <c r="K40">
        <v>3660.67</v>
      </c>
      <c r="L40">
        <v>20</v>
      </c>
    </row>
    <row r="41" spans="1:12">
      <c r="A41" s="788">
        <v>43794</v>
      </c>
      <c r="B41">
        <v>4.9000000000000004</v>
      </c>
      <c r="C41">
        <v>4.2083000000000004</v>
      </c>
      <c r="D41">
        <v>108423.9</v>
      </c>
      <c r="E41">
        <v>4.9000000000000004</v>
      </c>
      <c r="F41">
        <v>5259.76</v>
      </c>
      <c r="G41">
        <v>0.42</v>
      </c>
      <c r="H41">
        <v>3133.64</v>
      </c>
      <c r="I41">
        <v>7541.5230000000001</v>
      </c>
      <c r="J41">
        <v>6386.2030000000004</v>
      </c>
      <c r="K41">
        <v>3660.18</v>
      </c>
      <c r="L41">
        <v>20</v>
      </c>
    </row>
    <row r="42" spans="1:12">
      <c r="A42" s="788">
        <v>43795</v>
      </c>
      <c r="B42">
        <v>4.9000000000000004</v>
      </c>
      <c r="C42">
        <v>4.2553000000000001</v>
      </c>
      <c r="D42">
        <v>107059.4</v>
      </c>
      <c r="E42">
        <v>4.9000000000000004</v>
      </c>
      <c r="F42">
        <v>5259.76</v>
      </c>
      <c r="G42">
        <v>0.42</v>
      </c>
      <c r="H42">
        <v>3140.52</v>
      </c>
      <c r="I42">
        <v>7504.317</v>
      </c>
      <c r="J42">
        <v>6379.0379999999996</v>
      </c>
      <c r="K42">
        <v>3649.27</v>
      </c>
      <c r="L42">
        <v>20</v>
      </c>
    </row>
    <row r="43" spans="1:12">
      <c r="A43" s="788">
        <v>43796</v>
      </c>
      <c r="B43">
        <v>4.9000000000000004</v>
      </c>
      <c r="C43">
        <v>4.2595999999999998</v>
      </c>
      <c r="D43">
        <v>107707.8</v>
      </c>
      <c r="E43">
        <v>4.9000000000000004</v>
      </c>
      <c r="F43">
        <v>5259.76</v>
      </c>
      <c r="G43">
        <v>0.42</v>
      </c>
      <c r="H43">
        <v>3153.63</v>
      </c>
      <c r="I43">
        <v>7478.8739999999998</v>
      </c>
      <c r="J43">
        <v>6374.2650000000003</v>
      </c>
      <c r="K43">
        <v>3651.84</v>
      </c>
      <c r="L43">
        <v>20</v>
      </c>
    </row>
    <row r="44" spans="1:12">
      <c r="A44" s="788">
        <v>43797</v>
      </c>
      <c r="B44">
        <v>4.9000000000000004</v>
      </c>
      <c r="C44">
        <v>4.2473999999999998</v>
      </c>
      <c r="D44">
        <v>108290.1</v>
      </c>
      <c r="E44">
        <v>4.9000000000000004</v>
      </c>
      <c r="F44">
        <v>5259.76</v>
      </c>
      <c r="G44">
        <v>0.42</v>
      </c>
      <c r="H44">
        <v>3153.63</v>
      </c>
      <c r="I44">
        <v>7491.826</v>
      </c>
      <c r="J44">
        <v>6379.4449999999997</v>
      </c>
      <c r="K44">
        <v>3658.99</v>
      </c>
      <c r="L44">
        <v>20</v>
      </c>
    </row>
    <row r="45" spans="1:12">
      <c r="A45" s="788">
        <v>43798</v>
      </c>
      <c r="B45">
        <v>4.9000000000000004</v>
      </c>
      <c r="C45">
        <v>4.2233999999999998</v>
      </c>
      <c r="D45">
        <v>108233.3</v>
      </c>
      <c r="E45">
        <v>4.9000000000000004</v>
      </c>
      <c r="F45">
        <v>5259.76</v>
      </c>
      <c r="G45">
        <v>0.42</v>
      </c>
      <c r="H45">
        <v>3140.98</v>
      </c>
      <c r="I45">
        <v>7488.6930000000002</v>
      </c>
      <c r="J45">
        <v>6376.53</v>
      </c>
      <c r="K45">
        <v>3659.76</v>
      </c>
      <c r="L45">
        <v>20</v>
      </c>
    </row>
    <row r="46" spans="1:12">
      <c r="A46" s="788">
        <v>43801</v>
      </c>
      <c r="B46">
        <v>4.9000000000000004</v>
      </c>
      <c r="C46">
        <v>4.2255000000000003</v>
      </c>
      <c r="D46">
        <v>108927.8</v>
      </c>
      <c r="E46">
        <v>4.9000000000000004</v>
      </c>
      <c r="F46">
        <v>5320.25</v>
      </c>
      <c r="G46">
        <v>0.42</v>
      </c>
      <c r="H46">
        <v>3113.87</v>
      </c>
      <c r="I46">
        <v>7472.6170000000002</v>
      </c>
      <c r="J46">
        <v>6370.4390000000003</v>
      </c>
      <c r="K46">
        <v>3661.46</v>
      </c>
      <c r="L46">
        <v>21</v>
      </c>
    </row>
    <row r="47" spans="1:12">
      <c r="A47" s="788">
        <v>43802</v>
      </c>
      <c r="B47">
        <v>4.9000000000000004</v>
      </c>
      <c r="C47">
        <v>4.2001999999999997</v>
      </c>
      <c r="D47">
        <v>108956</v>
      </c>
      <c r="E47">
        <v>4.9000000000000004</v>
      </c>
      <c r="F47">
        <v>5320.25</v>
      </c>
      <c r="G47">
        <v>0.42</v>
      </c>
      <c r="H47">
        <v>3093.2</v>
      </c>
      <c r="I47">
        <v>7496.0540000000001</v>
      </c>
      <c r="J47">
        <v>6382.4040000000005</v>
      </c>
      <c r="K47">
        <v>3664.72</v>
      </c>
      <c r="L47">
        <v>21</v>
      </c>
    </row>
    <row r="48" spans="1:12">
      <c r="A48" s="788">
        <v>43803</v>
      </c>
      <c r="B48">
        <v>4.9000000000000004</v>
      </c>
      <c r="C48">
        <v>4.1920000000000002</v>
      </c>
      <c r="D48">
        <v>110300.9</v>
      </c>
      <c r="E48">
        <v>4.9000000000000004</v>
      </c>
      <c r="F48">
        <v>5320.25</v>
      </c>
      <c r="G48">
        <v>0.42</v>
      </c>
      <c r="H48">
        <v>3112.76</v>
      </c>
      <c r="I48">
        <v>7523.8440000000001</v>
      </c>
      <c r="J48">
        <v>6397.4629999999997</v>
      </c>
      <c r="K48">
        <v>3673.86</v>
      </c>
      <c r="L48">
        <v>21</v>
      </c>
    </row>
    <row r="49" spans="1:12">
      <c r="A49" s="788">
        <v>43804</v>
      </c>
      <c r="B49">
        <v>4.9000000000000004</v>
      </c>
      <c r="C49">
        <v>4.2130000000000001</v>
      </c>
      <c r="D49">
        <v>110622.3</v>
      </c>
      <c r="E49">
        <v>4.9000000000000004</v>
      </c>
      <c r="F49">
        <v>5320.25</v>
      </c>
      <c r="G49">
        <v>0.42</v>
      </c>
      <c r="H49">
        <v>3117.43</v>
      </c>
      <c r="I49">
        <v>7529.9769999999999</v>
      </c>
      <c r="J49">
        <v>6403.15</v>
      </c>
      <c r="K49">
        <v>3676.85</v>
      </c>
      <c r="L49">
        <v>21</v>
      </c>
    </row>
    <row r="50" spans="1:12">
      <c r="A50" s="788">
        <v>43805</v>
      </c>
      <c r="B50">
        <v>4.9000000000000004</v>
      </c>
      <c r="C50">
        <v>4.1776999999999997</v>
      </c>
      <c r="D50">
        <v>111125.8</v>
      </c>
      <c r="E50">
        <v>4.9000000000000004</v>
      </c>
      <c r="F50">
        <v>5320.25</v>
      </c>
      <c r="G50">
        <v>0.42</v>
      </c>
      <c r="H50">
        <v>3145.91</v>
      </c>
      <c r="I50">
        <v>7567.6350000000002</v>
      </c>
      <c r="J50">
        <v>6415.02</v>
      </c>
      <c r="K50">
        <v>3689.44</v>
      </c>
      <c r="L50">
        <v>21</v>
      </c>
    </row>
    <row r="51" spans="1:12">
      <c r="A51" s="788">
        <v>43808</v>
      </c>
      <c r="B51">
        <v>4.9000000000000004</v>
      </c>
      <c r="C51">
        <v>4.1497000000000002</v>
      </c>
      <c r="D51">
        <v>110977.2</v>
      </c>
      <c r="E51">
        <v>4.9000000000000004</v>
      </c>
      <c r="F51">
        <v>5320.25</v>
      </c>
      <c r="G51">
        <v>0.42</v>
      </c>
      <c r="H51">
        <v>3135.96</v>
      </c>
      <c r="I51">
        <v>7582.0330000000004</v>
      </c>
      <c r="J51">
        <v>6414.8559999999998</v>
      </c>
      <c r="K51">
        <v>3690.6</v>
      </c>
      <c r="L51">
        <v>21</v>
      </c>
    </row>
    <row r="52" spans="1:12">
      <c r="A52" s="788">
        <v>43809</v>
      </c>
      <c r="B52">
        <v>4.9000000000000004</v>
      </c>
      <c r="C52">
        <v>4.1421000000000001</v>
      </c>
      <c r="D52">
        <v>110672</v>
      </c>
      <c r="E52">
        <v>4.9000000000000004</v>
      </c>
      <c r="F52">
        <v>5320.25</v>
      </c>
      <c r="G52">
        <v>0.42</v>
      </c>
      <c r="H52">
        <v>3132.52</v>
      </c>
      <c r="I52">
        <v>7599.2250000000004</v>
      </c>
      <c r="J52">
        <v>6417.6670000000004</v>
      </c>
      <c r="K52">
        <v>3689.62</v>
      </c>
      <c r="L52">
        <v>21</v>
      </c>
    </row>
    <row r="53" spans="1:12">
      <c r="A53" s="788">
        <v>43810</v>
      </c>
      <c r="B53">
        <v>4.9000000000000004</v>
      </c>
      <c r="C53">
        <v>4.1147</v>
      </c>
      <c r="D53">
        <v>110963.9</v>
      </c>
      <c r="E53">
        <v>4.9000000000000004</v>
      </c>
      <c r="F53">
        <v>5320.25</v>
      </c>
      <c r="G53">
        <v>0.42</v>
      </c>
      <c r="H53">
        <v>3141.63</v>
      </c>
      <c r="I53">
        <v>7621.1040000000003</v>
      </c>
      <c r="J53">
        <v>6418.4390000000003</v>
      </c>
      <c r="K53">
        <v>3697.7</v>
      </c>
      <c r="L53">
        <v>21</v>
      </c>
    </row>
    <row r="54" spans="1:12">
      <c r="A54" s="788">
        <v>43811</v>
      </c>
      <c r="B54">
        <v>4.4000000000000004</v>
      </c>
      <c r="C54">
        <v>4.1086</v>
      </c>
      <c r="D54">
        <v>112199.7</v>
      </c>
      <c r="E54">
        <v>4.4000000000000004</v>
      </c>
      <c r="F54">
        <v>5320.25</v>
      </c>
      <c r="G54">
        <v>0.42</v>
      </c>
      <c r="H54">
        <v>3168.57</v>
      </c>
      <c r="I54">
        <v>7649.1019999999999</v>
      </c>
      <c r="J54">
        <v>6424.2709999999997</v>
      </c>
      <c r="K54">
        <v>3708.46</v>
      </c>
      <c r="L54">
        <v>21</v>
      </c>
    </row>
    <row r="55" spans="1:12">
      <c r="A55" s="788">
        <v>43812</v>
      </c>
      <c r="B55">
        <v>4.4000000000000004</v>
      </c>
      <c r="C55">
        <v>4.0942999999999996</v>
      </c>
      <c r="D55">
        <v>112564.9</v>
      </c>
      <c r="E55">
        <v>4.4000000000000004</v>
      </c>
      <c r="F55">
        <v>5320.25</v>
      </c>
      <c r="G55">
        <v>0.42</v>
      </c>
      <c r="H55">
        <v>3168.8</v>
      </c>
      <c r="I55">
        <v>7646.9889999999996</v>
      </c>
      <c r="J55">
        <v>6432.4549999999999</v>
      </c>
      <c r="K55">
        <v>3716.44</v>
      </c>
      <c r="L55">
        <v>21</v>
      </c>
    </row>
    <row r="56" spans="1:12">
      <c r="A56" s="788">
        <v>43815</v>
      </c>
      <c r="B56">
        <v>4.4000000000000004</v>
      </c>
      <c r="C56">
        <v>4.0795000000000003</v>
      </c>
      <c r="D56">
        <v>111896</v>
      </c>
      <c r="E56">
        <v>4.4000000000000004</v>
      </c>
      <c r="F56">
        <v>5320.25</v>
      </c>
      <c r="G56">
        <v>0.42</v>
      </c>
      <c r="H56">
        <v>3191.45</v>
      </c>
      <c r="I56">
        <v>7623.5</v>
      </c>
      <c r="J56">
        <v>6432.4059999999999</v>
      </c>
      <c r="K56">
        <v>3716.93</v>
      </c>
      <c r="L56">
        <v>21</v>
      </c>
    </row>
    <row r="57" spans="1:12">
      <c r="A57" s="788">
        <v>43816</v>
      </c>
      <c r="B57">
        <v>4.4000000000000004</v>
      </c>
      <c r="C57">
        <v>4.0681000000000003</v>
      </c>
      <c r="D57">
        <v>112615.7</v>
      </c>
      <c r="E57">
        <v>4.4000000000000004</v>
      </c>
      <c r="F57">
        <v>5320.25</v>
      </c>
      <c r="G57">
        <v>0.78</v>
      </c>
      <c r="H57">
        <v>3192.52</v>
      </c>
      <c r="I57">
        <v>7575.0339999999997</v>
      </c>
      <c r="J57">
        <v>6415.0929999999998</v>
      </c>
      <c r="K57">
        <v>3710.61</v>
      </c>
      <c r="L57">
        <v>21</v>
      </c>
    </row>
    <row r="58" spans="1:12">
      <c r="A58" s="788">
        <v>43817</v>
      </c>
      <c r="B58">
        <v>4.4000000000000004</v>
      </c>
      <c r="C58">
        <v>4.0541999999999998</v>
      </c>
      <c r="D58">
        <v>114314.7</v>
      </c>
      <c r="E58">
        <v>4.4000000000000004</v>
      </c>
      <c r="F58">
        <v>5320.25</v>
      </c>
      <c r="G58">
        <v>0.78</v>
      </c>
      <c r="H58">
        <v>3191.14</v>
      </c>
      <c r="I58">
        <v>7562.1549999999997</v>
      </c>
      <c r="J58">
        <v>6417.4560000000001</v>
      </c>
      <c r="K58">
        <v>3722.08</v>
      </c>
      <c r="L58">
        <v>21</v>
      </c>
    </row>
    <row r="59" spans="1:12">
      <c r="A59" s="788">
        <v>43818</v>
      </c>
      <c r="B59">
        <v>4.4000000000000004</v>
      </c>
      <c r="C59">
        <v>4.0627000000000004</v>
      </c>
      <c r="D59">
        <v>115131.3</v>
      </c>
      <c r="E59">
        <v>4.4000000000000004</v>
      </c>
      <c r="F59">
        <v>5320.25</v>
      </c>
      <c r="G59">
        <v>0.78</v>
      </c>
      <c r="H59">
        <v>3205.37</v>
      </c>
      <c r="I59">
        <v>7495.0879999999997</v>
      </c>
      <c r="J59">
        <v>6401.7110000000002</v>
      </c>
      <c r="K59">
        <v>3724.28</v>
      </c>
      <c r="L59">
        <v>21</v>
      </c>
    </row>
    <row r="60" spans="1:12">
      <c r="A60" s="788">
        <v>43819</v>
      </c>
      <c r="B60">
        <v>4.4000000000000004</v>
      </c>
      <c r="C60">
        <v>4.0770999999999997</v>
      </c>
      <c r="D60">
        <v>115121.1</v>
      </c>
      <c r="E60">
        <v>4.4000000000000004</v>
      </c>
      <c r="F60">
        <v>5320.25</v>
      </c>
      <c r="G60">
        <v>0.78</v>
      </c>
      <c r="H60">
        <v>3221.22</v>
      </c>
      <c r="I60">
        <v>7519.59</v>
      </c>
      <c r="J60">
        <v>6415.3019999999997</v>
      </c>
      <c r="K60">
        <v>3728.21</v>
      </c>
      <c r="L60">
        <v>21</v>
      </c>
    </row>
    <row r="61" spans="1:12">
      <c r="A61" s="788">
        <v>43822</v>
      </c>
      <c r="B61">
        <v>4.4000000000000004</v>
      </c>
      <c r="C61">
        <v>4.0750999999999999</v>
      </c>
      <c r="D61">
        <v>115863.3</v>
      </c>
      <c r="E61">
        <v>4.4000000000000004</v>
      </c>
      <c r="F61">
        <v>5320.25</v>
      </c>
      <c r="G61">
        <v>1.05</v>
      </c>
      <c r="H61">
        <v>3224.01</v>
      </c>
      <c r="I61">
        <v>7543.634</v>
      </c>
      <c r="J61">
        <v>6423.9260000000004</v>
      </c>
      <c r="K61">
        <v>3728.21</v>
      </c>
      <c r="L61">
        <v>21</v>
      </c>
    </row>
    <row r="62" spans="1:12">
      <c r="A62" s="788">
        <v>43823</v>
      </c>
      <c r="B62">
        <v>4.4000000000000004</v>
      </c>
      <c r="C62">
        <v>4.0792999999999999</v>
      </c>
      <c r="D62">
        <v>115863.3</v>
      </c>
      <c r="E62">
        <v>4.4000000000000004</v>
      </c>
      <c r="F62">
        <v>5320.25</v>
      </c>
      <c r="G62">
        <v>1.05</v>
      </c>
      <c r="H62">
        <v>3223.38</v>
      </c>
      <c r="I62">
        <v>7548.3329999999996</v>
      </c>
      <c r="J62">
        <v>6427.6509999999998</v>
      </c>
      <c r="K62">
        <v>3728.21</v>
      </c>
      <c r="L62">
        <v>21</v>
      </c>
    </row>
    <row r="63" spans="1:12">
      <c r="A63" s="788">
        <v>43825</v>
      </c>
      <c r="B63">
        <v>4.4000000000000004</v>
      </c>
      <c r="C63">
        <v>4.0594999999999999</v>
      </c>
      <c r="D63">
        <v>117203.2</v>
      </c>
      <c r="E63">
        <v>4.4000000000000004</v>
      </c>
      <c r="F63">
        <v>5320.25</v>
      </c>
      <c r="G63">
        <v>1.05</v>
      </c>
      <c r="H63">
        <v>3239.91</v>
      </c>
      <c r="I63">
        <v>7579.3029999999999</v>
      </c>
      <c r="J63">
        <v>6435.9440000000004</v>
      </c>
      <c r="K63">
        <v>3751.62</v>
      </c>
      <c r="L63">
        <v>21</v>
      </c>
    </row>
    <row r="64" spans="1:12">
      <c r="A64" s="788">
        <v>43826</v>
      </c>
      <c r="B64">
        <v>4.4000000000000004</v>
      </c>
      <c r="C64">
        <v>4.0538999999999996</v>
      </c>
      <c r="D64">
        <v>116534</v>
      </c>
      <c r="E64">
        <v>4.4000000000000004</v>
      </c>
      <c r="F64">
        <v>5320.25</v>
      </c>
      <c r="G64">
        <v>1.05</v>
      </c>
      <c r="H64">
        <v>3240.02</v>
      </c>
      <c r="I64">
        <v>7590.9859999999999</v>
      </c>
      <c r="J64">
        <v>6440.4160000000002</v>
      </c>
      <c r="K64">
        <v>3751.81</v>
      </c>
      <c r="L64">
        <v>21</v>
      </c>
    </row>
    <row r="65" spans="1:12">
      <c r="A65" s="788">
        <v>43829</v>
      </c>
      <c r="B65">
        <v>4.4000000000000004</v>
      </c>
      <c r="C65">
        <v>4.0301</v>
      </c>
      <c r="D65">
        <v>115645.3</v>
      </c>
      <c r="E65">
        <v>4.4000000000000004</v>
      </c>
      <c r="F65">
        <v>5320.25</v>
      </c>
      <c r="G65">
        <v>1.05</v>
      </c>
      <c r="H65">
        <v>3221.29</v>
      </c>
      <c r="I65">
        <v>7634.1530000000002</v>
      </c>
      <c r="J65">
        <v>6451.5590000000002</v>
      </c>
      <c r="K65">
        <v>3751.93</v>
      </c>
      <c r="L65">
        <v>21</v>
      </c>
    </row>
    <row r="66" spans="1:12">
      <c r="A66" s="788">
        <v>43830</v>
      </c>
      <c r="B66">
        <v>4.4000000000000004</v>
      </c>
      <c r="C66">
        <v>4.0301</v>
      </c>
      <c r="D66">
        <v>115645.3</v>
      </c>
      <c r="E66">
        <v>4.4000000000000004</v>
      </c>
      <c r="F66">
        <v>5320.25</v>
      </c>
      <c r="G66">
        <v>1.05</v>
      </c>
      <c r="H66">
        <v>3230.78</v>
      </c>
      <c r="I66">
        <v>7638.8850000000002</v>
      </c>
      <c r="J66">
        <v>6455.2920000000004</v>
      </c>
      <c r="K66">
        <v>3752.54</v>
      </c>
      <c r="L66">
        <v>21</v>
      </c>
    </row>
    <row r="67" spans="1:12">
      <c r="A67" s="788">
        <v>43832</v>
      </c>
      <c r="B67">
        <v>4.4000000000000004</v>
      </c>
      <c r="C67">
        <v>4.0206999999999997</v>
      </c>
      <c r="D67">
        <v>118573.1</v>
      </c>
      <c r="E67">
        <v>4.4000000000000004</v>
      </c>
      <c r="F67">
        <v>5331.42</v>
      </c>
      <c r="G67">
        <v>1.05</v>
      </c>
      <c r="H67">
        <v>3257.85</v>
      </c>
      <c r="I67">
        <v>7631.3090000000002</v>
      </c>
      <c r="J67">
        <v>6452.5159999999996</v>
      </c>
      <c r="K67">
        <v>3772.81</v>
      </c>
      <c r="L67">
        <v>22</v>
      </c>
    </row>
    <row r="68" spans="1:12">
      <c r="A68" s="788">
        <v>43833</v>
      </c>
      <c r="B68">
        <v>4.4000000000000004</v>
      </c>
      <c r="C68">
        <v>4.0515999999999996</v>
      </c>
      <c r="D68">
        <v>117706.7</v>
      </c>
      <c r="E68">
        <v>4.4000000000000004</v>
      </c>
      <c r="F68">
        <v>5331.42</v>
      </c>
      <c r="G68">
        <v>1.05</v>
      </c>
      <c r="H68">
        <v>3234.85</v>
      </c>
      <c r="I68">
        <v>7615.4949999999999</v>
      </c>
      <c r="J68">
        <v>6453.9340000000002</v>
      </c>
      <c r="K68">
        <v>3769.9</v>
      </c>
      <c r="L68">
        <v>22</v>
      </c>
    </row>
    <row r="69" spans="1:12">
      <c r="A69" s="788">
        <v>43836</v>
      </c>
      <c r="B69">
        <v>4.4000000000000004</v>
      </c>
      <c r="C69">
        <v>4.0548000000000002</v>
      </c>
      <c r="D69">
        <v>116877.9</v>
      </c>
      <c r="E69">
        <v>4.4000000000000004</v>
      </c>
      <c r="F69">
        <v>5331.42</v>
      </c>
      <c r="G69">
        <v>1.05</v>
      </c>
      <c r="H69">
        <v>3246.28</v>
      </c>
      <c r="I69">
        <v>7580.7060000000001</v>
      </c>
      <c r="J69">
        <v>6451.2629999999999</v>
      </c>
      <c r="K69">
        <v>3762.86</v>
      </c>
      <c r="L69">
        <v>22</v>
      </c>
    </row>
    <row r="70" spans="1:12">
      <c r="A70" s="788">
        <v>43837</v>
      </c>
      <c r="B70">
        <v>4.4000000000000004</v>
      </c>
      <c r="C70">
        <v>4.0834999999999999</v>
      </c>
      <c r="D70">
        <v>116661.9</v>
      </c>
      <c r="E70">
        <v>4.4000000000000004</v>
      </c>
      <c r="F70">
        <v>5331.42</v>
      </c>
      <c r="G70">
        <v>1.05</v>
      </c>
      <c r="H70">
        <v>3237.18</v>
      </c>
      <c r="I70">
        <v>7585.2110000000002</v>
      </c>
      <c r="J70">
        <v>6455.2759999999998</v>
      </c>
      <c r="K70">
        <v>3764.55</v>
      </c>
      <c r="L70">
        <v>22</v>
      </c>
    </row>
    <row r="71" spans="1:12">
      <c r="A71" s="788">
        <v>43838</v>
      </c>
      <c r="B71">
        <v>4.4000000000000004</v>
      </c>
      <c r="C71">
        <v>4.0666000000000002</v>
      </c>
      <c r="D71">
        <v>116247</v>
      </c>
      <c r="E71">
        <v>4.4000000000000004</v>
      </c>
      <c r="F71">
        <v>5331.42</v>
      </c>
      <c r="G71">
        <v>1.05</v>
      </c>
      <c r="H71">
        <v>3253.05</v>
      </c>
      <c r="I71">
        <v>7606.0349999999999</v>
      </c>
      <c r="J71">
        <v>6459.9179999999997</v>
      </c>
      <c r="K71">
        <v>3763.17</v>
      </c>
      <c r="L71">
        <v>22</v>
      </c>
    </row>
    <row r="72" spans="1:12">
      <c r="A72" s="788">
        <v>43839</v>
      </c>
      <c r="B72">
        <v>4.4000000000000004</v>
      </c>
      <c r="C72">
        <v>4.0738000000000003</v>
      </c>
      <c r="D72">
        <v>115947.1</v>
      </c>
      <c r="E72">
        <v>4.4000000000000004</v>
      </c>
      <c r="F72">
        <v>5331.42</v>
      </c>
      <c r="G72">
        <v>1.05</v>
      </c>
      <c r="H72">
        <v>3274.7</v>
      </c>
      <c r="I72">
        <v>7618.9009999999998</v>
      </c>
      <c r="J72">
        <v>6461.4040000000005</v>
      </c>
      <c r="K72">
        <v>3766.14</v>
      </c>
      <c r="L72">
        <v>22</v>
      </c>
    </row>
    <row r="73" spans="1:12">
      <c r="A73" s="788">
        <v>43840</v>
      </c>
      <c r="B73">
        <v>4.4000000000000004</v>
      </c>
      <c r="C73">
        <v>4.0739000000000001</v>
      </c>
      <c r="D73">
        <v>115503.4</v>
      </c>
      <c r="E73">
        <v>4.4000000000000004</v>
      </c>
      <c r="F73">
        <v>5331.42</v>
      </c>
      <c r="G73">
        <v>1.05</v>
      </c>
      <c r="H73">
        <v>3265.35</v>
      </c>
      <c r="I73">
        <v>7627.3810000000003</v>
      </c>
      <c r="J73">
        <v>6463.6779999999999</v>
      </c>
      <c r="K73">
        <v>3767.44</v>
      </c>
      <c r="L73">
        <v>22</v>
      </c>
    </row>
    <row r="74" spans="1:12">
      <c r="A74" s="788">
        <v>43843</v>
      </c>
      <c r="B74">
        <v>4.4000000000000004</v>
      </c>
      <c r="C74">
        <v>4.1303000000000001</v>
      </c>
      <c r="D74">
        <v>117325.3</v>
      </c>
      <c r="E74">
        <v>4.4000000000000004</v>
      </c>
      <c r="F74">
        <v>5331.42</v>
      </c>
      <c r="G74">
        <v>1.05</v>
      </c>
      <c r="H74">
        <v>3288.13</v>
      </c>
      <c r="I74">
        <v>7611.0540000000001</v>
      </c>
      <c r="J74">
        <v>6456.683</v>
      </c>
      <c r="K74">
        <v>3780.38</v>
      </c>
      <c r="L74">
        <v>22</v>
      </c>
    </row>
    <row r="75" spans="1:12">
      <c r="A75" s="788">
        <v>43844</v>
      </c>
      <c r="B75">
        <v>4.4000000000000004</v>
      </c>
      <c r="C75">
        <v>4.1436999999999999</v>
      </c>
      <c r="D75">
        <v>117632.4</v>
      </c>
      <c r="E75">
        <v>4.4000000000000004</v>
      </c>
      <c r="F75">
        <v>5331.42</v>
      </c>
      <c r="G75">
        <v>1.05</v>
      </c>
      <c r="H75">
        <v>3283.15</v>
      </c>
      <c r="I75">
        <v>7640.2759999999998</v>
      </c>
      <c r="J75">
        <v>6465.3779999999997</v>
      </c>
      <c r="K75">
        <v>3785.89</v>
      </c>
      <c r="L75">
        <v>22</v>
      </c>
    </row>
    <row r="76" spans="1:12">
      <c r="A76" s="788">
        <v>43845</v>
      </c>
      <c r="B76">
        <v>4.4000000000000004</v>
      </c>
      <c r="C76">
        <v>4.1616</v>
      </c>
      <c r="D76">
        <v>116414.39999999999</v>
      </c>
      <c r="E76">
        <v>4.4000000000000004</v>
      </c>
      <c r="F76">
        <v>5331.42</v>
      </c>
      <c r="G76">
        <v>1.05</v>
      </c>
      <c r="H76">
        <v>3289.29</v>
      </c>
      <c r="I76">
        <v>7644.491</v>
      </c>
      <c r="J76">
        <v>6479.0150000000003</v>
      </c>
      <c r="K76">
        <v>3785.45</v>
      </c>
      <c r="L76">
        <v>22</v>
      </c>
    </row>
    <row r="77" spans="1:12">
      <c r="A77" s="788">
        <v>43846</v>
      </c>
      <c r="B77">
        <v>4.4000000000000004</v>
      </c>
      <c r="C77">
        <v>4.1719999999999997</v>
      </c>
      <c r="D77">
        <v>116704.2</v>
      </c>
      <c r="E77">
        <v>4.4000000000000004</v>
      </c>
      <c r="F77">
        <v>5331.42</v>
      </c>
      <c r="G77">
        <v>0.34</v>
      </c>
      <c r="H77">
        <v>3316.81</v>
      </c>
      <c r="I77">
        <v>7625.64</v>
      </c>
      <c r="J77">
        <v>6472.23</v>
      </c>
      <c r="K77">
        <v>3786.31</v>
      </c>
      <c r="L77">
        <v>22</v>
      </c>
    </row>
    <row r="78" spans="1:12">
      <c r="A78" s="788">
        <v>43847</v>
      </c>
      <c r="B78">
        <v>4.4000000000000004</v>
      </c>
      <c r="C78">
        <v>4.1830999999999996</v>
      </c>
      <c r="D78">
        <v>118478.3</v>
      </c>
      <c r="E78">
        <v>4.4000000000000004</v>
      </c>
      <c r="F78">
        <v>5331.42</v>
      </c>
      <c r="G78">
        <v>0.34</v>
      </c>
      <c r="H78">
        <v>3329.62</v>
      </c>
      <c r="I78">
        <v>7644.1660000000002</v>
      </c>
      <c r="J78">
        <v>6479.9579999999996</v>
      </c>
      <c r="K78">
        <v>3799.03</v>
      </c>
      <c r="L78">
        <v>22</v>
      </c>
    </row>
    <row r="79" spans="1:12">
      <c r="A79" s="788">
        <v>43850</v>
      </c>
      <c r="B79">
        <v>4.4000000000000004</v>
      </c>
      <c r="C79">
        <v>4.1822999999999997</v>
      </c>
      <c r="D79">
        <v>118861.6</v>
      </c>
      <c r="E79">
        <v>4.4000000000000004</v>
      </c>
      <c r="F79">
        <v>5331.42</v>
      </c>
      <c r="G79">
        <v>0.34</v>
      </c>
      <c r="H79">
        <v>3329.62</v>
      </c>
      <c r="I79">
        <v>7627.4369999999999</v>
      </c>
      <c r="J79">
        <v>6476.38</v>
      </c>
      <c r="K79">
        <v>3803.26</v>
      </c>
      <c r="L79">
        <v>22</v>
      </c>
    </row>
    <row r="80" spans="1:12">
      <c r="A80" s="788">
        <v>43851</v>
      </c>
      <c r="B80">
        <v>4.4000000000000004</v>
      </c>
      <c r="C80">
        <v>4.2008000000000001</v>
      </c>
      <c r="D80">
        <v>117026</v>
      </c>
      <c r="E80">
        <v>4.4000000000000004</v>
      </c>
      <c r="F80">
        <v>5331.42</v>
      </c>
      <c r="G80">
        <v>0.34</v>
      </c>
      <c r="H80">
        <v>3320.79</v>
      </c>
      <c r="I80">
        <v>7624.8530000000001</v>
      </c>
      <c r="J80">
        <v>6473.7870000000003</v>
      </c>
      <c r="K80">
        <v>3793.75</v>
      </c>
      <c r="L80">
        <v>22</v>
      </c>
    </row>
    <row r="81" spans="1:12">
      <c r="A81" s="788">
        <v>43852</v>
      </c>
      <c r="B81">
        <v>4.4000000000000004</v>
      </c>
      <c r="C81">
        <v>4.1882999999999999</v>
      </c>
      <c r="D81">
        <v>118391.4</v>
      </c>
      <c r="E81">
        <v>4.4000000000000004</v>
      </c>
      <c r="F81">
        <v>5331.42</v>
      </c>
      <c r="G81">
        <v>0.34</v>
      </c>
      <c r="H81">
        <v>3321.75</v>
      </c>
      <c r="I81">
        <v>7653.1959999999999</v>
      </c>
      <c r="J81">
        <v>6486.5829999999996</v>
      </c>
      <c r="K81">
        <v>3804.19</v>
      </c>
      <c r="L81">
        <v>22</v>
      </c>
    </row>
    <row r="82" spans="1:12">
      <c r="A82" s="788">
        <v>43853</v>
      </c>
      <c r="B82">
        <v>4.4000000000000004</v>
      </c>
      <c r="C82">
        <v>4.1656000000000004</v>
      </c>
      <c r="D82">
        <v>119527.6</v>
      </c>
      <c r="E82">
        <v>4.4000000000000004</v>
      </c>
      <c r="F82">
        <v>5331.42</v>
      </c>
      <c r="G82">
        <v>0.34</v>
      </c>
      <c r="H82">
        <v>3325.54</v>
      </c>
      <c r="I82">
        <v>7651.6170000000002</v>
      </c>
      <c r="J82">
        <v>6489.26</v>
      </c>
      <c r="K82">
        <v>3812.05</v>
      </c>
      <c r="L82">
        <v>22</v>
      </c>
    </row>
    <row r="83" spans="1:12">
      <c r="A83" s="788">
        <v>43854</v>
      </c>
      <c r="B83">
        <v>4.4000000000000004</v>
      </c>
      <c r="C83">
        <v>4.1763000000000003</v>
      </c>
      <c r="D83">
        <v>118376.4</v>
      </c>
      <c r="E83">
        <v>4.4000000000000004</v>
      </c>
      <c r="F83">
        <v>5331.42</v>
      </c>
      <c r="G83">
        <v>0.32</v>
      </c>
      <c r="H83">
        <v>3295.47</v>
      </c>
      <c r="I83">
        <v>7658.3220000000001</v>
      </c>
      <c r="J83">
        <v>6489.94</v>
      </c>
      <c r="K83">
        <v>3802.67</v>
      </c>
      <c r="L83">
        <v>22</v>
      </c>
    </row>
    <row r="84" spans="1:12">
      <c r="A84" s="788">
        <v>43857</v>
      </c>
      <c r="B84">
        <v>4.4000000000000004</v>
      </c>
      <c r="C84">
        <v>4.2190000000000003</v>
      </c>
      <c r="D84">
        <v>114481.8</v>
      </c>
      <c r="E84">
        <v>4.4000000000000004</v>
      </c>
      <c r="F84">
        <v>5331.42</v>
      </c>
      <c r="G84">
        <v>0.32</v>
      </c>
      <c r="H84">
        <v>3243.63</v>
      </c>
      <c r="I84">
        <v>7649.3410000000003</v>
      </c>
      <c r="J84">
        <v>6492.6369999999997</v>
      </c>
      <c r="K84">
        <v>3774.41</v>
      </c>
      <c r="L84">
        <v>22</v>
      </c>
    </row>
    <row r="85" spans="1:12">
      <c r="A85" s="788">
        <v>43858</v>
      </c>
      <c r="B85">
        <v>4.4000000000000004</v>
      </c>
      <c r="C85">
        <v>4.2058</v>
      </c>
      <c r="D85">
        <v>116479</v>
      </c>
      <c r="E85">
        <v>4.4000000000000004</v>
      </c>
      <c r="F85">
        <v>5331.42</v>
      </c>
      <c r="G85">
        <v>0.32</v>
      </c>
      <c r="H85">
        <v>3276.24</v>
      </c>
      <c r="I85">
        <v>7662.8059999999996</v>
      </c>
      <c r="J85">
        <v>6491.5460000000003</v>
      </c>
      <c r="K85">
        <v>3792.54</v>
      </c>
      <c r="L85">
        <v>22</v>
      </c>
    </row>
    <row r="86" spans="1:12">
      <c r="A86" s="788">
        <v>43859</v>
      </c>
      <c r="B86">
        <v>4.4000000000000004</v>
      </c>
      <c r="C86">
        <v>4.2007000000000003</v>
      </c>
      <c r="D86">
        <v>115384.8</v>
      </c>
      <c r="E86">
        <v>4.4000000000000004</v>
      </c>
      <c r="F86">
        <v>5331.42</v>
      </c>
      <c r="G86">
        <v>0.32</v>
      </c>
      <c r="H86">
        <v>3273.4</v>
      </c>
      <c r="I86">
        <v>7679.5309999999999</v>
      </c>
      <c r="J86">
        <v>6494.5609999999997</v>
      </c>
      <c r="K86">
        <v>3787.85</v>
      </c>
      <c r="L86">
        <v>22</v>
      </c>
    </row>
    <row r="87" spans="1:12">
      <c r="A87" s="788">
        <v>43860</v>
      </c>
      <c r="B87">
        <v>4.4000000000000004</v>
      </c>
      <c r="C87">
        <v>4.2516999999999996</v>
      </c>
      <c r="D87">
        <v>115528</v>
      </c>
      <c r="E87">
        <v>4.4000000000000004</v>
      </c>
      <c r="F87">
        <v>5331.42</v>
      </c>
      <c r="G87">
        <v>0.32</v>
      </c>
      <c r="H87">
        <v>3283.66</v>
      </c>
      <c r="I87">
        <v>7669.6589999999997</v>
      </c>
      <c r="J87">
        <v>6491.81</v>
      </c>
      <c r="K87">
        <v>3784.48</v>
      </c>
      <c r="L87">
        <v>22</v>
      </c>
    </row>
    <row r="88" spans="1:12">
      <c r="A88" s="788">
        <v>43861</v>
      </c>
      <c r="B88">
        <v>4.4000000000000004</v>
      </c>
      <c r="C88">
        <v>4.2689000000000004</v>
      </c>
      <c r="D88">
        <v>113760.6</v>
      </c>
      <c r="E88">
        <v>4.4000000000000004</v>
      </c>
      <c r="F88">
        <v>5331.42</v>
      </c>
      <c r="G88">
        <v>0.32</v>
      </c>
      <c r="H88">
        <v>3225.52</v>
      </c>
      <c r="I88">
        <v>7658.85</v>
      </c>
      <c r="J88">
        <v>6491.2150000000001</v>
      </c>
      <c r="K88">
        <v>3773.49</v>
      </c>
      <c r="L88">
        <v>22</v>
      </c>
    </row>
    <row r="89" spans="1:12">
      <c r="A89" s="788">
        <v>43864</v>
      </c>
      <c r="B89">
        <v>4.4000000000000004</v>
      </c>
      <c r="C89">
        <v>4.2469000000000001</v>
      </c>
      <c r="D89">
        <v>114629.2</v>
      </c>
      <c r="E89">
        <v>4.4000000000000004</v>
      </c>
      <c r="F89">
        <v>5344.75</v>
      </c>
      <c r="G89">
        <v>0.32</v>
      </c>
      <c r="H89">
        <v>3248.92</v>
      </c>
      <c r="I89">
        <v>7675.7849999999999</v>
      </c>
      <c r="J89">
        <v>6495.4170000000004</v>
      </c>
      <c r="K89">
        <v>3783.16</v>
      </c>
      <c r="L89">
        <v>18</v>
      </c>
    </row>
    <row r="90" spans="1:12">
      <c r="A90" s="788">
        <v>43865</v>
      </c>
      <c r="B90">
        <v>4.4000000000000004</v>
      </c>
      <c r="C90">
        <v>4.2374999999999998</v>
      </c>
      <c r="D90">
        <v>115556.7</v>
      </c>
      <c r="E90">
        <v>4.4000000000000004</v>
      </c>
      <c r="F90">
        <v>5344.75</v>
      </c>
      <c r="G90">
        <v>0.32</v>
      </c>
      <c r="H90">
        <v>3297.59</v>
      </c>
      <c r="I90">
        <v>7685.5469999999996</v>
      </c>
      <c r="J90">
        <v>6498.1369999999997</v>
      </c>
      <c r="K90">
        <v>3789.99</v>
      </c>
      <c r="L90">
        <v>18</v>
      </c>
    </row>
    <row r="91" spans="1:12">
      <c r="A91" s="788">
        <v>43866</v>
      </c>
      <c r="B91">
        <v>4.4000000000000004</v>
      </c>
      <c r="C91">
        <v>4.2443</v>
      </c>
      <c r="D91">
        <v>116028.3</v>
      </c>
      <c r="E91">
        <v>4.4000000000000004</v>
      </c>
      <c r="F91">
        <v>5344.75</v>
      </c>
      <c r="G91">
        <v>0.32</v>
      </c>
      <c r="H91">
        <v>3334.69</v>
      </c>
      <c r="I91">
        <v>7712.7879999999996</v>
      </c>
      <c r="J91">
        <v>6502.0749999999998</v>
      </c>
      <c r="K91">
        <v>3798.85</v>
      </c>
      <c r="L91">
        <v>18</v>
      </c>
    </row>
    <row r="92" spans="1:12">
      <c r="A92" s="788">
        <v>43867</v>
      </c>
      <c r="B92">
        <v>4.1500000000000004</v>
      </c>
      <c r="C92">
        <v>4.2470999999999997</v>
      </c>
      <c r="D92">
        <v>115190</v>
      </c>
      <c r="E92">
        <v>4.1500000000000004</v>
      </c>
      <c r="F92">
        <v>5344.75</v>
      </c>
      <c r="G92">
        <v>0.32</v>
      </c>
      <c r="H92">
        <v>3345.78</v>
      </c>
      <c r="I92">
        <v>7703.866</v>
      </c>
      <c r="J92">
        <v>6490.32</v>
      </c>
      <c r="K92">
        <v>3789.54</v>
      </c>
      <c r="L92">
        <v>18</v>
      </c>
    </row>
    <row r="93" spans="1:12">
      <c r="A93" s="788">
        <v>43868</v>
      </c>
      <c r="B93">
        <v>4.1500000000000004</v>
      </c>
      <c r="C93">
        <v>4.3070000000000004</v>
      </c>
      <c r="D93">
        <v>113770.3</v>
      </c>
      <c r="E93">
        <v>4.1500000000000004</v>
      </c>
      <c r="F93">
        <v>5344.75</v>
      </c>
      <c r="G93">
        <v>0.32</v>
      </c>
      <c r="H93">
        <v>3327.71</v>
      </c>
      <c r="I93">
        <v>7695.5429999999997</v>
      </c>
      <c r="J93">
        <v>6484.25</v>
      </c>
      <c r="K93">
        <v>3775.27</v>
      </c>
      <c r="L93">
        <v>18</v>
      </c>
    </row>
    <row r="94" spans="1:12">
      <c r="A94" s="788">
        <v>43871</v>
      </c>
      <c r="B94">
        <v>4.1500000000000004</v>
      </c>
      <c r="C94">
        <v>4.3189000000000002</v>
      </c>
      <c r="D94">
        <v>112570.3</v>
      </c>
      <c r="E94">
        <v>4.1500000000000004</v>
      </c>
      <c r="F94">
        <v>5344.75</v>
      </c>
      <c r="G94">
        <v>0.32</v>
      </c>
      <c r="H94">
        <v>3352.09</v>
      </c>
      <c r="I94">
        <v>7721.1149999999998</v>
      </c>
      <c r="J94">
        <v>6489.3029999999999</v>
      </c>
      <c r="K94">
        <v>3760.15</v>
      </c>
      <c r="L94">
        <v>18</v>
      </c>
    </row>
    <row r="95" spans="1:12">
      <c r="A95" s="788">
        <v>43872</v>
      </c>
      <c r="B95">
        <v>4.1500000000000004</v>
      </c>
      <c r="C95">
        <v>4.3141999999999996</v>
      </c>
      <c r="D95">
        <v>115370.6</v>
      </c>
      <c r="E95">
        <v>4.1500000000000004</v>
      </c>
      <c r="F95">
        <v>5344.75</v>
      </c>
      <c r="G95">
        <v>0.32</v>
      </c>
      <c r="H95">
        <v>3357.75</v>
      </c>
      <c r="I95">
        <v>7745.1109999999999</v>
      </c>
      <c r="J95">
        <v>6497.1419999999998</v>
      </c>
      <c r="K95">
        <v>3786.03</v>
      </c>
      <c r="L95">
        <v>18</v>
      </c>
    </row>
    <row r="96" spans="1:12">
      <c r="A96" s="788">
        <v>43873</v>
      </c>
      <c r="B96">
        <v>4.1500000000000004</v>
      </c>
      <c r="C96">
        <v>4.3360000000000003</v>
      </c>
      <c r="D96">
        <v>116674.1</v>
      </c>
      <c r="E96">
        <v>4.1500000000000004</v>
      </c>
      <c r="F96">
        <v>5344.75</v>
      </c>
      <c r="G96">
        <v>0.32</v>
      </c>
      <c r="H96">
        <v>3379.45</v>
      </c>
      <c r="I96">
        <v>7769.857</v>
      </c>
      <c r="J96">
        <v>6508.44</v>
      </c>
      <c r="K96">
        <v>3801.34</v>
      </c>
      <c r="L96">
        <v>18</v>
      </c>
    </row>
    <row r="97" spans="1:12">
      <c r="A97" s="788">
        <v>43874</v>
      </c>
      <c r="B97">
        <v>4.1500000000000004</v>
      </c>
      <c r="C97">
        <v>4.3383000000000003</v>
      </c>
      <c r="D97">
        <v>115662.39999999999</v>
      </c>
      <c r="E97">
        <v>4.1500000000000004</v>
      </c>
      <c r="F97">
        <v>5344.75</v>
      </c>
      <c r="G97">
        <v>0.32</v>
      </c>
      <c r="H97">
        <v>3373.94</v>
      </c>
      <c r="I97">
        <v>7760.1779999999999</v>
      </c>
      <c r="J97">
        <v>6511.558</v>
      </c>
      <c r="K97">
        <v>3798.07</v>
      </c>
      <c r="L97">
        <v>18</v>
      </c>
    </row>
    <row r="98" spans="1:12">
      <c r="A98" s="788">
        <v>43875</v>
      </c>
      <c r="B98">
        <v>4.1500000000000004</v>
      </c>
      <c r="C98">
        <v>4.3156999999999996</v>
      </c>
      <c r="D98">
        <v>114380.7</v>
      </c>
      <c r="E98">
        <v>4.1500000000000004</v>
      </c>
      <c r="F98">
        <v>5344.75</v>
      </c>
      <c r="G98">
        <v>0.32</v>
      </c>
      <c r="H98">
        <v>3380.16</v>
      </c>
      <c r="I98">
        <v>7806.5029999999997</v>
      </c>
      <c r="J98">
        <v>6527.8429999999998</v>
      </c>
      <c r="K98">
        <v>3794.75</v>
      </c>
      <c r="L98">
        <v>18</v>
      </c>
    </row>
    <row r="99" spans="1:12">
      <c r="A99" s="788">
        <v>43878</v>
      </c>
      <c r="B99">
        <v>4.1500000000000004</v>
      </c>
      <c r="C99">
        <v>4.3151000000000002</v>
      </c>
      <c r="D99">
        <v>115309.1</v>
      </c>
      <c r="E99">
        <v>4.1500000000000004</v>
      </c>
      <c r="F99">
        <v>5344.75</v>
      </c>
      <c r="G99">
        <v>0.32</v>
      </c>
      <c r="H99">
        <v>3380.16</v>
      </c>
      <c r="I99">
        <v>7788.125</v>
      </c>
      <c r="J99">
        <v>6526.6620000000003</v>
      </c>
      <c r="K99">
        <v>3802.89</v>
      </c>
      <c r="L99">
        <v>18</v>
      </c>
    </row>
    <row r="100" spans="1:12">
      <c r="A100" s="788">
        <v>43879</v>
      </c>
      <c r="B100">
        <v>4.1500000000000004</v>
      </c>
      <c r="C100">
        <v>4.3464999999999998</v>
      </c>
      <c r="D100">
        <v>114977.3</v>
      </c>
      <c r="E100">
        <v>4.1500000000000004</v>
      </c>
      <c r="F100">
        <v>5344.75</v>
      </c>
      <c r="G100">
        <v>0.14000000000000001</v>
      </c>
      <c r="H100">
        <v>3370.29</v>
      </c>
      <c r="I100">
        <v>7784.8810000000003</v>
      </c>
      <c r="J100">
        <v>6524.5219999999999</v>
      </c>
      <c r="K100">
        <v>3802.88</v>
      </c>
      <c r="L100">
        <v>18</v>
      </c>
    </row>
    <row r="101" spans="1:12">
      <c r="A101" s="788">
        <v>43880</v>
      </c>
      <c r="B101">
        <v>4.1500000000000004</v>
      </c>
      <c r="C101">
        <v>4.3722000000000003</v>
      </c>
      <c r="D101">
        <v>116517.6</v>
      </c>
      <c r="E101">
        <v>4.1500000000000004</v>
      </c>
      <c r="F101">
        <v>5344.75</v>
      </c>
      <c r="G101">
        <v>0.14000000000000001</v>
      </c>
      <c r="H101">
        <v>3386.15</v>
      </c>
      <c r="I101">
        <v>7803.8090000000002</v>
      </c>
      <c r="J101">
        <v>6536.5950000000003</v>
      </c>
      <c r="K101">
        <v>3816.08</v>
      </c>
      <c r="L101">
        <v>18</v>
      </c>
    </row>
    <row r="102" spans="1:12">
      <c r="A102" s="788">
        <v>43881</v>
      </c>
      <c r="B102">
        <v>4.1500000000000004</v>
      </c>
      <c r="C102">
        <v>4.3867000000000003</v>
      </c>
      <c r="D102">
        <v>114586.2</v>
      </c>
      <c r="E102">
        <v>4.1500000000000004</v>
      </c>
      <c r="F102">
        <v>5344.75</v>
      </c>
      <c r="G102">
        <v>0.14000000000000001</v>
      </c>
      <c r="H102">
        <v>3373.23</v>
      </c>
      <c r="I102">
        <v>7785.2</v>
      </c>
      <c r="J102">
        <v>6537.09</v>
      </c>
      <c r="K102">
        <v>3802.31</v>
      </c>
      <c r="L102">
        <v>18</v>
      </c>
    </row>
    <row r="103" spans="1:12">
      <c r="A103" s="788">
        <v>43882</v>
      </c>
      <c r="B103">
        <v>4.1500000000000004</v>
      </c>
      <c r="C103">
        <v>4.3917999999999999</v>
      </c>
      <c r="D103">
        <v>113681.4</v>
      </c>
      <c r="E103">
        <v>4.1500000000000004</v>
      </c>
      <c r="F103">
        <v>5344.75</v>
      </c>
      <c r="G103">
        <v>0.15</v>
      </c>
      <c r="H103">
        <v>3337.75</v>
      </c>
      <c r="I103">
        <v>7755.8609999999999</v>
      </c>
      <c r="J103">
        <v>6534.674</v>
      </c>
      <c r="K103">
        <v>3796.11</v>
      </c>
      <c r="L103">
        <v>18</v>
      </c>
    </row>
    <row r="104" spans="1:12">
      <c r="A104" s="788">
        <v>43887</v>
      </c>
      <c r="B104">
        <v>4.1500000000000004</v>
      </c>
      <c r="C104">
        <v>4.4352999999999998</v>
      </c>
      <c r="D104">
        <v>105718.3</v>
      </c>
      <c r="E104">
        <v>4.1500000000000004</v>
      </c>
      <c r="F104">
        <v>5344.75</v>
      </c>
      <c r="G104">
        <v>0.15</v>
      </c>
      <c r="H104">
        <v>3116.39</v>
      </c>
      <c r="I104">
        <v>7699.1890000000003</v>
      </c>
      <c r="J104">
        <v>6523.8559999999998</v>
      </c>
      <c r="K104">
        <v>3730.01</v>
      </c>
      <c r="L104">
        <v>18</v>
      </c>
    </row>
    <row r="105" spans="1:12">
      <c r="A105" s="788">
        <v>43888</v>
      </c>
      <c r="B105">
        <v>4.1500000000000004</v>
      </c>
      <c r="C105">
        <v>4.4757999999999996</v>
      </c>
      <c r="D105">
        <v>102983.5</v>
      </c>
      <c r="E105">
        <v>4.1500000000000004</v>
      </c>
      <c r="F105">
        <v>5344.75</v>
      </c>
      <c r="G105">
        <v>0.15</v>
      </c>
      <c r="H105">
        <v>2978.76</v>
      </c>
      <c r="I105">
        <v>7691.3159999999998</v>
      </c>
      <c r="J105">
        <v>6530.0919999999996</v>
      </c>
      <c r="K105">
        <v>3708.93</v>
      </c>
      <c r="L105">
        <v>18</v>
      </c>
    </row>
    <row r="106" spans="1:12">
      <c r="A106" s="788">
        <v>43889</v>
      </c>
      <c r="B106">
        <v>4.1500000000000004</v>
      </c>
      <c r="C106">
        <v>4.4981</v>
      </c>
      <c r="D106">
        <v>104171.6</v>
      </c>
      <c r="E106">
        <v>4.1500000000000004</v>
      </c>
      <c r="F106">
        <v>5344.75</v>
      </c>
      <c r="G106">
        <v>0.15</v>
      </c>
      <c r="H106">
        <v>2954.22</v>
      </c>
      <c r="I106">
        <v>7693.2690000000002</v>
      </c>
      <c r="J106">
        <v>6532.8890000000001</v>
      </c>
      <c r="K106">
        <v>3714.42</v>
      </c>
      <c r="L106">
        <v>18</v>
      </c>
    </row>
    <row r="107" spans="1:12">
      <c r="A107" s="788">
        <v>43892</v>
      </c>
      <c r="B107">
        <v>4.1500000000000004</v>
      </c>
      <c r="C107">
        <v>4.4939999999999998</v>
      </c>
      <c r="D107">
        <v>106625.4</v>
      </c>
      <c r="E107">
        <v>4.1500000000000004</v>
      </c>
      <c r="F107">
        <v>5348.49</v>
      </c>
      <c r="G107">
        <v>0.15</v>
      </c>
      <c r="H107">
        <v>3090.23</v>
      </c>
      <c r="I107">
        <v>7753.1790000000001</v>
      </c>
      <c r="J107">
        <v>6563.2659999999996</v>
      </c>
      <c r="K107">
        <v>3745.36</v>
      </c>
      <c r="L107">
        <v>22</v>
      </c>
    </row>
    <row r="108" spans="1:12">
      <c r="A108" s="788">
        <v>43893</v>
      </c>
      <c r="B108">
        <v>4.1500000000000004</v>
      </c>
      <c r="C108">
        <v>4.4877000000000002</v>
      </c>
      <c r="D108">
        <v>105537.1</v>
      </c>
      <c r="E108">
        <v>4.1500000000000004</v>
      </c>
      <c r="F108">
        <v>5348.49</v>
      </c>
      <c r="G108">
        <v>0.15</v>
      </c>
      <c r="H108">
        <v>3003.37</v>
      </c>
      <c r="I108">
        <v>7767.5910000000003</v>
      </c>
      <c r="J108">
        <v>6577.085</v>
      </c>
      <c r="K108">
        <v>3743.47</v>
      </c>
      <c r="L108">
        <v>22</v>
      </c>
    </row>
    <row r="109" spans="1:12">
      <c r="A109" s="788">
        <v>43894</v>
      </c>
      <c r="B109">
        <v>4.1500000000000004</v>
      </c>
      <c r="C109">
        <v>4.5251999999999999</v>
      </c>
      <c r="D109">
        <v>107224.2</v>
      </c>
      <c r="E109">
        <v>4.1500000000000004</v>
      </c>
      <c r="F109">
        <v>5348.49</v>
      </c>
      <c r="G109">
        <v>0.15</v>
      </c>
      <c r="H109">
        <v>3130.12</v>
      </c>
      <c r="I109">
        <v>7780.5789999999997</v>
      </c>
      <c r="J109">
        <v>6585.9610000000002</v>
      </c>
      <c r="K109">
        <v>3769.15</v>
      </c>
      <c r="L109">
        <v>22</v>
      </c>
    </row>
    <row r="110" spans="1:12">
      <c r="A110" s="788">
        <v>43895</v>
      </c>
      <c r="B110">
        <v>4.1500000000000004</v>
      </c>
      <c r="C110">
        <v>4.6200999999999999</v>
      </c>
      <c r="D110">
        <v>102233.2</v>
      </c>
      <c r="E110">
        <v>4.1500000000000004</v>
      </c>
      <c r="F110">
        <v>5348.49</v>
      </c>
      <c r="G110">
        <v>0.15</v>
      </c>
      <c r="H110">
        <v>3023.94</v>
      </c>
      <c r="I110">
        <v>7724.6819999999998</v>
      </c>
      <c r="J110">
        <v>6571.2830000000004</v>
      </c>
      <c r="K110">
        <v>3717.08</v>
      </c>
      <c r="L110">
        <v>22</v>
      </c>
    </row>
    <row r="111" spans="1:12">
      <c r="A111" s="788">
        <v>43896</v>
      </c>
      <c r="B111">
        <v>4.1500000000000004</v>
      </c>
      <c r="C111">
        <v>4.6452999999999998</v>
      </c>
      <c r="D111">
        <v>97996.77</v>
      </c>
      <c r="E111">
        <v>4.1500000000000004</v>
      </c>
      <c r="F111">
        <v>5348.49</v>
      </c>
      <c r="G111">
        <v>0.15</v>
      </c>
      <c r="H111">
        <v>2972.37</v>
      </c>
      <c r="I111">
        <v>7714.0280000000002</v>
      </c>
      <c r="J111">
        <v>6568.1580000000004</v>
      </c>
      <c r="K111">
        <v>3673.81</v>
      </c>
      <c r="L111">
        <v>22</v>
      </c>
    </row>
    <row r="112" spans="1:12">
      <c r="A112" s="788">
        <v>43899</v>
      </c>
      <c r="B112">
        <v>4.1500000000000004</v>
      </c>
      <c r="C112">
        <v>4.7373000000000003</v>
      </c>
      <c r="D112">
        <v>86067.199999999997</v>
      </c>
      <c r="E112">
        <v>4.1500000000000004</v>
      </c>
      <c r="F112">
        <v>5348.49</v>
      </c>
      <c r="G112">
        <v>0.15</v>
      </c>
      <c r="H112">
        <v>2746.56</v>
      </c>
      <c r="I112">
        <v>7546.0969999999998</v>
      </c>
      <c r="J112">
        <v>6529.1570000000002</v>
      </c>
      <c r="K112">
        <v>3571.77</v>
      </c>
      <c r="L112">
        <v>22</v>
      </c>
    </row>
    <row r="113" spans="1:12">
      <c r="A113" s="788">
        <v>43900</v>
      </c>
      <c r="B113">
        <v>4.1500000000000004</v>
      </c>
      <c r="C113">
        <v>4.6687000000000003</v>
      </c>
      <c r="D113">
        <v>92214.47</v>
      </c>
      <c r="E113">
        <v>4.1500000000000004</v>
      </c>
      <c r="F113">
        <v>5348.49</v>
      </c>
      <c r="G113">
        <v>0.15</v>
      </c>
      <c r="H113">
        <v>2882.23</v>
      </c>
      <c r="I113">
        <v>7559.1639999999998</v>
      </c>
      <c r="J113">
        <v>6539.7039999999997</v>
      </c>
      <c r="K113">
        <v>3616.39</v>
      </c>
      <c r="L113">
        <v>22</v>
      </c>
    </row>
    <row r="114" spans="1:12">
      <c r="A114" s="788">
        <v>43901</v>
      </c>
      <c r="B114">
        <v>4.1500000000000004</v>
      </c>
      <c r="C114">
        <v>4.6731999999999996</v>
      </c>
      <c r="D114">
        <v>85171.13</v>
      </c>
      <c r="E114">
        <v>4.1500000000000004</v>
      </c>
      <c r="F114">
        <v>5348.49</v>
      </c>
      <c r="G114">
        <v>0.15</v>
      </c>
      <c r="H114">
        <v>2741.38</v>
      </c>
      <c r="I114">
        <v>7236.9840000000004</v>
      </c>
      <c r="J114">
        <v>6489.5929999999998</v>
      </c>
      <c r="K114">
        <v>3545.79</v>
      </c>
      <c r="L114">
        <v>22</v>
      </c>
    </row>
    <row r="115" spans="1:12">
      <c r="A115" s="788">
        <v>43902</v>
      </c>
      <c r="B115">
        <v>4.1500000000000004</v>
      </c>
      <c r="C115">
        <v>4.8825000000000003</v>
      </c>
      <c r="D115">
        <v>72582.53</v>
      </c>
      <c r="E115">
        <v>4.1500000000000004</v>
      </c>
      <c r="F115">
        <v>5348.49</v>
      </c>
      <c r="G115">
        <v>0.15</v>
      </c>
      <c r="H115">
        <v>2480.64</v>
      </c>
      <c r="I115">
        <v>6905.3509999999997</v>
      </c>
      <c r="J115">
        <v>6339.2749999999996</v>
      </c>
      <c r="K115">
        <v>3430.04</v>
      </c>
      <c r="L115">
        <v>22</v>
      </c>
    </row>
    <row r="116" spans="1:12">
      <c r="A116" s="788">
        <v>43903</v>
      </c>
      <c r="B116">
        <v>4.1500000000000004</v>
      </c>
      <c r="C116">
        <v>4.7355</v>
      </c>
      <c r="D116">
        <v>82677.91</v>
      </c>
      <c r="E116">
        <v>4.1500000000000004</v>
      </c>
      <c r="F116">
        <v>5348.49</v>
      </c>
      <c r="G116">
        <v>0.15</v>
      </c>
      <c r="H116">
        <v>2711.02</v>
      </c>
      <c r="I116">
        <v>7278.2640000000001</v>
      </c>
      <c r="J116">
        <v>6427.6809999999996</v>
      </c>
      <c r="K116">
        <v>3524.29</v>
      </c>
      <c r="L116">
        <v>22</v>
      </c>
    </row>
    <row r="117" spans="1:12">
      <c r="A117" s="788">
        <v>43906</v>
      </c>
      <c r="B117">
        <v>4.1500000000000004</v>
      </c>
      <c r="C117">
        <v>4.9463999999999997</v>
      </c>
      <c r="D117">
        <v>71168.05</v>
      </c>
      <c r="E117">
        <v>4.1500000000000004</v>
      </c>
      <c r="F117">
        <v>5348.49</v>
      </c>
      <c r="G117">
        <v>0.15</v>
      </c>
      <c r="H117">
        <v>2386.13</v>
      </c>
      <c r="I117">
        <v>7222.1719999999996</v>
      </c>
      <c r="J117">
        <v>6453.0249999999996</v>
      </c>
      <c r="K117">
        <v>3463.36</v>
      </c>
      <c r="L117">
        <v>22</v>
      </c>
    </row>
    <row r="118" spans="1:12">
      <c r="A118" s="788">
        <v>43907</v>
      </c>
      <c r="B118">
        <v>4.1500000000000004</v>
      </c>
      <c r="C118">
        <v>5.0488999999999997</v>
      </c>
      <c r="D118">
        <v>74617.240000000005</v>
      </c>
      <c r="E118">
        <v>4.1500000000000004</v>
      </c>
      <c r="F118">
        <v>5348.49</v>
      </c>
      <c r="G118">
        <v>0.11</v>
      </c>
      <c r="H118">
        <v>2529.19</v>
      </c>
      <c r="I118">
        <v>7267.8829999999998</v>
      </c>
      <c r="J118">
        <v>6480.66</v>
      </c>
      <c r="K118">
        <v>3478.44</v>
      </c>
      <c r="L118">
        <v>22</v>
      </c>
    </row>
    <row r="119" spans="1:12">
      <c r="A119" s="788">
        <v>43908</v>
      </c>
      <c r="B119">
        <v>4.1500000000000004</v>
      </c>
      <c r="C119">
        <v>5.1101000000000001</v>
      </c>
      <c r="D119">
        <v>66894.95</v>
      </c>
      <c r="E119">
        <v>4.1500000000000004</v>
      </c>
      <c r="F119">
        <v>5348.49</v>
      </c>
      <c r="G119">
        <v>0.11</v>
      </c>
      <c r="H119">
        <v>2398.1</v>
      </c>
      <c r="I119">
        <v>6985.643</v>
      </c>
      <c r="J119">
        <v>6329.2250000000004</v>
      </c>
      <c r="K119">
        <v>3397.62</v>
      </c>
      <c r="L119">
        <v>22</v>
      </c>
    </row>
    <row r="120" spans="1:12">
      <c r="A120" s="788">
        <v>43909</v>
      </c>
      <c r="B120">
        <v>3.65</v>
      </c>
      <c r="C120">
        <v>5.1436999999999999</v>
      </c>
      <c r="D120">
        <v>68331.8</v>
      </c>
      <c r="E120">
        <v>3.65</v>
      </c>
      <c r="F120">
        <v>5348.49</v>
      </c>
      <c r="G120">
        <v>0.11</v>
      </c>
      <c r="H120">
        <v>2409.39</v>
      </c>
      <c r="I120">
        <v>7000.8280000000004</v>
      </c>
      <c r="J120">
        <v>6309.473</v>
      </c>
      <c r="K120">
        <v>3410.26</v>
      </c>
      <c r="L120">
        <v>22</v>
      </c>
    </row>
    <row r="121" spans="1:12">
      <c r="A121" s="788">
        <v>43910</v>
      </c>
      <c r="B121">
        <v>3.65</v>
      </c>
      <c r="C121">
        <v>5.0240999999999998</v>
      </c>
      <c r="D121">
        <v>67069.36</v>
      </c>
      <c r="E121">
        <v>3.65</v>
      </c>
      <c r="F121">
        <v>5348.49</v>
      </c>
      <c r="G121">
        <v>0.11</v>
      </c>
      <c r="H121">
        <v>2304.92</v>
      </c>
      <c r="I121">
        <v>6964.9129999999996</v>
      </c>
      <c r="J121">
        <v>6291.201</v>
      </c>
      <c r="K121">
        <v>3400.6</v>
      </c>
      <c r="L121">
        <v>22</v>
      </c>
    </row>
    <row r="122" spans="1:12">
      <c r="A122" s="788">
        <v>43913</v>
      </c>
      <c r="B122">
        <v>3.65</v>
      </c>
      <c r="C122">
        <v>5.0797999999999996</v>
      </c>
      <c r="D122">
        <v>63569.62</v>
      </c>
      <c r="E122">
        <v>3.65</v>
      </c>
      <c r="F122">
        <v>5348.49</v>
      </c>
      <c r="G122">
        <v>0.11</v>
      </c>
      <c r="H122">
        <v>2237.4</v>
      </c>
      <c r="I122">
        <v>6816.4319999999998</v>
      </c>
      <c r="J122">
        <v>6231.8549999999996</v>
      </c>
      <c r="K122">
        <v>3380.23</v>
      </c>
      <c r="L122">
        <v>22</v>
      </c>
    </row>
    <row r="123" spans="1:12">
      <c r="A123" s="788">
        <v>43914</v>
      </c>
      <c r="B123">
        <v>3.65</v>
      </c>
      <c r="C123">
        <v>5.0707000000000004</v>
      </c>
      <c r="D123">
        <v>69729.3</v>
      </c>
      <c r="E123">
        <v>3.65</v>
      </c>
      <c r="F123">
        <v>5348.49</v>
      </c>
      <c r="G123">
        <v>0.11</v>
      </c>
      <c r="H123">
        <v>2447.33</v>
      </c>
      <c r="I123">
        <v>6922.3540000000003</v>
      </c>
      <c r="J123">
        <v>6277.5420000000004</v>
      </c>
      <c r="K123">
        <v>3422.13</v>
      </c>
      <c r="L123">
        <v>22</v>
      </c>
    </row>
    <row r="124" spans="1:12">
      <c r="A124" s="788">
        <v>43915</v>
      </c>
      <c r="B124">
        <v>3.65</v>
      </c>
      <c r="C124">
        <v>5.07</v>
      </c>
      <c r="D124">
        <v>74955.570000000007</v>
      </c>
      <c r="E124">
        <v>3.65</v>
      </c>
      <c r="F124">
        <v>5348.49</v>
      </c>
      <c r="G124">
        <v>0.11</v>
      </c>
      <c r="H124">
        <v>2475.56</v>
      </c>
      <c r="I124">
        <v>7062.1809999999996</v>
      </c>
      <c r="J124">
        <v>6329.7969999999996</v>
      </c>
      <c r="K124">
        <v>3460.08</v>
      </c>
      <c r="L124">
        <v>22</v>
      </c>
    </row>
    <row r="125" spans="1:12">
      <c r="A125" s="788">
        <v>43916</v>
      </c>
      <c r="B125">
        <v>3.65</v>
      </c>
      <c r="C125">
        <v>5.0004</v>
      </c>
      <c r="D125">
        <v>77709.66</v>
      </c>
      <c r="E125">
        <v>3.65</v>
      </c>
      <c r="F125">
        <v>5348.49</v>
      </c>
      <c r="G125">
        <v>0.11</v>
      </c>
      <c r="H125">
        <v>2630.07</v>
      </c>
      <c r="I125">
        <v>7148.058</v>
      </c>
      <c r="J125">
        <v>6358.2709999999997</v>
      </c>
      <c r="K125">
        <v>3491.76</v>
      </c>
      <c r="L125">
        <v>22</v>
      </c>
    </row>
    <row r="126" spans="1:12">
      <c r="A126" s="788">
        <v>43917</v>
      </c>
      <c r="B126">
        <v>3.65</v>
      </c>
      <c r="C126">
        <v>5.1102999999999996</v>
      </c>
      <c r="D126">
        <v>73428.78</v>
      </c>
      <c r="E126">
        <v>3.65</v>
      </c>
      <c r="F126">
        <v>5348.49</v>
      </c>
      <c r="G126">
        <v>0.11</v>
      </c>
      <c r="H126">
        <v>2541.4699999999998</v>
      </c>
      <c r="I126">
        <v>7145.8459999999995</v>
      </c>
      <c r="J126">
        <v>6372.9830000000002</v>
      </c>
      <c r="K126">
        <v>3473.82</v>
      </c>
      <c r="L126">
        <v>22</v>
      </c>
    </row>
    <row r="127" spans="1:12">
      <c r="A127" s="788">
        <v>43920</v>
      </c>
      <c r="B127">
        <v>3.65</v>
      </c>
      <c r="C127">
        <v>5.1588000000000003</v>
      </c>
      <c r="D127">
        <v>74639.48</v>
      </c>
      <c r="E127">
        <v>3.65</v>
      </c>
      <c r="F127">
        <v>5348.49</v>
      </c>
      <c r="G127">
        <v>0.11</v>
      </c>
      <c r="H127">
        <v>2626.65</v>
      </c>
      <c r="I127">
        <v>7166.8670000000002</v>
      </c>
      <c r="J127">
        <v>6398.1689999999999</v>
      </c>
      <c r="K127">
        <v>3488.84</v>
      </c>
      <c r="L127">
        <v>22</v>
      </c>
    </row>
    <row r="128" spans="1:12">
      <c r="A128" s="788">
        <v>43921</v>
      </c>
      <c r="B128">
        <v>3.65</v>
      </c>
      <c r="C128">
        <v>5.1981000000000002</v>
      </c>
      <c r="D128">
        <v>73019.759999999995</v>
      </c>
      <c r="E128">
        <v>3.65</v>
      </c>
      <c r="F128">
        <v>5348.49</v>
      </c>
      <c r="G128">
        <v>0.11</v>
      </c>
      <c r="H128">
        <v>2584.59</v>
      </c>
      <c r="I128">
        <v>7156.8829999999998</v>
      </c>
      <c r="J128">
        <v>6418.2479999999996</v>
      </c>
      <c r="K128">
        <v>3482.69</v>
      </c>
      <c r="L128">
        <v>22</v>
      </c>
    </row>
    <row r="129" spans="1:12">
      <c r="A129" s="788">
        <v>43922</v>
      </c>
      <c r="B129">
        <v>3.65</v>
      </c>
      <c r="C129">
        <v>5.2398999999999996</v>
      </c>
      <c r="D129">
        <v>70966.7</v>
      </c>
      <c r="E129">
        <v>3.65</v>
      </c>
      <c r="F129">
        <v>5331.91</v>
      </c>
      <c r="G129">
        <v>0.11</v>
      </c>
      <c r="H129">
        <v>2470.5</v>
      </c>
      <c r="I129">
        <v>7114.1009999999997</v>
      </c>
      <c r="J129">
        <v>6415.2120000000004</v>
      </c>
      <c r="K129">
        <v>3464.66</v>
      </c>
      <c r="L129">
        <v>20</v>
      </c>
    </row>
    <row r="130" spans="1:12">
      <c r="A130" s="788">
        <v>43923</v>
      </c>
      <c r="B130">
        <v>3.65</v>
      </c>
      <c r="C130">
        <v>5.2645</v>
      </c>
      <c r="D130">
        <v>72253.460000000006</v>
      </c>
      <c r="E130">
        <v>3.65</v>
      </c>
      <c r="F130">
        <v>5331.91</v>
      </c>
      <c r="G130">
        <v>0.11</v>
      </c>
      <c r="H130">
        <v>2526.9</v>
      </c>
      <c r="I130">
        <v>7096.8490000000002</v>
      </c>
      <c r="J130">
        <v>6433.7129999999997</v>
      </c>
      <c r="K130">
        <v>3471.63</v>
      </c>
      <c r="L130">
        <v>20</v>
      </c>
    </row>
    <row r="131" spans="1:12">
      <c r="A131" s="788">
        <v>43924</v>
      </c>
      <c r="B131">
        <v>3.65</v>
      </c>
      <c r="C131">
        <v>5.2991000000000001</v>
      </c>
      <c r="D131">
        <v>69537.56</v>
      </c>
      <c r="E131">
        <v>3.65</v>
      </c>
      <c r="F131">
        <v>5331.91</v>
      </c>
      <c r="G131">
        <v>0.11</v>
      </c>
      <c r="H131">
        <v>2488.65</v>
      </c>
      <c r="I131">
        <v>7033.4560000000001</v>
      </c>
      <c r="J131">
        <v>6432.777</v>
      </c>
      <c r="K131">
        <v>3459.45</v>
      </c>
      <c r="L131">
        <v>20</v>
      </c>
    </row>
    <row r="132" spans="1:12">
      <c r="A132" s="788">
        <v>43927</v>
      </c>
      <c r="B132">
        <v>3.65</v>
      </c>
      <c r="C132">
        <v>5.2465000000000002</v>
      </c>
      <c r="D132">
        <v>74072.98</v>
      </c>
      <c r="E132">
        <v>3.65</v>
      </c>
      <c r="F132">
        <v>5331.91</v>
      </c>
      <c r="G132">
        <v>0.11</v>
      </c>
      <c r="H132">
        <v>2663.68</v>
      </c>
      <c r="I132">
        <v>7061.1570000000002</v>
      </c>
      <c r="J132">
        <v>6429.15</v>
      </c>
      <c r="K132">
        <v>3491.37</v>
      </c>
      <c r="L132">
        <v>20</v>
      </c>
    </row>
    <row r="133" spans="1:12">
      <c r="A133" s="788">
        <v>43928</v>
      </c>
      <c r="B133">
        <v>3.65</v>
      </c>
      <c r="C133">
        <v>5.2210999999999999</v>
      </c>
      <c r="D133">
        <v>76358.09</v>
      </c>
      <c r="E133">
        <v>3.65</v>
      </c>
      <c r="F133">
        <v>5331.91</v>
      </c>
      <c r="G133">
        <v>0.11</v>
      </c>
      <c r="H133">
        <v>2659.41</v>
      </c>
      <c r="I133">
        <v>7083.5730000000003</v>
      </c>
      <c r="J133">
        <v>6443.915</v>
      </c>
      <c r="K133">
        <v>3502.44</v>
      </c>
      <c r="L133">
        <v>20</v>
      </c>
    </row>
    <row r="134" spans="1:12">
      <c r="A134" s="788">
        <v>43929</v>
      </c>
      <c r="B134">
        <v>3.65</v>
      </c>
      <c r="C134">
        <v>5.2117000000000004</v>
      </c>
      <c r="D134">
        <v>78624.62</v>
      </c>
      <c r="E134">
        <v>3.65</v>
      </c>
      <c r="F134">
        <v>5331.91</v>
      </c>
      <c r="G134">
        <v>0.11</v>
      </c>
      <c r="H134">
        <v>2749.98</v>
      </c>
      <c r="I134">
        <v>7111.1009999999997</v>
      </c>
      <c r="J134">
        <v>6457.6369999999997</v>
      </c>
      <c r="K134">
        <v>3517.42</v>
      </c>
      <c r="L134">
        <v>20</v>
      </c>
    </row>
    <row r="135" spans="1:12">
      <c r="A135" s="788">
        <v>43930</v>
      </c>
      <c r="B135">
        <v>3.65</v>
      </c>
      <c r="C135">
        <v>5.0773000000000001</v>
      </c>
      <c r="D135">
        <v>77681.94</v>
      </c>
      <c r="E135">
        <v>3.65</v>
      </c>
      <c r="F135">
        <v>5331.91</v>
      </c>
      <c r="G135">
        <v>0.11</v>
      </c>
      <c r="H135">
        <v>2789.82</v>
      </c>
      <c r="I135">
        <v>7155.8779999999997</v>
      </c>
      <c r="J135">
        <v>6475.4390000000003</v>
      </c>
      <c r="K135">
        <v>3522.58</v>
      </c>
      <c r="L135">
        <v>20</v>
      </c>
    </row>
    <row r="136" spans="1:12">
      <c r="A136" s="788">
        <v>43934</v>
      </c>
      <c r="B136">
        <v>3.65</v>
      </c>
      <c r="C136">
        <v>5.1818</v>
      </c>
      <c r="D136">
        <v>78835.820000000007</v>
      </c>
      <c r="E136">
        <v>3.65</v>
      </c>
      <c r="F136">
        <v>5331.91</v>
      </c>
      <c r="G136">
        <v>0.11</v>
      </c>
      <c r="H136">
        <v>2761.63</v>
      </c>
      <c r="I136">
        <v>7165.3329999999996</v>
      </c>
      <c r="J136">
        <v>6485.893</v>
      </c>
      <c r="K136">
        <v>3530.2</v>
      </c>
      <c r="L136">
        <v>20</v>
      </c>
    </row>
    <row r="137" spans="1:12">
      <c r="A137" s="788">
        <v>43935</v>
      </c>
      <c r="B137">
        <v>3.65</v>
      </c>
      <c r="C137">
        <v>5.1852</v>
      </c>
      <c r="D137">
        <v>79918.36</v>
      </c>
      <c r="E137">
        <v>3.65</v>
      </c>
      <c r="F137">
        <v>5331.91</v>
      </c>
      <c r="G137">
        <v>0.11</v>
      </c>
      <c r="H137">
        <v>2846.06</v>
      </c>
      <c r="I137">
        <v>7213.23</v>
      </c>
      <c r="J137">
        <v>6502.2920000000004</v>
      </c>
      <c r="K137">
        <v>3550.84</v>
      </c>
      <c r="L137">
        <v>20</v>
      </c>
    </row>
    <row r="138" spans="1:12">
      <c r="A138" s="788">
        <v>43936</v>
      </c>
      <c r="B138">
        <v>3.65</v>
      </c>
      <c r="C138">
        <v>5.2572999999999999</v>
      </c>
      <c r="D138">
        <v>78831.460000000006</v>
      </c>
      <c r="E138">
        <v>3.65</v>
      </c>
      <c r="F138">
        <v>5331.91</v>
      </c>
      <c r="G138">
        <v>0.11</v>
      </c>
      <c r="H138">
        <v>2783.36</v>
      </c>
      <c r="I138">
        <v>7268.0460000000003</v>
      </c>
      <c r="J138">
        <v>6507.0680000000002</v>
      </c>
      <c r="K138">
        <v>3550.16</v>
      </c>
      <c r="L138">
        <v>20</v>
      </c>
    </row>
    <row r="139" spans="1:12">
      <c r="A139" s="788">
        <v>43937</v>
      </c>
      <c r="B139">
        <v>3.65</v>
      </c>
      <c r="C139">
        <v>5.2370999999999999</v>
      </c>
      <c r="D139">
        <v>77811.850000000006</v>
      </c>
      <c r="E139">
        <v>3.65</v>
      </c>
      <c r="F139">
        <v>5331.91</v>
      </c>
      <c r="G139">
        <v>-0.04</v>
      </c>
      <c r="H139">
        <v>2799.55</v>
      </c>
      <c r="I139">
        <v>7329.06</v>
      </c>
      <c r="J139">
        <v>6513.8720000000003</v>
      </c>
      <c r="K139">
        <v>3554.02</v>
      </c>
      <c r="L139">
        <v>20</v>
      </c>
    </row>
    <row r="140" spans="1:12">
      <c r="A140" s="788">
        <v>43938</v>
      </c>
      <c r="B140">
        <v>3.65</v>
      </c>
      <c r="C140">
        <v>5.2567000000000004</v>
      </c>
      <c r="D140">
        <v>78990.289999999994</v>
      </c>
      <c r="E140">
        <v>3.65</v>
      </c>
      <c r="F140">
        <v>5331.91</v>
      </c>
      <c r="G140">
        <v>-0.04</v>
      </c>
      <c r="H140">
        <v>2874.56</v>
      </c>
      <c r="I140">
        <v>7377.31</v>
      </c>
      <c r="J140">
        <v>6520.3429999999998</v>
      </c>
      <c r="K140">
        <v>3563.62</v>
      </c>
      <c r="L140">
        <v>20</v>
      </c>
    </row>
    <row r="141" spans="1:12">
      <c r="A141" s="788">
        <v>43941</v>
      </c>
      <c r="B141">
        <v>3.65</v>
      </c>
      <c r="C141">
        <v>5.2831000000000001</v>
      </c>
      <c r="D141">
        <v>78972.759999999995</v>
      </c>
      <c r="E141">
        <v>3.65</v>
      </c>
      <c r="F141">
        <v>5331.91</v>
      </c>
      <c r="G141">
        <v>-0.04</v>
      </c>
      <c r="H141">
        <v>2823.16</v>
      </c>
      <c r="I141">
        <v>7412.5590000000002</v>
      </c>
      <c r="J141">
        <v>6541.1620000000003</v>
      </c>
      <c r="K141">
        <v>3572.06</v>
      </c>
      <c r="L141">
        <v>20</v>
      </c>
    </row>
    <row r="142" spans="1:12">
      <c r="A142" s="788">
        <v>43943</v>
      </c>
      <c r="B142">
        <v>3.65</v>
      </c>
      <c r="C142">
        <v>5.3841000000000001</v>
      </c>
      <c r="D142">
        <v>80687.149999999994</v>
      </c>
      <c r="E142">
        <v>3.65</v>
      </c>
      <c r="F142">
        <v>5331.91</v>
      </c>
      <c r="G142">
        <v>-0.04</v>
      </c>
      <c r="H142">
        <v>2799.31</v>
      </c>
      <c r="I142">
        <v>7428.62</v>
      </c>
      <c r="J142">
        <v>6550.6239999999998</v>
      </c>
      <c r="K142">
        <v>3599.5</v>
      </c>
      <c r="L142">
        <v>20</v>
      </c>
    </row>
    <row r="143" spans="1:12">
      <c r="A143" s="788">
        <v>43944</v>
      </c>
      <c r="B143">
        <v>3.65</v>
      </c>
      <c r="C143">
        <v>5.4461000000000004</v>
      </c>
      <c r="D143">
        <v>79673.3</v>
      </c>
      <c r="E143">
        <v>3.65</v>
      </c>
      <c r="F143">
        <v>5331.91</v>
      </c>
      <c r="G143">
        <v>-0.04</v>
      </c>
      <c r="H143">
        <v>2797.8</v>
      </c>
      <c r="I143">
        <v>7339.6549999999997</v>
      </c>
      <c r="J143">
        <v>6527.518</v>
      </c>
      <c r="K143">
        <v>3590.7</v>
      </c>
      <c r="L143">
        <v>20</v>
      </c>
    </row>
    <row r="144" spans="1:12">
      <c r="A144" s="788">
        <v>43945</v>
      </c>
      <c r="B144">
        <v>3.65</v>
      </c>
      <c r="C144">
        <v>5.6504000000000003</v>
      </c>
      <c r="D144">
        <v>75330.61</v>
      </c>
      <c r="E144">
        <v>3.65</v>
      </c>
      <c r="F144">
        <v>5331.91</v>
      </c>
      <c r="G144">
        <v>-0.04</v>
      </c>
      <c r="H144">
        <v>2836.74</v>
      </c>
      <c r="I144">
        <v>7054.009</v>
      </c>
      <c r="J144">
        <v>6429.5619999999999</v>
      </c>
      <c r="K144">
        <v>3553.96</v>
      </c>
      <c r="L144">
        <v>20</v>
      </c>
    </row>
    <row r="145" spans="1:12">
      <c r="A145" s="788">
        <v>43948</v>
      </c>
      <c r="B145">
        <v>3.65</v>
      </c>
      <c r="C145">
        <v>5.6352000000000002</v>
      </c>
      <c r="D145">
        <v>78238.600000000006</v>
      </c>
      <c r="E145">
        <v>3.65</v>
      </c>
      <c r="F145">
        <v>5331.91</v>
      </c>
      <c r="G145">
        <v>-0.04</v>
      </c>
      <c r="H145">
        <v>2878.48</v>
      </c>
      <c r="I145">
        <v>7061.3819999999996</v>
      </c>
      <c r="J145">
        <v>6400.6670000000004</v>
      </c>
      <c r="K145">
        <v>3563.46</v>
      </c>
      <c r="L145">
        <v>20</v>
      </c>
    </row>
    <row r="146" spans="1:12">
      <c r="A146" s="788">
        <v>43949</v>
      </c>
      <c r="B146">
        <v>3.65</v>
      </c>
      <c r="C146">
        <v>5.5677000000000003</v>
      </c>
      <c r="D146">
        <v>81312.23</v>
      </c>
      <c r="E146">
        <v>3.65</v>
      </c>
      <c r="F146">
        <v>5331.91</v>
      </c>
      <c r="G146">
        <v>-0.04</v>
      </c>
      <c r="H146">
        <v>2863.39</v>
      </c>
      <c r="I146">
        <v>7232.8329999999996</v>
      </c>
      <c r="J146">
        <v>6442.3360000000002</v>
      </c>
      <c r="K146">
        <v>3582.75</v>
      </c>
      <c r="L146">
        <v>20</v>
      </c>
    </row>
    <row r="147" spans="1:12">
      <c r="A147" s="788">
        <v>43950</v>
      </c>
      <c r="B147">
        <v>3.65</v>
      </c>
      <c r="C147">
        <v>5.4284999999999997</v>
      </c>
      <c r="D147">
        <v>83170.8</v>
      </c>
      <c r="E147">
        <v>3.65</v>
      </c>
      <c r="F147">
        <v>5331.91</v>
      </c>
      <c r="G147">
        <v>-0.21</v>
      </c>
      <c r="H147">
        <v>2939.51</v>
      </c>
      <c r="I147">
        <v>7270.4350000000004</v>
      </c>
      <c r="J147">
        <v>6447.4709999999995</v>
      </c>
      <c r="K147">
        <v>3593.61</v>
      </c>
      <c r="L147">
        <v>20</v>
      </c>
    </row>
    <row r="148" spans="1:12">
      <c r="A148" s="788">
        <v>43951</v>
      </c>
      <c r="B148">
        <v>3.65</v>
      </c>
      <c r="C148">
        <v>5.4264000000000001</v>
      </c>
      <c r="D148">
        <v>80505.89</v>
      </c>
      <c r="E148">
        <v>3.65</v>
      </c>
      <c r="F148">
        <v>5331.91</v>
      </c>
      <c r="G148">
        <v>-0.21</v>
      </c>
      <c r="H148">
        <v>2912.43</v>
      </c>
      <c r="I148">
        <v>7250.94</v>
      </c>
      <c r="J148">
        <v>6449.58</v>
      </c>
      <c r="K148">
        <v>3583.65</v>
      </c>
      <c r="L148">
        <v>20</v>
      </c>
    </row>
    <row r="149" spans="1:12">
      <c r="A149" s="788">
        <v>43955</v>
      </c>
      <c r="B149">
        <v>3.65</v>
      </c>
      <c r="C149">
        <v>5.5811000000000002</v>
      </c>
      <c r="D149">
        <v>78876.22</v>
      </c>
      <c r="E149">
        <v>3.65</v>
      </c>
      <c r="F149">
        <v>5311.65</v>
      </c>
      <c r="G149">
        <v>-0.21</v>
      </c>
      <c r="H149">
        <v>2842.74</v>
      </c>
      <c r="I149">
        <v>7244.1059999999998</v>
      </c>
      <c r="J149">
        <v>6453.44</v>
      </c>
      <c r="K149">
        <v>3575.37</v>
      </c>
      <c r="L149">
        <v>20</v>
      </c>
    </row>
    <row r="150" spans="1:12">
      <c r="A150" s="788">
        <v>43956</v>
      </c>
      <c r="B150">
        <v>3.65</v>
      </c>
      <c r="C150">
        <v>5.5347999999999997</v>
      </c>
      <c r="D150">
        <v>79470.78</v>
      </c>
      <c r="E150">
        <v>3.65</v>
      </c>
      <c r="F150">
        <v>5311.65</v>
      </c>
      <c r="G150">
        <v>-0.21</v>
      </c>
      <c r="H150">
        <v>2868.44</v>
      </c>
      <c r="I150">
        <v>7253.3649999999998</v>
      </c>
      <c r="J150">
        <v>6458.8429999999998</v>
      </c>
      <c r="K150">
        <v>3581.44</v>
      </c>
      <c r="L150">
        <v>20</v>
      </c>
    </row>
    <row r="151" spans="1:12">
      <c r="A151" s="788">
        <v>43957</v>
      </c>
      <c r="B151">
        <v>3.65</v>
      </c>
      <c r="C151">
        <v>5.6669999999999998</v>
      </c>
      <c r="D151">
        <v>79063.679999999993</v>
      </c>
      <c r="E151">
        <v>3.65</v>
      </c>
      <c r="F151">
        <v>5311.65</v>
      </c>
      <c r="G151">
        <v>-0.21</v>
      </c>
      <c r="H151">
        <v>2848.42</v>
      </c>
      <c r="I151">
        <v>7249.8050000000003</v>
      </c>
      <c r="J151">
        <v>6460.7669999999998</v>
      </c>
      <c r="K151">
        <v>3587.63</v>
      </c>
      <c r="L151">
        <v>20</v>
      </c>
    </row>
    <row r="152" spans="1:12">
      <c r="A152" s="788">
        <v>43958</v>
      </c>
      <c r="B152">
        <v>2.9</v>
      </c>
      <c r="C152">
        <v>5.8358999999999996</v>
      </c>
      <c r="D152">
        <v>78118.570000000007</v>
      </c>
      <c r="E152">
        <v>2.9</v>
      </c>
      <c r="F152">
        <v>5311.65</v>
      </c>
      <c r="G152">
        <v>-0.21</v>
      </c>
      <c r="H152">
        <v>2881.19</v>
      </c>
      <c r="I152">
        <v>7195.9319999999998</v>
      </c>
      <c r="J152">
        <v>6462.4340000000002</v>
      </c>
      <c r="K152">
        <v>3594.54</v>
      </c>
      <c r="L152">
        <v>20</v>
      </c>
    </row>
    <row r="153" spans="1:12">
      <c r="A153" s="788">
        <v>43959</v>
      </c>
      <c r="B153">
        <v>2.9</v>
      </c>
      <c r="C153">
        <v>5.7647000000000004</v>
      </c>
      <c r="D153">
        <v>80263.350000000006</v>
      </c>
      <c r="E153">
        <v>2.9</v>
      </c>
      <c r="F153">
        <v>5311.65</v>
      </c>
      <c r="G153">
        <v>-0.21</v>
      </c>
      <c r="H153">
        <v>2929.8</v>
      </c>
      <c r="I153">
        <v>7226.98</v>
      </c>
      <c r="J153">
        <v>6480.1189999999997</v>
      </c>
      <c r="K153">
        <v>3602.11</v>
      </c>
      <c r="L153">
        <v>20</v>
      </c>
    </row>
    <row r="154" spans="1:12">
      <c r="A154" s="788">
        <v>43962</v>
      </c>
      <c r="B154">
        <v>2.9</v>
      </c>
      <c r="C154">
        <v>5.7948000000000004</v>
      </c>
      <c r="D154">
        <v>79064.600000000006</v>
      </c>
      <c r="E154">
        <v>2.9</v>
      </c>
      <c r="F154">
        <v>5311.65</v>
      </c>
      <c r="G154">
        <v>-0.21</v>
      </c>
      <c r="H154">
        <v>2930.32</v>
      </c>
      <c r="I154">
        <v>7215.9260000000004</v>
      </c>
      <c r="J154">
        <v>6487.9610000000002</v>
      </c>
      <c r="K154">
        <v>3599.47</v>
      </c>
      <c r="L154">
        <v>20</v>
      </c>
    </row>
    <row r="155" spans="1:12">
      <c r="A155" s="788">
        <v>43963</v>
      </c>
      <c r="B155">
        <v>2.9</v>
      </c>
      <c r="C155">
        <v>5.7717000000000001</v>
      </c>
      <c r="D155">
        <v>77871.95</v>
      </c>
      <c r="E155">
        <v>2.9</v>
      </c>
      <c r="F155">
        <v>5311.65</v>
      </c>
      <c r="G155">
        <v>-0.21</v>
      </c>
      <c r="H155">
        <v>2870.12</v>
      </c>
      <c r="I155">
        <v>7155.893</v>
      </c>
      <c r="J155">
        <v>6470.3069999999998</v>
      </c>
      <c r="K155">
        <v>3586.3</v>
      </c>
      <c r="L155">
        <v>20</v>
      </c>
    </row>
    <row r="156" spans="1:12">
      <c r="A156" s="788">
        <v>43964</v>
      </c>
      <c r="B156">
        <v>2.9</v>
      </c>
      <c r="C156">
        <v>5.9016000000000002</v>
      </c>
      <c r="D156">
        <v>77772.2</v>
      </c>
      <c r="E156">
        <v>2.9</v>
      </c>
      <c r="F156">
        <v>5311.65</v>
      </c>
      <c r="G156">
        <v>-0.21</v>
      </c>
      <c r="H156">
        <v>2820</v>
      </c>
      <c r="I156">
        <v>7123.4629999999997</v>
      </c>
      <c r="J156">
        <v>6461.9589999999998</v>
      </c>
      <c r="K156">
        <v>3584</v>
      </c>
      <c r="L156">
        <v>20</v>
      </c>
    </row>
    <row r="157" spans="1:12">
      <c r="A157" s="788">
        <v>43965</v>
      </c>
      <c r="B157">
        <v>2.9</v>
      </c>
      <c r="C157">
        <v>5.9366000000000003</v>
      </c>
      <c r="D157">
        <v>79010.81</v>
      </c>
      <c r="E157">
        <v>2.9</v>
      </c>
      <c r="F157">
        <v>5311.65</v>
      </c>
      <c r="G157">
        <v>-0.21</v>
      </c>
      <c r="H157">
        <v>2852.5</v>
      </c>
      <c r="I157">
        <v>7164.5820000000003</v>
      </c>
      <c r="J157">
        <v>6472.366</v>
      </c>
      <c r="K157">
        <v>3589.31</v>
      </c>
      <c r="L157">
        <v>20</v>
      </c>
    </row>
    <row r="158" spans="1:12">
      <c r="A158" s="788">
        <v>43966</v>
      </c>
      <c r="B158">
        <v>2.9</v>
      </c>
      <c r="C158">
        <v>5.8223000000000003</v>
      </c>
      <c r="D158">
        <v>77556.62</v>
      </c>
      <c r="E158">
        <v>2.9</v>
      </c>
      <c r="F158">
        <v>5311.65</v>
      </c>
      <c r="G158">
        <v>-0.21</v>
      </c>
      <c r="H158">
        <v>2863.7</v>
      </c>
      <c r="I158">
        <v>7187.8440000000001</v>
      </c>
      <c r="J158">
        <v>6487.4719999999998</v>
      </c>
      <c r="K158">
        <v>3584.44</v>
      </c>
      <c r="L158">
        <v>20</v>
      </c>
    </row>
    <row r="159" spans="1:12">
      <c r="A159" s="788">
        <v>43969</v>
      </c>
      <c r="B159">
        <v>2.9</v>
      </c>
      <c r="C159">
        <v>5.7369000000000003</v>
      </c>
      <c r="D159">
        <v>81194.289999999994</v>
      </c>
      <c r="E159">
        <v>2.9</v>
      </c>
      <c r="F159">
        <v>5311.65</v>
      </c>
      <c r="G159">
        <v>-0.37</v>
      </c>
      <c r="H159">
        <v>2953.91</v>
      </c>
      <c r="I159">
        <v>7233.982</v>
      </c>
      <c r="J159">
        <v>6505.31</v>
      </c>
      <c r="K159">
        <v>3599.99</v>
      </c>
      <c r="L159">
        <v>20</v>
      </c>
    </row>
    <row r="160" spans="1:12">
      <c r="A160" s="788">
        <v>43970</v>
      </c>
      <c r="B160">
        <v>2.9</v>
      </c>
      <c r="C160">
        <v>5.7210000000000001</v>
      </c>
      <c r="D160">
        <v>80742.350000000006</v>
      </c>
      <c r="E160">
        <v>2.9</v>
      </c>
      <c r="F160">
        <v>5311.65</v>
      </c>
      <c r="G160">
        <v>-0.37</v>
      </c>
      <c r="H160">
        <v>2922.94</v>
      </c>
      <c r="I160">
        <v>7251.4620000000004</v>
      </c>
      <c r="J160">
        <v>6513.0780000000004</v>
      </c>
      <c r="K160">
        <v>3602.49</v>
      </c>
      <c r="L160">
        <v>20</v>
      </c>
    </row>
    <row r="161" spans="1:12">
      <c r="A161" s="788">
        <v>43971</v>
      </c>
      <c r="B161">
        <v>2.9</v>
      </c>
      <c r="C161">
        <v>5.6962000000000002</v>
      </c>
      <c r="D161">
        <v>81319.45</v>
      </c>
      <c r="E161">
        <v>2.9</v>
      </c>
      <c r="F161">
        <v>5311.65</v>
      </c>
      <c r="G161">
        <v>-0.37</v>
      </c>
      <c r="H161">
        <v>2971.61</v>
      </c>
      <c r="I161">
        <v>7277.8860000000004</v>
      </c>
      <c r="J161">
        <v>6525</v>
      </c>
      <c r="K161">
        <v>3609.25</v>
      </c>
      <c r="L161">
        <v>20</v>
      </c>
    </row>
    <row r="162" spans="1:12">
      <c r="A162" s="788">
        <v>43972</v>
      </c>
      <c r="B162">
        <v>2.9</v>
      </c>
      <c r="C162">
        <v>5.6013000000000002</v>
      </c>
      <c r="D162">
        <v>83027.09</v>
      </c>
      <c r="E162">
        <v>2.9</v>
      </c>
      <c r="F162">
        <v>5311.65</v>
      </c>
      <c r="G162">
        <v>-0.37</v>
      </c>
      <c r="H162">
        <v>2948.51</v>
      </c>
      <c r="I162">
        <v>7305.0140000000001</v>
      </c>
      <c r="J162">
        <v>6537.8710000000001</v>
      </c>
      <c r="K162">
        <v>3611.21</v>
      </c>
      <c r="L162">
        <v>20</v>
      </c>
    </row>
    <row r="163" spans="1:12">
      <c r="A163" s="788">
        <v>43973</v>
      </c>
      <c r="B163">
        <v>2.9</v>
      </c>
      <c r="C163">
        <v>5.5801999999999996</v>
      </c>
      <c r="D163">
        <v>82173.210000000006</v>
      </c>
      <c r="E163">
        <v>2.9</v>
      </c>
      <c r="F163">
        <v>5311.65</v>
      </c>
      <c r="G163">
        <v>-0.37</v>
      </c>
      <c r="H163">
        <v>2955.45</v>
      </c>
      <c r="I163">
        <v>7292.1809999999996</v>
      </c>
      <c r="J163">
        <v>6537.0219999999999</v>
      </c>
      <c r="K163">
        <v>3607.41</v>
      </c>
      <c r="L163">
        <v>20</v>
      </c>
    </row>
    <row r="164" spans="1:12">
      <c r="A164" s="788">
        <v>43976</v>
      </c>
      <c r="B164">
        <v>2.9</v>
      </c>
      <c r="C164">
        <v>5.4766000000000004</v>
      </c>
      <c r="D164">
        <v>85663.48</v>
      </c>
      <c r="E164">
        <v>2.9</v>
      </c>
      <c r="F164">
        <v>5311.65</v>
      </c>
      <c r="G164">
        <v>-0.37</v>
      </c>
      <c r="H164">
        <v>2955.45</v>
      </c>
      <c r="I164">
        <v>7383.1279999999997</v>
      </c>
      <c r="J164">
        <v>6571.1130000000003</v>
      </c>
      <c r="K164">
        <v>3607.41</v>
      </c>
      <c r="L164">
        <v>20</v>
      </c>
    </row>
    <row r="165" spans="1:12">
      <c r="A165" s="788">
        <v>43977</v>
      </c>
      <c r="B165">
        <v>2.9</v>
      </c>
      <c r="C165">
        <v>5.3700999999999999</v>
      </c>
      <c r="D165">
        <v>85468.91</v>
      </c>
      <c r="E165">
        <v>2.9</v>
      </c>
      <c r="F165">
        <v>5311.65</v>
      </c>
      <c r="G165">
        <v>-0.37</v>
      </c>
      <c r="H165">
        <v>2991.77</v>
      </c>
      <c r="I165">
        <v>7360.5469999999996</v>
      </c>
      <c r="J165">
        <v>6567.0209999999997</v>
      </c>
      <c r="K165">
        <v>3629.82</v>
      </c>
      <c r="L165">
        <v>20</v>
      </c>
    </row>
    <row r="166" spans="1:12">
      <c r="A166" s="788">
        <v>43978</v>
      </c>
      <c r="B166">
        <v>2.9</v>
      </c>
      <c r="C166">
        <v>5.2986000000000004</v>
      </c>
      <c r="D166">
        <v>87946.25</v>
      </c>
      <c r="E166">
        <v>2.9</v>
      </c>
      <c r="F166">
        <v>5311.65</v>
      </c>
      <c r="G166">
        <v>-0.45</v>
      </c>
      <c r="H166">
        <v>3036.13</v>
      </c>
      <c r="I166">
        <v>7364.8069999999998</v>
      </c>
      <c r="J166">
        <v>6573.8059999999996</v>
      </c>
      <c r="K166">
        <v>3646.06</v>
      </c>
      <c r="L166">
        <v>20</v>
      </c>
    </row>
    <row r="167" spans="1:12">
      <c r="A167" s="788">
        <v>43979</v>
      </c>
      <c r="B167">
        <v>2.9</v>
      </c>
      <c r="C167">
        <v>5.3399000000000001</v>
      </c>
      <c r="D167">
        <v>86949.09</v>
      </c>
      <c r="E167">
        <v>2.9</v>
      </c>
      <c r="F167">
        <v>5311.65</v>
      </c>
      <c r="G167">
        <v>-0.45</v>
      </c>
      <c r="H167">
        <v>3029.73</v>
      </c>
      <c r="I167">
        <v>7355.54</v>
      </c>
      <c r="J167">
        <v>6581.9539999999997</v>
      </c>
      <c r="K167">
        <v>3643.92</v>
      </c>
      <c r="L167">
        <v>20</v>
      </c>
    </row>
    <row r="168" spans="1:12">
      <c r="A168" s="788">
        <v>43980</v>
      </c>
      <c r="B168">
        <v>2.9</v>
      </c>
      <c r="C168">
        <v>5.4257</v>
      </c>
      <c r="D168">
        <v>87402.59</v>
      </c>
      <c r="E168">
        <v>2.9</v>
      </c>
      <c r="F168">
        <v>5311.65</v>
      </c>
      <c r="G168">
        <v>-0.45</v>
      </c>
      <c r="H168">
        <v>3044.31</v>
      </c>
      <c r="I168">
        <v>7361.0370000000003</v>
      </c>
      <c r="J168">
        <v>6586.3360000000002</v>
      </c>
      <c r="K168">
        <v>3650.81</v>
      </c>
      <c r="L168">
        <v>20</v>
      </c>
    </row>
    <row r="169" spans="1:12">
      <c r="A169" s="788">
        <v>43983</v>
      </c>
      <c r="B169">
        <v>2.9</v>
      </c>
      <c r="C169">
        <v>5.3632999999999997</v>
      </c>
      <c r="D169">
        <v>88620.1</v>
      </c>
      <c r="E169">
        <v>2.9</v>
      </c>
      <c r="F169">
        <v>5325.46</v>
      </c>
      <c r="G169">
        <v>-0.45</v>
      </c>
      <c r="H169">
        <v>3055.73</v>
      </c>
      <c r="I169">
        <v>7356.1419999999998</v>
      </c>
      <c r="J169">
        <v>6585.0929999999998</v>
      </c>
      <c r="K169">
        <v>3657.86</v>
      </c>
      <c r="L169">
        <v>21</v>
      </c>
    </row>
    <row r="170" spans="1:12">
      <c r="A170" s="788">
        <v>43984</v>
      </c>
      <c r="B170">
        <v>2.9</v>
      </c>
      <c r="C170">
        <v>5.2595000000000001</v>
      </c>
      <c r="D170">
        <v>91046.38</v>
      </c>
      <c r="E170">
        <v>2.9</v>
      </c>
      <c r="F170">
        <v>5325.46</v>
      </c>
      <c r="G170">
        <v>-0.45</v>
      </c>
      <c r="H170">
        <v>3080.82</v>
      </c>
      <c r="I170">
        <v>7409.3239999999996</v>
      </c>
      <c r="J170">
        <v>6598.7920000000004</v>
      </c>
      <c r="K170">
        <v>3667.86</v>
      </c>
      <c r="L170">
        <v>21</v>
      </c>
    </row>
    <row r="171" spans="1:12">
      <c r="A171" s="788">
        <v>43985</v>
      </c>
      <c r="B171">
        <v>2.9</v>
      </c>
      <c r="C171">
        <v>5.0510000000000002</v>
      </c>
      <c r="D171">
        <v>93002.14</v>
      </c>
      <c r="E171">
        <v>2.9</v>
      </c>
      <c r="F171">
        <v>5325.46</v>
      </c>
      <c r="G171">
        <v>-0.45</v>
      </c>
      <c r="H171">
        <v>3122.87</v>
      </c>
      <c r="I171">
        <v>7455.8159999999998</v>
      </c>
      <c r="J171">
        <v>6606.4489999999996</v>
      </c>
      <c r="K171">
        <v>3683.17</v>
      </c>
      <c r="L171">
        <v>21</v>
      </c>
    </row>
    <row r="172" spans="1:12">
      <c r="A172" s="788">
        <v>43986</v>
      </c>
      <c r="B172">
        <v>2.9</v>
      </c>
      <c r="C172">
        <v>5.1035000000000004</v>
      </c>
      <c r="D172">
        <v>93828.61</v>
      </c>
      <c r="E172">
        <v>2.9</v>
      </c>
      <c r="F172">
        <v>5325.46</v>
      </c>
      <c r="G172">
        <v>-0.45</v>
      </c>
      <c r="H172">
        <v>3112.35</v>
      </c>
      <c r="I172">
        <v>7455.4260000000004</v>
      </c>
      <c r="J172">
        <v>6607.74</v>
      </c>
      <c r="K172">
        <v>3686.68</v>
      </c>
      <c r="L172">
        <v>21</v>
      </c>
    </row>
    <row r="173" spans="1:12">
      <c r="A173" s="788">
        <v>43987</v>
      </c>
      <c r="B173">
        <v>2.9</v>
      </c>
      <c r="C173">
        <v>4.9768999999999997</v>
      </c>
      <c r="D173">
        <v>94637.06</v>
      </c>
      <c r="E173">
        <v>2.9</v>
      </c>
      <c r="F173">
        <v>5325.46</v>
      </c>
      <c r="G173">
        <v>-0.45</v>
      </c>
      <c r="H173">
        <v>3193.93</v>
      </c>
      <c r="I173">
        <v>7471.6390000000001</v>
      </c>
      <c r="J173">
        <v>6616.5169999999998</v>
      </c>
      <c r="K173">
        <v>3692.61</v>
      </c>
      <c r="L173">
        <v>21</v>
      </c>
    </row>
    <row r="174" spans="1:12">
      <c r="A174" s="788">
        <v>43990</v>
      </c>
      <c r="B174">
        <v>2.9</v>
      </c>
      <c r="C174">
        <v>4.9325000000000001</v>
      </c>
      <c r="D174">
        <v>97644.67</v>
      </c>
      <c r="E174">
        <v>2.9</v>
      </c>
      <c r="F174">
        <v>5325.46</v>
      </c>
      <c r="G174">
        <v>-0.45</v>
      </c>
      <c r="H174">
        <v>3232.39</v>
      </c>
      <c r="I174">
        <v>7488.3280000000004</v>
      </c>
      <c r="J174">
        <v>6611.4780000000001</v>
      </c>
      <c r="K174">
        <v>3710.65</v>
      </c>
      <c r="L174">
        <v>21</v>
      </c>
    </row>
    <row r="175" spans="1:12">
      <c r="A175" s="788">
        <v>43991</v>
      </c>
      <c r="B175">
        <v>2.9</v>
      </c>
      <c r="C175">
        <v>4.9051</v>
      </c>
      <c r="D175">
        <v>96746.55</v>
      </c>
      <c r="E175">
        <v>2.9</v>
      </c>
      <c r="F175">
        <v>5325.46</v>
      </c>
      <c r="G175">
        <v>-0.45</v>
      </c>
      <c r="H175">
        <v>3207.18</v>
      </c>
      <c r="I175">
        <v>7476.9650000000001</v>
      </c>
      <c r="J175">
        <v>6601.2929999999997</v>
      </c>
      <c r="K175">
        <v>3707.06</v>
      </c>
      <c r="L175">
        <v>21</v>
      </c>
    </row>
    <row r="176" spans="1:12">
      <c r="A176" s="788">
        <v>43992</v>
      </c>
      <c r="B176">
        <v>2.9</v>
      </c>
      <c r="C176">
        <v>4.8887999999999998</v>
      </c>
      <c r="D176">
        <v>94685.98</v>
      </c>
      <c r="E176">
        <v>2.9</v>
      </c>
      <c r="F176">
        <v>5325.46</v>
      </c>
      <c r="G176">
        <v>-0.45</v>
      </c>
      <c r="H176">
        <v>3190.14</v>
      </c>
      <c r="I176">
        <v>7493.5479999999998</v>
      </c>
      <c r="J176">
        <v>6608.7359999999999</v>
      </c>
      <c r="K176">
        <v>3698.77</v>
      </c>
      <c r="L176">
        <v>21</v>
      </c>
    </row>
    <row r="177" spans="1:12">
      <c r="A177" s="788">
        <v>43994</v>
      </c>
      <c r="B177">
        <v>2.9</v>
      </c>
      <c r="C177">
        <v>5.0366999999999997</v>
      </c>
      <c r="D177">
        <v>92795.27</v>
      </c>
      <c r="E177">
        <v>2.9</v>
      </c>
      <c r="F177">
        <v>5325.46</v>
      </c>
      <c r="G177">
        <v>-0.45</v>
      </c>
      <c r="H177">
        <v>3041.31</v>
      </c>
      <c r="I177">
        <v>7485.6440000000002</v>
      </c>
      <c r="J177">
        <v>6608.7659999999996</v>
      </c>
      <c r="K177">
        <v>3684.29</v>
      </c>
      <c r="L177">
        <v>21</v>
      </c>
    </row>
    <row r="178" spans="1:12">
      <c r="A178" s="788">
        <v>43997</v>
      </c>
      <c r="B178">
        <v>2.9</v>
      </c>
      <c r="C178">
        <v>5.1877000000000004</v>
      </c>
      <c r="D178">
        <v>92375.52</v>
      </c>
      <c r="E178">
        <v>2.9</v>
      </c>
      <c r="F178">
        <v>5325.46</v>
      </c>
      <c r="G178">
        <v>-0.45</v>
      </c>
      <c r="H178">
        <v>3066.59</v>
      </c>
      <c r="I178">
        <v>7473.12</v>
      </c>
      <c r="J178">
        <v>6607.9049999999997</v>
      </c>
      <c r="K178">
        <v>3686.41</v>
      </c>
      <c r="L178">
        <v>21</v>
      </c>
    </row>
    <row r="179" spans="1:12">
      <c r="A179" s="788">
        <v>43998</v>
      </c>
      <c r="B179">
        <v>2.9</v>
      </c>
      <c r="C179">
        <v>5.1279000000000003</v>
      </c>
      <c r="D179">
        <v>93531.17</v>
      </c>
      <c r="E179">
        <v>2.9</v>
      </c>
      <c r="F179">
        <v>5325.46</v>
      </c>
      <c r="G179">
        <v>0.22</v>
      </c>
      <c r="H179">
        <v>3124.74</v>
      </c>
      <c r="I179">
        <v>7448.39</v>
      </c>
      <c r="J179">
        <v>6604.25</v>
      </c>
      <c r="K179">
        <v>3693.57</v>
      </c>
      <c r="L179">
        <v>21</v>
      </c>
    </row>
    <row r="180" spans="1:12">
      <c r="A180" s="788">
        <v>43999</v>
      </c>
      <c r="B180">
        <v>2.9</v>
      </c>
      <c r="C180">
        <v>5.2492000000000001</v>
      </c>
      <c r="D180">
        <v>95547.29</v>
      </c>
      <c r="E180">
        <v>2.9</v>
      </c>
      <c r="F180">
        <v>5325.46</v>
      </c>
      <c r="G180">
        <v>0.22</v>
      </c>
      <c r="H180">
        <v>3113.49</v>
      </c>
      <c r="I180">
        <v>7485.9979999999996</v>
      </c>
      <c r="J180">
        <v>6612.3919999999998</v>
      </c>
      <c r="K180">
        <v>3709.78</v>
      </c>
      <c r="L180">
        <v>21</v>
      </c>
    </row>
    <row r="181" spans="1:12">
      <c r="A181" s="788">
        <v>44000</v>
      </c>
      <c r="B181">
        <v>2.15</v>
      </c>
      <c r="C181">
        <v>5.3461999999999996</v>
      </c>
      <c r="D181">
        <v>96125.24</v>
      </c>
      <c r="E181">
        <v>2.15</v>
      </c>
      <c r="F181">
        <v>5325.46</v>
      </c>
      <c r="G181">
        <v>0.22</v>
      </c>
      <c r="H181">
        <v>3115.34</v>
      </c>
      <c r="I181">
        <v>7452.21</v>
      </c>
      <c r="J181">
        <v>6612.3249999999998</v>
      </c>
      <c r="K181">
        <v>3712.96</v>
      </c>
      <c r="L181">
        <v>21</v>
      </c>
    </row>
    <row r="182" spans="1:12">
      <c r="A182" s="788">
        <v>44001</v>
      </c>
      <c r="B182">
        <v>2.15</v>
      </c>
      <c r="C182">
        <v>5.3460000000000001</v>
      </c>
      <c r="D182">
        <v>96572.1</v>
      </c>
      <c r="E182">
        <v>2.15</v>
      </c>
      <c r="F182">
        <v>5325.46</v>
      </c>
      <c r="G182">
        <v>0.22</v>
      </c>
      <c r="H182">
        <v>3097.74</v>
      </c>
      <c r="I182">
        <v>7452.701</v>
      </c>
      <c r="J182">
        <v>6619.2659999999996</v>
      </c>
      <c r="K182">
        <v>3716.59</v>
      </c>
      <c r="L182">
        <v>21</v>
      </c>
    </row>
    <row r="183" spans="1:12">
      <c r="A183" s="788">
        <v>44004</v>
      </c>
      <c r="B183">
        <v>2.15</v>
      </c>
      <c r="C183">
        <v>5.2220000000000004</v>
      </c>
      <c r="D183">
        <v>95335.96</v>
      </c>
      <c r="E183">
        <v>2.15</v>
      </c>
      <c r="F183">
        <v>5325.46</v>
      </c>
      <c r="G183">
        <v>0.22</v>
      </c>
      <c r="H183">
        <v>3117.86</v>
      </c>
      <c r="I183">
        <v>7410.7910000000002</v>
      </c>
      <c r="J183">
        <v>6617.0379999999996</v>
      </c>
      <c r="K183">
        <v>3714.3</v>
      </c>
      <c r="L183">
        <v>21</v>
      </c>
    </row>
    <row r="184" spans="1:12">
      <c r="A184" s="788">
        <v>44005</v>
      </c>
      <c r="B184">
        <v>2.15</v>
      </c>
      <c r="C184">
        <v>5.1699000000000002</v>
      </c>
      <c r="D184">
        <v>95975.16</v>
      </c>
      <c r="E184">
        <v>2.15</v>
      </c>
      <c r="F184">
        <v>5325.46</v>
      </c>
      <c r="G184">
        <v>0.22</v>
      </c>
      <c r="H184">
        <v>3131.29</v>
      </c>
      <c r="I184">
        <v>7442.5249999999996</v>
      </c>
      <c r="J184">
        <v>6621.2389999999996</v>
      </c>
      <c r="K184">
        <v>3718.92</v>
      </c>
      <c r="L184">
        <v>21</v>
      </c>
    </row>
    <row r="185" spans="1:12">
      <c r="A185" s="788">
        <v>44006</v>
      </c>
      <c r="B185">
        <v>2.15</v>
      </c>
      <c r="C185">
        <v>5.2428999999999997</v>
      </c>
      <c r="D185">
        <v>94377.36</v>
      </c>
      <c r="E185">
        <v>2.15</v>
      </c>
      <c r="F185">
        <v>5325.46</v>
      </c>
      <c r="G185">
        <v>0.22</v>
      </c>
      <c r="H185">
        <v>3050.33</v>
      </c>
      <c r="I185">
        <v>7416.3419999999996</v>
      </c>
      <c r="J185">
        <v>6617.5</v>
      </c>
      <c r="K185">
        <v>3704.84</v>
      </c>
      <c r="L185">
        <v>21</v>
      </c>
    </row>
    <row r="186" spans="1:12">
      <c r="A186" s="788">
        <v>44007</v>
      </c>
      <c r="B186">
        <v>2.15</v>
      </c>
      <c r="C186">
        <v>5.3281000000000001</v>
      </c>
      <c r="D186">
        <v>95983.09</v>
      </c>
      <c r="E186">
        <v>2.15</v>
      </c>
      <c r="F186">
        <v>5325.46</v>
      </c>
      <c r="G186">
        <v>0.22</v>
      </c>
      <c r="H186">
        <v>3083.76</v>
      </c>
      <c r="I186">
        <v>7472.4539999999997</v>
      </c>
      <c r="J186">
        <v>6641.9849999999997</v>
      </c>
      <c r="K186">
        <v>3718.72</v>
      </c>
      <c r="L186">
        <v>21</v>
      </c>
    </row>
    <row r="187" spans="1:12">
      <c r="A187" s="788">
        <v>44008</v>
      </c>
      <c r="B187">
        <v>2.15</v>
      </c>
      <c r="C187">
        <v>5.4622999999999999</v>
      </c>
      <c r="D187">
        <v>93834.49</v>
      </c>
      <c r="E187">
        <v>2.15</v>
      </c>
      <c r="F187">
        <v>5325.46</v>
      </c>
      <c r="G187">
        <v>0.27</v>
      </c>
      <c r="H187">
        <v>3009.05</v>
      </c>
      <c r="I187">
        <v>7451.6660000000002</v>
      </c>
      <c r="J187">
        <v>6644.1040000000003</v>
      </c>
      <c r="K187">
        <v>3700.07</v>
      </c>
      <c r="L187">
        <v>21</v>
      </c>
    </row>
    <row r="188" spans="1:12">
      <c r="A188" s="788">
        <v>44011</v>
      </c>
      <c r="B188">
        <v>2.15</v>
      </c>
      <c r="C188">
        <v>5.4409999999999998</v>
      </c>
      <c r="D188">
        <v>95735.35</v>
      </c>
      <c r="E188">
        <v>2.15</v>
      </c>
      <c r="F188">
        <v>5325.46</v>
      </c>
      <c r="G188">
        <v>0.27</v>
      </c>
      <c r="H188">
        <v>3053.24</v>
      </c>
      <c r="I188">
        <v>7492.0320000000002</v>
      </c>
      <c r="J188">
        <v>6659.7179999999998</v>
      </c>
      <c r="K188">
        <v>3712.85</v>
      </c>
      <c r="L188">
        <v>21</v>
      </c>
    </row>
    <row r="189" spans="1:12">
      <c r="A189" s="788">
        <v>44012</v>
      </c>
      <c r="B189">
        <v>2.15</v>
      </c>
      <c r="C189">
        <v>5.4753999999999996</v>
      </c>
      <c r="D189">
        <v>95055.82</v>
      </c>
      <c r="E189">
        <v>2.15</v>
      </c>
      <c r="F189">
        <v>5325.46</v>
      </c>
      <c r="G189">
        <v>0.27</v>
      </c>
      <c r="H189">
        <v>3100.29</v>
      </c>
      <c r="I189">
        <v>7511.8040000000001</v>
      </c>
      <c r="J189">
        <v>6659.8980000000001</v>
      </c>
      <c r="K189">
        <v>3716.91</v>
      </c>
      <c r="L189">
        <v>21</v>
      </c>
    </row>
    <row r="190" spans="1:12">
      <c r="A190" s="788">
        <v>44013</v>
      </c>
      <c r="B190">
        <v>2.15</v>
      </c>
      <c r="C190">
        <v>5.3646000000000003</v>
      </c>
      <c r="D190">
        <v>96203.199999999997</v>
      </c>
      <c r="E190">
        <v>2.15</v>
      </c>
      <c r="F190">
        <v>5344.63</v>
      </c>
      <c r="G190">
        <v>0.27</v>
      </c>
      <c r="H190">
        <v>3115.86</v>
      </c>
      <c r="I190">
        <v>7570.8109999999997</v>
      </c>
      <c r="J190">
        <v>6673.4520000000002</v>
      </c>
      <c r="K190">
        <v>3729.12</v>
      </c>
      <c r="L190">
        <v>23</v>
      </c>
    </row>
    <row r="191" spans="1:12">
      <c r="A191" s="788">
        <v>44014</v>
      </c>
      <c r="B191">
        <v>2.15</v>
      </c>
      <c r="C191">
        <v>5.3022</v>
      </c>
      <c r="D191">
        <v>96234.96</v>
      </c>
      <c r="E191">
        <v>2.15</v>
      </c>
      <c r="F191">
        <v>5344.63</v>
      </c>
      <c r="G191">
        <v>0.27</v>
      </c>
      <c r="H191">
        <v>3130.01</v>
      </c>
      <c r="I191">
        <v>7574.3490000000002</v>
      </c>
      <c r="J191">
        <v>6677.58</v>
      </c>
      <c r="K191">
        <v>3730</v>
      </c>
      <c r="L191">
        <v>23</v>
      </c>
    </row>
    <row r="192" spans="1:12">
      <c r="A192" s="788">
        <v>44015</v>
      </c>
      <c r="B192">
        <v>2.15</v>
      </c>
      <c r="C192">
        <v>5.3368000000000002</v>
      </c>
      <c r="D192">
        <v>96764.85</v>
      </c>
      <c r="E192">
        <v>2.15</v>
      </c>
      <c r="F192">
        <v>5344.63</v>
      </c>
      <c r="G192">
        <v>0.27</v>
      </c>
      <c r="H192">
        <v>3130.01</v>
      </c>
      <c r="I192">
        <v>7613.3940000000002</v>
      </c>
      <c r="J192">
        <v>6692.25</v>
      </c>
      <c r="K192">
        <v>3737.58</v>
      </c>
      <c r="L192">
        <v>23</v>
      </c>
    </row>
    <row r="193" spans="1:12">
      <c r="A193" s="788">
        <v>44018</v>
      </c>
      <c r="B193">
        <v>2.15</v>
      </c>
      <c r="C193">
        <v>5.3079000000000001</v>
      </c>
      <c r="D193">
        <v>98937.16</v>
      </c>
      <c r="E193">
        <v>2.15</v>
      </c>
      <c r="F193">
        <v>5344.63</v>
      </c>
      <c r="G193">
        <v>0.27</v>
      </c>
      <c r="H193">
        <v>3179.72</v>
      </c>
      <c r="I193">
        <v>7631.5140000000001</v>
      </c>
      <c r="J193">
        <v>6690.3739999999998</v>
      </c>
      <c r="K193">
        <v>3758.49</v>
      </c>
      <c r="L193">
        <v>23</v>
      </c>
    </row>
    <row r="194" spans="1:12">
      <c r="A194" s="788">
        <v>44019</v>
      </c>
      <c r="B194">
        <v>2.15</v>
      </c>
      <c r="C194">
        <v>5.3311999999999999</v>
      </c>
      <c r="D194">
        <v>97761.04</v>
      </c>
      <c r="E194">
        <v>2.15</v>
      </c>
      <c r="F194">
        <v>5344.63</v>
      </c>
      <c r="G194">
        <v>0.27</v>
      </c>
      <c r="H194">
        <v>3145.32</v>
      </c>
      <c r="I194">
        <v>7610.6509999999998</v>
      </c>
      <c r="J194">
        <v>6684.6729999999998</v>
      </c>
      <c r="K194">
        <v>3749.55</v>
      </c>
      <c r="L194">
        <v>23</v>
      </c>
    </row>
    <row r="195" spans="1:12">
      <c r="A195" s="788">
        <v>44020</v>
      </c>
      <c r="B195">
        <v>2.15</v>
      </c>
      <c r="C195">
        <v>5.3475999999999999</v>
      </c>
      <c r="D195">
        <v>99769.88</v>
      </c>
      <c r="E195">
        <v>2.15</v>
      </c>
      <c r="F195">
        <v>5344.63</v>
      </c>
      <c r="G195">
        <v>0.27</v>
      </c>
      <c r="H195">
        <v>3169.94</v>
      </c>
      <c r="I195">
        <v>7616.8040000000001</v>
      </c>
      <c r="J195">
        <v>6674.3620000000001</v>
      </c>
      <c r="K195">
        <v>3764.34</v>
      </c>
      <c r="L195">
        <v>23</v>
      </c>
    </row>
    <row r="196" spans="1:12">
      <c r="A196" s="788">
        <v>44021</v>
      </c>
      <c r="B196">
        <v>2.15</v>
      </c>
      <c r="C196">
        <v>5.2972000000000001</v>
      </c>
      <c r="D196">
        <v>99160.33</v>
      </c>
      <c r="E196">
        <v>2.15</v>
      </c>
      <c r="F196">
        <v>5344.63</v>
      </c>
      <c r="G196">
        <v>0.27</v>
      </c>
      <c r="H196">
        <v>3152.05</v>
      </c>
      <c r="I196">
        <v>7648.6940000000004</v>
      </c>
      <c r="J196">
        <v>6682.0379999999996</v>
      </c>
      <c r="K196">
        <v>3764.21</v>
      </c>
      <c r="L196">
        <v>23</v>
      </c>
    </row>
    <row r="197" spans="1:12">
      <c r="A197" s="788">
        <v>44022</v>
      </c>
      <c r="B197">
        <v>2.15</v>
      </c>
      <c r="C197">
        <v>5.3433999999999999</v>
      </c>
      <c r="D197">
        <v>100031.8</v>
      </c>
      <c r="E197">
        <v>2.15</v>
      </c>
      <c r="F197">
        <v>5344.63</v>
      </c>
      <c r="G197">
        <v>0.27</v>
      </c>
      <c r="H197">
        <v>3185.04</v>
      </c>
      <c r="I197">
        <v>7685.8739999999998</v>
      </c>
      <c r="J197">
        <v>6697.5439999999999</v>
      </c>
      <c r="K197">
        <v>3775.51</v>
      </c>
      <c r="L197">
        <v>23</v>
      </c>
    </row>
    <row r="198" spans="1:12">
      <c r="A198" s="788">
        <v>44025</v>
      </c>
      <c r="B198">
        <v>2.15</v>
      </c>
      <c r="C198">
        <v>5.3479999999999999</v>
      </c>
      <c r="D198">
        <v>98697.06</v>
      </c>
      <c r="E198">
        <v>2.15</v>
      </c>
      <c r="F198">
        <v>5344.63</v>
      </c>
      <c r="G198">
        <v>0.27</v>
      </c>
      <c r="H198">
        <v>3155.22</v>
      </c>
      <c r="I198">
        <v>7675.07</v>
      </c>
      <c r="J198">
        <v>6702.6</v>
      </c>
      <c r="K198">
        <v>3761.57</v>
      </c>
      <c r="L198">
        <v>23</v>
      </c>
    </row>
    <row r="199" spans="1:12">
      <c r="A199" s="788">
        <v>44026</v>
      </c>
      <c r="B199">
        <v>2.15</v>
      </c>
      <c r="C199">
        <v>5.4282000000000004</v>
      </c>
      <c r="D199">
        <v>100440.2</v>
      </c>
      <c r="E199">
        <v>2.15</v>
      </c>
      <c r="F199">
        <v>5344.63</v>
      </c>
      <c r="G199">
        <v>0.27</v>
      </c>
      <c r="H199">
        <v>3197.52</v>
      </c>
      <c r="I199">
        <v>7665.5020000000004</v>
      </c>
      <c r="J199">
        <v>6705.4679999999998</v>
      </c>
      <c r="K199">
        <v>3770.34</v>
      </c>
      <c r="L199">
        <v>23</v>
      </c>
    </row>
    <row r="200" spans="1:12">
      <c r="A200" s="788">
        <v>44027</v>
      </c>
      <c r="B200">
        <v>2.15</v>
      </c>
      <c r="C200">
        <v>5.3484999999999996</v>
      </c>
      <c r="D200">
        <v>101790.5</v>
      </c>
      <c r="E200">
        <v>2.15</v>
      </c>
      <c r="F200">
        <v>5344.63</v>
      </c>
      <c r="G200">
        <v>0.27</v>
      </c>
      <c r="H200">
        <v>3226.56</v>
      </c>
      <c r="I200">
        <v>7665.6</v>
      </c>
      <c r="J200">
        <v>6702.2969999999996</v>
      </c>
      <c r="K200">
        <v>3781.38</v>
      </c>
      <c r="L200">
        <v>23</v>
      </c>
    </row>
    <row r="201" spans="1:12">
      <c r="A201" s="788">
        <v>44028</v>
      </c>
      <c r="B201">
        <v>2.15</v>
      </c>
      <c r="C201">
        <v>5.3554000000000004</v>
      </c>
      <c r="D201">
        <v>100553.3</v>
      </c>
      <c r="E201">
        <v>2.15</v>
      </c>
      <c r="F201">
        <v>5344.63</v>
      </c>
      <c r="G201">
        <v>0.51</v>
      </c>
      <c r="H201">
        <v>3215.57</v>
      </c>
      <c r="I201">
        <v>7676.7280000000001</v>
      </c>
      <c r="J201">
        <v>6697.65</v>
      </c>
      <c r="K201">
        <v>3768.15</v>
      </c>
      <c r="L201">
        <v>23</v>
      </c>
    </row>
    <row r="202" spans="1:12">
      <c r="A202" s="788">
        <v>44029</v>
      </c>
      <c r="B202">
        <v>2.15</v>
      </c>
      <c r="C202">
        <v>5.3503999999999996</v>
      </c>
      <c r="D202">
        <v>102888.3</v>
      </c>
      <c r="E202">
        <v>2.15</v>
      </c>
      <c r="F202">
        <v>5344.63</v>
      </c>
      <c r="G202">
        <v>0.51</v>
      </c>
      <c r="H202">
        <v>3224.73</v>
      </c>
      <c r="I202">
        <v>7725.7520000000004</v>
      </c>
      <c r="J202">
        <v>6701.1639999999998</v>
      </c>
      <c r="K202">
        <v>3793.61</v>
      </c>
      <c r="L202">
        <v>23</v>
      </c>
    </row>
    <row r="203" spans="1:12">
      <c r="A203" s="788">
        <v>44032</v>
      </c>
      <c r="B203">
        <v>2.15</v>
      </c>
      <c r="C203">
        <v>5.3628999999999998</v>
      </c>
      <c r="D203">
        <v>104426.4</v>
      </c>
      <c r="E203">
        <v>2.15</v>
      </c>
      <c r="F203">
        <v>5344.63</v>
      </c>
      <c r="G203">
        <v>0.51</v>
      </c>
      <c r="H203">
        <v>3251.84</v>
      </c>
      <c r="I203">
        <v>7720.7439999999997</v>
      </c>
      <c r="J203">
        <v>6698.2280000000001</v>
      </c>
      <c r="K203">
        <v>3810.59</v>
      </c>
      <c r="L203">
        <v>23</v>
      </c>
    </row>
    <row r="204" spans="1:12">
      <c r="A204" s="788">
        <v>44033</v>
      </c>
      <c r="B204">
        <v>2.15</v>
      </c>
      <c r="C204">
        <v>5.2276999999999996</v>
      </c>
      <c r="D204">
        <v>104309.7</v>
      </c>
      <c r="E204">
        <v>2.15</v>
      </c>
      <c r="F204">
        <v>5344.63</v>
      </c>
      <c r="G204">
        <v>0.51</v>
      </c>
      <c r="H204">
        <v>3257.3</v>
      </c>
      <c r="I204">
        <v>7727.3760000000002</v>
      </c>
      <c r="J204">
        <v>6704.9009999999998</v>
      </c>
      <c r="K204">
        <v>3809.03</v>
      </c>
      <c r="L204">
        <v>23</v>
      </c>
    </row>
    <row r="205" spans="1:12">
      <c r="A205" s="788">
        <v>44034</v>
      </c>
      <c r="B205">
        <v>2.15</v>
      </c>
      <c r="C205">
        <v>5.1105</v>
      </c>
      <c r="D205">
        <v>104289.60000000001</v>
      </c>
      <c r="E205">
        <v>2.15</v>
      </c>
      <c r="F205">
        <v>5344.63</v>
      </c>
      <c r="G205">
        <v>0.51</v>
      </c>
      <c r="H205">
        <v>3276.02</v>
      </c>
      <c r="I205">
        <v>7741.4669999999996</v>
      </c>
      <c r="J205">
        <v>6715.942</v>
      </c>
      <c r="K205">
        <v>3811.91</v>
      </c>
      <c r="L205">
        <v>23</v>
      </c>
    </row>
    <row r="206" spans="1:12">
      <c r="A206" s="788">
        <v>44035</v>
      </c>
      <c r="B206">
        <v>2.15</v>
      </c>
      <c r="C206">
        <v>5.1641000000000004</v>
      </c>
      <c r="D206">
        <v>102293.3</v>
      </c>
      <c r="E206">
        <v>2.15</v>
      </c>
      <c r="F206">
        <v>5344.63</v>
      </c>
      <c r="G206">
        <v>0.51</v>
      </c>
      <c r="H206">
        <v>3235.66</v>
      </c>
      <c r="I206">
        <v>7731.4740000000002</v>
      </c>
      <c r="J206">
        <v>6714.8109999999997</v>
      </c>
      <c r="K206">
        <v>3796.29</v>
      </c>
      <c r="L206">
        <v>23</v>
      </c>
    </row>
    <row r="207" spans="1:12">
      <c r="A207" s="788">
        <v>44036</v>
      </c>
      <c r="B207">
        <v>2.15</v>
      </c>
      <c r="C207">
        <v>5.2140000000000004</v>
      </c>
      <c r="D207">
        <v>102381.6</v>
      </c>
      <c r="E207">
        <v>2.15</v>
      </c>
      <c r="F207">
        <v>5344.63</v>
      </c>
      <c r="G207">
        <v>0.51</v>
      </c>
      <c r="H207">
        <v>3215.63</v>
      </c>
      <c r="I207">
        <v>7751.6909999999998</v>
      </c>
      <c r="J207">
        <v>6709.2529999999997</v>
      </c>
      <c r="K207">
        <v>3794.76</v>
      </c>
      <c r="L207">
        <v>23</v>
      </c>
    </row>
    <row r="208" spans="1:12">
      <c r="A208" s="788">
        <v>44039</v>
      </c>
      <c r="B208">
        <v>2.15</v>
      </c>
      <c r="C208">
        <v>5.1882999999999999</v>
      </c>
      <c r="D208">
        <v>104477.1</v>
      </c>
      <c r="E208">
        <v>2.15</v>
      </c>
      <c r="F208">
        <v>5344.63</v>
      </c>
      <c r="G208">
        <v>0.37</v>
      </c>
      <c r="H208">
        <v>3239.41</v>
      </c>
      <c r="I208">
        <v>7783.2479999999996</v>
      </c>
      <c r="J208">
        <v>6720.5690000000004</v>
      </c>
      <c r="K208">
        <v>3812</v>
      </c>
      <c r="L208">
        <v>23</v>
      </c>
    </row>
    <row r="209" spans="1:12">
      <c r="A209" s="788">
        <v>44040</v>
      </c>
      <c r="B209">
        <v>2.15</v>
      </c>
      <c r="C209">
        <v>5.1771000000000003</v>
      </c>
      <c r="D209">
        <v>104109.1</v>
      </c>
      <c r="E209">
        <v>2.15</v>
      </c>
      <c r="F209">
        <v>5344.63</v>
      </c>
      <c r="G209">
        <v>0.37</v>
      </c>
      <c r="H209">
        <v>3218.44</v>
      </c>
      <c r="I209">
        <v>7773.1490000000003</v>
      </c>
      <c r="J209">
        <v>6719.74</v>
      </c>
      <c r="K209">
        <v>3811.34</v>
      </c>
      <c r="L209">
        <v>23</v>
      </c>
    </row>
    <row r="210" spans="1:12">
      <c r="A210" s="788">
        <v>44041</v>
      </c>
      <c r="B210">
        <v>2.15</v>
      </c>
      <c r="C210">
        <v>5.1388999999999996</v>
      </c>
      <c r="D210">
        <v>105605.2</v>
      </c>
      <c r="E210">
        <v>2.15</v>
      </c>
      <c r="F210">
        <v>5344.63</v>
      </c>
      <c r="G210">
        <v>0.37</v>
      </c>
      <c r="H210">
        <v>3258.44</v>
      </c>
      <c r="I210">
        <v>7777.2179999999998</v>
      </c>
      <c r="J210">
        <v>6715.7280000000001</v>
      </c>
      <c r="K210">
        <v>3823.88</v>
      </c>
      <c r="L210">
        <v>23</v>
      </c>
    </row>
    <row r="211" spans="1:12">
      <c r="A211" s="788">
        <v>44042</v>
      </c>
      <c r="B211">
        <v>2.15</v>
      </c>
      <c r="C211">
        <v>5.1830999999999996</v>
      </c>
      <c r="D211">
        <v>105008.7</v>
      </c>
      <c r="E211">
        <v>2.15</v>
      </c>
      <c r="F211">
        <v>5344.63</v>
      </c>
      <c r="G211">
        <v>0.37</v>
      </c>
      <c r="H211">
        <v>3246.22</v>
      </c>
      <c r="I211">
        <v>7836.6279999999997</v>
      </c>
      <c r="J211">
        <v>6724.6170000000002</v>
      </c>
      <c r="K211">
        <v>3824.8</v>
      </c>
      <c r="L211">
        <v>23</v>
      </c>
    </row>
    <row r="212" spans="1:12">
      <c r="A212" s="788">
        <v>44043</v>
      </c>
      <c r="B212">
        <v>2.15</v>
      </c>
      <c r="C212">
        <v>5.2027000000000001</v>
      </c>
      <c r="D212">
        <v>102912.2</v>
      </c>
      <c r="E212">
        <v>2.15</v>
      </c>
      <c r="F212">
        <v>5344.63</v>
      </c>
      <c r="G212">
        <v>0.37</v>
      </c>
      <c r="H212">
        <v>3271.12</v>
      </c>
      <c r="I212">
        <v>7841.277</v>
      </c>
      <c r="J212">
        <v>6725.8130000000001</v>
      </c>
      <c r="K212">
        <v>3816.68</v>
      </c>
      <c r="L212">
        <v>23</v>
      </c>
    </row>
    <row r="213" spans="1:12">
      <c r="A213" s="788">
        <v>44046</v>
      </c>
      <c r="B213">
        <v>2.15</v>
      </c>
      <c r="C213">
        <v>5.3068999999999997</v>
      </c>
      <c r="D213">
        <v>102830</v>
      </c>
      <c r="E213">
        <v>2.15</v>
      </c>
      <c r="F213">
        <v>5357.46</v>
      </c>
      <c r="G213">
        <v>0.37</v>
      </c>
      <c r="H213">
        <v>3294.61</v>
      </c>
      <c r="I213">
        <v>7856.1139999999996</v>
      </c>
      <c r="J213">
        <v>6728.0069999999996</v>
      </c>
      <c r="K213">
        <v>3820.06</v>
      </c>
      <c r="L213">
        <v>21</v>
      </c>
    </row>
    <row r="214" spans="1:12">
      <c r="A214" s="788">
        <v>44047</v>
      </c>
      <c r="B214">
        <v>2.15</v>
      </c>
      <c r="C214">
        <v>5.3323</v>
      </c>
      <c r="D214">
        <v>101215.9</v>
      </c>
      <c r="E214">
        <v>2.15</v>
      </c>
      <c r="F214">
        <v>5357.46</v>
      </c>
      <c r="G214">
        <v>0.37</v>
      </c>
      <c r="H214">
        <v>3306.51</v>
      </c>
      <c r="I214">
        <v>7831.6970000000001</v>
      </c>
      <c r="J214">
        <v>6727.6859999999997</v>
      </c>
      <c r="K214">
        <v>3812.26</v>
      </c>
      <c r="L214">
        <v>21</v>
      </c>
    </row>
    <row r="215" spans="1:12">
      <c r="A215" s="788">
        <v>44048</v>
      </c>
      <c r="B215">
        <v>2.15</v>
      </c>
      <c r="C215">
        <v>5.2754000000000003</v>
      </c>
      <c r="D215">
        <v>102801.8</v>
      </c>
      <c r="E215">
        <v>2.15</v>
      </c>
      <c r="F215">
        <v>5357.46</v>
      </c>
      <c r="G215">
        <v>0.37</v>
      </c>
      <c r="H215">
        <v>3327.77</v>
      </c>
      <c r="I215">
        <v>7803.4750000000004</v>
      </c>
      <c r="J215">
        <v>6727.0940000000001</v>
      </c>
      <c r="K215">
        <v>3829.22</v>
      </c>
      <c r="L215">
        <v>21</v>
      </c>
    </row>
    <row r="216" spans="1:12">
      <c r="A216" s="788">
        <v>44049</v>
      </c>
      <c r="B216">
        <v>1.9</v>
      </c>
      <c r="C216">
        <v>5.3425000000000002</v>
      </c>
      <c r="D216">
        <v>104125.6</v>
      </c>
      <c r="E216">
        <v>1.9</v>
      </c>
      <c r="F216">
        <v>5357.46</v>
      </c>
      <c r="G216">
        <v>0.37</v>
      </c>
      <c r="H216">
        <v>3349.16</v>
      </c>
      <c r="I216">
        <v>7834.2520000000004</v>
      </c>
      <c r="J216">
        <v>6752.7219999999998</v>
      </c>
      <c r="K216">
        <v>3845.41</v>
      </c>
      <c r="L216">
        <v>21</v>
      </c>
    </row>
    <row r="217" spans="1:12">
      <c r="A217" s="788">
        <v>44050</v>
      </c>
      <c r="B217">
        <v>1.9</v>
      </c>
      <c r="C217">
        <v>5.4221000000000004</v>
      </c>
      <c r="D217">
        <v>102775.5</v>
      </c>
      <c r="E217">
        <v>1.9</v>
      </c>
      <c r="F217">
        <v>5357.46</v>
      </c>
      <c r="G217">
        <v>0.37</v>
      </c>
      <c r="H217">
        <v>3351.28</v>
      </c>
      <c r="I217">
        <v>7790.6610000000001</v>
      </c>
      <c r="J217">
        <v>6751.45</v>
      </c>
      <c r="K217">
        <v>3833.55</v>
      </c>
      <c r="L217">
        <v>21</v>
      </c>
    </row>
    <row r="218" spans="1:12">
      <c r="A218" s="788">
        <v>44053</v>
      </c>
      <c r="B218">
        <v>1.9</v>
      </c>
      <c r="C218">
        <v>5.3926999999999996</v>
      </c>
      <c r="D218">
        <v>103444.5</v>
      </c>
      <c r="E218">
        <v>1.9</v>
      </c>
      <c r="F218">
        <v>5357.46</v>
      </c>
      <c r="G218">
        <v>0.37</v>
      </c>
      <c r="H218">
        <v>3360.47</v>
      </c>
      <c r="I218">
        <v>7757.3689999999997</v>
      </c>
      <c r="J218">
        <v>6751.9979999999996</v>
      </c>
      <c r="K218">
        <v>3831.33</v>
      </c>
      <c r="L218">
        <v>21</v>
      </c>
    </row>
    <row r="219" spans="1:12">
      <c r="A219" s="788">
        <v>44054</v>
      </c>
      <c r="B219">
        <v>1.9</v>
      </c>
      <c r="C219">
        <v>5.4279000000000002</v>
      </c>
      <c r="D219">
        <v>102174.39999999999</v>
      </c>
      <c r="E219">
        <v>1.9</v>
      </c>
      <c r="F219">
        <v>5357.46</v>
      </c>
      <c r="G219">
        <v>0.37</v>
      </c>
      <c r="H219">
        <v>3333.69</v>
      </c>
      <c r="I219">
        <v>7743.94</v>
      </c>
      <c r="J219">
        <v>6752.4949999999999</v>
      </c>
      <c r="K219">
        <v>3817.21</v>
      </c>
      <c r="L219">
        <v>21</v>
      </c>
    </row>
    <row r="220" spans="1:12">
      <c r="A220" s="788">
        <v>44055</v>
      </c>
      <c r="B220">
        <v>1.9</v>
      </c>
      <c r="C220">
        <v>5.4545000000000003</v>
      </c>
      <c r="D220">
        <v>102117.8</v>
      </c>
      <c r="E220">
        <v>1.9</v>
      </c>
      <c r="F220">
        <v>5357.46</v>
      </c>
      <c r="G220">
        <v>0.37</v>
      </c>
      <c r="H220">
        <v>3380.35</v>
      </c>
      <c r="I220">
        <v>7713.549</v>
      </c>
      <c r="J220">
        <v>6740.7820000000002</v>
      </c>
      <c r="K220">
        <v>3818.92</v>
      </c>
      <c r="L220">
        <v>21</v>
      </c>
    </row>
    <row r="221" spans="1:12">
      <c r="A221" s="788">
        <v>44056</v>
      </c>
      <c r="B221">
        <v>1.9</v>
      </c>
      <c r="C221">
        <v>5.3795000000000002</v>
      </c>
      <c r="D221">
        <v>100460.6</v>
      </c>
      <c r="E221">
        <v>1.9</v>
      </c>
      <c r="F221">
        <v>5357.46</v>
      </c>
      <c r="G221">
        <v>0.37</v>
      </c>
      <c r="H221">
        <v>3373.43</v>
      </c>
      <c r="I221">
        <v>7684.183</v>
      </c>
      <c r="J221">
        <v>6741.9089999999997</v>
      </c>
      <c r="K221">
        <v>3811.41</v>
      </c>
      <c r="L221">
        <v>21</v>
      </c>
    </row>
    <row r="222" spans="1:12">
      <c r="A222" s="788">
        <v>44057</v>
      </c>
      <c r="B222">
        <v>1.9</v>
      </c>
      <c r="C222">
        <v>5.3845999999999998</v>
      </c>
      <c r="D222">
        <v>101353.5</v>
      </c>
      <c r="E222">
        <v>1.9</v>
      </c>
      <c r="F222">
        <v>5357.46</v>
      </c>
      <c r="G222">
        <v>0.37</v>
      </c>
      <c r="H222">
        <v>3372.85</v>
      </c>
      <c r="I222">
        <v>7688.1459999999997</v>
      </c>
      <c r="J222">
        <v>6744.0010000000002</v>
      </c>
      <c r="K222">
        <v>3817.89</v>
      </c>
      <c r="L222">
        <v>21</v>
      </c>
    </row>
    <row r="223" spans="1:12">
      <c r="A223" s="788">
        <v>44060</v>
      </c>
      <c r="B223">
        <v>1.9</v>
      </c>
      <c r="C223">
        <v>5.4490999999999996</v>
      </c>
      <c r="D223">
        <v>99595.41</v>
      </c>
      <c r="E223">
        <v>1.9</v>
      </c>
      <c r="F223">
        <v>5357.46</v>
      </c>
      <c r="G223">
        <v>0.37</v>
      </c>
      <c r="H223">
        <v>3381.99</v>
      </c>
      <c r="I223">
        <v>7687.9750000000004</v>
      </c>
      <c r="J223">
        <v>6738.433</v>
      </c>
      <c r="K223">
        <v>3809.92</v>
      </c>
      <c r="L223">
        <v>21</v>
      </c>
    </row>
    <row r="224" spans="1:12">
      <c r="A224" s="788">
        <v>44061</v>
      </c>
      <c r="B224">
        <v>1.9</v>
      </c>
      <c r="C224">
        <v>5.4653</v>
      </c>
      <c r="D224">
        <v>102065.4</v>
      </c>
      <c r="E224">
        <v>1.9</v>
      </c>
      <c r="F224">
        <v>5357.46</v>
      </c>
      <c r="G224">
        <v>0.12</v>
      </c>
      <c r="H224">
        <v>3389.78</v>
      </c>
      <c r="I224">
        <v>7765.26</v>
      </c>
      <c r="J224">
        <v>6755.4040000000005</v>
      </c>
      <c r="K224">
        <v>3833.05</v>
      </c>
      <c r="L224">
        <v>21</v>
      </c>
    </row>
    <row r="225" spans="1:12">
      <c r="A225" s="788">
        <v>44062</v>
      </c>
      <c r="B225">
        <v>1.9</v>
      </c>
      <c r="C225">
        <v>5.49</v>
      </c>
      <c r="D225">
        <v>100853.7</v>
      </c>
      <c r="E225">
        <v>1.9</v>
      </c>
      <c r="F225">
        <v>5357.46</v>
      </c>
      <c r="G225">
        <v>0.12</v>
      </c>
      <c r="H225">
        <v>3374.85</v>
      </c>
      <c r="I225">
        <v>7731.7820000000002</v>
      </c>
      <c r="J225">
        <v>6747.9809999999998</v>
      </c>
      <c r="K225">
        <v>3820.12</v>
      </c>
      <c r="L225">
        <v>21</v>
      </c>
    </row>
    <row r="226" spans="1:12">
      <c r="A226" s="788">
        <v>44063</v>
      </c>
      <c r="B226">
        <v>1.9</v>
      </c>
      <c r="C226">
        <v>5.6504000000000003</v>
      </c>
      <c r="D226">
        <v>101467.9</v>
      </c>
      <c r="E226">
        <v>1.9</v>
      </c>
      <c r="F226">
        <v>5357.46</v>
      </c>
      <c r="G226">
        <v>0.12</v>
      </c>
      <c r="H226">
        <v>3385.51</v>
      </c>
      <c r="I226">
        <v>7751.5320000000002</v>
      </c>
      <c r="J226">
        <v>6754.4179999999997</v>
      </c>
      <c r="K226">
        <v>3825.3</v>
      </c>
      <c r="L226">
        <v>21</v>
      </c>
    </row>
    <row r="227" spans="1:12">
      <c r="A227" s="788">
        <v>44064</v>
      </c>
      <c r="B227">
        <v>1.9</v>
      </c>
      <c r="C227">
        <v>5.6058000000000003</v>
      </c>
      <c r="D227">
        <v>101521.3</v>
      </c>
      <c r="E227">
        <v>1.9</v>
      </c>
      <c r="F227">
        <v>5357.46</v>
      </c>
      <c r="G227">
        <v>0.12</v>
      </c>
      <c r="H227">
        <v>3397.16</v>
      </c>
      <c r="I227">
        <v>7754.2290000000003</v>
      </c>
      <c r="J227">
        <v>6751.4139999999998</v>
      </c>
      <c r="K227">
        <v>3825.31</v>
      </c>
      <c r="L227">
        <v>21</v>
      </c>
    </row>
    <row r="228" spans="1:12">
      <c r="A228" s="788">
        <v>44067</v>
      </c>
      <c r="B228">
        <v>1.9</v>
      </c>
      <c r="C228">
        <v>5.5948000000000002</v>
      </c>
      <c r="D228">
        <v>102298</v>
      </c>
      <c r="E228">
        <v>1.9</v>
      </c>
      <c r="F228">
        <v>5357.46</v>
      </c>
      <c r="G228">
        <v>0.12</v>
      </c>
      <c r="H228">
        <v>3431.28</v>
      </c>
      <c r="I228">
        <v>7760.1030000000001</v>
      </c>
      <c r="J228">
        <v>6748.8990000000003</v>
      </c>
      <c r="K228">
        <v>3834.3</v>
      </c>
      <c r="L228">
        <v>21</v>
      </c>
    </row>
    <row r="229" spans="1:12">
      <c r="A229" s="788">
        <v>44068</v>
      </c>
      <c r="B229">
        <v>1.9</v>
      </c>
      <c r="C229">
        <v>5.5991</v>
      </c>
      <c r="D229">
        <v>102117.6</v>
      </c>
      <c r="E229">
        <v>1.9</v>
      </c>
      <c r="F229">
        <v>5357.46</v>
      </c>
      <c r="G229">
        <v>0.12</v>
      </c>
      <c r="H229">
        <v>3443.62</v>
      </c>
      <c r="I229">
        <v>7754.5559999999996</v>
      </c>
      <c r="J229">
        <v>6752.0640000000003</v>
      </c>
      <c r="K229">
        <v>3836.4</v>
      </c>
      <c r="L229">
        <v>21</v>
      </c>
    </row>
    <row r="230" spans="1:12">
      <c r="A230" s="788">
        <v>44069</v>
      </c>
      <c r="B230">
        <v>1.9</v>
      </c>
      <c r="C230">
        <v>5.5674000000000001</v>
      </c>
      <c r="D230">
        <v>100627.3</v>
      </c>
      <c r="E230">
        <v>1.9</v>
      </c>
      <c r="F230">
        <v>5357.46</v>
      </c>
      <c r="G230">
        <v>0.21</v>
      </c>
      <c r="H230">
        <v>3478.73</v>
      </c>
      <c r="I230">
        <v>7703.9740000000002</v>
      </c>
      <c r="J230">
        <v>6742.38</v>
      </c>
      <c r="K230">
        <v>3830.04</v>
      </c>
      <c r="L230">
        <v>21</v>
      </c>
    </row>
    <row r="231" spans="1:12">
      <c r="A231" s="788">
        <v>44070</v>
      </c>
      <c r="B231">
        <v>1.9</v>
      </c>
      <c r="C231">
        <v>5.5949999999999998</v>
      </c>
      <c r="D231">
        <v>100623.6</v>
      </c>
      <c r="E231">
        <v>1.9</v>
      </c>
      <c r="F231">
        <v>5357.46</v>
      </c>
      <c r="G231">
        <v>0.21</v>
      </c>
      <c r="H231">
        <v>3484.55</v>
      </c>
      <c r="I231">
        <v>7705.9219999999996</v>
      </c>
      <c r="J231">
        <v>6739.9549999999999</v>
      </c>
      <c r="K231">
        <v>3828.46</v>
      </c>
      <c r="L231">
        <v>21</v>
      </c>
    </row>
    <row r="232" spans="1:12">
      <c r="A232" s="788">
        <v>44071</v>
      </c>
      <c r="B232">
        <v>1.9</v>
      </c>
      <c r="C232">
        <v>5.4672999999999998</v>
      </c>
      <c r="D232">
        <v>102142.9</v>
      </c>
      <c r="E232">
        <v>1.9</v>
      </c>
      <c r="F232">
        <v>5357.46</v>
      </c>
      <c r="G232">
        <v>0.21</v>
      </c>
      <c r="H232">
        <v>3508.01</v>
      </c>
      <c r="I232">
        <v>7732.3450000000003</v>
      </c>
      <c r="J232">
        <v>6752.9629999999997</v>
      </c>
      <c r="K232">
        <v>3844.48</v>
      </c>
      <c r="L232">
        <v>21</v>
      </c>
    </row>
    <row r="233" spans="1:12">
      <c r="A233" s="788">
        <v>44074</v>
      </c>
      <c r="B233">
        <v>1.9</v>
      </c>
      <c r="C233">
        <v>5.4706999999999999</v>
      </c>
      <c r="D233">
        <v>99369.15</v>
      </c>
      <c r="E233">
        <v>1.9</v>
      </c>
      <c r="F233">
        <v>5357.46</v>
      </c>
      <c r="G233">
        <v>0.21</v>
      </c>
      <c r="H233">
        <v>3500.31</v>
      </c>
      <c r="I233">
        <v>7700.3329999999996</v>
      </c>
      <c r="J233">
        <v>6754.49</v>
      </c>
      <c r="K233">
        <v>3826.39</v>
      </c>
      <c r="L233">
        <v>21</v>
      </c>
    </row>
    <row r="234" spans="1:12">
      <c r="A234" s="788">
        <v>44075</v>
      </c>
      <c r="B234">
        <v>1.9</v>
      </c>
      <c r="C234">
        <v>5.3726000000000003</v>
      </c>
      <c r="D234">
        <v>102167.6</v>
      </c>
      <c r="E234">
        <v>1.9</v>
      </c>
      <c r="F234">
        <v>5391.75</v>
      </c>
      <c r="G234">
        <v>0.21</v>
      </c>
      <c r="H234">
        <v>3526.65</v>
      </c>
      <c r="I234">
        <v>7719.1689999999999</v>
      </c>
      <c r="J234">
        <v>6759.5169999999998</v>
      </c>
      <c r="K234">
        <v>3846.14</v>
      </c>
      <c r="L234">
        <v>21</v>
      </c>
    </row>
    <row r="235" spans="1:12">
      <c r="A235" s="788">
        <v>44076</v>
      </c>
      <c r="B235">
        <v>1.9</v>
      </c>
      <c r="C235">
        <v>5.3734999999999999</v>
      </c>
      <c r="D235">
        <v>101911.1</v>
      </c>
      <c r="E235">
        <v>1.9</v>
      </c>
      <c r="F235">
        <v>5391.75</v>
      </c>
      <c r="G235">
        <v>0.21</v>
      </c>
      <c r="H235">
        <v>3580.84</v>
      </c>
      <c r="I235">
        <v>7720.884</v>
      </c>
      <c r="J235">
        <v>6761.5280000000002</v>
      </c>
      <c r="K235">
        <v>3845.4</v>
      </c>
      <c r="L235">
        <v>21</v>
      </c>
    </row>
    <row r="236" spans="1:12">
      <c r="A236" s="788">
        <v>44077</v>
      </c>
      <c r="B236">
        <v>1.9</v>
      </c>
      <c r="C236">
        <v>5.3072999999999997</v>
      </c>
      <c r="D236">
        <v>100721.4</v>
      </c>
      <c r="E236">
        <v>1.9</v>
      </c>
      <c r="F236">
        <v>5391.75</v>
      </c>
      <c r="G236">
        <v>0.21</v>
      </c>
      <c r="H236">
        <v>3455.06</v>
      </c>
      <c r="I236">
        <v>7741.4049999999997</v>
      </c>
      <c r="J236">
        <v>6777.3890000000001</v>
      </c>
      <c r="K236">
        <v>3824.38</v>
      </c>
      <c r="L236">
        <v>21</v>
      </c>
    </row>
    <row r="237" spans="1:12">
      <c r="A237" s="788">
        <v>44078</v>
      </c>
      <c r="B237">
        <v>1.9</v>
      </c>
      <c r="C237">
        <v>5.2842000000000002</v>
      </c>
      <c r="D237">
        <v>101241.7</v>
      </c>
      <c r="E237">
        <v>1.9</v>
      </c>
      <c r="F237">
        <v>5391.75</v>
      </c>
      <c r="G237">
        <v>0.21</v>
      </c>
      <c r="H237">
        <v>3426.96</v>
      </c>
      <c r="I237">
        <v>7750.76</v>
      </c>
      <c r="J237">
        <v>6789.7969999999996</v>
      </c>
      <c r="K237">
        <v>3827.94</v>
      </c>
      <c r="L237">
        <v>21</v>
      </c>
    </row>
    <row r="238" spans="1:12">
      <c r="A238" s="788">
        <v>44082</v>
      </c>
      <c r="B238">
        <v>1.9</v>
      </c>
      <c r="C238">
        <v>5.3692000000000002</v>
      </c>
      <c r="D238">
        <v>100050.4</v>
      </c>
      <c r="E238">
        <v>1.9</v>
      </c>
      <c r="F238">
        <v>5391.75</v>
      </c>
      <c r="G238">
        <v>0.21</v>
      </c>
      <c r="H238">
        <v>3331.84</v>
      </c>
      <c r="I238">
        <v>7728.2060000000001</v>
      </c>
      <c r="J238">
        <v>6779.808</v>
      </c>
      <c r="K238">
        <v>3810.96</v>
      </c>
      <c r="L238">
        <v>21</v>
      </c>
    </row>
    <row r="239" spans="1:12">
      <c r="A239" s="788">
        <v>44083</v>
      </c>
      <c r="B239">
        <v>1.9</v>
      </c>
      <c r="C239">
        <v>5.3018000000000001</v>
      </c>
      <c r="D239">
        <v>101292</v>
      </c>
      <c r="E239">
        <v>1.9</v>
      </c>
      <c r="F239">
        <v>5391.75</v>
      </c>
      <c r="G239">
        <v>0.21</v>
      </c>
      <c r="H239">
        <v>3398.96</v>
      </c>
      <c r="I239">
        <v>7748.384</v>
      </c>
      <c r="J239">
        <v>6786.7610000000004</v>
      </c>
      <c r="K239">
        <v>3825.78</v>
      </c>
      <c r="L239">
        <v>21</v>
      </c>
    </row>
    <row r="240" spans="1:12">
      <c r="A240" s="788">
        <v>44084</v>
      </c>
      <c r="B240">
        <v>1.9</v>
      </c>
      <c r="C240">
        <v>5.2930000000000001</v>
      </c>
      <c r="D240">
        <v>98834.59</v>
      </c>
      <c r="E240">
        <v>1.9</v>
      </c>
      <c r="F240">
        <v>5391.75</v>
      </c>
      <c r="G240">
        <v>0.21</v>
      </c>
      <c r="H240">
        <v>3339.19</v>
      </c>
      <c r="I240">
        <v>7714.75</v>
      </c>
      <c r="J240">
        <v>6783.3440000000001</v>
      </c>
      <c r="K240">
        <v>3803.03</v>
      </c>
      <c r="L240">
        <v>21</v>
      </c>
    </row>
    <row r="241" spans="1:12">
      <c r="A241" s="788">
        <v>44085</v>
      </c>
      <c r="B241">
        <v>1.9</v>
      </c>
      <c r="C241">
        <v>5.2847999999999997</v>
      </c>
      <c r="D241">
        <v>98363.22</v>
      </c>
      <c r="E241">
        <v>1.9</v>
      </c>
      <c r="F241">
        <v>5391.75</v>
      </c>
      <c r="G241">
        <v>0.21</v>
      </c>
      <c r="H241">
        <v>3340.97</v>
      </c>
      <c r="I241">
        <v>7710.607</v>
      </c>
      <c r="J241">
        <v>6789.7259999999997</v>
      </c>
      <c r="K241">
        <v>3801.82</v>
      </c>
      <c r="L241">
        <v>21</v>
      </c>
    </row>
    <row r="242" spans="1:12">
      <c r="A242" s="788">
        <v>44088</v>
      </c>
      <c r="B242">
        <v>1.9</v>
      </c>
      <c r="C242">
        <v>5.2977999999999996</v>
      </c>
      <c r="D242">
        <v>100274.5</v>
      </c>
      <c r="E242">
        <v>1.9</v>
      </c>
      <c r="F242">
        <v>5391.75</v>
      </c>
      <c r="G242">
        <v>0.21</v>
      </c>
      <c r="H242">
        <v>3383.54</v>
      </c>
      <c r="I242">
        <v>7725.45</v>
      </c>
      <c r="J242">
        <v>6798.0749999999998</v>
      </c>
      <c r="K242">
        <v>3817.47</v>
      </c>
      <c r="L242">
        <v>21</v>
      </c>
    </row>
    <row r="243" spans="1:12">
      <c r="A243" s="788">
        <v>44089</v>
      </c>
      <c r="B243">
        <v>1.9</v>
      </c>
      <c r="C243">
        <v>5.2721999999999998</v>
      </c>
      <c r="D243">
        <v>100297.9</v>
      </c>
      <c r="E243">
        <v>1.9</v>
      </c>
      <c r="F243">
        <v>5391.75</v>
      </c>
      <c r="G243">
        <v>0.21</v>
      </c>
      <c r="H243">
        <v>3401.2</v>
      </c>
      <c r="I243">
        <v>7704.6049999999996</v>
      </c>
      <c r="J243">
        <v>6795.1989999999996</v>
      </c>
      <c r="K243">
        <v>3817.64</v>
      </c>
      <c r="L243">
        <v>21</v>
      </c>
    </row>
    <row r="244" spans="1:12">
      <c r="A244" s="788">
        <v>44090</v>
      </c>
      <c r="B244">
        <v>1.9</v>
      </c>
      <c r="C244">
        <v>5.2526000000000002</v>
      </c>
      <c r="D244">
        <v>99675.68</v>
      </c>
      <c r="E244">
        <v>1.9</v>
      </c>
      <c r="F244">
        <v>5391.75</v>
      </c>
      <c r="G244">
        <v>0.25</v>
      </c>
      <c r="H244">
        <v>3385.49</v>
      </c>
      <c r="I244">
        <v>7683.4219999999996</v>
      </c>
      <c r="J244">
        <v>6782.02</v>
      </c>
      <c r="K244">
        <v>3810.27</v>
      </c>
      <c r="L244">
        <v>21</v>
      </c>
    </row>
    <row r="245" spans="1:12">
      <c r="A245" s="788">
        <v>44091</v>
      </c>
      <c r="B245">
        <v>1.9</v>
      </c>
      <c r="C245">
        <v>5.2587000000000002</v>
      </c>
      <c r="D245">
        <v>100097.8</v>
      </c>
      <c r="E245">
        <v>1.9</v>
      </c>
      <c r="F245">
        <v>5391.75</v>
      </c>
      <c r="G245">
        <v>0.25</v>
      </c>
      <c r="H245">
        <v>3357.01</v>
      </c>
      <c r="I245">
        <v>7680.3829999999998</v>
      </c>
      <c r="J245">
        <v>6792.1080000000002</v>
      </c>
      <c r="K245">
        <v>3808.54</v>
      </c>
      <c r="L245">
        <v>21</v>
      </c>
    </row>
    <row r="246" spans="1:12">
      <c r="A246" s="788">
        <v>44092</v>
      </c>
      <c r="B246">
        <v>1.9</v>
      </c>
      <c r="C246">
        <v>5.2882999999999996</v>
      </c>
      <c r="D246">
        <v>98289.71</v>
      </c>
      <c r="E246">
        <v>1.9</v>
      </c>
      <c r="F246">
        <v>5391.75</v>
      </c>
      <c r="G246">
        <v>0.25</v>
      </c>
      <c r="H246">
        <v>3319.47</v>
      </c>
      <c r="I246">
        <v>7581.6490000000003</v>
      </c>
      <c r="J246">
        <v>6758.893</v>
      </c>
      <c r="K246">
        <v>3789.61</v>
      </c>
      <c r="L246">
        <v>21</v>
      </c>
    </row>
    <row r="247" spans="1:12">
      <c r="A247" s="788">
        <v>44095</v>
      </c>
      <c r="B247">
        <v>1.9</v>
      </c>
      <c r="C247">
        <v>5.4433999999999996</v>
      </c>
      <c r="D247">
        <v>96990.720000000001</v>
      </c>
      <c r="E247">
        <v>1.9</v>
      </c>
      <c r="F247">
        <v>5391.75</v>
      </c>
      <c r="G247">
        <v>0.25</v>
      </c>
      <c r="H247">
        <v>3281.06</v>
      </c>
      <c r="I247">
        <v>7565.6580000000004</v>
      </c>
      <c r="J247">
        <v>6738.0190000000002</v>
      </c>
      <c r="K247">
        <v>3770.85</v>
      </c>
      <c r="L247">
        <v>21</v>
      </c>
    </row>
    <row r="248" spans="1:12">
      <c r="A248" s="788">
        <v>44096</v>
      </c>
      <c r="B248">
        <v>1.9</v>
      </c>
      <c r="C248">
        <v>5.4322999999999997</v>
      </c>
      <c r="D248">
        <v>97293.54</v>
      </c>
      <c r="E248">
        <v>1.9</v>
      </c>
      <c r="F248">
        <v>5391.75</v>
      </c>
      <c r="G248">
        <v>0.25</v>
      </c>
      <c r="H248">
        <v>3315.57</v>
      </c>
      <c r="I248">
        <v>7618.96</v>
      </c>
      <c r="J248">
        <v>6756.2860000000001</v>
      </c>
      <c r="K248">
        <v>3778.58</v>
      </c>
      <c r="L248">
        <v>21</v>
      </c>
    </row>
    <row r="249" spans="1:12">
      <c r="A249" s="788">
        <v>44097</v>
      </c>
      <c r="B249">
        <v>1.9</v>
      </c>
      <c r="C249">
        <v>5.5305</v>
      </c>
      <c r="D249">
        <v>95734.82</v>
      </c>
      <c r="E249">
        <v>1.9</v>
      </c>
      <c r="F249">
        <v>5391.75</v>
      </c>
      <c r="G249">
        <v>0.25</v>
      </c>
      <c r="H249">
        <v>3236.92</v>
      </c>
      <c r="I249">
        <v>7578.2619999999997</v>
      </c>
      <c r="J249">
        <v>6748.2730000000001</v>
      </c>
      <c r="K249">
        <v>3759.35</v>
      </c>
      <c r="L249">
        <v>21</v>
      </c>
    </row>
    <row r="250" spans="1:12">
      <c r="A250" s="788">
        <v>44098</v>
      </c>
      <c r="B250">
        <v>1.9</v>
      </c>
      <c r="C250">
        <v>5.5708000000000002</v>
      </c>
      <c r="D250">
        <v>97012.07</v>
      </c>
      <c r="E250">
        <v>1.9</v>
      </c>
      <c r="F250">
        <v>5391.75</v>
      </c>
      <c r="G250">
        <v>0.49</v>
      </c>
      <c r="H250">
        <v>3246.59</v>
      </c>
      <c r="I250">
        <v>7647.0789999999997</v>
      </c>
      <c r="J250">
        <v>6765.7809999999999</v>
      </c>
      <c r="K250">
        <v>3766.39</v>
      </c>
      <c r="L250">
        <v>21</v>
      </c>
    </row>
    <row r="251" spans="1:12">
      <c r="A251" s="788">
        <v>44099</v>
      </c>
      <c r="B251">
        <v>1.9</v>
      </c>
      <c r="C251">
        <v>5.5660999999999996</v>
      </c>
      <c r="D251">
        <v>96999.38</v>
      </c>
      <c r="E251">
        <v>1.9</v>
      </c>
      <c r="F251">
        <v>5391.75</v>
      </c>
      <c r="G251">
        <v>0.49</v>
      </c>
      <c r="H251">
        <v>3298.46</v>
      </c>
      <c r="I251">
        <v>7634.4340000000002</v>
      </c>
      <c r="J251">
        <v>6764.4740000000002</v>
      </c>
      <c r="K251">
        <v>3769.15</v>
      </c>
      <c r="L251">
        <v>21</v>
      </c>
    </row>
    <row r="252" spans="1:12">
      <c r="A252" s="788">
        <v>44102</v>
      </c>
      <c r="B252">
        <v>1.9</v>
      </c>
      <c r="C252">
        <v>5.5852000000000004</v>
      </c>
      <c r="D252">
        <v>94666.37</v>
      </c>
      <c r="E252">
        <v>1.9</v>
      </c>
      <c r="F252">
        <v>5391.75</v>
      </c>
      <c r="G252">
        <v>0.49</v>
      </c>
      <c r="H252">
        <v>3351.6</v>
      </c>
      <c r="I252">
        <v>7532.2030000000004</v>
      </c>
      <c r="J252">
        <v>6734.21</v>
      </c>
      <c r="K252">
        <v>3754.15</v>
      </c>
      <c r="L252">
        <v>21</v>
      </c>
    </row>
    <row r="253" spans="1:12">
      <c r="A253" s="788">
        <v>44103</v>
      </c>
      <c r="B253">
        <v>1.9</v>
      </c>
      <c r="C253">
        <v>5.6520999999999999</v>
      </c>
      <c r="D253">
        <v>93580.35</v>
      </c>
      <c r="E253">
        <v>1.9</v>
      </c>
      <c r="F253">
        <v>5391.75</v>
      </c>
      <c r="G253">
        <v>0.49</v>
      </c>
      <c r="H253">
        <v>3335.47</v>
      </c>
      <c r="I253">
        <v>7542.4759999999997</v>
      </c>
      <c r="J253">
        <v>6730.5630000000001</v>
      </c>
      <c r="K253">
        <v>3745.23</v>
      </c>
      <c r="L253">
        <v>21</v>
      </c>
    </row>
    <row r="254" spans="1:12">
      <c r="A254" s="788">
        <v>44104</v>
      </c>
      <c r="B254">
        <v>1.9</v>
      </c>
      <c r="C254">
        <v>5.6401000000000003</v>
      </c>
      <c r="D254">
        <v>94603.38</v>
      </c>
      <c r="E254">
        <v>1.9</v>
      </c>
      <c r="F254">
        <v>5391.75</v>
      </c>
      <c r="G254">
        <v>0.49</v>
      </c>
      <c r="H254">
        <v>3363</v>
      </c>
      <c r="I254">
        <v>7583.9189999999999</v>
      </c>
      <c r="J254">
        <v>6746.1459999999997</v>
      </c>
      <c r="K254">
        <v>3753.64</v>
      </c>
      <c r="L254">
        <v>21</v>
      </c>
    </row>
    <row r="255" spans="1:12">
      <c r="A255" s="788">
        <v>44105</v>
      </c>
      <c r="B255">
        <v>1.9</v>
      </c>
      <c r="C255">
        <v>5.6435000000000004</v>
      </c>
      <c r="D255">
        <v>95478.52</v>
      </c>
      <c r="E255">
        <v>1.9</v>
      </c>
      <c r="F255">
        <v>5438.12</v>
      </c>
      <c r="G255">
        <v>0.49</v>
      </c>
      <c r="H255">
        <v>3380.8</v>
      </c>
      <c r="I255">
        <v>7591.5829999999996</v>
      </c>
      <c r="J255">
        <v>6747.63</v>
      </c>
      <c r="K255">
        <v>3764.5</v>
      </c>
      <c r="L255">
        <v>21</v>
      </c>
    </row>
    <row r="256" spans="1:12">
      <c r="A256" s="788">
        <v>44106</v>
      </c>
      <c r="B256">
        <v>1.9</v>
      </c>
      <c r="C256">
        <v>5.6458000000000004</v>
      </c>
      <c r="D256">
        <v>94015.679999999993</v>
      </c>
      <c r="E256">
        <v>1.9</v>
      </c>
      <c r="F256">
        <v>5438.12</v>
      </c>
      <c r="G256">
        <v>0.49</v>
      </c>
      <c r="H256">
        <v>3348.44</v>
      </c>
      <c r="I256">
        <v>7531.9470000000001</v>
      </c>
      <c r="J256">
        <v>6726.4480000000003</v>
      </c>
      <c r="K256">
        <v>3745.97</v>
      </c>
      <c r="L256">
        <v>21</v>
      </c>
    </row>
    <row r="257" spans="1:12">
      <c r="A257" s="788">
        <v>44109</v>
      </c>
      <c r="B257">
        <v>1.9</v>
      </c>
      <c r="C257">
        <v>5.6292999999999997</v>
      </c>
      <c r="D257">
        <v>96089.19</v>
      </c>
      <c r="E257">
        <v>1.9</v>
      </c>
      <c r="F257">
        <v>5438.12</v>
      </c>
      <c r="G257">
        <v>0.49</v>
      </c>
      <c r="H257">
        <v>3408.63</v>
      </c>
      <c r="I257">
        <v>7570.9139999999998</v>
      </c>
      <c r="J257">
        <v>6739.8370000000004</v>
      </c>
      <c r="K257">
        <v>3760.02</v>
      </c>
      <c r="L257">
        <v>21</v>
      </c>
    </row>
    <row r="258" spans="1:12">
      <c r="A258" s="788">
        <v>44110</v>
      </c>
      <c r="B258">
        <v>1.9</v>
      </c>
      <c r="C258">
        <v>5.5198999999999998</v>
      </c>
      <c r="D258">
        <v>95615.03</v>
      </c>
      <c r="E258">
        <v>1.9</v>
      </c>
      <c r="F258">
        <v>5438.12</v>
      </c>
      <c r="G258">
        <v>0.49</v>
      </c>
      <c r="H258">
        <v>3360.95</v>
      </c>
      <c r="I258">
        <v>7559.2479999999996</v>
      </c>
      <c r="J258">
        <v>6735.9790000000003</v>
      </c>
      <c r="K258">
        <v>3748.99</v>
      </c>
      <c r="L258">
        <v>21</v>
      </c>
    </row>
    <row r="259" spans="1:12">
      <c r="A259" s="788">
        <v>44111</v>
      </c>
      <c r="B259">
        <v>1.9</v>
      </c>
      <c r="C259">
        <v>5.6012000000000004</v>
      </c>
      <c r="D259">
        <v>95526.26</v>
      </c>
      <c r="E259">
        <v>1.9</v>
      </c>
      <c r="F259">
        <v>5438.12</v>
      </c>
      <c r="G259">
        <v>0.49</v>
      </c>
      <c r="H259">
        <v>3419.45</v>
      </c>
      <c r="I259">
        <v>7560.8119999999999</v>
      </c>
      <c r="J259">
        <v>6735.3519999999999</v>
      </c>
      <c r="K259">
        <v>3753.5</v>
      </c>
      <c r="L259">
        <v>21</v>
      </c>
    </row>
    <row r="260" spans="1:12">
      <c r="A260" s="788">
        <v>44112</v>
      </c>
      <c r="B260">
        <v>1.9</v>
      </c>
      <c r="C260">
        <v>5.6193999999999997</v>
      </c>
      <c r="D260">
        <v>97919.73</v>
      </c>
      <c r="E260">
        <v>1.9</v>
      </c>
      <c r="F260">
        <v>5438.12</v>
      </c>
      <c r="G260">
        <v>0.49</v>
      </c>
      <c r="H260">
        <v>3446.83</v>
      </c>
      <c r="I260">
        <v>7591.03</v>
      </c>
      <c r="J260">
        <v>6745.0060000000003</v>
      </c>
      <c r="K260">
        <v>3766.65</v>
      </c>
      <c r="L260">
        <v>21</v>
      </c>
    </row>
    <row r="261" spans="1:12">
      <c r="A261" s="788">
        <v>44113</v>
      </c>
      <c r="B261">
        <v>1.9</v>
      </c>
      <c r="C261">
        <v>5.5387000000000004</v>
      </c>
      <c r="D261">
        <v>97483.31</v>
      </c>
      <c r="E261">
        <v>1.9</v>
      </c>
      <c r="F261">
        <v>5438.12</v>
      </c>
      <c r="G261">
        <v>0.49</v>
      </c>
      <c r="H261">
        <v>3477.13</v>
      </c>
      <c r="I261">
        <v>7619.0910000000003</v>
      </c>
      <c r="J261">
        <v>6762.723</v>
      </c>
      <c r="K261">
        <v>3777.19</v>
      </c>
      <c r="L261">
        <v>21</v>
      </c>
    </row>
    <row r="262" spans="1:12">
      <c r="A262" s="788">
        <v>44117</v>
      </c>
      <c r="B262">
        <v>1.9</v>
      </c>
      <c r="C262">
        <v>5.5853999999999999</v>
      </c>
      <c r="D262">
        <v>98502.82</v>
      </c>
      <c r="E262">
        <v>1.9</v>
      </c>
      <c r="F262">
        <v>5438.12</v>
      </c>
      <c r="G262">
        <v>0.49</v>
      </c>
      <c r="H262">
        <v>3511.93</v>
      </c>
      <c r="I262">
        <v>7621.06</v>
      </c>
      <c r="J262">
        <v>6757.87</v>
      </c>
      <c r="K262">
        <v>3784.1</v>
      </c>
      <c r="L262">
        <v>21</v>
      </c>
    </row>
    <row r="263" spans="1:12">
      <c r="A263" s="788">
        <v>44118</v>
      </c>
      <c r="B263">
        <v>1.9</v>
      </c>
      <c r="C263">
        <v>5.5669000000000004</v>
      </c>
      <c r="D263">
        <v>99334.43</v>
      </c>
      <c r="E263">
        <v>1.9</v>
      </c>
      <c r="F263">
        <v>5438.12</v>
      </c>
      <c r="G263">
        <v>0.49</v>
      </c>
      <c r="H263">
        <v>3488.67</v>
      </c>
      <c r="I263">
        <v>7629.08</v>
      </c>
      <c r="J263">
        <v>6761.82</v>
      </c>
      <c r="K263">
        <v>3789.08</v>
      </c>
      <c r="L263">
        <v>21</v>
      </c>
    </row>
    <row r="264" spans="1:12">
      <c r="A264" s="788">
        <v>44119</v>
      </c>
      <c r="B264">
        <v>1.9</v>
      </c>
      <c r="C264">
        <v>5.6166</v>
      </c>
      <c r="D264">
        <v>99054.06</v>
      </c>
      <c r="E264">
        <v>1.9</v>
      </c>
      <c r="F264">
        <v>5438.12</v>
      </c>
      <c r="G264">
        <v>0.49</v>
      </c>
      <c r="H264">
        <v>3483.34</v>
      </c>
      <c r="I264">
        <v>7602.9870000000001</v>
      </c>
      <c r="J264">
        <v>6743.8620000000001</v>
      </c>
      <c r="K264">
        <v>3787.5</v>
      </c>
      <c r="L264">
        <v>21</v>
      </c>
    </row>
    <row r="265" spans="1:12">
      <c r="A265" s="788">
        <v>44120</v>
      </c>
      <c r="B265">
        <v>1.9</v>
      </c>
      <c r="C265">
        <v>5.6219999999999999</v>
      </c>
      <c r="D265">
        <v>98309.119999999995</v>
      </c>
      <c r="E265">
        <v>1.9</v>
      </c>
      <c r="F265">
        <v>5438.12</v>
      </c>
      <c r="G265">
        <v>0.64</v>
      </c>
      <c r="H265">
        <v>3483.81</v>
      </c>
      <c r="I265">
        <v>7608.75</v>
      </c>
      <c r="J265">
        <v>6748.22</v>
      </c>
      <c r="K265">
        <v>3787.5</v>
      </c>
      <c r="L265">
        <v>21</v>
      </c>
    </row>
    <row r="266" spans="1:12">
      <c r="A266" s="788">
        <v>44123</v>
      </c>
      <c r="B266">
        <v>1.9</v>
      </c>
      <c r="C266">
        <v>5.6017000000000001</v>
      </c>
      <c r="D266">
        <v>98657.65</v>
      </c>
      <c r="E266">
        <v>1.9</v>
      </c>
      <c r="F266">
        <v>5438.12</v>
      </c>
      <c r="G266">
        <v>0.64</v>
      </c>
      <c r="H266">
        <v>3426.92</v>
      </c>
      <c r="I266">
        <v>7636.9139999999998</v>
      </c>
      <c r="J266">
        <v>6758.3140000000003</v>
      </c>
      <c r="K266">
        <v>3782.57</v>
      </c>
      <c r="L266">
        <v>21</v>
      </c>
    </row>
    <row r="267" spans="1:12">
      <c r="A267" s="788">
        <v>44124</v>
      </c>
      <c r="B267">
        <v>1.9</v>
      </c>
      <c r="C267">
        <v>5.5823999999999998</v>
      </c>
      <c r="D267">
        <v>100539.8</v>
      </c>
      <c r="E267">
        <v>1.9</v>
      </c>
      <c r="F267">
        <v>5438.12</v>
      </c>
      <c r="G267">
        <v>0.64</v>
      </c>
      <c r="H267">
        <v>3443.12</v>
      </c>
      <c r="I267">
        <v>7658.0529999999999</v>
      </c>
      <c r="J267">
        <v>6764.7079999999996</v>
      </c>
      <c r="K267">
        <v>3797.23</v>
      </c>
      <c r="L267">
        <v>21</v>
      </c>
    </row>
    <row r="268" spans="1:12">
      <c r="A268" s="788">
        <v>44125</v>
      </c>
      <c r="B268">
        <v>1.9</v>
      </c>
      <c r="C268">
        <v>5.6</v>
      </c>
      <c r="D268">
        <v>100552.4</v>
      </c>
      <c r="E268">
        <v>1.9</v>
      </c>
      <c r="F268">
        <v>5438.12</v>
      </c>
      <c r="G268">
        <v>0.64</v>
      </c>
      <c r="H268">
        <v>3435.56</v>
      </c>
      <c r="I268">
        <v>7660.9979999999996</v>
      </c>
      <c r="J268">
        <v>6777.1689999999999</v>
      </c>
      <c r="K268">
        <v>3803.26</v>
      </c>
      <c r="L268">
        <v>21</v>
      </c>
    </row>
    <row r="269" spans="1:12">
      <c r="A269" s="788">
        <v>44126</v>
      </c>
      <c r="B269">
        <v>1.9</v>
      </c>
      <c r="C269">
        <v>5.5814000000000004</v>
      </c>
      <c r="D269">
        <v>101917.7</v>
      </c>
      <c r="E269">
        <v>1.9</v>
      </c>
      <c r="F269">
        <v>5438.12</v>
      </c>
      <c r="G269">
        <v>0.64</v>
      </c>
      <c r="H269">
        <v>3453.49</v>
      </c>
      <c r="I269">
        <v>7639.9459999999999</v>
      </c>
      <c r="J269">
        <v>6778.9359999999997</v>
      </c>
      <c r="K269">
        <v>3805.46</v>
      </c>
      <c r="L269">
        <v>21</v>
      </c>
    </row>
    <row r="270" spans="1:12">
      <c r="A270" s="788">
        <v>44127</v>
      </c>
      <c r="B270">
        <v>1.9</v>
      </c>
      <c r="C270">
        <v>5.6113999999999997</v>
      </c>
      <c r="D270">
        <v>101259.8</v>
      </c>
      <c r="E270">
        <v>1.9</v>
      </c>
      <c r="F270">
        <v>5438.12</v>
      </c>
      <c r="G270">
        <v>0.64</v>
      </c>
      <c r="H270">
        <v>3465.39</v>
      </c>
      <c r="I270">
        <v>7622.0339999999997</v>
      </c>
      <c r="J270">
        <v>6770.1589999999997</v>
      </c>
      <c r="K270">
        <v>3803.83</v>
      </c>
      <c r="L270">
        <v>21</v>
      </c>
    </row>
    <row r="271" spans="1:12">
      <c r="A271" s="788">
        <v>44130</v>
      </c>
      <c r="B271">
        <v>1.9</v>
      </c>
      <c r="C271">
        <v>5.6322000000000001</v>
      </c>
      <c r="D271">
        <v>101017</v>
      </c>
      <c r="E271">
        <v>1.9</v>
      </c>
      <c r="F271">
        <v>5438.12</v>
      </c>
      <c r="G271">
        <v>0.81</v>
      </c>
      <c r="H271">
        <v>3400.97</v>
      </c>
      <c r="I271">
        <v>7620.9870000000001</v>
      </c>
      <c r="J271">
        <v>6772.5690000000004</v>
      </c>
      <c r="K271">
        <v>3793.41</v>
      </c>
      <c r="L271">
        <v>21</v>
      </c>
    </row>
    <row r="272" spans="1:12">
      <c r="A272" s="788">
        <v>44131</v>
      </c>
      <c r="B272">
        <v>1.9</v>
      </c>
      <c r="C272">
        <v>5.6483999999999996</v>
      </c>
      <c r="D272">
        <v>99605.54</v>
      </c>
      <c r="E272">
        <v>1.9</v>
      </c>
      <c r="F272">
        <v>5438.12</v>
      </c>
      <c r="G272">
        <v>0.81</v>
      </c>
      <c r="H272">
        <v>3390.68</v>
      </c>
      <c r="I272">
        <v>7606.3869999999997</v>
      </c>
      <c r="J272">
        <v>6767.6279999999997</v>
      </c>
      <c r="K272">
        <v>3789.23</v>
      </c>
      <c r="L272">
        <v>21</v>
      </c>
    </row>
    <row r="273" spans="1:12">
      <c r="A273" s="788">
        <v>44132</v>
      </c>
      <c r="B273">
        <v>1.9</v>
      </c>
      <c r="C273">
        <v>5.7319000000000004</v>
      </c>
      <c r="D273">
        <v>95368.76</v>
      </c>
      <c r="E273">
        <v>1.9</v>
      </c>
      <c r="F273">
        <v>5438.12</v>
      </c>
      <c r="G273">
        <v>0.81</v>
      </c>
      <c r="H273">
        <v>3271.03</v>
      </c>
      <c r="I273">
        <v>7605.8710000000001</v>
      </c>
      <c r="J273">
        <v>6763.7389999999996</v>
      </c>
      <c r="K273">
        <v>3753.16</v>
      </c>
      <c r="L273">
        <v>21</v>
      </c>
    </row>
    <row r="274" spans="1:12">
      <c r="A274" s="788">
        <v>44133</v>
      </c>
      <c r="B274">
        <v>1.9</v>
      </c>
      <c r="C274">
        <v>5.7797000000000001</v>
      </c>
      <c r="D274">
        <v>96582.16</v>
      </c>
      <c r="E274">
        <v>1.9</v>
      </c>
      <c r="F274">
        <v>5438.12</v>
      </c>
      <c r="G274">
        <v>0.81</v>
      </c>
      <c r="H274">
        <v>3310.11</v>
      </c>
      <c r="I274">
        <v>7612.0640000000003</v>
      </c>
      <c r="J274">
        <v>6768.3860000000004</v>
      </c>
      <c r="K274">
        <v>3765</v>
      </c>
      <c r="L274">
        <v>21</v>
      </c>
    </row>
    <row r="275" spans="1:12">
      <c r="A275" s="788">
        <v>44134</v>
      </c>
      <c r="B275">
        <v>1.9</v>
      </c>
      <c r="C275">
        <v>5.7712000000000003</v>
      </c>
      <c r="D275">
        <v>93952.4</v>
      </c>
      <c r="E275">
        <v>1.9</v>
      </c>
      <c r="F275">
        <v>5438.12</v>
      </c>
      <c r="G275">
        <v>0.81</v>
      </c>
      <c r="H275">
        <v>3269.96</v>
      </c>
      <c r="I275">
        <v>7599.9930000000004</v>
      </c>
      <c r="J275">
        <v>6759.7020000000002</v>
      </c>
      <c r="K275">
        <v>3743.2</v>
      </c>
      <c r="L275">
        <v>21</v>
      </c>
    </row>
    <row r="276" spans="1:12">
      <c r="A276" s="788">
        <v>44138</v>
      </c>
      <c r="B276">
        <v>1.9</v>
      </c>
      <c r="C276">
        <v>5.6889000000000003</v>
      </c>
      <c r="D276">
        <v>95979.71</v>
      </c>
      <c r="E276">
        <v>1.9</v>
      </c>
      <c r="F276">
        <v>5486.52</v>
      </c>
      <c r="G276">
        <v>0.81</v>
      </c>
      <c r="H276">
        <v>3369.16</v>
      </c>
      <c r="I276">
        <v>7598.49</v>
      </c>
      <c r="J276">
        <v>6754.9709999999995</v>
      </c>
      <c r="K276">
        <v>3760.2</v>
      </c>
      <c r="L276">
        <v>20</v>
      </c>
    </row>
    <row r="277" spans="1:12">
      <c r="A277" s="788">
        <v>44139</v>
      </c>
      <c r="B277">
        <v>1.9</v>
      </c>
      <c r="C277">
        <v>5.6925999999999997</v>
      </c>
      <c r="D277">
        <v>97866.81</v>
      </c>
      <c r="E277">
        <v>1.9</v>
      </c>
      <c r="F277">
        <v>5486.52</v>
      </c>
      <c r="G277">
        <v>0.81</v>
      </c>
      <c r="H277">
        <v>3443.44</v>
      </c>
      <c r="I277">
        <v>7622.0789999999997</v>
      </c>
      <c r="J277">
        <v>6767.9080000000004</v>
      </c>
      <c r="K277">
        <v>3780.52</v>
      </c>
      <c r="L277">
        <v>20</v>
      </c>
    </row>
    <row r="278" spans="1:12">
      <c r="A278" s="788">
        <v>44140</v>
      </c>
      <c r="B278">
        <v>1.9</v>
      </c>
      <c r="C278">
        <v>5.5617999999999999</v>
      </c>
      <c r="D278">
        <v>100751.4</v>
      </c>
      <c r="E278">
        <v>1.9</v>
      </c>
      <c r="F278">
        <v>5486.52</v>
      </c>
      <c r="G278">
        <v>0.81</v>
      </c>
      <c r="H278">
        <v>3510.45</v>
      </c>
      <c r="I278">
        <v>7660.0389999999998</v>
      </c>
      <c r="J278">
        <v>6778.8339999999998</v>
      </c>
      <c r="K278">
        <v>3812.25</v>
      </c>
      <c r="L278">
        <v>20</v>
      </c>
    </row>
    <row r="279" spans="1:12">
      <c r="A279" s="788">
        <v>44141</v>
      </c>
      <c r="B279">
        <v>1.9</v>
      </c>
      <c r="C279">
        <v>5.5307000000000004</v>
      </c>
      <c r="D279">
        <v>100925.11</v>
      </c>
      <c r="E279">
        <v>1.9</v>
      </c>
      <c r="F279">
        <v>5486.52</v>
      </c>
      <c r="G279">
        <v>0.81</v>
      </c>
      <c r="H279">
        <v>3509.44</v>
      </c>
      <c r="I279">
        <v>7705.8959999999997</v>
      </c>
      <c r="J279">
        <v>6792.7060000000001</v>
      </c>
      <c r="K279">
        <v>3817.11</v>
      </c>
      <c r="L279">
        <v>20</v>
      </c>
    </row>
    <row r="280" spans="1:12">
      <c r="A280" s="788">
        <v>44144</v>
      </c>
      <c r="B280">
        <v>1.9</v>
      </c>
      <c r="C280">
        <v>5.2815000000000003</v>
      </c>
      <c r="D280">
        <v>103515.16</v>
      </c>
      <c r="E280">
        <v>1.9</v>
      </c>
      <c r="F280">
        <v>5486.52</v>
      </c>
      <c r="G280">
        <v>0.81</v>
      </c>
      <c r="H280">
        <v>3550.5</v>
      </c>
      <c r="I280">
        <v>7736.067</v>
      </c>
      <c r="J280">
        <v>6805.473</v>
      </c>
      <c r="K280">
        <v>3817.77</v>
      </c>
      <c r="L280">
        <v>20</v>
      </c>
    </row>
    <row r="281" spans="1:12">
      <c r="A281" s="788">
        <v>44145</v>
      </c>
      <c r="B281">
        <v>1.9</v>
      </c>
      <c r="C281">
        <v>5.3689999999999998</v>
      </c>
      <c r="D281">
        <v>105066.96</v>
      </c>
      <c r="E281">
        <v>1.9</v>
      </c>
      <c r="F281">
        <v>5486.52</v>
      </c>
      <c r="G281">
        <v>0.81</v>
      </c>
      <c r="H281">
        <v>3545.53</v>
      </c>
      <c r="I281">
        <v>7709.35</v>
      </c>
      <c r="J281">
        <v>6809.5460000000003</v>
      </c>
      <c r="K281">
        <v>3812.47</v>
      </c>
      <c r="L281">
        <v>20</v>
      </c>
    </row>
    <row r="282" spans="1:12">
      <c r="A282" s="788">
        <v>44146</v>
      </c>
      <c r="B282">
        <v>1.9</v>
      </c>
      <c r="C282">
        <v>5.4013999999999998</v>
      </c>
      <c r="D282">
        <v>104808.83</v>
      </c>
      <c r="E282">
        <v>1.9</v>
      </c>
      <c r="F282">
        <v>5486.52</v>
      </c>
      <c r="G282">
        <v>0.81</v>
      </c>
      <c r="H282">
        <v>3572.66</v>
      </c>
      <c r="I282">
        <v>7680.2820000000002</v>
      </c>
      <c r="J282">
        <v>6804.19</v>
      </c>
      <c r="K282">
        <v>3813.86</v>
      </c>
      <c r="L282">
        <v>20</v>
      </c>
    </row>
    <row r="283" spans="1:12">
      <c r="A283" s="788">
        <v>44147</v>
      </c>
      <c r="B283">
        <v>1.9</v>
      </c>
      <c r="C283">
        <v>5.4088000000000003</v>
      </c>
      <c r="D283">
        <v>102507.01</v>
      </c>
      <c r="E283">
        <v>1.9</v>
      </c>
      <c r="F283">
        <v>5486.52</v>
      </c>
      <c r="G283">
        <v>0.81</v>
      </c>
      <c r="H283">
        <v>3537.01</v>
      </c>
      <c r="I283">
        <v>7658.3940000000002</v>
      </c>
      <c r="J283">
        <v>6805.4</v>
      </c>
      <c r="K283">
        <v>3794.28</v>
      </c>
      <c r="L283">
        <v>20</v>
      </c>
    </row>
    <row r="284" spans="1:12">
      <c r="A284" s="788">
        <v>44148</v>
      </c>
      <c r="B284">
        <v>1.9</v>
      </c>
      <c r="C284">
        <v>5.4847999999999999</v>
      </c>
      <c r="D284">
        <v>104723</v>
      </c>
      <c r="E284">
        <v>1.9</v>
      </c>
      <c r="F284">
        <v>5486.52</v>
      </c>
      <c r="G284">
        <v>0.81</v>
      </c>
      <c r="H284">
        <v>3585.15</v>
      </c>
      <c r="I284">
        <v>7682.259</v>
      </c>
      <c r="J284">
        <v>6811.3190000000004</v>
      </c>
      <c r="K284">
        <v>3812.36</v>
      </c>
      <c r="L284">
        <v>20</v>
      </c>
    </row>
    <row r="285" spans="1:12">
      <c r="A285" s="788">
        <v>44151</v>
      </c>
      <c r="B285">
        <v>1.9</v>
      </c>
      <c r="C285">
        <v>5.4192</v>
      </c>
      <c r="D285">
        <v>106429.92</v>
      </c>
      <c r="E285">
        <v>1.9</v>
      </c>
      <c r="F285">
        <v>5486.52</v>
      </c>
      <c r="G285">
        <v>0.81</v>
      </c>
      <c r="H285">
        <v>3626.91</v>
      </c>
      <c r="I285">
        <v>7684.3540000000003</v>
      </c>
      <c r="J285">
        <v>6824.3360000000002</v>
      </c>
      <c r="K285">
        <v>3822.16</v>
      </c>
      <c r="L285">
        <v>20</v>
      </c>
    </row>
    <row r="286" spans="1:12">
      <c r="A286" s="788">
        <v>44152</v>
      </c>
      <c r="B286">
        <v>1.9</v>
      </c>
      <c r="C286">
        <v>5.3962000000000003</v>
      </c>
      <c r="D286">
        <v>107248.63</v>
      </c>
      <c r="E286">
        <v>1.9</v>
      </c>
      <c r="F286">
        <v>5486.52</v>
      </c>
      <c r="G286">
        <v>0.47</v>
      </c>
      <c r="H286">
        <v>3609.53</v>
      </c>
      <c r="I286">
        <v>7693.1779999999999</v>
      </c>
      <c r="J286">
        <v>6826.058</v>
      </c>
      <c r="K286">
        <v>3824.03</v>
      </c>
      <c r="L286">
        <v>20</v>
      </c>
    </row>
    <row r="287" spans="1:12">
      <c r="A287" s="788">
        <v>44153</v>
      </c>
      <c r="B287">
        <v>1.9</v>
      </c>
      <c r="C287">
        <v>5.2926000000000002</v>
      </c>
      <c r="D287">
        <v>106119.09</v>
      </c>
      <c r="E287">
        <v>1.9</v>
      </c>
      <c r="F287">
        <v>5486.52</v>
      </c>
      <c r="G287">
        <v>0.47</v>
      </c>
      <c r="H287">
        <v>3567.79</v>
      </c>
      <c r="I287">
        <v>7674.7520000000004</v>
      </c>
      <c r="J287">
        <v>6819.75</v>
      </c>
      <c r="K287">
        <v>3815.25</v>
      </c>
      <c r="L287">
        <v>20</v>
      </c>
    </row>
    <row r="288" spans="1:12">
      <c r="A288" s="788">
        <v>44154</v>
      </c>
      <c r="B288">
        <v>1.9</v>
      </c>
      <c r="C288">
        <v>5.3323999999999998</v>
      </c>
      <c r="D288">
        <v>106669.9</v>
      </c>
      <c r="E288">
        <v>1.9</v>
      </c>
      <c r="F288">
        <v>5486.52</v>
      </c>
      <c r="G288">
        <v>0.47</v>
      </c>
      <c r="H288">
        <v>3581.87</v>
      </c>
      <c r="I288">
        <v>7676.8159999999998</v>
      </c>
      <c r="J288">
        <v>6823.8119999999999</v>
      </c>
      <c r="K288">
        <v>3821.41</v>
      </c>
      <c r="L288">
        <v>20</v>
      </c>
    </row>
    <row r="289" spans="1:12">
      <c r="A289" s="788">
        <v>44155</v>
      </c>
      <c r="B289">
        <v>1.9</v>
      </c>
      <c r="C289">
        <v>5.3498999999999999</v>
      </c>
      <c r="D289">
        <v>106042.48</v>
      </c>
      <c r="E289">
        <v>1.9</v>
      </c>
      <c r="F289">
        <v>5486.52</v>
      </c>
      <c r="G289">
        <v>0.47</v>
      </c>
      <c r="H289">
        <v>3557.54</v>
      </c>
      <c r="I289">
        <v>7650.4309999999996</v>
      </c>
      <c r="J289">
        <v>6817.7520000000004</v>
      </c>
      <c r="K289">
        <v>3820.26</v>
      </c>
      <c r="L289">
        <v>20</v>
      </c>
    </row>
    <row r="290" spans="1:12">
      <c r="A290" s="788">
        <v>44158</v>
      </c>
      <c r="B290">
        <v>1.9</v>
      </c>
      <c r="C290">
        <v>5.3822000000000001</v>
      </c>
      <c r="D290">
        <v>107378.92</v>
      </c>
      <c r="E290">
        <v>1.9</v>
      </c>
      <c r="F290">
        <v>5486.52</v>
      </c>
      <c r="G290">
        <v>0.47</v>
      </c>
      <c r="H290">
        <v>3577.59</v>
      </c>
      <c r="I290">
        <v>7641.8239999999996</v>
      </c>
      <c r="J290">
        <v>6808.0749999999998</v>
      </c>
      <c r="K290">
        <v>3828.39</v>
      </c>
      <c r="L290">
        <v>20</v>
      </c>
    </row>
    <row r="291" spans="1:12">
      <c r="A291" s="788">
        <v>44159</v>
      </c>
      <c r="B291">
        <v>1.9</v>
      </c>
      <c r="C291">
        <v>5.4031000000000002</v>
      </c>
      <c r="D291">
        <v>109786.3</v>
      </c>
      <c r="E291">
        <v>1.9</v>
      </c>
      <c r="F291">
        <v>5486.52</v>
      </c>
      <c r="G291">
        <v>0.47</v>
      </c>
      <c r="H291">
        <v>3635.41</v>
      </c>
      <c r="I291">
        <v>7661.0879999999997</v>
      </c>
      <c r="J291">
        <v>6818.9989999999998</v>
      </c>
      <c r="K291">
        <v>3845.88</v>
      </c>
      <c r="L291">
        <v>20</v>
      </c>
    </row>
    <row r="292" spans="1:12">
      <c r="A292" s="788">
        <v>44160</v>
      </c>
      <c r="B292">
        <v>1.9</v>
      </c>
      <c r="C292">
        <v>5.3502000000000001</v>
      </c>
      <c r="D292">
        <v>110132.53</v>
      </c>
      <c r="E292">
        <v>1.9</v>
      </c>
      <c r="F292">
        <v>5486.52</v>
      </c>
      <c r="G292">
        <v>0.77</v>
      </c>
      <c r="H292">
        <v>3629.65</v>
      </c>
      <c r="I292">
        <v>7682.63</v>
      </c>
      <c r="J292">
        <v>6825.6859999999997</v>
      </c>
      <c r="K292">
        <v>3853.47</v>
      </c>
      <c r="L292">
        <v>20</v>
      </c>
    </row>
    <row r="293" spans="1:12">
      <c r="A293" s="788">
        <v>44161</v>
      </c>
      <c r="B293">
        <v>1.9</v>
      </c>
      <c r="C293">
        <v>5.3194999999999997</v>
      </c>
      <c r="D293">
        <v>110227.09</v>
      </c>
      <c r="E293">
        <v>1.9</v>
      </c>
      <c r="F293">
        <v>5486.52</v>
      </c>
      <c r="G293">
        <v>0.77</v>
      </c>
      <c r="H293">
        <v>3629.65</v>
      </c>
      <c r="I293">
        <v>7707.3689999999997</v>
      </c>
      <c r="J293">
        <v>6833.3329999999996</v>
      </c>
      <c r="K293">
        <v>3857.65</v>
      </c>
      <c r="L293">
        <v>20</v>
      </c>
    </row>
    <row r="294" spans="1:12">
      <c r="A294" s="788">
        <v>44162</v>
      </c>
      <c r="B294">
        <v>1.9</v>
      </c>
      <c r="C294">
        <v>5.3487999999999998</v>
      </c>
      <c r="D294">
        <v>110575.47</v>
      </c>
      <c r="E294">
        <v>1.9</v>
      </c>
      <c r="F294">
        <v>5486.52</v>
      </c>
      <c r="G294">
        <v>0.77</v>
      </c>
      <c r="H294">
        <v>3638.35</v>
      </c>
      <c r="I294">
        <v>7746.1859999999997</v>
      </c>
      <c r="J294">
        <v>6849.4219999999996</v>
      </c>
      <c r="K294">
        <v>3867.12</v>
      </c>
      <c r="L294">
        <v>20</v>
      </c>
    </row>
    <row r="295" spans="1:12">
      <c r="A295" s="788">
        <v>44165</v>
      </c>
      <c r="B295">
        <v>1.9</v>
      </c>
      <c r="C295">
        <v>5.3311000000000002</v>
      </c>
      <c r="D295">
        <v>108893.32</v>
      </c>
      <c r="E295">
        <v>1.9</v>
      </c>
      <c r="F295">
        <v>5486.52</v>
      </c>
      <c r="G295">
        <v>0.77</v>
      </c>
      <c r="H295">
        <v>3621.63</v>
      </c>
      <c r="I295">
        <v>7751.9740000000002</v>
      </c>
      <c r="J295">
        <v>6848.9179999999997</v>
      </c>
      <c r="K295">
        <v>3855.05</v>
      </c>
      <c r="L295">
        <v>20</v>
      </c>
    </row>
    <row r="296" spans="1:12">
      <c r="A296" s="788">
        <v>44166</v>
      </c>
      <c r="B296">
        <v>1.9</v>
      </c>
      <c r="C296">
        <v>5.2782999999999998</v>
      </c>
      <c r="D296">
        <v>111399.91</v>
      </c>
      <c r="E296">
        <v>1.9</v>
      </c>
      <c r="F296">
        <v>5560.59</v>
      </c>
      <c r="G296">
        <v>0.77</v>
      </c>
      <c r="H296">
        <v>3662.45</v>
      </c>
      <c r="I296">
        <v>7810.0720000000001</v>
      </c>
      <c r="J296">
        <v>6868.1580000000004</v>
      </c>
      <c r="K296">
        <v>3871.75</v>
      </c>
      <c r="L296">
        <v>22</v>
      </c>
    </row>
    <row r="297" spans="1:12">
      <c r="A297" s="788">
        <v>44167</v>
      </c>
      <c r="B297">
        <v>1.9</v>
      </c>
      <c r="C297">
        <v>5.2260999999999997</v>
      </c>
      <c r="D297">
        <v>111878.53</v>
      </c>
      <c r="E297">
        <v>1.9</v>
      </c>
      <c r="F297">
        <v>5560.59</v>
      </c>
      <c r="G297">
        <v>0.77</v>
      </c>
      <c r="H297">
        <v>3669.01</v>
      </c>
      <c r="I297">
        <v>7833.81</v>
      </c>
      <c r="J297">
        <v>6876.2370000000001</v>
      </c>
      <c r="K297">
        <v>3877.88</v>
      </c>
      <c r="L297">
        <v>22</v>
      </c>
    </row>
    <row r="298" spans="1:12">
      <c r="A298" s="788">
        <v>44168</v>
      </c>
      <c r="B298">
        <v>1.9</v>
      </c>
      <c r="C298">
        <v>5.1619000000000002</v>
      </c>
      <c r="D298">
        <v>112291.59</v>
      </c>
      <c r="E298">
        <v>1.9</v>
      </c>
      <c r="F298">
        <v>5560.59</v>
      </c>
      <c r="G298">
        <v>0.77</v>
      </c>
      <c r="H298">
        <v>3666.72</v>
      </c>
      <c r="I298">
        <v>7903.1949999999997</v>
      </c>
      <c r="J298">
        <v>6896.4489999999996</v>
      </c>
      <c r="K298">
        <v>3885.5</v>
      </c>
      <c r="L298">
        <v>22</v>
      </c>
    </row>
    <row r="299" spans="1:12">
      <c r="A299" s="788">
        <v>44169</v>
      </c>
      <c r="B299">
        <v>1.9</v>
      </c>
      <c r="C299">
        <v>5.17</v>
      </c>
      <c r="D299">
        <v>113750.22</v>
      </c>
      <c r="E299">
        <v>1.9</v>
      </c>
      <c r="F299">
        <v>5560.59</v>
      </c>
      <c r="G299">
        <v>0.77</v>
      </c>
      <c r="H299">
        <v>3699.12</v>
      </c>
      <c r="I299">
        <v>7907.0029999999997</v>
      </c>
      <c r="J299">
        <v>6899.701</v>
      </c>
      <c r="K299">
        <v>3897.62</v>
      </c>
      <c r="L299">
        <v>22</v>
      </c>
    </row>
    <row r="300" spans="1:12">
      <c r="A300" s="788">
        <v>44172</v>
      </c>
      <c r="B300">
        <v>1.9</v>
      </c>
      <c r="C300">
        <v>5.1012000000000004</v>
      </c>
      <c r="D300">
        <v>113589.77</v>
      </c>
      <c r="E300">
        <v>1.9</v>
      </c>
      <c r="F300">
        <v>5560.59</v>
      </c>
      <c r="G300">
        <v>0.77</v>
      </c>
      <c r="H300">
        <v>3691.96</v>
      </c>
      <c r="I300">
        <v>7899.01</v>
      </c>
      <c r="J300">
        <v>6904.04</v>
      </c>
      <c r="K300">
        <v>3892.04</v>
      </c>
      <c r="L300">
        <v>22</v>
      </c>
    </row>
    <row r="301" spans="1:12">
      <c r="A301" s="788">
        <v>44173</v>
      </c>
      <c r="B301">
        <v>1.9</v>
      </c>
      <c r="C301">
        <v>5.0914000000000001</v>
      </c>
      <c r="D301">
        <v>113793.06</v>
      </c>
      <c r="E301">
        <v>1.9</v>
      </c>
      <c r="F301">
        <v>5560.59</v>
      </c>
      <c r="G301">
        <v>0.77</v>
      </c>
      <c r="H301">
        <v>3702.25</v>
      </c>
      <c r="I301">
        <v>7918.6220000000003</v>
      </c>
      <c r="J301">
        <v>6915.5889999999999</v>
      </c>
      <c r="K301">
        <v>3892.04</v>
      </c>
      <c r="L301">
        <v>22</v>
      </c>
    </row>
    <row r="302" spans="1:12">
      <c r="A302" s="788">
        <v>44174</v>
      </c>
      <c r="B302">
        <v>1.9</v>
      </c>
      <c r="C302">
        <v>5.1102999999999996</v>
      </c>
      <c r="D302">
        <v>113001.16</v>
      </c>
      <c r="E302">
        <v>1.9</v>
      </c>
      <c r="F302">
        <v>5560.59</v>
      </c>
      <c r="G302">
        <v>0.77</v>
      </c>
      <c r="H302">
        <v>3672.82</v>
      </c>
      <c r="I302">
        <v>7922.018</v>
      </c>
      <c r="J302">
        <v>6918.634</v>
      </c>
      <c r="K302">
        <v>3885.78</v>
      </c>
      <c r="L302">
        <v>22</v>
      </c>
    </row>
    <row r="303" spans="1:12">
      <c r="A303" s="788">
        <v>44175</v>
      </c>
      <c r="B303">
        <v>1.9</v>
      </c>
      <c r="C303">
        <v>5.0846</v>
      </c>
      <c r="D303">
        <v>115128.63</v>
      </c>
      <c r="E303">
        <v>1.9</v>
      </c>
      <c r="F303">
        <v>5560.59</v>
      </c>
      <c r="G303">
        <v>0.77</v>
      </c>
      <c r="H303">
        <v>3668.1</v>
      </c>
      <c r="I303">
        <v>7963.116</v>
      </c>
      <c r="J303">
        <v>6909.6530000000002</v>
      </c>
      <c r="K303">
        <v>3894.3</v>
      </c>
      <c r="L303">
        <v>22</v>
      </c>
    </row>
    <row r="304" spans="1:12">
      <c r="A304" s="788">
        <v>44176</v>
      </c>
      <c r="B304">
        <v>1.9</v>
      </c>
      <c r="C304">
        <v>5.0685000000000002</v>
      </c>
      <c r="D304">
        <v>115128</v>
      </c>
      <c r="E304">
        <v>1.9</v>
      </c>
      <c r="F304">
        <v>5560.59</v>
      </c>
      <c r="G304">
        <v>0.77</v>
      </c>
      <c r="H304">
        <v>3663.46</v>
      </c>
      <c r="I304">
        <v>7998.5550000000003</v>
      </c>
      <c r="J304">
        <v>6918.0910000000003</v>
      </c>
      <c r="K304">
        <v>3897.04</v>
      </c>
      <c r="L304">
        <v>22</v>
      </c>
    </row>
    <row r="305" spans="1:12">
      <c r="A305" s="788">
        <v>44179</v>
      </c>
      <c r="B305">
        <v>1.9</v>
      </c>
      <c r="C305">
        <v>5.0571999999999999</v>
      </c>
      <c r="D305">
        <v>114611.12</v>
      </c>
      <c r="E305">
        <v>1.9</v>
      </c>
      <c r="F305">
        <v>5560.59</v>
      </c>
      <c r="G305">
        <v>0.77</v>
      </c>
      <c r="H305">
        <v>3647.49</v>
      </c>
      <c r="I305">
        <v>7997.0429999999997</v>
      </c>
      <c r="J305">
        <v>6917.1549999999997</v>
      </c>
      <c r="K305">
        <v>3896.11</v>
      </c>
      <c r="L305">
        <v>22</v>
      </c>
    </row>
    <row r="306" spans="1:12">
      <c r="A306" s="788">
        <v>44180</v>
      </c>
      <c r="B306">
        <v>1.9</v>
      </c>
      <c r="C306">
        <v>5.0961999999999996</v>
      </c>
      <c r="D306">
        <v>116148.63</v>
      </c>
      <c r="E306">
        <v>1.9</v>
      </c>
      <c r="F306">
        <v>5560.59</v>
      </c>
      <c r="G306">
        <v>0.77</v>
      </c>
      <c r="H306">
        <v>3694.62</v>
      </c>
      <c r="I306">
        <v>8020.4960000000001</v>
      </c>
      <c r="J306">
        <v>6927.9</v>
      </c>
      <c r="K306">
        <v>3915.91</v>
      </c>
      <c r="L306">
        <v>22</v>
      </c>
    </row>
    <row r="307" spans="1:12">
      <c r="A307" s="788">
        <v>44181</v>
      </c>
      <c r="B307">
        <v>1.9</v>
      </c>
      <c r="C307">
        <v>5.1051000000000002</v>
      </c>
      <c r="D307">
        <v>117857.35</v>
      </c>
      <c r="E307">
        <v>1.9</v>
      </c>
      <c r="F307">
        <v>5560.59</v>
      </c>
      <c r="G307">
        <v>1.26</v>
      </c>
      <c r="H307">
        <v>3701.17</v>
      </c>
      <c r="I307">
        <v>8016.6450000000004</v>
      </c>
      <c r="J307">
        <v>6928.9260000000004</v>
      </c>
      <c r="K307">
        <v>3927.07</v>
      </c>
      <c r="L307">
        <v>22</v>
      </c>
    </row>
    <row r="308" spans="1:12">
      <c r="A308" s="788">
        <v>44182</v>
      </c>
      <c r="B308">
        <v>1.9</v>
      </c>
      <c r="C308">
        <v>5.0606</v>
      </c>
      <c r="D308">
        <v>118400.57</v>
      </c>
      <c r="E308">
        <v>1.9</v>
      </c>
      <c r="F308">
        <v>5560.59</v>
      </c>
      <c r="G308">
        <v>1.26</v>
      </c>
      <c r="H308">
        <v>3722.48</v>
      </c>
      <c r="I308">
        <v>8025.1559999999999</v>
      </c>
      <c r="J308">
        <v>6933.0839999999998</v>
      </c>
      <c r="K308">
        <v>3935.34</v>
      </c>
      <c r="L308">
        <v>22</v>
      </c>
    </row>
    <row r="309" spans="1:12">
      <c r="A309" s="788">
        <v>44183</v>
      </c>
      <c r="B309">
        <v>1.9</v>
      </c>
      <c r="C309">
        <v>5.0979999999999999</v>
      </c>
      <c r="D309">
        <v>118023.67</v>
      </c>
      <c r="E309">
        <v>1.9</v>
      </c>
      <c r="F309">
        <v>5560.59</v>
      </c>
      <c r="G309">
        <v>1.26</v>
      </c>
      <c r="H309">
        <v>3709.41</v>
      </c>
      <c r="I309">
        <v>8035.9669999999996</v>
      </c>
      <c r="J309">
        <v>6935.1419999999998</v>
      </c>
      <c r="K309">
        <v>3934.05</v>
      </c>
      <c r="L309">
        <v>22</v>
      </c>
    </row>
    <row r="310" spans="1:12">
      <c r="A310" s="788">
        <v>44186</v>
      </c>
      <c r="B310">
        <v>1.9</v>
      </c>
      <c r="C310">
        <v>5.1566000000000001</v>
      </c>
      <c r="D310">
        <v>115822.57</v>
      </c>
      <c r="E310">
        <v>1.9</v>
      </c>
      <c r="F310">
        <v>5560.59</v>
      </c>
      <c r="G310">
        <v>1.26</v>
      </c>
      <c r="H310">
        <v>3694.92</v>
      </c>
      <c r="I310">
        <v>8036.2070000000003</v>
      </c>
      <c r="J310">
        <v>6936.3680000000004</v>
      </c>
      <c r="K310">
        <v>3919.86</v>
      </c>
      <c r="L310">
        <v>22</v>
      </c>
    </row>
    <row r="311" spans="1:12">
      <c r="A311" s="788">
        <v>44187</v>
      </c>
      <c r="B311">
        <v>1.9</v>
      </c>
      <c r="C311">
        <v>5.1467000000000001</v>
      </c>
      <c r="D311">
        <v>116636.18</v>
      </c>
      <c r="E311">
        <v>1.9</v>
      </c>
      <c r="F311">
        <v>5560.59</v>
      </c>
      <c r="G311">
        <v>1.26</v>
      </c>
      <c r="H311">
        <v>3687.26</v>
      </c>
      <c r="I311">
        <v>8032.1170000000002</v>
      </c>
      <c r="J311">
        <v>6936.616</v>
      </c>
      <c r="K311">
        <v>3920.69</v>
      </c>
      <c r="L311">
        <v>22</v>
      </c>
    </row>
    <row r="312" spans="1:12">
      <c r="A312" s="788">
        <v>44188</v>
      </c>
      <c r="B312">
        <v>1.9</v>
      </c>
      <c r="C312">
        <v>5.1734</v>
      </c>
      <c r="D312">
        <v>117806.85</v>
      </c>
      <c r="E312">
        <v>1.9</v>
      </c>
      <c r="F312">
        <v>5560.59</v>
      </c>
      <c r="G312">
        <v>1.21</v>
      </c>
      <c r="H312">
        <v>3690.01</v>
      </c>
      <c r="I312">
        <v>8059.8450000000003</v>
      </c>
      <c r="J312">
        <v>6947.3969999999999</v>
      </c>
      <c r="K312">
        <v>3934.3</v>
      </c>
      <c r="L312">
        <v>22</v>
      </c>
    </row>
    <row r="313" spans="1:12">
      <c r="A313" s="788">
        <v>44189</v>
      </c>
      <c r="B313">
        <v>1.9</v>
      </c>
      <c r="C313">
        <v>5.1784999999999997</v>
      </c>
      <c r="D313">
        <v>117806.85</v>
      </c>
      <c r="E313">
        <v>1.9</v>
      </c>
      <c r="F313">
        <v>5560.59</v>
      </c>
      <c r="G313">
        <v>1.21</v>
      </c>
      <c r="H313">
        <v>3703.06</v>
      </c>
      <c r="I313">
        <v>8065.1180000000004</v>
      </c>
      <c r="J313">
        <v>6951.5069999999996</v>
      </c>
      <c r="K313">
        <v>3936.01</v>
      </c>
      <c r="L313">
        <v>22</v>
      </c>
    </row>
    <row r="314" spans="1:12">
      <c r="A314" s="788">
        <v>44193</v>
      </c>
      <c r="B314">
        <v>1.9</v>
      </c>
      <c r="C314">
        <v>5.2384000000000004</v>
      </c>
      <c r="D314">
        <v>119123.7</v>
      </c>
      <c r="E314">
        <v>1.9</v>
      </c>
      <c r="F314">
        <v>5560.59</v>
      </c>
      <c r="G314">
        <v>1.21</v>
      </c>
      <c r="H314">
        <v>3735.36</v>
      </c>
      <c r="I314">
        <v>8065.5479999999998</v>
      </c>
      <c r="J314">
        <v>6949.232</v>
      </c>
      <c r="K314">
        <v>3942.95</v>
      </c>
      <c r="L314">
        <v>22</v>
      </c>
    </row>
    <row r="315" spans="1:12">
      <c r="A315" s="788">
        <v>44194</v>
      </c>
      <c r="B315">
        <v>1.9</v>
      </c>
      <c r="C315">
        <v>5.1936</v>
      </c>
      <c r="D315">
        <v>119409.15</v>
      </c>
      <c r="E315">
        <v>1.9</v>
      </c>
      <c r="F315">
        <v>5560.59</v>
      </c>
      <c r="G315">
        <v>1.21</v>
      </c>
      <c r="H315">
        <v>3727.04</v>
      </c>
      <c r="I315">
        <v>8109.1580000000004</v>
      </c>
      <c r="J315">
        <v>6960.5630000000001</v>
      </c>
      <c r="K315">
        <v>3950.19</v>
      </c>
      <c r="L315">
        <v>22</v>
      </c>
    </row>
    <row r="316" spans="1:12">
      <c r="A316" s="788">
        <v>44195</v>
      </c>
      <c r="B316">
        <v>1.9</v>
      </c>
      <c r="C316">
        <v>5.1961000000000004</v>
      </c>
      <c r="D316">
        <v>119017.24</v>
      </c>
      <c r="E316">
        <v>1.9</v>
      </c>
      <c r="F316">
        <v>5560.59</v>
      </c>
      <c r="G316">
        <v>1.21</v>
      </c>
      <c r="H316">
        <v>3732.04</v>
      </c>
      <c r="I316">
        <v>8122.8950000000004</v>
      </c>
      <c r="J316">
        <v>6970.1019999999999</v>
      </c>
      <c r="K316">
        <v>3958.34</v>
      </c>
      <c r="L316">
        <v>22</v>
      </c>
    </row>
    <row r="317" spans="1:12">
      <c r="A317" s="788">
        <v>44196</v>
      </c>
      <c r="B317">
        <v>1.9</v>
      </c>
      <c r="C317">
        <v>5.1961000000000004</v>
      </c>
      <c r="D317">
        <v>119017.24</v>
      </c>
      <c r="E317">
        <v>1.9</v>
      </c>
      <c r="F317">
        <v>5560.59</v>
      </c>
      <c r="G317">
        <v>1.21</v>
      </c>
      <c r="H317">
        <v>3756.07</v>
      </c>
      <c r="I317">
        <v>8128.201</v>
      </c>
      <c r="J317">
        <v>6974.2290000000003</v>
      </c>
      <c r="K317">
        <v>3959.42</v>
      </c>
      <c r="L317">
        <v>22</v>
      </c>
    </row>
    <row r="318" spans="1:12">
      <c r="A318" s="788">
        <v>44200</v>
      </c>
      <c r="B318">
        <v>1.9</v>
      </c>
      <c r="C318">
        <v>5.1619999999999999</v>
      </c>
      <c r="D318">
        <v>118854.71</v>
      </c>
      <c r="E318">
        <v>1.9</v>
      </c>
      <c r="F318">
        <v>5574.49</v>
      </c>
      <c r="G318">
        <v>1.21</v>
      </c>
      <c r="H318">
        <v>3700.65</v>
      </c>
      <c r="I318">
        <v>8131.6790000000001</v>
      </c>
      <c r="J318">
        <v>6977.8310000000001</v>
      </c>
      <c r="K318">
        <v>3955.28</v>
      </c>
      <c r="L318">
        <v>20</v>
      </c>
    </row>
    <row r="319" spans="1:12">
      <c r="A319" s="788">
        <v>44201</v>
      </c>
      <c r="B319">
        <v>1.9</v>
      </c>
      <c r="C319">
        <v>5.3262999999999998</v>
      </c>
      <c r="D319">
        <v>119376.21</v>
      </c>
      <c r="E319">
        <v>1.9</v>
      </c>
      <c r="F319">
        <v>5574.49</v>
      </c>
      <c r="G319">
        <v>1.21</v>
      </c>
      <c r="H319">
        <v>3726.86</v>
      </c>
      <c r="I319">
        <v>8118.0839999999998</v>
      </c>
      <c r="J319">
        <v>6978.2860000000001</v>
      </c>
      <c r="K319">
        <v>3961.68</v>
      </c>
      <c r="L319">
        <v>20</v>
      </c>
    </row>
    <row r="320" spans="1:12">
      <c r="A320" s="788">
        <v>44202</v>
      </c>
      <c r="B320">
        <v>1.9</v>
      </c>
      <c r="C320">
        <v>5.3175999999999997</v>
      </c>
      <c r="D320">
        <v>119100.08</v>
      </c>
      <c r="E320">
        <v>1.9</v>
      </c>
      <c r="F320">
        <v>5574.49</v>
      </c>
      <c r="G320">
        <v>1.21</v>
      </c>
      <c r="H320">
        <v>3748.14</v>
      </c>
      <c r="I320">
        <v>8094.2520000000004</v>
      </c>
      <c r="J320">
        <v>6978.7579999999998</v>
      </c>
      <c r="K320">
        <v>3946.08</v>
      </c>
      <c r="L320">
        <v>20</v>
      </c>
    </row>
    <row r="321" spans="1:12">
      <c r="A321" s="788">
        <v>44203</v>
      </c>
      <c r="B321">
        <v>1.9</v>
      </c>
      <c r="C321">
        <v>5.3426999999999998</v>
      </c>
      <c r="D321">
        <v>122385.92</v>
      </c>
      <c r="E321">
        <v>1.9</v>
      </c>
      <c r="F321">
        <v>5574.49</v>
      </c>
      <c r="G321">
        <v>1.21</v>
      </c>
      <c r="H321">
        <v>3803.79</v>
      </c>
      <c r="I321">
        <v>8053.1930000000002</v>
      </c>
      <c r="J321">
        <v>6967.3310000000001</v>
      </c>
      <c r="K321">
        <v>3959.91</v>
      </c>
      <c r="L321">
        <v>20</v>
      </c>
    </row>
    <row r="322" spans="1:12">
      <c r="A322" s="788">
        <v>44204</v>
      </c>
      <c r="B322">
        <v>1.9</v>
      </c>
      <c r="C322">
        <v>5.3677000000000001</v>
      </c>
      <c r="D322">
        <v>125076.63</v>
      </c>
      <c r="E322">
        <v>1.9</v>
      </c>
      <c r="F322">
        <v>5574.49</v>
      </c>
      <c r="G322">
        <v>1.21</v>
      </c>
      <c r="H322">
        <v>3824.68</v>
      </c>
      <c r="I322">
        <v>8054.0640000000003</v>
      </c>
      <c r="J322">
        <v>6965.0330000000004</v>
      </c>
      <c r="K322">
        <v>3983.61</v>
      </c>
      <c r="L322">
        <v>20</v>
      </c>
    </row>
    <row r="323" spans="1:12">
      <c r="A323" s="788">
        <v>44207</v>
      </c>
      <c r="B323">
        <v>1.9</v>
      </c>
      <c r="C323">
        <v>5.4960000000000004</v>
      </c>
      <c r="D323">
        <v>123255.13</v>
      </c>
      <c r="E323">
        <v>1.9</v>
      </c>
      <c r="F323">
        <v>5574.49</v>
      </c>
      <c r="G323">
        <v>1.21</v>
      </c>
      <c r="H323">
        <v>3799.61</v>
      </c>
      <c r="I323">
        <v>8000.0739999999996</v>
      </c>
      <c r="J323">
        <v>6948.4650000000001</v>
      </c>
      <c r="K323">
        <v>3968.18</v>
      </c>
      <c r="L323">
        <v>20</v>
      </c>
    </row>
    <row r="324" spans="1:12">
      <c r="A324" s="788">
        <v>44208</v>
      </c>
      <c r="B324">
        <v>1.9</v>
      </c>
      <c r="C324">
        <v>5.4630999999999998</v>
      </c>
      <c r="D324">
        <v>123998</v>
      </c>
      <c r="E324">
        <v>1.9</v>
      </c>
      <c r="F324">
        <v>5574.49</v>
      </c>
      <c r="G324">
        <v>1.21</v>
      </c>
      <c r="H324">
        <v>3801.19</v>
      </c>
      <c r="I324">
        <v>8051.5460000000003</v>
      </c>
      <c r="J324">
        <v>6967.8440000000001</v>
      </c>
      <c r="K324">
        <v>3980.22</v>
      </c>
      <c r="L324">
        <v>20</v>
      </c>
    </row>
    <row r="325" spans="1:12">
      <c r="A325" s="788">
        <v>44209</v>
      </c>
      <c r="B325">
        <v>1.9</v>
      </c>
      <c r="C325">
        <v>5.3064</v>
      </c>
      <c r="D325">
        <v>121933.08</v>
      </c>
      <c r="E325">
        <v>1.9</v>
      </c>
      <c r="F325">
        <v>5574.49</v>
      </c>
      <c r="G325">
        <v>1.21</v>
      </c>
      <c r="H325">
        <v>3809.84</v>
      </c>
      <c r="I325">
        <v>8029.6559999999999</v>
      </c>
      <c r="J325">
        <v>6957.4380000000001</v>
      </c>
      <c r="K325">
        <v>3970.68</v>
      </c>
      <c r="L325">
        <v>20</v>
      </c>
    </row>
    <row r="326" spans="1:12">
      <c r="A326" s="788">
        <v>44210</v>
      </c>
      <c r="B326">
        <v>1.9</v>
      </c>
      <c r="C326">
        <v>5.2610999999999999</v>
      </c>
      <c r="D326">
        <v>123480.52</v>
      </c>
      <c r="E326">
        <v>1.9</v>
      </c>
      <c r="F326">
        <v>5574.49</v>
      </c>
      <c r="G326">
        <v>1.21</v>
      </c>
      <c r="H326">
        <v>3795.54</v>
      </c>
      <c r="I326">
        <v>8064.25</v>
      </c>
      <c r="J326">
        <v>6968.49</v>
      </c>
      <c r="K326">
        <v>3984.72</v>
      </c>
      <c r="L326">
        <v>20</v>
      </c>
    </row>
    <row r="327" spans="1:12">
      <c r="A327" s="788">
        <v>44211</v>
      </c>
      <c r="B327">
        <v>1.9</v>
      </c>
      <c r="C327">
        <v>5.2708000000000004</v>
      </c>
      <c r="D327">
        <v>120348.8</v>
      </c>
      <c r="E327">
        <v>1.9</v>
      </c>
      <c r="F327">
        <v>5574.49</v>
      </c>
      <c r="G327">
        <v>1.21</v>
      </c>
      <c r="H327">
        <v>3768.25</v>
      </c>
      <c r="I327">
        <v>8045.8410000000003</v>
      </c>
      <c r="J327">
        <v>6973.3209999999999</v>
      </c>
      <c r="K327">
        <v>3965.79</v>
      </c>
      <c r="L327">
        <v>20</v>
      </c>
    </row>
    <row r="328" spans="1:12">
      <c r="A328" s="788">
        <v>44214</v>
      </c>
      <c r="B328">
        <v>1.9</v>
      </c>
      <c r="C328">
        <v>5.2782</v>
      </c>
      <c r="D328">
        <v>121241.63</v>
      </c>
      <c r="E328">
        <v>1.9</v>
      </c>
      <c r="F328">
        <v>5574.49</v>
      </c>
      <c r="G328">
        <v>0.27</v>
      </c>
      <c r="H328">
        <v>3768.25</v>
      </c>
      <c r="I328">
        <v>8040.9780000000001</v>
      </c>
      <c r="J328">
        <v>6978.75</v>
      </c>
      <c r="K328">
        <v>3967.89</v>
      </c>
      <c r="L328">
        <v>20</v>
      </c>
    </row>
    <row r="329" spans="1:12">
      <c r="A329" s="788">
        <v>44215</v>
      </c>
      <c r="B329">
        <v>1.9</v>
      </c>
      <c r="C329">
        <v>5.2938999999999998</v>
      </c>
      <c r="D329">
        <v>120636.39</v>
      </c>
      <c r="E329">
        <v>1.9</v>
      </c>
      <c r="F329">
        <v>5574.49</v>
      </c>
      <c r="G329">
        <v>0.27</v>
      </c>
      <c r="H329">
        <v>3798.91</v>
      </c>
      <c r="I329">
        <v>8019.018</v>
      </c>
      <c r="J329">
        <v>6976.16</v>
      </c>
      <c r="K329">
        <v>3973.23</v>
      </c>
      <c r="L329">
        <v>20</v>
      </c>
    </row>
    <row r="330" spans="1:12">
      <c r="A330" s="788">
        <v>44216</v>
      </c>
      <c r="B330">
        <v>1.9</v>
      </c>
      <c r="C330">
        <v>5.3026999999999997</v>
      </c>
      <c r="D330">
        <v>119646.39999999999</v>
      </c>
      <c r="E330">
        <v>1.9</v>
      </c>
      <c r="F330">
        <v>5574.49</v>
      </c>
      <c r="G330">
        <v>0.27</v>
      </c>
      <c r="H330">
        <v>3851.85</v>
      </c>
      <c r="I330">
        <v>8011.3950000000004</v>
      </c>
      <c r="J330">
        <v>6974.71</v>
      </c>
      <c r="K330">
        <v>3978.48</v>
      </c>
      <c r="L330">
        <v>20</v>
      </c>
    </row>
    <row r="331" spans="1:12">
      <c r="A331" s="788">
        <v>44217</v>
      </c>
      <c r="B331">
        <v>1.9</v>
      </c>
      <c r="C331">
        <v>5.3159999999999998</v>
      </c>
      <c r="D331">
        <v>118328.99</v>
      </c>
      <c r="E331">
        <v>1.9</v>
      </c>
      <c r="F331">
        <v>5574.49</v>
      </c>
      <c r="G331">
        <v>0.27</v>
      </c>
      <c r="H331">
        <v>3853.07</v>
      </c>
      <c r="I331">
        <v>7987.0439999999999</v>
      </c>
      <c r="J331">
        <v>6960.5810000000001</v>
      </c>
      <c r="K331">
        <v>3971.03</v>
      </c>
      <c r="L331">
        <v>20</v>
      </c>
    </row>
    <row r="332" spans="1:12">
      <c r="A332" s="788">
        <v>44218</v>
      </c>
      <c r="B332">
        <v>1.9</v>
      </c>
      <c r="C332">
        <v>5.4295</v>
      </c>
      <c r="D332">
        <v>117380.49</v>
      </c>
      <c r="E332">
        <v>1.9</v>
      </c>
      <c r="F332">
        <v>5574.49</v>
      </c>
      <c r="G332">
        <v>0.27</v>
      </c>
      <c r="H332">
        <v>3841.47</v>
      </c>
      <c r="I332">
        <v>7958.96</v>
      </c>
      <c r="J332">
        <v>6950.2619999999997</v>
      </c>
      <c r="K332">
        <v>3959.66</v>
      </c>
      <c r="L332">
        <v>20</v>
      </c>
    </row>
    <row r="333" spans="1:12">
      <c r="A333" s="788">
        <v>44221</v>
      </c>
      <c r="B333">
        <v>1.9</v>
      </c>
      <c r="C333">
        <v>5.5073999999999996</v>
      </c>
      <c r="D333">
        <v>117380.49</v>
      </c>
      <c r="E333">
        <v>1.9</v>
      </c>
      <c r="F333">
        <v>5574.49</v>
      </c>
      <c r="G333">
        <v>0.27</v>
      </c>
      <c r="H333">
        <v>3855.36</v>
      </c>
      <c r="I333">
        <v>7960.7420000000002</v>
      </c>
      <c r="J333">
        <v>6951.4080000000004</v>
      </c>
      <c r="K333">
        <v>3956.69</v>
      </c>
      <c r="L333">
        <v>20</v>
      </c>
    </row>
    <row r="334" spans="1:12">
      <c r="A334" s="788">
        <v>44222</v>
      </c>
      <c r="B334">
        <v>1.9</v>
      </c>
      <c r="C334">
        <v>5.3859000000000004</v>
      </c>
      <c r="D334">
        <v>116464.06</v>
      </c>
      <c r="E334">
        <v>1.9</v>
      </c>
      <c r="F334">
        <v>5574.49</v>
      </c>
      <c r="G334">
        <v>0.27</v>
      </c>
      <c r="H334">
        <v>3849.62</v>
      </c>
      <c r="I334">
        <v>7979.4759999999997</v>
      </c>
      <c r="J334">
        <v>6951.4359999999997</v>
      </c>
      <c r="K334">
        <v>3951.66</v>
      </c>
      <c r="L334">
        <v>20</v>
      </c>
    </row>
    <row r="335" spans="1:12">
      <c r="A335" s="788">
        <v>44223</v>
      </c>
      <c r="B335">
        <v>1.9</v>
      </c>
      <c r="C335">
        <v>5.3818000000000001</v>
      </c>
      <c r="D335">
        <v>115882.3</v>
      </c>
      <c r="E335">
        <v>1.9</v>
      </c>
      <c r="F335">
        <v>5574.49</v>
      </c>
      <c r="G335">
        <v>0.3</v>
      </c>
      <c r="H335">
        <v>3750.77</v>
      </c>
      <c r="I335">
        <v>7998.0370000000003</v>
      </c>
      <c r="J335">
        <v>6956.39</v>
      </c>
      <c r="K335">
        <v>3925.52</v>
      </c>
      <c r="L335">
        <v>20</v>
      </c>
    </row>
    <row r="336" spans="1:12">
      <c r="A336" s="788">
        <v>44224</v>
      </c>
      <c r="B336">
        <v>1.9</v>
      </c>
      <c r="C336">
        <v>5.4276</v>
      </c>
      <c r="D336">
        <v>118883.25</v>
      </c>
      <c r="E336">
        <v>1.9</v>
      </c>
      <c r="F336">
        <v>5574.49</v>
      </c>
      <c r="G336">
        <v>0.3</v>
      </c>
      <c r="H336">
        <v>3787.38</v>
      </c>
      <c r="I336">
        <v>8027.9319999999998</v>
      </c>
      <c r="J336">
        <v>6970.3069999999998</v>
      </c>
      <c r="K336">
        <v>3950.5</v>
      </c>
      <c r="L336">
        <v>20</v>
      </c>
    </row>
    <row r="337" spans="1:12">
      <c r="A337" s="788">
        <v>44225</v>
      </c>
      <c r="B337">
        <v>1.9</v>
      </c>
      <c r="C337">
        <v>5.4752999999999998</v>
      </c>
      <c r="D337">
        <v>115067.55</v>
      </c>
      <c r="E337">
        <v>1.9</v>
      </c>
      <c r="F337">
        <v>5574.49</v>
      </c>
      <c r="G337">
        <v>0.3</v>
      </c>
      <c r="H337">
        <v>3714.24</v>
      </c>
      <c r="I337">
        <v>8058.9939999999997</v>
      </c>
      <c r="J337">
        <v>6981.6149999999998</v>
      </c>
      <c r="K337">
        <v>3924.94</v>
      </c>
      <c r="L337">
        <v>20</v>
      </c>
    </row>
    <row r="338" spans="1:12">
      <c r="A338" s="788">
        <v>44228</v>
      </c>
      <c r="B338">
        <v>1.9</v>
      </c>
      <c r="C338">
        <v>5.4602000000000004</v>
      </c>
      <c r="D338">
        <v>117517.57</v>
      </c>
      <c r="E338">
        <v>1.9</v>
      </c>
      <c r="F338">
        <v>5622.43</v>
      </c>
      <c r="G338">
        <v>0.3</v>
      </c>
      <c r="H338">
        <v>3773.86</v>
      </c>
      <c r="I338">
        <v>8051.46</v>
      </c>
      <c r="J338">
        <v>6985.9089999999997</v>
      </c>
      <c r="K338">
        <v>3953.82</v>
      </c>
      <c r="L338">
        <v>18</v>
      </c>
    </row>
    <row r="339" spans="1:12">
      <c r="A339" s="788">
        <v>44229</v>
      </c>
      <c r="B339">
        <v>1.9</v>
      </c>
      <c r="C339">
        <v>5.3868999999999998</v>
      </c>
      <c r="D339">
        <v>118233.81</v>
      </c>
      <c r="E339">
        <v>1.9</v>
      </c>
      <c r="F339">
        <v>5622.43</v>
      </c>
      <c r="G339">
        <v>0.3</v>
      </c>
      <c r="H339">
        <v>3826.31</v>
      </c>
      <c r="I339">
        <v>8111.8010000000004</v>
      </c>
      <c r="J339">
        <v>6997.4989999999998</v>
      </c>
      <c r="K339">
        <v>3972.6</v>
      </c>
      <c r="L339">
        <v>18</v>
      </c>
    </row>
    <row r="340" spans="1:12">
      <c r="A340" s="788">
        <v>44230</v>
      </c>
      <c r="B340">
        <v>1.9</v>
      </c>
      <c r="C340">
        <v>5.3417000000000003</v>
      </c>
      <c r="D340">
        <v>119724.72</v>
      </c>
      <c r="E340">
        <v>1.9</v>
      </c>
      <c r="F340">
        <v>5622.43</v>
      </c>
      <c r="G340">
        <v>0.3</v>
      </c>
      <c r="H340">
        <v>3830.17</v>
      </c>
      <c r="I340">
        <v>8129.4319999999998</v>
      </c>
      <c r="J340">
        <v>7001.0730000000003</v>
      </c>
      <c r="K340">
        <v>3986.69</v>
      </c>
      <c r="L340">
        <v>18</v>
      </c>
    </row>
    <row r="341" spans="1:12">
      <c r="A341" s="788">
        <v>44231</v>
      </c>
      <c r="B341">
        <v>1.9</v>
      </c>
      <c r="C341">
        <v>5.3903999999999996</v>
      </c>
      <c r="D341">
        <v>119260.82</v>
      </c>
      <c r="E341">
        <v>1.9</v>
      </c>
      <c r="F341">
        <v>5622.43</v>
      </c>
      <c r="G341">
        <v>0.3</v>
      </c>
      <c r="H341">
        <v>3871.74</v>
      </c>
      <c r="I341">
        <v>8109.8270000000002</v>
      </c>
      <c r="J341">
        <v>7000.7280000000001</v>
      </c>
      <c r="K341">
        <v>3990.2</v>
      </c>
      <c r="L341">
        <v>18</v>
      </c>
    </row>
    <row r="342" spans="1:12">
      <c r="A342" s="788">
        <v>44232</v>
      </c>
      <c r="B342">
        <v>1.9</v>
      </c>
      <c r="C342">
        <v>5.3878000000000004</v>
      </c>
      <c r="D342">
        <v>120240.26</v>
      </c>
      <c r="E342">
        <v>1.9</v>
      </c>
      <c r="F342">
        <v>5622.43</v>
      </c>
      <c r="G342">
        <v>0.3</v>
      </c>
      <c r="H342">
        <v>3886.83</v>
      </c>
      <c r="I342">
        <v>8116.3109999999997</v>
      </c>
      <c r="J342">
        <v>7004.1859999999997</v>
      </c>
      <c r="K342">
        <v>4006.56</v>
      </c>
      <c r="L342">
        <v>18</v>
      </c>
    </row>
    <row r="343" spans="1:12">
      <c r="A343" s="788">
        <v>44235</v>
      </c>
      <c r="B343">
        <v>1.9</v>
      </c>
      <c r="C343">
        <v>5.3663999999999996</v>
      </c>
      <c r="D343">
        <v>119696.36</v>
      </c>
      <c r="E343">
        <v>1.9</v>
      </c>
      <c r="F343">
        <v>5622.43</v>
      </c>
      <c r="G343">
        <v>0.3</v>
      </c>
      <c r="H343">
        <v>3915.59</v>
      </c>
      <c r="I343">
        <v>8113.5590000000002</v>
      </c>
      <c r="J343">
        <v>7006.9709999999995</v>
      </c>
      <c r="K343">
        <v>4012.28</v>
      </c>
      <c r="L343">
        <v>18</v>
      </c>
    </row>
    <row r="344" spans="1:12">
      <c r="A344" s="788">
        <v>44236</v>
      </c>
      <c r="B344">
        <v>1.9</v>
      </c>
      <c r="C344">
        <v>5.4210000000000003</v>
      </c>
      <c r="D344">
        <v>119471.62</v>
      </c>
      <c r="E344">
        <v>1.9</v>
      </c>
      <c r="F344">
        <v>5622.43</v>
      </c>
      <c r="G344">
        <v>0.3</v>
      </c>
      <c r="H344">
        <v>3911.23</v>
      </c>
      <c r="I344">
        <v>8088.2860000000001</v>
      </c>
      <c r="J344">
        <v>6994.1049999999996</v>
      </c>
      <c r="K344">
        <v>4009.25</v>
      </c>
      <c r="L344">
        <v>18</v>
      </c>
    </row>
    <row r="345" spans="1:12">
      <c r="A345" s="788">
        <v>44237</v>
      </c>
      <c r="B345">
        <v>1.9</v>
      </c>
      <c r="C345">
        <v>5.4017999999999997</v>
      </c>
      <c r="D345">
        <v>118435.33</v>
      </c>
      <c r="E345">
        <v>1.9</v>
      </c>
      <c r="F345">
        <v>5622.43</v>
      </c>
      <c r="G345">
        <v>0.3</v>
      </c>
      <c r="H345">
        <v>3909.88</v>
      </c>
      <c r="I345">
        <v>8106.1589999999997</v>
      </c>
      <c r="J345">
        <v>7007.384</v>
      </c>
      <c r="K345">
        <v>3999.73</v>
      </c>
      <c r="L345">
        <v>18</v>
      </c>
    </row>
    <row r="346" spans="1:12">
      <c r="A346" s="788">
        <v>44238</v>
      </c>
      <c r="B346">
        <v>1.9</v>
      </c>
      <c r="C346">
        <v>5.3620000000000001</v>
      </c>
      <c r="D346">
        <v>119299.83</v>
      </c>
      <c r="E346">
        <v>1.9</v>
      </c>
      <c r="F346">
        <v>5622.43</v>
      </c>
      <c r="G346">
        <v>0.3</v>
      </c>
      <c r="H346">
        <v>3916.38</v>
      </c>
      <c r="I346">
        <v>8106.4390000000003</v>
      </c>
      <c r="J346">
        <v>7007.1059999999998</v>
      </c>
      <c r="K346">
        <v>4010.06</v>
      </c>
      <c r="L346">
        <v>18</v>
      </c>
    </row>
    <row r="347" spans="1:12">
      <c r="A347" s="788">
        <v>44239</v>
      </c>
      <c r="B347">
        <v>1.9</v>
      </c>
      <c r="C347">
        <v>5.3808999999999996</v>
      </c>
      <c r="D347">
        <v>119428.72</v>
      </c>
      <c r="E347">
        <v>1.9</v>
      </c>
      <c r="F347">
        <v>5622.43</v>
      </c>
      <c r="G347">
        <v>0.3</v>
      </c>
      <c r="H347">
        <v>3934.83</v>
      </c>
      <c r="I347">
        <v>8101.8670000000002</v>
      </c>
      <c r="J347">
        <v>7007.6350000000002</v>
      </c>
      <c r="K347">
        <v>4015.12</v>
      </c>
      <c r="L347">
        <v>18</v>
      </c>
    </row>
    <row r="348" spans="1:12">
      <c r="A348" s="788">
        <v>44244</v>
      </c>
      <c r="B348">
        <v>1.9</v>
      </c>
      <c r="C348">
        <v>5.4131999999999998</v>
      </c>
      <c r="D348">
        <v>120355.79</v>
      </c>
      <c r="E348">
        <v>1.9</v>
      </c>
      <c r="F348">
        <v>5622.43</v>
      </c>
      <c r="G348">
        <v>0.3</v>
      </c>
      <c r="H348">
        <v>3931.33</v>
      </c>
      <c r="I348">
        <v>8080.5870000000004</v>
      </c>
      <c r="J348">
        <v>7001.6329999999998</v>
      </c>
      <c r="K348">
        <v>4024.82</v>
      </c>
      <c r="L348">
        <v>18</v>
      </c>
    </row>
    <row r="349" spans="1:12">
      <c r="A349" s="788">
        <v>44245</v>
      </c>
      <c r="B349">
        <v>1.9</v>
      </c>
      <c r="C349">
        <v>5.4231999999999996</v>
      </c>
      <c r="D349">
        <v>119198.97</v>
      </c>
      <c r="E349">
        <v>1.9</v>
      </c>
      <c r="F349">
        <v>5622.43</v>
      </c>
      <c r="G349">
        <v>0.66</v>
      </c>
      <c r="H349">
        <v>3913.97</v>
      </c>
      <c r="I349">
        <v>8087.57</v>
      </c>
      <c r="J349">
        <v>7008.4279999999999</v>
      </c>
      <c r="K349">
        <v>4017.66</v>
      </c>
      <c r="L349">
        <v>18</v>
      </c>
    </row>
    <row r="350" spans="1:12">
      <c r="A350" s="788">
        <v>44246</v>
      </c>
      <c r="B350">
        <v>1.9</v>
      </c>
      <c r="C350">
        <v>5.3917999999999999</v>
      </c>
      <c r="D350">
        <v>118430.53</v>
      </c>
      <c r="E350">
        <v>1.9</v>
      </c>
      <c r="F350">
        <v>5622.43</v>
      </c>
      <c r="G350">
        <v>0.66</v>
      </c>
      <c r="H350">
        <v>3906.71</v>
      </c>
      <c r="I350">
        <v>8072.299</v>
      </c>
      <c r="J350">
        <v>7005.915</v>
      </c>
      <c r="K350">
        <v>4022.34</v>
      </c>
      <c r="L350">
        <v>18</v>
      </c>
    </row>
    <row r="351" spans="1:12">
      <c r="A351" s="788">
        <v>44249</v>
      </c>
      <c r="B351">
        <v>1.9</v>
      </c>
      <c r="C351">
        <v>5.5038</v>
      </c>
      <c r="D351">
        <v>112667.7</v>
      </c>
      <c r="E351">
        <v>1.9</v>
      </c>
      <c r="F351">
        <v>5622.43</v>
      </c>
      <c r="G351">
        <v>0.66</v>
      </c>
      <c r="H351">
        <v>3876.5</v>
      </c>
      <c r="I351">
        <v>8012.6729999999998</v>
      </c>
      <c r="J351">
        <v>6985.7709999999997</v>
      </c>
      <c r="K351">
        <v>3987.76</v>
      </c>
      <c r="L351">
        <v>18</v>
      </c>
    </row>
    <row r="352" spans="1:12">
      <c r="A352" s="788">
        <v>44250</v>
      </c>
      <c r="B352">
        <v>1.9</v>
      </c>
      <c r="C352">
        <v>5.4484000000000004</v>
      </c>
      <c r="D352">
        <v>115227.46</v>
      </c>
      <c r="E352">
        <v>1.9</v>
      </c>
      <c r="F352">
        <v>5622.43</v>
      </c>
      <c r="G352">
        <v>0.66</v>
      </c>
      <c r="H352">
        <v>3881.37</v>
      </c>
      <c r="I352">
        <v>8003.1679999999997</v>
      </c>
      <c r="J352">
        <v>6991.4110000000001</v>
      </c>
      <c r="K352">
        <v>3993.76</v>
      </c>
      <c r="L352">
        <v>18</v>
      </c>
    </row>
    <row r="353" spans="1:12">
      <c r="A353" s="788">
        <v>44251</v>
      </c>
      <c r="B353">
        <v>1.9</v>
      </c>
      <c r="C353">
        <v>5.4176000000000002</v>
      </c>
      <c r="D353">
        <v>115667.78</v>
      </c>
      <c r="E353">
        <v>1.9</v>
      </c>
      <c r="F353">
        <v>5622.43</v>
      </c>
      <c r="G353">
        <v>0.66</v>
      </c>
      <c r="H353">
        <v>3925.43</v>
      </c>
      <c r="I353">
        <v>7979.1009999999997</v>
      </c>
      <c r="J353">
        <v>6984.2529999999997</v>
      </c>
      <c r="K353">
        <v>4000.86</v>
      </c>
      <c r="L353">
        <v>18</v>
      </c>
    </row>
    <row r="354" spans="1:12">
      <c r="A354" s="788">
        <v>44252</v>
      </c>
      <c r="B354">
        <v>1.9</v>
      </c>
      <c r="C354">
        <v>5.4593999999999996</v>
      </c>
      <c r="D354">
        <v>112256.36</v>
      </c>
      <c r="E354">
        <v>1.9</v>
      </c>
      <c r="F354">
        <v>5622.43</v>
      </c>
      <c r="G354">
        <v>0.66</v>
      </c>
      <c r="H354">
        <v>3829.34</v>
      </c>
      <c r="I354">
        <v>7953.143</v>
      </c>
      <c r="J354">
        <v>6962.4690000000001</v>
      </c>
      <c r="K354">
        <v>3967.23</v>
      </c>
      <c r="L354">
        <v>18</v>
      </c>
    </row>
    <row r="355" spans="1:12">
      <c r="A355" s="788">
        <v>44253</v>
      </c>
      <c r="B355">
        <v>1.9</v>
      </c>
      <c r="C355">
        <v>5.5296000000000003</v>
      </c>
      <c r="D355">
        <v>110035.17</v>
      </c>
      <c r="E355">
        <v>1.9</v>
      </c>
      <c r="F355">
        <v>5622.43</v>
      </c>
      <c r="G355">
        <v>0.66</v>
      </c>
      <c r="H355">
        <v>3811.15</v>
      </c>
      <c r="I355">
        <v>7936.7560000000003</v>
      </c>
      <c r="J355">
        <v>6939.9579999999996</v>
      </c>
      <c r="K355">
        <v>3944.47</v>
      </c>
      <c r="L355">
        <v>18</v>
      </c>
    </row>
    <row r="356" spans="1:12">
      <c r="A356" s="788">
        <v>44256</v>
      </c>
      <c r="B356">
        <v>1.9</v>
      </c>
      <c r="C356">
        <v>5.5826000000000002</v>
      </c>
      <c r="D356">
        <v>110334.83</v>
      </c>
      <c r="E356">
        <v>1.9</v>
      </c>
      <c r="F356">
        <v>5674.72</v>
      </c>
      <c r="G356">
        <v>0.66</v>
      </c>
      <c r="H356">
        <v>3901.82</v>
      </c>
      <c r="I356">
        <v>7904.808</v>
      </c>
      <c r="J356">
        <v>6931.2470000000003</v>
      </c>
      <c r="K356">
        <v>3958.31</v>
      </c>
      <c r="L356">
        <v>23</v>
      </c>
    </row>
    <row r="357" spans="1:12">
      <c r="A357" s="788">
        <v>44257</v>
      </c>
      <c r="B357">
        <v>1.9</v>
      </c>
      <c r="C357">
        <v>5.6837999999999997</v>
      </c>
      <c r="D357">
        <v>111539.8</v>
      </c>
      <c r="E357">
        <v>1.9</v>
      </c>
      <c r="F357">
        <v>5674.72</v>
      </c>
      <c r="G357">
        <v>0.66</v>
      </c>
      <c r="H357">
        <v>3870.29</v>
      </c>
      <c r="I357">
        <v>7885.6629999999996</v>
      </c>
      <c r="J357">
        <v>6929.6689999999999</v>
      </c>
      <c r="K357">
        <v>3955.07</v>
      </c>
      <c r="L357">
        <v>23</v>
      </c>
    </row>
    <row r="358" spans="1:12">
      <c r="A358" s="788">
        <v>44258</v>
      </c>
      <c r="B358">
        <v>1.9</v>
      </c>
      <c r="C358">
        <v>5.7336</v>
      </c>
      <c r="D358">
        <v>111183.95</v>
      </c>
      <c r="E358">
        <v>1.9</v>
      </c>
      <c r="F358">
        <v>5674.72</v>
      </c>
      <c r="G358">
        <v>0.66</v>
      </c>
      <c r="H358">
        <v>3819.72</v>
      </c>
      <c r="I358">
        <v>7899.0420000000004</v>
      </c>
      <c r="J358">
        <v>6924.232</v>
      </c>
      <c r="K358">
        <v>3944.44</v>
      </c>
      <c r="L358">
        <v>23</v>
      </c>
    </row>
    <row r="359" spans="1:12">
      <c r="A359" s="788">
        <v>44259</v>
      </c>
      <c r="B359">
        <v>1.9</v>
      </c>
      <c r="C359">
        <v>5.6002000000000001</v>
      </c>
      <c r="D359">
        <v>112690.17</v>
      </c>
      <c r="E359">
        <v>1.9</v>
      </c>
      <c r="F359">
        <v>5674.72</v>
      </c>
      <c r="G359">
        <v>0.66</v>
      </c>
      <c r="H359">
        <v>3768.47</v>
      </c>
      <c r="I359">
        <v>7972.78</v>
      </c>
      <c r="J359">
        <v>6967.4740000000002</v>
      </c>
      <c r="K359">
        <v>3943.1</v>
      </c>
      <c r="L359">
        <v>23</v>
      </c>
    </row>
    <row r="360" spans="1:12">
      <c r="A360" s="788">
        <v>44260</v>
      </c>
      <c r="B360">
        <v>1.9</v>
      </c>
      <c r="C360">
        <v>5.6863999999999999</v>
      </c>
      <c r="D360">
        <v>115202.23</v>
      </c>
      <c r="E360">
        <v>1.9</v>
      </c>
      <c r="F360">
        <v>5674.72</v>
      </c>
      <c r="G360">
        <v>0.66</v>
      </c>
      <c r="H360">
        <v>3841.94</v>
      </c>
      <c r="I360">
        <v>8045.0349999999999</v>
      </c>
      <c r="J360">
        <v>7003.2160000000003</v>
      </c>
      <c r="K360">
        <v>3964.81</v>
      </c>
      <c r="L360">
        <v>23</v>
      </c>
    </row>
    <row r="361" spans="1:12">
      <c r="A361" s="788">
        <v>44263</v>
      </c>
      <c r="B361">
        <v>1.9</v>
      </c>
      <c r="C361">
        <v>5.7336999999999998</v>
      </c>
      <c r="D361">
        <v>110611.58</v>
      </c>
      <c r="E361">
        <v>1.9</v>
      </c>
      <c r="F361">
        <v>5674.72</v>
      </c>
      <c r="G361">
        <v>0.66</v>
      </c>
      <c r="H361">
        <v>3821.35</v>
      </c>
      <c r="I361">
        <v>7996.9459999999999</v>
      </c>
      <c r="J361">
        <v>6979.0020000000004</v>
      </c>
      <c r="K361">
        <v>3928.07</v>
      </c>
      <c r="L361">
        <v>23</v>
      </c>
    </row>
    <row r="362" spans="1:12">
      <c r="A362" s="788">
        <v>44264</v>
      </c>
      <c r="B362">
        <v>1.9</v>
      </c>
      <c r="C362">
        <v>5.8391000000000002</v>
      </c>
      <c r="D362">
        <v>111330.62</v>
      </c>
      <c r="E362">
        <v>1.9</v>
      </c>
      <c r="F362">
        <v>5674.72</v>
      </c>
      <c r="G362">
        <v>0.66</v>
      </c>
      <c r="H362">
        <v>3875.44</v>
      </c>
      <c r="I362">
        <v>7971.2370000000001</v>
      </c>
      <c r="J362">
        <v>6977.433</v>
      </c>
      <c r="K362">
        <v>3934.21</v>
      </c>
      <c r="L362">
        <v>23</v>
      </c>
    </row>
    <row r="363" spans="1:12">
      <c r="A363" s="788">
        <v>44265</v>
      </c>
      <c r="B363">
        <v>1.9</v>
      </c>
      <c r="C363">
        <v>5.7443</v>
      </c>
      <c r="D363">
        <v>112776.49</v>
      </c>
      <c r="E363">
        <v>1.9</v>
      </c>
      <c r="F363">
        <v>5674.72</v>
      </c>
      <c r="G363">
        <v>0.66</v>
      </c>
      <c r="H363">
        <v>3898.81</v>
      </c>
      <c r="I363">
        <v>7984.0519999999997</v>
      </c>
      <c r="J363">
        <v>6983.6719999999996</v>
      </c>
      <c r="K363">
        <v>3931.67</v>
      </c>
      <c r="L363">
        <v>23</v>
      </c>
    </row>
    <row r="364" spans="1:12">
      <c r="A364" s="788">
        <v>44266</v>
      </c>
      <c r="B364">
        <v>1.9</v>
      </c>
      <c r="C364">
        <v>5.5884</v>
      </c>
      <c r="D364">
        <v>114983.76</v>
      </c>
      <c r="E364">
        <v>1.9</v>
      </c>
      <c r="F364">
        <v>5674.72</v>
      </c>
      <c r="G364">
        <v>0.66</v>
      </c>
      <c r="H364">
        <v>3939.34</v>
      </c>
      <c r="I364">
        <v>8003.268</v>
      </c>
      <c r="J364">
        <v>6996.2650000000003</v>
      </c>
      <c r="K364">
        <v>3961.52</v>
      </c>
      <c r="L364">
        <v>23</v>
      </c>
    </row>
    <row r="365" spans="1:12">
      <c r="A365" s="788">
        <v>44267</v>
      </c>
      <c r="B365">
        <v>1.9</v>
      </c>
      <c r="C365">
        <v>5.5633999999999997</v>
      </c>
      <c r="D365">
        <v>114160.4</v>
      </c>
      <c r="E365">
        <v>1.9</v>
      </c>
      <c r="F365">
        <v>5674.72</v>
      </c>
      <c r="G365">
        <v>0.66</v>
      </c>
      <c r="H365">
        <v>3943.34</v>
      </c>
      <c r="I365">
        <v>7981.116</v>
      </c>
      <c r="J365">
        <v>6989.1679999999997</v>
      </c>
      <c r="K365">
        <v>3959.95</v>
      </c>
      <c r="L365">
        <v>23</v>
      </c>
    </row>
    <row r="366" spans="1:12">
      <c r="A366" s="788">
        <v>44270</v>
      </c>
      <c r="B366">
        <v>1.9</v>
      </c>
      <c r="C366">
        <v>5.6289999999999996</v>
      </c>
      <c r="D366">
        <v>114850.74</v>
      </c>
      <c r="E366">
        <v>1.9</v>
      </c>
      <c r="F366">
        <v>5674.72</v>
      </c>
      <c r="G366">
        <v>0.66</v>
      </c>
      <c r="H366">
        <v>3968.94</v>
      </c>
      <c r="I366">
        <v>7986.0420000000004</v>
      </c>
      <c r="J366">
        <v>6985.3059999999996</v>
      </c>
      <c r="K366">
        <v>3963.95</v>
      </c>
      <c r="L366">
        <v>23</v>
      </c>
    </row>
    <row r="367" spans="1:12">
      <c r="A367" s="788">
        <v>44271</v>
      </c>
      <c r="B367">
        <v>1.9</v>
      </c>
      <c r="C367">
        <v>5.5845000000000002</v>
      </c>
      <c r="D367">
        <v>114018.78</v>
      </c>
      <c r="E367">
        <v>1.9</v>
      </c>
      <c r="F367">
        <v>5674.72</v>
      </c>
      <c r="G367">
        <v>0.88</v>
      </c>
      <c r="H367">
        <v>3962.71</v>
      </c>
      <c r="I367">
        <v>7994.7280000000001</v>
      </c>
      <c r="J367">
        <v>6992.6940000000004</v>
      </c>
      <c r="K367">
        <v>3960.68</v>
      </c>
      <c r="L367">
        <v>23</v>
      </c>
    </row>
    <row r="368" spans="1:12">
      <c r="A368" s="788">
        <v>44272</v>
      </c>
      <c r="B368">
        <v>1.9</v>
      </c>
      <c r="C368">
        <v>5.6573000000000002</v>
      </c>
      <c r="D368">
        <v>116549.44</v>
      </c>
      <c r="E368">
        <v>1.9</v>
      </c>
      <c r="F368">
        <v>5674.72</v>
      </c>
      <c r="G368">
        <v>0.88</v>
      </c>
      <c r="H368">
        <v>3974.12</v>
      </c>
      <c r="I368">
        <v>8001.1869999999999</v>
      </c>
      <c r="J368">
        <v>6999.8869999999997</v>
      </c>
      <c r="K368">
        <v>3975.84</v>
      </c>
      <c r="L368">
        <v>23</v>
      </c>
    </row>
    <row r="369" spans="1:12">
      <c r="A369" s="788">
        <v>44273</v>
      </c>
      <c r="B369">
        <v>2.65</v>
      </c>
      <c r="C369">
        <v>5.5468000000000002</v>
      </c>
      <c r="D369">
        <v>114835.43</v>
      </c>
      <c r="E369">
        <v>2.65</v>
      </c>
      <c r="F369">
        <v>5674.72</v>
      </c>
      <c r="G369">
        <v>0.88</v>
      </c>
      <c r="H369">
        <v>3915.46</v>
      </c>
      <c r="I369">
        <v>7978.4570000000003</v>
      </c>
      <c r="J369">
        <v>6974.4179999999997</v>
      </c>
      <c r="K369">
        <v>3949.49</v>
      </c>
      <c r="L369">
        <v>23</v>
      </c>
    </row>
    <row r="370" spans="1:12">
      <c r="A370" s="788">
        <v>44274</v>
      </c>
      <c r="B370">
        <v>2.65</v>
      </c>
      <c r="C370">
        <v>5.5076000000000001</v>
      </c>
      <c r="D370">
        <v>116221.58</v>
      </c>
      <c r="E370">
        <v>2.65</v>
      </c>
      <c r="F370">
        <v>5674.72</v>
      </c>
      <c r="G370">
        <v>0.88</v>
      </c>
      <c r="H370">
        <v>3913.1</v>
      </c>
      <c r="I370">
        <v>7915.473</v>
      </c>
      <c r="J370">
        <v>6954.5709999999999</v>
      </c>
      <c r="K370">
        <v>3958.61</v>
      </c>
      <c r="L370">
        <v>23</v>
      </c>
    </row>
    <row r="371" spans="1:12">
      <c r="A371" s="788">
        <v>44277</v>
      </c>
      <c r="B371">
        <v>2.65</v>
      </c>
      <c r="C371">
        <v>5.5263</v>
      </c>
      <c r="D371">
        <v>114978.86</v>
      </c>
      <c r="E371">
        <v>2.65</v>
      </c>
      <c r="F371">
        <v>5674.72</v>
      </c>
      <c r="G371">
        <v>0.88</v>
      </c>
      <c r="H371">
        <v>3940.59</v>
      </c>
      <c r="I371">
        <v>7886.3810000000003</v>
      </c>
      <c r="J371">
        <v>6955.6369999999997</v>
      </c>
      <c r="K371">
        <v>3958.61</v>
      </c>
      <c r="L371">
        <v>23</v>
      </c>
    </row>
    <row r="372" spans="1:12">
      <c r="A372" s="788">
        <v>44278</v>
      </c>
      <c r="B372">
        <v>2.65</v>
      </c>
      <c r="C372">
        <v>5.4945000000000004</v>
      </c>
      <c r="D372">
        <v>113261.8</v>
      </c>
      <c r="E372">
        <v>2.65</v>
      </c>
      <c r="F372">
        <v>5674.72</v>
      </c>
      <c r="G372">
        <v>0.88</v>
      </c>
      <c r="H372">
        <v>3910.52</v>
      </c>
      <c r="I372">
        <v>7857.8909999999996</v>
      </c>
      <c r="J372">
        <v>6947.3270000000002</v>
      </c>
      <c r="K372">
        <v>3933.15</v>
      </c>
      <c r="L372">
        <v>23</v>
      </c>
    </row>
    <row r="373" spans="1:12">
      <c r="A373" s="788">
        <v>44279</v>
      </c>
      <c r="B373">
        <v>2.65</v>
      </c>
      <c r="C373">
        <v>5.5324</v>
      </c>
      <c r="D373">
        <v>112064.19</v>
      </c>
      <c r="E373">
        <v>2.65</v>
      </c>
      <c r="F373">
        <v>5674.72</v>
      </c>
      <c r="G373">
        <v>0.88</v>
      </c>
      <c r="H373">
        <v>3889.14</v>
      </c>
      <c r="I373">
        <v>7837.9930000000004</v>
      </c>
      <c r="J373">
        <v>6940.9859999999999</v>
      </c>
      <c r="K373">
        <v>3914.5</v>
      </c>
      <c r="L373">
        <v>23</v>
      </c>
    </row>
    <row r="374" spans="1:12">
      <c r="A374" s="788">
        <v>44280</v>
      </c>
      <c r="B374">
        <v>2.65</v>
      </c>
      <c r="C374">
        <v>5.6578999999999997</v>
      </c>
      <c r="D374">
        <v>113749.9</v>
      </c>
      <c r="E374">
        <v>2.65</v>
      </c>
      <c r="F374">
        <v>5674.72</v>
      </c>
      <c r="G374">
        <v>0.88</v>
      </c>
      <c r="H374">
        <v>3909.52</v>
      </c>
      <c r="I374">
        <v>7854.8680000000004</v>
      </c>
      <c r="J374">
        <v>6940.5209999999997</v>
      </c>
      <c r="K374">
        <v>3931.89</v>
      </c>
      <c r="L374">
        <v>23</v>
      </c>
    </row>
    <row r="375" spans="1:12">
      <c r="A375" s="788">
        <v>44281</v>
      </c>
      <c r="B375">
        <v>2.65</v>
      </c>
      <c r="C375">
        <v>5.7035999999999998</v>
      </c>
      <c r="D375">
        <v>114780.62</v>
      </c>
      <c r="E375">
        <v>2.65</v>
      </c>
      <c r="F375">
        <v>5674.72</v>
      </c>
      <c r="G375">
        <v>1.04</v>
      </c>
      <c r="H375">
        <v>3974.54</v>
      </c>
      <c r="I375">
        <v>7874.7240000000002</v>
      </c>
      <c r="J375">
        <v>6943.7659999999996</v>
      </c>
      <c r="K375">
        <v>3945.28</v>
      </c>
      <c r="L375">
        <v>23</v>
      </c>
    </row>
    <row r="376" spans="1:12">
      <c r="A376" s="788">
        <v>44284</v>
      </c>
      <c r="B376">
        <v>2.65</v>
      </c>
      <c r="C376">
        <v>5.7919</v>
      </c>
      <c r="D376">
        <v>115418.72</v>
      </c>
      <c r="E376">
        <v>2.65</v>
      </c>
      <c r="F376">
        <v>5674.72</v>
      </c>
      <c r="G376">
        <v>1.04</v>
      </c>
      <c r="H376">
        <v>3971.09</v>
      </c>
      <c r="I376">
        <v>7866.2870000000003</v>
      </c>
      <c r="J376">
        <v>6936.7049999999999</v>
      </c>
      <c r="K376">
        <v>3943.87</v>
      </c>
      <c r="L376">
        <v>23</v>
      </c>
    </row>
    <row r="377" spans="1:12">
      <c r="A377" s="788">
        <v>44285</v>
      </c>
      <c r="B377">
        <v>2.65</v>
      </c>
      <c r="C377">
        <v>5.7636000000000003</v>
      </c>
      <c r="D377">
        <v>116849.67</v>
      </c>
      <c r="E377">
        <v>2.65</v>
      </c>
      <c r="F377">
        <v>5674.72</v>
      </c>
      <c r="G377">
        <v>1.04</v>
      </c>
      <c r="H377">
        <v>3958.55</v>
      </c>
      <c r="I377">
        <v>7881.3059999999996</v>
      </c>
      <c r="J377">
        <v>6953.3649999999998</v>
      </c>
      <c r="K377">
        <v>3954.78</v>
      </c>
      <c r="L377">
        <v>23</v>
      </c>
    </row>
    <row r="378" spans="1:12">
      <c r="A378" s="788">
        <v>44286</v>
      </c>
      <c r="B378">
        <v>2.65</v>
      </c>
      <c r="C378">
        <v>5.6966999999999999</v>
      </c>
      <c r="D378">
        <v>116633.72</v>
      </c>
      <c r="E378">
        <v>2.65</v>
      </c>
      <c r="F378">
        <v>5674.72</v>
      </c>
      <c r="G378">
        <v>1.04</v>
      </c>
      <c r="H378">
        <v>3972.89</v>
      </c>
      <c r="I378">
        <v>7900.1670000000004</v>
      </c>
      <c r="J378">
        <v>6963.768</v>
      </c>
      <c r="K378">
        <v>3963.24</v>
      </c>
      <c r="L378">
        <v>23</v>
      </c>
    </row>
    <row r="379" spans="1:12">
      <c r="A379" s="788">
        <v>44287</v>
      </c>
      <c r="B379">
        <v>2.65</v>
      </c>
      <c r="C379">
        <v>5.6843000000000004</v>
      </c>
      <c r="D379">
        <v>115253.31</v>
      </c>
      <c r="E379">
        <v>2.65</v>
      </c>
      <c r="F379">
        <v>5692.31</v>
      </c>
      <c r="G379">
        <v>1.04</v>
      </c>
      <c r="H379">
        <v>4019.87</v>
      </c>
      <c r="I379">
        <v>7898.1289999999999</v>
      </c>
      <c r="J379">
        <v>6969.3969999999999</v>
      </c>
      <c r="K379">
        <v>3966.52</v>
      </c>
      <c r="L379">
        <v>20</v>
      </c>
    </row>
    <row r="380" spans="1:12">
      <c r="A380" s="788">
        <v>44291</v>
      </c>
      <c r="B380">
        <v>2.65</v>
      </c>
      <c r="C380">
        <v>5.6573000000000002</v>
      </c>
      <c r="D380">
        <v>117518.44</v>
      </c>
      <c r="E380">
        <v>2.65</v>
      </c>
      <c r="F380">
        <v>5692.31</v>
      </c>
      <c r="G380">
        <v>1.04</v>
      </c>
      <c r="H380">
        <v>4077.91</v>
      </c>
      <c r="I380">
        <v>7888.2730000000001</v>
      </c>
      <c r="J380">
        <v>6970.8140000000003</v>
      </c>
      <c r="K380">
        <v>3966.52</v>
      </c>
      <c r="L380">
        <v>20</v>
      </c>
    </row>
    <row r="381" spans="1:12">
      <c r="A381" s="788">
        <v>44292</v>
      </c>
      <c r="B381">
        <v>2.65</v>
      </c>
      <c r="C381">
        <v>5.6257000000000001</v>
      </c>
      <c r="D381">
        <v>117498.87</v>
      </c>
      <c r="E381">
        <v>2.65</v>
      </c>
      <c r="F381">
        <v>5692.31</v>
      </c>
      <c r="G381">
        <v>1.04</v>
      </c>
      <c r="H381">
        <v>4073.94</v>
      </c>
      <c r="I381">
        <v>7875.4129999999996</v>
      </c>
      <c r="J381">
        <v>6963.2569999999996</v>
      </c>
      <c r="K381">
        <v>3982.14</v>
      </c>
      <c r="L381">
        <v>20</v>
      </c>
    </row>
    <row r="382" spans="1:12">
      <c r="A382" s="788">
        <v>44293</v>
      </c>
      <c r="B382">
        <v>2.65</v>
      </c>
      <c r="C382">
        <v>5.5857999999999999</v>
      </c>
      <c r="D382">
        <v>117623.58</v>
      </c>
      <c r="E382">
        <v>2.65</v>
      </c>
      <c r="F382">
        <v>5692.31</v>
      </c>
      <c r="G382">
        <v>1.04</v>
      </c>
      <c r="H382">
        <v>4079.95</v>
      </c>
      <c r="I382">
        <v>7869.1629999999996</v>
      </c>
      <c r="J382">
        <v>6955.5190000000002</v>
      </c>
      <c r="K382">
        <v>3982.23</v>
      </c>
      <c r="L382">
        <v>20</v>
      </c>
    </row>
    <row r="383" spans="1:12">
      <c r="A383" s="788">
        <v>44294</v>
      </c>
      <c r="B383">
        <v>2.65</v>
      </c>
      <c r="C383">
        <v>5.5811000000000002</v>
      </c>
      <c r="D383">
        <v>118313.23</v>
      </c>
      <c r="E383">
        <v>2.65</v>
      </c>
      <c r="F383">
        <v>5692.31</v>
      </c>
      <c r="G383">
        <v>1.04</v>
      </c>
      <c r="H383">
        <v>4097.17</v>
      </c>
      <c r="I383">
        <v>7924.9219999999996</v>
      </c>
      <c r="J383">
        <v>6977.8580000000002</v>
      </c>
      <c r="K383">
        <v>3990.34</v>
      </c>
      <c r="L383">
        <v>20</v>
      </c>
    </row>
    <row r="384" spans="1:12">
      <c r="A384" s="788">
        <v>44295</v>
      </c>
      <c r="B384">
        <v>2.65</v>
      </c>
      <c r="C384">
        <v>5.6439000000000004</v>
      </c>
      <c r="D384">
        <v>117669.9</v>
      </c>
      <c r="E384">
        <v>2.65</v>
      </c>
      <c r="F384">
        <v>5692.31</v>
      </c>
      <c r="G384">
        <v>1.04</v>
      </c>
      <c r="H384">
        <v>4128.8</v>
      </c>
      <c r="I384">
        <v>7884.7510000000002</v>
      </c>
      <c r="J384">
        <v>6952.433</v>
      </c>
      <c r="K384">
        <v>3992.5</v>
      </c>
      <c r="L384">
        <v>20</v>
      </c>
    </row>
    <row r="385" spans="1:12">
      <c r="A385" s="788">
        <v>44298</v>
      </c>
      <c r="B385">
        <v>2.65</v>
      </c>
      <c r="C385">
        <v>5.6576000000000004</v>
      </c>
      <c r="D385">
        <v>118811.74</v>
      </c>
      <c r="E385">
        <v>2.65</v>
      </c>
      <c r="F385">
        <v>5692.31</v>
      </c>
      <c r="G385">
        <v>1.04</v>
      </c>
      <c r="H385">
        <v>4127.99</v>
      </c>
      <c r="I385">
        <v>7887.92</v>
      </c>
      <c r="J385">
        <v>6952.0190000000002</v>
      </c>
      <c r="K385">
        <v>3997.03</v>
      </c>
      <c r="L385">
        <v>20</v>
      </c>
    </row>
    <row r="386" spans="1:12">
      <c r="A386" s="788">
        <v>44299</v>
      </c>
      <c r="B386">
        <v>2.65</v>
      </c>
      <c r="C386">
        <v>5.7058</v>
      </c>
      <c r="D386">
        <v>119297.13</v>
      </c>
      <c r="E386">
        <v>2.65</v>
      </c>
      <c r="F386">
        <v>5692.31</v>
      </c>
      <c r="G386">
        <v>1.04</v>
      </c>
      <c r="H386">
        <v>4141.59</v>
      </c>
      <c r="I386">
        <v>7854.5290000000005</v>
      </c>
      <c r="J386">
        <v>6939.8819999999996</v>
      </c>
      <c r="K386">
        <v>3996.38</v>
      </c>
      <c r="L386">
        <v>20</v>
      </c>
    </row>
    <row r="387" spans="1:12">
      <c r="A387" s="788">
        <v>44300</v>
      </c>
      <c r="B387">
        <v>2.65</v>
      </c>
      <c r="C387">
        <v>5.6929999999999996</v>
      </c>
      <c r="D387">
        <v>120294.68</v>
      </c>
      <c r="E387">
        <v>2.65</v>
      </c>
      <c r="F387">
        <v>5692.31</v>
      </c>
      <c r="G387">
        <v>1.04</v>
      </c>
      <c r="H387">
        <v>4124.66</v>
      </c>
      <c r="I387">
        <v>7870.7929999999997</v>
      </c>
      <c r="J387">
        <v>6948.7920000000004</v>
      </c>
      <c r="K387">
        <v>3996.89</v>
      </c>
      <c r="L387">
        <v>20</v>
      </c>
    </row>
    <row r="388" spans="1:12">
      <c r="A388" s="788">
        <v>44301</v>
      </c>
      <c r="B388">
        <v>2.65</v>
      </c>
      <c r="C388">
        <v>5.6227999999999998</v>
      </c>
      <c r="D388">
        <v>120700.67</v>
      </c>
      <c r="E388">
        <v>2.65</v>
      </c>
      <c r="F388">
        <v>5692.31</v>
      </c>
      <c r="G388">
        <v>1.04</v>
      </c>
      <c r="H388">
        <v>4170.42</v>
      </c>
      <c r="I388">
        <v>7890.0649999999996</v>
      </c>
      <c r="J388">
        <v>6964.9849999999997</v>
      </c>
      <c r="K388">
        <v>3996.89</v>
      </c>
      <c r="L388">
        <v>20</v>
      </c>
    </row>
    <row r="389" spans="1:12">
      <c r="A389" s="788">
        <v>44302</v>
      </c>
      <c r="B389">
        <v>2.65</v>
      </c>
      <c r="C389">
        <v>5.6322000000000001</v>
      </c>
      <c r="D389">
        <v>121113.93</v>
      </c>
      <c r="E389">
        <v>2.65</v>
      </c>
      <c r="F389">
        <v>5692.31</v>
      </c>
      <c r="G389">
        <v>0.39</v>
      </c>
      <c r="H389">
        <v>4185.47</v>
      </c>
      <c r="I389">
        <v>7922.7389999999996</v>
      </c>
      <c r="J389">
        <v>6985.4560000000001</v>
      </c>
      <c r="K389">
        <v>4011.06</v>
      </c>
      <c r="L389">
        <v>20</v>
      </c>
    </row>
    <row r="390" spans="1:12">
      <c r="A390" s="788">
        <v>44305</v>
      </c>
      <c r="B390">
        <v>2.65</v>
      </c>
      <c r="C390">
        <v>5.5743999999999998</v>
      </c>
      <c r="D390">
        <v>120933.78</v>
      </c>
      <c r="E390">
        <v>2.65</v>
      </c>
      <c r="F390">
        <v>5692.31</v>
      </c>
      <c r="G390">
        <v>0.39</v>
      </c>
      <c r="H390">
        <v>4163.26</v>
      </c>
      <c r="I390">
        <v>7934.2889999999998</v>
      </c>
      <c r="J390">
        <v>6996.2849999999999</v>
      </c>
      <c r="K390">
        <v>4011.06</v>
      </c>
      <c r="L390">
        <v>20</v>
      </c>
    </row>
    <row r="391" spans="1:12">
      <c r="A391" s="788">
        <v>44306</v>
      </c>
      <c r="B391">
        <v>2.65</v>
      </c>
      <c r="C391">
        <v>5.5259999999999998</v>
      </c>
      <c r="D391">
        <v>120061.99</v>
      </c>
      <c r="E391">
        <v>2.65</v>
      </c>
      <c r="F391">
        <v>5692.31</v>
      </c>
      <c r="G391">
        <v>0.39</v>
      </c>
      <c r="H391">
        <v>4134.9399999999996</v>
      </c>
      <c r="I391">
        <v>7897.549</v>
      </c>
      <c r="J391">
        <v>6983.4709999999995</v>
      </c>
      <c r="K391">
        <v>3995.43</v>
      </c>
      <c r="L391">
        <v>20</v>
      </c>
    </row>
    <row r="392" spans="1:12">
      <c r="A392" s="788">
        <v>44308</v>
      </c>
      <c r="B392">
        <v>2.65</v>
      </c>
      <c r="C392">
        <v>5.4964000000000004</v>
      </c>
      <c r="D392">
        <v>119371.48</v>
      </c>
      <c r="E392">
        <v>2.65</v>
      </c>
      <c r="F392">
        <v>5692.31</v>
      </c>
      <c r="G392">
        <v>0.39</v>
      </c>
      <c r="H392">
        <v>4134.9799999999996</v>
      </c>
      <c r="I392">
        <v>7948.0280000000002</v>
      </c>
      <c r="J392">
        <v>7002.8819999999996</v>
      </c>
      <c r="K392">
        <v>3991.36</v>
      </c>
      <c r="L392">
        <v>20</v>
      </c>
    </row>
    <row r="393" spans="1:12">
      <c r="A393" s="788">
        <v>44309</v>
      </c>
      <c r="B393">
        <v>2.65</v>
      </c>
      <c r="C393">
        <v>5.4781000000000004</v>
      </c>
      <c r="D393">
        <v>120530.06</v>
      </c>
      <c r="E393">
        <v>2.65</v>
      </c>
      <c r="F393">
        <v>5692.31</v>
      </c>
      <c r="G393">
        <v>0.39</v>
      </c>
      <c r="H393">
        <v>4180.17</v>
      </c>
      <c r="I393">
        <v>7963.13</v>
      </c>
      <c r="J393">
        <v>7013.8770000000004</v>
      </c>
      <c r="K393">
        <v>4006.88</v>
      </c>
      <c r="L393">
        <v>20</v>
      </c>
    </row>
    <row r="394" spans="1:12">
      <c r="A394" s="788">
        <v>44312</v>
      </c>
      <c r="B394">
        <v>2.65</v>
      </c>
      <c r="C394">
        <v>5.4560000000000004</v>
      </c>
      <c r="D394">
        <v>120594.61</v>
      </c>
      <c r="E394">
        <v>2.65</v>
      </c>
      <c r="F394">
        <v>5692.31</v>
      </c>
      <c r="G394">
        <v>0.39</v>
      </c>
      <c r="H394">
        <v>4187.62</v>
      </c>
      <c r="I394">
        <v>7971.6279999999997</v>
      </c>
      <c r="J394">
        <v>7014.7650000000003</v>
      </c>
      <c r="K394">
        <v>4014.86</v>
      </c>
      <c r="L394">
        <v>20</v>
      </c>
    </row>
    <row r="395" spans="1:12">
      <c r="A395" s="788">
        <v>44313</v>
      </c>
      <c r="B395">
        <v>2.65</v>
      </c>
      <c r="C395">
        <v>5.4417999999999997</v>
      </c>
      <c r="D395">
        <v>119388.37</v>
      </c>
      <c r="E395">
        <v>2.65</v>
      </c>
      <c r="F395">
        <v>5692.31</v>
      </c>
      <c r="G395">
        <v>0.39</v>
      </c>
      <c r="H395">
        <v>4186.72</v>
      </c>
      <c r="I395">
        <v>7968.893</v>
      </c>
      <c r="J395">
        <v>7019.0559999999996</v>
      </c>
      <c r="K395">
        <v>4010.42</v>
      </c>
      <c r="L395">
        <v>20</v>
      </c>
    </row>
    <row r="396" spans="1:12">
      <c r="A396" s="788">
        <v>44314</v>
      </c>
      <c r="B396">
        <v>2.65</v>
      </c>
      <c r="C396">
        <v>5.3998999999999997</v>
      </c>
      <c r="D396">
        <v>121052.52</v>
      </c>
      <c r="E396">
        <v>2.65</v>
      </c>
      <c r="F396">
        <v>5692.31</v>
      </c>
      <c r="G396">
        <v>0.28999999999999998</v>
      </c>
      <c r="H396">
        <v>4183.18</v>
      </c>
      <c r="I396">
        <v>7983.7269999999999</v>
      </c>
      <c r="J396">
        <v>7028.7389999999996</v>
      </c>
      <c r="K396">
        <v>4020.49</v>
      </c>
      <c r="L396">
        <v>20</v>
      </c>
    </row>
    <row r="397" spans="1:12">
      <c r="A397" s="788">
        <v>44315</v>
      </c>
      <c r="B397">
        <v>2.65</v>
      </c>
      <c r="C397">
        <v>5.3655999999999997</v>
      </c>
      <c r="D397">
        <v>120065.75</v>
      </c>
      <c r="E397">
        <v>2.65</v>
      </c>
      <c r="F397">
        <v>5692.31</v>
      </c>
      <c r="G397">
        <v>0.28999999999999998</v>
      </c>
      <c r="H397">
        <v>4211.47</v>
      </c>
      <c r="I397">
        <v>7985.7690000000002</v>
      </c>
      <c r="J397">
        <v>7031.2929999999997</v>
      </c>
      <c r="K397">
        <v>4020.49</v>
      </c>
      <c r="L397">
        <v>20</v>
      </c>
    </row>
    <row r="398" spans="1:12">
      <c r="A398" s="788">
        <v>44316</v>
      </c>
      <c r="B398">
        <v>2.65</v>
      </c>
      <c r="C398">
        <v>5.4029999999999996</v>
      </c>
      <c r="D398">
        <v>118893.84</v>
      </c>
      <c r="E398">
        <v>2.65</v>
      </c>
      <c r="F398">
        <v>5692.31</v>
      </c>
      <c r="G398">
        <v>0.28999999999999998</v>
      </c>
      <c r="H398">
        <v>4181.17</v>
      </c>
      <c r="I398">
        <v>7951.6040000000003</v>
      </c>
      <c r="J398">
        <v>7024.6540000000005</v>
      </c>
      <c r="K398">
        <v>4014.13</v>
      </c>
      <c r="L398">
        <v>20</v>
      </c>
    </row>
    <row r="399" spans="1:12">
      <c r="A399" s="788">
        <v>44319</v>
      </c>
      <c r="B399">
        <v>2.65</v>
      </c>
      <c r="C399">
        <v>5.4081000000000001</v>
      </c>
      <c r="D399">
        <v>119209.48</v>
      </c>
      <c r="E399">
        <v>2.65</v>
      </c>
      <c r="F399">
        <v>5739.56</v>
      </c>
      <c r="G399">
        <v>0.28999999999999998</v>
      </c>
      <c r="H399">
        <v>4192.66</v>
      </c>
      <c r="I399">
        <v>7943.62</v>
      </c>
      <c r="J399">
        <v>7014.3639999999996</v>
      </c>
      <c r="K399">
        <v>4013.92</v>
      </c>
      <c r="L399">
        <v>21</v>
      </c>
    </row>
    <row r="400" spans="1:12">
      <c r="A400" s="788">
        <v>44320</v>
      </c>
      <c r="B400">
        <v>2.65</v>
      </c>
      <c r="C400">
        <v>5.4499000000000004</v>
      </c>
      <c r="D400">
        <v>117712</v>
      </c>
      <c r="E400">
        <v>2.65</v>
      </c>
      <c r="F400">
        <v>5739.56</v>
      </c>
      <c r="G400">
        <v>0.28999999999999998</v>
      </c>
      <c r="H400">
        <v>4164.66</v>
      </c>
      <c r="I400">
        <v>7896.9269999999997</v>
      </c>
      <c r="J400">
        <v>7001.38</v>
      </c>
      <c r="K400">
        <v>4013.92</v>
      </c>
      <c r="L400">
        <v>21</v>
      </c>
    </row>
    <row r="401" spans="1:12">
      <c r="A401" s="788">
        <v>44321</v>
      </c>
      <c r="B401">
        <v>2.65</v>
      </c>
      <c r="C401">
        <v>5.3865999999999996</v>
      </c>
      <c r="D401">
        <v>119564.44</v>
      </c>
      <c r="E401">
        <v>2.65</v>
      </c>
      <c r="F401">
        <v>5739.56</v>
      </c>
      <c r="G401">
        <v>0.28999999999999998</v>
      </c>
      <c r="H401">
        <v>4167.59</v>
      </c>
      <c r="I401">
        <v>7900.4589999999998</v>
      </c>
      <c r="J401">
        <v>7007.5320000000002</v>
      </c>
      <c r="K401">
        <v>4012</v>
      </c>
      <c r="L401">
        <v>21</v>
      </c>
    </row>
    <row r="402" spans="1:12">
      <c r="A402" s="788">
        <v>44322</v>
      </c>
      <c r="B402">
        <v>3.4</v>
      </c>
      <c r="C402">
        <v>5.2891000000000004</v>
      </c>
      <c r="D402">
        <v>119920.61</v>
      </c>
      <c r="E402">
        <v>3.4</v>
      </c>
      <c r="F402">
        <v>5739.56</v>
      </c>
      <c r="G402">
        <v>0.28999999999999998</v>
      </c>
      <c r="H402">
        <v>4201.62</v>
      </c>
      <c r="I402">
        <v>7910.6840000000002</v>
      </c>
      <c r="J402">
        <v>7017.6090000000004</v>
      </c>
      <c r="K402">
        <v>4014.61</v>
      </c>
      <c r="L402">
        <v>21</v>
      </c>
    </row>
    <row r="403" spans="1:12">
      <c r="A403" s="788">
        <v>44323</v>
      </c>
      <c r="B403">
        <v>3.4</v>
      </c>
      <c r="C403">
        <v>5.2210999999999999</v>
      </c>
      <c r="D403">
        <v>122038.11</v>
      </c>
      <c r="E403">
        <v>3.4</v>
      </c>
      <c r="F403">
        <v>5739.56</v>
      </c>
      <c r="G403">
        <v>0.28999999999999998</v>
      </c>
      <c r="H403">
        <v>4232.6000000000004</v>
      </c>
      <c r="I403">
        <v>7942.7709999999997</v>
      </c>
      <c r="J403">
        <v>7025.491</v>
      </c>
      <c r="K403">
        <v>4037.62</v>
      </c>
      <c r="L403">
        <v>21</v>
      </c>
    </row>
    <row r="404" spans="1:12">
      <c r="A404" s="788">
        <v>44326</v>
      </c>
      <c r="B404">
        <v>3.4</v>
      </c>
      <c r="C404">
        <v>5.2221000000000002</v>
      </c>
      <c r="D404">
        <v>121909.03</v>
      </c>
      <c r="E404">
        <v>3.4</v>
      </c>
      <c r="F404">
        <v>5739.56</v>
      </c>
      <c r="G404">
        <v>0.28999999999999998</v>
      </c>
      <c r="H404">
        <v>4188.43</v>
      </c>
      <c r="I404">
        <v>7949.7169999999996</v>
      </c>
      <c r="J404">
        <v>7025.4</v>
      </c>
      <c r="K404">
        <v>4026.17</v>
      </c>
      <c r="L404">
        <v>21</v>
      </c>
    </row>
    <row r="405" spans="1:12">
      <c r="A405" s="788">
        <v>44327</v>
      </c>
      <c r="B405">
        <v>3.4</v>
      </c>
      <c r="C405">
        <v>5.2397</v>
      </c>
      <c r="D405">
        <v>122964.01</v>
      </c>
      <c r="E405">
        <v>3.4</v>
      </c>
      <c r="F405">
        <v>5739.56</v>
      </c>
      <c r="G405">
        <v>0.28999999999999998</v>
      </c>
      <c r="H405">
        <v>4152.1000000000004</v>
      </c>
      <c r="I405">
        <v>7984.2060000000001</v>
      </c>
      <c r="J405">
        <v>7043.1369999999997</v>
      </c>
      <c r="K405">
        <v>4030.82</v>
      </c>
      <c r="L405">
        <v>21</v>
      </c>
    </row>
    <row r="406" spans="1:12">
      <c r="A406" s="788">
        <v>44328</v>
      </c>
      <c r="B406">
        <v>3.4</v>
      </c>
      <c r="C406">
        <v>5.2347000000000001</v>
      </c>
      <c r="D406">
        <v>119710.03</v>
      </c>
      <c r="E406">
        <v>3.4</v>
      </c>
      <c r="F406">
        <v>5739.56</v>
      </c>
      <c r="G406">
        <v>0.28999999999999998</v>
      </c>
      <c r="H406">
        <v>4063.04</v>
      </c>
      <c r="I406">
        <v>7958.1210000000001</v>
      </c>
      <c r="J406">
        <v>7034.4380000000001</v>
      </c>
      <c r="K406">
        <v>4000.86</v>
      </c>
      <c r="L406">
        <v>21</v>
      </c>
    </row>
    <row r="407" spans="1:12">
      <c r="A407" s="788">
        <v>44329</v>
      </c>
      <c r="B407">
        <v>3.4</v>
      </c>
      <c r="C407">
        <v>5.2808999999999999</v>
      </c>
      <c r="D407">
        <v>120705.91</v>
      </c>
      <c r="E407">
        <v>3.4</v>
      </c>
      <c r="F407">
        <v>5739.56</v>
      </c>
      <c r="G407">
        <v>0.28999999999999998</v>
      </c>
      <c r="H407">
        <v>4112.5</v>
      </c>
      <c r="I407">
        <v>7968.1210000000001</v>
      </c>
      <c r="J407">
        <v>7035.3990000000003</v>
      </c>
      <c r="K407">
        <v>4003.37</v>
      </c>
      <c r="L407">
        <v>21</v>
      </c>
    </row>
    <row r="408" spans="1:12">
      <c r="A408" s="788">
        <v>44330</v>
      </c>
      <c r="B408">
        <v>3.4</v>
      </c>
      <c r="C408">
        <v>5.2694999999999999</v>
      </c>
      <c r="D408">
        <v>121880.82</v>
      </c>
      <c r="E408">
        <v>3.4</v>
      </c>
      <c r="F408">
        <v>5739.56</v>
      </c>
      <c r="G408">
        <v>0.28999999999999998</v>
      </c>
      <c r="H408">
        <v>4173.8500000000004</v>
      </c>
      <c r="I408">
        <v>7971.067</v>
      </c>
      <c r="J408">
        <v>7033.0209999999997</v>
      </c>
      <c r="K408">
        <v>4003.37</v>
      </c>
      <c r="L408">
        <v>21</v>
      </c>
    </row>
    <row r="409" spans="1:12">
      <c r="A409" s="788">
        <v>44333</v>
      </c>
      <c r="B409">
        <v>3.4</v>
      </c>
      <c r="C409">
        <v>5.2748999999999997</v>
      </c>
      <c r="D409">
        <v>122937.87</v>
      </c>
      <c r="E409">
        <v>3.4</v>
      </c>
      <c r="F409">
        <v>5739.56</v>
      </c>
      <c r="G409">
        <v>0.28999999999999998</v>
      </c>
      <c r="H409">
        <v>4163.29</v>
      </c>
      <c r="I409">
        <v>8008.848</v>
      </c>
      <c r="J409">
        <v>7047.4229999999998</v>
      </c>
      <c r="K409">
        <v>4029.9</v>
      </c>
      <c r="L409">
        <v>21</v>
      </c>
    </row>
    <row r="410" spans="1:12">
      <c r="A410" s="788">
        <v>44334</v>
      </c>
      <c r="B410">
        <v>3.4</v>
      </c>
      <c r="C410">
        <v>5.2582000000000004</v>
      </c>
      <c r="D410">
        <v>122979.96</v>
      </c>
      <c r="E410">
        <v>3.4</v>
      </c>
      <c r="F410">
        <v>5739.56</v>
      </c>
      <c r="G410">
        <v>0.7</v>
      </c>
      <c r="H410">
        <v>4127.83</v>
      </c>
      <c r="I410">
        <v>7953.8530000000001</v>
      </c>
      <c r="J410">
        <v>7043.366</v>
      </c>
      <c r="K410">
        <v>4026.19</v>
      </c>
      <c r="L410">
        <v>21</v>
      </c>
    </row>
    <row r="411" spans="1:12">
      <c r="A411" s="788">
        <v>44335</v>
      </c>
      <c r="B411">
        <v>3.4</v>
      </c>
      <c r="C411">
        <v>5.2816000000000001</v>
      </c>
      <c r="D411">
        <v>122636.3</v>
      </c>
      <c r="E411">
        <v>3.4</v>
      </c>
      <c r="F411">
        <v>5739.56</v>
      </c>
      <c r="G411">
        <v>0.7</v>
      </c>
      <c r="H411">
        <v>4115.68</v>
      </c>
      <c r="I411">
        <v>7955.4129999999996</v>
      </c>
      <c r="J411">
        <v>7036.0140000000001</v>
      </c>
      <c r="K411">
        <v>4016.94</v>
      </c>
      <c r="L411">
        <v>21</v>
      </c>
    </row>
    <row r="412" spans="1:12">
      <c r="A412" s="788">
        <v>44336</v>
      </c>
      <c r="B412">
        <v>3.4</v>
      </c>
      <c r="C412">
        <v>5.2899000000000003</v>
      </c>
      <c r="D412">
        <v>122700.79</v>
      </c>
      <c r="E412">
        <v>3.4</v>
      </c>
      <c r="F412">
        <v>5739.56</v>
      </c>
      <c r="G412">
        <v>0.7</v>
      </c>
      <c r="H412">
        <v>4159.12</v>
      </c>
      <c r="I412">
        <v>7985.5919999999996</v>
      </c>
      <c r="J412">
        <v>7048.5720000000001</v>
      </c>
      <c r="K412">
        <v>4026.11</v>
      </c>
      <c r="L412">
        <v>21</v>
      </c>
    </row>
    <row r="413" spans="1:12">
      <c r="A413" s="788">
        <v>44337</v>
      </c>
      <c r="B413">
        <v>3.4</v>
      </c>
      <c r="C413">
        <v>5.3021000000000003</v>
      </c>
      <c r="D413">
        <v>122592.47</v>
      </c>
      <c r="E413">
        <v>3.4</v>
      </c>
      <c r="F413">
        <v>5739.56</v>
      </c>
      <c r="G413">
        <v>0.7</v>
      </c>
      <c r="H413">
        <v>4155.8599999999997</v>
      </c>
      <c r="I413">
        <v>7992.6809999999996</v>
      </c>
      <c r="J413">
        <v>7056.0379999999996</v>
      </c>
      <c r="K413">
        <v>4025.85</v>
      </c>
      <c r="L413">
        <v>21</v>
      </c>
    </row>
    <row r="414" spans="1:12">
      <c r="A414" s="788">
        <v>44340</v>
      </c>
      <c r="B414">
        <v>3.4</v>
      </c>
      <c r="C414">
        <v>5.3192000000000004</v>
      </c>
      <c r="D414">
        <v>124031.62</v>
      </c>
      <c r="E414">
        <v>3.4</v>
      </c>
      <c r="F414">
        <v>5739.56</v>
      </c>
      <c r="G414">
        <v>0.7</v>
      </c>
      <c r="H414">
        <v>4197.05</v>
      </c>
      <c r="I414">
        <v>7977.8280000000004</v>
      </c>
      <c r="J414">
        <v>7057.6880000000001</v>
      </c>
      <c r="K414">
        <v>4025.85</v>
      </c>
      <c r="L414">
        <v>21</v>
      </c>
    </row>
    <row r="415" spans="1:12">
      <c r="A415" s="788">
        <v>44341</v>
      </c>
      <c r="B415">
        <v>3.4</v>
      </c>
      <c r="C415">
        <v>5.3136999999999999</v>
      </c>
      <c r="D415">
        <v>122987.71</v>
      </c>
      <c r="E415">
        <v>3.4</v>
      </c>
      <c r="F415">
        <v>5739.56</v>
      </c>
      <c r="G415">
        <v>0.7</v>
      </c>
      <c r="H415">
        <v>4188.13</v>
      </c>
      <c r="I415">
        <v>7973.7579999999998</v>
      </c>
      <c r="J415">
        <v>7047.8779999999997</v>
      </c>
      <c r="K415">
        <v>4030.75</v>
      </c>
      <c r="L415">
        <v>21</v>
      </c>
    </row>
    <row r="416" spans="1:12">
      <c r="A416" s="788">
        <v>44342</v>
      </c>
      <c r="B416">
        <v>3.4</v>
      </c>
      <c r="C416">
        <v>5.3158000000000003</v>
      </c>
      <c r="D416">
        <v>123989.17</v>
      </c>
      <c r="E416">
        <v>3.4</v>
      </c>
      <c r="F416">
        <v>5739.56</v>
      </c>
      <c r="G416">
        <v>0.71</v>
      </c>
      <c r="H416">
        <v>4195.99</v>
      </c>
      <c r="I416">
        <v>7986.83</v>
      </c>
      <c r="J416">
        <v>7049.3329999999996</v>
      </c>
      <c r="K416">
        <v>4037.36</v>
      </c>
      <c r="L416">
        <v>21</v>
      </c>
    </row>
    <row r="417" spans="1:12">
      <c r="A417" s="788">
        <v>44343</v>
      </c>
      <c r="B417">
        <v>3.4</v>
      </c>
      <c r="C417">
        <v>5.2832999999999997</v>
      </c>
      <c r="D417">
        <v>124366.57</v>
      </c>
      <c r="E417">
        <v>3.4</v>
      </c>
      <c r="F417">
        <v>5739.56</v>
      </c>
      <c r="G417">
        <v>0.71</v>
      </c>
      <c r="H417">
        <v>4200.88</v>
      </c>
      <c r="I417">
        <v>8017.375</v>
      </c>
      <c r="J417">
        <v>7055.7730000000001</v>
      </c>
      <c r="K417">
        <v>4048.85</v>
      </c>
      <c r="L417">
        <v>21</v>
      </c>
    </row>
    <row r="418" spans="1:12">
      <c r="A418" s="788">
        <v>44344</v>
      </c>
      <c r="B418">
        <v>3.4</v>
      </c>
      <c r="C418">
        <v>5.2274000000000003</v>
      </c>
      <c r="D418">
        <v>125561.37</v>
      </c>
      <c r="E418">
        <v>3.4</v>
      </c>
      <c r="F418">
        <v>5739.56</v>
      </c>
      <c r="G418">
        <v>0.71</v>
      </c>
      <c r="H418">
        <v>4204.1099999999997</v>
      </c>
      <c r="I418">
        <v>8046.049</v>
      </c>
      <c r="J418">
        <v>7075.1149999999998</v>
      </c>
      <c r="K418">
        <v>4056.99</v>
      </c>
      <c r="L418">
        <v>21</v>
      </c>
    </row>
    <row r="419" spans="1:12">
      <c r="A419" s="788">
        <v>44347</v>
      </c>
      <c r="B419">
        <v>3.4</v>
      </c>
      <c r="C419">
        <v>5.2316000000000003</v>
      </c>
      <c r="D419">
        <v>126215.73</v>
      </c>
      <c r="E419">
        <v>3.4</v>
      </c>
      <c r="F419">
        <v>5739.56</v>
      </c>
      <c r="G419">
        <v>0.71</v>
      </c>
      <c r="H419">
        <v>4204.1099999999997</v>
      </c>
      <c r="I419">
        <v>8035.7349999999997</v>
      </c>
      <c r="J419">
        <v>7073.1289999999999</v>
      </c>
      <c r="K419">
        <v>4062.88</v>
      </c>
      <c r="L419">
        <v>21</v>
      </c>
    </row>
    <row r="420" spans="1:12">
      <c r="A420" s="788">
        <v>44348</v>
      </c>
      <c r="B420">
        <v>3.4</v>
      </c>
      <c r="C420">
        <v>5.1630000000000003</v>
      </c>
      <c r="D420">
        <v>128267.05</v>
      </c>
      <c r="E420">
        <v>3.4</v>
      </c>
      <c r="F420">
        <v>5769.98</v>
      </c>
      <c r="G420">
        <v>0.71</v>
      </c>
      <c r="H420">
        <v>4202.04</v>
      </c>
      <c r="I420">
        <v>8061.6940000000004</v>
      </c>
      <c r="J420">
        <v>7074.4880000000003</v>
      </c>
      <c r="K420">
        <v>4062.88</v>
      </c>
      <c r="L420">
        <v>21</v>
      </c>
    </row>
    <row r="421" spans="1:12">
      <c r="A421" s="788">
        <v>44349</v>
      </c>
      <c r="B421">
        <v>3.4</v>
      </c>
      <c r="C421">
        <v>5.1139999999999999</v>
      </c>
      <c r="D421">
        <v>129601.44</v>
      </c>
      <c r="E421">
        <v>3.4</v>
      </c>
      <c r="F421">
        <v>5769.98</v>
      </c>
      <c r="G421">
        <v>0.71</v>
      </c>
      <c r="H421">
        <v>4208.12</v>
      </c>
      <c r="I421">
        <v>8105.616</v>
      </c>
      <c r="J421">
        <v>7081.4290000000001</v>
      </c>
      <c r="K421">
        <v>4078.02</v>
      </c>
      <c r="L421">
        <v>21</v>
      </c>
    </row>
    <row r="422" spans="1:12">
      <c r="A422" s="788">
        <v>44351</v>
      </c>
      <c r="B422">
        <v>3.4</v>
      </c>
      <c r="C422">
        <v>5.0660999999999996</v>
      </c>
      <c r="D422">
        <v>130125.78</v>
      </c>
      <c r="E422">
        <v>3.4</v>
      </c>
      <c r="F422">
        <v>5769.98</v>
      </c>
      <c r="G422">
        <v>0.71</v>
      </c>
      <c r="H422">
        <v>4229.8900000000003</v>
      </c>
      <c r="I422">
        <v>8141.1120000000001</v>
      </c>
      <c r="J422">
        <v>7089.1329999999998</v>
      </c>
      <c r="K422">
        <v>4080.46</v>
      </c>
      <c r="L422">
        <v>21</v>
      </c>
    </row>
    <row r="423" spans="1:12">
      <c r="A423" s="788">
        <v>44354</v>
      </c>
      <c r="B423">
        <v>3.4</v>
      </c>
      <c r="C423">
        <v>5.0491999999999999</v>
      </c>
      <c r="D423">
        <v>130776.27</v>
      </c>
      <c r="E423">
        <v>3.4</v>
      </c>
      <c r="F423">
        <v>5769.98</v>
      </c>
      <c r="G423">
        <v>0.71</v>
      </c>
      <c r="H423">
        <v>4226.5200000000004</v>
      </c>
      <c r="I423">
        <v>8123.11</v>
      </c>
      <c r="J423">
        <v>7080.4390000000003</v>
      </c>
      <c r="K423">
        <v>4081.73</v>
      </c>
      <c r="L423">
        <v>21</v>
      </c>
    </row>
    <row r="424" spans="1:12">
      <c r="A424" s="788">
        <v>44355</v>
      </c>
      <c r="B424">
        <v>3.4</v>
      </c>
      <c r="C424">
        <v>5.0483000000000002</v>
      </c>
      <c r="D424">
        <v>129787.11</v>
      </c>
      <c r="E424">
        <v>3.4</v>
      </c>
      <c r="F424">
        <v>5769.98</v>
      </c>
      <c r="G424">
        <v>0.71</v>
      </c>
      <c r="H424">
        <v>4227.26</v>
      </c>
      <c r="I424">
        <v>8135.509</v>
      </c>
      <c r="J424">
        <v>7082.2120000000004</v>
      </c>
      <c r="K424">
        <v>4075.77</v>
      </c>
      <c r="L424">
        <v>21</v>
      </c>
    </row>
    <row r="425" spans="1:12">
      <c r="A425" s="788">
        <v>44356</v>
      </c>
      <c r="B425">
        <v>3.4</v>
      </c>
      <c r="C425">
        <v>5.0526999999999997</v>
      </c>
      <c r="D425">
        <v>129906.8</v>
      </c>
      <c r="E425">
        <v>3.4</v>
      </c>
      <c r="F425">
        <v>5769.98</v>
      </c>
      <c r="G425">
        <v>0.71</v>
      </c>
      <c r="H425">
        <v>4219.55</v>
      </c>
      <c r="I425">
        <v>8137.9229999999998</v>
      </c>
      <c r="J425">
        <v>7085.6530000000002</v>
      </c>
      <c r="K425">
        <v>4073.34</v>
      </c>
      <c r="L425">
        <v>21</v>
      </c>
    </row>
    <row r="426" spans="1:12">
      <c r="A426" s="788">
        <v>44357</v>
      </c>
      <c r="B426">
        <v>3.4</v>
      </c>
      <c r="C426">
        <v>5.0629</v>
      </c>
      <c r="D426">
        <v>130076.17</v>
      </c>
      <c r="E426">
        <v>3.4</v>
      </c>
      <c r="F426">
        <v>5769.98</v>
      </c>
      <c r="G426">
        <v>0.71</v>
      </c>
      <c r="H426">
        <v>4239.18</v>
      </c>
      <c r="I426">
        <v>8116.8280000000004</v>
      </c>
      <c r="J426">
        <v>7074.8019999999997</v>
      </c>
      <c r="K426">
        <v>4075.79</v>
      </c>
      <c r="L426">
        <v>21</v>
      </c>
    </row>
    <row r="427" spans="1:12">
      <c r="A427" s="788">
        <v>44358</v>
      </c>
      <c r="B427">
        <v>3.4</v>
      </c>
      <c r="C427">
        <v>5.1184000000000003</v>
      </c>
      <c r="D427">
        <v>129441.03</v>
      </c>
      <c r="E427">
        <v>3.4</v>
      </c>
      <c r="F427">
        <v>5769.98</v>
      </c>
      <c r="G427">
        <v>0.71</v>
      </c>
      <c r="H427">
        <v>4247.4399999999996</v>
      </c>
      <c r="I427">
        <v>8096.4949999999999</v>
      </c>
      <c r="J427">
        <v>7068.5959999999995</v>
      </c>
      <c r="K427">
        <v>4069.2</v>
      </c>
      <c r="L427">
        <v>21</v>
      </c>
    </row>
    <row r="428" spans="1:12">
      <c r="A428" s="788">
        <v>44361</v>
      </c>
      <c r="B428">
        <v>3.4</v>
      </c>
      <c r="C428">
        <v>5.0701000000000001</v>
      </c>
      <c r="D428">
        <v>130207.96</v>
      </c>
      <c r="E428">
        <v>3.4</v>
      </c>
      <c r="F428">
        <v>5769.98</v>
      </c>
      <c r="G428">
        <v>0.71</v>
      </c>
      <c r="H428">
        <v>4255.1499999999996</v>
      </c>
      <c r="I428">
        <v>8112.2969999999996</v>
      </c>
      <c r="J428">
        <v>7070.2719999999999</v>
      </c>
      <c r="K428">
        <v>4080.4</v>
      </c>
      <c r="L428">
        <v>21</v>
      </c>
    </row>
    <row r="429" spans="1:12">
      <c r="A429" s="788">
        <v>44362</v>
      </c>
      <c r="B429">
        <v>3.4</v>
      </c>
      <c r="C429">
        <v>5.0868000000000002</v>
      </c>
      <c r="D429">
        <v>130091.08</v>
      </c>
      <c r="E429">
        <v>3.4</v>
      </c>
      <c r="F429">
        <v>5769.98</v>
      </c>
      <c r="G429">
        <v>0.71</v>
      </c>
      <c r="H429">
        <v>4246.59</v>
      </c>
      <c r="I429">
        <v>8101.5389999999998</v>
      </c>
      <c r="J429">
        <v>7062.8959999999997</v>
      </c>
      <c r="K429">
        <v>4080.27</v>
      </c>
      <c r="L429">
        <v>21</v>
      </c>
    </row>
    <row r="430" spans="1:12">
      <c r="A430" s="788">
        <v>44363</v>
      </c>
      <c r="B430">
        <v>3.4</v>
      </c>
      <c r="C430">
        <v>5.0201000000000002</v>
      </c>
      <c r="D430">
        <v>129259.49</v>
      </c>
      <c r="E430">
        <v>3.4</v>
      </c>
      <c r="F430">
        <v>5769.98</v>
      </c>
      <c r="G430">
        <v>0.56000000000000005</v>
      </c>
      <c r="H430">
        <v>4223.7</v>
      </c>
      <c r="I430">
        <v>8102.1940000000004</v>
      </c>
      <c r="J430">
        <v>7064.87</v>
      </c>
      <c r="K430">
        <v>4077.96</v>
      </c>
      <c r="L430">
        <v>21</v>
      </c>
    </row>
    <row r="431" spans="1:12">
      <c r="A431" s="788">
        <v>44364</v>
      </c>
      <c r="B431">
        <v>4.1500000000000004</v>
      </c>
      <c r="C431">
        <v>5.0353000000000003</v>
      </c>
      <c r="D431">
        <v>128057.22</v>
      </c>
      <c r="E431">
        <v>4.1500000000000004</v>
      </c>
      <c r="F431">
        <v>5769.98</v>
      </c>
      <c r="G431">
        <v>0.56000000000000005</v>
      </c>
      <c r="H431">
        <v>4221.8599999999997</v>
      </c>
      <c r="I431">
        <v>8043.7259999999997</v>
      </c>
      <c r="J431">
        <v>7021.4939999999997</v>
      </c>
      <c r="K431">
        <v>4066.35</v>
      </c>
      <c r="L431">
        <v>21</v>
      </c>
    </row>
    <row r="432" spans="1:12">
      <c r="A432" s="788">
        <v>44365</v>
      </c>
      <c r="B432">
        <v>4.1500000000000004</v>
      </c>
      <c r="C432">
        <v>5.0308000000000002</v>
      </c>
      <c r="D432">
        <v>128405.35</v>
      </c>
      <c r="E432">
        <v>4.1500000000000004</v>
      </c>
      <c r="F432">
        <v>5769.98</v>
      </c>
      <c r="G432">
        <v>0.56000000000000005</v>
      </c>
      <c r="H432">
        <v>4166.45</v>
      </c>
      <c r="I432">
        <v>8007.3289999999997</v>
      </c>
      <c r="J432">
        <v>7010.991</v>
      </c>
      <c r="K432">
        <v>4064.81</v>
      </c>
      <c r="L432">
        <v>21</v>
      </c>
    </row>
    <row r="433" spans="1:12">
      <c r="A433" s="788">
        <v>44368</v>
      </c>
      <c r="B433">
        <v>4.1500000000000004</v>
      </c>
      <c r="C433">
        <v>5.0366999999999997</v>
      </c>
      <c r="D433">
        <v>129264.96000000001</v>
      </c>
      <c r="E433">
        <v>4.1500000000000004</v>
      </c>
      <c r="F433">
        <v>5769.98</v>
      </c>
      <c r="G433">
        <v>0.56000000000000005</v>
      </c>
      <c r="H433">
        <v>4224.79</v>
      </c>
      <c r="I433">
        <v>8038.5709999999999</v>
      </c>
      <c r="J433">
        <v>7037.6459999999997</v>
      </c>
      <c r="K433">
        <v>4079.53</v>
      </c>
      <c r="L433">
        <v>21</v>
      </c>
    </row>
    <row r="434" spans="1:12">
      <c r="A434" s="788">
        <v>44369</v>
      </c>
      <c r="B434">
        <v>4.1500000000000004</v>
      </c>
      <c r="C434">
        <v>5.0171999999999999</v>
      </c>
      <c r="D434">
        <v>128767.45</v>
      </c>
      <c r="E434">
        <v>4.1500000000000004</v>
      </c>
      <c r="F434">
        <v>5769.98</v>
      </c>
      <c r="G434">
        <v>0.56000000000000005</v>
      </c>
      <c r="H434">
        <v>4246.4399999999996</v>
      </c>
      <c r="I434">
        <v>8013.3590000000004</v>
      </c>
      <c r="J434">
        <v>7017.98</v>
      </c>
      <c r="K434">
        <v>4079.53</v>
      </c>
      <c r="L434">
        <v>21</v>
      </c>
    </row>
    <row r="435" spans="1:12">
      <c r="A435" s="788">
        <v>44370</v>
      </c>
      <c r="B435">
        <v>4.1500000000000004</v>
      </c>
      <c r="C435">
        <v>4.9512999999999998</v>
      </c>
      <c r="D435">
        <v>128427.98</v>
      </c>
      <c r="E435">
        <v>4.1500000000000004</v>
      </c>
      <c r="F435">
        <v>5769.98</v>
      </c>
      <c r="G435">
        <v>0.56000000000000005</v>
      </c>
      <c r="H435">
        <v>4241.84</v>
      </c>
      <c r="I435">
        <v>8030.9170000000004</v>
      </c>
      <c r="J435">
        <v>7022.19</v>
      </c>
      <c r="K435">
        <v>4084.93</v>
      </c>
      <c r="L435">
        <v>21</v>
      </c>
    </row>
    <row r="436" spans="1:12">
      <c r="A436" s="788">
        <v>44371</v>
      </c>
      <c r="B436">
        <v>4.1500000000000004</v>
      </c>
      <c r="C436">
        <v>4.9271000000000003</v>
      </c>
      <c r="D436">
        <v>129513.62</v>
      </c>
      <c r="E436">
        <v>4.1500000000000004</v>
      </c>
      <c r="F436">
        <v>5769.98</v>
      </c>
      <c r="G436">
        <v>0.56000000000000005</v>
      </c>
      <c r="H436">
        <v>4266.49</v>
      </c>
      <c r="I436">
        <v>8058.4949999999999</v>
      </c>
      <c r="J436">
        <v>7032.7790000000005</v>
      </c>
      <c r="K436">
        <v>4095.07</v>
      </c>
      <c r="L436">
        <v>21</v>
      </c>
    </row>
    <row r="437" spans="1:12">
      <c r="A437" s="788">
        <v>44372</v>
      </c>
      <c r="B437">
        <v>4.1500000000000004</v>
      </c>
      <c r="C437">
        <v>4.92</v>
      </c>
      <c r="D437">
        <v>127255.61</v>
      </c>
      <c r="E437">
        <v>4.1500000000000004</v>
      </c>
      <c r="F437">
        <v>5769.98</v>
      </c>
      <c r="G437">
        <v>0.56000000000000005</v>
      </c>
      <c r="H437">
        <v>4280.7</v>
      </c>
      <c r="I437">
        <v>8050.7280000000001</v>
      </c>
      <c r="J437">
        <v>7039.3689999999997</v>
      </c>
      <c r="K437">
        <v>4090.09</v>
      </c>
      <c r="L437">
        <v>21</v>
      </c>
    </row>
    <row r="438" spans="1:12">
      <c r="A438" s="788">
        <v>44375</v>
      </c>
      <c r="B438">
        <v>4.1500000000000004</v>
      </c>
      <c r="C438">
        <v>4.9413999999999998</v>
      </c>
      <c r="D438">
        <v>127429.17</v>
      </c>
      <c r="E438">
        <v>4.1500000000000004</v>
      </c>
      <c r="F438">
        <v>5769.98</v>
      </c>
      <c r="G438">
        <v>0.57999999999999996</v>
      </c>
      <c r="H438">
        <v>4290.6099999999997</v>
      </c>
      <c r="I438">
        <v>8075.1629999999996</v>
      </c>
      <c r="J438">
        <v>7059.34</v>
      </c>
      <c r="K438">
        <v>4094.54</v>
      </c>
      <c r="L438">
        <v>21</v>
      </c>
    </row>
    <row r="439" spans="1:12">
      <c r="A439" s="788">
        <v>44376</v>
      </c>
      <c r="B439">
        <v>4.1500000000000004</v>
      </c>
      <c r="C439">
        <v>4.9443999999999999</v>
      </c>
      <c r="D439">
        <v>127327.44</v>
      </c>
      <c r="E439">
        <v>4.1500000000000004</v>
      </c>
      <c r="F439">
        <v>5769.98</v>
      </c>
      <c r="G439">
        <v>0.57999999999999996</v>
      </c>
      <c r="H439">
        <v>4291.8</v>
      </c>
      <c r="I439">
        <v>8074.81</v>
      </c>
      <c r="J439">
        <v>7063.5169999999998</v>
      </c>
      <c r="K439">
        <v>4094.67</v>
      </c>
      <c r="L439">
        <v>21</v>
      </c>
    </row>
    <row r="440" spans="1:12">
      <c r="A440" s="788">
        <v>44377</v>
      </c>
      <c r="B440">
        <v>4.1500000000000004</v>
      </c>
      <c r="C440">
        <v>5.0015999999999998</v>
      </c>
      <c r="D440">
        <v>126801.66</v>
      </c>
      <c r="E440">
        <v>4.1500000000000004</v>
      </c>
      <c r="F440">
        <v>5769.98</v>
      </c>
      <c r="G440">
        <v>0.57999999999999996</v>
      </c>
      <c r="H440">
        <v>4297.5</v>
      </c>
      <c r="I440">
        <v>8069.5119999999997</v>
      </c>
      <c r="J440">
        <v>7063.915</v>
      </c>
      <c r="K440">
        <v>4091.19</v>
      </c>
      <c r="L440">
        <v>21</v>
      </c>
    </row>
    <row r="441" spans="1:12">
      <c r="A441" s="788">
        <v>44378</v>
      </c>
      <c r="B441">
        <v>4.1500000000000004</v>
      </c>
      <c r="C441">
        <v>5.0049000000000001</v>
      </c>
      <c r="D441">
        <v>125666.19</v>
      </c>
      <c r="E441">
        <v>4.1500000000000004</v>
      </c>
      <c r="F441">
        <v>5825.37</v>
      </c>
      <c r="G441">
        <v>0.57999999999999996</v>
      </c>
      <c r="H441">
        <v>4319.9399999999996</v>
      </c>
      <c r="I441">
        <v>8068.2640000000001</v>
      </c>
      <c r="J441">
        <v>7061.6660000000002</v>
      </c>
      <c r="K441">
        <v>4091.19</v>
      </c>
      <c r="L441">
        <v>22</v>
      </c>
    </row>
    <row r="442" spans="1:12">
      <c r="A442" s="788">
        <v>44379</v>
      </c>
      <c r="B442">
        <v>4.1500000000000004</v>
      </c>
      <c r="C442">
        <v>5.0286999999999997</v>
      </c>
      <c r="D442">
        <v>127621.65</v>
      </c>
      <c r="E442">
        <v>4.1500000000000004</v>
      </c>
      <c r="F442">
        <v>5825.37</v>
      </c>
      <c r="G442">
        <v>0.57999999999999996</v>
      </c>
      <c r="H442">
        <v>4352.34</v>
      </c>
      <c r="I442">
        <v>8095.5559999999996</v>
      </c>
      <c r="J442">
        <v>7074.9449999999997</v>
      </c>
      <c r="K442">
        <v>4097.8599999999997</v>
      </c>
      <c r="L442">
        <v>22</v>
      </c>
    </row>
    <row r="443" spans="1:12">
      <c r="A443" s="788">
        <v>44382</v>
      </c>
      <c r="B443">
        <v>4.1500000000000004</v>
      </c>
      <c r="C443">
        <v>5.0743</v>
      </c>
      <c r="D443">
        <v>126920.05</v>
      </c>
      <c r="E443">
        <v>4.1500000000000004</v>
      </c>
      <c r="F443">
        <v>5825.37</v>
      </c>
      <c r="G443">
        <v>0.57999999999999996</v>
      </c>
      <c r="H443">
        <v>4352.34</v>
      </c>
      <c r="I443">
        <v>8089.7290000000003</v>
      </c>
      <c r="J443">
        <v>7075.6530000000002</v>
      </c>
      <c r="K443">
        <v>4096.51</v>
      </c>
      <c r="L443">
        <v>22</v>
      </c>
    </row>
    <row r="444" spans="1:12">
      <c r="A444" s="788">
        <v>44383</v>
      </c>
      <c r="B444">
        <v>4.1500000000000004</v>
      </c>
      <c r="C444">
        <v>5.1638999999999999</v>
      </c>
      <c r="D444">
        <v>125094.88</v>
      </c>
      <c r="E444">
        <v>4.1500000000000004</v>
      </c>
      <c r="F444">
        <v>5825.37</v>
      </c>
      <c r="G444">
        <v>0.57999999999999996</v>
      </c>
      <c r="H444">
        <v>4343.54</v>
      </c>
      <c r="I444">
        <v>8073.1459999999997</v>
      </c>
      <c r="J444">
        <v>7066.2250000000004</v>
      </c>
      <c r="K444">
        <v>4070.87</v>
      </c>
      <c r="L444">
        <v>22</v>
      </c>
    </row>
    <row r="445" spans="1:12">
      <c r="A445" s="788">
        <v>44384</v>
      </c>
      <c r="B445">
        <v>4.1500000000000004</v>
      </c>
      <c r="C445">
        <v>5.2321999999999997</v>
      </c>
      <c r="D445">
        <v>127018.71</v>
      </c>
      <c r="E445">
        <v>4.1500000000000004</v>
      </c>
      <c r="F445">
        <v>5825.37</v>
      </c>
      <c r="G445">
        <v>0.57999999999999996</v>
      </c>
      <c r="H445">
        <v>4358.13</v>
      </c>
      <c r="I445">
        <v>8099.2740000000003</v>
      </c>
      <c r="J445">
        <v>7073.3519999999999</v>
      </c>
      <c r="K445">
        <v>4075.44</v>
      </c>
      <c r="L445">
        <v>22</v>
      </c>
    </row>
    <row r="446" spans="1:12">
      <c r="A446" s="788">
        <v>44385</v>
      </c>
      <c r="B446">
        <v>4.1500000000000004</v>
      </c>
      <c r="C446">
        <v>5.2580999999999998</v>
      </c>
      <c r="D446">
        <v>125427.77</v>
      </c>
      <c r="E446">
        <v>4.1500000000000004</v>
      </c>
      <c r="F446">
        <v>5825.37</v>
      </c>
      <c r="G446">
        <v>0.57999999999999996</v>
      </c>
      <c r="H446">
        <v>4320.82</v>
      </c>
      <c r="I446">
        <v>8089.0309999999999</v>
      </c>
      <c r="J446">
        <v>7071.5330000000004</v>
      </c>
      <c r="K446">
        <v>4056.16</v>
      </c>
      <c r="L446">
        <v>22</v>
      </c>
    </row>
    <row r="447" spans="1:12">
      <c r="A447" s="788">
        <v>44386</v>
      </c>
      <c r="B447">
        <v>4.1500000000000004</v>
      </c>
      <c r="C447">
        <v>5.2370000000000001</v>
      </c>
      <c r="D447">
        <v>125427.77</v>
      </c>
      <c r="E447">
        <v>4.1500000000000004</v>
      </c>
      <c r="F447">
        <v>5825.37</v>
      </c>
      <c r="G447">
        <v>0.57999999999999996</v>
      </c>
      <c r="H447">
        <v>4369.55</v>
      </c>
      <c r="I447">
        <v>8092.0910000000003</v>
      </c>
      <c r="J447">
        <v>7073.9960000000001</v>
      </c>
      <c r="K447">
        <v>4063.56</v>
      </c>
      <c r="L447">
        <v>22</v>
      </c>
    </row>
    <row r="448" spans="1:12">
      <c r="A448" s="788">
        <v>44389</v>
      </c>
      <c r="B448">
        <v>4.1500000000000004</v>
      </c>
      <c r="C448">
        <v>5.2233000000000001</v>
      </c>
      <c r="D448">
        <v>127593.83</v>
      </c>
      <c r="E448">
        <v>4.1500000000000004</v>
      </c>
      <c r="F448">
        <v>5825.37</v>
      </c>
      <c r="G448">
        <v>0.57999999999999996</v>
      </c>
      <c r="H448">
        <v>4384.63</v>
      </c>
      <c r="I448">
        <v>8073.2280000000001</v>
      </c>
      <c r="J448">
        <v>7065.7129999999997</v>
      </c>
      <c r="K448">
        <v>4076.5</v>
      </c>
      <c r="L448">
        <v>22</v>
      </c>
    </row>
    <row r="449" spans="1:12">
      <c r="A449" s="788">
        <v>44390</v>
      </c>
      <c r="B449">
        <v>4.1500000000000004</v>
      </c>
      <c r="C449">
        <v>5.1764000000000001</v>
      </c>
      <c r="D449">
        <v>128167.74</v>
      </c>
      <c r="E449">
        <v>4.1500000000000004</v>
      </c>
      <c r="F449">
        <v>5825.37</v>
      </c>
      <c r="G449">
        <v>0.57999999999999996</v>
      </c>
      <c r="H449">
        <v>4369.21</v>
      </c>
      <c r="I449">
        <v>8066.7730000000001</v>
      </c>
      <c r="J449">
        <v>7066.0150000000003</v>
      </c>
      <c r="K449">
        <v>4085.56</v>
      </c>
      <c r="L449">
        <v>22</v>
      </c>
    </row>
    <row r="450" spans="1:12">
      <c r="A450" s="788">
        <v>44391</v>
      </c>
      <c r="B450">
        <v>4.1500000000000004</v>
      </c>
      <c r="C450">
        <v>5.0873999999999997</v>
      </c>
      <c r="D450">
        <v>128406.51</v>
      </c>
      <c r="E450">
        <v>4.1500000000000004</v>
      </c>
      <c r="F450">
        <v>5825.37</v>
      </c>
      <c r="G450">
        <v>0.57999999999999996</v>
      </c>
      <c r="H450">
        <v>4374.3</v>
      </c>
      <c r="I450">
        <v>8100.5309999999999</v>
      </c>
      <c r="J450">
        <v>7078.2349999999997</v>
      </c>
      <c r="K450">
        <v>4085.78</v>
      </c>
      <c r="L450">
        <v>22</v>
      </c>
    </row>
    <row r="451" spans="1:12">
      <c r="A451" s="788">
        <v>44392</v>
      </c>
      <c r="B451">
        <v>4.1500000000000004</v>
      </c>
      <c r="C451">
        <v>5.0994000000000002</v>
      </c>
      <c r="D451">
        <v>127467.88</v>
      </c>
      <c r="E451">
        <v>4.1500000000000004</v>
      </c>
      <c r="F451">
        <v>5825.37</v>
      </c>
      <c r="G451">
        <v>0.57999999999999996</v>
      </c>
      <c r="H451">
        <v>4360.03</v>
      </c>
      <c r="I451">
        <v>8115.1189999999997</v>
      </c>
      <c r="J451">
        <v>7082.4189999999999</v>
      </c>
      <c r="K451">
        <v>4075.11</v>
      </c>
      <c r="L451">
        <v>22</v>
      </c>
    </row>
    <row r="452" spans="1:12">
      <c r="A452" s="788">
        <v>44393</v>
      </c>
      <c r="B452">
        <v>4.1500000000000004</v>
      </c>
      <c r="C452">
        <v>5.0934999999999997</v>
      </c>
      <c r="D452">
        <v>125960.26</v>
      </c>
      <c r="E452">
        <v>4.1500000000000004</v>
      </c>
      <c r="F452">
        <v>5825.37</v>
      </c>
      <c r="G452">
        <v>0.78</v>
      </c>
      <c r="H452">
        <v>4327.16</v>
      </c>
      <c r="I452">
        <v>8139.0739999999996</v>
      </c>
      <c r="J452">
        <v>7094.3519999999999</v>
      </c>
      <c r="K452">
        <v>4067.77</v>
      </c>
      <c r="L452">
        <v>22</v>
      </c>
    </row>
    <row r="453" spans="1:12">
      <c r="A453" s="788">
        <v>44396</v>
      </c>
      <c r="B453">
        <v>4.1500000000000004</v>
      </c>
      <c r="C453">
        <v>5.1971999999999996</v>
      </c>
      <c r="D453">
        <v>124394.57</v>
      </c>
      <c r="E453">
        <v>4.1500000000000004</v>
      </c>
      <c r="F453">
        <v>5825.37</v>
      </c>
      <c r="G453">
        <v>0.78</v>
      </c>
      <c r="H453">
        <v>4258.49</v>
      </c>
      <c r="I453">
        <v>8141.1019999999999</v>
      </c>
      <c r="J453">
        <v>7099.4030000000002</v>
      </c>
      <c r="K453">
        <v>4033.75</v>
      </c>
      <c r="L453">
        <v>22</v>
      </c>
    </row>
    <row r="454" spans="1:12">
      <c r="A454" s="788">
        <v>44397</v>
      </c>
      <c r="B454">
        <v>4.1500000000000004</v>
      </c>
      <c r="C454">
        <v>5.2458999999999998</v>
      </c>
      <c r="D454">
        <v>125401.36</v>
      </c>
      <c r="E454">
        <v>4.1500000000000004</v>
      </c>
      <c r="F454">
        <v>5825.37</v>
      </c>
      <c r="G454">
        <v>0.78</v>
      </c>
      <c r="H454">
        <v>4323.0600000000004</v>
      </c>
      <c r="I454">
        <v>8165.259</v>
      </c>
      <c r="J454">
        <v>7108.3280000000004</v>
      </c>
      <c r="K454">
        <v>4046.31</v>
      </c>
      <c r="L454">
        <v>22</v>
      </c>
    </row>
    <row r="455" spans="1:12">
      <c r="A455" s="788">
        <v>44398</v>
      </c>
      <c r="B455">
        <v>4.1500000000000004</v>
      </c>
      <c r="C455">
        <v>5.2510000000000003</v>
      </c>
      <c r="D455">
        <v>125929.25</v>
      </c>
      <c r="E455">
        <v>4.1500000000000004</v>
      </c>
      <c r="F455">
        <v>5825.37</v>
      </c>
      <c r="G455">
        <v>0.78</v>
      </c>
      <c r="H455">
        <v>4358.6899999999996</v>
      </c>
      <c r="I455">
        <v>8166.1490000000003</v>
      </c>
      <c r="J455">
        <v>7114.1639999999998</v>
      </c>
      <c r="K455">
        <v>4059.3</v>
      </c>
      <c r="L455">
        <v>22</v>
      </c>
    </row>
    <row r="456" spans="1:12">
      <c r="A456" s="788">
        <v>44399</v>
      </c>
      <c r="B456">
        <v>4.1500000000000004</v>
      </c>
      <c r="C456">
        <v>5.1971999999999996</v>
      </c>
      <c r="D456">
        <v>126146.66</v>
      </c>
      <c r="E456">
        <v>4.1500000000000004</v>
      </c>
      <c r="F456">
        <v>5825.37</v>
      </c>
      <c r="G456">
        <v>0.78</v>
      </c>
      <c r="H456">
        <v>4367.4799999999996</v>
      </c>
      <c r="I456">
        <v>8171.2430000000004</v>
      </c>
      <c r="J456">
        <v>7118.0119999999997</v>
      </c>
      <c r="K456">
        <v>4066.98</v>
      </c>
      <c r="L456">
        <v>22</v>
      </c>
    </row>
    <row r="457" spans="1:12">
      <c r="A457" s="788">
        <v>44400</v>
      </c>
      <c r="B457">
        <v>4.1500000000000004</v>
      </c>
      <c r="C457">
        <v>5.1695000000000002</v>
      </c>
      <c r="D457">
        <v>125052.78</v>
      </c>
      <c r="E457">
        <v>4.1500000000000004</v>
      </c>
      <c r="F457">
        <v>5825.37</v>
      </c>
      <c r="G457">
        <v>0.78</v>
      </c>
      <c r="H457">
        <v>4411.79</v>
      </c>
      <c r="I457">
        <v>8137.6869999999999</v>
      </c>
      <c r="J457">
        <v>7099.9459999999999</v>
      </c>
      <c r="K457">
        <v>4065.91</v>
      </c>
      <c r="L457">
        <v>22</v>
      </c>
    </row>
    <row r="458" spans="1:12">
      <c r="A458" s="788">
        <v>44403</v>
      </c>
      <c r="B458">
        <v>4.1500000000000004</v>
      </c>
      <c r="C458">
        <v>5.1856999999999998</v>
      </c>
      <c r="D458">
        <v>126003.86</v>
      </c>
      <c r="E458">
        <v>4.1500000000000004</v>
      </c>
      <c r="F458">
        <v>5825.37</v>
      </c>
      <c r="G458">
        <v>0.93</v>
      </c>
      <c r="H458">
        <v>4422.3</v>
      </c>
      <c r="I458">
        <v>8114.9430000000002</v>
      </c>
      <c r="J458">
        <v>7093.8040000000001</v>
      </c>
      <c r="K458">
        <v>4063.49</v>
      </c>
      <c r="L458">
        <v>22</v>
      </c>
    </row>
    <row r="459" spans="1:12">
      <c r="A459" s="788">
        <v>44404</v>
      </c>
      <c r="B459">
        <v>4.1500000000000004</v>
      </c>
      <c r="C459">
        <v>5.1662999999999997</v>
      </c>
      <c r="D459">
        <v>124612.03</v>
      </c>
      <c r="E459">
        <v>4.1500000000000004</v>
      </c>
      <c r="F459">
        <v>5825.37</v>
      </c>
      <c r="G459">
        <v>0.93</v>
      </c>
      <c r="H459">
        <v>4401.46</v>
      </c>
      <c r="I459">
        <v>8084.1239999999998</v>
      </c>
      <c r="J459">
        <v>7084.5410000000002</v>
      </c>
      <c r="K459">
        <v>4043.27</v>
      </c>
      <c r="L459">
        <v>22</v>
      </c>
    </row>
    <row r="460" spans="1:12">
      <c r="A460" s="788">
        <v>44405</v>
      </c>
      <c r="B460">
        <v>4.1500000000000004</v>
      </c>
      <c r="C460">
        <v>5.1520999999999999</v>
      </c>
      <c r="D460">
        <v>126285.59</v>
      </c>
      <c r="E460">
        <v>4.1500000000000004</v>
      </c>
      <c r="F460">
        <v>5825.37</v>
      </c>
      <c r="G460">
        <v>0.93</v>
      </c>
      <c r="H460">
        <v>4400.6400000000003</v>
      </c>
      <c r="I460">
        <v>8081.442</v>
      </c>
      <c r="J460">
        <v>7078.9110000000001</v>
      </c>
      <c r="K460">
        <v>4054.41</v>
      </c>
      <c r="L460">
        <v>22</v>
      </c>
    </row>
    <row r="461" spans="1:12">
      <c r="A461" s="788">
        <v>44406</v>
      </c>
      <c r="B461">
        <v>4.1500000000000004</v>
      </c>
      <c r="C461">
        <v>5.0675999999999997</v>
      </c>
      <c r="D461">
        <v>125675.33</v>
      </c>
      <c r="E461">
        <v>4.1500000000000004</v>
      </c>
      <c r="F461">
        <v>5825.37</v>
      </c>
      <c r="G461">
        <v>0.93</v>
      </c>
      <c r="H461">
        <v>4419.1499999999996</v>
      </c>
      <c r="I461">
        <v>8091.8029999999999</v>
      </c>
      <c r="J461">
        <v>7087.3360000000002</v>
      </c>
      <c r="K461">
        <v>4062.71</v>
      </c>
      <c r="L461">
        <v>22</v>
      </c>
    </row>
    <row r="462" spans="1:12">
      <c r="A462" s="788">
        <v>44407</v>
      </c>
      <c r="B462">
        <v>4.1500000000000004</v>
      </c>
      <c r="C462">
        <v>5.1210000000000004</v>
      </c>
      <c r="D462">
        <v>121800.79</v>
      </c>
      <c r="E462">
        <v>4.1500000000000004</v>
      </c>
      <c r="F462">
        <v>5825.37</v>
      </c>
      <c r="G462">
        <v>0.93</v>
      </c>
      <c r="H462">
        <v>4395.26</v>
      </c>
      <c r="I462">
        <v>8039.3819999999996</v>
      </c>
      <c r="J462">
        <v>7065.9309999999996</v>
      </c>
      <c r="K462">
        <v>4028.14</v>
      </c>
      <c r="L462">
        <v>22</v>
      </c>
    </row>
    <row r="463" spans="1:12">
      <c r="A463" s="788">
        <v>44410</v>
      </c>
      <c r="B463">
        <v>4.1500000000000004</v>
      </c>
      <c r="C463">
        <v>5.1372999999999998</v>
      </c>
      <c r="D463">
        <v>122515.74</v>
      </c>
      <c r="E463">
        <v>4.1500000000000004</v>
      </c>
      <c r="F463">
        <v>5876.05</v>
      </c>
      <c r="G463">
        <v>0.93</v>
      </c>
      <c r="H463">
        <v>4387.16</v>
      </c>
      <c r="I463">
        <v>8043.0690000000004</v>
      </c>
      <c r="J463">
        <v>7063.37</v>
      </c>
      <c r="K463">
        <v>4030.13</v>
      </c>
      <c r="L463">
        <v>22</v>
      </c>
    </row>
    <row r="464" spans="1:12">
      <c r="A464" s="788">
        <v>44411</v>
      </c>
      <c r="B464">
        <v>4.1500000000000004</v>
      </c>
      <c r="C464">
        <v>5.2458</v>
      </c>
      <c r="D464">
        <v>123576.56</v>
      </c>
      <c r="E464">
        <v>4.1500000000000004</v>
      </c>
      <c r="F464">
        <v>5876.05</v>
      </c>
      <c r="G464">
        <v>0.93</v>
      </c>
      <c r="H464">
        <v>4423.1499999999996</v>
      </c>
      <c r="I464">
        <v>8069.0379999999996</v>
      </c>
      <c r="J464">
        <v>7068.6350000000002</v>
      </c>
      <c r="K464">
        <v>4033.93</v>
      </c>
      <c r="L464">
        <v>22</v>
      </c>
    </row>
    <row r="465" spans="1:12">
      <c r="A465" s="788">
        <v>44412</v>
      </c>
      <c r="B465">
        <v>4.1500000000000004</v>
      </c>
      <c r="C465">
        <v>5.2084999999999999</v>
      </c>
      <c r="D465">
        <v>121801.21</v>
      </c>
      <c r="E465">
        <v>4.1500000000000004</v>
      </c>
      <c r="F465">
        <v>5876.05</v>
      </c>
      <c r="G465">
        <v>0.93</v>
      </c>
      <c r="H465">
        <v>4402.66</v>
      </c>
      <c r="I465">
        <v>8062.1610000000001</v>
      </c>
      <c r="J465">
        <v>7065.9250000000002</v>
      </c>
      <c r="K465">
        <v>4027.52</v>
      </c>
      <c r="L465">
        <v>22</v>
      </c>
    </row>
    <row r="466" spans="1:12">
      <c r="A466" s="788">
        <v>44413</v>
      </c>
      <c r="B466">
        <v>5.15</v>
      </c>
      <c r="C466">
        <v>5.1459000000000001</v>
      </c>
      <c r="D466">
        <v>121632.92</v>
      </c>
      <c r="E466">
        <v>5.15</v>
      </c>
      <c r="F466">
        <v>5876.05</v>
      </c>
      <c r="G466">
        <v>0.93</v>
      </c>
      <c r="H466">
        <v>4429.1000000000004</v>
      </c>
      <c r="I466">
        <v>8009.37</v>
      </c>
      <c r="J466">
        <v>7038.9920000000002</v>
      </c>
      <c r="K466">
        <v>4034.98</v>
      </c>
      <c r="L466">
        <v>22</v>
      </c>
    </row>
    <row r="467" spans="1:12">
      <c r="A467" s="788">
        <v>44414</v>
      </c>
      <c r="B467">
        <v>5.15</v>
      </c>
      <c r="C467">
        <v>5.2404000000000002</v>
      </c>
      <c r="D467">
        <v>122810.36</v>
      </c>
      <c r="E467">
        <v>5.15</v>
      </c>
      <c r="F467">
        <v>5876.05</v>
      </c>
      <c r="G467">
        <v>0.93</v>
      </c>
      <c r="H467">
        <v>4436.5200000000004</v>
      </c>
      <c r="I467">
        <v>8015.0590000000002</v>
      </c>
      <c r="J467">
        <v>7051.2719999999999</v>
      </c>
      <c r="K467">
        <v>4044.43</v>
      </c>
      <c r="L467">
        <v>22</v>
      </c>
    </row>
    <row r="468" spans="1:12">
      <c r="A468" s="788">
        <v>44417</v>
      </c>
      <c r="B468">
        <v>5.15</v>
      </c>
      <c r="C468">
        <v>5.2767999999999997</v>
      </c>
      <c r="D468">
        <v>123019.38</v>
      </c>
      <c r="E468">
        <v>5.15</v>
      </c>
      <c r="F468">
        <v>5876.05</v>
      </c>
      <c r="G468">
        <v>0.93</v>
      </c>
      <c r="H468">
        <v>4432.3500000000004</v>
      </c>
      <c r="I468">
        <v>7977.9979999999996</v>
      </c>
      <c r="J468">
        <v>7049.9759999999997</v>
      </c>
      <c r="K468">
        <v>4046.2</v>
      </c>
      <c r="L468">
        <v>22</v>
      </c>
    </row>
    <row r="469" spans="1:12">
      <c r="A469" s="788">
        <v>44418</v>
      </c>
      <c r="B469">
        <v>5.15</v>
      </c>
      <c r="C469">
        <v>5.2210999999999999</v>
      </c>
      <c r="D469">
        <v>122202.47</v>
      </c>
      <c r="E469">
        <v>5.15</v>
      </c>
      <c r="F469">
        <v>5876.05</v>
      </c>
      <c r="G469">
        <v>0.93</v>
      </c>
      <c r="H469">
        <v>4436.75</v>
      </c>
      <c r="I469">
        <v>7984.7020000000002</v>
      </c>
      <c r="J469">
        <v>7056.4570000000003</v>
      </c>
      <c r="K469">
        <v>4048.89</v>
      </c>
      <c r="L469">
        <v>22</v>
      </c>
    </row>
    <row r="470" spans="1:12">
      <c r="A470" s="788">
        <v>44419</v>
      </c>
      <c r="B470">
        <v>5.15</v>
      </c>
      <c r="C470">
        <v>5.2007000000000003</v>
      </c>
      <c r="D470">
        <v>122056.34</v>
      </c>
      <c r="E470">
        <v>5.15</v>
      </c>
      <c r="F470">
        <v>5876.05</v>
      </c>
      <c r="G470">
        <v>0.93</v>
      </c>
      <c r="H470">
        <v>4447.7</v>
      </c>
      <c r="I470">
        <v>7971.4170000000004</v>
      </c>
      <c r="J470">
        <v>7056.384</v>
      </c>
      <c r="K470">
        <v>4046.7</v>
      </c>
      <c r="L470">
        <v>22</v>
      </c>
    </row>
    <row r="471" spans="1:12">
      <c r="A471" s="788">
        <v>44420</v>
      </c>
      <c r="B471">
        <v>5.15</v>
      </c>
      <c r="C471">
        <v>5.2344999999999997</v>
      </c>
      <c r="D471">
        <v>120700.98</v>
      </c>
      <c r="E471">
        <v>5.15</v>
      </c>
      <c r="F471">
        <v>5876.05</v>
      </c>
      <c r="G471">
        <v>0.93</v>
      </c>
      <c r="H471">
        <v>4460.83</v>
      </c>
      <c r="I471">
        <v>7935.0550000000003</v>
      </c>
      <c r="J471">
        <v>7048.2269999999999</v>
      </c>
      <c r="K471">
        <v>4042.07</v>
      </c>
      <c r="L471">
        <v>22</v>
      </c>
    </row>
    <row r="472" spans="1:12">
      <c r="A472" s="788">
        <v>44421</v>
      </c>
      <c r="B472">
        <v>5.15</v>
      </c>
      <c r="C472">
        <v>5.2468000000000004</v>
      </c>
      <c r="D472">
        <v>121193.75</v>
      </c>
      <c r="E472">
        <v>5.15</v>
      </c>
      <c r="F472">
        <v>5876.05</v>
      </c>
      <c r="G472">
        <v>0.93</v>
      </c>
      <c r="H472">
        <v>4468</v>
      </c>
      <c r="I472">
        <v>7882.9170000000004</v>
      </c>
      <c r="J472">
        <v>7034.88</v>
      </c>
      <c r="K472">
        <v>4035.54</v>
      </c>
      <c r="L472">
        <v>22</v>
      </c>
    </row>
    <row r="473" spans="1:12">
      <c r="A473" s="788">
        <v>44424</v>
      </c>
      <c r="B473">
        <v>5.15</v>
      </c>
      <c r="C473">
        <v>5.2488999999999999</v>
      </c>
      <c r="D473">
        <v>119180.03</v>
      </c>
      <c r="E473">
        <v>5.15</v>
      </c>
      <c r="F473">
        <v>5876.05</v>
      </c>
      <c r="G473">
        <v>0.93</v>
      </c>
      <c r="H473">
        <v>4479.71</v>
      </c>
      <c r="I473">
        <v>7857.2389999999996</v>
      </c>
      <c r="J473">
        <v>7029.2079999999996</v>
      </c>
      <c r="K473">
        <v>4012.2</v>
      </c>
      <c r="L473">
        <v>22</v>
      </c>
    </row>
    <row r="474" spans="1:12">
      <c r="A474" s="788">
        <v>44425</v>
      </c>
      <c r="B474">
        <v>5.15</v>
      </c>
      <c r="C474">
        <v>5.2579000000000002</v>
      </c>
      <c r="D474">
        <v>117903.81</v>
      </c>
      <c r="E474">
        <v>5.15</v>
      </c>
      <c r="F474">
        <v>5876.05</v>
      </c>
      <c r="G474">
        <v>0.55000000000000004</v>
      </c>
      <c r="H474">
        <v>4448.08</v>
      </c>
      <c r="I474">
        <v>7872.6049999999996</v>
      </c>
      <c r="J474">
        <v>7038.1120000000001</v>
      </c>
      <c r="K474">
        <v>3997.84</v>
      </c>
      <c r="L474">
        <v>22</v>
      </c>
    </row>
    <row r="475" spans="1:12">
      <c r="A475" s="788">
        <v>44426</v>
      </c>
      <c r="B475">
        <v>5.15</v>
      </c>
      <c r="C475">
        <v>5.3018999999999998</v>
      </c>
      <c r="D475">
        <v>116642.62</v>
      </c>
      <c r="E475">
        <v>5.15</v>
      </c>
      <c r="F475">
        <v>5876.05</v>
      </c>
      <c r="G475">
        <v>0.55000000000000004</v>
      </c>
      <c r="H475">
        <v>4400.2700000000004</v>
      </c>
      <c r="I475">
        <v>7808.4070000000002</v>
      </c>
      <c r="J475">
        <v>7016.14</v>
      </c>
      <c r="K475">
        <v>3992.73</v>
      </c>
      <c r="L475">
        <v>22</v>
      </c>
    </row>
    <row r="476" spans="1:12">
      <c r="A476" s="788">
        <v>44427</v>
      </c>
      <c r="B476">
        <v>5.15</v>
      </c>
      <c r="C476">
        <v>5.4173999999999998</v>
      </c>
      <c r="D476">
        <v>117164.69</v>
      </c>
      <c r="E476">
        <v>5.15</v>
      </c>
      <c r="F476">
        <v>5876.05</v>
      </c>
      <c r="G476">
        <v>0.55000000000000004</v>
      </c>
      <c r="H476">
        <v>4405.8</v>
      </c>
      <c r="I476">
        <v>7837.0810000000001</v>
      </c>
      <c r="J476">
        <v>7019.6840000000002</v>
      </c>
      <c r="K476">
        <v>3999.27</v>
      </c>
      <c r="L476">
        <v>22</v>
      </c>
    </row>
    <row r="477" spans="1:12">
      <c r="A477" s="788">
        <v>44428</v>
      </c>
      <c r="B477">
        <v>5.15</v>
      </c>
      <c r="C477">
        <v>5.4268000000000001</v>
      </c>
      <c r="D477">
        <v>118052.77</v>
      </c>
      <c r="E477">
        <v>5.15</v>
      </c>
      <c r="F477">
        <v>5876.05</v>
      </c>
      <c r="G477">
        <v>0.55000000000000004</v>
      </c>
      <c r="H477">
        <v>4441.67</v>
      </c>
      <c r="I477">
        <v>7877.5050000000001</v>
      </c>
      <c r="J477">
        <v>7032.7719999999999</v>
      </c>
      <c r="K477">
        <v>4011.78</v>
      </c>
      <c r="L477">
        <v>22</v>
      </c>
    </row>
    <row r="478" spans="1:12">
      <c r="A478" s="788">
        <v>44431</v>
      </c>
      <c r="B478">
        <v>5.15</v>
      </c>
      <c r="C478">
        <v>5.3680000000000003</v>
      </c>
      <c r="D478">
        <v>117471.67</v>
      </c>
      <c r="E478">
        <v>5.15</v>
      </c>
      <c r="F478">
        <v>5876.05</v>
      </c>
      <c r="G478">
        <v>0.55000000000000004</v>
      </c>
      <c r="H478">
        <v>4479.53</v>
      </c>
      <c r="I478">
        <v>7845.4279999999999</v>
      </c>
      <c r="J478">
        <v>7022.5959999999995</v>
      </c>
      <c r="K478">
        <v>4010.67</v>
      </c>
      <c r="L478">
        <v>22</v>
      </c>
    </row>
    <row r="479" spans="1:12">
      <c r="A479" s="788">
        <v>44432</v>
      </c>
      <c r="B479">
        <v>5.15</v>
      </c>
      <c r="C479">
        <v>5.3010999999999999</v>
      </c>
      <c r="D479">
        <v>120210.75</v>
      </c>
      <c r="E479">
        <v>5.15</v>
      </c>
      <c r="F479">
        <v>5876.05</v>
      </c>
      <c r="G479">
        <v>0.55000000000000004</v>
      </c>
      <c r="H479">
        <v>4486.2299999999996</v>
      </c>
      <c r="I479">
        <v>7904.6239999999998</v>
      </c>
      <c r="J479">
        <v>7037.2709999999997</v>
      </c>
      <c r="K479">
        <v>4028.05</v>
      </c>
      <c r="L479">
        <v>22</v>
      </c>
    </row>
    <row r="480" spans="1:12">
      <c r="A480" s="788">
        <v>44433</v>
      </c>
      <c r="B480">
        <v>5.15</v>
      </c>
      <c r="C480">
        <v>5.2458999999999998</v>
      </c>
      <c r="D480">
        <v>120817.71</v>
      </c>
      <c r="E480">
        <v>5.15</v>
      </c>
      <c r="F480">
        <v>5876.05</v>
      </c>
      <c r="G480">
        <v>0.55000000000000004</v>
      </c>
      <c r="H480">
        <v>4496.1899999999996</v>
      </c>
      <c r="I480">
        <v>7967.3879999999999</v>
      </c>
      <c r="J480">
        <v>7055.4369999999999</v>
      </c>
      <c r="K480">
        <v>4039.1</v>
      </c>
      <c r="L480">
        <v>22</v>
      </c>
    </row>
    <row r="481" spans="1:12">
      <c r="A481" s="788">
        <v>44434</v>
      </c>
      <c r="B481">
        <v>5.15</v>
      </c>
      <c r="C481">
        <v>5.2423000000000002</v>
      </c>
      <c r="D481">
        <v>118723.97</v>
      </c>
      <c r="E481">
        <v>5.15</v>
      </c>
      <c r="F481">
        <v>5876.05</v>
      </c>
      <c r="G481">
        <v>0.66</v>
      </c>
      <c r="H481">
        <v>4470</v>
      </c>
      <c r="I481">
        <v>7963.0770000000002</v>
      </c>
      <c r="J481">
        <v>7061.4340000000002</v>
      </c>
      <c r="K481">
        <v>4025.41</v>
      </c>
      <c r="L481">
        <v>22</v>
      </c>
    </row>
    <row r="482" spans="1:12">
      <c r="A482" s="788">
        <v>44435</v>
      </c>
      <c r="B482">
        <v>5.15</v>
      </c>
      <c r="C482">
        <v>5.2194000000000003</v>
      </c>
      <c r="D482">
        <v>120677.6</v>
      </c>
      <c r="E482">
        <v>5.15</v>
      </c>
      <c r="F482">
        <v>5876.05</v>
      </c>
      <c r="G482">
        <v>0.66</v>
      </c>
      <c r="H482">
        <v>4509.37</v>
      </c>
      <c r="I482">
        <v>7995.3739999999998</v>
      </c>
      <c r="J482">
        <v>7078.5450000000001</v>
      </c>
      <c r="K482">
        <v>4040.01</v>
      </c>
      <c r="L482">
        <v>22</v>
      </c>
    </row>
    <row r="483" spans="1:12">
      <c r="A483" s="788">
        <v>44438</v>
      </c>
      <c r="B483">
        <v>5.15</v>
      </c>
      <c r="C483">
        <v>5.1946000000000003</v>
      </c>
      <c r="D483">
        <v>119739.96</v>
      </c>
      <c r="E483">
        <v>5.15</v>
      </c>
      <c r="F483">
        <v>5876.05</v>
      </c>
      <c r="G483">
        <v>0.66</v>
      </c>
      <c r="H483">
        <v>4528.79</v>
      </c>
      <c r="I483">
        <v>7984.8919999999998</v>
      </c>
      <c r="J483">
        <v>7085.4170000000004</v>
      </c>
      <c r="K483">
        <v>4035.92</v>
      </c>
      <c r="L483">
        <v>22</v>
      </c>
    </row>
    <row r="484" spans="1:12">
      <c r="A484" s="788">
        <v>44439</v>
      </c>
      <c r="B484">
        <v>5.15</v>
      </c>
      <c r="C484">
        <v>5.1426999999999996</v>
      </c>
      <c r="D484">
        <v>118781.03</v>
      </c>
      <c r="E484">
        <v>5.15</v>
      </c>
      <c r="F484">
        <v>5876.05</v>
      </c>
      <c r="G484">
        <v>0.66</v>
      </c>
      <c r="H484">
        <v>4522.68</v>
      </c>
      <c r="I484">
        <v>7951.7839999999997</v>
      </c>
      <c r="J484">
        <v>7076.6170000000002</v>
      </c>
      <c r="K484">
        <v>4033.08</v>
      </c>
      <c r="L484">
        <v>22</v>
      </c>
    </row>
    <row r="485" spans="1:12">
      <c r="A485" s="788">
        <v>44440</v>
      </c>
      <c r="B485">
        <v>5.15</v>
      </c>
      <c r="C485">
        <v>5.157</v>
      </c>
      <c r="D485">
        <v>119395.6</v>
      </c>
      <c r="E485">
        <v>5.15</v>
      </c>
      <c r="F485">
        <v>5944.21</v>
      </c>
      <c r="G485">
        <v>0.66</v>
      </c>
      <c r="H485">
        <v>4524.09</v>
      </c>
      <c r="I485">
        <v>7963.0860000000002</v>
      </c>
      <c r="J485">
        <v>7079.9979999999996</v>
      </c>
      <c r="K485">
        <v>4037.66</v>
      </c>
      <c r="L485">
        <v>21</v>
      </c>
    </row>
    <row r="486" spans="1:12">
      <c r="A486" s="788">
        <v>44441</v>
      </c>
      <c r="B486">
        <v>5.15</v>
      </c>
      <c r="C486">
        <v>5.1729000000000003</v>
      </c>
      <c r="D486">
        <v>116677.08</v>
      </c>
      <c r="E486">
        <v>5.15</v>
      </c>
      <c r="F486">
        <v>5944.21</v>
      </c>
      <c r="G486">
        <v>0.66</v>
      </c>
      <c r="H486">
        <v>4536.95</v>
      </c>
      <c r="I486">
        <v>7930.4690000000001</v>
      </c>
      <c r="J486">
        <v>7070.1139999999996</v>
      </c>
      <c r="K486">
        <v>4030.79</v>
      </c>
      <c r="L486">
        <v>21</v>
      </c>
    </row>
    <row r="487" spans="1:12">
      <c r="A487" s="788">
        <v>44442</v>
      </c>
      <c r="B487">
        <v>5.15</v>
      </c>
      <c r="C487">
        <v>5.1679000000000004</v>
      </c>
      <c r="D487">
        <v>116933.24</v>
      </c>
      <c r="E487">
        <v>5.15</v>
      </c>
      <c r="F487">
        <v>5944.21</v>
      </c>
      <c r="G487">
        <v>0.66</v>
      </c>
      <c r="H487">
        <v>4535.43</v>
      </c>
      <c r="I487">
        <v>7921.8050000000003</v>
      </c>
      <c r="J487">
        <v>7071.835</v>
      </c>
      <c r="K487">
        <v>4034.61</v>
      </c>
      <c r="L487">
        <v>21</v>
      </c>
    </row>
    <row r="488" spans="1:12">
      <c r="A488" s="788">
        <v>44445</v>
      </c>
      <c r="B488">
        <v>5.15</v>
      </c>
      <c r="C488">
        <v>5.1767000000000003</v>
      </c>
      <c r="D488">
        <v>117868.63</v>
      </c>
      <c r="E488">
        <v>5.15</v>
      </c>
      <c r="F488">
        <v>5944.21</v>
      </c>
      <c r="G488">
        <v>0.66</v>
      </c>
      <c r="H488">
        <v>4535.43</v>
      </c>
      <c r="I488">
        <v>7927.1</v>
      </c>
      <c r="J488">
        <v>7079.5039999999999</v>
      </c>
      <c r="K488">
        <v>4038.27</v>
      </c>
      <c r="L488">
        <v>21</v>
      </c>
    </row>
    <row r="489" spans="1:12">
      <c r="A489" s="788">
        <v>44447</v>
      </c>
      <c r="B489">
        <v>5.15</v>
      </c>
      <c r="C489">
        <v>5.2518000000000002</v>
      </c>
      <c r="D489">
        <v>113412.84</v>
      </c>
      <c r="E489">
        <v>5.15</v>
      </c>
      <c r="F489">
        <v>5944.21</v>
      </c>
      <c r="G489">
        <v>0.66</v>
      </c>
      <c r="H489">
        <v>4514.07</v>
      </c>
      <c r="I489">
        <v>7882.78</v>
      </c>
      <c r="J489">
        <v>7068.3339999999998</v>
      </c>
      <c r="K489">
        <v>4020.87</v>
      </c>
      <c r="L489">
        <v>21</v>
      </c>
    </row>
    <row r="490" spans="1:12">
      <c r="A490" s="788">
        <v>44448</v>
      </c>
      <c r="B490">
        <v>5.15</v>
      </c>
      <c r="C490">
        <v>5.2819000000000003</v>
      </c>
      <c r="D490">
        <v>115360.86</v>
      </c>
      <c r="E490">
        <v>5.15</v>
      </c>
      <c r="F490">
        <v>5944.21</v>
      </c>
      <c r="G490">
        <v>0.66</v>
      </c>
      <c r="H490">
        <v>4493.28</v>
      </c>
      <c r="I490">
        <v>7946.9849999999997</v>
      </c>
      <c r="J490">
        <v>7080.8339999999998</v>
      </c>
      <c r="K490">
        <v>4027.15</v>
      </c>
      <c r="L490">
        <v>21</v>
      </c>
    </row>
    <row r="491" spans="1:12">
      <c r="A491" s="788">
        <v>44449</v>
      </c>
      <c r="B491">
        <v>5.15</v>
      </c>
      <c r="C491">
        <v>5.2152000000000003</v>
      </c>
      <c r="D491">
        <v>114285.93</v>
      </c>
      <c r="E491">
        <v>5.15</v>
      </c>
      <c r="F491">
        <v>5944.21</v>
      </c>
      <c r="G491">
        <v>0.66</v>
      </c>
      <c r="H491">
        <v>4458.58</v>
      </c>
      <c r="I491">
        <v>7954.8710000000001</v>
      </c>
      <c r="J491">
        <v>7082.4780000000001</v>
      </c>
      <c r="K491">
        <v>4024.8</v>
      </c>
      <c r="L491">
        <v>21</v>
      </c>
    </row>
    <row r="492" spans="1:12">
      <c r="A492" s="788">
        <v>44452</v>
      </c>
      <c r="B492">
        <v>5.15</v>
      </c>
      <c r="C492">
        <v>5.2183999999999999</v>
      </c>
      <c r="D492">
        <v>116403.72</v>
      </c>
      <c r="E492">
        <v>5.15</v>
      </c>
      <c r="F492">
        <v>5944.21</v>
      </c>
      <c r="G492">
        <v>0.66</v>
      </c>
      <c r="H492">
        <v>4468.7299999999996</v>
      </c>
      <c r="I492">
        <v>7971.4340000000002</v>
      </c>
      <c r="J492">
        <v>7091.7489999999998</v>
      </c>
      <c r="K492">
        <v>4035.39</v>
      </c>
      <c r="L492">
        <v>21</v>
      </c>
    </row>
    <row r="493" spans="1:12">
      <c r="A493" s="788">
        <v>44453</v>
      </c>
      <c r="B493">
        <v>5.15</v>
      </c>
      <c r="C493">
        <v>5.2253999999999996</v>
      </c>
      <c r="D493">
        <v>116180.55</v>
      </c>
      <c r="E493">
        <v>5.15</v>
      </c>
      <c r="F493">
        <v>5944.21</v>
      </c>
      <c r="G493">
        <v>0.66</v>
      </c>
      <c r="H493">
        <v>4443.05</v>
      </c>
      <c r="I493">
        <v>7988.6210000000001</v>
      </c>
      <c r="J493">
        <v>7114.4840000000004</v>
      </c>
      <c r="K493">
        <v>4034.54</v>
      </c>
      <c r="L493">
        <v>21</v>
      </c>
    </row>
    <row r="494" spans="1:12">
      <c r="A494" s="788">
        <v>44454</v>
      </c>
      <c r="B494">
        <v>5.15</v>
      </c>
      <c r="C494">
        <v>5.2569999999999997</v>
      </c>
      <c r="D494">
        <v>115062.54</v>
      </c>
      <c r="E494">
        <v>5.15</v>
      </c>
      <c r="F494">
        <v>5944.21</v>
      </c>
      <c r="G494">
        <v>0.66</v>
      </c>
      <c r="H494">
        <v>4480.7</v>
      </c>
      <c r="I494">
        <v>7998.1459999999997</v>
      </c>
      <c r="J494">
        <v>7120.9120000000003</v>
      </c>
      <c r="K494">
        <v>4042.17</v>
      </c>
      <c r="L494">
        <v>21</v>
      </c>
    </row>
    <row r="495" spans="1:12">
      <c r="A495" s="788">
        <v>44455</v>
      </c>
      <c r="B495">
        <v>5.15</v>
      </c>
      <c r="C495">
        <v>5.2587999999999999</v>
      </c>
      <c r="D495">
        <v>113794.28</v>
      </c>
      <c r="E495">
        <v>5.15</v>
      </c>
      <c r="F495">
        <v>5944.21</v>
      </c>
      <c r="G495">
        <v>0.99</v>
      </c>
      <c r="H495">
        <v>4473.75</v>
      </c>
      <c r="I495">
        <v>7983.7740000000003</v>
      </c>
      <c r="J495">
        <v>7121.4440000000004</v>
      </c>
      <c r="K495">
        <v>4041.49</v>
      </c>
      <c r="L495">
        <v>21</v>
      </c>
    </row>
    <row r="496" spans="1:12">
      <c r="A496" s="788">
        <v>44456</v>
      </c>
      <c r="B496">
        <v>5.15</v>
      </c>
      <c r="C496">
        <v>5.3097000000000003</v>
      </c>
      <c r="D496">
        <v>111439.37</v>
      </c>
      <c r="E496">
        <v>5.15</v>
      </c>
      <c r="F496">
        <v>5944.21</v>
      </c>
      <c r="G496">
        <v>0.99</v>
      </c>
      <c r="H496">
        <v>4432.99</v>
      </c>
      <c r="I496">
        <v>7967.6840000000002</v>
      </c>
      <c r="J496">
        <v>7122.2969999999996</v>
      </c>
      <c r="K496">
        <v>4033.61</v>
      </c>
      <c r="L496">
        <v>21</v>
      </c>
    </row>
    <row r="497" spans="1:12">
      <c r="A497" s="788">
        <v>44459</v>
      </c>
      <c r="B497">
        <v>5.15</v>
      </c>
      <c r="C497">
        <v>5.3326000000000002</v>
      </c>
      <c r="D497">
        <v>108843.74</v>
      </c>
      <c r="E497">
        <v>5.15</v>
      </c>
      <c r="F497">
        <v>5944.21</v>
      </c>
      <c r="G497">
        <v>0.99</v>
      </c>
      <c r="H497">
        <v>4357.7299999999996</v>
      </c>
      <c r="I497">
        <v>7972.0079999999998</v>
      </c>
      <c r="J497">
        <v>7125.94</v>
      </c>
      <c r="K497">
        <v>4007.25</v>
      </c>
      <c r="L497">
        <v>21</v>
      </c>
    </row>
    <row r="498" spans="1:12">
      <c r="A498" s="788">
        <v>44460</v>
      </c>
      <c r="B498">
        <v>5.15</v>
      </c>
      <c r="C498">
        <v>5.3037999999999998</v>
      </c>
      <c r="D498">
        <v>110249.73</v>
      </c>
      <c r="E498">
        <v>5.15</v>
      </c>
      <c r="F498">
        <v>5944.21</v>
      </c>
      <c r="G498">
        <v>0.99</v>
      </c>
      <c r="H498">
        <v>4354.1899999999996</v>
      </c>
      <c r="I498">
        <v>7992.424</v>
      </c>
      <c r="J498">
        <v>7139.884</v>
      </c>
      <c r="K498">
        <v>4018.04</v>
      </c>
      <c r="L498">
        <v>21</v>
      </c>
    </row>
    <row r="499" spans="1:12">
      <c r="A499" s="788">
        <v>44461</v>
      </c>
      <c r="B499">
        <v>5.15</v>
      </c>
      <c r="C499">
        <v>5.2777000000000003</v>
      </c>
      <c r="D499">
        <v>112282.28</v>
      </c>
      <c r="E499">
        <v>5.15</v>
      </c>
      <c r="F499">
        <v>5944.21</v>
      </c>
      <c r="G499">
        <v>0.99</v>
      </c>
      <c r="H499">
        <v>4395.6400000000003</v>
      </c>
      <c r="I499">
        <v>7992.723</v>
      </c>
      <c r="J499">
        <v>7138.53</v>
      </c>
      <c r="K499">
        <v>4027.91</v>
      </c>
      <c r="L499">
        <v>21</v>
      </c>
    </row>
    <row r="500" spans="1:12">
      <c r="A500" s="788">
        <v>44462</v>
      </c>
      <c r="B500">
        <v>6.15</v>
      </c>
      <c r="C500">
        <v>5.2885</v>
      </c>
      <c r="D500">
        <v>114064.36</v>
      </c>
      <c r="E500">
        <v>6.15</v>
      </c>
      <c r="F500">
        <v>5944.21</v>
      </c>
      <c r="G500">
        <v>0.99</v>
      </c>
      <c r="H500">
        <v>4448.9799999999996</v>
      </c>
      <c r="I500">
        <v>7967.2669999999998</v>
      </c>
      <c r="J500">
        <v>7135.7470000000003</v>
      </c>
      <c r="K500">
        <v>4049.69</v>
      </c>
      <c r="L500">
        <v>21</v>
      </c>
    </row>
    <row r="501" spans="1:12">
      <c r="A501" s="788">
        <v>44463</v>
      </c>
      <c r="B501">
        <v>6.15</v>
      </c>
      <c r="C501">
        <v>5.3429000000000002</v>
      </c>
      <c r="D501">
        <v>113282.67</v>
      </c>
      <c r="E501">
        <v>6.15</v>
      </c>
      <c r="F501">
        <v>5944.21</v>
      </c>
      <c r="G501">
        <v>0.99</v>
      </c>
      <c r="H501">
        <v>4455.4799999999996</v>
      </c>
      <c r="I501">
        <v>7966.63</v>
      </c>
      <c r="J501">
        <v>7142.6059999999998</v>
      </c>
      <c r="K501">
        <v>4054.89</v>
      </c>
      <c r="L501">
        <v>21</v>
      </c>
    </row>
    <row r="502" spans="1:12">
      <c r="A502" s="788">
        <v>44466</v>
      </c>
      <c r="B502">
        <v>6.15</v>
      </c>
      <c r="C502">
        <v>5.3472</v>
      </c>
      <c r="D502">
        <v>113583.01</v>
      </c>
      <c r="E502">
        <v>6.15</v>
      </c>
      <c r="F502">
        <v>5944.21</v>
      </c>
      <c r="G502">
        <v>1.23</v>
      </c>
      <c r="H502">
        <v>4443.1099999999997</v>
      </c>
      <c r="I502">
        <v>7967.3459999999995</v>
      </c>
      <c r="J502">
        <v>7144.2860000000001</v>
      </c>
      <c r="K502">
        <v>4057.13</v>
      </c>
      <c r="L502">
        <v>21</v>
      </c>
    </row>
    <row r="503" spans="1:12">
      <c r="A503" s="788">
        <v>44467</v>
      </c>
      <c r="B503">
        <v>6.15</v>
      </c>
      <c r="C503">
        <v>5.42</v>
      </c>
      <c r="D503">
        <v>110123.85</v>
      </c>
      <c r="E503">
        <v>6.15</v>
      </c>
      <c r="F503">
        <v>5944.21</v>
      </c>
      <c r="G503">
        <v>1.23</v>
      </c>
      <c r="H503">
        <v>4352.63</v>
      </c>
      <c r="I503">
        <v>7959.1909999999998</v>
      </c>
      <c r="J503">
        <v>7146.3990000000003</v>
      </c>
      <c r="K503">
        <v>4035.95</v>
      </c>
      <c r="L503">
        <v>21</v>
      </c>
    </row>
    <row r="504" spans="1:12">
      <c r="A504" s="788">
        <v>44468</v>
      </c>
      <c r="B504">
        <v>6.15</v>
      </c>
      <c r="C504">
        <v>5.4166999999999996</v>
      </c>
      <c r="D504">
        <v>111106.83</v>
      </c>
      <c r="E504">
        <v>6.15</v>
      </c>
      <c r="F504">
        <v>5944.21</v>
      </c>
      <c r="G504">
        <v>1.23</v>
      </c>
      <c r="H504">
        <v>4359.46</v>
      </c>
      <c r="I504">
        <v>7966.0420000000004</v>
      </c>
      <c r="J504">
        <v>7151.5990000000002</v>
      </c>
      <c r="K504">
        <v>4038.34</v>
      </c>
      <c r="L504">
        <v>21</v>
      </c>
    </row>
    <row r="505" spans="1:12">
      <c r="A505" s="788">
        <v>44469</v>
      </c>
      <c r="B505">
        <v>6.15</v>
      </c>
      <c r="C505">
        <v>5.4387999999999996</v>
      </c>
      <c r="D505">
        <v>110979.1</v>
      </c>
      <c r="E505">
        <v>6.15</v>
      </c>
      <c r="F505">
        <v>5944.21</v>
      </c>
      <c r="G505">
        <v>1.23</v>
      </c>
      <c r="H505">
        <v>4307.54</v>
      </c>
      <c r="I505">
        <v>7941.2039999999997</v>
      </c>
      <c r="J505">
        <v>7147.4979999999996</v>
      </c>
      <c r="K505">
        <v>4039.3</v>
      </c>
      <c r="L505">
        <v>21</v>
      </c>
    </row>
    <row r="506" spans="1:12">
      <c r="A506" s="788">
        <v>44470</v>
      </c>
      <c r="B506">
        <v>6.15</v>
      </c>
      <c r="C506">
        <v>5.3905000000000003</v>
      </c>
      <c r="D506">
        <v>112899.64</v>
      </c>
      <c r="E506">
        <v>6.15</v>
      </c>
      <c r="F506">
        <v>6018.51</v>
      </c>
      <c r="G506">
        <v>1.23</v>
      </c>
      <c r="H506">
        <v>4357.04</v>
      </c>
      <c r="I506">
        <v>7974.9530000000004</v>
      </c>
      <c r="J506">
        <v>7158.7240000000002</v>
      </c>
      <c r="K506">
        <v>4050.05</v>
      </c>
      <c r="L506">
        <v>20</v>
      </c>
    </row>
    <row r="507" spans="1:12">
      <c r="A507" s="788">
        <v>44473</v>
      </c>
      <c r="B507">
        <v>6.15</v>
      </c>
      <c r="C507">
        <v>5.4198000000000004</v>
      </c>
      <c r="D507">
        <v>110393.09</v>
      </c>
      <c r="E507">
        <v>6.15</v>
      </c>
      <c r="F507">
        <v>6018.51</v>
      </c>
      <c r="G507">
        <v>1.23</v>
      </c>
      <c r="H507">
        <v>4300.46</v>
      </c>
      <c r="I507">
        <v>7961.625</v>
      </c>
      <c r="J507">
        <v>7156.26</v>
      </c>
      <c r="K507">
        <v>4033.15</v>
      </c>
      <c r="L507">
        <v>20</v>
      </c>
    </row>
    <row r="508" spans="1:12">
      <c r="A508" s="788">
        <v>44474</v>
      </c>
      <c r="B508">
        <v>6.15</v>
      </c>
      <c r="C508">
        <v>5.4604999999999997</v>
      </c>
      <c r="D508">
        <v>110457.64</v>
      </c>
      <c r="E508">
        <v>6.15</v>
      </c>
      <c r="F508">
        <v>6018.51</v>
      </c>
      <c r="G508">
        <v>1.23</v>
      </c>
      <c r="H508">
        <v>4345.72</v>
      </c>
      <c r="I508">
        <v>7947.924</v>
      </c>
      <c r="J508">
        <v>7156.7929999999997</v>
      </c>
      <c r="K508">
        <v>4038.94</v>
      </c>
      <c r="L508">
        <v>20</v>
      </c>
    </row>
    <row r="509" spans="1:12">
      <c r="A509" s="788">
        <v>44475</v>
      </c>
      <c r="B509">
        <v>6.15</v>
      </c>
      <c r="C509">
        <v>5.5091000000000001</v>
      </c>
      <c r="D509">
        <v>110559.57</v>
      </c>
      <c r="E509">
        <v>6.15</v>
      </c>
      <c r="F509">
        <v>6018.51</v>
      </c>
      <c r="G509">
        <v>1.23</v>
      </c>
      <c r="H509">
        <v>4363.55</v>
      </c>
      <c r="I509">
        <v>7968.4110000000001</v>
      </c>
      <c r="J509">
        <v>7174.777</v>
      </c>
      <c r="K509">
        <v>4035.78</v>
      </c>
      <c r="L509">
        <v>20</v>
      </c>
    </row>
    <row r="510" spans="1:12">
      <c r="A510" s="788">
        <v>44476</v>
      </c>
      <c r="B510">
        <v>6.15</v>
      </c>
      <c r="C510">
        <v>5.5133999999999999</v>
      </c>
      <c r="D510">
        <v>110585.43</v>
      </c>
      <c r="E510">
        <v>6.15</v>
      </c>
      <c r="F510">
        <v>6018.51</v>
      </c>
      <c r="G510">
        <v>1.23</v>
      </c>
      <c r="H510">
        <v>4399.76</v>
      </c>
      <c r="I510">
        <v>7956.152</v>
      </c>
      <c r="J510">
        <v>7171.616</v>
      </c>
      <c r="K510">
        <v>4047.57</v>
      </c>
      <c r="L510">
        <v>20</v>
      </c>
    </row>
    <row r="511" spans="1:12">
      <c r="A511" s="788">
        <v>44477</v>
      </c>
      <c r="B511">
        <v>6.15</v>
      </c>
      <c r="C511">
        <v>5.5077999999999996</v>
      </c>
      <c r="D511">
        <v>112833.2</v>
      </c>
      <c r="E511">
        <v>6.15</v>
      </c>
      <c r="F511">
        <v>6018.51</v>
      </c>
      <c r="G511">
        <v>1.23</v>
      </c>
      <c r="H511">
        <v>4391.34</v>
      </c>
      <c r="I511">
        <v>7977.473</v>
      </c>
      <c r="J511">
        <v>7183.7290000000003</v>
      </c>
      <c r="K511">
        <v>4060.84</v>
      </c>
      <c r="L511">
        <v>20</v>
      </c>
    </row>
    <row r="512" spans="1:12">
      <c r="A512" s="788">
        <v>44480</v>
      </c>
      <c r="B512">
        <v>6.15</v>
      </c>
      <c r="C512">
        <v>5.5155000000000003</v>
      </c>
      <c r="D512">
        <v>112180.48</v>
      </c>
      <c r="E512">
        <v>6.15</v>
      </c>
      <c r="F512">
        <v>6018.51</v>
      </c>
      <c r="G512">
        <v>1.23</v>
      </c>
      <c r="H512">
        <v>4361.1899999999996</v>
      </c>
      <c r="I512">
        <v>7959.55</v>
      </c>
      <c r="J512">
        <v>7181.7160000000003</v>
      </c>
      <c r="K512">
        <v>4059.07</v>
      </c>
      <c r="L512">
        <v>20</v>
      </c>
    </row>
    <row r="513" spans="1:12">
      <c r="A513" s="788">
        <v>44482</v>
      </c>
      <c r="B513">
        <v>6.15</v>
      </c>
      <c r="C513">
        <v>5.5464000000000002</v>
      </c>
      <c r="D513">
        <v>113455.92</v>
      </c>
      <c r="E513">
        <v>6.15</v>
      </c>
      <c r="F513">
        <v>6018.51</v>
      </c>
      <c r="G513">
        <v>1.23</v>
      </c>
      <c r="H513">
        <v>4363.8</v>
      </c>
      <c r="I513">
        <v>7963.3019999999997</v>
      </c>
      <c r="J513">
        <v>7185.6689999999999</v>
      </c>
      <c r="K513">
        <v>4056.52</v>
      </c>
      <c r="L513">
        <v>20</v>
      </c>
    </row>
    <row r="514" spans="1:12">
      <c r="A514" s="788">
        <v>44483</v>
      </c>
      <c r="B514">
        <v>6.15</v>
      </c>
      <c r="C514">
        <v>5.4981999999999998</v>
      </c>
      <c r="D514">
        <v>113185.48</v>
      </c>
      <c r="E514">
        <v>6.15</v>
      </c>
      <c r="F514">
        <v>6018.51</v>
      </c>
      <c r="G514">
        <v>1.23</v>
      </c>
      <c r="H514">
        <v>4438.26</v>
      </c>
      <c r="I514">
        <v>7954.384</v>
      </c>
      <c r="J514">
        <v>7182.3609999999999</v>
      </c>
      <c r="K514">
        <v>4061.11</v>
      </c>
      <c r="L514">
        <v>20</v>
      </c>
    </row>
    <row r="515" spans="1:12">
      <c r="A515" s="788">
        <v>44484</v>
      </c>
      <c r="B515">
        <v>6.15</v>
      </c>
      <c r="C515">
        <v>5.4504000000000001</v>
      </c>
      <c r="D515">
        <v>114647.99</v>
      </c>
      <c r="E515">
        <v>6.15</v>
      </c>
      <c r="F515">
        <v>6018.51</v>
      </c>
      <c r="G515">
        <v>1.23</v>
      </c>
      <c r="H515">
        <v>4471.37</v>
      </c>
      <c r="I515">
        <v>7931.1390000000001</v>
      </c>
      <c r="J515">
        <v>7172.8940000000002</v>
      </c>
      <c r="K515">
        <v>4074.77</v>
      </c>
      <c r="L515">
        <v>20</v>
      </c>
    </row>
    <row r="516" spans="1:12">
      <c r="A516" s="788">
        <v>44487</v>
      </c>
      <c r="B516">
        <v>6.15</v>
      </c>
      <c r="C516">
        <v>5.5186999999999999</v>
      </c>
      <c r="D516">
        <v>114428.18</v>
      </c>
      <c r="E516">
        <v>6.15</v>
      </c>
      <c r="F516">
        <v>6018.51</v>
      </c>
      <c r="G516">
        <v>0.7</v>
      </c>
      <c r="H516">
        <v>4486.46</v>
      </c>
      <c r="I516">
        <v>7916.2120000000004</v>
      </c>
      <c r="J516">
        <v>7169.741</v>
      </c>
      <c r="K516">
        <v>4078.05</v>
      </c>
      <c r="L516">
        <v>20</v>
      </c>
    </row>
    <row r="517" spans="1:12">
      <c r="A517" s="788">
        <v>44488</v>
      </c>
      <c r="B517">
        <v>6.15</v>
      </c>
      <c r="C517">
        <v>5.5514999999999999</v>
      </c>
      <c r="D517">
        <v>110672.76</v>
      </c>
      <c r="E517">
        <v>6.15</v>
      </c>
      <c r="F517">
        <v>6018.51</v>
      </c>
      <c r="G517">
        <v>0.7</v>
      </c>
      <c r="H517">
        <v>4519.63</v>
      </c>
      <c r="I517">
        <v>7868.8540000000003</v>
      </c>
      <c r="J517">
        <v>7140.3670000000002</v>
      </c>
      <c r="K517">
        <v>4061.42</v>
      </c>
      <c r="L517">
        <v>20</v>
      </c>
    </row>
    <row r="518" spans="1:12">
      <c r="A518" s="788">
        <v>44489</v>
      </c>
      <c r="B518">
        <v>6.15</v>
      </c>
      <c r="C518">
        <v>5.5564999999999998</v>
      </c>
      <c r="D518">
        <v>110786.43</v>
      </c>
      <c r="E518">
        <v>6.15</v>
      </c>
      <c r="F518">
        <v>6018.51</v>
      </c>
      <c r="G518">
        <v>0.7</v>
      </c>
      <c r="H518">
        <v>4536.1899999999996</v>
      </c>
      <c r="I518">
        <v>7848.49</v>
      </c>
      <c r="J518">
        <v>7140.4920000000002</v>
      </c>
      <c r="K518">
        <v>4059.05</v>
      </c>
      <c r="L518">
        <v>20</v>
      </c>
    </row>
    <row r="519" spans="1:12">
      <c r="A519" s="788">
        <v>44490</v>
      </c>
      <c r="B519">
        <v>6.15</v>
      </c>
      <c r="C519">
        <v>5.6417000000000002</v>
      </c>
      <c r="D519">
        <v>107735.01</v>
      </c>
      <c r="E519">
        <v>6.15</v>
      </c>
      <c r="F519">
        <v>6018.51</v>
      </c>
      <c r="G519">
        <v>0.7</v>
      </c>
      <c r="H519">
        <v>4549.78</v>
      </c>
      <c r="I519">
        <v>7803.4780000000001</v>
      </c>
      <c r="J519">
        <v>7118.1279999999997</v>
      </c>
      <c r="K519">
        <v>4048.86</v>
      </c>
      <c r="L519">
        <v>20</v>
      </c>
    </row>
    <row r="520" spans="1:12">
      <c r="A520" s="788">
        <v>44491</v>
      </c>
      <c r="B520">
        <v>6.15</v>
      </c>
      <c r="C520">
        <v>5.7111000000000001</v>
      </c>
      <c r="D520">
        <v>106296.18</v>
      </c>
      <c r="E520">
        <v>6.15</v>
      </c>
      <c r="F520">
        <v>6018.51</v>
      </c>
      <c r="G520">
        <v>0.7</v>
      </c>
      <c r="H520">
        <v>4544.8999999999996</v>
      </c>
      <c r="I520">
        <v>7788.0720000000001</v>
      </c>
      <c r="J520">
        <v>7103.9170000000004</v>
      </c>
      <c r="K520">
        <v>4033.16</v>
      </c>
      <c r="L520">
        <v>20</v>
      </c>
    </row>
    <row r="521" spans="1:12">
      <c r="A521" s="788">
        <v>44494</v>
      </c>
      <c r="B521">
        <v>6.15</v>
      </c>
      <c r="C521">
        <v>5.5967000000000002</v>
      </c>
      <c r="D521">
        <v>108714.55</v>
      </c>
      <c r="E521">
        <v>6.15</v>
      </c>
      <c r="F521">
        <v>6018.51</v>
      </c>
      <c r="G521">
        <v>0.7</v>
      </c>
      <c r="H521">
        <v>4566.4799999999996</v>
      </c>
      <c r="I521">
        <v>7743.0810000000001</v>
      </c>
      <c r="J521">
        <v>7072.9279999999999</v>
      </c>
      <c r="K521">
        <v>4043.06</v>
      </c>
      <c r="L521">
        <v>20</v>
      </c>
    </row>
    <row r="522" spans="1:12">
      <c r="A522" s="788">
        <v>44495</v>
      </c>
      <c r="B522">
        <v>6.15</v>
      </c>
      <c r="C522">
        <v>5.5793999999999997</v>
      </c>
      <c r="D522">
        <v>106419.53</v>
      </c>
      <c r="E522">
        <v>6.15</v>
      </c>
      <c r="F522">
        <v>6018.51</v>
      </c>
      <c r="G522">
        <v>0.7</v>
      </c>
      <c r="H522">
        <v>4574.79</v>
      </c>
      <c r="I522">
        <v>7715.424</v>
      </c>
      <c r="J522">
        <v>7061.63</v>
      </c>
      <c r="K522">
        <v>4027.86</v>
      </c>
      <c r="L522">
        <v>20</v>
      </c>
    </row>
    <row r="523" spans="1:12">
      <c r="A523" s="788">
        <v>44496</v>
      </c>
      <c r="B523">
        <v>6.15</v>
      </c>
      <c r="C523">
        <v>5.5660999999999996</v>
      </c>
      <c r="D523">
        <v>106363.1</v>
      </c>
      <c r="E523">
        <v>6.15</v>
      </c>
      <c r="F523">
        <v>6018.51</v>
      </c>
      <c r="G523">
        <v>1.03</v>
      </c>
      <c r="H523">
        <v>4551.68</v>
      </c>
      <c r="I523">
        <v>7738.9340000000002</v>
      </c>
      <c r="J523">
        <v>7068.2569999999996</v>
      </c>
      <c r="K523">
        <v>4013.41</v>
      </c>
      <c r="L523">
        <v>20</v>
      </c>
    </row>
    <row r="524" spans="1:12">
      <c r="A524" s="788">
        <v>44497</v>
      </c>
      <c r="B524">
        <v>7.65</v>
      </c>
      <c r="C524">
        <v>5.6117999999999997</v>
      </c>
      <c r="D524">
        <v>105704.96000000001</v>
      </c>
      <c r="E524">
        <v>7.65</v>
      </c>
      <c r="F524">
        <v>6018.51</v>
      </c>
      <c r="G524">
        <v>1.03</v>
      </c>
      <c r="H524">
        <v>4596.42</v>
      </c>
      <c r="I524">
        <v>7650.6419999999998</v>
      </c>
      <c r="J524">
        <v>7021.9790000000003</v>
      </c>
      <c r="K524">
        <v>4012.41</v>
      </c>
      <c r="L524">
        <v>20</v>
      </c>
    </row>
    <row r="525" spans="1:12">
      <c r="A525" s="788">
        <v>44498</v>
      </c>
      <c r="B525">
        <v>7.65</v>
      </c>
      <c r="C525">
        <v>5.6424000000000003</v>
      </c>
      <c r="D525">
        <v>103500.71</v>
      </c>
      <c r="E525">
        <v>7.65</v>
      </c>
      <c r="F525">
        <v>6018.51</v>
      </c>
      <c r="G525">
        <v>1.03</v>
      </c>
      <c r="H525">
        <v>4605.38</v>
      </c>
      <c r="I525">
        <v>7739.165</v>
      </c>
      <c r="J525">
        <v>7059.183</v>
      </c>
      <c r="K525">
        <v>4009.78</v>
      </c>
      <c r="L525">
        <v>20</v>
      </c>
    </row>
    <row r="526" spans="1:12">
      <c r="A526" s="788">
        <v>44501</v>
      </c>
      <c r="B526">
        <v>7.65</v>
      </c>
      <c r="C526">
        <v>5.6688000000000001</v>
      </c>
      <c r="D526">
        <v>105550.86</v>
      </c>
      <c r="E526">
        <v>7.65</v>
      </c>
      <c r="F526">
        <v>6075.69</v>
      </c>
      <c r="G526">
        <v>1.03</v>
      </c>
      <c r="H526">
        <v>4613.67</v>
      </c>
      <c r="I526">
        <v>7721.68</v>
      </c>
      <c r="J526">
        <v>7054.4750000000004</v>
      </c>
      <c r="K526">
        <v>4009.78</v>
      </c>
      <c r="L526">
        <v>20</v>
      </c>
    </row>
    <row r="527" spans="1:12">
      <c r="A527" s="788">
        <v>44503</v>
      </c>
      <c r="B527">
        <v>7.65</v>
      </c>
      <c r="C527">
        <v>5.6665999999999999</v>
      </c>
      <c r="D527">
        <v>105616.88</v>
      </c>
      <c r="E527">
        <v>7.65</v>
      </c>
      <c r="F527">
        <v>6075.69</v>
      </c>
      <c r="G527">
        <v>1.03</v>
      </c>
      <c r="H527">
        <v>4660.57</v>
      </c>
      <c r="I527">
        <v>7866.9579999999996</v>
      </c>
      <c r="J527">
        <v>7092.9110000000001</v>
      </c>
      <c r="K527">
        <v>4040.16</v>
      </c>
      <c r="L527">
        <v>20</v>
      </c>
    </row>
    <row r="528" spans="1:12">
      <c r="A528" s="788">
        <v>44504</v>
      </c>
      <c r="B528">
        <v>7.65</v>
      </c>
      <c r="C528">
        <v>5.5936000000000003</v>
      </c>
      <c r="D528">
        <v>103412.09</v>
      </c>
      <c r="E528">
        <v>7.65</v>
      </c>
      <c r="F528">
        <v>6075.69</v>
      </c>
      <c r="G528">
        <v>1.03</v>
      </c>
      <c r="H528">
        <v>4680.0600000000004</v>
      </c>
      <c r="I528">
        <v>7831.7150000000001</v>
      </c>
      <c r="J528">
        <v>7088.0479999999998</v>
      </c>
      <c r="K528">
        <v>4040.16</v>
      </c>
      <c r="L528">
        <v>20</v>
      </c>
    </row>
    <row r="529" spans="1:12">
      <c r="A529" s="788">
        <v>44505</v>
      </c>
      <c r="B529">
        <v>7.65</v>
      </c>
      <c r="C529">
        <v>5.5449000000000002</v>
      </c>
      <c r="D529">
        <v>104824.23</v>
      </c>
      <c r="E529">
        <v>7.65</v>
      </c>
      <c r="F529">
        <v>6075.69</v>
      </c>
      <c r="G529">
        <v>1.03</v>
      </c>
      <c r="H529">
        <v>4697.53</v>
      </c>
      <c r="I529">
        <v>7823.1809999999996</v>
      </c>
      <c r="J529">
        <v>7094.6030000000001</v>
      </c>
      <c r="K529">
        <v>4036.69</v>
      </c>
      <c r="L529">
        <v>20</v>
      </c>
    </row>
    <row r="530" spans="1:12">
      <c r="A530" s="788">
        <v>44508</v>
      </c>
      <c r="B530">
        <v>7.65</v>
      </c>
      <c r="C530">
        <v>5.5621</v>
      </c>
      <c r="D530">
        <v>104781.13</v>
      </c>
      <c r="E530">
        <v>7.65</v>
      </c>
      <c r="F530">
        <v>6075.69</v>
      </c>
      <c r="G530">
        <v>1.03</v>
      </c>
      <c r="H530">
        <v>4701.7</v>
      </c>
      <c r="I530">
        <v>7833.2349999999997</v>
      </c>
      <c r="J530">
        <v>7098.3010000000004</v>
      </c>
      <c r="K530">
        <v>4035.95</v>
      </c>
      <c r="L530">
        <v>20</v>
      </c>
    </row>
    <row r="531" spans="1:12">
      <c r="A531" s="788">
        <v>44509</v>
      </c>
      <c r="B531">
        <v>7.65</v>
      </c>
      <c r="C531">
        <v>5.4950999999999999</v>
      </c>
      <c r="D531">
        <v>105535.08</v>
      </c>
      <c r="E531">
        <v>7.65</v>
      </c>
      <c r="F531">
        <v>6075.69</v>
      </c>
      <c r="G531">
        <v>1.03</v>
      </c>
      <c r="H531">
        <v>4685.25</v>
      </c>
      <c r="I531">
        <v>7870.848</v>
      </c>
      <c r="J531">
        <v>7114.6660000000002</v>
      </c>
      <c r="K531">
        <v>4032.66</v>
      </c>
      <c r="L531">
        <v>20</v>
      </c>
    </row>
    <row r="532" spans="1:12">
      <c r="A532" s="788">
        <v>44510</v>
      </c>
      <c r="B532">
        <v>7.65</v>
      </c>
      <c r="C532">
        <v>5.4584000000000001</v>
      </c>
      <c r="D532">
        <v>105967.51</v>
      </c>
      <c r="E532">
        <v>7.65</v>
      </c>
      <c r="F532">
        <v>6075.69</v>
      </c>
      <c r="G532">
        <v>1.03</v>
      </c>
      <c r="H532">
        <v>4646.71</v>
      </c>
      <c r="I532">
        <v>7874.5569999999998</v>
      </c>
      <c r="J532">
        <v>7128.3990000000003</v>
      </c>
      <c r="K532">
        <v>4045.02</v>
      </c>
      <c r="L532">
        <v>20</v>
      </c>
    </row>
    <row r="533" spans="1:12">
      <c r="A533" s="788">
        <v>44511</v>
      </c>
      <c r="B533">
        <v>7.65</v>
      </c>
      <c r="C533">
        <v>5.4165000000000001</v>
      </c>
      <c r="D533">
        <v>107594.67</v>
      </c>
      <c r="E533">
        <v>7.65</v>
      </c>
      <c r="F533">
        <v>6075.69</v>
      </c>
      <c r="G533">
        <v>1.03</v>
      </c>
      <c r="H533">
        <v>4649.2700000000004</v>
      </c>
      <c r="I533">
        <v>7893.2579999999998</v>
      </c>
      <c r="J533">
        <v>7143.7860000000001</v>
      </c>
      <c r="K533">
        <v>4062.03</v>
      </c>
      <c r="L533">
        <v>20</v>
      </c>
    </row>
    <row r="534" spans="1:12">
      <c r="A534" s="788">
        <v>44512</v>
      </c>
      <c r="B534">
        <v>7.65</v>
      </c>
      <c r="C534">
        <v>5.4192999999999998</v>
      </c>
      <c r="D534">
        <v>106334.54</v>
      </c>
      <c r="E534">
        <v>7.65</v>
      </c>
      <c r="F534">
        <v>6075.69</v>
      </c>
      <c r="G534">
        <v>1.03</v>
      </c>
      <c r="H534">
        <v>4682.8500000000004</v>
      </c>
      <c r="I534">
        <v>7930.0190000000002</v>
      </c>
      <c r="J534">
        <v>7165.1270000000004</v>
      </c>
      <c r="K534">
        <v>4059.02</v>
      </c>
      <c r="L534">
        <v>20</v>
      </c>
    </row>
    <row r="535" spans="1:12">
      <c r="A535" s="788">
        <v>44516</v>
      </c>
      <c r="B535">
        <v>7.65</v>
      </c>
      <c r="C535">
        <v>5.4766000000000004</v>
      </c>
      <c r="D535">
        <v>104403.66</v>
      </c>
      <c r="E535">
        <v>7.65</v>
      </c>
      <c r="F535">
        <v>6075.69</v>
      </c>
      <c r="G535">
        <v>1.03</v>
      </c>
      <c r="H535">
        <v>4700.8999999999996</v>
      </c>
      <c r="I535">
        <v>7909.2470000000003</v>
      </c>
      <c r="J535">
        <v>7164.9579999999996</v>
      </c>
      <c r="K535">
        <v>4051.69</v>
      </c>
      <c r="L535">
        <v>20</v>
      </c>
    </row>
    <row r="536" spans="1:12">
      <c r="A536" s="788">
        <v>44517</v>
      </c>
      <c r="B536">
        <v>7.65</v>
      </c>
      <c r="C536">
        <v>5.4987000000000004</v>
      </c>
      <c r="D536">
        <v>102948.45</v>
      </c>
      <c r="E536">
        <v>7.65</v>
      </c>
      <c r="F536">
        <v>6075.69</v>
      </c>
      <c r="G536">
        <v>0.99</v>
      </c>
      <c r="H536">
        <v>4688.67</v>
      </c>
      <c r="I536">
        <v>7906.7330000000002</v>
      </c>
      <c r="J536">
        <v>7164.7089999999998</v>
      </c>
      <c r="K536">
        <v>4037.47</v>
      </c>
      <c r="L536">
        <v>20</v>
      </c>
    </row>
    <row r="537" spans="1:12">
      <c r="A537" s="788">
        <v>44518</v>
      </c>
      <c r="B537">
        <v>7.65</v>
      </c>
      <c r="C537">
        <v>5.5464000000000002</v>
      </c>
      <c r="D537">
        <v>102426</v>
      </c>
      <c r="E537">
        <v>7.65</v>
      </c>
      <c r="F537">
        <v>6075.69</v>
      </c>
      <c r="G537">
        <v>0.99</v>
      </c>
      <c r="H537">
        <v>4704.54</v>
      </c>
      <c r="I537">
        <v>7911.0460000000003</v>
      </c>
      <c r="J537">
        <v>7168.0119999999997</v>
      </c>
      <c r="K537">
        <v>4037.78</v>
      </c>
      <c r="L537">
        <v>20</v>
      </c>
    </row>
    <row r="538" spans="1:12">
      <c r="A538" s="788">
        <v>44519</v>
      </c>
      <c r="B538">
        <v>7.65</v>
      </c>
      <c r="C538">
        <v>5.5578000000000003</v>
      </c>
      <c r="D538">
        <v>103035.02</v>
      </c>
      <c r="E538">
        <v>7.65</v>
      </c>
      <c r="F538">
        <v>6075.69</v>
      </c>
      <c r="G538">
        <v>0.99</v>
      </c>
      <c r="H538">
        <v>4697.96</v>
      </c>
      <c r="I538">
        <v>7939.8050000000003</v>
      </c>
      <c r="J538">
        <v>7183.665</v>
      </c>
      <c r="K538">
        <v>4038.26</v>
      </c>
      <c r="L538">
        <v>20</v>
      </c>
    </row>
    <row r="539" spans="1:12">
      <c r="A539" s="788">
        <v>44522</v>
      </c>
      <c r="B539">
        <v>7.65</v>
      </c>
      <c r="C539">
        <v>5.5834999999999999</v>
      </c>
      <c r="D539">
        <v>102122.37</v>
      </c>
      <c r="E539">
        <v>7.65</v>
      </c>
      <c r="F539">
        <v>6075.69</v>
      </c>
      <c r="G539">
        <v>0.99</v>
      </c>
      <c r="H539">
        <v>4682.9399999999996</v>
      </c>
      <c r="I539">
        <v>7915.0559999999996</v>
      </c>
      <c r="J539">
        <v>7172.2510000000002</v>
      </c>
      <c r="K539">
        <v>4034.06</v>
      </c>
      <c r="L539">
        <v>20</v>
      </c>
    </row>
    <row r="540" spans="1:12">
      <c r="A540" s="788">
        <v>44523</v>
      </c>
      <c r="B540">
        <v>7.65</v>
      </c>
      <c r="C540">
        <v>5.6449999999999996</v>
      </c>
      <c r="D540">
        <v>103653.82</v>
      </c>
      <c r="E540">
        <v>7.65</v>
      </c>
      <c r="F540">
        <v>6075.69</v>
      </c>
      <c r="G540">
        <v>0.99</v>
      </c>
      <c r="H540">
        <v>4690.7</v>
      </c>
      <c r="I540">
        <v>7932.1220000000003</v>
      </c>
      <c r="J540">
        <v>7180.4440000000004</v>
      </c>
      <c r="K540">
        <v>4045.6</v>
      </c>
      <c r="L540">
        <v>20</v>
      </c>
    </row>
    <row r="541" spans="1:12">
      <c r="A541" s="788">
        <v>44524</v>
      </c>
      <c r="B541">
        <v>7.65</v>
      </c>
      <c r="C541">
        <v>5.6021000000000001</v>
      </c>
      <c r="D541">
        <v>104514.19</v>
      </c>
      <c r="E541">
        <v>7.65</v>
      </c>
      <c r="F541">
        <v>6075.69</v>
      </c>
      <c r="G541">
        <v>0.99</v>
      </c>
      <c r="H541">
        <v>4701.46</v>
      </c>
      <c r="I541">
        <v>7951.8119999999999</v>
      </c>
      <c r="J541">
        <v>7197.34</v>
      </c>
      <c r="K541">
        <v>4048.5</v>
      </c>
      <c r="L541">
        <v>20</v>
      </c>
    </row>
    <row r="542" spans="1:12">
      <c r="A542" s="788">
        <v>44525</v>
      </c>
      <c r="B542">
        <v>7.65</v>
      </c>
      <c r="C542">
        <v>5.5734000000000004</v>
      </c>
      <c r="D542">
        <v>105811.25</v>
      </c>
      <c r="E542">
        <v>7.65</v>
      </c>
      <c r="F542">
        <v>6075.69</v>
      </c>
      <c r="G542">
        <v>0.99</v>
      </c>
      <c r="H542">
        <v>4701.46</v>
      </c>
      <c r="I542">
        <v>7947.0420000000004</v>
      </c>
      <c r="J542">
        <v>7198.85</v>
      </c>
      <c r="K542">
        <v>4058.96</v>
      </c>
      <c r="L542">
        <v>20</v>
      </c>
    </row>
    <row r="543" spans="1:12">
      <c r="A543" s="788">
        <v>44526</v>
      </c>
      <c r="B543">
        <v>7.65</v>
      </c>
      <c r="C543">
        <v>5.5858999999999996</v>
      </c>
      <c r="D543">
        <v>102224.26</v>
      </c>
      <c r="E543">
        <v>7.65</v>
      </c>
      <c r="F543">
        <v>6075.69</v>
      </c>
      <c r="G543">
        <v>1.08</v>
      </c>
      <c r="H543">
        <v>4594.62</v>
      </c>
      <c r="I543">
        <v>7958.7110000000002</v>
      </c>
      <c r="J543">
        <v>7214.4040000000005</v>
      </c>
      <c r="K543">
        <v>4008.94</v>
      </c>
      <c r="L543">
        <v>20</v>
      </c>
    </row>
    <row r="544" spans="1:12">
      <c r="A544" s="788">
        <v>44529</v>
      </c>
      <c r="B544">
        <v>7.65</v>
      </c>
      <c r="C544">
        <v>5.6112000000000002</v>
      </c>
      <c r="D544">
        <v>102814.03</v>
      </c>
      <c r="E544">
        <v>7.65</v>
      </c>
      <c r="F544">
        <v>6075.69</v>
      </c>
      <c r="G544">
        <v>1.08</v>
      </c>
      <c r="H544">
        <v>4655.2700000000004</v>
      </c>
      <c r="I544">
        <v>7981.4489999999996</v>
      </c>
      <c r="J544">
        <v>7229.4870000000001</v>
      </c>
      <c r="K544">
        <v>4018.61</v>
      </c>
      <c r="L544">
        <v>20</v>
      </c>
    </row>
    <row r="545" spans="1:12">
      <c r="A545" s="788">
        <v>44530</v>
      </c>
      <c r="B545">
        <v>7.65</v>
      </c>
      <c r="C545">
        <v>5.6193</v>
      </c>
      <c r="D545">
        <v>101915.45</v>
      </c>
      <c r="E545">
        <v>7.65</v>
      </c>
      <c r="F545">
        <v>6075.69</v>
      </c>
      <c r="G545">
        <v>1.08</v>
      </c>
      <c r="H545">
        <v>4567</v>
      </c>
      <c r="I545">
        <v>8007.442</v>
      </c>
      <c r="J545">
        <v>7235.7169999999996</v>
      </c>
      <c r="K545">
        <v>3990.07</v>
      </c>
      <c r="L545">
        <v>20</v>
      </c>
    </row>
    <row r="546" spans="1:12">
      <c r="A546" s="788">
        <v>44531</v>
      </c>
      <c r="B546">
        <v>7.65</v>
      </c>
      <c r="C546">
        <v>5.6162000000000001</v>
      </c>
      <c r="D546">
        <v>100774.57</v>
      </c>
      <c r="E546">
        <v>7.65</v>
      </c>
      <c r="F546">
        <v>6120.04</v>
      </c>
      <c r="G546">
        <v>1.08</v>
      </c>
      <c r="H546">
        <v>4513.04</v>
      </c>
      <c r="I546">
        <v>7980.8869999999997</v>
      </c>
      <c r="J546">
        <v>7231.6710000000003</v>
      </c>
      <c r="K546">
        <v>3979.51</v>
      </c>
      <c r="L546">
        <v>23</v>
      </c>
    </row>
    <row r="547" spans="1:12">
      <c r="A547" s="788">
        <v>44532</v>
      </c>
      <c r="B547">
        <v>7.65</v>
      </c>
      <c r="C547">
        <v>5.6338999999999997</v>
      </c>
      <c r="D547">
        <v>104466.24000000001</v>
      </c>
      <c r="E547">
        <v>7.65</v>
      </c>
      <c r="F547">
        <v>6120.04</v>
      </c>
      <c r="G547">
        <v>1.08</v>
      </c>
      <c r="H547">
        <v>4577.1000000000004</v>
      </c>
      <c r="I547">
        <v>8005.5219999999999</v>
      </c>
      <c r="J547">
        <v>7245.9440000000004</v>
      </c>
      <c r="K547">
        <v>4001.4</v>
      </c>
      <c r="L547">
        <v>23</v>
      </c>
    </row>
    <row r="548" spans="1:12">
      <c r="A548" s="788">
        <v>44533</v>
      </c>
      <c r="B548">
        <v>7.65</v>
      </c>
      <c r="C548">
        <v>5.6425999999999998</v>
      </c>
      <c r="D548">
        <v>105069.69</v>
      </c>
      <c r="E548">
        <v>7.65</v>
      </c>
      <c r="F548">
        <v>6120.04</v>
      </c>
      <c r="G548">
        <v>1.08</v>
      </c>
      <c r="H548">
        <v>4538.43</v>
      </c>
      <c r="I548">
        <v>8057.4750000000004</v>
      </c>
      <c r="J548">
        <v>7275.1760000000004</v>
      </c>
      <c r="K548">
        <v>4002.43</v>
      </c>
      <c r="L548">
        <v>23</v>
      </c>
    </row>
    <row r="549" spans="1:12">
      <c r="A549" s="788">
        <v>44536</v>
      </c>
      <c r="B549">
        <v>7.65</v>
      </c>
      <c r="C549">
        <v>5.6871</v>
      </c>
      <c r="D549">
        <v>106858.87</v>
      </c>
      <c r="E549">
        <v>7.65</v>
      </c>
      <c r="F549">
        <v>6120.04</v>
      </c>
      <c r="G549">
        <v>1.08</v>
      </c>
      <c r="H549">
        <v>4591.67</v>
      </c>
      <c r="I549">
        <v>8047.6329999999998</v>
      </c>
      <c r="J549">
        <v>7267.3950000000004</v>
      </c>
      <c r="K549">
        <v>4019.49</v>
      </c>
      <c r="L549">
        <v>23</v>
      </c>
    </row>
    <row r="550" spans="1:12">
      <c r="A550" s="788">
        <v>44537</v>
      </c>
      <c r="B550">
        <v>7.65</v>
      </c>
      <c r="C550">
        <v>5.6405000000000003</v>
      </c>
      <c r="D550">
        <v>107557.67</v>
      </c>
      <c r="E550">
        <v>7.65</v>
      </c>
      <c r="F550">
        <v>6120.04</v>
      </c>
      <c r="G550">
        <v>1.08</v>
      </c>
      <c r="H550">
        <v>4686.75</v>
      </c>
      <c r="I550">
        <v>8061.357</v>
      </c>
      <c r="J550">
        <v>7263.5360000000001</v>
      </c>
      <c r="K550">
        <v>4031.65</v>
      </c>
      <c r="L550">
        <v>23</v>
      </c>
    </row>
    <row r="551" spans="1:12">
      <c r="A551" s="788">
        <v>44538</v>
      </c>
      <c r="B551">
        <v>7.65</v>
      </c>
      <c r="C551">
        <v>5.5773000000000001</v>
      </c>
      <c r="D551">
        <v>108095.53</v>
      </c>
      <c r="E551">
        <v>7.65</v>
      </c>
      <c r="F551">
        <v>6120.04</v>
      </c>
      <c r="G551">
        <v>1.08</v>
      </c>
      <c r="H551">
        <v>4701.21</v>
      </c>
      <c r="I551">
        <v>8090.6639999999998</v>
      </c>
      <c r="J551">
        <v>7273.6880000000001</v>
      </c>
      <c r="K551">
        <v>4040.97</v>
      </c>
      <c r="L551">
        <v>23</v>
      </c>
    </row>
    <row r="552" spans="1:12">
      <c r="A552" s="788">
        <v>44539</v>
      </c>
      <c r="B552">
        <v>9.15</v>
      </c>
      <c r="C552">
        <v>5.5557999999999996</v>
      </c>
      <c r="D552">
        <v>106291.24</v>
      </c>
      <c r="E552">
        <v>9.15</v>
      </c>
      <c r="F552">
        <v>6120.04</v>
      </c>
      <c r="G552">
        <v>1.08</v>
      </c>
      <c r="H552">
        <v>4667.45</v>
      </c>
      <c r="I552">
        <v>8090.61</v>
      </c>
      <c r="J552">
        <v>7257.2380000000003</v>
      </c>
      <c r="K552">
        <v>4027.29</v>
      </c>
      <c r="L552">
        <v>23</v>
      </c>
    </row>
    <row r="553" spans="1:12">
      <c r="A553" s="788">
        <v>44540</v>
      </c>
      <c r="B553">
        <v>9.15</v>
      </c>
      <c r="C553">
        <v>5.5925000000000002</v>
      </c>
      <c r="D553">
        <v>107758.34</v>
      </c>
      <c r="E553">
        <v>9.15</v>
      </c>
      <c r="F553">
        <v>6120.04</v>
      </c>
      <c r="G553">
        <v>1.08</v>
      </c>
      <c r="H553">
        <v>4712.0200000000004</v>
      </c>
      <c r="I553">
        <v>8128.9380000000001</v>
      </c>
      <c r="J553">
        <v>7265.1610000000001</v>
      </c>
      <c r="K553">
        <v>4037.68</v>
      </c>
      <c r="L553">
        <v>23</v>
      </c>
    </row>
    <row r="554" spans="1:12">
      <c r="A554" s="788">
        <v>44543</v>
      </c>
      <c r="B554">
        <v>9.15</v>
      </c>
      <c r="C554">
        <v>5.6351000000000004</v>
      </c>
      <c r="D554">
        <v>107383.32</v>
      </c>
      <c r="E554">
        <v>9.15</v>
      </c>
      <c r="F554">
        <v>6120.04</v>
      </c>
      <c r="G554">
        <v>1.08</v>
      </c>
      <c r="H554">
        <v>4668.97</v>
      </c>
      <c r="I554">
        <v>8100.0730000000003</v>
      </c>
      <c r="J554">
        <v>7258.4620000000004</v>
      </c>
      <c r="K554">
        <v>4028.23</v>
      </c>
      <c r="L554">
        <v>23</v>
      </c>
    </row>
    <row r="555" spans="1:12">
      <c r="A555" s="788">
        <v>44544</v>
      </c>
      <c r="B555">
        <v>9.15</v>
      </c>
      <c r="C555">
        <v>5.6455000000000002</v>
      </c>
      <c r="D555">
        <v>106759.92</v>
      </c>
      <c r="E555">
        <v>9.15</v>
      </c>
      <c r="F555">
        <v>6120.04</v>
      </c>
      <c r="G555">
        <v>1.08</v>
      </c>
      <c r="H555">
        <v>4634.09</v>
      </c>
      <c r="I555">
        <v>8093.6819999999998</v>
      </c>
      <c r="J555">
        <v>7258.5050000000001</v>
      </c>
      <c r="K555">
        <v>4019.14</v>
      </c>
      <c r="L555">
        <v>23</v>
      </c>
    </row>
    <row r="556" spans="1:12">
      <c r="A556" s="788">
        <v>44545</v>
      </c>
      <c r="B556">
        <v>9.15</v>
      </c>
      <c r="C556">
        <v>5.7121000000000004</v>
      </c>
      <c r="D556">
        <v>107431.18</v>
      </c>
      <c r="E556">
        <v>9.15</v>
      </c>
      <c r="F556">
        <v>6120.04</v>
      </c>
      <c r="G556">
        <v>1.08</v>
      </c>
      <c r="H556">
        <v>4709.8500000000004</v>
      </c>
      <c r="I556">
        <v>8080.8019999999997</v>
      </c>
      <c r="J556">
        <v>7260.183</v>
      </c>
      <c r="K556">
        <v>4031.45</v>
      </c>
      <c r="L556">
        <v>23</v>
      </c>
    </row>
    <row r="557" spans="1:12">
      <c r="A557" s="788">
        <v>44546</v>
      </c>
      <c r="B557">
        <v>9.15</v>
      </c>
      <c r="C557">
        <v>5.6957000000000004</v>
      </c>
      <c r="D557">
        <v>108326.33</v>
      </c>
      <c r="E557">
        <v>9.15</v>
      </c>
      <c r="F557">
        <v>6120.04</v>
      </c>
      <c r="G557">
        <v>0.69</v>
      </c>
      <c r="H557">
        <v>4668.67</v>
      </c>
      <c r="I557">
        <v>8042.3370000000004</v>
      </c>
      <c r="J557">
        <v>7250.07</v>
      </c>
      <c r="K557">
        <v>4021.15</v>
      </c>
      <c r="L557">
        <v>23</v>
      </c>
    </row>
    <row r="558" spans="1:12">
      <c r="A558" s="788">
        <v>44547</v>
      </c>
      <c r="B558">
        <v>9.15</v>
      </c>
      <c r="C558">
        <v>5.6952999999999996</v>
      </c>
      <c r="D558">
        <v>107200.56</v>
      </c>
      <c r="E558">
        <v>9.15</v>
      </c>
      <c r="F558">
        <v>6120.04</v>
      </c>
      <c r="G558">
        <v>0.69</v>
      </c>
      <c r="H558">
        <v>4620.6400000000003</v>
      </c>
      <c r="I558">
        <v>8019.8789999999999</v>
      </c>
      <c r="J558">
        <v>7241.6469999999999</v>
      </c>
      <c r="K558">
        <v>4017.55</v>
      </c>
      <c r="L558">
        <v>23</v>
      </c>
    </row>
    <row r="559" spans="1:12">
      <c r="A559" s="788">
        <v>44550</v>
      </c>
      <c r="B559">
        <v>9.15</v>
      </c>
      <c r="C559">
        <v>5.7049000000000003</v>
      </c>
      <c r="D559">
        <v>105019.78</v>
      </c>
      <c r="E559">
        <v>9.15</v>
      </c>
      <c r="F559">
        <v>6120.04</v>
      </c>
      <c r="G559">
        <v>0.69</v>
      </c>
      <c r="H559">
        <v>4568.0200000000004</v>
      </c>
      <c r="I559">
        <v>8030.4369999999999</v>
      </c>
      <c r="J559">
        <v>7245.69</v>
      </c>
      <c r="K559">
        <v>3996.12</v>
      </c>
      <c r="L559">
        <v>23</v>
      </c>
    </row>
    <row r="560" spans="1:12">
      <c r="A560" s="788">
        <v>44551</v>
      </c>
      <c r="B560">
        <v>9.15</v>
      </c>
      <c r="C560">
        <v>5.7366999999999999</v>
      </c>
      <c r="D560">
        <v>105499.88</v>
      </c>
      <c r="E560">
        <v>9.15</v>
      </c>
      <c r="F560">
        <v>6120.04</v>
      </c>
      <c r="G560">
        <v>0.69</v>
      </c>
      <c r="H560">
        <v>4649.2299999999996</v>
      </c>
      <c r="I560">
        <v>8044.4849999999997</v>
      </c>
      <c r="J560">
        <v>7260.0609999999997</v>
      </c>
      <c r="K560">
        <v>4015.29</v>
      </c>
      <c r="L560">
        <v>23</v>
      </c>
    </row>
    <row r="561" spans="1:12">
      <c r="A561" s="788">
        <v>44552</v>
      </c>
      <c r="B561">
        <v>9.15</v>
      </c>
      <c r="C561">
        <v>5.7195</v>
      </c>
      <c r="D561">
        <v>105243.72</v>
      </c>
      <c r="E561">
        <v>9.15</v>
      </c>
      <c r="F561">
        <v>6120.04</v>
      </c>
      <c r="G561">
        <v>0.69</v>
      </c>
      <c r="H561">
        <v>4696.5600000000004</v>
      </c>
      <c r="I561">
        <v>8051.2190000000001</v>
      </c>
      <c r="J561">
        <v>7264.2709999999997</v>
      </c>
      <c r="K561">
        <v>4017.47</v>
      </c>
      <c r="L561">
        <v>23</v>
      </c>
    </row>
    <row r="562" spans="1:12">
      <c r="A562" s="788">
        <v>44553</v>
      </c>
      <c r="B562">
        <v>9.15</v>
      </c>
      <c r="C562">
        <v>5.6904000000000003</v>
      </c>
      <c r="D562">
        <v>104891.32</v>
      </c>
      <c r="E562">
        <v>9.15</v>
      </c>
      <c r="F562">
        <v>6120.04</v>
      </c>
      <c r="G562">
        <v>0.69</v>
      </c>
      <c r="H562">
        <v>4725.79</v>
      </c>
      <c r="I562">
        <v>8040.973</v>
      </c>
      <c r="J562">
        <v>7268.8710000000001</v>
      </c>
      <c r="K562">
        <v>4021.73</v>
      </c>
      <c r="L562">
        <v>23</v>
      </c>
    </row>
    <row r="563" spans="1:12">
      <c r="A563" s="788">
        <v>44554</v>
      </c>
      <c r="B563">
        <v>9.15</v>
      </c>
      <c r="C563">
        <v>5.6540999999999997</v>
      </c>
      <c r="D563">
        <v>104891.32</v>
      </c>
      <c r="E563">
        <v>9.15</v>
      </c>
      <c r="F563">
        <v>6120.04</v>
      </c>
      <c r="G563">
        <v>0.62</v>
      </c>
      <c r="H563">
        <v>4725.79</v>
      </c>
      <c r="I563">
        <v>8043.3429999999998</v>
      </c>
      <c r="J563">
        <v>7271.0410000000002</v>
      </c>
      <c r="K563">
        <v>4021.88</v>
      </c>
      <c r="L563">
        <v>23</v>
      </c>
    </row>
    <row r="564" spans="1:12">
      <c r="A564" s="788">
        <v>44557</v>
      </c>
      <c r="B564">
        <v>9.15</v>
      </c>
      <c r="C564">
        <v>5.6643999999999997</v>
      </c>
      <c r="D564">
        <v>105554.4</v>
      </c>
      <c r="E564">
        <v>9.15</v>
      </c>
      <c r="F564">
        <v>6120.04</v>
      </c>
      <c r="G564">
        <v>0.62</v>
      </c>
      <c r="H564">
        <v>4791.1899999999996</v>
      </c>
      <c r="I564">
        <v>8040.7619999999997</v>
      </c>
      <c r="J564">
        <v>7277.2579999999998</v>
      </c>
      <c r="K564">
        <v>4021.88</v>
      </c>
      <c r="L564">
        <v>23</v>
      </c>
    </row>
    <row r="565" spans="1:12">
      <c r="A565" s="788">
        <v>44558</v>
      </c>
      <c r="B565">
        <v>9.15</v>
      </c>
      <c r="C565">
        <v>5.6432000000000002</v>
      </c>
      <c r="D565">
        <v>104864.17</v>
      </c>
      <c r="E565">
        <v>9.15</v>
      </c>
      <c r="F565">
        <v>6120.04</v>
      </c>
      <c r="G565">
        <v>0.62</v>
      </c>
      <c r="H565">
        <v>4786.3500000000004</v>
      </c>
      <c r="I565">
        <v>8039.4530000000004</v>
      </c>
      <c r="J565">
        <v>7281.3860000000004</v>
      </c>
      <c r="K565">
        <v>4032.76</v>
      </c>
      <c r="L565">
        <v>23</v>
      </c>
    </row>
    <row r="566" spans="1:12">
      <c r="A566" s="788">
        <v>44559</v>
      </c>
      <c r="B566">
        <v>9.15</v>
      </c>
      <c r="C566">
        <v>5.6612999999999998</v>
      </c>
      <c r="D566">
        <v>104107.24</v>
      </c>
      <c r="E566">
        <v>9.15</v>
      </c>
      <c r="F566">
        <v>6120.04</v>
      </c>
      <c r="G566">
        <v>0.62</v>
      </c>
      <c r="H566">
        <v>4793.0600000000004</v>
      </c>
      <c r="I566">
        <v>8005.4690000000001</v>
      </c>
      <c r="J566">
        <v>7278.3540000000003</v>
      </c>
      <c r="K566">
        <v>4030.47</v>
      </c>
      <c r="L566">
        <v>23</v>
      </c>
    </row>
    <row r="567" spans="1:12">
      <c r="A567" s="788">
        <v>44560</v>
      </c>
      <c r="B567">
        <v>9.15</v>
      </c>
      <c r="C567">
        <v>5.5799000000000003</v>
      </c>
      <c r="D567">
        <v>104822.44</v>
      </c>
      <c r="E567">
        <v>9.15</v>
      </c>
      <c r="F567">
        <v>6120.04</v>
      </c>
      <c r="G567">
        <v>0.62</v>
      </c>
      <c r="H567">
        <v>4778.7299999999996</v>
      </c>
      <c r="I567">
        <v>8021.6180000000004</v>
      </c>
      <c r="J567">
        <v>7289.16</v>
      </c>
      <c r="K567">
        <v>4040.91</v>
      </c>
      <c r="L567">
        <v>23</v>
      </c>
    </row>
    <row r="568" spans="1:12">
      <c r="A568" s="788">
        <v>44561</v>
      </c>
      <c r="B568">
        <v>9.15</v>
      </c>
      <c r="C568">
        <v>5.5799000000000003</v>
      </c>
      <c r="D568">
        <v>104822.44</v>
      </c>
      <c r="E568">
        <v>9.15</v>
      </c>
      <c r="F568">
        <v>6120.04</v>
      </c>
      <c r="G568">
        <v>0.62</v>
      </c>
      <c r="H568">
        <v>4766.18</v>
      </c>
      <c r="I568">
        <v>8025.4409999999998</v>
      </c>
      <c r="J568">
        <v>7292.6390000000001</v>
      </c>
      <c r="K568">
        <v>4040.03</v>
      </c>
      <c r="L568">
        <v>23</v>
      </c>
    </row>
    <row r="569" spans="1:12">
      <c r="A569" s="788">
        <v>44564</v>
      </c>
      <c r="B569">
        <v>9.15</v>
      </c>
      <c r="C569">
        <v>5.6303000000000001</v>
      </c>
      <c r="D569">
        <v>103921.59</v>
      </c>
      <c r="E569">
        <v>9.15</v>
      </c>
      <c r="F569">
        <v>6153.09</v>
      </c>
      <c r="G569">
        <v>0.62</v>
      </c>
      <c r="H569">
        <v>4796.5600000000004</v>
      </c>
      <c r="I569">
        <v>8019.9639999999999</v>
      </c>
      <c r="J569">
        <v>7294.1509999999998</v>
      </c>
      <c r="K569">
        <v>4040.78</v>
      </c>
      <c r="L569">
        <v>21</v>
      </c>
    </row>
    <row r="570" spans="1:12">
      <c r="A570" s="788">
        <v>44565</v>
      </c>
      <c r="B570">
        <v>9.15</v>
      </c>
      <c r="C570">
        <v>5.6769999999999996</v>
      </c>
      <c r="D570">
        <v>103513.64</v>
      </c>
      <c r="E570">
        <v>9.15</v>
      </c>
      <c r="F570">
        <v>6153.09</v>
      </c>
      <c r="G570">
        <v>0.62</v>
      </c>
      <c r="H570">
        <v>4793.54</v>
      </c>
      <c r="I570">
        <v>8000.0479999999998</v>
      </c>
      <c r="J570">
        <v>7281.732</v>
      </c>
      <c r="K570">
        <v>4038.01</v>
      </c>
      <c r="L570">
        <v>21</v>
      </c>
    </row>
    <row r="571" spans="1:12">
      <c r="A571" s="788">
        <v>44566</v>
      </c>
      <c r="B571">
        <v>9.15</v>
      </c>
      <c r="C571">
        <v>5.6622000000000003</v>
      </c>
      <c r="D571">
        <v>101005.64</v>
      </c>
      <c r="E571">
        <v>9.15</v>
      </c>
      <c r="F571">
        <v>6153.09</v>
      </c>
      <c r="G571">
        <v>0.62</v>
      </c>
      <c r="H571">
        <v>4700.58</v>
      </c>
      <c r="I571">
        <v>7971.9459999999999</v>
      </c>
      <c r="J571">
        <v>7274.2070000000003</v>
      </c>
      <c r="K571">
        <v>4014.68</v>
      </c>
      <c r="L571">
        <v>21</v>
      </c>
    </row>
    <row r="572" spans="1:12">
      <c r="A572" s="788">
        <v>44567</v>
      </c>
      <c r="B572">
        <v>9.15</v>
      </c>
      <c r="C572">
        <v>5.7035999999999998</v>
      </c>
      <c r="D572">
        <v>101561.05</v>
      </c>
      <c r="E572">
        <v>9.15</v>
      </c>
      <c r="F572">
        <v>6153.09</v>
      </c>
      <c r="G572">
        <v>0.62</v>
      </c>
      <c r="H572">
        <v>4696.05</v>
      </c>
      <c r="I572">
        <v>7944.5630000000001</v>
      </c>
      <c r="J572">
        <v>7271.2120000000004</v>
      </c>
      <c r="K572">
        <v>4020.43</v>
      </c>
      <c r="L572">
        <v>21</v>
      </c>
    </row>
    <row r="573" spans="1:12">
      <c r="A573" s="788">
        <v>44568</v>
      </c>
      <c r="B573">
        <v>9.15</v>
      </c>
      <c r="C573">
        <v>5.6746999999999996</v>
      </c>
      <c r="D573">
        <v>102719.47</v>
      </c>
      <c r="E573">
        <v>9.15</v>
      </c>
      <c r="F573">
        <v>6153.09</v>
      </c>
      <c r="G573">
        <v>0.62</v>
      </c>
      <c r="H573">
        <v>4677.03</v>
      </c>
      <c r="I573">
        <v>7916.9610000000002</v>
      </c>
      <c r="J573">
        <v>7261.6229999999996</v>
      </c>
      <c r="K573">
        <v>4022.59</v>
      </c>
      <c r="L573">
        <v>21</v>
      </c>
    </row>
    <row r="574" spans="1:12">
      <c r="A574" s="788">
        <v>44571</v>
      </c>
      <c r="B574">
        <v>9.15</v>
      </c>
      <c r="C574">
        <v>5.673</v>
      </c>
      <c r="D574">
        <v>101945.2</v>
      </c>
      <c r="E574">
        <v>9.15</v>
      </c>
      <c r="F574">
        <v>6153.09</v>
      </c>
      <c r="G574">
        <v>0.62</v>
      </c>
      <c r="H574">
        <v>4670.29</v>
      </c>
      <c r="I574">
        <v>7907.36</v>
      </c>
      <c r="J574">
        <v>7272.18</v>
      </c>
      <c r="K574">
        <v>4020.86</v>
      </c>
      <c r="L574">
        <v>21</v>
      </c>
    </row>
    <row r="575" spans="1:12">
      <c r="A575" s="788">
        <v>44572</v>
      </c>
      <c r="B575">
        <v>9.15</v>
      </c>
      <c r="C575">
        <v>5.6345000000000001</v>
      </c>
      <c r="D575">
        <v>103778.98</v>
      </c>
      <c r="E575">
        <v>9.15</v>
      </c>
      <c r="F575">
        <v>6153.09</v>
      </c>
      <c r="G575">
        <v>0.62</v>
      </c>
      <c r="H575">
        <v>4713.07</v>
      </c>
      <c r="I575">
        <v>7885.4170000000004</v>
      </c>
      <c r="J575">
        <v>7273.4949999999999</v>
      </c>
      <c r="K575">
        <v>4032.64</v>
      </c>
      <c r="L575">
        <v>21</v>
      </c>
    </row>
    <row r="576" spans="1:12">
      <c r="A576" s="788">
        <v>44573</v>
      </c>
      <c r="B576">
        <v>9.15</v>
      </c>
      <c r="C576">
        <v>5.5605000000000002</v>
      </c>
      <c r="D576">
        <v>105685.66</v>
      </c>
      <c r="E576">
        <v>9.15</v>
      </c>
      <c r="F576">
        <v>6153.09</v>
      </c>
      <c r="G576">
        <v>0.62</v>
      </c>
      <c r="H576">
        <v>4726.3500000000004</v>
      </c>
      <c r="I576">
        <v>7919.8739999999998</v>
      </c>
      <c r="J576">
        <v>7288.8540000000003</v>
      </c>
      <c r="K576">
        <v>4042.77</v>
      </c>
      <c r="L576">
        <v>21</v>
      </c>
    </row>
    <row r="577" spans="1:12">
      <c r="A577" s="788">
        <v>44574</v>
      </c>
      <c r="B577">
        <v>9.15</v>
      </c>
      <c r="C577">
        <v>5.524</v>
      </c>
      <c r="D577">
        <v>105529.5</v>
      </c>
      <c r="E577">
        <v>9.15</v>
      </c>
      <c r="F577">
        <v>6153.09</v>
      </c>
      <c r="G577">
        <v>0.62</v>
      </c>
      <c r="H577">
        <v>4659.03</v>
      </c>
      <c r="I577">
        <v>7927.4059999999999</v>
      </c>
      <c r="J577">
        <v>7289.6670000000004</v>
      </c>
      <c r="K577">
        <v>4031.63</v>
      </c>
      <c r="L577">
        <v>21</v>
      </c>
    </row>
    <row r="578" spans="1:12">
      <c r="A578" s="788">
        <v>44575</v>
      </c>
      <c r="B578">
        <v>9.15</v>
      </c>
      <c r="C578">
        <v>5.5343</v>
      </c>
      <c r="D578">
        <v>106927.79</v>
      </c>
      <c r="E578">
        <v>9.15</v>
      </c>
      <c r="F578">
        <v>6153.09</v>
      </c>
      <c r="G578">
        <v>0.62</v>
      </c>
      <c r="H578">
        <v>4662.8500000000004</v>
      </c>
      <c r="I578">
        <v>7935.9849999999997</v>
      </c>
      <c r="J578">
        <v>7293.777</v>
      </c>
      <c r="K578">
        <v>4043.7</v>
      </c>
      <c r="L578">
        <v>21</v>
      </c>
    </row>
    <row r="579" spans="1:12">
      <c r="A579" s="788">
        <v>44578</v>
      </c>
      <c r="B579">
        <v>9.15</v>
      </c>
      <c r="C579">
        <v>5.5052000000000003</v>
      </c>
      <c r="D579">
        <v>106373.87</v>
      </c>
      <c r="E579">
        <v>9.15</v>
      </c>
      <c r="F579">
        <v>6153.09</v>
      </c>
      <c r="G579">
        <v>0.62</v>
      </c>
      <c r="H579">
        <v>4662.8500000000004</v>
      </c>
      <c r="I579">
        <v>7902.3649999999998</v>
      </c>
      <c r="J579">
        <v>7280.5050000000001</v>
      </c>
      <c r="K579">
        <v>4044.11</v>
      </c>
      <c r="L579">
        <v>21</v>
      </c>
    </row>
    <row r="580" spans="1:12">
      <c r="A580" s="788">
        <v>44579</v>
      </c>
      <c r="B580">
        <v>9.15</v>
      </c>
      <c r="C580">
        <v>5.5206999999999997</v>
      </c>
      <c r="D580">
        <v>106667.66</v>
      </c>
      <c r="E580">
        <v>9.15</v>
      </c>
      <c r="F580">
        <v>6153.09</v>
      </c>
      <c r="G580">
        <v>0.45</v>
      </c>
      <c r="H580">
        <v>4577.1099999999997</v>
      </c>
      <c r="I580">
        <v>7901.7920000000004</v>
      </c>
      <c r="J580">
        <v>7282.0479999999998</v>
      </c>
      <c r="K580">
        <v>4044.11</v>
      </c>
      <c r="L580">
        <v>21</v>
      </c>
    </row>
    <row r="581" spans="1:12">
      <c r="A581" s="788">
        <v>44580</v>
      </c>
      <c r="B581">
        <v>9.15</v>
      </c>
      <c r="C581">
        <v>5.4972000000000003</v>
      </c>
      <c r="D581">
        <v>108013.47</v>
      </c>
      <c r="E581">
        <v>9.15</v>
      </c>
      <c r="F581">
        <v>6153.09</v>
      </c>
      <c r="G581">
        <v>0.45</v>
      </c>
      <c r="H581">
        <v>4532.76</v>
      </c>
      <c r="I581">
        <v>7941.8559999999998</v>
      </c>
      <c r="J581">
        <v>7300.6270000000004</v>
      </c>
      <c r="K581">
        <v>4050.58</v>
      </c>
      <c r="L581">
        <v>21</v>
      </c>
    </row>
    <row r="582" spans="1:12">
      <c r="A582" s="788">
        <v>44581</v>
      </c>
      <c r="B582">
        <v>9.15</v>
      </c>
      <c r="C582">
        <v>5.4160000000000004</v>
      </c>
      <c r="D582">
        <v>109101.99</v>
      </c>
      <c r="E582">
        <v>9.15</v>
      </c>
      <c r="F582">
        <v>6153.09</v>
      </c>
      <c r="G582">
        <v>0.45</v>
      </c>
      <c r="H582">
        <v>4482.7299999999996</v>
      </c>
      <c r="I582">
        <v>7973.143</v>
      </c>
      <c r="J582">
        <v>7311.7269999999999</v>
      </c>
      <c r="K582">
        <v>4064.28</v>
      </c>
      <c r="L582">
        <v>21</v>
      </c>
    </row>
    <row r="583" spans="1:12">
      <c r="A583" s="788">
        <v>44582</v>
      </c>
      <c r="B583">
        <v>9.15</v>
      </c>
      <c r="C583">
        <v>5.4394999999999998</v>
      </c>
      <c r="D583">
        <v>108941.68</v>
      </c>
      <c r="E583">
        <v>9.15</v>
      </c>
      <c r="F583">
        <v>6153.09</v>
      </c>
      <c r="G583">
        <v>0.45</v>
      </c>
      <c r="H583">
        <v>4397.9399999999996</v>
      </c>
      <c r="I583">
        <v>7960.5209999999997</v>
      </c>
      <c r="J583">
        <v>7303.1769999999997</v>
      </c>
      <c r="K583">
        <v>4050.45</v>
      </c>
      <c r="L583">
        <v>21</v>
      </c>
    </row>
    <row r="584" spans="1:12">
      <c r="A584" s="788">
        <v>44585</v>
      </c>
      <c r="B584">
        <v>9.15</v>
      </c>
      <c r="C584">
        <v>5.4904000000000002</v>
      </c>
      <c r="D584">
        <v>107937.11</v>
      </c>
      <c r="E584">
        <v>9.15</v>
      </c>
      <c r="F584">
        <v>6153.09</v>
      </c>
      <c r="G584">
        <v>0.45</v>
      </c>
      <c r="H584">
        <v>4410.13</v>
      </c>
      <c r="I584">
        <v>7973.3310000000001</v>
      </c>
      <c r="J584">
        <v>7314.1459999999997</v>
      </c>
      <c r="K584">
        <v>4040.88</v>
      </c>
      <c r="L584">
        <v>21</v>
      </c>
    </row>
    <row r="585" spans="1:12">
      <c r="A585" s="788">
        <v>44586</v>
      </c>
      <c r="B585">
        <v>9.15</v>
      </c>
      <c r="C585">
        <v>5.4965000000000002</v>
      </c>
      <c r="D585">
        <v>110203.77</v>
      </c>
      <c r="E585">
        <v>9.15</v>
      </c>
      <c r="F585">
        <v>6153.09</v>
      </c>
      <c r="G585">
        <v>0.45</v>
      </c>
      <c r="H585">
        <v>4356.45</v>
      </c>
      <c r="I585">
        <v>7967.6310000000003</v>
      </c>
      <c r="J585">
        <v>7310.1229999999996</v>
      </c>
      <c r="K585">
        <v>4053.68</v>
      </c>
      <c r="L585">
        <v>21</v>
      </c>
    </row>
    <row r="586" spans="1:12">
      <c r="A586" s="788">
        <v>44587</v>
      </c>
      <c r="B586">
        <v>9.15</v>
      </c>
      <c r="C586">
        <v>5.4318</v>
      </c>
      <c r="D586">
        <v>111289.18</v>
      </c>
      <c r="E586">
        <v>9.15</v>
      </c>
      <c r="F586">
        <v>6153.09</v>
      </c>
      <c r="G586">
        <v>0.45</v>
      </c>
      <c r="H586">
        <v>4349.93</v>
      </c>
      <c r="I586">
        <v>7958.5029999999997</v>
      </c>
      <c r="J586">
        <v>7311.3590000000004</v>
      </c>
      <c r="K586">
        <v>4069.02</v>
      </c>
      <c r="L586">
        <v>21</v>
      </c>
    </row>
    <row r="587" spans="1:12">
      <c r="A587" s="788">
        <v>44588</v>
      </c>
      <c r="B587">
        <v>9.15</v>
      </c>
      <c r="C587">
        <v>5.3806000000000003</v>
      </c>
      <c r="D587">
        <v>112611.65</v>
      </c>
      <c r="E587">
        <v>9.15</v>
      </c>
      <c r="F587">
        <v>6153.09</v>
      </c>
      <c r="G587">
        <v>0.55000000000000004</v>
      </c>
      <c r="H587">
        <v>4326.51</v>
      </c>
      <c r="I587">
        <v>7947.2809999999999</v>
      </c>
      <c r="J587">
        <v>7298.6379999999999</v>
      </c>
      <c r="K587">
        <v>4077.83</v>
      </c>
      <c r="L587">
        <v>21</v>
      </c>
    </row>
    <row r="588" spans="1:12">
      <c r="A588" s="788">
        <v>44589</v>
      </c>
      <c r="B588">
        <v>9.15</v>
      </c>
      <c r="C588">
        <v>5.3948</v>
      </c>
      <c r="D588">
        <v>111910.1</v>
      </c>
      <c r="E588">
        <v>9.15</v>
      </c>
      <c r="F588">
        <v>6153.09</v>
      </c>
      <c r="G588">
        <v>0.55000000000000004</v>
      </c>
      <c r="H588">
        <v>4431.8500000000004</v>
      </c>
      <c r="I588">
        <v>7958.5129999999999</v>
      </c>
      <c r="J588">
        <v>7306.8540000000003</v>
      </c>
      <c r="K588">
        <v>4080.12</v>
      </c>
      <c r="L588">
        <v>21</v>
      </c>
    </row>
    <row r="589" spans="1:12">
      <c r="A589" s="788">
        <v>44592</v>
      </c>
      <c r="B589">
        <v>9.15</v>
      </c>
      <c r="C589">
        <v>5.3567999999999998</v>
      </c>
      <c r="D589">
        <v>112143.51</v>
      </c>
      <c r="E589">
        <v>9.15</v>
      </c>
      <c r="F589">
        <v>6153.09</v>
      </c>
      <c r="G589">
        <v>0.55000000000000004</v>
      </c>
      <c r="H589">
        <v>4515.55</v>
      </c>
      <c r="I589">
        <v>7966.527</v>
      </c>
      <c r="J589">
        <v>7300.8549999999996</v>
      </c>
      <c r="K589">
        <v>4091</v>
      </c>
      <c r="L589">
        <v>21</v>
      </c>
    </row>
    <row r="590" spans="1:12">
      <c r="A590" s="788">
        <v>44593</v>
      </c>
      <c r="B590">
        <v>9.15</v>
      </c>
      <c r="C590">
        <v>5.2804000000000002</v>
      </c>
      <c r="D590">
        <v>113228.31</v>
      </c>
      <c r="E590">
        <v>9.15</v>
      </c>
      <c r="F590">
        <v>6215.24</v>
      </c>
      <c r="G590">
        <v>0.55000000000000004</v>
      </c>
      <c r="H590">
        <v>4546.54</v>
      </c>
      <c r="I590">
        <v>7988.8649999999998</v>
      </c>
      <c r="J590">
        <v>7311.0240000000003</v>
      </c>
      <c r="K590">
        <v>4096.58</v>
      </c>
      <c r="L590">
        <v>19</v>
      </c>
    </row>
    <row r="591" spans="1:12">
      <c r="A591" s="788">
        <v>44594</v>
      </c>
      <c r="B591">
        <v>9.15</v>
      </c>
      <c r="C591">
        <v>5.2949999999999999</v>
      </c>
      <c r="D591">
        <v>111894.36</v>
      </c>
      <c r="E591">
        <v>9.15</v>
      </c>
      <c r="F591">
        <v>6215.24</v>
      </c>
      <c r="G591">
        <v>0.55000000000000004</v>
      </c>
      <c r="H591">
        <v>4589.38</v>
      </c>
      <c r="I591">
        <v>8022.473</v>
      </c>
      <c r="J591">
        <v>7321.6559999999999</v>
      </c>
      <c r="K591">
        <v>4092.98</v>
      </c>
      <c r="L591">
        <v>19</v>
      </c>
    </row>
    <row r="592" spans="1:12">
      <c r="A592" s="788">
        <v>44595</v>
      </c>
      <c r="B592">
        <v>10.65</v>
      </c>
      <c r="C592">
        <v>5.3018999999999998</v>
      </c>
      <c r="D592">
        <v>111695.94</v>
      </c>
      <c r="E592">
        <v>10.65</v>
      </c>
      <c r="F592">
        <v>6215.24</v>
      </c>
      <c r="G592">
        <v>0.55000000000000004</v>
      </c>
      <c r="H592">
        <v>4477.4399999999996</v>
      </c>
      <c r="I592">
        <v>8054.4210000000003</v>
      </c>
      <c r="J592">
        <v>7351.8980000000001</v>
      </c>
      <c r="K592">
        <v>4094.44</v>
      </c>
      <c r="L592">
        <v>19</v>
      </c>
    </row>
    <row r="593" spans="1:12">
      <c r="A593" s="788">
        <v>44596</v>
      </c>
      <c r="B593">
        <v>10.65</v>
      </c>
      <c r="C593">
        <v>5.3277999999999999</v>
      </c>
      <c r="D593">
        <v>112244.94</v>
      </c>
      <c r="E593">
        <v>10.65</v>
      </c>
      <c r="F593">
        <v>6215.24</v>
      </c>
      <c r="G593">
        <v>0.55000000000000004</v>
      </c>
      <c r="H593">
        <v>4500.53</v>
      </c>
      <c r="I593">
        <v>8029.7370000000001</v>
      </c>
      <c r="J593">
        <v>7346.152</v>
      </c>
      <c r="K593">
        <v>4111.68</v>
      </c>
      <c r="L593">
        <v>19</v>
      </c>
    </row>
    <row r="594" spans="1:12">
      <c r="A594" s="788">
        <v>44599</v>
      </c>
      <c r="B594">
        <v>10.65</v>
      </c>
      <c r="C594">
        <v>5.2907000000000002</v>
      </c>
      <c r="D594">
        <v>111996.4</v>
      </c>
      <c r="E594">
        <v>10.65</v>
      </c>
      <c r="F594">
        <v>6215.24</v>
      </c>
      <c r="G594">
        <v>0.55000000000000004</v>
      </c>
      <c r="H594">
        <v>4483.87</v>
      </c>
      <c r="I594">
        <v>8041.683</v>
      </c>
      <c r="J594">
        <v>7352.7849999999999</v>
      </c>
      <c r="K594">
        <v>4108.1000000000004</v>
      </c>
      <c r="L594">
        <v>19</v>
      </c>
    </row>
    <row r="595" spans="1:12">
      <c r="A595" s="788">
        <v>44600</v>
      </c>
      <c r="B595">
        <v>10.65</v>
      </c>
      <c r="C595">
        <v>5.2693000000000003</v>
      </c>
      <c r="D595">
        <v>112234.46</v>
      </c>
      <c r="E595">
        <v>10.65</v>
      </c>
      <c r="F595">
        <v>6215.24</v>
      </c>
      <c r="G595">
        <v>0.55000000000000004</v>
      </c>
      <c r="H595">
        <v>4521.54</v>
      </c>
      <c r="I595">
        <v>8014.875</v>
      </c>
      <c r="J595">
        <v>7345.2439999999997</v>
      </c>
      <c r="K595">
        <v>4109.29</v>
      </c>
      <c r="L595">
        <v>19</v>
      </c>
    </row>
    <row r="596" spans="1:12">
      <c r="A596" s="788">
        <v>44601</v>
      </c>
      <c r="B596">
        <v>10.65</v>
      </c>
      <c r="C596">
        <v>5.2728999999999999</v>
      </c>
      <c r="D596">
        <v>112461.39</v>
      </c>
      <c r="E596">
        <v>10.65</v>
      </c>
      <c r="F596">
        <v>6215.24</v>
      </c>
      <c r="G596">
        <v>0.55000000000000004</v>
      </c>
      <c r="H596">
        <v>4587.18</v>
      </c>
      <c r="I596">
        <v>7992.0050000000001</v>
      </c>
      <c r="J596">
        <v>7328.7460000000001</v>
      </c>
      <c r="K596">
        <v>4113.45</v>
      </c>
      <c r="L596">
        <v>19</v>
      </c>
    </row>
    <row r="597" spans="1:12">
      <c r="A597" s="788">
        <v>44602</v>
      </c>
      <c r="B597">
        <v>10.65</v>
      </c>
      <c r="C597">
        <v>5.2095000000000002</v>
      </c>
      <c r="D597">
        <v>113367.77</v>
      </c>
      <c r="E597">
        <v>10.65</v>
      </c>
      <c r="F597">
        <v>6215.24</v>
      </c>
      <c r="G597">
        <v>0.55000000000000004</v>
      </c>
      <c r="H597">
        <v>4504.08</v>
      </c>
      <c r="I597">
        <v>7983.1360000000004</v>
      </c>
      <c r="J597">
        <v>7330.3090000000002</v>
      </c>
      <c r="K597">
        <v>4128.21</v>
      </c>
      <c r="L597">
        <v>19</v>
      </c>
    </row>
    <row r="598" spans="1:12">
      <c r="A598" s="788">
        <v>44603</v>
      </c>
      <c r="B598">
        <v>10.65</v>
      </c>
      <c r="C598">
        <v>5.1981000000000002</v>
      </c>
      <c r="D598">
        <v>113572.35</v>
      </c>
      <c r="E598">
        <v>10.65</v>
      </c>
      <c r="F598">
        <v>6215.24</v>
      </c>
      <c r="G598">
        <v>0.55000000000000004</v>
      </c>
      <c r="H598">
        <v>4418.6400000000003</v>
      </c>
      <c r="I598">
        <v>7977.9470000000001</v>
      </c>
      <c r="J598">
        <v>7327.7370000000001</v>
      </c>
      <c r="K598">
        <v>4122.6400000000003</v>
      </c>
      <c r="L598">
        <v>19</v>
      </c>
    </row>
    <row r="599" spans="1:12">
      <c r="A599" s="788">
        <v>44606</v>
      </c>
      <c r="B599">
        <v>10.65</v>
      </c>
      <c r="C599">
        <v>5.21</v>
      </c>
      <c r="D599">
        <v>113899.19</v>
      </c>
      <c r="E599">
        <v>10.65</v>
      </c>
      <c r="F599">
        <v>6215.24</v>
      </c>
      <c r="G599">
        <v>0.55000000000000004</v>
      </c>
      <c r="H599">
        <v>4401.67</v>
      </c>
      <c r="I599">
        <v>7991.857</v>
      </c>
      <c r="J599">
        <v>7338.5309999999999</v>
      </c>
      <c r="K599">
        <v>4133.21</v>
      </c>
      <c r="L599">
        <v>19</v>
      </c>
    </row>
    <row r="600" spans="1:12">
      <c r="A600" s="788">
        <v>44607</v>
      </c>
      <c r="B600">
        <v>10.65</v>
      </c>
      <c r="C600">
        <v>5.1875</v>
      </c>
      <c r="D600">
        <v>114828.18</v>
      </c>
      <c r="E600">
        <v>10.65</v>
      </c>
      <c r="F600">
        <v>6215.24</v>
      </c>
      <c r="G600">
        <v>0.55000000000000004</v>
      </c>
      <c r="H600">
        <v>4471.07</v>
      </c>
      <c r="I600">
        <v>8013.299</v>
      </c>
      <c r="J600">
        <v>7356.2809999999999</v>
      </c>
      <c r="K600">
        <v>4144.05</v>
      </c>
      <c r="L600">
        <v>19</v>
      </c>
    </row>
    <row r="601" spans="1:12">
      <c r="A601" s="788">
        <v>44608</v>
      </c>
      <c r="B601">
        <v>10.65</v>
      </c>
      <c r="C601">
        <v>5.1623999999999999</v>
      </c>
      <c r="D601">
        <v>115180.95</v>
      </c>
      <c r="E601">
        <v>10.65</v>
      </c>
      <c r="F601">
        <v>6215.24</v>
      </c>
      <c r="G601">
        <v>0.89</v>
      </c>
      <c r="H601">
        <v>4475.01</v>
      </c>
      <c r="I601">
        <v>8019.1450000000004</v>
      </c>
      <c r="J601">
        <v>7357.8379999999997</v>
      </c>
      <c r="K601">
        <v>4145.22</v>
      </c>
      <c r="L601">
        <v>19</v>
      </c>
    </row>
    <row r="602" spans="1:12">
      <c r="A602" s="788">
        <v>44609</v>
      </c>
      <c r="B602">
        <v>10.65</v>
      </c>
      <c r="C602">
        <v>5.1558999999999999</v>
      </c>
      <c r="D602">
        <v>113528.48</v>
      </c>
      <c r="E602">
        <v>10.65</v>
      </c>
      <c r="F602">
        <v>6215.24</v>
      </c>
      <c r="G602">
        <v>0.89</v>
      </c>
      <c r="H602">
        <v>4380.26</v>
      </c>
      <c r="I602">
        <v>8000.0290000000005</v>
      </c>
      <c r="J602">
        <v>7354.46</v>
      </c>
      <c r="K602">
        <v>4132.01</v>
      </c>
      <c r="L602">
        <v>19</v>
      </c>
    </row>
    <row r="603" spans="1:12">
      <c r="A603" s="788">
        <v>44610</v>
      </c>
      <c r="B603">
        <v>10.65</v>
      </c>
      <c r="C603">
        <v>5.1333000000000002</v>
      </c>
      <c r="D603">
        <v>112879.85</v>
      </c>
      <c r="E603">
        <v>10.65</v>
      </c>
      <c r="F603">
        <v>6215.24</v>
      </c>
      <c r="G603">
        <v>0.89</v>
      </c>
      <c r="H603">
        <v>4348.87</v>
      </c>
      <c r="I603">
        <v>7995.2860000000001</v>
      </c>
      <c r="J603">
        <v>7355.2860000000001</v>
      </c>
      <c r="K603">
        <v>4125.03</v>
      </c>
      <c r="L603">
        <v>19</v>
      </c>
    </row>
    <row r="604" spans="1:12">
      <c r="A604" s="788">
        <v>44613</v>
      </c>
      <c r="B604">
        <v>10.65</v>
      </c>
      <c r="C604">
        <v>5.0991</v>
      </c>
      <c r="D604">
        <v>111725.3</v>
      </c>
      <c r="E604">
        <v>10.65</v>
      </c>
      <c r="F604">
        <v>6215.24</v>
      </c>
      <c r="G604">
        <v>0.89</v>
      </c>
      <c r="H604">
        <v>4348.87</v>
      </c>
      <c r="I604">
        <v>8000.9049999999997</v>
      </c>
      <c r="J604">
        <v>7359.18</v>
      </c>
      <c r="K604">
        <v>4118.7700000000004</v>
      </c>
      <c r="L604">
        <v>19</v>
      </c>
    </row>
    <row r="605" spans="1:12">
      <c r="A605" s="788">
        <v>44614</v>
      </c>
      <c r="B605">
        <v>10.65</v>
      </c>
      <c r="C605">
        <v>5.0605000000000002</v>
      </c>
      <c r="D605">
        <v>112891.8</v>
      </c>
      <c r="E605">
        <v>10.65</v>
      </c>
      <c r="F605">
        <v>6215.24</v>
      </c>
      <c r="G605">
        <v>0.89</v>
      </c>
      <c r="H605">
        <v>4304.76</v>
      </c>
      <c r="I605">
        <v>7986.3</v>
      </c>
      <c r="J605">
        <v>7355.7659999999996</v>
      </c>
      <c r="K605">
        <v>4128.67</v>
      </c>
      <c r="L605">
        <v>19</v>
      </c>
    </row>
    <row r="606" spans="1:12">
      <c r="A606" s="788">
        <v>44615</v>
      </c>
      <c r="B606">
        <v>10.65</v>
      </c>
      <c r="C606">
        <v>5.0137</v>
      </c>
      <c r="D606">
        <v>112007.61</v>
      </c>
      <c r="E606">
        <v>10.65</v>
      </c>
      <c r="F606">
        <v>6215.24</v>
      </c>
      <c r="G606">
        <v>0.89</v>
      </c>
      <c r="H606">
        <v>4225.5</v>
      </c>
      <c r="I606">
        <v>8002.6819999999998</v>
      </c>
      <c r="J606">
        <v>7367.9049999999997</v>
      </c>
      <c r="K606">
        <v>4132.58</v>
      </c>
      <c r="L606">
        <v>19</v>
      </c>
    </row>
    <row r="607" spans="1:12">
      <c r="A607" s="788">
        <v>44616</v>
      </c>
      <c r="B607">
        <v>10.65</v>
      </c>
      <c r="C607">
        <v>5.1167999999999996</v>
      </c>
      <c r="D607">
        <v>111591.87</v>
      </c>
      <c r="E607">
        <v>10.65</v>
      </c>
      <c r="F607">
        <v>6215.24</v>
      </c>
      <c r="G607">
        <v>0.94</v>
      </c>
      <c r="H607">
        <v>4288.7</v>
      </c>
      <c r="I607">
        <v>8000.9859999999999</v>
      </c>
      <c r="J607">
        <v>7371.1120000000001</v>
      </c>
      <c r="K607">
        <v>4131.29</v>
      </c>
      <c r="L607">
        <v>19</v>
      </c>
    </row>
    <row r="608" spans="1:12">
      <c r="A608" s="788">
        <v>44617</v>
      </c>
      <c r="B608">
        <v>10.65</v>
      </c>
      <c r="C608">
        <v>5.1387999999999998</v>
      </c>
      <c r="D608">
        <v>113141.94</v>
      </c>
      <c r="E608">
        <v>10.65</v>
      </c>
      <c r="F608">
        <v>6215.24</v>
      </c>
      <c r="G608">
        <v>0.94</v>
      </c>
      <c r="H608">
        <v>4384.6499999999996</v>
      </c>
      <c r="I608">
        <v>8009.9070000000002</v>
      </c>
      <c r="J608">
        <v>7378.4309999999996</v>
      </c>
      <c r="K608">
        <v>4140.33</v>
      </c>
      <c r="L608">
        <v>19</v>
      </c>
    </row>
    <row r="609" spans="1:12">
      <c r="A609" s="788">
        <v>44622</v>
      </c>
      <c r="B609">
        <v>10.65</v>
      </c>
      <c r="C609">
        <v>5.1341000000000001</v>
      </c>
      <c r="D609">
        <v>115173.61</v>
      </c>
      <c r="E609">
        <v>10.65</v>
      </c>
      <c r="F609">
        <v>6315.93</v>
      </c>
      <c r="G609">
        <v>0.94</v>
      </c>
      <c r="H609">
        <v>4386.54</v>
      </c>
      <c r="I609">
        <v>8009.5609999999997</v>
      </c>
      <c r="J609">
        <v>7384.915</v>
      </c>
      <c r="K609">
        <v>4137.29</v>
      </c>
      <c r="L609">
        <v>22</v>
      </c>
    </row>
    <row r="610" spans="1:12">
      <c r="A610" s="788">
        <v>44623</v>
      </c>
      <c r="B610">
        <v>10.65</v>
      </c>
      <c r="C610">
        <v>5.0472999999999999</v>
      </c>
      <c r="D610">
        <v>115165.55</v>
      </c>
      <c r="E610">
        <v>10.65</v>
      </c>
      <c r="F610">
        <v>6315.93</v>
      </c>
      <c r="G610">
        <v>0.94</v>
      </c>
      <c r="H610">
        <v>4363.49</v>
      </c>
      <c r="I610">
        <v>8007.8620000000001</v>
      </c>
      <c r="J610">
        <v>7388.7079999999996</v>
      </c>
      <c r="K610">
        <v>4139.42</v>
      </c>
      <c r="L610">
        <v>22</v>
      </c>
    </row>
    <row r="611" spans="1:12">
      <c r="A611" s="788">
        <v>44624</v>
      </c>
      <c r="B611">
        <v>10.65</v>
      </c>
      <c r="C611">
        <v>5.0751999999999997</v>
      </c>
      <c r="D611">
        <v>114473.78</v>
      </c>
      <c r="E611">
        <v>10.65</v>
      </c>
      <c r="F611">
        <v>6315.93</v>
      </c>
      <c r="G611">
        <v>0.94</v>
      </c>
      <c r="H611">
        <v>4328.87</v>
      </c>
      <c r="I611">
        <v>7990.683</v>
      </c>
      <c r="J611">
        <v>7383.5429999999997</v>
      </c>
      <c r="K611">
        <v>4128.34</v>
      </c>
      <c r="L611">
        <v>22</v>
      </c>
    </row>
    <row r="612" spans="1:12">
      <c r="A612" s="788">
        <v>44627</v>
      </c>
      <c r="B612">
        <v>10.65</v>
      </c>
      <c r="C612">
        <v>5.0572999999999997</v>
      </c>
      <c r="D612">
        <v>111593.46</v>
      </c>
      <c r="E612">
        <v>10.65</v>
      </c>
      <c r="F612">
        <v>6315.93</v>
      </c>
      <c r="G612">
        <v>0.94</v>
      </c>
      <c r="H612">
        <v>4201.09</v>
      </c>
      <c r="I612">
        <v>7970.0169999999998</v>
      </c>
      <c r="J612">
        <v>7381.674</v>
      </c>
      <c r="K612">
        <v>4121.3599999999997</v>
      </c>
      <c r="L612">
        <v>22</v>
      </c>
    </row>
    <row r="613" spans="1:12">
      <c r="A613" s="788">
        <v>44628</v>
      </c>
      <c r="B613">
        <v>10.65</v>
      </c>
      <c r="C613">
        <v>5.0896999999999997</v>
      </c>
      <c r="D613">
        <v>111203.45</v>
      </c>
      <c r="E613">
        <v>10.65</v>
      </c>
      <c r="F613">
        <v>6315.93</v>
      </c>
      <c r="G613">
        <v>0.94</v>
      </c>
      <c r="H613">
        <v>4170.7</v>
      </c>
      <c r="I613">
        <v>7960.28</v>
      </c>
      <c r="J613">
        <v>7389.7340000000004</v>
      </c>
      <c r="K613">
        <v>4139.88</v>
      </c>
      <c r="L613">
        <v>22</v>
      </c>
    </row>
    <row r="614" spans="1:12">
      <c r="A614" s="788">
        <v>44629</v>
      </c>
      <c r="B614">
        <v>10.65</v>
      </c>
      <c r="C614">
        <v>5.0087999999999999</v>
      </c>
      <c r="D614">
        <v>113900.34</v>
      </c>
      <c r="E614">
        <v>10.65</v>
      </c>
      <c r="F614">
        <v>6315.93</v>
      </c>
      <c r="G614">
        <v>0.94</v>
      </c>
      <c r="H614">
        <v>4277.88</v>
      </c>
      <c r="I614">
        <v>7993.1840000000002</v>
      </c>
      <c r="J614">
        <v>7407.875</v>
      </c>
      <c r="K614">
        <v>4163.01</v>
      </c>
      <c r="L614">
        <v>22</v>
      </c>
    </row>
    <row r="615" spans="1:12">
      <c r="A615" s="788">
        <v>44630</v>
      </c>
      <c r="B615">
        <v>10.65</v>
      </c>
      <c r="C615">
        <v>5.0507</v>
      </c>
      <c r="D615">
        <v>113663.13</v>
      </c>
      <c r="E615">
        <v>10.65</v>
      </c>
      <c r="F615">
        <v>6315.93</v>
      </c>
      <c r="G615">
        <v>0.94</v>
      </c>
      <c r="H615">
        <v>4259.5200000000004</v>
      </c>
      <c r="I615">
        <v>8000.6</v>
      </c>
      <c r="J615">
        <v>7415.8389999999999</v>
      </c>
      <c r="K615">
        <v>4174.9399999999996</v>
      </c>
      <c r="L615">
        <v>22</v>
      </c>
    </row>
    <row r="616" spans="1:12">
      <c r="A616" s="788">
        <v>44631</v>
      </c>
      <c r="B616">
        <v>10.65</v>
      </c>
      <c r="C616">
        <v>5.0248999999999997</v>
      </c>
      <c r="D616">
        <v>111713.07</v>
      </c>
      <c r="E616">
        <v>10.65</v>
      </c>
      <c r="F616">
        <v>6315.93</v>
      </c>
      <c r="G616">
        <v>0.94</v>
      </c>
      <c r="H616">
        <v>4204.3100000000004</v>
      </c>
      <c r="I616">
        <v>8003.9539999999997</v>
      </c>
      <c r="J616">
        <v>7429.6620000000003</v>
      </c>
      <c r="K616">
        <v>4163.25</v>
      </c>
      <c r="L616">
        <v>22</v>
      </c>
    </row>
    <row r="617" spans="1:12">
      <c r="A617" s="788">
        <v>44634</v>
      </c>
      <c r="B617">
        <v>10.65</v>
      </c>
      <c r="C617">
        <v>5.0640999999999998</v>
      </c>
      <c r="D617">
        <v>109927.62</v>
      </c>
      <c r="E617">
        <v>10.65</v>
      </c>
      <c r="F617">
        <v>6315.93</v>
      </c>
      <c r="G617">
        <v>0.94</v>
      </c>
      <c r="H617">
        <v>4173.1099999999997</v>
      </c>
      <c r="I617">
        <v>7983.2060000000001</v>
      </c>
      <c r="J617">
        <v>7425.3280000000004</v>
      </c>
      <c r="K617">
        <v>4161.62</v>
      </c>
      <c r="L617">
        <v>22</v>
      </c>
    </row>
    <row r="618" spans="1:12">
      <c r="A618" s="788">
        <v>44635</v>
      </c>
      <c r="B618">
        <v>10.65</v>
      </c>
      <c r="C618">
        <v>5.1307999999999998</v>
      </c>
      <c r="D618">
        <v>108959.3</v>
      </c>
      <c r="E618">
        <v>10.65</v>
      </c>
      <c r="F618">
        <v>6315.93</v>
      </c>
      <c r="G618">
        <v>0.94</v>
      </c>
      <c r="H618">
        <v>4262.45</v>
      </c>
      <c r="I618">
        <v>8001.1139999999996</v>
      </c>
      <c r="J618">
        <v>7437.7479999999996</v>
      </c>
      <c r="K618">
        <v>4163.17</v>
      </c>
      <c r="L618">
        <v>22</v>
      </c>
    </row>
    <row r="619" spans="1:12">
      <c r="A619" s="788">
        <v>44636</v>
      </c>
      <c r="B619">
        <v>10.65</v>
      </c>
      <c r="C619">
        <v>5.1280999999999999</v>
      </c>
      <c r="D619">
        <v>111112.43</v>
      </c>
      <c r="E619">
        <v>10.65</v>
      </c>
      <c r="F619">
        <v>6315.93</v>
      </c>
      <c r="G619">
        <v>0.94</v>
      </c>
      <c r="H619">
        <v>4357.8599999999997</v>
      </c>
      <c r="I619">
        <v>8003.0969999999998</v>
      </c>
      <c r="J619">
        <v>7432.59</v>
      </c>
      <c r="K619">
        <v>4180.2700000000004</v>
      </c>
      <c r="L619">
        <v>22</v>
      </c>
    </row>
    <row r="620" spans="1:12">
      <c r="A620" s="788">
        <v>44637</v>
      </c>
      <c r="B620">
        <v>11.65</v>
      </c>
      <c r="C620">
        <v>5.0758000000000001</v>
      </c>
      <c r="D620">
        <v>113076.33</v>
      </c>
      <c r="E620">
        <v>11.65</v>
      </c>
      <c r="F620">
        <v>6315.93</v>
      </c>
      <c r="G620">
        <v>0.94</v>
      </c>
      <c r="H620">
        <v>4411.67</v>
      </c>
      <c r="I620">
        <v>8036.4489999999996</v>
      </c>
      <c r="J620">
        <v>7462.0529999999999</v>
      </c>
      <c r="K620">
        <v>4197.38</v>
      </c>
      <c r="L620">
        <v>22</v>
      </c>
    </row>
    <row r="621" spans="1:12">
      <c r="A621" s="788">
        <v>44638</v>
      </c>
      <c r="B621">
        <v>11.65</v>
      </c>
      <c r="C621">
        <v>5.0404999999999998</v>
      </c>
      <c r="D621">
        <v>115310.91</v>
      </c>
      <c r="E621">
        <v>11.65</v>
      </c>
      <c r="F621">
        <v>6315.93</v>
      </c>
      <c r="G621">
        <v>0.94</v>
      </c>
      <c r="H621">
        <v>4463.12</v>
      </c>
      <c r="I621">
        <v>8077.1729999999998</v>
      </c>
      <c r="J621">
        <v>7482.3280000000004</v>
      </c>
      <c r="K621">
        <v>4216.1499999999996</v>
      </c>
      <c r="L621">
        <v>22</v>
      </c>
    </row>
    <row r="622" spans="1:12">
      <c r="A622" s="788">
        <v>44641</v>
      </c>
      <c r="B622">
        <v>11.65</v>
      </c>
      <c r="C622">
        <v>4.9660000000000002</v>
      </c>
      <c r="D622">
        <v>116154.53</v>
      </c>
      <c r="E622">
        <v>11.65</v>
      </c>
      <c r="F622">
        <v>6315.93</v>
      </c>
      <c r="G622">
        <v>0.94</v>
      </c>
      <c r="H622">
        <v>4461.18</v>
      </c>
      <c r="I622">
        <v>8084.6679999999997</v>
      </c>
      <c r="J622">
        <v>7495.5789999999997</v>
      </c>
      <c r="K622">
        <v>4239.96</v>
      </c>
      <c r="L622">
        <v>22</v>
      </c>
    </row>
    <row r="623" spans="1:12">
      <c r="A623" s="788">
        <v>44642</v>
      </c>
      <c r="B623">
        <v>11.65</v>
      </c>
      <c r="C623">
        <v>4.9202000000000004</v>
      </c>
      <c r="D623">
        <v>117272.44</v>
      </c>
      <c r="E623">
        <v>11.65</v>
      </c>
      <c r="F623">
        <v>6315.93</v>
      </c>
      <c r="G623">
        <v>0.94</v>
      </c>
      <c r="H623">
        <v>4511.6099999999997</v>
      </c>
      <c r="I623">
        <v>8116.9380000000001</v>
      </c>
      <c r="J623">
        <v>7515.8879999999999</v>
      </c>
      <c r="K623">
        <v>4259.92</v>
      </c>
      <c r="L623">
        <v>22</v>
      </c>
    </row>
    <row r="624" spans="1:12">
      <c r="A624" s="788">
        <v>44643</v>
      </c>
      <c r="B624">
        <v>11.65</v>
      </c>
      <c r="C624">
        <v>4.8697999999999997</v>
      </c>
      <c r="D624">
        <v>117457.34</v>
      </c>
      <c r="E624">
        <v>11.65</v>
      </c>
      <c r="F624">
        <v>6315.93</v>
      </c>
      <c r="G624">
        <v>0.94</v>
      </c>
      <c r="H624">
        <v>4456.24</v>
      </c>
      <c r="I624">
        <v>8145.9719999999998</v>
      </c>
      <c r="J624">
        <v>7528.5119999999997</v>
      </c>
      <c r="K624">
        <v>4266.1400000000003</v>
      </c>
      <c r="L624">
        <v>22</v>
      </c>
    </row>
    <row r="625" spans="1:12">
      <c r="A625" s="788">
        <v>44644</v>
      </c>
      <c r="B625">
        <v>11.65</v>
      </c>
      <c r="C625">
        <v>4.8060999999999998</v>
      </c>
      <c r="D625">
        <v>119052.91</v>
      </c>
      <c r="E625">
        <v>11.65</v>
      </c>
      <c r="F625">
        <v>6315.93</v>
      </c>
      <c r="G625">
        <v>0.94</v>
      </c>
      <c r="H625">
        <v>4520.16</v>
      </c>
      <c r="I625">
        <v>8244.9840000000004</v>
      </c>
      <c r="J625">
        <v>7569.3670000000002</v>
      </c>
      <c r="K625">
        <v>4284.17</v>
      </c>
      <c r="L625">
        <v>22</v>
      </c>
    </row>
    <row r="626" spans="1:12">
      <c r="A626" s="788">
        <v>44645</v>
      </c>
      <c r="B626">
        <v>11.65</v>
      </c>
      <c r="C626">
        <v>4.7775999999999996</v>
      </c>
      <c r="D626">
        <v>119081.13</v>
      </c>
      <c r="E626">
        <v>11.65</v>
      </c>
      <c r="F626">
        <v>6315.93</v>
      </c>
      <c r="G626">
        <v>0.94</v>
      </c>
      <c r="H626">
        <v>4543.0600000000004</v>
      </c>
      <c r="I626">
        <v>8291.4930000000004</v>
      </c>
      <c r="J626">
        <v>7592.8140000000003</v>
      </c>
      <c r="K626">
        <v>4306.04</v>
      </c>
      <c r="L626">
        <v>22</v>
      </c>
    </row>
    <row r="627" spans="1:12">
      <c r="A627" s="788">
        <v>44648</v>
      </c>
      <c r="B627">
        <v>11.65</v>
      </c>
      <c r="C627">
        <v>4.7899000000000003</v>
      </c>
      <c r="D627">
        <v>118737.78</v>
      </c>
      <c r="E627">
        <v>11.65</v>
      </c>
      <c r="F627">
        <v>6315.93</v>
      </c>
      <c r="G627">
        <v>1.28</v>
      </c>
      <c r="H627">
        <v>4575.5200000000004</v>
      </c>
      <c r="I627">
        <v>8285.7389999999996</v>
      </c>
      <c r="J627">
        <v>7594.3109999999997</v>
      </c>
      <c r="K627">
        <v>4301.17</v>
      </c>
      <c r="L627">
        <v>22</v>
      </c>
    </row>
    <row r="628" spans="1:12">
      <c r="A628" s="788">
        <v>44649</v>
      </c>
      <c r="B628">
        <v>11.65</v>
      </c>
      <c r="C628">
        <v>4.7480000000000002</v>
      </c>
      <c r="D628">
        <v>120014.17</v>
      </c>
      <c r="E628">
        <v>11.65</v>
      </c>
      <c r="F628">
        <v>6315.93</v>
      </c>
      <c r="G628">
        <v>1.28</v>
      </c>
      <c r="H628">
        <v>4631.6000000000004</v>
      </c>
      <c r="I628">
        <v>8273.3029999999999</v>
      </c>
      <c r="J628">
        <v>7585.1040000000003</v>
      </c>
      <c r="K628">
        <v>4303.43</v>
      </c>
      <c r="L628">
        <v>22</v>
      </c>
    </row>
    <row r="629" spans="1:12">
      <c r="A629" s="788">
        <v>44650</v>
      </c>
      <c r="B629">
        <v>11.65</v>
      </c>
      <c r="C629">
        <v>4.7491000000000003</v>
      </c>
      <c r="D629">
        <v>120259.76</v>
      </c>
      <c r="E629">
        <v>11.65</v>
      </c>
      <c r="F629">
        <v>6315.93</v>
      </c>
      <c r="G629">
        <v>1.28</v>
      </c>
      <c r="H629">
        <v>4602.45</v>
      </c>
      <c r="I629">
        <v>8252.1309999999994</v>
      </c>
      <c r="J629">
        <v>7573.9269999999997</v>
      </c>
      <c r="K629">
        <v>4294.8599999999997</v>
      </c>
      <c r="L629">
        <v>22</v>
      </c>
    </row>
    <row r="630" spans="1:12">
      <c r="A630" s="788">
        <v>44651</v>
      </c>
      <c r="B630">
        <v>11.65</v>
      </c>
      <c r="C630">
        <v>4.7371999999999996</v>
      </c>
      <c r="D630">
        <v>119999.23</v>
      </c>
      <c r="E630">
        <v>11.65</v>
      </c>
      <c r="F630">
        <v>6315.93</v>
      </c>
      <c r="G630">
        <v>1.28</v>
      </c>
      <c r="H630">
        <v>4530.41</v>
      </c>
      <c r="I630">
        <v>8255.8860000000004</v>
      </c>
      <c r="J630">
        <v>7570.8310000000001</v>
      </c>
      <c r="K630">
        <v>4287.32</v>
      </c>
      <c r="L630">
        <v>22</v>
      </c>
    </row>
    <row r="631" spans="1:12">
      <c r="A631" s="788">
        <v>44652</v>
      </c>
      <c r="B631">
        <v>11.65</v>
      </c>
      <c r="C631">
        <v>4.6978</v>
      </c>
      <c r="D631">
        <v>121570.15</v>
      </c>
      <c r="E631">
        <v>11.65</v>
      </c>
      <c r="F631">
        <v>6382.88</v>
      </c>
      <c r="G631">
        <v>1.28</v>
      </c>
      <c r="H631">
        <v>4545.8599999999997</v>
      </c>
      <c r="I631">
        <v>8315.3960000000006</v>
      </c>
      <c r="J631">
        <v>7597.4920000000002</v>
      </c>
      <c r="K631">
        <v>4315.72</v>
      </c>
      <c r="L631">
        <v>19</v>
      </c>
    </row>
    <row r="632" spans="1:12">
      <c r="A632" s="788">
        <v>44655</v>
      </c>
      <c r="B632">
        <v>11.65</v>
      </c>
      <c r="C632">
        <v>4.6169000000000002</v>
      </c>
      <c r="D632">
        <v>121279.51</v>
      </c>
      <c r="E632">
        <v>11.65</v>
      </c>
      <c r="F632">
        <v>6382.88</v>
      </c>
      <c r="G632">
        <v>1.28</v>
      </c>
      <c r="H632">
        <v>4582.6400000000003</v>
      </c>
      <c r="I632">
        <v>8330.8310000000001</v>
      </c>
      <c r="J632">
        <v>7601.3639999999996</v>
      </c>
      <c r="K632">
        <v>4321.24</v>
      </c>
      <c r="L632">
        <v>19</v>
      </c>
    </row>
    <row r="633" spans="1:12">
      <c r="A633" s="788">
        <v>44656</v>
      </c>
      <c r="B633">
        <v>11.65</v>
      </c>
      <c r="C633">
        <v>4.6394000000000002</v>
      </c>
      <c r="D633">
        <v>118885.15</v>
      </c>
      <c r="E633">
        <v>11.65</v>
      </c>
      <c r="F633">
        <v>6382.88</v>
      </c>
      <c r="G633">
        <v>1.28</v>
      </c>
      <c r="H633">
        <v>4525.12</v>
      </c>
      <c r="I633">
        <v>8301.6049999999996</v>
      </c>
      <c r="J633">
        <v>7592.37</v>
      </c>
      <c r="K633">
        <v>4319.8599999999997</v>
      </c>
      <c r="L633">
        <v>19</v>
      </c>
    </row>
    <row r="634" spans="1:12">
      <c r="A634" s="788">
        <v>44657</v>
      </c>
      <c r="B634">
        <v>11.65</v>
      </c>
      <c r="C634">
        <v>4.6961000000000004</v>
      </c>
      <c r="D634">
        <v>118227.75</v>
      </c>
      <c r="E634">
        <v>11.65</v>
      </c>
      <c r="F634">
        <v>6382.88</v>
      </c>
      <c r="G634">
        <v>1.28</v>
      </c>
      <c r="H634">
        <v>4481.1499999999996</v>
      </c>
      <c r="I634">
        <v>8307.7530000000006</v>
      </c>
      <c r="J634">
        <v>7599.049</v>
      </c>
      <c r="K634">
        <v>4309.53</v>
      </c>
      <c r="L634">
        <v>19</v>
      </c>
    </row>
    <row r="635" spans="1:12">
      <c r="A635" s="788">
        <v>44658</v>
      </c>
      <c r="B635">
        <v>11.65</v>
      </c>
      <c r="C635">
        <v>4.7416</v>
      </c>
      <c r="D635">
        <v>118862.12</v>
      </c>
      <c r="E635">
        <v>11.65</v>
      </c>
      <c r="F635">
        <v>6382.88</v>
      </c>
      <c r="G635">
        <v>1.28</v>
      </c>
      <c r="H635">
        <v>4500.21</v>
      </c>
      <c r="I635">
        <v>8322.5</v>
      </c>
      <c r="J635">
        <v>7605.6130000000003</v>
      </c>
      <c r="K635">
        <v>4315.01</v>
      </c>
      <c r="L635">
        <v>19</v>
      </c>
    </row>
    <row r="636" spans="1:12">
      <c r="A636" s="788">
        <v>44659</v>
      </c>
      <c r="B636">
        <v>11.65</v>
      </c>
      <c r="C636">
        <v>4.7507000000000001</v>
      </c>
      <c r="D636">
        <v>118322.26</v>
      </c>
      <c r="E636">
        <v>11.65</v>
      </c>
      <c r="F636">
        <v>6382.88</v>
      </c>
      <c r="G636">
        <v>1.28</v>
      </c>
      <c r="H636">
        <v>4488.28</v>
      </c>
      <c r="I636">
        <v>8308.4879999999994</v>
      </c>
      <c r="J636">
        <v>7615.4979999999996</v>
      </c>
      <c r="K636">
        <v>4327.76</v>
      </c>
      <c r="L636">
        <v>19</v>
      </c>
    </row>
    <row r="637" spans="1:12">
      <c r="A637" s="788">
        <v>44662</v>
      </c>
      <c r="B637">
        <v>11.65</v>
      </c>
      <c r="C637">
        <v>4.7019000000000002</v>
      </c>
      <c r="D637">
        <v>116952.85</v>
      </c>
      <c r="E637">
        <v>11.65</v>
      </c>
      <c r="F637">
        <v>6382.88</v>
      </c>
      <c r="G637">
        <v>1.28</v>
      </c>
      <c r="H637">
        <v>4412.53</v>
      </c>
      <c r="I637">
        <v>8252.3070000000007</v>
      </c>
      <c r="J637">
        <v>7597.9960000000001</v>
      </c>
      <c r="K637">
        <v>4318.84</v>
      </c>
      <c r="L637">
        <v>19</v>
      </c>
    </row>
    <row r="638" spans="1:12">
      <c r="A638" s="788">
        <v>44663</v>
      </c>
      <c r="B638">
        <v>11.65</v>
      </c>
      <c r="C638">
        <v>4.6477000000000004</v>
      </c>
      <c r="D638">
        <v>116146.86</v>
      </c>
      <c r="E638">
        <v>11.65</v>
      </c>
      <c r="F638">
        <v>6382.88</v>
      </c>
      <c r="G638">
        <v>1.28</v>
      </c>
      <c r="H638">
        <v>4397.45</v>
      </c>
      <c r="I638">
        <v>8261.4580000000005</v>
      </c>
      <c r="J638">
        <v>7603.2470000000003</v>
      </c>
      <c r="K638">
        <v>4315.58</v>
      </c>
      <c r="L638">
        <v>19</v>
      </c>
    </row>
    <row r="639" spans="1:12">
      <c r="A639" s="788">
        <v>44664</v>
      </c>
      <c r="B639">
        <v>11.65</v>
      </c>
      <c r="C639">
        <v>4.6805000000000003</v>
      </c>
      <c r="D639">
        <v>116781.96</v>
      </c>
      <c r="E639">
        <v>11.65</v>
      </c>
      <c r="F639">
        <v>6382.88</v>
      </c>
      <c r="G639">
        <v>1.28</v>
      </c>
      <c r="H639">
        <v>4446.59</v>
      </c>
      <c r="I639">
        <v>8281.652</v>
      </c>
      <c r="J639">
        <v>7617.9129999999996</v>
      </c>
      <c r="K639">
        <v>4320.88</v>
      </c>
      <c r="L639">
        <v>19</v>
      </c>
    </row>
    <row r="640" spans="1:12">
      <c r="A640" s="788">
        <v>44665</v>
      </c>
      <c r="B640">
        <v>11.65</v>
      </c>
      <c r="C640">
        <v>4.7152000000000003</v>
      </c>
      <c r="D640">
        <v>116181.61</v>
      </c>
      <c r="E640">
        <v>11.65</v>
      </c>
      <c r="F640">
        <v>6382.88</v>
      </c>
      <c r="G640">
        <v>1.28</v>
      </c>
      <c r="H640">
        <v>4392.59</v>
      </c>
      <c r="I640">
        <v>8281.0239999999994</v>
      </c>
      <c r="J640">
        <v>7631.6310000000003</v>
      </c>
      <c r="K640">
        <v>4331.49</v>
      </c>
      <c r="L640">
        <v>19</v>
      </c>
    </row>
    <row r="641" spans="1:12">
      <c r="A641" s="788">
        <v>44669</v>
      </c>
      <c r="B641">
        <v>11.65</v>
      </c>
      <c r="C641">
        <v>4.6740000000000004</v>
      </c>
      <c r="D641">
        <v>115687.25</v>
      </c>
      <c r="E641">
        <v>11.65</v>
      </c>
      <c r="F641">
        <v>6382.88</v>
      </c>
      <c r="G641">
        <v>1.28</v>
      </c>
      <c r="H641">
        <v>4391.6899999999996</v>
      </c>
      <c r="I641">
        <v>8308.1260000000002</v>
      </c>
      <c r="J641">
        <v>7651.0569999999998</v>
      </c>
      <c r="K641">
        <v>4335.1400000000003</v>
      </c>
      <c r="L641">
        <v>19</v>
      </c>
    </row>
    <row r="642" spans="1:12">
      <c r="A642" s="788">
        <v>44670</v>
      </c>
      <c r="B642">
        <v>11.65</v>
      </c>
      <c r="C642">
        <v>4.6657999999999999</v>
      </c>
      <c r="D642">
        <v>115056.66</v>
      </c>
      <c r="E642">
        <v>11.65</v>
      </c>
      <c r="F642">
        <v>6382.88</v>
      </c>
      <c r="G642">
        <v>0.76</v>
      </c>
      <c r="H642">
        <v>4462.21</v>
      </c>
      <c r="I642">
        <v>8302.1720000000005</v>
      </c>
      <c r="J642">
        <v>7649.21</v>
      </c>
      <c r="K642">
        <v>4343.38</v>
      </c>
      <c r="L642">
        <v>19</v>
      </c>
    </row>
    <row r="643" spans="1:12">
      <c r="A643" s="788">
        <v>44671</v>
      </c>
      <c r="B643">
        <v>11.65</v>
      </c>
      <c r="C643">
        <v>4.6391</v>
      </c>
      <c r="D643">
        <v>114343.78</v>
      </c>
      <c r="E643">
        <v>11.65</v>
      </c>
      <c r="F643">
        <v>6382.88</v>
      </c>
      <c r="G643">
        <v>0.76</v>
      </c>
      <c r="H643">
        <v>4459.45</v>
      </c>
      <c r="I643">
        <v>8311.1589999999997</v>
      </c>
      <c r="J643">
        <v>7654.8090000000002</v>
      </c>
      <c r="K643">
        <v>4347.1899999999996</v>
      </c>
      <c r="L643">
        <v>19</v>
      </c>
    </row>
    <row r="644" spans="1:12">
      <c r="A644" s="788">
        <v>44673</v>
      </c>
      <c r="B644">
        <v>11.65</v>
      </c>
      <c r="C644">
        <v>4.7320000000000002</v>
      </c>
      <c r="D644">
        <v>111077.51</v>
      </c>
      <c r="E644">
        <v>11.65</v>
      </c>
      <c r="F644">
        <v>6382.88</v>
      </c>
      <c r="G644">
        <v>0.76</v>
      </c>
      <c r="H644">
        <v>4271.78</v>
      </c>
      <c r="I644">
        <v>8294.7369999999992</v>
      </c>
      <c r="J644">
        <v>7656.93</v>
      </c>
      <c r="K644">
        <v>4339.1400000000003</v>
      </c>
      <c r="L644">
        <v>19</v>
      </c>
    </row>
    <row r="645" spans="1:12">
      <c r="A645" s="788">
        <v>44676</v>
      </c>
      <c r="B645">
        <v>11.65</v>
      </c>
      <c r="C645">
        <v>4.8811999999999998</v>
      </c>
      <c r="D645">
        <v>110684.95</v>
      </c>
      <c r="E645">
        <v>11.65</v>
      </c>
      <c r="F645">
        <v>6382.88</v>
      </c>
      <c r="G645">
        <v>0.76</v>
      </c>
      <c r="H645">
        <v>4296.12</v>
      </c>
      <c r="I645">
        <v>8309.8700000000008</v>
      </c>
      <c r="J645">
        <v>7662.085</v>
      </c>
      <c r="K645">
        <v>4332.0600000000004</v>
      </c>
      <c r="L645">
        <v>19</v>
      </c>
    </row>
    <row r="646" spans="1:12">
      <c r="A646" s="788">
        <v>44677</v>
      </c>
      <c r="B646">
        <v>11.65</v>
      </c>
      <c r="C646">
        <v>4.9660000000000002</v>
      </c>
      <c r="D646">
        <v>108212.86</v>
      </c>
      <c r="E646">
        <v>11.65</v>
      </c>
      <c r="F646">
        <v>6382.88</v>
      </c>
      <c r="G646">
        <v>0.76</v>
      </c>
      <c r="H646">
        <v>4175.2</v>
      </c>
      <c r="I646">
        <v>8289.3670000000002</v>
      </c>
      <c r="J646">
        <v>7658.2669999999998</v>
      </c>
      <c r="K646">
        <v>4324.09</v>
      </c>
      <c r="L646">
        <v>19</v>
      </c>
    </row>
    <row r="647" spans="1:12">
      <c r="A647" s="788">
        <v>44678</v>
      </c>
      <c r="B647">
        <v>11.65</v>
      </c>
      <c r="C647">
        <v>5.0160999999999998</v>
      </c>
      <c r="D647">
        <v>109349.37</v>
      </c>
      <c r="E647">
        <v>11.65</v>
      </c>
      <c r="F647">
        <v>6382.88</v>
      </c>
      <c r="G647">
        <v>0.76</v>
      </c>
      <c r="H647">
        <v>4183.96</v>
      </c>
      <c r="I647">
        <v>8307.9040000000005</v>
      </c>
      <c r="J647">
        <v>7674.1180000000004</v>
      </c>
      <c r="K647">
        <v>4330.6099999999997</v>
      </c>
      <c r="L647">
        <v>19</v>
      </c>
    </row>
    <row r="648" spans="1:12">
      <c r="A648" s="788">
        <v>44679</v>
      </c>
      <c r="B648">
        <v>11.65</v>
      </c>
      <c r="C648">
        <v>5.0103999999999997</v>
      </c>
      <c r="D648">
        <v>109918.97</v>
      </c>
      <c r="E648">
        <v>11.65</v>
      </c>
      <c r="F648">
        <v>6382.88</v>
      </c>
      <c r="G648">
        <v>0.94</v>
      </c>
      <c r="H648">
        <v>4287.5</v>
      </c>
      <c r="I648">
        <v>8326.3690000000006</v>
      </c>
      <c r="J648">
        <v>7687.23</v>
      </c>
      <c r="K648">
        <v>4346.4799999999996</v>
      </c>
      <c r="L648">
        <v>19</v>
      </c>
    </row>
    <row r="649" spans="1:12">
      <c r="A649" s="788">
        <v>44680</v>
      </c>
      <c r="B649">
        <v>11.65</v>
      </c>
      <c r="C649">
        <v>4.9184999999999999</v>
      </c>
      <c r="D649">
        <v>107876.16</v>
      </c>
      <c r="E649">
        <v>11.65</v>
      </c>
      <c r="F649">
        <v>6382.88</v>
      </c>
      <c r="G649">
        <v>0.94</v>
      </c>
      <c r="H649">
        <v>4131.93</v>
      </c>
      <c r="I649">
        <v>8324.4959999999992</v>
      </c>
      <c r="J649">
        <v>7688.6350000000002</v>
      </c>
      <c r="K649">
        <v>4345.76</v>
      </c>
      <c r="L649">
        <v>19</v>
      </c>
    </row>
    <row r="650" spans="1:12">
      <c r="A650" s="788">
        <v>44683</v>
      </c>
      <c r="B650">
        <v>11.65</v>
      </c>
      <c r="C650">
        <v>5.0259999999999998</v>
      </c>
      <c r="D650">
        <v>106638.64</v>
      </c>
      <c r="E650">
        <v>11.65</v>
      </c>
      <c r="F650">
        <v>6412.88</v>
      </c>
      <c r="G650">
        <v>0.94</v>
      </c>
      <c r="H650">
        <v>4155.38</v>
      </c>
      <c r="I650">
        <v>8315.768</v>
      </c>
      <c r="J650">
        <v>7688.7629999999999</v>
      </c>
      <c r="K650">
        <v>4338.55</v>
      </c>
      <c r="L650">
        <v>22</v>
      </c>
    </row>
    <row r="651" spans="1:12">
      <c r="A651" s="788">
        <v>44684</v>
      </c>
      <c r="B651">
        <v>11.65</v>
      </c>
      <c r="C651">
        <v>5.0160999999999998</v>
      </c>
      <c r="D651">
        <v>106528.09</v>
      </c>
      <c r="E651">
        <v>11.65</v>
      </c>
      <c r="F651">
        <v>6412.88</v>
      </c>
      <c r="G651">
        <v>0.94</v>
      </c>
      <c r="H651">
        <v>4175.4799999999996</v>
      </c>
      <c r="I651">
        <v>8319.3189999999995</v>
      </c>
      <c r="J651">
        <v>7701.5879999999997</v>
      </c>
      <c r="K651">
        <v>4344.2299999999996</v>
      </c>
      <c r="L651">
        <v>22</v>
      </c>
    </row>
    <row r="652" spans="1:12">
      <c r="A652" s="788">
        <v>44685</v>
      </c>
      <c r="B652">
        <v>11.65</v>
      </c>
      <c r="C652">
        <v>5.0087000000000002</v>
      </c>
      <c r="D652">
        <v>108343.74</v>
      </c>
      <c r="E652">
        <v>11.65</v>
      </c>
      <c r="F652">
        <v>6412.88</v>
      </c>
      <c r="G652">
        <v>0.94</v>
      </c>
      <c r="H652">
        <v>4300.17</v>
      </c>
      <c r="I652">
        <v>8368.6970000000001</v>
      </c>
      <c r="J652">
        <v>7724.7740000000003</v>
      </c>
      <c r="K652">
        <v>4367.72</v>
      </c>
      <c r="L652">
        <v>22</v>
      </c>
    </row>
    <row r="653" spans="1:12">
      <c r="A653" s="788">
        <v>44686</v>
      </c>
      <c r="B653">
        <v>12.65</v>
      </c>
      <c r="C653">
        <v>5.0045000000000002</v>
      </c>
      <c r="D653">
        <v>105304.19</v>
      </c>
      <c r="E653">
        <v>12.65</v>
      </c>
      <c r="F653">
        <v>6412.88</v>
      </c>
      <c r="G653">
        <v>0.94</v>
      </c>
      <c r="H653">
        <v>4146.87</v>
      </c>
      <c r="I653">
        <v>8342.9490000000005</v>
      </c>
      <c r="J653">
        <v>7717.32</v>
      </c>
      <c r="K653">
        <v>4353.47</v>
      </c>
      <c r="L653">
        <v>22</v>
      </c>
    </row>
    <row r="654" spans="1:12">
      <c r="A654" s="788">
        <v>44687</v>
      </c>
      <c r="B654">
        <v>12.65</v>
      </c>
      <c r="C654">
        <v>5.0743999999999998</v>
      </c>
      <c r="D654">
        <v>105134.73</v>
      </c>
      <c r="E654">
        <v>12.65</v>
      </c>
      <c r="F654">
        <v>6412.88</v>
      </c>
      <c r="G654">
        <v>0.94</v>
      </c>
      <c r="H654">
        <v>4123.34</v>
      </c>
      <c r="I654">
        <v>8326.2639999999992</v>
      </c>
      <c r="J654">
        <v>7716.9070000000002</v>
      </c>
      <c r="K654">
        <v>4353.09</v>
      </c>
      <c r="L654">
        <v>22</v>
      </c>
    </row>
    <row r="655" spans="1:12">
      <c r="A655" s="788">
        <v>44690</v>
      </c>
      <c r="B655">
        <v>12.65</v>
      </c>
      <c r="C655">
        <v>5.1334</v>
      </c>
      <c r="D655">
        <v>103250.02</v>
      </c>
      <c r="E655">
        <v>12.65</v>
      </c>
      <c r="F655">
        <v>6412.88</v>
      </c>
      <c r="G655">
        <v>0.94</v>
      </c>
      <c r="H655">
        <v>3991.24</v>
      </c>
      <c r="I655">
        <v>8330.6790000000001</v>
      </c>
      <c r="J655">
        <v>7718.0990000000002</v>
      </c>
      <c r="K655">
        <v>4329.8100000000004</v>
      </c>
      <c r="L655">
        <v>22</v>
      </c>
    </row>
    <row r="656" spans="1:12">
      <c r="A656" s="788">
        <v>44691</v>
      </c>
      <c r="B656">
        <v>12.65</v>
      </c>
      <c r="C656">
        <v>5.1383999999999999</v>
      </c>
      <c r="D656">
        <v>103109.94</v>
      </c>
      <c r="E656">
        <v>12.65</v>
      </c>
      <c r="F656">
        <v>6412.88</v>
      </c>
      <c r="G656">
        <v>0.94</v>
      </c>
      <c r="H656">
        <v>4001.05</v>
      </c>
      <c r="I656">
        <v>8310.2340000000004</v>
      </c>
      <c r="J656">
        <v>7711.6180000000004</v>
      </c>
      <c r="K656">
        <v>4333.87</v>
      </c>
      <c r="L656">
        <v>22</v>
      </c>
    </row>
    <row r="657" spans="1:12">
      <c r="A657" s="788">
        <v>44692</v>
      </c>
      <c r="B657">
        <v>12.65</v>
      </c>
      <c r="C657">
        <v>5.1238000000000001</v>
      </c>
      <c r="D657">
        <v>104396.9</v>
      </c>
      <c r="E657">
        <v>12.65</v>
      </c>
      <c r="F657">
        <v>6412.88</v>
      </c>
      <c r="G657">
        <v>0.94</v>
      </c>
      <c r="H657">
        <v>3935.18</v>
      </c>
      <c r="I657">
        <v>8321.9529999999995</v>
      </c>
      <c r="J657">
        <v>7730.2610000000004</v>
      </c>
      <c r="K657">
        <v>4339.92</v>
      </c>
      <c r="L657">
        <v>22</v>
      </c>
    </row>
    <row r="658" spans="1:12">
      <c r="A658" s="788">
        <v>44693</v>
      </c>
      <c r="B658">
        <v>12.65</v>
      </c>
      <c r="C658">
        <v>5.1475999999999997</v>
      </c>
      <c r="D658">
        <v>105687.64</v>
      </c>
      <c r="E658">
        <v>12.65</v>
      </c>
      <c r="F658">
        <v>6412.88</v>
      </c>
      <c r="G658">
        <v>0.94</v>
      </c>
      <c r="H658">
        <v>3930.08</v>
      </c>
      <c r="I658">
        <v>8349.4410000000007</v>
      </c>
      <c r="J658">
        <v>7736.0119999999997</v>
      </c>
      <c r="K658">
        <v>4339.0200000000004</v>
      </c>
      <c r="L658">
        <v>22</v>
      </c>
    </row>
    <row r="659" spans="1:12">
      <c r="A659" s="788">
        <v>44694</v>
      </c>
      <c r="B659">
        <v>12.65</v>
      </c>
      <c r="C659">
        <v>5.1069000000000004</v>
      </c>
      <c r="D659">
        <v>106924.18</v>
      </c>
      <c r="E659">
        <v>12.65</v>
      </c>
      <c r="F659">
        <v>6412.88</v>
      </c>
      <c r="G659">
        <v>0.94</v>
      </c>
      <c r="H659">
        <v>4023.89</v>
      </c>
      <c r="I659">
        <v>8379.4359999999997</v>
      </c>
      <c r="J659">
        <v>7752.2640000000001</v>
      </c>
      <c r="K659">
        <v>4362.08</v>
      </c>
      <c r="L659">
        <v>22</v>
      </c>
    </row>
    <row r="660" spans="1:12">
      <c r="A660" s="788">
        <v>44697</v>
      </c>
      <c r="B660">
        <v>12.65</v>
      </c>
      <c r="C660">
        <v>5.0659999999999998</v>
      </c>
      <c r="D660">
        <v>108232.74</v>
      </c>
      <c r="E660">
        <v>12.65</v>
      </c>
      <c r="F660">
        <v>6412.88</v>
      </c>
      <c r="G660">
        <v>0.94</v>
      </c>
      <c r="H660">
        <v>4008.01</v>
      </c>
      <c r="I660">
        <v>8421.8989999999994</v>
      </c>
      <c r="J660">
        <v>7767.1750000000002</v>
      </c>
      <c r="K660">
        <v>4367.99</v>
      </c>
      <c r="L660">
        <v>22</v>
      </c>
    </row>
    <row r="661" spans="1:12">
      <c r="A661" s="788">
        <v>44698</v>
      </c>
      <c r="B661">
        <v>12.65</v>
      </c>
      <c r="C661">
        <v>4.9669999999999996</v>
      </c>
      <c r="D661">
        <v>108789.33</v>
      </c>
      <c r="E661">
        <v>12.65</v>
      </c>
      <c r="F661">
        <v>6412.88</v>
      </c>
      <c r="G661">
        <v>0.46</v>
      </c>
      <c r="H661">
        <v>4088.85</v>
      </c>
      <c r="I661">
        <v>8414.8410000000003</v>
      </c>
      <c r="J661">
        <v>7764.5559999999996</v>
      </c>
      <c r="K661">
        <v>4377.25</v>
      </c>
      <c r="L661">
        <v>22</v>
      </c>
    </row>
    <row r="662" spans="1:12">
      <c r="A662" s="788">
        <v>44699</v>
      </c>
      <c r="B662">
        <v>12.65</v>
      </c>
      <c r="C662">
        <v>4.9585999999999997</v>
      </c>
      <c r="D662">
        <v>106247.15</v>
      </c>
      <c r="E662">
        <v>12.65</v>
      </c>
      <c r="F662">
        <v>6412.88</v>
      </c>
      <c r="G662">
        <v>0.46</v>
      </c>
      <c r="H662">
        <v>3923.68</v>
      </c>
      <c r="I662">
        <v>8412.6</v>
      </c>
      <c r="J662">
        <v>7760.3069999999998</v>
      </c>
      <c r="K662">
        <v>4361.8500000000004</v>
      </c>
      <c r="L662">
        <v>22</v>
      </c>
    </row>
    <row r="663" spans="1:12">
      <c r="A663" s="788">
        <v>44700</v>
      </c>
      <c r="B663">
        <v>12.65</v>
      </c>
      <c r="C663">
        <v>4.9192</v>
      </c>
      <c r="D663">
        <v>107005.22</v>
      </c>
      <c r="E663">
        <v>12.65</v>
      </c>
      <c r="F663">
        <v>6412.88</v>
      </c>
      <c r="G663">
        <v>0.46</v>
      </c>
      <c r="H663">
        <v>3900.79</v>
      </c>
      <c r="I663">
        <v>8413.0360000000001</v>
      </c>
      <c r="J663">
        <v>7749.4089999999997</v>
      </c>
      <c r="K663">
        <v>4365.84</v>
      </c>
      <c r="L663">
        <v>22</v>
      </c>
    </row>
    <row r="664" spans="1:12">
      <c r="A664" s="788">
        <v>44701</v>
      </c>
      <c r="B664">
        <v>12.65</v>
      </c>
      <c r="C664">
        <v>4.8771000000000004</v>
      </c>
      <c r="D664">
        <v>108487.88</v>
      </c>
      <c r="E664">
        <v>12.65</v>
      </c>
      <c r="F664">
        <v>6412.88</v>
      </c>
      <c r="G664">
        <v>0.46</v>
      </c>
      <c r="H664">
        <v>3901.36</v>
      </c>
      <c r="I664">
        <v>8417.607</v>
      </c>
      <c r="J664">
        <v>7750.4480000000003</v>
      </c>
      <c r="K664">
        <v>4370.28</v>
      </c>
      <c r="L664">
        <v>22</v>
      </c>
    </row>
    <row r="665" spans="1:12">
      <c r="A665" s="788">
        <v>44704</v>
      </c>
      <c r="B665">
        <v>12.65</v>
      </c>
      <c r="C665">
        <v>4.7967000000000004</v>
      </c>
      <c r="D665">
        <v>110345.82</v>
      </c>
      <c r="E665">
        <v>12.65</v>
      </c>
      <c r="F665">
        <v>6412.88</v>
      </c>
      <c r="G665">
        <v>0.46</v>
      </c>
      <c r="H665">
        <v>3973.75</v>
      </c>
      <c r="I665">
        <v>8414.4439999999995</v>
      </c>
      <c r="J665">
        <v>7748.8559999999998</v>
      </c>
      <c r="K665">
        <v>4381.87</v>
      </c>
      <c r="L665">
        <v>22</v>
      </c>
    </row>
    <row r="666" spans="1:12">
      <c r="A666" s="788">
        <v>44705</v>
      </c>
      <c r="B666">
        <v>12.65</v>
      </c>
      <c r="C666">
        <v>4.8099999999999996</v>
      </c>
      <c r="D666">
        <v>110580.79</v>
      </c>
      <c r="E666">
        <v>12.65</v>
      </c>
      <c r="F666">
        <v>6412.88</v>
      </c>
      <c r="G666">
        <v>0.46</v>
      </c>
      <c r="H666">
        <v>3941.48</v>
      </c>
      <c r="I666">
        <v>8373.8850000000002</v>
      </c>
      <c r="J666">
        <v>7741.7489999999998</v>
      </c>
      <c r="K666">
        <v>4372.8999999999996</v>
      </c>
      <c r="L666">
        <v>22</v>
      </c>
    </row>
    <row r="667" spans="1:12">
      <c r="A667" s="788">
        <v>44706</v>
      </c>
      <c r="B667">
        <v>12.65</v>
      </c>
      <c r="C667">
        <v>4.8353000000000002</v>
      </c>
      <c r="D667">
        <v>110579.81</v>
      </c>
      <c r="E667">
        <v>12.65</v>
      </c>
      <c r="F667">
        <v>6412.88</v>
      </c>
      <c r="G667">
        <v>0.59</v>
      </c>
      <c r="H667">
        <v>3978.73</v>
      </c>
      <c r="I667">
        <v>8383.5300000000007</v>
      </c>
      <c r="J667">
        <v>7739.732</v>
      </c>
      <c r="K667">
        <v>4378.21</v>
      </c>
      <c r="L667">
        <v>22</v>
      </c>
    </row>
    <row r="668" spans="1:12">
      <c r="A668" s="788">
        <v>44707</v>
      </c>
      <c r="B668">
        <v>12.65</v>
      </c>
      <c r="C668">
        <v>4.7961</v>
      </c>
      <c r="D668">
        <v>111889.88</v>
      </c>
      <c r="E668">
        <v>12.65</v>
      </c>
      <c r="F668">
        <v>6412.88</v>
      </c>
      <c r="G668">
        <v>0.59</v>
      </c>
      <c r="H668">
        <v>4057.84</v>
      </c>
      <c r="I668">
        <v>8405.8529999999992</v>
      </c>
      <c r="J668">
        <v>7745.4579999999996</v>
      </c>
      <c r="K668">
        <v>4391.18</v>
      </c>
      <c r="L668">
        <v>22</v>
      </c>
    </row>
    <row r="669" spans="1:12">
      <c r="A669" s="788">
        <v>44708</v>
      </c>
      <c r="B669">
        <v>12.65</v>
      </c>
      <c r="C669">
        <v>4.7427999999999999</v>
      </c>
      <c r="D669">
        <v>111941.68</v>
      </c>
      <c r="E669">
        <v>12.65</v>
      </c>
      <c r="F669">
        <v>6412.88</v>
      </c>
      <c r="G669">
        <v>0.59</v>
      </c>
      <c r="H669">
        <v>4158.24</v>
      </c>
      <c r="I669">
        <v>8399.6959999999999</v>
      </c>
      <c r="J669">
        <v>7736.5630000000001</v>
      </c>
      <c r="K669">
        <v>4393.8100000000004</v>
      </c>
      <c r="L669">
        <v>22</v>
      </c>
    </row>
    <row r="670" spans="1:12">
      <c r="A670" s="788">
        <v>44711</v>
      </c>
      <c r="B670">
        <v>12.65</v>
      </c>
      <c r="C670">
        <v>4.7210000000000001</v>
      </c>
      <c r="D670">
        <v>111032.11</v>
      </c>
      <c r="E670">
        <v>12.65</v>
      </c>
      <c r="F670">
        <v>6412.88</v>
      </c>
      <c r="G670">
        <v>0.59</v>
      </c>
      <c r="H670">
        <v>4158.24</v>
      </c>
      <c r="I670">
        <v>8366.0220000000008</v>
      </c>
      <c r="J670">
        <v>7727.12</v>
      </c>
      <c r="K670">
        <v>4387.34</v>
      </c>
      <c r="L670">
        <v>22</v>
      </c>
    </row>
    <row r="671" spans="1:12">
      <c r="A671" s="788">
        <v>44712</v>
      </c>
      <c r="B671">
        <v>12.65</v>
      </c>
      <c r="C671">
        <v>4.7282999999999999</v>
      </c>
      <c r="D671">
        <v>111350.51</v>
      </c>
      <c r="E671">
        <v>12.65</v>
      </c>
      <c r="F671">
        <v>6412.88</v>
      </c>
      <c r="G671">
        <v>0.59</v>
      </c>
      <c r="H671">
        <v>4132.1499999999996</v>
      </c>
      <c r="I671">
        <v>8404.8220000000001</v>
      </c>
      <c r="J671">
        <v>7748.7520000000004</v>
      </c>
      <c r="K671">
        <v>4393.6899999999996</v>
      </c>
      <c r="L671">
        <v>22</v>
      </c>
    </row>
    <row r="672" spans="1:12">
      <c r="A672" s="788">
        <v>44713</v>
      </c>
      <c r="B672">
        <v>12.65</v>
      </c>
      <c r="C672">
        <v>4.7759</v>
      </c>
      <c r="D672">
        <v>111359.94</v>
      </c>
      <c r="E672">
        <v>12.65</v>
      </c>
      <c r="F672">
        <v>6455.85</v>
      </c>
      <c r="G672">
        <v>0.59</v>
      </c>
      <c r="H672">
        <v>4101.2299999999996</v>
      </c>
      <c r="I672">
        <v>8397.3580000000002</v>
      </c>
      <c r="J672">
        <v>7760.8419999999996</v>
      </c>
      <c r="K672">
        <v>4398.8599999999997</v>
      </c>
      <c r="L672">
        <v>21</v>
      </c>
    </row>
    <row r="673" spans="1:12">
      <c r="A673" s="788">
        <v>44714</v>
      </c>
      <c r="B673">
        <v>12.65</v>
      </c>
      <c r="C673">
        <v>4.7873000000000001</v>
      </c>
      <c r="D673">
        <v>112392.91</v>
      </c>
      <c r="E673">
        <v>12.65</v>
      </c>
      <c r="F673">
        <v>6455.85</v>
      </c>
      <c r="G673">
        <v>0.59</v>
      </c>
      <c r="H673">
        <v>4176.82</v>
      </c>
      <c r="I673">
        <v>8398.6919999999991</v>
      </c>
      <c r="J673">
        <v>7763.9949999999999</v>
      </c>
      <c r="K673">
        <v>4407.08</v>
      </c>
      <c r="L673">
        <v>21</v>
      </c>
    </row>
    <row r="674" spans="1:12">
      <c r="A674" s="788">
        <v>44715</v>
      </c>
      <c r="B674">
        <v>12.65</v>
      </c>
      <c r="C674">
        <v>4.7949999999999999</v>
      </c>
      <c r="D674">
        <v>111102.32</v>
      </c>
      <c r="E674">
        <v>12.65</v>
      </c>
      <c r="F674">
        <v>6455.85</v>
      </c>
      <c r="G674">
        <v>0.59</v>
      </c>
      <c r="H674">
        <v>4108.54</v>
      </c>
      <c r="I674">
        <v>8415.9660000000003</v>
      </c>
      <c r="J674">
        <v>7773.7939999999999</v>
      </c>
      <c r="K674">
        <v>4405.95</v>
      </c>
      <c r="L674">
        <v>21</v>
      </c>
    </row>
    <row r="675" spans="1:12">
      <c r="A675" s="788">
        <v>44718</v>
      </c>
      <c r="B675">
        <v>12.65</v>
      </c>
      <c r="C675">
        <v>4.7832999999999997</v>
      </c>
      <c r="D675">
        <v>110185.91</v>
      </c>
      <c r="E675">
        <v>12.65</v>
      </c>
      <c r="F675">
        <v>6455.85</v>
      </c>
      <c r="G675">
        <v>0.59</v>
      </c>
      <c r="H675">
        <v>4121.43</v>
      </c>
      <c r="I675">
        <v>8418.8860000000004</v>
      </c>
      <c r="J675">
        <v>7781.6540000000005</v>
      </c>
      <c r="K675">
        <v>4404.67</v>
      </c>
      <c r="L675">
        <v>21</v>
      </c>
    </row>
    <row r="676" spans="1:12">
      <c r="A676" s="788">
        <v>44719</v>
      </c>
      <c r="B676">
        <v>12.65</v>
      </c>
      <c r="C676">
        <v>4.8902999999999999</v>
      </c>
      <c r="D676">
        <v>110069.75999999999</v>
      </c>
      <c r="E676">
        <v>12.65</v>
      </c>
      <c r="F676">
        <v>6455.85</v>
      </c>
      <c r="G676">
        <v>0.59</v>
      </c>
      <c r="H676">
        <v>4160.68</v>
      </c>
      <c r="I676">
        <v>8391.9380000000001</v>
      </c>
      <c r="J676">
        <v>7757.7129999999997</v>
      </c>
      <c r="K676">
        <v>4406.1499999999996</v>
      </c>
      <c r="L676">
        <v>21</v>
      </c>
    </row>
    <row r="677" spans="1:12">
      <c r="A677" s="788">
        <v>44720</v>
      </c>
      <c r="B677">
        <v>12.65</v>
      </c>
      <c r="C677">
        <v>4.8704999999999998</v>
      </c>
      <c r="D677">
        <v>108367.67</v>
      </c>
      <c r="E677">
        <v>12.65</v>
      </c>
      <c r="F677">
        <v>6455.85</v>
      </c>
      <c r="G677">
        <v>0.59</v>
      </c>
      <c r="H677">
        <v>4115.7700000000004</v>
      </c>
      <c r="I677">
        <v>8398.99</v>
      </c>
      <c r="J677">
        <v>7753.51</v>
      </c>
      <c r="K677">
        <v>4410.66</v>
      </c>
      <c r="L677">
        <v>21</v>
      </c>
    </row>
    <row r="678" spans="1:12">
      <c r="A678" s="788">
        <v>44721</v>
      </c>
      <c r="B678">
        <v>12.65</v>
      </c>
      <c r="C678">
        <v>4.8944999999999999</v>
      </c>
      <c r="D678">
        <v>107093.71</v>
      </c>
      <c r="E678">
        <v>12.65</v>
      </c>
      <c r="F678">
        <v>6455.85</v>
      </c>
      <c r="G678">
        <v>0.59</v>
      </c>
      <c r="H678">
        <v>4017.82</v>
      </c>
      <c r="I678">
        <v>8409.9680000000008</v>
      </c>
      <c r="J678">
        <v>7746.848</v>
      </c>
      <c r="K678">
        <v>4410.74</v>
      </c>
      <c r="L678">
        <v>21</v>
      </c>
    </row>
    <row r="679" spans="1:12">
      <c r="A679" s="788">
        <v>44722</v>
      </c>
      <c r="B679">
        <v>12.65</v>
      </c>
      <c r="C679">
        <v>4.9829999999999997</v>
      </c>
      <c r="D679">
        <v>105481.23</v>
      </c>
      <c r="E679">
        <v>12.65</v>
      </c>
      <c r="F679">
        <v>6455.85</v>
      </c>
      <c r="G679">
        <v>0.59</v>
      </c>
      <c r="H679">
        <v>3900.86</v>
      </c>
      <c r="I679">
        <v>8414.0069999999996</v>
      </c>
      <c r="J679">
        <v>7756.4679999999998</v>
      </c>
      <c r="K679">
        <v>4411.45</v>
      </c>
      <c r="L679">
        <v>21</v>
      </c>
    </row>
    <row r="680" spans="1:12">
      <c r="A680" s="788">
        <v>44725</v>
      </c>
      <c r="B680">
        <v>12.65</v>
      </c>
      <c r="C680">
        <v>5.1026999999999996</v>
      </c>
      <c r="D680">
        <v>102598.18</v>
      </c>
      <c r="E680">
        <v>12.65</v>
      </c>
      <c r="F680">
        <v>6455.85</v>
      </c>
      <c r="G680">
        <v>0.59</v>
      </c>
      <c r="H680">
        <v>3749.63</v>
      </c>
      <c r="I680">
        <v>8389.8259999999991</v>
      </c>
      <c r="J680">
        <v>7750.3320000000003</v>
      </c>
      <c r="K680">
        <v>4410.41</v>
      </c>
      <c r="L680">
        <v>21</v>
      </c>
    </row>
    <row r="681" spans="1:12">
      <c r="A681" s="788">
        <v>44726</v>
      </c>
      <c r="B681">
        <v>12.65</v>
      </c>
      <c r="C681">
        <v>5.1196999999999999</v>
      </c>
      <c r="D681">
        <v>102063.25</v>
      </c>
      <c r="E681">
        <v>12.65</v>
      </c>
      <c r="F681">
        <v>6455.85</v>
      </c>
      <c r="G681">
        <v>0.59</v>
      </c>
      <c r="H681">
        <v>3735.48</v>
      </c>
      <c r="I681">
        <v>8375.1029999999992</v>
      </c>
      <c r="J681">
        <v>7744.2089999999998</v>
      </c>
      <c r="K681">
        <v>4404.92</v>
      </c>
      <c r="L681">
        <v>21</v>
      </c>
    </row>
    <row r="682" spans="1:12">
      <c r="A682" s="788">
        <v>44727</v>
      </c>
      <c r="B682">
        <v>12.65</v>
      </c>
      <c r="C682">
        <v>5.1113</v>
      </c>
      <c r="D682">
        <v>102806.82</v>
      </c>
      <c r="E682">
        <v>12.65</v>
      </c>
      <c r="F682">
        <v>6455.85</v>
      </c>
      <c r="G682">
        <v>0.59</v>
      </c>
      <c r="H682">
        <v>3789.99</v>
      </c>
      <c r="I682">
        <v>8438.7270000000008</v>
      </c>
      <c r="J682">
        <v>7777.9709999999995</v>
      </c>
      <c r="K682">
        <v>4411.04</v>
      </c>
      <c r="L682">
        <v>21</v>
      </c>
    </row>
    <row r="683" spans="1:12">
      <c r="A683" s="788">
        <v>44729</v>
      </c>
      <c r="B683">
        <v>13.15</v>
      </c>
      <c r="C683">
        <v>5.1307</v>
      </c>
      <c r="D683">
        <v>99824.94</v>
      </c>
      <c r="E683">
        <v>13.15</v>
      </c>
      <c r="F683">
        <v>6455.85</v>
      </c>
      <c r="G683">
        <v>0.64</v>
      </c>
      <c r="H683">
        <v>3674.84</v>
      </c>
      <c r="I683">
        <v>8454.5059999999994</v>
      </c>
      <c r="J683">
        <v>7788.174</v>
      </c>
      <c r="K683">
        <v>4393.67</v>
      </c>
      <c r="L683">
        <v>21</v>
      </c>
    </row>
    <row r="684" spans="1:12">
      <c r="A684" s="788">
        <v>44732</v>
      </c>
      <c r="B684">
        <v>13.15</v>
      </c>
      <c r="C684">
        <v>5.1635</v>
      </c>
      <c r="D684">
        <v>99852.67</v>
      </c>
      <c r="E684">
        <v>13.15</v>
      </c>
      <c r="F684">
        <v>6455.85</v>
      </c>
      <c r="G684">
        <v>0.64</v>
      </c>
      <c r="H684">
        <v>3674.84</v>
      </c>
      <c r="I684">
        <v>8429.8130000000001</v>
      </c>
      <c r="J684">
        <v>7786.5039999999999</v>
      </c>
      <c r="K684">
        <v>4393.54</v>
      </c>
      <c r="L684">
        <v>21</v>
      </c>
    </row>
    <row r="685" spans="1:12">
      <c r="A685" s="788">
        <v>44733</v>
      </c>
      <c r="B685">
        <v>13.15</v>
      </c>
      <c r="C685">
        <v>5.1456</v>
      </c>
      <c r="D685">
        <v>99684.5</v>
      </c>
      <c r="E685">
        <v>13.15</v>
      </c>
      <c r="F685">
        <v>6455.85</v>
      </c>
      <c r="G685">
        <v>0.64</v>
      </c>
      <c r="H685">
        <v>3764.79</v>
      </c>
      <c r="I685">
        <v>8404.8739999999998</v>
      </c>
      <c r="J685">
        <v>7773.3720000000003</v>
      </c>
      <c r="K685">
        <v>4391.22</v>
      </c>
      <c r="L685">
        <v>21</v>
      </c>
    </row>
    <row r="686" spans="1:12">
      <c r="A686" s="788">
        <v>44734</v>
      </c>
      <c r="B686">
        <v>13.15</v>
      </c>
      <c r="C686">
        <v>5.1502999999999997</v>
      </c>
      <c r="D686">
        <v>99522.32</v>
      </c>
      <c r="E686">
        <v>13.15</v>
      </c>
      <c r="F686">
        <v>6455.85</v>
      </c>
      <c r="G686">
        <v>0.64</v>
      </c>
      <c r="H686">
        <v>3759.89</v>
      </c>
      <c r="I686">
        <v>8404.6119999999992</v>
      </c>
      <c r="J686">
        <v>7765.5879999999997</v>
      </c>
      <c r="K686">
        <v>4381.46</v>
      </c>
      <c r="L686">
        <v>21</v>
      </c>
    </row>
    <row r="687" spans="1:12">
      <c r="A687" s="788">
        <v>44735</v>
      </c>
      <c r="B687">
        <v>13.15</v>
      </c>
      <c r="C687">
        <v>5.1826999999999996</v>
      </c>
      <c r="D687">
        <v>98080.34</v>
      </c>
      <c r="E687">
        <v>13.15</v>
      </c>
      <c r="F687">
        <v>6455.85</v>
      </c>
      <c r="G687">
        <v>0.64</v>
      </c>
      <c r="H687">
        <v>3795.73</v>
      </c>
      <c r="I687">
        <v>8421.1640000000007</v>
      </c>
      <c r="J687">
        <v>7779.3249999999998</v>
      </c>
      <c r="K687">
        <v>4374.66</v>
      </c>
      <c r="L687">
        <v>21</v>
      </c>
    </row>
    <row r="688" spans="1:12">
      <c r="A688" s="788">
        <v>44736</v>
      </c>
      <c r="B688">
        <v>13.15</v>
      </c>
      <c r="C688">
        <v>5.2328000000000001</v>
      </c>
      <c r="D688">
        <v>98672.26</v>
      </c>
      <c r="E688">
        <v>13.15</v>
      </c>
      <c r="F688">
        <v>6455.85</v>
      </c>
      <c r="G688">
        <v>0.64</v>
      </c>
      <c r="H688">
        <v>3911.74</v>
      </c>
      <c r="I688">
        <v>8405.6450000000004</v>
      </c>
      <c r="J688">
        <v>7787.8639999999996</v>
      </c>
      <c r="K688">
        <v>4375.66</v>
      </c>
      <c r="L688">
        <v>21</v>
      </c>
    </row>
    <row r="689" spans="1:12">
      <c r="A689" s="788">
        <v>44739</v>
      </c>
      <c r="B689">
        <v>13.15</v>
      </c>
      <c r="C689">
        <v>5.2207999999999997</v>
      </c>
      <c r="D689">
        <v>100763.6</v>
      </c>
      <c r="E689">
        <v>13.15</v>
      </c>
      <c r="F689">
        <v>6455.85</v>
      </c>
      <c r="G689">
        <v>0.73</v>
      </c>
      <c r="H689">
        <v>3900.11</v>
      </c>
      <c r="I689">
        <v>8397.7890000000007</v>
      </c>
      <c r="J689">
        <v>7782.1880000000001</v>
      </c>
      <c r="K689">
        <v>4382.5200000000004</v>
      </c>
      <c r="L689">
        <v>21</v>
      </c>
    </row>
    <row r="690" spans="1:12">
      <c r="A690" s="788">
        <v>44740</v>
      </c>
      <c r="B690">
        <v>13.15</v>
      </c>
      <c r="C690">
        <v>5.2172999999999998</v>
      </c>
      <c r="D690">
        <v>100591.41</v>
      </c>
      <c r="E690">
        <v>13.15</v>
      </c>
      <c r="F690">
        <v>6455.85</v>
      </c>
      <c r="G690">
        <v>0.73</v>
      </c>
      <c r="H690">
        <v>3821.55</v>
      </c>
      <c r="I690">
        <v>8357.4349999999995</v>
      </c>
      <c r="J690">
        <v>7765.1040000000003</v>
      </c>
      <c r="K690">
        <v>4383.74</v>
      </c>
      <c r="L690">
        <v>21</v>
      </c>
    </row>
    <row r="691" spans="1:12">
      <c r="A691" s="788">
        <v>44741</v>
      </c>
      <c r="B691">
        <v>13.15</v>
      </c>
      <c r="C691">
        <v>5.2262000000000004</v>
      </c>
      <c r="D691">
        <v>99621.58</v>
      </c>
      <c r="E691">
        <v>13.15</v>
      </c>
      <c r="F691">
        <v>6455.85</v>
      </c>
      <c r="G691">
        <v>0.73</v>
      </c>
      <c r="H691">
        <v>3818.83</v>
      </c>
      <c r="I691">
        <v>8351.5169999999998</v>
      </c>
      <c r="J691">
        <v>7761.183</v>
      </c>
      <c r="K691">
        <v>4380.2299999999996</v>
      </c>
      <c r="L691">
        <v>21</v>
      </c>
    </row>
    <row r="692" spans="1:12">
      <c r="A692" s="788">
        <v>44742</v>
      </c>
      <c r="B692">
        <v>13.15</v>
      </c>
      <c r="C692">
        <v>5.2374000000000001</v>
      </c>
      <c r="D692">
        <v>98541.95</v>
      </c>
      <c r="E692">
        <v>13.15</v>
      </c>
      <c r="F692">
        <v>6455.85</v>
      </c>
      <c r="G692">
        <v>0.73</v>
      </c>
      <c r="H692">
        <v>3785.38</v>
      </c>
      <c r="I692">
        <v>8374.25</v>
      </c>
      <c r="J692">
        <v>7774.6530000000002</v>
      </c>
      <c r="K692">
        <v>4376.3500000000004</v>
      </c>
      <c r="L692">
        <v>21</v>
      </c>
    </row>
    <row r="693" spans="1:12">
      <c r="A693" s="788">
        <v>44743</v>
      </c>
      <c r="B693">
        <v>13.15</v>
      </c>
      <c r="C693">
        <v>5.3136000000000001</v>
      </c>
      <c r="D693">
        <v>98953.9</v>
      </c>
      <c r="E693">
        <v>13.15</v>
      </c>
      <c r="F693">
        <v>6411.95</v>
      </c>
      <c r="G693">
        <v>0.73</v>
      </c>
      <c r="H693">
        <v>3825.33</v>
      </c>
      <c r="I693">
        <v>8355.0229999999992</v>
      </c>
      <c r="J693">
        <v>7760.125</v>
      </c>
      <c r="K693">
        <v>4371.4799999999996</v>
      </c>
      <c r="L693">
        <v>21</v>
      </c>
    </row>
    <row r="694" spans="1:12">
      <c r="A694" s="788">
        <v>44746</v>
      </c>
      <c r="B694">
        <v>13.15</v>
      </c>
      <c r="C694">
        <v>5.3032000000000004</v>
      </c>
      <c r="D694">
        <v>98608.76</v>
      </c>
      <c r="E694">
        <v>13.15</v>
      </c>
      <c r="F694">
        <v>6411.95</v>
      </c>
      <c r="G694">
        <v>0.73</v>
      </c>
      <c r="H694">
        <v>3825.33</v>
      </c>
      <c r="I694">
        <v>8337.9030000000002</v>
      </c>
      <c r="J694">
        <v>7752.8620000000001</v>
      </c>
      <c r="K694">
        <v>4369.29</v>
      </c>
      <c r="L694">
        <v>21</v>
      </c>
    </row>
    <row r="695" spans="1:12">
      <c r="A695" s="788">
        <v>44747</v>
      </c>
      <c r="B695">
        <v>13.15</v>
      </c>
      <c r="C695">
        <v>5.3893000000000004</v>
      </c>
      <c r="D695">
        <v>98294.64</v>
      </c>
      <c r="E695">
        <v>13.15</v>
      </c>
      <c r="F695">
        <v>6411.95</v>
      </c>
      <c r="G695">
        <v>0.73</v>
      </c>
      <c r="H695">
        <v>3831.39</v>
      </c>
      <c r="I695">
        <v>8320.8729999999996</v>
      </c>
      <c r="J695">
        <v>7744.8270000000002</v>
      </c>
      <c r="K695">
        <v>4359.8</v>
      </c>
      <c r="L695">
        <v>21</v>
      </c>
    </row>
    <row r="696" spans="1:12">
      <c r="A696" s="788">
        <v>44748</v>
      </c>
      <c r="B696">
        <v>13.15</v>
      </c>
      <c r="C696">
        <v>5.4314999999999998</v>
      </c>
      <c r="D696">
        <v>98718.98</v>
      </c>
      <c r="E696">
        <v>13.15</v>
      </c>
      <c r="F696">
        <v>6411.95</v>
      </c>
      <c r="G696">
        <v>0.73</v>
      </c>
      <c r="H696">
        <v>3845.08</v>
      </c>
      <c r="I696">
        <v>8300.68</v>
      </c>
      <c r="J696">
        <v>7739.1220000000003</v>
      </c>
      <c r="K696">
        <v>4366.05</v>
      </c>
      <c r="L696">
        <v>21</v>
      </c>
    </row>
    <row r="697" spans="1:12">
      <c r="A697" s="788">
        <v>44749</v>
      </c>
      <c r="B697">
        <v>13.15</v>
      </c>
      <c r="C697">
        <v>5.3634000000000004</v>
      </c>
      <c r="D697">
        <v>100729.72</v>
      </c>
      <c r="E697">
        <v>13.15</v>
      </c>
      <c r="F697">
        <v>6411.95</v>
      </c>
      <c r="G697">
        <v>0.73</v>
      </c>
      <c r="H697">
        <v>3902.62</v>
      </c>
      <c r="I697">
        <v>8298.4519999999993</v>
      </c>
      <c r="J697">
        <v>7746.7079999999996</v>
      </c>
      <c r="K697">
        <v>4382.22</v>
      </c>
      <c r="L697">
        <v>21</v>
      </c>
    </row>
    <row r="698" spans="1:12">
      <c r="A698" s="788">
        <v>44750</v>
      </c>
      <c r="B698">
        <v>13.15</v>
      </c>
      <c r="C698">
        <v>5.3079999999999998</v>
      </c>
      <c r="D698">
        <v>100288.94</v>
      </c>
      <c r="E698">
        <v>13.15</v>
      </c>
      <c r="F698">
        <v>6411.95</v>
      </c>
      <c r="G698">
        <v>0.67005775899999998</v>
      </c>
      <c r="H698">
        <v>3899.38</v>
      </c>
      <c r="I698">
        <v>8248.2739999999994</v>
      </c>
      <c r="J698">
        <v>7735.6319999999996</v>
      </c>
      <c r="K698">
        <v>4384.67</v>
      </c>
      <c r="L698">
        <v>21</v>
      </c>
    </row>
    <row r="699" spans="1:12">
      <c r="A699" s="788">
        <v>44753</v>
      </c>
      <c r="B699">
        <v>13.15</v>
      </c>
      <c r="C699">
        <v>5.3471000000000002</v>
      </c>
      <c r="D699">
        <v>98212.46</v>
      </c>
      <c r="E699">
        <v>13.15</v>
      </c>
      <c r="F699">
        <v>6411.95</v>
      </c>
      <c r="G699">
        <v>0.67005775899999998</v>
      </c>
      <c r="H699">
        <v>3854.43</v>
      </c>
      <c r="I699">
        <v>8222.366</v>
      </c>
      <c r="J699">
        <v>7723.9979999999996</v>
      </c>
      <c r="K699">
        <v>4371.58</v>
      </c>
      <c r="L699">
        <v>21</v>
      </c>
    </row>
    <row r="700" spans="1:12">
      <c r="A700" s="788">
        <v>44754</v>
      </c>
      <c r="B700">
        <v>13.15</v>
      </c>
      <c r="C700">
        <v>5.4114000000000004</v>
      </c>
      <c r="D700">
        <v>98271.21</v>
      </c>
      <c r="E700">
        <v>13.15</v>
      </c>
      <c r="F700">
        <v>6411.95</v>
      </c>
      <c r="G700">
        <v>0.67005775899999998</v>
      </c>
      <c r="H700">
        <v>3818.8</v>
      </c>
      <c r="I700">
        <v>8235.5939999999991</v>
      </c>
      <c r="J700">
        <v>7727.1390000000001</v>
      </c>
      <c r="K700">
        <v>4366.28</v>
      </c>
      <c r="L700">
        <v>21</v>
      </c>
    </row>
    <row r="701" spans="1:12">
      <c r="A701" s="788">
        <v>44755</v>
      </c>
      <c r="B701">
        <v>13.15</v>
      </c>
      <c r="C701">
        <v>5.3986999999999998</v>
      </c>
      <c r="D701">
        <v>97881.16</v>
      </c>
      <c r="E701">
        <v>13.15</v>
      </c>
      <c r="F701">
        <v>6411.95</v>
      </c>
      <c r="G701">
        <v>0.67005775899999998</v>
      </c>
      <c r="H701">
        <v>3801.78</v>
      </c>
      <c r="I701">
        <v>8252.7119999999995</v>
      </c>
      <c r="J701">
        <v>7730.0649999999996</v>
      </c>
      <c r="K701">
        <v>4365.6099999999997</v>
      </c>
      <c r="L701">
        <v>21</v>
      </c>
    </row>
    <row r="702" spans="1:12">
      <c r="A702" s="788">
        <v>44756</v>
      </c>
      <c r="B702">
        <v>13.15</v>
      </c>
      <c r="C702">
        <v>5.4561999999999999</v>
      </c>
      <c r="D702">
        <v>96120.85</v>
      </c>
      <c r="E702">
        <v>13.15</v>
      </c>
      <c r="F702">
        <v>6411.95</v>
      </c>
      <c r="G702">
        <v>0.73</v>
      </c>
      <c r="H702">
        <v>3790.38</v>
      </c>
      <c r="I702">
        <v>8267.7970000000005</v>
      </c>
      <c r="J702">
        <v>7724.1189999999997</v>
      </c>
      <c r="K702">
        <v>4366.5</v>
      </c>
      <c r="L702">
        <v>21</v>
      </c>
    </row>
    <row r="703" spans="1:12">
      <c r="A703" s="788">
        <v>44757</v>
      </c>
      <c r="B703">
        <v>13.15</v>
      </c>
      <c r="C703">
        <v>5.4008000000000003</v>
      </c>
      <c r="D703">
        <v>96551</v>
      </c>
      <c r="E703">
        <v>13.15</v>
      </c>
      <c r="F703">
        <v>6411.95</v>
      </c>
      <c r="G703">
        <v>0.67005775899999998</v>
      </c>
      <c r="H703">
        <v>3863.16</v>
      </c>
      <c r="I703">
        <v>8300.0010000000002</v>
      </c>
      <c r="J703">
        <v>7734.8760000000002</v>
      </c>
      <c r="K703">
        <v>4367.93</v>
      </c>
      <c r="L703">
        <v>21</v>
      </c>
    </row>
    <row r="704" spans="1:12">
      <c r="A704" s="788">
        <v>44760</v>
      </c>
      <c r="B704">
        <v>13.15</v>
      </c>
      <c r="C704">
        <v>5.3669000000000002</v>
      </c>
      <c r="D704">
        <v>96916.13</v>
      </c>
      <c r="E704">
        <v>13.15</v>
      </c>
      <c r="F704">
        <v>6411.95</v>
      </c>
      <c r="G704">
        <v>-0.63</v>
      </c>
      <c r="H704">
        <v>3830.85</v>
      </c>
      <c r="I704">
        <v>8237.7019999999993</v>
      </c>
      <c r="J704">
        <v>7714.0029999999997</v>
      </c>
      <c r="K704">
        <v>4366.96</v>
      </c>
      <c r="L704">
        <v>21</v>
      </c>
    </row>
    <row r="705" spans="1:12">
      <c r="A705" s="788">
        <v>44761</v>
      </c>
      <c r="B705">
        <v>13.15</v>
      </c>
      <c r="C705">
        <v>5.3898000000000001</v>
      </c>
      <c r="D705">
        <v>98244.800000000003</v>
      </c>
      <c r="E705">
        <v>13.15</v>
      </c>
      <c r="F705">
        <v>6411.95</v>
      </c>
      <c r="G705">
        <v>-0.63</v>
      </c>
      <c r="H705">
        <v>3936.69</v>
      </c>
      <c r="I705">
        <v>8210.2489999999998</v>
      </c>
      <c r="J705">
        <v>7699.0630000000001</v>
      </c>
      <c r="K705">
        <v>4373.3</v>
      </c>
      <c r="L705">
        <v>21</v>
      </c>
    </row>
    <row r="706" spans="1:12">
      <c r="A706" s="788">
        <v>44762</v>
      </c>
      <c r="B706">
        <v>13.15</v>
      </c>
      <c r="C706">
        <v>5.4282000000000004</v>
      </c>
      <c r="D706">
        <v>98286.83</v>
      </c>
      <c r="E706">
        <v>13.15</v>
      </c>
      <c r="F706">
        <v>6411.95</v>
      </c>
      <c r="G706">
        <v>-0.63</v>
      </c>
      <c r="H706">
        <v>3959.9</v>
      </c>
      <c r="I706">
        <v>8239.2690000000002</v>
      </c>
      <c r="J706">
        <v>7718.0169999999998</v>
      </c>
      <c r="K706">
        <v>4386.03</v>
      </c>
      <c r="L706">
        <v>21</v>
      </c>
    </row>
    <row r="707" spans="1:12">
      <c r="A707" s="788">
        <v>44763</v>
      </c>
      <c r="B707">
        <v>13.15</v>
      </c>
      <c r="C707">
        <v>5.4744000000000002</v>
      </c>
      <c r="D707">
        <v>99033.17</v>
      </c>
      <c r="E707">
        <v>13.15</v>
      </c>
      <c r="F707">
        <v>6411.95</v>
      </c>
      <c r="G707">
        <v>-0.63</v>
      </c>
      <c r="H707">
        <v>3998.95</v>
      </c>
      <c r="I707">
        <v>8239.1280000000006</v>
      </c>
      <c r="J707">
        <v>7716.1120000000001</v>
      </c>
      <c r="K707">
        <v>4381.88</v>
      </c>
      <c r="L707">
        <v>21</v>
      </c>
    </row>
    <row r="708" spans="1:12">
      <c r="A708" s="788">
        <v>44764</v>
      </c>
      <c r="B708">
        <v>13.15</v>
      </c>
      <c r="C708">
        <v>5.4516</v>
      </c>
      <c r="D708">
        <v>98924.82</v>
      </c>
      <c r="E708">
        <v>13.15</v>
      </c>
      <c r="F708">
        <v>6411.95</v>
      </c>
      <c r="G708">
        <v>-0.63</v>
      </c>
      <c r="H708">
        <v>3961.63</v>
      </c>
      <c r="I708">
        <v>8257.94</v>
      </c>
      <c r="J708">
        <v>7726.384</v>
      </c>
      <c r="K708">
        <v>4374.72</v>
      </c>
      <c r="L708">
        <v>21</v>
      </c>
    </row>
    <row r="709" spans="1:12">
      <c r="A709" s="788">
        <v>44767</v>
      </c>
      <c r="B709">
        <v>13.15</v>
      </c>
      <c r="C709">
        <v>5.4138000000000002</v>
      </c>
      <c r="D709">
        <v>100269.85</v>
      </c>
      <c r="E709">
        <v>13.15</v>
      </c>
      <c r="F709">
        <v>6411.95</v>
      </c>
      <c r="G709">
        <v>-0.63</v>
      </c>
      <c r="H709">
        <v>3966.84</v>
      </c>
      <c r="I709">
        <v>8252.3060000000005</v>
      </c>
      <c r="J709">
        <v>7723.9040000000005</v>
      </c>
      <c r="K709">
        <v>4379.24</v>
      </c>
      <c r="L709">
        <v>21</v>
      </c>
    </row>
    <row r="710" spans="1:12">
      <c r="A710" s="788">
        <v>44768</v>
      </c>
      <c r="B710">
        <v>13.15</v>
      </c>
      <c r="C710">
        <v>5.3601999999999999</v>
      </c>
      <c r="D710">
        <v>99771.69</v>
      </c>
      <c r="E710">
        <v>13.15</v>
      </c>
      <c r="F710">
        <v>6411.95</v>
      </c>
      <c r="G710">
        <v>-0.63</v>
      </c>
      <c r="H710">
        <v>3921.05</v>
      </c>
      <c r="I710">
        <v>8228.6929999999993</v>
      </c>
      <c r="J710">
        <v>7718.5969999999998</v>
      </c>
      <c r="K710">
        <v>4380.54</v>
      </c>
      <c r="L710">
        <v>21</v>
      </c>
    </row>
    <row r="711" spans="1:12">
      <c r="A711" s="788">
        <v>44769</v>
      </c>
      <c r="B711">
        <v>13.15</v>
      </c>
      <c r="C711">
        <v>5.3068</v>
      </c>
      <c r="D711">
        <v>101437.96</v>
      </c>
      <c r="E711">
        <v>13.15</v>
      </c>
      <c r="F711">
        <v>6411.95</v>
      </c>
      <c r="G711">
        <v>-0.66</v>
      </c>
      <c r="H711">
        <v>4023.61</v>
      </c>
      <c r="I711">
        <v>8244.375</v>
      </c>
      <c r="J711">
        <v>7729.3869999999997</v>
      </c>
      <c r="K711">
        <v>4392.1099999999997</v>
      </c>
      <c r="L711">
        <v>21</v>
      </c>
    </row>
    <row r="712" spans="1:12">
      <c r="A712" s="788">
        <v>44770</v>
      </c>
      <c r="B712">
        <v>13.15</v>
      </c>
      <c r="C712">
        <v>5.2142999999999997</v>
      </c>
      <c r="D712">
        <v>102596.66</v>
      </c>
      <c r="E712">
        <v>13.15</v>
      </c>
      <c r="F712">
        <v>6411.95</v>
      </c>
      <c r="G712">
        <v>-0.66</v>
      </c>
      <c r="H712">
        <v>4072.43</v>
      </c>
      <c r="I712">
        <v>8272.7630000000008</v>
      </c>
      <c r="J712">
        <v>7754.96</v>
      </c>
      <c r="K712">
        <v>4400.37</v>
      </c>
      <c r="L712">
        <v>21</v>
      </c>
    </row>
    <row r="713" spans="1:12">
      <c r="A713" s="788">
        <v>44771</v>
      </c>
      <c r="B713">
        <v>13.15</v>
      </c>
      <c r="C713">
        <v>5.1878000000000002</v>
      </c>
      <c r="D713">
        <v>103164.69</v>
      </c>
      <c r="E713">
        <v>13.15</v>
      </c>
      <c r="F713">
        <v>6411.95</v>
      </c>
      <c r="G713">
        <v>-0.66</v>
      </c>
      <c r="H713">
        <v>4130.29</v>
      </c>
      <c r="I713">
        <v>8300.7839999999997</v>
      </c>
      <c r="J713">
        <v>7775.5020000000004</v>
      </c>
      <c r="K713">
        <v>4407.82</v>
      </c>
      <c r="L713">
        <v>21</v>
      </c>
    </row>
    <row r="714" spans="1:12">
      <c r="A714" s="788">
        <v>44774</v>
      </c>
      <c r="B714">
        <v>13.15</v>
      </c>
      <c r="C714">
        <v>5.16</v>
      </c>
      <c r="D714">
        <v>102225.08</v>
      </c>
      <c r="E714">
        <v>13.15</v>
      </c>
      <c r="F714">
        <v>6388.87</v>
      </c>
      <c r="G714">
        <v>-0.66</v>
      </c>
      <c r="H714">
        <v>4118.63</v>
      </c>
      <c r="I714">
        <v>8304.6810000000005</v>
      </c>
      <c r="J714">
        <v>7781.2979999999998</v>
      </c>
      <c r="K714">
        <v>4406.25</v>
      </c>
      <c r="L714">
        <v>23</v>
      </c>
    </row>
    <row r="715" spans="1:12">
      <c r="A715" s="788">
        <v>44775</v>
      </c>
      <c r="B715">
        <v>13.15</v>
      </c>
      <c r="C715">
        <v>5.2323000000000004</v>
      </c>
      <c r="D715">
        <v>103361.7</v>
      </c>
      <c r="E715">
        <v>13.15</v>
      </c>
      <c r="F715">
        <v>6388.87</v>
      </c>
      <c r="G715">
        <v>-0.66</v>
      </c>
      <c r="H715">
        <v>4091.19</v>
      </c>
      <c r="I715">
        <v>8283.99</v>
      </c>
      <c r="J715">
        <v>7772.1319999999996</v>
      </c>
      <c r="K715">
        <v>4413.3999999999996</v>
      </c>
      <c r="L715">
        <v>23</v>
      </c>
    </row>
    <row r="716" spans="1:12">
      <c r="A716" s="788">
        <v>44776</v>
      </c>
      <c r="B716">
        <v>13.15</v>
      </c>
      <c r="C716">
        <v>5.2839999999999998</v>
      </c>
      <c r="D716">
        <v>103774.68</v>
      </c>
      <c r="E716">
        <v>13.15</v>
      </c>
      <c r="F716">
        <v>6388.87</v>
      </c>
      <c r="G716">
        <v>-0.66</v>
      </c>
      <c r="H716">
        <v>4155.17</v>
      </c>
      <c r="I716">
        <v>8304.4599999999991</v>
      </c>
      <c r="J716">
        <v>7784.0110000000004</v>
      </c>
      <c r="K716">
        <v>4425.1099999999997</v>
      </c>
      <c r="L716">
        <v>23</v>
      </c>
    </row>
    <row r="717" spans="1:12">
      <c r="A717" s="788">
        <v>44777</v>
      </c>
      <c r="B717">
        <v>13.65</v>
      </c>
      <c r="C717">
        <v>5.2403000000000004</v>
      </c>
      <c r="D717">
        <v>105892.22</v>
      </c>
      <c r="E717">
        <v>13.65</v>
      </c>
      <c r="F717">
        <v>6388.87</v>
      </c>
      <c r="G717">
        <v>-0.66</v>
      </c>
      <c r="H717">
        <v>4151.9399999999996</v>
      </c>
      <c r="I717">
        <v>8407.3539999999994</v>
      </c>
      <c r="J717">
        <v>7827.8119999999999</v>
      </c>
      <c r="K717">
        <v>4441.09</v>
      </c>
      <c r="L717">
        <v>23</v>
      </c>
    </row>
    <row r="718" spans="1:12">
      <c r="A718" s="788">
        <v>44778</v>
      </c>
      <c r="B718">
        <v>13.65</v>
      </c>
      <c r="C718">
        <v>5.2159000000000004</v>
      </c>
      <c r="D718">
        <v>106471.92</v>
      </c>
      <c r="E718">
        <v>13.65</v>
      </c>
      <c r="F718">
        <v>6388.87</v>
      </c>
      <c r="G718">
        <v>-0.66</v>
      </c>
      <c r="H718">
        <v>4145.1899999999996</v>
      </c>
      <c r="I718">
        <v>8427.6</v>
      </c>
      <c r="J718">
        <v>7833.3360000000002</v>
      </c>
      <c r="K718">
        <v>4452.1499999999996</v>
      </c>
      <c r="L718">
        <v>23</v>
      </c>
    </row>
    <row r="719" spans="1:12">
      <c r="A719" s="788">
        <v>44781</v>
      </c>
      <c r="B719">
        <v>13.65</v>
      </c>
      <c r="C719">
        <v>5.1241000000000003</v>
      </c>
      <c r="D719">
        <v>108402.27</v>
      </c>
      <c r="E719">
        <v>13.65</v>
      </c>
      <c r="F719">
        <v>6388.87</v>
      </c>
      <c r="G719">
        <v>-0.66</v>
      </c>
      <c r="H719">
        <v>4140.0600000000004</v>
      </c>
      <c r="I719">
        <v>8470.8950000000004</v>
      </c>
      <c r="J719">
        <v>7839.8159999999998</v>
      </c>
      <c r="K719">
        <v>4458.07</v>
      </c>
      <c r="L719">
        <v>23</v>
      </c>
    </row>
    <row r="720" spans="1:12">
      <c r="A720" s="788">
        <v>44782</v>
      </c>
      <c r="B720">
        <v>13.65</v>
      </c>
      <c r="C720">
        <v>5.1218000000000004</v>
      </c>
      <c r="D720">
        <v>108651.05</v>
      </c>
      <c r="E720">
        <v>13.65</v>
      </c>
      <c r="F720">
        <v>6388.87</v>
      </c>
      <c r="G720">
        <v>-0.66</v>
      </c>
      <c r="H720">
        <v>4122.47</v>
      </c>
      <c r="I720">
        <v>8439.9629999999997</v>
      </c>
      <c r="J720">
        <v>7827.049</v>
      </c>
      <c r="K720">
        <v>4454.9799999999996</v>
      </c>
      <c r="L720">
        <v>23</v>
      </c>
    </row>
    <row r="721" spans="1:12">
      <c r="A721" s="788">
        <v>44783</v>
      </c>
      <c r="B721">
        <v>13.65</v>
      </c>
      <c r="C721">
        <v>5.0491000000000001</v>
      </c>
      <c r="D721">
        <v>110235.76</v>
      </c>
      <c r="E721">
        <v>13.65</v>
      </c>
      <c r="F721">
        <v>6388.87</v>
      </c>
      <c r="G721">
        <v>-0.66</v>
      </c>
      <c r="H721">
        <v>4210.24</v>
      </c>
      <c r="I721">
        <v>8440.0589999999993</v>
      </c>
      <c r="J721">
        <v>7822.3209999999999</v>
      </c>
      <c r="K721">
        <v>4457.25</v>
      </c>
      <c r="L721">
        <v>23</v>
      </c>
    </row>
    <row r="722" spans="1:12">
      <c r="A722" s="788">
        <v>44784</v>
      </c>
      <c r="B722">
        <v>13.65</v>
      </c>
      <c r="C722">
        <v>5.1120999999999999</v>
      </c>
      <c r="D722">
        <v>109717.94</v>
      </c>
      <c r="E722">
        <v>13.65</v>
      </c>
      <c r="F722">
        <v>6388.87</v>
      </c>
      <c r="G722">
        <v>-0.66</v>
      </c>
      <c r="H722">
        <v>4207.2700000000004</v>
      </c>
      <c r="I722">
        <v>8416.4040000000005</v>
      </c>
      <c r="J722">
        <v>7809.8410000000003</v>
      </c>
      <c r="K722">
        <v>4448.2</v>
      </c>
      <c r="L722">
        <v>23</v>
      </c>
    </row>
    <row r="723" spans="1:12">
      <c r="A723" s="788">
        <v>44785</v>
      </c>
      <c r="B723">
        <v>13.65</v>
      </c>
      <c r="C723">
        <v>5.1017000000000001</v>
      </c>
      <c r="D723">
        <v>112764.26</v>
      </c>
      <c r="E723">
        <v>13.65</v>
      </c>
      <c r="F723">
        <v>6388.87</v>
      </c>
      <c r="G723">
        <v>-0.66</v>
      </c>
      <c r="H723">
        <v>4280.1499999999996</v>
      </c>
      <c r="I723">
        <v>8469.6689999999999</v>
      </c>
      <c r="J723">
        <v>7825.8789999999999</v>
      </c>
      <c r="K723">
        <v>4464.6099999999997</v>
      </c>
      <c r="L723">
        <v>23</v>
      </c>
    </row>
    <row r="724" spans="1:12">
      <c r="A724" s="788">
        <v>44788</v>
      </c>
      <c r="B724">
        <v>13.65</v>
      </c>
      <c r="C724">
        <v>5.0918999999999999</v>
      </c>
      <c r="D724">
        <v>113031.98</v>
      </c>
      <c r="E724">
        <v>13.65</v>
      </c>
      <c r="F724">
        <v>6388.87</v>
      </c>
      <c r="G724">
        <v>-0.66</v>
      </c>
      <c r="H724">
        <v>4297.1400000000003</v>
      </c>
      <c r="I724">
        <v>8516.6170000000002</v>
      </c>
      <c r="J724">
        <v>7831.8010000000004</v>
      </c>
      <c r="K724">
        <v>4472.71</v>
      </c>
      <c r="L724">
        <v>23</v>
      </c>
    </row>
    <row r="725" spans="1:12">
      <c r="A725" s="788">
        <v>44789</v>
      </c>
      <c r="B725">
        <v>13.65</v>
      </c>
      <c r="C725">
        <v>5.1334</v>
      </c>
      <c r="D725">
        <v>113512.38</v>
      </c>
      <c r="E725">
        <v>13.65</v>
      </c>
      <c r="F725">
        <v>6388.87</v>
      </c>
      <c r="G725">
        <v>-0.23</v>
      </c>
      <c r="H725">
        <v>4305.2</v>
      </c>
      <c r="I725">
        <v>8468.7710000000006</v>
      </c>
      <c r="J725">
        <v>7817.3689999999997</v>
      </c>
      <c r="K725">
        <v>4468.0600000000004</v>
      </c>
      <c r="L725">
        <v>23</v>
      </c>
    </row>
    <row r="726" spans="1:12">
      <c r="A726" s="788">
        <v>44790</v>
      </c>
      <c r="B726">
        <v>13.65</v>
      </c>
      <c r="C726">
        <v>5.1779000000000002</v>
      </c>
      <c r="D726">
        <v>113707.76</v>
      </c>
      <c r="E726">
        <v>13.65</v>
      </c>
      <c r="F726">
        <v>6388.87</v>
      </c>
      <c r="G726">
        <v>-0.23</v>
      </c>
      <c r="H726">
        <v>4274.04</v>
      </c>
      <c r="I726">
        <v>8458.1460000000006</v>
      </c>
      <c r="J726">
        <v>7805.5259999999998</v>
      </c>
      <c r="K726">
        <v>4474.57</v>
      </c>
      <c r="L726">
        <v>23</v>
      </c>
    </row>
    <row r="727" spans="1:12">
      <c r="A727" s="788">
        <v>44791</v>
      </c>
      <c r="B727">
        <v>13.65</v>
      </c>
      <c r="C727">
        <v>5.1767000000000003</v>
      </c>
      <c r="D727">
        <v>113812.87</v>
      </c>
      <c r="E727">
        <v>13.65</v>
      </c>
      <c r="F727">
        <v>6388.87</v>
      </c>
      <c r="G727">
        <v>-0.23</v>
      </c>
      <c r="H727">
        <v>4283.74</v>
      </c>
      <c r="I727">
        <v>8457.3420000000006</v>
      </c>
      <c r="J727">
        <v>7810.759</v>
      </c>
      <c r="K727">
        <v>4481.68</v>
      </c>
      <c r="L727">
        <v>23</v>
      </c>
    </row>
    <row r="728" spans="1:12">
      <c r="A728" s="788">
        <v>44792</v>
      </c>
      <c r="B728">
        <v>13.65</v>
      </c>
      <c r="C728">
        <v>5.1955</v>
      </c>
      <c r="D728">
        <v>111496.21</v>
      </c>
      <c r="E728">
        <v>13.65</v>
      </c>
      <c r="F728">
        <v>6388.87</v>
      </c>
      <c r="G728">
        <v>-0.23</v>
      </c>
      <c r="H728">
        <v>4228.4799999999996</v>
      </c>
      <c r="I728">
        <v>8439.3029999999999</v>
      </c>
      <c r="J728">
        <v>7806.134</v>
      </c>
      <c r="K728">
        <v>4473.97</v>
      </c>
      <c r="L728">
        <v>23</v>
      </c>
    </row>
    <row r="729" spans="1:12">
      <c r="A729" s="788">
        <v>44795</v>
      </c>
      <c r="B729">
        <v>13.65</v>
      </c>
      <c r="C729">
        <v>5.1703000000000001</v>
      </c>
      <c r="D729">
        <v>110500.53</v>
      </c>
      <c r="E729">
        <v>13.65</v>
      </c>
      <c r="F729">
        <v>6388.87</v>
      </c>
      <c r="G729">
        <v>-0.23</v>
      </c>
      <c r="H729">
        <v>4137.99</v>
      </c>
      <c r="I729">
        <v>8421.9709999999995</v>
      </c>
      <c r="J729">
        <v>7797.54</v>
      </c>
      <c r="K729">
        <v>4482.05</v>
      </c>
      <c r="L729">
        <v>23</v>
      </c>
    </row>
    <row r="730" spans="1:12">
      <c r="A730" s="788">
        <v>44796</v>
      </c>
      <c r="B730">
        <v>13.65</v>
      </c>
      <c r="C730">
        <v>5.1024000000000003</v>
      </c>
      <c r="D730">
        <v>112857.1</v>
      </c>
      <c r="E730">
        <v>13.65</v>
      </c>
      <c r="F730">
        <v>6388.87</v>
      </c>
      <c r="G730">
        <v>-0.23</v>
      </c>
      <c r="H730">
        <v>4128.7299999999996</v>
      </c>
      <c r="I730">
        <v>8458.48</v>
      </c>
      <c r="J730">
        <v>7807.88</v>
      </c>
      <c r="K730">
        <v>4493.21</v>
      </c>
      <c r="L730">
        <v>23</v>
      </c>
    </row>
    <row r="731" spans="1:12">
      <c r="A731" s="788">
        <v>44797</v>
      </c>
      <c r="B731">
        <v>13.65</v>
      </c>
      <c r="C731">
        <v>5.1044</v>
      </c>
      <c r="D731">
        <v>112897.84</v>
      </c>
      <c r="E731">
        <v>13.65</v>
      </c>
      <c r="F731">
        <v>6388.87</v>
      </c>
      <c r="G731">
        <v>-0.23</v>
      </c>
      <c r="H731">
        <v>4140.7700000000004</v>
      </c>
      <c r="I731">
        <v>8450.4490000000005</v>
      </c>
      <c r="J731">
        <v>7803.607</v>
      </c>
      <c r="K731">
        <v>4504.37</v>
      </c>
      <c r="L731">
        <v>23</v>
      </c>
    </row>
    <row r="732" spans="1:12">
      <c r="A732" s="788">
        <v>44798</v>
      </c>
      <c r="B732">
        <v>13.65</v>
      </c>
      <c r="C732">
        <v>5.1166999999999998</v>
      </c>
      <c r="D732">
        <v>113531.72</v>
      </c>
      <c r="E732">
        <v>13.65</v>
      </c>
      <c r="F732">
        <v>6388.87</v>
      </c>
      <c r="G732">
        <v>-0.33</v>
      </c>
      <c r="H732">
        <v>4199.12</v>
      </c>
      <c r="I732">
        <v>8409.6579999999994</v>
      </c>
      <c r="J732">
        <v>7786.7389999999996</v>
      </c>
      <c r="K732">
        <v>4502.13</v>
      </c>
      <c r="L732">
        <v>23</v>
      </c>
    </row>
    <row r="733" spans="1:12">
      <c r="A733" s="788">
        <v>44799</v>
      </c>
      <c r="B733">
        <v>13.65</v>
      </c>
      <c r="C733">
        <v>5.0896999999999997</v>
      </c>
      <c r="D733">
        <v>112298.86</v>
      </c>
      <c r="E733">
        <v>13.65</v>
      </c>
      <c r="F733">
        <v>6388.87</v>
      </c>
      <c r="G733">
        <v>-0.33</v>
      </c>
      <c r="H733">
        <v>4057.66</v>
      </c>
      <c r="I733">
        <v>8421.1290000000008</v>
      </c>
      <c r="J733">
        <v>7786.7139999999999</v>
      </c>
      <c r="K733">
        <v>4506.75</v>
      </c>
      <c r="L733">
        <v>23</v>
      </c>
    </row>
    <row r="734" spans="1:12">
      <c r="A734" s="788">
        <v>44802</v>
      </c>
      <c r="B734">
        <v>13.65</v>
      </c>
      <c r="C734">
        <v>5.0423</v>
      </c>
      <c r="D734">
        <v>112323.12</v>
      </c>
      <c r="E734">
        <v>13.65</v>
      </c>
      <c r="F734">
        <v>6388.87</v>
      </c>
      <c r="G734">
        <v>-0.33</v>
      </c>
      <c r="H734">
        <v>4030.61</v>
      </c>
      <c r="I734">
        <v>8380.6270000000004</v>
      </c>
      <c r="J734">
        <v>7775.5860000000002</v>
      </c>
      <c r="K734">
        <v>4517.7299999999996</v>
      </c>
      <c r="L734">
        <v>23</v>
      </c>
    </row>
    <row r="735" spans="1:12">
      <c r="A735" s="788">
        <v>44803</v>
      </c>
      <c r="B735">
        <v>13.65</v>
      </c>
      <c r="C735">
        <v>5.0610999999999997</v>
      </c>
      <c r="D735">
        <v>110430.64</v>
      </c>
      <c r="E735">
        <v>13.65</v>
      </c>
      <c r="F735">
        <v>6388.87</v>
      </c>
      <c r="G735">
        <v>-0.33</v>
      </c>
      <c r="H735">
        <v>3986.16</v>
      </c>
      <c r="I735">
        <v>8385.5529999999999</v>
      </c>
      <c r="J735">
        <v>7765.6809999999996</v>
      </c>
      <c r="K735">
        <v>4513.24</v>
      </c>
      <c r="L735">
        <v>23</v>
      </c>
    </row>
    <row r="736" spans="1:12">
      <c r="A736" s="788">
        <v>44804</v>
      </c>
      <c r="B736">
        <v>13.65</v>
      </c>
      <c r="C736">
        <v>5.1783999999999999</v>
      </c>
      <c r="D736">
        <v>109522.88</v>
      </c>
      <c r="E736">
        <v>13.65</v>
      </c>
      <c r="F736">
        <v>6388.87</v>
      </c>
      <c r="G736">
        <v>-0.33</v>
      </c>
      <c r="H736">
        <v>3955</v>
      </c>
      <c r="I736">
        <v>8392.5020000000004</v>
      </c>
      <c r="J736">
        <v>7775.5429999999997</v>
      </c>
      <c r="K736">
        <v>4515.16</v>
      </c>
      <c r="L736">
        <v>23</v>
      </c>
    </row>
    <row r="737" spans="1:12">
      <c r="A737" s="788">
        <v>44805</v>
      </c>
      <c r="B737">
        <v>13.65</v>
      </c>
      <c r="C737">
        <v>5.2000999999999999</v>
      </c>
      <c r="D737">
        <v>110405.3</v>
      </c>
      <c r="E737">
        <v>13.65</v>
      </c>
      <c r="F737">
        <v>6388.87</v>
      </c>
      <c r="G737">
        <v>-0.33</v>
      </c>
      <c r="H737">
        <v>3966.85</v>
      </c>
      <c r="I737">
        <v>8448.89</v>
      </c>
      <c r="J737">
        <v>7788.3890000000001</v>
      </c>
      <c r="K737">
        <v>4528.5200000000004</v>
      </c>
      <c r="L737">
        <v>21</v>
      </c>
    </row>
    <row r="738" spans="1:12">
      <c r="A738" s="788">
        <v>44806</v>
      </c>
      <c r="B738">
        <v>13.65</v>
      </c>
      <c r="C738">
        <v>5.1871999999999998</v>
      </c>
      <c r="D738">
        <v>110864.24</v>
      </c>
      <c r="E738">
        <v>13.65</v>
      </c>
      <c r="F738">
        <v>6388.87</v>
      </c>
      <c r="G738">
        <v>-0.33</v>
      </c>
      <c r="H738">
        <v>3924.26</v>
      </c>
      <c r="I738">
        <v>8464.2919999999995</v>
      </c>
      <c r="J738">
        <v>7792.5730000000003</v>
      </c>
      <c r="K738">
        <v>4531.67</v>
      </c>
      <c r="L738">
        <v>21</v>
      </c>
    </row>
    <row r="739" spans="1:12">
      <c r="A739" s="788">
        <v>44809</v>
      </c>
      <c r="B739">
        <v>13.65</v>
      </c>
      <c r="C739">
        <v>5.1680000000000001</v>
      </c>
      <c r="D739">
        <v>112203.35</v>
      </c>
      <c r="E739">
        <v>13.65</v>
      </c>
      <c r="F739">
        <v>6388.87</v>
      </c>
      <c r="G739">
        <v>-0.33</v>
      </c>
      <c r="H739">
        <v>3924.26</v>
      </c>
      <c r="I739">
        <v>8455.6219999999994</v>
      </c>
      <c r="J739">
        <v>7788.5950000000003</v>
      </c>
      <c r="K739">
        <v>4542.1499999999996</v>
      </c>
      <c r="L739">
        <v>21</v>
      </c>
    </row>
    <row r="740" spans="1:12">
      <c r="A740" s="788">
        <v>44810</v>
      </c>
      <c r="B740">
        <v>13.65</v>
      </c>
      <c r="C740">
        <v>5.2222</v>
      </c>
      <c r="D740">
        <v>109763.77</v>
      </c>
      <c r="E740">
        <v>13.65</v>
      </c>
      <c r="F740">
        <v>6388.87</v>
      </c>
      <c r="G740">
        <v>-0.33</v>
      </c>
      <c r="H740">
        <v>3908.19</v>
      </c>
      <c r="I740">
        <v>8421.7729999999992</v>
      </c>
      <c r="J740">
        <v>7766.3230000000003</v>
      </c>
      <c r="K740">
        <v>4525.1099999999997</v>
      </c>
      <c r="L740">
        <v>21</v>
      </c>
    </row>
    <row r="741" spans="1:12">
      <c r="A741" s="788">
        <v>44812</v>
      </c>
      <c r="B741">
        <v>13.65</v>
      </c>
      <c r="C741">
        <v>5.2149000000000001</v>
      </c>
      <c r="D741">
        <v>109915.64</v>
      </c>
      <c r="E741">
        <v>13.65</v>
      </c>
      <c r="F741">
        <v>6388.87</v>
      </c>
      <c r="G741">
        <v>-0.33</v>
      </c>
      <c r="H741">
        <v>4006.18</v>
      </c>
      <c r="I741">
        <v>8450.4940000000006</v>
      </c>
      <c r="J741">
        <v>7774.9080000000004</v>
      </c>
      <c r="K741">
        <v>4521.96</v>
      </c>
      <c r="L741">
        <v>21</v>
      </c>
    </row>
    <row r="742" spans="1:12">
      <c r="A742" s="788">
        <v>44813</v>
      </c>
      <c r="B742">
        <v>13.65</v>
      </c>
      <c r="C742">
        <v>5.1627000000000001</v>
      </c>
      <c r="D742">
        <v>112300.41</v>
      </c>
      <c r="E742">
        <v>13.65</v>
      </c>
      <c r="F742">
        <v>6388.87</v>
      </c>
      <c r="G742">
        <v>-0.33</v>
      </c>
      <c r="H742">
        <v>4067.36</v>
      </c>
      <c r="I742">
        <v>8452.8510000000006</v>
      </c>
      <c r="J742">
        <v>7784.53</v>
      </c>
      <c r="K742">
        <v>4536.3900000000003</v>
      </c>
      <c r="L742">
        <v>21</v>
      </c>
    </row>
    <row r="743" spans="1:12">
      <c r="A743" s="788">
        <v>44816</v>
      </c>
      <c r="B743">
        <v>13.65</v>
      </c>
      <c r="C743">
        <v>5.1177000000000001</v>
      </c>
      <c r="D743">
        <v>113406.55</v>
      </c>
      <c r="E743">
        <v>13.65</v>
      </c>
      <c r="F743">
        <v>6388.87</v>
      </c>
      <c r="G743">
        <v>-0.33</v>
      </c>
      <c r="H743">
        <v>4110.41</v>
      </c>
      <c r="I743">
        <v>8432.0930000000008</v>
      </c>
      <c r="J743">
        <v>7775.5780000000004</v>
      </c>
      <c r="K743">
        <v>4540.42</v>
      </c>
      <c r="L743">
        <v>21</v>
      </c>
    </row>
    <row r="744" spans="1:12">
      <c r="A744" s="788">
        <v>44817</v>
      </c>
      <c r="B744">
        <v>13.65</v>
      </c>
      <c r="C744">
        <v>5.1787999999999998</v>
      </c>
      <c r="D744">
        <v>110793.96</v>
      </c>
      <c r="E744">
        <v>13.65</v>
      </c>
      <c r="F744">
        <v>6388.87</v>
      </c>
      <c r="G744">
        <v>-0.33</v>
      </c>
      <c r="H744">
        <v>3932.69</v>
      </c>
      <c r="I744">
        <v>8414.5259999999998</v>
      </c>
      <c r="J744">
        <v>7775.4660000000003</v>
      </c>
      <c r="K744">
        <v>4541.6899999999996</v>
      </c>
      <c r="L744">
        <v>21</v>
      </c>
    </row>
    <row r="745" spans="1:12">
      <c r="A745" s="788">
        <v>44818</v>
      </c>
      <c r="B745">
        <v>13.65</v>
      </c>
      <c r="C745">
        <v>5.1768000000000001</v>
      </c>
      <c r="D745">
        <v>110546.67</v>
      </c>
      <c r="E745">
        <v>13.65</v>
      </c>
      <c r="F745">
        <v>6388.87</v>
      </c>
      <c r="G745">
        <v>-0.33</v>
      </c>
      <c r="H745">
        <v>3946.01</v>
      </c>
      <c r="I745">
        <v>8414.0930000000008</v>
      </c>
      <c r="J745">
        <v>7787.576</v>
      </c>
      <c r="K745">
        <v>4551.3999999999996</v>
      </c>
      <c r="L745">
        <v>21</v>
      </c>
    </row>
    <row r="746" spans="1:12">
      <c r="A746" s="788">
        <v>44819</v>
      </c>
      <c r="B746">
        <v>13.65</v>
      </c>
      <c r="C746">
        <v>5.2205000000000004</v>
      </c>
      <c r="D746">
        <v>109953.65</v>
      </c>
      <c r="E746">
        <v>13.65</v>
      </c>
      <c r="F746">
        <v>6388.87</v>
      </c>
      <c r="G746">
        <v>-0.33</v>
      </c>
      <c r="H746">
        <v>3901.35</v>
      </c>
      <c r="I746">
        <v>8390.4130000000005</v>
      </c>
      <c r="J746">
        <v>7771.9610000000002</v>
      </c>
      <c r="K746">
        <v>4550.25</v>
      </c>
      <c r="L746">
        <v>21</v>
      </c>
    </row>
    <row r="747" spans="1:12">
      <c r="A747" s="788">
        <v>44820</v>
      </c>
      <c r="B747">
        <v>13.65</v>
      </c>
      <c r="C747">
        <v>5.2876000000000003</v>
      </c>
      <c r="D747">
        <v>109280.37</v>
      </c>
      <c r="E747">
        <v>13.65</v>
      </c>
      <c r="F747">
        <v>6388.87</v>
      </c>
      <c r="G747">
        <v>-0.12</v>
      </c>
      <c r="H747">
        <v>3873.33</v>
      </c>
      <c r="I747">
        <v>8417.4069999999992</v>
      </c>
      <c r="J747">
        <v>7783.5050000000001</v>
      </c>
      <c r="K747">
        <v>4544.6499999999996</v>
      </c>
      <c r="L747">
        <v>21</v>
      </c>
    </row>
    <row r="748" spans="1:12">
      <c r="A748" s="788">
        <v>44823</v>
      </c>
      <c r="B748">
        <v>13.65</v>
      </c>
      <c r="C748">
        <v>5.2361000000000004</v>
      </c>
      <c r="D748">
        <v>111823.89</v>
      </c>
      <c r="E748">
        <v>13.65</v>
      </c>
      <c r="F748">
        <v>6388.87</v>
      </c>
      <c r="G748">
        <v>-0.12</v>
      </c>
      <c r="H748">
        <v>3899.89</v>
      </c>
      <c r="I748">
        <v>8443.2839999999997</v>
      </c>
      <c r="J748">
        <v>7783.8040000000001</v>
      </c>
      <c r="K748">
        <v>4553.97</v>
      </c>
      <c r="L748">
        <v>21</v>
      </c>
    </row>
    <row r="749" spans="1:12">
      <c r="A749" s="788">
        <v>44824</v>
      </c>
      <c r="B749">
        <v>13.65</v>
      </c>
      <c r="C749">
        <v>5.1699000000000002</v>
      </c>
      <c r="D749">
        <v>112516.91</v>
      </c>
      <c r="E749">
        <v>13.65</v>
      </c>
      <c r="F749">
        <v>6388.87</v>
      </c>
      <c r="G749">
        <v>-0.12</v>
      </c>
      <c r="H749">
        <v>3855.93</v>
      </c>
      <c r="I749">
        <v>8453.2800000000007</v>
      </c>
      <c r="J749">
        <v>7786.5510000000004</v>
      </c>
      <c r="K749">
        <v>4564.09</v>
      </c>
      <c r="L749">
        <v>21</v>
      </c>
    </row>
    <row r="750" spans="1:12">
      <c r="A750" s="788">
        <v>44825</v>
      </c>
      <c r="B750">
        <v>13.65</v>
      </c>
      <c r="C750">
        <v>5.1685999999999996</v>
      </c>
      <c r="D750">
        <v>111935.86</v>
      </c>
      <c r="E750">
        <v>13.65</v>
      </c>
      <c r="F750">
        <v>6388.87</v>
      </c>
      <c r="G750">
        <v>-0.12</v>
      </c>
      <c r="H750">
        <v>3789.93</v>
      </c>
      <c r="I750">
        <v>8474.0419999999995</v>
      </c>
      <c r="J750">
        <v>7799.2860000000001</v>
      </c>
      <c r="K750">
        <v>4574.43</v>
      </c>
      <c r="L750">
        <v>21</v>
      </c>
    </row>
    <row r="751" spans="1:12">
      <c r="A751" s="788">
        <v>44826</v>
      </c>
      <c r="B751">
        <v>13.65</v>
      </c>
      <c r="C751">
        <v>5.1670999999999996</v>
      </c>
      <c r="D751">
        <v>114070.48</v>
      </c>
      <c r="E751">
        <v>13.65</v>
      </c>
      <c r="F751">
        <v>6388.87</v>
      </c>
      <c r="G751">
        <v>-0.12</v>
      </c>
      <c r="H751">
        <v>3757.99</v>
      </c>
      <c r="I751">
        <v>8519.4089999999997</v>
      </c>
      <c r="J751">
        <v>7827.2709999999997</v>
      </c>
      <c r="K751">
        <v>4597.6099999999997</v>
      </c>
      <c r="L751">
        <v>21</v>
      </c>
    </row>
    <row r="752" spans="1:12">
      <c r="A752" s="788">
        <v>44827</v>
      </c>
      <c r="B752">
        <v>13.65</v>
      </c>
      <c r="C752">
        <v>5.2251000000000003</v>
      </c>
      <c r="D752">
        <v>111716</v>
      </c>
      <c r="E752">
        <v>13.65</v>
      </c>
      <c r="F752">
        <v>6388.87</v>
      </c>
      <c r="G752">
        <v>-0.12</v>
      </c>
      <c r="H752">
        <v>3693.23</v>
      </c>
      <c r="I752">
        <v>8493.2240000000002</v>
      </c>
      <c r="J752">
        <v>7806.8890000000001</v>
      </c>
      <c r="K752">
        <v>4598.7700000000004</v>
      </c>
      <c r="L752">
        <v>21</v>
      </c>
    </row>
    <row r="753" spans="1:12">
      <c r="A753" s="788">
        <v>44830</v>
      </c>
      <c r="B753">
        <v>13.65</v>
      </c>
      <c r="C753">
        <v>5.3541999999999996</v>
      </c>
      <c r="D753">
        <v>109114.16</v>
      </c>
      <c r="E753">
        <v>13.65</v>
      </c>
      <c r="F753">
        <v>6388.87</v>
      </c>
      <c r="G753">
        <v>-0.12</v>
      </c>
      <c r="H753">
        <v>3655.04</v>
      </c>
      <c r="I753">
        <v>8457.0779999999995</v>
      </c>
      <c r="J753">
        <v>7789.393</v>
      </c>
      <c r="K753">
        <v>4584.4399999999996</v>
      </c>
      <c r="L753">
        <v>21</v>
      </c>
    </row>
    <row r="754" spans="1:12">
      <c r="A754" s="788">
        <v>44831</v>
      </c>
      <c r="B754">
        <v>13.65</v>
      </c>
      <c r="C754">
        <v>5.3502000000000001</v>
      </c>
      <c r="D754">
        <v>108376.35</v>
      </c>
      <c r="E754">
        <v>13.65</v>
      </c>
      <c r="F754">
        <v>6388.87</v>
      </c>
      <c r="G754">
        <v>-0.12</v>
      </c>
      <c r="H754">
        <v>3647.29</v>
      </c>
      <c r="I754">
        <v>8472.9459999999999</v>
      </c>
      <c r="J754">
        <v>7799.9650000000001</v>
      </c>
      <c r="K754">
        <v>4581.13</v>
      </c>
      <c r="L754">
        <v>21</v>
      </c>
    </row>
    <row r="755" spans="1:12">
      <c r="A755" s="788">
        <v>44832</v>
      </c>
      <c r="B755">
        <v>13.65</v>
      </c>
      <c r="C755">
        <v>5.3587999999999996</v>
      </c>
      <c r="D755">
        <v>108451.2</v>
      </c>
      <c r="E755">
        <v>13.65</v>
      </c>
      <c r="F755">
        <v>6388.87</v>
      </c>
      <c r="G755">
        <v>-0.32</v>
      </c>
      <c r="H755">
        <v>3719.04</v>
      </c>
      <c r="I755">
        <v>8453.7139999999999</v>
      </c>
      <c r="J755">
        <v>7790.7640000000001</v>
      </c>
      <c r="K755">
        <v>4575.78</v>
      </c>
      <c r="L755">
        <v>21</v>
      </c>
    </row>
    <row r="756" spans="1:12">
      <c r="A756" s="788">
        <v>44833</v>
      </c>
      <c r="B756">
        <v>13.65</v>
      </c>
      <c r="C756">
        <v>5.391</v>
      </c>
      <c r="D756">
        <v>107664.35</v>
      </c>
      <c r="E756">
        <v>13.65</v>
      </c>
      <c r="F756">
        <v>6388.87</v>
      </c>
      <c r="G756">
        <v>-0.32</v>
      </c>
      <c r="H756">
        <v>3640.47</v>
      </c>
      <c r="I756">
        <v>8469.1759999999995</v>
      </c>
      <c r="J756">
        <v>7798.9170000000004</v>
      </c>
      <c r="K756">
        <v>4571.03</v>
      </c>
      <c r="L756">
        <v>21</v>
      </c>
    </row>
    <row r="757" spans="1:12">
      <c r="A757" s="788">
        <v>44834</v>
      </c>
      <c r="B757">
        <v>13.65</v>
      </c>
      <c r="C757">
        <v>5.4059999999999997</v>
      </c>
      <c r="D757">
        <v>110036.79</v>
      </c>
      <c r="E757">
        <v>13.65</v>
      </c>
      <c r="F757">
        <v>6388.87</v>
      </c>
      <c r="G757">
        <v>-0.32</v>
      </c>
      <c r="H757">
        <v>3585.62</v>
      </c>
      <c r="I757">
        <v>8516.6290000000008</v>
      </c>
      <c r="J757">
        <v>7808.4070000000002</v>
      </c>
      <c r="K757">
        <v>4582.6099999999997</v>
      </c>
      <c r="L757">
        <v>21</v>
      </c>
    </row>
    <row r="758" spans="1:12">
      <c r="A758" s="788">
        <v>44837</v>
      </c>
      <c r="B758">
        <v>13.65</v>
      </c>
      <c r="C758">
        <v>5.1996000000000002</v>
      </c>
      <c r="D758">
        <v>116134.46</v>
      </c>
      <c r="E758">
        <v>13.65</v>
      </c>
      <c r="F758">
        <v>6388.87</v>
      </c>
      <c r="G758">
        <v>-0.32</v>
      </c>
      <c r="H758">
        <v>3678.43</v>
      </c>
      <c r="I758">
        <v>8532.3050000000003</v>
      </c>
      <c r="J758">
        <v>7816.6809999999996</v>
      </c>
      <c r="K758">
        <v>4608.62</v>
      </c>
      <c r="L758">
        <v>9</v>
      </c>
    </row>
    <row r="759" spans="1:12">
      <c r="A759" s="788">
        <v>44838</v>
      </c>
      <c r="B759">
        <v>13.65</v>
      </c>
      <c r="C759">
        <v>5.1405000000000003</v>
      </c>
      <c r="D759">
        <v>116230.12</v>
      </c>
      <c r="E759">
        <v>13.65</v>
      </c>
      <c r="F759">
        <v>6388.87</v>
      </c>
      <c r="G759">
        <v>-0.32</v>
      </c>
      <c r="H759">
        <v>3790.93</v>
      </c>
      <c r="I759">
        <v>8532.0499999999993</v>
      </c>
      <c r="J759">
        <v>7814.5259999999998</v>
      </c>
      <c r="K759">
        <v>4600.24</v>
      </c>
      <c r="L759">
        <v>9</v>
      </c>
    </row>
    <row r="760" spans="1:12">
      <c r="A760" s="788">
        <v>44839</v>
      </c>
      <c r="B760">
        <v>13.65</v>
      </c>
      <c r="C760">
        <v>5.2138</v>
      </c>
      <c r="D760">
        <v>117197.82</v>
      </c>
      <c r="E760">
        <v>13.65</v>
      </c>
      <c r="F760">
        <v>6388.87</v>
      </c>
      <c r="G760">
        <v>-0.32</v>
      </c>
      <c r="H760">
        <v>3783.28</v>
      </c>
      <c r="I760">
        <v>8538.5820000000003</v>
      </c>
      <c r="J760">
        <v>7826.8450000000003</v>
      </c>
      <c r="K760">
        <v>4608.29</v>
      </c>
      <c r="L760">
        <v>9</v>
      </c>
    </row>
    <row r="761" spans="1:12">
      <c r="A761" s="788">
        <v>44840</v>
      </c>
      <c r="B761">
        <v>13.65</v>
      </c>
      <c r="C761">
        <v>5.2001999999999997</v>
      </c>
      <c r="D761">
        <v>117560.83</v>
      </c>
      <c r="E761">
        <v>13.65</v>
      </c>
      <c r="F761">
        <v>6388.87</v>
      </c>
      <c r="G761">
        <v>-0.32</v>
      </c>
      <c r="H761">
        <v>3744.52</v>
      </c>
      <c r="I761">
        <v>8525.5519999999997</v>
      </c>
      <c r="J761">
        <v>7834.259</v>
      </c>
      <c r="K761">
        <v>4622.42</v>
      </c>
      <c r="L761">
        <v>9</v>
      </c>
    </row>
    <row r="762" spans="1:12">
      <c r="A762" s="788">
        <v>44841</v>
      </c>
      <c r="B762">
        <v>13.65</v>
      </c>
      <c r="C762">
        <v>5.2214999999999998</v>
      </c>
      <c r="D762">
        <v>116375.25</v>
      </c>
      <c r="E762">
        <v>13.65</v>
      </c>
      <c r="F762">
        <v>6388.87</v>
      </c>
      <c r="G762">
        <v>-0.32</v>
      </c>
      <c r="H762">
        <v>3639.66</v>
      </c>
      <c r="I762">
        <v>8511.67</v>
      </c>
      <c r="J762">
        <v>7838.6229999999996</v>
      </c>
      <c r="K762">
        <v>4630.29</v>
      </c>
      <c r="L762">
        <v>9</v>
      </c>
    </row>
    <row r="763" spans="1:12">
      <c r="A763" s="788">
        <v>44844</v>
      </c>
      <c r="B763">
        <v>13.65</v>
      </c>
      <c r="C763">
        <v>5.1935000000000002</v>
      </c>
      <c r="D763">
        <v>115940.64</v>
      </c>
      <c r="E763">
        <v>13.65</v>
      </c>
      <c r="F763">
        <v>6388.87</v>
      </c>
      <c r="G763">
        <v>-0.32</v>
      </c>
      <c r="H763">
        <v>3612.39</v>
      </c>
      <c r="I763">
        <v>8505.8729999999996</v>
      </c>
      <c r="J763">
        <v>7836.3109999999997</v>
      </c>
      <c r="K763">
        <v>4635.62</v>
      </c>
      <c r="L763">
        <v>9</v>
      </c>
    </row>
    <row r="764" spans="1:12">
      <c r="A764" s="788">
        <v>44845</v>
      </c>
      <c r="B764">
        <v>13.65</v>
      </c>
      <c r="C764">
        <v>5.2061000000000002</v>
      </c>
      <c r="D764">
        <v>114827.12</v>
      </c>
      <c r="E764">
        <v>13.65</v>
      </c>
      <c r="F764">
        <v>6388.87</v>
      </c>
      <c r="G764">
        <v>-0.32</v>
      </c>
      <c r="H764">
        <v>3588.84</v>
      </c>
      <c r="I764">
        <v>8498.2209999999995</v>
      </c>
      <c r="J764">
        <v>7840.6540000000005</v>
      </c>
      <c r="K764">
        <v>4624.1499999999996</v>
      </c>
      <c r="L764">
        <v>9</v>
      </c>
    </row>
    <row r="765" spans="1:12">
      <c r="A765" s="788">
        <v>44847</v>
      </c>
      <c r="B765">
        <v>13.65</v>
      </c>
      <c r="C765">
        <v>5.3010999999999999</v>
      </c>
      <c r="D765">
        <v>114300.09</v>
      </c>
      <c r="E765">
        <v>13.65</v>
      </c>
      <c r="F765">
        <v>6388.87</v>
      </c>
      <c r="G765">
        <v>-0.32</v>
      </c>
      <c r="H765">
        <v>3669.91</v>
      </c>
      <c r="I765">
        <v>8502.5329999999994</v>
      </c>
      <c r="J765">
        <v>7847.509</v>
      </c>
      <c r="K765">
        <v>4624.1499999999996</v>
      </c>
      <c r="L765">
        <v>9</v>
      </c>
    </row>
    <row r="766" spans="1:12">
      <c r="A766" s="788">
        <v>44848</v>
      </c>
      <c r="B766">
        <v>13.65</v>
      </c>
      <c r="C766">
        <v>5.2817999999999996</v>
      </c>
      <c r="D766">
        <v>112072.34</v>
      </c>
      <c r="E766">
        <v>13.65</v>
      </c>
      <c r="F766">
        <v>6388.87</v>
      </c>
      <c r="G766">
        <v>-0.32</v>
      </c>
      <c r="H766">
        <v>3583.07</v>
      </c>
      <c r="I766">
        <v>8500.8389999999999</v>
      </c>
      <c r="J766">
        <v>7854.5829999999996</v>
      </c>
      <c r="K766">
        <v>4624.1499999999996</v>
      </c>
      <c r="L766">
        <v>9</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302D-3618-4B01-9F4B-85DF82E1A893}">
  <sheetPr codeName="Sheet26">
    <tabColor theme="0" tint="-4.9989318521683403E-2"/>
  </sheetPr>
  <dimension ref="A1:R16"/>
  <sheetViews>
    <sheetView showGridLines="0" showRuler="0" view="pageLayout" zoomScaleNormal="80" workbookViewId="0">
      <selection activeCell="B10" sqref="B10"/>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9" width="14.796875" style="388" customWidth="1"/>
    <col min="20" max="16384" width="10.69921875" style="388"/>
  </cols>
  <sheetData>
    <row r="1" spans="1:17" ht="54" customHeight="1">
      <c r="A1" s="387"/>
      <c r="B1" s="440"/>
      <c r="C1" s="447"/>
      <c r="E1" s="392"/>
      <c r="F1" s="447"/>
      <c r="G1" s="392"/>
      <c r="I1" s="388"/>
      <c r="O1" s="389"/>
      <c r="P1" s="388"/>
      <c r="Q1" s="392"/>
    </row>
    <row r="2" spans="1:17" ht="27.75" customHeight="1">
      <c r="B2" s="461"/>
      <c r="C2" s="461"/>
      <c r="D2" s="461"/>
      <c r="E2" s="461"/>
      <c r="F2" s="461"/>
      <c r="G2" s="461"/>
      <c r="H2" s="461"/>
      <c r="I2" s="461"/>
      <c r="J2" s="461"/>
      <c r="K2" s="461"/>
      <c r="L2" s="461"/>
      <c r="M2" s="461"/>
      <c r="N2" s="461"/>
      <c r="O2" s="461"/>
      <c r="P2" s="461"/>
      <c r="Q2" s="461"/>
    </row>
    <row r="3" spans="1:17" ht="237.75" customHeight="1">
      <c r="B3" s="787" t="s">
        <v>1474</v>
      </c>
      <c r="C3" s="787"/>
      <c r="D3" s="787"/>
      <c r="E3" s="787"/>
      <c r="F3" s="787"/>
      <c r="G3" s="787"/>
      <c r="H3" s="787"/>
      <c r="I3" s="787"/>
      <c r="J3" s="787"/>
      <c r="K3" s="787"/>
      <c r="L3" s="787"/>
      <c r="M3" s="787"/>
      <c r="N3" s="787"/>
      <c r="O3" s="787"/>
      <c r="P3" s="787"/>
      <c r="Q3" s="787"/>
    </row>
    <row r="4" spans="1:17" ht="11.25" customHeight="1">
      <c r="B4" s="787"/>
      <c r="C4" s="787"/>
      <c r="D4" s="787"/>
      <c r="E4" s="787"/>
      <c r="F4" s="787"/>
      <c r="G4" s="787"/>
      <c r="H4" s="787"/>
      <c r="I4" s="787"/>
      <c r="J4" s="787"/>
      <c r="K4" s="787"/>
      <c r="L4" s="787"/>
      <c r="M4" s="787"/>
      <c r="N4" s="787"/>
      <c r="O4" s="787"/>
      <c r="P4" s="787"/>
      <c r="Q4" s="787"/>
    </row>
    <row r="5" spans="1:17" ht="11.25" customHeight="1">
      <c r="B5" s="787"/>
      <c r="C5" s="787"/>
      <c r="D5" s="787"/>
      <c r="E5" s="787"/>
      <c r="F5" s="787"/>
      <c r="G5" s="787"/>
      <c r="H5" s="787"/>
      <c r="I5" s="787"/>
      <c r="J5" s="787"/>
      <c r="K5" s="787"/>
      <c r="L5" s="787"/>
      <c r="M5" s="787"/>
      <c r="N5" s="787"/>
      <c r="O5" s="787"/>
      <c r="P5" s="787"/>
      <c r="Q5" s="787"/>
    </row>
    <row r="6" spans="1:17" ht="11.25" customHeight="1">
      <c r="B6" s="461"/>
      <c r="C6" s="461"/>
      <c r="D6" s="461"/>
      <c r="E6" s="461"/>
      <c r="F6" s="461"/>
      <c r="G6" s="461"/>
      <c r="H6" s="461"/>
      <c r="I6" s="461"/>
      <c r="J6" s="461"/>
      <c r="K6" s="461"/>
      <c r="L6" s="461"/>
      <c r="M6" s="461"/>
      <c r="N6" s="461"/>
      <c r="O6" s="461"/>
      <c r="P6" s="461"/>
      <c r="Q6" s="461"/>
    </row>
    <row r="7" spans="1:17" ht="11.25" customHeight="1">
      <c r="B7" s="461"/>
      <c r="C7" s="461"/>
      <c r="D7" s="461"/>
      <c r="E7" s="461"/>
      <c r="F7" s="461"/>
      <c r="G7" s="461"/>
      <c r="H7" s="461"/>
      <c r="I7" s="461"/>
      <c r="J7" s="461"/>
      <c r="K7" s="461"/>
      <c r="L7" s="461"/>
      <c r="M7" s="461"/>
      <c r="N7" s="461"/>
      <c r="O7" s="461"/>
      <c r="P7" s="461"/>
      <c r="Q7" s="461"/>
    </row>
    <row r="8" spans="1:17" ht="11.25" customHeight="1">
      <c r="B8" s="461"/>
      <c r="C8" s="461"/>
      <c r="D8" s="461"/>
      <c r="E8" s="461"/>
      <c r="F8" s="461"/>
      <c r="G8" s="461"/>
      <c r="H8" s="461"/>
      <c r="I8" s="461"/>
      <c r="J8" s="461"/>
      <c r="K8" s="461"/>
      <c r="L8" s="461"/>
      <c r="M8" s="461"/>
      <c r="N8" s="461"/>
      <c r="O8" s="461"/>
      <c r="P8" s="461"/>
      <c r="Q8" s="461"/>
    </row>
    <row r="9" spans="1:17" ht="11.25" customHeight="1">
      <c r="B9" s="461"/>
      <c r="C9" s="461"/>
      <c r="D9" s="461"/>
      <c r="E9" s="461"/>
      <c r="F9" s="461"/>
      <c r="G9" s="461"/>
      <c r="H9" s="461"/>
      <c r="I9" s="461"/>
      <c r="J9" s="461"/>
      <c r="K9" s="461"/>
      <c r="L9" s="461"/>
      <c r="M9" s="461"/>
      <c r="N9" s="461"/>
      <c r="O9" s="461"/>
      <c r="P9" s="461"/>
      <c r="Q9" s="461"/>
    </row>
    <row r="10" spans="1:17" ht="11.25" customHeight="1">
      <c r="B10" s="461"/>
      <c r="C10" s="461"/>
      <c r="D10" s="461"/>
      <c r="E10" s="461"/>
      <c r="F10" s="461"/>
      <c r="G10" s="461"/>
      <c r="H10" s="461"/>
      <c r="I10" s="461"/>
      <c r="J10" s="461"/>
      <c r="K10" s="461"/>
      <c r="L10" s="461"/>
      <c r="M10" s="461"/>
      <c r="N10" s="461"/>
      <c r="O10" s="461"/>
      <c r="P10" s="461"/>
      <c r="Q10" s="461"/>
    </row>
    <row r="11" spans="1:17" ht="11.25" customHeight="1">
      <c r="B11" s="461"/>
      <c r="C11" s="461"/>
      <c r="D11" s="461"/>
      <c r="E11" s="461"/>
      <c r="F11" s="461"/>
      <c r="G11" s="461"/>
      <c r="H11" s="461"/>
      <c r="I11" s="461"/>
      <c r="J11" s="461"/>
      <c r="K11" s="461"/>
      <c r="L11" s="461"/>
      <c r="M11" s="461"/>
      <c r="N11" s="461"/>
      <c r="O11" s="461"/>
      <c r="P11" s="461"/>
      <c r="Q11" s="461"/>
    </row>
    <row r="12" spans="1:17" ht="11.25" customHeight="1">
      <c r="B12" s="461"/>
      <c r="C12" s="461"/>
      <c r="D12" s="461"/>
      <c r="E12" s="461"/>
      <c r="F12" s="461"/>
      <c r="G12" s="461"/>
      <c r="H12" s="461"/>
      <c r="I12" s="461"/>
      <c r="J12" s="461"/>
      <c r="K12" s="461"/>
      <c r="L12" s="461"/>
      <c r="M12" s="461"/>
      <c r="N12" s="461"/>
      <c r="O12" s="461"/>
      <c r="P12" s="461"/>
      <c r="Q12" s="461"/>
    </row>
    <row r="13" spans="1:17" ht="11.25" customHeight="1">
      <c r="B13" s="461"/>
      <c r="C13" s="461"/>
      <c r="D13" s="461"/>
      <c r="E13" s="461"/>
      <c r="F13" s="461"/>
      <c r="G13" s="461"/>
      <c r="H13" s="461"/>
      <c r="I13" s="461"/>
      <c r="J13" s="461"/>
      <c r="K13" s="461"/>
      <c r="L13" s="461"/>
      <c r="M13" s="461"/>
      <c r="N13" s="461"/>
      <c r="O13" s="461"/>
      <c r="P13" s="461"/>
      <c r="Q13" s="461"/>
    </row>
    <row r="14" spans="1:17" ht="11.25" customHeight="1">
      <c r="B14" s="461"/>
      <c r="C14" s="461"/>
      <c r="D14" s="461"/>
      <c r="E14" s="461"/>
      <c r="F14" s="461"/>
      <c r="G14" s="461"/>
      <c r="H14" s="461"/>
      <c r="I14" s="461"/>
      <c r="J14" s="461"/>
      <c r="K14" s="461"/>
      <c r="L14" s="461"/>
      <c r="M14" s="461"/>
      <c r="N14" s="461"/>
      <c r="O14" s="461"/>
      <c r="P14" s="461"/>
      <c r="Q14" s="461"/>
    </row>
    <row r="15" spans="1:17" ht="11.25" customHeight="1">
      <c r="B15" s="461"/>
      <c r="C15" s="461"/>
      <c r="D15" s="461"/>
      <c r="E15" s="461"/>
      <c r="F15" s="461"/>
      <c r="G15" s="461"/>
      <c r="H15" s="461"/>
      <c r="I15" s="461"/>
      <c r="J15" s="461"/>
      <c r="K15" s="461"/>
      <c r="L15" s="461"/>
      <c r="M15" s="461"/>
      <c r="N15" s="461"/>
      <c r="O15" s="461"/>
      <c r="P15" s="461"/>
      <c r="Q15" s="461"/>
    </row>
    <row r="16" spans="1:17" ht="11.25" customHeight="1">
      <c r="B16" s="461"/>
      <c r="C16" s="461"/>
      <c r="D16" s="461"/>
      <c r="E16" s="461"/>
      <c r="F16" s="461"/>
      <c r="G16" s="461"/>
      <c r="H16" s="461"/>
      <c r="I16" s="461"/>
      <c r="J16" s="461"/>
      <c r="K16" s="461"/>
      <c r="L16" s="461"/>
      <c r="M16" s="461"/>
      <c r="N16" s="461"/>
      <c r="O16" s="461"/>
      <c r="P16" s="461"/>
      <c r="Q16" s="461"/>
    </row>
  </sheetData>
  <mergeCells count="1">
    <mergeCell ref="B3:Q5"/>
  </mergeCells>
  <printOptions horizontalCentered="1"/>
  <pageMargins left="0.25" right="0.25" top="0.5" bottom="0.5" header="0" footer="0"/>
  <pageSetup paperSize="9" pageOrder="overThenDown" orientation="landscape"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F3C45BE-A0B0-4A82-BF5D-BB938A81BCC0}">
  <ds:schemaRefs>
    <ds:schemaRef ds:uri="http://schemas.microsoft.com/DataMashup"/>
  </ds:schemaRefs>
</ds:datastoreItem>
</file>

<file path=customXml/itemProps2.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6238ED6-B996-4911-83DC-FDBCB5F522C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Inicio</vt:lpstr>
      <vt:lpstr>Criação de Portfólio</vt:lpstr>
      <vt:lpstr>Portfólio Final MFO</vt:lpstr>
      <vt:lpstr>Portfólio Final AAI</vt:lpstr>
      <vt:lpstr>Asset Allocation Estrutural</vt:lpstr>
      <vt:lpstr>Asset Allocation Tatico</vt:lpstr>
      <vt:lpstr>Produtos Selecionados</vt:lpstr>
      <vt:lpstr>Portfólios Modelo MFO</vt:lpstr>
      <vt:lpstr>Portfólios Modelo AAI</vt:lpstr>
      <vt:lpstr>Fund Guide</vt:lpstr>
      <vt:lpstr>Fund Guide DB</vt:lpstr>
      <vt:lpstr>RF &amp; RV Guide</vt:lpstr>
      <vt:lpstr>Taxas Diárias</vt:lpstr>
      <vt:lpstr>Classificação</vt:lpstr>
      <vt:lpstr>Port_vs_Bench 6</vt:lpstr>
      <vt:lpstr>Port_vs_Bench 5</vt:lpstr>
      <vt:lpstr>Port_vs_Bench 4</vt:lpstr>
      <vt:lpstr>Port_vs_Bench 3</vt:lpstr>
      <vt:lpstr>Port_vs_Bench 2</vt:lpstr>
      <vt:lpstr>Port_vs_Bench 1</vt:lpstr>
      <vt:lpstr>Volatility</vt:lpstr>
      <vt:lpstr>Drawdown</vt:lpstr>
      <vt:lpstr>Portfolio AccReturns</vt:lpstr>
      <vt:lpstr>Portfolio Returns</vt:lpstr>
      <vt:lpstr>Assets Returns</vt:lpstr>
      <vt:lpstr>Fund Returns</vt:lpstr>
      <vt:lpstr>Fund Prices</vt:lpstr>
      <vt:lpstr>Class AccReturns</vt:lpstr>
      <vt:lpstr>Class Returns</vt:lpstr>
      <vt:lpstr>Strategy AccReturns</vt:lpstr>
      <vt:lpstr>Strategy Returns</vt:lpstr>
      <vt:lpstr>Bench Returns</vt:lpstr>
      <vt:lpstr>Bench Prices</vt:lpstr>
      <vt:lpstr>Disclaimer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2022-10-11T21:49:23Z</cp:lastPrinted>
  <dcterms:created xsi:type="dcterms:W3CDTF">2020-12-28T22:16:49Z</dcterms:created>
  <dcterms:modified xsi:type="dcterms:W3CDTF">2022-10-17T17:02:17Z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